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675\AC\Temp\"/>
    </mc:Choice>
  </mc:AlternateContent>
  <xr:revisionPtr revIDLastSave="0" documentId="8_{A5AD83BF-AE96-49BE-BE92-483D49183C55}" xr6:coauthVersionLast="47" xr6:coauthVersionMax="47" xr10:uidLastSave="{00000000-0000-0000-0000-000000000000}"/>
  <bookViews>
    <workbookView xWindow="-60" yWindow="-60" windowWidth="15480" windowHeight="11640" firstSheet="4" activeTab="4" xr2:uid="{00000000-000D-0000-FFFF-FFFF00000000}"/>
  </bookViews>
  <sheets>
    <sheet name="Raw unclean Data" sheetId="1" r:id="rId1"/>
    <sheet name="Structured Data &amp; field Stats" sheetId="2" r:id="rId2"/>
    <sheet name="Movie Genre" sheetId="7" r:id="rId3"/>
    <sheet name="Movie Duration " sheetId="6" r:id="rId4"/>
    <sheet name="Language Analysis" sheetId="3" r:id="rId5"/>
    <sheet name="Director Analysis" sheetId="4" r:id="rId6"/>
    <sheet name="Budget Analysis" sheetId="5" r:id="rId7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4" i="5" l="1"/>
  <c r="S7" i="4"/>
  <c r="S6" i="4"/>
  <c r="M6" i="4" a="1"/>
  <c r="M6" i="4"/>
  <c r="I6" i="4" a="1"/>
  <c r="I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3" i="4"/>
  <c r="D2" i="7" a="1"/>
  <c r="D2" i="7"/>
  <c r="H2" i="7" a="1"/>
  <c r="H2" i="7"/>
  <c r="G2" i="7" a="1"/>
  <c r="G2" i="7"/>
  <c r="D3" i="4" a="1"/>
  <c r="D3" i="4"/>
  <c r="F1931" i="4"/>
  <c r="F1936" i="4"/>
  <c r="F1940" i="4"/>
  <c r="F1945" i="4"/>
  <c r="F1949" i="4"/>
  <c r="F1954" i="4"/>
  <c r="F1958" i="4"/>
  <c r="F1963" i="4"/>
  <c r="F1967" i="4"/>
  <c r="F1972" i="4"/>
  <c r="F1976" i="4"/>
  <c r="F1978" i="4"/>
  <c r="F1981" i="4"/>
  <c r="F1982" i="4"/>
  <c r="F1985" i="4"/>
  <c r="F1987" i="4"/>
  <c r="F1990" i="4"/>
  <c r="F1991" i="4"/>
  <c r="F1994" i="4"/>
  <c r="F1996" i="4"/>
  <c r="F1999" i="4"/>
  <c r="F2000" i="4"/>
  <c r="F2003" i="4"/>
  <c r="F2005" i="4"/>
  <c r="F2008" i="4"/>
  <c r="F2009" i="4"/>
  <c r="F2011" i="4"/>
  <c r="F2012" i="4"/>
  <c r="F2014" i="4"/>
  <c r="F2015" i="4"/>
  <c r="F2017" i="4"/>
  <c r="F2018" i="4"/>
  <c r="F2020" i="4"/>
  <c r="F2021" i="4"/>
  <c r="F2023" i="4"/>
  <c r="F2024" i="4"/>
  <c r="F2026" i="4"/>
  <c r="F2027" i="4"/>
  <c r="F2029" i="4"/>
  <c r="F2030" i="4"/>
  <c r="F2032" i="4"/>
  <c r="F2033" i="4"/>
  <c r="F2035" i="4"/>
  <c r="F2036" i="4"/>
  <c r="F2038" i="4"/>
  <c r="F2039" i="4"/>
  <c r="F2041" i="4"/>
  <c r="F2042" i="4"/>
  <c r="F2044" i="4"/>
  <c r="F2045" i="4"/>
  <c r="F2047" i="4"/>
  <c r="F2048" i="4"/>
  <c r="F2050" i="4"/>
  <c r="F2051" i="4"/>
  <c r="F2053" i="4"/>
  <c r="F2054" i="4"/>
  <c r="F2056" i="4"/>
  <c r="F2057" i="4"/>
  <c r="F2059" i="4"/>
  <c r="F2060" i="4"/>
  <c r="F2062" i="4"/>
  <c r="F2063" i="4"/>
  <c r="F2065" i="4"/>
  <c r="F2066" i="4"/>
  <c r="F2068" i="4"/>
  <c r="F2069" i="4"/>
  <c r="F2071" i="4"/>
  <c r="F2072" i="4"/>
  <c r="F2074" i="4"/>
  <c r="F2075" i="4"/>
  <c r="F2077" i="4"/>
  <c r="F2078" i="4"/>
  <c r="F2080" i="4"/>
  <c r="F2081" i="4"/>
  <c r="F2083" i="4"/>
  <c r="F2084" i="4"/>
  <c r="F2086" i="4"/>
  <c r="F2087" i="4"/>
  <c r="F2089" i="4"/>
  <c r="F2090" i="4"/>
  <c r="F2092" i="4"/>
  <c r="F2093" i="4"/>
  <c r="F2095" i="4"/>
  <c r="F2096" i="4"/>
  <c r="F2098" i="4"/>
  <c r="F2099" i="4"/>
  <c r="F2101" i="4"/>
  <c r="F2102" i="4"/>
  <c r="F2104" i="4"/>
  <c r="F2105" i="4"/>
  <c r="F2107" i="4"/>
  <c r="F2108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6" i="4"/>
  <c r="F2137" i="4"/>
  <c r="F2138" i="4"/>
  <c r="F2139" i="4"/>
  <c r="F2141" i="4"/>
  <c r="F2142" i="4"/>
  <c r="F2143" i="4"/>
  <c r="F2144" i="4"/>
  <c r="F2146" i="4"/>
  <c r="F2147" i="4"/>
  <c r="F2148" i="4"/>
  <c r="F2149" i="4"/>
  <c r="F2150" i="4"/>
  <c r="F2151" i="4"/>
  <c r="F2152" i="4"/>
  <c r="F2154" i="4"/>
  <c r="F2155" i="4"/>
  <c r="F2156" i="4"/>
  <c r="F2157" i="4"/>
  <c r="F2159" i="4"/>
  <c r="F2160" i="4"/>
  <c r="F2161" i="4"/>
  <c r="F2162" i="4"/>
  <c r="F2164" i="4"/>
  <c r="F2165" i="4"/>
  <c r="F2166" i="4"/>
  <c r="F2167" i="4"/>
  <c r="F2168" i="4"/>
  <c r="F2169" i="4"/>
  <c r="F2170" i="4"/>
  <c r="F2172" i="4"/>
  <c r="F2173" i="4"/>
  <c r="F2174" i="4"/>
  <c r="F2175" i="4"/>
  <c r="F2177" i="4"/>
  <c r="F2178" i="4"/>
  <c r="F2179" i="4"/>
  <c r="F2180" i="4"/>
  <c r="F2182" i="4"/>
  <c r="F2183" i="4"/>
  <c r="F2184" i="4"/>
  <c r="F2185" i="4"/>
  <c r="F2186" i="4"/>
  <c r="F2187" i="4"/>
  <c r="F2188" i="4"/>
  <c r="F2190" i="4"/>
  <c r="F2191" i="4"/>
  <c r="F2192" i="4"/>
  <c r="F2193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2" i="4"/>
  <c r="F1933" i="4"/>
  <c r="F1934" i="4"/>
  <c r="F1935" i="4"/>
  <c r="F1937" i="4"/>
  <c r="F1938" i="4"/>
  <c r="F1939" i="4"/>
  <c r="F1941" i="4"/>
  <c r="F1942" i="4"/>
  <c r="F1943" i="4"/>
  <c r="F1944" i="4"/>
  <c r="F1946" i="4"/>
  <c r="F1947" i="4"/>
  <c r="F1948" i="4"/>
  <c r="F1950" i="4"/>
  <c r="F1951" i="4"/>
  <c r="F1952" i="4"/>
  <c r="F1953" i="4"/>
  <c r="F1955" i="4"/>
  <c r="F1956" i="4"/>
  <c r="F1957" i="4"/>
  <c r="F1959" i="4"/>
  <c r="F1960" i="4"/>
  <c r="F1961" i="4"/>
  <c r="F1962" i="4"/>
  <c r="F1964" i="4"/>
  <c r="F1965" i="4"/>
  <c r="F1966" i="4"/>
  <c r="F1968" i="4"/>
  <c r="F1969" i="4"/>
  <c r="F1970" i="4"/>
  <c r="F1971" i="4"/>
  <c r="F1973" i="4"/>
  <c r="F1974" i="4"/>
  <c r="F1975" i="4"/>
  <c r="F1977" i="4"/>
  <c r="F1979" i="4"/>
  <c r="F1980" i="4"/>
  <c r="F1983" i="4"/>
  <c r="F1984" i="4"/>
  <c r="F1986" i="4"/>
  <c r="F1988" i="4"/>
  <c r="F1989" i="4"/>
  <c r="F1992" i="4"/>
  <c r="F1993" i="4"/>
  <c r="F1995" i="4"/>
  <c r="F1997" i="4"/>
  <c r="F1998" i="4"/>
  <c r="F2001" i="4"/>
  <c r="F2002" i="4"/>
  <c r="F2004" i="4"/>
  <c r="F2006" i="4"/>
  <c r="F2007" i="4"/>
  <c r="F2010" i="4"/>
  <c r="F2013" i="4"/>
  <c r="F2016" i="4"/>
  <c r="F2019" i="4"/>
  <c r="F2022" i="4"/>
  <c r="F2025" i="4"/>
  <c r="F2028" i="4"/>
  <c r="F2031" i="4"/>
  <c r="F2034" i="4"/>
  <c r="F2037" i="4"/>
  <c r="F2040" i="4"/>
  <c r="F2043" i="4"/>
  <c r="F2046" i="4"/>
  <c r="F2049" i="4"/>
  <c r="F2052" i="4"/>
  <c r="F2055" i="4"/>
  <c r="F2058" i="4"/>
  <c r="F2061" i="4"/>
  <c r="F2064" i="4"/>
  <c r="F2067" i="4"/>
  <c r="F2070" i="4"/>
  <c r="F2073" i="4"/>
  <c r="F2076" i="4"/>
  <c r="F2079" i="4"/>
  <c r="F2082" i="4"/>
  <c r="F2085" i="4"/>
  <c r="F2088" i="4"/>
  <c r="F2091" i="4"/>
  <c r="F2094" i="4"/>
  <c r="F2097" i="4"/>
  <c r="F2100" i="4"/>
  <c r="F2103" i="4"/>
  <c r="F2106" i="4"/>
  <c r="F2109" i="4"/>
  <c r="F2135" i="4"/>
  <c r="F2140" i="4"/>
  <c r="F2145" i="4"/>
  <c r="F2153" i="4"/>
  <c r="F2158" i="4"/>
  <c r="F2163" i="4"/>
  <c r="F2171" i="4"/>
  <c r="F2176" i="4"/>
  <c r="F2181" i="4"/>
  <c r="F2189" i="4"/>
  <c r="F2194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33" i="4"/>
  <c r="F134" i="4"/>
  <c r="F135" i="4"/>
  <c r="F136" i="4"/>
  <c r="F132" i="4"/>
  <c r="F126" i="4"/>
  <c r="F127" i="4"/>
  <c r="F128" i="4"/>
  <c r="F129" i="4"/>
  <c r="F130" i="4"/>
  <c r="F131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3" i="4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41" i="5"/>
  <c r="I85" i="5"/>
  <c r="I145" i="5"/>
  <c r="I146" i="5"/>
  <c r="I177" i="5"/>
  <c r="I190" i="5"/>
  <c r="I205" i="5"/>
  <c r="I206" i="5"/>
  <c r="I208" i="5"/>
  <c r="I229" i="5"/>
  <c r="I230" i="5"/>
  <c r="I364" i="5"/>
  <c r="I499" i="5"/>
  <c r="I521" i="5"/>
  <c r="I615" i="5"/>
  <c r="I620" i="5"/>
  <c r="I654" i="5"/>
  <c r="I655" i="5"/>
  <c r="I678" i="5"/>
  <c r="I817" i="5"/>
  <c r="I988" i="5"/>
  <c r="I1077" i="5"/>
  <c r="I1142" i="5"/>
  <c r="I1186" i="5"/>
  <c r="I1228" i="5"/>
  <c r="I1234" i="5"/>
  <c r="I1380" i="5"/>
  <c r="I1384" i="5"/>
  <c r="I1466" i="5"/>
  <c r="I1550" i="5"/>
  <c r="I1585" i="5"/>
  <c r="I1596" i="5"/>
  <c r="I1611" i="5"/>
  <c r="I1623" i="5"/>
  <c r="I1660" i="5"/>
  <c r="I1694" i="5"/>
  <c r="I1747" i="5"/>
  <c r="I1772" i="5"/>
  <c r="I2016" i="5"/>
  <c r="I2121" i="5"/>
  <c r="I2147" i="5"/>
  <c r="I2192" i="5"/>
  <c r="I2260" i="5"/>
  <c r="I2273" i="5"/>
  <c r="I2280" i="5"/>
  <c r="I2370" i="5"/>
  <c r="I2385" i="5"/>
  <c r="I2390" i="5"/>
  <c r="I2396" i="5"/>
  <c r="I2479" i="5"/>
  <c r="I2564" i="5"/>
  <c r="I2607" i="5"/>
  <c r="I2738" i="5"/>
  <c r="I2791" i="5"/>
  <c r="I2796" i="5"/>
  <c r="I2835" i="5"/>
  <c r="I2901" i="5"/>
  <c r="I2917" i="5"/>
  <c r="I2920" i="5"/>
  <c r="I2930" i="5"/>
  <c r="I2935" i="5"/>
  <c r="I2942" i="5"/>
  <c r="I2949" i="5"/>
  <c r="I2982" i="5"/>
  <c r="I3008" i="5"/>
  <c r="I3020" i="5"/>
  <c r="I3021" i="5"/>
  <c r="I3030" i="5"/>
  <c r="I3086" i="5"/>
  <c r="I3128" i="5"/>
  <c r="I3137" i="5"/>
  <c r="I3147" i="5"/>
  <c r="I3215" i="5"/>
  <c r="I3223" i="5"/>
  <c r="I3283" i="5"/>
  <c r="I3287" i="5"/>
  <c r="I3299" i="5"/>
  <c r="I3300" i="5"/>
  <c r="I3312" i="5"/>
  <c r="I3316" i="5"/>
  <c r="I3355" i="5"/>
  <c r="I3358" i="5"/>
  <c r="I3364" i="5"/>
  <c r="I3365" i="5"/>
  <c r="I3369" i="5"/>
  <c r="I3377" i="5"/>
  <c r="I3408" i="5"/>
  <c r="I3411" i="5"/>
  <c r="I3418" i="5"/>
  <c r="I3420" i="5"/>
  <c r="I3421" i="5"/>
  <c r="I3463" i="5"/>
  <c r="I3464" i="5"/>
  <c r="I3471" i="5"/>
  <c r="I3477" i="5"/>
  <c r="I3487" i="5"/>
  <c r="I3502" i="5"/>
  <c r="I3506" i="5"/>
  <c r="I3519" i="5"/>
  <c r="I3520" i="5"/>
  <c r="I3521" i="5"/>
  <c r="I3532" i="5"/>
  <c r="I3542" i="5"/>
  <c r="I3543" i="5"/>
  <c r="I3555" i="5"/>
  <c r="I3556" i="5"/>
  <c r="I3566" i="5"/>
  <c r="I3567" i="5"/>
  <c r="I3574" i="5"/>
  <c r="I3584" i="5"/>
  <c r="I3592" i="5"/>
  <c r="I3593" i="5"/>
  <c r="I3602" i="5"/>
  <c r="I3605" i="5"/>
  <c r="I3610" i="5"/>
  <c r="I3616" i="5"/>
  <c r="I3617" i="5"/>
  <c r="I3618" i="5"/>
  <c r="I3619" i="5"/>
  <c r="I3620" i="5"/>
  <c r="I3625" i="5"/>
  <c r="I3636" i="5"/>
  <c r="I3638" i="5"/>
  <c r="I3639" i="5"/>
  <c r="I3642" i="5"/>
  <c r="I3644" i="5"/>
  <c r="I3647" i="5"/>
  <c r="I3649" i="5"/>
  <c r="I3654" i="5"/>
  <c r="I3660" i="5"/>
  <c r="I3661" i="5"/>
  <c r="I3665" i="5"/>
  <c r="I3666" i="5"/>
  <c r="I3679" i="5"/>
  <c r="I3682" i="5"/>
  <c r="I3692" i="5"/>
  <c r="I3697" i="5"/>
  <c r="I3699" i="5"/>
  <c r="I3700" i="5"/>
  <c r="I3703" i="5"/>
  <c r="I3708" i="5"/>
  <c r="I3713" i="5"/>
  <c r="I3720" i="5"/>
  <c r="I3721" i="5"/>
  <c r="I3723" i="5"/>
  <c r="I3728" i="5"/>
  <c r="I3732" i="5"/>
  <c r="I3733" i="5"/>
  <c r="I3737" i="5"/>
  <c r="I3742" i="5"/>
  <c r="I3746" i="5"/>
  <c r="I3747" i="5"/>
  <c r="I3748" i="5"/>
  <c r="I3749" i="5"/>
  <c r="I3751" i="5"/>
  <c r="I3752" i="5"/>
  <c r="I3753" i="5"/>
  <c r="I3754" i="5"/>
  <c r="I3756" i="5"/>
  <c r="I3758" i="5"/>
  <c r="I3760" i="5"/>
  <c r="I3765" i="5"/>
  <c r="I3767" i="5"/>
  <c r="I3769" i="5"/>
  <c r="I3770" i="5"/>
  <c r="I3771" i="5"/>
  <c r="I3772" i="5"/>
  <c r="I3773" i="5"/>
  <c r="I3774" i="5"/>
  <c r="I3775" i="5"/>
  <c r="I3776" i="5"/>
  <c r="I3777" i="5"/>
  <c r="I3778" i="5"/>
  <c r="I3779" i="5"/>
  <c r="I3782" i="5"/>
  <c r="I3786" i="5"/>
  <c r="I3787" i="5"/>
  <c r="I3789" i="5"/>
  <c r="I3790" i="5"/>
  <c r="I3791" i="5"/>
  <c r="I3792" i="5"/>
  <c r="I3796" i="5"/>
  <c r="I3797" i="5"/>
  <c r="I3798" i="5"/>
  <c r="I3799" i="5"/>
  <c r="I3801" i="5"/>
  <c r="I3803" i="5"/>
  <c r="I3804" i="5"/>
  <c r="I3805" i="5"/>
  <c r="I3807" i="5"/>
  <c r="I3810" i="5"/>
  <c r="I3812" i="5"/>
  <c r="I3814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5" i="5"/>
  <c r="I3836" i="5"/>
  <c r="I3837" i="5"/>
  <c r="I3838" i="5"/>
  <c r="I3839" i="5"/>
  <c r="I3841" i="5"/>
  <c r="I3842" i="5"/>
  <c r="I3843" i="5"/>
  <c r="I3844" i="5"/>
  <c r="I3845" i="5"/>
  <c r="I3846" i="5"/>
  <c r="I3847" i="5"/>
  <c r="I3848" i="5"/>
  <c r="I3851" i="5"/>
  <c r="I3852" i="5"/>
  <c r="I3853" i="5"/>
  <c r="I3854" i="5"/>
  <c r="I3855" i="5"/>
  <c r="I3856" i="5"/>
  <c r="I3857" i="5"/>
  <c r="I3858" i="5"/>
  <c r="I3859" i="5"/>
  <c r="I3861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957" i="5"/>
  <c r="I4415" i="5"/>
  <c r="I1413" i="5"/>
  <c r="I1414" i="5"/>
  <c r="I2074" i="5"/>
  <c r="I4367" i="5"/>
  <c r="I1103" i="5"/>
  <c r="I949" i="5"/>
  <c r="I1009" i="5"/>
  <c r="I4250" i="5"/>
  <c r="I958" i="5"/>
  <c r="I1713" i="5"/>
  <c r="I885" i="5"/>
  <c r="I4110" i="5"/>
  <c r="I1065" i="5"/>
  <c r="I4349" i="5"/>
  <c r="I2710" i="5"/>
  <c r="I3910" i="5"/>
  <c r="I3696" i="5"/>
  <c r="I3155" i="5"/>
  <c r="I2231" i="5"/>
  <c r="I2176" i="5"/>
  <c r="I3179" i="5"/>
  <c r="I2951" i="5"/>
  <c r="I3529" i="5"/>
  <c r="I3318" i="5"/>
  <c r="I2440" i="5"/>
  <c r="I3530" i="5"/>
  <c r="I3531" i="5"/>
  <c r="I3319" i="5"/>
  <c r="I3180" i="5"/>
  <c r="I3181" i="5"/>
  <c r="I2544" i="5"/>
  <c r="I3182" i="5"/>
  <c r="I3183" i="5"/>
  <c r="I3184" i="5"/>
  <c r="I2177" i="5"/>
  <c r="I3113" i="5"/>
  <c r="I3114" i="5"/>
  <c r="I3185" i="5"/>
  <c r="I2545" i="5"/>
  <c r="I2952" i="5"/>
  <c r="I2711" i="5"/>
  <c r="I2953" i="5"/>
  <c r="I2846" i="5"/>
  <c r="I2847" i="5"/>
  <c r="I2848" i="5"/>
  <c r="I1095" i="5"/>
  <c r="I2712" i="5"/>
  <c r="I2081" i="5"/>
  <c r="I2713" i="5"/>
  <c r="I2714" i="5"/>
  <c r="I2715" i="5"/>
  <c r="I2716" i="5"/>
  <c r="I2717" i="5"/>
  <c r="I2718" i="5"/>
  <c r="I2719" i="5"/>
  <c r="I1574" i="5"/>
  <c r="I2441" i="5"/>
  <c r="I2374" i="5"/>
  <c r="I1624" i="5"/>
  <c r="I2375" i="5"/>
  <c r="I1104" i="5"/>
  <c r="I992" i="5"/>
  <c r="I2232" i="5"/>
  <c r="I2233" i="5"/>
  <c r="I2234" i="5"/>
  <c r="I2208" i="5"/>
  <c r="I2235" i="5"/>
  <c r="I2236" i="5"/>
  <c r="I723" i="5"/>
  <c r="I2720" i="5"/>
  <c r="I2237" i="5"/>
  <c r="I2238" i="5"/>
  <c r="I2239" i="5"/>
  <c r="I2240" i="5"/>
  <c r="I2241" i="5"/>
  <c r="I2974" i="5"/>
  <c r="I2178" i="5"/>
  <c r="I2954" i="5"/>
  <c r="I2179" i="5"/>
  <c r="I2123" i="5"/>
  <c r="I2124" i="5"/>
  <c r="I2125" i="5"/>
  <c r="I2126" i="5"/>
  <c r="I1165" i="5"/>
  <c r="I2127" i="5"/>
  <c r="I2119" i="5"/>
  <c r="I1714" i="5"/>
  <c r="I2128" i="5"/>
  <c r="I2129" i="5"/>
  <c r="I1470" i="5"/>
  <c r="I1575" i="5"/>
  <c r="I2082" i="5"/>
  <c r="I2721" i="5"/>
  <c r="I2030" i="5"/>
  <c r="I1576" i="5"/>
  <c r="I2031" i="5"/>
  <c r="I2032" i="5"/>
  <c r="I3454" i="5"/>
  <c r="I1758" i="5"/>
  <c r="I1471" i="5"/>
  <c r="I1759" i="5"/>
  <c r="I2242" i="5"/>
  <c r="I1362" i="5"/>
  <c r="I1760" i="5"/>
  <c r="I1761" i="5"/>
  <c r="I1762" i="5"/>
  <c r="I1763" i="5"/>
  <c r="I1740" i="5"/>
  <c r="I1764" i="5"/>
  <c r="I1715" i="5"/>
  <c r="I1716" i="5"/>
  <c r="I1625" i="5"/>
  <c r="I1651" i="5"/>
  <c r="I1183" i="5"/>
  <c r="I2130" i="5"/>
  <c r="I1626" i="5"/>
  <c r="I1627" i="5"/>
  <c r="I1628" i="5"/>
  <c r="I1629" i="5"/>
  <c r="I1630" i="5"/>
  <c r="I1385" i="5"/>
  <c r="I1631" i="5"/>
  <c r="I1632" i="5"/>
  <c r="I1633" i="5"/>
  <c r="I1605" i="5"/>
  <c r="I1634" i="5"/>
  <c r="I1635" i="5"/>
  <c r="I1693" i="5"/>
  <c r="I1577" i="5"/>
  <c r="I1578" i="5"/>
  <c r="I1579" i="5"/>
  <c r="I1580" i="5"/>
  <c r="I1636" i="5"/>
  <c r="I1581" i="5"/>
  <c r="I1652" i="5"/>
  <c r="I1582" i="5"/>
  <c r="I1583" i="5"/>
  <c r="I1506" i="5"/>
  <c r="I1507" i="5"/>
  <c r="I4350" i="5"/>
  <c r="I1508" i="5"/>
  <c r="I1509" i="5"/>
  <c r="I1510" i="5"/>
  <c r="I1511" i="5"/>
  <c r="I1512" i="5"/>
  <c r="I1513" i="5"/>
  <c r="I1514" i="5"/>
  <c r="I1515" i="5"/>
  <c r="I1516" i="5"/>
  <c r="I1517" i="5"/>
  <c r="I1322" i="5"/>
  <c r="I1518" i="5"/>
  <c r="I1519" i="5"/>
  <c r="I1520" i="5"/>
  <c r="I1521" i="5"/>
  <c r="I1522" i="5"/>
  <c r="I1523" i="5"/>
  <c r="I1524" i="5"/>
  <c r="I1525" i="5"/>
  <c r="I1526" i="5"/>
  <c r="I1527" i="5"/>
  <c r="I1494" i="5"/>
  <c r="I1489" i="5"/>
  <c r="I1528" i="5"/>
  <c r="I1443" i="5"/>
  <c r="I1529" i="5"/>
  <c r="I1472" i="5"/>
  <c r="I1473" i="5"/>
  <c r="I1460" i="5"/>
  <c r="I1474" i="5"/>
  <c r="I1475" i="5"/>
  <c r="I4303" i="5"/>
  <c r="I1476" i="5"/>
  <c r="I1415" i="5"/>
  <c r="I1397" i="5"/>
  <c r="I1434" i="5"/>
  <c r="I1416" i="5"/>
  <c r="I1417" i="5"/>
  <c r="I1435" i="5"/>
  <c r="I1418" i="5"/>
  <c r="I1419" i="5"/>
  <c r="I2376" i="5"/>
  <c r="I1420" i="5"/>
  <c r="I1421" i="5"/>
  <c r="I1422" i="5"/>
  <c r="I1423" i="5"/>
  <c r="I1404" i="5"/>
  <c r="I1386" i="5"/>
  <c r="I1387" i="5"/>
  <c r="I1637" i="5"/>
  <c r="I1265" i="5"/>
  <c r="I1388" i="5"/>
  <c r="I1053" i="5"/>
  <c r="I811" i="5"/>
  <c r="I1363" i="5"/>
  <c r="I1364" i="5"/>
  <c r="I1365" i="5"/>
  <c r="I1366" i="5"/>
  <c r="I1367" i="5"/>
  <c r="I1368" i="5"/>
  <c r="I1369" i="5"/>
  <c r="I1370" i="5"/>
  <c r="I1454" i="5"/>
  <c r="I1371" i="5"/>
  <c r="I1347" i="5"/>
  <c r="I1348" i="5"/>
  <c r="I1196" i="5"/>
  <c r="I1337" i="5"/>
  <c r="I1323" i="5"/>
  <c r="I1408" i="5"/>
  <c r="I1324" i="5"/>
  <c r="I1450" i="5"/>
  <c r="I1325" i="5"/>
  <c r="I1326" i="5"/>
  <c r="I1321" i="5"/>
  <c r="I1327" i="5"/>
  <c r="I1352" i="5"/>
  <c r="I1307" i="5"/>
  <c r="I1197" i="5"/>
  <c r="I1308" i="5"/>
  <c r="I1299" i="5"/>
  <c r="I1266" i="5"/>
  <c r="I1267" i="5"/>
  <c r="I1268" i="5"/>
  <c r="I1166" i="5"/>
  <c r="I1269" i="5"/>
  <c r="I1270" i="5"/>
  <c r="I1271" i="5"/>
  <c r="I1424" i="5"/>
  <c r="I1272" i="5"/>
  <c r="I868" i="5"/>
  <c r="I1273" i="5"/>
  <c r="I1274" i="5"/>
  <c r="I1275" i="5"/>
  <c r="I1276" i="5"/>
  <c r="I1277" i="5"/>
  <c r="I1047" i="5"/>
  <c r="I1150" i="5"/>
  <c r="I1278" i="5"/>
  <c r="I1279" i="5"/>
  <c r="I1280" i="5"/>
  <c r="I1066" i="5"/>
  <c r="I1281" i="5"/>
  <c r="I1530" i="5"/>
  <c r="I1282" i="5"/>
  <c r="I1283" i="5"/>
  <c r="I1284" i="5"/>
  <c r="I1285" i="5"/>
  <c r="I1286" i="5"/>
  <c r="I1287" i="5"/>
  <c r="I1288" i="5"/>
  <c r="I1105" i="5"/>
  <c r="I1289" i="5"/>
  <c r="I1248" i="5"/>
  <c r="I1253" i="5"/>
  <c r="I1290" i="5"/>
  <c r="I1254" i="5"/>
  <c r="I1238" i="5"/>
  <c r="I1239" i="5"/>
  <c r="I1240" i="5"/>
  <c r="I1241" i="5"/>
  <c r="I1230" i="5"/>
  <c r="I1231" i="5"/>
  <c r="I1232" i="5"/>
  <c r="I1242" i="5"/>
  <c r="I1225" i="5"/>
  <c r="I760" i="5"/>
  <c r="I1243" i="5"/>
  <c r="I1198" i="5"/>
  <c r="I1199" i="5"/>
  <c r="I1200" i="5"/>
  <c r="I1201" i="5"/>
  <c r="I1202" i="5"/>
  <c r="I1203" i="5"/>
  <c r="I1244" i="5"/>
  <c r="I1204" i="5"/>
  <c r="I1205" i="5"/>
  <c r="I1206" i="5"/>
  <c r="I1207" i="5"/>
  <c r="I1208" i="5"/>
  <c r="I1195" i="5"/>
  <c r="I1209" i="5"/>
  <c r="I1210" i="5"/>
  <c r="I1211" i="5"/>
  <c r="I1212" i="5"/>
  <c r="I1213" i="5"/>
  <c r="I1010" i="5"/>
  <c r="I1189" i="5"/>
  <c r="I1425" i="5"/>
  <c r="I1179" i="5"/>
  <c r="I1291" i="5"/>
  <c r="I1185" i="5"/>
  <c r="I1167" i="5"/>
  <c r="I1168" i="5"/>
  <c r="I1169" i="5"/>
  <c r="I1011" i="5"/>
  <c r="I886" i="5"/>
  <c r="I1170" i="5"/>
  <c r="I887" i="5"/>
  <c r="I1171" i="5"/>
  <c r="I1172" i="5"/>
  <c r="I1173" i="5"/>
  <c r="I1174" i="5"/>
  <c r="I1175" i="5"/>
  <c r="I1160" i="5"/>
  <c r="I1158" i="5"/>
  <c r="I1159" i="5"/>
  <c r="I1214" i="5"/>
  <c r="I1226" i="5"/>
  <c r="I1155" i="5"/>
  <c r="I1054" i="5"/>
  <c r="I1146" i="5"/>
  <c r="I1147" i="5"/>
  <c r="I1148" i="5"/>
  <c r="I1144" i="5"/>
  <c r="I1106" i="5"/>
  <c r="I1107" i="5"/>
  <c r="I2033" i="5"/>
  <c r="I1237" i="5"/>
  <c r="I1108" i="5"/>
  <c r="I1328" i="5"/>
  <c r="I1109" i="5"/>
  <c r="I1110" i="5"/>
  <c r="I1111" i="5"/>
  <c r="I1112" i="5"/>
  <c r="I1765" i="5"/>
  <c r="I1113" i="5"/>
  <c r="I1114" i="5"/>
  <c r="I1115" i="5"/>
  <c r="I1116" i="5"/>
  <c r="I1117" i="5"/>
  <c r="I1118" i="5"/>
  <c r="I1119" i="5"/>
  <c r="I1120" i="5"/>
  <c r="I1121" i="5"/>
  <c r="I1122" i="5"/>
  <c r="I1123" i="5"/>
  <c r="I869" i="5"/>
  <c r="I1124" i="5"/>
  <c r="I1125" i="5"/>
  <c r="I1126" i="5"/>
  <c r="I1127" i="5"/>
  <c r="I1100" i="5"/>
  <c r="I1128" i="5"/>
  <c r="I1129" i="5"/>
  <c r="I1130" i="5"/>
  <c r="I1092" i="5"/>
  <c r="I1131" i="5"/>
  <c r="I1089" i="5"/>
  <c r="I1087" i="5"/>
  <c r="I1085" i="5"/>
  <c r="I1766" i="5"/>
  <c r="I1083" i="5"/>
  <c r="I1079" i="5"/>
  <c r="I1067" i="5"/>
  <c r="I1068" i="5"/>
  <c r="I1069" i="5"/>
  <c r="I1149" i="5"/>
  <c r="I1070" i="5"/>
  <c r="I1071" i="5"/>
  <c r="I1176" i="5"/>
  <c r="I1072" i="5"/>
  <c r="I1073" i="5"/>
  <c r="I1059" i="5"/>
  <c r="I1052" i="5"/>
  <c r="I1055" i="5"/>
  <c r="I1074" i="5"/>
  <c r="I1048" i="5"/>
  <c r="I1046" i="5"/>
  <c r="I925" i="5"/>
  <c r="I1062" i="5"/>
  <c r="I1075" i="5"/>
  <c r="I959" i="5"/>
  <c r="I1042" i="5"/>
  <c r="I1043" i="5"/>
  <c r="I1044" i="5"/>
  <c r="I1012" i="5"/>
  <c r="I1013" i="5"/>
  <c r="I1014" i="5"/>
  <c r="I1015" i="5"/>
  <c r="I980" i="5"/>
  <c r="I1016" i="5"/>
  <c r="I1017" i="5"/>
  <c r="I2083" i="5"/>
  <c r="I1018" i="5"/>
  <c r="I1019" i="5"/>
  <c r="I750" i="5"/>
  <c r="I1020" i="5"/>
  <c r="I1021" i="5"/>
  <c r="I1022" i="5"/>
  <c r="I1023" i="5"/>
  <c r="I1024" i="5"/>
  <c r="I1717" i="5"/>
  <c r="I1025" i="5"/>
  <c r="I1026" i="5"/>
  <c r="I1027" i="5"/>
  <c r="I1028" i="5"/>
  <c r="I1029" i="5"/>
  <c r="I1030" i="5"/>
  <c r="I935" i="5"/>
  <c r="I1031" i="5"/>
  <c r="I1032" i="5"/>
  <c r="I1007" i="5"/>
  <c r="I960" i="5"/>
  <c r="I993" i="5"/>
  <c r="I994" i="5"/>
  <c r="I995" i="5"/>
  <c r="I996" i="5"/>
  <c r="I997" i="5"/>
  <c r="I998" i="5"/>
  <c r="I999" i="5"/>
  <c r="I1000" i="5"/>
  <c r="I1033" i="5"/>
  <c r="I989" i="5"/>
  <c r="I987" i="5"/>
  <c r="I981" i="5"/>
  <c r="I982" i="5"/>
  <c r="I977" i="5"/>
  <c r="I978" i="5"/>
  <c r="I961" i="5"/>
  <c r="I2084" i="5"/>
  <c r="I986" i="5"/>
  <c r="I962" i="5"/>
  <c r="I963" i="5"/>
  <c r="I964" i="5"/>
  <c r="I965" i="5"/>
  <c r="I966" i="5"/>
  <c r="I812" i="5"/>
  <c r="I967" i="5"/>
  <c r="I968" i="5"/>
  <c r="I969" i="5"/>
  <c r="I1292" i="5"/>
  <c r="I970" i="5"/>
  <c r="I1034" i="5"/>
  <c r="I971" i="5"/>
  <c r="I972" i="5"/>
  <c r="I1035" i="5"/>
  <c r="I954" i="5"/>
  <c r="I1036" i="5"/>
  <c r="I1141" i="5"/>
  <c r="I950" i="5"/>
  <c r="I948" i="5"/>
  <c r="I936" i="5"/>
  <c r="I1293" i="5"/>
  <c r="I951" i="5"/>
  <c r="I990" i="5"/>
  <c r="I943" i="5"/>
  <c r="I944" i="5"/>
  <c r="I941" i="5"/>
  <c r="I937" i="5"/>
  <c r="I938" i="5"/>
  <c r="I1767" i="5"/>
  <c r="I939" i="5"/>
  <c r="I940" i="5"/>
  <c r="I953" i="5"/>
  <c r="I945" i="5"/>
  <c r="I926" i="5"/>
  <c r="I973" i="5"/>
  <c r="I927" i="5"/>
  <c r="I928" i="5"/>
  <c r="I929" i="5"/>
  <c r="I930" i="5"/>
  <c r="I931" i="5"/>
  <c r="I932" i="5"/>
  <c r="I1531" i="5"/>
  <c r="I916" i="5"/>
  <c r="I917" i="5"/>
  <c r="I880" i="5"/>
  <c r="I952" i="5"/>
  <c r="I888" i="5"/>
  <c r="I918" i="5"/>
  <c r="I889" i="5"/>
  <c r="I946" i="5"/>
  <c r="I890" i="5"/>
  <c r="I891" i="5"/>
  <c r="I919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829" i="5"/>
  <c r="I904" i="5"/>
  <c r="I905" i="5"/>
  <c r="I906" i="5"/>
  <c r="I907" i="5"/>
  <c r="I908" i="5"/>
  <c r="I909" i="5"/>
  <c r="I910" i="5"/>
  <c r="I911" i="5"/>
  <c r="I912" i="5"/>
  <c r="I913" i="5"/>
  <c r="I881" i="5"/>
  <c r="I882" i="5"/>
  <c r="I883" i="5"/>
  <c r="I878" i="5"/>
  <c r="I1132" i="5"/>
  <c r="I876" i="5"/>
  <c r="I914" i="5"/>
  <c r="I830" i="5"/>
  <c r="I884" i="5"/>
  <c r="I751" i="5"/>
  <c r="I875" i="5"/>
  <c r="I870" i="5"/>
  <c r="I871" i="5"/>
  <c r="I860" i="5"/>
  <c r="I861" i="5"/>
  <c r="I862" i="5"/>
  <c r="I863" i="5"/>
  <c r="I864" i="5"/>
  <c r="I915" i="5"/>
  <c r="I865" i="5"/>
  <c r="I821" i="5"/>
  <c r="I854" i="5"/>
  <c r="I855" i="5"/>
  <c r="I852" i="5"/>
  <c r="I859" i="5"/>
  <c r="I856" i="5"/>
  <c r="I822" i="5"/>
  <c r="I866" i="5"/>
  <c r="I850" i="5"/>
  <c r="I851" i="5"/>
  <c r="I846" i="5"/>
  <c r="I831" i="5"/>
  <c r="I847" i="5"/>
  <c r="I832" i="5"/>
  <c r="I1133" i="5"/>
  <c r="I833" i="5"/>
  <c r="I752" i="5"/>
  <c r="I834" i="5"/>
  <c r="I835" i="5"/>
  <c r="I836" i="5"/>
  <c r="I837" i="5"/>
  <c r="I838" i="5"/>
  <c r="I771" i="5"/>
  <c r="I839" i="5"/>
  <c r="I840" i="5"/>
  <c r="I841" i="5"/>
  <c r="I827" i="5"/>
  <c r="I842" i="5"/>
  <c r="I825" i="5"/>
  <c r="I826" i="5"/>
  <c r="I843" i="5"/>
  <c r="I844" i="5"/>
  <c r="I857" i="5"/>
  <c r="I877" i="5"/>
  <c r="I823" i="5"/>
  <c r="I819" i="5"/>
  <c r="I818" i="5"/>
  <c r="I813" i="5"/>
  <c r="I814" i="5"/>
  <c r="I809" i="5"/>
  <c r="I802" i="5"/>
  <c r="I803" i="5"/>
  <c r="I815" i="5"/>
  <c r="I804" i="5"/>
  <c r="I805" i="5"/>
  <c r="I845" i="5"/>
  <c r="I789" i="5"/>
  <c r="I806" i="5"/>
  <c r="I800" i="5"/>
  <c r="I807" i="5"/>
  <c r="I808" i="5"/>
  <c r="I790" i="5"/>
  <c r="I791" i="5"/>
  <c r="I792" i="5"/>
  <c r="I793" i="5"/>
  <c r="I794" i="5"/>
  <c r="I795" i="5"/>
  <c r="I788" i="5"/>
  <c r="I787" i="5"/>
  <c r="I796" i="5"/>
  <c r="I797" i="5"/>
  <c r="I753" i="5"/>
  <c r="I778" i="5"/>
  <c r="I779" i="5"/>
  <c r="I780" i="5"/>
  <c r="I798" i="5"/>
  <c r="I1674" i="5"/>
  <c r="I772" i="5"/>
  <c r="I781" i="5"/>
  <c r="I782" i="5"/>
  <c r="I1076" i="5"/>
  <c r="I783" i="5"/>
  <c r="I784" i="5"/>
  <c r="I777" i="5"/>
  <c r="I775" i="5"/>
  <c r="I785" i="5"/>
  <c r="I773" i="5"/>
  <c r="I774" i="5"/>
  <c r="I766" i="5"/>
  <c r="I767" i="5"/>
  <c r="I762" i="5"/>
  <c r="I768" i="5"/>
  <c r="I763" i="5"/>
  <c r="I764" i="5"/>
  <c r="I1532" i="5"/>
  <c r="I759" i="5"/>
  <c r="I726" i="5"/>
  <c r="I754" i="5"/>
  <c r="I727" i="5"/>
  <c r="I755" i="5"/>
  <c r="I1001" i="5"/>
  <c r="I756" i="5"/>
  <c r="I757" i="5"/>
  <c r="I745" i="5"/>
  <c r="I747" i="5"/>
  <c r="I744" i="5"/>
  <c r="I758" i="5"/>
  <c r="I746" i="5"/>
  <c r="I742" i="5"/>
  <c r="I737" i="5"/>
  <c r="I738" i="5"/>
  <c r="I739" i="5"/>
  <c r="I1215" i="5"/>
  <c r="I740" i="5"/>
  <c r="I734" i="5"/>
  <c r="I735" i="5"/>
  <c r="I748" i="5"/>
  <c r="I733" i="5"/>
  <c r="I741" i="5"/>
  <c r="I743" i="5"/>
  <c r="I731" i="5"/>
  <c r="I732" i="5"/>
  <c r="I730" i="5"/>
  <c r="I728" i="5"/>
  <c r="I725" i="5"/>
  <c r="I724" i="5"/>
  <c r="I729" i="5"/>
  <c r="I722" i="5"/>
  <c r="I786" i="5"/>
  <c r="I721" i="5"/>
  <c r="I720" i="5"/>
  <c r="I105" i="5"/>
  <c r="I182" i="5"/>
  <c r="I45" i="5"/>
  <c r="I27" i="5"/>
  <c r="I52" i="5"/>
  <c r="I36" i="5"/>
  <c r="I11" i="5"/>
  <c r="I83" i="5"/>
  <c r="I19" i="5"/>
  <c r="I193" i="5"/>
  <c r="I144" i="5"/>
  <c r="I9" i="5"/>
  <c r="I24" i="5"/>
  <c r="I60" i="5"/>
  <c r="I183" i="5"/>
  <c r="I23" i="5"/>
  <c r="I18" i="5"/>
  <c r="I17" i="5"/>
  <c r="I37" i="5"/>
  <c r="I44" i="5"/>
  <c r="I156" i="5"/>
  <c r="I75" i="5"/>
  <c r="I265" i="5"/>
  <c r="I10" i="5"/>
  <c r="I100" i="5"/>
  <c r="I89" i="5"/>
  <c r="I8" i="5"/>
  <c r="I50" i="5"/>
  <c r="I15" i="5"/>
  <c r="I160" i="5"/>
  <c r="I7" i="5"/>
  <c r="I185" i="5"/>
  <c r="I70" i="5"/>
  <c r="I117" i="5"/>
  <c r="I16" i="5"/>
  <c r="I59" i="5"/>
  <c r="I65" i="5"/>
  <c r="I14" i="5"/>
  <c r="I12" i="5"/>
  <c r="I20" i="5"/>
  <c r="I176" i="5"/>
  <c r="I132" i="5"/>
  <c r="I237" i="5"/>
  <c r="I76" i="5"/>
  <c r="I95" i="5"/>
  <c r="I13" i="5"/>
  <c r="I216" i="5"/>
  <c r="I56" i="5"/>
  <c r="I118" i="5"/>
  <c r="I38" i="5"/>
  <c r="I220" i="5"/>
  <c r="I263" i="5"/>
  <c r="I227" i="5"/>
  <c r="I55" i="5"/>
  <c r="I402" i="5"/>
  <c r="I33" i="5"/>
  <c r="I31" i="5"/>
  <c r="I93" i="5"/>
  <c r="I304" i="5"/>
  <c r="I25" i="5"/>
  <c r="I148" i="5"/>
  <c r="I35" i="5"/>
  <c r="I39" i="5"/>
  <c r="I273" i="5"/>
  <c r="I29" i="5"/>
  <c r="I124" i="5"/>
  <c r="I326" i="5"/>
  <c r="I397" i="5"/>
  <c r="I81" i="5"/>
  <c r="I32" i="5"/>
  <c r="I292" i="5"/>
  <c r="I130" i="5"/>
  <c r="I108" i="5"/>
  <c r="I90" i="5"/>
  <c r="I136" i="5"/>
  <c r="I418" i="5"/>
  <c r="I138" i="5"/>
  <c r="I184" i="5"/>
  <c r="I155" i="5"/>
  <c r="I534" i="5"/>
  <c r="I94" i="5"/>
  <c r="I69" i="5"/>
  <c r="I30" i="5"/>
  <c r="I80" i="5"/>
  <c r="I381" i="5"/>
  <c r="I137" i="5"/>
  <c r="I34" i="5"/>
  <c r="I225" i="5"/>
  <c r="I213" i="5"/>
  <c r="I74" i="5"/>
  <c r="I63" i="5"/>
  <c r="I47" i="5"/>
  <c r="I203" i="5"/>
  <c r="I49" i="5"/>
  <c r="I68" i="5"/>
  <c r="I361" i="5"/>
  <c r="I589" i="5"/>
  <c r="I367" i="5"/>
  <c r="I537" i="5"/>
  <c r="I431" i="5"/>
  <c r="I46" i="5"/>
  <c r="I410" i="5"/>
  <c r="I307" i="5"/>
  <c r="I77" i="5"/>
  <c r="I21" i="5"/>
  <c r="I256" i="5"/>
  <c r="I28" i="5"/>
  <c r="I389" i="5"/>
  <c r="I180" i="5"/>
  <c r="I121" i="5"/>
  <c r="I300" i="5"/>
  <c r="I232" i="5"/>
  <c r="I398" i="5"/>
  <c r="I84" i="5"/>
  <c r="I331" i="5"/>
  <c r="I104" i="5"/>
  <c r="I22" i="5"/>
  <c r="I61" i="5"/>
  <c r="I559" i="5"/>
  <c r="I344" i="5"/>
  <c r="I140" i="5"/>
  <c r="I473" i="5"/>
  <c r="I88" i="5"/>
  <c r="I153" i="5"/>
  <c r="I297" i="5"/>
  <c r="I91" i="5"/>
  <c r="I92" i="5"/>
  <c r="I299" i="5"/>
  <c r="I26" i="5"/>
  <c r="I62" i="5"/>
  <c r="I71" i="5"/>
  <c r="I258" i="5"/>
  <c r="I43" i="5"/>
  <c r="I141" i="5"/>
  <c r="I233" i="5"/>
  <c r="I422" i="5"/>
  <c r="I642" i="5"/>
  <c r="I126" i="5"/>
  <c r="I556" i="5"/>
  <c r="I42" i="5"/>
  <c r="I64" i="5"/>
  <c r="I154" i="5"/>
  <c r="I51" i="5"/>
  <c r="I1086" i="5"/>
  <c r="I222" i="5"/>
  <c r="I1315" i="5"/>
  <c r="I97" i="5"/>
  <c r="I53" i="5"/>
  <c r="I147" i="5"/>
  <c r="I199" i="5"/>
  <c r="I603" i="5"/>
  <c r="I96" i="5"/>
  <c r="I149" i="5"/>
  <c r="I73" i="5"/>
  <c r="I99" i="5"/>
  <c r="I311" i="5"/>
  <c r="I168" i="5"/>
  <c r="I1391" i="5"/>
  <c r="I122" i="5"/>
  <c r="I159" i="5"/>
  <c r="I257" i="5"/>
  <c r="I373" i="5"/>
  <c r="I54" i="5"/>
  <c r="I40" i="5"/>
  <c r="I175" i="5"/>
  <c r="I514" i="5"/>
  <c r="I281" i="5"/>
  <c r="I72" i="5"/>
  <c r="I200" i="5"/>
  <c r="I202" i="5"/>
  <c r="I134" i="5"/>
  <c r="I317" i="5"/>
  <c r="I57" i="5"/>
  <c r="I355" i="5"/>
  <c r="I241" i="5"/>
  <c r="I48" i="5"/>
  <c r="I115" i="5"/>
  <c r="I370" i="5"/>
  <c r="I306" i="5"/>
  <c r="I157" i="5"/>
  <c r="I309" i="5"/>
  <c r="I385" i="5"/>
  <c r="I761" i="5"/>
  <c r="I58" i="5"/>
  <c r="I705" i="5"/>
  <c r="I532" i="5"/>
  <c r="I921" i="5"/>
  <c r="I82" i="5"/>
  <c r="I924" i="5"/>
  <c r="I102" i="5"/>
  <c r="I2057" i="5"/>
  <c r="I1610" i="5"/>
  <c r="I171" i="5"/>
  <c r="I198" i="5"/>
  <c r="I66" i="5"/>
  <c r="I67" i="5"/>
  <c r="I86" i="5"/>
  <c r="I79" i="5"/>
  <c r="I236" i="5"/>
  <c r="I1654" i="5"/>
  <c r="I347" i="5"/>
  <c r="I163" i="5"/>
  <c r="I127" i="5"/>
  <c r="I576" i="5"/>
  <c r="I87" i="5"/>
  <c r="I1136" i="5"/>
  <c r="I681" i="5"/>
  <c r="I1688" i="5"/>
  <c r="I242" i="5"/>
  <c r="I547" i="5"/>
  <c r="I135" i="5"/>
  <c r="I493" i="5"/>
  <c r="I495" i="5"/>
  <c r="I161" i="5"/>
  <c r="I303" i="5"/>
  <c r="I109" i="5"/>
  <c r="I143" i="5"/>
  <c r="I1216" i="5"/>
  <c r="I178" i="5"/>
  <c r="I1726" i="5"/>
  <c r="I1727" i="5"/>
  <c r="I506" i="5"/>
  <c r="I617" i="5"/>
  <c r="I390" i="5"/>
  <c r="I645" i="5"/>
  <c r="I1002" i="5"/>
  <c r="I234" i="5"/>
  <c r="I113" i="5"/>
  <c r="I152" i="5"/>
  <c r="I114" i="5"/>
  <c r="I243" i="5"/>
  <c r="I1392" i="5"/>
  <c r="I334" i="5"/>
  <c r="I248" i="5"/>
  <c r="I129" i="5"/>
  <c r="I252" i="5"/>
  <c r="I1223" i="5"/>
  <c r="I78" i="5"/>
  <c r="I1491" i="5"/>
  <c r="I150" i="5"/>
  <c r="I119" i="5"/>
  <c r="I259" i="5"/>
  <c r="I261" i="5"/>
  <c r="I447" i="5"/>
  <c r="I621" i="5"/>
  <c r="I195" i="5"/>
  <c r="I366" i="5"/>
  <c r="I170" i="5"/>
  <c r="I319" i="5"/>
  <c r="I531" i="5"/>
  <c r="I533" i="5"/>
  <c r="I1594" i="5"/>
  <c r="I1487" i="5"/>
  <c r="I131" i="5"/>
  <c r="I247" i="5"/>
  <c r="I337" i="5"/>
  <c r="I339" i="5"/>
  <c r="I112" i="5"/>
  <c r="I186" i="5"/>
  <c r="I116" i="5"/>
  <c r="I414" i="5"/>
  <c r="I453" i="5"/>
  <c r="I1673" i="5"/>
  <c r="I128" i="5"/>
  <c r="I123" i="5"/>
  <c r="I420" i="5"/>
  <c r="I296" i="5"/>
  <c r="I103" i="5"/>
  <c r="I362" i="5"/>
  <c r="I169" i="5"/>
  <c r="I437" i="5"/>
  <c r="I111" i="5"/>
  <c r="I694" i="5"/>
  <c r="I1701" i="5"/>
  <c r="I552" i="5"/>
  <c r="I302" i="5"/>
  <c r="I593" i="5"/>
  <c r="I189" i="5"/>
  <c r="I376" i="5"/>
  <c r="I509" i="5"/>
  <c r="I416" i="5"/>
  <c r="I312" i="5"/>
  <c r="I295" i="5"/>
  <c r="I3213" i="5"/>
  <c r="I451" i="5"/>
  <c r="I391" i="5"/>
  <c r="I392" i="5"/>
  <c r="I633" i="5"/>
  <c r="I359" i="5"/>
  <c r="I1064" i="5"/>
  <c r="I329" i="5"/>
  <c r="I207" i="5"/>
  <c r="I239" i="5"/>
  <c r="I101" i="5"/>
  <c r="I192" i="5"/>
  <c r="I3342" i="5"/>
  <c r="I98" i="5"/>
  <c r="I291" i="5"/>
  <c r="I165" i="5"/>
  <c r="I1153" i="5"/>
  <c r="I3067" i="5"/>
  <c r="I1345" i="5"/>
  <c r="I330" i="5"/>
  <c r="I245" i="5"/>
  <c r="I142" i="5"/>
  <c r="I179" i="5"/>
  <c r="I3268" i="5"/>
  <c r="I106" i="5"/>
  <c r="I191" i="5"/>
  <c r="I2685" i="5"/>
  <c r="I107" i="5"/>
  <c r="I125" i="5"/>
  <c r="I513" i="5"/>
  <c r="I2230" i="5"/>
  <c r="I226" i="5"/>
  <c r="I1541" i="5"/>
  <c r="I388" i="5"/>
  <c r="I1340" i="5"/>
  <c r="I221" i="5"/>
  <c r="I120" i="5"/>
  <c r="I1560" i="5"/>
  <c r="I2017" i="5"/>
  <c r="I110" i="5"/>
  <c r="I320" i="5"/>
  <c r="I454" i="5"/>
  <c r="I2040" i="5"/>
  <c r="I166" i="5"/>
  <c r="I636" i="5"/>
  <c r="I934" i="5"/>
  <c r="I974" i="5"/>
  <c r="I196" i="5"/>
  <c r="I979" i="5"/>
  <c r="I139" i="5"/>
  <c r="I400" i="5"/>
  <c r="I187" i="5"/>
  <c r="I305" i="5"/>
  <c r="I335" i="5"/>
  <c r="I188" i="5"/>
  <c r="I1361" i="5"/>
  <c r="I280" i="5"/>
  <c r="I1164" i="5"/>
  <c r="I647" i="5"/>
  <c r="I411" i="5"/>
  <c r="I568" i="5"/>
  <c r="I268" i="5"/>
  <c r="I415" i="5"/>
  <c r="I352" i="5"/>
  <c r="I1569" i="5"/>
  <c r="I133" i="5"/>
  <c r="I353" i="5"/>
  <c r="I354" i="5"/>
  <c r="I580" i="5"/>
  <c r="I294" i="5"/>
  <c r="I1178" i="5"/>
  <c r="I2513" i="5"/>
  <c r="I1193" i="5"/>
  <c r="I369" i="5"/>
  <c r="I596" i="5"/>
  <c r="I322" i="5"/>
  <c r="I3115" i="5"/>
  <c r="I162" i="5"/>
  <c r="I212" i="5"/>
  <c r="I250" i="5"/>
  <c r="I1221" i="5"/>
  <c r="I1045" i="5"/>
  <c r="I251" i="5"/>
  <c r="I158" i="5"/>
  <c r="I605" i="5"/>
  <c r="I1548" i="5"/>
  <c r="I254" i="5"/>
  <c r="I174" i="5"/>
  <c r="I308" i="5"/>
  <c r="I2675" i="5"/>
  <c r="I387" i="5"/>
  <c r="I172" i="5"/>
  <c r="I173" i="5"/>
  <c r="I167" i="5"/>
  <c r="I336" i="5"/>
  <c r="I3414" i="5"/>
  <c r="I824" i="5"/>
  <c r="I264" i="5"/>
  <c r="I284" i="5"/>
  <c r="I2297" i="5"/>
  <c r="I2045" i="5"/>
  <c r="I2303" i="5"/>
  <c r="I2054" i="5"/>
  <c r="I164" i="5"/>
  <c r="I288" i="5"/>
  <c r="I278" i="5"/>
  <c r="I1481" i="5"/>
  <c r="I1375" i="5"/>
  <c r="I343" i="5"/>
  <c r="I181" i="5"/>
  <c r="I348" i="5"/>
  <c r="I218" i="5"/>
  <c r="I151" i="5"/>
  <c r="I289" i="5"/>
  <c r="I575" i="5"/>
  <c r="I1134" i="5"/>
  <c r="I2449" i="5"/>
  <c r="I3726" i="5"/>
  <c r="I1440" i="5"/>
  <c r="I3413" i="5"/>
  <c r="I424" i="5"/>
  <c r="I1445" i="5"/>
  <c r="I691" i="5"/>
  <c r="I1081" i="5"/>
  <c r="I2268" i="5"/>
  <c r="I244" i="5"/>
  <c r="I282" i="5"/>
  <c r="I1495" i="5"/>
  <c r="I1182" i="5"/>
  <c r="I1461" i="5"/>
  <c r="I427" i="5"/>
  <c r="I497" i="5"/>
  <c r="I1464" i="5"/>
  <c r="I429" i="5"/>
  <c r="I194" i="5"/>
  <c r="I249" i="5"/>
  <c r="I374" i="5"/>
  <c r="I377" i="5"/>
  <c r="I298" i="5"/>
  <c r="I1247" i="5"/>
  <c r="I610" i="5"/>
  <c r="I2221" i="5"/>
  <c r="I310" i="5"/>
  <c r="I3116" i="5"/>
  <c r="I517" i="5"/>
  <c r="I1539" i="5"/>
  <c r="I1553" i="5"/>
  <c r="I2790" i="5"/>
  <c r="I1557" i="5"/>
  <c r="I872" i="5"/>
  <c r="I224" i="5"/>
  <c r="I3248" i="5"/>
  <c r="I4068" i="5"/>
  <c r="I456" i="5"/>
  <c r="I214" i="5"/>
  <c r="I1082" i="5"/>
  <c r="I3296" i="5"/>
  <c r="I551" i="5"/>
  <c r="I553" i="5"/>
  <c r="I498" i="5"/>
  <c r="I554" i="5"/>
  <c r="I246" i="5"/>
  <c r="I210" i="5"/>
  <c r="I409" i="5"/>
  <c r="I253" i="5"/>
  <c r="I340" i="5"/>
  <c r="I235" i="5"/>
  <c r="I1646" i="5"/>
  <c r="I286" i="5"/>
  <c r="I197" i="5"/>
  <c r="I217" i="5"/>
  <c r="I368" i="5"/>
  <c r="I674" i="5"/>
  <c r="I574" i="5"/>
  <c r="I394" i="5"/>
  <c r="I350" i="5"/>
  <c r="I677" i="5"/>
  <c r="I3991" i="5"/>
  <c r="I2300" i="5"/>
  <c r="I419" i="5"/>
  <c r="I503" i="5"/>
  <c r="I489" i="5"/>
  <c r="I238" i="5"/>
  <c r="I585" i="5"/>
  <c r="I363" i="5"/>
  <c r="I1402" i="5"/>
  <c r="I267" i="5"/>
  <c r="I1187" i="5"/>
  <c r="I592" i="5"/>
  <c r="I277" i="5"/>
  <c r="I716" i="5"/>
  <c r="I351" i="5"/>
  <c r="I2075" i="5"/>
  <c r="I405" i="5"/>
  <c r="I2535" i="5"/>
  <c r="I599" i="5"/>
  <c r="I1638" i="5"/>
  <c r="I600" i="5"/>
  <c r="I432" i="5"/>
  <c r="I228" i="5"/>
  <c r="I240" i="5"/>
  <c r="I701" i="5"/>
  <c r="I1486" i="5"/>
  <c r="I215" i="5"/>
  <c r="I201" i="5"/>
  <c r="I3491" i="5"/>
  <c r="I510" i="5"/>
  <c r="I1739" i="5"/>
  <c r="I399" i="5"/>
  <c r="I1097" i="5"/>
  <c r="I558" i="5"/>
  <c r="I3536" i="5"/>
  <c r="I262" i="5"/>
  <c r="I1551" i="5"/>
  <c r="I4057" i="5"/>
  <c r="I274" i="5"/>
  <c r="I3233" i="5"/>
  <c r="I223" i="5"/>
  <c r="I1573" i="5"/>
  <c r="I2292" i="5"/>
  <c r="I539" i="5"/>
  <c r="I426" i="5"/>
  <c r="I1342" i="5"/>
  <c r="I548" i="5"/>
  <c r="I4130" i="5"/>
  <c r="I333" i="5"/>
  <c r="I441" i="5"/>
  <c r="I1101" i="5"/>
  <c r="I466" i="5"/>
  <c r="I2381" i="5"/>
  <c r="I659" i="5"/>
  <c r="I445" i="5"/>
  <c r="I3970" i="5"/>
  <c r="I3918" i="5"/>
  <c r="I545" i="5"/>
  <c r="I1060" i="5"/>
  <c r="I2105" i="5"/>
  <c r="I1602" i="5"/>
  <c r="I3360" i="5"/>
  <c r="I474" i="5"/>
  <c r="I476" i="5"/>
  <c r="I413" i="5"/>
  <c r="I1314" i="5"/>
  <c r="I478" i="5"/>
  <c r="I673" i="5"/>
  <c r="I3575" i="5"/>
  <c r="I1672" i="5"/>
  <c r="I572" i="5"/>
  <c r="I3028" i="5"/>
  <c r="I484" i="5"/>
  <c r="I290" i="5"/>
  <c r="I1429" i="5"/>
  <c r="I3716" i="5"/>
  <c r="I342" i="5"/>
  <c r="I435" i="5"/>
  <c r="I4220" i="5"/>
  <c r="I365" i="5"/>
  <c r="I1181" i="5"/>
  <c r="I318" i="5"/>
  <c r="I266" i="5"/>
  <c r="I272" i="5"/>
  <c r="I417" i="5"/>
  <c r="I211" i="5"/>
  <c r="I3133" i="5"/>
  <c r="I504" i="5"/>
  <c r="I2305" i="5"/>
  <c r="I325" i="5"/>
  <c r="I341" i="5"/>
  <c r="I4034" i="5"/>
  <c r="I4156" i="5"/>
  <c r="I608" i="5"/>
  <c r="I275" i="5"/>
  <c r="I1399" i="5"/>
  <c r="I204" i="5"/>
  <c r="I481" i="5"/>
  <c r="I219" i="5"/>
  <c r="I371" i="5"/>
  <c r="I1006" i="5"/>
  <c r="I516" i="5"/>
  <c r="I384" i="5"/>
  <c r="I313" i="5"/>
  <c r="I616" i="5"/>
  <c r="I490" i="5"/>
  <c r="I619" i="5"/>
  <c r="I2782" i="5"/>
  <c r="I255" i="5"/>
  <c r="I4223" i="5"/>
  <c r="I529" i="5"/>
  <c r="I711" i="5"/>
  <c r="I2020" i="5"/>
  <c r="I269" i="5"/>
  <c r="I271" i="5"/>
  <c r="I231" i="5"/>
  <c r="I4067" i="5"/>
  <c r="I293" i="5"/>
  <c r="I519" i="5"/>
  <c r="I395" i="5"/>
  <c r="I542" i="5"/>
  <c r="I624" i="5"/>
  <c r="I3288" i="5"/>
  <c r="I1741" i="5"/>
  <c r="I209" i="5"/>
  <c r="I4078" i="5"/>
  <c r="I1622" i="5"/>
  <c r="I2353" i="5"/>
  <c r="I3305" i="5"/>
  <c r="I1620" i="5"/>
  <c r="I512" i="5"/>
  <c r="I316" i="5"/>
  <c r="I4173" i="5"/>
  <c r="I492" i="5"/>
  <c r="I349" i="5"/>
  <c r="I332" i="5"/>
  <c r="I3241" i="5"/>
  <c r="I632" i="5"/>
  <c r="I1678" i="5"/>
  <c r="I579" i="5"/>
  <c r="I2250" i="5"/>
  <c r="I1485" i="5"/>
  <c r="I4218" i="5"/>
  <c r="I1438" i="5"/>
  <c r="I1607" i="5"/>
  <c r="I2495" i="5"/>
  <c r="I4011" i="5"/>
  <c r="I530" i="5"/>
  <c r="I1700" i="5"/>
  <c r="I496" i="5"/>
  <c r="I695" i="5"/>
  <c r="I873" i="5"/>
  <c r="I631" i="5"/>
  <c r="I597" i="5"/>
  <c r="I1584" i="5"/>
  <c r="I2550" i="5"/>
  <c r="I433" i="5"/>
  <c r="I407" i="5"/>
  <c r="I700" i="5"/>
  <c r="I601" i="5"/>
  <c r="I338" i="5"/>
  <c r="I1143" i="5"/>
  <c r="I1334" i="5"/>
  <c r="I283" i="5"/>
  <c r="I393" i="5"/>
  <c r="I378" i="5"/>
  <c r="I709" i="5"/>
  <c r="I459" i="5"/>
  <c r="I3158" i="5"/>
  <c r="I1246" i="5"/>
  <c r="I412" i="5"/>
  <c r="I4245" i="5"/>
  <c r="I1501" i="5"/>
  <c r="I518" i="5"/>
  <c r="I1300" i="5"/>
  <c r="I3265" i="5"/>
  <c r="I1595" i="5"/>
  <c r="I541" i="5"/>
  <c r="I639" i="5"/>
  <c r="I270" i="5"/>
  <c r="I623" i="5"/>
  <c r="I1161" i="5"/>
  <c r="I436" i="5"/>
  <c r="I2276" i="5"/>
  <c r="I301" i="5"/>
  <c r="I2023" i="5"/>
  <c r="I483" i="5"/>
  <c r="I2024" i="5"/>
  <c r="I3175" i="5"/>
  <c r="I4259" i="5"/>
  <c r="I443" i="5"/>
  <c r="I505" i="5"/>
  <c r="I1335" i="5"/>
  <c r="I2052" i="5"/>
  <c r="I564" i="5"/>
  <c r="I670" i="5"/>
  <c r="I458" i="5"/>
  <c r="I710" i="5"/>
  <c r="I287" i="5"/>
  <c r="I356" i="5"/>
  <c r="I2195" i="5"/>
  <c r="I1618" i="5"/>
  <c r="I382" i="5"/>
  <c r="I535" i="5"/>
  <c r="I328" i="5"/>
  <c r="I1376" i="5"/>
  <c r="I4195" i="5"/>
  <c r="I2395" i="5"/>
  <c r="I1051" i="5"/>
  <c r="I434" i="5"/>
  <c r="I357" i="5"/>
  <c r="I2106" i="5"/>
  <c r="I379" i="5"/>
  <c r="I2990" i="5"/>
  <c r="I4095" i="5"/>
  <c r="I472" i="5"/>
  <c r="I380" i="5"/>
  <c r="I2014" i="5"/>
  <c r="I285" i="5"/>
  <c r="I569" i="5"/>
  <c r="I3012" i="5"/>
  <c r="I346" i="5"/>
  <c r="I479" i="5"/>
  <c r="I482" i="5"/>
  <c r="I485" i="5"/>
  <c r="I455" i="5"/>
  <c r="I3386" i="5"/>
  <c r="I682" i="5"/>
  <c r="I1302" i="5"/>
  <c r="I3058" i="5"/>
  <c r="I583" i="5"/>
  <c r="I3717" i="5"/>
  <c r="I358" i="5"/>
  <c r="I664" i="5"/>
  <c r="I2322" i="5"/>
  <c r="I1156" i="5"/>
  <c r="I523" i="5"/>
  <c r="I2476" i="5"/>
  <c r="I2155" i="5"/>
  <c r="I4125" i="5"/>
  <c r="I3423" i="5"/>
  <c r="I3678" i="5"/>
  <c r="I1250" i="5"/>
  <c r="I2165" i="5"/>
  <c r="I494" i="5"/>
  <c r="I4232" i="5"/>
  <c r="I1192" i="5"/>
  <c r="I653" i="5"/>
  <c r="I430" i="5"/>
  <c r="I260" i="5"/>
  <c r="I3122" i="5"/>
  <c r="I2189" i="5"/>
  <c r="I1483" i="5"/>
  <c r="I3139" i="5"/>
  <c r="I315" i="5"/>
  <c r="I3492" i="5"/>
  <c r="I396" i="5"/>
  <c r="I955" i="5"/>
  <c r="I324" i="5"/>
  <c r="I2811" i="5"/>
  <c r="I1613" i="5"/>
  <c r="I464" i="5"/>
  <c r="I465" i="5"/>
  <c r="I467" i="5"/>
  <c r="I555" i="5"/>
  <c r="I1261" i="5"/>
  <c r="I3878" i="5"/>
  <c r="I327" i="5"/>
  <c r="I658" i="5"/>
  <c r="I1217" i="5"/>
  <c r="I1722" i="5"/>
  <c r="I613" i="5"/>
  <c r="I457" i="5"/>
  <c r="I276" i="5"/>
  <c r="I1546" i="5"/>
  <c r="I314" i="5"/>
  <c r="I471" i="5"/>
  <c r="I2000" i="5"/>
  <c r="I2264" i="5"/>
  <c r="I3212" i="5"/>
  <c r="I3417" i="5"/>
  <c r="I828" i="5"/>
  <c r="I2806" i="5"/>
  <c r="I1565" i="5"/>
  <c r="I595" i="5"/>
  <c r="I1751" i="5"/>
  <c r="I279" i="5"/>
  <c r="I4249" i="5"/>
  <c r="I538" i="5"/>
  <c r="I1037" i="5"/>
  <c r="I1587" i="5"/>
  <c r="I922" i="5"/>
  <c r="I933" i="5"/>
  <c r="I408" i="5"/>
  <c r="I470" i="5"/>
  <c r="I2319" i="5"/>
  <c r="I2884" i="5"/>
  <c r="I2325" i="5"/>
  <c r="I321" i="5"/>
  <c r="I567" i="5"/>
  <c r="I2062" i="5"/>
  <c r="I440" i="5"/>
  <c r="I649" i="5"/>
  <c r="I3956" i="5"/>
  <c r="I991" i="5"/>
  <c r="I3635" i="5"/>
  <c r="I573" i="5"/>
  <c r="I1619" i="5"/>
  <c r="I452" i="5"/>
  <c r="I383" i="5"/>
  <c r="I1357" i="5"/>
  <c r="I406" i="5"/>
  <c r="I561" i="5"/>
  <c r="I581" i="5"/>
  <c r="I1644" i="5"/>
  <c r="I446" i="5"/>
  <c r="I663" i="5"/>
  <c r="I4094" i="5"/>
  <c r="I3149" i="5"/>
  <c r="I2006" i="5"/>
  <c r="I1306" i="5"/>
  <c r="I450" i="5"/>
  <c r="I668" i="5"/>
  <c r="I525" i="5"/>
  <c r="I672" i="5"/>
  <c r="I477" i="5"/>
  <c r="I611" i="5"/>
  <c r="I1090" i="5"/>
  <c r="I1094" i="5"/>
  <c r="I570" i="5"/>
  <c r="I3928" i="5"/>
  <c r="I3171" i="5"/>
  <c r="I3987" i="5"/>
  <c r="I1102" i="5"/>
  <c r="I2438" i="5"/>
  <c r="I1137" i="5"/>
  <c r="I323" i="5"/>
  <c r="I1138" i="5"/>
  <c r="I528" i="5"/>
  <c r="I3390" i="5"/>
  <c r="I2453" i="5"/>
  <c r="I1152" i="5"/>
  <c r="I1686" i="5"/>
  <c r="I360" i="5"/>
  <c r="I3409" i="5"/>
  <c r="I2467" i="5"/>
  <c r="I3410" i="5"/>
  <c r="I4369" i="5"/>
  <c r="I706" i="5"/>
  <c r="I423" i="5"/>
  <c r="I2152" i="5"/>
  <c r="I622" i="5"/>
  <c r="I644" i="5"/>
  <c r="I1606" i="5"/>
  <c r="I2158" i="5"/>
  <c r="I4333" i="5"/>
  <c r="I3430" i="5"/>
  <c r="I438" i="5"/>
  <c r="I375" i="5"/>
  <c r="I1191" i="5"/>
  <c r="I1504" i="5"/>
  <c r="I3452" i="5"/>
  <c r="I2373" i="5"/>
  <c r="I2548" i="5"/>
  <c r="I1535" i="5"/>
  <c r="I1140" i="5"/>
  <c r="I3465" i="5"/>
  <c r="I4030" i="5"/>
  <c r="I2568" i="5"/>
  <c r="I507" i="5"/>
  <c r="I421" i="5"/>
  <c r="I3136" i="5"/>
  <c r="I1049" i="5"/>
  <c r="I3344" i="5"/>
  <c r="I801" i="5"/>
  <c r="I1734" i="5"/>
  <c r="I448" i="5"/>
  <c r="I1498" i="5"/>
  <c r="I403" i="5"/>
  <c r="I1263" i="5"/>
  <c r="I502" i="5"/>
  <c r="I487" i="5"/>
  <c r="I770" i="5"/>
  <c r="I661" i="5"/>
  <c r="I1383" i="5"/>
  <c r="I2777" i="5"/>
  <c r="I486" i="5"/>
  <c r="I625" i="5"/>
  <c r="I2274" i="5"/>
  <c r="I4063" i="5"/>
  <c r="I628" i="5"/>
  <c r="I3445" i="5"/>
  <c r="I2837" i="5"/>
  <c r="I879" i="5"/>
  <c r="I1477" i="5"/>
  <c r="I2850" i="5"/>
  <c r="I1040" i="5"/>
  <c r="I491" i="5"/>
  <c r="I372" i="5"/>
  <c r="I1332" i="5"/>
  <c r="I1682" i="5"/>
  <c r="I638" i="5"/>
  <c r="I543" i="5"/>
  <c r="I640" i="5"/>
  <c r="I544" i="5"/>
  <c r="I2199" i="5"/>
  <c r="I2055" i="5"/>
  <c r="I4182" i="5"/>
  <c r="I4316" i="5"/>
  <c r="I2911" i="5"/>
  <c r="I462" i="5"/>
  <c r="I4359" i="5"/>
  <c r="I4082" i="5"/>
  <c r="I4084" i="5"/>
  <c r="I2361" i="5"/>
  <c r="I1099" i="5"/>
  <c r="I401" i="5"/>
  <c r="I1038" i="5"/>
  <c r="I2958" i="5"/>
  <c r="I2732" i="5"/>
  <c r="I2090" i="5"/>
  <c r="I4196" i="5"/>
  <c r="I345" i="5"/>
  <c r="I2971" i="5"/>
  <c r="I3715" i="5"/>
  <c r="I1381" i="5"/>
  <c r="I1058" i="5"/>
  <c r="I2400" i="5"/>
  <c r="I2004" i="5"/>
  <c r="I546" i="5"/>
  <c r="I524" i="5"/>
  <c r="I687" i="5"/>
  <c r="I2799" i="5"/>
  <c r="I527" i="5"/>
  <c r="I1184" i="5"/>
  <c r="I480" i="5"/>
  <c r="I676" i="5"/>
  <c r="I565" i="5"/>
  <c r="I469" i="5"/>
  <c r="I2118" i="5"/>
  <c r="I2136" i="5"/>
  <c r="I3712" i="5"/>
  <c r="I3482" i="5"/>
  <c r="I404" i="5"/>
  <c r="I2148" i="5"/>
  <c r="I1689" i="5"/>
  <c r="I689" i="5"/>
  <c r="I1444" i="5"/>
  <c r="I1451" i="5"/>
  <c r="I609" i="5"/>
  <c r="I1249" i="5"/>
  <c r="I2164" i="5"/>
  <c r="I1252" i="5"/>
  <c r="I4228" i="5"/>
  <c r="I4231" i="5"/>
  <c r="I2287" i="5"/>
  <c r="I3315" i="5"/>
  <c r="I1372" i="5"/>
  <c r="I1218" i="5"/>
  <c r="I468" i="5"/>
  <c r="I1774" i="5"/>
  <c r="I702" i="5"/>
  <c r="I1545" i="5"/>
  <c r="I508" i="5"/>
  <c r="I2053" i="5"/>
  <c r="I2464" i="5"/>
  <c r="I428" i="5"/>
  <c r="I3154" i="5"/>
  <c r="I566" i="5"/>
  <c r="I1235" i="5"/>
  <c r="I607" i="5"/>
  <c r="I3673" i="5"/>
  <c r="I4374" i="5"/>
  <c r="I425" i="5"/>
  <c r="I386" i="5"/>
  <c r="I3165" i="5"/>
  <c r="I651" i="5"/>
  <c r="I439" i="5"/>
  <c r="I1255" i="5"/>
  <c r="I1353" i="5"/>
  <c r="I2029" i="5"/>
  <c r="I578" i="5"/>
  <c r="I1145" i="5"/>
  <c r="I4053" i="5"/>
  <c r="I3140" i="5"/>
  <c r="I1547" i="5"/>
  <c r="I684" i="5"/>
  <c r="I618" i="5"/>
  <c r="I816" i="5"/>
  <c r="I475" i="5"/>
  <c r="I2005" i="5"/>
  <c r="I449" i="5"/>
  <c r="I460" i="5"/>
  <c r="I692" i="5"/>
  <c r="I4354" i="5"/>
  <c r="I4076" i="5"/>
  <c r="I4059" i="5"/>
  <c r="I488" i="5"/>
  <c r="I4174" i="5"/>
  <c r="I3929" i="5"/>
  <c r="I4310" i="5"/>
  <c r="I3583" i="5"/>
  <c r="I3937" i="5"/>
  <c r="I526" i="5"/>
  <c r="I1480" i="5"/>
  <c r="I1679" i="5"/>
  <c r="I3939" i="5"/>
  <c r="I635" i="5"/>
  <c r="I637" i="5"/>
  <c r="I4362" i="5"/>
  <c r="I679" i="5"/>
  <c r="I688" i="5"/>
  <c r="I690" i="5"/>
  <c r="I976" i="5"/>
  <c r="I669" i="5"/>
  <c r="I2333" i="5"/>
  <c r="I3628" i="5"/>
  <c r="I648" i="5"/>
  <c r="I2338" i="5"/>
  <c r="I1351" i="5"/>
  <c r="I3439" i="5"/>
  <c r="I1615" i="5"/>
  <c r="I463" i="5"/>
  <c r="I4085" i="5"/>
  <c r="I715" i="5"/>
  <c r="I4190" i="5"/>
  <c r="I4191" i="5"/>
  <c r="I2085" i="5"/>
  <c r="I1639" i="5"/>
  <c r="I1640" i="5"/>
  <c r="I4321" i="5"/>
  <c r="I1642" i="5"/>
  <c r="I2135" i="5"/>
  <c r="I2249" i="5"/>
  <c r="I2097" i="5"/>
  <c r="I1339" i="5"/>
  <c r="I1056" i="5"/>
  <c r="I3350" i="5"/>
  <c r="I2401" i="5"/>
  <c r="I665" i="5"/>
  <c r="I3676" i="5"/>
  <c r="I1394" i="5"/>
  <c r="I2643" i="5"/>
  <c r="I4325" i="5"/>
  <c r="I3368" i="5"/>
  <c r="I1669" i="5"/>
  <c r="I511" i="5"/>
  <c r="I867" i="5"/>
  <c r="I1088" i="5"/>
  <c r="I3380" i="5"/>
  <c r="I2695" i="5"/>
  <c r="I598" i="5"/>
  <c r="I2447" i="5"/>
  <c r="I1427" i="5"/>
  <c r="I1544" i="5"/>
  <c r="I442" i="5"/>
  <c r="I520" i="5"/>
  <c r="I627" i="5"/>
  <c r="I4214" i="5"/>
  <c r="I3402" i="5"/>
  <c r="I1057" i="5"/>
  <c r="I2154" i="5"/>
  <c r="I1695" i="5"/>
  <c r="I4009" i="5"/>
  <c r="I591" i="5"/>
  <c r="I714" i="5"/>
  <c r="I2170" i="5"/>
  <c r="I1320" i="5"/>
  <c r="I1711" i="5"/>
  <c r="I1262" i="5"/>
  <c r="I1468" i="5"/>
  <c r="I2538" i="5"/>
  <c r="I1534" i="5"/>
  <c r="I536" i="5"/>
  <c r="I2380" i="5"/>
  <c r="I1721" i="5"/>
  <c r="I4028" i="5"/>
  <c r="I560" i="5"/>
  <c r="I699" i="5"/>
  <c r="I4372" i="5"/>
  <c r="I461" i="5"/>
  <c r="I1432" i="5"/>
  <c r="I1488" i="5"/>
  <c r="I810" i="5"/>
  <c r="I522" i="5"/>
  <c r="I3490" i="5"/>
  <c r="I1233" i="5"/>
  <c r="I2207" i="5"/>
  <c r="I1442" i="5"/>
  <c r="I646" i="5"/>
  <c r="I2063" i="5"/>
  <c r="I444" i="5"/>
  <c r="I2112" i="5"/>
  <c r="I1663" i="5"/>
  <c r="I858" i="5"/>
  <c r="I550" i="5"/>
  <c r="I4346" i="5"/>
  <c r="I3900" i="5"/>
  <c r="I1500" i="5"/>
  <c r="I4247" i="5"/>
  <c r="I4405" i="5"/>
  <c r="I1359" i="5"/>
  <c r="I4302" i="5"/>
  <c r="I1410" i="5"/>
  <c r="I500" i="5"/>
  <c r="I3527" i="5"/>
  <c r="I2439" i="5"/>
  <c r="I1295" i="5"/>
  <c r="I1297" i="5"/>
  <c r="I2248" i="5"/>
  <c r="I634" i="5"/>
  <c r="I1543" i="5"/>
  <c r="I4169" i="5"/>
  <c r="I683" i="5"/>
  <c r="I1552" i="5"/>
  <c r="I671" i="5"/>
  <c r="I3561" i="5"/>
  <c r="I3923" i="5"/>
  <c r="I2809" i="5"/>
  <c r="I4355" i="5"/>
  <c r="I1662" i="5"/>
  <c r="I4308" i="5"/>
  <c r="I2018" i="5"/>
  <c r="I2019" i="5"/>
  <c r="I563" i="5"/>
  <c r="I1706" i="5"/>
  <c r="I3239" i="5"/>
  <c r="I4257" i="5"/>
  <c r="I656" i="5"/>
  <c r="I2027" i="5"/>
  <c r="I1572" i="5"/>
  <c r="I643" i="5"/>
  <c r="I2845" i="5"/>
  <c r="I1008" i="5"/>
  <c r="I501" i="5"/>
  <c r="I1677" i="5"/>
  <c r="I1457" i="5"/>
  <c r="I2855" i="5"/>
  <c r="I2859" i="5"/>
  <c r="I680" i="5"/>
  <c r="I765" i="5"/>
  <c r="I1333" i="5"/>
  <c r="I1151" i="5"/>
  <c r="I2145" i="5"/>
  <c r="I4263" i="5"/>
  <c r="I4401" i="5"/>
  <c r="I1050" i="5"/>
  <c r="I3481" i="5"/>
  <c r="I942" i="5"/>
  <c r="I2336" i="5"/>
  <c r="I666" i="5"/>
  <c r="I4266" i="5"/>
  <c r="I4267" i="5"/>
  <c r="I2888" i="5"/>
  <c r="I1598" i="5"/>
  <c r="I686" i="5"/>
  <c r="I1346" i="5"/>
  <c r="I3085" i="5"/>
  <c r="I736" i="5"/>
  <c r="I2059" i="5"/>
  <c r="I3952" i="5"/>
  <c r="I1350" i="5"/>
  <c r="I1180" i="5"/>
  <c r="I2910" i="5"/>
  <c r="I4255" i="5"/>
  <c r="I3631" i="5"/>
  <c r="I2348" i="5"/>
  <c r="I4079" i="5"/>
  <c r="I650" i="5"/>
  <c r="I1354" i="5"/>
  <c r="I2275" i="5"/>
  <c r="I2931" i="5"/>
  <c r="I3514" i="5"/>
  <c r="I2362" i="5"/>
  <c r="I1098" i="5"/>
  <c r="I588" i="5"/>
  <c r="I697" i="5"/>
  <c r="I2960" i="5"/>
  <c r="I1773" i="5"/>
  <c r="I2089" i="5"/>
  <c r="I3806" i="5"/>
  <c r="I3194" i="5"/>
  <c r="I4166" i="5"/>
  <c r="I1683" i="5"/>
  <c r="I4322" i="5"/>
  <c r="I4278" i="5"/>
  <c r="I3834" i="5"/>
  <c r="I1382" i="5"/>
  <c r="I1648" i="5"/>
  <c r="I4199" i="5"/>
  <c r="I2204" i="5"/>
  <c r="I1554" i="5"/>
  <c r="I2993" i="5"/>
  <c r="I1390" i="5"/>
  <c r="I1449" i="5"/>
  <c r="I626" i="5"/>
  <c r="I1667" i="5"/>
  <c r="I3903" i="5"/>
  <c r="I4378" i="5"/>
  <c r="I3025" i="5"/>
  <c r="I4107" i="5"/>
  <c r="I799" i="5"/>
  <c r="I557" i="5"/>
  <c r="I4368" i="5"/>
  <c r="I3387" i="5"/>
  <c r="I660" i="5"/>
  <c r="I4114" i="5"/>
  <c r="I1542" i="5"/>
  <c r="I582" i="5"/>
  <c r="I562" i="5"/>
  <c r="I1431" i="5"/>
  <c r="I2142" i="5"/>
  <c r="I515" i="5"/>
  <c r="I1154" i="5"/>
  <c r="I594" i="5"/>
  <c r="I685" i="5"/>
  <c r="I4006" i="5"/>
  <c r="I1310" i="5"/>
  <c r="I3424" i="5"/>
  <c r="I1448" i="5"/>
  <c r="I2163" i="5"/>
  <c r="I769" i="5"/>
  <c r="I1456" i="5"/>
  <c r="I629" i="5"/>
  <c r="I571" i="5"/>
  <c r="I4271" i="5"/>
  <c r="I3023" i="5"/>
  <c r="I4348" i="5"/>
  <c r="I2172" i="5"/>
  <c r="I4137" i="5"/>
  <c r="I2291" i="5"/>
  <c r="I2950" i="5"/>
  <c r="I3785" i="5"/>
  <c r="I1330" i="5"/>
  <c r="I4146" i="5"/>
  <c r="I2301" i="5"/>
  <c r="I2387" i="5"/>
  <c r="I1220" i="5"/>
  <c r="I1428" i="5"/>
  <c r="I1222" i="5"/>
  <c r="I1728" i="5"/>
  <c r="I662" i="5"/>
  <c r="I2975" i="5"/>
  <c r="I675" i="5"/>
  <c r="I1157" i="5"/>
  <c r="I667" i="5"/>
  <c r="I2206" i="5"/>
  <c r="I1162" i="5"/>
  <c r="I2332" i="5"/>
  <c r="I3950" i="5"/>
  <c r="I2213" i="5"/>
  <c r="I3954" i="5"/>
  <c r="I4375" i="5"/>
  <c r="I4386" i="5"/>
  <c r="I2646" i="5"/>
  <c r="I549" i="5"/>
  <c r="I2653" i="5"/>
  <c r="I604" i="5"/>
  <c r="I4282" i="5"/>
  <c r="I874" i="5"/>
  <c r="I1318" i="5"/>
  <c r="I1752" i="5"/>
  <c r="I1497" i="5"/>
  <c r="I4044" i="5"/>
  <c r="I2372" i="5"/>
  <c r="I1536" i="5"/>
  <c r="I612" i="5"/>
  <c r="I4047" i="5"/>
  <c r="I698" i="5"/>
  <c r="I693" i="5"/>
  <c r="I2454" i="5"/>
  <c r="I2095" i="5"/>
  <c r="I3203" i="5"/>
  <c r="I3206" i="5"/>
  <c r="I1304" i="5"/>
  <c r="I4056" i="5"/>
  <c r="I1305" i="5"/>
  <c r="I1555" i="5"/>
  <c r="I4291" i="5"/>
  <c r="I2483" i="5"/>
  <c r="I3920" i="5"/>
  <c r="I2013" i="5"/>
  <c r="I849" i="5"/>
  <c r="I4421" i="5"/>
  <c r="I1312" i="5"/>
  <c r="I3232" i="5"/>
  <c r="I4061" i="5"/>
  <c r="I540" i="5"/>
  <c r="I2826" i="5"/>
  <c r="I3925" i="5"/>
  <c r="I1564" i="5"/>
  <c r="I1458" i="5"/>
  <c r="I1317" i="5"/>
  <c r="I2830" i="5"/>
  <c r="I584" i="5"/>
  <c r="I4258" i="5"/>
  <c r="I1621" i="5"/>
  <c r="I1003" i="5"/>
  <c r="I718" i="5"/>
  <c r="I4366" i="5"/>
  <c r="I2078" i="5"/>
  <c r="I4312" i="5"/>
  <c r="I920" i="5"/>
  <c r="I4260" i="5"/>
  <c r="I3052" i="5"/>
  <c r="I2188" i="5"/>
  <c r="I923" i="5"/>
  <c r="I1592" i="5"/>
  <c r="I4180" i="5"/>
  <c r="I4384" i="5"/>
  <c r="I3276" i="5"/>
  <c r="I3277" i="5"/>
  <c r="I2323" i="5"/>
  <c r="I3946" i="5"/>
  <c r="I1344" i="5"/>
  <c r="I2481" i="5"/>
  <c r="I4411" i="5"/>
  <c r="I2011" i="5"/>
  <c r="I1309" i="5"/>
  <c r="I4334" i="5"/>
  <c r="I586" i="5"/>
  <c r="I4269" i="5"/>
  <c r="I2065" i="5"/>
  <c r="I614" i="5"/>
  <c r="I4185" i="5"/>
  <c r="I2915" i="5"/>
  <c r="I652" i="5"/>
  <c r="I2069" i="5"/>
  <c r="I703" i="5"/>
  <c r="I2072" i="5"/>
  <c r="I2357" i="5"/>
  <c r="I704" i="5"/>
  <c r="I820" i="5"/>
  <c r="I606" i="5"/>
  <c r="I4234" i="5"/>
  <c r="I2379" i="5"/>
  <c r="I1135" i="5"/>
  <c r="I4193" i="5"/>
  <c r="I1041" i="5"/>
  <c r="I3655" i="5"/>
  <c r="I2088" i="5"/>
  <c r="I1641" i="5"/>
  <c r="I2388" i="5"/>
  <c r="I1643" i="5"/>
  <c r="I2092" i="5"/>
  <c r="I2391" i="5"/>
  <c r="I577" i="5"/>
  <c r="I1224" i="5"/>
  <c r="I630" i="5"/>
  <c r="I696" i="5"/>
  <c r="I3972" i="5"/>
  <c r="I1647" i="5"/>
  <c r="I3346" i="5"/>
  <c r="I2202" i="5"/>
  <c r="I2403" i="5"/>
  <c r="I1236" i="5"/>
  <c r="I4200" i="5"/>
  <c r="I2410" i="5"/>
  <c r="I707" i="5"/>
  <c r="I2269" i="5"/>
  <c r="I3000" i="5"/>
  <c r="I1245" i="5"/>
  <c r="I1395" i="5"/>
  <c r="I1658" i="5"/>
  <c r="I3955" i="5"/>
  <c r="I590" i="5"/>
  <c r="I2113" i="5"/>
  <c r="I776" i="5"/>
  <c r="I4205" i="5"/>
  <c r="I2656" i="5"/>
  <c r="I985" i="5"/>
  <c r="I1405" i="5"/>
  <c r="I2068" i="5"/>
  <c r="I1257" i="5"/>
  <c r="I657" i="5"/>
  <c r="I4177" i="5"/>
  <c r="I1264" i="5"/>
  <c r="I4209" i="5"/>
  <c r="I1294" i="5"/>
  <c r="I1676" i="5"/>
  <c r="I3652" i="5"/>
  <c r="I4210" i="5"/>
  <c r="I4275" i="5"/>
  <c r="I4112" i="5"/>
  <c r="I3398" i="5"/>
  <c r="I3400" i="5"/>
  <c r="I2143" i="5"/>
  <c r="I587" i="5"/>
  <c r="I1490" i="5"/>
  <c r="I4219" i="5"/>
  <c r="I3081" i="5"/>
  <c r="I2331" i="5"/>
  <c r="I3083" i="5"/>
  <c r="I2209" i="5"/>
  <c r="I1177" i="5"/>
  <c r="I1393" i="5"/>
  <c r="I2501" i="5"/>
  <c r="I2502" i="5"/>
  <c r="I602" i="5"/>
  <c r="I3372" i="5"/>
  <c r="I1316" i="5"/>
  <c r="I1566" i="5"/>
  <c r="I3108" i="5"/>
  <c r="I1190" i="5"/>
  <c r="I4019" i="5"/>
  <c r="I1465" i="5"/>
  <c r="I1467" i="5"/>
  <c r="I2174" i="5"/>
  <c r="I3451" i="5"/>
  <c r="I4338" i="5"/>
  <c r="I1478" i="5"/>
  <c r="I3257" i="5"/>
  <c r="I1479" i="5"/>
  <c r="I749" i="5"/>
  <c r="I3123" i="5"/>
  <c r="I4235" i="5"/>
  <c r="I2042" i="5"/>
  <c r="I1589" i="5"/>
  <c r="I1725" i="5"/>
  <c r="I4373" i="5"/>
  <c r="I2186" i="5"/>
  <c r="I641" i="5"/>
  <c r="I2048" i="5"/>
  <c r="I1730" i="5"/>
  <c r="I1379" i="5"/>
  <c r="I3486" i="5"/>
  <c r="I3973" i="5"/>
  <c r="I1738" i="5"/>
  <c r="I4299" i="5"/>
  <c r="I4203" i="5"/>
  <c r="I1251" i="5"/>
  <c r="I1258" i="5"/>
  <c r="I3510" i="5"/>
  <c r="I1502" i="5"/>
  <c r="I2227" i="5"/>
  <c r="I1163" i="5"/>
  <c r="I4251" i="5"/>
  <c r="I3533" i="5"/>
  <c r="I1537" i="5"/>
  <c r="I3539" i="5"/>
  <c r="I3199" i="5"/>
  <c r="I1433" i="5"/>
  <c r="I4329" i="5"/>
  <c r="I3063" i="5"/>
  <c r="I1780" i="5"/>
  <c r="I1303" i="5"/>
  <c r="I2196" i="5"/>
  <c r="I4055" i="5"/>
  <c r="I2257" i="5"/>
  <c r="I2474" i="5"/>
  <c r="I1063" i="5"/>
  <c r="I1599" i="5"/>
  <c r="I3216" i="5"/>
  <c r="I2794" i="5"/>
  <c r="I1558" i="5"/>
  <c r="I1219" i="5"/>
  <c r="I2064" i="5"/>
  <c r="I3565" i="5"/>
  <c r="I2346" i="5"/>
  <c r="I1453" i="5"/>
  <c r="I1406" i="5"/>
  <c r="I1459" i="5"/>
  <c r="I2281" i="5"/>
  <c r="I4233" i="5"/>
  <c r="I4069" i="5"/>
  <c r="I3261" i="5"/>
  <c r="I4313" i="5"/>
  <c r="I4261" i="5"/>
  <c r="I1590" i="5"/>
  <c r="I1229" i="5"/>
  <c r="I3269" i="5"/>
  <c r="I712" i="5"/>
  <c r="I713" i="5"/>
  <c r="I1687" i="5"/>
  <c r="I1436" i="5"/>
  <c r="I4370" i="5"/>
  <c r="I2007" i="5"/>
  <c r="I1343" i="5"/>
  <c r="I956" i="5"/>
  <c r="I1389" i="5"/>
  <c r="I4075" i="5"/>
  <c r="I3626" i="5"/>
  <c r="I1139" i="5"/>
  <c r="I1562" i="5"/>
  <c r="I1093" i="5"/>
  <c r="I1612" i="5"/>
  <c r="I3634" i="5"/>
  <c r="I1259" i="5"/>
  <c r="I4435" i="5"/>
  <c r="I2220" i="5"/>
  <c r="I1004" i="5"/>
  <c r="I1005" i="5"/>
  <c r="I1463" i="5"/>
  <c r="I2073" i="5"/>
  <c r="I719" i="5"/>
  <c r="I1718" i="5"/>
  <c r="I1768" i="5"/>
  <c r="I1748" i="5"/>
  <c r="I4090" i="5"/>
  <c r="I3657" i="5"/>
  <c r="I1540" i="5"/>
  <c r="I2750" i="5"/>
  <c r="I1779" i="5"/>
  <c r="I3549" i="5"/>
  <c r="I1704" i="5"/>
  <c r="I2599" i="5"/>
  <c r="I4237" i="5"/>
  <c r="I2001" i="5"/>
  <c r="I3349" i="5"/>
  <c r="I717" i="5"/>
  <c r="I2473" i="5"/>
  <c r="I2992" i="5"/>
  <c r="I3675" i="5"/>
  <c r="I4281" i="5"/>
  <c r="I1426" i="5"/>
  <c r="I1396" i="5"/>
  <c r="I1561" i="5"/>
  <c r="I4101" i="5"/>
  <c r="I3009" i="5"/>
  <c r="I708" i="5"/>
  <c r="I3367" i="5"/>
  <c r="I4103" i="5"/>
  <c r="I1668" i="5"/>
  <c r="I2115" i="5"/>
  <c r="I3688" i="5"/>
  <c r="I1703" i="5"/>
  <c r="I2021" i="5"/>
  <c r="I1670" i="5"/>
  <c r="I4283" i="5"/>
  <c r="I1754" i="5"/>
  <c r="I1194" i="5"/>
  <c r="I4108" i="5"/>
  <c r="I3453" i="5"/>
  <c r="I1675" i="5"/>
  <c r="I2087" i="5"/>
  <c r="I4431" i="5"/>
  <c r="I1331" i="5"/>
  <c r="I983" i="5"/>
  <c r="I2137" i="5"/>
  <c r="I4400" i="5"/>
  <c r="I2874" i="5"/>
  <c r="I1338" i="5"/>
  <c r="I4264" i="5"/>
  <c r="I3405" i="5"/>
  <c r="I3407" i="5"/>
  <c r="I4304" i="5"/>
  <c r="I2256" i="5"/>
  <c r="I2605" i="5"/>
  <c r="I984" i="5"/>
  <c r="I1549" i="5"/>
  <c r="I2104" i="5"/>
  <c r="I2156" i="5"/>
  <c r="I1603" i="5"/>
  <c r="I1311" i="5"/>
  <c r="I2489" i="5"/>
  <c r="I1447" i="5"/>
  <c r="I2061" i="5"/>
  <c r="I2218" i="5"/>
  <c r="I2160" i="5"/>
  <c r="I1659" i="5"/>
  <c r="I2342" i="5"/>
  <c r="I1398" i="5"/>
  <c r="I4253" i="5"/>
  <c r="I2510" i="5"/>
  <c r="I1664" i="5"/>
  <c r="I3096" i="5"/>
  <c r="I1455" i="5"/>
  <c r="I4127" i="5"/>
  <c r="I1702" i="5"/>
  <c r="I4128" i="5"/>
  <c r="I1096" i="5"/>
  <c r="I1462" i="5"/>
  <c r="I3762" i="5"/>
  <c r="I2224" i="5"/>
  <c r="I1568" i="5"/>
  <c r="I3446" i="5"/>
  <c r="I1260" i="5"/>
  <c r="I1571" i="5"/>
  <c r="I4023" i="5"/>
  <c r="I3784" i="5"/>
  <c r="I2442" i="5"/>
  <c r="I1078" i="5"/>
  <c r="I4144" i="5"/>
  <c r="I3794" i="5"/>
  <c r="I3459" i="5"/>
  <c r="I3124" i="5"/>
  <c r="I2183" i="5"/>
  <c r="I4320" i="5"/>
  <c r="I1301" i="5"/>
  <c r="I4236" i="5"/>
  <c r="I4194" i="5"/>
  <c r="I2455" i="5"/>
  <c r="I1430" i="5"/>
  <c r="I1039" i="5"/>
  <c r="I1729" i="5"/>
  <c r="I2876" i="5"/>
  <c r="I1732" i="5"/>
  <c r="I2197" i="5"/>
  <c r="I1227" i="5"/>
  <c r="I947" i="5"/>
  <c r="I1319" i="5"/>
  <c r="I1061" i="5"/>
  <c r="I853" i="5"/>
  <c r="I1080" i="5"/>
  <c r="I1452" i="5"/>
  <c r="I4038" i="5"/>
  <c r="I848" i="5"/>
  <c r="I1091" i="5"/>
  <c r="I3981" i="5"/>
  <c r="I3983" i="5"/>
  <c r="I2070" i="5"/>
  <c r="I3957" i="5"/>
  <c r="I2314" i="5"/>
  <c r="I4042" i="5"/>
  <c r="I3905" i="5"/>
  <c r="I3522" i="5"/>
  <c r="I3027" i="5"/>
  <c r="I3254" i="5"/>
  <c r="I1296" i="5"/>
  <c r="I4165" i="5"/>
  <c r="I2244" i="5"/>
  <c r="I1349" i="5"/>
  <c r="I3191" i="5"/>
  <c r="I3707" i="5"/>
  <c r="I2742" i="5"/>
  <c r="I4167" i="5"/>
  <c r="I2139" i="5"/>
  <c r="I1593" i="5"/>
  <c r="I1084" i="5"/>
  <c r="I1446" i="5"/>
  <c r="I2812" i="5"/>
  <c r="I2140" i="5"/>
  <c r="I2277" i="5"/>
  <c r="I3511" i="5"/>
  <c r="I4207" i="5"/>
  <c r="I2286" i="5"/>
  <c r="I1358" i="5"/>
  <c r="I2698" i="5"/>
  <c r="I2943" i="5"/>
  <c r="I4422" i="5"/>
  <c r="I2056" i="5"/>
  <c r="I3251" i="5"/>
  <c r="I2293" i="5"/>
  <c r="I4382" i="5"/>
  <c r="I2038" i="5"/>
  <c r="I1538" i="5"/>
  <c r="I3260" i="5"/>
  <c r="I1313" i="5"/>
  <c r="I4212" i="5"/>
  <c r="I1666" i="5"/>
  <c r="I2191" i="5"/>
  <c r="I3611" i="5"/>
  <c r="I1685" i="5"/>
  <c r="I3613" i="5"/>
  <c r="I1733" i="5"/>
  <c r="I4265" i="5"/>
  <c r="I1437" i="5"/>
  <c r="I3862" i="5"/>
  <c r="I975" i="5"/>
  <c r="I4410" i="5"/>
  <c r="I2153" i="5"/>
  <c r="I3947" i="5"/>
  <c r="I1496" i="5"/>
  <c r="I4387" i="5"/>
  <c r="I3294" i="5"/>
  <c r="I3295" i="5"/>
  <c r="I4186" i="5"/>
  <c r="I3092" i="5"/>
  <c r="I2921" i="5"/>
  <c r="I2217" i="5"/>
  <c r="I3755" i="5"/>
  <c r="I4317" i="5"/>
  <c r="I4270" i="5"/>
  <c r="I3240" i="5"/>
  <c r="I1710" i="5"/>
  <c r="I4318" i="5"/>
  <c r="I2471" i="5"/>
  <c r="I2528" i="5"/>
  <c r="I2289" i="5"/>
  <c r="I1409" i="5"/>
  <c r="I1256" i="5"/>
  <c r="I1505" i="5"/>
  <c r="I2948" i="5"/>
  <c r="I2080" i="5"/>
  <c r="I1533" i="5"/>
  <c r="I1661" i="5"/>
  <c r="I3992" i="5"/>
  <c r="I1377" i="5"/>
  <c r="I2751" i="5"/>
  <c r="I3347" i="5"/>
  <c r="I3352" i="5"/>
  <c r="I3669" i="5"/>
  <c r="I1657" i="5"/>
  <c r="I1609" i="5"/>
  <c r="I1588" i="5"/>
  <c r="I4201" i="5"/>
  <c r="I3003" i="5"/>
  <c r="I1400" i="5"/>
  <c r="I3164" i="5"/>
  <c r="I2347" i="5"/>
  <c r="I4081" i="5"/>
  <c r="I2067" i="5"/>
  <c r="I3370" i="5"/>
  <c r="I3982" i="5"/>
  <c r="I2425" i="5"/>
  <c r="I2116" i="5"/>
  <c r="I1188" i="5"/>
  <c r="I1671" i="5"/>
  <c r="I1749" i="5"/>
  <c r="I1298" i="5"/>
  <c r="I4284" i="5"/>
  <c r="I1360" i="5"/>
  <c r="I2436" i="5"/>
  <c r="I1411" i="5"/>
  <c r="I3990" i="5"/>
  <c r="I1769" i="5"/>
  <c r="I3698" i="5"/>
  <c r="I2039" i="5"/>
  <c r="I2015" i="5"/>
  <c r="I4116" i="5"/>
  <c r="I1482" i="5"/>
  <c r="I2047" i="5"/>
  <c r="I3997" i="5"/>
  <c r="I2138" i="5"/>
  <c r="I3915" i="5"/>
  <c r="I3401" i="5"/>
  <c r="I1336" i="5"/>
  <c r="I4423" i="5"/>
  <c r="I4001" i="5"/>
  <c r="I4054" i="5"/>
  <c r="I3146" i="5"/>
  <c r="I1355" i="5"/>
  <c r="I2149" i="5"/>
  <c r="I1439" i="5"/>
  <c r="I1492" i="5"/>
  <c r="I2887" i="5"/>
  <c r="I1441" i="5"/>
  <c r="I2787" i="5"/>
  <c r="I2212" i="5"/>
  <c r="I2162" i="5"/>
  <c r="I4222" i="5"/>
  <c r="I4227" i="5"/>
  <c r="I2167" i="5"/>
  <c r="I3757" i="5"/>
  <c r="I4129" i="5"/>
  <c r="I1614" i="5"/>
  <c r="I4230" i="5"/>
  <c r="I1705" i="5"/>
  <c r="I1708" i="5"/>
  <c r="I1709" i="5"/>
  <c r="I4416" i="5"/>
  <c r="I4132" i="5"/>
  <c r="I4021" i="5"/>
  <c r="I3310" i="5"/>
  <c r="I3768" i="5"/>
  <c r="I2529" i="5"/>
  <c r="I1570" i="5"/>
  <c r="I2120" i="5"/>
  <c r="I2533" i="5"/>
  <c r="I2175" i="5"/>
  <c r="I1329" i="5"/>
  <c r="I4027" i="5"/>
  <c r="I4145" i="5"/>
  <c r="I3163" i="5"/>
  <c r="I1680" i="5"/>
  <c r="I2578" i="5"/>
  <c r="I2595" i="5"/>
  <c r="I4403" i="5"/>
  <c r="I2885" i="5"/>
  <c r="I4343" i="5"/>
  <c r="I4155" i="5"/>
  <c r="I3739" i="5"/>
  <c r="I3896" i="5"/>
  <c r="I4428" i="5"/>
  <c r="I2626" i="5"/>
  <c r="I4241" i="5"/>
  <c r="I4376" i="5"/>
  <c r="I4430" i="5"/>
  <c r="I1403" i="5"/>
  <c r="I3899" i="5"/>
  <c r="I4345" i="5"/>
  <c r="I1499" i="5"/>
  <c r="I4041" i="5"/>
  <c r="I4300" i="5"/>
  <c r="I4160" i="5"/>
  <c r="I2932" i="5"/>
  <c r="I3518" i="5"/>
  <c r="I3907" i="5"/>
  <c r="I2937" i="5"/>
  <c r="I1503" i="5"/>
  <c r="I1412" i="5"/>
  <c r="I2406" i="5"/>
  <c r="I1407" i="5"/>
  <c r="I2243" i="5"/>
  <c r="I4045" i="5"/>
  <c r="I4046" i="5"/>
  <c r="I1341" i="5"/>
  <c r="I4352" i="5"/>
  <c r="I1374" i="5"/>
  <c r="I4379" i="5"/>
  <c r="I2302" i="5"/>
  <c r="I4168" i="5"/>
  <c r="I4407" i="5"/>
  <c r="I3548" i="5"/>
  <c r="I4347" i="5"/>
  <c r="I3062" i="5"/>
  <c r="I2759" i="5"/>
  <c r="I3207" i="5"/>
  <c r="I2763" i="5"/>
  <c r="I4408" i="5"/>
  <c r="I1737" i="5"/>
  <c r="I2378" i="5"/>
  <c r="I1556" i="5"/>
  <c r="I4008" i="5"/>
  <c r="I3084" i="5"/>
  <c r="I3674" i="5"/>
  <c r="I1608" i="5"/>
  <c r="I4098" i="5"/>
  <c r="I2110" i="5"/>
  <c r="I3922" i="5"/>
  <c r="I4305" i="5"/>
  <c r="I2214" i="5"/>
  <c r="I3569" i="5"/>
  <c r="I1356" i="5"/>
  <c r="I4256" i="5"/>
  <c r="I2587" i="5"/>
  <c r="I4062" i="5"/>
  <c r="I2071" i="5"/>
  <c r="I2279" i="5"/>
  <c r="I2517" i="5"/>
  <c r="I3930" i="5"/>
  <c r="I4433" i="5"/>
  <c r="I3931" i="5"/>
  <c r="I3932" i="5"/>
  <c r="I3580" i="5"/>
  <c r="I2025" i="5"/>
  <c r="I3582" i="5"/>
  <c r="I1757" i="5"/>
  <c r="I4357" i="5"/>
  <c r="I1373" i="5"/>
  <c r="I1723" i="5"/>
  <c r="I2860" i="5"/>
  <c r="I2187" i="5"/>
  <c r="I1378" i="5"/>
  <c r="I3607" i="5"/>
  <c r="I3484" i="5"/>
  <c r="I1735" i="5"/>
  <c r="I2881" i="5"/>
  <c r="I2882" i="5"/>
  <c r="I3727" i="5"/>
  <c r="I3278" i="5"/>
  <c r="I1597" i="5"/>
  <c r="I2985" i="5"/>
  <c r="I3622" i="5"/>
  <c r="I2203" i="5"/>
  <c r="I3284" i="5"/>
  <c r="I1601" i="5"/>
  <c r="I2058" i="5"/>
  <c r="I2159" i="5"/>
  <c r="I3951" i="5"/>
  <c r="I1656" i="5"/>
  <c r="I3953" i="5"/>
  <c r="I4434" i="5"/>
  <c r="I2066" i="5"/>
  <c r="I1743" i="5"/>
  <c r="I2914" i="5"/>
  <c r="I2916" i="5"/>
  <c r="I2345" i="5"/>
  <c r="I1699" i="5"/>
  <c r="I4413" i="5"/>
  <c r="I2349" i="5"/>
  <c r="I1746" i="5"/>
  <c r="I2351" i="5"/>
  <c r="I1616" i="5"/>
  <c r="I3517" i="5"/>
  <c r="I1567" i="5"/>
  <c r="I4043" i="5"/>
  <c r="I4188" i="5"/>
  <c r="I2171" i="5"/>
  <c r="I4360" i="5"/>
  <c r="I1755" i="5"/>
  <c r="I3646" i="5"/>
  <c r="I2367" i="5"/>
  <c r="I4414" i="5"/>
  <c r="I4446" i="5"/>
  <c r="I2708" i="5"/>
  <c r="I3653" i="5"/>
  <c r="I3323" i="5"/>
  <c r="I2959" i="5"/>
  <c r="I3326" i="5"/>
  <c r="I2037" i="5"/>
  <c r="I2736" i="5"/>
  <c r="I2185" i="5"/>
  <c r="I4440" i="5"/>
  <c r="I1401" i="5"/>
  <c r="I3397" i="5"/>
  <c r="I4341" i="5"/>
  <c r="I3969" i="5"/>
  <c r="I3338" i="5"/>
  <c r="I3270" i="5"/>
  <c r="I1778" i="5"/>
  <c r="I3664" i="5"/>
  <c r="I3609" i="5"/>
  <c r="I2307" i="5"/>
  <c r="I1731" i="5"/>
  <c r="I1707" i="5"/>
  <c r="I3724" i="5"/>
  <c r="I2102" i="5"/>
  <c r="I3554" i="5"/>
  <c r="I2781" i="5"/>
  <c r="I2008" i="5"/>
  <c r="I2624" i="5"/>
  <c r="I4280" i="5"/>
  <c r="I2157" i="5"/>
  <c r="I3422" i="5"/>
  <c r="I4323" i="5"/>
  <c r="I2270" i="5"/>
  <c r="I1591" i="5"/>
  <c r="I2422" i="5"/>
  <c r="I3904" i="5"/>
  <c r="I2516" i="5"/>
  <c r="I4106" i="5"/>
  <c r="I2680" i="5"/>
  <c r="I2223" i="5"/>
  <c r="I2363" i="5"/>
  <c r="I3985" i="5"/>
  <c r="I3308" i="5"/>
  <c r="I3110" i="5"/>
  <c r="I4326" i="5"/>
  <c r="I4164" i="5"/>
  <c r="I3029" i="5"/>
  <c r="I3381" i="5"/>
  <c r="I2076" i="5"/>
  <c r="I2537" i="5"/>
  <c r="I2034" i="5"/>
  <c r="I2131" i="5"/>
  <c r="I3256" i="5"/>
  <c r="I3384" i="5"/>
  <c r="I2035" i="5"/>
  <c r="I1586" i="5"/>
  <c r="I1469" i="5"/>
  <c r="I4327" i="5"/>
  <c r="I1484" i="5"/>
  <c r="I2133" i="5"/>
  <c r="I3392" i="5"/>
  <c r="I1681" i="5"/>
  <c r="I3472" i="5"/>
  <c r="I3546" i="5"/>
  <c r="I4118" i="5"/>
  <c r="I1563" i="5"/>
  <c r="I2976" i="5"/>
  <c r="I2358" i="5"/>
  <c r="I2003" i="5"/>
  <c r="I3073" i="5"/>
  <c r="I3279" i="5"/>
  <c r="I4172" i="5"/>
  <c r="I3079" i="5"/>
  <c r="I3735" i="5"/>
  <c r="I2482" i="5"/>
  <c r="I2785" i="5"/>
  <c r="I1653" i="5"/>
  <c r="I2492" i="5"/>
  <c r="I2909" i="5"/>
  <c r="I2417" i="5"/>
  <c r="I4356" i="5"/>
  <c r="I4225" i="5"/>
  <c r="I4254" i="5"/>
  <c r="I2655" i="5"/>
  <c r="I2421" i="5"/>
  <c r="I3097" i="5"/>
  <c r="I2668" i="5"/>
  <c r="I2320" i="5"/>
  <c r="I3101" i="5"/>
  <c r="I1617" i="5"/>
  <c r="I2356" i="5"/>
  <c r="I2285" i="5"/>
  <c r="I2938" i="5"/>
  <c r="I4134" i="5"/>
  <c r="I1493" i="5"/>
  <c r="I2108" i="5"/>
  <c r="I3788" i="5"/>
  <c r="I2955" i="5"/>
  <c r="I1719" i="5"/>
  <c r="I4445" i="5"/>
  <c r="I1720" i="5"/>
  <c r="I2554" i="5"/>
  <c r="I3460" i="5"/>
  <c r="I3994" i="5"/>
  <c r="I4439" i="5"/>
  <c r="I2451" i="5"/>
  <c r="I2043" i="5"/>
  <c r="I2741" i="5"/>
  <c r="I4032" i="5"/>
  <c r="I2573" i="5"/>
  <c r="I3476" i="5"/>
  <c r="I4153" i="5"/>
  <c r="I3479" i="5"/>
  <c r="I4154" i="5"/>
  <c r="I2588" i="5"/>
  <c r="I2051" i="5"/>
  <c r="I3833" i="5"/>
  <c r="I2098" i="5"/>
  <c r="I2002" i="5"/>
  <c r="I2981" i="5"/>
  <c r="I2770" i="5"/>
  <c r="I2407" i="5"/>
  <c r="I1604" i="5"/>
  <c r="I3498" i="5"/>
  <c r="I2060" i="5"/>
  <c r="I2028" i="5"/>
  <c r="I3500" i="5"/>
  <c r="I4037" i="5"/>
  <c r="I4429" i="5"/>
  <c r="I1559" i="5"/>
  <c r="I2044" i="5"/>
  <c r="I3507" i="5"/>
  <c r="I2216" i="5"/>
  <c r="I3573" i="5"/>
  <c r="I4159" i="5"/>
  <c r="I1645" i="5"/>
  <c r="I4065" i="5"/>
  <c r="I4309" i="5"/>
  <c r="I2151" i="5"/>
  <c r="I4161" i="5"/>
  <c r="I2359" i="5"/>
  <c r="I1750" i="5"/>
  <c r="I3640" i="5"/>
  <c r="I3515" i="5"/>
  <c r="I4419" i="5"/>
  <c r="I3172" i="5"/>
  <c r="I3945" i="5"/>
  <c r="I3313" i="5"/>
  <c r="I2696" i="5"/>
  <c r="I4406" i="5"/>
  <c r="I3909" i="5"/>
  <c r="I3528" i="5"/>
  <c r="I1770" i="5"/>
  <c r="I2267" i="5"/>
  <c r="I2854" i="5"/>
  <c r="I1771" i="5"/>
  <c r="I3538" i="5"/>
  <c r="I2416" i="5"/>
  <c r="I3911" i="5"/>
  <c r="I1776" i="5"/>
  <c r="I2093" i="5"/>
  <c r="I1697" i="5"/>
  <c r="I2872" i="5"/>
  <c r="I3200" i="5"/>
  <c r="I3547" i="5"/>
  <c r="I2877" i="5"/>
  <c r="I2309" i="5"/>
  <c r="I2099" i="5"/>
  <c r="I3208" i="5"/>
  <c r="I4171" i="5"/>
  <c r="I3615" i="5"/>
  <c r="I2519" i="5"/>
  <c r="I3210" i="5"/>
  <c r="I2772" i="5"/>
  <c r="I2775" i="5"/>
  <c r="I3974" i="5"/>
  <c r="I3152" i="5"/>
  <c r="I4409" i="5"/>
  <c r="I1650" i="5"/>
  <c r="I1692" i="5"/>
  <c r="I3558" i="5"/>
  <c r="I3217" i="5"/>
  <c r="I2630" i="5"/>
  <c r="I3220" i="5"/>
  <c r="I1655" i="5"/>
  <c r="I4420" i="5"/>
  <c r="I2335" i="5"/>
  <c r="I2875" i="5"/>
  <c r="I4306" i="5"/>
  <c r="I2341" i="5"/>
  <c r="I3366" i="5"/>
  <c r="I3094" i="5"/>
  <c r="I1745" i="5"/>
  <c r="I4064" i="5"/>
  <c r="I4380" i="5"/>
  <c r="I3235" i="5"/>
  <c r="I3236" i="5"/>
  <c r="I4175" i="5"/>
  <c r="I2100" i="5"/>
  <c r="I3103" i="5"/>
  <c r="I2022" i="5"/>
  <c r="I3242" i="5"/>
  <c r="I3984" i="5"/>
  <c r="I1600" i="5"/>
  <c r="I2026" i="5"/>
  <c r="I4066" i="5"/>
  <c r="I3694" i="5"/>
  <c r="I2077" i="5"/>
  <c r="I2369" i="5"/>
  <c r="I3249" i="5"/>
  <c r="I4208" i="5"/>
  <c r="I2383" i="5"/>
  <c r="I4071" i="5"/>
  <c r="I1736" i="5"/>
  <c r="I4383" i="5"/>
  <c r="I2862" i="5"/>
  <c r="I4091" i="5"/>
  <c r="I3599" i="5"/>
  <c r="I2866" i="5"/>
  <c r="I3468" i="5"/>
  <c r="I1777" i="5"/>
  <c r="I2869" i="5"/>
  <c r="I3545" i="5"/>
  <c r="I1698" i="5"/>
  <c r="I3941" i="5"/>
  <c r="I1691" i="5"/>
  <c r="I2050" i="5"/>
  <c r="I2460" i="5"/>
  <c r="I4363" i="5"/>
  <c r="I3943" i="5"/>
  <c r="I2883" i="5"/>
  <c r="I2103" i="5"/>
  <c r="I3412" i="5"/>
  <c r="I1684" i="5"/>
  <c r="I3488" i="5"/>
  <c r="I3948" i="5"/>
  <c r="I2894" i="5"/>
  <c r="I3080" i="5"/>
  <c r="I3289" i="5"/>
  <c r="I2414" i="5"/>
  <c r="I2182" i="5"/>
  <c r="I2161" i="5"/>
  <c r="I2041" i="5"/>
  <c r="I2340" i="5"/>
  <c r="I1696" i="5"/>
  <c r="I2912" i="5"/>
  <c r="I2344" i="5"/>
  <c r="I3436" i="5"/>
  <c r="I3301" i="5"/>
  <c r="I3576" i="5"/>
  <c r="I4105" i="5"/>
  <c r="I2834" i="5"/>
  <c r="I2690" i="5"/>
  <c r="I3691" i="5"/>
  <c r="I3447" i="5"/>
  <c r="I2945" i="5"/>
  <c r="I2079" i="5"/>
  <c r="I3526" i="5"/>
  <c r="I3695" i="5"/>
  <c r="I4192" i="5"/>
  <c r="I3320" i="5"/>
  <c r="I4391" i="5"/>
  <c r="I2246" i="5"/>
  <c r="I4276" i="5"/>
  <c r="I1649" i="5"/>
  <c r="I3060" i="5"/>
  <c r="I3971" i="5"/>
  <c r="I2313" i="5"/>
  <c r="I2315" i="5"/>
  <c r="I4004" i="5"/>
  <c r="I1690" i="5"/>
  <c r="I4393" i="5"/>
  <c r="I2150" i="5"/>
  <c r="I3353" i="5"/>
  <c r="I2405" i="5"/>
  <c r="I3112" i="5"/>
  <c r="I2009" i="5"/>
  <c r="I2107" i="5"/>
  <c r="I2012" i="5"/>
  <c r="I3157" i="5"/>
  <c r="I4097" i="5"/>
  <c r="I2997" i="5"/>
  <c r="I3979" i="5"/>
  <c r="I3501" i="5"/>
  <c r="I1742" i="5"/>
  <c r="I3681" i="5"/>
  <c r="I1744" i="5"/>
  <c r="I1665" i="5"/>
  <c r="I3568" i="5"/>
  <c r="I2816" i="5"/>
  <c r="I4425" i="5"/>
  <c r="I2166" i="5"/>
  <c r="I2925" i="5"/>
  <c r="I4104" i="5"/>
  <c r="I3516" i="5"/>
  <c r="I1753" i="5"/>
  <c r="I4088" i="5"/>
  <c r="I2946" i="5"/>
  <c r="I3382" i="5"/>
  <c r="I4286" i="5"/>
  <c r="I3041" i="5"/>
  <c r="I3702" i="5"/>
  <c r="I2452" i="5"/>
  <c r="I3391" i="5"/>
  <c r="I3940" i="5"/>
  <c r="I3710" i="5"/>
  <c r="I4450" i="5"/>
  <c r="I2873" i="5"/>
  <c r="I4117" i="5"/>
  <c r="I3998" i="5"/>
  <c r="I4119" i="5"/>
  <c r="I4000" i="5"/>
  <c r="I3719" i="5"/>
  <c r="I3942" i="5"/>
  <c r="I4003" i="5"/>
  <c r="I2466" i="5"/>
  <c r="I2321" i="5"/>
  <c r="I3729" i="5"/>
  <c r="I3076" i="5"/>
  <c r="I2838" i="5"/>
  <c r="I3734" i="5"/>
  <c r="I4330" i="5"/>
  <c r="I3651" i="5"/>
  <c r="I3627" i="5"/>
  <c r="I4096" i="5"/>
  <c r="I4221" i="5"/>
  <c r="I2339" i="5"/>
  <c r="I3427" i="5"/>
  <c r="I3329" i="5"/>
  <c r="I2496" i="5"/>
  <c r="I4335" i="5"/>
  <c r="I3429" i="5"/>
  <c r="I3431" i="5"/>
  <c r="I4307" i="5"/>
  <c r="I2114" i="5"/>
  <c r="I4126" i="5"/>
  <c r="I3297" i="5"/>
  <c r="I3093" i="5"/>
  <c r="I2306" i="5"/>
  <c r="I3098" i="5"/>
  <c r="I3684" i="5"/>
  <c r="I2168" i="5"/>
  <c r="I3100" i="5"/>
  <c r="I4337" i="5"/>
  <c r="I3015" i="5"/>
  <c r="I4086" i="5"/>
  <c r="I3764" i="5"/>
  <c r="I2101" i="5"/>
  <c r="I4189" i="5"/>
  <c r="I3933" i="5"/>
  <c r="I2365" i="5"/>
  <c r="I4135" i="5"/>
  <c r="I1712" i="5"/>
  <c r="I2700" i="5"/>
  <c r="I4138" i="5"/>
  <c r="I2540" i="5"/>
  <c r="I2841" i="5"/>
  <c r="I1724" i="5"/>
  <c r="I4443" i="5"/>
  <c r="I2443" i="5"/>
  <c r="I2266" i="5"/>
  <c r="I4140" i="5"/>
  <c r="I4141" i="5"/>
  <c r="I4339" i="5"/>
  <c r="I4024" i="5"/>
  <c r="I3795" i="5"/>
  <c r="I2382" i="5"/>
  <c r="I2132" i="5"/>
  <c r="I4148" i="5"/>
  <c r="I3802" i="5"/>
  <c r="I3389" i="5"/>
  <c r="I1775" i="5"/>
  <c r="I2091" i="5"/>
  <c r="I4417" i="5"/>
  <c r="I2973" i="5"/>
  <c r="I3138" i="5"/>
  <c r="I2259" i="5"/>
  <c r="I2608" i="5"/>
  <c r="I4342" i="5"/>
  <c r="I3496" i="5"/>
  <c r="I2122" i="5"/>
  <c r="I3624" i="5"/>
  <c r="I3963" i="5"/>
  <c r="I2210" i="5"/>
  <c r="I4239" i="5"/>
  <c r="I3744" i="5"/>
  <c r="I2211" i="5"/>
  <c r="I2010" i="5"/>
  <c r="I4242" i="5"/>
  <c r="I3630" i="5"/>
  <c r="I3503" i="5"/>
  <c r="I4377" i="5"/>
  <c r="I2660" i="5"/>
  <c r="I2141" i="5"/>
  <c r="I1756" i="5"/>
  <c r="I3298" i="5"/>
  <c r="I3102" i="5"/>
  <c r="I3168" i="5"/>
  <c r="I4301" i="5"/>
  <c r="I3309" i="5"/>
  <c r="I2229" i="5"/>
  <c r="I2371" i="5"/>
  <c r="I2049" i="5"/>
  <c r="I2408" i="5"/>
  <c r="I3255" i="5"/>
  <c r="I2849" i="5"/>
  <c r="I2377" i="5"/>
  <c r="I3186" i="5"/>
  <c r="I3534" i="5"/>
  <c r="I2384" i="5"/>
  <c r="I3189" i="5"/>
  <c r="I2117" i="5"/>
  <c r="I3006" i="5"/>
  <c r="I2046" i="5"/>
  <c r="I2094" i="5"/>
  <c r="I2036" i="5"/>
  <c r="I3550" i="5"/>
  <c r="I4002" i="5"/>
  <c r="I3614" i="5"/>
  <c r="I2318" i="5"/>
  <c r="I2261" i="5"/>
  <c r="I3415" i="5"/>
  <c r="I3214" i="5"/>
  <c r="I3975" i="5"/>
  <c r="I3357" i="5"/>
  <c r="I3921" i="5"/>
  <c r="I2334" i="5"/>
  <c r="I3563" i="5"/>
  <c r="I2638" i="5"/>
  <c r="I4058" i="5"/>
  <c r="I3433" i="5"/>
  <c r="I3570" i="5"/>
  <c r="I2820" i="5"/>
  <c r="I4432" i="5"/>
  <c r="I4014" i="5"/>
  <c r="I3902" i="5"/>
  <c r="I4229" i="5"/>
  <c r="I3509" i="5"/>
  <c r="I3238" i="5"/>
  <c r="I2427" i="5"/>
  <c r="I4381" i="5"/>
  <c r="I4131" i="5"/>
  <c r="I4176" i="5"/>
  <c r="I2526" i="5"/>
  <c r="I2184" i="5"/>
  <c r="I3043" i="5"/>
  <c r="I4311" i="5"/>
  <c r="I4026" i="5"/>
  <c r="I2181" i="5"/>
  <c r="I2853" i="5"/>
  <c r="I2198" i="5"/>
  <c r="I3595" i="5"/>
  <c r="I3596" i="5"/>
  <c r="I3258" i="5"/>
  <c r="I2861" i="5"/>
  <c r="I3598" i="5"/>
  <c r="I3559" i="5"/>
  <c r="I3130" i="5"/>
  <c r="I2283" i="5"/>
  <c r="I3603" i="5"/>
  <c r="I3475" i="5"/>
  <c r="I2228" i="5"/>
  <c r="I2448" i="5"/>
  <c r="I4179" i="5"/>
  <c r="I3065" i="5"/>
  <c r="I4314" i="5"/>
  <c r="I2194" i="5"/>
  <c r="I3142" i="5"/>
  <c r="I4385" i="5"/>
  <c r="I3485" i="5"/>
  <c r="I2086" i="5"/>
  <c r="I2258" i="5"/>
  <c r="I3311" i="5"/>
  <c r="I2886" i="5"/>
  <c r="I3281" i="5"/>
  <c r="I3493" i="5"/>
  <c r="I2895" i="5"/>
  <c r="I4268" i="5"/>
  <c r="I4238" i="5"/>
  <c r="I4412" i="5"/>
  <c r="I2905" i="5"/>
  <c r="I3629" i="5"/>
  <c r="I2908" i="5"/>
  <c r="I2226" i="5"/>
  <c r="I3291" i="5"/>
  <c r="I2419" i="5"/>
  <c r="I3980" i="5"/>
  <c r="I4012" i="5"/>
  <c r="I4187" i="5"/>
  <c r="I2507" i="5"/>
  <c r="I4083" i="5"/>
  <c r="I3901" i="5"/>
  <c r="I2144" i="5"/>
  <c r="I3637" i="5"/>
  <c r="I2169" i="5"/>
  <c r="I2146" i="5"/>
  <c r="I2525" i="5"/>
  <c r="I2225" i="5"/>
  <c r="I3645" i="5"/>
  <c r="I2262" i="5"/>
  <c r="I4272" i="5"/>
  <c r="I4388" i="5"/>
  <c r="I3314" i="5"/>
  <c r="I4285" i="5"/>
  <c r="I2437" i="5"/>
  <c r="I2263" i="5"/>
  <c r="I3964" i="5"/>
  <c r="I3588" i="5"/>
  <c r="I2096" i="5"/>
  <c r="I2109" i="5"/>
  <c r="I4436" i="5"/>
  <c r="I3228" i="5"/>
  <c r="I2245" i="5"/>
  <c r="I2134" i="5"/>
  <c r="I3504" i="5"/>
  <c r="I2426" i="5"/>
  <c r="I2918" i="5"/>
  <c r="I3135" i="5"/>
  <c r="I4213" i="5"/>
  <c r="I4052" i="5"/>
  <c r="I2970" i="5"/>
  <c r="I3917" i="5"/>
  <c r="I2560" i="5"/>
  <c r="I3483" i="5"/>
  <c r="I3840" i="5"/>
  <c r="I2219" i="5"/>
  <c r="I2463" i="5"/>
  <c r="I2978" i="5"/>
  <c r="I3725" i="5"/>
  <c r="I4404" i="5"/>
  <c r="I2402" i="5"/>
  <c r="I3151" i="5"/>
  <c r="I2778" i="5"/>
  <c r="I3494" i="5"/>
  <c r="I2205" i="5"/>
  <c r="I4448" i="5"/>
  <c r="I2702" i="5"/>
  <c r="I2111" i="5"/>
  <c r="I2485" i="5"/>
  <c r="I2996" i="5"/>
  <c r="I3221" i="5"/>
  <c r="I2633" i="5"/>
  <c r="I4262" i="5"/>
  <c r="I4202" i="5"/>
  <c r="I4324" i="5"/>
  <c r="I3680" i="5"/>
  <c r="I4184" i="5"/>
  <c r="I2215" i="5"/>
  <c r="I2343" i="5"/>
  <c r="I2272" i="5"/>
  <c r="I3572" i="5"/>
  <c r="I3010" i="5"/>
  <c r="I4244" i="5"/>
  <c r="I4364" i="5"/>
  <c r="I3606" i="5"/>
  <c r="I4206" i="5"/>
  <c r="I3686" i="5"/>
  <c r="I3371" i="5"/>
  <c r="I2255" i="5"/>
  <c r="I2312" i="5"/>
  <c r="I3373" i="5"/>
  <c r="I2832" i="5"/>
  <c r="I4087" i="5"/>
  <c r="I4365" i="5"/>
  <c r="I2940" i="5"/>
  <c r="I3245" i="5"/>
  <c r="I2433" i="5"/>
  <c r="I3037" i="5"/>
  <c r="I2703" i="5"/>
  <c r="I3038" i="5"/>
  <c r="I2709" i="5"/>
  <c r="I4351" i="5"/>
  <c r="I2547" i="5"/>
  <c r="I2444" i="5"/>
  <c r="I3935" i="5"/>
  <c r="I4288" i="5"/>
  <c r="I3672" i="5"/>
  <c r="I4319" i="5"/>
  <c r="I2193" i="5"/>
  <c r="I3540" i="5"/>
  <c r="I2913" i="5"/>
  <c r="I3051" i="5"/>
  <c r="I2247" i="5"/>
  <c r="I3711" i="5"/>
  <c r="I3604" i="5"/>
  <c r="I3396" i="5"/>
  <c r="I2190" i="5"/>
  <c r="I3916" i="5"/>
  <c r="I3202" i="5"/>
  <c r="I4215" i="5"/>
  <c r="I2360" i="5"/>
  <c r="I3480" i="5"/>
  <c r="I4092" i="5"/>
  <c r="I2596" i="5"/>
  <c r="I3612" i="5"/>
  <c r="I4279" i="5"/>
  <c r="I3275" i="5"/>
  <c r="I4437" i="5"/>
  <c r="I2316" i="5"/>
  <c r="I2299" i="5"/>
  <c r="I2337" i="5"/>
  <c r="I4290" i="5"/>
  <c r="I4396" i="5"/>
  <c r="I3731" i="5"/>
  <c r="I2173" i="5"/>
  <c r="I2282" i="5"/>
  <c r="I2254" i="5"/>
  <c r="I3419" i="5"/>
  <c r="I3738" i="5"/>
  <c r="I3623" i="5"/>
  <c r="I2784" i="5"/>
  <c r="I3145" i="5"/>
  <c r="I4331" i="5"/>
  <c r="I4394" i="5"/>
  <c r="I4007" i="5"/>
  <c r="I4353" i="5"/>
  <c r="I2329" i="5"/>
  <c r="I3229" i="5"/>
  <c r="I4077" i="5"/>
  <c r="I2201" i="5"/>
  <c r="I4010" i="5"/>
  <c r="I3336" i="5"/>
  <c r="I3095" i="5"/>
  <c r="I2983" i="5"/>
  <c r="I2505" i="5"/>
  <c r="I4040" i="5"/>
  <c r="I2823" i="5"/>
  <c r="I4442" i="5"/>
  <c r="I2310" i="5"/>
  <c r="I2278" i="5"/>
  <c r="I2676" i="5"/>
  <c r="I2399" i="5"/>
  <c r="I3104" i="5"/>
  <c r="I3763" i="5"/>
  <c r="I2520" i="5"/>
  <c r="I3443" i="5"/>
  <c r="I4133" i="5"/>
  <c r="I2180" i="5"/>
  <c r="I3450" i="5"/>
  <c r="I3780" i="5"/>
  <c r="I4089" i="5"/>
  <c r="I3793" i="5"/>
  <c r="I2296" i="5"/>
  <c r="I4025" i="5"/>
  <c r="I3993" i="5"/>
  <c r="I2899" i="5"/>
  <c r="I3266" i="5"/>
  <c r="I3466" i="5"/>
  <c r="I2967" i="5"/>
  <c r="I2567" i="5"/>
  <c r="I3813" i="5"/>
  <c r="I3134" i="5"/>
  <c r="I3335" i="5"/>
  <c r="I4031" i="5"/>
  <c r="I2200" i="5"/>
  <c r="I3013" i="5"/>
  <c r="I3478" i="5"/>
  <c r="I2252" i="5"/>
  <c r="I3608" i="5"/>
  <c r="I3271" i="5"/>
  <c r="I3341" i="5"/>
  <c r="I3272" i="5"/>
  <c r="I3273" i="5"/>
  <c r="I3068" i="5"/>
  <c r="I2761" i="5"/>
  <c r="I3345" i="5"/>
  <c r="I3553" i="5"/>
  <c r="I4297" i="5"/>
  <c r="I3209" i="5"/>
  <c r="I4298" i="5"/>
  <c r="I2251" i="5"/>
  <c r="I3416" i="5"/>
  <c r="I3495" i="5"/>
  <c r="I2890" i="5"/>
  <c r="I3285" i="5"/>
  <c r="I4005" i="5"/>
  <c r="I2623" i="5"/>
  <c r="I2843" i="5"/>
  <c r="I2991" i="5"/>
  <c r="I3082" i="5"/>
  <c r="I4240" i="5"/>
  <c r="I2328" i="5"/>
  <c r="I2298" i="5"/>
  <c r="I4344" i="5"/>
  <c r="I4293" i="5"/>
  <c r="I4099" i="5"/>
  <c r="I2810" i="5"/>
  <c r="I4418" i="5"/>
  <c r="I2222" i="5"/>
  <c r="I4243" i="5"/>
  <c r="I3508" i="5"/>
  <c r="I4080" i="5"/>
  <c r="I4158" i="5"/>
  <c r="I2956" i="5"/>
  <c r="I3061" i="5"/>
  <c r="I3683" i="5"/>
  <c r="I4246" i="5"/>
  <c r="I3687" i="5"/>
  <c r="I3927" i="5"/>
  <c r="I2829" i="5"/>
  <c r="I3512" i="5"/>
  <c r="I4162" i="5"/>
  <c r="I3577" i="5"/>
  <c r="I3019" i="5"/>
  <c r="I4018" i="5"/>
  <c r="I2684" i="5"/>
  <c r="I2521" i="5"/>
  <c r="I3444" i="5"/>
  <c r="I3173" i="5"/>
  <c r="I3961" i="5"/>
  <c r="I3693" i="5"/>
  <c r="I3176" i="5"/>
  <c r="I2986" i="5"/>
  <c r="I3523" i="5"/>
  <c r="I3908" i="5"/>
  <c r="I2290" i="5"/>
  <c r="I3525" i="5"/>
  <c r="I3977" i="5"/>
  <c r="I2253" i="5"/>
  <c r="I2364" i="5"/>
  <c r="I3374" i="5"/>
  <c r="I2445" i="5"/>
  <c r="I2994" i="5"/>
  <c r="I2446" i="5"/>
  <c r="I2304" i="5"/>
  <c r="I2735" i="5"/>
  <c r="I3656" i="5"/>
  <c r="I4049" i="5"/>
  <c r="I2693" i="5"/>
  <c r="I2562" i="5"/>
  <c r="I2743" i="5"/>
  <c r="I3334" i="5"/>
  <c r="I2288" i="5"/>
  <c r="I3544" i="5"/>
  <c r="I3913" i="5"/>
  <c r="I3914" i="5"/>
  <c r="I2919" i="5"/>
  <c r="I2265" i="5"/>
  <c r="I3077" i="5"/>
  <c r="I3339" i="5"/>
  <c r="I2586" i="5"/>
  <c r="I4170" i="5"/>
  <c r="I2461" i="5"/>
  <c r="I2803" i="5"/>
  <c r="I2397" i="5"/>
  <c r="I2271" i="5"/>
  <c r="I2686" i="5"/>
  <c r="I2324" i="5"/>
  <c r="I3282" i="5"/>
  <c r="I3730" i="5"/>
  <c r="I3919" i="5"/>
  <c r="I3078" i="5"/>
  <c r="I3736" i="5"/>
  <c r="I4074" i="5"/>
  <c r="I2330" i="5"/>
  <c r="I2424" i="5"/>
  <c r="I2851" i="5"/>
  <c r="I2726" i="5"/>
  <c r="I2415" i="5"/>
  <c r="I2903" i="5"/>
  <c r="I3224" i="5"/>
  <c r="I4204" i="5"/>
  <c r="I2497" i="5"/>
  <c r="I3924" i="5"/>
  <c r="I4060" i="5"/>
  <c r="I2470" i="5"/>
  <c r="I2284" i="5"/>
  <c r="I2661" i="5"/>
  <c r="I2394" i="5"/>
  <c r="I3099" i="5"/>
  <c r="I2926" i="5"/>
  <c r="I2295" i="5"/>
  <c r="I2355" i="5"/>
  <c r="I3069" i="5"/>
  <c r="I2429" i="5"/>
  <c r="I3243" i="5"/>
  <c r="I2465" i="5"/>
  <c r="I2524" i="5"/>
  <c r="I2771" i="5"/>
  <c r="I3354" i="5"/>
  <c r="I2939" i="5"/>
  <c r="I4136" i="5"/>
  <c r="I3986" i="5"/>
  <c r="I2839" i="5"/>
  <c r="I2294" i="5"/>
  <c r="I3252" i="5"/>
  <c r="I3781" i="5"/>
  <c r="I3177" i="5"/>
  <c r="I3455" i="5"/>
  <c r="I2308" i="5"/>
  <c r="I3383" i="5"/>
  <c r="I2499" i="5"/>
  <c r="I2412" i="5"/>
  <c r="I2552" i="5"/>
  <c r="I3537" i="5"/>
  <c r="I2857" i="5"/>
  <c r="I3966" i="5"/>
  <c r="I3125" i="5"/>
  <c r="I3328" i="5"/>
  <c r="I4072" i="5"/>
  <c r="I2640" i="5"/>
  <c r="I2922" i="5"/>
  <c r="I3262" i="5"/>
  <c r="I2432" i="5"/>
  <c r="I2864" i="5"/>
  <c r="I3072" i="5"/>
  <c r="I3264" i="5"/>
  <c r="I3333" i="5"/>
  <c r="I3087" i="5"/>
  <c r="I2964" i="5"/>
  <c r="I3132" i="5"/>
  <c r="I2569" i="5"/>
  <c r="I2354" i="5"/>
  <c r="I2311" i="5"/>
  <c r="I4178" i="5"/>
  <c r="I3999" i="5"/>
  <c r="I2625" i="5"/>
  <c r="I2393" i="5"/>
  <c r="I2694" i="5"/>
  <c r="I3201" i="5"/>
  <c r="I4277" i="5"/>
  <c r="I2327" i="5"/>
  <c r="I2591" i="5"/>
  <c r="I3064" i="5"/>
  <c r="I2592" i="5"/>
  <c r="I4216" i="5"/>
  <c r="I2758" i="5"/>
  <c r="I2326" i="5"/>
  <c r="I4181" i="5"/>
  <c r="I2409" i="5"/>
  <c r="I2317" i="5"/>
  <c r="I2530" i="5"/>
  <c r="I3667" i="5"/>
  <c r="I2677" i="5"/>
  <c r="I4198" i="5"/>
  <c r="I3219" i="5"/>
  <c r="I2352" i="5"/>
  <c r="I3348" i="5"/>
  <c r="I2413" i="5"/>
  <c r="I2350" i="5"/>
  <c r="I3351" i="5"/>
  <c r="I2769" i="5"/>
  <c r="I4123" i="5"/>
  <c r="I2366" i="5"/>
  <c r="I2891" i="5"/>
  <c r="I4036" i="5"/>
  <c r="I2480" i="5"/>
  <c r="I2392" i="5"/>
  <c r="I2801" i="5"/>
  <c r="I2999" i="5"/>
  <c r="I2498" i="5"/>
  <c r="I2420" i="5"/>
  <c r="I2503" i="5"/>
  <c r="I3274" i="5"/>
  <c r="I3571" i="5"/>
  <c r="I2923" i="5"/>
  <c r="I3685" i="5"/>
  <c r="I2368" i="5"/>
  <c r="I2825" i="5"/>
  <c r="I3632" i="5"/>
  <c r="I2462" i="5"/>
  <c r="I2386" i="5"/>
  <c r="I3958" i="5"/>
  <c r="I3106" i="5"/>
  <c r="I2833" i="5"/>
  <c r="I3304" i="5"/>
  <c r="I3441" i="5"/>
  <c r="I3959" i="5"/>
  <c r="I3766" i="5"/>
  <c r="I2411" i="5"/>
  <c r="I2398" i="5"/>
  <c r="I2472" i="5"/>
  <c r="I3174" i="5"/>
  <c r="I3075" i="5"/>
  <c r="I3962" i="5"/>
  <c r="I2699" i="5"/>
  <c r="I3449" i="5"/>
  <c r="I4273" i="5"/>
  <c r="I2944" i="5"/>
  <c r="I4389" i="5"/>
  <c r="I3036" i="5"/>
  <c r="I3650" i="5"/>
  <c r="I2456" i="5"/>
  <c r="I3317" i="5"/>
  <c r="I2707" i="5"/>
  <c r="I4390" i="5"/>
  <c r="I4361" i="5"/>
  <c r="I3117" i="5"/>
  <c r="I4287" i="5"/>
  <c r="I3044" i="5"/>
  <c r="I3936" i="5"/>
  <c r="I3535" i="5"/>
  <c r="I3327" i="5"/>
  <c r="I3049" i="5"/>
  <c r="I2431" i="5"/>
  <c r="I3127" i="5"/>
  <c r="I3462" i="5"/>
  <c r="I2418" i="5"/>
  <c r="I2389" i="5"/>
  <c r="I3541" i="5"/>
  <c r="I3053" i="5"/>
  <c r="I3089" i="5"/>
  <c r="I3968" i="5"/>
  <c r="I3815" i="5"/>
  <c r="I3198" i="5"/>
  <c r="I3399" i="5"/>
  <c r="I4392" i="5"/>
  <c r="I3714" i="5"/>
  <c r="I2574" i="5"/>
  <c r="I2972" i="5"/>
  <c r="I2404" i="5"/>
  <c r="I3662" i="5"/>
  <c r="I3663" i="5"/>
  <c r="I2459" i="5"/>
  <c r="I2531" i="5"/>
  <c r="I3340" i="5"/>
  <c r="I2594" i="5"/>
  <c r="I4402" i="5"/>
  <c r="I3141" i="5"/>
  <c r="I4197" i="5"/>
  <c r="I2766" i="5"/>
  <c r="I3162" i="5"/>
  <c r="I4035" i="5"/>
  <c r="I3211" i="5"/>
  <c r="I3489" i="5"/>
  <c r="I3150" i="5"/>
  <c r="I3356" i="5"/>
  <c r="I3621" i="5"/>
  <c r="I2478" i="5"/>
  <c r="I3153" i="5"/>
  <c r="I2988" i="5"/>
  <c r="I3247" i="5"/>
  <c r="I2968" i="5"/>
  <c r="I3497" i="5"/>
  <c r="I3976" i="5"/>
  <c r="I2430" i="5"/>
  <c r="I3740" i="5"/>
  <c r="I2484" i="5"/>
  <c r="I3743" i="5"/>
  <c r="I3156" i="5"/>
  <c r="I2428" i="5"/>
  <c r="I2515" i="5"/>
  <c r="I3978" i="5"/>
  <c r="I3218" i="5"/>
  <c r="I3361" i="5"/>
  <c r="I2423" i="5"/>
  <c r="I3898" i="5"/>
  <c r="I4100" i="5"/>
  <c r="I3293" i="5"/>
  <c r="I2613" i="5"/>
  <c r="I4102" i="5"/>
  <c r="I3750" i="5"/>
  <c r="I3505" i="5"/>
  <c r="I4358" i="5"/>
  <c r="I2936" i="5"/>
  <c r="I2659" i="5"/>
  <c r="I3011" i="5"/>
  <c r="I2666" i="5"/>
  <c r="I2650" i="5"/>
  <c r="I2522" i="5"/>
  <c r="I3689" i="5"/>
  <c r="I3105" i="5"/>
  <c r="I4447" i="5"/>
  <c r="I3170" i="5"/>
  <c r="I2933" i="5"/>
  <c r="I2434" i="5"/>
  <c r="I2500" i="5"/>
  <c r="I3378" i="5"/>
  <c r="I4248" i="5"/>
  <c r="I3690" i="5"/>
  <c r="I3960" i="5"/>
  <c r="I3074" i="5"/>
  <c r="I2773" i="5"/>
  <c r="I2458" i="5"/>
  <c r="I2527" i="5"/>
  <c r="I3379" i="5"/>
  <c r="I4163" i="5"/>
  <c r="I2475" i="5"/>
  <c r="I2821" i="5"/>
  <c r="I2512" i="5"/>
  <c r="I2457" i="5"/>
  <c r="I2435" i="5"/>
  <c r="I3557" i="5"/>
  <c r="I2620" i="5"/>
  <c r="I4395" i="5"/>
  <c r="I2840" i="5"/>
  <c r="I3524" i="5"/>
  <c r="I4217" i="5"/>
  <c r="I3988" i="5"/>
  <c r="I4109" i="5"/>
  <c r="I2493" i="5"/>
  <c r="I3989" i="5"/>
  <c r="I3741" i="5"/>
  <c r="I3587" i="5"/>
  <c r="I2788" i="5"/>
  <c r="I3589" i="5"/>
  <c r="I2508" i="5"/>
  <c r="I2724" i="5"/>
  <c r="I2450" i="5"/>
  <c r="I2490" i="5"/>
  <c r="I2491" i="5"/>
  <c r="I3024" i="5"/>
  <c r="I3579" i="5"/>
  <c r="I3047" i="5"/>
  <c r="I2730" i="5"/>
  <c r="I3205" i="5"/>
  <c r="I3562" i="5"/>
  <c r="I4111" i="5"/>
  <c r="I3048" i="5"/>
  <c r="I4048" i="5"/>
  <c r="I3259" i="5"/>
  <c r="I4295" i="5"/>
  <c r="I3461" i="5"/>
  <c r="I3995" i="5"/>
  <c r="I2615" i="5"/>
  <c r="I3050" i="5"/>
  <c r="I3388" i="5"/>
  <c r="I2469" i="5"/>
  <c r="I4050" i="5"/>
  <c r="I3332" i="5"/>
  <c r="I3192" i="5"/>
  <c r="I3709" i="5"/>
  <c r="I3160" i="5"/>
  <c r="I2867" i="5"/>
  <c r="I4328" i="5"/>
  <c r="I2468" i="5"/>
  <c r="I3600" i="5"/>
  <c r="I3394" i="5"/>
  <c r="I2559" i="5"/>
  <c r="I2539" i="5"/>
  <c r="I3659" i="5"/>
  <c r="I3337" i="5"/>
  <c r="I2688" i="5"/>
  <c r="I2504" i="5"/>
  <c r="I2575" i="5"/>
  <c r="I2805" i="5"/>
  <c r="I4033" i="5"/>
  <c r="I2753" i="5"/>
  <c r="I3718" i="5"/>
  <c r="I2477" i="5"/>
  <c r="I2511" i="5"/>
  <c r="I2488" i="5"/>
  <c r="I3403" i="5"/>
  <c r="I2929" i="5"/>
  <c r="I3343" i="5"/>
  <c r="I4093" i="5"/>
  <c r="I3404" i="5"/>
  <c r="I4120" i="5"/>
  <c r="I3143" i="5"/>
  <c r="I3018" i="5"/>
  <c r="I4121" i="5"/>
  <c r="I3144" i="5"/>
  <c r="I3406" i="5"/>
  <c r="I2977" i="5"/>
  <c r="I3552" i="5"/>
  <c r="I2487" i="5"/>
  <c r="I3071" i="5"/>
  <c r="I2580" i="5"/>
  <c r="I3668" i="5"/>
  <c r="I2980" i="5"/>
  <c r="I2611" i="5"/>
  <c r="I3148" i="5"/>
  <c r="I2818" i="5"/>
  <c r="I3059" i="5"/>
  <c r="I4122" i="5"/>
  <c r="I2774" i="5"/>
  <c r="I3090" i="5"/>
  <c r="I4073" i="5"/>
  <c r="I3032" i="5"/>
  <c r="I4124" i="5"/>
  <c r="I3035" i="5"/>
  <c r="I2701" i="5"/>
  <c r="I2893" i="5"/>
  <c r="I4397" i="5"/>
  <c r="I2672" i="5"/>
  <c r="I3178" i="5"/>
  <c r="I3949" i="5"/>
  <c r="I2486" i="5"/>
  <c r="I3280" i="5"/>
  <c r="I4183" i="5"/>
  <c r="I4424" i="5"/>
  <c r="I2793" i="5"/>
  <c r="I4332" i="5"/>
  <c r="I2740" i="5"/>
  <c r="I2723" i="5"/>
  <c r="I3897" i="5"/>
  <c r="I4292" i="5"/>
  <c r="I4315" i="5"/>
  <c r="I4441" i="5"/>
  <c r="I4449" i="5"/>
  <c r="I2532" i="5"/>
  <c r="I3745" i="5"/>
  <c r="I2984" i="5"/>
  <c r="I2632" i="5"/>
  <c r="I2979" i="5"/>
  <c r="I2683" i="5"/>
  <c r="I2553" i="5"/>
  <c r="I3425" i="5"/>
  <c r="I2673" i="5"/>
  <c r="I2494" i="5"/>
  <c r="I2637" i="5"/>
  <c r="I3426" i="5"/>
  <c r="I3290" i="5"/>
  <c r="I3002" i="5"/>
  <c r="I3564" i="5"/>
  <c r="I2865" i="5"/>
  <c r="I3004" i="5"/>
  <c r="I4224" i="5"/>
  <c r="I2506" i="5"/>
  <c r="I2957" i="5"/>
  <c r="I3230" i="5"/>
  <c r="I3292" i="5"/>
  <c r="I3432" i="5"/>
  <c r="I3231" i="5"/>
  <c r="I2584" i="5"/>
  <c r="I3066" i="5"/>
  <c r="I4336" i="5"/>
  <c r="I2780" i="5"/>
  <c r="I4226" i="5"/>
  <c r="I2551" i="5"/>
  <c r="I3434" i="5"/>
  <c r="I2657" i="5"/>
  <c r="I4039" i="5"/>
  <c r="I4013" i="5"/>
  <c r="I2896" i="5"/>
  <c r="I2514" i="5"/>
  <c r="I2662" i="5"/>
  <c r="I2663" i="5"/>
  <c r="I3234" i="5"/>
  <c r="I3437" i="5"/>
  <c r="I3438" i="5"/>
  <c r="I2808" i="5"/>
  <c r="I2635" i="5"/>
  <c r="I3070" i="5"/>
  <c r="I2667" i="5"/>
  <c r="I2565" i="5"/>
  <c r="I2509" i="5"/>
  <c r="I2754" i="5"/>
  <c r="I2927" i="5"/>
  <c r="I2827" i="5"/>
  <c r="I2756" i="5"/>
  <c r="I4015" i="5"/>
  <c r="I3759" i="5"/>
  <c r="I3014" i="5"/>
  <c r="I3167" i="5"/>
  <c r="I3302" i="5"/>
  <c r="I2671" i="5"/>
  <c r="I2828" i="5"/>
  <c r="I2518" i="5"/>
  <c r="I3237" i="5"/>
  <c r="I2542" i="5"/>
  <c r="I2658" i="5"/>
  <c r="I2844" i="5"/>
  <c r="I2589" i="5"/>
  <c r="I3016" i="5"/>
  <c r="I4016" i="5"/>
  <c r="I2760" i="5"/>
  <c r="I3017" i="5"/>
  <c r="I3169" i="5"/>
  <c r="I3440" i="5"/>
  <c r="I2739" i="5"/>
  <c r="I3761" i="5"/>
  <c r="I3513" i="5"/>
  <c r="I3375" i="5"/>
  <c r="I3641" i="5"/>
  <c r="I3303" i="5"/>
  <c r="I2604" i="5"/>
  <c r="I3578" i="5"/>
  <c r="I2523" i="5"/>
  <c r="I2764" i="5"/>
  <c r="I3107" i="5"/>
  <c r="I3944" i="5"/>
  <c r="I2880" i="5"/>
  <c r="I2561" i="5"/>
  <c r="I3906" i="5"/>
  <c r="I3849" i="5"/>
  <c r="I3850" i="5"/>
  <c r="I3442" i="5"/>
  <c r="I4020" i="5"/>
  <c r="I2757" i="5"/>
  <c r="I3306" i="5"/>
  <c r="I2934" i="5"/>
  <c r="I3643" i="5"/>
  <c r="I3307" i="5"/>
  <c r="I3109" i="5"/>
  <c r="I2612" i="5"/>
  <c r="I2689" i="5"/>
  <c r="I2691" i="5"/>
  <c r="I2534" i="5"/>
  <c r="I2692" i="5"/>
  <c r="I3026" i="5"/>
  <c r="I3934" i="5"/>
  <c r="I2836" i="5"/>
  <c r="I2776" i="5"/>
  <c r="I4022" i="5"/>
  <c r="I3581" i="5"/>
  <c r="I2705" i="5"/>
  <c r="I2583" i="5"/>
  <c r="I2941" i="5"/>
  <c r="I4017" i="5"/>
  <c r="I2536" i="5"/>
  <c r="I2616" i="5"/>
  <c r="I2541" i="5"/>
  <c r="I2618" i="5"/>
  <c r="I2987" i="5"/>
  <c r="I3246" i="5"/>
  <c r="I4426" i="5"/>
  <c r="I3551" i="5"/>
  <c r="I3031" i="5"/>
  <c r="I3448" i="5"/>
  <c r="I3376" i="5"/>
  <c r="I3111" i="5"/>
  <c r="I3926" i="5"/>
  <c r="I2989" i="5"/>
  <c r="I2566" i="5"/>
  <c r="I3648" i="5"/>
  <c r="I3585" i="5"/>
  <c r="I2581" i="5"/>
  <c r="I4398" i="5"/>
  <c r="I2585" i="5"/>
  <c r="I2947" i="5"/>
  <c r="I2842" i="5"/>
  <c r="I3286" i="5"/>
  <c r="I3253" i="5"/>
  <c r="I2783" i="5"/>
  <c r="I2543" i="5"/>
  <c r="I2563" i="5"/>
  <c r="I4451" i="5"/>
  <c r="I3671" i="5"/>
  <c r="I3039" i="5"/>
  <c r="I4139" i="5"/>
  <c r="I2819" i="5"/>
  <c r="I4294" i="5"/>
  <c r="I3783" i="5"/>
  <c r="I2546" i="5"/>
  <c r="I2889" i="5"/>
  <c r="I2590" i="5"/>
  <c r="I3586" i="5"/>
  <c r="I2579" i="5"/>
  <c r="I2897" i="5"/>
  <c r="I2786" i="5"/>
  <c r="I2639" i="5"/>
  <c r="I3456" i="5"/>
  <c r="I3670" i="5"/>
  <c r="I2789" i="5"/>
  <c r="I2571" i="5"/>
  <c r="I2792" i="5"/>
  <c r="I2627" i="5"/>
  <c r="I2628" i="5"/>
  <c r="I3040" i="5"/>
  <c r="I2629" i="5"/>
  <c r="I4371" i="5"/>
  <c r="I2678" i="5"/>
  <c r="I2722" i="5"/>
  <c r="I3042" i="5"/>
  <c r="I3118" i="5"/>
  <c r="I3591" i="5"/>
  <c r="I3359" i="5"/>
  <c r="I3119" i="5"/>
  <c r="I2549" i="5"/>
  <c r="I4142" i="5"/>
  <c r="I2631" i="5"/>
  <c r="I3457" i="5"/>
  <c r="I3362" i="5"/>
  <c r="I4444" i="5"/>
  <c r="I4143" i="5"/>
  <c r="I4340" i="5"/>
  <c r="I3458" i="5"/>
  <c r="I3965" i="5"/>
  <c r="I3321" i="5"/>
  <c r="I2619" i="5"/>
  <c r="I3204" i="5"/>
  <c r="I3499" i="5"/>
  <c r="I3120" i="5"/>
  <c r="I2852" i="5"/>
  <c r="I2995" i="5"/>
  <c r="I4070" i="5"/>
  <c r="I3594" i="5"/>
  <c r="I2797" i="5"/>
  <c r="I2898" i="5"/>
  <c r="I3187" i="5"/>
  <c r="I3322" i="5"/>
  <c r="I3188" i="5"/>
  <c r="I3701" i="5"/>
  <c r="I3385" i="5"/>
  <c r="I2597" i="5"/>
  <c r="I2755" i="5"/>
  <c r="I2556" i="5"/>
  <c r="I3222" i="5"/>
  <c r="I3324" i="5"/>
  <c r="I3088" i="5"/>
  <c r="I3938" i="5"/>
  <c r="I2800" i="5"/>
  <c r="I2878" i="5"/>
  <c r="I2728" i="5"/>
  <c r="I2998" i="5"/>
  <c r="I3045" i="5"/>
  <c r="I2961" i="5"/>
  <c r="I3022" i="5"/>
  <c r="I2704" i="5"/>
  <c r="I3325" i="5"/>
  <c r="I3046" i="5"/>
  <c r="I2802" i="5"/>
  <c r="I2729" i="5"/>
  <c r="I2900" i="5"/>
  <c r="I4274" i="5"/>
  <c r="I2856" i="5"/>
  <c r="I2634" i="5"/>
  <c r="I3001" i="5"/>
  <c r="I2731" i="5"/>
  <c r="I2928" i="5"/>
  <c r="I2733" i="5"/>
  <c r="I3121" i="5"/>
  <c r="I2858" i="5"/>
  <c r="I2804" i="5"/>
  <c r="I2902" i="5"/>
  <c r="I3677" i="5"/>
  <c r="I2555" i="5"/>
  <c r="I4252" i="5"/>
  <c r="I3860" i="5"/>
  <c r="I2598" i="5"/>
  <c r="I2679" i="5"/>
  <c r="I4147" i="5"/>
  <c r="I2558" i="5"/>
  <c r="I2904" i="5"/>
  <c r="I3704" i="5"/>
  <c r="I3722" i="5"/>
  <c r="I2962" i="5"/>
  <c r="I3800" i="5"/>
  <c r="I4438" i="5"/>
  <c r="I2906" i="5"/>
  <c r="I3435" i="5"/>
  <c r="I3225" i="5"/>
  <c r="I2557" i="5"/>
  <c r="I3226" i="5"/>
  <c r="I3597" i="5"/>
  <c r="I3126" i="5"/>
  <c r="I2907" i="5"/>
  <c r="I4211" i="5"/>
  <c r="I3227" i="5"/>
  <c r="I3705" i="5"/>
  <c r="I2737" i="5"/>
  <c r="I2600" i="5"/>
  <c r="I2762" i="5"/>
  <c r="I3428" i="5"/>
  <c r="I4149" i="5"/>
  <c r="I2752" i="5"/>
  <c r="I3159" i="5"/>
  <c r="I3190" i="5"/>
  <c r="I3330" i="5"/>
  <c r="I3331" i="5"/>
  <c r="I2641" i="5"/>
  <c r="I2863" i="5"/>
  <c r="I3244" i="5"/>
  <c r="I2610" i="5"/>
  <c r="I4296" i="5"/>
  <c r="I2807" i="5"/>
  <c r="I3590" i="5"/>
  <c r="I2642" i="5"/>
  <c r="I2687" i="5"/>
  <c r="I3706" i="5"/>
  <c r="I3263" i="5"/>
  <c r="I3967" i="5"/>
  <c r="I4113" i="5"/>
  <c r="I2697" i="5"/>
  <c r="I4157" i="5"/>
  <c r="I2577" i="5"/>
  <c r="I2617" i="5"/>
  <c r="I2963" i="5"/>
  <c r="I2822" i="5"/>
  <c r="I2924" i="5"/>
  <c r="I3005" i="5"/>
  <c r="I3129" i="5"/>
  <c r="I2795" i="5"/>
  <c r="I3193" i="5"/>
  <c r="I2665" i="5"/>
  <c r="I2636" i="5"/>
  <c r="I2644" i="5"/>
  <c r="I2645" i="5"/>
  <c r="I3633" i="5"/>
  <c r="I2582" i="5"/>
  <c r="I3007" i="5"/>
  <c r="I3808" i="5"/>
  <c r="I3393" i="5"/>
  <c r="I3166" i="5"/>
  <c r="I2824" i="5"/>
  <c r="I4452" i="5"/>
  <c r="I3195" i="5"/>
  <c r="I2965" i="5"/>
  <c r="I2647" i="5"/>
  <c r="I2765" i="5"/>
  <c r="I3658" i="5"/>
  <c r="I3267" i="5"/>
  <c r="I2669" i="5"/>
  <c r="I4399" i="5"/>
  <c r="I3809" i="5"/>
  <c r="I2648" i="5"/>
  <c r="I3161" i="5"/>
  <c r="I4150" i="5"/>
  <c r="I4427" i="5"/>
  <c r="I2966" i="5"/>
  <c r="I2744" i="5"/>
  <c r="I2649" i="5"/>
  <c r="I3811" i="5"/>
  <c r="I3054" i="5"/>
  <c r="I4115" i="5"/>
  <c r="I3196" i="5"/>
  <c r="I2734" i="5"/>
  <c r="I3033" i="5"/>
  <c r="I2745" i="5"/>
  <c r="I3467" i="5"/>
  <c r="I2674" i="5"/>
  <c r="I2798" i="5"/>
  <c r="I2725" i="5"/>
  <c r="I2614" i="5"/>
  <c r="I2813" i="5"/>
  <c r="I4029" i="5"/>
  <c r="I2621" i="5"/>
  <c r="I3131" i="5"/>
  <c r="I4051" i="5"/>
  <c r="I3469" i="5"/>
  <c r="I2706" i="5"/>
  <c r="I3034" i="5"/>
  <c r="I3601" i="5"/>
  <c r="I3560" i="5"/>
  <c r="I2670" i="5"/>
  <c r="I2651" i="5"/>
  <c r="I2746" i="5"/>
  <c r="I3197" i="5"/>
  <c r="I3055" i="5"/>
  <c r="I2570" i="5"/>
  <c r="I3996" i="5"/>
  <c r="I2603" i="5"/>
  <c r="I2652" i="5"/>
  <c r="I3470" i="5"/>
  <c r="I2593" i="5"/>
  <c r="I2779" i="5"/>
  <c r="I3250" i="5"/>
  <c r="I2682" i="5"/>
  <c r="I2747" i="5"/>
  <c r="I4151" i="5"/>
  <c r="I4453" i="5"/>
  <c r="I3091" i="5"/>
  <c r="I2576" i="5"/>
  <c r="I3056" i="5"/>
  <c r="I2892" i="5"/>
  <c r="I2767" i="5"/>
  <c r="I2868" i="5"/>
  <c r="I2727" i="5"/>
  <c r="I2748" i="5"/>
  <c r="I2681" i="5"/>
  <c r="I2601" i="5"/>
  <c r="I3363" i="5"/>
  <c r="I3473" i="5"/>
  <c r="I2606" i="5"/>
  <c r="I2969" i="5"/>
  <c r="I2870" i="5"/>
  <c r="I2602" i="5"/>
  <c r="I4152" i="5"/>
  <c r="I2572" i="5"/>
  <c r="I4289" i="5"/>
  <c r="I3057" i="5"/>
  <c r="I2768" i="5"/>
  <c r="I3474" i="5"/>
  <c r="I2814" i="5"/>
  <c r="I2879" i="5"/>
  <c r="I3912" i="5"/>
  <c r="I2831" i="5"/>
  <c r="I2622" i="5"/>
  <c r="I2871" i="5"/>
  <c r="I2664" i="5"/>
  <c r="I2815" i="5"/>
  <c r="I2654" i="5"/>
  <c r="I2609" i="5"/>
  <c r="I2749" i="5"/>
  <c r="I2817" i="5"/>
  <c r="I3395" i="5"/>
  <c r="L21" i="5"/>
  <c r="L22" i="5"/>
  <c r="L23" i="5"/>
  <c r="L24" i="5"/>
  <c r="L25" i="5"/>
  <c r="L26" i="5"/>
  <c r="L27" i="5"/>
  <c r="L28" i="5"/>
  <c r="L29" i="5"/>
  <c r="L20" i="5"/>
  <c r="K2" i="2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41" i="5"/>
  <c r="H85" i="5"/>
  <c r="H145" i="5"/>
  <c r="H146" i="5"/>
  <c r="H177" i="5"/>
  <c r="H190" i="5"/>
  <c r="H205" i="5"/>
  <c r="H206" i="5"/>
  <c r="H208" i="5"/>
  <c r="H229" i="5"/>
  <c r="H230" i="5"/>
  <c r="H364" i="5"/>
  <c r="H499" i="5"/>
  <c r="H521" i="5"/>
  <c r="H615" i="5"/>
  <c r="H620" i="5"/>
  <c r="H654" i="5"/>
  <c r="H655" i="5"/>
  <c r="H678" i="5"/>
  <c r="H817" i="5"/>
  <c r="H988" i="5"/>
  <c r="H1077" i="5"/>
  <c r="H1142" i="5"/>
  <c r="H1186" i="5"/>
  <c r="H1228" i="5"/>
  <c r="H1234" i="5"/>
  <c r="H1380" i="5"/>
  <c r="H1384" i="5"/>
  <c r="H1466" i="5"/>
  <c r="H1550" i="5"/>
  <c r="H1585" i="5"/>
  <c r="H1596" i="5"/>
  <c r="H1611" i="5"/>
  <c r="H1623" i="5"/>
  <c r="H1660" i="5"/>
  <c r="H1694" i="5"/>
  <c r="H1747" i="5"/>
  <c r="H1772" i="5"/>
  <c r="H2016" i="5"/>
  <c r="H2121" i="5"/>
  <c r="H2147" i="5"/>
  <c r="H2192" i="5"/>
  <c r="H2260" i="5"/>
  <c r="H2273" i="5"/>
  <c r="H2280" i="5"/>
  <c r="H2370" i="5"/>
  <c r="H2385" i="5"/>
  <c r="H2390" i="5"/>
  <c r="H2396" i="5"/>
  <c r="H2479" i="5"/>
  <c r="H2564" i="5"/>
  <c r="H2607" i="5"/>
  <c r="H2738" i="5"/>
  <c r="H2791" i="5"/>
  <c r="H2796" i="5"/>
  <c r="H2835" i="5"/>
  <c r="H2901" i="5"/>
  <c r="H2917" i="5"/>
  <c r="H2920" i="5"/>
  <c r="H2930" i="5"/>
  <c r="H2935" i="5"/>
  <c r="H2942" i="5"/>
  <c r="H2949" i="5"/>
  <c r="H2982" i="5"/>
  <c r="H3008" i="5"/>
  <c r="H3020" i="5"/>
  <c r="H3021" i="5"/>
  <c r="H3030" i="5"/>
  <c r="H3086" i="5"/>
  <c r="H3128" i="5"/>
  <c r="H3137" i="5"/>
  <c r="H3147" i="5"/>
  <c r="H3215" i="5"/>
  <c r="H3223" i="5"/>
  <c r="H3283" i="5"/>
  <c r="H3287" i="5"/>
  <c r="H3299" i="5"/>
  <c r="H3300" i="5"/>
  <c r="H3312" i="5"/>
  <c r="H3316" i="5"/>
  <c r="H3355" i="5"/>
  <c r="H3358" i="5"/>
  <c r="H3364" i="5"/>
  <c r="H3365" i="5"/>
  <c r="H3369" i="5"/>
  <c r="H3377" i="5"/>
  <c r="H3408" i="5"/>
  <c r="H3411" i="5"/>
  <c r="H3418" i="5"/>
  <c r="H3420" i="5"/>
  <c r="H3421" i="5"/>
  <c r="H3463" i="5"/>
  <c r="H3464" i="5"/>
  <c r="H3471" i="5"/>
  <c r="H3477" i="5"/>
  <c r="H3487" i="5"/>
  <c r="H3502" i="5"/>
  <c r="H3506" i="5"/>
  <c r="H3519" i="5"/>
  <c r="H3520" i="5"/>
  <c r="H3521" i="5"/>
  <c r="H3532" i="5"/>
  <c r="H3542" i="5"/>
  <c r="H3543" i="5"/>
  <c r="H3555" i="5"/>
  <c r="H3556" i="5"/>
  <c r="H3566" i="5"/>
  <c r="H3567" i="5"/>
  <c r="H3574" i="5"/>
  <c r="H3584" i="5"/>
  <c r="H3592" i="5"/>
  <c r="H3593" i="5"/>
  <c r="H3602" i="5"/>
  <c r="H3605" i="5"/>
  <c r="H3610" i="5"/>
  <c r="H3616" i="5"/>
  <c r="H3617" i="5"/>
  <c r="H3618" i="5"/>
  <c r="H3619" i="5"/>
  <c r="H3620" i="5"/>
  <c r="H3625" i="5"/>
  <c r="H3636" i="5"/>
  <c r="H3638" i="5"/>
  <c r="H3639" i="5"/>
  <c r="H3642" i="5"/>
  <c r="H3644" i="5"/>
  <c r="H3647" i="5"/>
  <c r="H3649" i="5"/>
  <c r="H3654" i="5"/>
  <c r="H3660" i="5"/>
  <c r="H3661" i="5"/>
  <c r="H3665" i="5"/>
  <c r="H3666" i="5"/>
  <c r="H3679" i="5"/>
  <c r="H3682" i="5"/>
  <c r="H3692" i="5"/>
  <c r="H3697" i="5"/>
  <c r="H3699" i="5"/>
  <c r="H3700" i="5"/>
  <c r="H3703" i="5"/>
  <c r="H3708" i="5"/>
  <c r="H3713" i="5"/>
  <c r="H3720" i="5"/>
  <c r="H3721" i="5"/>
  <c r="H3723" i="5"/>
  <c r="H3728" i="5"/>
  <c r="H3732" i="5"/>
  <c r="H3733" i="5"/>
  <c r="H3737" i="5"/>
  <c r="H3742" i="5"/>
  <c r="H3746" i="5"/>
  <c r="H3747" i="5"/>
  <c r="H3748" i="5"/>
  <c r="H3749" i="5"/>
  <c r="H3751" i="5"/>
  <c r="H3752" i="5"/>
  <c r="H3753" i="5"/>
  <c r="H3754" i="5"/>
  <c r="H3756" i="5"/>
  <c r="H3758" i="5"/>
  <c r="H3760" i="5"/>
  <c r="H3765" i="5"/>
  <c r="H3767" i="5"/>
  <c r="H3769" i="5"/>
  <c r="H3770" i="5"/>
  <c r="H3771" i="5"/>
  <c r="H3772" i="5"/>
  <c r="H3773" i="5"/>
  <c r="H3774" i="5"/>
  <c r="H3775" i="5"/>
  <c r="H3776" i="5"/>
  <c r="H3777" i="5"/>
  <c r="H3778" i="5"/>
  <c r="H3779" i="5"/>
  <c r="H3782" i="5"/>
  <c r="H3786" i="5"/>
  <c r="H3787" i="5"/>
  <c r="H3789" i="5"/>
  <c r="H3790" i="5"/>
  <c r="H3791" i="5"/>
  <c r="H3792" i="5"/>
  <c r="H3796" i="5"/>
  <c r="H3797" i="5"/>
  <c r="H3798" i="5"/>
  <c r="H3799" i="5"/>
  <c r="H3801" i="5"/>
  <c r="H3803" i="5"/>
  <c r="H3804" i="5"/>
  <c r="H3805" i="5"/>
  <c r="H3807" i="5"/>
  <c r="H3810" i="5"/>
  <c r="H3812" i="5"/>
  <c r="H3814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5" i="5"/>
  <c r="H3836" i="5"/>
  <c r="H3837" i="5"/>
  <c r="H3838" i="5"/>
  <c r="H3839" i="5"/>
  <c r="H3841" i="5"/>
  <c r="H3842" i="5"/>
  <c r="H3843" i="5"/>
  <c r="H3844" i="5"/>
  <c r="H3845" i="5"/>
  <c r="H3846" i="5"/>
  <c r="H3847" i="5"/>
  <c r="H3848" i="5"/>
  <c r="H3851" i="5"/>
  <c r="H3852" i="5"/>
  <c r="H3853" i="5"/>
  <c r="H3854" i="5"/>
  <c r="H3855" i="5"/>
  <c r="H3856" i="5"/>
  <c r="H3857" i="5"/>
  <c r="H3858" i="5"/>
  <c r="H3859" i="5"/>
  <c r="H3861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957" i="5"/>
  <c r="H4415" i="5"/>
  <c r="H1413" i="5"/>
  <c r="H1414" i="5"/>
  <c r="H2074" i="5"/>
  <c r="H4367" i="5"/>
  <c r="H1103" i="5"/>
  <c r="H949" i="5"/>
  <c r="H1009" i="5"/>
  <c r="H4250" i="5"/>
  <c r="H958" i="5"/>
  <c r="H1713" i="5"/>
  <c r="H885" i="5"/>
  <c r="H4110" i="5"/>
  <c r="H1065" i="5"/>
  <c r="H4349" i="5"/>
  <c r="H2710" i="5"/>
  <c r="H3910" i="5"/>
  <c r="H3696" i="5"/>
  <c r="H3155" i="5"/>
  <c r="H2231" i="5"/>
  <c r="H2176" i="5"/>
  <c r="H3179" i="5"/>
  <c r="H2951" i="5"/>
  <c r="H3529" i="5"/>
  <c r="H3318" i="5"/>
  <c r="H2440" i="5"/>
  <c r="H3530" i="5"/>
  <c r="H3531" i="5"/>
  <c r="H3319" i="5"/>
  <c r="H3180" i="5"/>
  <c r="H3181" i="5"/>
  <c r="H2544" i="5"/>
  <c r="H3182" i="5"/>
  <c r="H3183" i="5"/>
  <c r="H3184" i="5"/>
  <c r="H2177" i="5"/>
  <c r="H3113" i="5"/>
  <c r="H3114" i="5"/>
  <c r="H3185" i="5"/>
  <c r="H2545" i="5"/>
  <c r="H2952" i="5"/>
  <c r="H2711" i="5"/>
  <c r="H2953" i="5"/>
  <c r="H2846" i="5"/>
  <c r="H2847" i="5"/>
  <c r="H2848" i="5"/>
  <c r="H1095" i="5"/>
  <c r="H2712" i="5"/>
  <c r="H2081" i="5"/>
  <c r="H2713" i="5"/>
  <c r="H2714" i="5"/>
  <c r="H2715" i="5"/>
  <c r="H2716" i="5"/>
  <c r="H2717" i="5"/>
  <c r="H2718" i="5"/>
  <c r="H2719" i="5"/>
  <c r="H1574" i="5"/>
  <c r="H2441" i="5"/>
  <c r="H2374" i="5"/>
  <c r="H1624" i="5"/>
  <c r="H2375" i="5"/>
  <c r="H1104" i="5"/>
  <c r="H992" i="5"/>
  <c r="H2232" i="5"/>
  <c r="H2233" i="5"/>
  <c r="H2234" i="5"/>
  <c r="H2208" i="5"/>
  <c r="H2235" i="5"/>
  <c r="H2236" i="5"/>
  <c r="H723" i="5"/>
  <c r="H2720" i="5"/>
  <c r="H2237" i="5"/>
  <c r="H2238" i="5"/>
  <c r="H2239" i="5"/>
  <c r="H2240" i="5"/>
  <c r="H2241" i="5"/>
  <c r="H2974" i="5"/>
  <c r="H2178" i="5"/>
  <c r="H2954" i="5"/>
  <c r="H2179" i="5"/>
  <c r="H2123" i="5"/>
  <c r="H2124" i="5"/>
  <c r="H2125" i="5"/>
  <c r="H2126" i="5"/>
  <c r="H1165" i="5"/>
  <c r="H2127" i="5"/>
  <c r="H2119" i="5"/>
  <c r="H1714" i="5"/>
  <c r="H2128" i="5"/>
  <c r="H2129" i="5"/>
  <c r="H1470" i="5"/>
  <c r="H1575" i="5"/>
  <c r="H2082" i="5"/>
  <c r="H2721" i="5"/>
  <c r="H2030" i="5"/>
  <c r="H1576" i="5"/>
  <c r="H2031" i="5"/>
  <c r="H2032" i="5"/>
  <c r="H3454" i="5"/>
  <c r="H1758" i="5"/>
  <c r="H1471" i="5"/>
  <c r="H1759" i="5"/>
  <c r="H2242" i="5"/>
  <c r="H1362" i="5"/>
  <c r="H1760" i="5"/>
  <c r="H1761" i="5"/>
  <c r="H1762" i="5"/>
  <c r="H1763" i="5"/>
  <c r="H1740" i="5"/>
  <c r="H1764" i="5"/>
  <c r="H1715" i="5"/>
  <c r="H1716" i="5"/>
  <c r="H1625" i="5"/>
  <c r="H1651" i="5"/>
  <c r="H1183" i="5"/>
  <c r="H2130" i="5"/>
  <c r="H1626" i="5"/>
  <c r="H1627" i="5"/>
  <c r="H1628" i="5"/>
  <c r="H1629" i="5"/>
  <c r="H1630" i="5"/>
  <c r="H1385" i="5"/>
  <c r="H1631" i="5"/>
  <c r="H1632" i="5"/>
  <c r="H1633" i="5"/>
  <c r="H1605" i="5"/>
  <c r="H1634" i="5"/>
  <c r="H1635" i="5"/>
  <c r="H1693" i="5"/>
  <c r="H1577" i="5"/>
  <c r="H1578" i="5"/>
  <c r="H1579" i="5"/>
  <c r="H1580" i="5"/>
  <c r="H1636" i="5"/>
  <c r="H1581" i="5"/>
  <c r="H1652" i="5"/>
  <c r="H1582" i="5"/>
  <c r="H1583" i="5"/>
  <c r="H1506" i="5"/>
  <c r="H1507" i="5"/>
  <c r="H4350" i="5"/>
  <c r="H1508" i="5"/>
  <c r="H1509" i="5"/>
  <c r="H1510" i="5"/>
  <c r="H1511" i="5"/>
  <c r="H1512" i="5"/>
  <c r="H1513" i="5"/>
  <c r="H1514" i="5"/>
  <c r="H1515" i="5"/>
  <c r="H1516" i="5"/>
  <c r="H1517" i="5"/>
  <c r="H1322" i="5"/>
  <c r="H1518" i="5"/>
  <c r="H1519" i="5"/>
  <c r="H1520" i="5"/>
  <c r="H1521" i="5"/>
  <c r="H1522" i="5"/>
  <c r="H1523" i="5"/>
  <c r="H1524" i="5"/>
  <c r="H1525" i="5"/>
  <c r="H1526" i="5"/>
  <c r="H1527" i="5"/>
  <c r="H1494" i="5"/>
  <c r="H1489" i="5"/>
  <c r="H1528" i="5"/>
  <c r="H1443" i="5"/>
  <c r="H1529" i="5"/>
  <c r="H1472" i="5"/>
  <c r="H1473" i="5"/>
  <c r="H1460" i="5"/>
  <c r="H1474" i="5"/>
  <c r="H1475" i="5"/>
  <c r="H4303" i="5"/>
  <c r="H1476" i="5"/>
  <c r="H1415" i="5"/>
  <c r="H1397" i="5"/>
  <c r="H1434" i="5"/>
  <c r="H1416" i="5"/>
  <c r="H1417" i="5"/>
  <c r="H1435" i="5"/>
  <c r="H1418" i="5"/>
  <c r="H1419" i="5"/>
  <c r="H2376" i="5"/>
  <c r="H1420" i="5"/>
  <c r="H1421" i="5"/>
  <c r="H1422" i="5"/>
  <c r="H1423" i="5"/>
  <c r="H1404" i="5"/>
  <c r="H1386" i="5"/>
  <c r="H1387" i="5"/>
  <c r="H1637" i="5"/>
  <c r="H1265" i="5"/>
  <c r="H1388" i="5"/>
  <c r="H1053" i="5"/>
  <c r="H811" i="5"/>
  <c r="H1363" i="5"/>
  <c r="H1364" i="5"/>
  <c r="H1365" i="5"/>
  <c r="H1366" i="5"/>
  <c r="H1367" i="5"/>
  <c r="H1368" i="5"/>
  <c r="H1369" i="5"/>
  <c r="H1370" i="5"/>
  <c r="H1454" i="5"/>
  <c r="H1371" i="5"/>
  <c r="H1347" i="5"/>
  <c r="H1348" i="5"/>
  <c r="H1196" i="5"/>
  <c r="H1337" i="5"/>
  <c r="H1323" i="5"/>
  <c r="H1408" i="5"/>
  <c r="H1324" i="5"/>
  <c r="H1450" i="5"/>
  <c r="H1325" i="5"/>
  <c r="H1326" i="5"/>
  <c r="H1321" i="5"/>
  <c r="H1327" i="5"/>
  <c r="H1352" i="5"/>
  <c r="H1307" i="5"/>
  <c r="H1197" i="5"/>
  <c r="H1308" i="5"/>
  <c r="H1299" i="5"/>
  <c r="H1266" i="5"/>
  <c r="H1267" i="5"/>
  <c r="H1268" i="5"/>
  <c r="H1166" i="5"/>
  <c r="H1269" i="5"/>
  <c r="H1270" i="5"/>
  <c r="H1271" i="5"/>
  <c r="H1424" i="5"/>
  <c r="H1272" i="5"/>
  <c r="H868" i="5"/>
  <c r="H1273" i="5"/>
  <c r="H1274" i="5"/>
  <c r="H1275" i="5"/>
  <c r="H1276" i="5"/>
  <c r="H1277" i="5"/>
  <c r="H1047" i="5"/>
  <c r="H1150" i="5"/>
  <c r="H1278" i="5"/>
  <c r="H1279" i="5"/>
  <c r="H1280" i="5"/>
  <c r="H1066" i="5"/>
  <c r="H1281" i="5"/>
  <c r="H1530" i="5"/>
  <c r="H1282" i="5"/>
  <c r="H1283" i="5"/>
  <c r="H1284" i="5"/>
  <c r="H1285" i="5"/>
  <c r="H1286" i="5"/>
  <c r="H1287" i="5"/>
  <c r="H1288" i="5"/>
  <c r="H1105" i="5"/>
  <c r="H1289" i="5"/>
  <c r="H1248" i="5"/>
  <c r="H1253" i="5"/>
  <c r="H1290" i="5"/>
  <c r="H1254" i="5"/>
  <c r="H1238" i="5"/>
  <c r="H1239" i="5"/>
  <c r="H1240" i="5"/>
  <c r="H1241" i="5"/>
  <c r="H1230" i="5"/>
  <c r="H1231" i="5"/>
  <c r="H1232" i="5"/>
  <c r="H1242" i="5"/>
  <c r="H1225" i="5"/>
  <c r="H760" i="5"/>
  <c r="H1243" i="5"/>
  <c r="H1198" i="5"/>
  <c r="H1199" i="5"/>
  <c r="H1200" i="5"/>
  <c r="H1201" i="5"/>
  <c r="H1202" i="5"/>
  <c r="H1203" i="5"/>
  <c r="H1244" i="5"/>
  <c r="H1204" i="5"/>
  <c r="H1205" i="5"/>
  <c r="H1206" i="5"/>
  <c r="H1207" i="5"/>
  <c r="H1208" i="5"/>
  <c r="H1195" i="5"/>
  <c r="H1209" i="5"/>
  <c r="H1210" i="5"/>
  <c r="H1211" i="5"/>
  <c r="H1212" i="5"/>
  <c r="H1213" i="5"/>
  <c r="H1010" i="5"/>
  <c r="H1189" i="5"/>
  <c r="H1425" i="5"/>
  <c r="H1179" i="5"/>
  <c r="H1291" i="5"/>
  <c r="H1185" i="5"/>
  <c r="H1167" i="5"/>
  <c r="H1168" i="5"/>
  <c r="H1169" i="5"/>
  <c r="H1011" i="5"/>
  <c r="H886" i="5"/>
  <c r="H1170" i="5"/>
  <c r="H887" i="5"/>
  <c r="H1171" i="5"/>
  <c r="H1172" i="5"/>
  <c r="H1173" i="5"/>
  <c r="H1174" i="5"/>
  <c r="H1175" i="5"/>
  <c r="H1160" i="5"/>
  <c r="H1158" i="5"/>
  <c r="H1159" i="5"/>
  <c r="H1214" i="5"/>
  <c r="H1226" i="5"/>
  <c r="H1155" i="5"/>
  <c r="H1054" i="5"/>
  <c r="H1146" i="5"/>
  <c r="H1147" i="5"/>
  <c r="H1148" i="5"/>
  <c r="H1144" i="5"/>
  <c r="H1106" i="5"/>
  <c r="H1107" i="5"/>
  <c r="H2033" i="5"/>
  <c r="H1237" i="5"/>
  <c r="H1108" i="5"/>
  <c r="H1328" i="5"/>
  <c r="H1109" i="5"/>
  <c r="H1110" i="5"/>
  <c r="H1111" i="5"/>
  <c r="H1112" i="5"/>
  <c r="H1765" i="5"/>
  <c r="H1113" i="5"/>
  <c r="H1114" i="5"/>
  <c r="H1115" i="5"/>
  <c r="H1116" i="5"/>
  <c r="H1117" i="5"/>
  <c r="H1118" i="5"/>
  <c r="H1119" i="5"/>
  <c r="H1120" i="5"/>
  <c r="H1121" i="5"/>
  <c r="H1122" i="5"/>
  <c r="H1123" i="5"/>
  <c r="H869" i="5"/>
  <c r="H1124" i="5"/>
  <c r="H1125" i="5"/>
  <c r="H1126" i="5"/>
  <c r="H1127" i="5"/>
  <c r="H1100" i="5"/>
  <c r="H1128" i="5"/>
  <c r="H1129" i="5"/>
  <c r="H1130" i="5"/>
  <c r="H1092" i="5"/>
  <c r="H1131" i="5"/>
  <c r="H1089" i="5"/>
  <c r="H1087" i="5"/>
  <c r="H1085" i="5"/>
  <c r="H1766" i="5"/>
  <c r="H1083" i="5"/>
  <c r="H1079" i="5"/>
  <c r="H1067" i="5"/>
  <c r="H1068" i="5"/>
  <c r="H1069" i="5"/>
  <c r="H1149" i="5"/>
  <c r="H1070" i="5"/>
  <c r="H1071" i="5"/>
  <c r="H1176" i="5"/>
  <c r="H1072" i="5"/>
  <c r="H1073" i="5"/>
  <c r="H1059" i="5"/>
  <c r="H1052" i="5"/>
  <c r="H1055" i="5"/>
  <c r="H1074" i="5"/>
  <c r="H1048" i="5"/>
  <c r="H1046" i="5"/>
  <c r="H925" i="5"/>
  <c r="H1062" i="5"/>
  <c r="H1075" i="5"/>
  <c r="H959" i="5"/>
  <c r="H1042" i="5"/>
  <c r="H1043" i="5"/>
  <c r="H1044" i="5"/>
  <c r="H1012" i="5"/>
  <c r="H1013" i="5"/>
  <c r="H1014" i="5"/>
  <c r="H1015" i="5"/>
  <c r="H980" i="5"/>
  <c r="H1016" i="5"/>
  <c r="H1017" i="5"/>
  <c r="H2083" i="5"/>
  <c r="H1018" i="5"/>
  <c r="H1019" i="5"/>
  <c r="H750" i="5"/>
  <c r="H1020" i="5"/>
  <c r="H1021" i="5"/>
  <c r="H1022" i="5"/>
  <c r="H1023" i="5"/>
  <c r="H1024" i="5"/>
  <c r="H1717" i="5"/>
  <c r="H1025" i="5"/>
  <c r="H1026" i="5"/>
  <c r="H1027" i="5"/>
  <c r="H1028" i="5"/>
  <c r="H1029" i="5"/>
  <c r="H1030" i="5"/>
  <c r="H935" i="5"/>
  <c r="H1031" i="5"/>
  <c r="H1032" i="5"/>
  <c r="H1007" i="5"/>
  <c r="H960" i="5"/>
  <c r="H993" i="5"/>
  <c r="H994" i="5"/>
  <c r="H995" i="5"/>
  <c r="H996" i="5"/>
  <c r="H997" i="5"/>
  <c r="H998" i="5"/>
  <c r="H999" i="5"/>
  <c r="H1000" i="5"/>
  <c r="H1033" i="5"/>
  <c r="H989" i="5"/>
  <c r="H987" i="5"/>
  <c r="H981" i="5"/>
  <c r="H982" i="5"/>
  <c r="H977" i="5"/>
  <c r="H978" i="5"/>
  <c r="H961" i="5"/>
  <c r="H2084" i="5"/>
  <c r="H986" i="5"/>
  <c r="H962" i="5"/>
  <c r="H963" i="5"/>
  <c r="H964" i="5"/>
  <c r="H965" i="5"/>
  <c r="H966" i="5"/>
  <c r="H812" i="5"/>
  <c r="H967" i="5"/>
  <c r="H968" i="5"/>
  <c r="H969" i="5"/>
  <c r="H1292" i="5"/>
  <c r="H970" i="5"/>
  <c r="H1034" i="5"/>
  <c r="H971" i="5"/>
  <c r="H972" i="5"/>
  <c r="H1035" i="5"/>
  <c r="H954" i="5"/>
  <c r="H1036" i="5"/>
  <c r="H1141" i="5"/>
  <c r="H950" i="5"/>
  <c r="H948" i="5"/>
  <c r="H936" i="5"/>
  <c r="H1293" i="5"/>
  <c r="H951" i="5"/>
  <c r="H990" i="5"/>
  <c r="H943" i="5"/>
  <c r="H944" i="5"/>
  <c r="H941" i="5"/>
  <c r="H937" i="5"/>
  <c r="H938" i="5"/>
  <c r="H1767" i="5"/>
  <c r="H939" i="5"/>
  <c r="H940" i="5"/>
  <c r="H953" i="5"/>
  <c r="H945" i="5"/>
  <c r="H926" i="5"/>
  <c r="H973" i="5"/>
  <c r="H927" i="5"/>
  <c r="H928" i="5"/>
  <c r="H929" i="5"/>
  <c r="H930" i="5"/>
  <c r="H931" i="5"/>
  <c r="H932" i="5"/>
  <c r="H1531" i="5"/>
  <c r="H916" i="5"/>
  <c r="H917" i="5"/>
  <c r="H880" i="5"/>
  <c r="H952" i="5"/>
  <c r="H888" i="5"/>
  <c r="H918" i="5"/>
  <c r="H889" i="5"/>
  <c r="H946" i="5"/>
  <c r="H890" i="5"/>
  <c r="H891" i="5"/>
  <c r="H919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829" i="5"/>
  <c r="H904" i="5"/>
  <c r="H905" i="5"/>
  <c r="H906" i="5"/>
  <c r="H907" i="5"/>
  <c r="H908" i="5"/>
  <c r="H909" i="5"/>
  <c r="H910" i="5"/>
  <c r="H911" i="5"/>
  <c r="H912" i="5"/>
  <c r="H913" i="5"/>
  <c r="H881" i="5"/>
  <c r="H882" i="5"/>
  <c r="H883" i="5"/>
  <c r="H878" i="5"/>
  <c r="H1132" i="5"/>
  <c r="H876" i="5"/>
  <c r="H914" i="5"/>
  <c r="H830" i="5"/>
  <c r="H884" i="5"/>
  <c r="H751" i="5"/>
  <c r="H875" i="5"/>
  <c r="H870" i="5"/>
  <c r="H871" i="5"/>
  <c r="H860" i="5"/>
  <c r="H861" i="5"/>
  <c r="H862" i="5"/>
  <c r="H863" i="5"/>
  <c r="H864" i="5"/>
  <c r="H915" i="5"/>
  <c r="H865" i="5"/>
  <c r="H821" i="5"/>
  <c r="H854" i="5"/>
  <c r="H855" i="5"/>
  <c r="H852" i="5"/>
  <c r="H859" i="5"/>
  <c r="H856" i="5"/>
  <c r="H822" i="5"/>
  <c r="H866" i="5"/>
  <c r="H850" i="5"/>
  <c r="H851" i="5"/>
  <c r="H846" i="5"/>
  <c r="H831" i="5"/>
  <c r="H847" i="5"/>
  <c r="H832" i="5"/>
  <c r="H1133" i="5"/>
  <c r="H833" i="5"/>
  <c r="H752" i="5"/>
  <c r="H834" i="5"/>
  <c r="H835" i="5"/>
  <c r="H836" i="5"/>
  <c r="H837" i="5"/>
  <c r="H838" i="5"/>
  <c r="H771" i="5"/>
  <c r="H839" i="5"/>
  <c r="H840" i="5"/>
  <c r="H841" i="5"/>
  <c r="H827" i="5"/>
  <c r="H842" i="5"/>
  <c r="H825" i="5"/>
  <c r="H826" i="5"/>
  <c r="H843" i="5"/>
  <c r="H844" i="5"/>
  <c r="H857" i="5"/>
  <c r="H877" i="5"/>
  <c r="H823" i="5"/>
  <c r="H819" i="5"/>
  <c r="H818" i="5"/>
  <c r="H813" i="5"/>
  <c r="H814" i="5"/>
  <c r="H809" i="5"/>
  <c r="H802" i="5"/>
  <c r="H803" i="5"/>
  <c r="H815" i="5"/>
  <c r="H804" i="5"/>
  <c r="H805" i="5"/>
  <c r="H845" i="5"/>
  <c r="H789" i="5"/>
  <c r="H806" i="5"/>
  <c r="H800" i="5"/>
  <c r="H807" i="5"/>
  <c r="H808" i="5"/>
  <c r="H790" i="5"/>
  <c r="H791" i="5"/>
  <c r="H792" i="5"/>
  <c r="H793" i="5"/>
  <c r="H794" i="5"/>
  <c r="H795" i="5"/>
  <c r="H788" i="5"/>
  <c r="H787" i="5"/>
  <c r="H796" i="5"/>
  <c r="H797" i="5"/>
  <c r="H753" i="5"/>
  <c r="H778" i="5"/>
  <c r="H779" i="5"/>
  <c r="H780" i="5"/>
  <c r="H798" i="5"/>
  <c r="H1674" i="5"/>
  <c r="H772" i="5"/>
  <c r="H781" i="5"/>
  <c r="H782" i="5"/>
  <c r="H1076" i="5"/>
  <c r="H783" i="5"/>
  <c r="H784" i="5"/>
  <c r="H777" i="5"/>
  <c r="H775" i="5"/>
  <c r="H785" i="5"/>
  <c r="H773" i="5"/>
  <c r="H774" i="5"/>
  <c r="H766" i="5"/>
  <c r="H767" i="5"/>
  <c r="H762" i="5"/>
  <c r="H768" i="5"/>
  <c r="H763" i="5"/>
  <c r="H764" i="5"/>
  <c r="H1532" i="5"/>
  <c r="H759" i="5"/>
  <c r="H726" i="5"/>
  <c r="H754" i="5"/>
  <c r="H727" i="5"/>
  <c r="H755" i="5"/>
  <c r="H1001" i="5"/>
  <c r="H756" i="5"/>
  <c r="H757" i="5"/>
  <c r="H745" i="5"/>
  <c r="H747" i="5"/>
  <c r="H744" i="5"/>
  <c r="H758" i="5"/>
  <c r="H746" i="5"/>
  <c r="H742" i="5"/>
  <c r="H737" i="5"/>
  <c r="H738" i="5"/>
  <c r="H739" i="5"/>
  <c r="H1215" i="5"/>
  <c r="H740" i="5"/>
  <c r="H734" i="5"/>
  <c r="H735" i="5"/>
  <c r="H748" i="5"/>
  <c r="H733" i="5"/>
  <c r="H741" i="5"/>
  <c r="H743" i="5"/>
  <c r="H731" i="5"/>
  <c r="H732" i="5"/>
  <c r="H730" i="5"/>
  <c r="H728" i="5"/>
  <c r="H725" i="5"/>
  <c r="H724" i="5"/>
  <c r="H729" i="5"/>
  <c r="H722" i="5"/>
  <c r="H786" i="5"/>
  <c r="H721" i="5"/>
  <c r="H720" i="5"/>
  <c r="H105" i="5"/>
  <c r="H182" i="5"/>
  <c r="H45" i="5"/>
  <c r="H27" i="5"/>
  <c r="H52" i="5"/>
  <c r="H36" i="5"/>
  <c r="H11" i="5"/>
  <c r="H83" i="5"/>
  <c r="H19" i="5"/>
  <c r="H193" i="5"/>
  <c r="H144" i="5"/>
  <c r="H9" i="5"/>
  <c r="H24" i="5"/>
  <c r="H60" i="5"/>
  <c r="H183" i="5"/>
  <c r="H23" i="5"/>
  <c r="H18" i="5"/>
  <c r="H17" i="5"/>
  <c r="H37" i="5"/>
  <c r="H44" i="5"/>
  <c r="H156" i="5"/>
  <c r="H75" i="5"/>
  <c r="H265" i="5"/>
  <c r="H10" i="5"/>
  <c r="H100" i="5"/>
  <c r="H89" i="5"/>
  <c r="H8" i="5"/>
  <c r="H50" i="5"/>
  <c r="H15" i="5"/>
  <c r="H160" i="5"/>
  <c r="H7" i="5"/>
  <c r="H185" i="5"/>
  <c r="H70" i="5"/>
  <c r="H117" i="5"/>
  <c r="H16" i="5"/>
  <c r="H59" i="5"/>
  <c r="H65" i="5"/>
  <c r="H14" i="5"/>
  <c r="H12" i="5"/>
  <c r="H20" i="5"/>
  <c r="H176" i="5"/>
  <c r="H132" i="5"/>
  <c r="H237" i="5"/>
  <c r="H76" i="5"/>
  <c r="H95" i="5"/>
  <c r="H13" i="5"/>
  <c r="H216" i="5"/>
  <c r="H56" i="5"/>
  <c r="H118" i="5"/>
  <c r="H38" i="5"/>
  <c r="H220" i="5"/>
  <c r="H263" i="5"/>
  <c r="H227" i="5"/>
  <c r="H55" i="5"/>
  <c r="H402" i="5"/>
  <c r="H33" i="5"/>
  <c r="H31" i="5"/>
  <c r="H93" i="5"/>
  <c r="H304" i="5"/>
  <c r="H25" i="5"/>
  <c r="H148" i="5"/>
  <c r="H35" i="5"/>
  <c r="H39" i="5"/>
  <c r="H273" i="5"/>
  <c r="H29" i="5"/>
  <c r="H124" i="5"/>
  <c r="H326" i="5"/>
  <c r="H397" i="5"/>
  <c r="H81" i="5"/>
  <c r="H32" i="5"/>
  <c r="H292" i="5"/>
  <c r="H130" i="5"/>
  <c r="H108" i="5"/>
  <c r="H90" i="5"/>
  <c r="H136" i="5"/>
  <c r="H418" i="5"/>
  <c r="H138" i="5"/>
  <c r="H184" i="5"/>
  <c r="H155" i="5"/>
  <c r="H534" i="5"/>
  <c r="H94" i="5"/>
  <c r="H69" i="5"/>
  <c r="H30" i="5"/>
  <c r="H80" i="5"/>
  <c r="H381" i="5"/>
  <c r="H137" i="5"/>
  <c r="H34" i="5"/>
  <c r="H225" i="5"/>
  <c r="H213" i="5"/>
  <c r="H74" i="5"/>
  <c r="H63" i="5"/>
  <c r="H47" i="5"/>
  <c r="H203" i="5"/>
  <c r="H49" i="5"/>
  <c r="H68" i="5"/>
  <c r="H361" i="5"/>
  <c r="H589" i="5"/>
  <c r="H367" i="5"/>
  <c r="H537" i="5"/>
  <c r="H431" i="5"/>
  <c r="H46" i="5"/>
  <c r="H410" i="5"/>
  <c r="H307" i="5"/>
  <c r="H77" i="5"/>
  <c r="H21" i="5"/>
  <c r="H256" i="5"/>
  <c r="H28" i="5"/>
  <c r="H389" i="5"/>
  <c r="H180" i="5"/>
  <c r="H121" i="5"/>
  <c r="H300" i="5"/>
  <c r="H232" i="5"/>
  <c r="H398" i="5"/>
  <c r="H84" i="5"/>
  <c r="H331" i="5"/>
  <c r="H104" i="5"/>
  <c r="H22" i="5"/>
  <c r="H61" i="5"/>
  <c r="H559" i="5"/>
  <c r="H344" i="5"/>
  <c r="H140" i="5"/>
  <c r="H473" i="5"/>
  <c r="H88" i="5"/>
  <c r="H153" i="5"/>
  <c r="H297" i="5"/>
  <c r="H91" i="5"/>
  <c r="H92" i="5"/>
  <c r="H299" i="5"/>
  <c r="H26" i="5"/>
  <c r="H62" i="5"/>
  <c r="H71" i="5"/>
  <c r="H258" i="5"/>
  <c r="H43" i="5"/>
  <c r="H141" i="5"/>
  <c r="H233" i="5"/>
  <c r="H422" i="5"/>
  <c r="H642" i="5"/>
  <c r="H126" i="5"/>
  <c r="H556" i="5"/>
  <c r="H42" i="5"/>
  <c r="H64" i="5"/>
  <c r="H154" i="5"/>
  <c r="H51" i="5"/>
  <c r="H1086" i="5"/>
  <c r="H222" i="5"/>
  <c r="H1315" i="5"/>
  <c r="H97" i="5"/>
  <c r="H53" i="5"/>
  <c r="H147" i="5"/>
  <c r="H199" i="5"/>
  <c r="H603" i="5"/>
  <c r="H96" i="5"/>
  <c r="H149" i="5"/>
  <c r="H73" i="5"/>
  <c r="H99" i="5"/>
  <c r="H311" i="5"/>
  <c r="H168" i="5"/>
  <c r="H1391" i="5"/>
  <c r="H122" i="5"/>
  <c r="H159" i="5"/>
  <c r="H257" i="5"/>
  <c r="H373" i="5"/>
  <c r="H54" i="5"/>
  <c r="H40" i="5"/>
  <c r="H175" i="5"/>
  <c r="H514" i="5"/>
  <c r="H281" i="5"/>
  <c r="H72" i="5"/>
  <c r="H200" i="5"/>
  <c r="H202" i="5"/>
  <c r="H134" i="5"/>
  <c r="H317" i="5"/>
  <c r="H57" i="5"/>
  <c r="H355" i="5"/>
  <c r="H241" i="5"/>
  <c r="H48" i="5"/>
  <c r="H115" i="5"/>
  <c r="H370" i="5"/>
  <c r="H306" i="5"/>
  <c r="H157" i="5"/>
  <c r="H309" i="5"/>
  <c r="H385" i="5"/>
  <c r="H761" i="5"/>
  <c r="H58" i="5"/>
  <c r="H705" i="5"/>
  <c r="H532" i="5"/>
  <c r="H921" i="5"/>
  <c r="H82" i="5"/>
  <c r="H924" i="5"/>
  <c r="H102" i="5"/>
  <c r="H2057" i="5"/>
  <c r="H1610" i="5"/>
  <c r="H171" i="5"/>
  <c r="H198" i="5"/>
  <c r="H66" i="5"/>
  <c r="H67" i="5"/>
  <c r="H86" i="5"/>
  <c r="H79" i="5"/>
  <c r="H236" i="5"/>
  <c r="H1654" i="5"/>
  <c r="H347" i="5"/>
  <c r="H163" i="5"/>
  <c r="H127" i="5"/>
  <c r="H576" i="5"/>
  <c r="H87" i="5"/>
  <c r="H1136" i="5"/>
  <c r="H681" i="5"/>
  <c r="H1688" i="5"/>
  <c r="H242" i="5"/>
  <c r="H547" i="5"/>
  <c r="H135" i="5"/>
  <c r="H493" i="5"/>
  <c r="H495" i="5"/>
  <c r="H161" i="5"/>
  <c r="H303" i="5"/>
  <c r="H109" i="5"/>
  <c r="H143" i="5"/>
  <c r="H1216" i="5"/>
  <c r="H178" i="5"/>
  <c r="H1726" i="5"/>
  <c r="H1727" i="5"/>
  <c r="H506" i="5"/>
  <c r="H617" i="5"/>
  <c r="H390" i="5"/>
  <c r="H645" i="5"/>
  <c r="H1002" i="5"/>
  <c r="H234" i="5"/>
  <c r="H113" i="5"/>
  <c r="H152" i="5"/>
  <c r="H114" i="5"/>
  <c r="H243" i="5"/>
  <c r="H1392" i="5"/>
  <c r="H334" i="5"/>
  <c r="H248" i="5"/>
  <c r="H129" i="5"/>
  <c r="H252" i="5"/>
  <c r="H1223" i="5"/>
  <c r="H78" i="5"/>
  <c r="H1491" i="5"/>
  <c r="H150" i="5"/>
  <c r="H119" i="5"/>
  <c r="H259" i="5"/>
  <c r="H261" i="5"/>
  <c r="H447" i="5"/>
  <c r="H621" i="5"/>
  <c r="H195" i="5"/>
  <c r="H366" i="5"/>
  <c r="H170" i="5"/>
  <c r="H319" i="5"/>
  <c r="H531" i="5"/>
  <c r="H533" i="5"/>
  <c r="H1594" i="5"/>
  <c r="H1487" i="5"/>
  <c r="H131" i="5"/>
  <c r="H247" i="5"/>
  <c r="H337" i="5"/>
  <c r="H339" i="5"/>
  <c r="H112" i="5"/>
  <c r="H186" i="5"/>
  <c r="H116" i="5"/>
  <c r="H414" i="5"/>
  <c r="H453" i="5"/>
  <c r="H1673" i="5"/>
  <c r="H128" i="5"/>
  <c r="H123" i="5"/>
  <c r="H420" i="5"/>
  <c r="H296" i="5"/>
  <c r="H103" i="5"/>
  <c r="H362" i="5"/>
  <c r="H169" i="5"/>
  <c r="H437" i="5"/>
  <c r="H111" i="5"/>
  <c r="H694" i="5"/>
  <c r="H1701" i="5"/>
  <c r="H552" i="5"/>
  <c r="H302" i="5"/>
  <c r="H593" i="5"/>
  <c r="H189" i="5"/>
  <c r="H376" i="5"/>
  <c r="H509" i="5"/>
  <c r="H416" i="5"/>
  <c r="H312" i="5"/>
  <c r="H295" i="5"/>
  <c r="H3213" i="5"/>
  <c r="H451" i="5"/>
  <c r="H391" i="5"/>
  <c r="H392" i="5"/>
  <c r="H633" i="5"/>
  <c r="H359" i="5"/>
  <c r="H1064" i="5"/>
  <c r="H329" i="5"/>
  <c r="H207" i="5"/>
  <c r="H239" i="5"/>
  <c r="H101" i="5"/>
  <c r="H192" i="5"/>
  <c r="H3342" i="5"/>
  <c r="H98" i="5"/>
  <c r="H291" i="5"/>
  <c r="H165" i="5"/>
  <c r="H1153" i="5"/>
  <c r="H3067" i="5"/>
  <c r="H1345" i="5"/>
  <c r="H330" i="5"/>
  <c r="H245" i="5"/>
  <c r="H142" i="5"/>
  <c r="H179" i="5"/>
  <c r="H3268" i="5"/>
  <c r="H106" i="5"/>
  <c r="H191" i="5"/>
  <c r="H2685" i="5"/>
  <c r="H107" i="5"/>
  <c r="H125" i="5"/>
  <c r="H513" i="5"/>
  <c r="H2230" i="5"/>
  <c r="H226" i="5"/>
  <c r="H1541" i="5"/>
  <c r="H388" i="5"/>
  <c r="H1340" i="5"/>
  <c r="H221" i="5"/>
  <c r="H120" i="5"/>
  <c r="H1560" i="5"/>
  <c r="H2017" i="5"/>
  <c r="H110" i="5"/>
  <c r="H320" i="5"/>
  <c r="H454" i="5"/>
  <c r="H2040" i="5"/>
  <c r="H166" i="5"/>
  <c r="H636" i="5"/>
  <c r="H934" i="5"/>
  <c r="H974" i="5"/>
  <c r="H196" i="5"/>
  <c r="H979" i="5"/>
  <c r="H139" i="5"/>
  <c r="H400" i="5"/>
  <c r="H187" i="5"/>
  <c r="H305" i="5"/>
  <c r="H335" i="5"/>
  <c r="H188" i="5"/>
  <c r="H1361" i="5"/>
  <c r="H280" i="5"/>
  <c r="H1164" i="5"/>
  <c r="H647" i="5"/>
  <c r="H411" i="5"/>
  <c r="H568" i="5"/>
  <c r="H268" i="5"/>
  <c r="H415" i="5"/>
  <c r="H352" i="5"/>
  <c r="H1569" i="5"/>
  <c r="H133" i="5"/>
  <c r="H353" i="5"/>
  <c r="H354" i="5"/>
  <c r="H580" i="5"/>
  <c r="H294" i="5"/>
  <c r="H1178" i="5"/>
  <c r="H2513" i="5"/>
  <c r="H1193" i="5"/>
  <c r="H369" i="5"/>
  <c r="H596" i="5"/>
  <c r="H322" i="5"/>
  <c r="H3115" i="5"/>
  <c r="H162" i="5"/>
  <c r="H212" i="5"/>
  <c r="H250" i="5"/>
  <c r="H1221" i="5"/>
  <c r="H1045" i="5"/>
  <c r="H251" i="5"/>
  <c r="H158" i="5"/>
  <c r="H605" i="5"/>
  <c r="H1548" i="5"/>
  <c r="H254" i="5"/>
  <c r="H174" i="5"/>
  <c r="H308" i="5"/>
  <c r="H2675" i="5"/>
  <c r="H387" i="5"/>
  <c r="H172" i="5"/>
  <c r="H173" i="5"/>
  <c r="H167" i="5"/>
  <c r="H336" i="5"/>
  <c r="H3414" i="5"/>
  <c r="H824" i="5"/>
  <c r="H264" i="5"/>
  <c r="H284" i="5"/>
  <c r="H2297" i="5"/>
  <c r="H2045" i="5"/>
  <c r="H2303" i="5"/>
  <c r="H2054" i="5"/>
  <c r="H164" i="5"/>
  <c r="H288" i="5"/>
  <c r="H278" i="5"/>
  <c r="H1481" i="5"/>
  <c r="H1375" i="5"/>
  <c r="H343" i="5"/>
  <c r="H181" i="5"/>
  <c r="H348" i="5"/>
  <c r="H218" i="5"/>
  <c r="H151" i="5"/>
  <c r="H289" i="5"/>
  <c r="H575" i="5"/>
  <c r="H1134" i="5"/>
  <c r="H2449" i="5"/>
  <c r="H3726" i="5"/>
  <c r="H1440" i="5"/>
  <c r="H3413" i="5"/>
  <c r="H424" i="5"/>
  <c r="H1445" i="5"/>
  <c r="H691" i="5"/>
  <c r="H1081" i="5"/>
  <c r="H2268" i="5"/>
  <c r="H244" i="5"/>
  <c r="H282" i="5"/>
  <c r="H1495" i="5"/>
  <c r="H1182" i="5"/>
  <c r="H1461" i="5"/>
  <c r="H427" i="5"/>
  <c r="H497" i="5"/>
  <c r="H1464" i="5"/>
  <c r="H429" i="5"/>
  <c r="H194" i="5"/>
  <c r="H249" i="5"/>
  <c r="H374" i="5"/>
  <c r="H377" i="5"/>
  <c r="H298" i="5"/>
  <c r="H1247" i="5"/>
  <c r="H610" i="5"/>
  <c r="H2221" i="5"/>
  <c r="H310" i="5"/>
  <c r="H3116" i="5"/>
  <c r="H517" i="5"/>
  <c r="H1539" i="5"/>
  <c r="H1553" i="5"/>
  <c r="H2790" i="5"/>
  <c r="H1557" i="5"/>
  <c r="H872" i="5"/>
  <c r="H224" i="5"/>
  <c r="H3248" i="5"/>
  <c r="H4068" i="5"/>
  <c r="H456" i="5"/>
  <c r="H214" i="5"/>
  <c r="H1082" i="5"/>
  <c r="H3296" i="5"/>
  <c r="H551" i="5"/>
  <c r="H553" i="5"/>
  <c r="H498" i="5"/>
  <c r="H554" i="5"/>
  <c r="H246" i="5"/>
  <c r="H210" i="5"/>
  <c r="H409" i="5"/>
  <c r="H253" i="5"/>
  <c r="H340" i="5"/>
  <c r="H235" i="5"/>
  <c r="H1646" i="5"/>
  <c r="H286" i="5"/>
  <c r="H197" i="5"/>
  <c r="H217" i="5"/>
  <c r="H368" i="5"/>
  <c r="H674" i="5"/>
  <c r="H574" i="5"/>
  <c r="H394" i="5"/>
  <c r="H350" i="5"/>
  <c r="H677" i="5"/>
  <c r="H3991" i="5"/>
  <c r="H2300" i="5"/>
  <c r="H419" i="5"/>
  <c r="H503" i="5"/>
  <c r="H489" i="5"/>
  <c r="H238" i="5"/>
  <c r="H585" i="5"/>
  <c r="H363" i="5"/>
  <c r="H1402" i="5"/>
  <c r="H267" i="5"/>
  <c r="H1187" i="5"/>
  <c r="H592" i="5"/>
  <c r="H277" i="5"/>
  <c r="H716" i="5"/>
  <c r="H351" i="5"/>
  <c r="H2075" i="5"/>
  <c r="H405" i="5"/>
  <c r="H2535" i="5"/>
  <c r="H599" i="5"/>
  <c r="H1638" i="5"/>
  <c r="H600" i="5"/>
  <c r="H432" i="5"/>
  <c r="H228" i="5"/>
  <c r="H240" i="5"/>
  <c r="H701" i="5"/>
  <c r="H1486" i="5"/>
  <c r="H215" i="5"/>
  <c r="H201" i="5"/>
  <c r="H3491" i="5"/>
  <c r="H510" i="5"/>
  <c r="H1739" i="5"/>
  <c r="H399" i="5"/>
  <c r="H1097" i="5"/>
  <c r="H558" i="5"/>
  <c r="H3536" i="5"/>
  <c r="H262" i="5"/>
  <c r="H1551" i="5"/>
  <c r="H4057" i="5"/>
  <c r="H274" i="5"/>
  <c r="H3233" i="5"/>
  <c r="H223" i="5"/>
  <c r="H1573" i="5"/>
  <c r="H2292" i="5"/>
  <c r="H539" i="5"/>
  <c r="H426" i="5"/>
  <c r="H1342" i="5"/>
  <c r="H548" i="5"/>
  <c r="H4130" i="5"/>
  <c r="H333" i="5"/>
  <c r="H441" i="5"/>
  <c r="H1101" i="5"/>
  <c r="H466" i="5"/>
  <c r="H2381" i="5"/>
  <c r="H659" i="5"/>
  <c r="H445" i="5"/>
  <c r="H3970" i="5"/>
  <c r="H3918" i="5"/>
  <c r="H545" i="5"/>
  <c r="H1060" i="5"/>
  <c r="H2105" i="5"/>
  <c r="H1602" i="5"/>
  <c r="H3360" i="5"/>
  <c r="H474" i="5"/>
  <c r="H476" i="5"/>
  <c r="H413" i="5"/>
  <c r="H1314" i="5"/>
  <c r="H478" i="5"/>
  <c r="H673" i="5"/>
  <c r="H3575" i="5"/>
  <c r="H1672" i="5"/>
  <c r="H572" i="5"/>
  <c r="H3028" i="5"/>
  <c r="H484" i="5"/>
  <c r="H290" i="5"/>
  <c r="H1429" i="5"/>
  <c r="H3716" i="5"/>
  <c r="H342" i="5"/>
  <c r="H435" i="5"/>
  <c r="H4220" i="5"/>
  <c r="H365" i="5"/>
  <c r="H1181" i="5"/>
  <c r="H318" i="5"/>
  <c r="H266" i="5"/>
  <c r="H272" i="5"/>
  <c r="H417" i="5"/>
  <c r="H211" i="5"/>
  <c r="H3133" i="5"/>
  <c r="H504" i="5"/>
  <c r="H2305" i="5"/>
  <c r="H325" i="5"/>
  <c r="H341" i="5"/>
  <c r="H4034" i="5"/>
  <c r="H4156" i="5"/>
  <c r="H608" i="5"/>
  <c r="H275" i="5"/>
  <c r="H1399" i="5"/>
  <c r="H204" i="5"/>
  <c r="H481" i="5"/>
  <c r="H219" i="5"/>
  <c r="H371" i="5"/>
  <c r="H1006" i="5"/>
  <c r="H516" i="5"/>
  <c r="H384" i="5"/>
  <c r="H313" i="5"/>
  <c r="H616" i="5"/>
  <c r="H490" i="5"/>
  <c r="H619" i="5"/>
  <c r="H2782" i="5"/>
  <c r="H255" i="5"/>
  <c r="H4223" i="5"/>
  <c r="H529" i="5"/>
  <c r="H711" i="5"/>
  <c r="H2020" i="5"/>
  <c r="H269" i="5"/>
  <c r="H271" i="5"/>
  <c r="H231" i="5"/>
  <c r="H4067" i="5"/>
  <c r="H293" i="5"/>
  <c r="H519" i="5"/>
  <c r="H395" i="5"/>
  <c r="H542" i="5"/>
  <c r="H624" i="5"/>
  <c r="H3288" i="5"/>
  <c r="H1741" i="5"/>
  <c r="H209" i="5"/>
  <c r="H4078" i="5"/>
  <c r="H1622" i="5"/>
  <c r="H2353" i="5"/>
  <c r="H3305" i="5"/>
  <c r="H1620" i="5"/>
  <c r="H512" i="5"/>
  <c r="H316" i="5"/>
  <c r="H4173" i="5"/>
  <c r="H492" i="5"/>
  <c r="H349" i="5"/>
  <c r="H332" i="5"/>
  <c r="H3241" i="5"/>
  <c r="H632" i="5"/>
  <c r="H1678" i="5"/>
  <c r="H579" i="5"/>
  <c r="H2250" i="5"/>
  <c r="H1485" i="5"/>
  <c r="H4218" i="5"/>
  <c r="H1438" i="5"/>
  <c r="H1607" i="5"/>
  <c r="H2495" i="5"/>
  <c r="H4011" i="5"/>
  <c r="H530" i="5"/>
  <c r="H1700" i="5"/>
  <c r="H496" i="5"/>
  <c r="H695" i="5"/>
  <c r="H873" i="5"/>
  <c r="H631" i="5"/>
  <c r="H597" i="5"/>
  <c r="H1584" i="5"/>
  <c r="H2550" i="5"/>
  <c r="H433" i="5"/>
  <c r="H407" i="5"/>
  <c r="H700" i="5"/>
  <c r="H601" i="5"/>
  <c r="H338" i="5"/>
  <c r="H1143" i="5"/>
  <c r="H1334" i="5"/>
  <c r="H283" i="5"/>
  <c r="H393" i="5"/>
  <c r="H378" i="5"/>
  <c r="H709" i="5"/>
  <c r="H459" i="5"/>
  <c r="H3158" i="5"/>
  <c r="H1246" i="5"/>
  <c r="H412" i="5"/>
  <c r="H4245" i="5"/>
  <c r="H1501" i="5"/>
  <c r="H518" i="5"/>
  <c r="H1300" i="5"/>
  <c r="H3265" i="5"/>
  <c r="H1595" i="5"/>
  <c r="H541" i="5"/>
  <c r="H639" i="5"/>
  <c r="H270" i="5"/>
  <c r="H623" i="5"/>
  <c r="H1161" i="5"/>
  <c r="H436" i="5"/>
  <c r="H2276" i="5"/>
  <c r="H301" i="5"/>
  <c r="H2023" i="5"/>
  <c r="H483" i="5"/>
  <c r="H2024" i="5"/>
  <c r="H3175" i="5"/>
  <c r="H4259" i="5"/>
  <c r="H443" i="5"/>
  <c r="H505" i="5"/>
  <c r="H1335" i="5"/>
  <c r="H2052" i="5"/>
  <c r="H564" i="5"/>
  <c r="H670" i="5"/>
  <c r="H458" i="5"/>
  <c r="H710" i="5"/>
  <c r="H287" i="5"/>
  <c r="H356" i="5"/>
  <c r="H2195" i="5"/>
  <c r="H1618" i="5"/>
  <c r="H382" i="5"/>
  <c r="H535" i="5"/>
  <c r="H328" i="5"/>
  <c r="H1376" i="5"/>
  <c r="H4195" i="5"/>
  <c r="H2395" i="5"/>
  <c r="H1051" i="5"/>
  <c r="H434" i="5"/>
  <c r="H357" i="5"/>
  <c r="H2106" i="5"/>
  <c r="H379" i="5"/>
  <c r="H2990" i="5"/>
  <c r="H4095" i="5"/>
  <c r="H472" i="5"/>
  <c r="H380" i="5"/>
  <c r="H2014" i="5"/>
  <c r="H285" i="5"/>
  <c r="H569" i="5"/>
  <c r="H3012" i="5"/>
  <c r="H346" i="5"/>
  <c r="H479" i="5"/>
  <c r="H482" i="5"/>
  <c r="H485" i="5"/>
  <c r="H455" i="5"/>
  <c r="H3386" i="5"/>
  <c r="H682" i="5"/>
  <c r="H1302" i="5"/>
  <c r="H3058" i="5"/>
  <c r="H583" i="5"/>
  <c r="H3717" i="5"/>
  <c r="H358" i="5"/>
  <c r="H664" i="5"/>
  <c r="H2322" i="5"/>
  <c r="H1156" i="5"/>
  <c r="H523" i="5"/>
  <c r="H2476" i="5"/>
  <c r="H2155" i="5"/>
  <c r="H4125" i="5"/>
  <c r="H3423" i="5"/>
  <c r="H3678" i="5"/>
  <c r="H1250" i="5"/>
  <c r="H2165" i="5"/>
  <c r="H494" i="5"/>
  <c r="H4232" i="5"/>
  <c r="H1192" i="5"/>
  <c r="H653" i="5"/>
  <c r="H430" i="5"/>
  <c r="H260" i="5"/>
  <c r="H3122" i="5"/>
  <c r="H2189" i="5"/>
  <c r="H1483" i="5"/>
  <c r="H3139" i="5"/>
  <c r="H315" i="5"/>
  <c r="H3492" i="5"/>
  <c r="H396" i="5"/>
  <c r="H955" i="5"/>
  <c r="H324" i="5"/>
  <c r="H2811" i="5"/>
  <c r="H1613" i="5"/>
  <c r="H464" i="5"/>
  <c r="H465" i="5"/>
  <c r="H467" i="5"/>
  <c r="H555" i="5"/>
  <c r="H1261" i="5"/>
  <c r="H3878" i="5"/>
  <c r="H327" i="5"/>
  <c r="H658" i="5"/>
  <c r="H1217" i="5"/>
  <c r="H1722" i="5"/>
  <c r="H613" i="5"/>
  <c r="H457" i="5"/>
  <c r="H276" i="5"/>
  <c r="H1546" i="5"/>
  <c r="H314" i="5"/>
  <c r="H471" i="5"/>
  <c r="H2000" i="5"/>
  <c r="H2264" i="5"/>
  <c r="H3212" i="5"/>
  <c r="H3417" i="5"/>
  <c r="H828" i="5"/>
  <c r="H2806" i="5"/>
  <c r="H1565" i="5"/>
  <c r="H595" i="5"/>
  <c r="H1751" i="5"/>
  <c r="H279" i="5"/>
  <c r="H4249" i="5"/>
  <c r="H538" i="5"/>
  <c r="H1037" i="5"/>
  <c r="H1587" i="5"/>
  <c r="H922" i="5"/>
  <c r="H933" i="5"/>
  <c r="H408" i="5"/>
  <c r="H470" i="5"/>
  <c r="H2319" i="5"/>
  <c r="H2884" i="5"/>
  <c r="H2325" i="5"/>
  <c r="H321" i="5"/>
  <c r="H567" i="5"/>
  <c r="H2062" i="5"/>
  <c r="H440" i="5"/>
  <c r="H649" i="5"/>
  <c r="H3956" i="5"/>
  <c r="H991" i="5"/>
  <c r="H3635" i="5"/>
  <c r="H573" i="5"/>
  <c r="H1619" i="5"/>
  <c r="H452" i="5"/>
  <c r="H383" i="5"/>
  <c r="H1357" i="5"/>
  <c r="H406" i="5"/>
  <c r="H561" i="5"/>
  <c r="H581" i="5"/>
  <c r="H1644" i="5"/>
  <c r="H446" i="5"/>
  <c r="H663" i="5"/>
  <c r="H4094" i="5"/>
  <c r="H3149" i="5"/>
  <c r="H2006" i="5"/>
  <c r="H1306" i="5"/>
  <c r="H450" i="5"/>
  <c r="H668" i="5"/>
  <c r="H525" i="5"/>
  <c r="H672" i="5"/>
  <c r="H477" i="5"/>
  <c r="H611" i="5"/>
  <c r="H1090" i="5"/>
  <c r="H1094" i="5"/>
  <c r="H570" i="5"/>
  <c r="H3928" i="5"/>
  <c r="H3171" i="5"/>
  <c r="H3987" i="5"/>
  <c r="H1102" i="5"/>
  <c r="H2438" i="5"/>
  <c r="H1137" i="5"/>
  <c r="H323" i="5"/>
  <c r="H1138" i="5"/>
  <c r="H528" i="5"/>
  <c r="H3390" i="5"/>
  <c r="H2453" i="5"/>
  <c r="H1152" i="5"/>
  <c r="H1686" i="5"/>
  <c r="H360" i="5"/>
  <c r="H3409" i="5"/>
  <c r="H2467" i="5"/>
  <c r="H3410" i="5"/>
  <c r="H4369" i="5"/>
  <c r="H706" i="5"/>
  <c r="H423" i="5"/>
  <c r="H2152" i="5"/>
  <c r="H622" i="5"/>
  <c r="H644" i="5"/>
  <c r="H1606" i="5"/>
  <c r="H2158" i="5"/>
  <c r="H4333" i="5"/>
  <c r="H3430" i="5"/>
  <c r="H438" i="5"/>
  <c r="H375" i="5"/>
  <c r="H1191" i="5"/>
  <c r="H1504" i="5"/>
  <c r="H3452" i="5"/>
  <c r="H2373" i="5"/>
  <c r="H2548" i="5"/>
  <c r="H1535" i="5"/>
  <c r="H1140" i="5"/>
  <c r="H3465" i="5"/>
  <c r="H4030" i="5"/>
  <c r="H2568" i="5"/>
  <c r="H507" i="5"/>
  <c r="H421" i="5"/>
  <c r="H3136" i="5"/>
  <c r="H1049" i="5"/>
  <c r="H3344" i="5"/>
  <c r="H801" i="5"/>
  <c r="H1734" i="5"/>
  <c r="H448" i="5"/>
  <c r="H1498" i="5"/>
  <c r="H403" i="5"/>
  <c r="H1263" i="5"/>
  <c r="H502" i="5"/>
  <c r="H487" i="5"/>
  <c r="H770" i="5"/>
  <c r="H661" i="5"/>
  <c r="H1383" i="5"/>
  <c r="H2777" i="5"/>
  <c r="H486" i="5"/>
  <c r="H625" i="5"/>
  <c r="H2274" i="5"/>
  <c r="H4063" i="5"/>
  <c r="H628" i="5"/>
  <c r="H3445" i="5"/>
  <c r="H2837" i="5"/>
  <c r="H879" i="5"/>
  <c r="H1477" i="5"/>
  <c r="H2850" i="5"/>
  <c r="H1040" i="5"/>
  <c r="H491" i="5"/>
  <c r="H372" i="5"/>
  <c r="H1332" i="5"/>
  <c r="H1682" i="5"/>
  <c r="H638" i="5"/>
  <c r="H543" i="5"/>
  <c r="H640" i="5"/>
  <c r="H544" i="5"/>
  <c r="H2199" i="5"/>
  <c r="H2055" i="5"/>
  <c r="H4182" i="5"/>
  <c r="H4316" i="5"/>
  <c r="H2911" i="5"/>
  <c r="H462" i="5"/>
  <c r="H4359" i="5"/>
  <c r="H4082" i="5"/>
  <c r="H4084" i="5"/>
  <c r="H2361" i="5"/>
  <c r="H1099" i="5"/>
  <c r="H401" i="5"/>
  <c r="H1038" i="5"/>
  <c r="H2958" i="5"/>
  <c r="H2732" i="5"/>
  <c r="H2090" i="5"/>
  <c r="H4196" i="5"/>
  <c r="H345" i="5"/>
  <c r="H2971" i="5"/>
  <c r="H3715" i="5"/>
  <c r="H1381" i="5"/>
  <c r="H1058" i="5"/>
  <c r="H2400" i="5"/>
  <c r="H2004" i="5"/>
  <c r="H546" i="5"/>
  <c r="H524" i="5"/>
  <c r="H687" i="5"/>
  <c r="H2799" i="5"/>
  <c r="H527" i="5"/>
  <c r="H1184" i="5"/>
  <c r="H480" i="5"/>
  <c r="H676" i="5"/>
  <c r="H565" i="5"/>
  <c r="H469" i="5"/>
  <c r="H2118" i="5"/>
  <c r="H2136" i="5"/>
  <c r="H3712" i="5"/>
  <c r="H3482" i="5"/>
  <c r="H404" i="5"/>
  <c r="H2148" i="5"/>
  <c r="H1689" i="5"/>
  <c r="H689" i="5"/>
  <c r="H1444" i="5"/>
  <c r="H1451" i="5"/>
  <c r="H609" i="5"/>
  <c r="H1249" i="5"/>
  <c r="H2164" i="5"/>
  <c r="H1252" i="5"/>
  <c r="H4228" i="5"/>
  <c r="H4231" i="5"/>
  <c r="H2287" i="5"/>
  <c r="H3315" i="5"/>
  <c r="H1372" i="5"/>
  <c r="H1218" i="5"/>
  <c r="H468" i="5"/>
  <c r="H1774" i="5"/>
  <c r="H702" i="5"/>
  <c r="H1545" i="5"/>
  <c r="H508" i="5"/>
  <c r="H2053" i="5"/>
  <c r="H2464" i="5"/>
  <c r="H428" i="5"/>
  <c r="H3154" i="5"/>
  <c r="H566" i="5"/>
  <c r="H1235" i="5"/>
  <c r="H607" i="5"/>
  <c r="H3673" i="5"/>
  <c r="H4374" i="5"/>
  <c r="H425" i="5"/>
  <c r="H386" i="5"/>
  <c r="H3165" i="5"/>
  <c r="H651" i="5"/>
  <c r="H439" i="5"/>
  <c r="H1255" i="5"/>
  <c r="H1353" i="5"/>
  <c r="H2029" i="5"/>
  <c r="H578" i="5"/>
  <c r="H1145" i="5"/>
  <c r="H4053" i="5"/>
  <c r="H3140" i="5"/>
  <c r="H1547" i="5"/>
  <c r="H684" i="5"/>
  <c r="H618" i="5"/>
  <c r="H816" i="5"/>
  <c r="H475" i="5"/>
  <c r="H2005" i="5"/>
  <c r="H449" i="5"/>
  <c r="H460" i="5"/>
  <c r="H692" i="5"/>
  <c r="H4354" i="5"/>
  <c r="H4076" i="5"/>
  <c r="H4059" i="5"/>
  <c r="H488" i="5"/>
  <c r="H4174" i="5"/>
  <c r="H3929" i="5"/>
  <c r="H4310" i="5"/>
  <c r="H3583" i="5"/>
  <c r="H3937" i="5"/>
  <c r="H526" i="5"/>
  <c r="H1480" i="5"/>
  <c r="H1679" i="5"/>
  <c r="H3939" i="5"/>
  <c r="H635" i="5"/>
  <c r="H637" i="5"/>
  <c r="H4362" i="5"/>
  <c r="H679" i="5"/>
  <c r="H688" i="5"/>
  <c r="H690" i="5"/>
  <c r="H976" i="5"/>
  <c r="H669" i="5"/>
  <c r="H2333" i="5"/>
  <c r="H3628" i="5"/>
  <c r="H648" i="5"/>
  <c r="H2338" i="5"/>
  <c r="H1351" i="5"/>
  <c r="H3439" i="5"/>
  <c r="H1615" i="5"/>
  <c r="H463" i="5"/>
  <c r="H4085" i="5"/>
  <c r="H715" i="5"/>
  <c r="H4190" i="5"/>
  <c r="H4191" i="5"/>
  <c r="H2085" i="5"/>
  <c r="H1639" i="5"/>
  <c r="H1640" i="5"/>
  <c r="H4321" i="5"/>
  <c r="H1642" i="5"/>
  <c r="H2135" i="5"/>
  <c r="H2249" i="5"/>
  <c r="H2097" i="5"/>
  <c r="H1339" i="5"/>
  <c r="H1056" i="5"/>
  <c r="H3350" i="5"/>
  <c r="H2401" i="5"/>
  <c r="H665" i="5"/>
  <c r="H3676" i="5"/>
  <c r="H1394" i="5"/>
  <c r="H2643" i="5"/>
  <c r="H4325" i="5"/>
  <c r="H3368" i="5"/>
  <c r="H1669" i="5"/>
  <c r="H511" i="5"/>
  <c r="H867" i="5"/>
  <c r="H1088" i="5"/>
  <c r="H3380" i="5"/>
  <c r="H2695" i="5"/>
  <c r="H598" i="5"/>
  <c r="H2447" i="5"/>
  <c r="H1427" i="5"/>
  <c r="H1544" i="5"/>
  <c r="H442" i="5"/>
  <c r="H520" i="5"/>
  <c r="H627" i="5"/>
  <c r="H4214" i="5"/>
  <c r="H3402" i="5"/>
  <c r="H1057" i="5"/>
  <c r="H2154" i="5"/>
  <c r="H1695" i="5"/>
  <c r="H4009" i="5"/>
  <c r="H591" i="5"/>
  <c r="H714" i="5"/>
  <c r="H2170" i="5"/>
  <c r="H1320" i="5"/>
  <c r="H1711" i="5"/>
  <c r="H1262" i="5"/>
  <c r="H1468" i="5"/>
  <c r="H2538" i="5"/>
  <c r="H1534" i="5"/>
  <c r="H536" i="5"/>
  <c r="H2380" i="5"/>
  <c r="H1721" i="5"/>
  <c r="H4028" i="5"/>
  <c r="H560" i="5"/>
  <c r="H699" i="5"/>
  <c r="H4372" i="5"/>
  <c r="H461" i="5"/>
  <c r="H1432" i="5"/>
  <c r="H1488" i="5"/>
  <c r="H810" i="5"/>
  <c r="H522" i="5"/>
  <c r="H3490" i="5"/>
  <c r="H1233" i="5"/>
  <c r="H2207" i="5"/>
  <c r="H1442" i="5"/>
  <c r="H646" i="5"/>
  <c r="H2063" i="5"/>
  <c r="H444" i="5"/>
  <c r="H2112" i="5"/>
  <c r="H1663" i="5"/>
  <c r="H858" i="5"/>
  <c r="H550" i="5"/>
  <c r="H4346" i="5"/>
  <c r="H3900" i="5"/>
  <c r="H1500" i="5"/>
  <c r="H4247" i="5"/>
  <c r="H4405" i="5"/>
  <c r="H1359" i="5"/>
  <c r="H4302" i="5"/>
  <c r="H1410" i="5"/>
  <c r="H500" i="5"/>
  <c r="H3527" i="5"/>
  <c r="H2439" i="5"/>
  <c r="H1295" i="5"/>
  <c r="H1297" i="5"/>
  <c r="H2248" i="5"/>
  <c r="H634" i="5"/>
  <c r="H1543" i="5"/>
  <c r="H4169" i="5"/>
  <c r="H683" i="5"/>
  <c r="H1552" i="5"/>
  <c r="H671" i="5"/>
  <c r="H3561" i="5"/>
  <c r="H3923" i="5"/>
  <c r="H2809" i="5"/>
  <c r="H4355" i="5"/>
  <c r="H1662" i="5"/>
  <c r="H4308" i="5"/>
  <c r="H2018" i="5"/>
  <c r="H2019" i="5"/>
  <c r="H563" i="5"/>
  <c r="H1706" i="5"/>
  <c r="H3239" i="5"/>
  <c r="H4257" i="5"/>
  <c r="H656" i="5"/>
  <c r="H2027" i="5"/>
  <c r="H1572" i="5"/>
  <c r="H643" i="5"/>
  <c r="H2845" i="5"/>
  <c r="H1008" i="5"/>
  <c r="H501" i="5"/>
  <c r="H1677" i="5"/>
  <c r="H1457" i="5"/>
  <c r="H2855" i="5"/>
  <c r="H2859" i="5"/>
  <c r="H680" i="5"/>
  <c r="H765" i="5"/>
  <c r="H1333" i="5"/>
  <c r="H1151" i="5"/>
  <c r="H2145" i="5"/>
  <c r="H4263" i="5"/>
  <c r="H4401" i="5"/>
  <c r="H1050" i="5"/>
  <c r="H3481" i="5"/>
  <c r="H942" i="5"/>
  <c r="H2336" i="5"/>
  <c r="H666" i="5"/>
  <c r="H4266" i="5"/>
  <c r="H4267" i="5"/>
  <c r="H2888" i="5"/>
  <c r="H1598" i="5"/>
  <c r="H686" i="5"/>
  <c r="H1346" i="5"/>
  <c r="H3085" i="5"/>
  <c r="H736" i="5"/>
  <c r="H2059" i="5"/>
  <c r="H3952" i="5"/>
  <c r="H1350" i="5"/>
  <c r="H1180" i="5"/>
  <c r="H2910" i="5"/>
  <c r="H4255" i="5"/>
  <c r="H3631" i="5"/>
  <c r="H2348" i="5"/>
  <c r="H4079" i="5"/>
  <c r="H650" i="5"/>
  <c r="H1354" i="5"/>
  <c r="H2275" i="5"/>
  <c r="H2931" i="5"/>
  <c r="H3514" i="5"/>
  <c r="H2362" i="5"/>
  <c r="H1098" i="5"/>
  <c r="H588" i="5"/>
  <c r="H697" i="5"/>
  <c r="H2960" i="5"/>
  <c r="H1773" i="5"/>
  <c r="H2089" i="5"/>
  <c r="H3806" i="5"/>
  <c r="H3194" i="5"/>
  <c r="H4166" i="5"/>
  <c r="H1683" i="5"/>
  <c r="H4322" i="5"/>
  <c r="H4278" i="5"/>
  <c r="H3834" i="5"/>
  <c r="H1382" i="5"/>
  <c r="H1648" i="5"/>
  <c r="H4199" i="5"/>
  <c r="H2204" i="5"/>
  <c r="H1554" i="5"/>
  <c r="H2993" i="5"/>
  <c r="H1390" i="5"/>
  <c r="H1449" i="5"/>
  <c r="H626" i="5"/>
  <c r="H1667" i="5"/>
  <c r="H3903" i="5"/>
  <c r="H4378" i="5"/>
  <c r="H3025" i="5"/>
  <c r="H4107" i="5"/>
  <c r="H799" i="5"/>
  <c r="H557" i="5"/>
  <c r="H4368" i="5"/>
  <c r="H3387" i="5"/>
  <c r="H660" i="5"/>
  <c r="H4114" i="5"/>
  <c r="H1542" i="5"/>
  <c r="H582" i="5"/>
  <c r="H562" i="5"/>
  <c r="H1431" i="5"/>
  <c r="H2142" i="5"/>
  <c r="H515" i="5"/>
  <c r="H1154" i="5"/>
  <c r="H594" i="5"/>
  <c r="H685" i="5"/>
  <c r="H4006" i="5"/>
  <c r="H1310" i="5"/>
  <c r="H3424" i="5"/>
  <c r="H1448" i="5"/>
  <c r="H2163" i="5"/>
  <c r="H769" i="5"/>
  <c r="H1456" i="5"/>
  <c r="H629" i="5"/>
  <c r="H571" i="5"/>
  <c r="H4271" i="5"/>
  <c r="H3023" i="5"/>
  <c r="H4348" i="5"/>
  <c r="H2172" i="5"/>
  <c r="H4137" i="5"/>
  <c r="H2291" i="5"/>
  <c r="H2950" i="5"/>
  <c r="H3785" i="5"/>
  <c r="H1330" i="5"/>
  <c r="H4146" i="5"/>
  <c r="H2301" i="5"/>
  <c r="H2387" i="5"/>
  <c r="H1220" i="5"/>
  <c r="H1428" i="5"/>
  <c r="H1222" i="5"/>
  <c r="H1728" i="5"/>
  <c r="H662" i="5"/>
  <c r="H2975" i="5"/>
  <c r="H675" i="5"/>
  <c r="H1157" i="5"/>
  <c r="H667" i="5"/>
  <c r="H2206" i="5"/>
  <c r="H1162" i="5"/>
  <c r="H2332" i="5"/>
  <c r="H3950" i="5"/>
  <c r="H2213" i="5"/>
  <c r="H3954" i="5"/>
  <c r="H4375" i="5"/>
  <c r="H4386" i="5"/>
  <c r="H2646" i="5"/>
  <c r="H549" i="5"/>
  <c r="H2653" i="5"/>
  <c r="H604" i="5"/>
  <c r="H4282" i="5"/>
  <c r="H874" i="5"/>
  <c r="H1318" i="5"/>
  <c r="H1752" i="5"/>
  <c r="H1497" i="5"/>
  <c r="H4044" i="5"/>
  <c r="H2372" i="5"/>
  <c r="H1536" i="5"/>
  <c r="H612" i="5"/>
  <c r="H4047" i="5"/>
  <c r="H698" i="5"/>
  <c r="H693" i="5"/>
  <c r="H2454" i="5"/>
  <c r="H2095" i="5"/>
  <c r="H3203" i="5"/>
  <c r="H3206" i="5"/>
  <c r="H1304" i="5"/>
  <c r="H4056" i="5"/>
  <c r="H1305" i="5"/>
  <c r="H1555" i="5"/>
  <c r="H4291" i="5"/>
  <c r="H2483" i="5"/>
  <c r="H3920" i="5"/>
  <c r="H2013" i="5"/>
  <c r="H849" i="5"/>
  <c r="H4421" i="5"/>
  <c r="H1312" i="5"/>
  <c r="H3232" i="5"/>
  <c r="H4061" i="5"/>
  <c r="H540" i="5"/>
  <c r="H2826" i="5"/>
  <c r="H3925" i="5"/>
  <c r="H1564" i="5"/>
  <c r="H1458" i="5"/>
  <c r="H1317" i="5"/>
  <c r="H2830" i="5"/>
  <c r="H584" i="5"/>
  <c r="H4258" i="5"/>
  <c r="H1621" i="5"/>
  <c r="H1003" i="5"/>
  <c r="H718" i="5"/>
  <c r="H4366" i="5"/>
  <c r="H2078" i="5"/>
  <c r="H4312" i="5"/>
  <c r="H920" i="5"/>
  <c r="H4260" i="5"/>
  <c r="H3052" i="5"/>
  <c r="H2188" i="5"/>
  <c r="H923" i="5"/>
  <c r="H1592" i="5"/>
  <c r="H4180" i="5"/>
  <c r="H4384" i="5"/>
  <c r="H3276" i="5"/>
  <c r="H3277" i="5"/>
  <c r="H2323" i="5"/>
  <c r="H3946" i="5"/>
  <c r="H1344" i="5"/>
  <c r="H2481" i="5"/>
  <c r="H4411" i="5"/>
  <c r="H2011" i="5"/>
  <c r="H1309" i="5"/>
  <c r="H4334" i="5"/>
  <c r="H586" i="5"/>
  <c r="H4269" i="5"/>
  <c r="H2065" i="5"/>
  <c r="H614" i="5"/>
  <c r="H4185" i="5"/>
  <c r="H2915" i="5"/>
  <c r="H652" i="5"/>
  <c r="H2069" i="5"/>
  <c r="H703" i="5"/>
  <c r="H2072" i="5"/>
  <c r="H2357" i="5"/>
  <c r="H704" i="5"/>
  <c r="H820" i="5"/>
  <c r="H606" i="5"/>
  <c r="H4234" i="5"/>
  <c r="H2379" i="5"/>
  <c r="H1135" i="5"/>
  <c r="H4193" i="5"/>
  <c r="H1041" i="5"/>
  <c r="H3655" i="5"/>
  <c r="H2088" i="5"/>
  <c r="H1641" i="5"/>
  <c r="H2388" i="5"/>
  <c r="H1643" i="5"/>
  <c r="H2092" i="5"/>
  <c r="H2391" i="5"/>
  <c r="H577" i="5"/>
  <c r="H1224" i="5"/>
  <c r="H630" i="5"/>
  <c r="H696" i="5"/>
  <c r="H3972" i="5"/>
  <c r="H1647" i="5"/>
  <c r="H3346" i="5"/>
  <c r="H2202" i="5"/>
  <c r="H2403" i="5"/>
  <c r="H1236" i="5"/>
  <c r="H4200" i="5"/>
  <c r="H2410" i="5"/>
  <c r="H707" i="5"/>
  <c r="H2269" i="5"/>
  <c r="H3000" i="5"/>
  <c r="H1245" i="5"/>
  <c r="H1395" i="5"/>
  <c r="H1658" i="5"/>
  <c r="H3955" i="5"/>
  <c r="H590" i="5"/>
  <c r="H2113" i="5"/>
  <c r="H776" i="5"/>
  <c r="H4205" i="5"/>
  <c r="H2656" i="5"/>
  <c r="H985" i="5"/>
  <c r="H1405" i="5"/>
  <c r="H2068" i="5"/>
  <c r="H1257" i="5"/>
  <c r="H657" i="5"/>
  <c r="H4177" i="5"/>
  <c r="H1264" i="5"/>
  <c r="H4209" i="5"/>
  <c r="H1294" i="5"/>
  <c r="H1676" i="5"/>
  <c r="H3652" i="5"/>
  <c r="H4210" i="5"/>
  <c r="H4275" i="5"/>
  <c r="H4112" i="5"/>
  <c r="H3398" i="5"/>
  <c r="H3400" i="5"/>
  <c r="H2143" i="5"/>
  <c r="H587" i="5"/>
  <c r="H1490" i="5"/>
  <c r="H4219" i="5"/>
  <c r="H3081" i="5"/>
  <c r="H2331" i="5"/>
  <c r="H3083" i="5"/>
  <c r="H2209" i="5"/>
  <c r="H1177" i="5"/>
  <c r="H1393" i="5"/>
  <c r="H2501" i="5"/>
  <c r="H2502" i="5"/>
  <c r="H602" i="5"/>
  <c r="H3372" i="5"/>
  <c r="H1316" i="5"/>
  <c r="H1566" i="5"/>
  <c r="H3108" i="5"/>
  <c r="H1190" i="5"/>
  <c r="H4019" i="5"/>
  <c r="H1465" i="5"/>
  <c r="H1467" i="5"/>
  <c r="H2174" i="5"/>
  <c r="H3451" i="5"/>
  <c r="H4338" i="5"/>
  <c r="H1478" i="5"/>
  <c r="H3257" i="5"/>
  <c r="H1479" i="5"/>
  <c r="H749" i="5"/>
  <c r="H3123" i="5"/>
  <c r="H4235" i="5"/>
  <c r="H2042" i="5"/>
  <c r="H1589" i="5"/>
  <c r="H1725" i="5"/>
  <c r="H4373" i="5"/>
  <c r="H2186" i="5"/>
  <c r="H641" i="5"/>
  <c r="H2048" i="5"/>
  <c r="H1730" i="5"/>
  <c r="H1379" i="5"/>
  <c r="H3486" i="5"/>
  <c r="H3973" i="5"/>
  <c r="H1738" i="5"/>
  <c r="H4299" i="5"/>
  <c r="H4203" i="5"/>
  <c r="H1251" i="5"/>
  <c r="H1258" i="5"/>
  <c r="H3510" i="5"/>
  <c r="H1502" i="5"/>
  <c r="H2227" i="5"/>
  <c r="H1163" i="5"/>
  <c r="H4251" i="5"/>
  <c r="H3533" i="5"/>
  <c r="H1537" i="5"/>
  <c r="H3539" i="5"/>
  <c r="H3199" i="5"/>
  <c r="H1433" i="5"/>
  <c r="H4329" i="5"/>
  <c r="H3063" i="5"/>
  <c r="H1780" i="5"/>
  <c r="H1303" i="5"/>
  <c r="H2196" i="5"/>
  <c r="H4055" i="5"/>
  <c r="H2257" i="5"/>
  <c r="H2474" i="5"/>
  <c r="H1063" i="5"/>
  <c r="H1599" i="5"/>
  <c r="H3216" i="5"/>
  <c r="H2794" i="5"/>
  <c r="H1558" i="5"/>
  <c r="H1219" i="5"/>
  <c r="H2064" i="5"/>
  <c r="H3565" i="5"/>
  <c r="H2346" i="5"/>
  <c r="H1453" i="5"/>
  <c r="H1406" i="5"/>
  <c r="H1459" i="5"/>
  <c r="H2281" i="5"/>
  <c r="H4233" i="5"/>
  <c r="H4069" i="5"/>
  <c r="H3261" i="5"/>
  <c r="H4313" i="5"/>
  <c r="H4261" i="5"/>
  <c r="H1590" i="5"/>
  <c r="H1229" i="5"/>
  <c r="H3269" i="5"/>
  <c r="H712" i="5"/>
  <c r="H713" i="5"/>
  <c r="H1687" i="5"/>
  <c r="H1436" i="5"/>
  <c r="H4370" i="5"/>
  <c r="H2007" i="5"/>
  <c r="H1343" i="5"/>
  <c r="H956" i="5"/>
  <c r="H1389" i="5"/>
  <c r="H4075" i="5"/>
  <c r="H3626" i="5"/>
  <c r="H1139" i="5"/>
  <c r="H1562" i="5"/>
  <c r="H1093" i="5"/>
  <c r="H1612" i="5"/>
  <c r="H3634" i="5"/>
  <c r="H1259" i="5"/>
  <c r="H4435" i="5"/>
  <c r="H2220" i="5"/>
  <c r="H1004" i="5"/>
  <c r="H1005" i="5"/>
  <c r="H1463" i="5"/>
  <c r="H2073" i="5"/>
  <c r="H719" i="5"/>
  <c r="H1718" i="5"/>
  <c r="H1768" i="5"/>
  <c r="H1748" i="5"/>
  <c r="H4090" i="5"/>
  <c r="H3657" i="5"/>
  <c r="H1540" i="5"/>
  <c r="H2750" i="5"/>
  <c r="H1779" i="5"/>
  <c r="H3549" i="5"/>
  <c r="H1704" i="5"/>
  <c r="H2599" i="5"/>
  <c r="H4237" i="5"/>
  <c r="H2001" i="5"/>
  <c r="H3349" i="5"/>
  <c r="H717" i="5"/>
  <c r="H2473" i="5"/>
  <c r="H2992" i="5"/>
  <c r="H3675" i="5"/>
  <c r="H4281" i="5"/>
  <c r="H1426" i="5"/>
  <c r="H1396" i="5"/>
  <c r="H1561" i="5"/>
  <c r="H4101" i="5"/>
  <c r="H3009" i="5"/>
  <c r="H708" i="5"/>
  <c r="H3367" i="5"/>
  <c r="H4103" i="5"/>
  <c r="H1668" i="5"/>
  <c r="H2115" i="5"/>
  <c r="H3688" i="5"/>
  <c r="H1703" i="5"/>
  <c r="H2021" i="5"/>
  <c r="H1670" i="5"/>
  <c r="H4283" i="5"/>
  <c r="H1754" i="5"/>
  <c r="H1194" i="5"/>
  <c r="H4108" i="5"/>
  <c r="H3453" i="5"/>
  <c r="H1675" i="5"/>
  <c r="H2087" i="5"/>
  <c r="H4431" i="5"/>
  <c r="H1331" i="5"/>
  <c r="H983" i="5"/>
  <c r="H2137" i="5"/>
  <c r="H4400" i="5"/>
  <c r="H2874" i="5"/>
  <c r="H1338" i="5"/>
  <c r="H4264" i="5"/>
  <c r="H3405" i="5"/>
  <c r="H3407" i="5"/>
  <c r="H4304" i="5"/>
  <c r="H2256" i="5"/>
  <c r="H2605" i="5"/>
  <c r="H984" i="5"/>
  <c r="H1549" i="5"/>
  <c r="H2104" i="5"/>
  <c r="H2156" i="5"/>
  <c r="H1603" i="5"/>
  <c r="H1311" i="5"/>
  <c r="H2489" i="5"/>
  <c r="H1447" i="5"/>
  <c r="H2061" i="5"/>
  <c r="H2218" i="5"/>
  <c r="H2160" i="5"/>
  <c r="H1659" i="5"/>
  <c r="H2342" i="5"/>
  <c r="H1398" i="5"/>
  <c r="H4253" i="5"/>
  <c r="H2510" i="5"/>
  <c r="H1664" i="5"/>
  <c r="H3096" i="5"/>
  <c r="H1455" i="5"/>
  <c r="H4127" i="5"/>
  <c r="H1702" i="5"/>
  <c r="H4128" i="5"/>
  <c r="H1096" i="5"/>
  <c r="H1462" i="5"/>
  <c r="H3762" i="5"/>
  <c r="H2224" i="5"/>
  <c r="H1568" i="5"/>
  <c r="H3446" i="5"/>
  <c r="H1260" i="5"/>
  <c r="H1571" i="5"/>
  <c r="H4023" i="5"/>
  <c r="H3784" i="5"/>
  <c r="H2442" i="5"/>
  <c r="H1078" i="5"/>
  <c r="H4144" i="5"/>
  <c r="H3794" i="5"/>
  <c r="H3459" i="5"/>
  <c r="H3124" i="5"/>
  <c r="H2183" i="5"/>
  <c r="H4320" i="5"/>
  <c r="H1301" i="5"/>
  <c r="H4236" i="5"/>
  <c r="H4194" i="5"/>
  <c r="H2455" i="5"/>
  <c r="H1430" i="5"/>
  <c r="H1039" i="5"/>
  <c r="H1729" i="5"/>
  <c r="H2876" i="5"/>
  <c r="H1732" i="5"/>
  <c r="H2197" i="5"/>
  <c r="H1227" i="5"/>
  <c r="H947" i="5"/>
  <c r="H1319" i="5"/>
  <c r="H1061" i="5"/>
  <c r="H853" i="5"/>
  <c r="H1080" i="5"/>
  <c r="H1452" i="5"/>
  <c r="H4038" i="5"/>
  <c r="H848" i="5"/>
  <c r="H1091" i="5"/>
  <c r="H3981" i="5"/>
  <c r="H3983" i="5"/>
  <c r="H2070" i="5"/>
  <c r="H3957" i="5"/>
  <c r="H2314" i="5"/>
  <c r="H4042" i="5"/>
  <c r="H3905" i="5"/>
  <c r="H3522" i="5"/>
  <c r="H3027" i="5"/>
  <c r="H3254" i="5"/>
  <c r="H1296" i="5"/>
  <c r="H4165" i="5"/>
  <c r="H2244" i="5"/>
  <c r="H1349" i="5"/>
  <c r="H3191" i="5"/>
  <c r="H3707" i="5"/>
  <c r="H2742" i="5"/>
  <c r="H4167" i="5"/>
  <c r="H2139" i="5"/>
  <c r="H1593" i="5"/>
  <c r="H1084" i="5"/>
  <c r="H1446" i="5"/>
  <c r="H2812" i="5"/>
  <c r="H2140" i="5"/>
  <c r="H2277" i="5"/>
  <c r="H3511" i="5"/>
  <c r="H4207" i="5"/>
  <c r="H2286" i="5"/>
  <c r="H1358" i="5"/>
  <c r="H2698" i="5"/>
  <c r="H2943" i="5"/>
  <c r="H4422" i="5"/>
  <c r="H2056" i="5"/>
  <c r="H3251" i="5"/>
  <c r="H2293" i="5"/>
  <c r="H4382" i="5"/>
  <c r="H2038" i="5"/>
  <c r="H1538" i="5"/>
  <c r="H3260" i="5"/>
  <c r="H1313" i="5"/>
  <c r="H4212" i="5"/>
  <c r="H1666" i="5"/>
  <c r="H2191" i="5"/>
  <c r="H3611" i="5"/>
  <c r="H1685" i="5"/>
  <c r="H3613" i="5"/>
  <c r="H1733" i="5"/>
  <c r="H4265" i="5"/>
  <c r="H1437" i="5"/>
  <c r="H3862" i="5"/>
  <c r="H975" i="5"/>
  <c r="H4410" i="5"/>
  <c r="H2153" i="5"/>
  <c r="H3947" i="5"/>
  <c r="H1496" i="5"/>
  <c r="H4387" i="5"/>
  <c r="H3294" i="5"/>
  <c r="H3295" i="5"/>
  <c r="H4186" i="5"/>
  <c r="H3092" i="5"/>
  <c r="H2921" i="5"/>
  <c r="H2217" i="5"/>
  <c r="H3755" i="5"/>
  <c r="H4317" i="5"/>
  <c r="H4270" i="5"/>
  <c r="H3240" i="5"/>
  <c r="H1710" i="5"/>
  <c r="H4318" i="5"/>
  <c r="H2471" i="5"/>
  <c r="H2528" i="5"/>
  <c r="H2289" i="5"/>
  <c r="H1409" i="5"/>
  <c r="H1256" i="5"/>
  <c r="H1505" i="5"/>
  <c r="H2948" i="5"/>
  <c r="H2080" i="5"/>
  <c r="H1533" i="5"/>
  <c r="H1661" i="5"/>
  <c r="H3992" i="5"/>
  <c r="H1377" i="5"/>
  <c r="H2751" i="5"/>
  <c r="H3347" i="5"/>
  <c r="H3352" i="5"/>
  <c r="H3669" i="5"/>
  <c r="H1657" i="5"/>
  <c r="H1609" i="5"/>
  <c r="H1588" i="5"/>
  <c r="H4201" i="5"/>
  <c r="H3003" i="5"/>
  <c r="H1400" i="5"/>
  <c r="H3164" i="5"/>
  <c r="H2347" i="5"/>
  <c r="H4081" i="5"/>
  <c r="H2067" i="5"/>
  <c r="H3370" i="5"/>
  <c r="H3982" i="5"/>
  <c r="H2425" i="5"/>
  <c r="H2116" i="5"/>
  <c r="H1188" i="5"/>
  <c r="H1671" i="5"/>
  <c r="H1749" i="5"/>
  <c r="H1298" i="5"/>
  <c r="H4284" i="5"/>
  <c r="H1360" i="5"/>
  <c r="H2436" i="5"/>
  <c r="H1411" i="5"/>
  <c r="H3990" i="5"/>
  <c r="H1769" i="5"/>
  <c r="H3698" i="5"/>
  <c r="H2039" i="5"/>
  <c r="H2015" i="5"/>
  <c r="H4116" i="5"/>
  <c r="H1482" i="5"/>
  <c r="H2047" i="5"/>
  <c r="H3997" i="5"/>
  <c r="H2138" i="5"/>
  <c r="H3915" i="5"/>
  <c r="H3401" i="5"/>
  <c r="H1336" i="5"/>
  <c r="H4423" i="5"/>
  <c r="H4001" i="5"/>
  <c r="H4054" i="5"/>
  <c r="H3146" i="5"/>
  <c r="H1355" i="5"/>
  <c r="H2149" i="5"/>
  <c r="H1439" i="5"/>
  <c r="H1492" i="5"/>
  <c r="H2887" i="5"/>
  <c r="H1441" i="5"/>
  <c r="H2787" i="5"/>
  <c r="H2212" i="5"/>
  <c r="H2162" i="5"/>
  <c r="H4222" i="5"/>
  <c r="H4227" i="5"/>
  <c r="H2167" i="5"/>
  <c r="H3757" i="5"/>
  <c r="H4129" i="5"/>
  <c r="H1614" i="5"/>
  <c r="H4230" i="5"/>
  <c r="H1705" i="5"/>
  <c r="H1708" i="5"/>
  <c r="H1709" i="5"/>
  <c r="H4416" i="5"/>
  <c r="H4132" i="5"/>
  <c r="H4021" i="5"/>
  <c r="H3310" i="5"/>
  <c r="H3768" i="5"/>
  <c r="H2529" i="5"/>
  <c r="H1570" i="5"/>
  <c r="H2120" i="5"/>
  <c r="H2533" i="5"/>
  <c r="H2175" i="5"/>
  <c r="H1329" i="5"/>
  <c r="H4027" i="5"/>
  <c r="H4145" i="5"/>
  <c r="H3163" i="5"/>
  <c r="H1680" i="5"/>
  <c r="H2578" i="5"/>
  <c r="H2595" i="5"/>
  <c r="H4403" i="5"/>
  <c r="H2885" i="5"/>
  <c r="H4343" i="5"/>
  <c r="H4155" i="5"/>
  <c r="H3739" i="5"/>
  <c r="H3896" i="5"/>
  <c r="H4428" i="5"/>
  <c r="H2626" i="5"/>
  <c r="H4241" i="5"/>
  <c r="H4376" i="5"/>
  <c r="H4430" i="5"/>
  <c r="H1403" i="5"/>
  <c r="H3899" i="5"/>
  <c r="H4345" i="5"/>
  <c r="H1499" i="5"/>
  <c r="H4041" i="5"/>
  <c r="H4300" i="5"/>
  <c r="H4160" i="5"/>
  <c r="H2932" i="5"/>
  <c r="H3518" i="5"/>
  <c r="H3907" i="5"/>
  <c r="H2937" i="5"/>
  <c r="H1503" i="5"/>
  <c r="H1412" i="5"/>
  <c r="H2406" i="5"/>
  <c r="H1407" i="5"/>
  <c r="H2243" i="5"/>
  <c r="H4045" i="5"/>
  <c r="H4046" i="5"/>
  <c r="H1341" i="5"/>
  <c r="H4352" i="5"/>
  <c r="H1374" i="5"/>
  <c r="H4379" i="5"/>
  <c r="H2302" i="5"/>
  <c r="H4168" i="5"/>
  <c r="H4407" i="5"/>
  <c r="H3548" i="5"/>
  <c r="H4347" i="5"/>
  <c r="H3062" i="5"/>
  <c r="H2759" i="5"/>
  <c r="H3207" i="5"/>
  <c r="H2763" i="5"/>
  <c r="H4408" i="5"/>
  <c r="H1737" i="5"/>
  <c r="H2378" i="5"/>
  <c r="H1556" i="5"/>
  <c r="H4008" i="5"/>
  <c r="H3084" i="5"/>
  <c r="H3674" i="5"/>
  <c r="H1608" i="5"/>
  <c r="H4098" i="5"/>
  <c r="H2110" i="5"/>
  <c r="H3922" i="5"/>
  <c r="H4305" i="5"/>
  <c r="H2214" i="5"/>
  <c r="H3569" i="5"/>
  <c r="H1356" i="5"/>
  <c r="H4256" i="5"/>
  <c r="H2587" i="5"/>
  <c r="H4062" i="5"/>
  <c r="H2071" i="5"/>
  <c r="H2279" i="5"/>
  <c r="H2517" i="5"/>
  <c r="H3930" i="5"/>
  <c r="H4433" i="5"/>
  <c r="H3931" i="5"/>
  <c r="H3932" i="5"/>
  <c r="H3580" i="5"/>
  <c r="H2025" i="5"/>
  <c r="H3582" i="5"/>
  <c r="H1757" i="5"/>
  <c r="H4357" i="5"/>
  <c r="H1373" i="5"/>
  <c r="H1723" i="5"/>
  <c r="H2860" i="5"/>
  <c r="H2187" i="5"/>
  <c r="H1378" i="5"/>
  <c r="H3607" i="5"/>
  <c r="H3484" i="5"/>
  <c r="H1735" i="5"/>
  <c r="H2881" i="5"/>
  <c r="H2882" i="5"/>
  <c r="H3727" i="5"/>
  <c r="H3278" i="5"/>
  <c r="H1597" i="5"/>
  <c r="H2985" i="5"/>
  <c r="H3622" i="5"/>
  <c r="H2203" i="5"/>
  <c r="H3284" i="5"/>
  <c r="H1601" i="5"/>
  <c r="H2058" i="5"/>
  <c r="H2159" i="5"/>
  <c r="H3951" i="5"/>
  <c r="H1656" i="5"/>
  <c r="H3953" i="5"/>
  <c r="H4434" i="5"/>
  <c r="H2066" i="5"/>
  <c r="H1743" i="5"/>
  <c r="H2914" i="5"/>
  <c r="H2916" i="5"/>
  <c r="H2345" i="5"/>
  <c r="H1699" i="5"/>
  <c r="H4413" i="5"/>
  <c r="H2349" i="5"/>
  <c r="H1746" i="5"/>
  <c r="H2351" i="5"/>
  <c r="H1616" i="5"/>
  <c r="H3517" i="5"/>
  <c r="H1567" i="5"/>
  <c r="H4043" i="5"/>
  <c r="H4188" i="5"/>
  <c r="H2171" i="5"/>
  <c r="H4360" i="5"/>
  <c r="H1755" i="5"/>
  <c r="H3646" i="5"/>
  <c r="H2367" i="5"/>
  <c r="H4414" i="5"/>
  <c r="H4446" i="5"/>
  <c r="H2708" i="5"/>
  <c r="H3653" i="5"/>
  <c r="H3323" i="5"/>
  <c r="H2959" i="5"/>
  <c r="H3326" i="5"/>
  <c r="H2037" i="5"/>
  <c r="H2736" i="5"/>
  <c r="H2185" i="5"/>
  <c r="H4440" i="5"/>
  <c r="H1401" i="5"/>
  <c r="H3397" i="5"/>
  <c r="H4341" i="5"/>
  <c r="H3969" i="5"/>
  <c r="H3338" i="5"/>
  <c r="H3270" i="5"/>
  <c r="H1778" i="5"/>
  <c r="H3664" i="5"/>
  <c r="H3609" i="5"/>
  <c r="H2307" i="5"/>
  <c r="H1731" i="5"/>
  <c r="H1707" i="5"/>
  <c r="H3724" i="5"/>
  <c r="H2102" i="5"/>
  <c r="H3554" i="5"/>
  <c r="H2781" i="5"/>
  <c r="H2008" i="5"/>
  <c r="H2624" i="5"/>
  <c r="H4280" i="5"/>
  <c r="H2157" i="5"/>
  <c r="H3422" i="5"/>
  <c r="H4323" i="5"/>
  <c r="H2270" i="5"/>
  <c r="H1591" i="5"/>
  <c r="H2422" i="5"/>
  <c r="H3904" i="5"/>
  <c r="H2516" i="5"/>
  <c r="H4106" i="5"/>
  <c r="H2680" i="5"/>
  <c r="H2223" i="5"/>
  <c r="H2363" i="5"/>
  <c r="H3985" i="5"/>
  <c r="H3308" i="5"/>
  <c r="H3110" i="5"/>
  <c r="H4326" i="5"/>
  <c r="H4164" i="5"/>
  <c r="H3029" i="5"/>
  <c r="H3381" i="5"/>
  <c r="H2076" i="5"/>
  <c r="H2537" i="5"/>
  <c r="H2034" i="5"/>
  <c r="H2131" i="5"/>
  <c r="H3256" i="5"/>
  <c r="H3384" i="5"/>
  <c r="H2035" i="5"/>
  <c r="H1586" i="5"/>
  <c r="H1469" i="5"/>
  <c r="H4327" i="5"/>
  <c r="H1484" i="5"/>
  <c r="H2133" i="5"/>
  <c r="H3392" i="5"/>
  <c r="H1681" i="5"/>
  <c r="H3472" i="5"/>
  <c r="H3546" i="5"/>
  <c r="H4118" i="5"/>
  <c r="H1563" i="5"/>
  <c r="H2976" i="5"/>
  <c r="H2358" i="5"/>
  <c r="H2003" i="5"/>
  <c r="H3073" i="5"/>
  <c r="H3279" i="5"/>
  <c r="H4172" i="5"/>
  <c r="H3079" i="5"/>
  <c r="H3735" i="5"/>
  <c r="H2482" i="5"/>
  <c r="H2785" i="5"/>
  <c r="H1653" i="5"/>
  <c r="H2492" i="5"/>
  <c r="H2909" i="5"/>
  <c r="H2417" i="5"/>
  <c r="H4356" i="5"/>
  <c r="H4225" i="5"/>
  <c r="H4254" i="5"/>
  <c r="H2655" i="5"/>
  <c r="H2421" i="5"/>
  <c r="H3097" i="5"/>
  <c r="H2668" i="5"/>
  <c r="H2320" i="5"/>
  <c r="H3101" i="5"/>
  <c r="H1617" i="5"/>
  <c r="H2356" i="5"/>
  <c r="H2285" i="5"/>
  <c r="H2938" i="5"/>
  <c r="H4134" i="5"/>
  <c r="H1493" i="5"/>
  <c r="H2108" i="5"/>
  <c r="H3788" i="5"/>
  <c r="H2955" i="5"/>
  <c r="H1719" i="5"/>
  <c r="H4445" i="5"/>
  <c r="H1720" i="5"/>
  <c r="H2554" i="5"/>
  <c r="H3460" i="5"/>
  <c r="H3994" i="5"/>
  <c r="H4439" i="5"/>
  <c r="H2451" i="5"/>
  <c r="H2043" i="5"/>
  <c r="H2741" i="5"/>
  <c r="H4032" i="5"/>
  <c r="H2573" i="5"/>
  <c r="H3476" i="5"/>
  <c r="H4153" i="5"/>
  <c r="H3479" i="5"/>
  <c r="H4154" i="5"/>
  <c r="H2588" i="5"/>
  <c r="H2051" i="5"/>
  <c r="H3833" i="5"/>
  <c r="H2098" i="5"/>
  <c r="H2002" i="5"/>
  <c r="H2981" i="5"/>
  <c r="H2770" i="5"/>
  <c r="H2407" i="5"/>
  <c r="H1604" i="5"/>
  <c r="H3498" i="5"/>
  <c r="H2060" i="5"/>
  <c r="H2028" i="5"/>
  <c r="H3500" i="5"/>
  <c r="H4037" i="5"/>
  <c r="H4429" i="5"/>
  <c r="H1559" i="5"/>
  <c r="H2044" i="5"/>
  <c r="H3507" i="5"/>
  <c r="H2216" i="5"/>
  <c r="H3573" i="5"/>
  <c r="H4159" i="5"/>
  <c r="H1645" i="5"/>
  <c r="H4065" i="5"/>
  <c r="H4309" i="5"/>
  <c r="H2151" i="5"/>
  <c r="H4161" i="5"/>
  <c r="H2359" i="5"/>
  <c r="H1750" i="5"/>
  <c r="H3640" i="5"/>
  <c r="H3515" i="5"/>
  <c r="H4419" i="5"/>
  <c r="H3172" i="5"/>
  <c r="H3945" i="5"/>
  <c r="H3313" i="5"/>
  <c r="H2696" i="5"/>
  <c r="H4406" i="5"/>
  <c r="H3909" i="5"/>
  <c r="H3528" i="5"/>
  <c r="H1770" i="5"/>
  <c r="H2267" i="5"/>
  <c r="H2854" i="5"/>
  <c r="H1771" i="5"/>
  <c r="H3538" i="5"/>
  <c r="H2416" i="5"/>
  <c r="H3911" i="5"/>
  <c r="H1776" i="5"/>
  <c r="H2093" i="5"/>
  <c r="H1697" i="5"/>
  <c r="H2872" i="5"/>
  <c r="H3200" i="5"/>
  <c r="H3547" i="5"/>
  <c r="H2877" i="5"/>
  <c r="H2309" i="5"/>
  <c r="H2099" i="5"/>
  <c r="H3208" i="5"/>
  <c r="H4171" i="5"/>
  <c r="H3615" i="5"/>
  <c r="H2519" i="5"/>
  <c r="H3210" i="5"/>
  <c r="H2772" i="5"/>
  <c r="H2775" i="5"/>
  <c r="H3974" i="5"/>
  <c r="H3152" i="5"/>
  <c r="H4409" i="5"/>
  <c r="H1650" i="5"/>
  <c r="H1692" i="5"/>
  <c r="H3558" i="5"/>
  <c r="H3217" i="5"/>
  <c r="H2630" i="5"/>
  <c r="H3220" i="5"/>
  <c r="H1655" i="5"/>
  <c r="H4420" i="5"/>
  <c r="H2335" i="5"/>
  <c r="H2875" i="5"/>
  <c r="H4306" i="5"/>
  <c r="H2341" i="5"/>
  <c r="H3366" i="5"/>
  <c r="H3094" i="5"/>
  <c r="H1745" i="5"/>
  <c r="H4064" i="5"/>
  <c r="H4380" i="5"/>
  <c r="H3235" i="5"/>
  <c r="H3236" i="5"/>
  <c r="H4175" i="5"/>
  <c r="H2100" i="5"/>
  <c r="H3103" i="5"/>
  <c r="H2022" i="5"/>
  <c r="H3242" i="5"/>
  <c r="H3984" i="5"/>
  <c r="H1600" i="5"/>
  <c r="H2026" i="5"/>
  <c r="H4066" i="5"/>
  <c r="H3694" i="5"/>
  <c r="H2077" i="5"/>
  <c r="H2369" i="5"/>
  <c r="H3249" i="5"/>
  <c r="H4208" i="5"/>
  <c r="H2383" i="5"/>
  <c r="H4071" i="5"/>
  <c r="H1736" i="5"/>
  <c r="H4383" i="5"/>
  <c r="H2862" i="5"/>
  <c r="H4091" i="5"/>
  <c r="H3599" i="5"/>
  <c r="H2866" i="5"/>
  <c r="H3468" i="5"/>
  <c r="H1777" i="5"/>
  <c r="H2869" i="5"/>
  <c r="H3545" i="5"/>
  <c r="H1698" i="5"/>
  <c r="H3941" i="5"/>
  <c r="H1691" i="5"/>
  <c r="H2050" i="5"/>
  <c r="H2460" i="5"/>
  <c r="H4363" i="5"/>
  <c r="H3943" i="5"/>
  <c r="H2883" i="5"/>
  <c r="H2103" i="5"/>
  <c r="H3412" i="5"/>
  <c r="H1684" i="5"/>
  <c r="H3488" i="5"/>
  <c r="H3948" i="5"/>
  <c r="H2894" i="5"/>
  <c r="H3080" i="5"/>
  <c r="H3289" i="5"/>
  <c r="H2414" i="5"/>
  <c r="H2182" i="5"/>
  <c r="H2161" i="5"/>
  <c r="H2041" i="5"/>
  <c r="H2340" i="5"/>
  <c r="H1696" i="5"/>
  <c r="H2912" i="5"/>
  <c r="H2344" i="5"/>
  <c r="H3436" i="5"/>
  <c r="H3301" i="5"/>
  <c r="H3576" i="5"/>
  <c r="H4105" i="5"/>
  <c r="H2834" i="5"/>
  <c r="H2690" i="5"/>
  <c r="H3691" i="5"/>
  <c r="H3447" i="5"/>
  <c r="H2945" i="5"/>
  <c r="H2079" i="5"/>
  <c r="H3526" i="5"/>
  <c r="H3695" i="5"/>
  <c r="H4192" i="5"/>
  <c r="H3320" i="5"/>
  <c r="H4391" i="5"/>
  <c r="H2246" i="5"/>
  <c r="H4276" i="5"/>
  <c r="H1649" i="5"/>
  <c r="H3060" i="5"/>
  <c r="H3971" i="5"/>
  <c r="H2313" i="5"/>
  <c r="H2315" i="5"/>
  <c r="H4004" i="5"/>
  <c r="H1690" i="5"/>
  <c r="H4393" i="5"/>
  <c r="H2150" i="5"/>
  <c r="H3353" i="5"/>
  <c r="H2405" i="5"/>
  <c r="H3112" i="5"/>
  <c r="H2009" i="5"/>
  <c r="H2107" i="5"/>
  <c r="H2012" i="5"/>
  <c r="H3157" i="5"/>
  <c r="H4097" i="5"/>
  <c r="H2997" i="5"/>
  <c r="H3979" i="5"/>
  <c r="H3501" i="5"/>
  <c r="H1742" i="5"/>
  <c r="H3681" i="5"/>
  <c r="H1744" i="5"/>
  <c r="H1665" i="5"/>
  <c r="H3568" i="5"/>
  <c r="H2816" i="5"/>
  <c r="H4425" i="5"/>
  <c r="H2166" i="5"/>
  <c r="H2925" i="5"/>
  <c r="H4104" i="5"/>
  <c r="H3516" i="5"/>
  <c r="H1753" i="5"/>
  <c r="H4088" i="5"/>
  <c r="H2946" i="5"/>
  <c r="H3382" i="5"/>
  <c r="H4286" i="5"/>
  <c r="H3041" i="5"/>
  <c r="H3702" i="5"/>
  <c r="H2452" i="5"/>
  <c r="H3391" i="5"/>
  <c r="H3940" i="5"/>
  <c r="H3710" i="5"/>
  <c r="H4450" i="5"/>
  <c r="H2873" i="5"/>
  <c r="H4117" i="5"/>
  <c r="H3998" i="5"/>
  <c r="H4119" i="5"/>
  <c r="H4000" i="5"/>
  <c r="H3719" i="5"/>
  <c r="H3942" i="5"/>
  <c r="H4003" i="5"/>
  <c r="H2466" i="5"/>
  <c r="H2321" i="5"/>
  <c r="H3729" i="5"/>
  <c r="H3076" i="5"/>
  <c r="H2838" i="5"/>
  <c r="H3734" i="5"/>
  <c r="H4330" i="5"/>
  <c r="H3651" i="5"/>
  <c r="H3627" i="5"/>
  <c r="H4096" i="5"/>
  <c r="H4221" i="5"/>
  <c r="H2339" i="5"/>
  <c r="H3427" i="5"/>
  <c r="H3329" i="5"/>
  <c r="H2496" i="5"/>
  <c r="H4335" i="5"/>
  <c r="H3429" i="5"/>
  <c r="H3431" i="5"/>
  <c r="H4307" i="5"/>
  <c r="H2114" i="5"/>
  <c r="H4126" i="5"/>
  <c r="H3297" i="5"/>
  <c r="H3093" i="5"/>
  <c r="H2306" i="5"/>
  <c r="H3098" i="5"/>
  <c r="H3684" i="5"/>
  <c r="H2168" i="5"/>
  <c r="H3100" i="5"/>
  <c r="H4337" i="5"/>
  <c r="H3015" i="5"/>
  <c r="H4086" i="5"/>
  <c r="H3764" i="5"/>
  <c r="H2101" i="5"/>
  <c r="H4189" i="5"/>
  <c r="H3933" i="5"/>
  <c r="H2365" i="5"/>
  <c r="H4135" i="5"/>
  <c r="H1712" i="5"/>
  <c r="H2700" i="5"/>
  <c r="H4138" i="5"/>
  <c r="H2540" i="5"/>
  <c r="H2841" i="5"/>
  <c r="H1724" i="5"/>
  <c r="H4443" i="5"/>
  <c r="H2443" i="5"/>
  <c r="H2266" i="5"/>
  <c r="H4140" i="5"/>
  <c r="H4141" i="5"/>
  <c r="H4339" i="5"/>
  <c r="H4024" i="5"/>
  <c r="H3795" i="5"/>
  <c r="H2382" i="5"/>
  <c r="H2132" i="5"/>
  <c r="H4148" i="5"/>
  <c r="H3802" i="5"/>
  <c r="H3389" i="5"/>
  <c r="H1775" i="5"/>
  <c r="H2091" i="5"/>
  <c r="H4417" i="5"/>
  <c r="H2973" i="5"/>
  <c r="H3138" i="5"/>
  <c r="H2259" i="5"/>
  <c r="H2608" i="5"/>
  <c r="H4342" i="5"/>
  <c r="H3496" i="5"/>
  <c r="H2122" i="5"/>
  <c r="H3624" i="5"/>
  <c r="H3963" i="5"/>
  <c r="H2210" i="5"/>
  <c r="H4239" i="5"/>
  <c r="H3744" i="5"/>
  <c r="H2211" i="5"/>
  <c r="H2010" i="5"/>
  <c r="H4242" i="5"/>
  <c r="H3630" i="5"/>
  <c r="H3503" i="5"/>
  <c r="H4377" i="5"/>
  <c r="H2660" i="5"/>
  <c r="H2141" i="5"/>
  <c r="H1756" i="5"/>
  <c r="H3298" i="5"/>
  <c r="H3102" i="5"/>
  <c r="H3168" i="5"/>
  <c r="H4301" i="5"/>
  <c r="H3309" i="5"/>
  <c r="H2229" i="5"/>
  <c r="H2371" i="5"/>
  <c r="H2049" i="5"/>
  <c r="H2408" i="5"/>
  <c r="H3255" i="5"/>
  <c r="H2849" i="5"/>
  <c r="H2377" i="5"/>
  <c r="H3186" i="5"/>
  <c r="H3534" i="5"/>
  <c r="H2384" i="5"/>
  <c r="H3189" i="5"/>
  <c r="H2117" i="5"/>
  <c r="H3006" i="5"/>
  <c r="H2046" i="5"/>
  <c r="H2094" i="5"/>
  <c r="H2036" i="5"/>
  <c r="H3550" i="5"/>
  <c r="H4002" i="5"/>
  <c r="H3614" i="5"/>
  <c r="H2318" i="5"/>
  <c r="H2261" i="5"/>
  <c r="H3415" i="5"/>
  <c r="H3214" i="5"/>
  <c r="H3975" i="5"/>
  <c r="H3357" i="5"/>
  <c r="H3921" i="5"/>
  <c r="H2334" i="5"/>
  <c r="H3563" i="5"/>
  <c r="H2638" i="5"/>
  <c r="H4058" i="5"/>
  <c r="H3433" i="5"/>
  <c r="H3570" i="5"/>
  <c r="H2820" i="5"/>
  <c r="H4432" i="5"/>
  <c r="H4014" i="5"/>
  <c r="H3902" i="5"/>
  <c r="H4229" i="5"/>
  <c r="H3509" i="5"/>
  <c r="H3238" i="5"/>
  <c r="H2427" i="5"/>
  <c r="H4381" i="5"/>
  <c r="H4131" i="5"/>
  <c r="H4176" i="5"/>
  <c r="H2526" i="5"/>
  <c r="H2184" i="5"/>
  <c r="H3043" i="5"/>
  <c r="H4311" i="5"/>
  <c r="H4026" i="5"/>
  <c r="H2181" i="5"/>
  <c r="H2853" i="5"/>
  <c r="H2198" i="5"/>
  <c r="H3595" i="5"/>
  <c r="H3596" i="5"/>
  <c r="H3258" i="5"/>
  <c r="H2861" i="5"/>
  <c r="H3598" i="5"/>
  <c r="H3559" i="5"/>
  <c r="H3130" i="5"/>
  <c r="H2283" i="5"/>
  <c r="H3603" i="5"/>
  <c r="H3475" i="5"/>
  <c r="H2228" i="5"/>
  <c r="H2448" i="5"/>
  <c r="H4179" i="5"/>
  <c r="H3065" i="5"/>
  <c r="H4314" i="5"/>
  <c r="H2194" i="5"/>
  <c r="H3142" i="5"/>
  <c r="H4385" i="5"/>
  <c r="H3485" i="5"/>
  <c r="H2086" i="5"/>
  <c r="H2258" i="5"/>
  <c r="H3311" i="5"/>
  <c r="H2886" i="5"/>
  <c r="H3281" i="5"/>
  <c r="H3493" i="5"/>
  <c r="H2895" i="5"/>
  <c r="H4268" i="5"/>
  <c r="H4238" i="5"/>
  <c r="H4412" i="5"/>
  <c r="H2905" i="5"/>
  <c r="H3629" i="5"/>
  <c r="H2908" i="5"/>
  <c r="H2226" i="5"/>
  <c r="H3291" i="5"/>
  <c r="H2419" i="5"/>
  <c r="H3980" i="5"/>
  <c r="H4012" i="5"/>
  <c r="H4187" i="5"/>
  <c r="H2507" i="5"/>
  <c r="H4083" i="5"/>
  <c r="H3901" i="5"/>
  <c r="H2144" i="5"/>
  <c r="H3637" i="5"/>
  <c r="H2169" i="5"/>
  <c r="H2146" i="5"/>
  <c r="H2525" i="5"/>
  <c r="H2225" i="5"/>
  <c r="H3645" i="5"/>
  <c r="H2262" i="5"/>
  <c r="H4272" i="5"/>
  <c r="H4388" i="5"/>
  <c r="H3314" i="5"/>
  <c r="H4285" i="5"/>
  <c r="H2437" i="5"/>
  <c r="H2263" i="5"/>
  <c r="H3964" i="5"/>
  <c r="H3588" i="5"/>
  <c r="H2096" i="5"/>
  <c r="H2109" i="5"/>
  <c r="H4436" i="5"/>
  <c r="H3228" i="5"/>
  <c r="H2245" i="5"/>
  <c r="H2134" i="5"/>
  <c r="H3504" i="5"/>
  <c r="H2426" i="5"/>
  <c r="H2918" i="5"/>
  <c r="H3135" i="5"/>
  <c r="H4213" i="5"/>
  <c r="H4052" i="5"/>
  <c r="H2970" i="5"/>
  <c r="H3917" i="5"/>
  <c r="H2560" i="5"/>
  <c r="H3483" i="5"/>
  <c r="H3840" i="5"/>
  <c r="H2219" i="5"/>
  <c r="H2463" i="5"/>
  <c r="H2978" i="5"/>
  <c r="H3725" i="5"/>
  <c r="H4404" i="5"/>
  <c r="H2402" i="5"/>
  <c r="H3151" i="5"/>
  <c r="H2778" i="5"/>
  <c r="H3494" i="5"/>
  <c r="H2205" i="5"/>
  <c r="H4448" i="5"/>
  <c r="H2702" i="5"/>
  <c r="H2111" i="5"/>
  <c r="H2485" i="5"/>
  <c r="H2996" i="5"/>
  <c r="H3221" i="5"/>
  <c r="H2633" i="5"/>
  <c r="H4262" i="5"/>
  <c r="H4202" i="5"/>
  <c r="H4324" i="5"/>
  <c r="H3680" i="5"/>
  <c r="H4184" i="5"/>
  <c r="H2215" i="5"/>
  <c r="H2343" i="5"/>
  <c r="H2272" i="5"/>
  <c r="H3572" i="5"/>
  <c r="H3010" i="5"/>
  <c r="H4244" i="5"/>
  <c r="H4364" i="5"/>
  <c r="H3606" i="5"/>
  <c r="H4206" i="5"/>
  <c r="H3686" i="5"/>
  <c r="H3371" i="5"/>
  <c r="H2255" i="5"/>
  <c r="H2312" i="5"/>
  <c r="H3373" i="5"/>
  <c r="H2832" i="5"/>
  <c r="H4087" i="5"/>
  <c r="H4365" i="5"/>
  <c r="H2940" i="5"/>
  <c r="H3245" i="5"/>
  <c r="H2433" i="5"/>
  <c r="H3037" i="5"/>
  <c r="H2703" i="5"/>
  <c r="H3038" i="5"/>
  <c r="H2709" i="5"/>
  <c r="H4351" i="5"/>
  <c r="H2547" i="5"/>
  <c r="H2444" i="5"/>
  <c r="H3935" i="5"/>
  <c r="H4288" i="5"/>
  <c r="H3672" i="5"/>
  <c r="H4319" i="5"/>
  <c r="H2193" i="5"/>
  <c r="H3540" i="5"/>
  <c r="H2913" i="5"/>
  <c r="H3051" i="5"/>
  <c r="H2247" i="5"/>
  <c r="H3711" i="5"/>
  <c r="H3604" i="5"/>
  <c r="H3396" i="5"/>
  <c r="H2190" i="5"/>
  <c r="H3916" i="5"/>
  <c r="H3202" i="5"/>
  <c r="H4215" i="5"/>
  <c r="H2360" i="5"/>
  <c r="H3480" i="5"/>
  <c r="H4092" i="5"/>
  <c r="H2596" i="5"/>
  <c r="H3612" i="5"/>
  <c r="H4279" i="5"/>
  <c r="H3275" i="5"/>
  <c r="H4437" i="5"/>
  <c r="H2316" i="5"/>
  <c r="H2299" i="5"/>
  <c r="H2337" i="5"/>
  <c r="H4290" i="5"/>
  <c r="H4396" i="5"/>
  <c r="H3731" i="5"/>
  <c r="H2173" i="5"/>
  <c r="H2282" i="5"/>
  <c r="H2254" i="5"/>
  <c r="H3419" i="5"/>
  <c r="H3738" i="5"/>
  <c r="H3623" i="5"/>
  <c r="H2784" i="5"/>
  <c r="H3145" i="5"/>
  <c r="H4331" i="5"/>
  <c r="H4394" i="5"/>
  <c r="H4007" i="5"/>
  <c r="H4353" i="5"/>
  <c r="H2329" i="5"/>
  <c r="H3229" i="5"/>
  <c r="H4077" i="5"/>
  <c r="H2201" i="5"/>
  <c r="H4010" i="5"/>
  <c r="H3336" i="5"/>
  <c r="H3095" i="5"/>
  <c r="H2983" i="5"/>
  <c r="H2505" i="5"/>
  <c r="H4040" i="5"/>
  <c r="H2823" i="5"/>
  <c r="H4442" i="5"/>
  <c r="H2310" i="5"/>
  <c r="H2278" i="5"/>
  <c r="H2676" i="5"/>
  <c r="H2399" i="5"/>
  <c r="H3104" i="5"/>
  <c r="H3763" i="5"/>
  <c r="H2520" i="5"/>
  <c r="H3443" i="5"/>
  <c r="H4133" i="5"/>
  <c r="H2180" i="5"/>
  <c r="H3450" i="5"/>
  <c r="H3780" i="5"/>
  <c r="H4089" i="5"/>
  <c r="H3793" i="5"/>
  <c r="H2296" i="5"/>
  <c r="H4025" i="5"/>
  <c r="H3993" i="5"/>
  <c r="H2899" i="5"/>
  <c r="H3266" i="5"/>
  <c r="H3466" i="5"/>
  <c r="H2967" i="5"/>
  <c r="H2567" i="5"/>
  <c r="H3813" i="5"/>
  <c r="H3134" i="5"/>
  <c r="H3335" i="5"/>
  <c r="H4031" i="5"/>
  <c r="H2200" i="5"/>
  <c r="H3013" i="5"/>
  <c r="H3478" i="5"/>
  <c r="H2252" i="5"/>
  <c r="H3608" i="5"/>
  <c r="H3271" i="5"/>
  <c r="H3341" i="5"/>
  <c r="H3272" i="5"/>
  <c r="H3273" i="5"/>
  <c r="H3068" i="5"/>
  <c r="H2761" i="5"/>
  <c r="H3345" i="5"/>
  <c r="H3553" i="5"/>
  <c r="H4297" i="5"/>
  <c r="H3209" i="5"/>
  <c r="H4298" i="5"/>
  <c r="H2251" i="5"/>
  <c r="H3416" i="5"/>
  <c r="H3495" i="5"/>
  <c r="H2890" i="5"/>
  <c r="H3285" i="5"/>
  <c r="H4005" i="5"/>
  <c r="H2623" i="5"/>
  <c r="H2843" i="5"/>
  <c r="H2991" i="5"/>
  <c r="H3082" i="5"/>
  <c r="H4240" i="5"/>
  <c r="H2328" i="5"/>
  <c r="H2298" i="5"/>
  <c r="H4344" i="5"/>
  <c r="H4293" i="5"/>
  <c r="H4099" i="5"/>
  <c r="H2810" i="5"/>
  <c r="H4418" i="5"/>
  <c r="H2222" i="5"/>
  <c r="H4243" i="5"/>
  <c r="H3508" i="5"/>
  <c r="H4080" i="5"/>
  <c r="H4158" i="5"/>
  <c r="H2956" i="5"/>
  <c r="H3061" i="5"/>
  <c r="H3683" i="5"/>
  <c r="H4246" i="5"/>
  <c r="H3687" i="5"/>
  <c r="H3927" i="5"/>
  <c r="H2829" i="5"/>
  <c r="H3512" i="5"/>
  <c r="H4162" i="5"/>
  <c r="H3577" i="5"/>
  <c r="H3019" i="5"/>
  <c r="H4018" i="5"/>
  <c r="H2684" i="5"/>
  <c r="H2521" i="5"/>
  <c r="H3444" i="5"/>
  <c r="H3173" i="5"/>
  <c r="H3961" i="5"/>
  <c r="H3693" i="5"/>
  <c r="H3176" i="5"/>
  <c r="H2986" i="5"/>
  <c r="H3523" i="5"/>
  <c r="H3908" i="5"/>
  <c r="H2290" i="5"/>
  <c r="H3525" i="5"/>
  <c r="H3977" i="5"/>
  <c r="H2253" i="5"/>
  <c r="H2364" i="5"/>
  <c r="H3374" i="5"/>
  <c r="H2445" i="5"/>
  <c r="H2994" i="5"/>
  <c r="H2446" i="5"/>
  <c r="H2304" i="5"/>
  <c r="H2735" i="5"/>
  <c r="H3656" i="5"/>
  <c r="H4049" i="5"/>
  <c r="H2693" i="5"/>
  <c r="H2562" i="5"/>
  <c r="H2743" i="5"/>
  <c r="H3334" i="5"/>
  <c r="H2288" i="5"/>
  <c r="H3544" i="5"/>
  <c r="H3913" i="5"/>
  <c r="H3914" i="5"/>
  <c r="H2919" i="5"/>
  <c r="H2265" i="5"/>
  <c r="H3077" i="5"/>
  <c r="H3339" i="5"/>
  <c r="H2586" i="5"/>
  <c r="H4170" i="5"/>
  <c r="H2461" i="5"/>
  <c r="H2803" i="5"/>
  <c r="H2397" i="5"/>
  <c r="H2271" i="5"/>
  <c r="H2686" i="5"/>
  <c r="H2324" i="5"/>
  <c r="H3282" i="5"/>
  <c r="H3730" i="5"/>
  <c r="H3919" i="5"/>
  <c r="H3078" i="5"/>
  <c r="H3736" i="5"/>
  <c r="H4074" i="5"/>
  <c r="H2330" i="5"/>
  <c r="H2424" i="5"/>
  <c r="H2851" i="5"/>
  <c r="H2726" i="5"/>
  <c r="H2415" i="5"/>
  <c r="H2903" i="5"/>
  <c r="H3224" i="5"/>
  <c r="H4204" i="5"/>
  <c r="H2497" i="5"/>
  <c r="H3924" i="5"/>
  <c r="H4060" i="5"/>
  <c r="H2470" i="5"/>
  <c r="H2284" i="5"/>
  <c r="H2661" i="5"/>
  <c r="H2394" i="5"/>
  <c r="H3099" i="5"/>
  <c r="H2926" i="5"/>
  <c r="H2295" i="5"/>
  <c r="H2355" i="5"/>
  <c r="H3069" i="5"/>
  <c r="H2429" i="5"/>
  <c r="H3243" i="5"/>
  <c r="H2465" i="5"/>
  <c r="H2524" i="5"/>
  <c r="H2771" i="5"/>
  <c r="H3354" i="5"/>
  <c r="H2939" i="5"/>
  <c r="H4136" i="5"/>
  <c r="H3986" i="5"/>
  <c r="H2839" i="5"/>
  <c r="H2294" i="5"/>
  <c r="H3252" i="5"/>
  <c r="H3781" i="5"/>
  <c r="H3177" i="5"/>
  <c r="H3455" i="5"/>
  <c r="H2308" i="5"/>
  <c r="H3383" i="5"/>
  <c r="H2499" i="5"/>
  <c r="H2412" i="5"/>
  <c r="H2552" i="5"/>
  <c r="H3537" i="5"/>
  <c r="H2857" i="5"/>
  <c r="H3966" i="5"/>
  <c r="H3125" i="5"/>
  <c r="H3328" i="5"/>
  <c r="H4072" i="5"/>
  <c r="H2640" i="5"/>
  <c r="H2922" i="5"/>
  <c r="H3262" i="5"/>
  <c r="H2432" i="5"/>
  <c r="H2864" i="5"/>
  <c r="H3072" i="5"/>
  <c r="H3264" i="5"/>
  <c r="H3333" i="5"/>
  <c r="H3087" i="5"/>
  <c r="H2964" i="5"/>
  <c r="H3132" i="5"/>
  <c r="H2569" i="5"/>
  <c r="H2354" i="5"/>
  <c r="H2311" i="5"/>
  <c r="H4178" i="5"/>
  <c r="H3999" i="5"/>
  <c r="H2625" i="5"/>
  <c r="H2393" i="5"/>
  <c r="H2694" i="5"/>
  <c r="H3201" i="5"/>
  <c r="H4277" i="5"/>
  <c r="H2327" i="5"/>
  <c r="H2591" i="5"/>
  <c r="H3064" i="5"/>
  <c r="H2592" i="5"/>
  <c r="H4216" i="5"/>
  <c r="H2758" i="5"/>
  <c r="H2326" i="5"/>
  <c r="H4181" i="5"/>
  <c r="H2409" i="5"/>
  <c r="H2317" i="5"/>
  <c r="H2530" i="5"/>
  <c r="H3667" i="5"/>
  <c r="H2677" i="5"/>
  <c r="H4198" i="5"/>
  <c r="H3219" i="5"/>
  <c r="H2352" i="5"/>
  <c r="H3348" i="5"/>
  <c r="H2413" i="5"/>
  <c r="H2350" i="5"/>
  <c r="H3351" i="5"/>
  <c r="H2769" i="5"/>
  <c r="H4123" i="5"/>
  <c r="H2366" i="5"/>
  <c r="H2891" i="5"/>
  <c r="H4036" i="5"/>
  <c r="H2480" i="5"/>
  <c r="H2392" i="5"/>
  <c r="H2801" i="5"/>
  <c r="H2999" i="5"/>
  <c r="H2498" i="5"/>
  <c r="H2420" i="5"/>
  <c r="H2503" i="5"/>
  <c r="H3274" i="5"/>
  <c r="H3571" i="5"/>
  <c r="H2923" i="5"/>
  <c r="H3685" i="5"/>
  <c r="H2368" i="5"/>
  <c r="H2825" i="5"/>
  <c r="H3632" i="5"/>
  <c r="H2462" i="5"/>
  <c r="H2386" i="5"/>
  <c r="H3958" i="5"/>
  <c r="H3106" i="5"/>
  <c r="H2833" i="5"/>
  <c r="H3304" i="5"/>
  <c r="H3441" i="5"/>
  <c r="H3959" i="5"/>
  <c r="H3766" i="5"/>
  <c r="H2411" i="5"/>
  <c r="H2398" i="5"/>
  <c r="H2472" i="5"/>
  <c r="H3174" i="5"/>
  <c r="H3075" i="5"/>
  <c r="H3962" i="5"/>
  <c r="H2699" i="5"/>
  <c r="H3449" i="5"/>
  <c r="H4273" i="5"/>
  <c r="H2944" i="5"/>
  <c r="H4389" i="5"/>
  <c r="H3036" i="5"/>
  <c r="H3650" i="5"/>
  <c r="H2456" i="5"/>
  <c r="H3317" i="5"/>
  <c r="H2707" i="5"/>
  <c r="H4390" i="5"/>
  <c r="H4361" i="5"/>
  <c r="H3117" i="5"/>
  <c r="H4287" i="5"/>
  <c r="H3044" i="5"/>
  <c r="H3936" i="5"/>
  <c r="H3535" i="5"/>
  <c r="H3327" i="5"/>
  <c r="H3049" i="5"/>
  <c r="H2431" i="5"/>
  <c r="H3127" i="5"/>
  <c r="H3462" i="5"/>
  <c r="H2418" i="5"/>
  <c r="H2389" i="5"/>
  <c r="H3541" i="5"/>
  <c r="H3053" i="5"/>
  <c r="H3089" i="5"/>
  <c r="H3968" i="5"/>
  <c r="H3815" i="5"/>
  <c r="H3198" i="5"/>
  <c r="H3399" i="5"/>
  <c r="H4392" i="5"/>
  <c r="H3714" i="5"/>
  <c r="H2574" i="5"/>
  <c r="H2972" i="5"/>
  <c r="H2404" i="5"/>
  <c r="H3662" i="5"/>
  <c r="H3663" i="5"/>
  <c r="H2459" i="5"/>
  <c r="H2531" i="5"/>
  <c r="H3340" i="5"/>
  <c r="H2594" i="5"/>
  <c r="H4402" i="5"/>
  <c r="H3141" i="5"/>
  <c r="H4197" i="5"/>
  <c r="H2766" i="5"/>
  <c r="H3162" i="5"/>
  <c r="H4035" i="5"/>
  <c r="H3211" i="5"/>
  <c r="H3489" i="5"/>
  <c r="H3150" i="5"/>
  <c r="H3356" i="5"/>
  <c r="H3621" i="5"/>
  <c r="H2478" i="5"/>
  <c r="H3153" i="5"/>
  <c r="H2988" i="5"/>
  <c r="H3247" i="5"/>
  <c r="H2968" i="5"/>
  <c r="H3497" i="5"/>
  <c r="H3976" i="5"/>
  <c r="H2430" i="5"/>
  <c r="H3740" i="5"/>
  <c r="H2484" i="5"/>
  <c r="H3743" i="5"/>
  <c r="H3156" i="5"/>
  <c r="H2428" i="5"/>
  <c r="H2515" i="5"/>
  <c r="H3978" i="5"/>
  <c r="H3218" i="5"/>
  <c r="H3361" i="5"/>
  <c r="H2423" i="5"/>
  <c r="H3898" i="5"/>
  <c r="H4100" i="5"/>
  <c r="H3293" i="5"/>
  <c r="H2613" i="5"/>
  <c r="H4102" i="5"/>
  <c r="H3750" i="5"/>
  <c r="H3505" i="5"/>
  <c r="H4358" i="5"/>
  <c r="H2936" i="5"/>
  <c r="H2659" i="5"/>
  <c r="H3011" i="5"/>
  <c r="H2666" i="5"/>
  <c r="H2650" i="5"/>
  <c r="H2522" i="5"/>
  <c r="H3689" i="5"/>
  <c r="H3105" i="5"/>
  <c r="H4447" i="5"/>
  <c r="H3170" i="5"/>
  <c r="H2933" i="5"/>
  <c r="H2434" i="5"/>
  <c r="H2500" i="5"/>
  <c r="H3378" i="5"/>
  <c r="H4248" i="5"/>
  <c r="H3690" i="5"/>
  <c r="H3960" i="5"/>
  <c r="H3074" i="5"/>
  <c r="H2773" i="5"/>
  <c r="H2458" i="5"/>
  <c r="H2527" i="5"/>
  <c r="H3379" i="5"/>
  <c r="H4163" i="5"/>
  <c r="H2475" i="5"/>
  <c r="H2821" i="5"/>
  <c r="H2512" i="5"/>
  <c r="H2457" i="5"/>
  <c r="H2435" i="5"/>
  <c r="H3557" i="5"/>
  <c r="H2620" i="5"/>
  <c r="H4395" i="5"/>
  <c r="H2840" i="5"/>
  <c r="H3524" i="5"/>
  <c r="H4217" i="5"/>
  <c r="H3988" i="5"/>
  <c r="H4109" i="5"/>
  <c r="H2493" i="5"/>
  <c r="H3989" i="5"/>
  <c r="H3741" i="5"/>
  <c r="H3587" i="5"/>
  <c r="H2788" i="5"/>
  <c r="H3589" i="5"/>
  <c r="H2508" i="5"/>
  <c r="H2724" i="5"/>
  <c r="H2450" i="5"/>
  <c r="H2490" i="5"/>
  <c r="H2491" i="5"/>
  <c r="H3024" i="5"/>
  <c r="H3579" i="5"/>
  <c r="H3047" i="5"/>
  <c r="H2730" i="5"/>
  <c r="H3205" i="5"/>
  <c r="H3562" i="5"/>
  <c r="H4111" i="5"/>
  <c r="H3048" i="5"/>
  <c r="H4048" i="5"/>
  <c r="H3259" i="5"/>
  <c r="H4295" i="5"/>
  <c r="H3461" i="5"/>
  <c r="H3995" i="5"/>
  <c r="H2615" i="5"/>
  <c r="H3050" i="5"/>
  <c r="H3388" i="5"/>
  <c r="H2469" i="5"/>
  <c r="H4050" i="5"/>
  <c r="H3332" i="5"/>
  <c r="H3192" i="5"/>
  <c r="H3709" i="5"/>
  <c r="H3160" i="5"/>
  <c r="H2867" i="5"/>
  <c r="H4328" i="5"/>
  <c r="H2468" i="5"/>
  <c r="H3600" i="5"/>
  <c r="H3394" i="5"/>
  <c r="H2559" i="5"/>
  <c r="H2539" i="5"/>
  <c r="H3659" i="5"/>
  <c r="H3337" i="5"/>
  <c r="H2688" i="5"/>
  <c r="H2504" i="5"/>
  <c r="H2575" i="5"/>
  <c r="H2805" i="5"/>
  <c r="H4033" i="5"/>
  <c r="H2753" i="5"/>
  <c r="H3718" i="5"/>
  <c r="H2477" i="5"/>
  <c r="H2511" i="5"/>
  <c r="H2488" i="5"/>
  <c r="H3403" i="5"/>
  <c r="H2929" i="5"/>
  <c r="H3343" i="5"/>
  <c r="H4093" i="5"/>
  <c r="H3404" i="5"/>
  <c r="H4120" i="5"/>
  <c r="H3143" i="5"/>
  <c r="H3018" i="5"/>
  <c r="H4121" i="5"/>
  <c r="H3144" i="5"/>
  <c r="H3406" i="5"/>
  <c r="H2977" i="5"/>
  <c r="H3552" i="5"/>
  <c r="H2487" i="5"/>
  <c r="H3071" i="5"/>
  <c r="H2580" i="5"/>
  <c r="H3668" i="5"/>
  <c r="H2980" i="5"/>
  <c r="H2611" i="5"/>
  <c r="H3148" i="5"/>
  <c r="H2818" i="5"/>
  <c r="H3059" i="5"/>
  <c r="H4122" i="5"/>
  <c r="H2774" i="5"/>
  <c r="H3090" i="5"/>
  <c r="H4073" i="5"/>
  <c r="H3032" i="5"/>
  <c r="H4124" i="5"/>
  <c r="H3035" i="5"/>
  <c r="H2701" i="5"/>
  <c r="H2893" i="5"/>
  <c r="H4397" i="5"/>
  <c r="H2672" i="5"/>
  <c r="H3178" i="5"/>
  <c r="H3949" i="5"/>
  <c r="H2486" i="5"/>
  <c r="H3280" i="5"/>
  <c r="H4183" i="5"/>
  <c r="H4424" i="5"/>
  <c r="H2793" i="5"/>
  <c r="H4332" i="5"/>
  <c r="H2740" i="5"/>
  <c r="H2723" i="5"/>
  <c r="H3897" i="5"/>
  <c r="H4292" i="5"/>
  <c r="H4315" i="5"/>
  <c r="H4441" i="5"/>
  <c r="H4449" i="5"/>
  <c r="H2532" i="5"/>
  <c r="H3745" i="5"/>
  <c r="H2984" i="5"/>
  <c r="H2632" i="5"/>
  <c r="H2979" i="5"/>
  <c r="H2683" i="5"/>
  <c r="H2553" i="5"/>
  <c r="H3425" i="5"/>
  <c r="H2673" i="5"/>
  <c r="H2494" i="5"/>
  <c r="H2637" i="5"/>
  <c r="H3426" i="5"/>
  <c r="H3290" i="5"/>
  <c r="H3002" i="5"/>
  <c r="H3564" i="5"/>
  <c r="H2865" i="5"/>
  <c r="H3004" i="5"/>
  <c r="H4224" i="5"/>
  <c r="H2506" i="5"/>
  <c r="H2957" i="5"/>
  <c r="H3230" i="5"/>
  <c r="H3292" i="5"/>
  <c r="H3432" i="5"/>
  <c r="H3231" i="5"/>
  <c r="H2584" i="5"/>
  <c r="H3066" i="5"/>
  <c r="H4336" i="5"/>
  <c r="H2780" i="5"/>
  <c r="H4226" i="5"/>
  <c r="H2551" i="5"/>
  <c r="H3434" i="5"/>
  <c r="H2657" i="5"/>
  <c r="H4039" i="5"/>
  <c r="H4013" i="5"/>
  <c r="H2896" i="5"/>
  <c r="H2514" i="5"/>
  <c r="H2662" i="5"/>
  <c r="H2663" i="5"/>
  <c r="H3234" i="5"/>
  <c r="H3437" i="5"/>
  <c r="H3438" i="5"/>
  <c r="H2808" i="5"/>
  <c r="H2635" i="5"/>
  <c r="H3070" i="5"/>
  <c r="H2667" i="5"/>
  <c r="H2565" i="5"/>
  <c r="H2509" i="5"/>
  <c r="H2754" i="5"/>
  <c r="H2927" i="5"/>
  <c r="H2827" i="5"/>
  <c r="H2756" i="5"/>
  <c r="H4015" i="5"/>
  <c r="H3759" i="5"/>
  <c r="H3014" i="5"/>
  <c r="H3167" i="5"/>
  <c r="H3302" i="5"/>
  <c r="H2671" i="5"/>
  <c r="H2828" i="5"/>
  <c r="H2518" i="5"/>
  <c r="H3237" i="5"/>
  <c r="H2542" i="5"/>
  <c r="H2658" i="5"/>
  <c r="H2844" i="5"/>
  <c r="H2589" i="5"/>
  <c r="H3016" i="5"/>
  <c r="H4016" i="5"/>
  <c r="H2760" i="5"/>
  <c r="H3017" i="5"/>
  <c r="H3169" i="5"/>
  <c r="H3440" i="5"/>
  <c r="H2739" i="5"/>
  <c r="H3761" i="5"/>
  <c r="H3513" i="5"/>
  <c r="H3375" i="5"/>
  <c r="H3641" i="5"/>
  <c r="H3303" i="5"/>
  <c r="H2604" i="5"/>
  <c r="H3578" i="5"/>
  <c r="H2523" i="5"/>
  <c r="H2764" i="5"/>
  <c r="H3107" i="5"/>
  <c r="H3944" i="5"/>
  <c r="H2880" i="5"/>
  <c r="H2561" i="5"/>
  <c r="H3906" i="5"/>
  <c r="H3849" i="5"/>
  <c r="H3850" i="5"/>
  <c r="H3442" i="5"/>
  <c r="H4020" i="5"/>
  <c r="H2757" i="5"/>
  <c r="H3306" i="5"/>
  <c r="H2934" i="5"/>
  <c r="H3643" i="5"/>
  <c r="H3307" i="5"/>
  <c r="H3109" i="5"/>
  <c r="H2612" i="5"/>
  <c r="H2689" i="5"/>
  <c r="H2691" i="5"/>
  <c r="H2534" i="5"/>
  <c r="H2692" i="5"/>
  <c r="H3026" i="5"/>
  <c r="H3934" i="5"/>
  <c r="H2836" i="5"/>
  <c r="H2776" i="5"/>
  <c r="H4022" i="5"/>
  <c r="H3581" i="5"/>
  <c r="H2705" i="5"/>
  <c r="H2583" i="5"/>
  <c r="H2941" i="5"/>
  <c r="H4017" i="5"/>
  <c r="H2536" i="5"/>
  <c r="H2616" i="5"/>
  <c r="H2541" i="5"/>
  <c r="H2618" i="5"/>
  <c r="H2987" i="5"/>
  <c r="H3246" i="5"/>
  <c r="H4426" i="5"/>
  <c r="H3551" i="5"/>
  <c r="H3031" i="5"/>
  <c r="H3448" i="5"/>
  <c r="H3376" i="5"/>
  <c r="H3111" i="5"/>
  <c r="H3926" i="5"/>
  <c r="H2989" i="5"/>
  <c r="H2566" i="5"/>
  <c r="H3648" i="5"/>
  <c r="H3585" i="5"/>
  <c r="H2581" i="5"/>
  <c r="H4398" i="5"/>
  <c r="H2585" i="5"/>
  <c r="H2947" i="5"/>
  <c r="H2842" i="5"/>
  <c r="H3286" i="5"/>
  <c r="H3253" i="5"/>
  <c r="H2783" i="5"/>
  <c r="H2543" i="5"/>
  <c r="H2563" i="5"/>
  <c r="H4451" i="5"/>
  <c r="H3671" i="5"/>
  <c r="H3039" i="5"/>
  <c r="H4139" i="5"/>
  <c r="H2819" i="5"/>
  <c r="H4294" i="5"/>
  <c r="H3783" i="5"/>
  <c r="H2546" i="5"/>
  <c r="H2889" i="5"/>
  <c r="H2590" i="5"/>
  <c r="H3586" i="5"/>
  <c r="H2579" i="5"/>
  <c r="H2897" i="5"/>
  <c r="H2786" i="5"/>
  <c r="H2639" i="5"/>
  <c r="H3456" i="5"/>
  <c r="H3670" i="5"/>
  <c r="H2789" i="5"/>
  <c r="H2571" i="5"/>
  <c r="H2792" i="5"/>
  <c r="H2627" i="5"/>
  <c r="H2628" i="5"/>
  <c r="H3040" i="5"/>
  <c r="H2629" i="5"/>
  <c r="H4371" i="5"/>
  <c r="H2678" i="5"/>
  <c r="H2722" i="5"/>
  <c r="H3042" i="5"/>
  <c r="H3118" i="5"/>
  <c r="H3591" i="5"/>
  <c r="H3359" i="5"/>
  <c r="H3119" i="5"/>
  <c r="H2549" i="5"/>
  <c r="H4142" i="5"/>
  <c r="H2631" i="5"/>
  <c r="H3457" i="5"/>
  <c r="H3362" i="5"/>
  <c r="H4444" i="5"/>
  <c r="H4143" i="5"/>
  <c r="H4340" i="5"/>
  <c r="H3458" i="5"/>
  <c r="H3965" i="5"/>
  <c r="H3321" i="5"/>
  <c r="H2619" i="5"/>
  <c r="H3204" i="5"/>
  <c r="H3499" i="5"/>
  <c r="H3120" i="5"/>
  <c r="H2852" i="5"/>
  <c r="H2995" i="5"/>
  <c r="H4070" i="5"/>
  <c r="H3594" i="5"/>
  <c r="H2797" i="5"/>
  <c r="H2898" i="5"/>
  <c r="H3187" i="5"/>
  <c r="H3322" i="5"/>
  <c r="H3188" i="5"/>
  <c r="H3701" i="5"/>
  <c r="H3385" i="5"/>
  <c r="H2597" i="5"/>
  <c r="H2755" i="5"/>
  <c r="H2556" i="5"/>
  <c r="H3222" i="5"/>
  <c r="H3324" i="5"/>
  <c r="H3088" i="5"/>
  <c r="H3938" i="5"/>
  <c r="H2800" i="5"/>
  <c r="H2878" i="5"/>
  <c r="H2728" i="5"/>
  <c r="H2998" i="5"/>
  <c r="H3045" i="5"/>
  <c r="H2961" i="5"/>
  <c r="H3022" i="5"/>
  <c r="H2704" i="5"/>
  <c r="H3325" i="5"/>
  <c r="H3046" i="5"/>
  <c r="H2802" i="5"/>
  <c r="H2729" i="5"/>
  <c r="H2900" i="5"/>
  <c r="H4274" i="5"/>
  <c r="H2856" i="5"/>
  <c r="H2634" i="5"/>
  <c r="H3001" i="5"/>
  <c r="H2731" i="5"/>
  <c r="H2928" i="5"/>
  <c r="H2733" i="5"/>
  <c r="H3121" i="5"/>
  <c r="H2858" i="5"/>
  <c r="H2804" i="5"/>
  <c r="H2902" i="5"/>
  <c r="H3677" i="5"/>
  <c r="H2555" i="5"/>
  <c r="H4252" i="5"/>
  <c r="H3860" i="5"/>
  <c r="H2598" i="5"/>
  <c r="H2679" i="5"/>
  <c r="H4147" i="5"/>
  <c r="H2558" i="5"/>
  <c r="H2904" i="5"/>
  <c r="H3704" i="5"/>
  <c r="H3722" i="5"/>
  <c r="H2962" i="5"/>
  <c r="H3800" i="5"/>
  <c r="H4438" i="5"/>
  <c r="H2906" i="5"/>
  <c r="H3435" i="5"/>
  <c r="H3225" i="5"/>
  <c r="H2557" i="5"/>
  <c r="H3226" i="5"/>
  <c r="H3597" i="5"/>
  <c r="H3126" i="5"/>
  <c r="H2907" i="5"/>
  <c r="H4211" i="5"/>
  <c r="H3227" i="5"/>
  <c r="H3705" i="5"/>
  <c r="H2737" i="5"/>
  <c r="H2600" i="5"/>
  <c r="H2762" i="5"/>
  <c r="H3428" i="5"/>
  <c r="H4149" i="5"/>
  <c r="H2752" i="5"/>
  <c r="H3159" i="5"/>
  <c r="H3190" i="5"/>
  <c r="H3330" i="5"/>
  <c r="H3331" i="5"/>
  <c r="H2641" i="5"/>
  <c r="H2863" i="5"/>
  <c r="H3244" i="5"/>
  <c r="H2610" i="5"/>
  <c r="H4296" i="5"/>
  <c r="H2807" i="5"/>
  <c r="H3590" i="5"/>
  <c r="H2642" i="5"/>
  <c r="H2687" i="5"/>
  <c r="H3706" i="5"/>
  <c r="H3263" i="5"/>
  <c r="H3967" i="5"/>
  <c r="H4113" i="5"/>
  <c r="H2697" i="5"/>
  <c r="H4157" i="5"/>
  <c r="H2577" i="5"/>
  <c r="H2617" i="5"/>
  <c r="H2963" i="5"/>
  <c r="H2822" i="5"/>
  <c r="H2924" i="5"/>
  <c r="H3005" i="5"/>
  <c r="H3129" i="5"/>
  <c r="H2795" i="5"/>
  <c r="H3193" i="5"/>
  <c r="H2665" i="5"/>
  <c r="H2636" i="5"/>
  <c r="H2644" i="5"/>
  <c r="H2645" i="5"/>
  <c r="H3633" i="5"/>
  <c r="H2582" i="5"/>
  <c r="H3007" i="5"/>
  <c r="H3808" i="5"/>
  <c r="H3393" i="5"/>
  <c r="H3166" i="5"/>
  <c r="H2824" i="5"/>
  <c r="H4452" i="5"/>
  <c r="H3195" i="5"/>
  <c r="H2965" i="5"/>
  <c r="H2647" i="5"/>
  <c r="H2765" i="5"/>
  <c r="H3658" i="5"/>
  <c r="H3267" i="5"/>
  <c r="H2669" i="5"/>
  <c r="H4399" i="5"/>
  <c r="H3809" i="5"/>
  <c r="H2648" i="5"/>
  <c r="H3161" i="5"/>
  <c r="H4150" i="5"/>
  <c r="H4427" i="5"/>
  <c r="H2966" i="5"/>
  <c r="H2744" i="5"/>
  <c r="H2649" i="5"/>
  <c r="H3811" i="5"/>
  <c r="H3054" i="5"/>
  <c r="H4115" i="5"/>
  <c r="H3196" i="5"/>
  <c r="H2734" i="5"/>
  <c r="H3033" i="5"/>
  <c r="H2745" i="5"/>
  <c r="H3467" i="5"/>
  <c r="H2674" i="5"/>
  <c r="H2798" i="5"/>
  <c r="H2725" i="5"/>
  <c r="H2614" i="5"/>
  <c r="H2813" i="5"/>
  <c r="H4029" i="5"/>
  <c r="H2621" i="5"/>
  <c r="H3131" i="5"/>
  <c r="H4051" i="5"/>
  <c r="H3469" i="5"/>
  <c r="H2706" i="5"/>
  <c r="H3034" i="5"/>
  <c r="H3601" i="5"/>
  <c r="H3560" i="5"/>
  <c r="H2670" i="5"/>
  <c r="H2651" i="5"/>
  <c r="H2746" i="5"/>
  <c r="H3197" i="5"/>
  <c r="H3055" i="5"/>
  <c r="H2570" i="5"/>
  <c r="H3996" i="5"/>
  <c r="H2603" i="5"/>
  <c r="H2652" i="5"/>
  <c r="H3470" i="5"/>
  <c r="H2593" i="5"/>
  <c r="H2779" i="5"/>
  <c r="H3250" i="5"/>
  <c r="H2682" i="5"/>
  <c r="H2747" i="5"/>
  <c r="H4151" i="5"/>
  <c r="H4453" i="5"/>
  <c r="H3091" i="5"/>
  <c r="H2576" i="5"/>
  <c r="H3056" i="5"/>
  <c r="H2892" i="5"/>
  <c r="H2767" i="5"/>
  <c r="H2868" i="5"/>
  <c r="H2727" i="5"/>
  <c r="H2748" i="5"/>
  <c r="H2681" i="5"/>
  <c r="H2601" i="5"/>
  <c r="H3363" i="5"/>
  <c r="H3473" i="5"/>
  <c r="H2606" i="5"/>
  <c r="H2969" i="5"/>
  <c r="H2870" i="5"/>
  <c r="H2602" i="5"/>
  <c r="H4152" i="5"/>
  <c r="H2572" i="5"/>
  <c r="H4289" i="5"/>
  <c r="H3057" i="5"/>
  <c r="H2768" i="5"/>
  <c r="H3474" i="5"/>
  <c r="H2814" i="5"/>
  <c r="H2879" i="5"/>
  <c r="H3912" i="5"/>
  <c r="H2831" i="5"/>
  <c r="H2622" i="5"/>
  <c r="H2871" i="5"/>
  <c r="H2664" i="5"/>
  <c r="H2815" i="5"/>
  <c r="H2654" i="5"/>
  <c r="H2609" i="5"/>
  <c r="H2749" i="5"/>
  <c r="H2817" i="5"/>
  <c r="H3395" i="5"/>
  <c r="L7" i="5"/>
  <c r="Q3" i="5"/>
  <c r="P3" i="5"/>
  <c r="N3" i="5"/>
  <c r="Q2" i="5"/>
  <c r="P2" i="5"/>
  <c r="N2" i="5"/>
  <c r="O3" i="5"/>
  <c r="M3" i="5"/>
  <c r="O2" i="5"/>
  <c r="M2" i="5"/>
  <c r="L3" i="5"/>
  <c r="L2" i="5"/>
  <c r="B4" i="5"/>
  <c r="A4" i="5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" i="3"/>
  <c r="I6" i="3" a="1"/>
  <c r="I6" i="3"/>
  <c r="I7" i="3" a="1"/>
  <c r="I7" i="3"/>
  <c r="I8" i="3" a="1"/>
  <c r="I8" i="3"/>
  <c r="I9" i="3" a="1"/>
  <c r="I9" i="3"/>
  <c r="I10" i="3" a="1"/>
  <c r="I10" i="3"/>
  <c r="I11" i="3" a="1"/>
  <c r="I11" i="3"/>
  <c r="I12" i="3" a="1"/>
  <c r="I12" i="3"/>
  <c r="I13" i="3" a="1"/>
  <c r="I13" i="3"/>
  <c r="I14" i="3" a="1"/>
  <c r="I14" i="3"/>
  <c r="I15" i="3" a="1"/>
  <c r="I15" i="3"/>
  <c r="I16" i="3" a="1"/>
  <c r="I16" i="3"/>
  <c r="I17" i="3" a="1"/>
  <c r="I17" i="3"/>
  <c r="I18" i="3" a="1"/>
  <c r="I18" i="3"/>
  <c r="I19" i="3" a="1"/>
  <c r="I19" i="3"/>
  <c r="I20" i="3" a="1"/>
  <c r="I20" i="3"/>
  <c r="I21" i="3" a="1"/>
  <c r="I21" i="3"/>
  <c r="I22" i="3" a="1"/>
  <c r="I22" i="3"/>
  <c r="I23" i="3" a="1"/>
  <c r="I23" i="3"/>
  <c r="I24" i="3" a="1"/>
  <c r="I24" i="3"/>
  <c r="I25" i="3" a="1"/>
  <c r="I25" i="3"/>
  <c r="I26" i="3" a="1"/>
  <c r="I26" i="3"/>
  <c r="I27" i="3" a="1"/>
  <c r="I27" i="3"/>
  <c r="I28" i="3" a="1"/>
  <c r="I28" i="3"/>
  <c r="I29" i="3" a="1"/>
  <c r="I29" i="3"/>
  <c r="I30" i="3" a="1"/>
  <c r="I30" i="3"/>
  <c r="I31" i="3" a="1"/>
  <c r="I31" i="3"/>
  <c r="I32" i="3" a="1"/>
  <c r="I32" i="3"/>
  <c r="I33" i="3" a="1"/>
  <c r="I33" i="3"/>
  <c r="I34" i="3" a="1"/>
  <c r="I34" i="3"/>
  <c r="I35" i="3" a="1"/>
  <c r="I35" i="3"/>
  <c r="I36" i="3" a="1"/>
  <c r="I36" i="3"/>
  <c r="I37" i="3" a="1"/>
  <c r="I37" i="3"/>
  <c r="I38" i="3" a="1"/>
  <c r="I38" i="3"/>
  <c r="I39" i="3" a="1"/>
  <c r="I39" i="3"/>
  <c r="I40" i="3" a="1"/>
  <c r="I40" i="3"/>
  <c r="I41" i="3" a="1"/>
  <c r="I41" i="3"/>
  <c r="I42" i="3" a="1"/>
  <c r="I42" i="3"/>
  <c r="I43" i="3" a="1"/>
  <c r="I43" i="3"/>
  <c r="I44" i="3" a="1"/>
  <c r="I44" i="3"/>
  <c r="I45" i="3" a="1"/>
  <c r="I45" i="3"/>
  <c r="I46" i="3" a="1"/>
  <c r="I46" i="3"/>
  <c r="I47" i="3" a="1"/>
  <c r="I47" i="3"/>
  <c r="I48" i="3" a="1"/>
  <c r="I48" i="3"/>
  <c r="I49" i="3" a="1"/>
  <c r="I49" i="3"/>
  <c r="I50" i="3" a="1"/>
  <c r="I50" i="3"/>
  <c r="I51" i="3" a="1"/>
  <c r="I51" i="3"/>
  <c r="I5" i="3" a="1"/>
  <c r="I5" i="3"/>
  <c r="H5" i="3" a="1"/>
  <c r="H5" i="3"/>
  <c r="H6" i="3" a="1"/>
  <c r="H6" i="3"/>
  <c r="H7" i="3" a="1"/>
  <c r="H7" i="3"/>
  <c r="H8" i="3" a="1"/>
  <c r="H8" i="3"/>
  <c r="H9" i="3" a="1"/>
  <c r="H9" i="3"/>
  <c r="H10" i="3" a="1"/>
  <c r="H10" i="3"/>
  <c r="H11" i="3" a="1"/>
  <c r="H11" i="3"/>
  <c r="H12" i="3" a="1"/>
  <c r="H12" i="3"/>
  <c r="H13" i="3" a="1"/>
  <c r="H13" i="3"/>
  <c r="H14" i="3" a="1"/>
  <c r="H14" i="3"/>
  <c r="H15" i="3" a="1"/>
  <c r="H15" i="3"/>
  <c r="H16" i="3" a="1"/>
  <c r="H16" i="3"/>
  <c r="H17" i="3" a="1"/>
  <c r="H17" i="3"/>
  <c r="H18" i="3" a="1"/>
  <c r="H18" i="3"/>
  <c r="H19" i="3" a="1"/>
  <c r="H19" i="3"/>
  <c r="H20" i="3" a="1"/>
  <c r="H20" i="3"/>
  <c r="H21" i="3" a="1"/>
  <c r="H21" i="3"/>
  <c r="H22" i="3" a="1"/>
  <c r="H22" i="3"/>
  <c r="H23" i="3" a="1"/>
  <c r="H23" i="3"/>
  <c r="H24" i="3" a="1"/>
  <c r="H24" i="3"/>
  <c r="H25" i="3" a="1"/>
  <c r="H25" i="3"/>
  <c r="H26" i="3" a="1"/>
  <c r="H26" i="3"/>
  <c r="H27" i="3" a="1"/>
  <c r="H27" i="3"/>
  <c r="H28" i="3" a="1"/>
  <c r="H28" i="3"/>
  <c r="H29" i="3" a="1"/>
  <c r="H29" i="3"/>
  <c r="H30" i="3" a="1"/>
  <c r="H30" i="3"/>
  <c r="H31" i="3" a="1"/>
  <c r="H31" i="3"/>
  <c r="H32" i="3" a="1"/>
  <c r="H32" i="3"/>
  <c r="H33" i="3" a="1"/>
  <c r="H33" i="3"/>
  <c r="H34" i="3" a="1"/>
  <c r="H34" i="3"/>
  <c r="H35" i="3" a="1"/>
  <c r="H35" i="3"/>
  <c r="H36" i="3" a="1"/>
  <c r="H36" i="3"/>
  <c r="H37" i="3" a="1"/>
  <c r="H37" i="3"/>
  <c r="H38" i="3" a="1"/>
  <c r="H38" i="3"/>
  <c r="H39" i="3" a="1"/>
  <c r="H39" i="3"/>
  <c r="H40" i="3" a="1"/>
  <c r="H40" i="3"/>
  <c r="H41" i="3" a="1"/>
  <c r="H41" i="3"/>
  <c r="H42" i="3" a="1"/>
  <c r="H42" i="3"/>
  <c r="H43" i="3" a="1"/>
  <c r="H43" i="3"/>
  <c r="H44" i="3" a="1"/>
  <c r="H44" i="3"/>
  <c r="H45" i="3" a="1"/>
  <c r="H45" i="3"/>
  <c r="H46" i="3" a="1"/>
  <c r="H46" i="3"/>
  <c r="H47" i="3" a="1"/>
  <c r="H47" i="3"/>
  <c r="H48" i="3" a="1"/>
  <c r="H48" i="3"/>
  <c r="H49" i="3" a="1"/>
  <c r="H49" i="3"/>
  <c r="H50" i="3" a="1"/>
  <c r="H50" i="3"/>
  <c r="H51" i="3" a="1"/>
  <c r="H51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" i="3"/>
  <c r="E5" i="3" a="1"/>
  <c r="E5" i="3"/>
  <c r="L1" i="3"/>
  <c r="L3" i="7" a="1"/>
  <c r="L3" i="7"/>
  <c r="L4" i="7" a="1"/>
  <c r="L4" i="7"/>
  <c r="L5" i="7" a="1"/>
  <c r="L5" i="7"/>
  <c r="L6" i="7" a="1"/>
  <c r="L6" i="7"/>
  <c r="L7" i="7" a="1"/>
  <c r="L7" i="7"/>
  <c r="L8" i="7" a="1"/>
  <c r="L8" i="7"/>
  <c r="L9" i="7" a="1"/>
  <c r="L9" i="7"/>
  <c r="L10" i="7" a="1"/>
  <c r="L10" i="7"/>
  <c r="L11" i="7" a="1"/>
  <c r="L11" i="7"/>
  <c r="L12" i="7" a="1"/>
  <c r="L12" i="7"/>
  <c r="L13" i="7" a="1"/>
  <c r="L13" i="7"/>
  <c r="L14" i="7" a="1"/>
  <c r="L14" i="7"/>
  <c r="L15" i="7" a="1"/>
  <c r="L15" i="7"/>
  <c r="L16" i="7" a="1"/>
  <c r="L16" i="7"/>
  <c r="L17" i="7" a="1"/>
  <c r="L17" i="7"/>
  <c r="L18" i="7" a="1"/>
  <c r="L18" i="7"/>
  <c r="L19" i="7" a="1"/>
  <c r="L19" i="7"/>
  <c r="L20" i="7" a="1"/>
  <c r="L20" i="7"/>
  <c r="L21" i="7" a="1"/>
  <c r="L21" i="7"/>
  <c r="L22" i="7" a="1"/>
  <c r="L22" i="7"/>
  <c r="L23" i="7" a="1"/>
  <c r="L23" i="7"/>
  <c r="L24" i="7" a="1"/>
  <c r="L24" i="7"/>
  <c r="L25" i="7" a="1"/>
  <c r="L25" i="7"/>
  <c r="L26" i="7" a="1"/>
  <c r="L26" i="7"/>
  <c r="L27" i="7" a="1"/>
  <c r="L27" i="7"/>
  <c r="L2" i="7" a="1"/>
  <c r="L2" i="7"/>
  <c r="K2" i="7" a="1"/>
  <c r="K2" i="7"/>
  <c r="K3" i="7" a="1"/>
  <c r="K3" i="7"/>
  <c r="K4" i="7" a="1"/>
  <c r="K4" i="7"/>
  <c r="K5" i="7" a="1"/>
  <c r="K5" i="7"/>
  <c r="K6" i="7" a="1"/>
  <c r="K6" i="7"/>
  <c r="K7" i="7" a="1"/>
  <c r="K7" i="7"/>
  <c r="K8" i="7" a="1"/>
  <c r="K8" i="7"/>
  <c r="K9" i="7" a="1"/>
  <c r="K9" i="7"/>
  <c r="K10" i="7" a="1"/>
  <c r="K10" i="7"/>
  <c r="K11" i="7" a="1"/>
  <c r="K11" i="7"/>
  <c r="K12" i="7" a="1"/>
  <c r="K12" i="7"/>
  <c r="K13" i="7" a="1"/>
  <c r="K13" i="7"/>
  <c r="K14" i="7" a="1"/>
  <c r="K14" i="7"/>
  <c r="K15" i="7" a="1"/>
  <c r="K15" i="7"/>
  <c r="K16" i="7" a="1"/>
  <c r="K16" i="7"/>
  <c r="K17" i="7" a="1"/>
  <c r="K17" i="7"/>
  <c r="K18" i="7" a="1"/>
  <c r="K18" i="7"/>
  <c r="K19" i="7" a="1"/>
  <c r="K19" i="7"/>
  <c r="K20" i="7" a="1"/>
  <c r="K20" i="7"/>
  <c r="K21" i="7" a="1"/>
  <c r="K21" i="7"/>
  <c r="K22" i="7" a="1"/>
  <c r="K22" i="7"/>
  <c r="K23" i="7" a="1"/>
  <c r="K23" i="7"/>
  <c r="K24" i="7" a="1"/>
  <c r="K24" i="7"/>
  <c r="K25" i="7" a="1"/>
  <c r="K25" i="7"/>
  <c r="K26" i="7" a="1"/>
  <c r="K26" i="7"/>
  <c r="K27" i="7" a="1"/>
  <c r="K27" i="7"/>
  <c r="H3" i="7" a="1"/>
  <c r="H3" i="7"/>
  <c r="H4" i="7" a="1"/>
  <c r="H4" i="7"/>
  <c r="H5" i="7" a="1"/>
  <c r="H5" i="7"/>
  <c r="H6" i="7" a="1"/>
  <c r="H6" i="7"/>
  <c r="H7" i="7" a="1"/>
  <c r="H7" i="7" s="1"/>
  <c r="H8" i="7" a="1"/>
  <c r="H8" i="7" s="1"/>
  <c r="H9" i="7" a="1"/>
  <c r="H9" i="7"/>
  <c r="H10" i="7" a="1"/>
  <c r="H10" i="7" s="1"/>
  <c r="H11" i="7" a="1"/>
  <c r="H11" i="7" s="1"/>
  <c r="H12" i="7" a="1"/>
  <c r="H12" i="7"/>
  <c r="H13" i="7" a="1"/>
  <c r="H13" i="7" s="1"/>
  <c r="H14" i="7" a="1"/>
  <c r="H14" i="7" s="1"/>
  <c r="H15" i="7" a="1"/>
  <c r="H15" i="7"/>
  <c r="H16" i="7" a="1"/>
  <c r="H16" i="7" s="1"/>
  <c r="H17" i="7" a="1"/>
  <c r="H17" i="7" s="1"/>
  <c r="H18" i="7" a="1"/>
  <c r="H18" i="7"/>
  <c r="H19" i="7" a="1"/>
  <c r="H19" i="7" s="1"/>
  <c r="H20" i="7" a="1"/>
  <c r="H20" i="7"/>
  <c r="H21" i="7" a="1"/>
  <c r="H21" i="7"/>
  <c r="H22" i="7" a="1"/>
  <c r="H22" i="7" s="1"/>
  <c r="H23" i="7" a="1"/>
  <c r="H23" i="7"/>
  <c r="H24" i="7" a="1"/>
  <c r="H24" i="7"/>
  <c r="H25" i="7" a="1"/>
  <c r="H25" i="7"/>
  <c r="H26" i="7" a="1"/>
  <c r="H26" i="7"/>
  <c r="H27" i="7" a="1"/>
  <c r="H27" i="7"/>
  <c r="G26" i="7" a="1"/>
  <c r="G26" i="7"/>
  <c r="G23" i="7" a="1"/>
  <c r="G23" i="7"/>
  <c r="G24" i="7" a="1"/>
  <c r="G24" i="7"/>
  <c r="G25" i="7" a="1"/>
  <c r="G25" i="7"/>
  <c r="G27" i="7" a="1"/>
  <c r="G27" i="7"/>
  <c r="J23" i="7"/>
  <c r="J24" i="7"/>
  <c r="J25" i="7"/>
  <c r="J26" i="7"/>
  <c r="J27" i="7"/>
  <c r="I23" i="7"/>
  <c r="I24" i="7"/>
  <c r="I25" i="7"/>
  <c r="I26" i="7"/>
  <c r="I27" i="7"/>
  <c r="F26" i="7"/>
  <c r="F27" i="7"/>
  <c r="F23" i="7"/>
  <c r="F24" i="7"/>
  <c r="F25" i="7"/>
  <c r="E23" i="7"/>
  <c r="E24" i="7"/>
  <c r="E25" i="7"/>
  <c r="E26" i="7"/>
  <c r="E27" i="7"/>
  <c r="G16" i="7" a="1"/>
  <c r="G16" i="7" s="1"/>
  <c r="F9" i="6"/>
  <c r="F8" i="6"/>
  <c r="F7" i="6"/>
  <c r="F3" i="6"/>
  <c r="F4" i="6"/>
  <c r="N22" i="2"/>
  <c r="N21" i="2"/>
  <c r="N20" i="2"/>
  <c r="N19" i="2"/>
  <c r="N18" i="2"/>
  <c r="N17" i="2"/>
  <c r="N16" i="2"/>
  <c r="N15" i="2"/>
  <c r="N14" i="2"/>
  <c r="N13" i="2"/>
  <c r="N6" i="2"/>
  <c r="N7" i="2"/>
  <c r="N8" i="2"/>
  <c r="N9" i="2"/>
  <c r="N10" i="2"/>
  <c r="K1509" i="2"/>
  <c r="K4724" i="2"/>
  <c r="K49" i="2"/>
  <c r="K2255" i="2"/>
  <c r="K4908" i="2"/>
  <c r="K312" i="2"/>
  <c r="K4797" i="2"/>
  <c r="K45" i="2"/>
  <c r="K499" i="2"/>
  <c r="K298" i="2"/>
  <c r="K3711" i="2"/>
  <c r="K4587" i="2"/>
  <c r="K50" i="2"/>
  <c r="K4896" i="2"/>
  <c r="K385" i="2"/>
  <c r="K4856" i="2"/>
  <c r="K7" i="2"/>
  <c r="K3713" i="2"/>
  <c r="K4733" i="2"/>
  <c r="K1718" i="2"/>
  <c r="K811" i="2"/>
  <c r="K4875" i="2"/>
  <c r="K778" i="2"/>
  <c r="K4890" i="2"/>
  <c r="K1443" i="2"/>
  <c r="K4" i="2"/>
  <c r="K90" i="2"/>
  <c r="K4902" i="2"/>
  <c r="K3" i="2"/>
  <c r="K206" i="2"/>
  <c r="K69" i="2"/>
  <c r="K44" i="2"/>
  <c r="K128" i="2"/>
  <c r="K985" i="2"/>
  <c r="K373" i="2"/>
  <c r="K47" i="2"/>
  <c r="K741" i="2"/>
  <c r="K1120" i="2"/>
  <c r="K1865" i="2"/>
  <c r="K1945" i="2"/>
  <c r="K3690" i="2"/>
  <c r="K4857" i="2"/>
  <c r="K42" i="2"/>
  <c r="K4840" i="2"/>
  <c r="K87" i="2"/>
  <c r="K1395" i="2"/>
  <c r="K767" i="2"/>
  <c r="K685" i="2"/>
  <c r="K4899" i="2"/>
  <c r="K668" i="2"/>
  <c r="K4889" i="2"/>
  <c r="K4867" i="2"/>
  <c r="K88" i="2"/>
  <c r="K133" i="2"/>
  <c r="K146" i="2"/>
  <c r="K492" i="2"/>
  <c r="K4782" i="2"/>
  <c r="K616" i="2"/>
  <c r="K2209" i="2"/>
  <c r="K4625" i="2"/>
  <c r="K4812" i="2"/>
  <c r="K4898" i="2"/>
  <c r="K4789" i="2"/>
  <c r="K180" i="2"/>
  <c r="K4381" i="2"/>
  <c r="K10" i="2"/>
  <c r="K156" i="2"/>
  <c r="K1014" i="2"/>
  <c r="K64" i="2"/>
  <c r="K4877" i="2"/>
  <c r="K4791" i="2"/>
  <c r="K4712" i="2"/>
  <c r="K4044" i="2"/>
  <c r="K4841" i="2"/>
  <c r="K4849" i="2"/>
  <c r="K4862" i="2"/>
  <c r="K4434" i="2"/>
  <c r="K63" i="2"/>
  <c r="K60" i="2"/>
  <c r="K178" i="2"/>
  <c r="K4104" i="2"/>
  <c r="K415" i="2"/>
  <c r="K688" i="2"/>
  <c r="K2256" i="2"/>
  <c r="K4900" i="2"/>
  <c r="K254" i="2"/>
  <c r="K352" i="2"/>
  <c r="K4879" i="2"/>
  <c r="K439" i="2"/>
  <c r="K979" i="2"/>
  <c r="K4906" i="2"/>
  <c r="K4815" i="2"/>
  <c r="K490" i="2"/>
  <c r="K4758" i="2"/>
  <c r="K79" i="2"/>
  <c r="K1020" i="2"/>
  <c r="K131" i="2"/>
  <c r="K2257" i="2"/>
  <c r="K147" i="2"/>
  <c r="K201" i="2"/>
  <c r="K4364" i="2"/>
  <c r="K4033" i="2"/>
  <c r="K149" i="2"/>
  <c r="K4863" i="2"/>
  <c r="K4881" i="2"/>
  <c r="K4873" i="2"/>
  <c r="K85" i="2"/>
  <c r="K4892" i="2"/>
  <c r="K4825" i="2"/>
  <c r="K4768" i="2"/>
  <c r="K431" i="2"/>
  <c r="K73" i="2"/>
  <c r="K4895" i="2"/>
  <c r="K113" i="2"/>
  <c r="K119" i="2"/>
  <c r="K317" i="2"/>
  <c r="K203" i="2"/>
  <c r="K446" i="2"/>
  <c r="K448" i="2"/>
  <c r="K458" i="2"/>
  <c r="K862" i="2"/>
  <c r="K920" i="2"/>
  <c r="K865" i="2"/>
  <c r="K3871" i="2"/>
  <c r="K29" i="2"/>
  <c r="K135" i="2"/>
  <c r="K724" i="2"/>
  <c r="K1804" i="2"/>
  <c r="K4169" i="2"/>
  <c r="K835" i="2"/>
  <c r="K4646" i="2"/>
  <c r="K4576" i="2"/>
  <c r="K4826" i="2"/>
  <c r="K4312" i="2"/>
  <c r="K597" i="2"/>
  <c r="K4866" i="2"/>
  <c r="K4389" i="2"/>
  <c r="K1280" i="2"/>
  <c r="K4236" i="2"/>
  <c r="K4168" i="2"/>
  <c r="K4847" i="2"/>
  <c r="K4897" i="2"/>
  <c r="K4859" i="2"/>
  <c r="K4893" i="2"/>
  <c r="K4617" i="2"/>
  <c r="K4705" i="2"/>
  <c r="K359" i="2"/>
  <c r="K1173" i="2"/>
  <c r="K4474" i="2"/>
  <c r="K412" i="2"/>
  <c r="K519" i="2"/>
  <c r="K4829" i="2"/>
  <c r="K2905" i="2"/>
  <c r="K397" i="2"/>
  <c r="K4704" i="2"/>
  <c r="K1474" i="2"/>
  <c r="K4529" i="2"/>
  <c r="K4843" i="2"/>
  <c r="K194" i="2"/>
  <c r="K25" i="2"/>
  <c r="K813" i="2"/>
  <c r="K4888" i="2"/>
  <c r="K4886" i="2"/>
  <c r="K4362" i="2"/>
  <c r="K3846" i="2"/>
  <c r="K3386" i="2"/>
  <c r="K3603" i="2"/>
  <c r="K4809" i="2"/>
  <c r="K4887" i="2"/>
  <c r="K714" i="2"/>
  <c r="K3662" i="2"/>
  <c r="K4790" i="2"/>
  <c r="K71" i="2"/>
  <c r="K4838" i="2"/>
  <c r="K4134" i="2"/>
  <c r="K2911" i="2"/>
  <c r="K4865" i="2"/>
  <c r="K539" i="2"/>
  <c r="K4774" i="2"/>
  <c r="K3935" i="2"/>
  <c r="K4752" i="2"/>
  <c r="K161" i="2"/>
  <c r="K273" i="2"/>
  <c r="K526" i="2"/>
  <c r="K13" i="2"/>
  <c r="K636" i="2"/>
  <c r="K211" i="2"/>
  <c r="K1555" i="2"/>
  <c r="K1139" i="2"/>
  <c r="K1558" i="2"/>
  <c r="K4401" i="2"/>
  <c r="K4795" i="2"/>
  <c r="K152" i="2"/>
  <c r="K4853" i="2"/>
  <c r="K4833" i="2"/>
  <c r="K1477" i="2"/>
  <c r="K2258" i="2"/>
  <c r="K4016" i="2"/>
  <c r="K1169" i="2"/>
  <c r="K57" i="2"/>
  <c r="K4878" i="2"/>
  <c r="K77" i="2"/>
  <c r="K2259" i="2"/>
  <c r="K43" i="2"/>
  <c r="K244" i="2"/>
  <c r="K885" i="2"/>
  <c r="K205" i="2"/>
  <c r="K276" i="2"/>
  <c r="K407" i="2"/>
  <c r="K692" i="2"/>
  <c r="K469" i="2"/>
  <c r="K4776" i="2"/>
  <c r="K3938" i="2"/>
  <c r="K4207" i="2"/>
  <c r="K123" i="2"/>
  <c r="K411" i="2"/>
  <c r="K253" i="2"/>
  <c r="K629" i="2"/>
  <c r="K1953" i="2"/>
  <c r="K1728" i="2"/>
  <c r="K1683" i="2"/>
  <c r="K3917" i="2"/>
  <c r="K4269" i="2"/>
  <c r="K3239" i="2"/>
  <c r="K4786" i="2"/>
  <c r="K4352" i="2"/>
  <c r="K4740" i="2"/>
  <c r="K4699" i="2"/>
  <c r="K4845" i="2"/>
  <c r="K4869" i="2"/>
  <c r="K4693" i="2"/>
  <c r="K4582" i="2"/>
  <c r="K24" i="2"/>
  <c r="K53" i="2"/>
  <c r="K66" i="2"/>
  <c r="K1384" i="2"/>
  <c r="K9" i="2"/>
  <c r="K495" i="2"/>
  <c r="K4851" i="2"/>
  <c r="K4839" i="2"/>
  <c r="K4828" i="2"/>
  <c r="K387" i="2"/>
  <c r="K68" i="2"/>
  <c r="K4755" i="2"/>
  <c r="K4780" i="2"/>
  <c r="K4817" i="2"/>
  <c r="K116" i="2"/>
  <c r="K594" i="2"/>
  <c r="K1275" i="2"/>
  <c r="K1822" i="2"/>
  <c r="K1265" i="2"/>
  <c r="K383" i="2"/>
  <c r="K1118" i="2"/>
  <c r="K3595" i="2"/>
  <c r="K4831" i="2"/>
  <c r="K4334" i="2"/>
  <c r="K2260" i="2"/>
  <c r="K3248" i="2"/>
  <c r="K795" i="2"/>
  <c r="K4802" i="2"/>
  <c r="K4720" i="2"/>
  <c r="K4420" i="2"/>
  <c r="K4626" i="2"/>
  <c r="K4891" i="2"/>
  <c r="K4751" i="2"/>
  <c r="K978" i="2"/>
  <c r="K39" i="2"/>
  <c r="K4861" i="2"/>
  <c r="K4754" i="2"/>
  <c r="K3691" i="2"/>
  <c r="K972" i="2"/>
  <c r="K4854" i="2"/>
  <c r="K1626" i="2"/>
  <c r="K2694" i="2"/>
  <c r="K150" i="2"/>
  <c r="K2261" i="2"/>
  <c r="K4871" i="2"/>
  <c r="K4855" i="2"/>
  <c r="K1416" i="2"/>
  <c r="K278" i="2"/>
  <c r="K859" i="2"/>
  <c r="K81" i="2"/>
  <c r="K1212" i="2"/>
  <c r="K299" i="2"/>
  <c r="K209" i="2"/>
  <c r="K3139" i="2"/>
  <c r="K856" i="2"/>
  <c r="K827" i="2"/>
  <c r="K4632" i="2"/>
  <c r="K542" i="2"/>
  <c r="K1141" i="2"/>
  <c r="K2000" i="2"/>
  <c r="K401" i="2"/>
  <c r="K2195" i="2"/>
  <c r="K3869" i="2"/>
  <c r="K3565" i="2"/>
  <c r="K353" i="2"/>
  <c r="K4445" i="2"/>
  <c r="K4375" i="2"/>
  <c r="K1603" i="2"/>
  <c r="K4602" i="2"/>
  <c r="K4157" i="2"/>
  <c r="K4710" i="2"/>
  <c r="K1218" i="2"/>
  <c r="K280" i="2"/>
  <c r="K4766" i="2"/>
  <c r="K4842" i="2"/>
  <c r="K4418" i="2"/>
  <c r="K4801" i="2"/>
  <c r="K4501" i="2"/>
  <c r="K4884" i="2"/>
  <c r="K4767" i="2"/>
  <c r="K4769" i="2"/>
  <c r="K4846" i="2"/>
  <c r="K4827" i="2"/>
  <c r="K4844" i="2"/>
  <c r="K4876" i="2"/>
  <c r="K4822" i="2"/>
  <c r="K831" i="2"/>
  <c r="K2169" i="2"/>
  <c r="K207" i="2"/>
  <c r="K4357" i="2"/>
  <c r="K4874" i="2"/>
  <c r="K4698" i="2"/>
  <c r="K4574" i="2"/>
  <c r="K1222" i="2"/>
  <c r="K3664" i="2"/>
  <c r="K4544" i="2"/>
  <c r="K3371" i="2"/>
  <c r="K4721" i="2"/>
  <c r="K384" i="2"/>
  <c r="K204" i="2"/>
  <c r="K4330" i="2"/>
  <c r="K17" i="2"/>
  <c r="K19" i="2"/>
  <c r="K32" i="2"/>
  <c r="K4850" i="2"/>
  <c r="K1241" i="2"/>
  <c r="K4848" i="2"/>
  <c r="K259" i="2"/>
  <c r="K281" i="2"/>
  <c r="K4249" i="2"/>
  <c r="K4424" i="2"/>
  <c r="K4860" i="2"/>
  <c r="K72" i="2"/>
  <c r="K4864" i="2"/>
  <c r="K3508" i="2"/>
  <c r="K86" i="2"/>
  <c r="K94" i="2"/>
  <c r="K4237" i="2"/>
  <c r="K126" i="2"/>
  <c r="K457" i="2"/>
  <c r="K968" i="2"/>
  <c r="K200" i="2"/>
  <c r="K4590" i="2"/>
  <c r="K781" i="2"/>
  <c r="K633" i="2"/>
  <c r="K844" i="2"/>
  <c r="K1166" i="2"/>
  <c r="K1386" i="2"/>
  <c r="K1490" i="2"/>
  <c r="K153" i="2"/>
  <c r="K2262" i="2"/>
  <c r="K4647" i="2"/>
  <c r="K3318" i="2"/>
  <c r="K1571" i="2"/>
  <c r="K1489" i="2"/>
  <c r="K3745" i="2"/>
  <c r="K4335" i="2"/>
  <c r="K4067" i="2"/>
  <c r="K1453" i="2"/>
  <c r="K4347" i="2"/>
  <c r="K3602" i="2"/>
  <c r="K4336" i="2"/>
  <c r="K4541" i="2"/>
  <c r="K4464" i="2"/>
  <c r="K3537" i="2"/>
  <c r="K4872" i="2"/>
  <c r="K4539" i="2"/>
  <c r="K478" i="2"/>
  <c r="K4706" i="2"/>
  <c r="K4709" i="2"/>
  <c r="K4714" i="2"/>
  <c r="K4819" i="2"/>
  <c r="K1192" i="2"/>
  <c r="K4485" i="2"/>
  <c r="K4870" i="2"/>
  <c r="K784" i="2"/>
  <c r="K104" i="2"/>
  <c r="K111" i="2"/>
  <c r="K229" i="2"/>
  <c r="K217" i="2"/>
  <c r="K262" i="2"/>
  <c r="K228" i="2"/>
  <c r="K4783" i="2"/>
  <c r="K399" i="2"/>
  <c r="K625" i="2"/>
  <c r="K2263" i="2"/>
  <c r="K651" i="2"/>
  <c r="K4226" i="2"/>
  <c r="K1851" i="2"/>
  <c r="K4346" i="2"/>
  <c r="K1063" i="2"/>
  <c r="K905" i="2"/>
  <c r="K808" i="2"/>
  <c r="K2710" i="2"/>
  <c r="K388" i="2"/>
  <c r="K4167" i="2"/>
  <c r="K4660" i="2"/>
  <c r="K4294" i="2"/>
  <c r="K4513" i="2"/>
  <c r="K4363" i="2"/>
  <c r="K4781" i="2"/>
  <c r="K4727" i="2"/>
  <c r="K4725" i="2"/>
  <c r="K2264" i="2"/>
  <c r="K4310" i="2"/>
  <c r="K4523" i="2"/>
  <c r="K4528" i="2"/>
  <c r="K435" i="2"/>
  <c r="K366" i="2"/>
  <c r="K4343" i="2"/>
  <c r="K379" i="2"/>
  <c r="K3645" i="2"/>
  <c r="K4701" i="2"/>
  <c r="K3380" i="2"/>
  <c r="K3744" i="2"/>
  <c r="K4591" i="2"/>
  <c r="K4741" i="2"/>
  <c r="K84" i="2"/>
  <c r="K1021" i="2"/>
  <c r="K218" i="2"/>
  <c r="K11" i="2"/>
  <c r="K67" i="2"/>
  <c r="K287" i="2"/>
  <c r="K342" i="2"/>
  <c r="K389" i="2"/>
  <c r="K290" i="2"/>
  <c r="K391" i="2"/>
  <c r="K4579" i="2"/>
  <c r="K331" i="2"/>
  <c r="K437" i="2"/>
  <c r="K476" i="2"/>
  <c r="K523" i="2"/>
  <c r="K605" i="2"/>
  <c r="K549" i="2"/>
  <c r="K664" i="2"/>
  <c r="K486" i="2"/>
  <c r="K804" i="2"/>
  <c r="K861" i="2"/>
  <c r="K993" i="2"/>
  <c r="K1017" i="2"/>
  <c r="K2265" i="2"/>
  <c r="K944" i="2"/>
  <c r="K1079" i="2"/>
  <c r="K1223" i="2"/>
  <c r="K1298" i="2"/>
  <c r="K1365" i="2"/>
  <c r="K1437" i="2"/>
  <c r="K1464" i="2"/>
  <c r="K1205" i="2"/>
  <c r="K2696" i="2"/>
  <c r="K2018" i="2"/>
  <c r="K1189" i="2"/>
  <c r="K1763" i="2"/>
  <c r="K1110" i="2"/>
  <c r="K3545" i="2"/>
  <c r="K2121" i="2"/>
  <c r="K3881" i="2"/>
  <c r="K4060" i="2"/>
  <c r="K2042" i="2"/>
  <c r="K256" i="2"/>
  <c r="K2266" i="2"/>
  <c r="K4274" i="2"/>
  <c r="K4385" i="2"/>
  <c r="K4678" i="2"/>
  <c r="K3842" i="2"/>
  <c r="K4553" i="2"/>
  <c r="K4554" i="2"/>
  <c r="K4692" i="2"/>
  <c r="K4762" i="2"/>
  <c r="K4600" i="2"/>
  <c r="K2267" i="2"/>
  <c r="K904" i="2"/>
  <c r="K4702" i="2"/>
  <c r="K4728" i="2"/>
  <c r="K4738" i="2"/>
  <c r="K4719" i="2"/>
  <c r="K4367" i="2"/>
  <c r="K4796" i="2"/>
  <c r="K4805" i="2"/>
  <c r="K4807" i="2"/>
  <c r="K4813" i="2"/>
  <c r="K4811" i="2"/>
  <c r="K4814" i="2"/>
  <c r="K4778" i="2"/>
  <c r="K4837" i="2"/>
  <c r="K4318" i="2"/>
  <c r="K4763" i="2"/>
  <c r="K4794" i="2"/>
  <c r="K3646" i="2"/>
  <c r="K176" i="2"/>
  <c r="K8" i="2"/>
  <c r="K970" i="2"/>
  <c r="K642" i="2"/>
  <c r="K1295" i="2"/>
  <c r="K4606" i="2"/>
  <c r="K3381" i="2"/>
  <c r="K509" i="2"/>
  <c r="K4852" i="2"/>
  <c r="K4821" i="2"/>
  <c r="K4761" i="2"/>
  <c r="K30" i="2"/>
  <c r="K3925" i="2"/>
  <c r="K15" i="2"/>
  <c r="K36" i="2"/>
  <c r="K92" i="2"/>
  <c r="K155" i="2"/>
  <c r="K4695" i="2"/>
  <c r="K291" i="2"/>
  <c r="K425" i="2"/>
  <c r="K429" i="2"/>
  <c r="K166" i="2"/>
  <c r="K584" i="2"/>
  <c r="K615" i="2"/>
  <c r="K3672" i="2"/>
  <c r="K1036" i="2"/>
  <c r="K626" i="2"/>
  <c r="K293" i="2"/>
  <c r="K1210" i="2"/>
  <c r="K2268" i="2"/>
  <c r="K694" i="2"/>
  <c r="K3529" i="2"/>
  <c r="K3682" i="2"/>
  <c r="K269" i="2"/>
  <c r="K779" i="2"/>
  <c r="K2269" i="2"/>
  <c r="K1872" i="2"/>
  <c r="K4370" i="2"/>
  <c r="K4486" i="2"/>
  <c r="K4514" i="2"/>
  <c r="K4550" i="2"/>
  <c r="K4665" i="2"/>
  <c r="K2877" i="2"/>
  <c r="K4670" i="2"/>
  <c r="K4198" i="2"/>
  <c r="K4645" i="2"/>
  <c r="K1550" i="2"/>
  <c r="K4196" i="2"/>
  <c r="K4775" i="2"/>
  <c r="K4726" i="2"/>
  <c r="K4806" i="2"/>
  <c r="K2205" i="2"/>
  <c r="K4834" i="2"/>
  <c r="K4407" i="2"/>
  <c r="K1117" i="2"/>
  <c r="K26" i="2"/>
  <c r="K4731" i="2"/>
  <c r="K4024" i="2"/>
  <c r="K4667" i="2"/>
  <c r="K760" i="2"/>
  <c r="K2161" i="2"/>
  <c r="K4384" i="2"/>
  <c r="K4368" i="2"/>
  <c r="K341" i="2"/>
  <c r="K655" i="2"/>
  <c r="K1806" i="2"/>
  <c r="K3593" i="2"/>
  <c r="K192" i="2"/>
  <c r="K4722" i="2"/>
  <c r="K4679" i="2"/>
  <c r="K4694" i="2"/>
  <c r="K471" i="2"/>
  <c r="K356" i="2"/>
  <c r="K93" i="2"/>
  <c r="K18" i="2"/>
  <c r="K143" i="2"/>
  <c r="K292" i="2"/>
  <c r="K361" i="2"/>
  <c r="K258" i="2"/>
  <c r="K447" i="2"/>
  <c r="K589" i="2"/>
  <c r="K527" i="2"/>
  <c r="K554" i="2"/>
  <c r="K713" i="2"/>
  <c r="K2270" i="2"/>
  <c r="K794" i="2"/>
  <c r="K4508" i="2"/>
  <c r="K1107" i="2"/>
  <c r="K110" i="2"/>
  <c r="K1841" i="2"/>
  <c r="K877" i="2"/>
  <c r="K1400" i="2"/>
  <c r="K1342" i="2"/>
  <c r="K3258" i="2"/>
  <c r="K3398" i="2"/>
  <c r="K1330" i="2"/>
  <c r="K1577" i="2"/>
  <c r="K4130" i="2"/>
  <c r="K4202" i="2"/>
  <c r="K4061" i="2"/>
  <c r="K4535" i="2"/>
  <c r="K4588" i="2"/>
  <c r="K4596" i="2"/>
  <c r="K4342" i="2"/>
  <c r="K4683" i="2"/>
  <c r="K4592" i="2"/>
  <c r="K4656" i="2"/>
  <c r="K3615" i="2"/>
  <c r="K4652" i="2"/>
  <c r="K4697" i="2"/>
  <c r="K3788" i="2"/>
  <c r="K4771" i="2"/>
  <c r="K4788" i="2"/>
  <c r="K4764" i="2"/>
  <c r="K4792" i="2"/>
  <c r="K4810" i="2"/>
  <c r="K4816" i="2"/>
  <c r="K4599" i="2"/>
  <c r="K4818" i="2"/>
  <c r="K4439" i="2"/>
  <c r="K4772" i="2"/>
  <c r="K518" i="2"/>
  <c r="K35" i="2"/>
  <c r="K1848" i="2"/>
  <c r="K62" i="2"/>
  <c r="K4605" i="2"/>
  <c r="K1351" i="2"/>
  <c r="K4832" i="2"/>
  <c r="K4642" i="2"/>
  <c r="K1525" i="2"/>
  <c r="K4674" i="2"/>
  <c r="K912" i="2"/>
  <c r="K4577" i="2"/>
  <c r="K354" i="2"/>
  <c r="K4585" i="2"/>
  <c r="K1057" i="2"/>
  <c r="K2271" i="2"/>
  <c r="K1184" i="2"/>
  <c r="K4536" i="2"/>
  <c r="K107" i="2"/>
  <c r="K4360" i="2"/>
  <c r="K175" i="2"/>
  <c r="K158" i="2"/>
  <c r="K4630" i="2"/>
  <c r="K160" i="2"/>
  <c r="K191" i="2"/>
  <c r="K187" i="2"/>
  <c r="K308" i="2"/>
  <c r="K261" i="2"/>
  <c r="K514" i="2"/>
  <c r="K737" i="2"/>
  <c r="K880" i="2"/>
  <c r="K739" i="2"/>
  <c r="K516" i="2"/>
  <c r="K958" i="2"/>
  <c r="K1321" i="2"/>
  <c r="K1102" i="2"/>
  <c r="K1502" i="2"/>
  <c r="K1612" i="2"/>
  <c r="K2869" i="2"/>
  <c r="K3450" i="2"/>
  <c r="K3752" i="2"/>
  <c r="K1088" i="2"/>
  <c r="K1800" i="2"/>
  <c r="K3843" i="2"/>
  <c r="K3991" i="2"/>
  <c r="K4180" i="2"/>
  <c r="K4481" i="2"/>
  <c r="K4371" i="2"/>
  <c r="K3712" i="2"/>
  <c r="K4589" i="2"/>
  <c r="K4603" i="2"/>
  <c r="K4657" i="2"/>
  <c r="K4475" i="2"/>
  <c r="K4338" i="2"/>
  <c r="K2272" i="2"/>
  <c r="K4779" i="2"/>
  <c r="K4784" i="2"/>
  <c r="K4732" i="2"/>
  <c r="K4748" i="2"/>
  <c r="K4241" i="2"/>
  <c r="K4773" i="2"/>
  <c r="K4610" i="2"/>
  <c r="K3933" i="2"/>
  <c r="K4744" i="2"/>
  <c r="K103" i="2"/>
  <c r="K4729" i="2"/>
  <c r="K14" i="2"/>
  <c r="K4664" i="2"/>
  <c r="K422" i="2"/>
  <c r="K4820" i="2"/>
  <c r="K3469" i="2"/>
  <c r="K1289" i="2"/>
  <c r="K1853" i="2"/>
  <c r="K4556" i="2"/>
  <c r="K4484" i="2"/>
  <c r="K1484" i="2"/>
  <c r="K441" i="2"/>
  <c r="K596" i="2"/>
  <c r="K108" i="2"/>
  <c r="K48" i="2"/>
  <c r="K284" i="2"/>
  <c r="K325" i="2"/>
  <c r="K75" i="2"/>
  <c r="K4088" i="2"/>
  <c r="K198" i="2"/>
  <c r="K413" i="2"/>
  <c r="K538" i="2"/>
  <c r="K1592" i="2"/>
  <c r="K390" i="2"/>
  <c r="K829" i="2"/>
  <c r="K610" i="2"/>
  <c r="K1301" i="2"/>
  <c r="K777" i="2"/>
  <c r="K578" i="2"/>
  <c r="K780" i="2"/>
  <c r="K4080" i="2"/>
  <c r="K532" i="2"/>
  <c r="K1028" i="2"/>
  <c r="K1031" i="2"/>
  <c r="K1095" i="2"/>
  <c r="K1097" i="2"/>
  <c r="K1255" i="2"/>
  <c r="K800" i="2"/>
  <c r="K1100" i="2"/>
  <c r="K1273" i="2"/>
  <c r="K752" i="2"/>
  <c r="K849" i="2"/>
  <c r="K1128" i="2"/>
  <c r="K1115" i="2"/>
  <c r="K1338" i="2"/>
  <c r="K1409" i="2"/>
  <c r="K1259" i="2"/>
  <c r="K1644" i="2"/>
  <c r="K1278" i="2"/>
  <c r="K1229" i="2"/>
  <c r="K1587" i="2"/>
  <c r="K1441" i="2"/>
  <c r="K894" i="2"/>
  <c r="K2080" i="2"/>
  <c r="K3562" i="2"/>
  <c r="K3202" i="2"/>
  <c r="K3309" i="2"/>
  <c r="K3432" i="2"/>
  <c r="K3507" i="2"/>
  <c r="K3716" i="2"/>
  <c r="K3741" i="2"/>
  <c r="K2273" i="2"/>
  <c r="K3782" i="2"/>
  <c r="K3792" i="2"/>
  <c r="K3759" i="2"/>
  <c r="K3240" i="2"/>
  <c r="K1911" i="2"/>
  <c r="K4499" i="2"/>
  <c r="K4059" i="2"/>
  <c r="K3742" i="2"/>
  <c r="K2885" i="2"/>
  <c r="K51" i="2"/>
  <c r="K1812" i="2"/>
  <c r="K4181" i="2"/>
  <c r="K4057" i="2"/>
  <c r="K4170" i="2"/>
  <c r="K4365" i="2"/>
  <c r="K708" i="2"/>
  <c r="K4272" i="2"/>
  <c r="K4517" i="2"/>
  <c r="K4398" i="2"/>
  <c r="K4509" i="2"/>
  <c r="K4178" i="2"/>
  <c r="K4441" i="2"/>
  <c r="K734" i="2"/>
  <c r="K4654" i="2"/>
  <c r="K3498" i="2"/>
  <c r="K4511" i="2"/>
  <c r="K4292" i="2"/>
  <c r="K4496" i="2"/>
  <c r="K4518" i="2"/>
  <c r="K4540" i="2"/>
  <c r="K4503" i="2"/>
  <c r="K888" i="2"/>
  <c r="K4808" i="2"/>
  <c r="K4580" i="2"/>
  <c r="K4619" i="2"/>
  <c r="K4616" i="2"/>
  <c r="K4557" i="2"/>
  <c r="K4504" i="2"/>
  <c r="K4737" i="2"/>
  <c r="K4707" i="2"/>
  <c r="K4770" i="2"/>
  <c r="K4803" i="2"/>
  <c r="K4527" i="2"/>
  <c r="K4749" i="2"/>
  <c r="K3359" i="2"/>
  <c r="K4604" i="2"/>
  <c r="K4711" i="2"/>
  <c r="K4689" i="2"/>
  <c r="K4777" i="2"/>
  <c r="K4787" i="2"/>
  <c r="K4575" i="2"/>
  <c r="K4830" i="2"/>
  <c r="K4835" i="2"/>
  <c r="K12" i="2"/>
  <c r="K4746" i="2"/>
  <c r="K16" i="2"/>
  <c r="K1047" i="2"/>
  <c r="K3146" i="2"/>
  <c r="K3775" i="2"/>
  <c r="K4431" i="2"/>
  <c r="K3748" i="2"/>
  <c r="K4489" i="2"/>
  <c r="K2274" i="2"/>
  <c r="K4521" i="2"/>
  <c r="K4019" i="2"/>
  <c r="K2191" i="2"/>
  <c r="K3666" i="2"/>
  <c r="K2275" i="2"/>
  <c r="K1784" i="2"/>
  <c r="K4613" i="2"/>
  <c r="K3465" i="2"/>
  <c r="K4555" i="2"/>
  <c r="K3442" i="2"/>
  <c r="K4583" i="2"/>
  <c r="K2276" i="2"/>
  <c r="K442" i="2"/>
  <c r="K3834" i="2"/>
  <c r="K21" i="2"/>
  <c r="K89" i="2"/>
  <c r="K181" i="2"/>
  <c r="K267" i="2"/>
  <c r="K309" i="2"/>
  <c r="K344" i="2"/>
  <c r="K197" i="2"/>
  <c r="K525" i="2"/>
  <c r="K529" i="2"/>
  <c r="K497" i="2"/>
  <c r="K617" i="2"/>
  <c r="K522" i="2"/>
  <c r="K570" i="2"/>
  <c r="K682" i="2"/>
  <c r="K690" i="2"/>
  <c r="K196" i="2"/>
  <c r="K755" i="2"/>
  <c r="K898" i="2"/>
  <c r="K1004" i="2"/>
  <c r="K665" i="2"/>
  <c r="K1436" i="2"/>
  <c r="K2889" i="2"/>
  <c r="K727" i="2"/>
  <c r="K1553" i="2"/>
  <c r="K1814" i="2"/>
  <c r="K1952" i="2"/>
  <c r="K1332" i="2"/>
  <c r="K1355" i="2"/>
  <c r="K4558" i="2"/>
  <c r="K2058" i="2"/>
  <c r="K1700" i="2"/>
  <c r="K3430" i="2"/>
  <c r="K4022" i="2"/>
  <c r="K4162" i="2"/>
  <c r="K1077" i="2"/>
  <c r="K4618" i="2"/>
  <c r="K4321" i="2"/>
  <c r="K4324" i="2"/>
  <c r="K4333" i="2"/>
  <c r="K4340" i="2"/>
  <c r="K4403" i="2"/>
  <c r="K4268" i="2"/>
  <c r="K4543" i="2"/>
  <c r="K4649" i="2"/>
  <c r="K4245" i="2"/>
  <c r="K4671" i="2"/>
  <c r="K4648" i="2"/>
  <c r="K4715" i="2"/>
  <c r="K4799" i="2"/>
  <c r="K4672" i="2"/>
  <c r="K2007" i="2"/>
  <c r="K4765" i="2"/>
  <c r="K4136" i="2"/>
  <c r="K4696" i="2"/>
  <c r="K2998" i="2"/>
  <c r="K4785" i="2"/>
  <c r="K910" i="2"/>
  <c r="K1294" i="2"/>
  <c r="K4730" i="2"/>
  <c r="K1375" i="2"/>
  <c r="K4566" i="2"/>
  <c r="K1060" i="2"/>
  <c r="K470" i="2"/>
  <c r="K4750" i="2"/>
  <c r="K4743" i="2"/>
  <c r="K987" i="2"/>
  <c r="K1559" i="2"/>
  <c r="K1732" i="2"/>
  <c r="K3625" i="2"/>
  <c r="K1503" i="2"/>
  <c r="K4793" i="2"/>
  <c r="K1011" i="2"/>
  <c r="K4512" i="2"/>
  <c r="K4598" i="2"/>
  <c r="K4756" i="2"/>
  <c r="K177" i="2"/>
  <c r="K454" i="2"/>
  <c r="K382" i="2"/>
  <c r="K246" i="2"/>
  <c r="K432" i="2"/>
  <c r="K852" i="2"/>
  <c r="K4139" i="2"/>
  <c r="K4107" i="2"/>
  <c r="K4200" i="2"/>
  <c r="K3769" i="2"/>
  <c r="K4525" i="2"/>
  <c r="K4531" i="2"/>
  <c r="K671" i="2"/>
  <c r="K1061" i="2"/>
  <c r="K747" i="2"/>
  <c r="K31" i="2"/>
  <c r="K46" i="2"/>
  <c r="K1399" i="2"/>
  <c r="K157" i="2"/>
  <c r="K208" i="2"/>
  <c r="K74" i="2"/>
  <c r="K230" i="2"/>
  <c r="K275" i="2"/>
  <c r="K4745" i="2"/>
  <c r="K330" i="2"/>
  <c r="K323" i="2"/>
  <c r="K351" i="2"/>
  <c r="K452" i="2"/>
  <c r="K114" i="2"/>
  <c r="K592" i="2"/>
  <c r="K908" i="2"/>
  <c r="K333" i="2"/>
  <c r="K653" i="2"/>
  <c r="K220" i="2"/>
  <c r="K316" i="2"/>
  <c r="K619" i="2"/>
  <c r="K820" i="2"/>
  <c r="K834" i="2"/>
  <c r="K337" i="2"/>
  <c r="K864" i="2"/>
  <c r="K687" i="2"/>
  <c r="K335" i="2"/>
  <c r="K759" i="2"/>
  <c r="K660" i="2"/>
  <c r="K1334" i="2"/>
  <c r="K955" i="2"/>
  <c r="K1186" i="2"/>
  <c r="K647" i="2"/>
  <c r="K1939" i="2"/>
  <c r="K1232" i="2"/>
  <c r="K1463" i="2"/>
  <c r="K2277" i="2"/>
  <c r="K1557" i="2"/>
  <c r="K1246" i="2"/>
  <c r="K1726" i="2"/>
  <c r="K1690" i="2"/>
  <c r="K1875" i="2"/>
  <c r="K3388" i="2"/>
  <c r="K2044" i="2"/>
  <c r="K1869" i="2"/>
  <c r="K2183" i="2"/>
  <c r="K2859" i="2"/>
  <c r="K2246" i="2"/>
  <c r="K2975" i="2"/>
  <c r="K2953" i="2"/>
  <c r="K3178" i="2"/>
  <c r="K3447" i="2"/>
  <c r="K1645" i="2"/>
  <c r="K3459" i="2"/>
  <c r="K3076" i="2"/>
  <c r="K3982" i="2"/>
  <c r="K3689" i="2"/>
  <c r="K3132" i="2"/>
  <c r="K3703" i="2"/>
  <c r="K1687" i="2"/>
  <c r="K2167" i="2"/>
  <c r="K3735" i="2"/>
  <c r="K3912" i="2"/>
  <c r="K3876" i="2"/>
  <c r="K3841" i="2"/>
  <c r="K3987" i="2"/>
  <c r="K2980" i="2"/>
  <c r="K4099" i="2"/>
  <c r="K2278" i="2"/>
  <c r="K3584" i="2"/>
  <c r="K4159" i="2"/>
  <c r="K4192" i="2"/>
  <c r="K4228" i="2"/>
  <c r="K4283" i="2"/>
  <c r="K4359" i="2"/>
  <c r="K4377" i="2"/>
  <c r="K4021" i="2"/>
  <c r="K4392" i="2"/>
  <c r="K4399" i="2"/>
  <c r="K4421" i="2"/>
  <c r="K4422" i="2"/>
  <c r="K2279" i="2"/>
  <c r="K4736" i="2"/>
  <c r="K4476" i="2"/>
  <c r="K4552" i="2"/>
  <c r="K4570" i="2"/>
  <c r="K4323" i="2"/>
  <c r="K4394" i="2"/>
  <c r="K3631" i="2"/>
  <c r="K4586" i="2"/>
  <c r="K4910" i="2"/>
  <c r="K4519" i="2"/>
  <c r="K4620" i="2"/>
  <c r="K4680" i="2"/>
  <c r="K4615" i="2"/>
  <c r="K4682" i="2"/>
  <c r="K3984" i="2"/>
  <c r="K2280" i="2"/>
  <c r="K4684" i="2"/>
  <c r="K4688" i="2"/>
  <c r="K4549" i="2"/>
  <c r="K4691" i="2"/>
  <c r="K4735" i="2"/>
  <c r="K4332" i="2"/>
  <c r="K4716" i="2"/>
  <c r="K4717" i="2"/>
  <c r="K4675" i="2"/>
  <c r="K3746" i="2"/>
  <c r="K3433" i="2"/>
  <c r="K2281" i="2"/>
  <c r="K4240" i="2"/>
  <c r="K1581" i="2"/>
  <c r="K332" i="2"/>
  <c r="K105" i="2"/>
  <c r="K1368" i="2"/>
  <c r="K4201" i="2"/>
  <c r="K1165" i="2"/>
  <c r="K557" i="2"/>
  <c r="K2912" i="2"/>
  <c r="K1380" i="2"/>
  <c r="K4753" i="2"/>
  <c r="K1548" i="2"/>
  <c r="K1934" i="2"/>
  <c r="K2760" i="2"/>
  <c r="K3833" i="2"/>
  <c r="K4597" i="2"/>
  <c r="K2897" i="2"/>
  <c r="K649" i="2"/>
  <c r="K3864" i="2"/>
  <c r="K1356" i="2"/>
  <c r="K2093" i="2"/>
  <c r="K1801" i="2"/>
  <c r="K1071" i="2"/>
  <c r="K4229" i="2"/>
  <c r="K4052" i="2"/>
  <c r="K2783" i="2"/>
  <c r="K4584" i="2"/>
  <c r="K4700" i="2"/>
  <c r="K296" i="2"/>
  <c r="K588" i="2"/>
  <c r="K1074" i="2"/>
  <c r="K562" i="2"/>
  <c r="K4651" i="2"/>
  <c r="K1366" i="2"/>
  <c r="K125" i="2"/>
  <c r="K3831" i="2"/>
  <c r="K4747" i="2"/>
  <c r="K272" i="2"/>
  <c r="K240" i="2"/>
  <c r="K406" i="2"/>
  <c r="K408" i="2"/>
  <c r="K445" i="2"/>
  <c r="K461" i="2"/>
  <c r="K453" i="2"/>
  <c r="K560" i="2"/>
  <c r="K541" i="2"/>
  <c r="K691" i="2"/>
  <c r="K1023" i="2"/>
  <c r="K1293" i="2"/>
  <c r="K828" i="2"/>
  <c r="K938" i="2"/>
  <c r="K941" i="2"/>
  <c r="K618" i="2"/>
  <c r="K965" i="2"/>
  <c r="K705" i="2"/>
  <c r="K1054" i="2"/>
  <c r="K1099" i="2"/>
  <c r="K1253" i="2"/>
  <c r="K1307" i="2"/>
  <c r="K623" i="2"/>
  <c r="K3215" i="2"/>
  <c r="K1394" i="2"/>
  <c r="K1534" i="2"/>
  <c r="K3084" i="2"/>
  <c r="K1597" i="2"/>
  <c r="K2024" i="2"/>
  <c r="K1045" i="2"/>
  <c r="K1693" i="2"/>
  <c r="K1658" i="2"/>
  <c r="K3535" i="2"/>
  <c r="K1959" i="2"/>
  <c r="K3753" i="2"/>
  <c r="K1919" i="2"/>
  <c r="K1627" i="2"/>
  <c r="K3576" i="2"/>
  <c r="K4348" i="2"/>
  <c r="K3990" i="2"/>
  <c r="K4319" i="2"/>
  <c r="K3973" i="2"/>
  <c r="K4124" i="2"/>
  <c r="K4742" i="2"/>
  <c r="K4423" i="2"/>
  <c r="K4440" i="2"/>
  <c r="K4287" i="2"/>
  <c r="K4463" i="2"/>
  <c r="K4468" i="2"/>
  <c r="K4506" i="2"/>
  <c r="K4703" i="2"/>
  <c r="K4650" i="2"/>
  <c r="K4546" i="2"/>
  <c r="K4622" i="2"/>
  <c r="K4658" i="2"/>
  <c r="K4669" i="2"/>
  <c r="K4428" i="2"/>
  <c r="K4607" i="2"/>
  <c r="K4690" i="2"/>
  <c r="K2282" i="2"/>
  <c r="K4713" i="2"/>
  <c r="K4655" i="2"/>
  <c r="K4823" i="2"/>
  <c r="K247" i="2"/>
  <c r="K120" i="2"/>
  <c r="K922" i="2"/>
  <c r="K1513" i="2"/>
  <c r="K202" i="2"/>
  <c r="K2039" i="2"/>
  <c r="K295" i="2"/>
  <c r="K4708" i="2"/>
  <c r="K1397" i="2"/>
  <c r="K4629" i="2"/>
  <c r="K1540" i="2"/>
  <c r="K3482" i="2"/>
  <c r="K4315" i="2"/>
  <c r="K4239" i="2"/>
  <c r="K164" i="2"/>
  <c r="K4001" i="2"/>
  <c r="K3878" i="2"/>
  <c r="K235" i="2"/>
  <c r="K349" i="2"/>
  <c r="K410" i="2"/>
  <c r="K582" i="2"/>
  <c r="K857" i="2"/>
  <c r="K163" i="2"/>
  <c r="K934" i="2"/>
  <c r="K1828" i="2"/>
  <c r="K2640" i="2"/>
  <c r="K2721" i="2"/>
  <c r="K1833" i="2"/>
  <c r="K1179" i="2"/>
  <c r="K1883" i="2"/>
  <c r="K3338" i="2"/>
  <c r="K4203" i="2"/>
  <c r="K4331" i="2"/>
  <c r="K4473" i="2"/>
  <c r="K4581" i="2"/>
  <c r="K4034" i="2"/>
  <c r="K4663" i="2"/>
  <c r="K4676" i="2"/>
  <c r="K2283" i="2"/>
  <c r="K4471" i="2"/>
  <c r="K336" i="2"/>
  <c r="K2284" i="2"/>
  <c r="K3710" i="2"/>
  <c r="K4250" i="2"/>
  <c r="K27" i="2"/>
  <c r="K4388" i="2"/>
  <c r="K4621" i="2"/>
  <c r="K288" i="2"/>
  <c r="K186" i="2"/>
  <c r="K144" i="2"/>
  <c r="K567" i="2"/>
  <c r="K313" i="2"/>
  <c r="K268" i="2"/>
  <c r="K140" i="2"/>
  <c r="K350" i="2"/>
  <c r="K370" i="2"/>
  <c r="K227" i="2"/>
  <c r="K274" i="2"/>
  <c r="K378" i="2"/>
  <c r="K405" i="2"/>
  <c r="K443" i="2"/>
  <c r="K474" i="2"/>
  <c r="K585" i="2"/>
  <c r="K533" i="2"/>
  <c r="K552" i="2"/>
  <c r="K521" i="2"/>
  <c r="K631" i="2"/>
  <c r="K472" i="2"/>
  <c r="K465" i="2"/>
  <c r="K648" i="2"/>
  <c r="K508" i="2"/>
  <c r="K643" i="2"/>
  <c r="K662" i="2"/>
  <c r="K513" i="2"/>
  <c r="K799" i="2"/>
  <c r="K742" i="2"/>
  <c r="K763" i="2"/>
  <c r="K802" i="2"/>
  <c r="K826" i="2"/>
  <c r="K840" i="2"/>
  <c r="K848" i="2"/>
  <c r="K855" i="2"/>
  <c r="K792" i="2"/>
  <c r="K609" i="2"/>
  <c r="K614" i="2"/>
  <c r="K937" i="2"/>
  <c r="K801" i="2"/>
  <c r="K1151" i="2"/>
  <c r="K416" i="2"/>
  <c r="K1585" i="2"/>
  <c r="K1327" i="2"/>
  <c r="K1291" i="2"/>
  <c r="K1140" i="2"/>
  <c r="K1180" i="2"/>
  <c r="K833" i="2"/>
  <c r="K1358" i="2"/>
  <c r="K1389" i="2"/>
  <c r="K1211" i="2"/>
  <c r="K1451" i="2"/>
  <c r="K1075" i="2"/>
  <c r="K1407" i="2"/>
  <c r="K1497" i="2"/>
  <c r="K1588" i="2"/>
  <c r="K1396" i="2"/>
  <c r="K1738" i="2"/>
  <c r="K927" i="2"/>
  <c r="K1668" i="2"/>
  <c r="K1624" i="2"/>
  <c r="K1682" i="2"/>
  <c r="K1127" i="2"/>
  <c r="K1564" i="2"/>
  <c r="K1699" i="2"/>
  <c r="K1960" i="2"/>
  <c r="K2984" i="2"/>
  <c r="K3048" i="2"/>
  <c r="K517" i="2"/>
  <c r="K3108" i="2"/>
  <c r="K3134" i="2"/>
  <c r="K2973" i="2"/>
  <c r="K3254" i="2"/>
  <c r="K3128" i="2"/>
  <c r="K2901" i="2"/>
  <c r="K4405" i="2"/>
  <c r="K1893" i="2"/>
  <c r="K3501" i="2"/>
  <c r="K3526" i="2"/>
  <c r="K1402" i="2"/>
  <c r="K2285" i="2"/>
  <c r="K3583" i="2"/>
  <c r="K1886" i="2"/>
  <c r="K1622" i="2"/>
  <c r="K3668" i="2"/>
  <c r="K3731" i="2"/>
  <c r="K3733" i="2"/>
  <c r="K3781" i="2"/>
  <c r="K3884" i="2"/>
  <c r="K3860" i="2"/>
  <c r="K3916" i="2"/>
  <c r="K3980" i="2"/>
  <c r="K4005" i="2"/>
  <c r="K3671" i="2"/>
  <c r="K4098" i="2"/>
  <c r="K4102" i="2"/>
  <c r="K2641" i="2"/>
  <c r="K4141" i="2"/>
  <c r="K3206" i="2"/>
  <c r="K4193" i="2"/>
  <c r="K4661" i="2"/>
  <c r="K4662" i="2"/>
  <c r="K4248" i="2"/>
  <c r="K4285" i="2"/>
  <c r="K4426" i="2"/>
  <c r="K4411" i="2"/>
  <c r="K4462" i="2"/>
  <c r="K4461" i="2"/>
  <c r="K4480" i="2"/>
  <c r="K4653" i="2"/>
  <c r="K4259" i="2"/>
  <c r="K4467" i="2"/>
  <c r="K4469" i="2"/>
  <c r="K4718" i="2"/>
  <c r="K4146" i="2"/>
  <c r="K4734" i="2"/>
  <c r="K4291" i="2"/>
  <c r="K4487" i="2"/>
  <c r="K4526" i="2"/>
  <c r="K4483" i="2"/>
  <c r="K4568" i="2"/>
  <c r="K1401" i="2"/>
  <c r="K4532" i="2"/>
  <c r="K4029" i="2"/>
  <c r="K4372" i="2"/>
  <c r="K4624" i="2"/>
  <c r="K4640" i="2"/>
  <c r="K4641" i="2"/>
  <c r="K4358" i="2"/>
  <c r="K4341" i="2"/>
  <c r="K4681" i="2"/>
  <c r="K4542" i="2"/>
  <c r="K4677" i="2"/>
  <c r="K421" i="2"/>
  <c r="K3983" i="2"/>
  <c r="K4413" i="2"/>
  <c r="K4497" i="2"/>
  <c r="K4685" i="2"/>
  <c r="K4442" i="2"/>
  <c r="K4633" i="2"/>
  <c r="K4449" i="2"/>
  <c r="K2105" i="2"/>
  <c r="K907" i="2"/>
  <c r="K3923" i="2"/>
  <c r="K980" i="2"/>
  <c r="K628" i="2"/>
  <c r="K3252" i="2"/>
  <c r="K4090" i="2"/>
  <c r="K4614" i="2"/>
  <c r="K1084" i="2"/>
  <c r="K3838" i="2"/>
  <c r="K4912" i="2"/>
  <c r="K257" i="2"/>
  <c r="K512" i="2"/>
  <c r="K3694" i="2"/>
  <c r="K553" i="2"/>
  <c r="K657" i="2"/>
  <c r="K4595" i="2"/>
  <c r="K1092" i="2"/>
  <c r="K2286" i="2"/>
  <c r="K4686" i="2"/>
  <c r="K1379" i="2"/>
  <c r="K2008" i="2"/>
  <c r="K1707" i="2"/>
  <c r="K652" i="2"/>
  <c r="K4048" i="2"/>
  <c r="K4129" i="2"/>
  <c r="K4271" i="2"/>
  <c r="K4320" i="2"/>
  <c r="K4687" i="2"/>
  <c r="K701" i="2"/>
  <c r="K4507" i="2"/>
  <c r="K2848" i="2"/>
  <c r="K1783" i="2"/>
  <c r="K4573" i="2"/>
  <c r="K4659" i="2"/>
  <c r="K4739" i="2"/>
  <c r="K4140" i="2"/>
  <c r="K4666" i="2"/>
  <c r="K4571" i="2"/>
  <c r="K3181" i="2"/>
  <c r="K345" i="2"/>
  <c r="K460" i="2"/>
  <c r="K2015" i="2"/>
  <c r="K1012" i="2"/>
  <c r="K1446" i="2"/>
  <c r="K3902" i="2"/>
  <c r="K4085" i="2"/>
  <c r="K1586" i="2"/>
  <c r="K1538" i="2"/>
  <c r="K743" i="2"/>
  <c r="K98" i="2"/>
  <c r="K748" i="2"/>
  <c r="K1835" i="2"/>
  <c r="K171" i="2"/>
  <c r="K4547" i="2"/>
  <c r="K1315" i="2"/>
  <c r="K1130" i="2"/>
  <c r="K1311" i="2"/>
  <c r="K1667" i="2"/>
  <c r="K3861" i="2"/>
  <c r="K3783" i="2"/>
  <c r="K4154" i="2"/>
  <c r="K4378" i="2"/>
  <c r="K4344" i="2"/>
  <c r="K3283" i="2"/>
  <c r="K4396" i="2"/>
  <c r="K4612" i="2"/>
  <c r="K3554" i="2"/>
  <c r="K1891" i="2"/>
  <c r="K33" i="2"/>
  <c r="K4623" i="2"/>
  <c r="K70" i="2"/>
  <c r="K41" i="2"/>
  <c r="K4635" i="2"/>
  <c r="K188" i="2"/>
  <c r="K37" i="2"/>
  <c r="K2287" i="2"/>
  <c r="K319" i="2"/>
  <c r="K289" i="2"/>
  <c r="K129" i="2"/>
  <c r="K255" i="2"/>
  <c r="K558" i="2"/>
  <c r="K224" i="2"/>
  <c r="K612" i="2"/>
  <c r="K576" i="2"/>
  <c r="K343" i="2"/>
  <c r="K786" i="2"/>
  <c r="K501" i="2"/>
  <c r="K868" i="2"/>
  <c r="K876" i="2"/>
  <c r="K879" i="2"/>
  <c r="K964" i="2"/>
  <c r="K975" i="2"/>
  <c r="K893" i="2"/>
  <c r="K1050" i="2"/>
  <c r="K976" i="2"/>
  <c r="K1111" i="2"/>
  <c r="K1201" i="2"/>
  <c r="K1090" i="2"/>
  <c r="K1106" i="2"/>
  <c r="K543" i="2"/>
  <c r="K1284" i="2"/>
  <c r="K796" i="2"/>
  <c r="K1304" i="2"/>
  <c r="K1454" i="2"/>
  <c r="K1539" i="2"/>
  <c r="K977" i="2"/>
  <c r="K1329" i="2"/>
  <c r="K1632" i="2"/>
  <c r="K1652" i="2"/>
  <c r="K386" i="2"/>
  <c r="K1746" i="2"/>
  <c r="K1689" i="2"/>
  <c r="K3075" i="2"/>
  <c r="K1905" i="2"/>
  <c r="K1782" i="2"/>
  <c r="K2288" i="2"/>
  <c r="K4164" i="2"/>
  <c r="K2289" i="2"/>
  <c r="K2936" i="2"/>
  <c r="K3080" i="2"/>
  <c r="K1594" i="2"/>
  <c r="K1946" i="2"/>
  <c r="K1630" i="2"/>
  <c r="K1920" i="2"/>
  <c r="K3334" i="2"/>
  <c r="K3373" i="2"/>
  <c r="K3336" i="2"/>
  <c r="K3511" i="2"/>
  <c r="K3688" i="2"/>
  <c r="K4295" i="2"/>
  <c r="K3776" i="2"/>
  <c r="K3740" i="2"/>
  <c r="K3390" i="2"/>
  <c r="K4255" i="2"/>
  <c r="K3494" i="2"/>
  <c r="K3870" i="2"/>
  <c r="K3734" i="2"/>
  <c r="K3971" i="2"/>
  <c r="K2643" i="2"/>
  <c r="K3558" i="2"/>
  <c r="K4135" i="2"/>
  <c r="K4643" i="2"/>
  <c r="K3738" i="2"/>
  <c r="K4131" i="2"/>
  <c r="K4143" i="2"/>
  <c r="K4094" i="2"/>
  <c r="K2651" i="2"/>
  <c r="K4173" i="2"/>
  <c r="K4197" i="2"/>
  <c r="K4065" i="2"/>
  <c r="K4199" i="2"/>
  <c r="K4559" i="2"/>
  <c r="K4490" i="2"/>
  <c r="K4308" i="2"/>
  <c r="K4314" i="2"/>
  <c r="K4172" i="2"/>
  <c r="K4395" i="2"/>
  <c r="K4345" i="2"/>
  <c r="K4410" i="2"/>
  <c r="K4429" i="2"/>
  <c r="K4242" i="2"/>
  <c r="K4443" i="2"/>
  <c r="K4419" i="2"/>
  <c r="K4567" i="2"/>
  <c r="K4495" i="2"/>
  <c r="K4387" i="2"/>
  <c r="K4436" i="2"/>
  <c r="K4524" i="2"/>
  <c r="K4505" i="2"/>
  <c r="K2290" i="2"/>
  <c r="K4569" i="2"/>
  <c r="K4572" i="2"/>
  <c r="K4608" i="2"/>
  <c r="K4520" i="2"/>
  <c r="K4637" i="2"/>
  <c r="K1955" i="2"/>
  <c r="K4631" i="2"/>
  <c r="K1719" i="2"/>
  <c r="K4593" i="2"/>
  <c r="K4379" i="2"/>
  <c r="K374" i="2"/>
  <c r="K4432" i="2"/>
  <c r="K1948" i="2"/>
  <c r="K4435" i="2"/>
  <c r="K4374" i="2"/>
  <c r="K4634" i="2"/>
  <c r="K4252" i="2"/>
  <c r="K1813" i="2"/>
  <c r="K4386" i="2"/>
  <c r="K4502" i="2"/>
  <c r="K4350" i="2"/>
  <c r="K4488" i="2"/>
  <c r="K4638" i="2"/>
  <c r="K216" i="2"/>
  <c r="K1158" i="2"/>
  <c r="K263" i="2"/>
  <c r="K4627" i="2"/>
  <c r="K3692" i="2"/>
  <c r="K1944" i="2"/>
  <c r="K2025" i="2"/>
  <c r="K3314" i="2"/>
  <c r="K2066" i="2"/>
  <c r="K3467" i="2"/>
  <c r="K4002" i="2"/>
  <c r="K4551" i="2"/>
  <c r="K20" i="2"/>
  <c r="K4262" i="2"/>
  <c r="K1933" i="2"/>
  <c r="K1206" i="2"/>
  <c r="K118" i="2"/>
  <c r="K357" i="2"/>
  <c r="K577" i="2"/>
  <c r="K892" i="2"/>
  <c r="K545" i="2"/>
  <c r="K124" i="2"/>
  <c r="K364" i="2"/>
  <c r="K1083" i="2"/>
  <c r="K1219" i="2"/>
  <c r="K696" i="2"/>
  <c r="K4014" i="2"/>
  <c r="K1680" i="2"/>
  <c r="K1026" i="2"/>
  <c r="K1743" i="2"/>
  <c r="K1849" i="2"/>
  <c r="K4609" i="2"/>
  <c r="K4639" i="2"/>
  <c r="K2063" i="2"/>
  <c r="K2671" i="2"/>
  <c r="K1442" i="2"/>
  <c r="K4020" i="2"/>
  <c r="K3836" i="2"/>
  <c r="K4668" i="2"/>
  <c r="K4230" i="2"/>
  <c r="K4412" i="2"/>
  <c r="K4470" i="2"/>
  <c r="K3601" i="2"/>
  <c r="K4522" i="2"/>
  <c r="K4537" i="2"/>
  <c r="K4578" i="2"/>
  <c r="K4594" i="2"/>
  <c r="K559" i="2"/>
  <c r="K4068" i="2"/>
  <c r="K334" i="2"/>
  <c r="K4191" i="2"/>
  <c r="K450" i="2"/>
  <c r="K402" i="2"/>
  <c r="K883" i="2"/>
  <c r="K764" i="2"/>
  <c r="K3551" i="2"/>
  <c r="K1042" i="2"/>
  <c r="K1325" i="2"/>
  <c r="K901" i="2"/>
  <c r="K641" i="2"/>
  <c r="K141" i="2"/>
  <c r="K136" i="2"/>
  <c r="K167" i="2"/>
  <c r="K82" i="2"/>
  <c r="K238" i="2"/>
  <c r="K239" i="2"/>
  <c r="K4266" i="2"/>
  <c r="K270" i="2"/>
  <c r="K245" i="2"/>
  <c r="K266" i="2"/>
  <c r="K241" i="2"/>
  <c r="K338" i="2"/>
  <c r="K314" i="2"/>
  <c r="K360" i="2"/>
  <c r="K306" i="2"/>
  <c r="K380" i="2"/>
  <c r="K271" i="2"/>
  <c r="K456" i="2"/>
  <c r="K395" i="2"/>
  <c r="K362" i="2"/>
  <c r="K327" i="2"/>
  <c r="K4530" i="2"/>
  <c r="K566" i="2"/>
  <c r="K528" i="2"/>
  <c r="K571" i="2"/>
  <c r="K601" i="2"/>
  <c r="K717" i="2"/>
  <c r="K430" i="2"/>
  <c r="K750" i="2"/>
  <c r="K824" i="2"/>
  <c r="K719" i="2"/>
  <c r="K762" i="2"/>
  <c r="K715" i="2"/>
  <c r="K775" i="2"/>
  <c r="K789" i="2"/>
  <c r="K2291" i="2"/>
  <c r="K870" i="2"/>
  <c r="K853" i="2"/>
  <c r="K858" i="2"/>
  <c r="K882" i="2"/>
  <c r="K677" i="2"/>
  <c r="K1153" i="2"/>
  <c r="K667" i="2"/>
  <c r="K1040" i="2"/>
  <c r="K1022" i="2"/>
  <c r="K3044" i="2"/>
  <c r="K917" i="2"/>
  <c r="K1069" i="2"/>
  <c r="K1080" i="2"/>
  <c r="K1105" i="2"/>
  <c r="K945" i="2"/>
  <c r="K1005" i="2"/>
  <c r="K531" i="2"/>
  <c r="K1087" i="2"/>
  <c r="K1018" i="2"/>
  <c r="K1258" i="2"/>
  <c r="K606" i="2"/>
  <c r="K1347" i="2"/>
  <c r="K627" i="2"/>
  <c r="K1216" i="2"/>
  <c r="K1035" i="2"/>
  <c r="K1403" i="2"/>
  <c r="K1194" i="2"/>
  <c r="K1433" i="2"/>
  <c r="K1391" i="2"/>
  <c r="K1483" i="2"/>
  <c r="K1938" i="2"/>
  <c r="K1598" i="2"/>
  <c r="K1405" i="2"/>
  <c r="K1562" i="2"/>
  <c r="K1552" i="2"/>
  <c r="K1440" i="2"/>
  <c r="K1333" i="2"/>
  <c r="K1478" i="2"/>
  <c r="K2292" i="2"/>
  <c r="K1677" i="2"/>
  <c r="K1698" i="2"/>
  <c r="K1711" i="2"/>
  <c r="K1745" i="2"/>
  <c r="K2293" i="2"/>
  <c r="K1551" i="2"/>
  <c r="K4003" i="2"/>
  <c r="K1962" i="2"/>
  <c r="K1937" i="2"/>
  <c r="K895" i="2"/>
  <c r="K3205" i="2"/>
  <c r="K1620" i="2"/>
  <c r="K3224" i="2"/>
  <c r="K2096" i="2"/>
  <c r="K3548" i="2"/>
  <c r="K3478" i="2"/>
  <c r="K3600" i="2"/>
  <c r="K2094" i="2"/>
  <c r="K3557" i="2"/>
  <c r="K4086" i="2"/>
  <c r="K2880" i="2"/>
  <c r="K3674" i="2"/>
  <c r="K4041" i="2"/>
  <c r="K3919" i="2"/>
  <c r="K2494" i="2"/>
  <c r="K3901" i="2"/>
  <c r="K3634" i="2"/>
  <c r="K3997" i="2"/>
  <c r="K1915" i="2"/>
  <c r="K4011" i="2"/>
  <c r="K4171" i="2"/>
  <c r="K4397" i="2"/>
  <c r="K3730" i="2"/>
  <c r="K4243" i="2"/>
  <c r="K4073" i="2"/>
  <c r="K4123" i="2"/>
  <c r="K4145" i="2"/>
  <c r="K4189" i="2"/>
  <c r="K3930" i="2"/>
  <c r="K4194" i="2"/>
  <c r="K4235" i="2"/>
  <c r="K4227" i="2"/>
  <c r="K4644" i="2"/>
  <c r="K4611" i="2"/>
  <c r="K3865" i="2"/>
  <c r="K3875" i="2"/>
  <c r="K4288" i="2"/>
  <c r="K4337" i="2"/>
  <c r="K4601" i="2"/>
  <c r="K1604" i="2"/>
  <c r="K2294" i="2"/>
  <c r="K3868" i="2"/>
  <c r="K4260" i="2"/>
  <c r="K1535" i="2"/>
  <c r="K4427" i="2"/>
  <c r="K4265" i="2"/>
  <c r="K4070" i="2"/>
  <c r="K4339" i="2"/>
  <c r="K1844" i="2"/>
  <c r="K4494" i="2"/>
  <c r="K4798" i="2"/>
  <c r="K4316" i="2"/>
  <c r="K4482" i="2"/>
  <c r="K4212" i="2"/>
  <c r="K2295" i="2"/>
  <c r="K4560" i="2"/>
  <c r="K4545" i="2"/>
  <c r="K2296" i="2"/>
  <c r="K4561" i="2"/>
  <c r="K4408" i="2"/>
  <c r="K4562" i="2"/>
  <c r="K4563" i="2"/>
  <c r="K4564" i="2"/>
  <c r="K4256" i="2"/>
  <c r="K99" i="2"/>
  <c r="K248" i="2"/>
  <c r="K2297" i="2"/>
  <c r="K1623" i="2"/>
  <c r="K3536" i="2"/>
  <c r="K4161" i="2"/>
  <c r="K4533" i="2"/>
  <c r="K3970" i="2"/>
  <c r="K765" i="2"/>
  <c r="K4382" i="2"/>
  <c r="K4390" i="2"/>
  <c r="K1722" i="2"/>
  <c r="K4373" i="2"/>
  <c r="K59" i="2"/>
  <c r="K130" i="2"/>
  <c r="K102" i="2"/>
  <c r="K329" i="2"/>
  <c r="K1319" i="2"/>
  <c r="K4534" i="2"/>
  <c r="K928" i="2"/>
  <c r="K481" i="2"/>
  <c r="K675" i="2"/>
  <c r="K637" i="2"/>
  <c r="K4369" i="2"/>
  <c r="K722" i="2"/>
  <c r="K788" i="2"/>
  <c r="K959" i="2"/>
  <c r="K4565" i="2"/>
  <c r="K825" i="2"/>
  <c r="K1066" i="2"/>
  <c r="K733" i="2"/>
  <c r="K758" i="2"/>
  <c r="K1048" i="2"/>
  <c r="K1195" i="2"/>
  <c r="K1207" i="2"/>
  <c r="K621" i="2"/>
  <c r="K1427" i="2"/>
  <c r="K1288" i="2"/>
  <c r="K1177" i="2"/>
  <c r="K1524" i="2"/>
  <c r="K1725" i="2"/>
  <c r="K680" i="2"/>
  <c r="K1469" i="2"/>
  <c r="K2784" i="2"/>
  <c r="K1807" i="2"/>
  <c r="K1882" i="2"/>
  <c r="K1599" i="2"/>
  <c r="K3907" i="2"/>
  <c r="K4903" i="2"/>
  <c r="K3867" i="2"/>
  <c r="K4264" i="2"/>
  <c r="K3257" i="2"/>
  <c r="K4290" i="2"/>
  <c r="K4278" i="2"/>
  <c r="K4329" i="2"/>
  <c r="K4188" i="2"/>
  <c r="K4361" i="2"/>
  <c r="K4416" i="2"/>
  <c r="K2055" i="2"/>
  <c r="K4409" i="2"/>
  <c r="K3621" i="2"/>
  <c r="K659" i="2"/>
  <c r="K154" i="2"/>
  <c r="K1143" i="2"/>
  <c r="K1618" i="2"/>
  <c r="K1466" i="2"/>
  <c r="K1901" i="2"/>
  <c r="K4210" i="2"/>
  <c r="K2298" i="2"/>
  <c r="K598" i="2"/>
  <c r="K630" i="2"/>
  <c r="K776" i="2"/>
  <c r="K921" i="2"/>
  <c r="K613" i="2"/>
  <c r="K1678" i="2"/>
  <c r="K1458" i="2"/>
  <c r="K1741" i="2"/>
  <c r="K3355" i="2"/>
  <c r="K3456" i="2"/>
  <c r="K4466" i="2"/>
  <c r="K4491" i="2"/>
  <c r="K3993" i="2"/>
  <c r="K2131" i="2"/>
  <c r="K2299" i="2"/>
  <c r="K4450" i="2"/>
  <c r="K4174" i="2"/>
  <c r="K4039" i="2"/>
  <c r="K4231" i="2"/>
  <c r="K4276" i="2"/>
  <c r="K1426" i="2"/>
  <c r="K1324" i="2"/>
  <c r="K4376" i="2"/>
  <c r="K3858" i="2"/>
  <c r="K4366" i="2"/>
  <c r="K4402" i="2"/>
  <c r="K4356" i="2"/>
  <c r="K4492" i="2"/>
  <c r="K3440" i="2"/>
  <c r="K279" i="2"/>
  <c r="K283" i="2"/>
  <c r="K340" i="2"/>
  <c r="K3028" i="2"/>
  <c r="K392" i="2"/>
  <c r="K417" i="2"/>
  <c r="K669" i="2"/>
  <c r="K725" i="2"/>
  <c r="K736" i="2"/>
  <c r="K2300" i="2"/>
  <c r="K971" i="2"/>
  <c r="K816" i="2"/>
  <c r="K1101" i="2"/>
  <c r="K1129" i="2"/>
  <c r="K1314" i="2"/>
  <c r="K999" i="2"/>
  <c r="K1132" i="2"/>
  <c r="K1447" i="2"/>
  <c r="K1615" i="2"/>
  <c r="K1903" i="2"/>
  <c r="K3121" i="2"/>
  <c r="K2903" i="2"/>
  <c r="K4472" i="2"/>
  <c r="K3798" i="2"/>
  <c r="K3924" i="2"/>
  <c r="K3975" i="2"/>
  <c r="K4325" i="2"/>
  <c r="K4477" i="2"/>
  <c r="K4238" i="2"/>
  <c r="K4478" i="2"/>
  <c r="K3455" i="2"/>
  <c r="K4037" i="2"/>
  <c r="K1163" i="2"/>
  <c r="K4548" i="2"/>
  <c r="K56" i="2"/>
  <c r="K106" i="2"/>
  <c r="K168" i="2"/>
  <c r="K2113" i="2"/>
  <c r="K151" i="2"/>
  <c r="K2052" i="2"/>
  <c r="K233" i="2"/>
  <c r="K348" i="2"/>
  <c r="K109" i="2"/>
  <c r="K4430" i="2"/>
  <c r="K1774" i="2"/>
  <c r="K4479" i="2"/>
  <c r="K496" i="2"/>
  <c r="K2301" i="2"/>
  <c r="K511" i="2"/>
  <c r="K463" i="2"/>
  <c r="K477" i="2"/>
  <c r="K506" i="2"/>
  <c r="K530" i="2"/>
  <c r="K189" i="2"/>
  <c r="K590" i="2"/>
  <c r="K573" i="2"/>
  <c r="K600" i="2"/>
  <c r="K493" i="2"/>
  <c r="K586" i="2"/>
  <c r="K821" i="2"/>
  <c r="K838" i="2"/>
  <c r="K3126" i="2"/>
  <c r="K873" i="2"/>
  <c r="K740" i="2"/>
  <c r="K394" i="2"/>
  <c r="K932" i="2"/>
  <c r="K913" i="2"/>
  <c r="K936" i="2"/>
  <c r="K1081" i="2"/>
  <c r="K436" i="2"/>
  <c r="K1053" i="2"/>
  <c r="K1073" i="2"/>
  <c r="K1043" i="2"/>
  <c r="K1124" i="2"/>
  <c r="K1133" i="2"/>
  <c r="K1085" i="2"/>
  <c r="K646" i="2"/>
  <c r="K1243" i="2"/>
  <c r="K1282" i="2"/>
  <c r="K1296" i="2"/>
  <c r="K1306" i="2"/>
  <c r="K1354" i="2"/>
  <c r="K1323" i="2"/>
  <c r="K1411" i="2"/>
  <c r="K1015" i="2"/>
  <c r="K726" i="2"/>
  <c r="K1431" i="2"/>
  <c r="K1112" i="2"/>
  <c r="K1248" i="2"/>
  <c r="K1175" i="2"/>
  <c r="K1491" i="2"/>
  <c r="K1752" i="2"/>
  <c r="K1225" i="2"/>
  <c r="K1336" i="2"/>
  <c r="K1601" i="2"/>
  <c r="K1653" i="2"/>
  <c r="K4465" i="2"/>
  <c r="K1969" i="2"/>
  <c r="K1723" i="2"/>
  <c r="K1610" i="2"/>
  <c r="K3857" i="2"/>
  <c r="K1771" i="2"/>
  <c r="K845" i="2"/>
  <c r="K2073" i="2"/>
  <c r="K1820" i="2"/>
  <c r="K1759" i="2"/>
  <c r="K3030" i="2"/>
  <c r="K1547" i="2"/>
  <c r="K1371" i="2"/>
  <c r="K983" i="2"/>
  <c r="K3669" i="2"/>
  <c r="K3586" i="2"/>
  <c r="K3219" i="2"/>
  <c r="K3127" i="2"/>
  <c r="K2302" i="2"/>
  <c r="K464" i="2"/>
  <c r="K2904" i="2"/>
  <c r="K2773" i="2"/>
  <c r="K3096" i="2"/>
  <c r="K3585" i="2"/>
  <c r="K3590" i="2"/>
  <c r="K1914" i="2"/>
  <c r="K3751" i="2"/>
  <c r="K3708" i="2"/>
  <c r="K3789" i="2"/>
  <c r="K1276" i="2"/>
  <c r="K2772" i="2"/>
  <c r="K1508" i="2"/>
  <c r="K3829" i="2"/>
  <c r="K3850" i="2"/>
  <c r="K3852" i="2"/>
  <c r="K3883" i="2"/>
  <c r="K3900" i="2"/>
  <c r="K4515" i="2"/>
  <c r="K1328" i="2"/>
  <c r="K3502" i="2"/>
  <c r="K3948" i="2"/>
  <c r="K1791" i="2"/>
  <c r="K4451" i="2"/>
  <c r="K2303" i="2"/>
  <c r="K4026" i="2"/>
  <c r="K4050" i="2"/>
  <c r="K4040" i="2"/>
  <c r="K4043" i="2"/>
  <c r="K4183" i="2"/>
  <c r="K3909" i="2"/>
  <c r="K4182" i="2"/>
  <c r="K4069" i="2"/>
  <c r="K4063" i="2"/>
  <c r="K4072" i="2"/>
  <c r="K4103" i="2"/>
  <c r="K746" i="2"/>
  <c r="K4106" i="2"/>
  <c r="K4092" i="2"/>
  <c r="K4211" i="2"/>
  <c r="K3620" i="2"/>
  <c r="K4444" i="2"/>
  <c r="K4452" i="2"/>
  <c r="K4270" i="2"/>
  <c r="K4273" i="2"/>
  <c r="K4289" i="2"/>
  <c r="K4326" i="2"/>
  <c r="K3887" i="2"/>
  <c r="K4351" i="2"/>
  <c r="K4391" i="2"/>
  <c r="K4453" i="2"/>
  <c r="K4414" i="2"/>
  <c r="K1387" i="2"/>
  <c r="K4415" i="2"/>
  <c r="K4400" i="2"/>
  <c r="K4023" i="2"/>
  <c r="K4232" i="2"/>
  <c r="K2304" i="2"/>
  <c r="K4433" i="2"/>
  <c r="K4437" i="2"/>
  <c r="K4454" i="2"/>
  <c r="K4455" i="2"/>
  <c r="K3659" i="2"/>
  <c r="K4456" i="2"/>
  <c r="K4457" i="2"/>
  <c r="K4438" i="2"/>
  <c r="K4458" i="2"/>
  <c r="K1093" i="2"/>
  <c r="K4417" i="2"/>
  <c r="K277" i="2"/>
  <c r="K574" i="2"/>
  <c r="K320" i="2"/>
  <c r="K4393" i="2"/>
  <c r="K650" i="2"/>
  <c r="K782" i="2"/>
  <c r="K358" i="2"/>
  <c r="K515" i="2"/>
  <c r="K1183" i="2"/>
  <c r="K1249" i="2"/>
  <c r="K1545" i="2"/>
  <c r="K1606" i="2"/>
  <c r="K2009" i="2"/>
  <c r="K1607" i="2"/>
  <c r="K4406" i="2"/>
  <c r="K1733" i="2"/>
  <c r="K3577" i="2"/>
  <c r="K3619" i="2"/>
  <c r="K3888" i="2"/>
  <c r="K3926" i="2"/>
  <c r="K4138" i="2"/>
  <c r="K4081" i="2"/>
  <c r="K2027" i="2"/>
  <c r="K4176" i="2"/>
  <c r="K4282" i="2"/>
  <c r="K4500" i="2"/>
  <c r="K4404" i="2"/>
  <c r="K2731" i="2"/>
  <c r="K4267" i="2"/>
  <c r="K498" i="2"/>
  <c r="K115" i="2"/>
  <c r="K22" i="2"/>
  <c r="K565" i="2"/>
  <c r="K398" i="2"/>
  <c r="K851" i="2"/>
  <c r="K887" i="2"/>
  <c r="K1238" i="2"/>
  <c r="K1762" i="2"/>
  <c r="K1897" i="2"/>
  <c r="K2815" i="2"/>
  <c r="K4448" i="2"/>
  <c r="K3337" i="2"/>
  <c r="K3795" i="2"/>
  <c r="K3313" i="2"/>
  <c r="K3047" i="2"/>
  <c r="K3839" i="2"/>
  <c r="K3918" i="2"/>
  <c r="K3981" i="2"/>
  <c r="K4137" i="2"/>
  <c r="K1642" i="2"/>
  <c r="K4018" i="2"/>
  <c r="K3889" i="2"/>
  <c r="K4313" i="2"/>
  <c r="K2305" i="2"/>
  <c r="K3553" i="2"/>
  <c r="K4380" i="2"/>
  <c r="K563" i="2"/>
  <c r="K1270" i="2"/>
  <c r="K4233" i="2"/>
  <c r="K54" i="2"/>
  <c r="K101" i="2"/>
  <c r="K148" i="2"/>
  <c r="K455" i="2"/>
  <c r="K371" i="2"/>
  <c r="K732" i="2"/>
  <c r="K769" i="2"/>
  <c r="K4353" i="2"/>
  <c r="K803" i="2"/>
  <c r="K881" i="2"/>
  <c r="K1172" i="2"/>
  <c r="K698" i="2"/>
  <c r="K871" i="2"/>
  <c r="K1322" i="2"/>
  <c r="K1398" i="2"/>
  <c r="K1790" i="2"/>
  <c r="K2145" i="2"/>
  <c r="K1747" i="2"/>
  <c r="K1843" i="2"/>
  <c r="K3109" i="2"/>
  <c r="K924" i="2"/>
  <c r="K3116" i="2"/>
  <c r="K1573" i="2"/>
  <c r="K3968" i="2"/>
  <c r="K1580" i="2"/>
  <c r="K3623" i="2"/>
  <c r="K3045" i="2"/>
  <c r="K3686" i="2"/>
  <c r="K3743" i="2"/>
  <c r="K4000" i="2"/>
  <c r="K4155" i="2"/>
  <c r="K4296" i="2"/>
  <c r="K3979" i="2"/>
  <c r="K3718" i="2"/>
  <c r="K1735" i="2"/>
  <c r="K4166" i="2"/>
  <c r="K4327" i="2"/>
  <c r="K1414" i="2"/>
  <c r="K2874" i="2"/>
  <c r="K4261" i="2"/>
  <c r="K3951" i="2"/>
  <c r="K4311" i="2"/>
  <c r="K4132" i="2"/>
  <c r="K3866" i="2"/>
  <c r="K996" i="2"/>
  <c r="K2048" i="2"/>
  <c r="K1863" i="2"/>
  <c r="K4354" i="2"/>
  <c r="K2608" i="2"/>
  <c r="K951" i="2"/>
  <c r="K836" i="2"/>
  <c r="K2633" i="2"/>
  <c r="K954" i="2"/>
  <c r="K1142" i="2"/>
  <c r="K183" i="2"/>
  <c r="K1263" i="2"/>
  <c r="K697" i="2"/>
  <c r="K1768" i="2"/>
  <c r="K1734" i="2"/>
  <c r="K3197" i="2"/>
  <c r="K3147" i="2"/>
  <c r="K3609" i="2"/>
  <c r="K3377" i="2"/>
  <c r="K4066" i="2"/>
  <c r="K1776" i="2"/>
  <c r="K4328" i="2"/>
  <c r="K4309" i="2"/>
  <c r="K756" i="2"/>
  <c r="K4516" i="2"/>
  <c r="K38" i="2"/>
  <c r="K95" i="2"/>
  <c r="K190" i="2"/>
  <c r="K2146" i="2"/>
  <c r="K142" i="2"/>
  <c r="K223" i="2"/>
  <c r="K179" i="2"/>
  <c r="K213" i="2"/>
  <c r="K231" i="2"/>
  <c r="K286" i="2"/>
  <c r="K346" i="2"/>
  <c r="K159" i="2"/>
  <c r="K524" i="2"/>
  <c r="K396" i="2"/>
  <c r="K575" i="2"/>
  <c r="K491" i="2"/>
  <c r="K807" i="2"/>
  <c r="K403" i="2"/>
  <c r="K556" i="2"/>
  <c r="K622" i="2"/>
  <c r="K712" i="2"/>
  <c r="K720" i="2"/>
  <c r="K666" i="2"/>
  <c r="K723" i="2"/>
  <c r="K728" i="2"/>
  <c r="K587" i="2"/>
  <c r="K2958" i="2"/>
  <c r="K738" i="2"/>
  <c r="K884" i="2"/>
  <c r="K889" i="2"/>
  <c r="K810" i="2"/>
  <c r="K900" i="2"/>
  <c r="K940" i="2"/>
  <c r="K902" i="2"/>
  <c r="K1264" i="2"/>
  <c r="K644" i="2"/>
  <c r="K1030" i="2"/>
  <c r="K2306" i="2"/>
  <c r="K1123" i="2"/>
  <c r="K966" i="2"/>
  <c r="K1203" i="2"/>
  <c r="K1146" i="2"/>
  <c r="K1190" i="2"/>
  <c r="K1178" i="2"/>
  <c r="K1196" i="2"/>
  <c r="K4297" i="2"/>
  <c r="K1262" i="2"/>
  <c r="K1269" i="2"/>
  <c r="K1221" i="2"/>
  <c r="K1514" i="2"/>
  <c r="K1303" i="2"/>
  <c r="K1346" i="2"/>
  <c r="K1873" i="2"/>
  <c r="K1013" i="2"/>
  <c r="K1404" i="2"/>
  <c r="K1406" i="2"/>
  <c r="K4298" i="2"/>
  <c r="K1410" i="2"/>
  <c r="K1217" i="2"/>
  <c r="K3389" i="2"/>
  <c r="K1244" i="2"/>
  <c r="K1501" i="2"/>
  <c r="K874" i="2"/>
  <c r="K1439" i="2"/>
  <c r="K1611" i="2"/>
  <c r="K2546" i="2"/>
  <c r="K785" i="2"/>
  <c r="K1488" i="2"/>
  <c r="K1316" i="2"/>
  <c r="K1691" i="2"/>
  <c r="K1655" i="2"/>
  <c r="K1670" i="2"/>
  <c r="K1695" i="2"/>
  <c r="K1493" i="2"/>
  <c r="K1422" i="2"/>
  <c r="K1836" i="2"/>
  <c r="K1318" i="2"/>
  <c r="K1988" i="2"/>
  <c r="K1720" i="2"/>
  <c r="K1827" i="2"/>
  <c r="K926" i="2"/>
  <c r="K4263" i="2"/>
  <c r="K2004" i="2"/>
  <c r="K1533" i="2"/>
  <c r="K1109" i="2"/>
  <c r="K2153" i="2"/>
  <c r="K2307" i="2"/>
  <c r="K830" i="2"/>
  <c r="K4322" i="2"/>
  <c r="K1817" i="2"/>
  <c r="K2827" i="2"/>
  <c r="K3920" i="2"/>
  <c r="K4299" i="2"/>
  <c r="K3932" i="2"/>
  <c r="K2611" i="2"/>
  <c r="K1819" i="2"/>
  <c r="K3040" i="2"/>
  <c r="K3079" i="2"/>
  <c r="K1643" i="2"/>
  <c r="K2985" i="2"/>
  <c r="K3081" i="2"/>
  <c r="K3133" i="2"/>
  <c r="K2308" i="2"/>
  <c r="K4225" i="2"/>
  <c r="K3325" i="2"/>
  <c r="K3259" i="2"/>
  <c r="K3331" i="2"/>
  <c r="K3364" i="2"/>
  <c r="K3360" i="2"/>
  <c r="K1308" i="2"/>
  <c r="K3952" i="2"/>
  <c r="K4275" i="2"/>
  <c r="K3877" i="2"/>
  <c r="K3899" i="2"/>
  <c r="K3505" i="2"/>
  <c r="K3495" i="2"/>
  <c r="K3466" i="2"/>
  <c r="K4510" i="2"/>
  <c r="K3515" i="2"/>
  <c r="K3532" i="2"/>
  <c r="K3531" i="2"/>
  <c r="K4187" i="2"/>
  <c r="K3766" i="2"/>
  <c r="K3610" i="2"/>
  <c r="K3546" i="2"/>
  <c r="K3777" i="2"/>
  <c r="K3628" i="2"/>
  <c r="K3675" i="2"/>
  <c r="K3706" i="2"/>
  <c r="K3717" i="2"/>
  <c r="K3594" i="2"/>
  <c r="K3756" i="2"/>
  <c r="K3760" i="2"/>
  <c r="K3512" i="2"/>
  <c r="K3758" i="2"/>
  <c r="K3848" i="2"/>
  <c r="K3854" i="2"/>
  <c r="K3974" i="2"/>
  <c r="K3879" i="2"/>
  <c r="K4425" i="2"/>
  <c r="K3944" i="2"/>
  <c r="K3947" i="2"/>
  <c r="K4300" i="2"/>
  <c r="K3945" i="2"/>
  <c r="K3992" i="2"/>
  <c r="K3903" i="2"/>
  <c r="K2309" i="2"/>
  <c r="K3400" i="2"/>
  <c r="K3996" i="2"/>
  <c r="K4125" i="2"/>
  <c r="K4025" i="2"/>
  <c r="K3266" i="2"/>
  <c r="K4031" i="2"/>
  <c r="K3749" i="2"/>
  <c r="K3195" i="2"/>
  <c r="K4051" i="2"/>
  <c r="K4101" i="2"/>
  <c r="K4095" i="2"/>
  <c r="K4111" i="2"/>
  <c r="K4071" i="2"/>
  <c r="K4301" i="2"/>
  <c r="K4144" i="2"/>
  <c r="K4149" i="2"/>
  <c r="K4158" i="2"/>
  <c r="K4163" i="2"/>
  <c r="K4214" i="2"/>
  <c r="K4919" i="2"/>
  <c r="K4204" i="2"/>
  <c r="K4216" i="2"/>
  <c r="K2527" i="2"/>
  <c r="K4209" i="2"/>
  <c r="K4234" i="2"/>
  <c r="K4246" i="2"/>
  <c r="K4673" i="2"/>
  <c r="K4383" i="2"/>
  <c r="K4253" i="2"/>
  <c r="K3761" i="2"/>
  <c r="K4918" i="2"/>
  <c r="K4280" i="2"/>
  <c r="K2079" i="2"/>
  <c r="K4284" i="2"/>
  <c r="K2165" i="2"/>
  <c r="K4901" i="2"/>
  <c r="K4247" i="2"/>
  <c r="K4349" i="2"/>
  <c r="K2310" i="2"/>
  <c r="K4286" i="2"/>
  <c r="K2220" i="2"/>
  <c r="K2482" i="2"/>
  <c r="K4459" i="2"/>
  <c r="K4302" i="2"/>
  <c r="K4303" i="2"/>
  <c r="K2311" i="2"/>
  <c r="K4304" i="2"/>
  <c r="K4305" i="2"/>
  <c r="K4306" i="2"/>
  <c r="K4498" i="2"/>
  <c r="K3910" i="2"/>
  <c r="K4277" i="2"/>
  <c r="K80" i="2"/>
  <c r="K297" i="2"/>
  <c r="K670" i="2"/>
  <c r="K822" i="2"/>
  <c r="K260" i="2"/>
  <c r="K1051" i="2"/>
  <c r="K4257" i="2"/>
  <c r="K58" i="2"/>
  <c r="K1052" i="2"/>
  <c r="K686" i="2"/>
  <c r="K4493" i="2"/>
  <c r="K1541" i="2"/>
  <c r="K693" i="2"/>
  <c r="K4035" i="2"/>
  <c r="K2312" i="2"/>
  <c r="K3182" i="2"/>
  <c r="K1148" i="2"/>
  <c r="K3715" i="2"/>
  <c r="K2313" i="2"/>
  <c r="K4160" i="2"/>
  <c r="K1904" i="2"/>
  <c r="K3859" i="2"/>
  <c r="K4254" i="2"/>
  <c r="K4258" i="2"/>
  <c r="K4156" i="2"/>
  <c r="K1708" i="2"/>
  <c r="K4177" i="2"/>
  <c r="K4206" i="2"/>
  <c r="K2084" i="2"/>
  <c r="K593" i="2"/>
  <c r="K1831" i="2"/>
  <c r="K1702" i="2"/>
  <c r="K2314" i="2"/>
  <c r="K3637" i="2"/>
  <c r="K2515" i="2"/>
  <c r="K132" i="2"/>
  <c r="K212" i="2"/>
  <c r="K232" i="2"/>
  <c r="K185" i="2"/>
  <c r="K322" i="2"/>
  <c r="K427" i="2"/>
  <c r="K462" i="2"/>
  <c r="K540" i="2"/>
  <c r="K3026" i="2"/>
  <c r="K3885" i="2"/>
  <c r="K564" i="2"/>
  <c r="K639" i="2"/>
  <c r="K711" i="2"/>
  <c r="K645" i="2"/>
  <c r="K819" i="2"/>
  <c r="K602" i="2"/>
  <c r="K771" i="2"/>
  <c r="K1001" i="2"/>
  <c r="K367" i="2"/>
  <c r="K956" i="2"/>
  <c r="K1065" i="2"/>
  <c r="K2315" i="2"/>
  <c r="K1010" i="2"/>
  <c r="K986" i="2"/>
  <c r="K1271" i="2"/>
  <c r="K1234" i="2"/>
  <c r="K1713" i="2"/>
  <c r="K1531" i="2"/>
  <c r="K1103" i="2"/>
  <c r="K948" i="2"/>
  <c r="K4217" i="2"/>
  <c r="K1673" i="2"/>
  <c r="K1554" i="2"/>
  <c r="K4215" i="2"/>
  <c r="K1729" i="2"/>
  <c r="K4038" i="2"/>
  <c r="K1758" i="2"/>
  <c r="K2129" i="2"/>
  <c r="K2765" i="2"/>
  <c r="K2745" i="2"/>
  <c r="K1516" i="2"/>
  <c r="K2864" i="2"/>
  <c r="K3074" i="2"/>
  <c r="K3977" i="2"/>
  <c r="K3193" i="2"/>
  <c r="K3117" i="2"/>
  <c r="K3801" i="2"/>
  <c r="K3357" i="2"/>
  <c r="K4218" i="2"/>
  <c r="K3608" i="2"/>
  <c r="K3837" i="2"/>
  <c r="K3129" i="2"/>
  <c r="K3762" i="2"/>
  <c r="K3844" i="2"/>
  <c r="K3845" i="2"/>
  <c r="K3953" i="2"/>
  <c r="K3516" i="2"/>
  <c r="K3972" i="2"/>
  <c r="K3366" i="2"/>
  <c r="K4075" i="2"/>
  <c r="K3978" i="2"/>
  <c r="K4091" i="2"/>
  <c r="K4032" i="2"/>
  <c r="K1737" i="2"/>
  <c r="K4074" i="2"/>
  <c r="K4096" i="2"/>
  <c r="K4028" i="2"/>
  <c r="K2316" i="2"/>
  <c r="K3779" i="2"/>
  <c r="K2317" i="2"/>
  <c r="K2047" i="2"/>
  <c r="K4195" i="2"/>
  <c r="K1816" i="2"/>
  <c r="K4219" i="2"/>
  <c r="K2185" i="2"/>
  <c r="K4220" i="2"/>
  <c r="K3904" i="2"/>
  <c r="K3225" i="2"/>
  <c r="K4221" i="2"/>
  <c r="K4046" i="2"/>
  <c r="K4213" i="2"/>
  <c r="K4053" i="2"/>
  <c r="K215" i="2"/>
  <c r="K251" i="2"/>
  <c r="K4222" i="2"/>
  <c r="K751" i="2"/>
  <c r="K774" i="2"/>
  <c r="K1675" i="2"/>
  <c r="K1257" i="2"/>
  <c r="K3855" i="2"/>
  <c r="K4223" i="2"/>
  <c r="K4190" i="2"/>
  <c r="K304" i="2"/>
  <c r="K381" i="2"/>
  <c r="K466" i="2"/>
  <c r="K459" i="2"/>
  <c r="K393" i="2"/>
  <c r="K426" i="2"/>
  <c r="K1965" i="2"/>
  <c r="K568" i="2"/>
  <c r="K1098" i="2"/>
  <c r="K480" i="2"/>
  <c r="K1161" i="2"/>
  <c r="K953" i="2"/>
  <c r="K1086" i="2"/>
  <c r="K1348" i="2"/>
  <c r="K1452" i="2"/>
  <c r="K929" i="2"/>
  <c r="K1688" i="2"/>
  <c r="K915" i="2"/>
  <c r="K973" i="2"/>
  <c r="K1076" i="2"/>
  <c r="K548" i="2"/>
  <c r="K4076" i="2"/>
  <c r="K2705" i="2"/>
  <c r="K3333" i="2"/>
  <c r="K1415" i="2"/>
  <c r="K3449" i="2"/>
  <c r="K1480" i="2"/>
  <c r="K3722" i="2"/>
  <c r="K706" i="2"/>
  <c r="K3680" i="2"/>
  <c r="K3939" i="2"/>
  <c r="K2872" i="2"/>
  <c r="K1621" i="2"/>
  <c r="K3835" i="2"/>
  <c r="K1880" i="2"/>
  <c r="K4093" i="2"/>
  <c r="K1000" i="2"/>
  <c r="K4112" i="2"/>
  <c r="K4133" i="2"/>
  <c r="K4179" i="2"/>
  <c r="K4175" i="2"/>
  <c r="K3890" i="2"/>
  <c r="K4184" i="2"/>
  <c r="K3969" i="2"/>
  <c r="K620" i="2"/>
  <c r="K4165" i="2"/>
  <c r="K878" i="2"/>
  <c r="K942" i="2"/>
  <c r="K1936" i="2"/>
  <c r="K3379" i="2"/>
  <c r="K2995" i="2"/>
  <c r="K305" i="2"/>
  <c r="K182" i="2"/>
  <c r="K324" i="2"/>
  <c r="K695" i="2"/>
  <c r="K487" i="2"/>
  <c r="K710" i="2"/>
  <c r="K867" i="2"/>
  <c r="K933" i="2"/>
  <c r="K869" i="2"/>
  <c r="K1009" i="2"/>
  <c r="K3967" i="2"/>
  <c r="K984" i="2"/>
  <c r="K991" i="2"/>
  <c r="K2318" i="2"/>
  <c r="K2943" i="2"/>
  <c r="K1372" i="2"/>
  <c r="K1072" i="2"/>
  <c r="K1510" i="2"/>
  <c r="K1286" i="2"/>
  <c r="K1260" i="2"/>
  <c r="K1467" i="2"/>
  <c r="K1589" i="2"/>
  <c r="K4460" i="2"/>
  <c r="K1750" i="2"/>
  <c r="K2126" i="2"/>
  <c r="K2166" i="2"/>
  <c r="K2685" i="2"/>
  <c r="K2846" i="2"/>
  <c r="K1850" i="2"/>
  <c r="K2979" i="2"/>
  <c r="K3503" i="2"/>
  <c r="K505" i="2"/>
  <c r="K2653" i="2"/>
  <c r="K1425" i="2"/>
  <c r="K4150" i="2"/>
  <c r="K3847" i="2"/>
  <c r="K3906" i="2"/>
  <c r="K3874" i="2"/>
  <c r="K3832" i="2"/>
  <c r="K4012" i="2"/>
  <c r="K4077" i="2"/>
  <c r="K4058" i="2"/>
  <c r="K4079" i="2"/>
  <c r="K4205" i="2"/>
  <c r="K3031" i="2"/>
  <c r="K3891" i="2"/>
  <c r="K4109" i="2"/>
  <c r="K3994" i="2"/>
  <c r="K4147" i="2"/>
  <c r="K4151" i="2"/>
  <c r="K4152" i="2"/>
  <c r="K4030" i="2"/>
  <c r="K3029" i="2"/>
  <c r="K4628" i="2"/>
  <c r="K1976" i="2"/>
  <c r="K2098" i="2"/>
  <c r="K4078" i="2"/>
  <c r="K4128" i="2"/>
  <c r="K3622" i="2"/>
  <c r="K40" i="2"/>
  <c r="K23" i="2"/>
  <c r="K91" i="2"/>
  <c r="K96" i="2"/>
  <c r="K83" i="2"/>
  <c r="K173" i="2"/>
  <c r="K169" i="2"/>
  <c r="K145" i="2"/>
  <c r="K234" i="2"/>
  <c r="K2319" i="2"/>
  <c r="K4126" i="2"/>
  <c r="K310" i="2"/>
  <c r="K2320" i="2"/>
  <c r="K4882" i="2"/>
  <c r="K321" i="2"/>
  <c r="K424" i="2"/>
  <c r="K300" i="2"/>
  <c r="K534" i="2"/>
  <c r="K503" i="2"/>
  <c r="K572" i="2"/>
  <c r="K264" i="2"/>
  <c r="K569" i="2"/>
  <c r="K434" i="2"/>
  <c r="K663" i="2"/>
  <c r="K753" i="2"/>
  <c r="K703" i="2"/>
  <c r="K790" i="2"/>
  <c r="K791" i="2"/>
  <c r="K4113" i="2"/>
  <c r="K897" i="2"/>
  <c r="K952" i="2"/>
  <c r="K899" i="2"/>
  <c r="K911" i="2"/>
  <c r="K963" i="2"/>
  <c r="K678" i="2"/>
  <c r="K754" i="2"/>
  <c r="K1049" i="2"/>
  <c r="K766" i="2"/>
  <c r="K1116" i="2"/>
  <c r="K1089" i="2"/>
  <c r="K1170" i="2"/>
  <c r="K1157" i="2"/>
  <c r="K3723" i="2"/>
  <c r="K1168" i="2"/>
  <c r="K1024" i="2"/>
  <c r="K1188" i="2"/>
  <c r="K1226" i="2"/>
  <c r="K1279" i="2"/>
  <c r="K1297" i="2"/>
  <c r="K1281" i="2"/>
  <c r="K1114" i="2"/>
  <c r="K1309" i="2"/>
  <c r="K1317" i="2"/>
  <c r="K1339" i="2"/>
  <c r="K1285" i="2"/>
  <c r="K1159" i="2"/>
  <c r="K1388" i="2"/>
  <c r="K1361" i="2"/>
  <c r="K1155" i="2"/>
  <c r="K1432" i="2"/>
  <c r="K1495" i="2"/>
  <c r="K1569" i="2"/>
  <c r="K1438" i="2"/>
  <c r="K1430" i="2"/>
  <c r="K1434" i="2"/>
  <c r="K1617" i="2"/>
  <c r="K1672" i="2"/>
  <c r="K1684" i="2"/>
  <c r="K1605" i="2"/>
  <c r="K1775" i="2"/>
  <c r="K2831" i="2"/>
  <c r="K1697" i="2"/>
  <c r="K1714" i="2"/>
  <c r="K1908" i="2"/>
  <c r="K1656" i="2"/>
  <c r="K1492" i="2"/>
  <c r="K1982" i="2"/>
  <c r="K2064" i="2"/>
  <c r="K2203" i="2"/>
  <c r="K2516" i="2"/>
  <c r="K1927" i="2"/>
  <c r="K2729" i="2"/>
  <c r="K3055" i="2"/>
  <c r="K1470" i="2"/>
  <c r="K3041" i="2"/>
  <c r="K3077" i="2"/>
  <c r="K2851" i="2"/>
  <c r="K2992" i="2"/>
  <c r="K1418" i="2"/>
  <c r="K3123" i="2"/>
  <c r="K3210" i="2"/>
  <c r="K3538" i="2"/>
  <c r="K3328" i="2"/>
  <c r="K3271" i="2"/>
  <c r="K2076" i="2"/>
  <c r="K3361" i="2"/>
  <c r="K3356" i="2"/>
  <c r="K3431" i="2"/>
  <c r="K3363" i="2"/>
  <c r="K2321" i="2"/>
  <c r="K1906" i="2"/>
  <c r="K3462" i="2"/>
  <c r="K3476" i="2"/>
  <c r="K3552" i="2"/>
  <c r="K3510" i="2"/>
  <c r="K3914" i="2"/>
  <c r="K3534" i="2"/>
  <c r="K2322" i="2"/>
  <c r="K3555" i="2"/>
  <c r="K3588" i="2"/>
  <c r="K3473" i="2"/>
  <c r="K3693" i="2"/>
  <c r="K3696" i="2"/>
  <c r="K3597" i="2"/>
  <c r="K3773" i="2"/>
  <c r="K3780" i="2"/>
  <c r="K3793" i="2"/>
  <c r="K3830" i="2"/>
  <c r="K3872" i="2"/>
  <c r="K4148" i="2"/>
  <c r="K3624" i="2"/>
  <c r="K1810" i="2"/>
  <c r="K4244" i="2"/>
  <c r="K3988" i="2"/>
  <c r="K2323" i="2"/>
  <c r="K3999" i="2"/>
  <c r="K4010" i="2"/>
  <c r="K4009" i="2"/>
  <c r="K4036" i="2"/>
  <c r="K2324" i="2"/>
  <c r="K2043" i="2"/>
  <c r="K3483" i="2"/>
  <c r="K3873" i="2"/>
  <c r="K3525" i="2"/>
  <c r="K4082" i="2"/>
  <c r="K4089" i="2"/>
  <c r="K2100" i="2"/>
  <c r="K4909" i="2"/>
  <c r="K2193" i="2"/>
  <c r="K3724" i="2"/>
  <c r="K4105" i="2"/>
  <c r="K4114" i="2"/>
  <c r="K4108" i="2"/>
  <c r="K4446" i="2"/>
  <c r="K4110" i="2"/>
  <c r="K2325" i="2"/>
  <c r="K4307" i="2"/>
  <c r="K3566" i="2"/>
  <c r="K4115" i="2"/>
  <c r="K4116" i="2"/>
  <c r="K4117" i="2"/>
  <c r="K4118" i="2"/>
  <c r="K449" i="2"/>
  <c r="K507" i="2"/>
  <c r="K817" i="2"/>
  <c r="K3059" i="2"/>
  <c r="K4084" i="2"/>
  <c r="K265" i="2"/>
  <c r="K4064" i="2"/>
  <c r="K139" i="2"/>
  <c r="K112" i="2"/>
  <c r="K78" i="2"/>
  <c r="K2326" i="2"/>
  <c r="K243" i="2"/>
  <c r="K4119" i="2"/>
  <c r="K451" i="2"/>
  <c r="K475" i="2"/>
  <c r="K718" i="2"/>
  <c r="K555" i="2"/>
  <c r="K793" i="2"/>
  <c r="K2327" i="2"/>
  <c r="K994" i="2"/>
  <c r="K749" i="2"/>
  <c r="K1091" i="2"/>
  <c r="K1224" i="2"/>
  <c r="K1215" i="2"/>
  <c r="K1423" i="2"/>
  <c r="K1344" i="2"/>
  <c r="K1428" i="2"/>
  <c r="K2528" i="2"/>
  <c r="K4054" i="2"/>
  <c r="K1921" i="2"/>
  <c r="K1977" i="2"/>
  <c r="K1981" i="2"/>
  <c r="K1659" i="2"/>
  <c r="K2020" i="2"/>
  <c r="K1917" i="2"/>
  <c r="K1647" i="2"/>
  <c r="K4055" i="2"/>
  <c r="K2620" i="2"/>
  <c r="K1385" i="2"/>
  <c r="K1973" i="2"/>
  <c r="K3124" i="2"/>
  <c r="K3244" i="2"/>
  <c r="K3365" i="2"/>
  <c r="K1674" i="2"/>
  <c r="K4317" i="2"/>
  <c r="K4251" i="2"/>
  <c r="K3747" i="2"/>
  <c r="K3774" i="2"/>
  <c r="K3882" i="2"/>
  <c r="K3922" i="2"/>
  <c r="K1884" i="2"/>
  <c r="K4007" i="2"/>
  <c r="K3329" i="2"/>
  <c r="K2116" i="2"/>
  <c r="K4885" i="2"/>
  <c r="K3954" i="2"/>
  <c r="K4097" i="2"/>
  <c r="K4047" i="2"/>
  <c r="K2328" i="2"/>
  <c r="K3976" i="2"/>
  <c r="K368" i="2"/>
  <c r="K604" i="2"/>
  <c r="K1916" i="2"/>
  <c r="K2951" i="2"/>
  <c r="K2107" i="2"/>
  <c r="K3522" i="2"/>
  <c r="K2481" i="2"/>
  <c r="K2065" i="2"/>
  <c r="K2329" i="2"/>
  <c r="K3644" i="2"/>
  <c r="K3635" i="2"/>
  <c r="K1887" i="2"/>
  <c r="K184" i="2"/>
  <c r="K4015" i="2"/>
  <c r="K423" i="2"/>
  <c r="K242" i="2"/>
  <c r="K607" i="2"/>
  <c r="K315" i="2"/>
  <c r="K634" i="2"/>
  <c r="K537" i="2"/>
  <c r="K770" i="2"/>
  <c r="K818" i="2"/>
  <c r="K832" i="2"/>
  <c r="K729" i="2"/>
  <c r="K1041" i="2"/>
  <c r="K1250" i="2"/>
  <c r="K1122" i="2"/>
  <c r="K704" i="2"/>
  <c r="K4006" i="2"/>
  <c r="K561" i="2"/>
  <c r="K730" i="2"/>
  <c r="K1520" i="2"/>
  <c r="K1320" i="2"/>
  <c r="K1343" i="2"/>
  <c r="K1267" i="2"/>
  <c r="K674" i="2"/>
  <c r="K1596" i="2"/>
  <c r="K1465" i="2"/>
  <c r="K1496" i="2"/>
  <c r="K1237" i="2"/>
  <c r="K947" i="2"/>
  <c r="K1856" i="2"/>
  <c r="K3445" i="2"/>
  <c r="K3027" i="2"/>
  <c r="K3395" i="2"/>
  <c r="K1966" i="2"/>
  <c r="K3180" i="2"/>
  <c r="K3436" i="2"/>
  <c r="K3542" i="2"/>
  <c r="K2330" i="2"/>
  <c r="K3582" i="2"/>
  <c r="K1808" i="2"/>
  <c r="K3643" i="2"/>
  <c r="K3663" i="2"/>
  <c r="K1376" i="2"/>
  <c r="K3667" i="2"/>
  <c r="K3784" i="2"/>
  <c r="K1724" i="2"/>
  <c r="K4880" i="2"/>
  <c r="K3636" i="2"/>
  <c r="K3880" i="2"/>
  <c r="K3937" i="2"/>
  <c r="K1742" i="2"/>
  <c r="K2959" i="2"/>
  <c r="K3940" i="2"/>
  <c r="K4279" i="2"/>
  <c r="K3544" i="2"/>
  <c r="K3949" i="2"/>
  <c r="K3995" i="2"/>
  <c r="K681" i="2"/>
  <c r="K3989" i="2"/>
  <c r="K1272" i="2"/>
  <c r="K3886" i="2"/>
  <c r="K3985" i="2"/>
  <c r="K1549" i="2"/>
  <c r="K1975" i="2"/>
  <c r="K2716" i="2"/>
  <c r="K3250" i="2"/>
  <c r="K2956" i="2"/>
  <c r="K3998" i="2"/>
  <c r="K4224" i="2"/>
  <c r="K3311" i="2"/>
  <c r="K2331" i="2"/>
  <c r="K3497" i="2"/>
  <c r="K3222" i="2"/>
  <c r="K3697" i="2"/>
  <c r="K4083" i="2"/>
  <c r="K3908" i="2"/>
  <c r="K3862" i="2"/>
  <c r="K1242" i="2"/>
  <c r="K4049" i="2"/>
  <c r="K735" i="2"/>
  <c r="K3929" i="2"/>
  <c r="K3913" i="2"/>
  <c r="K52" i="2"/>
  <c r="K28" i="2"/>
  <c r="K250" i="2"/>
  <c r="K3765" i="2"/>
  <c r="K467" i="2"/>
  <c r="K303" i="2"/>
  <c r="K400" i="2"/>
  <c r="K375" i="2"/>
  <c r="K419" i="2"/>
  <c r="K377" i="2"/>
  <c r="K479" i="2"/>
  <c r="K438" i="2"/>
  <c r="K485" i="2"/>
  <c r="K510" i="2"/>
  <c r="K909" i="2"/>
  <c r="K943" i="2"/>
  <c r="K488" i="2"/>
  <c r="K1167" i="2"/>
  <c r="K702" i="2"/>
  <c r="K961" i="2"/>
  <c r="K624" i="2"/>
  <c r="K3955" i="2"/>
  <c r="K1126" i="2"/>
  <c r="K1125" i="2"/>
  <c r="K1135" i="2"/>
  <c r="K1144" i="2"/>
  <c r="K1145" i="2"/>
  <c r="K1277" i="2"/>
  <c r="K1331" i="2"/>
  <c r="K1353" i="2"/>
  <c r="K174" i="2"/>
  <c r="K1450" i="2"/>
  <c r="K1350" i="2"/>
  <c r="K3956" i="2"/>
  <c r="K1521" i="2"/>
  <c r="K2332" i="2"/>
  <c r="K950" i="2"/>
  <c r="K1500" i="2"/>
  <c r="K3957" i="2"/>
  <c r="K1650" i="2"/>
  <c r="K1119" i="2"/>
  <c r="K1198" i="2"/>
  <c r="K1694" i="2"/>
  <c r="K1570" i="2"/>
  <c r="K1709" i="2"/>
  <c r="K1767" i="2"/>
  <c r="K1251" i="2"/>
  <c r="K1326" i="2"/>
  <c r="K2033" i="2"/>
  <c r="K1064" i="2"/>
  <c r="K1369" i="2"/>
  <c r="K3958" i="2"/>
  <c r="K1417" i="2"/>
  <c r="K3101" i="2"/>
  <c r="K2969" i="2"/>
  <c r="K1826" i="2"/>
  <c r="K4868" i="2"/>
  <c r="K3316" i="2"/>
  <c r="K1475" i="2"/>
  <c r="K3273" i="2"/>
  <c r="K3177" i="2"/>
  <c r="K2860" i="2"/>
  <c r="K3523" i="2"/>
  <c r="K3563" i="2"/>
  <c r="K3444" i="2"/>
  <c r="K3578" i="2"/>
  <c r="K3579" i="2"/>
  <c r="K3591" i="2"/>
  <c r="K3707" i="2"/>
  <c r="K3771" i="2"/>
  <c r="K4922" i="2"/>
  <c r="K3959" i="2"/>
  <c r="K3791" i="2"/>
  <c r="K3660" i="2"/>
  <c r="K3514" i="2"/>
  <c r="K3840" i="2"/>
  <c r="K3849" i="2"/>
  <c r="K3931" i="2"/>
  <c r="K3856" i="2"/>
  <c r="K3905" i="2"/>
  <c r="K3915" i="2"/>
  <c r="K3768" i="2"/>
  <c r="K3928" i="2"/>
  <c r="K3942" i="2"/>
  <c r="K3616" i="2"/>
  <c r="K2049" i="2"/>
  <c r="K3934" i="2"/>
  <c r="K4920" i="2"/>
  <c r="K3936" i="2"/>
  <c r="K2172" i="2"/>
  <c r="K3604" i="2"/>
  <c r="K3943" i="2"/>
  <c r="K2333" i="2"/>
  <c r="K3960" i="2"/>
  <c r="K4293" i="2"/>
  <c r="K3961" i="2"/>
  <c r="K3950" i="2"/>
  <c r="K307" i="2"/>
  <c r="K992" i="2"/>
  <c r="K3962" i="2"/>
  <c r="K579" i="2"/>
  <c r="K3941" i="2"/>
  <c r="K3921" i="2"/>
  <c r="K3963" i="2"/>
  <c r="K122" i="2"/>
  <c r="K5" i="2"/>
  <c r="K995" i="2"/>
  <c r="K219" i="2"/>
  <c r="K2242" i="2"/>
  <c r="K302" i="2"/>
  <c r="K372" i="2"/>
  <c r="K355" i="2"/>
  <c r="K640" i="2"/>
  <c r="K672" i="2"/>
  <c r="K3964" i="2"/>
  <c r="K683" i="2"/>
  <c r="K4027" i="2"/>
  <c r="K773" i="2"/>
  <c r="K854" i="2"/>
  <c r="K896" i="2"/>
  <c r="K906" i="2"/>
  <c r="K1220" i="2"/>
  <c r="K3892" i="2"/>
  <c r="K930" i="2"/>
  <c r="K1364" i="2"/>
  <c r="K1511" i="2"/>
  <c r="K3893" i="2"/>
  <c r="K3580" i="2"/>
  <c r="K918" i="2"/>
  <c r="K3894" i="2"/>
  <c r="K1858" i="2"/>
  <c r="K1889" i="2"/>
  <c r="K1609" i="2"/>
  <c r="K1896" i="2"/>
  <c r="K1941" i="2"/>
  <c r="K1037" i="2"/>
  <c r="K2733" i="2"/>
  <c r="K2909" i="2"/>
  <c r="K3504" i="2"/>
  <c r="K2974" i="2"/>
  <c r="K4004" i="2"/>
  <c r="K3589" i="2"/>
  <c r="K3641" i="2"/>
  <c r="K3670" i="2"/>
  <c r="K1929" i="2"/>
  <c r="K1445" i="2"/>
  <c r="K3673" i="2"/>
  <c r="K3895" i="2"/>
  <c r="K2088" i="2"/>
  <c r="K3863" i="2"/>
  <c r="K3965" i="2"/>
  <c r="K580" i="2"/>
  <c r="K2334" i="2"/>
  <c r="K3896" i="2"/>
  <c r="K4087" i="2"/>
  <c r="K4914" i="2"/>
  <c r="K1755" i="2"/>
  <c r="K3564" i="2"/>
  <c r="K1424" i="2"/>
  <c r="K603" i="2"/>
  <c r="K6" i="2"/>
  <c r="K2022" i="2"/>
  <c r="K3986" i="2"/>
  <c r="K3851" i="2"/>
  <c r="K2335" i="2"/>
  <c r="K2010" i="2"/>
  <c r="K3790" i="2"/>
  <c r="K3439" i="2"/>
  <c r="K3897" i="2"/>
  <c r="K138" i="2"/>
  <c r="K3898" i="2"/>
  <c r="K363" i="2"/>
  <c r="K339" i="2"/>
  <c r="K433" i="2"/>
  <c r="K369" i="2"/>
  <c r="K482" i="2"/>
  <c r="K484" i="2"/>
  <c r="K581" i="2"/>
  <c r="K440" i="2"/>
  <c r="K689" i="2"/>
  <c r="K3802" i="2"/>
  <c r="K656" i="2"/>
  <c r="K221" i="2"/>
  <c r="K935" i="2"/>
  <c r="K914" i="2"/>
  <c r="K847" i="2"/>
  <c r="K1640" i="2"/>
  <c r="K721" i="2"/>
  <c r="K1335" i="2"/>
  <c r="K998" i="2"/>
  <c r="K3803" i="2"/>
  <c r="K949" i="2"/>
  <c r="K1007" i="2"/>
  <c r="K1363" i="2"/>
  <c r="K638" i="2"/>
  <c r="K1019" i="2"/>
  <c r="K1046" i="2"/>
  <c r="K1034" i="2"/>
  <c r="K1096" i="2"/>
  <c r="K1104" i="2"/>
  <c r="K1131" i="2"/>
  <c r="K1360" i="2"/>
  <c r="K1136" i="2"/>
  <c r="K1113" i="2"/>
  <c r="K1235" i="2"/>
  <c r="K1274" i="2"/>
  <c r="K1261" i="2"/>
  <c r="K4824" i="2"/>
  <c r="K3804" i="2"/>
  <c r="K1187" i="2"/>
  <c r="K1608" i="2"/>
  <c r="K1468" i="2"/>
  <c r="K1268" i="2"/>
  <c r="K1473" i="2"/>
  <c r="K1560" i="2"/>
  <c r="K3805" i="2"/>
  <c r="K1197" i="2"/>
  <c r="K1568" i="2"/>
  <c r="K1435" i="2"/>
  <c r="K1016" i="2"/>
  <c r="K1593" i="2"/>
  <c r="K3704" i="2"/>
  <c r="K1661" i="2"/>
  <c r="K1665" i="2"/>
  <c r="K1692" i="2"/>
  <c r="K1870" i="2"/>
  <c r="K3806" i="2"/>
  <c r="K4100" i="2"/>
  <c r="K1421" i="2"/>
  <c r="K1472" i="2"/>
  <c r="K1154" i="2"/>
  <c r="K1287" i="2"/>
  <c r="K1457" i="2"/>
  <c r="K1563" i="2"/>
  <c r="K1895" i="2"/>
  <c r="K1900" i="2"/>
  <c r="K684" i="2"/>
  <c r="K1964" i="2"/>
  <c r="K3853" i="2"/>
  <c r="K2041" i="2"/>
  <c r="K2083" i="2"/>
  <c r="K1757" i="2"/>
  <c r="K2563" i="2"/>
  <c r="K2986" i="2"/>
  <c r="K3807" i="2"/>
  <c r="K2930" i="2"/>
  <c r="K2978" i="2"/>
  <c r="K1868" i="2"/>
  <c r="K3073" i="2"/>
  <c r="K3209" i="2"/>
  <c r="K1638" i="2"/>
  <c r="K2336" i="2"/>
  <c r="K2735" i="2"/>
  <c r="K3185" i="2"/>
  <c r="K3237" i="2"/>
  <c r="K2675" i="2"/>
  <c r="K3268" i="2"/>
  <c r="K3282" i="2"/>
  <c r="K3046" i="2"/>
  <c r="K1671" i="2"/>
  <c r="K3808" i="2"/>
  <c r="K1383" i="2"/>
  <c r="K3927" i="2"/>
  <c r="K3358" i="2"/>
  <c r="K3368" i="2"/>
  <c r="K3470" i="2"/>
  <c r="K3399" i="2"/>
  <c r="K3539" i="2"/>
  <c r="K3676" i="2"/>
  <c r="K3471" i="2"/>
  <c r="K547" i="2"/>
  <c r="K3561" i="2"/>
  <c r="K3559" i="2"/>
  <c r="K3714" i="2"/>
  <c r="K3614" i="2"/>
  <c r="K3626" i="2"/>
  <c r="K1227" i="2"/>
  <c r="K4013" i="2"/>
  <c r="K3070" i="2"/>
  <c r="K3677" i="2"/>
  <c r="K3513" i="2"/>
  <c r="K3683" i="2"/>
  <c r="K3700" i="2"/>
  <c r="K3661" i="2"/>
  <c r="K3809" i="2"/>
  <c r="K3702" i="2"/>
  <c r="K3732" i="2"/>
  <c r="K3238" i="2"/>
  <c r="K3720" i="2"/>
  <c r="K3736" i="2"/>
  <c r="K3739" i="2"/>
  <c r="K2038" i="2"/>
  <c r="K3754" i="2"/>
  <c r="K3755" i="2"/>
  <c r="K3764" i="2"/>
  <c r="K3770" i="2"/>
  <c r="K4800" i="2"/>
  <c r="K2982" i="2"/>
  <c r="K2150" i="2"/>
  <c r="K2053" i="2"/>
  <c r="K3260" i="2"/>
  <c r="K3778" i="2"/>
  <c r="K2163" i="2"/>
  <c r="K3384" i="2"/>
  <c r="K3786" i="2"/>
  <c r="K2182" i="2"/>
  <c r="K3499" i="2"/>
  <c r="K2208" i="2"/>
  <c r="K3785" i="2"/>
  <c r="K3810" i="2"/>
  <c r="K3796" i="2"/>
  <c r="K3794" i="2"/>
  <c r="K3633" i="2"/>
  <c r="K3387" i="2"/>
  <c r="K2186" i="2"/>
  <c r="K3811" i="2"/>
  <c r="K2337" i="2"/>
  <c r="K3799" i="2"/>
  <c r="K3800" i="2"/>
  <c r="K2338" i="2"/>
  <c r="K3519" i="2"/>
  <c r="K3812" i="2"/>
  <c r="K3813" i="2"/>
  <c r="K3486" i="2"/>
  <c r="K3814" i="2"/>
  <c r="K3815" i="2"/>
  <c r="K3797" i="2"/>
  <c r="K3816" i="2"/>
  <c r="K3817" i="2"/>
  <c r="K3818" i="2"/>
  <c r="K3819" i="2"/>
  <c r="K3787" i="2"/>
  <c r="K3820" i="2"/>
  <c r="K3821" i="2"/>
  <c r="K1245" i="2"/>
  <c r="K3581" i="2"/>
  <c r="K551" i="2"/>
  <c r="K3822" i="2"/>
  <c r="K772" i="2"/>
  <c r="K3823" i="2"/>
  <c r="K3699" i="2"/>
  <c r="K1805" i="2"/>
  <c r="K3763" i="2"/>
  <c r="K709" i="2"/>
  <c r="K1367" i="2"/>
  <c r="K3750" i="2"/>
  <c r="K2196" i="2"/>
  <c r="K3212" i="2"/>
  <c r="K3824" i="2"/>
  <c r="K4913" i="2"/>
  <c r="K3339" i="2"/>
  <c r="K3687" i="2"/>
  <c r="K3323" i="2"/>
  <c r="K376" i="2"/>
  <c r="K842" i="2"/>
  <c r="K3518" i="2"/>
  <c r="K654" i="2"/>
  <c r="K468" i="2"/>
  <c r="K3825" i="2"/>
  <c r="K2339" i="2"/>
  <c r="K923" i="2"/>
  <c r="K962" i="2"/>
  <c r="K989" i="2"/>
  <c r="K1266" i="2"/>
  <c r="K404" i="2"/>
  <c r="K1444" i="2"/>
  <c r="K1519" i="2"/>
  <c r="K3039" i="2"/>
  <c r="K1530" i="2"/>
  <c r="K252" i="2"/>
  <c r="K1613" i="2"/>
  <c r="K1412" i="2"/>
  <c r="K2011" i="2"/>
  <c r="K1648" i="2"/>
  <c r="K1662" i="2"/>
  <c r="K3078" i="2"/>
  <c r="K3335" i="2"/>
  <c r="K3249" i="2"/>
  <c r="K1815" i="2"/>
  <c r="K2340" i="2"/>
  <c r="K3725" i="2"/>
  <c r="K3496" i="2"/>
  <c r="K3599" i="2"/>
  <c r="K3319" i="2"/>
  <c r="K2021" i="2"/>
  <c r="K2051" i="2"/>
  <c r="K1864" i="2"/>
  <c r="K4911" i="2"/>
  <c r="K3698" i="2"/>
  <c r="K2341" i="2"/>
  <c r="K3709" i="2"/>
  <c r="K3665" i="2"/>
  <c r="K3911" i="2"/>
  <c r="K4723" i="2"/>
  <c r="K3640" i="2"/>
  <c r="K2342" i="2"/>
  <c r="K2250" i="2"/>
  <c r="K3726" i="2"/>
  <c r="K76" i="2"/>
  <c r="K2343" i="2"/>
  <c r="K3705" i="2"/>
  <c r="K3727" i="2"/>
  <c r="K2178" i="2"/>
  <c r="K1686" i="2"/>
  <c r="K2344" i="2"/>
  <c r="K3721" i="2"/>
  <c r="K805" i="2"/>
  <c r="K798" i="2"/>
  <c r="K1094" i="2"/>
  <c r="K1359" i="2"/>
  <c r="K3728" i="2"/>
  <c r="K4804" i="2"/>
  <c r="K1635" i="2"/>
  <c r="K1340" i="2"/>
  <c r="K957" i="2"/>
  <c r="K4208" i="2"/>
  <c r="K3729" i="2"/>
  <c r="K3647" i="2"/>
  <c r="K3312" i="2"/>
  <c r="K3642" i="2"/>
  <c r="K3119" i="2"/>
  <c r="K3493" i="2"/>
  <c r="K2002" i="2"/>
  <c r="K1958" i="2"/>
  <c r="K1792" i="2"/>
  <c r="K3612" i="2"/>
  <c r="K3681" i="2"/>
  <c r="K3678" i="2"/>
  <c r="K222" i="2"/>
  <c r="K328" i="2"/>
  <c r="K1003" i="2"/>
  <c r="K3241" i="2"/>
  <c r="K97" i="2"/>
  <c r="K409" i="2"/>
  <c r="K500" i="2"/>
  <c r="K608" i="2"/>
  <c r="K707" i="2"/>
  <c r="K809" i="2"/>
  <c r="K886" i="2"/>
  <c r="K1137" i="2"/>
  <c r="K931" i="2"/>
  <c r="K925" i="2"/>
  <c r="K1182" i="2"/>
  <c r="K1176" i="2"/>
  <c r="K3648" i="2"/>
  <c r="K2345" i="2"/>
  <c r="K1302" i="2"/>
  <c r="K1252" i="2"/>
  <c r="K2346" i="2"/>
  <c r="K1486" i="2"/>
  <c r="K1498" i="2"/>
  <c r="K1156" i="2"/>
  <c r="K1517" i="2"/>
  <c r="K1542" i="2"/>
  <c r="K1574" i="2"/>
  <c r="K1528" i="2"/>
  <c r="K3649" i="2"/>
  <c r="K1925" i="2"/>
  <c r="K3679" i="2"/>
  <c r="K1505" i="2"/>
  <c r="K520" i="2"/>
  <c r="K1532" i="2"/>
  <c r="K2141" i="2"/>
  <c r="K1940" i="2"/>
  <c r="K3650" i="2"/>
  <c r="K3204" i="2"/>
  <c r="K3143" i="2"/>
  <c r="K946" i="2"/>
  <c r="K2347" i="2"/>
  <c r="K3362" i="2"/>
  <c r="K3549" i="2"/>
  <c r="K3391" i="2"/>
  <c r="K3468" i="2"/>
  <c r="K3506" i="2"/>
  <c r="K2946" i="2"/>
  <c r="K3500" i="2"/>
  <c r="K3556" i="2"/>
  <c r="K3598" i="2"/>
  <c r="K3651" i="2"/>
  <c r="K3472" i="2"/>
  <c r="K1565" i="2"/>
  <c r="K3596" i="2"/>
  <c r="K3611" i="2"/>
  <c r="K2348" i="2"/>
  <c r="K3613" i="2"/>
  <c r="K2184" i="2"/>
  <c r="K3618" i="2"/>
  <c r="K3629" i="2"/>
  <c r="K3630" i="2"/>
  <c r="K3632" i="2"/>
  <c r="K2349" i="2"/>
  <c r="K3638" i="2"/>
  <c r="K4760" i="2"/>
  <c r="K3639" i="2"/>
  <c r="K4917" i="2"/>
  <c r="K4355" i="2"/>
  <c r="K3652" i="2"/>
  <c r="K3653" i="2"/>
  <c r="K2221" i="2"/>
  <c r="K3587" i="2"/>
  <c r="K3654" i="2"/>
  <c r="K1485" i="2"/>
  <c r="K2350" i="2"/>
  <c r="K3737" i="2"/>
  <c r="K3655" i="2"/>
  <c r="K225" i="2"/>
  <c r="K731" i="2"/>
  <c r="K969" i="2"/>
  <c r="K3617" i="2"/>
  <c r="K1171" i="2"/>
  <c r="K1602" i="2"/>
  <c r="K1572" i="2"/>
  <c r="K1476" i="2"/>
  <c r="K3064" i="2"/>
  <c r="K1855" i="2"/>
  <c r="K3198" i="2"/>
  <c r="K3207" i="2"/>
  <c r="K3320" i="2"/>
  <c r="K1871" i="2"/>
  <c r="K2089" i="2"/>
  <c r="K4759" i="2"/>
  <c r="K3592" i="2"/>
  <c r="K3605" i="2"/>
  <c r="K3397" i="2"/>
  <c r="K3606" i="2"/>
  <c r="K3437" i="2"/>
  <c r="K3130" i="2"/>
  <c r="K3966" i="2"/>
  <c r="K3401" i="2"/>
  <c r="K3464" i="2"/>
  <c r="K3454" i="2"/>
  <c r="K1717" i="2"/>
  <c r="K127" i="2"/>
  <c r="K3607" i="2"/>
  <c r="K716" i="2"/>
  <c r="K137" i="2"/>
  <c r="K249" i="2"/>
  <c r="K967" i="2"/>
  <c r="K783" i="2"/>
  <c r="K199" i="2"/>
  <c r="K1078" i="2"/>
  <c r="K890" i="2"/>
  <c r="K872" i="2"/>
  <c r="K814" i="2"/>
  <c r="K843" i="2"/>
  <c r="K997" i="2"/>
  <c r="K1056" i="2"/>
  <c r="K1162" i="2"/>
  <c r="K2351" i="2"/>
  <c r="K1247" i="2"/>
  <c r="K1579" i="2"/>
  <c r="K1352" i="2"/>
  <c r="K1032" i="2"/>
  <c r="K1160" i="2"/>
  <c r="K1537" i="2"/>
  <c r="K1584" i="2"/>
  <c r="K1494" i="2"/>
  <c r="K3056" i="2"/>
  <c r="K1462" i="2"/>
  <c r="K1628" i="2"/>
  <c r="K1696" i="2"/>
  <c r="K2614" i="2"/>
  <c r="K1932" i="2"/>
  <c r="K1967" i="2"/>
  <c r="K1942" i="2"/>
  <c r="K1595" i="2"/>
  <c r="K1935" i="2"/>
  <c r="K1991" i="2"/>
  <c r="K2140" i="2"/>
  <c r="K2625" i="2"/>
  <c r="K2181" i="2"/>
  <c r="K2871" i="2"/>
  <c r="K2933" i="2"/>
  <c r="K2352" i="2"/>
  <c r="K3050" i="2"/>
  <c r="K2353" i="2"/>
  <c r="K3315" i="2"/>
  <c r="K3370" i="2"/>
  <c r="K2106" i="2"/>
  <c r="K3382" i="2"/>
  <c r="K3393" i="2"/>
  <c r="K3448" i="2"/>
  <c r="K3446" i="2"/>
  <c r="K1930" i="2"/>
  <c r="K3435" i="2"/>
  <c r="K3567" i="2"/>
  <c r="K3253" i="2"/>
  <c r="K3656" i="2"/>
  <c r="K4757" i="2"/>
  <c r="K3443" i="2"/>
  <c r="K1987" i="2"/>
  <c r="K3772" i="2"/>
  <c r="K3533" i="2"/>
  <c r="K2095" i="2"/>
  <c r="K3199" i="2"/>
  <c r="K3550" i="2"/>
  <c r="K3524" i="2"/>
  <c r="K3530" i="2"/>
  <c r="K3568" i="2"/>
  <c r="K3560" i="2"/>
  <c r="K3543" i="2"/>
  <c r="K3569" i="2"/>
  <c r="K3570" i="2"/>
  <c r="K3571" i="2"/>
  <c r="K3572" i="2"/>
  <c r="K3573" i="2"/>
  <c r="K757" i="2"/>
  <c r="K2354" i="2"/>
  <c r="K2017" i="2"/>
  <c r="K3574" i="2"/>
  <c r="K3701" i="2"/>
  <c r="K3575" i="2"/>
  <c r="K4062" i="2"/>
  <c r="K3541" i="2"/>
  <c r="K3547" i="2"/>
  <c r="K974" i="2"/>
  <c r="K2218" i="2"/>
  <c r="K3378" i="2"/>
  <c r="K2253" i="2"/>
  <c r="K3287" i="2"/>
  <c r="K318" i="2"/>
  <c r="K3517" i="2"/>
  <c r="K504" i="2"/>
  <c r="K550" i="2"/>
  <c r="K2355" i="2"/>
  <c r="K960" i="2"/>
  <c r="K1191" i="2"/>
  <c r="K1471" i="2"/>
  <c r="K1637" i="2"/>
  <c r="K3527" i="2"/>
  <c r="K1803" i="2"/>
  <c r="K2746" i="2"/>
  <c r="K3083" i="2"/>
  <c r="K2948" i="2"/>
  <c r="K3344" i="2"/>
  <c r="K3327" i="2"/>
  <c r="K3452" i="2"/>
  <c r="K3521" i="2"/>
  <c r="K3520" i="2"/>
  <c r="K3528" i="2"/>
  <c r="K3247" i="2"/>
  <c r="K815" i="2"/>
  <c r="K2719" i="2"/>
  <c r="K3767" i="2"/>
  <c r="K3289" i="2"/>
  <c r="K2356" i="2"/>
  <c r="K3274" i="2"/>
  <c r="K65" i="2"/>
  <c r="K134" i="2"/>
  <c r="K172" i="2"/>
  <c r="K236" i="2"/>
  <c r="K237" i="2"/>
  <c r="K536" i="2"/>
  <c r="K699" i="2"/>
  <c r="K768" i="2"/>
  <c r="K1068" i="2"/>
  <c r="K1152" i="2"/>
  <c r="K1202" i="2"/>
  <c r="K1313" i="2"/>
  <c r="K1290" i="2"/>
  <c r="K1108" i="2"/>
  <c r="K1390" i="2"/>
  <c r="K1381" i="2"/>
  <c r="K1138" i="2"/>
  <c r="K1575" i="2"/>
  <c r="K1614" i="2"/>
  <c r="K1377" i="2"/>
  <c r="K1193" i="2"/>
  <c r="K1641" i="2"/>
  <c r="K2357" i="2"/>
  <c r="K1862" i="2"/>
  <c r="K1685" i="2"/>
  <c r="K1420" i="2"/>
  <c r="K1546" i="2"/>
  <c r="K1773" i="2"/>
  <c r="K1979" i="2"/>
  <c r="K1888" i="2"/>
  <c r="K2036" i="2"/>
  <c r="K1701" i="2"/>
  <c r="K2539" i="2"/>
  <c r="K2068" i="2"/>
  <c r="K2697" i="2"/>
  <c r="K2971" i="2"/>
  <c r="K2829" i="2"/>
  <c r="K1753" i="2"/>
  <c r="K2902" i="2"/>
  <c r="K3068" i="2"/>
  <c r="K2941" i="2"/>
  <c r="K2358" i="2"/>
  <c r="K3140" i="2"/>
  <c r="K3118" i="2"/>
  <c r="K2359" i="2"/>
  <c r="K3265" i="2"/>
  <c r="K3284" i="2"/>
  <c r="K2023" i="2"/>
  <c r="K3509" i="2"/>
  <c r="K3279" i="2"/>
  <c r="K3487" i="2"/>
  <c r="K2144" i="2"/>
  <c r="K3438" i="2"/>
  <c r="K3461" i="2"/>
  <c r="K2174" i="2"/>
  <c r="K3475" i="2"/>
  <c r="K3369" i="2"/>
  <c r="K3474" i="2"/>
  <c r="K3477" i="2"/>
  <c r="K3627" i="2"/>
  <c r="K3481" i="2"/>
  <c r="K2233" i="2"/>
  <c r="K3488" i="2"/>
  <c r="K3695" i="2"/>
  <c r="K2360" i="2"/>
  <c r="K3946" i="2"/>
  <c r="K3489" i="2"/>
  <c r="K3490" i="2"/>
  <c r="K2361" i="2"/>
  <c r="K3479" i="2"/>
  <c r="K2893" i="2"/>
  <c r="K3484" i="2"/>
  <c r="K3220" i="2"/>
  <c r="K3491" i="2"/>
  <c r="K3540" i="2"/>
  <c r="K2239" i="2"/>
  <c r="K4907" i="2"/>
  <c r="K2212" i="2"/>
  <c r="K2362" i="2"/>
  <c r="K875" i="2"/>
  <c r="K3097" i="2"/>
  <c r="K1989" i="2"/>
  <c r="K2122" i="2"/>
  <c r="K3460" i="2"/>
  <c r="K2090" i="2"/>
  <c r="K100" i="2"/>
  <c r="K483" i="2"/>
  <c r="K599" i="2"/>
  <c r="K850" i="2"/>
  <c r="K1067" i="2"/>
  <c r="K3457" i="2"/>
  <c r="K2736" i="2"/>
  <c r="K3326" i="2"/>
  <c r="K2363" i="2"/>
  <c r="K2976" i="2"/>
  <c r="K1999" i="2"/>
  <c r="K3280" i="2"/>
  <c r="K1082" i="2"/>
  <c r="K3451" i="2"/>
  <c r="K3196" i="2"/>
  <c r="K2054" i="2"/>
  <c r="K3453" i="2"/>
  <c r="K1931" i="2"/>
  <c r="K2364" i="2"/>
  <c r="K3719" i="2"/>
  <c r="K3345" i="2"/>
  <c r="K2235" i="2"/>
  <c r="K4538" i="2"/>
  <c r="K3290" i="2"/>
  <c r="K3441" i="2"/>
  <c r="K3458" i="2"/>
  <c r="K3434" i="2"/>
  <c r="K2082" i="2"/>
  <c r="K311" i="2"/>
  <c r="K285" i="2"/>
  <c r="K444" i="2"/>
  <c r="K428" i="2"/>
  <c r="K502" i="2"/>
  <c r="K226" i="2"/>
  <c r="K583" i="2"/>
  <c r="K661" i="2"/>
  <c r="K673" i="2"/>
  <c r="K535" i="2"/>
  <c r="K837" i="2"/>
  <c r="K3402" i="2"/>
  <c r="K939" i="2"/>
  <c r="K863" i="2"/>
  <c r="K3403" i="2"/>
  <c r="K916" i="2"/>
  <c r="K3404" i="2"/>
  <c r="K1038" i="2"/>
  <c r="K1033" i="2"/>
  <c r="K1228" i="2"/>
  <c r="K1027" i="2"/>
  <c r="K1147" i="2"/>
  <c r="K1213" i="2"/>
  <c r="K1230" i="2"/>
  <c r="K1310" i="2"/>
  <c r="K3226" i="2"/>
  <c r="K1305" i="2"/>
  <c r="K1256" i="2"/>
  <c r="K3405" i="2"/>
  <c r="K1121" i="2"/>
  <c r="K1150" i="2"/>
  <c r="K1164" i="2"/>
  <c r="K1239" i="2"/>
  <c r="K1392" i="2"/>
  <c r="K1536" i="2"/>
  <c r="K1337" i="2"/>
  <c r="K3406" i="2"/>
  <c r="K3407" i="2"/>
  <c r="K1512" i="2"/>
  <c r="K34" i="2"/>
  <c r="K1522" i="2"/>
  <c r="K1482" i="2"/>
  <c r="K1419" i="2"/>
  <c r="K1507" i="2"/>
  <c r="K1556" i="2"/>
  <c r="K1561" i="2"/>
  <c r="K1370" i="2"/>
  <c r="K1583" i="2"/>
  <c r="K1523" i="2"/>
  <c r="K1616" i="2"/>
  <c r="K1374" i="2"/>
  <c r="K1779" i="2"/>
  <c r="K1039" i="2"/>
  <c r="K3657" i="2"/>
  <c r="K3408" i="2"/>
  <c r="K1646" i="2"/>
  <c r="K1894" i="2"/>
  <c r="K2738" i="2"/>
  <c r="K1748" i="2"/>
  <c r="K1749" i="2"/>
  <c r="K1796" i="2"/>
  <c r="K3102" i="2"/>
  <c r="K3409" i="2"/>
  <c r="K1961" i="2"/>
  <c r="K3410" i="2"/>
  <c r="K2012" i="2"/>
  <c r="K1664" i="2"/>
  <c r="K2102" i="2"/>
  <c r="K3411" i="2"/>
  <c r="K2134" i="2"/>
  <c r="K2244" i="2"/>
  <c r="K1764" i="2"/>
  <c r="K2764" i="2"/>
  <c r="K2709" i="2"/>
  <c r="K2507" i="2"/>
  <c r="K2774" i="2"/>
  <c r="K3412" i="2"/>
  <c r="K2990" i="2"/>
  <c r="K2600" i="2"/>
  <c r="K3051" i="2"/>
  <c r="K3179" i="2"/>
  <c r="K3278" i="2"/>
  <c r="K3277" i="2"/>
  <c r="K3099" i="2"/>
  <c r="K3122" i="2"/>
  <c r="K3376" i="2"/>
  <c r="K2957" i="2"/>
  <c r="K3413" i="2"/>
  <c r="K3322" i="2"/>
  <c r="K3480" i="2"/>
  <c r="K3372" i="2"/>
  <c r="K2154" i="2"/>
  <c r="K2159" i="2"/>
  <c r="K3042" i="2"/>
  <c r="K2162" i="2"/>
  <c r="K3385" i="2"/>
  <c r="K3194" i="2"/>
  <c r="K2981" i="2"/>
  <c r="K3414" i="2"/>
  <c r="K420" i="2"/>
  <c r="K3392" i="2"/>
  <c r="K3396" i="2"/>
  <c r="K2365" i="2"/>
  <c r="K3415" i="2"/>
  <c r="K3416" i="2"/>
  <c r="K3085" i="2"/>
  <c r="K3417" i="2"/>
  <c r="K2366" i="2"/>
  <c r="K2367" i="2"/>
  <c r="K2368" i="2"/>
  <c r="K3394" i="2"/>
  <c r="K3826" i="2"/>
  <c r="K2369" i="2"/>
  <c r="K3418" i="2"/>
  <c r="K3419" i="2"/>
  <c r="K3420" i="2"/>
  <c r="K3421" i="2"/>
  <c r="K3422" i="2"/>
  <c r="K3423" i="2"/>
  <c r="K3424" i="2"/>
  <c r="K2370" i="2"/>
  <c r="K4858" i="2"/>
  <c r="K3256" i="2"/>
  <c r="K1006" i="2"/>
  <c r="K3148" i="2"/>
  <c r="K632" i="2"/>
  <c r="K2931" i="2"/>
  <c r="K3200" i="2"/>
  <c r="K3144" i="2"/>
  <c r="K2155" i="2"/>
  <c r="K3425" i="2"/>
  <c r="K1823" i="2"/>
  <c r="K3367" i="2"/>
  <c r="K3310" i="2"/>
  <c r="K2371" i="2"/>
  <c r="K3374" i="2"/>
  <c r="K2372" i="2"/>
  <c r="K1993" i="2"/>
  <c r="K3426" i="2"/>
  <c r="K3317" i="2"/>
  <c r="K3375" i="2"/>
  <c r="K3321" i="2"/>
  <c r="K2254" i="2"/>
  <c r="K326" i="2"/>
  <c r="K3348" i="2"/>
  <c r="K544" i="2"/>
  <c r="K3349" i="2"/>
  <c r="K3350" i="2"/>
  <c r="K2987" i="2"/>
  <c r="K2373" i="2"/>
  <c r="K2712" i="2"/>
  <c r="K2752" i="2"/>
  <c r="K2374" i="2"/>
  <c r="K4915" i="2"/>
  <c r="K3351" i="2"/>
  <c r="K1703" i="2"/>
  <c r="K3261" i="2"/>
  <c r="K1990" i="2"/>
  <c r="K3264" i="2"/>
  <c r="K2937" i="2"/>
  <c r="K2142" i="2"/>
  <c r="K4921" i="2"/>
  <c r="K2062" i="2"/>
  <c r="K3067" i="2"/>
  <c r="K4636" i="2"/>
  <c r="K2171" i="2"/>
  <c r="K2175" i="2"/>
  <c r="K3340" i="2"/>
  <c r="K2375" i="2"/>
  <c r="K195" i="2"/>
  <c r="K3341" i="2"/>
  <c r="K3342" i="2"/>
  <c r="K3343" i="2"/>
  <c r="K2376" i="2"/>
  <c r="K3347" i="2"/>
  <c r="K3141" i="2"/>
  <c r="K1633" i="2"/>
  <c r="K2173" i="2"/>
  <c r="K1299" i="2"/>
  <c r="K4904" i="2"/>
  <c r="K3352" i="2"/>
  <c r="K3324" i="2"/>
  <c r="K2377" i="2"/>
  <c r="K1898" i="2"/>
  <c r="K3115" i="2"/>
  <c r="K418" i="2"/>
  <c r="K214" i="2"/>
  <c r="K3275" i="2"/>
  <c r="K2541" i="2"/>
  <c r="K658" i="2"/>
  <c r="K744" i="2"/>
  <c r="K812" i="2"/>
  <c r="K919" i="2"/>
  <c r="K3684" i="2"/>
  <c r="K891" i="2"/>
  <c r="K3353" i="2"/>
  <c r="K3291" i="2"/>
  <c r="K823" i="2"/>
  <c r="K3292" i="2"/>
  <c r="K1199" i="2"/>
  <c r="K1529" i="2"/>
  <c r="K3293" i="2"/>
  <c r="K1449" i="2"/>
  <c r="K1481" i="2"/>
  <c r="K1070" i="2"/>
  <c r="K1654" i="2"/>
  <c r="K1663" i="2"/>
  <c r="K1795" i="2"/>
  <c r="K1721" i="2"/>
  <c r="K3294" i="2"/>
  <c r="K1794" i="2"/>
  <c r="K1600" i="2"/>
  <c r="K1799" i="2"/>
  <c r="K1349" i="2"/>
  <c r="K1899" i="2"/>
  <c r="K3295" i="2"/>
  <c r="K1751" i="2"/>
  <c r="K2136" i="2"/>
  <c r="K2224" i="2"/>
  <c r="K3330" i="2"/>
  <c r="K2676" i="2"/>
  <c r="K2826" i="2"/>
  <c r="K2837" i="2"/>
  <c r="K2935" i="2"/>
  <c r="K3111" i="2"/>
  <c r="K3296" i="2"/>
  <c r="K3183" i="2"/>
  <c r="K2887" i="2"/>
  <c r="K3188" i="2"/>
  <c r="K1986" i="2"/>
  <c r="K3354" i="2"/>
  <c r="K3217" i="2"/>
  <c r="K3243" i="2"/>
  <c r="K2378" i="2"/>
  <c r="K3246" i="2"/>
  <c r="K3113" i="2"/>
  <c r="K2767" i="2"/>
  <c r="K2852" i="2"/>
  <c r="K3269" i="2"/>
  <c r="K3276" i="2"/>
  <c r="K3757" i="2"/>
  <c r="K4045" i="2"/>
  <c r="K3072" i="2"/>
  <c r="K4142" i="2"/>
  <c r="K3297" i="2"/>
  <c r="K3270" i="2"/>
  <c r="K2695" i="2"/>
  <c r="K2379" i="2"/>
  <c r="K3286" i="2"/>
  <c r="K3285" i="2"/>
  <c r="K3298" i="2"/>
  <c r="K3299" i="2"/>
  <c r="K2380" i="2"/>
  <c r="K3300" i="2"/>
  <c r="K3301" i="2"/>
  <c r="K3288" i="2"/>
  <c r="K3281" i="2"/>
  <c r="K3302" i="2"/>
  <c r="K3303" i="2"/>
  <c r="K2381" i="2"/>
  <c r="K3304" i="2"/>
  <c r="K3305" i="2"/>
  <c r="K3306" i="2"/>
  <c r="K4883" i="2"/>
  <c r="K2999" i="2"/>
  <c r="K3267" i="2"/>
  <c r="K55" i="2"/>
  <c r="K3272" i="2"/>
  <c r="K3263" i="2"/>
  <c r="K2382" i="2"/>
  <c r="K1772" i="2"/>
  <c r="K2135" i="2"/>
  <c r="K3658" i="2"/>
  <c r="K3221" i="2"/>
  <c r="K2720" i="2"/>
  <c r="K3262" i="2"/>
  <c r="K2061" i="2"/>
  <c r="K2383" i="2"/>
  <c r="K3242" i="2"/>
  <c r="K635" i="2"/>
  <c r="K301" i="2"/>
  <c r="K3427" i="2"/>
  <c r="K981" i="2"/>
  <c r="K982" i="2"/>
  <c r="K2384" i="2"/>
  <c r="K1460" i="2"/>
  <c r="K3255" i="2"/>
  <c r="K3227" i="2"/>
  <c r="K3228" i="2"/>
  <c r="K3229" i="2"/>
  <c r="K3000" i="2"/>
  <c r="K1058" i="2"/>
  <c r="K1639" i="2"/>
  <c r="K1676" i="2"/>
  <c r="K1861" i="2"/>
  <c r="K1174" i="2"/>
  <c r="K2385" i="2"/>
  <c r="K1918" i="2"/>
  <c r="K2139" i="2"/>
  <c r="K2785" i="2"/>
  <c r="K3106" i="2"/>
  <c r="K4281" i="2"/>
  <c r="K3201" i="2"/>
  <c r="K3211" i="2"/>
  <c r="K3216" i="2"/>
  <c r="K3208" i="2"/>
  <c r="K3230" i="2"/>
  <c r="K2786" i="2"/>
  <c r="K2386" i="2"/>
  <c r="K3231" i="2"/>
  <c r="K3232" i="2"/>
  <c r="K3223" i="2"/>
  <c r="K3233" i="2"/>
  <c r="K3234" i="2"/>
  <c r="K3235" i="2"/>
  <c r="K3218" i="2"/>
  <c r="K3213" i="2"/>
  <c r="K365" i="2"/>
  <c r="K1957" i="2"/>
  <c r="K2387" i="2"/>
  <c r="K2522" i="2"/>
  <c r="K1499" i="2"/>
  <c r="K1770" i="2"/>
  <c r="K3032" i="2"/>
  <c r="K3214" i="2"/>
  <c r="K2236" i="2"/>
  <c r="K3187" i="2"/>
  <c r="K3307" i="2"/>
  <c r="K1736" i="2"/>
  <c r="K3332" i="2"/>
  <c r="K3203" i="2"/>
  <c r="K2994" i="2"/>
  <c r="K1798" i="2"/>
  <c r="K3057" i="2"/>
  <c r="K3189" i="2"/>
  <c r="K1922" i="2"/>
  <c r="K1811" i="2"/>
  <c r="K1892" i="2"/>
  <c r="K3190" i="2"/>
  <c r="K121" i="2"/>
  <c r="K546" i="2"/>
  <c r="K3191" i="2"/>
  <c r="K3186" i="2"/>
  <c r="K1362" i="2"/>
  <c r="K745" i="2"/>
  <c r="K294" i="2"/>
  <c r="K1055" i="2"/>
  <c r="K1204" i="2"/>
  <c r="K2119" i="2"/>
  <c r="K903" i="2"/>
  <c r="K1181" i="2"/>
  <c r="K414" i="2"/>
  <c r="K595" i="2"/>
  <c r="K1240" i="2"/>
  <c r="K3149" i="2"/>
  <c r="K3150" i="2"/>
  <c r="K1059" i="2"/>
  <c r="K4153" i="2"/>
  <c r="K1233" i="2"/>
  <c r="K990" i="2"/>
  <c r="K1393" i="2"/>
  <c r="K3346" i="2"/>
  <c r="K3151" i="2"/>
  <c r="K1345" i="2"/>
  <c r="K3492" i="2"/>
  <c r="K1543" i="2"/>
  <c r="K2158" i="2"/>
  <c r="K3152" i="2"/>
  <c r="K1625" i="2"/>
  <c r="K3153" i="2"/>
  <c r="K3154" i="2"/>
  <c r="K1527" i="2"/>
  <c r="K2388" i="2"/>
  <c r="K3155" i="2"/>
  <c r="K1778" i="2"/>
  <c r="K1716" i="2"/>
  <c r="K1731" i="2"/>
  <c r="K1769" i="2"/>
  <c r="K1634" i="2"/>
  <c r="K1866" i="2"/>
  <c r="K4120" i="2"/>
  <c r="K1834" i="2"/>
  <c r="K1924" i="2"/>
  <c r="K2013" i="2"/>
  <c r="K2014" i="2"/>
  <c r="K1780" i="2"/>
  <c r="K3156" i="2"/>
  <c r="K2034" i="2"/>
  <c r="K2085" i="2"/>
  <c r="K3157" i="2"/>
  <c r="K2847" i="2"/>
  <c r="K2635" i="2"/>
  <c r="K2610" i="2"/>
  <c r="K1777" i="2"/>
  <c r="K2525" i="2"/>
  <c r="K2389" i="2"/>
  <c r="K2732" i="2"/>
  <c r="K2834" i="2"/>
  <c r="K2744" i="2"/>
  <c r="K2702" i="2"/>
  <c r="K3054" i="2"/>
  <c r="K2200" i="2"/>
  <c r="K3158" i="2"/>
  <c r="K3120" i="2"/>
  <c r="K2120" i="2"/>
  <c r="K2026" i="2"/>
  <c r="K2390" i="2"/>
  <c r="K3103" i="2"/>
  <c r="K2391" i="2"/>
  <c r="K2392" i="2"/>
  <c r="K3125" i="2"/>
  <c r="K2393" i="2"/>
  <c r="K3105" i="2"/>
  <c r="K3137" i="2"/>
  <c r="K3383" i="2"/>
  <c r="K3138" i="2"/>
  <c r="K3142" i="2"/>
  <c r="K2190" i="2"/>
  <c r="K3159" i="2"/>
  <c r="K3160" i="2"/>
  <c r="K3161" i="2"/>
  <c r="K3145" i="2"/>
  <c r="K3162" i="2"/>
  <c r="K2394" i="2"/>
  <c r="K3163" i="2"/>
  <c r="K3164" i="2"/>
  <c r="K3165" i="2"/>
  <c r="K3166" i="2"/>
  <c r="K2739" i="2"/>
  <c r="K3167" i="2"/>
  <c r="K3168" i="2"/>
  <c r="K3169" i="2"/>
  <c r="K3170" i="2"/>
  <c r="K2395" i="2"/>
  <c r="K1879" i="2"/>
  <c r="K3136" i="2"/>
  <c r="K3171" i="2"/>
  <c r="K1971" i="2"/>
  <c r="K3172" i="2"/>
  <c r="K3135" i="2"/>
  <c r="K1984" i="2"/>
  <c r="K2396" i="2"/>
  <c r="K3173" i="2"/>
  <c r="K1312" i="2"/>
  <c r="K1044" i="2"/>
  <c r="K1236" i="2"/>
  <c r="K1134" i="2"/>
  <c r="K282" i="2"/>
  <c r="K2817" i="2"/>
  <c r="K4894" i="2"/>
  <c r="K1657" i="2"/>
  <c r="K3114" i="2"/>
  <c r="K3174" i="2"/>
  <c r="K2397" i="2"/>
  <c r="K3112" i="2"/>
  <c r="K3110" i="2"/>
  <c r="K3107" i="2"/>
  <c r="K162" i="2"/>
  <c r="K841" i="2"/>
  <c r="K1793" i="2"/>
  <c r="K2091" i="2"/>
  <c r="K3060" i="2"/>
  <c r="K1923" i="2"/>
  <c r="K3100" i="2"/>
  <c r="K4121" i="2"/>
  <c r="K3104" i="2"/>
  <c r="K3098" i="2"/>
  <c r="K3086" i="2"/>
  <c r="K700" i="2"/>
  <c r="K839" i="2"/>
  <c r="K2561" i="2"/>
  <c r="K1408" i="2"/>
  <c r="K3087" i="2"/>
  <c r="K3088" i="2"/>
  <c r="K866" i="2"/>
  <c r="K1789" i="2"/>
  <c r="K988" i="2"/>
  <c r="K1859" i="2"/>
  <c r="K3192" i="2"/>
  <c r="K2849" i="2"/>
  <c r="K2006" i="2"/>
  <c r="K2016" i="2"/>
  <c r="K2040" i="2"/>
  <c r="K2940" i="2"/>
  <c r="K1761" i="2"/>
  <c r="K2138" i="2"/>
  <c r="K1461" i="2"/>
  <c r="K3061" i="2"/>
  <c r="K3063" i="2"/>
  <c r="K3071" i="2"/>
  <c r="K3066" i="2"/>
  <c r="K4042" i="2"/>
  <c r="K3685" i="2"/>
  <c r="K3069" i="2"/>
  <c r="K3038" i="2"/>
  <c r="K3089" i="2"/>
  <c r="K3090" i="2"/>
  <c r="K3236" i="2"/>
  <c r="K1821" i="2"/>
  <c r="K2896" i="2"/>
  <c r="K2111" i="2"/>
  <c r="K3091" i="2"/>
  <c r="K2832" i="2"/>
  <c r="K3092" i="2"/>
  <c r="K3062" i="2"/>
  <c r="K3049" i="2"/>
  <c r="K2081" i="2"/>
  <c r="K3053" i="2"/>
  <c r="K2229" i="2"/>
  <c r="K2398" i="2"/>
  <c r="K3058" i="2"/>
  <c r="K347" i="2"/>
  <c r="K3093" i="2"/>
  <c r="K806" i="2"/>
  <c r="K1149" i="2"/>
  <c r="K2972" i="2"/>
  <c r="K1456" i="2"/>
  <c r="K3043" i="2"/>
  <c r="K3037" i="2"/>
  <c r="K2399" i="2"/>
  <c r="K2838" i="2"/>
  <c r="K3065" i="2"/>
  <c r="K3094" i="2"/>
  <c r="K1062" i="2"/>
  <c r="K2097" i="2"/>
  <c r="K4127" i="2"/>
  <c r="K3033" i="2"/>
  <c r="K2913" i="2"/>
  <c r="K3034" i="2"/>
  <c r="K3035" i="2"/>
  <c r="K2400" i="2"/>
  <c r="K3036" i="2"/>
  <c r="K1025" i="2"/>
  <c r="K2928" i="2"/>
  <c r="K2401" i="2"/>
  <c r="K3001" i="2"/>
  <c r="K1378" i="2"/>
  <c r="K3002" i="2"/>
  <c r="K3003" i="2"/>
  <c r="K1629" i="2"/>
  <c r="K1504" i="2"/>
  <c r="K1506" i="2"/>
  <c r="K1459" i="2"/>
  <c r="K1515" i="2"/>
  <c r="K797" i="2"/>
  <c r="K3004" i="2"/>
  <c r="K2942" i="2"/>
  <c r="K3082" i="2"/>
  <c r="K1744" i="2"/>
  <c r="K1669" i="2"/>
  <c r="K1847" i="2"/>
  <c r="K1818" i="2"/>
  <c r="K1845" i="2"/>
  <c r="K3005" i="2"/>
  <c r="K1756" i="2"/>
  <c r="K1754" i="2"/>
  <c r="K3006" i="2"/>
  <c r="K1954" i="2"/>
  <c r="K1765" i="2"/>
  <c r="K1974" i="2"/>
  <c r="K1824" i="2"/>
  <c r="K1994" i="2"/>
  <c r="K2086" i="2"/>
  <c r="K2099" i="2"/>
  <c r="K1704" i="2"/>
  <c r="K2402" i="2"/>
  <c r="K2484" i="2"/>
  <c r="K2050" i="2"/>
  <c r="K2758" i="2"/>
  <c r="K2683" i="2"/>
  <c r="K2674" i="2"/>
  <c r="K2403" i="2"/>
  <c r="K2750" i="2"/>
  <c r="K2030" i="2"/>
  <c r="K2879" i="2"/>
  <c r="K2199" i="2"/>
  <c r="K2108" i="2"/>
  <c r="K3131" i="2"/>
  <c r="K4185" i="2"/>
  <c r="K3463" i="2"/>
  <c r="K2125" i="2"/>
  <c r="K2977" i="2"/>
  <c r="K2404" i="2"/>
  <c r="K2194" i="2"/>
  <c r="K3251" i="2"/>
  <c r="K2405" i="2"/>
  <c r="K4017" i="2"/>
  <c r="K2406" i="2"/>
  <c r="K2219" i="2"/>
  <c r="K2407" i="2"/>
  <c r="K2087" i="2"/>
  <c r="K2188" i="2"/>
  <c r="K2906" i="2"/>
  <c r="K3007" i="2"/>
  <c r="K2475" i="2"/>
  <c r="K2970" i="2"/>
  <c r="K2408" i="2"/>
  <c r="K2247" i="2"/>
  <c r="K2251" i="2"/>
  <c r="K2409" i="2"/>
  <c r="K2996" i="2"/>
  <c r="K3008" i="2"/>
  <c r="K2529" i="2"/>
  <c r="K2410" i="2"/>
  <c r="K3009" i="2"/>
  <c r="K3010" i="2"/>
  <c r="K3011" i="2"/>
  <c r="K2240" i="2"/>
  <c r="K3012" i="2"/>
  <c r="K2411" i="2"/>
  <c r="K3052" i="2"/>
  <c r="K3013" i="2"/>
  <c r="K4056" i="2"/>
  <c r="K3014" i="2"/>
  <c r="K3015" i="2"/>
  <c r="K2997" i="2"/>
  <c r="K2249" i="2"/>
  <c r="K2412" i="2"/>
  <c r="K3016" i="2"/>
  <c r="K3017" i="2"/>
  <c r="K3018" i="2"/>
  <c r="K3019" i="2"/>
  <c r="K2853" i="2"/>
  <c r="K3020" i="2"/>
  <c r="K3021" i="2"/>
  <c r="K1878" i="2"/>
  <c r="K2648" i="2"/>
  <c r="K2989" i="2"/>
  <c r="K2993" i="2"/>
  <c r="K2104" i="2"/>
  <c r="K2914" i="2"/>
  <c r="K2884" i="2"/>
  <c r="K2204" i="2"/>
  <c r="K1950" i="2"/>
  <c r="K2413" i="2"/>
  <c r="K2900" i="2"/>
  <c r="K676" i="2"/>
  <c r="K1985" i="2"/>
  <c r="K2960" i="2"/>
  <c r="K2961" i="2"/>
  <c r="K1788" i="2"/>
  <c r="K1448" i="2"/>
  <c r="K2962" i="2"/>
  <c r="K1998" i="2"/>
  <c r="K2037" i="2"/>
  <c r="K4905" i="2"/>
  <c r="K2749" i="2"/>
  <c r="K2963" i="2"/>
  <c r="K2863" i="2"/>
  <c r="K2964" i="2"/>
  <c r="K2414" i="2"/>
  <c r="K2965" i="2"/>
  <c r="K2415" i="2"/>
  <c r="K2966" i="2"/>
  <c r="K2967" i="2"/>
  <c r="K1797" i="2"/>
  <c r="K2619" i="2"/>
  <c r="K3022" i="2"/>
  <c r="K2954" i="2"/>
  <c r="K1382" i="2"/>
  <c r="K2950" i="2"/>
  <c r="K761" i="2"/>
  <c r="K2983" i="2"/>
  <c r="K2151" i="2"/>
  <c r="K2714" i="2"/>
  <c r="K1832" i="2"/>
  <c r="K2690" i="2"/>
  <c r="K2944" i="2"/>
  <c r="K2947" i="2"/>
  <c r="K2938" i="2"/>
  <c r="K1902" i="2"/>
  <c r="K1781" i="2"/>
  <c r="K1890" i="2"/>
  <c r="K2579" i="2"/>
  <c r="K2416" i="2"/>
  <c r="K2878" i="2"/>
  <c r="K2939" i="2"/>
  <c r="K4836" i="2"/>
  <c r="K2934" i="2"/>
  <c r="K2945" i="2"/>
  <c r="K2417" i="2"/>
  <c r="K1209" i="2"/>
  <c r="K1455" i="2"/>
  <c r="K2915" i="2"/>
  <c r="K1679" i="2"/>
  <c r="K1681" i="2"/>
  <c r="K1666" i="2"/>
  <c r="K4186" i="2"/>
  <c r="K2949" i="2"/>
  <c r="K1839" i="2"/>
  <c r="K2035" i="2"/>
  <c r="K489" i="2"/>
  <c r="K2916" i="2"/>
  <c r="K2596" i="2"/>
  <c r="K1909" i="2"/>
  <c r="K2734" i="2"/>
  <c r="K1951" i="2"/>
  <c r="K2818" i="2"/>
  <c r="K2820" i="2"/>
  <c r="K2117" i="2"/>
  <c r="K2917" i="2"/>
  <c r="K2828" i="2"/>
  <c r="K2870" i="2"/>
  <c r="K2418" i="2"/>
  <c r="K2918" i="2"/>
  <c r="K2876" i="2"/>
  <c r="K2883" i="2"/>
  <c r="K2873" i="2"/>
  <c r="K2894" i="2"/>
  <c r="K2886" i="2"/>
  <c r="K2919" i="2"/>
  <c r="K2929" i="2"/>
  <c r="K2907" i="2"/>
  <c r="K2988" i="2"/>
  <c r="K2920" i="2"/>
  <c r="K2875" i="2"/>
  <c r="K2615" i="2"/>
  <c r="K2921" i="2"/>
  <c r="K2922" i="2"/>
  <c r="K2923" i="2"/>
  <c r="K3428" i="2"/>
  <c r="K2924" i="2"/>
  <c r="K3023" i="2"/>
  <c r="K2925" i="2"/>
  <c r="K2926" i="2"/>
  <c r="K3024" i="2"/>
  <c r="K61" i="2"/>
  <c r="K2821" i="2"/>
  <c r="K2899" i="2"/>
  <c r="K2881" i="2"/>
  <c r="K3025" i="2"/>
  <c r="K3184" i="2"/>
  <c r="K2157" i="2"/>
  <c r="K2890" i="2"/>
  <c r="K2882" i="2"/>
  <c r="K1881" i="2"/>
  <c r="K2854" i="2"/>
  <c r="K2419" i="2"/>
  <c r="K2124" i="2"/>
  <c r="K2691" i="2"/>
  <c r="K2771" i="2"/>
  <c r="K2708" i="2"/>
  <c r="K2908" i="2"/>
  <c r="K3429" i="2"/>
  <c r="K2891" i="2"/>
  <c r="K2955" i="2"/>
  <c r="K2776" i="2"/>
  <c r="K2888" i="2"/>
  <c r="K2865" i="2"/>
  <c r="K2866" i="2"/>
  <c r="K2861" i="2"/>
  <c r="K1185" i="2"/>
  <c r="K2855" i="2"/>
  <c r="K2856" i="2"/>
  <c r="K1910" i="2"/>
  <c r="K4122" i="2"/>
  <c r="K2857" i="2"/>
  <c r="K2858" i="2"/>
  <c r="K2420" i="2"/>
  <c r="K2895" i="2"/>
  <c r="K1008" i="2"/>
  <c r="K473" i="2"/>
  <c r="K1200" i="2"/>
  <c r="K2867" i="2"/>
  <c r="K2862" i="2"/>
  <c r="K1636" i="2"/>
  <c r="K1582" i="2"/>
  <c r="K2839" i="2"/>
  <c r="K2028" i="2"/>
  <c r="K1968" i="2"/>
  <c r="K1972" i="2"/>
  <c r="K2421" i="2"/>
  <c r="K1730" i="2"/>
  <c r="K3245" i="2"/>
  <c r="K2692" i="2"/>
  <c r="K2830" i="2"/>
  <c r="K2833" i="2"/>
  <c r="K2835" i="2"/>
  <c r="K2927" i="2"/>
  <c r="K2836" i="2"/>
  <c r="K2422" i="2"/>
  <c r="K2423" i="2"/>
  <c r="K2840" i="2"/>
  <c r="K2841" i="2"/>
  <c r="K2842" i="2"/>
  <c r="K2147" i="2"/>
  <c r="K2843" i="2"/>
  <c r="K2844" i="2"/>
  <c r="K2845" i="2"/>
  <c r="K1357" i="2"/>
  <c r="K2706" i="2"/>
  <c r="K2424" i="2"/>
  <c r="K2137" i="2"/>
  <c r="K2148" i="2"/>
  <c r="K2932" i="2"/>
  <c r="K3827" i="2"/>
  <c r="K2816" i="2"/>
  <c r="K1852" i="2"/>
  <c r="K2822" i="2"/>
  <c r="K2823" i="2"/>
  <c r="K2768" i="2"/>
  <c r="K2892" i="2"/>
  <c r="K2425" i="2"/>
  <c r="K2787" i="2"/>
  <c r="K165" i="2"/>
  <c r="K2824" i="2"/>
  <c r="K2788" i="2"/>
  <c r="K846" i="2"/>
  <c r="K2868" i="2"/>
  <c r="K1214" i="2"/>
  <c r="K1292" i="2"/>
  <c r="K1208" i="2"/>
  <c r="K1341" i="2"/>
  <c r="K1254" i="2"/>
  <c r="K1526" i="2"/>
  <c r="K4916" i="2"/>
  <c r="K1660" i="2"/>
  <c r="K1578" i="2"/>
  <c r="K494" i="2"/>
  <c r="K1567" i="2"/>
  <c r="K2789" i="2"/>
  <c r="K1002" i="2"/>
  <c r="K2790" i="2"/>
  <c r="K1706" i="2"/>
  <c r="K2005" i="2"/>
  <c r="K2825" i="2"/>
  <c r="K1727" i="2"/>
  <c r="K1760" i="2"/>
  <c r="K1705" i="2"/>
  <c r="K1913" i="2"/>
  <c r="K1710" i="2"/>
  <c r="K1854" i="2"/>
  <c r="K1840" i="2"/>
  <c r="K1980" i="2"/>
  <c r="K1786" i="2"/>
  <c r="K2032" i="2"/>
  <c r="K2143" i="2"/>
  <c r="K2067" i="2"/>
  <c r="K2060" i="2"/>
  <c r="K2791" i="2"/>
  <c r="K2486" i="2"/>
  <c r="K2575" i="2"/>
  <c r="K2624" i="2"/>
  <c r="K2632" i="2"/>
  <c r="K2991" i="2"/>
  <c r="K2677" i="2"/>
  <c r="K2678" i="2"/>
  <c r="K2684" i="2"/>
  <c r="K2057" i="2"/>
  <c r="K2072" i="2"/>
  <c r="K2754" i="2"/>
  <c r="K2128" i="2"/>
  <c r="K2717" i="2"/>
  <c r="K2672" i="2"/>
  <c r="K2718" i="2"/>
  <c r="K2748" i="2"/>
  <c r="K2160" i="2"/>
  <c r="K2197" i="2"/>
  <c r="K2715" i="2"/>
  <c r="K2755" i="2"/>
  <c r="K2759" i="2"/>
  <c r="K2898" i="2"/>
  <c r="K2737" i="2"/>
  <c r="K2639" i="2"/>
  <c r="K2775" i="2"/>
  <c r="K2792" i="2"/>
  <c r="K2234" i="2"/>
  <c r="K2777" i="2"/>
  <c r="K2793" i="2"/>
  <c r="K2779" i="2"/>
  <c r="K2766" i="2"/>
  <c r="K2781" i="2"/>
  <c r="K2248" i="2"/>
  <c r="K2794" i="2"/>
  <c r="K2782" i="2"/>
  <c r="K2910" i="2"/>
  <c r="K2795" i="2"/>
  <c r="K2796" i="2"/>
  <c r="K2797" i="2"/>
  <c r="K2798" i="2"/>
  <c r="K2799" i="2"/>
  <c r="K2800" i="2"/>
  <c r="K2426" i="2"/>
  <c r="K2801" i="2"/>
  <c r="K2427" i="2"/>
  <c r="K2802" i="2"/>
  <c r="K2654" i="2"/>
  <c r="K2803" i="2"/>
  <c r="K2428" i="2"/>
  <c r="K2804" i="2"/>
  <c r="K2805" i="2"/>
  <c r="K2806" i="2"/>
  <c r="K2429" i="2"/>
  <c r="K2807" i="2"/>
  <c r="K2808" i="2"/>
  <c r="K2809" i="2"/>
  <c r="K2810" i="2"/>
  <c r="K2811" i="2"/>
  <c r="K2812" i="2"/>
  <c r="K2430" i="2"/>
  <c r="K2769" i="2"/>
  <c r="K2431" i="2"/>
  <c r="K2770" i="2"/>
  <c r="K2778" i="2"/>
  <c r="K2763" i="2"/>
  <c r="K1544" i="2"/>
  <c r="K2762" i="2"/>
  <c r="K2077" i="2"/>
  <c r="K3175" i="2"/>
  <c r="K2217" i="2"/>
  <c r="K2673" i="2"/>
  <c r="K2110" i="2"/>
  <c r="K1283" i="2"/>
  <c r="K2753" i="2"/>
  <c r="K210" i="2"/>
  <c r="K2630" i="2"/>
  <c r="K2498" i="2"/>
  <c r="K2756" i="2"/>
  <c r="K2813" i="2"/>
  <c r="K2118" i="2"/>
  <c r="K1846" i="2"/>
  <c r="K2743" i="2"/>
  <c r="K2655" i="2"/>
  <c r="K2780" i="2"/>
  <c r="K2530" i="2"/>
  <c r="K1649" i="2"/>
  <c r="K2432" i="2"/>
  <c r="K1785" i="2"/>
  <c r="K2168" i="2"/>
  <c r="K1997" i="2"/>
  <c r="K2243" i="2"/>
  <c r="K2747" i="2"/>
  <c r="K2740" i="2"/>
  <c r="K2703" i="2"/>
  <c r="K2741" i="2"/>
  <c r="K2216" i="2"/>
  <c r="K2682" i="2"/>
  <c r="K2730" i="2"/>
  <c r="K2092" i="2"/>
  <c r="K2433" i="2"/>
  <c r="K170" i="2"/>
  <c r="K2722" i="2"/>
  <c r="K1740" i="2"/>
  <c r="K1830" i="2"/>
  <c r="K1591" i="2"/>
  <c r="K2644" i="2"/>
  <c r="K2704" i="2"/>
  <c r="K2723" i="2"/>
  <c r="K2713" i="2"/>
  <c r="K2751" i="2"/>
  <c r="K2724" i="2"/>
  <c r="K2725" i="2"/>
  <c r="K2726" i="2"/>
  <c r="K1619" i="2"/>
  <c r="K1829" i="2"/>
  <c r="K2434" i="2"/>
  <c r="K2109" i="2"/>
  <c r="K2814" i="2"/>
  <c r="K2435" i="2"/>
  <c r="K1949" i="2"/>
  <c r="K2707" i="2"/>
  <c r="K1970" i="2"/>
  <c r="K2727" i="2"/>
  <c r="K2180" i="2"/>
  <c r="K2626" i="2"/>
  <c r="K2698" i="2"/>
  <c r="K2699" i="2"/>
  <c r="K2693" i="2"/>
  <c r="K2711" i="2"/>
  <c r="K1912" i="2"/>
  <c r="K117" i="2"/>
  <c r="K1373" i="2"/>
  <c r="K2700" i="2"/>
  <c r="K2634" i="2"/>
  <c r="K2686" i="2"/>
  <c r="K2687" i="2"/>
  <c r="K2210" i="2"/>
  <c r="K2627" i="2"/>
  <c r="K2728" i="2"/>
  <c r="K2688" i="2"/>
  <c r="K2436" i="2"/>
  <c r="K2689" i="2"/>
  <c r="K2504" i="2"/>
  <c r="K2681" i="2"/>
  <c r="K2679" i="2"/>
  <c r="K2656" i="2"/>
  <c r="K787" i="2"/>
  <c r="K2680" i="2"/>
  <c r="K679" i="2"/>
  <c r="K860" i="2"/>
  <c r="K2437" i="2"/>
  <c r="K1231" i="2"/>
  <c r="K1576" i="2"/>
  <c r="K1712" i="2"/>
  <c r="K1874" i="2"/>
  <c r="K1842" i="2"/>
  <c r="K1978" i="2"/>
  <c r="K2056" i="2"/>
  <c r="K2019" i="2"/>
  <c r="K2114" i="2"/>
  <c r="K2074" i="2"/>
  <c r="K2075" i="2"/>
  <c r="K2101" i="2"/>
  <c r="K2202" i="2"/>
  <c r="K2558" i="2"/>
  <c r="K2576" i="2"/>
  <c r="K2592" i="2"/>
  <c r="K2612" i="2"/>
  <c r="K2127" i="2"/>
  <c r="K2613" i="2"/>
  <c r="K2952" i="2"/>
  <c r="K2621" i="2"/>
  <c r="K2657" i="2"/>
  <c r="K2636" i="2"/>
  <c r="K2629" i="2"/>
  <c r="K2642" i="2"/>
  <c r="K2649" i="2"/>
  <c r="K2594" i="2"/>
  <c r="K2438" i="2"/>
  <c r="K2650" i="2"/>
  <c r="K2652" i="2"/>
  <c r="K3176" i="2"/>
  <c r="K2658" i="2"/>
  <c r="K2531" i="2"/>
  <c r="K2133" i="2"/>
  <c r="K2659" i="2"/>
  <c r="K2660" i="2"/>
  <c r="K2439" i="2"/>
  <c r="K2661" i="2"/>
  <c r="K2440" i="2"/>
  <c r="K2441" i="2"/>
  <c r="K2662" i="2"/>
  <c r="K2663" i="2"/>
  <c r="K2554" i="2"/>
  <c r="K2664" i="2"/>
  <c r="K2442" i="2"/>
  <c r="K2665" i="2"/>
  <c r="K2647" i="2"/>
  <c r="K2666" i="2"/>
  <c r="K2645" i="2"/>
  <c r="K1926" i="2"/>
  <c r="K2850" i="2"/>
  <c r="K2667" i="2"/>
  <c r="K2520" i="2"/>
  <c r="K2646" i="2"/>
  <c r="K2637" i="2"/>
  <c r="K1956" i="2"/>
  <c r="K2638" i="2"/>
  <c r="K1877" i="2"/>
  <c r="K4447" i="2"/>
  <c r="K2443" i="2"/>
  <c r="K611" i="2"/>
  <c r="K2742" i="2"/>
  <c r="K193" i="2"/>
  <c r="K1995" i="2"/>
  <c r="K2029" i="2"/>
  <c r="K1996" i="2"/>
  <c r="K2526" i="2"/>
  <c r="K2444" i="2"/>
  <c r="K2078" i="2"/>
  <c r="K2231" i="2"/>
  <c r="K2668" i="2"/>
  <c r="K2595" i="2"/>
  <c r="K2445" i="2"/>
  <c r="K591" i="2"/>
  <c r="K2669" i="2"/>
  <c r="K2701" i="2"/>
  <c r="K2230" i="2"/>
  <c r="K2757" i="2"/>
  <c r="K2628" i="2"/>
  <c r="K2623" i="2"/>
  <c r="K2152" i="2"/>
  <c r="K1907" i="2"/>
  <c r="K2622" i="2"/>
  <c r="K3485" i="2"/>
  <c r="K2631" i="2"/>
  <c r="K2577" i="2"/>
  <c r="K1802" i="2"/>
  <c r="K2206" i="2"/>
  <c r="K2446" i="2"/>
  <c r="K2616" i="2"/>
  <c r="K2617" i="2"/>
  <c r="K2149" i="2"/>
  <c r="K2609" i="2"/>
  <c r="K2198" i="2"/>
  <c r="K1590" i="2"/>
  <c r="K2031" i="2"/>
  <c r="K1566" i="2"/>
  <c r="K1992" i="2"/>
  <c r="K1943" i="2"/>
  <c r="K2447" i="2"/>
  <c r="K2503" i="2"/>
  <c r="K2070" i="2"/>
  <c r="K2601" i="2"/>
  <c r="K2602" i="2"/>
  <c r="K2228" i="2"/>
  <c r="K2597" i="2"/>
  <c r="K2553" i="2"/>
  <c r="K2593" i="2"/>
  <c r="K2562" i="2"/>
  <c r="K2618" i="2"/>
  <c r="K2252" i="2"/>
  <c r="K2603" i="2"/>
  <c r="K2599" i="2"/>
  <c r="K2448" i="2"/>
  <c r="K2604" i="2"/>
  <c r="K2670" i="2"/>
  <c r="K2582" i="2"/>
  <c r="K2605" i="2"/>
  <c r="K2222" i="2"/>
  <c r="K1413" i="2"/>
  <c r="K1787" i="2"/>
  <c r="K2598" i="2"/>
  <c r="K1809" i="2"/>
  <c r="K1963" i="2"/>
  <c r="K2046" i="2"/>
  <c r="K2071" i="2"/>
  <c r="K2606" i="2"/>
  <c r="K2192" i="2"/>
  <c r="K2499" i="2"/>
  <c r="K2506" i="2"/>
  <c r="K2226" i="2"/>
  <c r="K1838" i="2"/>
  <c r="K2607" i="2"/>
  <c r="K2521" i="2"/>
  <c r="K2223" i="2"/>
  <c r="K2574" i="2"/>
  <c r="K2449" i="2"/>
  <c r="K2450" i="2"/>
  <c r="K2225" i="2"/>
  <c r="K2451" i="2"/>
  <c r="K2578" i="2"/>
  <c r="K2452" i="2"/>
  <c r="K2583" i="2"/>
  <c r="K2453" i="2"/>
  <c r="K2584" i="2"/>
  <c r="K2454" i="2"/>
  <c r="K2455" i="2"/>
  <c r="K2585" i="2"/>
  <c r="K2586" i="2"/>
  <c r="K2587" i="2"/>
  <c r="K2588" i="2"/>
  <c r="K2581" i="2"/>
  <c r="K2580" i="2"/>
  <c r="K2589" i="2"/>
  <c r="K2201" i="2"/>
  <c r="K2590" i="2"/>
  <c r="K2540" i="2"/>
  <c r="K2045" i="2"/>
  <c r="K2532" i="2"/>
  <c r="K1739" i="2"/>
  <c r="K2565" i="2"/>
  <c r="K1766" i="2"/>
  <c r="K1825" i="2"/>
  <c r="K2566" i="2"/>
  <c r="K2176" i="2"/>
  <c r="K1928" i="2"/>
  <c r="K2545" i="2"/>
  <c r="K2215" i="2"/>
  <c r="K2497" i="2"/>
  <c r="K2238" i="2"/>
  <c r="K2567" i="2"/>
  <c r="K2591" i="2"/>
  <c r="K4008" i="2"/>
  <c r="K2187" i="2"/>
  <c r="K2456" i="2"/>
  <c r="K2555" i="2"/>
  <c r="K2457" i="2"/>
  <c r="K2237" i="2"/>
  <c r="K2568" i="2"/>
  <c r="K2564" i="2"/>
  <c r="K2569" i="2"/>
  <c r="K3095" i="2"/>
  <c r="K2570" i="2"/>
  <c r="K2458" i="2"/>
  <c r="K2571" i="2"/>
  <c r="K2059" i="2"/>
  <c r="K2123" i="2"/>
  <c r="K1631" i="2"/>
  <c r="K2560" i="2"/>
  <c r="K2559" i="2"/>
  <c r="K2001" i="2"/>
  <c r="K1300" i="2"/>
  <c r="K2572" i="2"/>
  <c r="K1876" i="2"/>
  <c r="K1518" i="2"/>
  <c r="K2819" i="2"/>
  <c r="K2478" i="2"/>
  <c r="K2459" i="2"/>
  <c r="K2460" i="2"/>
  <c r="K2556" i="2"/>
  <c r="K2552" i="2"/>
  <c r="K2557" i="2"/>
  <c r="K2551" i="2"/>
  <c r="K1651" i="2"/>
  <c r="K2547" i="2"/>
  <c r="K2115" i="2"/>
  <c r="K2548" i="2"/>
  <c r="K2542" i="2"/>
  <c r="K1983" i="2"/>
  <c r="K2549" i="2"/>
  <c r="K2543" i="2"/>
  <c r="K2544" i="2"/>
  <c r="K3828" i="2"/>
  <c r="K2538" i="2"/>
  <c r="K1487" i="2"/>
  <c r="K1029" i="2"/>
  <c r="K2489" i="2"/>
  <c r="K1860" i="2"/>
  <c r="K1715" i="2"/>
  <c r="K1885" i="2"/>
  <c r="K2533" i="2"/>
  <c r="K2211" i="2"/>
  <c r="K2490" i="2"/>
  <c r="K2550" i="2"/>
  <c r="K2534" i="2"/>
  <c r="K2968" i="2"/>
  <c r="K2461" i="2"/>
  <c r="K2535" i="2"/>
  <c r="K2462" i="2"/>
  <c r="K2536" i="2"/>
  <c r="K2518" i="2"/>
  <c r="K1837" i="2"/>
  <c r="K2227" i="2"/>
  <c r="K2103" i="2"/>
  <c r="K2523" i="2"/>
  <c r="K1429" i="2"/>
  <c r="K2488" i="2"/>
  <c r="K2500" i="2"/>
  <c r="K2517" i="2"/>
  <c r="K2537" i="2"/>
  <c r="K2463" i="2"/>
  <c r="K2519" i="2"/>
  <c r="K1479" i="2"/>
  <c r="K2464" i="2"/>
  <c r="K2465" i="2"/>
  <c r="K2130" i="2"/>
  <c r="K2513" i="2"/>
  <c r="K2466" i="2"/>
  <c r="K2508" i="2"/>
  <c r="K2509" i="2"/>
  <c r="K2510" i="2"/>
  <c r="K3308" i="2"/>
  <c r="K2511" i="2"/>
  <c r="K2502" i="2"/>
  <c r="K2505" i="2"/>
  <c r="K2170" i="2"/>
  <c r="K2156" i="2"/>
  <c r="K2524" i="2"/>
  <c r="K2501" i="2"/>
  <c r="K2132" i="2"/>
  <c r="K2512" i="2"/>
  <c r="K2232" i="2"/>
  <c r="K2164" i="2"/>
  <c r="K2467" i="2"/>
  <c r="K2514" i="2"/>
  <c r="K2245" i="2"/>
  <c r="K1857" i="2"/>
  <c r="K2487" i="2"/>
  <c r="K2468" i="2"/>
  <c r="K1867" i="2"/>
  <c r="K2495" i="2"/>
  <c r="K2469" i="2"/>
  <c r="K2003" i="2"/>
  <c r="K2496" i="2"/>
  <c r="K2493" i="2"/>
  <c r="K2491" i="2"/>
  <c r="K2470" i="2"/>
  <c r="K2485" i="2"/>
  <c r="K2177" i="2"/>
  <c r="K2483" i="2"/>
  <c r="K2214" i="2"/>
  <c r="K2492" i="2"/>
  <c r="K2179" i="2"/>
  <c r="K2189" i="2"/>
  <c r="K2069" i="2"/>
  <c r="K2480" i="2"/>
  <c r="K2761" i="2"/>
  <c r="K2471" i="2"/>
  <c r="K2573" i="2"/>
  <c r="K2472" i="2"/>
  <c r="K2112" i="2"/>
  <c r="K2213" i="2"/>
  <c r="K1947" i="2"/>
  <c r="K2477" i="2"/>
  <c r="K2479" i="2"/>
  <c r="K2473" i="2"/>
  <c r="K2474" i="2"/>
  <c r="K2476" i="2"/>
  <c r="K2241" i="2"/>
  <c r="K2207" i="2"/>
  <c r="B2" i="1"/>
  <c r="G3" i="4" l="1"/>
  <c r="R2" i="5"/>
  <c r="R3" i="5"/>
  <c r="G3" i="7" a="1"/>
  <c r="G3" i="7" s="1"/>
  <c r="G4" i="7" a="1"/>
  <c r="G4" i="7" s="1"/>
  <c r="G5" i="7" a="1"/>
  <c r="G5" i="7" s="1"/>
  <c r="G6" i="7" a="1"/>
  <c r="G6" i="7" s="1"/>
  <c r="G7" i="7" a="1"/>
  <c r="G7" i="7" s="1"/>
  <c r="G8" i="7" a="1"/>
  <c r="G8" i="7" s="1"/>
  <c r="G9" i="7" a="1"/>
  <c r="G9" i="7" s="1"/>
  <c r="G10" i="7" a="1"/>
  <c r="G10" i="7" s="1"/>
  <c r="G11" i="7" a="1"/>
  <c r="G11" i="7" s="1"/>
  <c r="G12" i="7" a="1"/>
  <c r="G12" i="7" s="1"/>
  <c r="G13" i="7" a="1"/>
  <c r="G13" i="7" s="1"/>
  <c r="G14" i="7" a="1"/>
  <c r="G14" i="7" s="1"/>
  <c r="G15" i="7" a="1"/>
  <c r="G15" i="7" s="1"/>
  <c r="G17" i="7" a="1"/>
  <c r="G17" i="7" s="1"/>
  <c r="G18" i="7" a="1"/>
  <c r="G18" i="7" s="1"/>
  <c r="G19" i="7" a="1"/>
  <c r="G19" i="7" s="1"/>
  <c r="G20" i="7" a="1"/>
  <c r="G20" i="7" s="1"/>
  <c r="G21" i="7" a="1"/>
  <c r="G21" i="7" s="1"/>
  <c r="G22" i="7" a="1"/>
  <c r="G22" i="7" s="1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S3" i="5" l="1"/>
  <c r="T3" i="5"/>
  <c r="S2" i="5"/>
  <c r="T2" i="5"/>
  <c r="E2" i="7"/>
  <c r="J2" i="7"/>
  <c r="I2" i="7"/>
  <c r="F2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<sst xmlns="http://schemas.openxmlformats.org/spreadsheetml/2006/main" count="98892" uniqueCount="24256">
  <si>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</si>
  <si>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</si>
  <si>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</si>
  <si>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</si>
  <si>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</si>
  <si>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</si>
  <si>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</si>
  <si>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</si>
  <si>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</si>
  <si>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</si>
  <si>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</si>
  <si>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</si>
  <si>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</si>
  <si>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</si>
  <si>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</si>
  <si>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</si>
  <si>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</si>
  <si>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</si>
  <si>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</si>
  <si>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</si>
  <si>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</si>
  <si>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</si>
  <si>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</si>
  <si>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</si>
  <si>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</si>
  <si>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</si>
  <si>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</si>
  <si>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</si>
  <si>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</si>
  <si>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</si>
  <si>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</si>
  <si>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</si>
  <si>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</si>
  <si>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</si>
  <si>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</si>
  <si>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</si>
  <si>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</si>
  <si>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</si>
  <si>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</si>
  <si>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</si>
  <si>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</si>
  <si>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</si>
  <si>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</si>
  <si>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</si>
  <si>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</si>
  <si>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</si>
  <si>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</si>
  <si>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</si>
  <si>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</si>
  <si>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</si>
  <si>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</si>
  <si>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</si>
  <si>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</si>
  <si>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</si>
  <si>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</si>
  <si>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</si>
  <si>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</si>
  <si>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</si>
  <si>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</si>
  <si>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</si>
  <si>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</si>
  <si>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</si>
  <si>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</si>
  <si>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</si>
  <si>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</si>
  <si>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</si>
  <si>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</si>
  <si>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</si>
  <si>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</si>
  <si>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</si>
  <si>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</si>
  <si>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</si>
  <si>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</si>
  <si>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</si>
  <si>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</si>
  <si>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</si>
  <si>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</si>
  <si>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</si>
  <si>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</si>
  <si>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</si>
  <si>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</si>
  <si>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</si>
  <si>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</si>
  <si>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</si>
  <si>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</si>
  <si>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</si>
  <si>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</si>
  <si>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</si>
  <si>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</si>
  <si>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</si>
  <si>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</si>
  <si>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</si>
  <si>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</si>
  <si>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</si>
  <si>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</si>
  <si>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</si>
  <si>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</si>
  <si>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</si>
  <si>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</si>
  <si>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</si>
  <si>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</si>
  <si>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</si>
  <si>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</si>
  <si>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</si>
  <si>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</si>
  <si>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</si>
  <si>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</si>
  <si>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</si>
  <si>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</si>
  <si>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</si>
  <si>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</si>
  <si>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</si>
  <si>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</si>
  <si>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</si>
  <si>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</si>
  <si>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</si>
  <si>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</si>
  <si>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</si>
  <si>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</si>
  <si>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</si>
  <si>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</si>
  <si>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</si>
  <si>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</si>
  <si>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</si>
  <si>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</si>
  <si>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</si>
  <si>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</si>
  <si>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</si>
  <si>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</si>
  <si>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</si>
  <si>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</si>
  <si>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</si>
  <si>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</si>
  <si>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</si>
  <si>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</si>
  <si>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</si>
  <si>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</si>
  <si>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</si>
  <si>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</si>
  <si>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</si>
  <si>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</si>
  <si>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</si>
  <si>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</si>
  <si>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</si>
  <si>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</si>
  <si>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</si>
  <si>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</si>
  <si>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</si>
  <si>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</si>
  <si>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</si>
  <si>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</si>
  <si>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</si>
  <si>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</si>
  <si>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</si>
  <si>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</si>
  <si>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</si>
  <si>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</si>
  <si>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</si>
  <si>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</si>
  <si>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</si>
  <si>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</si>
  <si>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</si>
  <si>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</si>
  <si>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</si>
  <si>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</si>
  <si>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</si>
  <si>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</si>
  <si>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</si>
  <si>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</si>
  <si>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</si>
  <si>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</si>
  <si>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</si>
  <si>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</si>
  <si>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</si>
  <si>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</si>
  <si>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</si>
  <si>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</si>
  <si>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</si>
  <si>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</si>
  <si>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</si>
  <si>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</si>
  <si>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</si>
  <si>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</si>
  <si>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</si>
  <si>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</si>
  <si>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</si>
  <si>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</si>
  <si>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</si>
  <si>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</si>
  <si>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</si>
  <si>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</si>
  <si>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</si>
  <si>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</si>
  <si>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</si>
  <si>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</si>
  <si>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</si>
  <si>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</si>
  <si>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</si>
  <si>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</si>
  <si>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</si>
  <si>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</si>
  <si>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</si>
  <si>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</si>
  <si>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</si>
  <si>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</si>
  <si>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</si>
  <si>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</si>
  <si>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</si>
  <si>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</si>
  <si>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</si>
  <si>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</si>
  <si>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</si>
  <si>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</si>
  <si>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</si>
  <si>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</si>
  <si>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</si>
  <si>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</si>
  <si>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</si>
  <si>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</si>
  <si>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</si>
  <si>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</si>
  <si>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</si>
  <si>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</si>
  <si>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</si>
  <si>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</si>
  <si>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</si>
  <si>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</si>
  <si>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</si>
  <si>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</si>
  <si>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</si>
  <si>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</si>
  <si>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</si>
  <si>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</si>
  <si>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</si>
  <si>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</si>
  <si>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</si>
  <si>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</si>
  <si>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</si>
  <si>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</si>
  <si>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</si>
  <si>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</si>
  <si>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</si>
  <si>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</si>
  <si>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</si>
  <si>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</si>
  <si>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</si>
  <si>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</si>
  <si>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</si>
  <si>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</si>
  <si>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</si>
  <si>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</si>
  <si>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</si>
  <si>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</si>
  <si>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</si>
  <si>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</si>
  <si>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</si>
  <si>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</si>
  <si>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</si>
  <si>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</si>
  <si>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</si>
  <si>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</si>
  <si>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</si>
  <si>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</si>
  <si>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</si>
  <si>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</si>
  <si>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</si>
  <si>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</si>
  <si>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</si>
  <si>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</si>
  <si>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</si>
  <si>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</si>
  <si>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</si>
  <si>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</si>
  <si>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</si>
  <si>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</si>
  <si>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</si>
  <si>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</si>
  <si>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</si>
  <si>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</si>
  <si>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</si>
  <si>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</si>
  <si>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</si>
  <si>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</si>
  <si>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</si>
  <si>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</si>
  <si>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</si>
  <si>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</si>
  <si>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</si>
  <si>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</si>
  <si>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</si>
  <si>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</si>
  <si>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</si>
  <si>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</si>
  <si>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</si>
  <si>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</si>
  <si>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</si>
  <si>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</si>
  <si>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</si>
  <si>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</si>
  <si>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</si>
  <si>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</si>
  <si>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</si>
  <si>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</si>
  <si>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</si>
  <si>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</si>
  <si>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</si>
  <si>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</si>
  <si>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</si>
  <si>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</si>
  <si>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</si>
  <si>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</si>
  <si>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</si>
  <si>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</si>
  <si>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</si>
  <si>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</si>
  <si>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</si>
  <si>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</si>
  <si>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</si>
  <si>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</si>
  <si>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</si>
  <si>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</si>
  <si>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</si>
  <si>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</si>
  <si>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</si>
  <si>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</si>
  <si>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</si>
  <si>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</si>
  <si>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</si>
  <si>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</si>
  <si>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</si>
  <si>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</si>
  <si>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</si>
  <si>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</si>
  <si>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</si>
  <si>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</si>
  <si>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</si>
  <si>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</si>
  <si>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</si>
  <si>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</si>
  <si>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</si>
  <si>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</si>
  <si>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</si>
  <si>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</si>
  <si>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</si>
  <si>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</si>
  <si>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</si>
  <si>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</si>
  <si>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</si>
  <si>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</si>
  <si>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</si>
  <si>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</si>
  <si>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</si>
  <si>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</si>
  <si>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</si>
  <si>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</si>
  <si>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</si>
  <si>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</si>
  <si>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</si>
  <si>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</si>
  <si>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</si>
  <si>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</si>
  <si>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</si>
  <si>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</si>
  <si>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</si>
  <si>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</si>
  <si>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</si>
  <si>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</si>
  <si>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</si>
  <si>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</si>
  <si>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</si>
  <si>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</si>
  <si>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</si>
  <si>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</si>
  <si>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</si>
  <si>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</si>
  <si>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</si>
  <si>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</si>
  <si>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</si>
  <si>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</si>
  <si>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</si>
  <si>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</si>
  <si>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</si>
  <si>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</si>
  <si>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</si>
  <si>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</si>
  <si>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</si>
  <si>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</si>
  <si>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</si>
  <si>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</si>
  <si>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</si>
  <si>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</si>
  <si>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</si>
  <si>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</si>
  <si>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</si>
  <si>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</si>
  <si>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</si>
  <si>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</si>
  <si>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</si>
  <si>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</si>
  <si>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</si>
  <si>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</si>
  <si>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</si>
  <si>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</si>
  <si>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</si>
  <si>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</si>
  <si>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</si>
  <si>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</si>
  <si>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</si>
  <si>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</si>
  <si>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</si>
  <si>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</si>
  <si>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</si>
  <si>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</si>
  <si>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</si>
  <si>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</si>
  <si>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</si>
  <si>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</si>
  <si>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</si>
  <si>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</si>
  <si>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</si>
  <si>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</si>
  <si>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</si>
  <si>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</si>
  <si>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</si>
  <si>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</si>
  <si>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</si>
  <si>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</si>
  <si>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</si>
  <si>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</si>
  <si>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</si>
  <si>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</si>
  <si>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</si>
  <si>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</si>
  <si>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</si>
  <si>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</si>
  <si>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</si>
  <si>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</si>
  <si>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</si>
  <si>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</si>
  <si>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</si>
  <si>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</si>
  <si>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</si>
  <si>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</si>
  <si>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</si>
  <si>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</si>
  <si>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</si>
  <si>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</si>
  <si>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</si>
  <si>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</si>
  <si>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</si>
  <si>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</si>
  <si>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</si>
  <si>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</si>
  <si>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</si>
  <si>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</si>
  <si>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</si>
  <si>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</si>
  <si>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</si>
  <si>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</si>
  <si>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</si>
  <si>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</si>
  <si>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</si>
  <si>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</si>
  <si>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</si>
  <si>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</si>
  <si>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</si>
  <si>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</si>
  <si>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</si>
  <si>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</si>
  <si>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</si>
  <si>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</si>
  <si>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</si>
  <si>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</si>
  <si>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</si>
  <si>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</si>
  <si>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</si>
  <si>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</si>
  <si>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</si>
  <si>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</si>
  <si>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</si>
  <si>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</si>
  <si>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</si>
  <si>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</si>
  <si>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</si>
  <si>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</si>
  <si>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</si>
  <si>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</si>
  <si>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</si>
  <si>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</si>
  <si>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</si>
  <si>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</si>
  <si>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</si>
  <si>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</si>
  <si>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</si>
  <si>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</si>
  <si>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</si>
  <si>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</si>
  <si>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</si>
  <si>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</si>
  <si>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</si>
  <si>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</si>
  <si>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</si>
  <si>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</si>
  <si>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</si>
  <si>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</si>
  <si>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</si>
  <si>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</si>
  <si>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</si>
  <si>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</si>
  <si>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</si>
  <si>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</si>
  <si>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</si>
  <si>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</si>
  <si>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</si>
  <si>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</si>
  <si>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</si>
  <si>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</si>
  <si>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</si>
  <si>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</si>
  <si>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</si>
  <si>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</si>
  <si>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</si>
  <si>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</si>
  <si>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</si>
  <si>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</si>
  <si>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</si>
  <si>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</si>
  <si>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</si>
  <si>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</si>
  <si>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</si>
  <si>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</si>
  <si>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</si>
  <si>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</si>
  <si>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</si>
  <si>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</si>
  <si>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</si>
  <si>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</si>
  <si>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</si>
  <si>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</si>
  <si>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</si>
  <si>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</si>
  <si>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</si>
  <si>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</si>
  <si>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</si>
  <si>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</si>
  <si>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</si>
  <si>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</si>
  <si>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</si>
  <si>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</si>
  <si>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</si>
  <si>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</si>
  <si>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</si>
  <si>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</si>
  <si>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</si>
  <si>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</si>
  <si>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</si>
  <si>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</si>
  <si>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</si>
  <si>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</si>
  <si>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</si>
  <si>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</si>
  <si>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</si>
  <si>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</si>
  <si>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</si>
  <si>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</si>
  <si>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</si>
  <si>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</si>
  <si>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</si>
  <si>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</si>
  <si>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</si>
  <si>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</si>
  <si>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</si>
  <si>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</si>
  <si>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</si>
  <si>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</si>
  <si>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</si>
  <si>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</si>
  <si>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</si>
  <si>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</si>
  <si>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</si>
  <si>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</si>
  <si>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</si>
  <si>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</si>
  <si>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</si>
  <si>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</si>
  <si>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</si>
  <si>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</si>
  <si>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</si>
  <si>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</si>
  <si>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</si>
  <si>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</si>
  <si>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</si>
  <si>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</si>
  <si>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</si>
  <si>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</si>
  <si>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</si>
  <si>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</si>
  <si>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</si>
  <si>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</si>
  <si>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</si>
  <si>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</si>
  <si>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</si>
  <si>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</si>
  <si>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</si>
  <si>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</si>
  <si>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</si>
  <si>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</si>
  <si>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</si>
  <si>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</si>
  <si>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</si>
  <si>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</si>
  <si>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</si>
  <si>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</si>
  <si>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</si>
  <si>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</si>
  <si>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</si>
  <si>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</si>
  <si>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</si>
  <si>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</si>
  <si>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</si>
  <si>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</si>
  <si>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</si>
  <si>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</si>
  <si>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</si>
  <si>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</si>
  <si>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</si>
  <si>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</si>
  <si>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</si>
  <si>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</si>
  <si>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</si>
  <si>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</si>
  <si>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</si>
  <si>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</si>
  <si>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</si>
  <si>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</si>
  <si>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</si>
  <si>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</si>
  <si>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</si>
  <si>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</si>
  <si>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</si>
  <si>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</si>
  <si>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</si>
  <si>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</si>
  <si>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</si>
  <si>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</si>
  <si>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</si>
  <si>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</si>
  <si>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</si>
  <si>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</si>
  <si>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</si>
  <si>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</si>
  <si>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</si>
  <si>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</si>
  <si>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</si>
  <si>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</si>
  <si>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</si>
  <si>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</si>
  <si>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</si>
  <si>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</si>
  <si>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</si>
  <si>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</si>
  <si>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</si>
  <si>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</si>
  <si>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</si>
  <si>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</si>
  <si>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</si>
  <si>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</si>
  <si>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</si>
  <si>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</si>
  <si>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</si>
  <si>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</si>
  <si>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</si>
  <si>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</si>
  <si>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</si>
  <si>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</si>
  <si>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</si>
  <si>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</si>
  <si>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</si>
  <si>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</si>
  <si>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</si>
  <si>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</si>
  <si>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</si>
  <si>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</si>
  <si>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</si>
  <si>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</si>
  <si>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</si>
  <si>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</si>
  <si>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</si>
  <si>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</si>
  <si>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</si>
  <si>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</si>
  <si>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</si>
  <si>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</si>
  <si>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</si>
  <si>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</si>
  <si>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</si>
  <si>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</si>
  <si>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</si>
  <si>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</si>
  <si>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</si>
  <si>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</si>
  <si>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</si>
  <si>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</si>
  <si>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</si>
  <si>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</si>
  <si>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</si>
  <si>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</si>
  <si>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</si>
  <si>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</si>
  <si>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</si>
  <si>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</si>
  <si>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</si>
  <si>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</si>
  <si>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</si>
  <si>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</si>
  <si>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</si>
  <si>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</si>
  <si>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</si>
  <si>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</si>
  <si>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</si>
  <si>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</si>
  <si>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</si>
  <si>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</si>
  <si>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</si>
  <si>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</si>
  <si>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</si>
  <si>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</si>
  <si>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</si>
  <si>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</si>
  <si>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</si>
  <si>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</si>
  <si>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</si>
  <si>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</si>
  <si>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</si>
  <si>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</si>
  <si>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</si>
  <si>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</si>
  <si>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</si>
  <si>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</si>
  <si>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</si>
  <si>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</si>
  <si>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</si>
  <si>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</si>
  <si>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</si>
  <si>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</si>
  <si>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</si>
  <si>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</si>
  <si>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</si>
  <si>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</si>
  <si>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</si>
  <si>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</si>
  <si>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</si>
  <si>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</si>
  <si>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</si>
  <si>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</si>
  <si>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</si>
  <si>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</si>
  <si>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</si>
  <si>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</si>
  <si>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</si>
  <si>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</si>
  <si>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</si>
  <si>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</si>
  <si>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</si>
  <si>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</si>
  <si>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</si>
  <si>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</si>
  <si>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</si>
  <si>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</si>
  <si>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</si>
  <si>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</si>
  <si>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</si>
  <si>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</si>
  <si>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</si>
  <si>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</si>
  <si>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</si>
  <si>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</si>
  <si>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</si>
  <si>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</si>
  <si>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</si>
  <si>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</si>
  <si>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</si>
  <si>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</si>
  <si>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</si>
  <si>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</si>
  <si>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</si>
  <si>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</si>
  <si>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</si>
  <si>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</si>
  <si>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</si>
  <si>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</si>
  <si>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</si>
  <si>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</si>
  <si>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</si>
  <si>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</si>
  <si>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</si>
  <si>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</si>
  <si>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</si>
  <si>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</si>
  <si>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</si>
  <si>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</si>
  <si>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</si>
  <si>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</si>
  <si>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</si>
  <si>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</si>
  <si>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</si>
  <si>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</si>
  <si>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</si>
  <si>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</si>
  <si>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</si>
  <si>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</si>
  <si>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</si>
  <si>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</si>
  <si>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</si>
  <si>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</si>
  <si>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</si>
  <si>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</si>
  <si>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</si>
  <si>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</si>
  <si>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</si>
  <si>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</si>
  <si>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</si>
  <si>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</si>
  <si>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</si>
  <si>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</si>
  <si>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</si>
  <si>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</si>
  <si>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</si>
  <si>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</si>
  <si>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</si>
  <si>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</si>
  <si>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</si>
  <si>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</si>
  <si>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</si>
  <si>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</si>
  <si>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</si>
  <si>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</si>
  <si>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</si>
  <si>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</si>
  <si>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</si>
  <si>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</si>
  <si>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</si>
  <si>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</si>
  <si>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</si>
  <si>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</si>
  <si>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</si>
  <si>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</si>
  <si>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</si>
  <si>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</si>
  <si>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</si>
  <si>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</si>
  <si>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</si>
  <si>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</si>
  <si>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</si>
  <si>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</si>
  <si>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</si>
  <si>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</si>
  <si>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</si>
  <si>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</si>
  <si>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</si>
  <si>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</si>
  <si>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</si>
  <si>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</si>
  <si>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</si>
  <si>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</si>
  <si>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</si>
  <si>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</si>
  <si>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</si>
  <si>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</si>
  <si>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</si>
  <si>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</si>
  <si>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</si>
  <si>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</si>
  <si>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</si>
  <si>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</si>
  <si>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</si>
  <si>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</si>
  <si>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</si>
  <si>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</si>
  <si>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</si>
  <si>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</si>
  <si>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</si>
  <si>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</si>
  <si>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</si>
  <si>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</si>
  <si>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</si>
  <si>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</si>
  <si>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</si>
  <si>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</si>
  <si>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</si>
  <si>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</si>
  <si>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</si>
  <si>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</si>
  <si>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</si>
  <si>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</si>
  <si>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</si>
  <si>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</si>
  <si>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</si>
  <si>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</si>
  <si>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</si>
  <si>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</si>
  <si>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</si>
  <si>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</si>
  <si>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</si>
  <si>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</si>
  <si>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</si>
  <si>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</si>
  <si>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</si>
  <si>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</si>
  <si>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</si>
  <si>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</si>
  <si>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</si>
  <si>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</si>
  <si>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</si>
  <si>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</si>
  <si>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</si>
  <si>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</si>
  <si>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</si>
  <si>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</si>
  <si>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</si>
  <si>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</si>
  <si>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</si>
  <si>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</si>
  <si>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</si>
  <si>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</si>
  <si>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</si>
  <si>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</si>
  <si>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</si>
  <si>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</si>
  <si>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</si>
  <si>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</si>
  <si>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</si>
  <si>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</si>
  <si>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</si>
  <si>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</si>
  <si>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</si>
  <si>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</si>
  <si>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</si>
  <si>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</si>
  <si>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</si>
  <si>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</si>
  <si>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</si>
  <si>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</si>
  <si>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</si>
  <si>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</si>
  <si>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</si>
  <si>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</si>
  <si>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</si>
  <si>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</si>
  <si>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</si>
  <si>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</si>
  <si>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</si>
  <si>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</si>
  <si>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</si>
  <si>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</si>
  <si>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</si>
  <si>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</si>
  <si>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</si>
  <si>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</si>
  <si>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</si>
  <si>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</si>
  <si>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</si>
  <si>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</si>
  <si>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</si>
  <si>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</si>
  <si>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</si>
  <si>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</si>
  <si>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</si>
  <si>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</si>
  <si>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</si>
  <si>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</si>
  <si>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</si>
  <si>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</si>
  <si>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</si>
  <si>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</si>
  <si>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</si>
  <si>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</si>
  <si>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</si>
  <si>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</si>
  <si>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</si>
  <si>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</si>
  <si>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</si>
  <si>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</si>
  <si>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</si>
  <si>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</si>
  <si>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</si>
  <si>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</si>
  <si>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</si>
  <si>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</si>
  <si>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</si>
  <si>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</si>
  <si>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</si>
  <si>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</si>
  <si>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</si>
  <si>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</si>
  <si>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</si>
  <si>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</si>
  <si>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</si>
  <si>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</si>
  <si>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</si>
  <si>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</si>
  <si>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</si>
  <si>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</si>
  <si>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</si>
  <si>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</si>
  <si>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</si>
  <si>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</si>
  <si>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</si>
  <si>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</si>
  <si>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</si>
  <si>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</si>
  <si>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</si>
  <si>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</si>
  <si>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</si>
  <si>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</si>
  <si>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</si>
  <si>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</si>
  <si>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</si>
  <si>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</si>
  <si>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</si>
  <si>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</si>
  <si>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</si>
  <si>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</si>
  <si>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</si>
  <si>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</si>
  <si>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</si>
  <si>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</si>
  <si>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</si>
  <si>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</si>
  <si>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</si>
  <si>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</si>
  <si>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</si>
  <si>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</si>
  <si>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</si>
  <si>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</si>
  <si>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</si>
  <si>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</si>
  <si>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</si>
  <si>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</si>
  <si>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</si>
  <si>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</si>
  <si>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</si>
  <si>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</si>
  <si>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</si>
  <si>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</si>
  <si>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</si>
  <si>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</si>
  <si>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</si>
  <si>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</si>
  <si>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</si>
  <si>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</si>
  <si>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</si>
  <si>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</si>
  <si>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</si>
  <si>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</si>
  <si>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</si>
  <si>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</si>
  <si>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</si>
  <si>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</si>
  <si>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</si>
  <si>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</si>
  <si>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</si>
  <si>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</si>
  <si>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</si>
  <si>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</si>
  <si>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</si>
  <si>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</si>
  <si>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</si>
  <si>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</si>
  <si>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</si>
  <si>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</si>
  <si>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</si>
  <si>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</si>
  <si>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</si>
  <si>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</si>
  <si>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</si>
  <si>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</si>
  <si>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</si>
  <si>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</si>
  <si>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</si>
  <si>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</si>
  <si>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</si>
  <si>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</si>
  <si>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</si>
  <si>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</si>
  <si>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</si>
  <si>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</si>
  <si>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</si>
  <si>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</si>
  <si>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</si>
  <si>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</si>
  <si>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</si>
  <si>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</si>
  <si>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</si>
  <si>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</si>
  <si>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</si>
  <si>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</si>
  <si>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</si>
  <si>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</si>
  <si>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</si>
  <si>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</si>
  <si>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</si>
  <si>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</si>
  <si>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</si>
  <si>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</si>
  <si>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</si>
  <si>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</si>
  <si>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</si>
  <si>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</si>
  <si>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</si>
  <si>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</si>
  <si>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</si>
  <si>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</si>
  <si>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</si>
  <si>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</si>
  <si>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</si>
  <si>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</si>
  <si>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</si>
  <si>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</si>
  <si>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</si>
  <si>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</si>
  <si>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</si>
  <si>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</si>
  <si>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</si>
  <si>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</si>
  <si>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</si>
  <si>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</si>
  <si>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</si>
  <si>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</si>
  <si>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</si>
  <si>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</si>
  <si>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</si>
  <si>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</si>
  <si>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</si>
  <si>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</si>
  <si>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</si>
  <si>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</si>
  <si>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</si>
  <si>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</si>
  <si>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</si>
  <si>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</si>
  <si>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</si>
  <si>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</si>
  <si>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</si>
  <si>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</si>
  <si>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</si>
  <si>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</si>
  <si>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</si>
  <si>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</si>
  <si>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</si>
  <si>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</si>
  <si>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</si>
  <si>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</si>
  <si>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</si>
  <si>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</si>
  <si>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</si>
  <si>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</si>
  <si>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</si>
  <si>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</si>
  <si>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</si>
  <si>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</si>
  <si>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</si>
  <si>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</si>
  <si>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</si>
  <si>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</si>
  <si>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</si>
  <si>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</si>
  <si>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</si>
  <si>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</si>
  <si>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</si>
  <si>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</si>
  <si>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</si>
  <si>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</si>
  <si>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</si>
  <si>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</si>
  <si>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</si>
  <si>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</si>
  <si>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</si>
  <si>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</si>
  <si>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</si>
  <si>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</si>
  <si>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</si>
  <si>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</si>
  <si>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</si>
  <si>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</si>
  <si>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</si>
  <si>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</si>
  <si>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</si>
  <si>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</si>
  <si>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</si>
  <si>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</si>
  <si>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</si>
  <si>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</si>
  <si>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</si>
  <si>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</si>
  <si>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</si>
  <si>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</si>
  <si>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</si>
  <si>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</si>
  <si>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</si>
  <si>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</si>
  <si>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</si>
  <si>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</si>
  <si>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</si>
  <si>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</si>
  <si>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</si>
  <si>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</si>
  <si>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</si>
  <si>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</si>
  <si>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</si>
  <si>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</si>
  <si>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</si>
  <si>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</si>
  <si>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</si>
  <si>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</si>
  <si>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</si>
  <si>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</si>
  <si>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</si>
  <si>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</si>
  <si>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</si>
  <si>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</si>
  <si>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</si>
  <si>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</si>
  <si>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</si>
  <si>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</si>
  <si>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</si>
  <si>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</si>
  <si>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</si>
  <si>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</si>
  <si>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</si>
  <si>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</si>
  <si>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</si>
  <si>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</si>
  <si>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</si>
  <si>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</si>
  <si>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</si>
  <si>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</si>
  <si>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</si>
  <si>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</si>
  <si>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</si>
  <si>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</si>
  <si>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</si>
  <si>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</si>
  <si>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</si>
  <si>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</si>
  <si>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</si>
  <si>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</si>
  <si>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</si>
  <si>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</si>
  <si>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</si>
  <si>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</si>
  <si>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</si>
  <si>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</si>
  <si>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</si>
  <si>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</si>
  <si>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</si>
  <si>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</si>
  <si>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</si>
  <si>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</si>
  <si>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</si>
  <si>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</si>
  <si>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</si>
  <si>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</si>
  <si>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</si>
  <si>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</si>
  <si>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</si>
  <si>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</si>
  <si>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</si>
  <si>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</si>
  <si>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</si>
  <si>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</si>
  <si>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</si>
  <si>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</si>
  <si>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</si>
  <si>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</si>
  <si>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</si>
  <si>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</si>
  <si>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</si>
  <si>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</si>
  <si>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</si>
  <si>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</si>
  <si>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</si>
  <si>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</si>
  <si>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</si>
  <si>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</si>
  <si>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</si>
  <si>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</si>
  <si>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</si>
  <si>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</si>
  <si>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</si>
  <si>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</si>
  <si>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</si>
  <si>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</si>
  <si>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</si>
  <si>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</si>
  <si>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</si>
  <si>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</si>
  <si>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</si>
  <si>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</si>
  <si>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</si>
  <si>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</si>
  <si>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</si>
  <si>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</si>
  <si>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</si>
  <si>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</si>
  <si>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</si>
  <si>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</si>
  <si>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</si>
  <si>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</si>
  <si>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</si>
  <si>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</si>
  <si>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</si>
  <si>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</si>
  <si>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</si>
  <si>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</si>
  <si>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</si>
  <si>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</si>
  <si>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</si>
  <si>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</si>
  <si>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</si>
  <si>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</si>
  <si>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</si>
  <si>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</si>
  <si>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</si>
  <si>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</si>
  <si>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</si>
  <si>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</si>
  <si>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</si>
  <si>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</si>
  <si>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</si>
  <si>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</si>
  <si>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</si>
  <si>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</si>
  <si>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</si>
  <si>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</si>
  <si>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</si>
  <si>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</si>
  <si>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</si>
  <si>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</si>
  <si>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</si>
  <si>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</si>
  <si>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</si>
  <si>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</si>
  <si>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</si>
  <si>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</si>
  <si>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</si>
  <si>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</si>
  <si>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</si>
  <si>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</si>
  <si>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</si>
  <si>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</si>
  <si>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</si>
  <si>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</si>
  <si>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</si>
  <si>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</si>
  <si>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</si>
  <si>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</si>
  <si>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</si>
  <si>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</si>
  <si>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</si>
  <si>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</si>
  <si>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</si>
  <si>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</si>
  <si>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</si>
  <si>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</si>
  <si>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</si>
  <si>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</si>
  <si>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</si>
  <si>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</si>
  <si>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</si>
  <si>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</si>
  <si>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</si>
  <si>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</si>
  <si>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</si>
  <si>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</si>
  <si>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</si>
  <si>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</si>
  <si>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</si>
  <si>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</si>
  <si>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</si>
  <si>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</si>
  <si>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</si>
  <si>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</si>
  <si>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</si>
  <si>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</si>
  <si>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</si>
  <si>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</si>
  <si>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</si>
  <si>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</si>
  <si>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</si>
  <si>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</si>
  <si>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</si>
  <si>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</si>
  <si>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</si>
  <si>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</si>
  <si>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</si>
  <si>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</si>
  <si>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</si>
  <si>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</si>
  <si>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</si>
  <si>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</si>
  <si>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</si>
  <si>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</si>
  <si>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</si>
  <si>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</si>
  <si>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</si>
  <si>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</si>
  <si>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</si>
  <si>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</si>
  <si>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</si>
  <si>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</si>
  <si>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</si>
  <si>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</si>
  <si>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</si>
  <si>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</si>
  <si>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</si>
  <si>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</si>
  <si>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</si>
  <si>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</si>
  <si>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</si>
  <si>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</si>
  <si>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</si>
  <si>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</si>
  <si>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</si>
  <si>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</si>
  <si>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</si>
  <si>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</si>
  <si>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</si>
  <si>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</si>
  <si>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</si>
  <si>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</si>
  <si>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</si>
  <si>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</si>
  <si>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</si>
  <si>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</si>
  <si>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</si>
  <si>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</si>
  <si>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</si>
  <si>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</si>
  <si>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</si>
  <si>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</si>
  <si>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</si>
  <si>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</si>
  <si>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</si>
  <si>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</si>
  <si>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</si>
  <si>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</si>
  <si>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</si>
  <si>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</si>
  <si>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</si>
  <si>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</si>
  <si>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</si>
  <si>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</si>
  <si>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</si>
  <si>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</si>
  <si>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</si>
  <si>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</si>
  <si>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</si>
  <si>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</si>
  <si>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</si>
  <si>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</si>
  <si>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</si>
  <si>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</si>
  <si>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</si>
  <si>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</si>
  <si>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</si>
  <si>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</si>
  <si>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</si>
  <si>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</si>
  <si>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</si>
  <si>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</si>
  <si>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</si>
  <si>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</si>
  <si>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</si>
  <si>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</si>
  <si>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</si>
  <si>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</si>
  <si>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</si>
  <si>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</si>
  <si>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</si>
  <si>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</si>
  <si>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</si>
  <si>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</si>
  <si>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</si>
  <si>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</si>
  <si>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</si>
  <si>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</si>
  <si>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</si>
  <si>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</si>
  <si>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</si>
  <si>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</si>
  <si>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</si>
  <si>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</si>
  <si>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</si>
  <si>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</si>
  <si>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</si>
  <si>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</si>
  <si>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</si>
  <si>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</si>
  <si>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</si>
  <si>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</si>
  <si>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</si>
  <si>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</si>
  <si>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</si>
  <si>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</si>
  <si>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</si>
  <si>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</si>
  <si>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</si>
  <si>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</si>
  <si>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</si>
  <si>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</si>
  <si>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</si>
  <si>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</si>
  <si>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</si>
  <si>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</si>
  <si>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</si>
  <si>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</si>
  <si>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</si>
  <si>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</si>
  <si>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</si>
  <si>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</si>
  <si>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</si>
  <si>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</si>
  <si>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</si>
  <si>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</si>
  <si>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</si>
  <si>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</si>
  <si>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</si>
  <si>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</si>
  <si>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</si>
  <si>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</si>
  <si>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</si>
  <si>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</si>
  <si>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</si>
  <si>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</si>
  <si>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</si>
  <si>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</si>
  <si>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</si>
  <si>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</si>
  <si>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</si>
  <si>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</si>
  <si>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</si>
  <si>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</si>
  <si>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</si>
  <si>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</si>
  <si>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</si>
  <si>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</si>
  <si>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</si>
  <si>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</si>
  <si>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</si>
  <si>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</si>
  <si>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</si>
  <si>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</si>
  <si>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</si>
  <si>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</si>
  <si>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</si>
  <si>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</si>
  <si>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</si>
  <si>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</si>
  <si>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</si>
  <si>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</si>
  <si>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</si>
  <si>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</si>
  <si>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</si>
  <si>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</si>
  <si>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</si>
  <si>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</si>
  <si>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</si>
  <si>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</si>
  <si>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</si>
  <si>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</si>
  <si>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</si>
  <si>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</si>
  <si>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</si>
  <si>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</si>
  <si>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</si>
  <si>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</si>
  <si>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</si>
  <si>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</si>
  <si>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</si>
  <si>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</si>
  <si>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</si>
  <si>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</si>
  <si>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</si>
  <si>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</si>
  <si>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</si>
  <si>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</si>
  <si>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</si>
  <si>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</si>
  <si>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</si>
  <si>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</si>
  <si>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</si>
  <si>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</si>
  <si>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</si>
  <si>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</si>
  <si>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</si>
  <si>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</si>
  <si>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</si>
  <si>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</si>
  <si>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</si>
  <si>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</si>
  <si>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</si>
  <si>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</si>
  <si>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</si>
  <si>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</si>
  <si>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</si>
  <si>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</si>
  <si>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</si>
  <si>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</si>
  <si>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</si>
  <si>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</si>
  <si>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</si>
  <si>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</si>
  <si>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</si>
  <si>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</si>
  <si>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</si>
  <si>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</si>
  <si>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</si>
  <si>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</si>
  <si>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</si>
  <si>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</si>
  <si>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</si>
  <si>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</si>
  <si>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</si>
  <si>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</si>
  <si>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</si>
  <si>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</si>
  <si>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</si>
  <si>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</si>
  <si>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</si>
  <si>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</si>
  <si>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</si>
  <si>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</si>
  <si>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</si>
  <si>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</si>
  <si>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</si>
  <si>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</si>
  <si>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</si>
  <si>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</si>
  <si>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</si>
  <si>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</si>
  <si>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</si>
  <si>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</si>
  <si>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</si>
  <si>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</si>
  <si>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</si>
  <si>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</si>
  <si>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</si>
  <si>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</si>
  <si>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</si>
  <si>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</si>
  <si>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</si>
  <si>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</si>
  <si>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</si>
  <si>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</si>
  <si>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</si>
  <si>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</si>
  <si>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</si>
  <si>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</si>
  <si>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</si>
  <si>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</si>
  <si>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</si>
  <si>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</si>
  <si>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</si>
  <si>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</si>
  <si>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</si>
  <si>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</si>
  <si>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</si>
  <si>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</si>
  <si>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</si>
  <si>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</si>
  <si>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</si>
  <si>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</si>
  <si>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</si>
  <si>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</si>
  <si>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</si>
  <si>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</si>
  <si>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</si>
  <si>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</si>
  <si>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</si>
  <si>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</si>
  <si>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</si>
  <si>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</si>
  <si>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</si>
  <si>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</si>
  <si>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</si>
  <si>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</si>
  <si>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</si>
  <si>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</si>
  <si>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</si>
  <si>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</si>
  <si>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</si>
  <si>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</si>
  <si>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</si>
  <si>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</si>
  <si>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</si>
  <si>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</si>
  <si>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</si>
  <si>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</si>
  <si>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</si>
  <si>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</si>
  <si>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</si>
  <si>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</si>
  <si>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</si>
  <si>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</si>
  <si>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</si>
  <si>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</si>
  <si>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</si>
  <si>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</si>
  <si>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</si>
  <si>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</si>
  <si>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</si>
  <si>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</si>
  <si>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</si>
  <si>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</si>
  <si>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</si>
  <si>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</si>
  <si>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</si>
  <si>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</si>
  <si>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</si>
  <si>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</si>
  <si>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</si>
  <si>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</si>
  <si>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</si>
  <si>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</si>
  <si>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</si>
  <si>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</si>
  <si>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</si>
  <si>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</si>
  <si>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</si>
  <si>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</si>
  <si>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</si>
  <si>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</si>
  <si>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</si>
  <si>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</si>
  <si>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</si>
  <si>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</si>
  <si>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</si>
  <si>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</si>
  <si>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</si>
  <si>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</si>
  <si>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</si>
  <si>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</si>
  <si>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</si>
  <si>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</si>
  <si>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</si>
  <si>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</si>
  <si>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</si>
  <si>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</si>
  <si>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</si>
  <si>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</si>
  <si>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</si>
  <si>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</si>
  <si>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</si>
  <si>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</si>
  <si>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</si>
  <si>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</si>
  <si>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</si>
  <si>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</si>
  <si>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</si>
  <si>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</si>
  <si>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</si>
  <si>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</si>
  <si>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</si>
  <si>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</si>
  <si>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</si>
  <si>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</si>
  <si>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</si>
  <si>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</si>
  <si>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</si>
  <si>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</si>
  <si>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</si>
  <si>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</si>
  <si>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</si>
  <si>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</si>
  <si>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</si>
  <si>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</si>
  <si>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</si>
  <si>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</si>
  <si>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</si>
  <si>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</si>
  <si>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</si>
  <si>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</si>
  <si>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</si>
  <si>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</si>
  <si>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</si>
  <si>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</si>
  <si>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</si>
  <si>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</si>
  <si>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</si>
  <si>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</si>
  <si>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</si>
  <si>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</si>
  <si>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</si>
  <si>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</si>
  <si>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</si>
  <si>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</si>
  <si>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</si>
  <si>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</si>
  <si>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</si>
  <si>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</si>
  <si>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</si>
  <si>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</si>
  <si>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</si>
  <si>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</si>
  <si>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</si>
  <si>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</si>
  <si>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</si>
  <si>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</si>
  <si>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</si>
  <si>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</si>
  <si>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</si>
  <si>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</si>
  <si>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</si>
  <si>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</si>
  <si>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</si>
  <si>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</si>
  <si>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</si>
  <si>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</si>
  <si>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</si>
  <si>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</si>
  <si>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</si>
  <si>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</si>
  <si>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</si>
  <si>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</si>
  <si>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</si>
  <si>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</si>
  <si>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</si>
  <si>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</si>
  <si>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</si>
  <si>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</si>
  <si>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</si>
  <si>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</si>
  <si>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</si>
  <si>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</si>
  <si>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</si>
  <si>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</si>
  <si>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</si>
  <si>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</si>
  <si>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</si>
  <si>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</si>
  <si>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</si>
  <si>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</si>
  <si>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</si>
  <si>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</si>
  <si>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</si>
  <si>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</si>
  <si>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</si>
  <si>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</si>
  <si>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</si>
  <si>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</si>
  <si>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</si>
  <si>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</si>
  <si>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</si>
  <si>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</si>
  <si>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</si>
  <si>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</si>
  <si>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</si>
  <si>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</si>
  <si>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</si>
  <si>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</si>
  <si>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</si>
  <si>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</si>
  <si>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</si>
  <si>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</si>
  <si>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</si>
  <si>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</si>
  <si>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</si>
  <si>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</si>
  <si>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</si>
  <si>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</si>
  <si>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</si>
  <si>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</si>
  <si>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</si>
  <si>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</si>
  <si>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</si>
  <si>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</si>
  <si>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</si>
  <si>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</si>
  <si>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</si>
  <si>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</si>
  <si>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</si>
  <si>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</si>
  <si>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</si>
  <si>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</si>
  <si>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</si>
  <si>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</si>
  <si>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</si>
  <si>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</si>
  <si>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</si>
  <si>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</si>
  <si>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</si>
  <si>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</si>
  <si>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</si>
  <si>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</si>
  <si>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</si>
  <si>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</si>
  <si>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</si>
  <si>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</si>
  <si>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</si>
  <si>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</si>
  <si>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</si>
  <si>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</si>
  <si>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</si>
  <si>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</si>
  <si>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</si>
  <si>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</si>
  <si>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</si>
  <si>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</si>
  <si>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</si>
  <si>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</si>
  <si>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</si>
  <si>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</si>
  <si>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</si>
  <si>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</si>
  <si>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</si>
  <si>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</si>
  <si>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</si>
  <si>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</si>
  <si>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</si>
  <si>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</si>
  <si>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</si>
  <si>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</si>
  <si>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</si>
  <si>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</si>
  <si>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</si>
  <si>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</si>
  <si>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</si>
  <si>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</si>
  <si>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</si>
  <si>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</si>
  <si>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</si>
  <si>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</si>
  <si>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</si>
  <si>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</si>
  <si>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</si>
  <si>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</si>
  <si>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</si>
  <si>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</si>
  <si>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</si>
  <si>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</si>
  <si>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</si>
  <si>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</si>
  <si>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</si>
  <si>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</si>
  <si>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</si>
  <si>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</si>
  <si>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</si>
  <si>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</si>
  <si>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</si>
  <si>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</si>
  <si>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</si>
  <si>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</si>
  <si>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</si>
  <si>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</si>
  <si>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</si>
  <si>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</si>
  <si>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</si>
  <si>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</si>
  <si>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</si>
  <si>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</si>
  <si>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</si>
  <si>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</si>
  <si>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</si>
  <si>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</si>
  <si>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</si>
  <si>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</si>
  <si>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</si>
  <si>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</si>
  <si>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</si>
  <si>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</si>
  <si>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</si>
  <si>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</si>
  <si>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</si>
  <si>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</si>
  <si>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</si>
  <si>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</si>
  <si>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</si>
  <si>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</si>
  <si>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</si>
  <si>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</si>
  <si>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</si>
  <si>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</si>
  <si>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</si>
  <si>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</si>
  <si>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</si>
  <si>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</si>
  <si>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</si>
  <si>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</si>
  <si>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</si>
  <si>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</si>
  <si>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</si>
  <si>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</si>
  <si>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</si>
  <si>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</si>
  <si>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</si>
  <si>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</si>
  <si>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</si>
  <si>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</si>
  <si>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</si>
  <si>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</si>
  <si>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</si>
  <si>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</si>
  <si>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</si>
  <si>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</si>
  <si>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</si>
  <si>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</si>
  <si>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</si>
  <si>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</si>
  <si>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</si>
  <si>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</si>
  <si>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</si>
  <si>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</si>
  <si>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</si>
  <si>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</si>
  <si>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</si>
  <si>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</si>
  <si>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</si>
  <si>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</si>
  <si>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</si>
  <si>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</si>
  <si>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</si>
  <si>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</si>
  <si>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</si>
  <si>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</si>
  <si>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</si>
  <si>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</si>
  <si>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</si>
  <si>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</si>
  <si>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</si>
  <si>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</si>
  <si>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</si>
  <si>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</si>
  <si>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</si>
  <si>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</si>
  <si>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</si>
  <si>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</si>
  <si>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</si>
  <si>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</si>
  <si>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</si>
  <si>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</si>
  <si>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</si>
  <si>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</si>
  <si>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</si>
  <si>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</si>
  <si>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</si>
  <si>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</si>
  <si>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</si>
  <si>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</si>
  <si>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</si>
  <si>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</si>
  <si>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</si>
  <si>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</si>
  <si>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</si>
  <si>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</si>
  <si>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</si>
  <si>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</si>
  <si>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</si>
  <si>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</si>
  <si>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</si>
  <si>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</si>
  <si>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</si>
  <si>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</si>
  <si>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</si>
  <si>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</si>
  <si>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</si>
  <si>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</si>
  <si>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</si>
  <si>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</si>
  <si>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</si>
  <si>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</si>
  <si>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</si>
  <si>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</si>
  <si>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</si>
  <si>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</si>
  <si>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</si>
  <si>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</si>
  <si>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</si>
  <si>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</si>
  <si>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</si>
  <si>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</si>
  <si>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</si>
  <si>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</si>
  <si>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</si>
  <si>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</si>
  <si>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</si>
  <si>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</si>
  <si>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</si>
  <si>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</si>
  <si>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</si>
  <si>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</si>
  <si>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</si>
  <si>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</si>
  <si>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</si>
  <si>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</si>
  <si>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</si>
  <si>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</si>
  <si>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</si>
  <si>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</si>
  <si>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</si>
  <si>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</si>
  <si>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</si>
  <si>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</si>
  <si>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</si>
  <si>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</si>
  <si>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</si>
  <si>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</si>
  <si>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</si>
  <si>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</si>
  <si>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</si>
  <si>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</si>
  <si>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</si>
  <si>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</si>
  <si>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</si>
  <si>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</si>
  <si>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</si>
  <si>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</si>
  <si>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</si>
  <si>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</si>
  <si>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</si>
  <si>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</si>
  <si>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</si>
  <si>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</si>
  <si>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</si>
  <si>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</si>
  <si>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</si>
  <si>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</si>
  <si>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</si>
  <si>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</si>
  <si>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</si>
  <si>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</si>
  <si>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</si>
  <si>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</si>
  <si>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</si>
  <si>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</si>
  <si>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</si>
  <si>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</si>
  <si>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</si>
  <si>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</si>
  <si>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</si>
  <si>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</si>
  <si>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</si>
  <si>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</si>
  <si>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</si>
  <si>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</si>
  <si>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</si>
  <si>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</si>
  <si>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</si>
  <si>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</si>
  <si>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</si>
  <si>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</si>
  <si>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</si>
  <si>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</si>
  <si>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</si>
  <si>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</si>
  <si>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</si>
  <si>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</si>
  <si>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</si>
  <si>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</si>
  <si>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</si>
  <si>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</si>
  <si>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</si>
  <si>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</si>
  <si>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</si>
  <si>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</si>
  <si>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</si>
  <si>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</si>
  <si>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</si>
  <si>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</si>
  <si>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</si>
  <si>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</si>
  <si>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</si>
  <si>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</si>
  <si>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</si>
  <si>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</si>
  <si>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</si>
  <si>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</si>
  <si>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</si>
  <si>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</si>
  <si>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</si>
  <si>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</si>
  <si>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</si>
  <si>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</si>
  <si>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</si>
  <si>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</si>
  <si>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</si>
  <si>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</si>
  <si>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</si>
  <si>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</si>
  <si>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</si>
  <si>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</si>
  <si>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</si>
  <si>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</si>
  <si>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</si>
  <si>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</si>
  <si>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</si>
  <si>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</si>
  <si>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</si>
  <si>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</si>
  <si>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</si>
  <si>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</si>
  <si>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</si>
  <si>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</si>
  <si>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</si>
  <si>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</si>
  <si>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</si>
  <si>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</si>
  <si>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</si>
  <si>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</si>
  <si>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</si>
  <si>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</si>
  <si>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</si>
  <si>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</si>
  <si>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</si>
  <si>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</si>
  <si>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</si>
  <si>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</si>
  <si>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</si>
  <si>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</si>
  <si>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</si>
  <si>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</si>
  <si>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</si>
  <si>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</si>
  <si>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</si>
  <si>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</si>
  <si>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</si>
  <si>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</si>
  <si>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</si>
  <si>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</si>
  <si>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</si>
  <si>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</si>
  <si>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</si>
  <si>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</si>
  <si>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</si>
  <si>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</si>
  <si>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</si>
  <si>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</si>
  <si>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</si>
  <si>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</si>
  <si>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</si>
  <si>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</si>
  <si>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</si>
  <si>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</si>
  <si>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</si>
  <si>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</si>
  <si>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</si>
  <si>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</si>
  <si>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</si>
  <si>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</si>
  <si>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</si>
  <si>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</si>
  <si>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</si>
  <si>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</si>
  <si>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</si>
  <si>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</si>
  <si>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</si>
  <si>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</si>
  <si>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</si>
  <si>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</si>
  <si>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</si>
  <si>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</si>
  <si>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</si>
  <si>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</si>
  <si>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</si>
  <si>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</si>
  <si>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</si>
  <si>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</si>
  <si>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</si>
  <si>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</si>
  <si>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</si>
  <si>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</si>
  <si>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</si>
  <si>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</si>
  <si>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</si>
  <si>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</si>
  <si>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</si>
  <si>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</si>
  <si>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</si>
  <si>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</si>
  <si>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</si>
  <si>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</si>
  <si>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</si>
  <si>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</si>
  <si>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</si>
  <si>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</si>
  <si>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</si>
  <si>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</si>
  <si>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</si>
  <si>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</si>
  <si>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</si>
  <si>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</si>
  <si>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</si>
  <si>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</si>
  <si>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</si>
  <si>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</si>
  <si>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</si>
  <si>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</si>
  <si>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</si>
  <si>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</si>
  <si>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</si>
  <si>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</si>
  <si>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</si>
  <si>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</si>
  <si>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</si>
  <si>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</si>
  <si>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</si>
  <si>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</si>
  <si>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</si>
  <si>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</si>
  <si>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</si>
  <si>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</si>
  <si>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</si>
  <si>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</si>
  <si>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</si>
  <si>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</si>
  <si>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</si>
  <si>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</si>
  <si>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</si>
  <si>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</si>
  <si>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</si>
  <si>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</si>
  <si>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</si>
  <si>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</si>
  <si>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</si>
  <si>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</si>
  <si>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</si>
  <si>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</si>
  <si>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</si>
  <si>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</si>
  <si>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</si>
  <si>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</si>
  <si>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</si>
  <si>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</si>
  <si>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</si>
  <si>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</si>
  <si>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</si>
  <si>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</si>
  <si>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</si>
  <si>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</si>
  <si>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</si>
  <si>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</si>
  <si>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</si>
  <si>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</si>
  <si>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</si>
  <si>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</si>
  <si>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</si>
  <si>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</si>
  <si>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</si>
  <si>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</si>
  <si>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</si>
  <si>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</si>
  <si>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</si>
  <si>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</si>
  <si>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</si>
  <si>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</si>
  <si>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</si>
  <si>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</si>
  <si>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</si>
  <si>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</si>
  <si>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</si>
  <si>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</si>
  <si>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</si>
  <si>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</si>
  <si>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</si>
  <si>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</si>
  <si>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</si>
  <si>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</si>
  <si>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</si>
  <si>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</si>
  <si>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</si>
  <si>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</si>
  <si>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</si>
  <si>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</si>
  <si>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</si>
  <si>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</si>
  <si>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</si>
  <si>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</si>
  <si>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</si>
  <si>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</si>
  <si>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</si>
  <si>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</si>
  <si>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</si>
  <si>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</si>
  <si>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</si>
  <si>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</si>
  <si>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</si>
  <si>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</si>
  <si>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</si>
  <si>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</si>
  <si>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</si>
  <si>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</si>
  <si>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</si>
  <si>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</si>
  <si>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</si>
  <si>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</si>
  <si>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</si>
  <si>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</si>
  <si>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</si>
  <si>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</si>
  <si>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</si>
  <si>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</si>
  <si>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</si>
  <si>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</si>
  <si>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</si>
  <si>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</si>
  <si>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</si>
  <si>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</si>
  <si>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</si>
  <si>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</si>
  <si>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</si>
  <si>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</si>
  <si>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</si>
  <si>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</si>
  <si>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</si>
  <si>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</si>
  <si>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</si>
  <si>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</si>
  <si>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</si>
  <si>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</si>
  <si>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</si>
  <si>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</si>
  <si>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</si>
  <si>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</si>
  <si>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</si>
  <si>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</si>
  <si>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</si>
  <si>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</si>
  <si>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</si>
  <si>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</si>
  <si>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</si>
  <si>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</si>
  <si>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</si>
  <si>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</si>
  <si>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</si>
  <si>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</si>
  <si>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</si>
  <si>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</si>
  <si>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</si>
  <si>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</si>
  <si>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</si>
  <si>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</si>
  <si>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</si>
  <si>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</si>
  <si>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</si>
  <si>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</si>
  <si>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</si>
  <si>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</si>
  <si>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</si>
  <si>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</si>
  <si>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</si>
  <si>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</si>
  <si>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</si>
  <si>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</si>
  <si>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</si>
  <si>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</si>
  <si>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</si>
  <si>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</si>
  <si>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</si>
  <si>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</si>
  <si>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</si>
  <si>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</si>
  <si>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</si>
  <si>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</si>
  <si>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</si>
  <si>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</si>
  <si>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</si>
  <si>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</si>
  <si>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</si>
  <si>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</si>
  <si>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</si>
  <si>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</si>
  <si>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</si>
  <si>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</si>
  <si>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</si>
  <si>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</si>
  <si>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</si>
  <si>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</si>
  <si>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</si>
  <si>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</si>
  <si>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</si>
  <si>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</si>
  <si>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</si>
  <si>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</si>
  <si>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</si>
  <si>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</si>
  <si>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</si>
  <si>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</si>
  <si>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</si>
  <si>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</si>
  <si>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</si>
  <si>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</si>
  <si>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</si>
  <si>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</si>
  <si>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</si>
  <si>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</si>
  <si>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</si>
  <si>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</si>
  <si>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</si>
  <si>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</si>
  <si>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</si>
  <si>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</si>
  <si>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</si>
  <si>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</si>
  <si>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</si>
  <si>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</si>
  <si>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</si>
  <si>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</si>
  <si>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</si>
  <si>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</si>
  <si>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</si>
  <si>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</si>
  <si>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</si>
  <si>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</si>
  <si>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</si>
  <si>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</si>
  <si>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</si>
  <si>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</si>
  <si>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</si>
  <si>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</si>
  <si>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</si>
  <si>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</si>
  <si>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</si>
  <si>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</si>
  <si>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</si>
  <si>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</si>
  <si>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</si>
  <si>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</si>
  <si>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</si>
  <si>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</si>
  <si>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</si>
  <si>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</si>
  <si>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</si>
  <si>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</si>
  <si>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</si>
  <si>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</si>
  <si>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</si>
  <si>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</si>
  <si>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</si>
  <si>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</si>
  <si>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</si>
  <si>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</si>
  <si>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</si>
  <si>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</si>
  <si>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</si>
  <si>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</si>
  <si>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</si>
  <si>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</si>
  <si>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</si>
  <si>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</si>
  <si>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</si>
  <si>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</si>
  <si>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</si>
  <si>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</si>
  <si>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</si>
  <si>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</si>
  <si>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</si>
  <si>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</si>
  <si>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</si>
  <si>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</si>
  <si>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</si>
  <si>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</si>
  <si>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</si>
  <si>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</si>
  <si>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</si>
  <si>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</si>
  <si>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</si>
  <si>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</si>
  <si>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</si>
  <si>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</si>
  <si>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</si>
  <si>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</si>
  <si>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</si>
  <si>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</si>
  <si>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</si>
  <si>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</si>
  <si>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</si>
  <si>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</si>
  <si>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</si>
  <si>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</si>
  <si>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</si>
  <si>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</si>
  <si>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</si>
  <si>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</si>
  <si>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</si>
  <si>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</si>
  <si>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</si>
  <si>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</si>
  <si>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</si>
  <si>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</si>
  <si>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</si>
  <si>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</si>
  <si>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</si>
  <si>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</si>
  <si>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</si>
  <si>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</si>
  <si>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</si>
  <si>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</si>
  <si>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</si>
  <si>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</si>
  <si>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</si>
  <si>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</si>
  <si>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</si>
  <si>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</si>
  <si>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</si>
  <si>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</si>
  <si>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</si>
  <si>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</si>
  <si>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</si>
  <si>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</si>
  <si>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</si>
  <si>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</si>
  <si>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</si>
  <si>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</si>
  <si>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</si>
  <si>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</si>
  <si>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</si>
  <si>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</si>
  <si>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</si>
  <si>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</si>
  <si>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</si>
  <si>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</si>
  <si>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</si>
  <si>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</si>
  <si>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</si>
  <si>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</si>
  <si>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</si>
  <si>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</si>
  <si>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</si>
  <si>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</si>
  <si>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</si>
  <si>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</si>
  <si>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</si>
  <si>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</si>
  <si>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</si>
  <si>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</si>
  <si>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</si>
  <si>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</si>
  <si>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</si>
  <si>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</si>
  <si>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</si>
  <si>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</si>
  <si>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</si>
  <si>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</si>
  <si>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</si>
  <si>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</si>
  <si>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</si>
  <si>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</si>
  <si>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</si>
  <si>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</si>
  <si>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</si>
  <si>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</si>
  <si>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</si>
  <si>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</si>
  <si>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</si>
  <si>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</si>
  <si>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</si>
  <si>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</si>
  <si>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</si>
  <si>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</si>
  <si>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</si>
  <si>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</si>
  <si>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</si>
  <si>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</si>
  <si>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</si>
  <si>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</si>
  <si>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</si>
  <si>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</si>
  <si>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</si>
  <si>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</si>
  <si>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</si>
  <si>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</si>
  <si>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</si>
  <si>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</si>
  <si>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</si>
  <si>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</si>
  <si>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</si>
  <si>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</si>
  <si>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</si>
  <si>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</si>
  <si>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</si>
  <si>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</si>
  <si>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</si>
  <si>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</si>
  <si>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</si>
  <si>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</si>
  <si>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</si>
  <si>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</si>
  <si>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</si>
  <si>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</si>
  <si>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</si>
  <si>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</si>
  <si>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</si>
  <si>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</si>
  <si>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</si>
  <si>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</si>
  <si>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</si>
  <si>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</si>
  <si>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</si>
  <si>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</si>
  <si>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</si>
  <si>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</si>
  <si>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</si>
  <si>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</si>
  <si>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</si>
  <si>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</si>
  <si>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</si>
  <si>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</si>
  <si>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</si>
  <si>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</si>
  <si>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</si>
  <si>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</si>
  <si>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</si>
  <si>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</si>
  <si>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</si>
  <si>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</si>
  <si>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</si>
  <si>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</si>
  <si>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</si>
  <si>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</si>
  <si>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</si>
  <si>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</si>
  <si>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</si>
  <si>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</si>
  <si>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</si>
  <si>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</si>
  <si>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</si>
  <si>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</si>
  <si>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</si>
  <si>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</si>
  <si>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</si>
  <si>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</si>
  <si>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</si>
  <si>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</si>
  <si>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</si>
  <si>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</si>
  <si>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</si>
  <si>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</si>
  <si>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</si>
  <si>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</si>
  <si>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</si>
  <si>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</si>
  <si>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</si>
  <si>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</si>
  <si>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</si>
  <si>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</si>
  <si>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</si>
  <si>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</si>
  <si>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</si>
  <si>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</si>
  <si>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</si>
  <si>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</si>
  <si>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</si>
  <si>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</si>
  <si>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</si>
  <si>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</si>
  <si>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</si>
  <si>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</si>
  <si>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</si>
  <si>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</si>
  <si>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</si>
  <si>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</si>
  <si>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</si>
  <si>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</si>
  <si>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</si>
  <si>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</si>
  <si>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</si>
  <si>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</si>
  <si>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</si>
  <si>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</si>
  <si>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</si>
  <si>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</si>
  <si>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</si>
  <si>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</si>
  <si>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</si>
  <si>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</si>
  <si>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</si>
  <si>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</si>
  <si>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</si>
  <si>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</si>
  <si>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</si>
  <si>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</si>
  <si>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</si>
  <si>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</si>
  <si>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</si>
  <si>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</si>
  <si>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</si>
  <si>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</si>
  <si>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</si>
  <si>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</si>
  <si>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</si>
  <si>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</si>
  <si>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</si>
  <si>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</si>
  <si>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</si>
  <si>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</si>
  <si>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</si>
  <si>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</si>
  <si>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</si>
  <si>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</si>
  <si>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</si>
  <si>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</si>
  <si>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</si>
  <si>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</si>
  <si>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</si>
  <si>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</si>
  <si>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</si>
  <si>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</si>
  <si>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</si>
  <si>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</si>
  <si>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</si>
  <si>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</si>
  <si>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</si>
  <si>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</si>
  <si>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</si>
  <si>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</si>
  <si>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</si>
  <si>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</si>
  <si>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</si>
  <si>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</si>
  <si>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</si>
  <si>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</si>
  <si>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</si>
  <si>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</si>
  <si>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</si>
  <si>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</si>
  <si>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</si>
  <si>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</si>
  <si>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</si>
  <si>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</si>
  <si>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</si>
  <si>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</si>
  <si>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</si>
  <si>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</si>
  <si>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</si>
  <si>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</si>
  <si>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</si>
  <si>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</si>
  <si>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</si>
  <si>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</si>
  <si>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</si>
  <si>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</si>
  <si>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</si>
  <si>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</si>
  <si>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</si>
  <si>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</si>
  <si>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</si>
  <si>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</si>
  <si>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</si>
  <si>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</si>
  <si>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</si>
  <si>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</si>
  <si>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</si>
  <si>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</si>
  <si>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</si>
  <si>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</si>
  <si>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</si>
  <si>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</si>
  <si>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</si>
  <si>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</si>
  <si>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</si>
  <si>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</si>
  <si>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</si>
  <si>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</si>
  <si>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</si>
  <si>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</si>
  <si>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</si>
  <si>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</si>
  <si>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</si>
  <si>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</si>
  <si>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</si>
  <si>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</si>
  <si>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</si>
  <si>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</si>
  <si>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</si>
  <si>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</si>
  <si>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</si>
  <si>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</si>
  <si>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</si>
  <si>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</si>
  <si>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</si>
  <si>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</si>
  <si>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</si>
  <si>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</si>
  <si>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</si>
  <si>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</si>
  <si>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</si>
  <si>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</si>
  <si>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</si>
  <si>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</si>
  <si>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</si>
  <si>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</si>
  <si>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</si>
  <si>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</si>
  <si>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</si>
  <si>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</si>
  <si>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</si>
  <si>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</si>
  <si>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</si>
  <si>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</si>
  <si>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</si>
  <si>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</si>
  <si>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</si>
  <si>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</si>
  <si>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</si>
  <si>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</si>
  <si>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</si>
  <si>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</si>
  <si>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</si>
  <si>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</si>
  <si>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</si>
  <si>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</si>
  <si>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</si>
  <si>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</si>
  <si>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</si>
  <si>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</si>
  <si>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</si>
  <si>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</si>
  <si>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</si>
  <si>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</si>
  <si>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</si>
  <si>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</si>
  <si>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</si>
  <si>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</si>
  <si>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</si>
  <si>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</si>
  <si>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</si>
  <si>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</si>
  <si>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</si>
  <si>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</si>
  <si>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</si>
  <si>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</si>
  <si>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</si>
  <si>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</si>
  <si>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</si>
  <si>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</si>
  <si>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</si>
  <si>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</si>
  <si>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</si>
  <si>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</si>
  <si>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</si>
  <si>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</si>
  <si>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</si>
  <si>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</si>
  <si>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</si>
  <si>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</si>
  <si>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</si>
  <si>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</si>
  <si>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</si>
  <si>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</si>
  <si>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</si>
  <si>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</si>
  <si>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</si>
  <si>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</si>
  <si>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</si>
  <si>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</si>
  <si>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</si>
  <si>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</si>
  <si>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</si>
  <si>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</si>
  <si>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</si>
  <si>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</si>
  <si>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</si>
  <si>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</si>
  <si>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</si>
  <si>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</si>
  <si>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</si>
  <si>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</si>
  <si>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</si>
  <si>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</si>
  <si>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</si>
  <si>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</si>
  <si>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</si>
  <si>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</si>
  <si>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</si>
  <si>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</si>
  <si>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</si>
  <si>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</si>
  <si>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</si>
  <si>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</si>
  <si>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</si>
  <si>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</si>
  <si>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</si>
  <si>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</si>
  <si>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</si>
  <si>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</si>
  <si>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</si>
  <si>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</si>
  <si>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</si>
  <si>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</si>
  <si>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</si>
  <si>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</si>
  <si>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</si>
  <si>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</si>
  <si>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</si>
  <si>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</si>
  <si>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</si>
  <si>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</si>
  <si>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</si>
  <si>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</si>
  <si>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</si>
  <si>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</si>
  <si>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</si>
  <si>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</si>
  <si>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</si>
  <si>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</si>
  <si>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</si>
  <si>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</si>
  <si>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</si>
  <si>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</si>
  <si>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</si>
  <si>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</si>
  <si>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</si>
  <si>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</si>
  <si>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</si>
  <si>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</si>
  <si>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</si>
  <si>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</si>
  <si>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</si>
  <si>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</si>
  <si>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</si>
  <si>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</si>
  <si>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</si>
  <si>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</si>
  <si>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</si>
  <si>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</si>
  <si>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</si>
  <si>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</si>
  <si>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</si>
  <si>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</si>
  <si>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</si>
  <si>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</si>
  <si>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</si>
  <si>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</si>
  <si>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</si>
  <si>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</si>
  <si>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</si>
  <si>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</si>
  <si>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</si>
  <si>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</si>
  <si>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</si>
  <si>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</si>
  <si>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</si>
  <si>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</si>
  <si>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</si>
  <si>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</si>
  <si>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</si>
  <si>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</si>
  <si>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</si>
  <si>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</si>
  <si>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</si>
  <si>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</si>
  <si>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</si>
  <si>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</si>
  <si>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</si>
  <si>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</si>
  <si>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</si>
  <si>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</si>
  <si>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</si>
  <si>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</si>
  <si>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</si>
  <si>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</si>
  <si>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</si>
  <si>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</si>
  <si>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</si>
  <si>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</si>
  <si>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</si>
  <si>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</si>
  <si>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</si>
  <si>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</si>
  <si>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</si>
  <si>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</si>
  <si>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</si>
  <si>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</si>
  <si>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</si>
  <si>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</si>
  <si>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</si>
  <si>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</si>
  <si>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</si>
  <si>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</si>
  <si>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</si>
  <si>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</si>
  <si>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</si>
  <si>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</si>
  <si>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</si>
  <si>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</si>
  <si>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</si>
  <si>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</si>
  <si>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</si>
  <si>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</si>
  <si>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</si>
  <si>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</si>
  <si>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</si>
  <si>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</si>
  <si>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</si>
  <si>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</si>
  <si>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</si>
  <si>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</si>
  <si>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</si>
  <si>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</si>
  <si>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</si>
  <si>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</si>
  <si>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</si>
  <si>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</si>
  <si>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</si>
  <si>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</si>
  <si>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</si>
  <si>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</si>
  <si>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</si>
  <si>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</si>
  <si>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</si>
  <si>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</si>
  <si>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</si>
  <si>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</si>
  <si>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</si>
  <si>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</si>
  <si>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</si>
  <si>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</si>
  <si>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</si>
  <si>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</si>
  <si>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</si>
  <si>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</si>
  <si>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</si>
  <si>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</si>
  <si>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</si>
  <si>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</si>
  <si>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</si>
  <si>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</si>
  <si>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</si>
  <si>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</si>
  <si>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</si>
  <si>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</si>
  <si>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</si>
  <si>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</si>
  <si>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</si>
  <si>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</si>
  <si>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</si>
  <si>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</si>
  <si>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</si>
  <si>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</si>
  <si>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</si>
  <si>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</si>
  <si>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</si>
  <si>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</si>
  <si>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</si>
  <si>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</si>
  <si>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</si>
  <si>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</si>
  <si>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</si>
  <si>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</si>
  <si>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</si>
  <si>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</si>
  <si>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</si>
  <si>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</si>
  <si>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</si>
  <si>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</si>
  <si>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</si>
  <si>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</si>
  <si>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</si>
  <si>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</si>
  <si>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</si>
  <si>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</si>
  <si>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</si>
  <si>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</si>
  <si>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</si>
  <si>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</si>
  <si>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</si>
  <si>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</si>
  <si>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</si>
  <si>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</si>
  <si>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</si>
  <si>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</si>
  <si>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</si>
  <si>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</si>
  <si>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</si>
  <si>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</si>
  <si>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</si>
  <si>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</si>
  <si>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</si>
  <si>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</si>
  <si>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</si>
  <si>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</si>
  <si>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</si>
  <si>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</si>
  <si>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</si>
  <si>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</si>
  <si>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</si>
  <si>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</si>
  <si>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</si>
  <si>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</si>
  <si>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</si>
  <si>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</si>
  <si>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</si>
  <si>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</si>
  <si>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</si>
  <si>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</si>
  <si>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</si>
  <si>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</si>
  <si>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</si>
  <si>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</si>
  <si>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</si>
  <si>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</si>
  <si>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</si>
  <si>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</si>
  <si>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</si>
  <si>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</si>
  <si>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</si>
  <si>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</si>
  <si>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</si>
  <si>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</si>
  <si>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</si>
  <si>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</si>
  <si>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</si>
  <si>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</si>
  <si>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</si>
  <si>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</si>
  <si>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</si>
  <si>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</si>
  <si>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</si>
  <si>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</si>
  <si>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</si>
  <si>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</si>
  <si>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</si>
  <si>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</si>
  <si>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</si>
  <si>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</si>
  <si>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</si>
  <si>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</si>
  <si>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</si>
  <si>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</si>
  <si>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</si>
  <si>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</si>
  <si>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</si>
  <si>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</si>
  <si>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</si>
  <si>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</si>
  <si>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</si>
  <si>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</si>
  <si>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</si>
  <si>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</si>
  <si>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</si>
  <si>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</si>
  <si>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</si>
  <si>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</si>
  <si>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</si>
  <si>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</si>
  <si>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</si>
  <si>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</si>
  <si>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</si>
  <si>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</si>
  <si>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</si>
  <si>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</si>
  <si>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</si>
  <si>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</si>
  <si>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</si>
  <si>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</si>
  <si>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</si>
  <si>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</si>
  <si>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</si>
  <si>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</si>
  <si>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</si>
  <si>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</si>
  <si>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</si>
  <si>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</si>
  <si>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</si>
  <si>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</si>
  <si>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</si>
  <si>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</si>
  <si>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</si>
  <si>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</si>
  <si>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</si>
  <si>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</si>
  <si>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</si>
  <si>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</si>
  <si>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</si>
  <si>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</si>
  <si>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</si>
  <si>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</si>
  <si>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</si>
  <si>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</si>
  <si>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</si>
  <si>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</si>
  <si>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</si>
  <si>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</si>
  <si>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</si>
  <si>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</si>
  <si>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</si>
  <si>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</si>
  <si>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</si>
  <si>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</si>
  <si>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</si>
  <si>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</si>
  <si>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</si>
  <si>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</si>
  <si>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</si>
  <si>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</si>
  <si>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</si>
  <si>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</si>
  <si>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</si>
  <si>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</si>
  <si>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</si>
  <si>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</si>
  <si>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</si>
  <si>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</si>
  <si>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</si>
  <si>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</si>
  <si>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</si>
  <si>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</si>
  <si>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</si>
  <si>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</si>
  <si>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</si>
  <si>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</si>
  <si>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</si>
  <si>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</si>
  <si>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</si>
  <si>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</si>
  <si>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</si>
  <si>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</si>
  <si>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</si>
  <si>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</si>
  <si>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</si>
  <si>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</si>
  <si>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</si>
  <si>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</si>
  <si>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</si>
  <si>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</si>
  <si>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</si>
  <si>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</si>
  <si>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</si>
  <si>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</si>
  <si>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</si>
  <si>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</si>
  <si>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</si>
  <si>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</si>
  <si>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</si>
  <si>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</si>
  <si>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</si>
  <si>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</si>
  <si>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</si>
  <si>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</si>
  <si>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</si>
  <si>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</si>
  <si>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</si>
  <si>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</si>
  <si>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</si>
  <si>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</si>
  <si>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</si>
  <si>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</si>
  <si>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</si>
  <si>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</si>
  <si>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</si>
  <si>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</si>
  <si>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</si>
  <si>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</si>
  <si>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</si>
  <si>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</si>
  <si>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</si>
  <si>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</si>
  <si>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</si>
  <si>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</si>
  <si>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</si>
  <si>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</si>
  <si>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</si>
  <si>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</si>
  <si>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</si>
  <si>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</si>
  <si>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</si>
  <si>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</si>
  <si>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</si>
  <si>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</si>
  <si>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</si>
  <si>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</si>
  <si>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</si>
  <si>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</si>
  <si>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</si>
  <si>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</si>
  <si>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</si>
  <si>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</si>
  <si>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</si>
  <si>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</si>
  <si>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</si>
  <si>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</si>
  <si>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</si>
  <si>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</si>
  <si>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</si>
  <si>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</si>
  <si>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</si>
  <si>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</si>
  <si>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</si>
  <si>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</si>
  <si>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</si>
  <si>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</si>
  <si>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</si>
  <si>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</si>
  <si>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</si>
  <si>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</si>
  <si>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</si>
  <si>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</si>
  <si>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</si>
  <si>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</si>
  <si>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</si>
  <si>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</si>
  <si>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</si>
  <si>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</si>
  <si>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</si>
  <si>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</si>
  <si>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</si>
  <si>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</si>
  <si>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</si>
  <si>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</si>
  <si>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</si>
  <si>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</si>
  <si>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</si>
  <si>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</si>
  <si>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</si>
  <si>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</si>
  <si>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</si>
  <si>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</si>
  <si>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</si>
  <si>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</si>
  <si>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</si>
  <si>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</si>
  <si>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</si>
  <si>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</si>
  <si>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</si>
  <si>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</si>
  <si>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</si>
  <si>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</si>
  <si>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</si>
  <si>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</si>
  <si>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</si>
  <si>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</si>
  <si>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</si>
  <si>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</si>
  <si>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</si>
  <si>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</si>
  <si>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</si>
  <si>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</si>
  <si>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</si>
  <si>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</si>
  <si>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</si>
  <si>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</si>
  <si>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</si>
  <si>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</si>
  <si>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</si>
  <si>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</si>
  <si>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</si>
  <si>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</si>
  <si>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</si>
  <si>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</si>
  <si>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</si>
  <si>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</si>
  <si>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</si>
  <si>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</si>
  <si>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</si>
  <si>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</si>
  <si>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</si>
  <si>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</si>
  <si>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</si>
  <si>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</si>
  <si>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</si>
  <si>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</si>
  <si>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</si>
  <si>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</si>
  <si>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</si>
  <si>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</si>
  <si>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</si>
  <si>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</si>
  <si>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</si>
  <si>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</si>
  <si>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</si>
  <si>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</si>
  <si>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</si>
  <si>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</si>
  <si>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</si>
  <si>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</si>
  <si>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</si>
  <si>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</si>
  <si>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</si>
  <si>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</si>
  <si>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</si>
  <si>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</si>
  <si>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</si>
  <si>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</si>
  <si>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</si>
  <si>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</si>
  <si>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</si>
  <si>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</si>
  <si>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</si>
  <si>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</si>
  <si>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</si>
  <si>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</si>
  <si>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</si>
  <si>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</si>
  <si>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</si>
  <si>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</si>
  <si>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</si>
  <si>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</si>
  <si>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</si>
  <si>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</si>
  <si>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</si>
  <si>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</si>
  <si>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</si>
  <si>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</si>
  <si>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</si>
  <si>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</si>
  <si>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</si>
  <si>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</si>
  <si>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</si>
  <si>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</si>
  <si>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</si>
  <si>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</si>
  <si>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</si>
  <si>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</si>
  <si>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</si>
  <si>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</si>
  <si>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</si>
  <si>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</si>
  <si>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</si>
  <si>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</si>
  <si>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</si>
  <si>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</si>
  <si>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</si>
  <si>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</si>
  <si>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</si>
  <si>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</si>
  <si>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</si>
  <si>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</si>
  <si>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</si>
  <si>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</si>
  <si>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</si>
  <si>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</si>
  <si>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</si>
  <si>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</si>
  <si>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</si>
  <si>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</si>
  <si>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</si>
  <si>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</si>
  <si>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</si>
  <si>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</si>
  <si>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</si>
  <si>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</si>
  <si>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</si>
  <si>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</si>
  <si>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</si>
  <si>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</si>
  <si>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</si>
  <si>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</si>
  <si>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</si>
  <si>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</si>
  <si>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</si>
  <si>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</si>
  <si>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</si>
  <si>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</si>
  <si>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</si>
  <si>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</si>
  <si>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</si>
  <si>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</si>
  <si>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</si>
  <si>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</si>
  <si>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</si>
  <si>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</si>
  <si>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</si>
  <si>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</si>
  <si>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</si>
  <si>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</si>
  <si>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</si>
  <si>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</si>
  <si>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</si>
  <si>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</si>
  <si>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</si>
  <si>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</si>
  <si>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</si>
  <si>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</si>
  <si>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</si>
  <si>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</si>
  <si>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</si>
  <si>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</si>
  <si>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</si>
  <si>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</si>
  <si>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</si>
  <si>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</si>
  <si>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</si>
  <si>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</si>
  <si>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</si>
  <si>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</si>
  <si>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</si>
  <si>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</si>
  <si>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</si>
  <si>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</si>
  <si>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</si>
  <si>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</si>
  <si>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</si>
  <si>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</si>
  <si>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</si>
  <si>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</si>
  <si>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</si>
  <si>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</si>
  <si>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</si>
  <si>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</si>
  <si>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</si>
  <si>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</si>
  <si>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</si>
  <si>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</si>
  <si>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</si>
  <si>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</si>
  <si>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</si>
  <si>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</si>
  <si>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</si>
  <si>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</si>
  <si>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</si>
  <si>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</si>
  <si>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</si>
  <si>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</si>
  <si>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</si>
  <si>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</si>
  <si>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</si>
  <si>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</si>
  <si>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</si>
  <si>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</si>
  <si>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</si>
  <si>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</si>
  <si>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</si>
  <si>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</si>
  <si>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</si>
  <si>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</si>
  <si>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</si>
  <si>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</si>
  <si>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</si>
  <si>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</si>
  <si>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</si>
  <si>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</si>
  <si>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</si>
  <si>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</si>
  <si>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</si>
  <si>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</si>
  <si>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</si>
  <si>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</si>
  <si>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</si>
  <si>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</si>
  <si>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</si>
  <si>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</si>
  <si>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</si>
  <si>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</si>
  <si>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</si>
  <si>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</si>
  <si>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</si>
  <si>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</si>
  <si>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</si>
  <si>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</si>
  <si>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</si>
  <si>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</si>
  <si>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</si>
  <si>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</si>
  <si>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</si>
  <si>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</si>
  <si>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</si>
  <si>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</si>
  <si>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</si>
  <si>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</si>
  <si>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</si>
  <si>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</si>
  <si>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</si>
  <si>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</si>
  <si>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</si>
  <si>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</si>
  <si>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</si>
  <si>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</si>
  <si>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</si>
  <si>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</si>
  <si>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</si>
  <si>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</si>
  <si>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</si>
  <si>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</si>
  <si>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</si>
  <si>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</si>
  <si>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</si>
  <si>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</si>
  <si>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</si>
  <si>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</si>
  <si>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</si>
  <si>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</si>
  <si>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</si>
  <si>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</si>
  <si>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</si>
  <si>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</si>
  <si>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</si>
  <si>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</si>
  <si>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</si>
  <si>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</si>
  <si>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</si>
  <si>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</si>
  <si>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</si>
  <si>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</si>
  <si>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</si>
  <si>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</si>
  <si>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</si>
  <si>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</si>
  <si>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</si>
  <si>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</si>
  <si>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</si>
  <si>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</si>
  <si>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</si>
  <si>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</si>
  <si>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</si>
  <si>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</si>
  <si>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</si>
  <si>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</si>
  <si>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</si>
  <si>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</si>
  <si>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</si>
  <si>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</si>
  <si>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</si>
  <si>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</si>
  <si>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</si>
  <si>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</si>
  <si>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</si>
  <si>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</si>
  <si>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</si>
  <si>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</si>
  <si>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</si>
  <si>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</si>
  <si>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</si>
  <si>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</si>
  <si>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</si>
  <si>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</si>
  <si>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</si>
  <si>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</si>
  <si>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</si>
  <si>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</si>
  <si>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</si>
  <si>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</si>
  <si>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</si>
  <si>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</si>
  <si>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</si>
  <si>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</si>
  <si>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</si>
  <si>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</si>
  <si>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</si>
  <si>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</si>
  <si>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</si>
  <si>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</si>
  <si>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</si>
  <si>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</si>
  <si>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</si>
  <si>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</si>
  <si>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</si>
  <si>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</si>
  <si>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</si>
  <si>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</si>
  <si>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</si>
  <si>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</si>
  <si>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</si>
  <si>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</si>
  <si>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</si>
  <si>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</si>
  <si>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</si>
  <si>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</si>
  <si>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</si>
  <si>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</si>
  <si>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</si>
  <si>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</si>
  <si>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</si>
  <si>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</si>
  <si>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</si>
  <si>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</si>
  <si>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</si>
  <si>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</si>
  <si>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</si>
  <si>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</si>
  <si>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</si>
  <si>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</si>
  <si>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</si>
  <si>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</si>
  <si>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</si>
  <si>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</si>
  <si>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</si>
  <si>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</si>
  <si>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</si>
  <si>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</si>
  <si>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</si>
  <si>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</si>
  <si>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</si>
  <si>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</si>
  <si>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</si>
  <si>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</si>
  <si>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</si>
  <si>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</si>
  <si>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</si>
  <si>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</si>
  <si>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</si>
  <si>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</si>
  <si>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</si>
  <si>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</si>
  <si>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</si>
  <si>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</si>
  <si>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</si>
  <si>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</si>
  <si>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</si>
  <si>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</si>
  <si>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</si>
  <si>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</si>
  <si>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</si>
  <si>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</si>
  <si>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</si>
  <si>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</si>
  <si>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</si>
  <si>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</si>
  <si>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</si>
  <si>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</si>
  <si>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</si>
  <si>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</si>
  <si>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</si>
  <si>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</si>
  <si>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</si>
  <si>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</si>
  <si>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</si>
  <si>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</si>
  <si>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</si>
  <si>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</si>
  <si>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</si>
  <si>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</si>
  <si>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</si>
  <si>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</si>
  <si>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</si>
  <si>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</si>
  <si>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</si>
  <si>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</si>
  <si>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</si>
  <si>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</si>
  <si>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</si>
  <si>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</si>
  <si>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</si>
  <si>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</si>
  <si>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</si>
  <si>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</si>
  <si>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</si>
  <si>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</si>
  <si>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</si>
  <si>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</si>
  <si>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</si>
  <si>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</si>
  <si>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</si>
  <si>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</si>
  <si>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</si>
  <si>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</si>
  <si>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</si>
  <si>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</si>
  <si>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</si>
  <si>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</si>
  <si>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</si>
  <si>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</si>
  <si>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</si>
  <si>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</si>
  <si>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</si>
  <si>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</si>
  <si>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</si>
  <si>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</si>
  <si>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</si>
  <si>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</si>
  <si>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</si>
  <si>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</si>
  <si>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</si>
  <si>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</si>
  <si>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</si>
  <si>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</si>
  <si>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</si>
  <si>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</si>
  <si>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</si>
  <si>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</si>
  <si>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</si>
  <si>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</si>
  <si>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</si>
  <si>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</si>
  <si>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</si>
  <si>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</si>
  <si>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</si>
  <si>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</si>
  <si>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</si>
  <si>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</si>
  <si>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</si>
  <si>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</si>
  <si>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</si>
  <si>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</si>
  <si>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</si>
  <si>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</si>
  <si>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</si>
  <si>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</si>
  <si>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</si>
  <si>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</si>
  <si>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</si>
  <si>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</si>
  <si>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</si>
  <si>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</si>
  <si>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</si>
  <si>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</si>
  <si>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</si>
  <si>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</si>
  <si>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</si>
  <si>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</si>
  <si>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</si>
  <si>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</si>
  <si>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</si>
  <si>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</si>
  <si>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</si>
  <si>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</si>
  <si>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</si>
  <si>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</si>
  <si>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</si>
  <si>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</si>
  <si>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</si>
  <si>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</si>
  <si>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</si>
  <si>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</si>
  <si>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</si>
  <si>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</si>
  <si>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</si>
  <si>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</si>
  <si>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</si>
  <si>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</si>
  <si>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</si>
  <si>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</si>
  <si>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</si>
  <si>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</si>
  <si>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</si>
  <si>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</si>
  <si>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</si>
  <si>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</si>
  <si>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</si>
  <si>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</si>
  <si>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</si>
  <si>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</si>
  <si>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</si>
  <si>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</si>
  <si>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</si>
  <si>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</si>
  <si>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</si>
  <si>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</si>
  <si>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</si>
  <si>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</si>
  <si>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</si>
  <si>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</si>
  <si>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</si>
  <si>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</si>
  <si>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</si>
  <si>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</si>
  <si>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</si>
  <si>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</si>
  <si>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</si>
  <si>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</si>
  <si>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</si>
  <si>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</si>
  <si>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</si>
  <si>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</si>
  <si>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</si>
  <si>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</si>
  <si>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</si>
  <si>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</si>
  <si>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</si>
  <si>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</si>
  <si>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</si>
  <si>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</si>
  <si>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</si>
  <si>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</si>
  <si>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</si>
  <si>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</si>
  <si>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</si>
  <si>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</si>
  <si>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</si>
  <si>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</si>
  <si>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</si>
  <si>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</si>
  <si>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</si>
  <si>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</si>
  <si>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</si>
  <si>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</si>
  <si>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</si>
  <si>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</si>
  <si>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</si>
  <si>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</si>
  <si>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</si>
  <si>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</si>
  <si>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</si>
  <si>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</si>
  <si>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</si>
  <si>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</si>
  <si>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</si>
  <si>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</si>
  <si>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</si>
  <si>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</si>
  <si>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</si>
  <si>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</si>
  <si>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</si>
  <si>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</si>
  <si>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</si>
  <si>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</si>
  <si>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</si>
  <si>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</si>
  <si>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</si>
  <si>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</si>
  <si>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</si>
  <si>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</si>
  <si>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</si>
  <si>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</si>
  <si>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</si>
  <si>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</si>
  <si>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</si>
  <si>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</si>
  <si>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</si>
  <si>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</si>
  <si>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</si>
  <si>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</si>
  <si>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</si>
  <si>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</si>
  <si>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</si>
  <si>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</si>
  <si>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</si>
  <si>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</si>
  <si>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</si>
  <si>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</si>
  <si>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</si>
  <si>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</si>
  <si>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</si>
  <si>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</si>
  <si>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</si>
  <si>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</si>
  <si>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</si>
  <si>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</si>
  <si>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</si>
  <si>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</si>
  <si>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</si>
  <si>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</si>
  <si>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</si>
  <si>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</si>
  <si>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</si>
  <si>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</si>
  <si>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</si>
  <si>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</si>
  <si>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</si>
  <si>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</si>
  <si>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</si>
  <si>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</si>
  <si>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</si>
  <si>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</si>
  <si>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</si>
  <si>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</si>
  <si>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</si>
  <si>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</si>
  <si>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</si>
  <si>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</si>
  <si>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</si>
  <si>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</si>
  <si>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</si>
  <si>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</si>
  <si>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</si>
  <si>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</si>
  <si>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</si>
  <si>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</si>
  <si>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</si>
  <si>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</si>
  <si>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</si>
  <si>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</si>
  <si>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</si>
  <si>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</si>
  <si>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</si>
  <si>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</si>
  <si>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</si>
  <si>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</si>
  <si>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</si>
  <si>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</si>
  <si>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</si>
  <si>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</si>
  <si>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</si>
  <si>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</si>
  <si>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</si>
  <si>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</si>
  <si>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</si>
  <si>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</si>
  <si>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</si>
  <si>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</si>
  <si>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</si>
  <si>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</si>
  <si>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</si>
  <si>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</si>
  <si>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</si>
  <si>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</si>
  <si>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</si>
  <si>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</si>
  <si>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</si>
  <si>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</si>
  <si>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</si>
  <si>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</si>
  <si>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</si>
  <si>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</si>
  <si>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</si>
  <si>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</si>
  <si>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</si>
  <si>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</si>
  <si>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</si>
  <si>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</si>
  <si>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</si>
  <si>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</si>
  <si>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</si>
  <si>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</si>
  <si>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</si>
  <si>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</si>
  <si>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</si>
  <si>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</si>
  <si>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</si>
  <si>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</si>
  <si>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</si>
  <si>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</si>
  <si>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</si>
  <si>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</si>
  <si>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</si>
  <si>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</si>
  <si>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</si>
  <si>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</si>
  <si>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</si>
  <si>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</si>
  <si>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</si>
  <si>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</si>
  <si>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</si>
  <si>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</si>
  <si>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</si>
  <si>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</si>
  <si>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</si>
  <si>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</si>
  <si>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</si>
  <si>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</si>
  <si>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</si>
  <si>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</si>
  <si>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</si>
  <si>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</si>
  <si>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</si>
  <si>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</si>
  <si>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</si>
  <si>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</si>
  <si>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</si>
  <si>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</si>
  <si>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</si>
  <si>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</si>
  <si>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</si>
  <si>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</si>
  <si>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</si>
  <si>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</si>
  <si>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</si>
  <si>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</si>
  <si>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</si>
  <si>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</si>
  <si>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</si>
  <si>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</si>
  <si>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</si>
  <si>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</si>
  <si>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</si>
  <si>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</si>
  <si>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</si>
  <si>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</si>
  <si>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</si>
  <si>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</si>
  <si>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</si>
  <si>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</si>
  <si>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</si>
  <si>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</si>
  <si>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</si>
  <si>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</si>
  <si>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</si>
  <si>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</si>
  <si>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</si>
  <si>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</si>
  <si>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</si>
  <si>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</si>
  <si>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</si>
  <si>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</si>
  <si>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</si>
  <si>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</si>
  <si>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</si>
  <si>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</si>
  <si>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</si>
  <si>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</si>
  <si>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</si>
  <si>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</si>
  <si>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</si>
  <si>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</si>
  <si>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</si>
  <si>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</si>
  <si>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</si>
  <si>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</si>
  <si>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</si>
  <si>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</si>
  <si>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</si>
  <si>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</si>
  <si>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</si>
  <si>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</si>
  <si>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</si>
  <si>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</si>
  <si>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</si>
  <si>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</si>
  <si>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</si>
  <si>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</si>
  <si>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</si>
  <si>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</si>
  <si>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</si>
  <si>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</si>
  <si>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</si>
  <si>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</si>
  <si>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</si>
  <si>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</si>
  <si>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</si>
  <si>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</si>
  <si>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</si>
  <si>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</si>
  <si>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</si>
  <si>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</si>
  <si>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</si>
  <si>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</si>
  <si>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</si>
  <si>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</si>
  <si>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</si>
  <si>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</si>
  <si>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</si>
  <si>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</si>
  <si>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</si>
  <si>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</si>
  <si>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</si>
  <si>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</si>
  <si>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</si>
  <si>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</si>
  <si>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</si>
  <si>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</si>
  <si>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</si>
  <si>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</si>
  <si>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</si>
  <si>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</si>
  <si>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</si>
  <si>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</si>
  <si>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</si>
  <si>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</si>
  <si>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</si>
  <si>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</si>
  <si>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</si>
  <si>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</si>
  <si>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</si>
  <si>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</si>
  <si>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</si>
  <si>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</si>
  <si>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</si>
  <si>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</si>
  <si>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</si>
  <si>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</si>
  <si>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</si>
  <si>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</si>
  <si>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</si>
  <si>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</si>
  <si>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</si>
  <si>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</si>
  <si>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</si>
  <si>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</si>
  <si>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</si>
  <si>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</si>
  <si>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</si>
  <si>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</si>
  <si>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</si>
  <si>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</si>
  <si>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</si>
  <si>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</si>
  <si>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</si>
  <si>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</si>
  <si>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</si>
  <si>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</si>
  <si>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</si>
  <si>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</si>
  <si>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</si>
  <si>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</si>
  <si>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</si>
  <si>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</si>
  <si>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</si>
  <si>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</si>
  <si>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</si>
  <si>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</si>
  <si>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</si>
  <si>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</si>
  <si>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</si>
  <si>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</si>
  <si>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</si>
  <si>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</si>
  <si>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</si>
  <si>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</si>
  <si>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</si>
  <si>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</si>
  <si>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</si>
  <si>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</si>
  <si>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</si>
  <si>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</si>
  <si>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</si>
  <si>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</si>
  <si>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</si>
  <si>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</si>
  <si>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</si>
  <si>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</si>
  <si>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</si>
  <si>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</si>
  <si>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</si>
  <si>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</si>
  <si>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</si>
  <si>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</si>
  <si>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</si>
  <si>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</si>
  <si>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</si>
  <si>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</si>
  <si>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</si>
  <si>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</si>
  <si>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</si>
  <si>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</si>
  <si>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</si>
  <si>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</si>
  <si>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</si>
  <si>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</si>
  <si>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</si>
  <si>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</si>
  <si>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</si>
  <si>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</si>
  <si>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</si>
  <si>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</si>
  <si>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</si>
  <si>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</si>
  <si>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</si>
  <si>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</si>
  <si>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</si>
  <si>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</si>
  <si>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</si>
  <si>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</si>
  <si>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</si>
  <si>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</si>
  <si>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</si>
  <si>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</si>
  <si>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</si>
  <si>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</si>
  <si>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</si>
  <si>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</si>
  <si>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</si>
  <si>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</si>
  <si>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</si>
  <si>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</si>
  <si>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</si>
  <si>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</si>
  <si>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</si>
  <si>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</si>
  <si>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</si>
  <si>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</si>
  <si>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</si>
  <si>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</si>
  <si>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</si>
  <si>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</si>
  <si>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</si>
  <si>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</si>
  <si>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</si>
  <si>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</si>
  <si>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</si>
  <si>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</si>
  <si>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</si>
  <si>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</si>
  <si>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</si>
  <si>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</si>
  <si>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</si>
  <si>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</si>
  <si>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</si>
  <si>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</si>
  <si>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</si>
  <si>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</si>
  <si>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</si>
  <si>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</si>
  <si>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</si>
  <si>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</si>
  <si>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</si>
  <si>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</si>
  <si>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</si>
  <si>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</si>
  <si>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</si>
  <si>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</si>
  <si>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</si>
  <si>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</si>
  <si>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</si>
  <si>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</si>
  <si>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</si>
  <si>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</si>
  <si>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</si>
  <si>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</si>
  <si>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</si>
  <si>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</si>
  <si>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</si>
  <si>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</si>
  <si>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</si>
  <si>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</si>
  <si>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</si>
  <si>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</si>
  <si>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</si>
  <si>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</si>
  <si>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</si>
  <si>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</si>
  <si>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</si>
  <si>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</si>
  <si>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</si>
  <si>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</si>
  <si>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</si>
  <si>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</si>
  <si>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</si>
  <si>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</si>
  <si>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</si>
  <si>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</si>
  <si>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</si>
  <si>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</si>
  <si>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</si>
  <si>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</si>
  <si>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</si>
  <si>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</si>
  <si>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</si>
  <si>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</si>
  <si>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</si>
  <si>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</si>
  <si>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</si>
  <si>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</si>
  <si>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</si>
  <si>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</si>
  <si>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</si>
  <si>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</si>
  <si>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</si>
  <si>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</si>
  <si>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</si>
  <si>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</si>
  <si>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</si>
  <si>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</si>
  <si>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</si>
  <si>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</si>
  <si>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</si>
  <si>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</si>
  <si>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</si>
  <si>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</si>
  <si>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</si>
  <si>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</si>
  <si>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</si>
  <si>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</si>
  <si>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</si>
  <si>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</si>
  <si>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</si>
  <si>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</si>
  <si>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</si>
  <si>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</si>
  <si>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</si>
  <si>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</si>
  <si>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</si>
  <si>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</si>
  <si>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</si>
  <si>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</si>
  <si>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</si>
  <si>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</si>
  <si>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</si>
  <si>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</si>
  <si>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</si>
  <si>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</si>
  <si>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</si>
  <si>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</si>
  <si>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</si>
  <si>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</si>
  <si>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</si>
  <si>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</si>
  <si>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</si>
  <si>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</si>
  <si>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</si>
  <si>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</si>
  <si>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</si>
  <si>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</si>
  <si>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</si>
  <si>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</si>
  <si>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</si>
  <si>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</si>
  <si>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</si>
  <si>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</si>
  <si>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</si>
  <si>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</si>
  <si>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</si>
  <si>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</si>
  <si>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</si>
  <si>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</si>
  <si>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</si>
  <si>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</si>
  <si>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</si>
  <si>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</si>
  <si>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</si>
  <si>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</si>
  <si>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</si>
  <si>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</si>
  <si>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</si>
  <si>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</si>
  <si>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</si>
  <si>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</si>
  <si>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</si>
  <si>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</si>
  <si>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</si>
  <si>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</si>
  <si>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</si>
  <si>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</si>
  <si>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</si>
  <si>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</si>
  <si>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</si>
  <si>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</si>
  <si>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</si>
  <si>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</si>
  <si>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</si>
  <si>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</si>
  <si>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</si>
  <si>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</si>
  <si>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</si>
  <si>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</si>
  <si>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</si>
  <si>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</si>
  <si>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</si>
  <si>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</si>
  <si>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</si>
  <si>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</si>
  <si>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</si>
  <si>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</si>
  <si>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</si>
  <si>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</si>
  <si>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</si>
  <si>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</si>
  <si>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</si>
  <si>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</si>
  <si>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</si>
  <si>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</si>
  <si>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</si>
  <si>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</si>
  <si>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</si>
  <si>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</si>
  <si>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</si>
  <si>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</si>
  <si>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</si>
  <si>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</si>
  <si>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</si>
  <si>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</si>
  <si>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</si>
  <si>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</si>
  <si>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</si>
  <si>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</si>
  <si>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</si>
  <si>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</si>
  <si>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</si>
  <si>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</si>
  <si>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</si>
  <si>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</si>
  <si>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</si>
  <si>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</si>
  <si>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</si>
  <si>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</si>
  <si>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</si>
  <si>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</si>
  <si>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</si>
  <si>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</si>
  <si>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</si>
  <si>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</si>
  <si>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</si>
  <si>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</si>
  <si>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</si>
  <si>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</si>
  <si>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</si>
  <si>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</si>
  <si>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</si>
  <si>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</si>
  <si>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</si>
  <si>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</si>
  <si>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</si>
  <si>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</si>
  <si>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</si>
  <si>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</si>
  <si>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</si>
  <si>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</si>
  <si>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</si>
  <si>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</si>
  <si>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</si>
  <si>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</si>
  <si>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</si>
  <si>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</si>
  <si>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</si>
  <si>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</si>
  <si>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</si>
  <si>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</si>
  <si>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</si>
  <si>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</si>
  <si>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</si>
  <si>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</si>
  <si>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</si>
  <si>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</si>
  <si>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</si>
  <si>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</si>
  <si>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</si>
  <si>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</si>
  <si>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</si>
  <si>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</si>
  <si>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</si>
  <si>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</si>
  <si>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</si>
  <si>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</si>
  <si>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</si>
  <si>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</si>
  <si>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</si>
  <si>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</si>
  <si>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</si>
  <si>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</si>
  <si>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</si>
  <si>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</si>
  <si>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</si>
  <si>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</si>
  <si>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</si>
  <si>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</si>
  <si>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</si>
  <si>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</si>
  <si>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</si>
  <si>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</si>
  <si>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</si>
  <si>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</si>
  <si>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</si>
  <si>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</si>
  <si>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</si>
  <si>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</si>
  <si>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</si>
  <si>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</si>
  <si>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</si>
  <si>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</si>
  <si>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</si>
  <si>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</si>
  <si>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</si>
  <si>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</si>
  <si>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</si>
  <si>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</si>
  <si>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</si>
  <si>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</si>
  <si>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</si>
  <si>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</si>
  <si>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</si>
  <si>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</si>
  <si>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</si>
  <si>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</si>
  <si>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</si>
  <si>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</si>
  <si>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</si>
  <si>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</si>
  <si>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</si>
  <si>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</si>
  <si>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</si>
  <si>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</si>
  <si>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</si>
  <si>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</si>
  <si>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</si>
  <si>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</si>
  <si>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</si>
  <si>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</si>
  <si>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</si>
  <si>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</si>
  <si>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</si>
  <si>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</si>
  <si>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</si>
  <si>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</si>
  <si>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</si>
  <si>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</si>
  <si>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</si>
  <si>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</si>
  <si>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</si>
  <si>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</si>
  <si>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</si>
  <si>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</si>
  <si>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</si>
  <si>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</si>
  <si>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</si>
  <si>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</si>
  <si>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</si>
  <si>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</si>
  <si>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</si>
  <si>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</si>
  <si>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</si>
  <si>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</si>
  <si>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</si>
  <si>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</si>
  <si>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</si>
  <si>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</si>
  <si>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</si>
  <si>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</si>
  <si>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</si>
  <si>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</si>
  <si>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</si>
  <si>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</si>
  <si>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</si>
  <si>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</si>
  <si>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</si>
  <si>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</si>
  <si>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</si>
  <si>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</si>
  <si>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</si>
  <si>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</si>
  <si>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</si>
  <si>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</si>
  <si>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</si>
  <si>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</si>
  <si>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</si>
  <si>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</si>
  <si>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</si>
  <si>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</si>
  <si>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</si>
  <si>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</si>
  <si>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</si>
  <si>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</si>
  <si>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</si>
  <si>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</si>
  <si>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</si>
  <si>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</si>
  <si>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</si>
  <si>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</si>
  <si>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</si>
  <si>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</si>
  <si>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</si>
  <si>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</si>
  <si>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</si>
  <si>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</si>
  <si>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</si>
  <si>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</si>
  <si>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</si>
  <si>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</si>
  <si>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</si>
  <si>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</si>
  <si>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</si>
  <si>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</si>
  <si>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</si>
  <si>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</si>
  <si>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</si>
  <si>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</si>
  <si>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</si>
  <si>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</si>
  <si>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</si>
  <si>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</si>
  <si>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</si>
  <si>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</si>
  <si>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</si>
  <si>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</si>
  <si>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</si>
  <si>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</si>
  <si>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</si>
  <si>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</si>
  <si>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</si>
  <si>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</si>
  <si>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</si>
  <si>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</si>
  <si>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</si>
  <si>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</si>
  <si>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</si>
  <si>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</si>
  <si>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</si>
  <si>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</si>
  <si>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</si>
  <si>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</si>
  <si>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</si>
  <si>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</si>
  <si>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</si>
  <si>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</si>
  <si>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</si>
  <si>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</si>
  <si>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</si>
  <si>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</si>
  <si>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</si>
  <si>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</si>
  <si>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</si>
  <si>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</si>
  <si>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</si>
  <si>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</si>
  <si>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</si>
  <si>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</si>
  <si>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</si>
  <si>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</si>
  <si>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</si>
  <si>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</si>
  <si>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</si>
  <si>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</si>
  <si>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</si>
  <si>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</si>
  <si>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</si>
  <si>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</si>
  <si>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</si>
  <si>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</si>
  <si>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</si>
  <si>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</si>
  <si>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</si>
  <si>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</si>
  <si>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</si>
  <si>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</si>
  <si>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</si>
  <si>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</si>
  <si>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</si>
  <si>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</si>
  <si>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</si>
  <si>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</si>
  <si>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</si>
  <si>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</si>
  <si>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</si>
  <si>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</si>
  <si>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</si>
  <si>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</si>
  <si>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</si>
  <si>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</si>
  <si>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</si>
  <si>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</si>
  <si>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</si>
  <si>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</si>
  <si>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</si>
  <si>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</si>
  <si>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</si>
  <si>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</si>
  <si>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</si>
  <si>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</si>
  <si>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</si>
  <si>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</si>
  <si>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</si>
  <si>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</si>
  <si>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</si>
  <si>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</si>
  <si>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</si>
  <si>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</si>
  <si>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</si>
  <si>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</si>
  <si>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</si>
  <si>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</si>
  <si>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</si>
  <si>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</si>
  <si>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</si>
  <si>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</si>
  <si>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</si>
  <si>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</si>
  <si>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</si>
  <si>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</si>
  <si>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</si>
  <si>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</si>
  <si>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</si>
  <si>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</si>
  <si>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</si>
  <si>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</si>
  <si>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</si>
  <si>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</si>
  <si>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</si>
  <si>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</si>
  <si>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</si>
  <si>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</si>
  <si>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</si>
  <si>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</si>
  <si>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</si>
  <si>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</si>
  <si>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</si>
  <si>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</si>
  <si>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</si>
  <si>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</si>
  <si>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</si>
  <si>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</si>
  <si>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</si>
  <si>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</si>
  <si>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</si>
  <si>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</si>
  <si>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</si>
  <si>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</si>
  <si>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</si>
  <si>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</si>
  <si>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</si>
  <si>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</si>
  <si>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</si>
  <si>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</si>
  <si>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</si>
  <si>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</si>
  <si>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</si>
  <si>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</si>
  <si>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</si>
  <si>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</si>
  <si>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</si>
  <si>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</si>
  <si>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</si>
  <si>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</si>
  <si>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</si>
  <si>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</si>
  <si>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</si>
  <si>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</si>
  <si>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</si>
  <si>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</si>
  <si>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</si>
  <si>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</si>
  <si>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</si>
  <si>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</si>
  <si>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</si>
  <si>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</si>
  <si>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</si>
  <si>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</si>
  <si>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</si>
  <si>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</si>
  <si>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</si>
  <si>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</si>
  <si>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</si>
  <si>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</si>
  <si>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</si>
  <si>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</si>
  <si>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</si>
  <si>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</si>
  <si>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</si>
  <si>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</si>
  <si>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</si>
  <si>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</si>
  <si>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</si>
  <si>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</si>
  <si>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</si>
  <si>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</si>
  <si>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</si>
  <si>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</si>
  <si>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</si>
  <si>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</si>
  <si>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</si>
  <si>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</si>
  <si>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</si>
  <si>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</si>
  <si>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</si>
  <si>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</si>
  <si>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</si>
  <si>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</si>
  <si>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</si>
  <si>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</si>
  <si>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</si>
  <si>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</si>
  <si>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</si>
  <si>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</si>
  <si>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</si>
  <si>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</si>
  <si>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</si>
  <si>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</si>
  <si>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</si>
  <si>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</si>
  <si>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</si>
  <si>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</si>
  <si>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</si>
  <si>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</si>
  <si>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</si>
  <si>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</si>
  <si>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</si>
  <si>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</si>
  <si>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</si>
  <si>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</si>
  <si>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</si>
  <si>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</si>
  <si>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</si>
  <si>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</si>
  <si>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</si>
  <si>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</si>
  <si>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</si>
  <si>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</si>
  <si>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</si>
  <si>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</si>
  <si>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</si>
  <si>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</si>
  <si>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</si>
  <si>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</si>
  <si>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</si>
  <si>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</si>
  <si>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</si>
  <si>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</si>
  <si>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</si>
  <si>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</si>
  <si>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</si>
  <si>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</si>
  <si>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</si>
  <si>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</si>
  <si>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</si>
  <si>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</si>
  <si>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</si>
  <si>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</si>
  <si>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</si>
  <si>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</si>
  <si>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</si>
  <si>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</si>
  <si>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</si>
  <si>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</si>
  <si>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</si>
  <si>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</si>
  <si>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</si>
  <si>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</si>
  <si>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</si>
  <si>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</si>
  <si>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</si>
  <si>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</si>
  <si>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</si>
  <si>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</si>
  <si>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</si>
  <si>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</si>
  <si>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</si>
  <si>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</si>
  <si>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</si>
  <si>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</si>
  <si>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</si>
  <si>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</si>
  <si>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</si>
  <si>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</si>
  <si>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</si>
  <si>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</si>
  <si>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</si>
  <si>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</si>
  <si>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</si>
  <si>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</si>
  <si>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</si>
  <si>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</si>
  <si>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</si>
  <si>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</si>
  <si>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</si>
  <si>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</si>
  <si>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</si>
  <si>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</si>
  <si>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</si>
  <si>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</si>
  <si>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</si>
  <si>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</si>
  <si>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</si>
  <si>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</si>
  <si>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</si>
  <si>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</si>
  <si>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</si>
  <si>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</si>
  <si>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</si>
  <si>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</si>
  <si>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</si>
  <si>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</si>
  <si>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</si>
  <si>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</si>
  <si>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</si>
  <si>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</si>
  <si>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</si>
  <si>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</si>
  <si>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</si>
  <si>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</si>
  <si>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</si>
  <si>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</si>
  <si>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</si>
  <si>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</si>
  <si>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</si>
  <si>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</si>
  <si>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</si>
  <si>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</si>
  <si>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</si>
  <si>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</si>
  <si>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</si>
  <si>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</si>
  <si>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</si>
  <si>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</si>
  <si>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</si>
  <si>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</si>
  <si>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</si>
  <si>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</si>
  <si>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</si>
  <si>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</si>
  <si>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</si>
  <si>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</si>
  <si>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</si>
  <si>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</si>
  <si>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</si>
  <si>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</si>
  <si>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</si>
  <si>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</si>
  <si>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</si>
  <si>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</si>
  <si>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</si>
  <si>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</si>
  <si>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</si>
  <si>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</si>
  <si>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</si>
  <si>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</si>
  <si>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</si>
  <si>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</si>
  <si>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</si>
  <si>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</si>
  <si>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</si>
  <si>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</si>
  <si>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</si>
  <si>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</si>
  <si>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</si>
  <si>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</si>
  <si>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</si>
  <si>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</si>
  <si>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</si>
  <si>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</si>
  <si>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</si>
  <si>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</si>
  <si>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</si>
  <si>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</si>
  <si>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</si>
  <si>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</si>
  <si>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</si>
  <si>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</si>
  <si>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</si>
  <si>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</si>
  <si>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</si>
  <si>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</si>
  <si>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</si>
  <si>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</si>
  <si>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</si>
  <si>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</si>
  <si>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</si>
  <si>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</si>
  <si>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</si>
  <si>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</si>
  <si>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</si>
  <si>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</si>
  <si>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</si>
  <si>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</si>
  <si>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</si>
  <si>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</si>
  <si>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</si>
  <si>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</si>
  <si>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</si>
  <si>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</si>
  <si>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</si>
  <si>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</si>
  <si>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</si>
  <si>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</si>
  <si>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</si>
  <si>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</si>
  <si>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</si>
  <si>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</si>
  <si>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</si>
  <si>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</si>
  <si>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</si>
  <si>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</si>
  <si>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</si>
  <si>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</si>
  <si>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</si>
  <si>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</si>
  <si>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</si>
  <si>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</si>
  <si>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</si>
  <si>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</si>
  <si>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</si>
  <si>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</si>
  <si>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</si>
  <si>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</si>
  <si>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</si>
  <si>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</si>
  <si>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</si>
  <si>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</si>
  <si>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</si>
  <si>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</si>
  <si>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</si>
  <si>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</si>
  <si>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</si>
  <si>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</si>
  <si>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</si>
  <si>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</si>
  <si>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</si>
  <si>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</si>
  <si>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</si>
  <si>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</si>
  <si>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</si>
  <si>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</si>
  <si>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</si>
  <si>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</si>
  <si>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</si>
  <si>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</si>
  <si>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</si>
  <si>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</si>
  <si>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</si>
  <si>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</si>
  <si>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</si>
  <si>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</si>
  <si>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</si>
  <si>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</si>
  <si>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</si>
  <si>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</si>
  <si>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</si>
  <si>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</si>
  <si>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</si>
  <si>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</si>
  <si>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</si>
  <si>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</si>
  <si>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</si>
  <si>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</si>
  <si>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</si>
  <si>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</si>
  <si>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</si>
  <si>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</si>
  <si>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</si>
  <si>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</si>
  <si>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</si>
  <si>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</si>
  <si>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</si>
  <si>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</si>
  <si>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</si>
  <si>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</si>
  <si>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</si>
  <si>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</si>
  <si>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</si>
  <si>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</si>
  <si>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</si>
  <si>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</si>
  <si>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</si>
  <si>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</si>
  <si>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</si>
  <si>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</si>
  <si>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</si>
  <si>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</si>
  <si>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</si>
  <si>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</si>
  <si>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</si>
  <si>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</si>
  <si>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</si>
  <si>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</si>
  <si>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</si>
  <si>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</si>
  <si>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</si>
  <si>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</si>
  <si>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</si>
  <si>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</si>
  <si>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</si>
  <si>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</si>
  <si>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</si>
  <si>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</si>
  <si>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</si>
  <si>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</si>
  <si>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</si>
  <si>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</si>
  <si>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</si>
  <si>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</si>
  <si>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</si>
  <si>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</si>
  <si>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</si>
  <si>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</si>
  <si>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</si>
  <si>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</si>
  <si>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</si>
  <si>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</si>
  <si>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</si>
  <si>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</si>
  <si>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</si>
  <si>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</si>
  <si>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</si>
  <si>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</si>
  <si>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</si>
  <si>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</si>
  <si>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</si>
  <si>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</si>
  <si>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</si>
  <si>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</si>
  <si>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</si>
  <si>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</si>
  <si>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</si>
  <si>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</si>
  <si>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</si>
  <si>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</si>
  <si>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</si>
  <si>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</si>
  <si>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</si>
  <si>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</si>
  <si>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</si>
  <si>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</si>
  <si>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</si>
  <si>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</si>
  <si>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</si>
  <si>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</si>
  <si>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</si>
  <si>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</si>
  <si>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</si>
  <si>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</si>
  <si>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</si>
  <si>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</si>
  <si>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</si>
  <si>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</si>
  <si>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</si>
  <si>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</si>
  <si>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</si>
  <si>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</si>
  <si>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</si>
  <si>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</si>
  <si>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</si>
  <si>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</si>
  <si>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</si>
  <si>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</si>
  <si>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</si>
  <si>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</si>
  <si>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</si>
  <si>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</si>
  <si>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</si>
  <si>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</si>
  <si>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</si>
  <si>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</si>
  <si>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</si>
  <si>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</si>
  <si>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</si>
  <si>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</si>
  <si>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</si>
  <si>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</si>
  <si>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</si>
  <si>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</si>
  <si>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</si>
  <si>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</si>
  <si>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</si>
  <si>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</si>
  <si>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</si>
  <si>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</si>
  <si>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</si>
  <si>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</si>
  <si>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</si>
  <si>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</si>
  <si>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</si>
  <si>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</si>
  <si>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</si>
  <si>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</si>
  <si>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</si>
  <si>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</si>
  <si>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</si>
  <si>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</si>
  <si>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</si>
  <si>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</si>
  <si>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</si>
  <si>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</si>
  <si>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</si>
  <si>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</si>
  <si>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</si>
  <si>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</si>
  <si>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</si>
  <si>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</si>
  <si>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</si>
  <si>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</si>
  <si>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</si>
  <si>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</si>
  <si>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</si>
  <si>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</si>
  <si>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</si>
  <si>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</si>
  <si>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</si>
  <si>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</si>
  <si>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</si>
  <si>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</si>
  <si>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</si>
  <si>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</si>
  <si>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</si>
  <si>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</si>
  <si>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</si>
  <si>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</si>
  <si>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</si>
  <si>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</si>
  <si>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</si>
  <si>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</si>
  <si>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</si>
  <si>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</si>
  <si>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</si>
  <si>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</si>
  <si>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</si>
  <si>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</si>
  <si>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</si>
  <si>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</si>
  <si>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</si>
  <si>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</si>
  <si>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</si>
  <si>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</si>
  <si>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</si>
  <si>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</si>
  <si>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</si>
  <si>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</si>
  <si>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</si>
  <si>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</si>
  <si>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</si>
  <si>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</si>
  <si>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</si>
  <si>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</si>
  <si>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</si>
  <si>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</si>
  <si>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</si>
  <si>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</si>
  <si>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</si>
  <si>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</si>
  <si>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</si>
  <si>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</si>
  <si>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</si>
  <si>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</si>
  <si>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</si>
  <si>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</si>
  <si>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</si>
  <si>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</si>
  <si>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</si>
  <si>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</si>
  <si>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</si>
  <si>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</si>
  <si>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</si>
  <si>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</si>
  <si>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</si>
  <si>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</si>
  <si>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</si>
  <si>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</si>
  <si>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</si>
  <si>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</si>
  <si>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</si>
  <si>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</si>
  <si>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</si>
  <si>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</si>
  <si>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</si>
  <si>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</si>
  <si>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</si>
  <si>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</si>
  <si>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</si>
  <si>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</si>
  <si>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</si>
  <si>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</si>
  <si>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</si>
  <si>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</si>
  <si>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</si>
  <si>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</si>
  <si>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</si>
  <si>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</si>
  <si>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</si>
  <si>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</si>
  <si>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</si>
  <si>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</si>
  <si>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</si>
  <si>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</si>
  <si>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</si>
  <si>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</si>
  <si>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</si>
  <si>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</si>
  <si>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</si>
  <si>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</si>
  <si>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</si>
  <si>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</si>
  <si>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</si>
  <si>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</si>
  <si>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</si>
  <si>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</si>
  <si>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</si>
  <si>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</si>
  <si>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</si>
  <si>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</si>
  <si>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</si>
  <si>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</si>
  <si>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</si>
  <si>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</si>
  <si>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</si>
  <si>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</si>
  <si>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</si>
  <si>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</si>
  <si>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</si>
  <si>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</si>
  <si>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</si>
  <si>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</si>
  <si>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</si>
  <si>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</si>
  <si>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</si>
  <si>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</si>
  <si>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</si>
  <si>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</si>
  <si>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</si>
  <si>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</si>
  <si>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</si>
  <si>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</si>
  <si>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</si>
  <si>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</si>
  <si>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</si>
  <si>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</si>
  <si>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</si>
  <si>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</si>
  <si>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</si>
  <si>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</si>
  <si>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</si>
  <si>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</si>
  <si>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</si>
  <si>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</si>
  <si>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</si>
  <si>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</si>
  <si>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</si>
  <si>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</si>
  <si>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</si>
  <si>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</si>
  <si>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</si>
  <si>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</si>
  <si>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</si>
  <si>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</si>
  <si>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</si>
  <si>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</si>
  <si>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</si>
  <si>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</si>
  <si>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</si>
  <si>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</si>
  <si>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</si>
  <si>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</si>
  <si>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</si>
  <si>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</si>
  <si>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</si>
  <si>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</si>
  <si>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</si>
  <si>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</si>
  <si>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</si>
  <si>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</si>
  <si>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</si>
  <si>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</si>
  <si>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</si>
  <si>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</si>
  <si>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</si>
  <si>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</si>
  <si>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</si>
  <si>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</si>
  <si>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</si>
  <si>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</si>
  <si>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</si>
  <si>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</si>
  <si>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</si>
  <si>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</si>
  <si>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</si>
  <si>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</si>
  <si>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</si>
  <si>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</si>
  <si>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</si>
  <si>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</si>
  <si>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</si>
  <si>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</si>
  <si>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</si>
  <si>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</si>
  <si>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</si>
  <si>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</si>
  <si>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</si>
  <si>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</si>
  <si>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</si>
  <si>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</si>
  <si>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</si>
  <si>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</si>
  <si>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</si>
  <si>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</si>
  <si>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</si>
  <si>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</si>
  <si>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</si>
  <si>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</si>
  <si>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</si>
  <si>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</si>
  <si>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</si>
  <si>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</si>
  <si>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</si>
  <si>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</si>
  <si>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</si>
  <si>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</si>
  <si>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</si>
  <si>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</si>
  <si>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</si>
  <si>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</si>
  <si>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</si>
  <si>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</si>
  <si>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</si>
  <si>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</si>
  <si>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</si>
  <si>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</si>
  <si>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</si>
  <si>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</si>
  <si>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</si>
  <si>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</si>
  <si>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</si>
  <si>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</si>
  <si>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</si>
  <si>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</si>
  <si>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</si>
  <si>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</si>
  <si>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</si>
  <si>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</si>
  <si>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</si>
  <si>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</si>
  <si>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</si>
  <si>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</si>
  <si>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</si>
  <si>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</si>
  <si>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</si>
  <si>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</si>
  <si>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</si>
  <si>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</si>
  <si>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</si>
  <si>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</si>
  <si>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</si>
  <si>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</si>
  <si>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</si>
  <si>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</si>
  <si>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</si>
  <si>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</si>
  <si>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</si>
  <si>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</si>
  <si>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</si>
  <si>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</si>
  <si>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</si>
  <si>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</si>
  <si>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</si>
  <si>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</si>
  <si>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</si>
  <si>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</si>
  <si>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</si>
  <si>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</si>
  <si>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</si>
  <si>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</si>
  <si>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</si>
  <si>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</si>
  <si>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</si>
  <si>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</si>
  <si>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</si>
  <si>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</si>
  <si>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</si>
  <si>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</si>
  <si>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</si>
  <si>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</si>
  <si>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</si>
  <si>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</si>
  <si>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</si>
  <si>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</si>
  <si>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</si>
  <si>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</si>
  <si>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</si>
  <si>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</si>
  <si>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</si>
  <si>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</si>
  <si>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</si>
  <si>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</si>
  <si>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</si>
  <si>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</si>
  <si>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</si>
  <si>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</si>
  <si>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</si>
  <si>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</si>
  <si>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</si>
  <si>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</si>
  <si>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</si>
  <si>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</si>
  <si>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</si>
  <si>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</si>
  <si>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</si>
  <si>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</si>
  <si>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</si>
  <si>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</si>
  <si>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</si>
  <si>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</si>
  <si>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</si>
  <si>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</si>
  <si>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</si>
  <si>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</si>
  <si>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</si>
  <si>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</si>
  <si>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</si>
  <si>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</si>
  <si>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</si>
  <si>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</si>
  <si>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</si>
  <si>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</si>
  <si>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</si>
  <si>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</si>
  <si>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</si>
  <si>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</si>
  <si>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</si>
  <si>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</si>
  <si>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</si>
  <si>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</si>
  <si>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</si>
  <si>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</si>
  <si>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</si>
  <si>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</si>
  <si>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</si>
  <si>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</si>
  <si>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</si>
  <si>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</si>
  <si>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</si>
  <si>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</si>
  <si>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</si>
  <si>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</si>
  <si>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</si>
  <si>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</si>
  <si>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</si>
  <si>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</si>
  <si>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</si>
  <si>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</si>
  <si>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</si>
  <si>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</si>
  <si>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</si>
  <si>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</si>
  <si>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</si>
  <si>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</si>
  <si>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</si>
  <si>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</si>
  <si>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</si>
  <si>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</si>
  <si>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</si>
  <si>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</si>
  <si>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</si>
  <si>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</si>
  <si>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</si>
  <si>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</si>
  <si>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</si>
  <si>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</si>
  <si>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</si>
  <si>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</si>
  <si>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</si>
  <si>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</si>
  <si>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</si>
  <si>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</si>
  <si>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</si>
  <si>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</si>
  <si>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</si>
  <si>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</si>
  <si>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</si>
  <si>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</si>
  <si>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</si>
  <si>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</si>
  <si>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</si>
  <si>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</si>
  <si>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</si>
  <si>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</si>
  <si>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</si>
  <si>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</si>
  <si>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</si>
  <si>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</si>
  <si>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</si>
  <si>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</si>
  <si>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</si>
  <si>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</si>
  <si>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</si>
  <si>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</si>
  <si>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</si>
  <si>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</si>
  <si>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</si>
  <si>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</si>
  <si>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</si>
  <si>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</si>
  <si>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</si>
  <si>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</si>
  <si>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</si>
  <si>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</si>
  <si>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</si>
  <si>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</si>
  <si>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</si>
  <si>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</si>
  <si>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</si>
  <si>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</si>
  <si>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</si>
  <si>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</si>
  <si>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</si>
  <si>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</si>
  <si>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</si>
  <si>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</si>
  <si>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</si>
  <si>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</si>
  <si>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</si>
  <si>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</si>
  <si>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</si>
  <si>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</si>
  <si>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</si>
  <si>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</si>
  <si>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</si>
  <si>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</si>
  <si>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</si>
  <si>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</si>
  <si>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</si>
  <si>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</si>
  <si>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</si>
  <si>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</si>
  <si>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</si>
  <si>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</si>
  <si>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</si>
  <si>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</si>
  <si>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</si>
  <si>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</si>
  <si>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</si>
  <si>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</si>
  <si>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</si>
  <si>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</si>
  <si>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</si>
  <si>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</si>
  <si>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</si>
  <si>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</si>
  <si>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</si>
  <si>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</si>
  <si>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</si>
  <si>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</si>
  <si>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</si>
  <si>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</si>
  <si>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</si>
  <si>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</si>
  <si>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</si>
  <si>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</si>
  <si>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</si>
  <si>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</si>
  <si>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</si>
  <si>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</si>
  <si>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</si>
  <si>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</si>
  <si>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</si>
  <si>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</si>
  <si>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</si>
  <si>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</si>
  <si>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</si>
  <si>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</si>
  <si>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</si>
  <si>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</si>
  <si>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</si>
  <si>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</si>
  <si>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</si>
  <si>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</si>
  <si>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</si>
  <si>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</si>
  <si>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</si>
  <si>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</si>
  <si>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</si>
  <si>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</si>
  <si>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</si>
  <si>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</si>
  <si>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</si>
  <si>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</si>
  <si>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</si>
  <si>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</si>
  <si>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</si>
  <si>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</si>
  <si>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</si>
  <si>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</si>
  <si>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</si>
  <si>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</si>
  <si>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</si>
  <si>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</si>
  <si>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</si>
  <si>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</si>
  <si>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</si>
  <si>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</si>
  <si>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</si>
  <si>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</si>
  <si>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</si>
  <si>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</si>
  <si>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</si>
  <si>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</si>
  <si>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</si>
  <si>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</si>
  <si>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</si>
  <si>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</si>
  <si>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</si>
  <si>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</si>
  <si>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</si>
  <si>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</si>
  <si>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</si>
  <si>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</si>
  <si>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</si>
  <si>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</si>
  <si>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</si>
  <si>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</si>
  <si>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</si>
  <si>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</si>
  <si>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</si>
  <si>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</si>
  <si>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</si>
  <si>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</si>
  <si>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</si>
  <si>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</si>
  <si>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</si>
  <si>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</si>
  <si>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</si>
  <si>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</si>
  <si>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</si>
  <si>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</si>
  <si>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</si>
  <si>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</si>
  <si>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</si>
  <si>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</si>
  <si>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</si>
  <si>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</si>
  <si>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</si>
  <si>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</si>
  <si>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</si>
  <si>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</si>
  <si>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</si>
  <si>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</si>
  <si>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</si>
  <si>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</si>
  <si>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</si>
  <si>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</si>
  <si>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</si>
  <si>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</si>
  <si>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</si>
  <si>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</si>
  <si>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</si>
  <si>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</si>
  <si>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</si>
  <si>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</si>
  <si>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</si>
  <si>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</si>
  <si>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</si>
  <si>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</si>
  <si>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</si>
  <si>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</si>
  <si>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</si>
  <si>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</si>
  <si>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</si>
  <si>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</si>
  <si>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</si>
  <si>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</si>
  <si>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</si>
  <si>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</si>
  <si>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</si>
  <si>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</si>
  <si>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</si>
  <si>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</si>
  <si>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</si>
  <si>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</si>
  <si>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</si>
  <si>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</si>
  <si>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</si>
  <si>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</si>
  <si>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</si>
  <si>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</si>
  <si>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</si>
  <si>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</si>
  <si>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</si>
  <si>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</si>
  <si>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</si>
  <si>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</si>
  <si>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</si>
  <si>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</si>
  <si>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</si>
  <si>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</si>
  <si>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</si>
  <si>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</si>
  <si>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</si>
  <si>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</si>
  <si>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</si>
  <si>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</si>
  <si>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</si>
  <si>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</si>
  <si>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</si>
  <si>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</si>
  <si>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</si>
  <si>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</si>
  <si>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</si>
  <si>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</si>
  <si>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</si>
  <si>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</si>
  <si>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</si>
  <si>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</si>
  <si>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</si>
  <si>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</si>
  <si>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</si>
  <si>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</si>
  <si>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</si>
  <si>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</si>
  <si>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</si>
  <si>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</si>
  <si>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</si>
  <si>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</si>
  <si>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</si>
  <si>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</si>
  <si>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</si>
  <si>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</si>
  <si>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</si>
  <si>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</si>
  <si>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</si>
  <si>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</si>
  <si>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</si>
  <si>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</si>
  <si>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</si>
  <si>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</si>
  <si>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</si>
  <si>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</si>
  <si>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</si>
  <si>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</si>
  <si>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</si>
  <si>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</si>
  <si>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</si>
  <si>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</si>
  <si>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</si>
  <si>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</si>
  <si>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</si>
  <si>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</si>
  <si>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</si>
  <si>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</si>
  <si>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</si>
  <si>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</si>
  <si>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</si>
  <si>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</si>
  <si>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</si>
  <si>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</si>
  <si>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</si>
  <si>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</si>
  <si>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</si>
  <si>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</si>
  <si>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</si>
  <si>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</si>
  <si>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</si>
  <si>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</si>
  <si>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</si>
  <si>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</si>
  <si>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</si>
  <si>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</si>
  <si>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</si>
  <si>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</si>
  <si>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</si>
  <si>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</si>
  <si>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</si>
  <si>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</si>
  <si>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</si>
  <si>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</si>
  <si>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</si>
  <si>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</si>
  <si>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</si>
  <si>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</si>
  <si>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</si>
  <si>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</si>
  <si>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</si>
  <si>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</si>
  <si>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</si>
  <si>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</si>
  <si>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</si>
  <si>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</si>
  <si>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</si>
  <si>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</si>
  <si>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</si>
  <si>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</si>
  <si>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</si>
  <si>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</si>
  <si>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</si>
  <si>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</si>
  <si>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</si>
  <si>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</si>
  <si>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</si>
  <si>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</si>
  <si>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</si>
  <si>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</si>
  <si>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</si>
  <si>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</si>
  <si>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</si>
  <si>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</si>
  <si>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</si>
  <si>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</si>
  <si>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</si>
  <si>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</si>
  <si>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</si>
  <si>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</si>
  <si>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</si>
  <si>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</si>
  <si>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</si>
  <si>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</si>
  <si>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</si>
  <si>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</si>
  <si>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</si>
  <si>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</si>
  <si>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</si>
  <si>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</si>
  <si>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</si>
  <si>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</si>
  <si>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</si>
  <si>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</si>
  <si>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</si>
  <si>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</si>
  <si>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</si>
  <si>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</si>
  <si>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</si>
  <si>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</si>
  <si>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</si>
  <si>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</si>
  <si>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</si>
  <si>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</si>
  <si>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</si>
  <si>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</si>
  <si>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</si>
  <si>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</si>
  <si>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</si>
  <si>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</si>
  <si>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</si>
  <si>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</si>
  <si>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</si>
  <si>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</si>
  <si>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</si>
  <si>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</si>
  <si>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</si>
  <si>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</si>
  <si>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</si>
  <si>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</si>
  <si>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</si>
  <si>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</si>
  <si>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</si>
  <si>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</si>
  <si>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</si>
  <si>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</si>
  <si>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</si>
  <si>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</si>
  <si>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</si>
  <si>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</si>
  <si>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</si>
  <si>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</si>
  <si>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</si>
  <si>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</si>
  <si>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</si>
  <si>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</si>
  <si>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</si>
  <si>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</si>
  <si>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</si>
  <si>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</si>
  <si>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</si>
  <si>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</si>
  <si>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</si>
  <si>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</si>
  <si>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</si>
  <si>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</si>
  <si>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</si>
  <si>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</si>
  <si>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</si>
  <si>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</si>
  <si>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</si>
  <si>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</si>
  <si>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</si>
  <si>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</si>
  <si>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</si>
  <si>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</si>
  <si>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</si>
  <si>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</si>
  <si>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</si>
  <si>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</si>
  <si>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</si>
  <si>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</si>
  <si>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</si>
  <si>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</si>
  <si>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</si>
  <si>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</si>
  <si>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</si>
  <si>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</si>
  <si>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</si>
  <si>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</si>
  <si>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</si>
  <si>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</si>
  <si>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</si>
  <si>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</si>
  <si>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</si>
  <si>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</si>
  <si>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</si>
  <si>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</si>
  <si>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</si>
  <si>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</si>
  <si>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</si>
  <si>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</si>
  <si>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</si>
  <si>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</si>
  <si>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</si>
  <si>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</si>
  <si>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</si>
  <si>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</si>
  <si>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</si>
  <si>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</si>
  <si>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</si>
  <si>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</si>
  <si>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</si>
  <si>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</si>
  <si>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</si>
  <si>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</si>
  <si>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</si>
  <si>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</si>
  <si>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</si>
  <si>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</si>
  <si>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</si>
  <si>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</si>
  <si>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</si>
  <si>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</si>
  <si>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</si>
  <si>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</si>
  <si>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</si>
  <si>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</si>
  <si>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</si>
  <si>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</si>
  <si>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</si>
  <si>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</si>
  <si>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</si>
  <si>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</si>
  <si>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</si>
  <si>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</si>
  <si>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</si>
  <si>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</si>
  <si>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</si>
  <si>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</si>
  <si>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</si>
  <si>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</si>
  <si>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</si>
  <si>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</si>
  <si>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</si>
  <si>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</si>
  <si>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</si>
  <si>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</si>
  <si>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</si>
  <si>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</si>
  <si>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</si>
  <si>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</si>
  <si>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</si>
  <si>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</si>
  <si>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</si>
  <si>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</si>
  <si>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</si>
  <si>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</si>
  <si>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</si>
  <si>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</si>
  <si>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</si>
  <si>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</si>
  <si>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</si>
  <si>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</si>
  <si>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</si>
  <si>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</si>
  <si>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</si>
  <si>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</si>
  <si>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</si>
  <si>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</si>
  <si>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</si>
  <si>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</si>
  <si>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</si>
  <si>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</si>
  <si>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</si>
  <si>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</si>
  <si>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</si>
  <si>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</si>
  <si>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</si>
  <si>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</si>
  <si>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</si>
  <si>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</si>
  <si>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</si>
  <si>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</si>
  <si>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</si>
  <si>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</si>
  <si>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</si>
  <si>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</si>
  <si>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</si>
  <si>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</si>
  <si>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</si>
  <si>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</si>
  <si>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</si>
  <si>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</si>
  <si>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</si>
  <si>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</si>
  <si>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</si>
  <si>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</si>
  <si>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</si>
  <si>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</si>
  <si>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</si>
  <si>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</si>
  <si>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</si>
  <si>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</si>
  <si>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</si>
  <si>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</si>
  <si>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</si>
  <si>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</si>
  <si>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</si>
  <si>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</si>
  <si>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</si>
  <si>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</si>
  <si>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</si>
  <si>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</si>
  <si>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</si>
  <si>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</si>
  <si>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</si>
  <si>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</si>
  <si>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</si>
  <si>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</si>
  <si>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</si>
  <si>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</si>
  <si>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</si>
  <si>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</si>
  <si>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</si>
  <si>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</si>
  <si>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</si>
  <si>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</si>
  <si>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</si>
  <si>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</si>
  <si>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</si>
  <si>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</si>
  <si>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</si>
  <si>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</si>
  <si>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</si>
  <si>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</si>
  <si>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</si>
  <si>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</si>
  <si>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</si>
  <si>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</si>
  <si>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</si>
  <si>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</si>
  <si>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</si>
  <si>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</si>
  <si>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</si>
  <si>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</si>
  <si>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</si>
  <si>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</si>
  <si>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</si>
  <si>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</si>
  <si>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</si>
  <si>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</si>
  <si>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</si>
  <si>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</si>
  <si>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</si>
  <si>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</si>
  <si>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</si>
  <si>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</si>
  <si>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</si>
  <si>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</si>
  <si>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</si>
  <si>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</si>
  <si>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</si>
  <si>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</si>
  <si>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</si>
  <si>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</si>
  <si>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</si>
  <si>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</si>
  <si>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</si>
  <si>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</si>
  <si>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</si>
  <si>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</si>
  <si>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</si>
  <si>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</si>
  <si>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</si>
  <si>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</si>
  <si>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</si>
  <si>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</si>
  <si>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</si>
  <si>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</si>
  <si>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</si>
  <si>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</si>
  <si>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</si>
  <si>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</si>
  <si>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</si>
  <si>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</si>
  <si>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</si>
  <si>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</si>
  <si>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</si>
  <si>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</si>
  <si>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</si>
  <si>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</si>
  <si>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</si>
  <si>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</si>
  <si>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</si>
  <si>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</si>
  <si>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</si>
  <si>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</si>
  <si>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</si>
  <si>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</si>
  <si>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</si>
  <si>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</si>
  <si>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</si>
  <si>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</si>
  <si>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</si>
  <si>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</si>
  <si>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</si>
  <si>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</si>
  <si>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</si>
  <si>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</si>
  <si>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</si>
  <si>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</si>
  <si>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</si>
  <si>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</si>
  <si>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</si>
  <si>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</si>
  <si>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</si>
  <si>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</si>
  <si>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</si>
  <si>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</si>
  <si>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</si>
  <si>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</si>
  <si>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</si>
  <si>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</si>
  <si>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</si>
  <si>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</si>
  <si>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</si>
  <si>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</si>
  <si>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</si>
  <si>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</si>
  <si>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</si>
  <si>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</si>
  <si>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</si>
  <si>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</si>
  <si>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</si>
  <si>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</si>
  <si>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</si>
  <si>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</si>
  <si>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</si>
  <si>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</si>
  <si>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</si>
  <si>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</si>
  <si>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</si>
  <si>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</si>
  <si>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</si>
  <si>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</si>
  <si>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</si>
  <si>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</si>
  <si>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</si>
  <si>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</si>
  <si>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</si>
  <si>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</si>
  <si>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</si>
  <si>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</si>
  <si>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</si>
  <si>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</si>
  <si>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</si>
  <si>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</si>
  <si>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</si>
  <si>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</si>
  <si>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</si>
  <si>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</si>
  <si>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</si>
  <si>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</si>
  <si>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</si>
  <si>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</si>
  <si>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</si>
  <si>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</si>
  <si>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</si>
  <si>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</si>
  <si>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</si>
  <si>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</si>
  <si>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</si>
  <si>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</si>
  <si>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</si>
  <si>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</si>
  <si>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</si>
  <si>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</si>
  <si>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</si>
  <si>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</si>
  <si>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</si>
  <si>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</si>
  <si>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</si>
  <si>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</si>
  <si>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</si>
  <si>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</si>
  <si>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</si>
  <si>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</si>
  <si>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</si>
  <si>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</si>
  <si>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</si>
  <si>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</si>
  <si>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</si>
  <si>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</si>
  <si>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</si>
  <si>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</si>
  <si>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</si>
  <si>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</si>
  <si>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</si>
  <si>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</si>
  <si>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</si>
  <si>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</si>
  <si>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</si>
  <si>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</si>
  <si>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</si>
  <si>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</si>
  <si>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</si>
  <si>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</si>
  <si>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</si>
  <si>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</si>
  <si>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</si>
  <si>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</si>
  <si>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</si>
  <si>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</si>
  <si>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</si>
  <si>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</si>
  <si>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</si>
  <si>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</si>
  <si>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</si>
  <si>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</si>
  <si>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</si>
  <si>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</si>
  <si>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</si>
  <si>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</si>
  <si>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</si>
  <si>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</si>
  <si>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</si>
  <si>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</si>
  <si>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</si>
  <si>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</si>
  <si>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</si>
  <si>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</si>
  <si>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</si>
  <si>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</si>
  <si>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</si>
  <si>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</si>
  <si>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</si>
  <si>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</si>
  <si>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</si>
  <si>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</si>
  <si>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</si>
  <si>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</si>
  <si>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</si>
  <si>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</si>
  <si>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</si>
  <si>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</si>
  <si>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</si>
  <si>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</si>
  <si>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</si>
  <si>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</si>
  <si>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</si>
  <si>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</si>
  <si>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</si>
  <si>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</si>
  <si>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</si>
  <si>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</si>
  <si>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</si>
  <si>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</si>
  <si>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</si>
  <si>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</si>
  <si>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</si>
  <si>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</si>
  <si>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</si>
  <si>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</si>
  <si>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</si>
  <si>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</si>
  <si>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</si>
  <si>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</si>
  <si>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</si>
  <si>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</si>
  <si>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</si>
  <si>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</si>
  <si>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</si>
  <si>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</si>
  <si>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</si>
  <si>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</si>
  <si>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</si>
  <si>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</si>
  <si>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</si>
  <si>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</si>
  <si>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</si>
  <si>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</si>
  <si>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</si>
  <si>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</si>
  <si>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</si>
  <si>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</si>
  <si>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</si>
  <si>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</si>
  <si>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</si>
  <si>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</si>
  <si>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</si>
  <si>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</si>
  <si>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</si>
  <si>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</si>
  <si>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</si>
  <si>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</si>
  <si>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</si>
  <si>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</si>
  <si>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</si>
  <si>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</si>
  <si>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</si>
  <si>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</si>
  <si>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</si>
  <si>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</si>
  <si>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</si>
  <si>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</si>
  <si>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</si>
  <si>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</si>
  <si>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</si>
  <si>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</si>
  <si>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</si>
  <si>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</si>
  <si>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</si>
  <si>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</si>
  <si>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</si>
  <si>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</si>
  <si>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</si>
  <si>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</si>
  <si>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</si>
  <si>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</si>
  <si>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</si>
  <si>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</si>
  <si>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</si>
  <si>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</si>
  <si>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</si>
  <si>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</si>
  <si>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</si>
  <si>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</si>
  <si>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</si>
  <si>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</si>
  <si>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</si>
  <si>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</si>
  <si>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</si>
  <si>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</si>
  <si>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</si>
  <si>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</si>
  <si>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</si>
  <si>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</si>
  <si>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</si>
  <si>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</si>
  <si>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</si>
  <si>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</si>
  <si>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</si>
  <si>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</si>
  <si>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</si>
  <si>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</si>
  <si>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</si>
  <si>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</si>
  <si>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</si>
  <si>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</si>
  <si>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</si>
  <si>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</si>
  <si>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</si>
  <si>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</si>
  <si>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</si>
  <si>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</si>
  <si>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</si>
  <si>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</si>
  <si>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</si>
  <si>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</si>
  <si>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</si>
  <si>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</si>
  <si>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</si>
  <si>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</si>
  <si>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</si>
  <si>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</si>
  <si>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</si>
  <si>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</si>
  <si>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</si>
  <si>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</si>
  <si>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</si>
  <si>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</si>
  <si>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</si>
  <si>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</si>
  <si>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</si>
  <si>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</si>
  <si>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</si>
  <si>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</si>
  <si>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</si>
  <si>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</si>
  <si>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</si>
  <si>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</si>
  <si>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</si>
  <si>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</si>
  <si>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</si>
  <si>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</si>
  <si>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</si>
  <si>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</si>
  <si>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</si>
  <si>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</si>
  <si>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</si>
  <si>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</si>
  <si>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</si>
  <si>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</si>
  <si>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</si>
  <si>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</si>
  <si>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</si>
  <si>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</si>
  <si>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</si>
  <si>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</si>
  <si>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</si>
  <si>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</si>
  <si>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</si>
  <si>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</si>
  <si>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</si>
  <si>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</si>
  <si>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</si>
  <si>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</si>
  <si>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</si>
  <si>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</si>
  <si>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</si>
  <si>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</si>
  <si>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</si>
  <si>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</si>
  <si>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</si>
  <si>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</si>
  <si>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</si>
  <si>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</si>
  <si>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</si>
  <si>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</si>
  <si>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</si>
  <si>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</si>
  <si>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</si>
  <si>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</si>
  <si>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</si>
  <si>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</si>
  <si>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</si>
  <si>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</si>
  <si>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</si>
  <si>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</si>
  <si>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</si>
  <si>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</si>
  <si>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</si>
  <si>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</si>
  <si>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</si>
  <si>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</si>
  <si>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</si>
  <si>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</si>
  <si>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</si>
  <si>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</si>
  <si>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</si>
  <si>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</si>
  <si>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</si>
  <si>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</si>
  <si>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</si>
  <si>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</si>
  <si>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</si>
  <si>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</si>
  <si>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</si>
  <si>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</si>
  <si>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</si>
  <si>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</si>
  <si>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</si>
  <si>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</si>
  <si>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</si>
  <si>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</si>
  <si>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</si>
  <si>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</si>
  <si>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</si>
  <si>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</si>
  <si>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</si>
  <si>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</si>
  <si>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</si>
  <si>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</si>
  <si>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</si>
  <si>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</si>
  <si>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</si>
  <si>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</si>
  <si>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</si>
  <si>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</si>
  <si>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</si>
  <si>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</si>
  <si>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</si>
  <si>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</si>
  <si>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</si>
  <si>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</si>
  <si>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</si>
  <si>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</si>
  <si>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</si>
  <si>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</si>
  <si>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</si>
  <si>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</si>
  <si>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</si>
  <si>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</si>
  <si>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</si>
  <si>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</si>
  <si>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</si>
  <si>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</si>
  <si>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</si>
  <si>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</si>
  <si>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</si>
  <si>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</si>
  <si>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</si>
  <si>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</si>
  <si>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</si>
  <si>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</si>
  <si>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</si>
  <si>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</si>
  <si>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</si>
  <si>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</si>
  <si>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</si>
  <si>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</si>
  <si>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</si>
  <si>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</si>
  <si>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</si>
  <si>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</si>
  <si>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</si>
  <si>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</si>
  <si>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</si>
  <si>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</si>
  <si>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</si>
  <si>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</si>
  <si>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</si>
  <si>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</si>
  <si>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</si>
  <si>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</si>
  <si>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</si>
  <si>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</si>
  <si>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</si>
  <si>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</si>
  <si>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</si>
  <si>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</si>
  <si>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</si>
  <si>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</si>
  <si>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</si>
  <si>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</si>
  <si>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</si>
  <si>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</si>
  <si>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</si>
  <si>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</si>
  <si>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</si>
  <si>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</si>
  <si>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</si>
  <si>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</si>
  <si>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</si>
  <si>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</si>
  <si>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</si>
  <si>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</si>
  <si>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</si>
  <si>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</si>
  <si>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</si>
  <si>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</si>
  <si>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</si>
  <si>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</si>
  <si>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</si>
  <si>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</si>
  <si>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</si>
  <si>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</si>
  <si>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</si>
  <si>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</si>
  <si>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</si>
  <si>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</si>
  <si>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</si>
  <si>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</si>
  <si>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</si>
  <si>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</si>
  <si>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</si>
  <si>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</si>
  <si>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</si>
  <si>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</si>
  <si>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</si>
  <si>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</si>
  <si>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</si>
  <si>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</si>
  <si>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</si>
  <si>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</si>
  <si>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</si>
  <si>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</si>
  <si>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</si>
  <si>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</si>
  <si>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</si>
  <si>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</si>
  <si>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</si>
  <si>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</si>
  <si>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</si>
  <si>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</si>
  <si>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</si>
  <si>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</si>
  <si>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</si>
  <si>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</si>
  <si>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</si>
  <si>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</si>
  <si>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</si>
  <si>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</si>
  <si>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</si>
  <si>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</si>
  <si>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</si>
  <si>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</si>
  <si>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</si>
  <si>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</si>
  <si>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</si>
  <si>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</si>
  <si>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</si>
  <si>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</si>
  <si>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</si>
  <si>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</si>
  <si>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</si>
  <si>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</si>
  <si>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</si>
  <si>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</si>
  <si>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</si>
  <si>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</si>
  <si>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</si>
  <si>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</si>
  <si>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</si>
  <si>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</si>
  <si>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</si>
  <si>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</si>
  <si>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</si>
  <si>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</si>
  <si>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</si>
  <si>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</si>
  <si>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</si>
  <si>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</si>
  <si>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</si>
  <si>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</si>
  <si>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</si>
  <si>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</si>
  <si>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</si>
  <si>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</si>
  <si>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</si>
  <si>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</si>
  <si>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</si>
  <si>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</si>
  <si>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</si>
  <si>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</si>
  <si>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</si>
  <si>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</si>
  <si>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</si>
  <si>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</si>
  <si>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</si>
  <si>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</si>
  <si>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</si>
  <si>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</si>
  <si>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</si>
  <si>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</si>
  <si>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</si>
  <si>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</si>
  <si>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</si>
  <si>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</si>
  <si>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</si>
  <si>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</si>
  <si>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</si>
  <si>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</si>
  <si>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</si>
  <si>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</si>
  <si>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</si>
  <si>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</si>
  <si>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</si>
  <si>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</si>
  <si>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</si>
  <si>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</si>
  <si>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</si>
  <si>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</si>
  <si>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</si>
  <si>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</si>
  <si>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</si>
  <si>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</si>
  <si>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</si>
  <si>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</si>
  <si>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</si>
  <si>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</si>
  <si>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</si>
  <si>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</si>
  <si>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</si>
  <si>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</si>
  <si>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</si>
  <si>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</si>
  <si>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</si>
  <si>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</si>
  <si>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</si>
  <si>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</si>
  <si>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</si>
  <si>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</si>
  <si>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</si>
  <si>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</si>
  <si>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</si>
  <si>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</si>
  <si>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</si>
  <si>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</si>
  <si>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</si>
  <si>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</si>
  <si>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</si>
  <si>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</si>
  <si>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</si>
  <si>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</si>
  <si>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</si>
  <si>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</si>
  <si>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</si>
  <si>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</si>
  <si>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</si>
  <si>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</si>
  <si>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</si>
  <si>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</si>
  <si>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</si>
  <si>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</si>
  <si>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</si>
  <si>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</si>
  <si>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</si>
  <si>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</si>
  <si>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</si>
  <si>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</si>
  <si>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</si>
  <si>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</si>
  <si>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</si>
  <si>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</si>
  <si>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</si>
  <si>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</si>
  <si>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</si>
  <si>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</si>
  <si>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</si>
  <si>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</si>
  <si>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</si>
  <si>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</si>
  <si>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</si>
  <si>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</si>
  <si>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</si>
  <si>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</si>
  <si>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</si>
  <si>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</si>
  <si>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</si>
  <si>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</si>
  <si>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</si>
  <si>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</si>
  <si>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</si>
  <si>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</si>
  <si>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</si>
  <si>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</si>
  <si>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</si>
  <si>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</si>
  <si>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</si>
  <si>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</si>
  <si>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</si>
  <si>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</si>
  <si>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</si>
  <si>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</si>
  <si>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</si>
  <si>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</si>
  <si>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</si>
  <si>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</si>
  <si>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</si>
  <si>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</si>
  <si>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</si>
  <si>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</si>
  <si>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</si>
  <si>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</si>
  <si>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</si>
  <si>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</si>
  <si>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</si>
  <si>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</si>
  <si>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</si>
  <si>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</si>
  <si>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</si>
  <si>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</si>
  <si>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</si>
  <si>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</si>
  <si>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</si>
  <si>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</si>
  <si>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</si>
  <si>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</si>
  <si>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</si>
  <si>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</si>
  <si>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</si>
  <si>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</si>
  <si>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</si>
  <si>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</si>
  <si>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</si>
  <si>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</si>
  <si>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</si>
  <si>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</si>
  <si>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</si>
  <si>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</si>
  <si>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</si>
  <si>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</si>
  <si>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</si>
  <si>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</si>
  <si>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</si>
  <si>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</si>
  <si>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</si>
  <si>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</si>
  <si>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</si>
  <si>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</si>
  <si>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</si>
  <si>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</si>
  <si>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</si>
  <si>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</si>
  <si>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</si>
  <si>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</si>
  <si>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</si>
  <si>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</si>
  <si>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</si>
  <si>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</si>
  <si>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</si>
  <si>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</si>
  <si>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</si>
  <si>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</si>
  <si>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</si>
  <si>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</si>
  <si>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</si>
  <si>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</si>
  <si>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</si>
  <si>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</si>
  <si>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</si>
  <si>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</si>
  <si>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</si>
  <si>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</si>
  <si>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</si>
  <si>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</si>
  <si>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</si>
  <si>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</si>
  <si>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</si>
  <si>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</si>
  <si>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</si>
  <si>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</si>
  <si>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</si>
  <si>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</si>
  <si>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</si>
  <si>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</si>
  <si>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</si>
  <si>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</si>
  <si>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</si>
  <si>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</si>
  <si>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</si>
  <si>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</si>
  <si>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</si>
  <si>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</si>
  <si>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</si>
  <si>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</si>
  <si>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</si>
  <si>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</si>
  <si>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</si>
  <si>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</si>
  <si>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</si>
  <si>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</si>
  <si>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</si>
  <si>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</si>
  <si>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</si>
  <si>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</si>
  <si>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</si>
  <si>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</si>
  <si>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</si>
  <si>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</si>
  <si>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</si>
  <si>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</si>
  <si>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</si>
  <si>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</si>
  <si>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</si>
  <si>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</si>
  <si>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</si>
  <si>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</si>
  <si>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</si>
  <si>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</si>
  <si>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</si>
  <si>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</si>
  <si>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</si>
  <si>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</si>
  <si>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</si>
  <si>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</si>
  <si>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</si>
  <si>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</si>
  <si>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</si>
  <si>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</si>
  <si>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</si>
  <si>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</si>
  <si>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</si>
  <si>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</si>
  <si>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</si>
  <si>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</si>
  <si>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</si>
  <si>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</si>
  <si>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</si>
  <si>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</si>
  <si>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</si>
  <si>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</si>
  <si>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</si>
  <si>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</si>
  <si>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</si>
  <si>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</si>
  <si>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</si>
  <si>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</si>
  <si>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</si>
  <si>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</si>
  <si>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</si>
  <si>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</si>
  <si>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</si>
  <si>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</si>
  <si>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</si>
  <si>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</si>
  <si>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</si>
  <si>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</si>
  <si>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</si>
  <si>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</si>
  <si>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</si>
  <si>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</si>
  <si>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</si>
  <si>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</si>
  <si>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</si>
  <si>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</si>
  <si>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</si>
  <si>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</si>
  <si>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</si>
  <si>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</si>
  <si>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</si>
  <si>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</si>
  <si>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</si>
  <si>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</si>
  <si>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</si>
  <si>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</si>
  <si>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</si>
  <si>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</si>
  <si>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</si>
  <si>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</si>
  <si>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</si>
  <si>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</si>
  <si>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</si>
  <si>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</si>
  <si>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</si>
  <si>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</si>
  <si>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</si>
  <si>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</si>
  <si>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</si>
  <si>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</si>
  <si>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</si>
  <si>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</si>
  <si>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</si>
  <si>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</si>
  <si>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</si>
  <si>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</si>
  <si>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</si>
  <si>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</si>
  <si>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</si>
  <si>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</si>
  <si>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</si>
  <si>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</si>
  <si>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</si>
  <si>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</si>
  <si>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</si>
  <si>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</si>
  <si>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</si>
  <si>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</si>
  <si>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</si>
  <si>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</si>
  <si>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</si>
  <si>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</si>
  <si>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</si>
  <si>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</si>
  <si>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</si>
  <si>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</si>
  <si>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</si>
  <si>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</si>
  <si>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</si>
  <si>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</si>
  <si>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</si>
  <si>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</si>
  <si>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</si>
  <si>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</si>
  <si>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</si>
  <si>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</si>
  <si>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</si>
  <si>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</si>
  <si>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</si>
  <si>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</si>
  <si>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</si>
  <si>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</si>
  <si>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</si>
  <si>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</si>
  <si>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</si>
  <si>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</si>
  <si>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</si>
  <si>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</si>
  <si>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</si>
  <si>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</si>
  <si>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</si>
  <si>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</si>
  <si>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</si>
  <si>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</si>
  <si>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</si>
  <si>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</si>
  <si>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</si>
  <si>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</si>
  <si>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</si>
  <si>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</si>
  <si>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</si>
  <si>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</si>
  <si>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</si>
  <si>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</si>
  <si>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</si>
  <si>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</si>
  <si>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</si>
  <si>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</si>
  <si>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</si>
  <si>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</si>
  <si>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</si>
  <si>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</si>
  <si>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</si>
  <si>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</si>
  <si>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</si>
  <si>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</si>
  <si>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</si>
  <si>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</si>
  <si>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</si>
  <si>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</si>
  <si>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</si>
  <si>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</si>
  <si>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</si>
  <si>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</si>
  <si>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</si>
  <si>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</si>
  <si>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</si>
  <si>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</si>
  <si>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</si>
  <si>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</si>
  <si>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</si>
  <si>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</si>
  <si>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</si>
  <si>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</si>
  <si>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</si>
  <si>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</si>
  <si>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</si>
  <si>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</si>
  <si>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</si>
  <si>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</si>
  <si>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</si>
  <si>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</si>
  <si>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</si>
  <si>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</si>
  <si>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</si>
  <si>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</si>
  <si>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</si>
  <si>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</si>
  <si>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</si>
  <si>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</si>
  <si>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</si>
  <si>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</si>
  <si>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</si>
  <si>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</si>
  <si>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</si>
  <si>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</si>
  <si>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</si>
  <si>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</si>
  <si>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</si>
  <si>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</si>
  <si>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</si>
  <si>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</si>
  <si>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</si>
  <si>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</si>
  <si>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</si>
  <si>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</si>
  <si>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</si>
  <si>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</si>
  <si>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</si>
  <si>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</si>
  <si>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</si>
  <si>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</si>
  <si>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</si>
  <si>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</si>
  <si>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</si>
  <si>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</si>
  <si>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</si>
  <si>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</si>
  <si>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</si>
  <si>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</si>
  <si>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</si>
  <si>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</si>
  <si>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</si>
  <si>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</si>
  <si>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</si>
  <si>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</si>
  <si>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</si>
  <si>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</si>
  <si>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</si>
  <si>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</si>
  <si>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</si>
  <si>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</si>
  <si>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</si>
  <si>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</si>
  <si>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</si>
  <si>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</si>
  <si>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</si>
  <si>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</si>
  <si>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</si>
  <si>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</si>
  <si>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</si>
  <si>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</si>
  <si>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</si>
  <si>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</si>
  <si>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</si>
  <si>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</si>
  <si>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</si>
  <si>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</si>
  <si>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</si>
  <si>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</si>
  <si>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</si>
  <si>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</si>
  <si>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</si>
  <si>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</si>
  <si>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</si>
  <si>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</si>
  <si>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</si>
  <si>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</si>
  <si>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</si>
  <si>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</si>
  <si>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</si>
  <si>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</si>
  <si>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</si>
  <si>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</si>
  <si>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</si>
  <si>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</si>
  <si>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</si>
  <si>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</si>
  <si>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</si>
  <si>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</si>
  <si>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</si>
  <si>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</si>
  <si>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</si>
  <si>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</si>
  <si>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</si>
  <si>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</si>
  <si>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</si>
  <si>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</si>
  <si>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</si>
  <si>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</si>
  <si>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</si>
  <si>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</si>
  <si>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</si>
  <si>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</si>
  <si>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</si>
  <si>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</si>
  <si>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</si>
  <si>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</si>
  <si>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</si>
  <si>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</si>
  <si>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</si>
  <si>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</si>
  <si>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</si>
  <si>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</si>
  <si>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</si>
  <si>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</si>
  <si>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</si>
  <si>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</si>
  <si>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</si>
  <si>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</si>
  <si>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</si>
  <si>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</si>
  <si>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</si>
  <si>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</si>
  <si>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</si>
  <si>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</si>
  <si>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</si>
  <si>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</si>
  <si>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</si>
  <si>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</si>
  <si>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</si>
  <si>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</si>
  <si>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</si>
  <si>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</si>
  <si>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</si>
  <si>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</si>
  <si>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</si>
  <si>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</si>
  <si>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</si>
  <si>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</si>
  <si>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</si>
  <si>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</si>
  <si>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</si>
  <si>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</si>
  <si>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</si>
  <si>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</si>
  <si>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</si>
  <si>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</si>
  <si>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</si>
  <si>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</si>
  <si>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</si>
  <si>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</si>
  <si>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</si>
  <si>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</si>
  <si>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</si>
  <si>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</si>
  <si>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</si>
  <si>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</si>
  <si>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</si>
  <si>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</si>
  <si>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</si>
  <si>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</si>
  <si>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</si>
  <si>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</si>
  <si>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</si>
  <si>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</si>
  <si>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</si>
  <si>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</si>
  <si>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</si>
  <si>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</si>
  <si>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</si>
  <si>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</si>
  <si>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</si>
  <si>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</si>
  <si>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</si>
  <si>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</si>
  <si>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</si>
  <si>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</si>
  <si>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</si>
  <si>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</si>
  <si>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</si>
  <si>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</si>
  <si>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</si>
  <si>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</si>
  <si>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</si>
  <si>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</si>
  <si>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</si>
  <si>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</si>
  <si>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</si>
  <si>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</si>
  <si>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</si>
  <si>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</si>
  <si>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</si>
  <si>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</si>
  <si>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</si>
  <si>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</si>
  <si>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</si>
  <si>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</si>
  <si>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</si>
  <si>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</si>
  <si>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</si>
  <si>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</si>
  <si>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</si>
  <si>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</si>
  <si>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</si>
  <si>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</si>
  <si>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</si>
  <si>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</si>
  <si>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</si>
  <si>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</si>
  <si>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</si>
  <si>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</si>
  <si>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</si>
  <si>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</si>
  <si>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</si>
  <si>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</si>
  <si>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</si>
  <si>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</si>
  <si>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</si>
  <si>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</si>
  <si>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</si>
  <si>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</si>
  <si>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</si>
  <si>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</si>
  <si>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</si>
  <si>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</si>
  <si>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</si>
  <si>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</si>
  <si>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</si>
  <si>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</si>
  <si>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</si>
  <si>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</si>
  <si>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</si>
  <si>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</si>
  <si>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</si>
  <si>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</si>
  <si>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</si>
  <si>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</si>
  <si>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</si>
  <si>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</si>
  <si>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</si>
  <si>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</si>
  <si>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</si>
  <si>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</si>
  <si>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</si>
  <si>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</si>
  <si>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</si>
  <si>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</si>
  <si>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</si>
  <si>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</si>
  <si>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</si>
  <si>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</si>
  <si>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</si>
  <si>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</si>
  <si>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</si>
  <si>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</si>
  <si>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</si>
  <si>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</si>
  <si>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</si>
  <si>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</si>
  <si>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</si>
  <si>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</si>
  <si>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</si>
  <si>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</si>
  <si>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</si>
  <si>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</si>
  <si>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</si>
  <si>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</si>
  <si>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</si>
  <si>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</si>
  <si>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</si>
  <si>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</si>
  <si>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</si>
  <si>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</si>
  <si>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</si>
  <si>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</si>
  <si>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</si>
  <si>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</si>
  <si>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</si>
  <si>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</si>
  <si>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</si>
  <si>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</si>
  <si>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</si>
  <si>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</si>
  <si>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</si>
  <si>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</si>
  <si>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</si>
  <si>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</si>
  <si>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</si>
  <si>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</si>
  <si>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</si>
  <si>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</si>
  <si>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</si>
  <si>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</si>
  <si>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</si>
  <si>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</si>
  <si>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</si>
  <si>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</si>
  <si>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</si>
  <si>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</si>
  <si>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</si>
  <si>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</si>
  <si>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</si>
  <si>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</si>
  <si>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</si>
  <si>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</si>
  <si>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</si>
  <si>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</si>
  <si>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</si>
  <si>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</si>
  <si>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</si>
  <si>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</si>
  <si>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</si>
  <si>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</si>
  <si>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</si>
  <si>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</si>
  <si>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</si>
  <si>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</si>
  <si>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</si>
  <si>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</si>
  <si>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</si>
  <si>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</si>
  <si>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</si>
  <si>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</si>
  <si>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</si>
  <si>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</si>
  <si>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</si>
  <si>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</si>
  <si>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</si>
  <si>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</si>
  <si>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</si>
  <si>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</si>
  <si>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</si>
  <si>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</si>
  <si>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</si>
  <si>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</si>
  <si>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</si>
  <si>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</si>
  <si>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</si>
  <si>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</si>
  <si>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</si>
  <si>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</si>
  <si>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</si>
  <si>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</si>
  <si>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</si>
  <si>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</si>
  <si>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</si>
  <si>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</si>
  <si>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</si>
  <si>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</si>
  <si>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</si>
  <si>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</si>
  <si>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</si>
  <si>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</si>
  <si>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</si>
  <si>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</si>
  <si>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</si>
  <si>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</si>
  <si>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</si>
  <si>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</si>
  <si>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</si>
  <si>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</si>
  <si>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</si>
  <si>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</si>
  <si>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</si>
  <si>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</si>
  <si>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</si>
  <si>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</si>
  <si>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</si>
  <si>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</si>
  <si>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</si>
  <si>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</si>
  <si>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</si>
  <si>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</si>
  <si>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</si>
  <si>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</si>
  <si>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</si>
  <si>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</si>
  <si>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</si>
  <si>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</si>
  <si>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</si>
  <si>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</si>
  <si>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</si>
  <si>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</si>
  <si>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</si>
  <si>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</si>
  <si>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</si>
  <si>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</si>
  <si>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</si>
  <si>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</si>
  <si>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</si>
  <si>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</si>
  <si>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</si>
  <si>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</si>
  <si>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</si>
  <si>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</si>
  <si>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</si>
  <si>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</si>
  <si>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</si>
  <si>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</si>
  <si>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</si>
  <si>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</si>
  <si>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</si>
  <si>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</si>
  <si>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</si>
  <si>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</si>
  <si>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</si>
  <si>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</si>
  <si>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</si>
  <si>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</si>
  <si>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</si>
  <si>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</si>
  <si>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</si>
  <si>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</si>
  <si>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</si>
  <si>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</si>
  <si>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</si>
  <si>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</si>
  <si>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</si>
  <si>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</si>
  <si>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</si>
  <si>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</si>
  <si>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</si>
  <si>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</si>
  <si>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</si>
  <si>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</si>
  <si>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</si>
  <si>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</si>
  <si>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</si>
  <si>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</si>
  <si>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</si>
  <si>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</si>
  <si>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</si>
  <si>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</si>
  <si>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</si>
  <si>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</si>
  <si>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</si>
  <si>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</si>
  <si>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</si>
  <si>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</si>
  <si>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</si>
  <si>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</si>
  <si>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</si>
  <si>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</si>
  <si>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</si>
  <si>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</si>
  <si>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</si>
  <si>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</si>
  <si>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</si>
  <si>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</si>
  <si>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</si>
  <si>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</si>
  <si>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</si>
  <si>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</si>
  <si>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</si>
  <si>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</si>
  <si>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</si>
  <si>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</si>
  <si>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</si>
  <si>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</si>
  <si>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</si>
  <si>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</si>
  <si>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</si>
  <si>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</si>
  <si>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</si>
  <si>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</si>
  <si>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</si>
  <si>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</si>
  <si>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</si>
  <si>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</si>
  <si>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</si>
  <si>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</si>
  <si>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</si>
  <si>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</si>
  <si>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</si>
  <si>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</si>
  <si>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</si>
  <si>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</si>
  <si>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</si>
  <si>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</si>
  <si>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</si>
  <si>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</si>
  <si>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</si>
  <si>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</si>
  <si>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</si>
  <si>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</si>
  <si>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</si>
  <si>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</si>
  <si>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</si>
  <si>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</si>
  <si>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</si>
  <si>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</si>
  <si>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</si>
  <si>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</si>
  <si>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</si>
  <si>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</si>
  <si>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</si>
  <si>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</si>
  <si>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</si>
  <si>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</si>
  <si>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</si>
  <si>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</si>
  <si>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</si>
  <si>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</si>
  <si>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</si>
  <si>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</si>
  <si>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</si>
  <si>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</si>
  <si>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</si>
  <si>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</si>
  <si>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</si>
  <si>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</si>
  <si>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</si>
  <si>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</si>
  <si>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</si>
  <si>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</si>
  <si>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</si>
  <si>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</si>
  <si>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</si>
  <si>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</si>
  <si>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</si>
  <si>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</si>
  <si>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</si>
  <si>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</si>
  <si>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</si>
  <si>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</si>
  <si>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</si>
  <si>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</si>
  <si>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</si>
  <si>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</si>
  <si>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</si>
  <si>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</si>
  <si>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</si>
  <si>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</si>
  <si>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</si>
  <si>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</si>
  <si>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</si>
  <si>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</si>
  <si>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</si>
  <si>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</si>
  <si>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</si>
  <si>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</si>
  <si>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</si>
  <si>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</si>
  <si>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</si>
  <si>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</si>
  <si>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</si>
  <si>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</si>
  <si>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</si>
  <si>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</si>
  <si>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</si>
  <si>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</si>
  <si>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</si>
  <si>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</si>
  <si>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</si>
  <si>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</si>
  <si>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</si>
  <si>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</si>
  <si>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</si>
  <si>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</si>
  <si>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</si>
  <si>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</si>
  <si>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</si>
  <si>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</si>
  <si>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</si>
  <si>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</si>
  <si>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</si>
  <si>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</si>
  <si>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</si>
  <si>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</si>
  <si>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</si>
  <si>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</si>
  <si>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</si>
  <si>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</si>
  <si>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</si>
  <si>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</si>
  <si>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</si>
  <si>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</si>
  <si>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</si>
  <si>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</si>
  <si>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</si>
  <si>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</si>
  <si>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</si>
  <si>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</si>
  <si>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</si>
  <si>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</si>
  <si>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</si>
  <si>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</si>
  <si>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</si>
  <si>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</si>
  <si>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</si>
  <si>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</si>
  <si>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</si>
  <si>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</si>
  <si>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</si>
  <si>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</si>
  <si>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</si>
  <si>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</si>
  <si>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</si>
  <si>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</si>
  <si>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</si>
  <si>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</si>
  <si>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</si>
  <si>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</si>
  <si>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</si>
  <si>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</si>
  <si>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</si>
  <si>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</si>
  <si>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</si>
  <si>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</si>
  <si>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</si>
  <si>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</si>
  <si>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</si>
  <si>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</si>
  <si>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</si>
  <si>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</si>
  <si>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</si>
  <si>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</si>
  <si>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</si>
  <si>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</si>
  <si>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</si>
  <si>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</si>
  <si>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</si>
  <si>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</si>
  <si>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</si>
  <si>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</si>
  <si>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</si>
  <si>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</si>
  <si>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</si>
  <si>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</si>
  <si>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</si>
  <si>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</si>
  <si>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</si>
  <si>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</si>
  <si>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</si>
  <si>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</si>
  <si>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</si>
  <si>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</si>
  <si>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</si>
  <si>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</si>
  <si>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</si>
  <si>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</si>
  <si>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</si>
  <si>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</si>
  <si>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</si>
  <si>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</si>
  <si>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</si>
  <si>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</si>
  <si>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</si>
  <si>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</si>
  <si>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</si>
  <si>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</si>
  <si>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</si>
  <si>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</si>
  <si>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</si>
  <si>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</si>
  <si>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</si>
  <si>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</si>
  <si>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</si>
  <si>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</si>
  <si>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</si>
  <si>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</si>
  <si>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</si>
  <si>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</si>
  <si>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</si>
  <si>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</si>
  <si>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</si>
  <si>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</si>
  <si>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</si>
  <si>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</si>
  <si>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</si>
  <si>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</si>
  <si>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</si>
  <si>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</si>
  <si>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</si>
  <si>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</si>
  <si>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</si>
  <si>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</si>
  <si>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</si>
  <si>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</si>
  <si>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</si>
  <si>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</si>
  <si>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</si>
  <si>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</si>
  <si>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</si>
  <si>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</si>
  <si>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</si>
  <si>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</si>
  <si>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</si>
  <si>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</si>
  <si>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</si>
  <si>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</si>
  <si>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</si>
  <si>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</si>
  <si>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</si>
  <si>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</si>
  <si>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</si>
  <si>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</si>
  <si>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</si>
  <si>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</si>
  <si>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</si>
  <si>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</si>
  <si>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</si>
  <si>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</si>
  <si>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</si>
  <si>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</si>
  <si>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</si>
  <si>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</si>
  <si>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</si>
  <si>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</si>
  <si>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</si>
  <si>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</si>
  <si>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</si>
  <si>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</si>
  <si>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</si>
  <si>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</si>
  <si>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</si>
  <si>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</si>
  <si>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</si>
  <si>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</si>
  <si>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</si>
  <si>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</si>
  <si>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</si>
  <si>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</si>
  <si>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</si>
  <si>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</si>
  <si>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</si>
  <si>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</si>
  <si>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</si>
  <si>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</si>
  <si>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</si>
  <si>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</si>
  <si>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</si>
  <si>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</si>
  <si>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</si>
  <si>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</si>
  <si>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</si>
  <si>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</si>
  <si>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</si>
  <si>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</si>
  <si>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</si>
  <si>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</si>
  <si>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</si>
  <si>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</si>
  <si>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</si>
  <si>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</si>
  <si>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</si>
  <si>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</si>
  <si>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</si>
  <si>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</si>
  <si>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</si>
  <si>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</si>
  <si>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</si>
  <si>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</si>
  <si>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</si>
  <si>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</si>
  <si>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</si>
  <si>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</si>
  <si>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</si>
  <si>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</si>
  <si>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</si>
  <si>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</si>
  <si>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</si>
  <si>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</si>
  <si>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</si>
  <si>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</si>
  <si>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</si>
  <si>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</si>
  <si>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</si>
  <si>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</si>
  <si>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</si>
  <si>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</si>
  <si>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</si>
  <si>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</si>
  <si>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</si>
  <si>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</si>
  <si>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</si>
  <si>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</si>
  <si>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</si>
  <si>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</si>
  <si>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</si>
  <si>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</si>
  <si>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</si>
  <si>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</si>
  <si>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</si>
  <si>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</si>
  <si>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</si>
  <si>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</si>
  <si>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</si>
  <si>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</si>
  <si>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</si>
  <si>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</si>
  <si>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</si>
  <si>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</si>
  <si>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</si>
  <si>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</si>
  <si>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</si>
  <si>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</si>
  <si>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</si>
  <si>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</si>
  <si>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</si>
  <si>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</si>
  <si>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</si>
  <si>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</si>
  <si>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</si>
  <si>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</si>
  <si>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</si>
  <si>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</si>
  <si>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</si>
  <si>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</si>
  <si>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</si>
  <si>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</si>
  <si>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</si>
  <si>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</si>
  <si>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</si>
  <si>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</si>
  <si>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</si>
  <si>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</si>
  <si>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</si>
  <si>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</si>
  <si>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</si>
  <si>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</si>
  <si>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</si>
  <si>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</si>
  <si>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</si>
  <si>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</si>
  <si>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</si>
  <si>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</si>
  <si>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</si>
  <si>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</si>
  <si>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</si>
  <si>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</si>
  <si>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</si>
  <si>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</si>
  <si>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</si>
  <si>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</si>
  <si>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</si>
  <si>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</si>
  <si>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</si>
  <si>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</si>
  <si>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</si>
  <si>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</si>
  <si>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</si>
  <si>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</si>
  <si>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</si>
  <si>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</si>
  <si>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</si>
  <si>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</si>
  <si>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</si>
  <si>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</si>
  <si>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</si>
  <si>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</si>
  <si>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</si>
  <si>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</si>
  <si>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</si>
  <si>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</si>
  <si>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</si>
  <si>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</si>
  <si>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</si>
  <si>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</si>
  <si>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</si>
  <si>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</si>
  <si>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</si>
  <si>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</si>
  <si>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</si>
  <si>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</si>
  <si>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</si>
  <si>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</si>
  <si>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</si>
  <si>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</si>
  <si>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</si>
  <si>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</si>
  <si>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</si>
  <si>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</si>
  <si>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</si>
  <si>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</si>
  <si>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</si>
  <si>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</si>
  <si>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</si>
  <si>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</si>
  <si>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</si>
  <si>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</si>
  <si>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</si>
  <si>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</si>
  <si>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</si>
  <si>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</si>
  <si>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</si>
  <si>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</si>
  <si>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</si>
  <si>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</si>
  <si>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</si>
  <si>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</si>
  <si>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</si>
  <si>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</si>
  <si>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</si>
  <si>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</si>
  <si>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</si>
  <si>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</si>
  <si>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</si>
  <si>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</si>
  <si>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</si>
  <si>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</si>
  <si>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</si>
  <si>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</si>
  <si>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</si>
  <si>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</si>
  <si>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</si>
  <si>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</si>
  <si>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</si>
  <si>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</si>
  <si>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</si>
  <si>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</si>
  <si>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</si>
  <si>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</si>
  <si>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</si>
  <si>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</si>
  <si>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</si>
  <si>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</si>
  <si>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</si>
  <si>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</si>
  <si>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</si>
  <si>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</si>
  <si>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</si>
  <si>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</si>
  <si>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</si>
  <si>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</si>
  <si>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</si>
  <si>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</si>
  <si>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</si>
  <si>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</si>
  <si>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</si>
  <si>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</si>
  <si>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</si>
  <si>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</si>
  <si>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</si>
  <si>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</si>
  <si>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</si>
  <si>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</si>
  <si>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</si>
  <si>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</si>
  <si>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</si>
  <si>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</si>
  <si>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</si>
  <si>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</si>
  <si>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</si>
  <si>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</si>
  <si>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</si>
  <si>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</si>
  <si>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</si>
  <si>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</si>
  <si>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</si>
  <si>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</si>
  <si>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</si>
  <si>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</si>
  <si>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</si>
  <si>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</si>
  <si>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</si>
  <si>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</si>
  <si>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</si>
  <si>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</si>
  <si>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</si>
  <si>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</si>
  <si>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</si>
  <si>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</si>
  <si>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</si>
  <si>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</si>
  <si>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</si>
  <si>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</si>
  <si>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</si>
  <si>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</si>
  <si>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</si>
  <si>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</si>
  <si>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</si>
  <si>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</si>
  <si>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</si>
  <si>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</si>
  <si>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</si>
  <si>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</si>
  <si>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</si>
  <si>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</si>
  <si>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</si>
  <si>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</si>
  <si>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</si>
  <si>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</si>
  <si>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</si>
  <si>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</si>
  <si>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</si>
  <si>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</si>
  <si>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</si>
  <si>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</si>
  <si>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</si>
  <si>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</si>
  <si>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</si>
  <si>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</si>
  <si>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</si>
  <si>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</si>
  <si>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</si>
  <si>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</si>
  <si>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</si>
  <si>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</si>
  <si>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</si>
  <si>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</si>
  <si>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</si>
  <si>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</si>
  <si>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</si>
  <si>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</si>
  <si>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</si>
  <si>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</si>
  <si>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</si>
  <si>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</si>
  <si>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</si>
  <si>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</si>
  <si>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</si>
  <si>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</si>
  <si>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</si>
  <si>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</si>
  <si>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</si>
  <si>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</si>
  <si>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</si>
  <si>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</si>
  <si>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</si>
  <si>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</si>
  <si>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</si>
  <si>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</si>
  <si>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</si>
  <si>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</si>
  <si>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</si>
  <si>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</si>
  <si>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</si>
  <si>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</si>
  <si>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</si>
  <si>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</si>
  <si>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</si>
  <si>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</si>
  <si>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</si>
  <si>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</si>
  <si>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</si>
  <si>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</si>
  <si>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</si>
  <si>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</si>
  <si>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</si>
  <si>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</si>
  <si>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</si>
  <si>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</si>
  <si>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</si>
  <si>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</si>
  <si>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</si>
  <si>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</si>
  <si>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</si>
  <si>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</si>
  <si>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</si>
  <si>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</si>
  <si>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</si>
  <si>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</si>
  <si>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</si>
  <si>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</si>
  <si>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</si>
  <si>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</si>
  <si>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</si>
  <si>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</si>
  <si>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</si>
  <si>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</si>
  <si>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</si>
  <si>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</si>
  <si>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</si>
  <si>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</si>
  <si>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</si>
  <si>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</si>
  <si>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</si>
  <si>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</si>
  <si>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</si>
  <si>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</si>
  <si>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</si>
  <si>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</si>
  <si>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</si>
  <si>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</si>
  <si>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</si>
  <si>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</si>
  <si>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</si>
  <si>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</si>
  <si>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</si>
  <si>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</si>
  <si>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</si>
  <si>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</si>
  <si>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</si>
  <si>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</si>
  <si>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</si>
  <si>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</si>
  <si>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</si>
  <si>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</si>
  <si>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</si>
  <si>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</si>
  <si>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</si>
  <si>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</si>
  <si>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</si>
  <si>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</si>
  <si>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</si>
  <si>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</si>
  <si>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</si>
  <si>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</si>
  <si>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</si>
  <si>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</si>
  <si>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</si>
  <si>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</si>
  <si>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</si>
  <si>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</si>
  <si>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</si>
  <si>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</si>
  <si>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</si>
  <si>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</si>
  <si>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</si>
  <si>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</si>
  <si>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</si>
  <si>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</si>
  <si>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</si>
  <si>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</si>
  <si>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</si>
  <si>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</si>
  <si>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</si>
  <si>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</si>
  <si>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</si>
  <si>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</si>
  <si>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</si>
  <si>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</si>
  <si>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</si>
  <si>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</si>
  <si>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</si>
  <si>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</si>
  <si>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</si>
  <si>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</si>
  <si>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</si>
  <si>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</si>
  <si>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</si>
  <si>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</si>
  <si>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</si>
  <si>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</si>
  <si>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</si>
  <si>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</si>
  <si>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</si>
  <si>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</si>
  <si>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</si>
  <si>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</si>
  <si>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</si>
  <si>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</si>
  <si>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</si>
  <si>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</si>
  <si>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</si>
  <si>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</si>
  <si>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</si>
  <si>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</si>
  <si>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</si>
  <si>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</si>
  <si>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</si>
  <si>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</si>
  <si>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</si>
  <si>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</si>
  <si>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</si>
  <si>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</si>
  <si>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</si>
  <si>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</si>
  <si>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</si>
  <si>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</si>
  <si>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</si>
  <si>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</si>
  <si>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</si>
  <si>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</si>
  <si>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</si>
  <si>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</si>
  <si>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</si>
  <si>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</si>
  <si>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</si>
  <si>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</si>
  <si>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</si>
  <si>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</si>
  <si>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</si>
  <si>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</si>
  <si>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</si>
  <si>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</si>
  <si>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</si>
  <si>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</si>
  <si>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</si>
  <si>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</si>
  <si>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</si>
  <si>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</si>
  <si>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</si>
  <si>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</si>
  <si>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</si>
  <si>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</si>
  <si>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</si>
  <si>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</si>
  <si>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</si>
  <si>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</si>
  <si>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</si>
  <si>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</si>
  <si>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</si>
  <si>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</si>
  <si>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</si>
  <si>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</si>
  <si>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</si>
  <si>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</si>
  <si>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</si>
  <si>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</si>
  <si>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</si>
  <si>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</si>
  <si>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</si>
  <si>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</si>
  <si>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</si>
  <si>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</si>
  <si>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</si>
  <si>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</si>
  <si>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</si>
  <si>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</si>
  <si>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</si>
  <si>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</si>
  <si>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</si>
  <si>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</si>
  <si>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</si>
  <si>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</si>
  <si>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</si>
  <si>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</si>
  <si>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</si>
  <si>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</si>
  <si>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</si>
  <si>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</si>
  <si>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</si>
  <si>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</si>
  <si>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</si>
  <si>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</si>
  <si>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</si>
  <si>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</si>
  <si>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</si>
  <si>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</si>
  <si>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</si>
  <si>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</si>
  <si>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</si>
  <si>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</si>
  <si>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</si>
  <si>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</si>
  <si>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</si>
  <si>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</si>
  <si>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</si>
  <si>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</si>
  <si>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</si>
  <si>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</si>
  <si>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</si>
  <si>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</si>
  <si>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</si>
  <si>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</si>
  <si>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</si>
  <si>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</si>
  <si>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</si>
  <si>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</si>
  <si>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</si>
  <si>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</si>
  <si>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</si>
  <si>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</si>
  <si>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</si>
  <si>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</si>
  <si>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</si>
  <si>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</si>
  <si>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</si>
  <si>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</si>
  <si>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</si>
  <si>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</si>
  <si>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</si>
  <si>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</si>
  <si>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</si>
  <si>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</si>
  <si>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</si>
  <si>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</si>
  <si>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</si>
  <si>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</si>
  <si>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</si>
  <si>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</si>
  <si>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</si>
  <si>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</si>
  <si>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</si>
  <si>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</si>
  <si>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</si>
  <si>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</si>
  <si>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</si>
  <si>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</si>
  <si>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</si>
  <si>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</si>
  <si>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</si>
  <si>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</si>
  <si>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</si>
  <si>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</si>
  <si>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</si>
  <si>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</si>
  <si>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</si>
  <si>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</si>
  <si>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</si>
  <si>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</si>
  <si>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</si>
  <si>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</si>
  <si>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</si>
  <si>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</si>
  <si>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</si>
  <si>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</si>
  <si>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</si>
  <si>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</si>
  <si>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</si>
  <si>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</si>
  <si>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</si>
  <si>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</si>
  <si>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</si>
  <si>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</si>
  <si>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</si>
  <si>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</si>
  <si>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</si>
  <si>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</si>
  <si>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</si>
  <si>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</si>
  <si>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</si>
  <si>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</si>
  <si>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</si>
  <si>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</si>
  <si>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</si>
  <si>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</si>
  <si>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</si>
  <si>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</si>
  <si>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</si>
  <si>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</si>
  <si>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</si>
  <si>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</si>
  <si>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</si>
  <si>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</si>
  <si>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</si>
  <si>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</si>
  <si>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</si>
  <si>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</si>
  <si>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</si>
  <si>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</si>
  <si>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</si>
  <si>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</si>
  <si>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</si>
  <si>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</si>
  <si>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</si>
  <si>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</si>
  <si>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</si>
  <si>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</si>
  <si>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</si>
  <si>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</si>
  <si>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</si>
  <si>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</si>
  <si>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</si>
  <si>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</si>
  <si>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</si>
  <si>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</si>
  <si>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</si>
  <si>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</si>
  <si>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</si>
  <si>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</si>
  <si>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</si>
  <si>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</si>
  <si>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</si>
  <si>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</si>
  <si>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</si>
  <si>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</si>
  <si>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</si>
  <si>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</si>
  <si>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</si>
  <si>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</si>
  <si>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</si>
  <si>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</si>
  <si>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</si>
  <si>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</si>
  <si>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</si>
  <si>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</si>
  <si>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</si>
  <si>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</si>
  <si>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</si>
  <si>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</si>
  <si>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</si>
  <si>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</si>
  <si>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</si>
  <si>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</si>
  <si>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</si>
  <si>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</si>
  <si>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</si>
  <si>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</si>
  <si>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</si>
  <si>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</si>
  <si>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</si>
  <si>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</si>
  <si>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</si>
  <si>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</si>
  <si>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</si>
  <si>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</si>
  <si>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</si>
  <si>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</si>
  <si>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</si>
  <si>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</si>
  <si>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</si>
  <si>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</si>
  <si>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</si>
  <si>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</si>
  <si>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</si>
  <si>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</si>
  <si>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</si>
  <si>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</si>
  <si>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</si>
  <si>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</si>
  <si>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</si>
  <si>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</si>
  <si>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</si>
  <si>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</si>
  <si>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</si>
  <si>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</si>
  <si>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</si>
  <si>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</si>
  <si>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</si>
  <si>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</si>
  <si>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</si>
  <si>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</si>
  <si>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</si>
  <si>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</si>
  <si>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</si>
  <si>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</si>
  <si>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</si>
  <si>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</si>
  <si>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</si>
  <si>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</si>
  <si>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</si>
  <si>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</si>
  <si>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</si>
  <si>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</si>
  <si>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</si>
  <si>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</si>
  <si>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</si>
  <si>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</si>
  <si>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</si>
  <si>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</si>
  <si>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</si>
  <si>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</si>
  <si>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</si>
  <si>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</si>
  <si>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</si>
  <si>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</si>
  <si>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</si>
  <si>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</si>
  <si>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</si>
  <si>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</si>
  <si>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</si>
  <si>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</si>
  <si>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</si>
  <si>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</si>
  <si>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</si>
  <si>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</si>
  <si>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</si>
  <si>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</si>
  <si>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</si>
  <si>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</si>
  <si>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</si>
  <si>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</si>
  <si>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</si>
  <si>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</si>
  <si>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</si>
  <si>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</si>
  <si>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</si>
  <si>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</si>
  <si>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</si>
  <si>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</si>
  <si>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</si>
  <si>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</si>
  <si>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</si>
  <si>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</si>
  <si>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</si>
  <si>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</si>
  <si>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</si>
  <si>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</si>
  <si>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</si>
  <si>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</si>
  <si>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</si>
  <si>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</si>
  <si>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</si>
  <si>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</si>
  <si>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</si>
  <si>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</si>
  <si>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</si>
  <si>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</si>
  <si>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</si>
  <si>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</si>
  <si>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</si>
  <si>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</si>
  <si>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</si>
  <si>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</si>
  <si>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</si>
  <si>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</si>
  <si>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</si>
  <si>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</si>
  <si>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</si>
  <si>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</si>
  <si>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</si>
  <si>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</si>
  <si>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</si>
  <si>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</si>
  <si>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</si>
  <si>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</si>
  <si>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</si>
  <si>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</si>
  <si>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</si>
  <si>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</si>
  <si>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</si>
  <si>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</si>
  <si>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</si>
  <si>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</si>
  <si>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</si>
  <si>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</si>
  <si>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</si>
  <si>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</si>
  <si>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</si>
  <si>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</si>
  <si>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</si>
  <si>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</si>
  <si>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</si>
  <si>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</si>
  <si>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</si>
  <si>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</si>
  <si>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</si>
  <si>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</si>
  <si>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</si>
  <si>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</si>
  <si>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</si>
  <si>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</si>
  <si>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</si>
  <si>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</si>
  <si>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</si>
  <si>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</si>
  <si>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</si>
  <si>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</si>
  <si>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</si>
  <si>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</si>
  <si>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</si>
  <si>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</si>
  <si>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</si>
  <si>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</si>
  <si>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</si>
  <si>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</si>
  <si>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</si>
  <si>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</si>
  <si>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</si>
  <si>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</si>
  <si>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</si>
  <si>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</si>
  <si>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</si>
  <si>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</si>
  <si>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</si>
  <si>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</si>
  <si>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</si>
  <si>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</si>
  <si>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</si>
  <si>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</si>
  <si>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</si>
  <si>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</si>
  <si>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</si>
  <si>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</si>
  <si>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</si>
  <si>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</si>
  <si>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</si>
  <si>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</si>
  <si>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</si>
  <si>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</si>
  <si>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</si>
  <si>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</si>
  <si>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</si>
  <si>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</si>
  <si>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</si>
  <si>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</si>
  <si>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</si>
  <si>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</si>
  <si>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</si>
  <si>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</si>
  <si>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</si>
  <si>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</si>
  <si>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</si>
  <si>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</si>
  <si>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</si>
  <si>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</si>
  <si>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</si>
  <si>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</si>
  <si>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</si>
  <si>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</si>
  <si>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</si>
  <si>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</si>
  <si>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</si>
  <si>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</si>
  <si>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</si>
  <si>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</si>
  <si>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</si>
  <si>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</si>
  <si>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</si>
  <si>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</si>
  <si>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</si>
  <si>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</si>
  <si>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</si>
  <si>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</si>
  <si>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</si>
  <si>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</si>
  <si>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</si>
  <si>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</si>
  <si>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</si>
  <si>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</si>
  <si>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</si>
  <si>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</si>
  <si>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</si>
  <si>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</si>
  <si>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</si>
  <si>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</si>
  <si>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</si>
  <si>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</si>
  <si>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</si>
  <si>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</si>
  <si>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</si>
  <si>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</si>
  <si>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</si>
  <si>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</si>
  <si>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</si>
  <si>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</si>
  <si>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</si>
  <si>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</si>
  <si>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</si>
  <si>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</si>
  <si>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</si>
  <si>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</si>
  <si>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</si>
  <si>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</si>
  <si>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</si>
  <si>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</si>
  <si>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</si>
  <si>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</si>
  <si>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</si>
  <si>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</si>
  <si>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</si>
  <si>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</si>
  <si>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</si>
  <si>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</si>
  <si>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</si>
  <si>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</si>
  <si>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</si>
  <si>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</si>
  <si>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</si>
  <si>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</si>
  <si>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</si>
  <si>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</si>
  <si>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</si>
  <si>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</si>
  <si>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</si>
  <si>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</si>
  <si>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</si>
  <si>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</si>
  <si>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</si>
  <si>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</si>
  <si>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</si>
  <si>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</si>
  <si>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</si>
  <si>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</si>
  <si>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</si>
  <si>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</si>
  <si>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</si>
  <si>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</si>
  <si>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</si>
  <si>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</si>
  <si>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</si>
  <si>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</si>
  <si>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</si>
  <si>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</si>
  <si>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</si>
  <si>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</si>
  <si>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</si>
  <si>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</si>
  <si>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</si>
  <si>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</si>
  <si>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</si>
  <si>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</si>
  <si>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</si>
  <si>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</si>
  <si>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</si>
  <si>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</si>
  <si>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</si>
  <si>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</si>
  <si>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</si>
  <si>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</si>
  <si>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</si>
  <si>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</si>
  <si>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</si>
  <si>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</si>
  <si>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</si>
  <si>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</si>
  <si>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</si>
  <si>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</si>
  <si>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</si>
  <si>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</si>
  <si>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</si>
  <si>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</si>
  <si>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</si>
  <si>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</si>
  <si>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</si>
  <si>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</si>
  <si>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</si>
  <si>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</si>
  <si>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</si>
  <si>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</si>
  <si>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</si>
  <si>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</si>
  <si>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</si>
  <si>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</si>
  <si>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</si>
  <si>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</si>
  <si>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</si>
  <si>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</si>
  <si>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</si>
  <si>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</si>
  <si>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</si>
  <si>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</si>
  <si>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</si>
  <si>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</si>
  <si>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</si>
  <si>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</si>
  <si>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</si>
  <si>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</si>
  <si>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</si>
  <si>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</si>
  <si>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</si>
  <si>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</si>
  <si>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</si>
  <si>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</si>
  <si>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</si>
  <si>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</si>
  <si>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</si>
  <si>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</si>
  <si>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</si>
  <si>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</si>
  <si>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</si>
  <si>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</si>
  <si>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</si>
  <si>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</si>
  <si>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</si>
  <si>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</si>
  <si>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</si>
  <si>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</si>
  <si>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</si>
  <si>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</si>
  <si>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</si>
  <si>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</si>
  <si>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</si>
  <si>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</si>
  <si>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</si>
  <si>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</si>
  <si>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</si>
  <si>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</si>
  <si>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</si>
  <si>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</si>
  <si>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</si>
  <si>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</si>
  <si>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</si>
  <si>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</si>
  <si>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</si>
  <si>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</si>
  <si>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</si>
  <si>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</si>
  <si>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</si>
  <si>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</si>
  <si>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</si>
  <si>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</si>
  <si>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</si>
  <si>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</si>
  <si>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</si>
  <si>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</si>
  <si>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</si>
  <si>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</si>
  <si>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</si>
  <si>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</si>
  <si>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</si>
  <si>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</si>
  <si>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</si>
  <si>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</si>
  <si>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</si>
  <si>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</si>
  <si>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</si>
  <si>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</si>
  <si>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</si>
  <si>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</si>
  <si>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</si>
  <si>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</si>
  <si>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</si>
  <si>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</si>
  <si>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</si>
  <si>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</si>
  <si>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</si>
  <si>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</si>
  <si>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</si>
  <si>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</si>
  <si>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</si>
  <si>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</si>
  <si>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</si>
  <si>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</si>
  <si>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</si>
  <si>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</si>
  <si>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</si>
  <si>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</si>
  <si>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</si>
  <si>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</si>
  <si>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</si>
  <si>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</si>
  <si>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</si>
  <si>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</si>
  <si>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</si>
  <si>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</si>
  <si>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</si>
  <si>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</si>
  <si>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</si>
  <si>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</si>
  <si>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</si>
  <si>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</si>
  <si>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</si>
  <si>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</si>
  <si>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</si>
  <si>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</si>
  <si>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</si>
  <si>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</si>
  <si>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</si>
  <si>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</si>
  <si>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</si>
  <si>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</si>
  <si>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</si>
  <si>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</si>
  <si>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</si>
  <si>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</si>
  <si>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</si>
  <si>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</si>
  <si>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</si>
  <si>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</si>
  <si>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</si>
  <si>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</si>
  <si>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</si>
  <si>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</si>
  <si>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</si>
  <si>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</si>
  <si>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</si>
  <si>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</si>
  <si>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</si>
  <si>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</si>
  <si>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</si>
  <si>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</si>
  <si>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</si>
  <si>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</si>
  <si>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</si>
  <si>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</si>
  <si>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</si>
  <si>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</si>
  <si>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</si>
  <si>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</si>
  <si>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</si>
  <si>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</si>
  <si>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</si>
  <si>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</si>
  <si>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</si>
  <si>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</si>
  <si>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</si>
  <si>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</si>
  <si>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</si>
  <si>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</si>
  <si>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</si>
  <si>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</si>
  <si>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</si>
  <si>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</si>
  <si>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</si>
  <si>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</si>
  <si>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</si>
  <si>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</si>
  <si>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</si>
  <si>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</si>
  <si>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</si>
  <si>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</si>
  <si>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</si>
  <si>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</si>
  <si>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</si>
  <si>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</si>
  <si>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</si>
  <si>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</si>
  <si>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</si>
  <si>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</si>
  <si>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</si>
  <si>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</si>
  <si>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</si>
  <si>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</si>
  <si>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</si>
  <si>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</si>
  <si>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</si>
  <si>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</si>
  <si>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</si>
  <si>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</si>
  <si>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</si>
  <si>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</si>
  <si>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</si>
  <si>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</si>
  <si>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</si>
  <si>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</si>
  <si>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</si>
  <si>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</si>
  <si>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</si>
  <si>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</si>
  <si>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</si>
  <si>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</si>
  <si>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</si>
  <si>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</si>
  <si>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</si>
  <si>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</si>
  <si>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</si>
  <si>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</si>
  <si>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</si>
  <si>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</si>
  <si>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</si>
  <si>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</si>
  <si>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</si>
  <si>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</si>
  <si>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</si>
  <si>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</si>
  <si>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</si>
  <si>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</si>
  <si>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</si>
  <si>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</si>
  <si>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</si>
  <si>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</si>
  <si>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</si>
  <si>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</si>
  <si>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</si>
  <si>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</si>
  <si>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</si>
  <si>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</si>
  <si>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</si>
  <si>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</si>
  <si>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</si>
  <si>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</si>
  <si>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</si>
  <si>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</si>
  <si>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</si>
  <si>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</si>
  <si>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</si>
  <si>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</si>
  <si>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</si>
  <si>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</si>
  <si>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</si>
  <si>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</si>
  <si>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</si>
  <si>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</si>
  <si>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</si>
  <si>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</si>
  <si>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</si>
  <si>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</si>
  <si>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</si>
  <si>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</si>
  <si>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</si>
  <si>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</si>
  <si>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</si>
  <si>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</si>
  <si>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</si>
  <si>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</si>
  <si>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</si>
  <si>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</si>
  <si>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</si>
  <si>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</si>
  <si>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</si>
  <si>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</si>
  <si>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</si>
  <si>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</si>
  <si>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</si>
  <si>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</si>
  <si>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</si>
  <si>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</si>
  <si>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</si>
  <si>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</si>
  <si>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</si>
  <si>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</si>
  <si>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</si>
  <si>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</si>
  <si>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</si>
  <si>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</si>
  <si>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</si>
  <si>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</si>
  <si>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</si>
  <si>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</si>
  <si>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</si>
  <si>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</si>
  <si>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</si>
  <si>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</si>
  <si>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</si>
  <si>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</si>
  <si>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</si>
  <si>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</si>
  <si>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</si>
  <si>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</si>
  <si>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</si>
  <si>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</si>
  <si>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</si>
  <si>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</si>
  <si>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</si>
  <si>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</si>
  <si>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</si>
  <si>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</si>
  <si>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</si>
  <si>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</si>
  <si>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</si>
  <si>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</si>
  <si>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</si>
  <si>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</si>
  <si>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</si>
  <si>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</si>
  <si>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</si>
  <si>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</si>
  <si>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</si>
  <si>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</si>
  <si>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</si>
  <si>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</si>
  <si>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</si>
  <si>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</si>
  <si>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</si>
  <si>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</si>
  <si>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</si>
  <si>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</si>
  <si>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</si>
  <si>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</si>
  <si>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</si>
  <si>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</si>
  <si>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</si>
  <si>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</si>
  <si>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</si>
  <si>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</si>
  <si>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</si>
  <si>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</si>
  <si>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</si>
  <si>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</si>
  <si>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</si>
  <si>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</si>
  <si>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</si>
  <si>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</si>
  <si>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</si>
  <si>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</si>
  <si>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</si>
  <si>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</si>
  <si>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</si>
  <si>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</si>
  <si>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</si>
  <si>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</si>
  <si>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</si>
  <si>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</si>
  <si>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</si>
  <si>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</si>
  <si>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</si>
  <si>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</si>
  <si>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</si>
  <si>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</si>
  <si>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</si>
  <si>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</si>
  <si>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</si>
  <si>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</si>
  <si>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</si>
  <si>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</si>
  <si>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</si>
  <si>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</si>
  <si>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</si>
  <si>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</si>
  <si>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</si>
  <si>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</si>
  <si>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</si>
  <si>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</si>
  <si>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</si>
  <si>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</si>
  <si>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</si>
  <si>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</si>
  <si>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</si>
  <si>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</si>
  <si>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</si>
  <si>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</si>
  <si>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</si>
  <si>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</si>
  <si>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</si>
  <si>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</si>
  <si>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</si>
  <si>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</si>
  <si>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</si>
  <si>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</si>
  <si>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</si>
  <si>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</si>
  <si>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</si>
  <si>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</si>
  <si>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</si>
  <si>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</si>
  <si>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</si>
  <si>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</si>
  <si>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</si>
  <si>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</si>
  <si>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</si>
  <si>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</si>
  <si>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</si>
  <si>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</si>
  <si>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</si>
  <si>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</si>
  <si>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</si>
  <si>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</si>
  <si>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</si>
  <si>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</si>
  <si>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</si>
  <si>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</si>
  <si>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</si>
  <si>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</si>
  <si>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</si>
  <si>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</si>
  <si>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</si>
  <si>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</si>
  <si>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</si>
  <si>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</si>
  <si>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</si>
  <si>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</si>
  <si>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</si>
  <si>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</si>
  <si>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</si>
  <si>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</si>
  <si>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</si>
  <si>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</si>
  <si>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</si>
  <si>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</si>
  <si>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</si>
  <si>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</si>
  <si>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</si>
  <si>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</si>
  <si>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</si>
  <si>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</si>
  <si>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</si>
  <si>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</si>
  <si>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</si>
  <si>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</si>
  <si>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</si>
  <si>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</si>
  <si>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</si>
  <si>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</si>
  <si>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</si>
  <si>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</si>
  <si>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</si>
  <si>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</si>
  <si>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</si>
  <si>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</si>
  <si>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</si>
  <si>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</si>
  <si>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</si>
  <si>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</si>
  <si>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</si>
  <si>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</si>
  <si>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</si>
  <si>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</si>
  <si>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</si>
  <si>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</si>
  <si>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</si>
  <si>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</si>
  <si>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</si>
  <si>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</si>
  <si>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</si>
  <si>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</si>
  <si>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</si>
  <si>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</si>
  <si>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</si>
  <si>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</si>
  <si>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</si>
  <si>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</si>
  <si>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</si>
  <si>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</si>
  <si>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</si>
  <si>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</si>
  <si>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</si>
  <si>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</si>
  <si>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</si>
  <si>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</si>
  <si>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</si>
  <si>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</si>
  <si>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</si>
  <si>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</si>
  <si>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</si>
  <si>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</si>
  <si>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</si>
  <si>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</si>
  <si>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</si>
  <si>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</si>
  <si>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</si>
  <si>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</si>
  <si>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</si>
  <si>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</si>
  <si>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</si>
  <si>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</si>
  <si>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</si>
  <si>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</si>
  <si>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</si>
  <si>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</si>
  <si>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</si>
  <si>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</si>
  <si>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</si>
  <si>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</si>
  <si>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</si>
  <si>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</si>
  <si>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</si>
  <si>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</si>
  <si>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</si>
  <si>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</si>
  <si>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</si>
  <si>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</si>
  <si>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</si>
  <si>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</si>
  <si>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</si>
  <si>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</si>
  <si>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</si>
  <si>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</si>
  <si>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</si>
  <si>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</si>
  <si>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</si>
  <si>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</si>
  <si>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</si>
  <si>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</si>
  <si>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</si>
  <si>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</si>
  <si>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</si>
  <si>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</si>
  <si>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</si>
  <si>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</si>
  <si>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</si>
  <si>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</si>
  <si>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</si>
  <si>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</si>
  <si>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</si>
  <si>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</si>
  <si>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</si>
  <si>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</si>
  <si>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</si>
  <si>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</si>
  <si>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</si>
  <si>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</si>
  <si>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</si>
  <si>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</si>
  <si>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</si>
  <si>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</si>
  <si>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</si>
  <si>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</si>
  <si>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</si>
  <si>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</si>
  <si>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</si>
  <si>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</si>
  <si>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</si>
  <si>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</si>
  <si>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</si>
  <si>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</si>
  <si>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</si>
  <si>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</si>
  <si>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</si>
  <si>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</si>
  <si>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</si>
  <si>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</si>
  <si>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</si>
  <si>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</si>
  <si>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</si>
  <si>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</si>
  <si>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</si>
  <si>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</si>
  <si>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</si>
  <si>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</si>
  <si>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</si>
  <si>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</si>
  <si>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</si>
  <si>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</si>
  <si>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</si>
  <si>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</si>
  <si>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</si>
  <si>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</si>
  <si>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</si>
  <si>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</si>
  <si>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</si>
  <si>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</si>
  <si>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</si>
  <si>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</si>
  <si>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</si>
  <si>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</si>
  <si>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</si>
  <si>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</si>
  <si>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</si>
  <si>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</si>
  <si>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</si>
  <si>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</si>
  <si>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</si>
  <si>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</si>
  <si>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</si>
  <si>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</si>
  <si>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</si>
  <si>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</si>
  <si>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</si>
  <si>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</si>
  <si>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</si>
  <si>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</si>
  <si>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</si>
  <si>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</si>
  <si>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</si>
  <si>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</si>
  <si>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</si>
  <si>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</si>
  <si>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</si>
  <si>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</si>
  <si>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</si>
  <si>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</si>
  <si>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</si>
  <si>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</si>
  <si>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</si>
  <si>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</si>
  <si>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</si>
  <si>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</si>
  <si>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</si>
  <si>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</si>
  <si>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</si>
  <si>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</si>
  <si>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</si>
  <si>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</si>
  <si>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</si>
  <si>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</si>
  <si>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</si>
  <si>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</si>
  <si>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</si>
  <si>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</si>
  <si>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</si>
  <si>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</si>
  <si>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</si>
  <si>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</si>
  <si>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</si>
  <si>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</si>
  <si>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</si>
  <si>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</si>
  <si>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</si>
  <si>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</si>
  <si>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</si>
  <si>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</si>
  <si>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</si>
  <si>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</si>
  <si>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</si>
  <si>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</si>
  <si>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</si>
  <si>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</si>
  <si>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</si>
  <si>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</si>
  <si>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</si>
  <si>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</si>
  <si>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</si>
  <si>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</si>
  <si>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</si>
  <si>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</si>
  <si>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</si>
  <si>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</si>
  <si>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</si>
  <si>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</si>
  <si>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</si>
  <si>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</si>
  <si>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</si>
  <si>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</si>
  <si>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</si>
  <si>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</si>
  <si>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</si>
  <si>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</si>
  <si>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</si>
  <si>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</si>
  <si>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</si>
  <si>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</si>
  <si>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</si>
  <si>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</si>
  <si>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</si>
  <si>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</si>
  <si>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</si>
  <si>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</si>
  <si>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</si>
  <si>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</si>
  <si>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</si>
  <si>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</si>
  <si>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</si>
  <si>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</si>
  <si>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</si>
  <si>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</si>
  <si>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</si>
  <si>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</si>
  <si>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</si>
  <si>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</si>
  <si>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</si>
  <si>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</si>
  <si>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</si>
  <si>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</si>
  <si>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</si>
  <si>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</si>
  <si>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</si>
  <si>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</si>
  <si>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</si>
  <si>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</si>
  <si>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</si>
  <si>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</si>
  <si>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</si>
  <si>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</si>
  <si>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</si>
  <si>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</si>
  <si>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</si>
  <si>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</si>
  <si>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</si>
  <si>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</si>
  <si>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</si>
  <si>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</si>
  <si>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</si>
  <si>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</si>
  <si>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</si>
  <si>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</si>
  <si>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</si>
  <si>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</si>
  <si>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</si>
  <si>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</si>
  <si>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</si>
  <si>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</si>
  <si>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</si>
  <si>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</si>
  <si>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</si>
  <si>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</si>
  <si>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</si>
  <si>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</si>
  <si>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</si>
  <si>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</si>
  <si>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</si>
  <si>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</si>
  <si>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</si>
  <si>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</si>
  <si>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</si>
  <si>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</si>
  <si>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</si>
  <si>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</si>
  <si>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</si>
  <si>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</si>
  <si>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</si>
  <si>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</si>
  <si>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</si>
  <si>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</si>
  <si>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</si>
  <si>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</si>
  <si>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</si>
  <si>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</si>
  <si>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</si>
  <si>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</si>
  <si>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</si>
  <si>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</si>
  <si>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</si>
  <si>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</si>
  <si>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</si>
  <si>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</si>
  <si>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</si>
  <si>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</si>
  <si>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</si>
  <si>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</si>
  <si>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</si>
  <si>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</si>
  <si>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</si>
  <si>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</si>
  <si>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</si>
  <si>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</si>
  <si>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</si>
  <si>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</si>
  <si>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</si>
  <si>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</si>
  <si>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</si>
  <si>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</si>
  <si>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</si>
  <si>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</si>
  <si>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</si>
  <si>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</si>
  <si>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</si>
  <si>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</si>
  <si>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</si>
  <si>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</si>
  <si>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</si>
  <si>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</si>
  <si>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</si>
  <si>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</si>
  <si>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</si>
  <si>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</si>
  <si>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</si>
  <si>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</si>
  <si>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</si>
  <si>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</si>
  <si>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</si>
  <si>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</si>
  <si>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</si>
  <si>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</si>
  <si>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</si>
  <si>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</si>
  <si>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</si>
  <si>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</si>
  <si>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</si>
  <si>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</si>
  <si>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</si>
  <si>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</si>
  <si>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</si>
  <si>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</si>
  <si>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</si>
  <si>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</si>
  <si>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</si>
  <si>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</si>
  <si>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</si>
  <si>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</si>
  <si>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</si>
  <si>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</si>
  <si>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</si>
  <si>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</si>
  <si>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</si>
  <si>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</si>
  <si>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</si>
  <si>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</si>
  <si>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</si>
  <si>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</si>
  <si>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</si>
  <si>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</si>
  <si>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</si>
  <si>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</si>
  <si>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</si>
  <si>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</si>
  <si>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</si>
  <si>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</si>
  <si>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</si>
  <si>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</si>
  <si>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</si>
  <si>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</si>
  <si>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</si>
  <si>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</si>
  <si>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</si>
  <si>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</si>
  <si>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</si>
  <si>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</si>
  <si>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</si>
  <si>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</si>
  <si>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</si>
  <si>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</si>
  <si>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</si>
  <si>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</si>
  <si>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</si>
  <si>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</si>
  <si>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</si>
  <si>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</si>
  <si>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</si>
  <si>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</si>
  <si>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</si>
  <si>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</si>
  <si>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</si>
  <si>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</si>
  <si>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</si>
  <si>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</si>
  <si>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</si>
  <si>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</si>
  <si>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</si>
  <si>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</si>
  <si>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</si>
  <si>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</si>
  <si>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</si>
  <si>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</si>
  <si>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</si>
  <si>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</si>
  <si>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</si>
  <si>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</si>
  <si>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</si>
  <si>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</si>
  <si>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</si>
  <si>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</si>
  <si>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</si>
  <si>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</si>
  <si>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</si>
  <si>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</si>
  <si>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</si>
  <si>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</si>
  <si>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</si>
  <si>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</si>
  <si>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</si>
  <si>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</si>
  <si>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</si>
  <si>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</si>
  <si>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</si>
  <si>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</si>
  <si>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</si>
  <si>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</si>
  <si>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</si>
  <si>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</si>
  <si>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</si>
  <si>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</si>
  <si>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</si>
  <si>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</si>
  <si>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</si>
  <si>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</si>
  <si>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</si>
  <si>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</si>
  <si>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</si>
  <si>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</si>
  <si>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</si>
  <si>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</si>
  <si>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</si>
  <si>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</si>
  <si>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</si>
  <si>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</si>
  <si>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</si>
  <si>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</si>
  <si>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</si>
  <si>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</si>
  <si>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</si>
  <si>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</si>
  <si>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</si>
  <si>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</si>
  <si>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</si>
  <si>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</si>
  <si>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</si>
  <si>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</si>
  <si>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</si>
  <si>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</si>
  <si>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</si>
  <si>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</si>
  <si>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</si>
  <si>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</si>
  <si>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</si>
  <si>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</si>
  <si>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</si>
  <si>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</si>
  <si>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</si>
  <si>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</si>
  <si>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</si>
  <si>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</si>
  <si>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</si>
  <si>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</si>
  <si>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</si>
  <si>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</si>
  <si>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</si>
  <si>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</si>
  <si>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</si>
  <si>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</si>
  <si>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</si>
  <si>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</si>
  <si>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</si>
  <si>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</si>
  <si>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</si>
  <si>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</si>
  <si>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</si>
  <si>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</si>
  <si>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</si>
  <si>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</si>
  <si>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</si>
  <si>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</si>
  <si>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</si>
  <si>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</si>
  <si>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</si>
  <si>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</si>
  <si>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</si>
  <si>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</si>
  <si>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</si>
  <si>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</si>
  <si>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</si>
  <si>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</si>
  <si>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</si>
  <si>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</si>
  <si>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</si>
  <si>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</si>
  <si>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</si>
  <si>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</si>
  <si>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</si>
  <si>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</si>
  <si>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</si>
  <si>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</si>
  <si>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</si>
  <si>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</si>
  <si>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</si>
  <si>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</si>
  <si>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</si>
  <si>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</si>
  <si>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</si>
  <si>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</si>
  <si>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</si>
  <si>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</si>
  <si>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</si>
  <si>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</si>
  <si>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</si>
  <si>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</si>
  <si>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</si>
  <si>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</si>
  <si>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</si>
  <si>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</si>
  <si>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</si>
  <si>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</si>
  <si>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</si>
  <si>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</si>
  <si>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</si>
  <si>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</si>
  <si>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</si>
  <si>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</si>
  <si>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</si>
  <si>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</si>
  <si>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</si>
  <si>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</si>
  <si>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</si>
  <si>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</si>
  <si>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</si>
  <si>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</si>
  <si>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</si>
  <si>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</si>
  <si>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</si>
  <si>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</si>
  <si>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</si>
  <si>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</si>
  <si>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</si>
  <si>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</si>
  <si>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</si>
  <si>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</si>
  <si>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</si>
  <si>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</si>
  <si>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</si>
  <si>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</si>
  <si>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</si>
  <si>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</si>
  <si>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</si>
  <si>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</si>
  <si>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</si>
  <si>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</si>
  <si>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</si>
  <si>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</si>
  <si>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</si>
  <si>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</si>
  <si>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</si>
  <si>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</si>
  <si>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</si>
  <si>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</si>
  <si>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</si>
  <si>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</si>
  <si>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</si>
  <si>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</si>
  <si>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</si>
  <si>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</si>
  <si>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</si>
  <si>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</si>
  <si>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</si>
  <si>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</si>
  <si>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</si>
  <si>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</si>
  <si>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</si>
  <si>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</si>
  <si>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</si>
  <si>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</si>
  <si>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</si>
  <si>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</si>
  <si>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</si>
  <si>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</si>
  <si>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</si>
  <si>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</si>
  <si>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</si>
  <si>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</si>
  <si>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</si>
  <si>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</si>
  <si>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</si>
  <si>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</si>
  <si>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</si>
  <si>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</si>
  <si>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</si>
  <si>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</si>
  <si>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</si>
  <si>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</si>
  <si>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</si>
  <si>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</si>
  <si>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</si>
  <si>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</si>
  <si>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</si>
  <si>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</si>
  <si>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</si>
  <si>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</si>
  <si>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</si>
  <si>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</si>
  <si>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</si>
  <si>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</si>
  <si>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</si>
  <si>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</si>
  <si>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</si>
  <si>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</si>
  <si>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</si>
  <si>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</si>
  <si>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</si>
  <si>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</si>
  <si>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</si>
  <si>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</si>
  <si>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</si>
  <si>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</si>
  <si>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</si>
  <si>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</si>
  <si>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</si>
  <si>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</si>
  <si>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</si>
  <si>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</si>
  <si>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</si>
  <si>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</si>
  <si>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</si>
  <si>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</si>
  <si>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</si>
  <si>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</si>
  <si>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</si>
  <si>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</si>
  <si>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</si>
  <si>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</si>
  <si>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</si>
  <si>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</si>
  <si>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</si>
  <si>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</si>
  <si>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</si>
  <si>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</si>
  <si>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</si>
  <si>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</si>
  <si>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</si>
  <si>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</si>
  <si>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</si>
  <si>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</si>
  <si>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</si>
  <si>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</si>
  <si>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</si>
  <si>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</si>
  <si>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</si>
  <si>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</si>
  <si>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</si>
  <si>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</si>
  <si>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</si>
  <si>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</si>
  <si>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</si>
  <si>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</si>
  <si>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</si>
  <si>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</si>
  <si>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</si>
  <si>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</si>
  <si>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</si>
  <si>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</si>
  <si>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</si>
  <si>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</si>
  <si>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</si>
  <si>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</si>
  <si>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</si>
  <si>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</si>
  <si>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</si>
  <si>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</si>
  <si>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</si>
  <si>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</si>
  <si>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</si>
  <si>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</si>
  <si>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</si>
  <si>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</si>
  <si>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</si>
  <si>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</si>
  <si>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</si>
  <si>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</si>
  <si>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</si>
  <si>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</si>
  <si>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</si>
  <si>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</si>
  <si>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</si>
  <si>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</si>
  <si>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</si>
  <si>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</si>
  <si>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</si>
  <si>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</si>
  <si>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</si>
  <si>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</si>
  <si>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</si>
  <si>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</si>
  <si>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</si>
  <si>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</si>
  <si>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</si>
  <si>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</si>
  <si>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</si>
  <si>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</si>
  <si>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</si>
  <si>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</si>
  <si>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</si>
  <si>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</si>
  <si>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</si>
  <si>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</si>
  <si>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</si>
  <si>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</si>
  <si>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</si>
  <si>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</si>
  <si>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</si>
  <si>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</si>
  <si>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</si>
  <si>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</si>
  <si>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</si>
  <si>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</si>
  <si>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</si>
  <si>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</si>
  <si>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</si>
  <si>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</si>
  <si>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</si>
  <si>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</si>
  <si>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</si>
  <si>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</si>
  <si>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</si>
  <si>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</si>
  <si>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</si>
  <si>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</si>
  <si>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</si>
  <si>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</si>
  <si>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</si>
  <si>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</si>
  <si>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</si>
  <si>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</si>
  <si>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</si>
  <si>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</si>
  <si>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</si>
  <si>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</si>
  <si>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</si>
  <si>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</si>
  <si>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</si>
  <si>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</si>
  <si>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</si>
  <si>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</si>
  <si>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</si>
  <si>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</si>
  <si>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</si>
  <si>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</si>
  <si>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</si>
  <si>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</si>
  <si>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</si>
  <si>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</si>
  <si>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</si>
  <si>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</si>
  <si>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</si>
  <si>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</si>
  <si>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</si>
  <si>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</si>
  <si>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</si>
  <si>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</si>
  <si>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</si>
  <si>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</si>
  <si>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</si>
  <si>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</si>
  <si>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</si>
  <si>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</si>
  <si>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</si>
  <si>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</si>
  <si>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</si>
  <si>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</si>
  <si>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</si>
  <si>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</si>
  <si>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</si>
  <si>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</si>
  <si>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</si>
  <si>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</si>
  <si>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</si>
  <si>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</si>
  <si>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</si>
  <si>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</si>
  <si>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</si>
  <si>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</si>
  <si>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</si>
  <si>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</si>
  <si>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</si>
  <si>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</si>
  <si>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</si>
  <si>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</si>
  <si>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</si>
  <si>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</si>
  <si>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</si>
  <si>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</si>
  <si>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</si>
  <si>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</si>
  <si>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</si>
  <si>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</si>
  <si>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</si>
  <si>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</si>
  <si>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</si>
  <si>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</si>
  <si>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</si>
  <si>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</si>
  <si>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</si>
  <si>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</si>
  <si>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</si>
  <si>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</si>
  <si>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</si>
  <si>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</si>
  <si>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</si>
  <si>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</si>
  <si>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</si>
  <si>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</si>
  <si>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</si>
  <si>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</si>
  <si>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</si>
  <si>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</si>
  <si>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</si>
  <si>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</si>
  <si>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</si>
  <si>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</si>
  <si>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</si>
  <si>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</si>
  <si>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</si>
  <si>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</si>
  <si>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</si>
  <si>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</si>
  <si>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</si>
  <si>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</si>
  <si>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</si>
  <si>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</si>
  <si>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</si>
  <si>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</si>
  <si>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</si>
  <si>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</si>
  <si>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</si>
  <si>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</si>
  <si>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</si>
  <si>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</si>
  <si>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</si>
  <si>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</si>
  <si>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</si>
  <si>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</si>
  <si>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</si>
  <si>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</si>
  <si>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</si>
  <si>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</si>
  <si>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</si>
  <si>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</si>
  <si>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</si>
  <si>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</si>
  <si>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</si>
  <si>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</si>
  <si>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</si>
  <si>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</si>
  <si>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</si>
  <si>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</si>
  <si>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</si>
  <si>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</si>
  <si>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</si>
  <si>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</si>
  <si>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</si>
  <si>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</si>
  <si>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</si>
  <si>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</si>
  <si>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</si>
  <si>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</si>
  <si>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</si>
  <si>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</si>
  <si>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</si>
  <si>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</si>
  <si>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</si>
  <si>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</si>
  <si>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</si>
  <si>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</si>
  <si>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</si>
  <si>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</si>
  <si>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</si>
  <si>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</si>
  <si>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</si>
  <si>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</si>
  <si>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</si>
  <si>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</si>
  <si>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</si>
  <si>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</si>
  <si>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</si>
  <si>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</si>
  <si>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</si>
  <si>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</si>
  <si>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</si>
  <si>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</si>
  <si>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</si>
  <si>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</si>
  <si>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</si>
  <si>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</si>
  <si>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</si>
  <si>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</si>
  <si>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</si>
  <si>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</si>
  <si>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</si>
  <si>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</si>
  <si>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</si>
  <si>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</si>
  <si>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</si>
  <si>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</si>
  <si>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</si>
  <si>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</si>
  <si>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</si>
  <si>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</si>
  <si>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</si>
  <si>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</si>
  <si>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</si>
  <si>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</si>
  <si>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</si>
  <si>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</si>
  <si>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</si>
  <si>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</si>
  <si>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</si>
  <si>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</si>
  <si>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</si>
  <si>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</si>
  <si>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</si>
  <si>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</si>
  <si>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</si>
  <si>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</si>
  <si>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</si>
  <si>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</si>
  <si>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</si>
  <si>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</si>
  <si>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</si>
  <si>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</si>
  <si>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</si>
  <si>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</si>
  <si>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</si>
  <si>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</si>
  <si>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</si>
  <si>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</si>
  <si>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</si>
  <si>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</si>
  <si>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</si>
  <si>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</si>
  <si>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</si>
  <si>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</si>
  <si>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</si>
  <si>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</si>
  <si>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</si>
  <si>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</si>
  <si>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</si>
  <si>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</si>
  <si>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</si>
  <si>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</si>
  <si>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</si>
  <si>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</si>
  <si>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</si>
  <si>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</si>
  <si>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</si>
  <si>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</si>
  <si>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</si>
  <si>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</si>
  <si>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</si>
  <si>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</si>
  <si>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</si>
  <si>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</si>
  <si>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</si>
  <si>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</si>
  <si>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</si>
  <si>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</si>
  <si>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</si>
  <si>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</si>
  <si>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</si>
  <si>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</si>
  <si>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</si>
  <si>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</si>
  <si>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</si>
  <si>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</si>
  <si>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</si>
  <si>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</si>
  <si>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</si>
  <si>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</si>
  <si>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</si>
  <si>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</si>
  <si>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</si>
  <si>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</si>
  <si>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</si>
  <si>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</si>
  <si>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</si>
  <si>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</si>
  <si>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</si>
  <si>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</si>
  <si>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</si>
  <si>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</si>
  <si>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</si>
  <si>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</si>
  <si>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</si>
  <si>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</si>
  <si>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</si>
  <si>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</si>
  <si>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</si>
  <si>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</si>
  <si>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</si>
  <si>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</si>
  <si>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</si>
  <si>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</si>
  <si>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</si>
  <si>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</si>
  <si>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</si>
  <si>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</si>
  <si>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</si>
  <si>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</si>
  <si>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</si>
  <si>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</si>
  <si>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</si>
  <si>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</si>
  <si>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</si>
  <si>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</si>
  <si>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</si>
  <si>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</si>
  <si>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</si>
  <si>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</si>
  <si>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</si>
  <si>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</si>
  <si>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</si>
  <si>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</si>
  <si>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</si>
  <si>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</si>
  <si>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</si>
  <si>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</si>
  <si>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</si>
  <si>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</si>
  <si>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</si>
  <si>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</si>
  <si>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</si>
  <si>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</si>
  <si>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</si>
  <si>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</si>
  <si>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</si>
  <si>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</si>
  <si>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</si>
  <si>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</si>
  <si>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</si>
  <si>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</si>
  <si>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</si>
  <si>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</si>
  <si>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</si>
  <si>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</si>
  <si>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</si>
  <si>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</si>
  <si>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</si>
  <si>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</si>
  <si>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</si>
  <si>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</si>
  <si>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</si>
  <si>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</si>
  <si>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</si>
  <si>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</si>
  <si>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</si>
  <si>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</si>
  <si>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</si>
  <si>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</si>
  <si>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</si>
  <si>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</si>
  <si>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</si>
  <si>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</si>
  <si>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</si>
  <si>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</si>
  <si>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</si>
  <si>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</si>
  <si>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</si>
  <si>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</si>
  <si>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</si>
  <si>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</si>
  <si>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</si>
  <si>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</si>
  <si>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</si>
  <si>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</si>
  <si>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</si>
  <si>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</si>
  <si>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</si>
  <si>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</si>
  <si>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</si>
  <si>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</si>
  <si>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</si>
  <si>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</si>
  <si>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</si>
  <si>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</si>
  <si>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</si>
  <si>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</si>
  <si>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</si>
  <si>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</si>
  <si>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</si>
  <si>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</si>
  <si>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</si>
  <si>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</si>
  <si>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</si>
  <si>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</si>
  <si>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</si>
  <si>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</si>
  <si>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</si>
  <si>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</si>
  <si>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</si>
  <si>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</si>
  <si>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</si>
  <si>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</si>
  <si>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</si>
  <si>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</si>
  <si>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</si>
  <si>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</si>
  <si>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</si>
  <si>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</si>
  <si>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</si>
  <si>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</si>
  <si>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</si>
  <si>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</si>
  <si>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</si>
  <si>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</si>
  <si>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</si>
  <si>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</si>
  <si>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</si>
  <si>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</si>
  <si>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</si>
  <si>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</si>
  <si>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</si>
  <si>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</si>
  <si>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</si>
  <si>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</si>
  <si>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</si>
  <si>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</si>
  <si>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</si>
  <si>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</si>
  <si>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</si>
  <si>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</si>
  <si>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</si>
  <si>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</si>
  <si>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</si>
  <si>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</si>
  <si>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</si>
  <si>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</si>
  <si>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</si>
  <si>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</si>
  <si>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</si>
  <si>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</si>
  <si>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</si>
  <si>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</si>
  <si>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</si>
  <si>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</si>
  <si>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</si>
  <si>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</si>
  <si>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</si>
  <si>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</si>
  <si>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</si>
  <si>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</si>
  <si>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</si>
  <si>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</si>
  <si>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</si>
  <si>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</si>
  <si>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</si>
  <si>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</si>
  <si>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</si>
  <si>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</si>
  <si>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</si>
  <si>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</si>
  <si>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</si>
  <si>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</si>
  <si>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</si>
  <si>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</si>
  <si>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</si>
  <si>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</si>
  <si>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</si>
  <si>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</si>
  <si>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</si>
  <si>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</si>
  <si>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</si>
  <si>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</si>
  <si>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</si>
  <si>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</si>
  <si>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</si>
  <si>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</si>
  <si>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</si>
  <si>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</si>
  <si>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</si>
  <si>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</si>
  <si>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</si>
  <si>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</si>
  <si>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</si>
  <si>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</si>
  <si>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</si>
  <si>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</si>
  <si>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</si>
  <si>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</si>
  <si>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</si>
  <si>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</si>
  <si>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</si>
  <si>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</si>
  <si>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</si>
  <si>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</si>
  <si>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</si>
  <si>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</si>
  <si>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</si>
  <si>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</si>
  <si>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</si>
  <si>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</si>
  <si>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</si>
  <si>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</si>
  <si>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</si>
  <si>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</si>
  <si>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</si>
  <si>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</si>
  <si>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</si>
  <si>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</si>
  <si>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</si>
  <si>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</si>
  <si>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</si>
  <si>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</si>
  <si>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</si>
  <si>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</si>
  <si>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</si>
  <si>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</si>
  <si>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</si>
  <si>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</si>
  <si>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</si>
  <si>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</si>
  <si>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</si>
  <si>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</si>
  <si>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</si>
  <si>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</si>
  <si>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</si>
  <si>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</si>
  <si>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</si>
  <si>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</si>
  <si>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</si>
  <si>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</si>
  <si>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</si>
  <si>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</si>
  <si>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</si>
  <si>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</si>
  <si>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</si>
  <si>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</si>
  <si>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</si>
  <si>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</si>
  <si>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</si>
  <si>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</si>
  <si>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</si>
  <si>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</si>
  <si>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</si>
  <si>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</si>
  <si>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</si>
  <si>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</si>
  <si>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</si>
  <si>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</si>
  <si>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</si>
  <si>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</si>
  <si>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</si>
  <si>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</si>
  <si>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</si>
  <si>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</si>
  <si>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</si>
  <si>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</si>
  <si>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</si>
  <si>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</si>
  <si>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</si>
  <si>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</si>
  <si>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</si>
  <si>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</si>
  <si>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</si>
  <si>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</si>
  <si>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</si>
  <si>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</si>
  <si>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</si>
  <si>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</si>
  <si>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</si>
  <si>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</si>
  <si>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</si>
  <si>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</si>
  <si>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</si>
  <si>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</si>
  <si>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</si>
  <si>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</si>
  <si>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</si>
  <si>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</si>
  <si>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</si>
  <si>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</si>
  <si>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</si>
  <si>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</si>
  <si>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</si>
  <si>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</si>
  <si>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</si>
  <si>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</si>
  <si>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</si>
  <si>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</si>
  <si>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</si>
  <si>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</si>
  <si>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</si>
  <si>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</si>
  <si>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</si>
  <si>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</si>
  <si>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</si>
  <si>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</si>
  <si>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</si>
  <si>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</si>
  <si>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</si>
  <si>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</si>
  <si>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</si>
  <si>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</si>
  <si>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</si>
  <si>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</si>
  <si>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</si>
  <si>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</si>
  <si>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</si>
  <si>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</si>
  <si>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</si>
  <si>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</si>
  <si>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</si>
  <si>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</si>
  <si>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</si>
  <si>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</si>
  <si>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</si>
  <si>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</si>
  <si>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</si>
  <si>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</si>
  <si>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</si>
  <si>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</si>
  <si>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</si>
  <si>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</si>
  <si>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</si>
  <si>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</si>
  <si>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</si>
  <si>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</si>
  <si>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</si>
  <si>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</si>
  <si>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</si>
  <si>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</si>
  <si>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</si>
  <si>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</si>
  <si>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</si>
  <si>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</si>
  <si>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</si>
  <si>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</si>
  <si>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</si>
  <si>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</si>
  <si>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</si>
  <si>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</si>
  <si>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</si>
  <si>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</si>
  <si>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</si>
  <si>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</si>
  <si>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</si>
  <si>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</si>
  <si>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</si>
  <si>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</si>
  <si>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</si>
  <si>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</si>
  <si>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</si>
  <si>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</si>
  <si>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</si>
  <si>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</si>
  <si>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</si>
  <si>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</si>
  <si>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</si>
  <si>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</si>
  <si>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</si>
  <si>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</si>
  <si>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</si>
  <si>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</si>
  <si>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</si>
  <si>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</si>
  <si>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</si>
  <si>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</si>
  <si>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</si>
  <si>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</si>
  <si>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</si>
  <si>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</si>
  <si>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</si>
  <si>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</si>
  <si>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</si>
  <si>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</si>
  <si>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</si>
  <si>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</si>
  <si>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</si>
  <si>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</si>
  <si>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</si>
  <si>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</si>
  <si>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</si>
  <si>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</si>
  <si>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</si>
  <si>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</si>
  <si>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</si>
  <si>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</si>
  <si>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</si>
  <si>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</si>
  <si>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</si>
  <si>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</si>
  <si>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</si>
  <si>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</si>
  <si>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</si>
  <si>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</si>
  <si>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</si>
  <si>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</si>
  <si>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</si>
  <si>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</si>
  <si>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</si>
  <si>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</si>
  <si>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</si>
  <si>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</si>
  <si>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</si>
  <si>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</si>
  <si>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</si>
  <si>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</si>
  <si>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</si>
  <si>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</si>
  <si>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</si>
  <si>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</si>
  <si>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</si>
  <si>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</si>
  <si>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</si>
  <si>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</si>
  <si>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</si>
  <si>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</si>
  <si>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</si>
  <si>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</si>
  <si>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</si>
  <si>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</si>
  <si>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</si>
  <si>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</si>
  <si>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</si>
  <si>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</si>
  <si>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</si>
  <si>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</si>
  <si>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</si>
  <si>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</si>
  <si>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</si>
  <si>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</si>
  <si>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</si>
  <si>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</si>
  <si>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</si>
  <si>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</si>
  <si>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</si>
  <si>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</si>
  <si>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</si>
  <si>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</si>
  <si>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</si>
  <si>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</si>
  <si>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</si>
  <si>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</si>
  <si>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</si>
  <si>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</si>
  <si>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</si>
  <si>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</si>
  <si>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</si>
  <si>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</si>
  <si>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</si>
  <si>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</si>
  <si>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</si>
  <si>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</si>
  <si>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</si>
  <si>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</si>
  <si>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</si>
  <si>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</si>
  <si>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</si>
  <si>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</si>
  <si>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</si>
  <si>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</si>
  <si>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</si>
  <si>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</si>
  <si>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</si>
  <si>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</si>
  <si>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</si>
  <si>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</si>
  <si>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</si>
  <si>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</si>
  <si>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</si>
  <si>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</si>
  <si>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</si>
  <si>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</si>
  <si>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</si>
  <si>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</si>
  <si>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</si>
  <si>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</si>
  <si>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</si>
  <si>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</si>
  <si>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</si>
  <si>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</si>
  <si>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</si>
  <si>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</si>
  <si>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</si>
  <si>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</si>
  <si>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</si>
  <si>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</si>
  <si>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</si>
  <si>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</si>
  <si>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</si>
  <si>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</si>
  <si>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</si>
  <si>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</si>
  <si>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</si>
  <si>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</si>
  <si>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</si>
  <si>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</si>
  <si>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</si>
  <si>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</si>
  <si>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</si>
  <si>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</si>
  <si>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</si>
  <si>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</si>
  <si>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</si>
  <si>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</si>
  <si>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</si>
  <si>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</si>
  <si>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</si>
  <si>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</si>
  <si>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</si>
  <si>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</si>
  <si>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</si>
  <si>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</si>
  <si>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</si>
  <si>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</si>
  <si>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</si>
  <si>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</si>
  <si>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</si>
  <si>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</si>
  <si>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</si>
  <si>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</si>
  <si>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</si>
  <si>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</si>
  <si>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</si>
  <si>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</si>
  <si>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</si>
  <si>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</si>
  <si>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</si>
  <si>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</si>
  <si>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</si>
  <si>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</si>
  <si>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</si>
  <si>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</si>
  <si>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</si>
  <si>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</si>
  <si>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</si>
  <si>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</si>
  <si>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</si>
  <si>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</si>
  <si>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</si>
  <si>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</si>
  <si>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</si>
  <si>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</si>
  <si>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</si>
  <si>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</si>
  <si>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</si>
  <si>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</si>
  <si>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</si>
  <si>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</si>
  <si>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</si>
  <si>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</si>
  <si>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</si>
  <si>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</si>
  <si>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</si>
  <si>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</si>
  <si>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</si>
  <si>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</si>
  <si>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</si>
  <si>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</si>
  <si>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</si>
  <si>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</si>
  <si>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</si>
  <si>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</si>
  <si>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</si>
  <si>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</si>
  <si>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</si>
  <si>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</si>
  <si>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</si>
  <si>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</si>
  <si>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</si>
  <si>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</si>
  <si>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</si>
  <si>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</si>
  <si>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</si>
  <si>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</si>
  <si>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</si>
  <si>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</si>
  <si>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</si>
  <si>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</si>
  <si>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</si>
  <si>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</si>
  <si>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</si>
  <si>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</si>
  <si>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</si>
  <si>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</si>
  <si>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</si>
  <si>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</si>
  <si>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</si>
  <si>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</si>
  <si>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</si>
  <si>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</si>
  <si>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</si>
  <si>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</si>
  <si>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</si>
  <si>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</si>
  <si>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</si>
  <si>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</si>
  <si>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</si>
  <si>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</si>
  <si>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</si>
  <si>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</si>
  <si>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</si>
  <si>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</si>
  <si>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</si>
  <si>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</si>
  <si>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</si>
  <si>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</si>
  <si>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</si>
  <si>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</si>
  <si>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</si>
  <si>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</si>
  <si>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</si>
  <si>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</si>
  <si>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</si>
  <si>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</si>
  <si>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</si>
  <si>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</si>
  <si>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</si>
  <si>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</si>
  <si>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</si>
  <si>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</si>
  <si>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</si>
  <si>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</si>
  <si>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</si>
  <si>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</si>
  <si>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</si>
  <si>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</si>
  <si>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</si>
  <si>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</si>
  <si>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</si>
  <si>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</si>
  <si>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</si>
  <si>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</si>
  <si>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</si>
  <si>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</si>
  <si>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</si>
  <si>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</si>
  <si>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</si>
  <si>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</si>
  <si>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</si>
  <si>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</si>
  <si>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</si>
  <si>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</si>
  <si>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</si>
  <si>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</si>
  <si>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</si>
  <si>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</si>
  <si>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</si>
  <si>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</si>
  <si>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</si>
  <si>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</si>
  <si>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</si>
  <si>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</si>
  <si>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</si>
  <si>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</si>
  <si>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</si>
  <si>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</si>
  <si>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</si>
  <si>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</si>
  <si>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</si>
  <si>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</si>
  <si>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</si>
  <si>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</si>
  <si>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</si>
  <si>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</si>
  <si>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</si>
  <si>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</si>
  <si>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</si>
  <si>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</si>
  <si>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</si>
  <si>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</si>
  <si>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</si>
  <si>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</si>
  <si>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</si>
  <si>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</si>
  <si>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</si>
  <si>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</si>
  <si>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</si>
  <si>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</si>
  <si>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</si>
  <si>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</si>
  <si>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</si>
  <si>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</si>
  <si>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</si>
  <si>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</si>
  <si>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</si>
  <si>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</si>
  <si>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</si>
  <si>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</si>
  <si>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</si>
  <si>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</si>
  <si>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</si>
  <si>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</si>
  <si>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</si>
  <si>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</si>
  <si>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</si>
  <si>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</si>
  <si>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</si>
  <si>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</si>
  <si>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</si>
  <si>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</si>
  <si>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</si>
  <si>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</si>
  <si>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</si>
  <si>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</si>
  <si>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</si>
  <si>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</si>
  <si>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</si>
  <si>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</si>
  <si>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</si>
  <si>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</si>
  <si>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</si>
  <si>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</si>
  <si>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</si>
  <si>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</si>
  <si>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</si>
  <si>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</si>
  <si>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</si>
  <si>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</si>
  <si>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</si>
  <si>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</si>
  <si>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</si>
  <si>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</si>
  <si>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</si>
  <si>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</si>
  <si>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</si>
  <si>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</si>
  <si>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</si>
  <si>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</si>
  <si>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</si>
  <si>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</si>
  <si>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</si>
  <si>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</si>
  <si>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</si>
  <si>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</si>
  <si>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</si>
  <si>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</si>
  <si>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</si>
  <si>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</si>
  <si>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</si>
  <si>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</si>
  <si>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</si>
  <si>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</si>
  <si>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</si>
  <si>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</si>
  <si>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</si>
  <si>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</si>
  <si>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</si>
  <si>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</si>
  <si>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</si>
  <si>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</si>
  <si>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</si>
  <si>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</si>
  <si>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</si>
  <si>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</si>
  <si>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</si>
  <si>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</si>
  <si>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</si>
  <si>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</si>
  <si>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</si>
  <si>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</si>
  <si>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</si>
  <si>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</si>
  <si>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</si>
  <si>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</si>
  <si>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</si>
  <si>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</si>
  <si>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</si>
  <si>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</si>
  <si>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</si>
  <si>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</si>
  <si>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</si>
  <si>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</si>
  <si>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</si>
  <si>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</si>
  <si>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</si>
  <si>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</si>
  <si>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</si>
  <si>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</si>
  <si>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</si>
  <si>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</si>
  <si>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</si>
  <si>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</si>
  <si>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</si>
  <si>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</si>
  <si>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</si>
  <si>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</si>
  <si>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</si>
  <si>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</si>
  <si>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</si>
  <si>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</si>
  <si>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</si>
  <si>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</si>
  <si>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</si>
  <si>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</si>
  <si>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</si>
  <si>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</si>
  <si>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</si>
  <si>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</si>
  <si>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</si>
  <si>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</si>
  <si>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</si>
  <si>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</si>
  <si>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</si>
  <si>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</si>
  <si>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</si>
  <si>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</si>
  <si>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</si>
  <si>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</si>
  <si>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</si>
  <si>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</si>
  <si>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</si>
  <si>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</si>
  <si>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</si>
  <si>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</si>
  <si>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</si>
  <si>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</si>
  <si>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</si>
  <si>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</si>
  <si>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</si>
  <si>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</si>
  <si>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</si>
  <si>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</si>
  <si>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</si>
  <si>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</si>
  <si>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</si>
  <si>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</si>
  <si>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</si>
  <si>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</si>
  <si>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</si>
  <si>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</si>
  <si>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</si>
  <si>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</si>
  <si>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</si>
  <si>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</si>
  <si>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</si>
  <si>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</si>
  <si>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</si>
  <si>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</si>
  <si>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</si>
  <si>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</si>
  <si>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</si>
  <si>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</si>
  <si>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</si>
  <si>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</si>
  <si>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</si>
  <si>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</si>
  <si>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</si>
  <si>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</si>
  <si>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</si>
  <si>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</si>
  <si>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</si>
  <si>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</si>
  <si>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</si>
  <si>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</si>
  <si>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</si>
  <si>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</si>
  <si>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</si>
  <si>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</si>
  <si>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</si>
  <si>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</si>
  <si>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</si>
  <si>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</si>
  <si>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</si>
  <si>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</si>
  <si>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</si>
  <si>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</si>
  <si>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</si>
  <si>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</si>
  <si>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</si>
  <si>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</si>
  <si>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</si>
  <si>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</si>
  <si>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</si>
  <si>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</si>
  <si>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</si>
  <si>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</si>
  <si>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</si>
  <si>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</si>
  <si>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</si>
  <si>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</si>
  <si>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</si>
  <si>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</si>
  <si>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</si>
  <si>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</si>
  <si>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</si>
  <si>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</si>
  <si>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</si>
  <si>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</si>
  <si>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</si>
  <si>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</si>
  <si>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</si>
  <si>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</si>
  <si>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</si>
  <si>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</si>
  <si>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</si>
  <si>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</si>
  <si>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</si>
  <si>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</si>
  <si>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</si>
  <si>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</si>
  <si>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</si>
  <si>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</si>
  <si>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</si>
  <si>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</si>
  <si>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</si>
  <si>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</si>
  <si>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</si>
  <si>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</si>
  <si>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</si>
  <si>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</si>
  <si>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</si>
  <si>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</si>
  <si>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</si>
  <si>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</si>
  <si>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</si>
  <si>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</si>
  <si>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</si>
  <si>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</si>
  <si>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</si>
  <si>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</si>
  <si>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</si>
  <si>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</si>
  <si>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</si>
  <si>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</si>
  <si>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</si>
  <si>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</si>
  <si>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</si>
  <si>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</si>
  <si>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</si>
  <si>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</si>
  <si>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</si>
  <si>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</si>
  <si>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</si>
  <si>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</si>
  <si>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</si>
  <si>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</si>
  <si>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</si>
  <si>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</si>
  <si>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</si>
  <si>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</si>
  <si>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</si>
  <si>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</si>
  <si>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</si>
  <si>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</si>
  <si>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</si>
  <si>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</si>
  <si>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</si>
  <si>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</si>
  <si>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</si>
  <si>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</si>
  <si>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</si>
  <si>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</si>
  <si>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</si>
  <si>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</si>
  <si>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</si>
  <si>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</si>
  <si>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</si>
  <si>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</si>
  <si>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</si>
  <si>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</si>
  <si>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</si>
  <si>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</si>
  <si>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</si>
  <si>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</si>
  <si>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</si>
  <si>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</si>
  <si>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</si>
  <si>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</si>
  <si>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</si>
  <si>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</si>
  <si>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</si>
  <si>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</si>
  <si>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</si>
  <si>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</si>
  <si>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</si>
  <si>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</si>
  <si>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</si>
  <si>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</si>
  <si>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</si>
  <si>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</si>
  <si>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</si>
  <si>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</si>
  <si>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</si>
  <si>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</si>
  <si>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</si>
  <si>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</si>
  <si>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</si>
  <si>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</si>
  <si>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</si>
  <si>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</si>
  <si>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</si>
  <si>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</si>
  <si>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</si>
  <si>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</si>
  <si>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</si>
  <si>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</si>
  <si>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</si>
  <si>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</si>
  <si>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</si>
  <si>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</si>
  <si>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</si>
  <si>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</si>
  <si>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</si>
  <si>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</si>
  <si>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</si>
  <si>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</si>
  <si>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</si>
  <si>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</si>
  <si>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</si>
  <si>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</si>
  <si>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</si>
  <si>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</si>
  <si>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</si>
  <si>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</si>
  <si>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</si>
  <si>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</si>
  <si>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</si>
  <si>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</si>
  <si>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</si>
  <si>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</si>
  <si>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</si>
  <si>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</si>
  <si>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</si>
  <si>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</si>
  <si>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</si>
  <si>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</si>
  <si>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</si>
  <si>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</si>
  <si>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</si>
  <si>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</si>
  <si>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</si>
  <si>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</si>
  <si>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</si>
  <si>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</si>
  <si>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</si>
  <si>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</si>
  <si>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</si>
  <si>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</si>
  <si>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</si>
  <si>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</si>
  <si>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</si>
  <si>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</si>
  <si>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</si>
  <si>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</si>
  <si>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</si>
  <si>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</si>
  <si>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</si>
  <si>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</si>
  <si>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</si>
  <si>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</si>
  <si>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</si>
  <si>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</si>
  <si>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</si>
  <si>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</si>
  <si>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</si>
  <si>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</si>
  <si>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</si>
  <si>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</si>
  <si>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</si>
  <si>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</si>
  <si>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</si>
  <si>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</si>
  <si>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</si>
  <si>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</si>
  <si>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</si>
  <si>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</si>
  <si>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</si>
  <si>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</si>
  <si>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</si>
  <si>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</si>
  <si>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</si>
  <si>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</si>
  <si>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</si>
  <si>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</si>
  <si>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</si>
  <si>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</si>
  <si>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</si>
  <si>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</si>
  <si>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</si>
  <si>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</si>
  <si>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</si>
  <si>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</si>
  <si>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</si>
  <si>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</si>
  <si>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</si>
  <si>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</si>
  <si>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</si>
  <si>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</si>
  <si>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</si>
  <si>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</si>
  <si>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</si>
  <si>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</si>
  <si>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</si>
  <si>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</si>
  <si>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</si>
  <si>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</si>
  <si>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</si>
  <si>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</si>
  <si>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</si>
  <si>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</si>
  <si>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</si>
  <si>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</si>
  <si>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</si>
  <si>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</si>
  <si>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</si>
  <si>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</si>
  <si>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</si>
  <si>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</si>
  <si>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</si>
  <si>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</si>
  <si>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</si>
  <si>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</si>
  <si>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</si>
  <si>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</si>
  <si>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</si>
  <si>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</si>
  <si>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</si>
  <si>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</si>
  <si>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</si>
  <si>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</si>
  <si>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</si>
  <si>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</si>
  <si>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</si>
  <si>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</si>
  <si>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</si>
  <si>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</si>
  <si>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</si>
  <si>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</si>
  <si>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</si>
  <si>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</si>
  <si>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</si>
  <si>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</si>
  <si>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</si>
  <si>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</si>
  <si>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</si>
  <si>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</si>
  <si>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</si>
  <si>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</si>
  <si>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</si>
  <si>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</si>
  <si>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</si>
  <si>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</si>
  <si>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</si>
  <si>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</si>
  <si>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</si>
  <si>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</si>
  <si>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</si>
  <si>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</si>
  <si>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</si>
  <si>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</si>
  <si>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</si>
  <si>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</si>
  <si>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</si>
  <si>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</si>
  <si>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</si>
  <si>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</si>
  <si>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</si>
  <si>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</si>
  <si>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</si>
  <si>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</si>
  <si>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</si>
  <si>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</si>
  <si>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</si>
  <si>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</si>
  <si>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</si>
  <si>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</si>
  <si>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</si>
  <si>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</si>
  <si>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</si>
  <si>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</si>
  <si>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</si>
  <si>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</si>
  <si>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</si>
  <si>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</si>
  <si>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</si>
  <si>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</si>
  <si>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</si>
  <si>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</si>
  <si>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</si>
  <si>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</si>
  <si>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</si>
  <si>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</si>
  <si>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</si>
  <si>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</si>
  <si>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</si>
  <si>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</si>
  <si>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</si>
  <si>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</si>
  <si>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</si>
  <si>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</si>
  <si>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</si>
  <si>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</si>
  <si>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</si>
  <si>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</si>
  <si>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</si>
  <si>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</si>
  <si>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</si>
  <si>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</si>
  <si>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</si>
  <si>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</si>
  <si>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</si>
  <si>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</si>
  <si>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</si>
  <si>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</si>
  <si>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</si>
  <si>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</si>
  <si>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</si>
  <si>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</si>
  <si>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</si>
  <si>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</si>
  <si>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</si>
  <si>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</si>
  <si>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</si>
  <si>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</si>
  <si>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</si>
  <si>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</si>
  <si>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</si>
  <si>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</si>
  <si>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</si>
  <si>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</si>
  <si>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</si>
  <si>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</si>
  <si>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</si>
  <si>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</si>
  <si>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</si>
  <si>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</si>
  <si>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</si>
  <si>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</si>
  <si>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</si>
  <si>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</si>
  <si>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</si>
  <si>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</si>
  <si>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</si>
  <si>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</si>
  <si>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</si>
  <si>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</si>
  <si>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</si>
  <si>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</si>
  <si>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</si>
  <si>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</si>
  <si>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</si>
  <si>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</si>
  <si>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</si>
  <si>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</si>
  <si>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</si>
  <si>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</si>
  <si>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</si>
  <si>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</si>
  <si>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</si>
  <si>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</si>
  <si>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</si>
  <si>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</si>
  <si>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</si>
  <si>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</si>
  <si>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</si>
  <si>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</si>
  <si>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</si>
  <si>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</si>
  <si>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</si>
  <si>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</si>
  <si>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</si>
  <si>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</si>
  <si>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</si>
  <si>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</si>
  <si>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</si>
  <si>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</si>
  <si>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</si>
  <si>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</si>
  <si>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</si>
  <si>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</si>
  <si>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</si>
  <si>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</si>
  <si>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</si>
  <si>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</si>
  <si>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</si>
  <si>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</si>
  <si>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</si>
  <si>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</si>
  <si>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</si>
  <si>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</si>
  <si>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</si>
  <si>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</si>
  <si>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</si>
  <si>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</si>
  <si>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</si>
  <si>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</si>
  <si>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</si>
  <si>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</si>
  <si>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</si>
  <si>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</si>
  <si>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</si>
  <si>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</si>
  <si>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</si>
  <si>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</si>
  <si>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</si>
  <si>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</si>
  <si>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</si>
  <si>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</si>
  <si>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</si>
  <si>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</si>
  <si>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</si>
  <si>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</si>
  <si>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</si>
  <si>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</si>
  <si>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</si>
  <si>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</si>
  <si>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</si>
  <si>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</si>
  <si>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</si>
  <si>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</si>
  <si>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</si>
  <si>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</si>
  <si>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</si>
  <si>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</si>
  <si>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</si>
  <si>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</si>
  <si>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</si>
  <si>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</si>
  <si>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</si>
  <si>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</si>
  <si>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</si>
  <si>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</si>
  <si>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</si>
  <si>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</si>
  <si>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</si>
  <si>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</si>
  <si>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</si>
  <si>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</si>
  <si>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</si>
  <si>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</si>
  <si>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</si>
  <si>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</si>
  <si>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</si>
  <si>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</si>
  <si>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</si>
  <si>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</si>
  <si>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</si>
  <si>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</si>
  <si>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</si>
  <si>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</si>
  <si>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</si>
  <si>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</si>
  <si>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</si>
  <si>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</si>
  <si>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</si>
  <si>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</si>
  <si>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</si>
  <si>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</si>
  <si>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</si>
  <si>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</si>
  <si>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</si>
  <si>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</si>
  <si>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</si>
  <si>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</si>
  <si>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</si>
  <si>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</si>
  <si>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</si>
  <si>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</si>
  <si>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</si>
  <si>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</si>
  <si>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</si>
  <si>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</si>
  <si>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</si>
  <si>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</si>
  <si>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</si>
  <si>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</si>
  <si>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</si>
  <si>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</si>
  <si>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</si>
  <si>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</si>
  <si>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</si>
  <si>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</si>
  <si>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</si>
  <si>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</si>
  <si>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</si>
  <si>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</si>
  <si>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</si>
  <si>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</si>
  <si>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</si>
  <si>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</si>
  <si>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</si>
  <si>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</si>
  <si>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</si>
  <si>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</si>
  <si>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</si>
  <si>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</si>
  <si>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</si>
  <si>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</si>
  <si>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</si>
  <si>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</si>
  <si>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</si>
  <si>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</si>
  <si>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</si>
  <si>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</si>
  <si>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</si>
  <si>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</si>
  <si>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</si>
  <si>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</si>
  <si>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</si>
  <si>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</si>
  <si>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</si>
  <si>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</si>
  <si>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</si>
  <si>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</si>
  <si>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</si>
  <si>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</si>
  <si>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</si>
  <si>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</si>
  <si>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</si>
  <si>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</si>
  <si>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</si>
  <si>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</si>
  <si>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</si>
  <si>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</si>
  <si>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</si>
  <si>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</si>
  <si>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</si>
  <si>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</si>
  <si>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</si>
  <si>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</si>
  <si>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</si>
  <si>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</si>
  <si>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</si>
  <si>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</si>
  <si>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</si>
  <si>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</si>
  <si>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</si>
  <si>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</si>
  <si>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</si>
  <si>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</si>
  <si>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</si>
  <si>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</si>
  <si>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</si>
  <si>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</si>
  <si>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</si>
  <si>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</si>
  <si>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</si>
  <si>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</si>
  <si>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</si>
  <si>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</si>
  <si>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</si>
  <si>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</si>
  <si>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</si>
  <si>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</si>
  <si>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</si>
  <si>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</si>
  <si>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</si>
  <si>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</si>
  <si>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</si>
  <si>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</si>
  <si>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</si>
  <si>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</si>
  <si>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</si>
  <si>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</si>
  <si>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</si>
  <si>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</si>
  <si>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</si>
  <si>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</si>
  <si>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</si>
  <si>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</si>
  <si>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</si>
  <si>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</si>
  <si>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</si>
  <si>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</si>
  <si>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</si>
  <si>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</si>
  <si>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</si>
  <si>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</si>
  <si>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</si>
  <si>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</si>
  <si>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</si>
  <si>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</si>
  <si>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</si>
  <si>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</si>
  <si>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</si>
  <si>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</si>
  <si>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</si>
  <si>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</si>
  <si>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</si>
  <si>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</si>
  <si>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</si>
  <si>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</si>
  <si>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</si>
  <si>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</si>
  <si>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</si>
  <si>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</si>
  <si>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</si>
  <si>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</si>
  <si>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</si>
  <si>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</si>
  <si>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</si>
  <si>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</si>
  <si>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</si>
  <si>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</si>
  <si>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</si>
  <si>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</si>
  <si>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</si>
  <si>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</si>
  <si>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</si>
  <si>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</si>
  <si>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</si>
  <si>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</si>
  <si>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</si>
  <si>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</si>
  <si>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</si>
  <si>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</si>
  <si>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</si>
  <si>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</si>
  <si>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</si>
  <si>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</si>
  <si>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</si>
  <si>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</si>
  <si>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</si>
  <si>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</si>
  <si>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</si>
  <si>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</si>
  <si>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</si>
  <si>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</si>
  <si>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</si>
  <si>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</si>
  <si>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</si>
  <si>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</si>
  <si>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</si>
  <si>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</si>
  <si>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</si>
  <si>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</si>
  <si>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</si>
  <si>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</si>
  <si>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</si>
  <si>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</si>
  <si>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</si>
  <si>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</si>
  <si>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</si>
  <si>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</si>
  <si>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</si>
  <si>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</si>
  <si>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</si>
  <si>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</si>
  <si>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</si>
  <si>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</si>
  <si>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</si>
  <si>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</si>
  <si>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</si>
  <si>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</si>
  <si>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</si>
  <si>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</si>
  <si>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</si>
  <si>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</si>
  <si>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</si>
  <si>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</si>
  <si>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</si>
  <si>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</si>
  <si>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</si>
  <si>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</si>
  <si>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</si>
  <si>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</si>
  <si>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</si>
  <si>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</si>
  <si>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</si>
  <si>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</si>
  <si>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</si>
  <si>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</si>
  <si>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</si>
  <si>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</si>
  <si>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</si>
  <si>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</si>
  <si>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</si>
  <si>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</si>
  <si>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</si>
  <si>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</si>
  <si>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</si>
  <si>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</si>
  <si>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</si>
  <si>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</si>
  <si>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</si>
  <si>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</si>
  <si>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</si>
  <si>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</si>
  <si>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</si>
  <si>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</si>
  <si>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</si>
  <si>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</si>
  <si>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</si>
  <si>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</si>
  <si>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</si>
  <si>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</si>
  <si>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</si>
  <si>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</si>
  <si>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</si>
  <si>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</si>
  <si>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</si>
  <si>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</si>
  <si>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</si>
  <si>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</si>
  <si>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</si>
  <si>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</si>
  <si>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</si>
  <si>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</si>
  <si>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</si>
  <si>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</si>
  <si>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</si>
  <si>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</si>
  <si>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</si>
  <si>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</si>
  <si>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</si>
  <si>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</si>
  <si>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</si>
  <si>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</si>
  <si>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</si>
  <si>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</si>
  <si>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</si>
  <si>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</si>
  <si>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</si>
  <si>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</si>
  <si>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</si>
  <si>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</si>
  <si>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</si>
  <si>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</si>
  <si>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</si>
  <si>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</si>
  <si>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</si>
  <si>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</si>
  <si>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</si>
  <si>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</si>
  <si>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</si>
  <si>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</si>
  <si>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</si>
  <si>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</si>
  <si>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</si>
  <si>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</si>
  <si>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</si>
  <si>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</si>
  <si>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</si>
  <si>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</si>
  <si>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</si>
  <si>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</si>
  <si>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</si>
  <si>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</si>
  <si>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</si>
  <si>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</si>
  <si>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</si>
  <si>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</si>
  <si>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</si>
  <si>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</si>
  <si>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</si>
  <si>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</si>
  <si>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</si>
  <si>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</si>
  <si>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</si>
  <si>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</si>
  <si>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</si>
  <si>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</si>
  <si>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</si>
  <si>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</si>
  <si>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</si>
  <si>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</si>
  <si>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</si>
  <si>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</si>
  <si>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</si>
  <si>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</si>
  <si>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</si>
  <si>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</si>
  <si>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</si>
  <si>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</si>
  <si>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</si>
  <si>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</si>
  <si>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</si>
  <si>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</si>
  <si>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</si>
  <si>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</si>
  <si>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</si>
  <si>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</si>
  <si>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</si>
  <si>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</si>
  <si>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</si>
  <si>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</si>
  <si>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</si>
  <si>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</si>
  <si>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</si>
  <si>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</si>
  <si>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</si>
  <si>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</si>
  <si>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</si>
  <si>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</si>
  <si>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</si>
  <si>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</si>
  <si>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</si>
  <si>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</si>
  <si>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</si>
  <si>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</si>
  <si>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</si>
  <si>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</si>
  <si>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</si>
  <si>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</si>
  <si>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</si>
  <si>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</si>
  <si>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</si>
  <si>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</si>
  <si>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</si>
  <si>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</si>
  <si>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</si>
  <si>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</si>
  <si>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</si>
  <si>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</si>
  <si>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</si>
  <si>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</si>
  <si>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</si>
  <si>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</si>
  <si>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</si>
  <si>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</si>
  <si>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</si>
  <si>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</si>
  <si>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</si>
  <si>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</si>
  <si>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</si>
  <si>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</si>
  <si>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</si>
  <si>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</si>
  <si>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</si>
  <si>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</si>
  <si>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</si>
  <si>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</si>
  <si>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</si>
  <si>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</si>
  <si>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</si>
  <si>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</si>
  <si>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</si>
  <si>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</si>
  <si>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</si>
  <si>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</si>
  <si>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</si>
  <si>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</si>
  <si>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</si>
  <si>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</si>
  <si>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</si>
  <si>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</si>
  <si>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</si>
  <si>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</si>
  <si>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</si>
  <si>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</si>
  <si>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</si>
  <si>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</si>
  <si>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</si>
  <si>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</si>
  <si>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</si>
  <si>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</si>
  <si>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</si>
  <si>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</si>
  <si>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</si>
  <si>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</si>
  <si>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</si>
  <si>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</si>
  <si>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</si>
  <si>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</si>
  <si>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</si>
  <si>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</si>
  <si>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</si>
  <si>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</si>
  <si>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</si>
  <si>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</si>
  <si>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</si>
  <si>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</si>
  <si>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</si>
  <si>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</si>
  <si>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</si>
  <si>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</si>
  <si>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</si>
  <si>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</si>
  <si>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</si>
  <si>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</si>
  <si>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</si>
  <si>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</si>
  <si>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</si>
  <si>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</si>
  <si>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</si>
  <si>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</si>
  <si>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</si>
  <si>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</si>
  <si>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</si>
  <si>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</si>
  <si>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</si>
  <si>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</si>
  <si>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</si>
  <si>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</si>
  <si>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</si>
  <si>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</si>
  <si>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</si>
  <si>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</si>
  <si>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</si>
  <si>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</si>
  <si>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</si>
  <si>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</si>
  <si>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</si>
  <si>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</si>
  <si>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</si>
  <si>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</si>
  <si>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</si>
  <si>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</si>
  <si>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</si>
  <si>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</si>
  <si>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</si>
  <si>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</si>
  <si>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</si>
  <si>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</si>
  <si>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</si>
  <si>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</si>
  <si>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</si>
  <si>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</si>
  <si>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</si>
  <si>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</si>
  <si>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</si>
  <si>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</si>
  <si>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</si>
  <si>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</si>
  <si>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</si>
  <si>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</si>
  <si>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</si>
  <si>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</si>
  <si>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</si>
  <si>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</si>
  <si>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</si>
  <si>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</si>
  <si>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</si>
  <si>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</si>
  <si>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</si>
  <si>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</si>
  <si>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</si>
  <si>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</si>
  <si>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</si>
  <si>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</si>
  <si>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</si>
  <si>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</si>
  <si>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</si>
  <si>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</si>
  <si>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</si>
  <si>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</si>
  <si>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</si>
  <si>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</si>
  <si>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</si>
  <si>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</si>
  <si>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</si>
  <si>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</si>
  <si>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</si>
  <si>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</si>
  <si>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</si>
  <si>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</si>
  <si>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</si>
  <si>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</si>
  <si>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</si>
  <si>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</si>
  <si>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</si>
  <si>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</si>
  <si>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</si>
  <si>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</si>
  <si>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</si>
  <si>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</si>
  <si>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</si>
  <si>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</si>
  <si>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</si>
  <si>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</si>
  <si>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</si>
  <si>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</si>
  <si>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</si>
  <si>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</si>
  <si>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</si>
  <si>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</si>
  <si>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</si>
  <si>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</si>
  <si>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</si>
  <si>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</si>
  <si>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</si>
  <si>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</si>
  <si>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</si>
  <si>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</si>
  <si>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</si>
  <si>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</si>
  <si>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</si>
  <si>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</si>
  <si>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</si>
  <si>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</si>
  <si>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</si>
  <si>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</si>
  <si>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</si>
  <si>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</si>
  <si>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</si>
  <si>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</si>
  <si>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</si>
  <si>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</si>
  <si>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</si>
  <si>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</si>
  <si>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</si>
  <si>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</si>
  <si>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</si>
  <si>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</si>
  <si>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</si>
  <si>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</si>
  <si>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</si>
  <si>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</si>
  <si>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</si>
  <si>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</si>
  <si>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</si>
  <si>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</si>
  <si>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</si>
  <si>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</si>
  <si>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</si>
  <si>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</si>
  <si>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</si>
  <si>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</si>
  <si>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</si>
  <si>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</si>
  <si>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</si>
  <si>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</si>
  <si>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</si>
  <si>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</si>
  <si>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</si>
  <si>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</si>
  <si>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</si>
  <si>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</si>
  <si>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</si>
  <si>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</si>
  <si>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</si>
  <si>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</si>
  <si>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</si>
  <si>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</si>
  <si>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</si>
  <si>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</si>
  <si>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</si>
  <si>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</si>
  <si>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</si>
  <si>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</si>
  <si>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</si>
  <si>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</si>
  <si>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</si>
  <si>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</si>
  <si>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</si>
  <si>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</si>
  <si>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</si>
  <si>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</si>
  <si>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</si>
  <si>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</si>
  <si>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</si>
  <si>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</si>
  <si>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</si>
  <si>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</si>
  <si>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</si>
  <si>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</si>
  <si>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</si>
  <si>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</si>
  <si>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</si>
  <si>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</si>
  <si>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</si>
  <si>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</si>
  <si>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</si>
  <si>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</si>
  <si>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</si>
  <si>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</si>
  <si>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</si>
  <si>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</si>
  <si>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</si>
  <si>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</si>
  <si>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</si>
  <si>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</si>
  <si>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</si>
  <si>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</si>
  <si>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</si>
  <si>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</si>
  <si>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</si>
  <si>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</si>
  <si>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</si>
  <si>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</si>
  <si>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</si>
  <si>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</si>
  <si>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</si>
  <si>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</si>
  <si>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</si>
  <si>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</si>
  <si>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</si>
  <si>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</si>
  <si>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</si>
  <si>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</si>
  <si>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</si>
  <si>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</si>
  <si>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</si>
  <si>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</si>
  <si>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</si>
  <si>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</si>
  <si>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</si>
  <si>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</si>
  <si>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</si>
  <si>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</si>
  <si>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</si>
  <si>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</si>
  <si>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</si>
  <si>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</si>
  <si>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</si>
  <si>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</si>
  <si>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</si>
  <si>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</si>
  <si>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</si>
  <si>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</si>
  <si>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</si>
  <si>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</si>
  <si>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</si>
  <si>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</si>
  <si>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</si>
  <si>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</si>
  <si>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</si>
  <si>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</si>
  <si>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</si>
  <si>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</si>
  <si>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</si>
  <si>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</si>
  <si>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</si>
  <si>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</si>
  <si>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</si>
  <si>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</si>
  <si>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</si>
  <si>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</si>
  <si>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</si>
  <si>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</si>
  <si>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</si>
  <si>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</si>
  <si>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</si>
  <si>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</si>
  <si>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</si>
  <si>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</si>
  <si>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</si>
  <si>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</si>
  <si>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</si>
  <si>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</si>
  <si>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</si>
  <si>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</si>
  <si>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</si>
  <si>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</si>
  <si>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</si>
  <si>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</si>
  <si>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</si>
  <si>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</si>
  <si>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</si>
  <si>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</si>
  <si>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</si>
  <si>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</si>
  <si>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</si>
  <si>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</si>
  <si>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</si>
  <si>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</si>
  <si>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</si>
  <si>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</si>
  <si>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</si>
  <si>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</si>
  <si>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</si>
  <si>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</si>
  <si>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</si>
  <si>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</si>
  <si>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</si>
  <si>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</si>
  <si>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</si>
  <si>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</si>
  <si>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</si>
  <si>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</si>
  <si>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</si>
  <si>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</si>
  <si>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</si>
  <si>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</si>
  <si>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</si>
  <si>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</si>
  <si>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</si>
  <si>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</si>
  <si>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</si>
  <si>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</si>
  <si>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</si>
  <si>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</si>
  <si>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</si>
  <si>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</si>
  <si>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</si>
  <si>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</si>
  <si>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</si>
  <si>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</si>
  <si>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</si>
  <si>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</si>
  <si>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</si>
  <si>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</si>
  <si>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</si>
  <si>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</si>
  <si>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</si>
  <si>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</si>
  <si>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</si>
  <si>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</si>
  <si>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</si>
  <si>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</si>
  <si>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</si>
  <si>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</si>
  <si>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</si>
  <si>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</si>
  <si>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</si>
  <si>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</si>
  <si>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</si>
  <si>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</si>
  <si>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</si>
  <si>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</si>
  <si>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</si>
  <si>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</si>
  <si>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</si>
  <si>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</si>
  <si>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</si>
  <si>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</si>
  <si>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</si>
  <si>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</si>
  <si>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</si>
  <si>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</si>
  <si>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</si>
  <si>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</si>
  <si>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</si>
  <si>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</si>
  <si>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</si>
  <si>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</si>
  <si>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</si>
  <si>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</si>
  <si>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</si>
  <si>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</si>
  <si>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</si>
  <si>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</si>
  <si>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</si>
  <si>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</si>
  <si>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</si>
  <si>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</si>
  <si>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</si>
  <si>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</si>
  <si>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</si>
  <si>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</si>
  <si>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</si>
  <si>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</si>
  <si>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</si>
  <si>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</si>
  <si>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</si>
  <si>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</si>
  <si>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</si>
  <si>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</si>
  <si>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</si>
  <si>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</si>
  <si>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</si>
  <si>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</si>
  <si>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</si>
  <si>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</si>
  <si>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</si>
  <si>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</si>
  <si>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</si>
  <si>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</si>
  <si>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</si>
  <si>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</si>
  <si>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</si>
  <si>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</si>
  <si>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</si>
  <si>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</si>
  <si>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</si>
  <si>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</si>
  <si>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</si>
  <si>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</si>
  <si>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</si>
  <si>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</si>
  <si>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</si>
  <si>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</si>
  <si>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</si>
  <si>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</si>
  <si>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</si>
  <si>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</si>
  <si>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</si>
  <si>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</si>
  <si>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</si>
  <si>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</si>
  <si>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</si>
  <si>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</si>
  <si>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</si>
  <si>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</si>
  <si>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</si>
  <si>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</si>
  <si>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</si>
  <si>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</si>
  <si>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</si>
  <si>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</si>
  <si>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</si>
  <si>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</si>
  <si>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</si>
  <si>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</si>
  <si>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</si>
  <si>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</si>
  <si>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</si>
  <si>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</si>
  <si>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</si>
  <si>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</si>
  <si>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</si>
  <si>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</si>
  <si>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</si>
  <si>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</si>
  <si>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</si>
  <si>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</si>
  <si>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</si>
  <si>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</si>
  <si>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</si>
  <si>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</si>
  <si>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</si>
  <si>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</si>
  <si>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</si>
  <si>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</si>
  <si>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</si>
  <si>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</si>
  <si>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</si>
  <si>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</si>
  <si>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</si>
  <si>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</si>
  <si>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</si>
  <si>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</si>
  <si>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</si>
  <si>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</si>
  <si>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</si>
  <si>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</si>
  <si>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</si>
  <si>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</si>
  <si>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</si>
  <si>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</si>
  <si>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</si>
  <si>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</si>
  <si>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</si>
  <si>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</si>
  <si>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</si>
  <si>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</si>
  <si>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</si>
  <si>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</si>
  <si>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</si>
  <si>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</si>
  <si>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</si>
  <si>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</si>
  <si>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</si>
  <si>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</si>
  <si>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</si>
  <si>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</si>
  <si>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</si>
  <si>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</si>
  <si>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</si>
  <si>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</si>
  <si>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</si>
  <si>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</si>
  <si>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</si>
  <si>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</si>
  <si>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</si>
  <si>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</si>
  <si>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</si>
  <si>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</si>
  <si>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</si>
  <si>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</si>
  <si>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</si>
  <si>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</si>
  <si>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</si>
  <si>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</si>
  <si>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</si>
  <si>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</si>
  <si>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</si>
  <si>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</si>
  <si>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</si>
  <si>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</si>
  <si>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</si>
  <si>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</si>
  <si>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</si>
  <si>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</si>
  <si>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</si>
  <si>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</si>
  <si>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</si>
  <si>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</si>
  <si>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</si>
  <si>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</si>
  <si>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</si>
  <si>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</si>
  <si>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</si>
  <si>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</si>
  <si>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</si>
  <si>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</si>
  <si>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</si>
  <si>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</si>
  <si>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</si>
  <si>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</si>
  <si>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</si>
  <si>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</si>
  <si>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</si>
  <si>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</si>
  <si>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</si>
  <si>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</si>
  <si>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</si>
  <si>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</si>
  <si>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</si>
  <si>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</si>
  <si>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</si>
  <si>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</si>
  <si>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</si>
  <si>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</si>
  <si>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</si>
  <si>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</si>
  <si>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</si>
  <si>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</si>
  <si>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</si>
  <si>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</si>
  <si>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</si>
  <si>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</si>
  <si>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</si>
  <si>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</si>
  <si>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</si>
  <si>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</si>
  <si>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</si>
  <si>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</si>
  <si>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</si>
  <si>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</si>
  <si>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</si>
  <si>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</si>
  <si>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</si>
  <si>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</si>
  <si>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</si>
  <si>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</si>
  <si>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</si>
  <si>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</si>
  <si>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</si>
  <si>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</si>
  <si>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</si>
  <si>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</si>
  <si>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</si>
  <si>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</si>
  <si>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</si>
  <si>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</si>
  <si>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</si>
  <si>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</si>
  <si>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</si>
  <si>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</si>
  <si>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</si>
  <si>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</si>
  <si>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</si>
  <si>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</si>
  <si>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</si>
  <si>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</si>
  <si>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</si>
  <si>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</si>
  <si>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</si>
  <si>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</si>
  <si>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</si>
  <si>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</si>
  <si>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</si>
  <si>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</si>
  <si>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</si>
  <si>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</si>
  <si>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</si>
  <si>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</si>
  <si>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</si>
  <si>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</si>
  <si>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</si>
  <si>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</si>
  <si>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</si>
  <si>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</si>
  <si>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</si>
  <si>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</si>
  <si>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</si>
  <si>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</si>
  <si>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</si>
  <si>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</si>
  <si>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</si>
  <si>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</si>
  <si>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</si>
  <si>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</si>
  <si>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</si>
  <si>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</si>
  <si>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</si>
  <si>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</si>
  <si>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</si>
  <si>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</si>
  <si>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</si>
  <si>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</si>
  <si>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</si>
  <si>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</si>
  <si>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</si>
  <si>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</si>
  <si>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</si>
  <si>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</si>
  <si>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</si>
  <si>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</si>
  <si>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</si>
  <si>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</si>
  <si>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</si>
  <si>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</si>
  <si>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</si>
  <si>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</si>
  <si>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</si>
  <si>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</si>
  <si>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</si>
  <si>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</si>
  <si>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</si>
  <si>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</si>
  <si>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</si>
  <si>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</si>
  <si>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</si>
  <si>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</si>
  <si>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</si>
  <si>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</si>
  <si>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</si>
  <si>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</si>
  <si>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</si>
  <si>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</si>
  <si>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</si>
  <si>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</si>
  <si>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</si>
  <si>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</si>
  <si>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</si>
  <si>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</si>
  <si>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</si>
  <si>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</si>
  <si>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</si>
  <si>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</si>
  <si>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</si>
  <si>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</si>
  <si>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</si>
  <si>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</si>
  <si>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</si>
  <si>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</si>
  <si>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</si>
  <si>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</si>
  <si>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</si>
  <si>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</si>
  <si>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</si>
  <si>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</si>
  <si>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</si>
  <si>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</si>
  <si>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</si>
  <si>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</si>
  <si>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</si>
  <si>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</si>
  <si>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</si>
  <si>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</si>
  <si>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</si>
  <si>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</si>
  <si>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</si>
  <si>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</si>
  <si>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</si>
  <si>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</si>
  <si>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</si>
  <si>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</si>
  <si>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</si>
  <si>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</si>
  <si>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</si>
  <si>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</si>
  <si>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</si>
  <si>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</si>
  <si>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</si>
  <si>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</si>
  <si>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</si>
  <si>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</si>
  <si>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</si>
  <si>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</si>
  <si>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</si>
  <si>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</si>
  <si>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</si>
  <si>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</si>
  <si>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</si>
  <si>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</si>
  <si>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</si>
  <si>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</si>
  <si>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</si>
  <si>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</si>
  <si>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</si>
  <si>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</si>
  <si>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</si>
  <si>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</si>
  <si>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</si>
  <si>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</si>
  <si>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</si>
  <si>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</si>
  <si>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</si>
  <si>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</si>
  <si>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</si>
  <si>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</si>
  <si>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</si>
  <si>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</si>
  <si>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</si>
  <si>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</si>
  <si>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</si>
  <si>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</si>
  <si>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</si>
  <si>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</si>
  <si>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</si>
  <si>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</si>
  <si>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</si>
  <si>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</si>
  <si>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</si>
  <si>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</si>
  <si>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</si>
  <si>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</si>
  <si>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</si>
  <si>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</si>
  <si>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</si>
  <si>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</si>
  <si>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</si>
  <si>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</si>
  <si>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</si>
  <si>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</si>
  <si>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</si>
  <si>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</si>
  <si>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</si>
  <si>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</si>
  <si>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</si>
  <si>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</si>
  <si>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</si>
  <si>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</si>
  <si>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</si>
  <si>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</si>
  <si>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</si>
  <si>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</si>
  <si>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</si>
  <si>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</si>
  <si>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</si>
  <si>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</si>
  <si>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</si>
  <si>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</si>
  <si>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</si>
  <si>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</si>
  <si>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</si>
  <si>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</si>
  <si>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</si>
  <si>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</si>
  <si>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</si>
  <si>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</si>
  <si>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</si>
  <si>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</si>
  <si>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</si>
  <si>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</si>
  <si>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</si>
  <si>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</si>
  <si>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</si>
  <si>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</si>
  <si>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</si>
  <si>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</si>
  <si>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</si>
  <si>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</si>
  <si>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</si>
  <si>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</si>
  <si>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</si>
  <si>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</si>
  <si>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</si>
  <si>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</si>
  <si>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</si>
  <si>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</si>
  <si>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</si>
  <si>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</si>
  <si>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</si>
  <si>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</si>
  <si>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</si>
  <si>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</si>
  <si>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</si>
  <si>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</si>
  <si>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</si>
  <si>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</si>
  <si>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</si>
  <si>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</si>
  <si>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</si>
  <si>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</si>
  <si>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</si>
  <si>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</si>
  <si>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</si>
  <si>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</si>
  <si>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</si>
  <si>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</si>
  <si>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</si>
  <si>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</si>
  <si>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</si>
  <si>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</si>
  <si>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</si>
  <si>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</si>
  <si>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</si>
  <si>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</si>
  <si>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</si>
  <si>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</si>
  <si>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</si>
  <si>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</si>
  <si>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</si>
  <si>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</si>
  <si>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</si>
  <si>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</si>
  <si>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</si>
  <si>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</si>
  <si>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</si>
  <si>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</si>
  <si>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</si>
  <si>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</si>
  <si>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</si>
  <si>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</si>
  <si>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</si>
  <si>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</si>
  <si>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</si>
  <si>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</si>
  <si>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</si>
  <si>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</si>
  <si>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</si>
  <si>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</si>
  <si>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</si>
  <si>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</si>
  <si>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</si>
  <si>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</si>
  <si>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</si>
  <si>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</si>
  <si>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</si>
  <si>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</si>
  <si>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</si>
  <si>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</si>
  <si>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</si>
  <si>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</si>
  <si>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</si>
  <si>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</si>
  <si>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</si>
  <si>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</si>
  <si>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</si>
  <si>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</si>
  <si>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</si>
  <si>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</si>
  <si>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</si>
  <si>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</si>
  <si>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</si>
  <si>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</si>
  <si>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</si>
  <si>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</si>
  <si>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</si>
  <si>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</si>
  <si>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</si>
  <si>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</si>
  <si>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</si>
  <si>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</si>
  <si>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</si>
  <si>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</si>
  <si>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</si>
  <si>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</si>
  <si>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</si>
  <si>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</si>
  <si>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</si>
  <si>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</si>
  <si>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</si>
  <si>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</si>
  <si>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</si>
  <si>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</si>
  <si>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</si>
  <si>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</si>
  <si>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</si>
  <si>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</si>
  <si>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</si>
  <si>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</si>
  <si>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</si>
  <si>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</si>
  <si>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</si>
  <si>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</si>
  <si>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</si>
  <si>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</si>
  <si>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</si>
  <si>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</si>
  <si>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</si>
  <si>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</si>
  <si>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</si>
  <si>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</si>
  <si>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</si>
  <si>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</si>
  <si>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</si>
  <si>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</si>
  <si>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</si>
  <si>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</si>
  <si>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</si>
  <si>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</si>
  <si>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</si>
  <si>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</si>
  <si>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</si>
  <si>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</si>
  <si>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</si>
  <si>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</si>
  <si>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</si>
  <si>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</si>
  <si>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</si>
  <si>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</si>
  <si>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</si>
  <si>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</si>
  <si>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</si>
  <si>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</si>
  <si>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</si>
  <si>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</si>
  <si>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</si>
  <si>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</si>
  <si>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</si>
  <si>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</si>
  <si>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</si>
  <si>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</si>
  <si>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</si>
  <si>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</si>
  <si>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</si>
  <si>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</si>
  <si>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</si>
  <si>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</si>
  <si>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</si>
  <si>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</si>
  <si>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</si>
  <si>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</si>
  <si>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</si>
  <si>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</si>
  <si>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</si>
  <si>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</si>
  <si>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</si>
  <si>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</si>
  <si>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</si>
  <si>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</si>
  <si>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</si>
  <si>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</si>
  <si>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</si>
  <si>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</si>
  <si>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</si>
  <si>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</si>
  <si>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</si>
  <si>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</si>
  <si>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</si>
  <si>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</si>
  <si>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</si>
  <si>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</si>
  <si>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</si>
  <si>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</si>
  <si>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</si>
  <si>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</si>
  <si>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</si>
  <si>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</si>
  <si>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</si>
  <si>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</si>
  <si>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</si>
  <si>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</si>
  <si>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</si>
  <si>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</si>
  <si>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</si>
  <si>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</si>
  <si>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</si>
  <si>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</si>
  <si>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</si>
  <si>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</si>
  <si>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</si>
  <si>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</si>
  <si>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</si>
  <si>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</si>
  <si>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</si>
  <si>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</si>
  <si>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</si>
  <si>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</si>
  <si>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</si>
  <si>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</si>
  <si>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</si>
  <si>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</si>
  <si>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</si>
  <si>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</si>
  <si>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</si>
  <si>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</si>
  <si>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</si>
  <si>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</si>
  <si>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</si>
  <si>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</si>
  <si>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</si>
  <si>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</si>
  <si>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</si>
  <si>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</si>
  <si>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</si>
  <si>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</si>
  <si>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</si>
  <si>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</si>
  <si>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</si>
  <si>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</si>
  <si>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</si>
  <si>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</si>
  <si>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</si>
  <si>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</si>
  <si>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</si>
  <si>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</si>
  <si>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</si>
  <si>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</si>
  <si>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</si>
  <si>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</si>
  <si>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</si>
  <si>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</si>
  <si>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</si>
  <si>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</si>
  <si>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</si>
  <si>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</si>
  <si>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</si>
  <si>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</si>
  <si>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</si>
  <si>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</si>
  <si>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</si>
  <si>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</si>
  <si>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</si>
  <si>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</si>
  <si>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</si>
  <si>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</si>
  <si>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</si>
  <si>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</si>
  <si>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</si>
  <si>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</si>
  <si>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</si>
  <si>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</si>
  <si>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</si>
  <si>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</si>
  <si>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</si>
  <si>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</si>
  <si>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</si>
  <si>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</si>
  <si>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</si>
  <si>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</si>
  <si>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</si>
  <si>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</si>
  <si>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</si>
  <si>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</si>
  <si>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</si>
  <si>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</si>
  <si>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</si>
  <si>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</si>
  <si>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</si>
  <si>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</si>
  <si>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</si>
  <si>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</si>
  <si>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</si>
  <si>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</si>
  <si>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</si>
  <si>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</si>
  <si>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</si>
  <si>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</si>
  <si>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</si>
  <si>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</si>
  <si>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</si>
  <si>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</si>
  <si>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</si>
  <si>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</si>
  <si>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</si>
  <si>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</si>
  <si>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</si>
  <si>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</si>
  <si>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</si>
  <si>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</si>
  <si>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</si>
  <si>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</si>
  <si>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</si>
  <si>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</si>
  <si>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</si>
  <si>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</si>
  <si>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</si>
  <si>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</si>
  <si>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</si>
  <si>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</si>
  <si>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</si>
  <si>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</si>
  <si>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</si>
  <si>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</si>
  <si>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</si>
  <si>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</si>
  <si>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</si>
  <si>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</si>
  <si>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</si>
  <si>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</si>
  <si>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</si>
  <si>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</si>
  <si>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</si>
  <si>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</si>
  <si>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</si>
  <si>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</si>
  <si>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</si>
  <si>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</si>
  <si>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</si>
  <si>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</si>
  <si>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</si>
  <si>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</si>
  <si>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</si>
  <si>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</si>
  <si>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</si>
  <si>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</si>
  <si>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</si>
  <si>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</si>
  <si>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</si>
  <si>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</si>
  <si>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</si>
  <si>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</si>
  <si>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</si>
  <si>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</si>
  <si>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</si>
  <si>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</si>
  <si>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</si>
  <si>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</si>
  <si>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</si>
  <si>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</si>
  <si>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</si>
  <si>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</si>
  <si>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</si>
  <si>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</si>
  <si>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</si>
  <si>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</si>
  <si>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</si>
  <si>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</si>
  <si>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</si>
  <si>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</si>
  <si>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</si>
  <si>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</si>
  <si>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</si>
  <si>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</si>
  <si>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</si>
  <si>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</si>
  <si>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</si>
  <si>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</si>
  <si>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</si>
  <si>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</si>
  <si>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</si>
  <si>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</si>
  <si>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</si>
  <si>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</si>
  <si>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</si>
  <si>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</si>
  <si>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</si>
  <si>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</si>
  <si>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</si>
  <si>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</si>
  <si>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</si>
  <si>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</si>
  <si>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</si>
  <si>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</si>
  <si>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</si>
  <si>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</si>
  <si>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</si>
  <si>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</si>
  <si>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</si>
  <si>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</si>
  <si>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</si>
  <si>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</si>
  <si>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</si>
  <si>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</si>
  <si>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</si>
  <si>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</si>
  <si>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</si>
  <si>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</si>
  <si>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</si>
  <si>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</si>
  <si>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</si>
  <si>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</si>
  <si>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</si>
  <si>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</si>
  <si>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</si>
  <si>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</si>
  <si>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</si>
  <si>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</si>
  <si>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</si>
  <si>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</si>
  <si>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</si>
  <si>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</si>
  <si>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</si>
  <si>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</si>
  <si>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</si>
  <si>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</si>
  <si>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</si>
  <si>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</si>
  <si>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</si>
  <si>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</si>
  <si>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</si>
  <si>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</si>
  <si>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</si>
  <si>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</si>
  <si>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</si>
  <si>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</si>
  <si>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</si>
  <si>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</si>
  <si>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</si>
  <si>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</si>
  <si>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</si>
  <si>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</si>
  <si>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</si>
  <si>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</si>
  <si>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</si>
  <si>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</si>
  <si>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</si>
  <si>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</si>
  <si>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</si>
  <si>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</si>
  <si>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</si>
  <si>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</si>
  <si>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</si>
  <si>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</si>
  <si>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</si>
  <si>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</si>
  <si>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</si>
  <si>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</si>
  <si>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</si>
  <si>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</si>
  <si>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</si>
  <si>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</si>
  <si>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</si>
  <si>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</si>
  <si>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</si>
  <si>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</si>
  <si>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</si>
  <si>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</si>
  <si>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</si>
  <si>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</si>
  <si>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</si>
  <si>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</si>
  <si>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</si>
  <si>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</si>
  <si>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</si>
  <si>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</si>
  <si>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</si>
  <si>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</si>
  <si>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</si>
  <si>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</si>
  <si>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</si>
  <si>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</si>
  <si>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</si>
  <si>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</si>
  <si>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</si>
  <si>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</si>
  <si>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</si>
  <si>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</si>
  <si>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</si>
  <si>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</si>
  <si>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</si>
  <si>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</si>
  <si>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</si>
  <si>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</si>
  <si>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</si>
  <si>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</si>
  <si>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</si>
  <si>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</si>
  <si>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</si>
  <si>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</si>
  <si>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</si>
  <si>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</si>
  <si>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</si>
  <si>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</si>
  <si>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</si>
  <si>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</si>
  <si>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</si>
  <si>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</si>
  <si>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</si>
  <si>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</si>
  <si>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</si>
  <si>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</si>
  <si>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</si>
  <si>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</si>
  <si>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</si>
  <si>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</si>
  <si>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</si>
  <si>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</si>
  <si>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</si>
  <si>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</si>
  <si>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</si>
  <si>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</si>
  <si>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</si>
  <si>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</si>
  <si>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</si>
  <si>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</si>
  <si>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</si>
  <si>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</si>
  <si>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</si>
  <si>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</si>
  <si>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</si>
  <si>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</si>
  <si>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</si>
  <si>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</si>
  <si>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</si>
  <si>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</si>
  <si>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</si>
  <si>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</si>
  <si>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</si>
  <si>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</si>
  <si>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</si>
  <si>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</si>
  <si>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</si>
  <si>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</si>
  <si>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</si>
  <si>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</si>
  <si>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</si>
  <si>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</si>
  <si>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</si>
  <si>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</si>
  <si>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</si>
  <si>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</si>
  <si>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</si>
  <si>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</si>
  <si>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</si>
  <si>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</si>
  <si>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</si>
  <si>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</si>
  <si>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</si>
  <si>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</si>
  <si>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</si>
  <si>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</si>
  <si>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</si>
  <si>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</si>
  <si>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</si>
  <si>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</si>
  <si>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</si>
  <si>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</si>
  <si>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</si>
  <si>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</si>
  <si>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</si>
  <si>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</si>
  <si>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</si>
  <si>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</si>
  <si>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</si>
  <si>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</si>
  <si>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</si>
  <si>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</si>
  <si>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</si>
  <si>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</si>
  <si>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</si>
  <si>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</si>
  <si>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</si>
  <si>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</si>
  <si>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</si>
  <si>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</si>
  <si>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</si>
  <si>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</si>
  <si>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</si>
  <si>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</si>
  <si>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</si>
  <si>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</si>
  <si>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</si>
  <si>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</si>
  <si>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</si>
  <si>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</si>
  <si>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</si>
  <si>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</si>
  <si>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</si>
  <si>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</si>
  <si>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</si>
  <si>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</si>
  <si>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</si>
  <si>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</si>
  <si>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</si>
  <si>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</si>
  <si>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</si>
  <si>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</si>
  <si>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</si>
  <si>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</si>
  <si>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</si>
  <si>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</si>
  <si>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</si>
  <si>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</si>
  <si>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</si>
  <si>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</si>
  <si>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</si>
  <si>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</si>
  <si>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</si>
  <si>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</si>
  <si>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</si>
  <si>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</si>
  <si>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</si>
  <si>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</si>
  <si>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</si>
  <si>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</si>
  <si>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</si>
  <si>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</si>
  <si>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</si>
  <si>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</si>
  <si>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</si>
  <si>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</si>
  <si>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</si>
  <si>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</si>
  <si>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</si>
  <si>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</si>
  <si>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</si>
  <si>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</si>
  <si>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</si>
  <si>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</si>
  <si>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</si>
  <si>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</si>
  <si>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</si>
  <si>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</si>
  <si>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</si>
  <si>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</si>
  <si>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</si>
  <si>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</si>
  <si>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</si>
  <si>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</si>
  <si>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</si>
  <si>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</si>
  <si>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</si>
  <si>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</si>
  <si>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</si>
  <si>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</si>
  <si>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</si>
  <si>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</si>
  <si>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</si>
  <si>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</si>
  <si>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</si>
  <si>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</si>
  <si>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</si>
  <si>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</si>
  <si>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</si>
  <si>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</si>
  <si>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</si>
  <si>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</si>
  <si>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</si>
  <si>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</si>
  <si>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</si>
  <si>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</si>
  <si>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</si>
  <si>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</si>
  <si>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</si>
  <si>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</si>
  <si>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</si>
  <si>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</si>
  <si>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</si>
  <si>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</si>
  <si>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</si>
  <si>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</si>
  <si>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</si>
  <si>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</si>
  <si>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</si>
  <si>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</si>
  <si>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</si>
  <si>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</si>
  <si>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</si>
  <si>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</si>
  <si>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</si>
  <si>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</si>
  <si>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</si>
  <si>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</si>
  <si>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</si>
  <si>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</si>
  <si>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</si>
  <si>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</si>
  <si>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</si>
  <si>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</si>
  <si>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</si>
  <si>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</si>
  <si>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</si>
  <si>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</si>
  <si>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</si>
  <si>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</si>
  <si>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</si>
  <si>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</si>
  <si>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</si>
  <si>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</si>
  <si>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</si>
  <si>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</si>
  <si>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</si>
  <si>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</si>
  <si>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</si>
  <si>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</si>
  <si>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</si>
  <si>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</si>
  <si>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</si>
  <si>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</si>
  <si>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</si>
  <si>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</si>
  <si>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</si>
  <si>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</si>
  <si>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</si>
  <si>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</si>
  <si>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</si>
  <si>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</si>
  <si>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</si>
  <si>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</si>
  <si>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</si>
  <si>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</si>
  <si>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</si>
  <si>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</si>
  <si>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</si>
  <si>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</si>
  <si>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</si>
  <si>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</si>
  <si>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</si>
  <si>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</si>
  <si>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</si>
  <si>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</si>
  <si>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</si>
  <si>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</si>
  <si>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</si>
  <si>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</si>
  <si>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</si>
  <si>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</si>
  <si>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</si>
  <si>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</si>
  <si>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</si>
  <si>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</si>
  <si>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</si>
  <si>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</si>
  <si>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</si>
  <si>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</si>
  <si>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</si>
  <si>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</si>
  <si>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</si>
  <si>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</si>
  <si>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</si>
  <si>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</si>
  <si>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</si>
  <si>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</si>
  <si>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</si>
  <si>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</si>
  <si>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</si>
  <si>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</si>
  <si>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</si>
  <si>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</si>
  <si>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</si>
  <si>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</si>
  <si>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</si>
  <si>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</si>
  <si>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</si>
  <si>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</si>
  <si>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</si>
  <si>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</si>
  <si>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</si>
  <si>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</si>
  <si>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</si>
  <si>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</si>
  <si>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</si>
  <si>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</si>
  <si>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</si>
  <si>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</si>
  <si>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</si>
  <si>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</si>
  <si>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</si>
  <si>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</si>
  <si>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</si>
  <si>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</si>
  <si>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</si>
  <si>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</si>
  <si>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</si>
  <si>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</si>
  <si>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</si>
  <si>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</si>
  <si>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</si>
  <si>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</si>
  <si>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</si>
  <si>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</si>
  <si>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</si>
  <si>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</si>
  <si>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</si>
  <si>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</si>
  <si>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</si>
  <si>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</si>
  <si>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</si>
  <si>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</si>
  <si>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</si>
  <si>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</si>
  <si>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</si>
  <si>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</si>
  <si>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</si>
  <si>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</si>
  <si>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</si>
  <si>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</si>
  <si>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</si>
  <si>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</si>
  <si>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</si>
  <si>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</si>
  <si>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</si>
  <si>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</si>
  <si>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</si>
  <si>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</si>
  <si>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</si>
  <si>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</si>
  <si>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</si>
  <si>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</si>
  <si>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</si>
  <si>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</si>
  <si>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</si>
  <si>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</si>
  <si>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</si>
  <si>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</si>
  <si>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</si>
  <si>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</si>
  <si>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</si>
  <si>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</si>
  <si>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</si>
  <si>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</si>
  <si>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</si>
  <si>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</si>
  <si>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</si>
  <si>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</si>
  <si>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</si>
  <si>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</si>
  <si>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</si>
  <si>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</si>
  <si>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</si>
  <si>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</si>
  <si>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</si>
  <si>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</si>
  <si>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</si>
  <si>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</si>
  <si>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</si>
  <si>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</si>
  <si>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</si>
  <si>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</si>
  <si>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</si>
  <si>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</si>
  <si>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</si>
  <si>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</si>
  <si>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</si>
  <si>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</si>
  <si>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</si>
  <si>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</si>
  <si>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</si>
  <si>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</si>
  <si>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</si>
  <si>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</si>
  <si>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</si>
  <si>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</si>
  <si>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</si>
  <si>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</si>
  <si>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</si>
  <si>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</si>
  <si>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</si>
  <si>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</si>
  <si>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</si>
  <si>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</si>
  <si>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</si>
  <si>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</si>
  <si>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</si>
  <si>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</si>
  <si>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</si>
  <si>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</si>
  <si>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</si>
  <si>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</si>
  <si>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</si>
  <si>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</si>
  <si>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</si>
  <si>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</si>
  <si>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</si>
  <si>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</si>
  <si>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</si>
  <si>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</si>
  <si>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</si>
  <si>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</si>
  <si>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</si>
  <si>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</si>
  <si>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</si>
  <si>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</si>
  <si>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</si>
  <si>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</si>
  <si>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</si>
  <si>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</si>
  <si>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</si>
  <si>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</si>
  <si>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</si>
  <si>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</si>
  <si>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</si>
  <si>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</si>
  <si>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</si>
  <si>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</si>
  <si>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</si>
  <si>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</si>
  <si>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</si>
  <si>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</si>
  <si>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</si>
  <si>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</si>
  <si>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</si>
  <si>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</si>
  <si>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</si>
  <si>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</si>
  <si>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</si>
  <si>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</si>
  <si>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</si>
  <si>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</si>
  <si>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</si>
  <si>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</si>
  <si>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</si>
  <si>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</si>
  <si>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</si>
  <si>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</si>
  <si>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</si>
  <si>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</si>
  <si>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</si>
  <si>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</si>
  <si>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</si>
  <si>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</si>
  <si>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</si>
  <si>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</si>
  <si>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</si>
  <si>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</si>
  <si>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</si>
  <si>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</si>
  <si>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</si>
  <si>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</si>
  <si>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</si>
  <si>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</si>
  <si>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</si>
  <si>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</si>
  <si>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</si>
  <si>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</si>
  <si>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</si>
  <si>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</si>
  <si>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</si>
  <si>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</si>
  <si>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</si>
  <si>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</si>
  <si>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</si>
  <si>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</si>
  <si>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</si>
  <si>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</si>
  <si>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</si>
  <si>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</si>
  <si>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</si>
  <si>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</si>
  <si>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</si>
  <si>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</si>
  <si>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</si>
  <si>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</si>
  <si>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</si>
  <si>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</si>
  <si>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</si>
  <si>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</si>
  <si>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</si>
  <si>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</si>
  <si>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</si>
  <si>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</si>
  <si>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</si>
  <si>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</si>
  <si>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</si>
  <si>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</si>
  <si>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</si>
  <si>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</si>
  <si>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</si>
  <si>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</si>
  <si>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</si>
  <si>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</si>
  <si>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</si>
  <si>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</si>
  <si>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</si>
  <si>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</si>
  <si>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</si>
  <si>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</si>
  <si>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</si>
  <si>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</si>
  <si>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</si>
  <si>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</si>
  <si>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</si>
  <si>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</si>
  <si>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</si>
  <si>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</si>
  <si>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</si>
  <si>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</si>
  <si>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</si>
  <si>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</si>
  <si>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</si>
  <si>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</si>
  <si>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</si>
  <si>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</si>
  <si>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</si>
  <si>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</si>
  <si>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</si>
  <si>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</si>
  <si>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</si>
  <si>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</si>
  <si>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</si>
  <si>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</si>
  <si>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</si>
  <si>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</si>
  <si>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</si>
  <si>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</si>
  <si>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</si>
  <si>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</si>
  <si>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</si>
  <si>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</si>
  <si>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</si>
  <si>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</si>
  <si>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</si>
  <si>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</si>
  <si>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</si>
  <si>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</si>
  <si>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</si>
  <si>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</si>
  <si>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</si>
  <si>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</si>
  <si>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</si>
  <si>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</si>
  <si>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</si>
  <si>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</si>
  <si>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</si>
  <si>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</si>
  <si>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</si>
  <si>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</si>
  <si>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</si>
  <si>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</si>
  <si>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</si>
  <si>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</si>
  <si>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</si>
  <si>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</si>
  <si>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</si>
  <si>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</si>
  <si>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</si>
  <si>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</si>
  <si>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</si>
  <si>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</si>
  <si>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</si>
  <si>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</si>
  <si>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</si>
  <si>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</si>
  <si>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</si>
  <si>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</si>
  <si>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</si>
  <si>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</si>
  <si>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</si>
  <si>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</si>
  <si>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</si>
  <si>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</si>
  <si>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</si>
  <si>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</si>
  <si>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</si>
  <si>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</si>
  <si>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</si>
  <si>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</si>
  <si>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</si>
  <si>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</si>
  <si>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</si>
  <si>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</si>
  <si>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</si>
  <si>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</si>
  <si>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</si>
  <si>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</si>
  <si>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</si>
  <si>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</si>
  <si>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</si>
  <si>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</si>
  <si>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</si>
  <si>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</si>
  <si>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</si>
  <si>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</si>
  <si>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</si>
  <si>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</si>
  <si>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</si>
  <si>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</si>
  <si>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</si>
  <si>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</si>
  <si>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</si>
  <si>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</si>
  <si>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</si>
  <si>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</si>
  <si>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</si>
  <si>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</si>
  <si>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</si>
  <si>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</si>
  <si>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</si>
  <si>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</si>
  <si>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</si>
  <si>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</si>
  <si>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</si>
  <si>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</si>
  <si>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</si>
  <si>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</si>
  <si>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</si>
  <si>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</si>
  <si>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</si>
  <si>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</si>
  <si>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</si>
  <si>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</si>
  <si>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</si>
  <si>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</si>
  <si>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</si>
  <si>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</si>
  <si>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</si>
  <si>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</si>
  <si>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</si>
  <si>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</si>
  <si>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</si>
  <si>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</si>
  <si>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</si>
  <si>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</si>
  <si>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</si>
  <si>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</si>
  <si>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</si>
  <si>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</si>
  <si>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</si>
  <si>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</si>
  <si>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</si>
  <si>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</si>
  <si>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</si>
  <si>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</si>
  <si>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</si>
  <si>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</si>
  <si>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</si>
  <si>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</si>
  <si>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</si>
  <si>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</si>
  <si>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</si>
  <si>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</si>
  <si>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</si>
  <si>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</si>
  <si>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</si>
  <si>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</si>
  <si>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</si>
  <si>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</si>
  <si>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</si>
  <si>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</si>
  <si>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</si>
  <si>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</si>
  <si>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</si>
  <si>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</si>
  <si>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</si>
  <si>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</si>
  <si>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</si>
  <si>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</si>
  <si>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</si>
  <si>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</si>
  <si>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</si>
  <si>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</si>
  <si>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</si>
  <si>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</si>
  <si>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</si>
  <si>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</si>
  <si>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</si>
  <si>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</si>
  <si>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</si>
  <si>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</si>
  <si>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</si>
  <si>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</si>
  <si>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</si>
  <si>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</si>
  <si>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</si>
  <si>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</si>
  <si>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</si>
  <si>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</si>
  <si>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</si>
  <si>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</si>
  <si>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</si>
  <si>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</si>
  <si>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</si>
  <si>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</si>
  <si>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</si>
  <si>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</si>
  <si>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</si>
  <si>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</si>
  <si>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</si>
  <si>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</si>
  <si>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</si>
  <si>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</si>
  <si>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</si>
  <si>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</si>
  <si>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</si>
  <si>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</si>
  <si>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</si>
  <si>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</si>
  <si>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</si>
  <si>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</si>
  <si>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</si>
  <si>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</si>
  <si>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</si>
  <si>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</si>
  <si>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</si>
  <si>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</si>
  <si>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</si>
  <si>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</si>
  <si>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</si>
  <si>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</si>
  <si>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</si>
  <si>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</si>
  <si>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</si>
  <si>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</si>
  <si>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</si>
  <si>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</si>
  <si>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</si>
  <si>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</si>
  <si>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</si>
  <si>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</si>
  <si>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</si>
  <si>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</si>
  <si>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</si>
  <si>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</si>
  <si>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</si>
  <si>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</si>
  <si>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</si>
  <si>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</si>
  <si>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</si>
  <si>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</si>
  <si>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</si>
  <si>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</si>
  <si>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</si>
  <si>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</si>
  <si>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</si>
  <si>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</si>
  <si>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</si>
  <si>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</si>
  <si>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</si>
  <si>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</si>
  <si>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</si>
  <si>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</si>
  <si>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</si>
  <si>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</si>
  <si>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</si>
  <si>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</si>
  <si>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</si>
  <si>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</si>
  <si>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</si>
  <si>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</si>
  <si>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</si>
  <si>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</si>
  <si>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</si>
  <si>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</si>
  <si>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</si>
  <si>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</si>
  <si>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</si>
  <si>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</si>
  <si>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</si>
  <si>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</si>
  <si>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</si>
  <si>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</si>
  <si>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</si>
  <si>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</si>
  <si>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</si>
  <si>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</si>
  <si>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</si>
  <si>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</si>
  <si>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</si>
  <si>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</si>
  <si>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</si>
  <si>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</si>
  <si>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</si>
  <si>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</si>
  <si>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</si>
  <si>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</si>
  <si>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</si>
  <si>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</si>
  <si>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</si>
  <si>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</si>
  <si>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</si>
  <si>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</si>
  <si>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</si>
  <si>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</si>
  <si>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</si>
  <si>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</si>
  <si>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</si>
  <si>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</si>
  <si>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</si>
  <si>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</si>
  <si>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</si>
  <si>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</si>
  <si>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</si>
  <si>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</si>
  <si>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</si>
  <si>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</si>
  <si>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</si>
  <si>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</si>
  <si>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</si>
  <si>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</si>
  <si>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</si>
  <si>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</si>
  <si>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</si>
  <si>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</si>
  <si>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</si>
  <si>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</si>
  <si>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</si>
  <si>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</si>
  <si>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</si>
  <si>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</si>
  <si>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</si>
  <si>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</si>
  <si>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</si>
  <si>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</si>
  <si>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</si>
  <si>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</si>
  <si>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</si>
  <si>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</si>
  <si>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</si>
  <si>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</si>
  <si>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</si>
  <si>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</si>
  <si>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</si>
  <si>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</si>
  <si>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</si>
  <si>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</si>
  <si>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</si>
  <si>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</si>
  <si>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</si>
  <si>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</si>
  <si>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</si>
  <si>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</si>
  <si>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</si>
  <si>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</si>
  <si>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</si>
  <si>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</si>
  <si>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</si>
  <si>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</si>
  <si>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</si>
  <si>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</si>
  <si>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</si>
  <si>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</si>
  <si>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</si>
  <si>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</si>
  <si>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</si>
  <si>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</si>
  <si>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</si>
  <si>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</si>
  <si>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</si>
  <si>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</si>
  <si>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</si>
  <si>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</si>
  <si>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</si>
  <si>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</si>
  <si>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</si>
  <si>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</si>
  <si>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</si>
  <si>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</si>
  <si>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</si>
  <si>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</si>
  <si>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</si>
  <si>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</si>
  <si>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</si>
  <si>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</si>
  <si>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</si>
  <si>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</si>
  <si>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</si>
  <si>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</si>
  <si>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</si>
  <si>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</si>
  <si>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</si>
  <si>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</si>
  <si>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</si>
  <si>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</si>
  <si>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</si>
  <si>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</si>
  <si>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</si>
  <si>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</si>
  <si>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</si>
  <si>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</si>
  <si>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</si>
  <si>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</si>
  <si>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</si>
  <si>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</si>
  <si>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</si>
  <si>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</si>
  <si>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</si>
  <si>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</si>
  <si>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</si>
  <si>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</si>
  <si>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</si>
  <si>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</si>
  <si>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</si>
  <si>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</si>
  <si>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</si>
  <si>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</si>
  <si>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</si>
  <si>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</si>
  <si>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</si>
  <si>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</si>
  <si>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</si>
  <si>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</si>
  <si>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</si>
  <si>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</si>
  <si>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</si>
  <si>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</si>
  <si>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</si>
  <si>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</si>
  <si>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</si>
  <si>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</si>
  <si>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</si>
  <si>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</si>
  <si>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</si>
  <si>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</si>
  <si>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</si>
  <si>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</si>
  <si>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</si>
  <si>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</si>
  <si>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</si>
  <si>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</si>
  <si>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</si>
  <si>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</si>
  <si>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</si>
  <si>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</si>
  <si>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</si>
  <si>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</si>
  <si>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</si>
  <si>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</si>
  <si>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</si>
  <si>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</si>
  <si>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</si>
  <si>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</si>
  <si>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</si>
  <si>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</si>
  <si>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</si>
  <si>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</si>
  <si>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</si>
  <si>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</si>
  <si>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</si>
  <si>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</si>
  <si>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</si>
  <si>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</si>
  <si>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</si>
  <si>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</si>
  <si>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</si>
  <si>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</si>
  <si>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</si>
  <si>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</si>
  <si>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</si>
  <si>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</si>
  <si>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</si>
  <si>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</si>
  <si>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</si>
  <si>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</si>
  <si>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</si>
  <si>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</si>
  <si>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</si>
  <si>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</si>
  <si>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</si>
  <si>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</si>
  <si>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</si>
  <si>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</si>
  <si>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</si>
  <si>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</si>
  <si>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</si>
  <si>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</si>
  <si>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</si>
  <si>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</si>
  <si>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</si>
  <si>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</si>
  <si>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</si>
  <si>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</si>
  <si>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</si>
  <si>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</si>
  <si>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</si>
  <si>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</si>
  <si>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</si>
  <si>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</si>
  <si>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</si>
  <si>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</si>
  <si>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</si>
  <si>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</si>
  <si>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</si>
  <si>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</si>
  <si>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</si>
  <si>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</si>
  <si>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</si>
  <si>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</si>
  <si>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</si>
  <si>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</si>
  <si>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</si>
  <si>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</si>
  <si>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</si>
  <si>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</si>
  <si>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</si>
  <si>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</si>
  <si>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</si>
  <si>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</si>
  <si>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</si>
  <si>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</si>
  <si>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</si>
  <si>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</si>
  <si>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</si>
  <si>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</si>
  <si>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</si>
  <si>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</si>
  <si>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</si>
  <si>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</si>
  <si>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</si>
  <si>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</si>
  <si>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</si>
  <si>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</si>
  <si>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</si>
  <si>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</si>
  <si>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</si>
  <si>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</si>
  <si>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</si>
  <si>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</si>
  <si>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</si>
  <si>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</si>
  <si>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</si>
  <si>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</si>
  <si>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</si>
  <si>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</si>
  <si>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</si>
  <si>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</si>
  <si>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</si>
  <si>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</si>
  <si>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</si>
  <si>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</si>
  <si>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</si>
  <si>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</si>
  <si>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</si>
  <si>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</si>
  <si>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</si>
  <si>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</si>
  <si>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</si>
  <si>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</si>
  <si>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</si>
  <si>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</si>
  <si>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</si>
  <si>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</si>
  <si>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</si>
  <si>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</si>
  <si>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</si>
  <si>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</si>
  <si>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</si>
  <si>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</si>
  <si>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</si>
  <si>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</si>
  <si>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</si>
  <si>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</si>
  <si>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</si>
  <si>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</si>
  <si>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</si>
  <si>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</si>
  <si>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</si>
  <si>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</si>
  <si>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</si>
  <si>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</si>
  <si>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</si>
  <si>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</si>
  <si>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</si>
  <si>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</si>
  <si>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</si>
  <si>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</si>
  <si>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</si>
  <si>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</si>
  <si>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</si>
  <si>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</si>
  <si>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</si>
  <si>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</si>
  <si>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</si>
  <si>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</si>
  <si>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</si>
  <si>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</si>
  <si>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</si>
  <si>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</si>
  <si>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</si>
  <si>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</si>
  <si>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</si>
  <si>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</si>
  <si>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</si>
  <si>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</si>
  <si>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</si>
  <si>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</si>
  <si>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</si>
  <si>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</si>
  <si>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</si>
  <si>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</si>
  <si>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</si>
  <si>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</si>
  <si>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</si>
  <si>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</si>
  <si>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</si>
  <si>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</si>
  <si>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</si>
  <si>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</si>
  <si>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</si>
  <si>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</si>
  <si>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</si>
  <si>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</si>
  <si>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</si>
  <si>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</si>
  <si>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</si>
  <si>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</si>
  <si>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</si>
  <si>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</si>
  <si>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</si>
  <si>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</si>
  <si>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</si>
  <si>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</si>
  <si>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</si>
  <si>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</si>
  <si>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</si>
  <si>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</si>
  <si>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</si>
  <si>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</si>
  <si>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</si>
  <si>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</si>
  <si>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</si>
  <si>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</si>
  <si>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</si>
  <si>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</si>
  <si>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</si>
  <si>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</si>
  <si>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</si>
  <si>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</si>
  <si>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</si>
  <si>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</si>
  <si>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</si>
  <si>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</si>
  <si>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</si>
  <si>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</si>
  <si>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</si>
  <si>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</si>
  <si>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</si>
  <si>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</si>
  <si>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</si>
  <si>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</si>
  <si>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</si>
  <si>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</si>
  <si>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</si>
  <si>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</si>
  <si>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</si>
  <si>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</si>
  <si>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</si>
  <si>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</si>
  <si>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</si>
  <si>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</si>
  <si>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</si>
  <si>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</si>
  <si>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</si>
  <si>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</si>
  <si>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</si>
  <si>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</si>
  <si>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</si>
  <si>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</si>
  <si>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</si>
  <si>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</si>
  <si>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</si>
  <si>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</si>
  <si>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</si>
  <si>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</si>
  <si>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</si>
  <si>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</si>
  <si>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</si>
  <si>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</si>
  <si>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</si>
  <si>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</si>
  <si>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</si>
  <si>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</si>
  <si>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</si>
  <si>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</si>
  <si>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</si>
  <si>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</si>
  <si>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</si>
  <si>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</si>
  <si>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</si>
  <si>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</si>
  <si>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</si>
  <si>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</si>
  <si>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</si>
  <si>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</si>
  <si>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</si>
  <si>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</si>
  <si>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</si>
  <si>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</si>
  <si>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</si>
  <si>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</si>
  <si>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</si>
  <si>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</si>
  <si>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</si>
  <si>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</si>
  <si>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</si>
  <si>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</si>
  <si>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</si>
  <si>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</si>
  <si>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</si>
  <si>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</si>
  <si>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</si>
  <si>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</si>
  <si>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</si>
  <si>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</si>
  <si>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</si>
  <si>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</si>
  <si>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</si>
  <si>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</si>
  <si>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</si>
  <si>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</si>
  <si>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</si>
  <si>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</si>
  <si>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</si>
  <si>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</si>
  <si>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</si>
  <si>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</si>
  <si>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</si>
  <si>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</si>
  <si>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</si>
  <si>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</si>
  <si>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</si>
  <si>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</si>
  <si>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</si>
  <si>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</si>
  <si>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</si>
  <si>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</si>
  <si>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</si>
  <si>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</si>
  <si>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</si>
  <si>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</si>
  <si>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</si>
  <si>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</si>
  <si>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</si>
  <si>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</si>
  <si>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</si>
  <si>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</si>
  <si>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</si>
  <si>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</si>
  <si>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</si>
  <si>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</si>
  <si>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</si>
  <si>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</si>
  <si>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</si>
  <si>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</si>
  <si>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</si>
  <si>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</si>
  <si>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</si>
  <si>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</si>
  <si>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</si>
  <si>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</si>
  <si>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</si>
  <si>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</si>
  <si>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</si>
  <si>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</si>
  <si>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</si>
  <si>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</si>
  <si>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</si>
  <si>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</si>
  <si>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</si>
  <si>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</si>
  <si>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</si>
  <si>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</si>
  <si>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</si>
  <si>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</si>
  <si>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</si>
  <si>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</si>
  <si>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</si>
  <si>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</si>
  <si>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</si>
  <si>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</si>
  <si>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</si>
  <si>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</si>
  <si>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</si>
  <si>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</si>
  <si>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</si>
  <si>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</si>
  <si>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</si>
  <si>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</si>
  <si>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</si>
  <si>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</si>
  <si>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</si>
  <si>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</si>
  <si>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</si>
  <si>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</si>
  <si>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</si>
  <si>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</si>
  <si>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</si>
  <si>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</si>
  <si>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</si>
  <si>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</si>
  <si>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</si>
  <si>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</si>
  <si>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</si>
  <si>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</si>
  <si>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</si>
  <si>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</si>
  <si>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</si>
  <si>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</si>
  <si>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</si>
  <si>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</si>
  <si>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</si>
  <si>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</si>
  <si>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</si>
  <si>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</si>
  <si>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</si>
  <si>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</si>
  <si>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</si>
  <si>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</si>
  <si>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</si>
  <si>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</si>
  <si>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</si>
  <si>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</si>
  <si>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</si>
  <si>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</si>
  <si>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</si>
  <si>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</si>
  <si>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</si>
  <si>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</si>
  <si>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</si>
  <si>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</si>
  <si>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</si>
  <si>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</si>
  <si>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</si>
  <si>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</si>
  <si>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</si>
  <si>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</si>
  <si>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</si>
  <si>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</si>
  <si>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</si>
  <si>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</si>
  <si>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</si>
  <si>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</si>
  <si>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</si>
  <si>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</si>
  <si>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</si>
  <si>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</si>
  <si>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</si>
  <si>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</si>
  <si>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</si>
  <si>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</si>
  <si>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</si>
  <si>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</si>
  <si>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</si>
  <si>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</si>
  <si>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</si>
  <si>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</si>
  <si>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</si>
  <si>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</si>
  <si>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</si>
  <si>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</si>
  <si>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</si>
  <si>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</si>
  <si>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</si>
  <si>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</si>
  <si>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</si>
  <si>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</si>
  <si>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</si>
  <si>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</si>
  <si>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</si>
  <si>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</si>
  <si>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</si>
  <si>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</si>
  <si>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</si>
  <si>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</si>
  <si>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</si>
  <si>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</si>
  <si>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</si>
  <si>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</si>
  <si>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</si>
  <si>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</si>
  <si>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</si>
  <si>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</si>
  <si>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</si>
  <si>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</si>
  <si>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</si>
  <si>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</si>
  <si>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</si>
  <si>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</si>
  <si>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</si>
  <si>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</si>
  <si>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</si>
  <si>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</si>
  <si>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</si>
  <si>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</si>
  <si>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</si>
  <si>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</si>
  <si>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</si>
  <si>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</si>
  <si>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</si>
  <si>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</si>
  <si>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</si>
  <si>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</si>
  <si>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</si>
  <si>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</si>
  <si>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</si>
  <si>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</si>
  <si>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</si>
  <si>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</si>
  <si>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</si>
  <si>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</si>
  <si>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</si>
  <si>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</si>
  <si>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</si>
  <si>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</si>
  <si>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</si>
  <si>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</si>
  <si>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</si>
  <si>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</si>
  <si>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</si>
  <si>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</si>
  <si>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</si>
  <si>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</si>
  <si>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</si>
  <si>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</si>
  <si>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</si>
  <si>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</si>
  <si>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</si>
  <si>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</si>
  <si>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</si>
  <si>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</si>
  <si>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</si>
  <si>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</si>
  <si>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</si>
  <si>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</si>
  <si>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</si>
  <si>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</si>
  <si>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</si>
  <si>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</si>
  <si>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</si>
  <si>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</si>
  <si>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</si>
  <si>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</si>
  <si>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</si>
  <si>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</si>
  <si>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</si>
  <si>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</si>
  <si>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</si>
  <si>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</si>
  <si>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</si>
  <si>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</si>
  <si>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</si>
  <si>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</si>
  <si>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</si>
  <si>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</si>
  <si>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</si>
  <si>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</si>
  <si>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</si>
  <si>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</si>
  <si>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</si>
  <si>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</si>
  <si>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</si>
  <si>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</si>
  <si>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</si>
  <si>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</si>
  <si>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</si>
  <si>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</si>
  <si>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</si>
  <si>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</si>
  <si>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</si>
  <si>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</si>
  <si>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</si>
  <si>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</si>
  <si>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</si>
  <si>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</si>
  <si>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</si>
  <si>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</si>
  <si>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</si>
  <si>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</si>
  <si>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</si>
  <si>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</si>
  <si>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</si>
  <si>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</si>
  <si>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</si>
  <si>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</si>
  <si>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</si>
  <si>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</si>
  <si>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</si>
  <si>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</si>
  <si>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</si>
  <si>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</si>
  <si>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</si>
  <si>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</si>
  <si>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</si>
  <si>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</si>
  <si>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</si>
  <si>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</si>
  <si>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</si>
  <si>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</si>
  <si>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</si>
  <si>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</si>
  <si>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</si>
  <si>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</si>
  <si>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</si>
  <si>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</si>
  <si>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</si>
  <si>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</si>
  <si>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</si>
  <si>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</si>
  <si>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</si>
  <si>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</si>
  <si>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</si>
  <si>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</si>
  <si>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</si>
  <si>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</si>
  <si>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</si>
  <si>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</si>
  <si>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</si>
  <si>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</si>
  <si>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</si>
  <si>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</si>
  <si>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</si>
  <si>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</si>
  <si>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</si>
  <si>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</si>
  <si>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</si>
  <si>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</si>
  <si>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</si>
  <si>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</si>
  <si>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</si>
  <si>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</si>
  <si>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</si>
  <si>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</si>
  <si>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</si>
  <si>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</si>
  <si>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</si>
  <si>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</si>
  <si>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</si>
  <si>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</si>
  <si>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</si>
  <si>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</si>
  <si>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</si>
  <si>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</si>
  <si>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</si>
  <si>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</si>
  <si>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</si>
  <si>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</si>
  <si>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</si>
  <si>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</si>
  <si>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</si>
  <si>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</si>
  <si>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</si>
  <si>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</si>
  <si>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</si>
  <si>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</si>
  <si>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</si>
  <si>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</si>
  <si>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</si>
  <si>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</si>
  <si>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</si>
  <si>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</si>
  <si>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</si>
  <si>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</si>
  <si>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</si>
  <si>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</si>
  <si>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</si>
  <si>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</si>
  <si>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</si>
  <si>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</si>
  <si>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</si>
  <si>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</si>
  <si>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</si>
  <si>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</si>
  <si>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</si>
  <si>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</si>
  <si>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</si>
  <si>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</si>
  <si>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</si>
  <si>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</si>
  <si>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</si>
  <si>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</si>
  <si>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</si>
  <si>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</si>
  <si>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</si>
  <si>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</si>
  <si>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</si>
  <si>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</si>
  <si>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</si>
  <si>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</si>
  <si>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</si>
  <si>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</si>
  <si>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</si>
  <si>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</si>
  <si>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</si>
  <si>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</si>
  <si>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</si>
  <si>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</si>
  <si>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</si>
  <si>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</si>
  <si>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</si>
  <si>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</si>
  <si>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</si>
  <si>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</si>
  <si>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</si>
  <si>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</si>
  <si>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</si>
  <si>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</si>
  <si>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</si>
  <si>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</si>
  <si>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</si>
  <si>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</si>
  <si>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</si>
  <si>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</si>
  <si>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</si>
  <si>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</si>
  <si>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</si>
  <si>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</si>
  <si>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</si>
  <si>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</si>
  <si>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</si>
  <si>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</si>
  <si>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</si>
  <si>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</si>
  <si>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</si>
  <si>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</si>
  <si>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</si>
  <si>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</si>
  <si>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</si>
  <si>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</si>
  <si>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</si>
  <si>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</si>
  <si>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</si>
  <si>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</si>
  <si>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</si>
  <si>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</si>
  <si>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</si>
  <si>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</si>
  <si>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</si>
  <si>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</si>
  <si>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</si>
  <si>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</si>
  <si>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</si>
  <si>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</si>
  <si>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</si>
  <si>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</si>
  <si>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</si>
  <si>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</si>
  <si>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</si>
  <si>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</si>
  <si>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</si>
  <si>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</si>
  <si>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</si>
  <si>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</si>
  <si>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</si>
  <si>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</si>
  <si>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</si>
  <si>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</si>
  <si>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</si>
  <si>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</si>
  <si>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</si>
  <si>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</si>
  <si>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</si>
  <si>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</si>
  <si>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</si>
  <si>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</si>
  <si>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</si>
  <si>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</si>
  <si>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</si>
  <si>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</si>
  <si>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</si>
  <si>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</si>
  <si>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</si>
  <si>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</si>
  <si>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</si>
  <si>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</si>
  <si>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</si>
  <si>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</si>
  <si>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</si>
  <si>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</si>
  <si>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</si>
  <si>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</si>
  <si>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</si>
  <si>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</si>
  <si>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</si>
  <si>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</si>
  <si>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</si>
  <si>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</si>
  <si>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</si>
  <si>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</si>
  <si>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</si>
  <si>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</si>
  <si>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</si>
  <si>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</si>
  <si>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</si>
  <si>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</si>
  <si>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</si>
  <si>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</si>
  <si>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</si>
  <si>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</si>
  <si>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</si>
  <si>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</si>
  <si>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</si>
  <si>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</si>
  <si>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</si>
  <si>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</si>
  <si>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</si>
  <si>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</si>
  <si>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</si>
  <si>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</si>
  <si>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</si>
  <si>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</si>
  <si>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</si>
  <si>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</si>
  <si>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</si>
  <si>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</si>
  <si>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</si>
  <si>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</si>
  <si>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</si>
  <si>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</si>
  <si>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</si>
  <si>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</si>
  <si>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</si>
  <si>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</si>
  <si>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</si>
  <si>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</si>
  <si>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</si>
  <si>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</si>
  <si>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</si>
  <si>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</si>
  <si>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</si>
  <si>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</si>
  <si>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</si>
  <si>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</si>
  <si>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</si>
  <si>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</si>
  <si>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</si>
  <si>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</si>
  <si>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</si>
  <si>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</si>
  <si>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</si>
  <si>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</si>
  <si>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</si>
  <si>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</si>
  <si>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</si>
  <si>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</si>
  <si>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</si>
  <si>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</si>
  <si>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</si>
  <si>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</si>
  <si>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</si>
  <si>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</si>
  <si>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</si>
  <si>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</si>
  <si>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</si>
  <si>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</si>
  <si>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</si>
  <si>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</si>
  <si>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</si>
  <si>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</si>
  <si>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</si>
  <si>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</si>
  <si>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</si>
  <si>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</si>
  <si>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</si>
  <si>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</si>
  <si>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</si>
  <si>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</si>
  <si>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</si>
  <si>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</si>
  <si>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</si>
  <si>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</si>
  <si>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</si>
  <si>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</si>
  <si>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</si>
  <si>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</si>
  <si>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</si>
  <si>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</si>
  <si>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</si>
  <si>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</si>
  <si>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</si>
  <si>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</si>
  <si>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</si>
  <si>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</si>
  <si>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</si>
  <si>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</si>
  <si>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</si>
  <si>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</si>
  <si>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</si>
  <si>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</si>
  <si>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</si>
  <si>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</si>
  <si>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</si>
  <si>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</si>
  <si>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</si>
  <si>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</si>
  <si>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</si>
  <si>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</si>
  <si>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</si>
  <si>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</si>
  <si>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</si>
  <si>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</si>
  <si>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</si>
  <si>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</si>
  <si>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</si>
  <si>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</si>
  <si>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</si>
  <si>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</si>
  <si>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</si>
  <si>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</si>
  <si>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</si>
  <si>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</si>
  <si>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</si>
  <si>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</si>
  <si>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</si>
  <si>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</si>
  <si>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</si>
  <si>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</si>
  <si>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</si>
  <si>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</si>
  <si>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</si>
  <si>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</si>
  <si>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</si>
  <si>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</si>
  <si>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</si>
  <si>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</si>
  <si>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</si>
  <si>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</si>
  <si>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</si>
  <si>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</si>
  <si>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</si>
  <si>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</si>
  <si>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</si>
  <si>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</si>
  <si>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</si>
  <si>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</si>
  <si>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</si>
  <si>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</si>
  <si>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</si>
  <si>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</si>
  <si>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</si>
  <si>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</si>
  <si>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</si>
  <si>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</si>
  <si>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</si>
  <si>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</si>
  <si>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</si>
  <si>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</si>
  <si>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</si>
  <si>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</si>
  <si>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</si>
  <si>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</si>
  <si>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</si>
  <si>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</si>
  <si>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</si>
  <si>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</si>
  <si>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</si>
  <si>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</si>
  <si>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</si>
  <si>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</si>
  <si>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</si>
  <si>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</si>
  <si>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</si>
  <si>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</si>
  <si>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</si>
  <si>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</si>
  <si>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</si>
  <si>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</si>
  <si>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</si>
  <si>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</si>
  <si>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</si>
  <si>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</si>
  <si>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</si>
  <si>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</si>
  <si>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</si>
  <si>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</si>
  <si>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</si>
  <si>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</si>
  <si>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</si>
  <si>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</si>
  <si>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</si>
  <si>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</si>
  <si>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</si>
  <si>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</si>
  <si>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</si>
  <si>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</si>
  <si>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</si>
  <si>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</si>
  <si>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</si>
  <si>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</si>
  <si>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</si>
  <si>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</si>
  <si>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</si>
  <si>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</si>
  <si>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</si>
  <si>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</si>
  <si>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</si>
  <si>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</si>
  <si>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</si>
  <si>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</si>
  <si>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</si>
  <si>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</si>
  <si>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</si>
  <si>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</si>
  <si>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</si>
  <si>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</si>
  <si>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</si>
  <si>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</si>
  <si>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</si>
  <si>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</si>
  <si>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</si>
  <si>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</si>
  <si>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</si>
  <si>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</si>
  <si>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</si>
  <si>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</si>
  <si>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</si>
  <si>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</si>
  <si>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</si>
  <si>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</si>
  <si>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</si>
  <si>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</si>
  <si>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</si>
  <si>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</si>
  <si>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</si>
  <si>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</si>
  <si>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</si>
  <si>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</si>
  <si>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</si>
  <si>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</si>
  <si>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</si>
  <si>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</si>
  <si>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</si>
  <si>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</si>
  <si>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</si>
  <si>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</si>
  <si>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</si>
  <si>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</si>
  <si>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</si>
  <si>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</si>
  <si>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</si>
  <si>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</si>
  <si>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</si>
  <si>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</si>
  <si>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</si>
  <si>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</si>
  <si>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</si>
  <si>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</si>
  <si>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</si>
  <si>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</si>
  <si>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</si>
  <si>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</si>
  <si>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</si>
  <si>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</si>
  <si>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</si>
  <si>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</si>
  <si>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</si>
  <si>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</si>
  <si>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</si>
  <si>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</si>
  <si>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</si>
  <si>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</si>
  <si>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</si>
  <si>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</si>
  <si>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</si>
  <si>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</si>
  <si>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</si>
  <si>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</si>
  <si>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</si>
  <si>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</si>
  <si>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</si>
  <si>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</si>
  <si>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</si>
  <si>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</si>
  <si>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</si>
  <si>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</si>
  <si>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</si>
  <si>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</si>
  <si>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</si>
  <si>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</si>
  <si>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</si>
  <si>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</si>
  <si>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</si>
  <si>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</si>
  <si>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</si>
  <si>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</si>
  <si>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</si>
  <si>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</si>
  <si>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</si>
  <si>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</si>
  <si>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</si>
  <si>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</si>
  <si>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</si>
  <si>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</si>
  <si>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</si>
  <si>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</si>
  <si>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</si>
  <si>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</si>
  <si>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</si>
  <si>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</si>
  <si>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</si>
  <si>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</si>
  <si>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</si>
  <si>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</si>
  <si>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</si>
  <si>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</si>
  <si>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</si>
  <si>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</si>
  <si>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</si>
  <si>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</si>
  <si>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</si>
  <si>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</si>
  <si>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</si>
  <si>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</si>
  <si>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</si>
  <si>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</si>
  <si>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</si>
  <si>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</si>
  <si>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</si>
  <si>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</si>
  <si>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</si>
  <si>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</si>
  <si>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</si>
  <si>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</si>
  <si>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</si>
  <si>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</si>
  <si>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</si>
  <si>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</si>
  <si>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</si>
  <si>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</si>
  <si>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</si>
  <si>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</si>
  <si>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</si>
  <si>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</si>
  <si>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</si>
  <si>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</si>
  <si>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</si>
  <si>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</si>
  <si>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</si>
  <si>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</si>
  <si>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</si>
  <si>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</si>
  <si>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</si>
  <si>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</si>
  <si>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</si>
  <si>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</si>
  <si>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</si>
  <si>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</si>
  <si>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</si>
  <si>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</si>
  <si>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</si>
  <si>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</si>
  <si>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</si>
  <si>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</si>
  <si>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</si>
  <si>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</si>
  <si>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</si>
  <si>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</si>
  <si>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</si>
  <si>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</si>
  <si>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</si>
  <si>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</si>
  <si>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</si>
  <si>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</si>
  <si>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</si>
  <si>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</si>
  <si>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</si>
  <si>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</si>
  <si>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</si>
  <si>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</si>
  <si>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</si>
  <si>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</si>
  <si>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</si>
  <si>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</si>
  <si>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</si>
  <si>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</si>
  <si>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</si>
  <si>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</si>
  <si>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</si>
  <si>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</si>
  <si>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</si>
  <si>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</si>
  <si>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</si>
  <si>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</si>
  <si>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</si>
  <si>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</si>
  <si>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</si>
  <si>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</si>
  <si>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</si>
  <si>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</si>
  <si>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</si>
  <si>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</si>
  <si>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</si>
  <si>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</si>
  <si>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</si>
  <si>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</si>
  <si>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</si>
  <si>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</si>
  <si>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</si>
  <si>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</si>
  <si>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</si>
  <si>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</si>
  <si>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</si>
  <si>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</si>
  <si>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</si>
  <si>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</si>
  <si>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</si>
  <si>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</si>
  <si>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</si>
  <si>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</si>
  <si>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</si>
  <si>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</si>
  <si>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</si>
  <si>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</si>
  <si>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</si>
  <si>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</si>
  <si>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</si>
  <si>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</si>
  <si>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</si>
  <si>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</si>
  <si>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</si>
  <si>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</si>
  <si>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</si>
  <si>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</si>
  <si>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</si>
  <si>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</si>
  <si>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</si>
  <si>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</si>
  <si>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</si>
  <si>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</si>
  <si>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</si>
  <si>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</si>
  <si>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</si>
  <si>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</si>
  <si>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</si>
  <si>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</si>
  <si>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</si>
  <si>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</si>
  <si>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</si>
  <si>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</si>
  <si>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</si>
  <si>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</si>
  <si>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</si>
  <si>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</si>
  <si>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</si>
  <si>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</si>
  <si>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</si>
  <si>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</si>
  <si>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</si>
  <si>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</si>
  <si>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</si>
  <si>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</si>
  <si>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</si>
  <si>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</si>
  <si>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</si>
  <si>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</si>
  <si>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</si>
  <si>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</si>
  <si>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</si>
  <si>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</si>
  <si>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</si>
  <si>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</si>
  <si>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</si>
  <si>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</si>
  <si>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</si>
  <si>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</si>
  <si>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</si>
  <si>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</si>
  <si>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</si>
  <si>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</si>
  <si>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</si>
  <si>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</si>
  <si>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</si>
  <si>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</si>
  <si>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</si>
  <si>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</si>
  <si>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</si>
  <si>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</si>
  <si>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</si>
  <si>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</si>
  <si>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</si>
  <si>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</si>
  <si>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</si>
  <si>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</si>
  <si>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</si>
  <si>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</si>
  <si>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</si>
  <si>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</si>
  <si>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</si>
  <si>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</si>
  <si>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</si>
  <si>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</si>
  <si>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</si>
  <si>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</si>
  <si>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</si>
  <si>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</si>
  <si>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</si>
  <si>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</si>
  <si>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</si>
  <si>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</si>
  <si>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</si>
  <si>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</si>
  <si>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</si>
  <si>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</si>
  <si>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</si>
  <si>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</si>
  <si>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</si>
  <si>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</si>
  <si>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</si>
  <si>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</si>
  <si>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</si>
  <si>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</si>
  <si>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</si>
  <si>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</si>
  <si>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</si>
  <si>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</si>
  <si>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</si>
  <si>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</si>
  <si>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</si>
  <si>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</si>
  <si>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</si>
  <si>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</si>
  <si>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</si>
  <si>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</si>
  <si>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</si>
  <si>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</si>
  <si>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</si>
  <si>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</si>
  <si>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</si>
  <si>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</si>
  <si>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</si>
  <si>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</si>
  <si>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</si>
  <si>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</si>
  <si>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</si>
  <si>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</si>
  <si>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</si>
  <si>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</si>
  <si>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</si>
  <si>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</si>
  <si>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</si>
  <si>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</si>
  <si>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</si>
  <si>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</si>
  <si>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</si>
  <si>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</si>
  <si>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</si>
  <si>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</si>
  <si>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</si>
  <si>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</si>
  <si>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</si>
  <si>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</si>
  <si>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</si>
  <si>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</si>
  <si>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</si>
  <si>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</si>
  <si>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</si>
  <si>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</si>
  <si>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</si>
  <si>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</si>
  <si>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</si>
  <si>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</si>
  <si>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</si>
  <si>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</si>
  <si>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</si>
  <si>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</si>
  <si>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</si>
  <si>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</si>
  <si>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</si>
  <si>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</si>
  <si>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</si>
  <si>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</si>
  <si>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</si>
  <si>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</si>
  <si>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</si>
  <si>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</si>
  <si>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</si>
  <si>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</si>
  <si>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</si>
  <si>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</si>
  <si>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</si>
  <si>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</si>
  <si>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</si>
  <si>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</si>
  <si>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</si>
  <si>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</si>
  <si>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</si>
  <si>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</si>
  <si>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</si>
  <si>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</si>
  <si>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</si>
  <si>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</si>
  <si>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</si>
  <si>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</si>
  <si>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</si>
  <si>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</si>
  <si>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</si>
  <si>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</si>
  <si>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</si>
  <si>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</si>
  <si>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</si>
  <si>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</si>
  <si>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</si>
  <si>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</si>
  <si>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</si>
  <si>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</si>
  <si>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</si>
  <si>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</si>
  <si>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</si>
  <si>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</si>
  <si>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</si>
  <si>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</si>
  <si>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</si>
  <si>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</si>
  <si>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</si>
  <si>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</si>
  <si>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</si>
  <si>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</si>
  <si>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</si>
  <si>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</si>
  <si>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</si>
  <si>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</si>
  <si>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</si>
  <si>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</si>
  <si>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</si>
  <si>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</si>
  <si>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</si>
  <si>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</si>
  <si>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</si>
  <si>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</si>
  <si>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</si>
  <si>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</si>
  <si>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</si>
  <si>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</si>
  <si>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</si>
  <si>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</si>
  <si>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</si>
  <si>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</si>
  <si>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</si>
  <si>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</si>
  <si>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</si>
  <si>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</si>
  <si>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</si>
  <si>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</si>
  <si>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</si>
  <si>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</si>
  <si>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</si>
  <si>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</si>
  <si>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</si>
  <si>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</si>
  <si>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</si>
  <si>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</si>
  <si>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</si>
  <si>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</si>
  <si>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</si>
  <si>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</si>
  <si>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</si>
  <si>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</si>
  <si>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</si>
  <si>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</si>
  <si>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</si>
  <si>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</si>
  <si>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</si>
  <si>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</si>
  <si>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</si>
  <si>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</si>
  <si>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</si>
  <si>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</si>
  <si>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</si>
  <si>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</si>
  <si>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</si>
  <si>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</si>
  <si>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</si>
  <si>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</si>
  <si>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</si>
  <si>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</si>
  <si>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</si>
  <si>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</si>
  <si>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</si>
  <si>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</si>
  <si>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</si>
  <si>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</si>
  <si>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</si>
  <si>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</si>
  <si>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</si>
  <si>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</si>
  <si>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</si>
  <si>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</si>
  <si>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</si>
  <si>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</si>
  <si>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</si>
  <si>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</si>
  <si>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</si>
  <si>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</si>
  <si>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</si>
  <si>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</si>
  <si>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</si>
  <si>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</si>
  <si>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</si>
  <si>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</si>
  <si>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</si>
  <si>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</si>
  <si>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</si>
  <si>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</si>
  <si>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</si>
  <si>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</si>
  <si>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</si>
  <si>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</si>
  <si>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</si>
  <si>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</si>
  <si>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</si>
  <si>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</si>
  <si>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</si>
  <si>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</si>
  <si>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</si>
  <si>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</si>
  <si>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</si>
  <si>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</si>
  <si>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</si>
  <si>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</si>
  <si>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</si>
  <si>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</si>
  <si>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</si>
  <si>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</si>
  <si>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</si>
  <si>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</si>
  <si>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</si>
  <si>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</si>
  <si>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</si>
  <si>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</si>
  <si>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</si>
  <si>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</si>
  <si>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</si>
  <si>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</si>
  <si>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</si>
  <si>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</si>
  <si>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</si>
  <si>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</si>
  <si>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</si>
  <si>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</si>
  <si>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</si>
  <si>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</si>
  <si>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</si>
  <si>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</si>
  <si>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</si>
  <si>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</si>
  <si>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</si>
  <si>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</si>
  <si>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</si>
  <si>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</si>
  <si>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</si>
  <si>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</si>
  <si>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</si>
  <si>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</si>
  <si>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</si>
  <si>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</si>
  <si>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</si>
  <si>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</si>
  <si>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</si>
  <si>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</si>
  <si>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</si>
  <si>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</si>
  <si>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</si>
  <si>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</si>
  <si>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</si>
  <si>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</si>
  <si>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</si>
  <si>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</si>
  <si>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</si>
  <si>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</si>
  <si>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</si>
  <si>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</si>
  <si>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</si>
  <si>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</si>
  <si>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</si>
  <si>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</si>
  <si>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</si>
  <si>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</si>
  <si>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</si>
  <si>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</si>
  <si>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</si>
  <si>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</si>
  <si>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</si>
  <si>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</si>
  <si>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</si>
  <si>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</si>
  <si>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</si>
  <si>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</si>
  <si>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</si>
  <si>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</si>
  <si>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</si>
  <si>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</si>
  <si>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</si>
  <si>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</si>
  <si>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</si>
  <si>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</si>
  <si>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</si>
  <si>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</si>
  <si>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</si>
  <si>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</si>
  <si>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</si>
  <si>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</si>
  <si>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</si>
  <si>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</si>
  <si>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</si>
  <si>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</si>
  <si>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</si>
  <si>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</si>
  <si>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</si>
  <si>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</si>
  <si>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</si>
  <si>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</si>
  <si>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</si>
  <si>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</si>
  <si>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</si>
  <si>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</si>
  <si>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</si>
  <si>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</si>
  <si>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</si>
  <si>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</si>
  <si>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</si>
  <si>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</si>
  <si>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</si>
  <si>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</si>
  <si>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</si>
  <si>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</si>
  <si>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</si>
  <si>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</si>
  <si>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</si>
  <si>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</si>
  <si>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</si>
  <si>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</si>
  <si>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</si>
  <si>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</si>
  <si>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</si>
  <si>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</si>
  <si>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</si>
  <si>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</si>
  <si>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</si>
  <si>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</si>
  <si>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</si>
  <si>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</si>
  <si>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</si>
  <si>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</si>
  <si>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</si>
  <si>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</si>
  <si>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</si>
  <si>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</si>
  <si>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</si>
  <si>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</si>
  <si>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</si>
  <si>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</si>
  <si>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</si>
  <si>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</si>
  <si>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</si>
  <si>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</si>
  <si>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</si>
  <si>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</si>
  <si>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</si>
  <si>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</si>
  <si>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</si>
  <si>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</si>
  <si>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</si>
  <si>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</si>
  <si>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</si>
  <si>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</si>
  <si>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</si>
  <si>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</si>
  <si>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</si>
  <si>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</si>
  <si>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</si>
  <si>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</si>
  <si>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</si>
  <si>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</si>
  <si>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</si>
  <si>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</si>
  <si>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</si>
  <si>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</si>
  <si>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</si>
  <si>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</si>
  <si>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</si>
  <si>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</si>
  <si>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</si>
  <si>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</si>
  <si>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</si>
  <si>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</si>
  <si>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</si>
  <si>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</si>
  <si>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</si>
  <si>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</si>
  <si>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</si>
  <si>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</si>
  <si>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</si>
  <si>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</si>
  <si>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</si>
  <si>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</si>
  <si>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</si>
  <si>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</si>
  <si>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</si>
  <si>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</si>
  <si>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</si>
  <si>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</si>
  <si>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</si>
  <si>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</si>
  <si>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</si>
  <si>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</si>
  <si>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</si>
  <si>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</si>
  <si>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</si>
  <si>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</si>
  <si>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</si>
  <si>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</si>
  <si>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</si>
  <si>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</si>
  <si>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</si>
  <si>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</si>
  <si>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</si>
  <si>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</si>
  <si>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</si>
  <si>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</si>
  <si>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</si>
  <si>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</si>
  <si>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</si>
  <si>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</si>
  <si>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</si>
  <si>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</si>
  <si>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</si>
  <si>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</si>
  <si>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</si>
  <si>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</si>
  <si>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</si>
  <si>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</si>
  <si>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</si>
  <si>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</si>
  <si>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</si>
  <si>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</si>
  <si>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</si>
  <si>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</si>
  <si>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</si>
  <si>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</si>
  <si>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</si>
  <si>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</si>
  <si>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</si>
  <si>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</si>
  <si>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</si>
  <si>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</si>
  <si>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</si>
  <si>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</si>
  <si>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</si>
  <si>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</si>
  <si>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</si>
  <si>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</si>
  <si>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</si>
  <si>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</si>
  <si>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</si>
  <si>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</si>
  <si>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</si>
  <si>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</si>
  <si>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</si>
  <si>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</si>
  <si>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</si>
  <si>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</si>
  <si>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</si>
  <si>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</si>
  <si>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</si>
  <si>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</si>
  <si>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</si>
  <si>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</si>
  <si>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</si>
  <si>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</si>
  <si>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</si>
  <si>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</si>
  <si>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</si>
  <si>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</si>
  <si>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</si>
  <si>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</si>
  <si>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</si>
  <si>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</si>
  <si>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</si>
  <si>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</si>
  <si>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</si>
  <si>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</si>
  <si>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</si>
  <si>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</si>
  <si>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</si>
  <si>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</si>
  <si>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</si>
  <si>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</si>
  <si>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</si>
  <si>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</si>
  <si>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</si>
  <si>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</si>
  <si>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</si>
  <si>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</si>
  <si>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</si>
  <si>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</si>
  <si>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</si>
  <si>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</si>
  <si>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</si>
  <si>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</si>
  <si>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</si>
  <si>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</si>
  <si>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</si>
  <si>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</si>
  <si>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</si>
  <si>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</si>
  <si>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</si>
  <si>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</si>
  <si>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</si>
  <si>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</si>
  <si>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</si>
  <si>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</si>
  <si>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</si>
  <si>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</si>
  <si>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</si>
  <si>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</si>
  <si>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</si>
  <si>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</si>
  <si>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</si>
  <si>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</si>
  <si>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</si>
  <si>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</si>
  <si>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</si>
  <si>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</si>
  <si>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</si>
  <si>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</si>
  <si>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</si>
  <si>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</si>
  <si>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</si>
  <si>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</si>
  <si>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</si>
  <si>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</si>
  <si>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</si>
  <si>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</si>
  <si>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</si>
  <si>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</si>
  <si>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</si>
  <si>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</si>
  <si>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</si>
  <si>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</si>
  <si>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</si>
  <si>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</si>
  <si>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</si>
  <si>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</si>
  <si>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</si>
  <si>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</si>
  <si>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</si>
  <si>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</si>
  <si>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</si>
  <si>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</si>
  <si>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</si>
  <si>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</si>
  <si>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</si>
  <si>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</si>
  <si>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</si>
  <si>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</si>
  <si>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</si>
  <si>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</si>
  <si>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</si>
  <si>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</si>
  <si>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</si>
  <si>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</si>
  <si>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</si>
  <si>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</si>
  <si>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</si>
  <si>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</si>
  <si>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</si>
  <si>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</si>
  <si>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</si>
  <si>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</si>
  <si>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</si>
  <si>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</si>
  <si>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</si>
  <si>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</si>
  <si>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</si>
  <si>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</si>
  <si>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</si>
  <si>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</si>
  <si>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</si>
  <si>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</si>
  <si>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</si>
  <si>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</si>
  <si>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</si>
  <si>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</si>
  <si>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</si>
  <si>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</si>
  <si>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</si>
  <si>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</si>
  <si>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</si>
  <si>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</si>
  <si>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</si>
  <si>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</si>
  <si>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</si>
  <si>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</si>
  <si>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</si>
  <si>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</si>
  <si>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</si>
  <si>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</si>
  <si>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</si>
  <si>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</si>
  <si>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</si>
  <si>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</si>
  <si>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</si>
  <si>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</si>
  <si>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</si>
  <si>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</si>
  <si>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</si>
  <si>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</si>
  <si>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</si>
  <si>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</si>
  <si>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</si>
  <si>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</si>
  <si>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</si>
  <si>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</si>
  <si>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</si>
  <si>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</si>
  <si>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</si>
  <si>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</si>
  <si>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</si>
  <si>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</si>
  <si>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</si>
  <si>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</si>
  <si>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</si>
  <si>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</si>
  <si>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</si>
  <si>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</si>
  <si>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</si>
  <si>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</si>
  <si>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</si>
  <si>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</si>
  <si>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</si>
  <si>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</si>
  <si>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</si>
  <si>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</si>
  <si>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</si>
  <si>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</si>
  <si>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</si>
  <si>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</si>
  <si>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</si>
  <si>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</si>
  <si>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</si>
  <si>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</si>
  <si>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</si>
  <si>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</si>
  <si>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</si>
  <si>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</si>
  <si>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</si>
  <si>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</si>
  <si>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</si>
  <si>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</si>
  <si>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</si>
  <si>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</si>
  <si>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</si>
  <si>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</si>
  <si>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</si>
  <si>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</si>
  <si>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</si>
  <si>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</si>
  <si>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</si>
  <si>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</si>
  <si>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</si>
  <si>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</si>
  <si>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</si>
  <si>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</si>
  <si>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</si>
  <si>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</si>
  <si>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</si>
  <si>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</si>
  <si>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</si>
  <si>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</si>
  <si>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</si>
  <si>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</si>
  <si>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</si>
  <si>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</si>
  <si>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</si>
  <si>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</si>
  <si>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</si>
  <si>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</si>
  <si>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</si>
  <si>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</si>
  <si>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</si>
  <si>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</si>
  <si>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</si>
  <si>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</si>
  <si>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</si>
  <si>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</si>
  <si>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</si>
  <si>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</si>
  <si>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</si>
  <si>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</si>
  <si>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</si>
  <si>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</si>
  <si>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</si>
  <si>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</si>
  <si>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</si>
  <si>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</si>
  <si>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</si>
  <si>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</si>
  <si>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</si>
  <si>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</si>
  <si>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</si>
  <si>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</si>
  <si>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</si>
  <si>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</si>
  <si>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</si>
  <si>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</si>
  <si>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</si>
  <si>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</si>
  <si>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</si>
  <si>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</si>
  <si>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</si>
  <si>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</si>
  <si>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</si>
  <si>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</si>
  <si>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</si>
  <si>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</si>
  <si>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</si>
  <si>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</si>
  <si>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</si>
  <si>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</si>
  <si>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</si>
  <si>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</si>
  <si>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</si>
  <si>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</si>
  <si>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</si>
  <si>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</si>
  <si>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</si>
  <si>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</si>
  <si>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</si>
  <si>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</si>
  <si>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</si>
  <si>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</si>
  <si>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</si>
  <si>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</si>
  <si>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</si>
  <si>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</si>
  <si>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</si>
  <si>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</si>
  <si>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</si>
  <si>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</si>
  <si>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</si>
  <si>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</si>
  <si>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</si>
  <si>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</si>
  <si>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</si>
  <si>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</si>
  <si>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</si>
  <si>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</si>
  <si>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</si>
  <si>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</si>
  <si>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</si>
  <si>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</si>
  <si>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</si>
  <si>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</si>
  <si>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</si>
  <si>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</si>
  <si>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</si>
  <si>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</si>
  <si>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</si>
  <si>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</si>
  <si>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</si>
  <si>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</si>
  <si>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</si>
  <si>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</si>
  <si>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</si>
  <si>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</si>
  <si>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</si>
  <si>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</si>
  <si>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</si>
  <si>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</si>
  <si>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</si>
  <si>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</si>
  <si>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</si>
  <si>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</si>
  <si>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</si>
  <si>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</si>
  <si>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</si>
  <si>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</si>
  <si>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</si>
  <si>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</si>
  <si>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</si>
  <si>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</si>
  <si>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</si>
  <si>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</si>
  <si>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</si>
  <si>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</si>
  <si>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</si>
  <si>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</si>
  <si>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</si>
  <si>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</si>
  <si>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</si>
  <si>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</si>
  <si>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</si>
  <si>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</si>
  <si>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</si>
  <si>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</si>
  <si>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</si>
  <si>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</si>
  <si>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</si>
  <si>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</si>
  <si>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</si>
  <si>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</si>
  <si>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</si>
  <si>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</si>
  <si>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</si>
  <si>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</si>
  <si>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</si>
  <si>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</si>
  <si>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</si>
  <si>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</si>
  <si>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</si>
  <si>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</si>
  <si>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</si>
  <si>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</si>
  <si>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</si>
  <si>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</si>
  <si>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</si>
  <si>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</si>
  <si>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</si>
  <si>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</si>
  <si>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</si>
  <si>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</si>
  <si>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</si>
  <si>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</si>
  <si>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</si>
  <si>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</si>
  <si>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</si>
  <si>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</si>
  <si>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</si>
  <si>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</si>
  <si>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</si>
  <si>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</si>
  <si>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</si>
  <si>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</si>
  <si>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</si>
  <si>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</si>
  <si>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</si>
  <si>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</si>
  <si>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</si>
  <si>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</si>
  <si>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</si>
  <si>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</si>
  <si>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</si>
  <si>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</si>
  <si>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</si>
  <si>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</si>
  <si>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</si>
  <si>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</si>
  <si>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</si>
  <si>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</si>
  <si>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</si>
  <si>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</si>
  <si>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</si>
  <si>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</si>
  <si>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</si>
  <si>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</si>
  <si>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</si>
  <si>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</si>
  <si>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</si>
  <si>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</si>
  <si>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</si>
  <si>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</si>
  <si>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</si>
  <si>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</si>
  <si>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</si>
  <si>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</si>
  <si>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</si>
  <si>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</si>
  <si>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</si>
  <si>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</si>
  <si>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</si>
  <si>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</si>
  <si>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</si>
  <si>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</si>
  <si>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</si>
  <si>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</si>
  <si>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</si>
  <si>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</si>
  <si>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</si>
  <si>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</si>
  <si>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</si>
  <si>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</si>
  <si>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</si>
  <si>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</si>
  <si>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</si>
  <si>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</si>
  <si>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</si>
  <si>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</si>
  <si>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</si>
  <si>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</si>
  <si>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</si>
  <si>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</si>
  <si>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</si>
  <si>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</si>
  <si>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</si>
  <si>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</si>
  <si>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</si>
  <si>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</si>
  <si>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</si>
  <si>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</si>
  <si>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</si>
  <si>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</si>
  <si>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</si>
  <si>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</si>
  <si>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</si>
  <si>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</si>
  <si>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</si>
  <si>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</si>
  <si>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</si>
  <si>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</si>
  <si>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</si>
  <si>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</si>
  <si>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</si>
  <si>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</si>
  <si>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</si>
  <si>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</si>
  <si>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</si>
  <si>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</si>
  <si>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</si>
  <si>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</si>
  <si>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</si>
  <si>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</si>
  <si>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</si>
  <si>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</si>
  <si>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</si>
  <si>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</si>
  <si>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</si>
  <si>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</si>
  <si>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</si>
  <si>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</si>
  <si>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</si>
  <si>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</si>
  <si>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</si>
  <si>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</si>
  <si>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</si>
  <si>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</si>
  <si>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</si>
  <si>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</si>
  <si>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</si>
  <si>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</si>
  <si>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</si>
  <si>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</si>
  <si>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</si>
  <si>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</si>
  <si>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</si>
  <si>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</si>
  <si>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</si>
  <si>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</si>
  <si>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</si>
  <si>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</si>
  <si>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</si>
  <si>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</si>
  <si>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</si>
  <si>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</si>
  <si>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</si>
  <si>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</si>
  <si>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</si>
  <si>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</si>
  <si>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</si>
  <si>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</si>
  <si>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</si>
  <si>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</si>
  <si>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</si>
  <si>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</si>
  <si>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</si>
  <si>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</si>
  <si>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</si>
  <si>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</si>
  <si>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</si>
  <si>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</si>
  <si>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</si>
  <si>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</si>
  <si>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</si>
  <si>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</si>
  <si>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</si>
  <si>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</si>
  <si>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</si>
  <si>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</si>
  <si>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</si>
  <si>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</si>
  <si>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</si>
  <si>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</si>
  <si>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</si>
  <si>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</si>
  <si>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</si>
  <si>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</si>
  <si>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</si>
  <si>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</si>
  <si>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</si>
  <si>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</si>
  <si>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</si>
  <si>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</si>
  <si>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</si>
  <si>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</si>
  <si>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</si>
  <si>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</si>
  <si>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</si>
  <si>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</si>
  <si>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</si>
  <si>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</si>
  <si>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</si>
  <si>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</si>
  <si>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</si>
  <si>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</si>
  <si>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</si>
  <si>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</si>
  <si>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</si>
  <si>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</si>
  <si>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</si>
  <si>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</si>
  <si>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</si>
  <si>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</si>
  <si>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</si>
  <si>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</si>
  <si>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</si>
  <si>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</si>
  <si>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</si>
  <si>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</si>
  <si>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</si>
  <si>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</si>
  <si>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</si>
  <si>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</si>
  <si>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</si>
  <si>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</si>
  <si>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</si>
  <si>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</si>
  <si>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</si>
  <si>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</si>
  <si>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</si>
  <si>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</si>
  <si>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</si>
  <si>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</si>
  <si>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</si>
  <si>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</si>
  <si>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</si>
  <si>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</si>
  <si>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</si>
  <si>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</si>
  <si>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</si>
  <si>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</si>
  <si>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</si>
  <si>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</si>
  <si>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</si>
  <si>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</si>
  <si>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</si>
  <si>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</si>
  <si>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</si>
  <si>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</si>
  <si>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</si>
  <si>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</si>
  <si>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</si>
  <si>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</si>
  <si>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</si>
  <si>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</si>
  <si>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</si>
  <si>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</si>
  <si>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</si>
  <si>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</si>
  <si>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</si>
  <si>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</si>
  <si>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</si>
  <si>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</si>
  <si>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</si>
  <si>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</si>
  <si>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</si>
  <si>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</si>
  <si>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</si>
  <si>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</si>
  <si>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</si>
  <si>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</si>
  <si>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</si>
  <si>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</si>
  <si>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</si>
  <si>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</si>
  <si>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</si>
  <si>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</si>
  <si>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</si>
  <si>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</si>
  <si>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</si>
  <si>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</si>
  <si>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</si>
  <si>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</si>
  <si>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</si>
  <si>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</si>
  <si>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</si>
  <si>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</si>
  <si>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</si>
  <si>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</si>
  <si>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</si>
  <si>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</si>
  <si>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</si>
  <si>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</si>
  <si>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</si>
  <si>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</si>
  <si>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</si>
  <si>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</si>
  <si>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</si>
  <si>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</si>
  <si>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</si>
  <si>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</si>
  <si>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</si>
  <si>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</si>
  <si>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</si>
  <si>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</si>
  <si>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</si>
  <si>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</si>
  <si>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</si>
  <si>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</si>
  <si>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</si>
  <si>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</si>
  <si>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</si>
  <si>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</si>
  <si>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</si>
  <si>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</si>
  <si>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</si>
  <si>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</si>
  <si>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</si>
  <si>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</si>
  <si>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</si>
  <si>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</si>
  <si>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</si>
  <si>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</si>
  <si>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</si>
  <si>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</si>
  <si>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</si>
  <si>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</si>
  <si>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</si>
  <si>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</si>
  <si>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</si>
  <si>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</si>
  <si>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</si>
  <si>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</si>
  <si>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</si>
  <si>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</si>
  <si>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</si>
  <si>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</si>
  <si>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</si>
  <si>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</si>
  <si>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</si>
  <si>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</si>
  <si>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</si>
  <si>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</si>
  <si>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</si>
  <si>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</si>
  <si>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</si>
  <si>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</si>
  <si>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</si>
  <si>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</si>
  <si>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</si>
  <si>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</si>
  <si>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</si>
  <si>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</si>
  <si>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</si>
  <si>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</si>
  <si>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</si>
  <si>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</si>
  <si>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</si>
  <si>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</si>
  <si>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</si>
  <si>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</si>
  <si>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</si>
  <si>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</si>
  <si>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</si>
  <si>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</si>
  <si>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</si>
  <si>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</si>
  <si>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</si>
  <si>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</si>
  <si>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</si>
  <si>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</si>
  <si>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</si>
  <si>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</si>
  <si>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</si>
  <si>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</si>
  <si>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</si>
  <si>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</si>
  <si>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</si>
  <si>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</si>
  <si>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</si>
  <si>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</si>
  <si>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</si>
  <si>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</si>
  <si>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</si>
  <si>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</si>
  <si>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</si>
  <si>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</si>
  <si>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</si>
  <si>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</si>
  <si>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</si>
  <si>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</si>
  <si>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</si>
  <si>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</si>
  <si>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</si>
  <si>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</si>
  <si>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</si>
  <si>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</si>
  <si>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</si>
  <si>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</si>
  <si>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</si>
  <si>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</si>
  <si>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</si>
  <si>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</si>
  <si>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</si>
  <si>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</si>
  <si>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</si>
  <si>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</si>
  <si>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</si>
  <si>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</si>
  <si>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</si>
  <si>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</si>
  <si>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</si>
  <si>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</si>
  <si>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</si>
  <si>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</si>
  <si>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</si>
  <si>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</si>
  <si>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</si>
  <si>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</si>
  <si>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</si>
  <si>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</si>
  <si>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</si>
  <si>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</si>
  <si>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</si>
  <si>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</si>
  <si>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</si>
  <si>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</si>
  <si>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</si>
  <si>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</si>
  <si>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</si>
  <si>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</si>
  <si>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</si>
  <si>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</si>
  <si>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</si>
  <si>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</si>
  <si>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</si>
  <si>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</si>
  <si>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</si>
  <si>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</si>
  <si>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</si>
  <si>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</si>
  <si>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</si>
  <si>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</si>
  <si>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</si>
  <si>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</si>
  <si>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</si>
  <si>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</si>
  <si>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</si>
  <si>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</si>
  <si>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</si>
  <si>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</si>
  <si>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</si>
  <si>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</si>
  <si>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</si>
  <si>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</si>
  <si>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</si>
  <si>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</si>
  <si>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</si>
  <si>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</si>
  <si>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</si>
  <si>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</si>
  <si>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</si>
  <si>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</si>
  <si>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</si>
  <si>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</si>
  <si>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</si>
  <si>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</si>
  <si>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</si>
  <si>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</si>
  <si>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</si>
  <si>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</si>
  <si>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</si>
  <si>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</si>
  <si>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</si>
  <si>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</si>
  <si>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</si>
  <si>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</si>
  <si>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</si>
  <si>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</si>
  <si>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</si>
  <si>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</si>
  <si>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</si>
  <si>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</si>
  <si>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</si>
  <si>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</si>
  <si>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</si>
  <si>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</si>
  <si>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</si>
  <si>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</si>
  <si>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</si>
  <si>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</si>
  <si>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</si>
  <si>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</si>
  <si>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</si>
  <si>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</si>
  <si>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</si>
  <si>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</si>
  <si>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</si>
  <si>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</si>
  <si>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</si>
  <si>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</si>
  <si>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</si>
  <si>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</si>
  <si>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</si>
  <si>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</si>
  <si>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</si>
  <si>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</si>
  <si>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</si>
  <si>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</si>
  <si>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</si>
  <si>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</si>
  <si>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</si>
  <si>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</si>
  <si>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</si>
  <si>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</si>
  <si>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</si>
  <si>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</si>
  <si>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</si>
  <si>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</si>
  <si>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</si>
  <si>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</si>
  <si>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</si>
  <si>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</si>
  <si>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</si>
  <si>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</si>
  <si>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</si>
  <si>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</si>
  <si>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</si>
  <si>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</si>
  <si>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</si>
  <si>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</si>
  <si>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</si>
  <si>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</si>
  <si>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</si>
  <si>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</si>
  <si>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</si>
  <si>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</si>
  <si>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</si>
  <si>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</si>
  <si>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</si>
  <si>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</si>
  <si>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</si>
  <si>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</si>
  <si>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</si>
  <si>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</si>
  <si>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</si>
  <si>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</si>
  <si>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</si>
  <si>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</si>
  <si>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</si>
  <si>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</si>
  <si>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</si>
  <si>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</si>
  <si>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</si>
  <si>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</si>
  <si>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</si>
  <si>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</si>
  <si>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</si>
  <si>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</si>
  <si>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</si>
  <si>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</si>
  <si>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</si>
  <si>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</si>
  <si>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</si>
  <si>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</si>
  <si>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</si>
  <si>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</si>
  <si>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</si>
  <si>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</si>
  <si>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</si>
  <si>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</si>
  <si>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</si>
  <si>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</si>
  <si>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</si>
  <si>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</si>
  <si>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</si>
  <si>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</si>
  <si>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</si>
  <si>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</si>
  <si>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</si>
  <si>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</si>
  <si>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</si>
  <si>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</si>
  <si>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</si>
  <si>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</si>
  <si>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</si>
  <si>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</si>
  <si>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</si>
  <si>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</si>
  <si>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</si>
  <si>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</si>
  <si>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</si>
  <si>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</si>
  <si>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</si>
  <si>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</si>
  <si>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</si>
  <si>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</si>
  <si>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</si>
  <si>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</si>
  <si>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</si>
  <si>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</si>
  <si>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</si>
  <si>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</si>
  <si>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</si>
  <si>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</si>
  <si>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</si>
  <si>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</si>
  <si>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</si>
  <si>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</si>
  <si>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</si>
  <si>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</si>
  <si>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</si>
  <si>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</si>
  <si>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</si>
  <si>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</si>
  <si>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</si>
  <si>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</si>
  <si>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</si>
  <si>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</si>
  <si>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</si>
  <si>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</si>
  <si>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</si>
  <si>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</si>
  <si>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</si>
  <si>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</si>
  <si>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</si>
  <si>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</si>
  <si>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</si>
  <si>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</si>
  <si>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</si>
  <si>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</si>
  <si>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</si>
  <si>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</si>
  <si>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</si>
  <si>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</si>
  <si>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</si>
  <si>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</si>
  <si>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</si>
  <si>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</si>
  <si>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</si>
  <si>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</si>
  <si>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</si>
  <si>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</si>
  <si>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</si>
  <si>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</si>
  <si>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</si>
  <si>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</si>
  <si>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</si>
  <si>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</si>
  <si>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</si>
  <si>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</si>
  <si>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</si>
  <si>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</si>
  <si>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</si>
  <si>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</si>
  <si>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</si>
  <si>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</si>
  <si>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</si>
  <si>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</si>
  <si>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</si>
  <si>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</si>
  <si>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</si>
  <si>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</si>
  <si>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</si>
  <si>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</si>
  <si>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</si>
  <si>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</si>
  <si>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</si>
  <si>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</si>
  <si>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</si>
  <si>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</si>
  <si>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</si>
  <si>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</si>
  <si>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</si>
  <si>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</si>
  <si>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</si>
  <si>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</si>
  <si>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</si>
  <si>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</si>
  <si>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</si>
  <si>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</si>
  <si>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</si>
  <si>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</si>
  <si>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</si>
  <si>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</si>
  <si>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</si>
  <si>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</si>
  <si>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</si>
  <si>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</si>
  <si>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</si>
  <si>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</si>
  <si>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</si>
  <si>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</si>
  <si>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</si>
  <si>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</si>
  <si>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</si>
  <si>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</si>
  <si>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</si>
  <si>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</si>
  <si>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</si>
  <si>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</si>
  <si>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</si>
  <si>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</si>
  <si>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</si>
  <si>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</si>
  <si>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</si>
  <si>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</si>
  <si>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</si>
  <si>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</si>
  <si>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</si>
  <si>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</si>
  <si>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</si>
  <si>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</si>
  <si>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</si>
  <si>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</si>
  <si>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</si>
  <si>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</si>
  <si>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</si>
  <si>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</si>
  <si>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</si>
  <si>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</si>
  <si>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</si>
  <si>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</si>
  <si>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</si>
  <si>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</si>
  <si>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</si>
  <si>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</si>
  <si>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</si>
  <si>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</si>
  <si>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</si>
  <si>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</si>
  <si>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</si>
  <si>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</si>
  <si>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</si>
  <si>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</si>
  <si>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</si>
  <si>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</si>
  <si>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</si>
  <si>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</si>
  <si>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</si>
  <si>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</si>
  <si>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</si>
  <si>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</si>
  <si>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</si>
  <si>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</si>
  <si>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</si>
  <si>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</si>
  <si>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</si>
  <si>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</si>
  <si>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</si>
  <si>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</si>
  <si>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</si>
  <si>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</si>
  <si>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</si>
  <si>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</si>
  <si>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</si>
  <si>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</si>
  <si>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</si>
  <si>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</si>
  <si>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</si>
  <si>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</si>
  <si>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</si>
  <si>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</si>
  <si>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</si>
  <si>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</si>
  <si>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</si>
  <si>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</si>
  <si>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</si>
  <si>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</si>
  <si>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</si>
  <si>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</si>
  <si>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</si>
  <si>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</si>
  <si>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</si>
  <si>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</si>
  <si>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</si>
  <si>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</si>
  <si>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</si>
  <si>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</si>
  <si>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</si>
  <si>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</si>
  <si>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</si>
  <si>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</si>
  <si>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</si>
  <si>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</si>
  <si>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</si>
  <si>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</si>
  <si>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</si>
  <si>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</si>
  <si>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</si>
  <si>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</si>
  <si>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</si>
  <si>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</si>
  <si>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</si>
  <si>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</si>
  <si>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</si>
  <si>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</si>
  <si>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</si>
  <si>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</si>
  <si>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</si>
  <si>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</si>
  <si>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</si>
  <si>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</si>
  <si>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</si>
  <si>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</si>
  <si>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</si>
  <si>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</si>
  <si>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</si>
  <si>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</si>
  <si>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</si>
  <si>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</si>
  <si>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</si>
  <si>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</si>
  <si>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</si>
  <si>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</si>
  <si>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</si>
  <si>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</si>
  <si>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</si>
  <si>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</si>
  <si>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</si>
  <si>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</si>
  <si>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</si>
  <si>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</si>
  <si>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</si>
  <si>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</si>
  <si>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</si>
  <si>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</si>
  <si>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</si>
  <si>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</si>
  <si>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</si>
  <si>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</si>
  <si>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</si>
  <si>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</si>
  <si>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</si>
  <si>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</si>
  <si>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</si>
  <si>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</si>
  <si>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</si>
  <si>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</si>
  <si>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</si>
  <si>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</si>
  <si>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</si>
  <si>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</si>
  <si>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</si>
  <si>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</si>
  <si>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</si>
  <si>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</si>
  <si>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</si>
  <si>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</si>
  <si>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</si>
  <si>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</si>
  <si>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</si>
  <si>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</si>
  <si>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</si>
  <si>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</si>
  <si>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</si>
  <si>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</si>
  <si>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</si>
  <si>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</si>
  <si>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</si>
  <si>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</si>
  <si>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</si>
  <si>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</si>
  <si>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</si>
  <si>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</si>
  <si>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</si>
  <si>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</si>
  <si>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</si>
  <si>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</si>
  <si>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</si>
  <si>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</si>
  <si>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</si>
  <si>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</si>
  <si>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</si>
  <si>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</si>
  <si>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</si>
  <si>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</si>
  <si>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</si>
  <si>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</si>
  <si>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</si>
  <si>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</si>
  <si>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</si>
  <si>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</si>
  <si>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</si>
  <si>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</si>
  <si>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</si>
  <si>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</si>
  <si>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</si>
  <si>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</si>
  <si>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</si>
  <si>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</si>
  <si>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</si>
  <si>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</si>
  <si>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</si>
  <si>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</si>
  <si>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</si>
  <si>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</si>
  <si>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</si>
  <si>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</si>
  <si>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</si>
  <si>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</si>
  <si>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</si>
  <si>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</si>
  <si>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</si>
  <si>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</si>
  <si>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</si>
  <si>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</si>
  <si>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</si>
  <si>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</si>
  <si>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</si>
  <si>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</si>
  <si>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</si>
  <si>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</si>
  <si>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</si>
  <si>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</si>
  <si>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</si>
  <si>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</si>
  <si>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</si>
  <si>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</si>
  <si>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</si>
  <si>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</si>
  <si>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</si>
  <si>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</si>
  <si>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</si>
  <si>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</si>
  <si>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</si>
  <si>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</si>
  <si>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</si>
  <si>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</si>
  <si>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</si>
  <si>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</si>
  <si>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</si>
  <si>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</si>
  <si>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</si>
  <si>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</si>
  <si>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</si>
  <si>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</si>
  <si>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</si>
  <si>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</si>
  <si>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</si>
  <si>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</si>
  <si>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</si>
  <si>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</si>
  <si>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</si>
  <si>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</si>
  <si>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</si>
  <si>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</si>
  <si>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</si>
  <si>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</si>
  <si>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</si>
  <si>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</si>
  <si>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</si>
  <si>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</si>
  <si>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</si>
  <si>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</si>
  <si>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</si>
  <si>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</si>
  <si>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</si>
  <si>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</si>
  <si>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</si>
  <si>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</si>
  <si>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</si>
  <si>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</si>
  <si>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</si>
  <si>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</si>
  <si>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</si>
  <si>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</si>
  <si>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</si>
  <si>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</si>
  <si>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</si>
  <si>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</si>
  <si>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</si>
  <si>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</si>
  <si>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</si>
  <si>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</si>
  <si>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</si>
  <si>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</si>
  <si>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</si>
  <si>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</si>
  <si>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</si>
  <si>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</si>
  <si>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</si>
  <si>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</si>
  <si>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</si>
  <si>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</si>
  <si>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</si>
  <si>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</si>
  <si>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</si>
  <si>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</si>
  <si>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</si>
  <si>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</si>
  <si>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</si>
  <si>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</si>
  <si>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</si>
  <si>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</si>
  <si>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</si>
  <si>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</si>
  <si>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</si>
  <si>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</si>
  <si>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</si>
  <si>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</si>
  <si>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</si>
  <si>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</si>
  <si>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</si>
  <si>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</si>
  <si>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</si>
  <si>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</si>
  <si>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</si>
  <si>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</si>
  <si>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</si>
  <si>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</si>
  <si>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</si>
  <si>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</si>
  <si>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</si>
  <si>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</si>
  <si>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</si>
  <si>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</si>
  <si>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</si>
  <si>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</si>
  <si>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</si>
  <si>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</si>
  <si>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</si>
  <si>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</si>
  <si>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</si>
  <si>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</si>
  <si>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</si>
  <si>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</si>
  <si>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</si>
  <si>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</si>
  <si>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</si>
  <si>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</si>
  <si>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</si>
  <si>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</si>
  <si>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</si>
  <si>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</si>
  <si>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</si>
  <si>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</si>
  <si>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</si>
  <si>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</si>
  <si>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</si>
  <si>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</si>
  <si>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</si>
  <si>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</si>
  <si>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</si>
  <si>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</si>
  <si>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</si>
  <si>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</si>
  <si>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</si>
  <si>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</si>
  <si>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</si>
  <si>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</si>
  <si>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</si>
  <si>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</si>
  <si>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</si>
  <si>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</si>
  <si>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</si>
  <si>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</si>
  <si>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</si>
  <si>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</si>
  <si>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</si>
  <si>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</si>
  <si>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</si>
  <si>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</si>
  <si>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</si>
  <si>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</si>
  <si>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</si>
  <si>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</si>
  <si>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</si>
  <si>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</si>
  <si>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</si>
  <si>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</si>
  <si>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</si>
  <si>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</si>
  <si>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</si>
  <si>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</si>
  <si>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</si>
  <si>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</si>
  <si>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</si>
  <si>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</si>
  <si>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</si>
  <si>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</si>
  <si>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</si>
  <si>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</si>
  <si>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</si>
  <si>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</si>
  <si>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</si>
  <si>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</si>
  <si>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</si>
  <si>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</si>
  <si>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</si>
  <si>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</si>
  <si>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</si>
  <si>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</si>
  <si>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</si>
  <si>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</si>
  <si>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</si>
  <si>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</si>
  <si>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</si>
  <si>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</si>
  <si>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</si>
  <si>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</si>
  <si>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</si>
  <si>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</si>
  <si>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</si>
  <si>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</si>
  <si>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</si>
  <si>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</si>
  <si>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</si>
  <si>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</si>
  <si>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</si>
  <si>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</si>
  <si>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</si>
  <si>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</si>
  <si>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</si>
  <si>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</si>
  <si>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</si>
  <si>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</si>
  <si>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</si>
  <si>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</si>
  <si>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</si>
  <si>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</si>
  <si>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</si>
  <si>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</si>
  <si>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</si>
  <si>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</si>
  <si>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</si>
  <si>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</si>
  <si>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</si>
  <si>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</si>
  <si>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</si>
  <si>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</si>
  <si>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</si>
  <si>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</si>
  <si>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</si>
  <si>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</si>
  <si>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</si>
  <si>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</si>
  <si>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</si>
  <si>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</si>
  <si>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</si>
  <si>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</si>
  <si>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</si>
  <si>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</si>
  <si>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</si>
  <si>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</si>
  <si>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</si>
  <si>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</si>
  <si>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</si>
  <si>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</si>
  <si>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</si>
  <si>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</si>
  <si>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</si>
  <si>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</si>
  <si>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</si>
  <si>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</si>
  <si>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</si>
  <si>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</si>
  <si>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</si>
  <si>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</si>
  <si>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</si>
  <si>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</si>
  <si>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</si>
  <si>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</si>
  <si>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</si>
  <si>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</si>
  <si>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</si>
  <si>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</si>
  <si>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</si>
  <si>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</si>
  <si>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</si>
  <si>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</si>
  <si>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</si>
  <si>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</si>
  <si>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</si>
  <si>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</si>
  <si>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</si>
  <si>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</si>
  <si>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</si>
  <si>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</si>
  <si>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</si>
  <si>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</si>
  <si>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</si>
  <si>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</si>
  <si>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</si>
  <si>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</si>
  <si>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</si>
  <si>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</si>
  <si>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</si>
  <si>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</si>
  <si>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</si>
  <si>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</si>
  <si>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</si>
  <si>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</si>
  <si>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</si>
  <si>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</si>
  <si>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</si>
  <si>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</si>
  <si>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</si>
  <si>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</si>
  <si>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</si>
  <si>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</si>
  <si>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</si>
  <si>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</si>
  <si>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</si>
  <si>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</si>
  <si>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</si>
  <si>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</si>
  <si>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</si>
  <si>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</si>
  <si>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</si>
  <si>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</si>
  <si>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</si>
  <si>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</si>
  <si>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</si>
  <si>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</si>
  <si>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</si>
  <si>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</si>
  <si>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</si>
  <si>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</si>
  <si>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</si>
  <si>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</si>
  <si>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</si>
  <si>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</si>
  <si>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</si>
  <si>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</si>
  <si>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</si>
  <si>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</si>
  <si>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</si>
  <si>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</si>
  <si>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</si>
  <si>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</si>
  <si>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</si>
  <si>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</si>
  <si>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</si>
  <si>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</si>
  <si>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</si>
  <si>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</si>
  <si>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</si>
  <si>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</si>
  <si>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</si>
  <si>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</si>
  <si>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</si>
  <si>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</si>
  <si>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</si>
  <si>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</si>
  <si>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</si>
  <si>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</si>
  <si>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</si>
  <si>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</si>
  <si>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</si>
  <si>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</si>
  <si>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</si>
  <si>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</si>
  <si>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</si>
  <si>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</si>
  <si>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</si>
  <si>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</si>
  <si>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</si>
  <si>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</si>
  <si>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</si>
  <si>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</si>
  <si>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</si>
  <si>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</si>
  <si>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</si>
  <si>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</si>
  <si>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</si>
  <si>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</si>
  <si>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</si>
  <si>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</si>
  <si>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</si>
  <si>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</si>
  <si>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</si>
  <si>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</si>
  <si>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</si>
  <si>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</si>
  <si>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</si>
  <si>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</si>
  <si>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</si>
  <si>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</si>
  <si>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</si>
  <si>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</si>
  <si>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</si>
  <si>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</si>
  <si>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</si>
  <si>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</si>
  <si>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</si>
  <si>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</si>
  <si>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</si>
  <si>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</si>
  <si>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</si>
  <si>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</si>
  <si>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</si>
  <si>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</si>
  <si>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</si>
  <si>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</si>
  <si>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</si>
  <si>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</si>
  <si>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</si>
  <si>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</si>
  <si>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</si>
  <si>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</si>
  <si>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</si>
  <si>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</si>
  <si>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</si>
  <si>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</si>
  <si>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</si>
  <si>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</si>
  <si>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</si>
  <si>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</si>
  <si>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</si>
  <si>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</si>
  <si>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</si>
  <si>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</si>
  <si>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</si>
  <si>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</si>
  <si>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</si>
  <si>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</si>
  <si>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</si>
  <si>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</si>
  <si>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</si>
  <si>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</si>
  <si>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</si>
  <si>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</si>
  <si>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</si>
  <si>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</si>
  <si>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</si>
  <si>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</si>
  <si>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</si>
  <si>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</si>
  <si>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</si>
  <si>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</si>
  <si>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</si>
  <si>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</si>
  <si>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</si>
  <si>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</si>
  <si>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</si>
  <si>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</si>
  <si>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</si>
  <si>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</si>
  <si>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</si>
  <si>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</si>
  <si>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</si>
  <si>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</si>
  <si>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</si>
  <si>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</si>
  <si>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</si>
  <si>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</si>
  <si>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</si>
  <si>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</si>
  <si>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</si>
  <si>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</si>
  <si>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</si>
  <si>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</si>
  <si>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</si>
  <si>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</si>
  <si>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</si>
  <si>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</si>
  <si>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</si>
  <si>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</si>
  <si>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</si>
  <si>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</si>
  <si>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</si>
  <si>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</si>
  <si>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</si>
  <si>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</si>
  <si>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</si>
  <si>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</si>
  <si>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</si>
  <si>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</si>
  <si>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</si>
  <si>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</si>
  <si>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</si>
  <si>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</si>
  <si>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</si>
  <si>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</si>
  <si>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</si>
  <si>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</si>
  <si>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</si>
  <si>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</si>
  <si>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</si>
  <si>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</si>
  <si>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</si>
  <si>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</si>
  <si>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</si>
  <si>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</si>
  <si>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</si>
  <si>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</si>
  <si>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</si>
  <si>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</si>
  <si>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</si>
  <si>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</si>
  <si>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</si>
  <si>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</si>
  <si>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</si>
  <si>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</si>
  <si>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</si>
  <si>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</si>
  <si>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</si>
  <si>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</si>
  <si>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</si>
  <si>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</si>
  <si>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</si>
  <si>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</si>
  <si>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</si>
  <si>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</si>
  <si>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</si>
  <si>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</si>
  <si>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</si>
  <si>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</si>
  <si>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</si>
  <si>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</si>
  <si>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</si>
  <si>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</si>
  <si>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</si>
  <si>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</si>
  <si>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</si>
  <si>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</si>
  <si>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</si>
  <si>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</si>
  <si>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</si>
  <si>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</si>
  <si>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</si>
  <si>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</si>
  <si>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</si>
  <si>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</si>
  <si>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</si>
  <si>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</si>
  <si>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</si>
  <si>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</si>
  <si>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</si>
  <si>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</si>
  <si>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</si>
  <si>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</si>
  <si>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</si>
  <si>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</si>
  <si>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</si>
  <si>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</si>
  <si>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</si>
  <si>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</si>
  <si>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</si>
  <si>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</si>
  <si>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</si>
  <si>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</si>
  <si>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</si>
  <si>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</si>
  <si>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</si>
  <si>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</si>
  <si>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</si>
  <si>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</si>
  <si>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</si>
  <si>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</si>
  <si>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</si>
  <si>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</si>
  <si>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</si>
  <si>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</si>
  <si>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</si>
  <si>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</si>
  <si>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</si>
  <si>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</si>
  <si>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</si>
  <si>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</si>
  <si>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</si>
  <si>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</si>
  <si>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</si>
  <si>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</si>
  <si>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</si>
  <si>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</si>
  <si>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</si>
  <si>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</si>
  <si>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</si>
  <si>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</si>
  <si>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</si>
  <si>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</si>
  <si>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</si>
  <si>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</si>
  <si>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</si>
  <si>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</si>
  <si>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</si>
  <si>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</si>
  <si>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</si>
  <si>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</si>
  <si>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</si>
  <si>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</si>
  <si>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</si>
  <si>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</si>
  <si>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</si>
  <si>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</si>
  <si>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</si>
  <si>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</si>
  <si>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</si>
  <si>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</si>
  <si>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</si>
  <si>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</si>
  <si>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</si>
  <si>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</si>
  <si>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</si>
  <si>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</si>
  <si>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</si>
  <si>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</si>
  <si>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</si>
  <si>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</si>
  <si>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</si>
  <si>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</si>
  <si>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</si>
  <si>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</si>
  <si>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</si>
  <si>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</si>
  <si>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</si>
  <si>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</si>
  <si>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</si>
  <si>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</si>
  <si>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</si>
  <si>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</si>
  <si>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</si>
  <si>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</si>
  <si>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</si>
  <si>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</si>
  <si>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</si>
  <si>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</si>
  <si>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</si>
  <si>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</si>
  <si>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</si>
  <si>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</si>
  <si>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</si>
  <si>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</si>
  <si>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</si>
  <si>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</si>
  <si>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</si>
  <si>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</si>
  <si>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</si>
  <si>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</si>
  <si>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</si>
  <si>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</si>
  <si>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</si>
  <si>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</si>
  <si>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</si>
  <si>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</si>
  <si>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</si>
  <si>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</si>
  <si>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</si>
  <si>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</si>
  <si>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</si>
  <si>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</si>
  <si>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</si>
  <si>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</si>
  <si>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</si>
  <si>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</si>
  <si>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</si>
  <si>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</si>
  <si>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</si>
  <si>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</si>
  <si>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</si>
  <si>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</si>
  <si>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</si>
  <si>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</si>
  <si>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</si>
  <si>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</si>
  <si>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</si>
  <si>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</si>
  <si>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</si>
  <si>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</si>
  <si>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</si>
  <si>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</si>
  <si>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</si>
  <si>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</si>
  <si>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</si>
  <si>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</si>
  <si>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</si>
  <si>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</si>
  <si>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</si>
  <si>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</si>
  <si>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</si>
  <si>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</si>
  <si>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</si>
  <si>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</si>
  <si>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</si>
  <si>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</si>
  <si>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</si>
  <si>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</si>
  <si>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</si>
  <si>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</si>
  <si>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</si>
  <si>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</si>
  <si>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</si>
  <si>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</si>
  <si>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</si>
  <si>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</si>
  <si>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</si>
  <si>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</si>
  <si>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</si>
  <si>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</si>
  <si>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</si>
  <si>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</si>
  <si>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</si>
  <si>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</si>
  <si>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</si>
  <si>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</si>
  <si>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</si>
  <si>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</si>
  <si>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</si>
  <si>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</si>
  <si>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</si>
  <si>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</si>
  <si>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</si>
  <si>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</si>
  <si>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</si>
  <si>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</si>
  <si>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</si>
  <si>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</si>
  <si>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</si>
  <si>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</si>
  <si>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</si>
  <si>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</si>
  <si>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</si>
  <si>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</si>
  <si>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</si>
  <si>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</si>
  <si>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</si>
  <si>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</si>
  <si>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</si>
  <si>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</si>
  <si>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</si>
  <si>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</si>
  <si>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</si>
  <si>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</si>
  <si>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</si>
  <si>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</si>
  <si>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</si>
  <si>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</si>
  <si>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</si>
  <si>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</si>
  <si>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</si>
  <si>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</si>
  <si>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</si>
  <si>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</si>
  <si>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</si>
  <si>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</si>
  <si>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</si>
  <si>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</si>
  <si>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</si>
  <si>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</si>
  <si>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</si>
  <si>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</si>
  <si>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</si>
  <si>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</si>
  <si>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</si>
  <si>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</si>
  <si>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</si>
  <si>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</si>
  <si>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</si>
  <si>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</si>
  <si>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</si>
  <si>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</si>
  <si>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</si>
  <si>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</si>
  <si>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</si>
  <si>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</si>
  <si>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</si>
  <si>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</si>
  <si>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</si>
  <si>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</si>
  <si>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</si>
  <si>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</si>
  <si>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</si>
  <si>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</si>
  <si>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</si>
  <si>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</si>
  <si>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</si>
  <si>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</si>
  <si>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</si>
  <si>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</si>
  <si>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</si>
  <si>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</si>
  <si>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</si>
  <si>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</si>
  <si>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</si>
  <si>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</si>
  <si>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</si>
  <si>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</si>
  <si>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</si>
  <si>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</si>
  <si>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</si>
  <si>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</si>
  <si>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</si>
  <si>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</si>
  <si>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</si>
  <si>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</si>
  <si>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</si>
  <si>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</si>
  <si>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</si>
  <si>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</si>
  <si>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</si>
  <si>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</si>
  <si>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</si>
  <si>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</si>
  <si>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</si>
  <si>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</si>
  <si>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</si>
  <si>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</si>
  <si>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</si>
  <si>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</si>
  <si>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</si>
  <si>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</si>
  <si>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</si>
  <si>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</si>
  <si>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</si>
  <si>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</si>
  <si>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</si>
  <si>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</si>
  <si>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</si>
  <si>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</si>
  <si>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</si>
  <si>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</si>
  <si>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</si>
  <si>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</si>
  <si>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</si>
  <si>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</si>
  <si>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</si>
  <si>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</si>
  <si>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</si>
  <si>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</si>
  <si>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</si>
  <si>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</si>
  <si>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</si>
  <si>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</si>
  <si>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</si>
  <si>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</si>
  <si>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</si>
  <si>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</si>
  <si>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</si>
  <si>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</si>
  <si>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</si>
  <si>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</si>
  <si>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</si>
  <si>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</si>
  <si>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</si>
  <si>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</si>
  <si>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</si>
  <si>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</si>
  <si>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</si>
  <si>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</si>
  <si>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</si>
  <si>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</si>
  <si>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</si>
  <si>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</si>
  <si>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</si>
  <si>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</si>
  <si>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</si>
  <si>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</si>
  <si>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</si>
  <si>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</si>
  <si>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</si>
  <si>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</si>
  <si>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</si>
  <si>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</si>
  <si>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</si>
  <si>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</si>
  <si>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</si>
  <si>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</si>
  <si>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</si>
  <si>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</si>
  <si>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</si>
  <si>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</si>
  <si>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</si>
  <si>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</si>
  <si>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</si>
  <si>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</si>
  <si>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</si>
  <si>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</si>
  <si>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</si>
  <si>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</si>
  <si>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</si>
  <si>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</si>
  <si>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</si>
  <si>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</si>
  <si>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</si>
  <si>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</si>
  <si>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</si>
  <si>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</si>
  <si>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</si>
  <si>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</si>
  <si>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</si>
  <si>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</si>
  <si>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</si>
  <si>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</si>
  <si>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</si>
  <si>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</si>
  <si>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</si>
  <si>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</si>
  <si>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</si>
  <si>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</si>
  <si>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</si>
  <si>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</si>
  <si>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</si>
  <si>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</si>
  <si>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</si>
  <si>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</si>
  <si>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</si>
  <si>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</si>
  <si>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</si>
  <si>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</si>
  <si>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</si>
  <si>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</si>
  <si>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</si>
  <si>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</si>
  <si>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</si>
  <si>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</si>
  <si>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</si>
  <si>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</si>
  <si>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</si>
  <si>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</si>
  <si>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</si>
  <si>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</si>
  <si>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</si>
  <si>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</si>
  <si>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</si>
  <si>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</si>
  <si>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</si>
  <si>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</si>
  <si>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</si>
  <si>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</si>
  <si>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</si>
  <si>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</si>
  <si>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</si>
  <si>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</si>
  <si>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</si>
  <si>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</si>
  <si>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</si>
  <si>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</si>
  <si>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</si>
  <si>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</si>
  <si>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</si>
  <si>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</si>
  <si>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</si>
  <si>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</si>
  <si>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</si>
  <si>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</si>
  <si>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</si>
  <si>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</si>
  <si>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</si>
  <si>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</si>
  <si>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</si>
  <si>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</si>
  <si>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</si>
  <si>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</si>
  <si>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</si>
  <si>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</si>
  <si>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</si>
  <si>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</si>
  <si>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</si>
  <si>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</si>
  <si>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</si>
  <si>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</si>
  <si>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</si>
  <si>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</si>
  <si>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</si>
  <si>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</si>
  <si>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</si>
  <si>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</si>
  <si>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</si>
  <si>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</si>
  <si>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</si>
  <si>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</si>
  <si>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</si>
  <si>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</si>
  <si>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</si>
  <si>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</si>
  <si>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</si>
  <si>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</si>
  <si>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</si>
  <si>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</si>
  <si>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</si>
  <si>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</si>
  <si>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</si>
  <si>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</si>
  <si>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</si>
  <si>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</si>
  <si>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</si>
  <si>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</si>
  <si>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</si>
  <si>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</si>
  <si>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</si>
  <si>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</si>
  <si>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</si>
  <si>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</si>
  <si>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</si>
  <si>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</si>
  <si>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</si>
  <si>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</si>
  <si>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</si>
  <si>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</si>
  <si>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</si>
  <si>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</si>
  <si>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</si>
  <si>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</si>
  <si>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</si>
  <si>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</si>
  <si>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</si>
  <si>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</si>
  <si>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</si>
  <si>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</si>
  <si>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</si>
  <si>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</si>
  <si>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</si>
  <si>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</si>
  <si>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</si>
  <si>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</si>
  <si>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</si>
  <si>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</si>
  <si>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</si>
  <si>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</si>
  <si>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</si>
  <si>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</si>
  <si>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</si>
  <si>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</si>
  <si>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</si>
  <si>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</si>
  <si>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</si>
  <si>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</si>
  <si>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</si>
  <si>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</si>
  <si>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</si>
  <si>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</si>
  <si>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</si>
  <si>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</si>
  <si>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</si>
  <si>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</si>
  <si>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</si>
  <si>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</si>
  <si>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</si>
  <si>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</si>
  <si>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</si>
  <si>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</si>
  <si>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</si>
  <si>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</si>
  <si>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</si>
  <si>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</si>
  <si>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</si>
  <si>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</si>
  <si>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</si>
  <si>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</si>
  <si>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</si>
  <si>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</si>
  <si>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</si>
  <si>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</si>
  <si>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</si>
  <si>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</si>
  <si>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</si>
  <si>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</si>
  <si>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</si>
  <si>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</si>
  <si>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</si>
  <si>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</si>
  <si>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</si>
  <si>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</si>
  <si>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</si>
  <si>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</si>
  <si>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</si>
  <si>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</si>
  <si>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</si>
  <si>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</si>
  <si>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</si>
  <si>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</si>
  <si>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</si>
  <si>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</si>
  <si>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</si>
  <si>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</si>
  <si>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</si>
  <si>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</si>
  <si>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</si>
  <si>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</si>
  <si>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</si>
  <si>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</si>
  <si>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</si>
  <si>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</si>
  <si>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</si>
  <si>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</si>
  <si>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</si>
  <si>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</si>
  <si>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</si>
  <si>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</si>
  <si>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</si>
  <si>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</si>
  <si>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</si>
  <si>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</si>
  <si>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</si>
  <si>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</si>
  <si>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</si>
  <si>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</si>
  <si>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</si>
  <si>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</si>
  <si>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</si>
  <si>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</si>
  <si>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</si>
  <si>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</si>
  <si>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</si>
  <si>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</si>
  <si>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</si>
  <si>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</si>
  <si>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</si>
  <si>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</si>
  <si>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</si>
  <si>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</si>
  <si>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</si>
  <si>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</si>
  <si>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</si>
  <si>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</si>
  <si>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</si>
  <si>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</si>
  <si>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</si>
  <si>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</si>
  <si>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</si>
  <si>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</si>
  <si>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</si>
  <si>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</si>
  <si>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</si>
  <si>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</si>
  <si>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</si>
  <si>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</si>
  <si>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</si>
  <si>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</si>
  <si>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</si>
  <si>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</si>
  <si>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</si>
  <si>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</si>
  <si>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</si>
  <si>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</si>
  <si>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</si>
  <si>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</si>
  <si>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</si>
  <si>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</si>
  <si>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</si>
  <si>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</si>
  <si>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</si>
  <si>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</si>
  <si>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</si>
  <si>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</si>
  <si>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</si>
  <si>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</si>
  <si>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</si>
  <si>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</si>
  <si>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</si>
  <si>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</si>
  <si>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</si>
  <si>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</si>
  <si>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</si>
  <si>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</si>
  <si>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</si>
  <si>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</si>
  <si>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</si>
  <si>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</si>
  <si>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</si>
  <si>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</si>
  <si>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</si>
  <si>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</si>
  <si>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</si>
  <si>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</si>
  <si>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</si>
  <si>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</si>
  <si>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</si>
  <si>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</si>
  <si>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</si>
  <si>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</si>
  <si>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</si>
  <si>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</si>
  <si>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</si>
  <si>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</si>
  <si>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</si>
  <si>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</si>
  <si>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</si>
  <si>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</si>
  <si>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</si>
  <si>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</si>
  <si>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</si>
  <si>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</si>
  <si>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</si>
  <si>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</si>
  <si>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</si>
  <si>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</si>
  <si>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</si>
  <si>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</si>
  <si>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</si>
  <si>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</si>
  <si>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</si>
  <si>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</si>
  <si>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</si>
  <si>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</si>
  <si>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</si>
  <si>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</si>
  <si>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</si>
  <si>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</si>
  <si>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</si>
  <si>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</si>
  <si>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</si>
  <si>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</si>
  <si>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</si>
  <si>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</si>
  <si>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</si>
  <si>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</si>
  <si>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</si>
  <si>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</si>
  <si>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</si>
  <si>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</si>
  <si>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</si>
  <si>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</si>
  <si>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</si>
  <si>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</si>
  <si>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</si>
  <si>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</si>
  <si>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</si>
  <si>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</si>
  <si>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</si>
  <si>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</si>
  <si>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</si>
  <si>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</si>
  <si>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</si>
  <si>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</si>
  <si>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</si>
  <si>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</si>
  <si>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</si>
  <si>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</si>
  <si>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</si>
  <si>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</si>
  <si>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</si>
  <si>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</si>
  <si>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</si>
  <si>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</si>
  <si>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</si>
  <si>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</si>
  <si>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</si>
  <si>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</si>
  <si>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</si>
  <si>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</si>
  <si>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</si>
  <si>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</si>
  <si>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</si>
  <si>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</si>
  <si>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</si>
  <si>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</si>
  <si>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</si>
  <si>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</si>
  <si>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</si>
  <si>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</si>
  <si>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</si>
  <si>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</si>
  <si>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</si>
  <si>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</si>
  <si>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</si>
  <si>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</si>
  <si>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</si>
  <si>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</si>
  <si>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</si>
  <si>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</si>
  <si>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</si>
  <si>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</si>
  <si>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</si>
  <si>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</si>
  <si>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</si>
  <si>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</si>
  <si>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</si>
  <si>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</si>
  <si>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</si>
  <si>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</si>
  <si>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</si>
  <si>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</si>
  <si>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</si>
  <si>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</si>
  <si>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</si>
  <si>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</si>
  <si>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</si>
  <si>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</si>
  <si>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</si>
  <si>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</si>
  <si>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</si>
  <si>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</si>
  <si>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</si>
  <si>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</si>
  <si>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</si>
  <si>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</si>
  <si>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</si>
  <si>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</si>
  <si>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</si>
  <si>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</si>
  <si>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</si>
  <si>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</si>
  <si>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</si>
  <si>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</si>
  <si>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</si>
  <si>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</si>
  <si>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</si>
  <si>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</si>
  <si>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</si>
  <si>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</si>
  <si>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</si>
  <si>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</si>
  <si>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</si>
  <si>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</si>
  <si>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</si>
  <si>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</si>
  <si>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</si>
  <si>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</si>
  <si>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</si>
  <si>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</si>
  <si>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</si>
  <si>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</si>
  <si>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</si>
  <si>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</si>
  <si>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</si>
  <si>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</si>
  <si>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</si>
  <si>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</si>
  <si>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</si>
  <si>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</si>
  <si>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</si>
  <si>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</si>
  <si>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</si>
  <si>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</si>
  <si>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</si>
  <si>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</si>
  <si>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</si>
  <si>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</si>
  <si>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</si>
  <si>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</si>
  <si>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</si>
  <si>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</si>
  <si>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</si>
  <si>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</si>
  <si>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</si>
  <si>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</si>
  <si>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</si>
  <si>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</si>
  <si>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</si>
  <si>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</si>
  <si>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</si>
  <si>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</si>
  <si>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</si>
  <si>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</si>
  <si>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</si>
  <si>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</si>
  <si>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</si>
  <si>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</si>
  <si>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</si>
  <si>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</si>
  <si>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</si>
  <si>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</si>
  <si>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</si>
  <si>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</si>
  <si>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</si>
  <si>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</si>
  <si>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</si>
  <si>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</si>
  <si>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</si>
  <si>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</si>
  <si>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</si>
  <si>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</si>
  <si>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</si>
  <si>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</si>
  <si>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</si>
  <si>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</si>
  <si>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</si>
  <si>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</si>
  <si>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</si>
  <si>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</si>
  <si>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</si>
  <si>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</si>
  <si>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</si>
  <si>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</si>
  <si>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</si>
  <si>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</si>
  <si>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</si>
  <si>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</si>
  <si>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</si>
  <si>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</si>
  <si>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</si>
  <si>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</si>
  <si>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</si>
  <si>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</si>
  <si>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</si>
  <si>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</si>
  <si>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</si>
  <si>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</si>
  <si>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</si>
  <si>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</si>
  <si>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</si>
  <si>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</si>
  <si>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</si>
  <si>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</si>
  <si>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</si>
  <si>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</si>
  <si>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</si>
  <si>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</si>
  <si>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</si>
  <si>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</si>
  <si>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</si>
  <si>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</si>
  <si>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</si>
  <si>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</si>
  <si>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</si>
  <si>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</si>
  <si>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</si>
  <si>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</si>
  <si>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</si>
  <si>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</si>
  <si>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</si>
  <si>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</si>
  <si>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</si>
  <si>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</si>
  <si>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</si>
  <si>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</si>
  <si>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</si>
  <si>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</si>
  <si>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</si>
  <si>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</si>
  <si>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</si>
  <si>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</si>
  <si>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</si>
  <si>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</si>
  <si>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</si>
  <si>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</si>
  <si>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</si>
  <si>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</si>
  <si>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</si>
  <si>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</si>
  <si>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</si>
  <si>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</si>
  <si>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</si>
  <si>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</si>
  <si>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</si>
  <si>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</si>
  <si>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</si>
  <si>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</si>
  <si>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</si>
  <si>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</si>
  <si>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</si>
  <si>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</si>
  <si>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</si>
  <si>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</si>
  <si>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</si>
  <si>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</si>
  <si>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</si>
  <si>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</si>
  <si>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</si>
  <si>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</si>
  <si>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</si>
  <si>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</si>
  <si>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</si>
  <si>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</si>
  <si>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</si>
  <si>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</si>
  <si>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</si>
  <si>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</si>
  <si>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</si>
  <si>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</si>
  <si>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</si>
  <si>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</si>
  <si>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</si>
  <si>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</si>
  <si>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</si>
  <si>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</si>
  <si>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</si>
  <si>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</si>
  <si>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</si>
  <si>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</si>
  <si>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</si>
  <si>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</si>
  <si>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</si>
  <si>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</si>
  <si>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</si>
  <si>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</si>
  <si>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</si>
  <si>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</si>
  <si>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</si>
  <si>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</si>
  <si>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</si>
  <si>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</si>
  <si>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</si>
  <si>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</si>
  <si>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</si>
  <si>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</si>
  <si>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</si>
  <si>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</si>
  <si>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</si>
  <si>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</si>
  <si>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</si>
  <si>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</si>
  <si>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</si>
  <si>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</si>
  <si>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</si>
  <si>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</si>
  <si>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</si>
  <si>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</si>
  <si>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</si>
  <si>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</si>
  <si>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</si>
  <si>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</si>
  <si>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</si>
  <si>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</si>
  <si>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</si>
  <si>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</si>
  <si>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</si>
  <si>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</si>
  <si>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</si>
  <si>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</si>
  <si>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</si>
  <si>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</si>
  <si>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</si>
  <si>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</si>
  <si>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</si>
  <si>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</si>
  <si>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</si>
  <si>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</si>
  <si>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</si>
  <si>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</si>
  <si>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</si>
  <si>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</si>
  <si>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</si>
  <si>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</si>
  <si>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</si>
  <si>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</si>
  <si>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</si>
  <si>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</si>
  <si>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</si>
  <si>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</si>
  <si>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</si>
  <si>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</si>
  <si>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</si>
  <si>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</si>
  <si>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</si>
  <si>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</si>
  <si>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</si>
  <si>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</si>
  <si>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</si>
  <si>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</si>
  <si>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</si>
  <si>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</si>
  <si>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</si>
  <si>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</si>
  <si>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</si>
  <si>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</si>
  <si>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</si>
  <si>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</si>
  <si>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</si>
  <si>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</si>
  <si>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</si>
  <si>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</si>
  <si>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</si>
  <si>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</si>
  <si>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</si>
  <si>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</si>
  <si>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</si>
  <si>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</si>
  <si>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</si>
  <si>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</si>
  <si>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</si>
  <si>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</si>
  <si>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</si>
  <si>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</si>
  <si>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</si>
  <si>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</si>
  <si>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</si>
  <si>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</si>
  <si>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</si>
  <si>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</si>
  <si>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</si>
  <si>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</si>
  <si>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</si>
  <si>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</si>
  <si>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</si>
  <si>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</si>
  <si>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</si>
  <si>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</si>
  <si>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</si>
  <si>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</si>
  <si>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</si>
  <si>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</si>
  <si>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</si>
  <si>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</si>
  <si>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</si>
  <si>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</si>
  <si>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</si>
  <si>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</si>
  <si>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</si>
  <si>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</si>
  <si>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</si>
  <si>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</si>
  <si>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</si>
  <si>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</si>
  <si>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</si>
  <si>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</si>
  <si>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</si>
  <si>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</si>
  <si>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</si>
  <si>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</si>
  <si>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</si>
  <si>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</si>
  <si>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</si>
  <si>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</si>
  <si>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</si>
  <si>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</si>
  <si>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</si>
  <si>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</si>
  <si>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</si>
  <si>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</si>
  <si>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</si>
  <si>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</si>
  <si>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</si>
  <si>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</si>
  <si>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</si>
  <si>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</si>
  <si>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</si>
  <si>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</si>
  <si>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</si>
  <si>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</si>
  <si>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</si>
  <si>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</si>
  <si>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</si>
  <si>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</si>
  <si>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</si>
  <si>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</si>
  <si>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</si>
  <si>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</si>
  <si>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</si>
  <si>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</si>
  <si>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</si>
  <si>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</si>
  <si>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</si>
  <si>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</si>
  <si>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</si>
  <si>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</si>
  <si>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</si>
  <si>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</si>
  <si>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</si>
  <si>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</si>
  <si>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</si>
  <si>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</si>
  <si>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</si>
  <si>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</si>
  <si>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</si>
  <si>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</si>
  <si>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</si>
  <si>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</si>
  <si>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</si>
  <si>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</si>
  <si>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</si>
  <si>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</si>
  <si>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</si>
  <si>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</si>
  <si>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</si>
  <si>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</si>
  <si>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</si>
  <si>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</si>
  <si>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</si>
  <si>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</si>
  <si>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</si>
  <si>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</si>
  <si>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</si>
  <si>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</si>
  <si>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</si>
  <si>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</si>
  <si>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</si>
  <si>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</si>
  <si>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</si>
  <si>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</si>
  <si>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</si>
  <si>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</si>
  <si>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</si>
  <si>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</si>
  <si>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</si>
  <si>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</si>
  <si>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</si>
  <si>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</si>
  <si>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</si>
  <si>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</si>
  <si>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</si>
  <si>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</si>
  <si>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</si>
  <si>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</si>
  <si>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</si>
  <si>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</si>
  <si>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</si>
  <si>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</si>
  <si>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</si>
  <si>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</si>
  <si>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</si>
  <si>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</si>
  <si>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</si>
  <si>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</si>
  <si>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</si>
  <si>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</si>
  <si>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</si>
  <si>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</si>
  <si>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</si>
  <si>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</si>
  <si>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</si>
  <si>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</si>
  <si>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</si>
  <si>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</si>
  <si>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</si>
  <si>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</si>
  <si>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</si>
  <si>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</si>
  <si>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</si>
  <si>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</si>
  <si>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</si>
  <si>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</si>
  <si>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</si>
  <si>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</si>
  <si>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</si>
  <si>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</si>
  <si>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</si>
  <si>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</si>
  <si>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</si>
  <si>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</si>
  <si>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</si>
  <si>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</si>
  <si>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</si>
  <si>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</si>
  <si>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</si>
  <si>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</si>
  <si>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</si>
  <si>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</si>
  <si>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</si>
  <si>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</si>
  <si>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</si>
  <si>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</si>
  <si>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</si>
  <si>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</si>
  <si>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</si>
  <si>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</si>
  <si>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</si>
  <si>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</si>
  <si>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</si>
  <si>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</si>
  <si>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</si>
  <si>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</si>
  <si>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</si>
  <si>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</si>
  <si>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</si>
  <si>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</si>
  <si>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</si>
  <si>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</si>
  <si>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</si>
  <si>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</si>
  <si>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</si>
  <si>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</si>
  <si>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</si>
  <si>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</si>
  <si>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</si>
  <si>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</si>
  <si>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</si>
  <si>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</si>
  <si>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</si>
  <si>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</si>
  <si>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</si>
  <si>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</si>
  <si>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</si>
  <si>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</si>
  <si>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</si>
  <si>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</si>
  <si>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</si>
  <si>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</si>
  <si>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</si>
  <si>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</si>
  <si>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</si>
  <si>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</si>
  <si>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</si>
  <si>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</si>
  <si>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</si>
  <si>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</si>
  <si>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</si>
  <si>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</si>
  <si>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</si>
  <si>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</si>
  <si>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</si>
  <si>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</si>
  <si>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</si>
  <si>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</si>
  <si>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</si>
  <si>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</si>
  <si>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</si>
  <si>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</si>
  <si>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</si>
  <si>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</si>
  <si>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</si>
  <si>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</si>
  <si>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</si>
  <si>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</si>
  <si>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</si>
  <si>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</si>
  <si>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</si>
  <si>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</si>
  <si>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</si>
  <si>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</si>
  <si>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</si>
  <si>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</si>
  <si>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</si>
  <si>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</si>
  <si>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</si>
  <si>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</si>
  <si>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</si>
  <si>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</si>
  <si>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</si>
  <si>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</si>
  <si>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</si>
  <si>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</si>
  <si>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</si>
  <si>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</si>
  <si>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</si>
  <si>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</si>
  <si>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</si>
  <si>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</si>
  <si>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</si>
  <si>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</si>
  <si>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</si>
  <si>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</si>
  <si>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</si>
  <si>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</si>
  <si>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</si>
  <si>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</si>
  <si>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</si>
  <si>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</si>
  <si>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</si>
  <si>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</si>
  <si>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</si>
  <si>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</si>
  <si>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</si>
  <si>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</si>
  <si>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</si>
  <si>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</si>
  <si>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</si>
  <si>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</si>
  <si>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</si>
  <si>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</si>
  <si>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</si>
  <si>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</si>
  <si>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</si>
  <si>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</si>
  <si>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</si>
  <si>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</si>
  <si>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</si>
  <si>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</si>
  <si>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</si>
  <si>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</si>
  <si>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</si>
  <si>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</si>
  <si>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</si>
  <si>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</si>
  <si>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</si>
  <si>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</si>
  <si>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</si>
  <si>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</si>
  <si>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</si>
  <si>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</si>
  <si>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</si>
  <si>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</si>
  <si>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</si>
  <si>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</si>
  <si>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</si>
  <si>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</si>
  <si>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</si>
  <si>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</si>
  <si>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</si>
  <si>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</si>
  <si>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</si>
  <si>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</si>
  <si>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</si>
  <si>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</si>
  <si>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</si>
  <si>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</si>
  <si>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</si>
  <si>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</si>
  <si>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</si>
  <si>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</si>
  <si>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</si>
  <si>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</si>
  <si>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</si>
  <si>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</si>
  <si>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</si>
  <si>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</si>
  <si>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</si>
  <si>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</si>
  <si>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</si>
  <si>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</si>
  <si>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</si>
  <si>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</si>
  <si>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</si>
  <si>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</si>
  <si>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</si>
  <si>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</si>
  <si>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</si>
  <si>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</si>
  <si>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</si>
  <si>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</si>
  <si>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</si>
  <si>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</si>
  <si>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</si>
  <si>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</si>
  <si>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</si>
  <si>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</si>
  <si>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</si>
  <si>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</si>
  <si>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</si>
  <si>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</si>
  <si>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</si>
  <si>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</si>
  <si>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</si>
  <si>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</si>
  <si>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</si>
  <si>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</si>
  <si>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</si>
  <si>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</si>
  <si>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</si>
  <si>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</si>
  <si>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</si>
  <si>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</si>
  <si>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</si>
  <si>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</si>
  <si>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</si>
  <si>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</si>
  <si>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</si>
  <si>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</si>
  <si>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</si>
  <si>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</si>
  <si>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</si>
  <si>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</si>
  <si>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</si>
  <si>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</si>
  <si>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</si>
  <si>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</si>
  <si>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</si>
  <si>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</si>
  <si>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</si>
  <si>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</si>
  <si>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</si>
  <si>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</si>
  <si>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</si>
  <si>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</si>
  <si>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</si>
  <si>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</si>
  <si>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</si>
  <si>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</si>
  <si>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</si>
  <si>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</si>
  <si>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</si>
  <si>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</si>
  <si>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</si>
  <si>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</si>
  <si>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</si>
  <si>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</si>
  <si>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</si>
  <si>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</si>
  <si>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</si>
  <si>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</si>
  <si>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</si>
  <si>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</si>
  <si>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</si>
  <si>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</si>
  <si>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</si>
  <si>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</si>
  <si>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</si>
  <si>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</si>
  <si>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</si>
  <si>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</si>
  <si>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</si>
  <si>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</si>
  <si>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</si>
  <si>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</si>
  <si>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</si>
  <si>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</si>
  <si>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</si>
  <si>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</si>
  <si>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</si>
  <si>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</si>
  <si>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</si>
  <si>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</si>
  <si>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</si>
  <si>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</si>
  <si>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</si>
  <si>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</si>
  <si>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</si>
  <si>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</si>
  <si>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</si>
  <si>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</si>
  <si>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</si>
  <si>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</si>
  <si>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</si>
  <si>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</si>
  <si>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</si>
  <si>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</si>
  <si>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</si>
  <si>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</si>
  <si>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</si>
  <si>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</si>
  <si>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</si>
  <si>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</si>
  <si>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</si>
  <si>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</si>
  <si>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</si>
  <si>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</si>
  <si>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</si>
  <si>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</si>
  <si>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</si>
  <si>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</si>
  <si>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</si>
  <si>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</si>
  <si>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</si>
  <si>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</si>
  <si>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</si>
  <si>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</si>
  <si>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</si>
  <si>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</si>
  <si>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</si>
  <si>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</si>
  <si>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</si>
  <si>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</si>
  <si>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</si>
  <si>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</si>
  <si>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</si>
  <si>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</si>
  <si>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</si>
  <si>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</si>
  <si>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</si>
  <si>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</si>
  <si>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</si>
  <si>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</si>
  <si>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</si>
  <si>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</si>
  <si>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</si>
  <si>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</si>
  <si>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</si>
  <si>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</si>
  <si>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</si>
  <si>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</si>
  <si>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</si>
  <si>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</si>
  <si>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</si>
  <si>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</si>
  <si>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</si>
  <si>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</si>
  <si>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</si>
  <si>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</si>
  <si>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</si>
  <si>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</si>
  <si>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</si>
  <si>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</si>
  <si>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</si>
  <si>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</si>
  <si>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</si>
  <si>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</si>
  <si>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</si>
  <si>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</si>
  <si>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</si>
  <si>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</si>
  <si>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</si>
  <si>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</si>
  <si>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</si>
  <si>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</si>
  <si>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</si>
  <si>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</si>
  <si>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</si>
  <si>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</si>
  <si>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</si>
  <si>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</si>
  <si>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</si>
  <si>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</si>
  <si>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</si>
  <si>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</si>
  <si>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</si>
  <si>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</si>
  <si>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</si>
  <si>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</si>
  <si>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</si>
  <si>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</si>
  <si>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</si>
  <si>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</si>
  <si>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</si>
  <si>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</si>
  <si>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</si>
  <si>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</si>
  <si>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</si>
  <si>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</si>
  <si>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</si>
  <si>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</si>
  <si>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</si>
  <si>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</si>
  <si>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</si>
  <si>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</si>
  <si>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</si>
  <si>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</si>
  <si>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</si>
  <si>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</si>
  <si>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</si>
  <si>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</si>
  <si>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</si>
  <si>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</si>
  <si>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</si>
  <si>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</si>
  <si>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</si>
  <si>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</si>
  <si>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</si>
  <si>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</si>
  <si>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</si>
  <si>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</si>
  <si>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</si>
  <si>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</si>
  <si>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</si>
  <si>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</si>
  <si>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</si>
  <si>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</si>
  <si>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</si>
  <si>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</si>
  <si>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</si>
  <si>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</si>
  <si>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</si>
  <si>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</si>
  <si>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</si>
  <si>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</si>
  <si>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</si>
  <si>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</si>
  <si>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</si>
  <si>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</si>
  <si>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</si>
  <si>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</si>
  <si>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</si>
  <si>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</si>
  <si>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</si>
  <si>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</si>
  <si>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</si>
  <si>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</si>
  <si>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</si>
  <si>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</si>
  <si>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</si>
  <si>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</si>
  <si>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</si>
  <si>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</si>
  <si>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</si>
  <si>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</si>
  <si>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</si>
  <si>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</si>
  <si>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</si>
  <si>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</si>
  <si>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</si>
  <si>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</si>
  <si>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</si>
  <si>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</si>
  <si>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</si>
  <si>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</si>
  <si>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</si>
  <si>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</si>
  <si>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</si>
  <si>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</si>
  <si>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</si>
  <si>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</si>
  <si>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</si>
  <si>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</si>
  <si>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</si>
  <si>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</si>
  <si>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</si>
  <si>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</si>
  <si>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</si>
  <si>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</si>
  <si>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</si>
  <si>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</si>
  <si>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</si>
  <si>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</si>
  <si>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</si>
  <si>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</si>
  <si>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</si>
  <si>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</si>
  <si>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</si>
  <si>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</si>
  <si>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</si>
  <si>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</si>
  <si>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</si>
  <si>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</si>
  <si>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</si>
  <si>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</si>
  <si>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</si>
  <si>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</si>
  <si>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</si>
  <si>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</si>
  <si>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</si>
  <si>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</si>
  <si>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</si>
  <si>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</si>
  <si>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</si>
  <si>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</si>
  <si>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</si>
  <si>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</si>
  <si>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</si>
  <si>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</si>
  <si>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</si>
  <si>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</si>
  <si>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</si>
  <si>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</si>
  <si>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</si>
  <si>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</si>
  <si>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</si>
  <si>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</si>
  <si>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</si>
  <si>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</si>
  <si>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</si>
  <si>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</si>
  <si>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</si>
  <si>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</si>
  <si>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</si>
  <si>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</si>
  <si>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</si>
  <si>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</si>
  <si>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</si>
  <si>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</si>
  <si>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</si>
  <si>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</si>
  <si>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</si>
  <si>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</si>
  <si>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</si>
  <si>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</si>
  <si>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</si>
  <si>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</si>
  <si>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</si>
  <si>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</si>
  <si>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</si>
  <si>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</si>
  <si>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</si>
  <si>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</si>
  <si>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</si>
  <si>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</si>
  <si>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</si>
  <si>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</si>
  <si>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</si>
  <si>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</si>
  <si>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</si>
  <si>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</si>
  <si>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</si>
  <si>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</si>
  <si>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</si>
  <si>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</si>
  <si>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</si>
  <si>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</si>
  <si>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</si>
  <si>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</si>
  <si>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</si>
  <si>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</si>
  <si>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</si>
  <si>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</si>
  <si>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</si>
  <si>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</si>
  <si>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</si>
  <si>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</si>
  <si>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</si>
  <si>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</si>
  <si>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</si>
  <si>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</si>
  <si>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</si>
  <si>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</si>
  <si>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</si>
  <si>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</si>
  <si>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</si>
  <si>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</si>
  <si>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</si>
  <si>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</si>
  <si>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</si>
  <si>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</si>
  <si>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</si>
  <si>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</si>
  <si>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</si>
  <si>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</si>
  <si>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</si>
  <si>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</si>
  <si>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</si>
  <si>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</si>
  <si>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</si>
  <si>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</si>
  <si>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</si>
  <si>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</si>
  <si>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</si>
  <si>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</si>
  <si>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</si>
  <si>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</si>
  <si>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</si>
  <si>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</si>
  <si>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</si>
  <si>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</si>
  <si>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</si>
  <si>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</si>
  <si>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</si>
  <si>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</si>
  <si>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</si>
  <si>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</si>
  <si>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</si>
  <si>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</si>
  <si>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</si>
  <si>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</si>
  <si>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</si>
  <si>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</si>
  <si>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</si>
  <si>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</si>
  <si>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</si>
  <si>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</si>
  <si>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</si>
  <si>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</si>
  <si>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</si>
  <si>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</si>
  <si>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</si>
  <si>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</si>
  <si>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</si>
  <si>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</si>
  <si>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</si>
  <si>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</si>
  <si>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</si>
  <si>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</si>
  <si>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</si>
  <si>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</si>
  <si>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</si>
  <si>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</si>
  <si>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</si>
  <si>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</si>
  <si>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</si>
  <si>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</si>
  <si>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</si>
  <si>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</si>
  <si>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</si>
  <si>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</si>
  <si>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</si>
  <si>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</si>
  <si>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</si>
  <si>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</si>
  <si>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</si>
  <si>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</si>
  <si>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</si>
  <si>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</si>
  <si>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</si>
  <si>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</si>
  <si>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</si>
  <si>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</si>
  <si>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</si>
  <si>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</si>
  <si>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</si>
  <si>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</si>
  <si>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</si>
  <si>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</si>
  <si>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</si>
  <si>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</si>
  <si>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</si>
  <si>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</si>
  <si>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</si>
  <si>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</si>
  <si>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</si>
  <si>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</si>
  <si>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</si>
  <si>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</si>
  <si>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</si>
  <si>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</si>
  <si>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</si>
  <si>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</si>
  <si>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</si>
  <si>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</si>
  <si>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</si>
  <si>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</si>
  <si>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</si>
  <si>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</si>
  <si>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</si>
  <si>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</si>
  <si>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</si>
  <si>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</si>
  <si>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</si>
  <si>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</si>
  <si>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</si>
  <si>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</si>
  <si>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</si>
  <si>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</si>
  <si>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</si>
  <si>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</si>
  <si>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</si>
  <si>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</si>
  <si>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</si>
  <si>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</si>
  <si>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</si>
  <si>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</si>
  <si>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</si>
  <si>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</si>
  <si>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</si>
  <si>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</si>
  <si>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</si>
  <si>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</si>
  <si>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</si>
  <si>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</si>
  <si>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</si>
  <si>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</si>
  <si>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</si>
  <si>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</si>
  <si>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</si>
  <si>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</si>
  <si>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</si>
  <si>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</si>
  <si>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</si>
  <si>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</si>
  <si>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</si>
  <si>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</si>
  <si>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</si>
  <si>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</si>
  <si>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</si>
  <si>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</si>
  <si>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</si>
  <si>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</si>
  <si>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</si>
  <si>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</si>
  <si>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</si>
  <si>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</si>
  <si>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</si>
  <si>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</si>
  <si>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</si>
  <si>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</si>
  <si>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</si>
  <si>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</si>
  <si>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</si>
  <si>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</si>
  <si>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</si>
  <si>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</si>
  <si>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</si>
  <si>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</si>
  <si>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</si>
  <si>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</si>
  <si>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</si>
  <si>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</si>
  <si>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</si>
  <si>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</si>
  <si>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</si>
  <si>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</si>
  <si>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</si>
  <si>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</si>
  <si>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</si>
  <si>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</si>
  <si>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</si>
  <si>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</si>
  <si>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</si>
  <si>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</si>
  <si>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</si>
  <si>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</si>
  <si>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</si>
  <si>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</si>
  <si>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</si>
  <si>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</si>
  <si>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</si>
  <si>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</si>
  <si>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</si>
  <si>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</si>
  <si>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</si>
  <si>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</si>
  <si>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</si>
  <si>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</si>
  <si>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</si>
  <si>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</si>
  <si>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</si>
  <si>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</si>
  <si>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</si>
  <si>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</si>
  <si>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</si>
  <si>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</si>
  <si>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</si>
  <si>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</si>
  <si>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</si>
  <si>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</si>
  <si>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</si>
  <si>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</si>
  <si>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</si>
  <si>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</si>
  <si>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</si>
  <si>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</si>
  <si>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</si>
  <si>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</si>
  <si>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</si>
  <si>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</si>
  <si>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</si>
  <si>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</si>
  <si>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</si>
  <si>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</si>
  <si>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</si>
  <si>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</si>
  <si>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</si>
  <si>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</si>
  <si>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</si>
  <si>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</si>
  <si>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</si>
  <si>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</si>
  <si>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</si>
  <si>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</si>
  <si>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</si>
  <si>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</si>
  <si>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</si>
  <si>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</si>
  <si>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</si>
  <si>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</si>
  <si>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</si>
  <si>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</si>
  <si>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</si>
  <si>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</si>
  <si>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</si>
  <si>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</si>
  <si>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</si>
  <si>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</si>
  <si>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</si>
  <si>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</si>
  <si>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</si>
  <si>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</si>
  <si>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</si>
  <si>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</si>
  <si>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</si>
  <si>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</si>
  <si>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</si>
  <si>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</si>
  <si>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</si>
  <si>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</si>
  <si>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</si>
  <si>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</si>
  <si>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</si>
  <si>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</si>
  <si>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</si>
  <si>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</si>
  <si>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</si>
  <si>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</si>
  <si>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</si>
  <si>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</si>
  <si>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</si>
  <si>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</si>
  <si>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</si>
  <si>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</si>
  <si>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</si>
  <si>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</si>
  <si>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</si>
  <si>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</si>
  <si>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</si>
  <si>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</si>
  <si>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</si>
  <si>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</si>
  <si>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</si>
  <si>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</si>
  <si>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</si>
  <si>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</si>
  <si>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</si>
  <si>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</si>
  <si>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</si>
  <si>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</si>
  <si>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</si>
  <si>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</si>
  <si>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</si>
  <si>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</si>
  <si>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</si>
  <si>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</si>
  <si>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</si>
  <si>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</si>
  <si>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</si>
  <si>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</si>
  <si>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</si>
  <si>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</si>
  <si>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</si>
  <si>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</si>
  <si>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</si>
  <si>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</si>
  <si>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</si>
  <si>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</si>
  <si>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</si>
  <si>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</si>
  <si>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</si>
  <si>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</si>
  <si>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</si>
  <si>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</si>
  <si>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</si>
  <si>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</si>
  <si>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</si>
  <si>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</si>
  <si>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</si>
  <si>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</si>
  <si>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</si>
  <si>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</si>
  <si>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</si>
  <si>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</si>
  <si>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</si>
  <si>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</si>
  <si>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</si>
  <si>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</si>
  <si>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</si>
  <si>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</si>
  <si>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</si>
  <si>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</si>
  <si>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</si>
  <si>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</si>
  <si>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</si>
  <si>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</si>
  <si>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</si>
  <si>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</si>
  <si>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</si>
  <si>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</si>
  <si>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</si>
  <si>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</si>
  <si>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</si>
  <si>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</si>
  <si>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</si>
  <si>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</si>
  <si>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</si>
  <si>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</si>
  <si>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</si>
  <si>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</si>
  <si>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</si>
  <si>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</si>
  <si>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</si>
  <si>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</si>
  <si>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</si>
  <si>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</si>
  <si>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</si>
  <si>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</si>
  <si>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</si>
  <si>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</si>
  <si>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</si>
  <si>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</si>
  <si>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</si>
  <si>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</si>
  <si>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</si>
  <si>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</si>
  <si>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</si>
  <si>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</si>
  <si>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</si>
  <si>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</si>
  <si>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</si>
  <si>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</si>
  <si>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</si>
  <si>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</si>
  <si>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</si>
  <si>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</si>
  <si>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</si>
  <si>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</si>
  <si>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</si>
  <si>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</si>
  <si>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</si>
  <si>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</si>
  <si>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</si>
  <si>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</si>
  <si>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</si>
  <si>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</si>
  <si>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</si>
  <si>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</si>
  <si>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</si>
  <si>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</si>
  <si>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</si>
  <si>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</si>
  <si>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</si>
  <si>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</si>
  <si>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</si>
  <si>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</si>
  <si>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</si>
  <si>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</si>
  <si>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</si>
  <si>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</si>
  <si>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</si>
  <si>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</si>
  <si>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</si>
  <si>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</si>
  <si>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</si>
  <si>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</si>
  <si>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</si>
  <si>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</si>
  <si>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</si>
  <si>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</si>
  <si>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</si>
  <si>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</si>
  <si>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</si>
  <si>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</si>
  <si>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</si>
  <si>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</si>
  <si>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</si>
  <si>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</si>
  <si>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</si>
  <si>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</si>
  <si>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</si>
  <si>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</si>
  <si>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</si>
  <si>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</si>
  <si>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</si>
  <si>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</si>
  <si>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</si>
  <si>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</si>
  <si>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</si>
  <si>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</si>
  <si>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</si>
  <si>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</si>
  <si>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</si>
  <si>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</si>
  <si>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</si>
  <si>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</si>
  <si>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</si>
  <si>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</si>
  <si>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</si>
  <si>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</si>
  <si>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</si>
  <si>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</si>
  <si>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</si>
  <si>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</si>
  <si>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</si>
  <si>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</si>
  <si>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</si>
  <si>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</si>
  <si>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</si>
  <si>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</si>
  <si>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</si>
  <si>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</si>
  <si>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</si>
  <si>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</si>
  <si>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</si>
  <si>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</si>
  <si>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</si>
  <si>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</si>
  <si>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</si>
  <si>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</si>
  <si>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</si>
  <si>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</si>
  <si>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</si>
  <si>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</si>
  <si>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</si>
  <si>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</si>
  <si>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</si>
  <si>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</si>
  <si>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</si>
  <si>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</si>
  <si>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</si>
  <si>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</si>
  <si>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</si>
  <si>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</si>
  <si>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</si>
  <si>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</si>
  <si>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</si>
  <si>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</si>
  <si>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</si>
  <si>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</si>
  <si>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</si>
  <si>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</si>
  <si>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</si>
  <si>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</si>
  <si>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</si>
  <si>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</si>
  <si>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</si>
  <si>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</si>
  <si>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</si>
  <si>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</si>
  <si>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</si>
  <si>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</si>
  <si>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</si>
  <si>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</si>
  <si>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</si>
  <si>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</si>
  <si>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</si>
  <si>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</si>
  <si>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</si>
  <si>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</si>
  <si>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</si>
  <si>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</si>
  <si>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</si>
  <si>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</si>
  <si>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</si>
  <si>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</si>
  <si>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</si>
  <si>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</si>
  <si>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</si>
  <si>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</si>
  <si>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</si>
  <si>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</si>
  <si>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</si>
  <si>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</si>
  <si>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</si>
  <si>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</si>
  <si>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</si>
  <si>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</si>
  <si>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</si>
  <si>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</si>
  <si>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</si>
  <si>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</si>
  <si>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</si>
  <si>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</si>
  <si>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</si>
  <si>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</si>
  <si>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</si>
  <si>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</si>
  <si>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</si>
  <si>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</si>
  <si>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</si>
  <si>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</si>
  <si>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</si>
  <si>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</si>
  <si>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</si>
  <si>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</si>
  <si>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</si>
  <si>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</si>
  <si>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</si>
  <si>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</si>
  <si>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</si>
  <si>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</si>
  <si>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</si>
  <si>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</si>
  <si>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</si>
  <si>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</si>
  <si>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</si>
  <si>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</si>
  <si>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</si>
  <si>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</si>
  <si>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</si>
  <si>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</si>
  <si>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</si>
  <si>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</si>
  <si>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</si>
  <si>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</si>
  <si>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</si>
  <si>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</si>
  <si>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</si>
  <si>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</si>
  <si>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</si>
  <si>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</si>
  <si>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</si>
  <si>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</si>
  <si>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</si>
  <si>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</si>
  <si>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</si>
  <si>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</si>
  <si>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</si>
  <si>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</si>
  <si>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</si>
  <si>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</si>
  <si>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</si>
  <si>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</si>
  <si>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</si>
  <si>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</si>
  <si>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</si>
  <si>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</si>
  <si>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</si>
  <si>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</si>
  <si>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</si>
  <si>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</si>
  <si>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</si>
  <si>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</si>
  <si>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</si>
  <si>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</si>
  <si>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</si>
  <si>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</si>
  <si>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</si>
  <si>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</si>
  <si>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</si>
  <si>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</si>
  <si>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</si>
  <si>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</si>
  <si>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</si>
  <si>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</si>
  <si>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</si>
  <si>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</si>
  <si>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</si>
  <si>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</si>
  <si>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</si>
  <si>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</si>
  <si>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</si>
  <si>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</si>
  <si>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</si>
  <si>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</si>
  <si>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</si>
  <si>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</si>
  <si>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</si>
  <si>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</si>
  <si>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</si>
  <si>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</si>
  <si>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</si>
  <si>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</si>
  <si>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</si>
  <si>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</si>
  <si>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</si>
  <si>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</si>
  <si>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</si>
  <si>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</si>
  <si>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</si>
  <si>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</si>
  <si>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</si>
  <si>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</si>
  <si>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</si>
  <si>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</si>
  <si>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</si>
  <si>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</si>
  <si>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</si>
  <si>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</si>
  <si>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</si>
  <si>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</si>
  <si>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</si>
  <si>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</si>
  <si>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</si>
  <si>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</si>
  <si>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</si>
  <si>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</si>
  <si>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</si>
  <si>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</si>
  <si>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</si>
  <si>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</si>
  <si>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</si>
  <si>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</si>
  <si>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</si>
  <si>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</si>
  <si>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</si>
  <si>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</si>
  <si>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</si>
  <si>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</si>
  <si>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</si>
  <si>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</si>
  <si>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</si>
  <si>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</si>
  <si>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</si>
  <si>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</si>
  <si>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</si>
  <si>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</si>
  <si>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</si>
  <si>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</si>
  <si>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</si>
  <si>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</si>
  <si>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</si>
  <si>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</si>
  <si>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</si>
  <si>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</si>
  <si>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</si>
  <si>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</si>
  <si>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</si>
  <si>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</si>
  <si>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</si>
  <si>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</si>
  <si>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</si>
  <si>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</si>
  <si>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</si>
  <si>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</si>
  <si>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</si>
  <si>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</si>
  <si>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</si>
  <si>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</si>
  <si>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</si>
  <si>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</si>
  <si>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</si>
  <si>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</si>
  <si>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</si>
  <si>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</si>
  <si>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</si>
  <si>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</si>
  <si>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</si>
  <si>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</si>
  <si>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</si>
  <si>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</si>
  <si>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</si>
  <si>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</si>
  <si>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</si>
  <si>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</si>
  <si>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</si>
  <si>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</si>
  <si>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</si>
  <si>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</si>
  <si>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</si>
  <si>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</si>
  <si>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</si>
  <si>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</si>
  <si>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</si>
  <si>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</si>
  <si>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</si>
  <si>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</si>
  <si>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</si>
  <si>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</si>
  <si>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</si>
  <si>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</si>
  <si>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</si>
  <si>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</si>
  <si>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</si>
  <si>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</si>
  <si>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</si>
  <si>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</si>
  <si>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</si>
  <si>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</si>
  <si>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</si>
  <si>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</si>
  <si>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</si>
  <si>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</si>
  <si>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</si>
  <si>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</si>
  <si>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</si>
  <si>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</si>
  <si>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</si>
  <si>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</si>
  <si>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</si>
  <si>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</si>
  <si>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</si>
  <si>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</si>
  <si>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</si>
  <si>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</si>
  <si>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</si>
  <si>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</si>
  <si>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</si>
  <si>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</si>
  <si>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</si>
  <si>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</si>
  <si>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</si>
  <si>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</si>
  <si>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</si>
  <si>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</si>
  <si>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</si>
  <si>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</si>
  <si>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</si>
  <si>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</si>
  <si>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</si>
  <si>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</si>
  <si>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</si>
  <si>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</si>
  <si>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</si>
  <si>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</si>
  <si>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</si>
  <si>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</si>
  <si>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</si>
  <si>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</si>
  <si>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</si>
  <si>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</si>
  <si>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</si>
  <si>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</si>
  <si>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</si>
  <si>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</si>
  <si>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</si>
  <si>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</si>
  <si>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</si>
  <si>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</si>
  <si>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</si>
  <si>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</si>
  <si>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</si>
  <si>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</si>
  <si>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</si>
  <si>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</si>
  <si>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</si>
  <si>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</si>
  <si>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</si>
  <si>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</si>
  <si>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</si>
  <si>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</si>
  <si>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</si>
  <si>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</si>
  <si>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</si>
  <si>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</si>
  <si>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</si>
  <si>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</si>
  <si>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</si>
  <si>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</si>
  <si>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</si>
  <si>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</si>
  <si>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</si>
  <si>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</si>
  <si>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</si>
  <si>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</si>
  <si>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</si>
  <si>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</si>
  <si>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</si>
  <si>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</si>
  <si>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</si>
  <si>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</si>
  <si>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</si>
  <si>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</si>
  <si>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</si>
  <si>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</si>
  <si>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</si>
  <si>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</si>
  <si>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</si>
  <si>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</si>
  <si>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</si>
  <si>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</si>
  <si>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</si>
  <si>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</si>
  <si>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</si>
  <si>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</si>
  <si>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</si>
  <si>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</si>
  <si>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</si>
  <si>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</si>
  <si>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</si>
  <si>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</si>
  <si>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</si>
  <si>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</si>
  <si>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</si>
  <si>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</si>
  <si>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</si>
  <si>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</si>
  <si>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</si>
  <si>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</si>
  <si>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</si>
  <si>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</si>
  <si>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</si>
  <si>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</si>
  <si>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</si>
  <si>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</si>
  <si>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</si>
  <si>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</si>
  <si>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</si>
  <si>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</si>
  <si>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</si>
  <si>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</si>
  <si>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</si>
  <si>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</si>
  <si>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</si>
  <si>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</si>
  <si>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</si>
  <si>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</si>
  <si>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</si>
  <si>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</si>
  <si>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</si>
  <si>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</si>
  <si>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</si>
  <si>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</si>
  <si>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</si>
  <si>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</si>
  <si>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</si>
  <si>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</si>
  <si>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</si>
  <si>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</si>
  <si>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</si>
  <si>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</si>
  <si>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</si>
  <si>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</si>
  <si>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</si>
  <si>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</si>
  <si>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</si>
  <si>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</si>
  <si>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</si>
  <si>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</si>
  <si>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</si>
  <si>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</si>
  <si>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</si>
  <si>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</si>
  <si>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</si>
  <si>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</si>
  <si>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</si>
  <si>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</si>
  <si>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</si>
  <si>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</si>
  <si>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</si>
  <si>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</si>
  <si>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</si>
  <si>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</si>
  <si>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</si>
  <si>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</si>
  <si>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</si>
  <si>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</si>
  <si>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</si>
  <si>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</si>
  <si>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</si>
  <si>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</si>
  <si>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</si>
  <si>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</si>
  <si>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</si>
  <si>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</si>
  <si>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</si>
  <si>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</si>
  <si>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</si>
  <si>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</si>
  <si>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</si>
  <si>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</si>
  <si>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</si>
  <si>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</si>
  <si>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</si>
  <si>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</si>
  <si>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</si>
  <si>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</si>
  <si>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</si>
  <si>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</si>
  <si>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</si>
  <si>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</si>
  <si>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</si>
  <si>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</si>
  <si>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</si>
  <si>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</si>
  <si>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</si>
  <si>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</si>
  <si>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</si>
  <si>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</si>
  <si>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</si>
  <si>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</si>
  <si>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</si>
  <si>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</si>
  <si>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</si>
  <si>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</si>
  <si>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</si>
  <si>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</si>
  <si>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</si>
  <si>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</si>
  <si>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</si>
  <si>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</si>
  <si>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</si>
  <si>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</si>
  <si>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</si>
  <si>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</si>
  <si>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</si>
  <si>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</si>
  <si>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</si>
  <si>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</si>
  <si>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</si>
  <si>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</si>
  <si>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</si>
  <si>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</si>
  <si>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</si>
  <si>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</si>
  <si>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</si>
  <si>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</si>
  <si>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</si>
  <si>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</si>
  <si>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</si>
  <si>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</si>
  <si>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</si>
  <si>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</si>
  <si>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</si>
  <si>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</si>
  <si>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</si>
  <si>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</si>
  <si>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</si>
  <si>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</si>
  <si>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</si>
  <si>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</si>
  <si>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</si>
  <si>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</si>
  <si>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</si>
  <si>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</si>
  <si>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</si>
  <si>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</si>
  <si>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</si>
  <si>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</si>
  <si>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</si>
  <si>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</si>
  <si>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</si>
  <si>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</si>
  <si>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</si>
  <si>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</si>
  <si>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</si>
  <si>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</si>
  <si>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</si>
  <si>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</si>
  <si>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</si>
  <si>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</si>
  <si>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</si>
  <si>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</si>
  <si>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</si>
  <si>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</si>
  <si>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</si>
  <si>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</si>
  <si>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</si>
  <si>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</si>
  <si>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</si>
  <si>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</si>
  <si>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</si>
  <si>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</si>
  <si>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</si>
  <si>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</si>
  <si>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</si>
  <si>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</si>
  <si>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</si>
  <si>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</si>
  <si>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</si>
  <si>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</si>
  <si>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</si>
  <si>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</si>
  <si>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</si>
  <si>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</si>
  <si>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</si>
  <si>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</si>
  <si>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</si>
  <si>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</si>
  <si>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</si>
  <si>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</si>
  <si>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</si>
  <si>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</si>
  <si>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</si>
  <si>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</si>
  <si>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</si>
  <si>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</si>
  <si>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</si>
  <si>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</si>
  <si>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</si>
  <si>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</si>
  <si>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</si>
  <si>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</si>
  <si>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</si>
  <si>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</si>
  <si>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</si>
  <si>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</si>
  <si>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</si>
  <si>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</si>
  <si>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</si>
  <si>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</si>
  <si>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</si>
  <si>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</si>
  <si>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</si>
  <si>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</si>
  <si>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</si>
  <si>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</si>
  <si>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</si>
  <si>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</si>
  <si>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</si>
  <si>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</si>
  <si>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</si>
  <si>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</si>
  <si>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</si>
  <si>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</si>
  <si>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</si>
  <si>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</si>
  <si>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</si>
  <si>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</si>
  <si>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</si>
  <si>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</si>
  <si>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</si>
  <si>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</si>
  <si>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</si>
  <si>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</si>
  <si>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</si>
  <si>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</si>
  <si>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</si>
  <si>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</si>
  <si>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</si>
  <si>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</si>
  <si>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</si>
  <si>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</si>
  <si>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</si>
  <si>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</si>
  <si>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</si>
  <si>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</si>
  <si>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</si>
  <si>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</si>
  <si>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</si>
  <si>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</si>
  <si>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</si>
  <si>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</si>
  <si>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</si>
  <si>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</si>
  <si>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</si>
  <si>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</si>
  <si>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</si>
  <si>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</si>
  <si>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</si>
  <si>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</si>
  <si>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</si>
  <si>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</si>
  <si>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</si>
  <si>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</si>
  <si>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</si>
  <si>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</si>
  <si>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</si>
  <si>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</si>
  <si>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</si>
  <si>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</si>
  <si>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</si>
  <si>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</si>
  <si>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</si>
  <si>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</si>
  <si>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</si>
  <si>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</si>
  <si>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</si>
  <si>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</si>
  <si>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</si>
  <si>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</si>
  <si>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</si>
  <si>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</si>
  <si>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</si>
  <si>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</si>
  <si>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</si>
  <si>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</si>
  <si>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</si>
  <si>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</si>
  <si>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</si>
  <si>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</si>
  <si>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</si>
  <si>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</si>
  <si>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</si>
  <si>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</si>
  <si>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</si>
  <si>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</si>
  <si>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</si>
  <si>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</si>
  <si>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</si>
  <si>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</si>
  <si>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</si>
  <si>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</si>
  <si>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</si>
  <si>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</si>
  <si>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</si>
  <si>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</si>
  <si>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</si>
  <si>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</si>
  <si>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</si>
  <si>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</si>
  <si>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</si>
  <si>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</si>
  <si>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</si>
  <si>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</si>
  <si>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</si>
  <si>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</si>
  <si>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</si>
  <si>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</si>
  <si>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</si>
  <si>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</si>
  <si>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</si>
  <si>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</si>
  <si>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</si>
  <si>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</si>
  <si>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</si>
  <si>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</si>
  <si>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</si>
  <si>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</si>
  <si>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</si>
  <si>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</si>
  <si>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</si>
  <si>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</si>
  <si>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</si>
  <si>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</si>
  <si>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</si>
  <si>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</si>
  <si>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</si>
  <si>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</si>
  <si>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</si>
  <si>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</si>
  <si>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</si>
  <si>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</si>
  <si>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</si>
  <si>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</si>
  <si>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</si>
  <si>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</si>
  <si>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</si>
  <si>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</si>
  <si>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</si>
  <si>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</si>
  <si>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</si>
  <si>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</si>
  <si>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</si>
  <si>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</si>
  <si>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</si>
  <si>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</si>
  <si>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</si>
  <si>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</si>
  <si>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</si>
  <si>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</si>
  <si>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</si>
  <si>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</si>
  <si>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</si>
  <si>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</si>
  <si>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</si>
  <si>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</si>
  <si>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</si>
  <si>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</si>
  <si>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</si>
  <si>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</si>
  <si>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</si>
  <si>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</si>
  <si>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</si>
  <si>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</si>
  <si>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</si>
  <si>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</si>
  <si>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</si>
  <si>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</si>
  <si>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</si>
  <si>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</si>
  <si>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</si>
  <si>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</si>
  <si>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</si>
  <si>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</si>
  <si>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</si>
  <si>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</si>
  <si>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</si>
  <si>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</si>
  <si>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</si>
  <si>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</si>
  <si>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</si>
  <si>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</si>
  <si>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</si>
  <si>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</si>
  <si>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</si>
  <si>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</si>
  <si>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</si>
  <si>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</si>
  <si>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</si>
  <si>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</si>
  <si>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</si>
  <si>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</si>
  <si>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</si>
  <si>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</si>
  <si>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</si>
  <si>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</si>
  <si>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</si>
  <si>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</si>
  <si>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</si>
  <si>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</si>
  <si>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</si>
  <si>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</si>
  <si>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</si>
  <si>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</si>
  <si>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</si>
  <si>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</si>
  <si>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</si>
  <si>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</si>
  <si>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</si>
  <si>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</si>
  <si>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</si>
  <si>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</si>
  <si>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</si>
  <si>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</si>
  <si>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</si>
  <si>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</si>
  <si>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</si>
  <si>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</si>
  <si>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</si>
  <si>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</si>
  <si>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</si>
  <si>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</si>
  <si>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</si>
  <si>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</si>
  <si>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</si>
  <si>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</si>
  <si>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</si>
  <si>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</si>
  <si>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</si>
  <si>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</si>
  <si>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</si>
  <si>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</si>
  <si>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</si>
  <si>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</si>
  <si>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</si>
  <si>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</si>
  <si>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</si>
  <si>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</si>
  <si>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</si>
  <si>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</si>
  <si>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</si>
  <si>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</si>
  <si>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</si>
  <si>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</si>
  <si>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</si>
  <si>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</si>
  <si>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</si>
  <si>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</si>
  <si>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</si>
  <si>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</si>
  <si>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</si>
  <si>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</si>
  <si>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</si>
  <si>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</si>
  <si>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</si>
  <si>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</si>
  <si>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</si>
  <si>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</si>
  <si>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</si>
  <si>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</si>
  <si>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</si>
  <si>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</si>
  <si>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</si>
  <si>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</si>
  <si>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</si>
  <si>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</si>
  <si>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</si>
  <si>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</si>
  <si>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</si>
  <si>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</si>
  <si>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</si>
  <si>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</si>
  <si>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</si>
  <si>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</si>
  <si>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</si>
  <si>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</si>
  <si>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</si>
  <si>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</si>
  <si>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</si>
  <si>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</si>
  <si>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</si>
  <si>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</si>
  <si>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</si>
  <si>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</si>
  <si>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</si>
  <si>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</si>
  <si>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</si>
  <si>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</si>
  <si>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</si>
  <si>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</si>
  <si>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</si>
  <si>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</si>
  <si>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</si>
  <si>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</si>
  <si>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</si>
  <si>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</si>
  <si>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</si>
  <si>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</si>
  <si>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</si>
  <si>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</si>
  <si>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</si>
  <si>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</si>
  <si>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</si>
  <si>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</si>
  <si>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</si>
  <si>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</si>
  <si>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</si>
  <si>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</si>
  <si>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</si>
  <si>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</si>
  <si>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</si>
  <si>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</si>
  <si>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</si>
  <si>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</si>
  <si>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</si>
  <si>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</si>
  <si>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</si>
  <si>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</si>
  <si>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</si>
  <si>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</si>
  <si>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</si>
  <si>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</si>
  <si>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</si>
  <si>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</si>
  <si>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</si>
  <si>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</si>
  <si>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</si>
  <si>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</si>
  <si>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</si>
  <si>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</si>
  <si>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</si>
  <si>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</si>
  <si>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</si>
  <si>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</si>
  <si>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</si>
  <si>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</si>
  <si>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</si>
  <si>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</si>
  <si>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</si>
  <si>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</si>
  <si>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</si>
  <si>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</si>
  <si>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</si>
  <si>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</si>
  <si>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</si>
  <si>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</si>
  <si>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</si>
  <si>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</si>
  <si>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</si>
  <si>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</si>
  <si>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</si>
  <si>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</si>
  <si>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</si>
  <si>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</si>
  <si>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</si>
  <si>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</si>
  <si>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</si>
  <si>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</si>
  <si>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</si>
  <si>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</si>
  <si>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</si>
  <si>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</si>
  <si>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</si>
  <si>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</si>
  <si>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</si>
  <si>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</si>
  <si>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</si>
  <si>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</si>
  <si>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</si>
  <si>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</si>
  <si>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</si>
  <si>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</si>
  <si>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</si>
  <si>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</si>
  <si>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</si>
  <si>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</si>
  <si>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</si>
  <si>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</si>
  <si>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</si>
  <si>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</si>
  <si>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</si>
  <si>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</si>
  <si>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</si>
  <si>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</si>
  <si>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</si>
  <si>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</si>
  <si>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</si>
  <si>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</si>
  <si>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</si>
  <si>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</si>
  <si>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</si>
  <si>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</si>
  <si>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</si>
  <si>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</si>
  <si>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</si>
  <si>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</si>
  <si>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</si>
  <si>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</si>
  <si>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</si>
  <si>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</si>
  <si>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</si>
  <si>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</si>
  <si>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</si>
  <si>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</si>
  <si>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</si>
  <si>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</si>
  <si>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</si>
  <si>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</si>
  <si>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</si>
  <si>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</si>
  <si>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</si>
  <si>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</si>
  <si>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</si>
  <si>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</si>
  <si>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</si>
  <si>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</si>
  <si>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</si>
  <si>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</si>
  <si>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</si>
  <si>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</si>
  <si>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</si>
  <si>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</si>
  <si>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</si>
  <si>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</si>
  <si>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</si>
  <si>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</si>
  <si>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</si>
  <si>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</si>
  <si>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</si>
  <si>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</si>
  <si>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</si>
  <si>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</si>
  <si>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</si>
  <si>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</si>
  <si>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</si>
  <si>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</si>
  <si>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</si>
  <si>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</si>
  <si>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</si>
  <si>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</si>
  <si>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</si>
  <si>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</si>
  <si>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</si>
  <si>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</si>
  <si>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</si>
  <si>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</si>
  <si>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</si>
  <si>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</si>
  <si>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</si>
  <si>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</si>
  <si>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</si>
  <si>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</si>
  <si>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</si>
  <si>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</si>
  <si>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</si>
  <si>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</si>
  <si>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</si>
  <si>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</si>
  <si>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</si>
  <si>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</si>
  <si>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</si>
  <si>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</si>
  <si>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</si>
  <si>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</si>
  <si>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</si>
  <si>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</si>
  <si>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</si>
  <si>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</si>
  <si>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</si>
  <si>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</si>
  <si>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</si>
  <si>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</si>
  <si>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</si>
  <si>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</si>
  <si>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</si>
  <si>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</si>
  <si>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</si>
  <si>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</si>
  <si>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</si>
  <si>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</si>
  <si>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</si>
  <si>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</si>
  <si>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</si>
  <si>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</si>
  <si>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</si>
  <si>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</si>
  <si>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</si>
  <si>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</si>
  <si>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</si>
  <si>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</si>
  <si>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</si>
  <si>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</si>
  <si>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</si>
  <si>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</si>
  <si>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</si>
  <si>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</si>
  <si>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</si>
  <si>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</si>
  <si>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</si>
  <si>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</si>
  <si>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</si>
  <si>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</si>
  <si>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</si>
  <si>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</si>
  <si>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</si>
  <si>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</si>
  <si>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</si>
  <si>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</si>
  <si>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</si>
  <si>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</si>
  <si>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</si>
  <si>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</si>
  <si>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</si>
  <si>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</si>
  <si>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</si>
  <si>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</si>
  <si>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</si>
  <si>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</si>
  <si>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</si>
  <si>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</si>
  <si>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</si>
  <si>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</si>
  <si>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</si>
  <si>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</si>
  <si>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</si>
  <si>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</si>
  <si>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</si>
  <si>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</si>
  <si>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</si>
  <si>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</si>
  <si>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</si>
  <si>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</si>
  <si>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</si>
  <si>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</si>
  <si>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</si>
  <si>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</si>
  <si>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</si>
  <si>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</si>
  <si>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</si>
  <si>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</si>
  <si>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</si>
  <si>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</si>
  <si>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</si>
  <si>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</si>
  <si>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</si>
  <si>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</si>
  <si>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</si>
  <si>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</si>
  <si>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</si>
  <si>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</si>
  <si>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</si>
  <si>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</si>
  <si>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</si>
  <si>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</si>
  <si>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</si>
  <si>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</si>
  <si>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</si>
  <si>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</si>
  <si>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</si>
  <si>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</si>
  <si>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</si>
  <si>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</si>
  <si>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</si>
  <si>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</si>
  <si>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</si>
  <si>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</si>
  <si>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</si>
  <si>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</si>
  <si>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</si>
  <si>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</si>
  <si>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</si>
  <si>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</si>
  <si>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</si>
  <si>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</si>
  <si>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</si>
  <si>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</si>
  <si>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</si>
  <si>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</si>
  <si>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</si>
  <si>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</si>
  <si>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</si>
  <si>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</si>
  <si>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</si>
  <si>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</si>
  <si>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</si>
  <si>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</si>
  <si>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</si>
  <si>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</si>
  <si>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</si>
  <si>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</si>
  <si>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</si>
  <si>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</si>
  <si>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</si>
  <si>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</si>
  <si>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</si>
  <si>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</si>
  <si>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</si>
  <si>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</si>
  <si>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</si>
  <si>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</si>
  <si>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</si>
  <si>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</si>
  <si>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</si>
  <si>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</si>
  <si>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</si>
  <si>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</si>
  <si>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</si>
  <si>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</si>
  <si>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</si>
  <si>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</si>
  <si>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</si>
  <si>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</si>
  <si>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</si>
  <si>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</si>
  <si>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</si>
  <si>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</si>
  <si>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</si>
  <si>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</si>
  <si>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</si>
  <si>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</si>
  <si>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</si>
  <si>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</si>
  <si>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</si>
  <si>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</si>
  <si>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</si>
  <si>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</si>
  <si>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</si>
  <si>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</si>
  <si>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</si>
  <si>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</si>
  <si>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</si>
  <si>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</si>
  <si>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</si>
  <si>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</si>
  <si>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</si>
  <si>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</si>
  <si>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</si>
  <si>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</si>
  <si>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</si>
  <si>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</si>
  <si>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</si>
  <si>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</si>
  <si>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</si>
  <si>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</si>
  <si>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</si>
  <si>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</si>
  <si>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</si>
  <si>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</si>
  <si>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</si>
  <si>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</si>
  <si>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</si>
  <si>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</si>
  <si>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</si>
  <si>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</si>
  <si>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</si>
  <si>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</si>
  <si>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</si>
  <si>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</si>
  <si>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</si>
  <si>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</si>
  <si>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</si>
  <si>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</si>
  <si>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</si>
  <si>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</si>
  <si>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</si>
  <si>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</si>
  <si>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</si>
  <si>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</si>
  <si>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</si>
  <si>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</si>
  <si>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</si>
  <si>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</si>
  <si>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</si>
  <si>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</si>
  <si>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</si>
  <si>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</si>
  <si>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</si>
  <si>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</si>
  <si>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</si>
  <si>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</si>
  <si>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</si>
  <si>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</si>
  <si>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</si>
  <si>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</si>
  <si>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</si>
  <si>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</si>
  <si>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</si>
  <si>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</si>
  <si>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</si>
  <si>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</si>
  <si>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</si>
  <si>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</si>
  <si>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</si>
  <si>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</si>
  <si>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</si>
  <si>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</si>
  <si>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</si>
  <si>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</si>
  <si>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</si>
  <si>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</si>
  <si>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</si>
  <si>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</si>
  <si>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</si>
  <si>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</si>
  <si>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</si>
  <si>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</si>
  <si>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</si>
  <si>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</si>
  <si>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</si>
  <si>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</si>
  <si>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</si>
  <si>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</si>
  <si>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</si>
  <si>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</si>
  <si>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</si>
  <si>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</si>
  <si>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</si>
  <si>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</si>
  <si>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</si>
  <si>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</si>
  <si>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</si>
  <si>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</si>
  <si>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</si>
  <si>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</si>
  <si>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</si>
  <si>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</si>
  <si>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</si>
  <si>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</si>
  <si>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</si>
  <si>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</si>
  <si>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</si>
  <si>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</si>
  <si>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</si>
  <si>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</si>
  <si>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</si>
  <si>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</si>
  <si>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</si>
  <si>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</si>
  <si>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</si>
  <si>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</si>
  <si>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</si>
  <si>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</si>
  <si>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</si>
  <si>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</si>
  <si>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</si>
  <si>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</si>
  <si>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</si>
  <si>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</si>
  <si>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</si>
  <si>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</si>
  <si>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</si>
  <si>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</si>
  <si>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</si>
  <si>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</si>
  <si>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</si>
  <si>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</si>
  <si>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</si>
  <si>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</si>
  <si>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</si>
  <si>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</si>
  <si>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</si>
  <si>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</si>
  <si>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</si>
  <si>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</si>
  <si>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</si>
  <si>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</si>
  <si>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</si>
  <si>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</si>
  <si>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</si>
  <si>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</si>
  <si>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</si>
  <si>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</si>
  <si>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</si>
  <si>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</si>
  <si>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</si>
  <si>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</si>
  <si>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</si>
  <si>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</si>
  <si>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</si>
  <si>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</si>
  <si>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</si>
  <si>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</si>
  <si>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</si>
  <si>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</si>
  <si>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</si>
  <si>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</si>
  <si>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</si>
  <si>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</si>
  <si>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</si>
  <si>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</si>
  <si>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</si>
  <si>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</si>
  <si>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</si>
  <si>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</si>
  <si>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</si>
  <si>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</si>
  <si>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</si>
  <si>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</si>
  <si>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</si>
  <si>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</si>
  <si>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</si>
  <si>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</si>
  <si>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</si>
  <si>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</si>
  <si>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</si>
  <si>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</si>
  <si>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</si>
  <si>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</si>
  <si>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</si>
  <si>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</si>
  <si>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</si>
  <si>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</si>
  <si>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</si>
  <si>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</si>
  <si>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</si>
  <si>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</si>
  <si>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</si>
  <si>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</si>
  <si>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</si>
  <si>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</si>
  <si>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</si>
  <si>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</si>
  <si>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</si>
  <si>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</si>
  <si>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</si>
  <si>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</si>
  <si>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</si>
  <si>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</si>
  <si>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</si>
  <si>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</si>
  <si>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</si>
  <si>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</si>
  <si>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</si>
  <si>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</si>
  <si>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</si>
  <si>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</si>
  <si>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</si>
  <si>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</si>
  <si>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</si>
  <si>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</si>
  <si>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</si>
  <si>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</si>
  <si>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</si>
  <si>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</si>
  <si>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</si>
  <si>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</si>
  <si>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</si>
  <si>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</si>
  <si>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</si>
  <si>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</si>
  <si>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</si>
  <si>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</si>
  <si>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</si>
  <si>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</si>
  <si>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</si>
  <si>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</si>
  <si>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</si>
  <si>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</si>
  <si>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</si>
  <si>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</si>
  <si>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</si>
  <si>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</si>
  <si>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</si>
  <si>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</si>
  <si>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</si>
  <si>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</si>
  <si>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</si>
  <si>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</si>
  <si>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</si>
  <si>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</si>
  <si>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</si>
  <si>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</si>
  <si>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</si>
  <si>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</si>
  <si>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</si>
  <si>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</si>
  <si>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</si>
  <si>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</si>
  <si>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</si>
  <si>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</si>
  <si>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</si>
  <si>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</si>
  <si>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</si>
  <si>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</si>
  <si>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</si>
  <si>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</si>
  <si>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</si>
  <si>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</si>
  <si>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</si>
  <si>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</si>
  <si>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</si>
  <si>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</si>
  <si>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</si>
  <si>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</si>
  <si>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</si>
  <si>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</si>
  <si>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</si>
  <si>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</si>
  <si>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</si>
  <si>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</si>
  <si>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</si>
  <si>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</si>
  <si>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</si>
  <si>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</si>
  <si>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</si>
  <si>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</si>
  <si>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</si>
  <si>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</si>
  <si>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</si>
  <si>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</si>
  <si>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</si>
  <si>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</si>
  <si>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</si>
  <si>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</si>
  <si>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</si>
  <si>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</si>
  <si>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</si>
  <si>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</si>
  <si>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</si>
  <si>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</si>
  <si>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</si>
  <si>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</si>
  <si>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</si>
  <si>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</si>
  <si>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</si>
  <si>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</si>
  <si>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</si>
  <si>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</si>
  <si>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</si>
  <si>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</si>
  <si>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</si>
  <si>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</si>
  <si>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</si>
  <si>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</si>
  <si>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</si>
  <si>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</si>
  <si>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</si>
  <si>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</si>
  <si>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</si>
  <si>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</si>
  <si>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</si>
  <si>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</si>
  <si>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</si>
  <si>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</si>
  <si>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</si>
  <si>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</si>
  <si>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</si>
  <si>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</si>
  <si>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</si>
  <si>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</si>
  <si>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</si>
  <si>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</si>
  <si>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</si>
  <si>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</si>
  <si>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</si>
  <si>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</si>
  <si>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</si>
  <si>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</si>
  <si>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</si>
  <si>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</si>
  <si>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</si>
  <si>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</si>
  <si>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</si>
  <si>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</si>
  <si>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</si>
  <si>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</si>
  <si>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</si>
  <si>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</si>
  <si>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</si>
  <si>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</si>
  <si>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</si>
  <si>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</si>
  <si>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</si>
  <si>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</si>
  <si>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</si>
  <si>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</si>
  <si>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</si>
  <si>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</si>
  <si>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</si>
  <si>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</si>
  <si>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</si>
  <si>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</si>
  <si>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</si>
  <si>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</si>
  <si>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</si>
  <si>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</si>
  <si>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</si>
  <si>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</si>
  <si>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</si>
  <si>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</si>
  <si>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</si>
  <si>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</si>
  <si>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</si>
  <si>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</si>
  <si>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</si>
  <si>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</si>
  <si>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</si>
  <si>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</si>
  <si>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</si>
  <si>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</si>
  <si>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</si>
  <si>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</si>
  <si>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</si>
  <si>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</si>
  <si>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</si>
  <si>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</si>
  <si>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</si>
  <si>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</si>
  <si>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</si>
  <si>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</si>
  <si>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</si>
  <si>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</si>
  <si>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</si>
  <si>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</si>
  <si>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</si>
  <si>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</si>
  <si>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</si>
  <si>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</si>
  <si>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</si>
  <si>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</si>
  <si>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</si>
  <si>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</si>
  <si>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</si>
  <si>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</si>
  <si>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</si>
  <si>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</si>
  <si>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</si>
  <si>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</si>
  <si>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</si>
  <si>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</si>
  <si>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</si>
  <si>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</si>
  <si>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</si>
  <si>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</si>
  <si>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</si>
  <si>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</si>
  <si>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</si>
  <si>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</si>
  <si>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</si>
  <si>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</si>
  <si>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</si>
  <si>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</si>
  <si>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</si>
  <si>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</si>
  <si>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</si>
  <si>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</si>
  <si>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</si>
  <si>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</si>
  <si>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</si>
  <si>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</si>
  <si>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</si>
  <si>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</si>
  <si>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</si>
  <si>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</si>
  <si>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</si>
  <si>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</si>
  <si>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</si>
  <si>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</si>
  <si>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</si>
  <si>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</si>
  <si>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</si>
  <si>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</si>
  <si>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</si>
  <si>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</si>
  <si>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</si>
  <si>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</si>
  <si>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</si>
  <si>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</si>
  <si>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</si>
  <si>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</si>
  <si>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</si>
  <si>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</si>
  <si>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</si>
  <si>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</si>
  <si>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</si>
  <si>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</si>
  <si>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</si>
  <si>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</si>
  <si>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</si>
  <si>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</si>
  <si>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</si>
  <si>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</si>
  <si>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</si>
  <si>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</si>
  <si>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</si>
  <si>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</si>
  <si>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</si>
  <si>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</si>
  <si>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</si>
  <si>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</si>
  <si>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</si>
  <si>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</si>
  <si>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</si>
  <si>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</si>
  <si>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</si>
  <si>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</si>
  <si>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</si>
  <si>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</si>
  <si>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</si>
  <si>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</si>
  <si>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</si>
  <si>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</si>
  <si>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</si>
  <si>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</si>
  <si>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</si>
  <si>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</si>
  <si>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</si>
  <si>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</si>
  <si>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</si>
  <si>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</si>
  <si>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</si>
  <si>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</si>
  <si>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</si>
  <si>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</si>
  <si>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</si>
  <si>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</si>
  <si>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</si>
  <si>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</si>
  <si>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</si>
  <si>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</si>
  <si>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</si>
  <si>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</si>
  <si>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</si>
  <si>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</si>
  <si>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</si>
  <si>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</si>
  <si>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</si>
  <si>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</si>
  <si>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</si>
  <si>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</si>
  <si>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</si>
  <si>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</si>
  <si>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</si>
  <si>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</si>
  <si>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</si>
  <si>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</si>
  <si>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</si>
  <si>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</si>
  <si>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</si>
  <si>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</si>
  <si>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</si>
  <si>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</si>
  <si>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</si>
  <si>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</si>
  <si>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</si>
  <si>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</si>
  <si>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</si>
  <si>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</si>
  <si>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</si>
  <si>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</si>
  <si>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</si>
  <si>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</si>
  <si>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</si>
  <si>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</si>
  <si>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</si>
  <si>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</si>
  <si>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</si>
  <si>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</si>
  <si>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</si>
  <si>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</si>
  <si>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</si>
  <si>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</si>
  <si>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</si>
  <si>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</si>
  <si>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</si>
  <si>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</si>
  <si>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</si>
  <si>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</si>
  <si>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</si>
  <si>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</si>
  <si>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</si>
  <si>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</si>
  <si>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</si>
  <si>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</si>
  <si>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</si>
  <si>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</si>
  <si>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</si>
  <si>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</si>
  <si>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</si>
  <si>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</si>
  <si>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</si>
  <si>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</si>
  <si>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</si>
  <si>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</si>
  <si>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</si>
  <si>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</si>
  <si>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</si>
  <si>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</si>
  <si>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</si>
  <si>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</si>
  <si>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</si>
  <si>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</si>
  <si>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</si>
  <si>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</si>
  <si>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</si>
  <si>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</si>
  <si>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</si>
  <si>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</si>
  <si>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</si>
  <si>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</si>
  <si>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</si>
  <si>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</si>
  <si>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</si>
  <si>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</si>
  <si>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</si>
  <si>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</si>
  <si>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</si>
  <si>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</si>
  <si>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</si>
  <si>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</si>
  <si>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</si>
  <si>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</si>
  <si>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</si>
  <si>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</si>
  <si>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</si>
  <si>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</si>
  <si>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</si>
  <si>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</si>
  <si>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</si>
  <si>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</si>
  <si>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</si>
  <si>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</si>
  <si>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</si>
  <si>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</si>
  <si>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</si>
  <si>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</si>
  <si>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</si>
  <si>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</si>
  <si>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</si>
  <si>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</si>
  <si>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</si>
  <si>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</si>
  <si>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</si>
  <si>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</si>
  <si>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</si>
  <si>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</si>
  <si>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</si>
  <si>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</si>
  <si>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</si>
  <si>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</si>
  <si>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</si>
  <si>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</si>
  <si>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</si>
  <si>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</si>
  <si>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</si>
  <si>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</si>
  <si>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</si>
  <si>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</si>
  <si>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</si>
  <si>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</si>
  <si>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</si>
  <si>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</si>
  <si>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</si>
  <si>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</si>
  <si>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</si>
  <si>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</si>
  <si>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</si>
  <si>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</si>
  <si>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</si>
  <si>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</si>
  <si>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</si>
  <si>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</si>
  <si>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</si>
  <si>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</si>
  <si>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</si>
  <si>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</si>
  <si>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</si>
  <si>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</si>
  <si>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</si>
  <si>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</si>
  <si>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</si>
  <si>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</si>
  <si>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</si>
  <si>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</si>
  <si>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</si>
  <si>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</si>
  <si>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</si>
  <si>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</si>
  <si>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</si>
  <si>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</si>
  <si>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</si>
  <si>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</si>
  <si>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</si>
  <si>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</si>
  <si>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</si>
  <si>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</si>
  <si>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</si>
  <si>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</si>
  <si>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</si>
  <si>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</si>
  <si>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</si>
  <si>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</si>
  <si>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</si>
  <si>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</si>
  <si>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</si>
  <si>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</si>
  <si>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</si>
  <si>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</si>
  <si>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</si>
  <si>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</si>
  <si>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</si>
  <si>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</si>
  <si>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</si>
  <si>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</si>
  <si>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</si>
  <si>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</si>
  <si>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</si>
  <si>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</si>
  <si>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</si>
  <si>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</si>
  <si>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</si>
  <si>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</si>
  <si>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</si>
  <si>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</si>
  <si>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</si>
  <si>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</si>
  <si>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</si>
  <si>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</si>
  <si>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</si>
  <si>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</si>
  <si>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</si>
  <si>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</si>
  <si>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</si>
  <si>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</si>
  <si>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</si>
  <si>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</si>
  <si>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</si>
  <si>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</si>
  <si>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</si>
  <si>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</si>
  <si>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</si>
  <si>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</si>
  <si>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</si>
  <si>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</si>
  <si>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</si>
  <si>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</si>
  <si>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</si>
  <si>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</si>
  <si>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</si>
  <si>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</si>
  <si>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</si>
  <si>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</si>
  <si>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</si>
  <si>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</si>
  <si>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</si>
  <si>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</si>
  <si>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</si>
  <si>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</si>
  <si>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</si>
  <si>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</si>
  <si>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</si>
  <si>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</si>
  <si>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</si>
  <si>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</si>
  <si>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</si>
  <si>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</si>
  <si>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</si>
  <si>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</si>
  <si>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</si>
  <si>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</si>
  <si>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</si>
  <si>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</si>
  <si>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</si>
  <si>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</si>
  <si>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</si>
  <si>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</si>
  <si>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</si>
  <si>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</si>
  <si>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</si>
  <si>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</si>
  <si>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</si>
  <si>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</si>
  <si>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</si>
  <si>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</si>
  <si>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</si>
  <si>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</si>
  <si>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</si>
  <si>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</si>
  <si>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</si>
  <si>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</si>
  <si>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</si>
  <si>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</si>
  <si>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</si>
  <si>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</si>
  <si>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</si>
  <si>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</si>
  <si>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</si>
  <si>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</si>
  <si>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</si>
  <si>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</si>
  <si>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</si>
  <si>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</si>
  <si>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</si>
  <si>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</si>
  <si>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</si>
  <si>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</si>
  <si>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</si>
  <si>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</si>
  <si>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</si>
  <si>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</si>
  <si>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</si>
  <si>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</si>
  <si>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</si>
  <si>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</si>
  <si>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</si>
  <si>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</si>
  <si>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</si>
  <si>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</si>
  <si>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</si>
  <si>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</si>
  <si>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</si>
  <si>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</si>
  <si>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</si>
  <si>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</si>
  <si>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</si>
  <si>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</si>
  <si>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</si>
  <si>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</si>
  <si>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</si>
  <si>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</si>
  <si>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</si>
  <si>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</si>
  <si>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</si>
  <si>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</si>
  <si>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</si>
  <si>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</si>
  <si>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</si>
  <si>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</si>
  <si>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</si>
  <si>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</si>
  <si>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</si>
  <si>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</si>
  <si>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</si>
  <si>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</si>
  <si>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</si>
  <si>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</si>
  <si>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</si>
  <si>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</si>
  <si>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</si>
  <si>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</si>
  <si>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</si>
  <si>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</si>
  <si>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</si>
  <si>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</si>
  <si>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</si>
  <si>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</si>
  <si>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</si>
  <si>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</si>
  <si>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</si>
  <si>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</si>
  <si>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</si>
  <si>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</si>
  <si>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</si>
  <si>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</si>
  <si>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</si>
  <si>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</si>
  <si>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</si>
  <si>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</si>
  <si>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</si>
  <si>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</si>
  <si>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</si>
  <si>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</si>
  <si>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</si>
  <si>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</si>
  <si>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</si>
  <si>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</si>
  <si>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</si>
  <si>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</si>
  <si>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</si>
  <si>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</si>
  <si>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</si>
  <si>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</si>
  <si>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</si>
  <si>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</si>
  <si>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</si>
  <si>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</si>
  <si>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</si>
  <si>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</si>
  <si>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</si>
  <si>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</si>
  <si>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</si>
  <si>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</si>
  <si>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</si>
  <si>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</si>
  <si>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</si>
  <si>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</si>
  <si>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</si>
  <si>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</si>
  <si>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</si>
  <si>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</si>
  <si>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</si>
  <si>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</si>
  <si>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</si>
  <si>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</si>
  <si>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</si>
  <si>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</si>
  <si>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</si>
  <si>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</si>
  <si>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</si>
  <si>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</si>
  <si>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</si>
  <si>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</si>
  <si>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</si>
  <si>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</si>
  <si>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</si>
  <si>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</si>
  <si>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</si>
  <si>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</si>
  <si>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</si>
  <si>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</si>
  <si>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</si>
  <si>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</si>
  <si>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</si>
  <si>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</si>
  <si>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</si>
  <si>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</si>
  <si>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</si>
  <si>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</si>
  <si>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</si>
  <si>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</si>
  <si>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</si>
  <si>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</si>
  <si>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</si>
  <si>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</si>
  <si>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</si>
  <si>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</si>
  <si>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</si>
  <si>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</si>
  <si>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</si>
  <si>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</si>
  <si>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</si>
  <si>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</si>
  <si>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</si>
  <si>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</si>
  <si>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</si>
  <si>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</si>
  <si>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</si>
  <si>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</si>
  <si>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</si>
  <si>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</si>
  <si>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</si>
  <si>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</si>
  <si>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</si>
  <si>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</si>
  <si>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</si>
  <si>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</si>
  <si>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</si>
  <si>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</si>
  <si>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</si>
  <si>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</si>
  <si>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</si>
  <si>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</si>
  <si>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</si>
  <si>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</si>
  <si>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</si>
  <si>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</si>
  <si>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</si>
  <si>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</si>
  <si>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</si>
  <si>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</si>
  <si>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</si>
  <si>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</si>
  <si>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</si>
  <si>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</si>
  <si>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</si>
  <si>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</si>
  <si>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</si>
  <si>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</si>
  <si>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</si>
  <si>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</si>
  <si>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</si>
  <si>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</si>
  <si>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</si>
  <si>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</si>
  <si>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</si>
  <si>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</si>
  <si>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</si>
  <si>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</si>
  <si>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</si>
  <si>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</si>
  <si>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</si>
  <si>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</si>
  <si>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</si>
  <si>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</si>
  <si>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</si>
  <si>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</si>
  <si>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</si>
  <si>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</si>
  <si>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</si>
  <si>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</si>
  <si>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</si>
  <si>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</si>
  <si>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</si>
  <si>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</si>
  <si>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</si>
  <si>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</si>
  <si>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</si>
  <si>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</si>
  <si>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</si>
  <si>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</si>
  <si>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</si>
  <si>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</si>
  <si>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</si>
  <si>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</si>
  <si>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</si>
  <si>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</si>
  <si>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</si>
  <si>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</si>
  <si>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</si>
  <si>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</si>
  <si>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</si>
  <si>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</si>
  <si>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</si>
  <si>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</si>
  <si>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</si>
  <si>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</si>
  <si>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</si>
  <si>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</si>
  <si>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</si>
  <si>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</si>
  <si>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</si>
  <si>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</si>
  <si>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</si>
  <si>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</si>
  <si>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</si>
  <si>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</si>
  <si>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</si>
  <si>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</si>
  <si>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</si>
  <si>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</si>
  <si>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</si>
  <si>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</si>
  <si>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</si>
  <si>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</si>
  <si>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</si>
  <si>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</si>
  <si>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</si>
  <si>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</si>
  <si>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</si>
  <si>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</si>
  <si>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</si>
  <si>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</si>
  <si>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</si>
  <si>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</si>
  <si>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</si>
  <si>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</si>
  <si>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</si>
  <si>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</si>
  <si>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</si>
  <si>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</si>
  <si>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</si>
  <si>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</si>
  <si>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</si>
  <si>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</si>
  <si>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</si>
  <si>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</si>
  <si>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</si>
  <si>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</si>
  <si>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</si>
  <si>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</si>
  <si>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</si>
  <si>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</si>
  <si>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</si>
  <si>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</si>
  <si>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</si>
  <si>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</si>
  <si>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</si>
  <si>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</si>
  <si>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</si>
  <si>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</si>
  <si>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</si>
  <si>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</si>
  <si>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</si>
  <si>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</si>
  <si>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</si>
  <si>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</si>
  <si>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</si>
  <si>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</si>
  <si>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</si>
  <si>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</si>
  <si>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</si>
  <si>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</si>
  <si>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</si>
  <si>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</si>
  <si>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</si>
  <si>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</si>
  <si>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</si>
  <si>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</si>
  <si>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</si>
  <si>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</si>
  <si>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</si>
  <si>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</si>
  <si>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</si>
  <si>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</si>
  <si>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</si>
  <si>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</si>
  <si>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</si>
  <si>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</si>
  <si>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</si>
  <si>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</si>
  <si>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</si>
  <si>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</si>
  <si>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</si>
  <si>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</si>
  <si>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</si>
  <si>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</si>
  <si>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</si>
  <si>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</si>
  <si>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</si>
  <si>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</si>
  <si>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</si>
  <si>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</si>
  <si>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</si>
  <si>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</si>
  <si>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</si>
  <si>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</si>
  <si>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</si>
  <si>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</si>
  <si>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</si>
  <si>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</si>
  <si>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</si>
  <si>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</si>
  <si>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</si>
  <si>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</si>
  <si>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</si>
  <si>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</si>
  <si>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</si>
  <si>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</si>
  <si>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</si>
  <si>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</si>
  <si>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</si>
  <si>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</si>
  <si>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</si>
  <si>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</si>
  <si>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</si>
  <si>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</si>
  <si>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</si>
  <si>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</si>
  <si>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</si>
  <si>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</si>
  <si>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</si>
  <si>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</si>
  <si>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</si>
  <si>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</si>
  <si>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</si>
  <si>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</si>
  <si>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</si>
  <si>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</si>
  <si>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</si>
  <si>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</si>
  <si>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</si>
  <si>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</si>
  <si>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</si>
  <si>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</si>
  <si>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</si>
  <si>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</si>
  <si>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</si>
  <si>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</si>
  <si>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</si>
  <si>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</si>
  <si>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</si>
  <si>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</si>
  <si>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</si>
  <si>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</si>
  <si>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</si>
  <si>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</si>
  <si>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</si>
  <si>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</si>
  <si>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</si>
  <si>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</si>
  <si>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</si>
  <si>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</si>
  <si>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</si>
  <si>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</si>
  <si>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</si>
  <si>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</si>
  <si>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</si>
  <si>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</si>
  <si>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</si>
  <si>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</si>
  <si>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</si>
  <si>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</si>
  <si>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</si>
  <si>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</si>
  <si>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</si>
  <si>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</si>
  <si>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</si>
  <si>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</si>
  <si>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</si>
  <si>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</si>
  <si>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</si>
  <si>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</si>
  <si>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</si>
  <si>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</si>
  <si>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</si>
  <si>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</si>
  <si>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</si>
  <si>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</si>
  <si>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</si>
  <si>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</si>
  <si>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</si>
  <si>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</si>
  <si>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</si>
  <si>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</si>
  <si>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</si>
  <si>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</si>
  <si>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</si>
  <si>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</si>
  <si>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</si>
  <si>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</si>
  <si>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</si>
  <si>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</si>
  <si>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</si>
  <si>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</si>
  <si>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</si>
  <si>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</si>
  <si>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</si>
  <si>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</si>
  <si>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</si>
  <si>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</si>
  <si>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</si>
  <si>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</si>
  <si>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</si>
  <si>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</si>
  <si>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</si>
  <si>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</si>
  <si>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</si>
  <si>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</si>
  <si>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</si>
  <si>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</si>
  <si>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</si>
  <si>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</si>
  <si>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</si>
  <si>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</si>
  <si>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</si>
  <si>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</si>
  <si>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</si>
  <si>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</si>
  <si>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</si>
  <si>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</si>
  <si>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</si>
  <si>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</si>
  <si>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</si>
  <si>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</si>
  <si>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</si>
  <si>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</si>
  <si>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</si>
  <si>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</si>
  <si>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</si>
  <si>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</si>
  <si>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</si>
  <si>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</si>
  <si>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</si>
  <si>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</si>
  <si>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</si>
  <si>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</si>
  <si>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</si>
  <si>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</si>
  <si>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</si>
  <si>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</si>
  <si>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</si>
  <si>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</si>
  <si>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</si>
  <si>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</si>
  <si>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</si>
  <si>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</si>
  <si>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</si>
  <si>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</si>
  <si>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</si>
  <si>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</si>
  <si>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</si>
  <si>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</si>
  <si>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</si>
  <si>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</si>
  <si>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</si>
  <si>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</si>
  <si>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</si>
  <si>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</si>
  <si>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</si>
  <si>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</si>
  <si>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</si>
  <si>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</si>
  <si>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</si>
  <si>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</si>
  <si>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</si>
  <si>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</si>
  <si>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</si>
  <si>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</si>
  <si>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</si>
  <si>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</si>
  <si>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</si>
  <si>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</si>
  <si>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</si>
  <si>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</si>
  <si>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</si>
  <si>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</si>
  <si>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</si>
  <si>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</si>
  <si>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</si>
  <si>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</si>
  <si>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</si>
  <si>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</si>
  <si>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</si>
  <si>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</si>
  <si>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</si>
  <si>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</si>
  <si>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</si>
  <si>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</si>
  <si>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</si>
  <si>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</si>
  <si>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</si>
  <si>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</si>
  <si>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</si>
  <si>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</si>
  <si>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</si>
  <si>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</si>
  <si>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</si>
  <si>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</si>
  <si>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</si>
  <si>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</si>
  <si>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</si>
  <si>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</si>
  <si>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</si>
  <si>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</si>
  <si>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</si>
  <si>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</si>
  <si>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</si>
  <si>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</si>
  <si>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</si>
  <si>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</si>
  <si>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</si>
  <si>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</si>
  <si>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</si>
  <si>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</si>
  <si>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</si>
  <si>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</si>
  <si>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</si>
  <si>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</si>
  <si>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</si>
  <si>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</si>
  <si>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</si>
  <si>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</si>
  <si>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</si>
  <si>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</si>
  <si>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</si>
  <si>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</si>
  <si>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</si>
  <si>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</si>
  <si>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</si>
  <si>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</si>
  <si>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</si>
  <si>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</si>
  <si>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</si>
  <si>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</si>
  <si>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</si>
  <si>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</si>
  <si>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</si>
  <si>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</si>
  <si>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</si>
  <si>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</si>
  <si>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</si>
  <si>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</si>
  <si>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</si>
  <si>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</si>
  <si>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</si>
  <si>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</si>
  <si>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</si>
  <si>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</si>
  <si>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</si>
  <si>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</si>
  <si>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</si>
  <si>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</si>
  <si>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</si>
  <si>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</si>
  <si>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</si>
  <si>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</si>
  <si>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</si>
  <si>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</si>
  <si>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</si>
  <si>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</si>
  <si>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</si>
  <si>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</si>
  <si>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</si>
  <si>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</si>
  <si>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</si>
  <si>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</si>
  <si>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</si>
  <si>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</si>
  <si>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</si>
  <si>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</si>
  <si>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</si>
  <si>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</si>
  <si>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</si>
  <si>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</si>
  <si>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</si>
  <si>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</si>
  <si>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</si>
  <si>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</si>
  <si>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</si>
  <si>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</si>
  <si>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</si>
  <si>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</si>
  <si>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</si>
  <si>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</si>
  <si>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</si>
  <si>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</si>
  <si>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</si>
  <si>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</si>
  <si>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</si>
  <si>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</si>
  <si>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</si>
  <si>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</si>
  <si>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</si>
  <si>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</si>
  <si>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</si>
  <si>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</si>
  <si>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</si>
  <si>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</si>
  <si>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</si>
  <si>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</si>
  <si>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</si>
  <si>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</si>
  <si>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</si>
  <si>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</si>
  <si>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</si>
  <si>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</si>
  <si>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</si>
  <si>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</si>
  <si>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</si>
  <si>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</si>
  <si>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</si>
  <si>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</si>
  <si>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</si>
  <si>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</si>
  <si>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</si>
  <si>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</si>
  <si>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</si>
  <si>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</si>
  <si>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</si>
  <si>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</si>
  <si>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</si>
  <si>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</si>
  <si>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</si>
  <si>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</si>
  <si>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</si>
  <si>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</si>
  <si>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</si>
  <si>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</si>
  <si>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</si>
  <si>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</si>
  <si>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</si>
  <si>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</si>
  <si>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</si>
  <si>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</si>
  <si>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</si>
  <si>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</si>
  <si>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</si>
  <si>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</si>
  <si>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</si>
  <si>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</si>
  <si>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</si>
  <si>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</si>
  <si>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</si>
  <si>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</si>
  <si>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</si>
  <si>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</si>
  <si>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</si>
  <si>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</si>
  <si>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</si>
  <si>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</si>
  <si>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</si>
  <si>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</si>
  <si>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</si>
  <si>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</si>
  <si>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</si>
  <si>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</si>
  <si>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</si>
  <si>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</si>
  <si>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</si>
  <si>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</si>
  <si>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</si>
  <si>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</si>
  <si>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</si>
  <si>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</si>
  <si>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</si>
  <si>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</si>
  <si>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</si>
  <si>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</si>
  <si>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</si>
  <si>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</si>
  <si>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</si>
  <si>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</si>
  <si>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</si>
  <si>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</si>
  <si>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</si>
  <si>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</si>
  <si>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</si>
  <si>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</si>
  <si>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</si>
  <si>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</si>
  <si>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</si>
  <si>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</si>
  <si>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</si>
  <si>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</si>
  <si>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</si>
  <si>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</si>
  <si>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</si>
  <si>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</si>
  <si>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</si>
  <si>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</si>
  <si>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</si>
  <si>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</si>
  <si>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</si>
  <si>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</si>
  <si>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</si>
  <si>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</si>
  <si>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</si>
  <si>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</si>
  <si>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</si>
  <si>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</si>
  <si>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</si>
  <si>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</si>
  <si>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</si>
  <si>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</si>
  <si>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</si>
  <si>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</si>
  <si>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</si>
  <si>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</si>
  <si>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</si>
  <si>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</si>
  <si>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</si>
  <si>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</si>
  <si>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</si>
  <si>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</si>
  <si>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</si>
  <si>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</si>
  <si>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</si>
  <si>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</si>
  <si>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</si>
  <si>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</si>
  <si>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</si>
  <si>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</si>
  <si>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</si>
  <si>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</si>
  <si>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</si>
  <si>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</si>
  <si>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</si>
  <si>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</si>
  <si>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</si>
  <si>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</si>
  <si>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</si>
  <si>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</si>
  <si>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</si>
  <si>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</si>
  <si>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</si>
  <si>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</si>
  <si>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</si>
  <si>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</si>
  <si>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</si>
  <si>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</si>
  <si>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</si>
  <si>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</si>
  <si>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</si>
  <si>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</si>
  <si>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</si>
  <si>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</si>
  <si>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</si>
  <si>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</si>
  <si>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</si>
  <si>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</si>
  <si>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</si>
  <si>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</si>
  <si>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</si>
  <si>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</si>
  <si>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</si>
  <si>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</si>
  <si>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</si>
  <si>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</si>
  <si>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</si>
  <si>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</si>
  <si>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</si>
  <si>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</si>
  <si>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</si>
  <si>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</si>
  <si>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</si>
  <si>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</si>
  <si>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</si>
  <si>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</si>
  <si>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</si>
  <si>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</si>
  <si>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</si>
  <si>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</si>
  <si>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</si>
  <si>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</si>
  <si>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</si>
  <si>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</si>
  <si>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</si>
  <si>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</si>
  <si>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</si>
  <si>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</si>
  <si>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</si>
  <si>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</si>
  <si>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</si>
  <si>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</si>
  <si>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</si>
  <si>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</si>
  <si>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</si>
  <si>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</si>
  <si>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</si>
  <si>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</si>
  <si>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</si>
  <si>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</si>
  <si>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</si>
  <si>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</si>
  <si>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</si>
  <si>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</si>
  <si>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</si>
  <si>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</si>
  <si>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</si>
  <si>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</si>
  <si>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</si>
  <si>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</si>
  <si>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</si>
  <si>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</si>
  <si>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</si>
  <si>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</si>
  <si>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</si>
  <si>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</si>
  <si>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</si>
  <si>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</si>
  <si>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</si>
  <si>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</si>
  <si>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</si>
  <si>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</si>
  <si>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</si>
  <si>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</si>
  <si>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</si>
  <si>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</si>
  <si>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</si>
  <si>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</si>
  <si>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</si>
  <si>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</si>
  <si>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</si>
  <si>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</si>
  <si>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</si>
  <si>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</si>
  <si>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</si>
  <si>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</si>
  <si>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</si>
  <si>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</si>
  <si>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</si>
  <si>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</si>
  <si>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</si>
  <si>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</si>
  <si>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</si>
  <si>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</si>
  <si>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</si>
  <si>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</si>
  <si>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</si>
  <si>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</si>
  <si>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</si>
  <si>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</si>
  <si>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</si>
  <si>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</si>
  <si>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</si>
  <si>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</si>
  <si>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</si>
  <si>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</si>
  <si>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</si>
  <si>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</si>
  <si>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</si>
  <si>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</si>
  <si>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</si>
  <si>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</si>
  <si>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</si>
  <si>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</si>
  <si>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</si>
  <si>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</si>
  <si>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</si>
  <si>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</si>
  <si>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</si>
  <si>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</si>
  <si>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</si>
  <si>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</si>
  <si>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</si>
  <si>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</si>
  <si>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</si>
  <si>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</si>
  <si>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</si>
  <si>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</si>
  <si>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</si>
  <si>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</si>
  <si>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</si>
  <si>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</si>
  <si>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</si>
  <si>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</si>
  <si>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</si>
  <si>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</si>
  <si>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</si>
  <si>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</si>
  <si>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</si>
  <si>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</si>
  <si>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</si>
  <si>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</si>
  <si>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</si>
  <si>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</si>
  <si>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</si>
  <si>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</si>
  <si>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</si>
  <si>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</si>
  <si>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</si>
  <si>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</si>
  <si>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</si>
  <si>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</si>
  <si>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</si>
  <si>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</si>
  <si>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</si>
  <si>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</si>
  <si>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</si>
  <si>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</si>
  <si>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</si>
  <si>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</si>
  <si>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</si>
  <si>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</si>
  <si>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</si>
  <si>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</si>
  <si>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</si>
  <si>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</si>
  <si>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</si>
  <si>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</si>
  <si>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</si>
  <si>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</si>
  <si>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</si>
  <si>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</si>
  <si>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</si>
  <si>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</si>
  <si>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</si>
  <si>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</si>
  <si>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</si>
  <si>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</si>
  <si>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</si>
  <si>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</si>
  <si>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</si>
  <si>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</si>
  <si>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</si>
  <si>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</si>
  <si>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</si>
  <si>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</si>
  <si>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</si>
  <si>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</si>
  <si>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</si>
  <si>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</si>
  <si>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</si>
  <si>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</si>
  <si>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</si>
  <si>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</si>
  <si>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</si>
  <si>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</si>
  <si>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</si>
  <si>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</si>
  <si>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</si>
  <si>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</si>
  <si>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</si>
  <si>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</si>
  <si>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</si>
  <si>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</si>
  <si>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</si>
  <si>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</si>
  <si>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</si>
  <si>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</si>
  <si>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</si>
  <si>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</si>
  <si>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</si>
  <si>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</si>
  <si>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</si>
  <si>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</si>
  <si>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</si>
  <si>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</si>
  <si>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</si>
  <si>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</si>
  <si>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</si>
  <si>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</si>
  <si>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</si>
  <si>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</si>
  <si>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</si>
  <si>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</si>
  <si>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</si>
  <si>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</si>
  <si>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</si>
  <si>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</si>
  <si>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</si>
  <si>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</si>
  <si>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</si>
  <si>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</si>
  <si>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</si>
  <si>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</si>
  <si>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</si>
  <si>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</si>
  <si>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</si>
  <si>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</si>
  <si>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</si>
  <si>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</si>
  <si>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</si>
  <si>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</si>
  <si>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</si>
  <si>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</si>
  <si>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</si>
  <si>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</si>
  <si>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</si>
  <si>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</si>
  <si>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</si>
  <si>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</si>
  <si>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</si>
  <si>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</si>
  <si>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</si>
  <si>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</si>
  <si>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</si>
  <si>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</si>
  <si>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</si>
  <si>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</si>
  <si>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</si>
  <si>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</si>
  <si>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</si>
  <si>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</si>
  <si>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</si>
  <si>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</si>
  <si>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</si>
  <si>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</si>
  <si>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</si>
  <si>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</si>
  <si>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</si>
  <si>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</si>
  <si>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</si>
  <si>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</si>
  <si>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</si>
  <si>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</si>
  <si>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</si>
  <si>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</si>
  <si>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</si>
  <si>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</si>
  <si>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</si>
  <si>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</si>
  <si>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</si>
  <si>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</si>
  <si>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</si>
  <si>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</si>
  <si>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</si>
  <si>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</si>
  <si>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</si>
  <si>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</si>
  <si>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</si>
  <si>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</si>
  <si>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</si>
  <si>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</si>
  <si>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</si>
  <si>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</si>
  <si>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</si>
  <si>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</si>
  <si>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</si>
  <si>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</si>
  <si>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</si>
  <si>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</si>
  <si>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</si>
  <si>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</si>
  <si>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</si>
  <si>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</si>
  <si>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</si>
  <si>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</si>
  <si>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</si>
  <si>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</si>
  <si>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</si>
  <si>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</si>
  <si>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</si>
  <si>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</si>
  <si>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</si>
  <si>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</si>
  <si>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</si>
  <si>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</si>
  <si>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</si>
  <si>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</si>
  <si>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</si>
  <si>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</si>
  <si>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</si>
  <si>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</si>
  <si>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</si>
  <si>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</si>
  <si>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</si>
  <si>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</si>
  <si>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</si>
  <si>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</si>
  <si>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</si>
  <si>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</si>
  <si>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</si>
  <si>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</si>
  <si>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</si>
  <si>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</si>
  <si>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</si>
  <si>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</si>
  <si>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</si>
  <si>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</si>
  <si>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</si>
  <si>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</si>
  <si>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</si>
  <si>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</si>
  <si>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</si>
  <si>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</si>
  <si>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</si>
  <si>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</si>
  <si>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</si>
  <si>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</si>
  <si>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</si>
  <si>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</si>
  <si>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</si>
  <si>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</si>
  <si>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</si>
  <si>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</si>
  <si>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</si>
  <si>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</si>
  <si>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</si>
  <si>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</si>
  <si>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</si>
  <si>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</si>
  <si>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</si>
  <si>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</si>
  <si>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</si>
  <si>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</si>
  <si>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</si>
  <si>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</si>
  <si>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</si>
  <si>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</si>
  <si>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</si>
  <si>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</si>
  <si>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</si>
  <si>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</si>
  <si>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</si>
  <si>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</si>
  <si>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</si>
  <si>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</si>
  <si>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</si>
  <si>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</si>
  <si>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</si>
  <si>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</si>
  <si>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</si>
  <si>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</si>
  <si>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</si>
  <si>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</si>
  <si>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</si>
  <si>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</si>
  <si>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</si>
  <si>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</si>
  <si>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</si>
  <si>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</si>
  <si>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</si>
  <si>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</si>
  <si>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</si>
  <si>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</si>
  <si>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</si>
  <si>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</si>
  <si>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</si>
  <si>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</si>
  <si>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</si>
  <si>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</si>
  <si>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</si>
  <si>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</si>
  <si>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</si>
  <si>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</si>
  <si>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</si>
  <si>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</si>
  <si>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</si>
  <si>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</si>
  <si>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</si>
  <si>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</si>
  <si>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</si>
  <si>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</si>
  <si>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</si>
  <si>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</si>
  <si>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</si>
  <si>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</si>
  <si>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</si>
  <si>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</si>
  <si>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</si>
  <si>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</si>
  <si>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</si>
  <si>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</si>
  <si>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</si>
  <si>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</si>
  <si>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</si>
  <si>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</si>
  <si>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</si>
  <si>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</si>
  <si>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</si>
  <si>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</si>
  <si>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</si>
  <si>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</si>
  <si>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</si>
  <si>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</si>
  <si>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</si>
  <si>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</si>
  <si>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</si>
  <si>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</si>
  <si>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</si>
  <si>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</si>
  <si>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</si>
  <si>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</si>
  <si>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</si>
  <si>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</si>
  <si>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</si>
  <si>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</si>
  <si>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</si>
  <si>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</si>
  <si>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</si>
  <si>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</si>
  <si>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</si>
  <si>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</si>
  <si>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</si>
  <si>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</si>
  <si>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</si>
  <si>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</si>
  <si>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</si>
  <si>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</si>
  <si>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</si>
  <si>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</si>
  <si>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</si>
  <si>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</si>
  <si>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</si>
  <si>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</si>
  <si>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</si>
  <si>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</si>
  <si>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</si>
  <si>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</si>
  <si>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</si>
  <si>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</si>
  <si>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</si>
  <si>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</si>
  <si>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</si>
  <si>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</si>
  <si>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</si>
  <si>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</si>
  <si>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</si>
  <si>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</si>
  <si>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</si>
  <si>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</si>
  <si>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</si>
  <si>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</si>
  <si>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</si>
  <si>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</si>
  <si>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</si>
  <si>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</si>
  <si>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</si>
  <si>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</si>
  <si>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</si>
  <si>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</si>
  <si>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</si>
  <si>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</si>
  <si>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</si>
  <si>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</si>
  <si>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</si>
  <si>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</si>
  <si>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</si>
  <si>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</si>
  <si>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</si>
  <si>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</si>
  <si>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</si>
  <si>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</si>
  <si>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</si>
  <si>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</si>
  <si>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</si>
  <si>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</si>
  <si>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</si>
  <si>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</si>
  <si>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</si>
  <si>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</si>
  <si>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</si>
  <si>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</si>
  <si>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</si>
  <si>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</si>
  <si>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</si>
  <si>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</si>
  <si>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</si>
  <si>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</si>
  <si>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</si>
  <si>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</si>
  <si>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</si>
  <si>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</si>
  <si>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</si>
  <si>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</si>
  <si>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</si>
  <si>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</si>
  <si>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</si>
  <si>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</si>
  <si>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</si>
  <si>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</si>
  <si>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</si>
  <si>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</si>
  <si>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</si>
  <si>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</si>
  <si>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</si>
  <si>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</si>
  <si>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</si>
  <si>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</si>
  <si>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</si>
  <si>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</si>
  <si>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</si>
  <si>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</si>
  <si>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</si>
  <si>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</si>
  <si>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</si>
  <si>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</si>
  <si>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</si>
  <si>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</si>
  <si>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</si>
  <si>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</si>
  <si>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</si>
  <si>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</si>
  <si>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</si>
  <si>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</si>
  <si>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</si>
  <si>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</si>
  <si>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</si>
  <si>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</si>
  <si>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</si>
  <si>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</si>
  <si>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</si>
  <si>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</si>
  <si>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</si>
  <si>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</si>
  <si>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</si>
  <si>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</si>
  <si>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</si>
  <si>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</si>
  <si>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</si>
  <si>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</si>
  <si>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</si>
  <si>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</si>
  <si>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</si>
  <si>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</si>
  <si>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</si>
  <si>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</si>
  <si>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</si>
  <si>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</si>
  <si>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</si>
  <si>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</si>
  <si>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</si>
  <si>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</si>
  <si>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</si>
  <si>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</si>
  <si>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</si>
  <si>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</si>
  <si>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</si>
  <si>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</si>
  <si>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</si>
  <si>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</si>
  <si>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</si>
  <si>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</si>
  <si>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</si>
  <si>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</si>
  <si>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</si>
  <si>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</si>
  <si>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</si>
  <si>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</si>
  <si>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</si>
  <si>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</si>
  <si>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</si>
  <si>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</si>
  <si>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</si>
  <si>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</si>
  <si>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</si>
  <si>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</si>
  <si>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</si>
  <si>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</si>
  <si>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</si>
  <si>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</si>
  <si>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</si>
  <si>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</si>
  <si>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</si>
  <si>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</si>
  <si>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</si>
  <si>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</si>
  <si>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</si>
  <si>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</si>
  <si>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</si>
  <si>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</si>
  <si>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</si>
  <si>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</si>
  <si>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</si>
  <si>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</si>
  <si>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</si>
  <si>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</si>
  <si>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</si>
  <si>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</si>
  <si>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</si>
  <si>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</si>
  <si>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</si>
  <si>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</si>
  <si>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</si>
  <si>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</si>
  <si>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</si>
  <si>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</si>
  <si>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</si>
  <si>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</si>
  <si>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</si>
  <si>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</si>
  <si>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</si>
  <si>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</si>
  <si>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</si>
  <si>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</si>
  <si>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</si>
  <si>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</si>
  <si>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</si>
  <si>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</si>
  <si>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</si>
  <si>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</si>
  <si>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</si>
  <si>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</si>
  <si>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</si>
  <si>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</si>
  <si>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</si>
  <si>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</si>
  <si>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</si>
  <si>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</si>
  <si>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</si>
  <si>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</si>
  <si>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</si>
  <si>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</si>
  <si>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</si>
  <si>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</si>
  <si>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</si>
  <si>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</si>
  <si>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</si>
  <si>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</si>
  <si>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</si>
  <si>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</si>
  <si>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</si>
  <si>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</si>
  <si>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</si>
  <si>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</si>
  <si>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</si>
  <si>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</si>
  <si>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</si>
  <si>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</si>
  <si>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</si>
  <si>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</si>
  <si>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</si>
  <si>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</si>
  <si>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</si>
  <si>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</si>
  <si>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</si>
  <si>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</si>
  <si>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</si>
  <si>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</si>
  <si>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</si>
  <si>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</si>
  <si>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</si>
  <si>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</si>
  <si>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</si>
  <si>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</si>
  <si>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</si>
  <si>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</si>
  <si>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</si>
  <si>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</si>
  <si>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</si>
  <si>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</si>
  <si>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</si>
  <si>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</si>
  <si>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</si>
  <si>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</si>
  <si>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</si>
  <si>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</si>
  <si>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</si>
  <si>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</si>
  <si>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</si>
  <si>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</si>
  <si>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</si>
  <si>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</si>
  <si>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</si>
  <si>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</si>
  <si>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</si>
  <si>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</si>
  <si>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</si>
  <si>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</si>
  <si>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</si>
  <si>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</si>
  <si>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</si>
  <si>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</si>
  <si>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</si>
  <si>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</si>
  <si>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</si>
  <si>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</si>
  <si>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</si>
  <si>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</si>
  <si>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</si>
  <si>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</si>
  <si>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</si>
  <si>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</si>
  <si>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</si>
  <si>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</si>
  <si>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</si>
  <si>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</si>
  <si>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</si>
  <si>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</si>
  <si>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</si>
  <si>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</si>
  <si>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</si>
  <si>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</si>
  <si>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</si>
  <si>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</si>
  <si>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</si>
  <si>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</si>
  <si>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</si>
  <si>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</si>
  <si>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</si>
  <si>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</si>
  <si>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</si>
  <si>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</si>
  <si>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</si>
  <si>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</si>
  <si>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</si>
  <si>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</si>
  <si>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</si>
  <si>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</si>
  <si>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</si>
  <si>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</si>
  <si>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</si>
  <si>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</si>
  <si>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</si>
  <si>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</si>
  <si>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</si>
  <si>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</si>
  <si>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</si>
  <si>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</si>
  <si>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</si>
  <si>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</si>
  <si>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</si>
  <si>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</si>
  <si>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</si>
  <si>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</si>
  <si>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</si>
  <si>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</si>
  <si>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</si>
  <si>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</si>
  <si>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</si>
  <si>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</si>
  <si>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</si>
  <si>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</si>
  <si>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</si>
  <si>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</si>
  <si>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</si>
  <si>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</si>
  <si>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</si>
  <si>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</si>
  <si>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</si>
  <si>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</si>
  <si>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</si>
  <si>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</si>
  <si>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</si>
  <si>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</si>
  <si>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</si>
  <si>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</si>
  <si>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</si>
  <si>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</si>
  <si>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</si>
  <si>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</si>
  <si>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</si>
  <si>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</si>
  <si>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</si>
  <si>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</si>
  <si>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</si>
  <si>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</si>
  <si>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</si>
  <si>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</si>
  <si>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</si>
  <si>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</si>
  <si>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</si>
  <si>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</si>
  <si>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</si>
  <si>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</si>
  <si>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</si>
  <si>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</si>
  <si>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</si>
  <si>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</si>
  <si>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</si>
  <si>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</si>
  <si>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</si>
  <si>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</si>
  <si>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</si>
  <si>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</si>
  <si>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</si>
  <si>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</si>
  <si>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</si>
  <si>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</si>
  <si>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</si>
  <si>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</si>
  <si>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</si>
  <si>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</si>
  <si>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</si>
  <si>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</si>
  <si>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</si>
  <si>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</si>
  <si>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</si>
  <si>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</si>
  <si>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</si>
  <si>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</si>
  <si>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</si>
  <si>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</si>
  <si>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</si>
  <si>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</si>
  <si>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</si>
  <si>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</si>
  <si>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</si>
  <si>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</si>
  <si>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</si>
  <si>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</si>
  <si>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</si>
  <si>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</si>
  <si>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</si>
  <si>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</si>
  <si>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</si>
  <si>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</si>
  <si>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</si>
  <si>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</si>
  <si>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</si>
  <si>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</si>
  <si>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</si>
  <si>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</si>
  <si>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</si>
  <si>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</si>
  <si>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</si>
  <si>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</si>
  <si>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</si>
  <si>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</si>
  <si>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</si>
  <si>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</si>
  <si>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</si>
  <si>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</si>
  <si>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</si>
  <si>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</si>
  <si>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</si>
  <si>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</si>
  <si>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</si>
  <si>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</si>
  <si>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</si>
  <si>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</si>
  <si>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</si>
  <si>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</si>
  <si>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</si>
  <si>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</si>
  <si>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</si>
  <si>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</si>
  <si>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</si>
  <si>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</si>
  <si>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</si>
  <si>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</si>
  <si>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</si>
  <si>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</si>
  <si>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</si>
  <si>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</si>
  <si>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</si>
  <si>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</si>
  <si>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</si>
  <si>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</si>
  <si>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</si>
  <si>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</si>
  <si>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</si>
  <si>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</si>
  <si>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</si>
  <si>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</si>
  <si>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</si>
  <si>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</si>
  <si>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</si>
  <si>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</si>
  <si>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</si>
  <si>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</si>
  <si>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</si>
  <si>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</si>
  <si>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</si>
  <si>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</si>
  <si>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</si>
  <si>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</si>
  <si>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</si>
  <si>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</si>
  <si>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</si>
  <si>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</si>
  <si>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</si>
  <si>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</si>
  <si>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</si>
  <si>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</si>
  <si>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</si>
  <si>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</si>
  <si>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</si>
  <si>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</si>
  <si>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</si>
  <si>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</si>
  <si>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</si>
  <si>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</si>
  <si>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</si>
  <si>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</si>
  <si>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</si>
  <si>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</si>
  <si>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</si>
  <si>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</si>
  <si>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</si>
  <si>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</si>
  <si>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</si>
  <si>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</si>
  <si>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</si>
  <si>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</si>
  <si>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</si>
  <si>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</si>
  <si>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</si>
  <si>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</si>
  <si>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</si>
  <si>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</si>
  <si>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</si>
  <si>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</si>
  <si>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</si>
  <si>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</si>
  <si>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</si>
  <si>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</si>
  <si>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</si>
  <si>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</si>
  <si>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</si>
  <si>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</si>
  <si>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</si>
  <si>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</si>
  <si>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</si>
  <si>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</si>
  <si>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</si>
  <si>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</si>
  <si>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</si>
  <si>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</si>
  <si>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</si>
  <si>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</si>
  <si>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</si>
  <si>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</si>
  <si>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</si>
  <si>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</si>
  <si>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</si>
  <si>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</si>
  <si>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</si>
  <si>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</si>
  <si>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</si>
  <si>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</si>
  <si>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</si>
  <si>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</si>
  <si>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</si>
  <si>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</si>
  <si>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</si>
  <si>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</si>
  <si>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</si>
  <si>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</si>
  <si>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</si>
  <si>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</si>
  <si>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</si>
  <si>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</si>
  <si>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</si>
  <si>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</si>
  <si>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</si>
  <si>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</si>
  <si>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</si>
  <si>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</si>
  <si>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</si>
  <si>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</si>
  <si>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</si>
  <si>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</si>
  <si>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</si>
  <si>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</si>
  <si>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</si>
  <si>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</si>
  <si>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</si>
  <si>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</si>
  <si>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</si>
  <si>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</si>
  <si>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</si>
  <si>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</si>
  <si>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</si>
  <si>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</si>
  <si>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</si>
  <si>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</si>
  <si>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</si>
  <si>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</si>
  <si>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</si>
  <si>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</si>
  <si>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</si>
  <si>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</si>
  <si>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</si>
  <si>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</si>
  <si>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</si>
  <si>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</si>
  <si>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</si>
  <si>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</si>
  <si>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</si>
  <si>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</si>
  <si>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</si>
  <si>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</si>
  <si>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</si>
  <si>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</si>
  <si>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</si>
  <si>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</si>
  <si>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</si>
  <si>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</si>
  <si>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</si>
  <si>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</si>
  <si>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</si>
  <si>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</si>
  <si>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</si>
  <si>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</si>
  <si>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</si>
  <si>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</si>
  <si>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</si>
  <si>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</si>
  <si>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</si>
  <si>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</si>
  <si>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</si>
  <si>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</si>
  <si>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</si>
  <si>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</si>
  <si>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</si>
  <si>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</si>
  <si>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</si>
  <si>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</si>
  <si>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</si>
  <si>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</si>
  <si>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</si>
  <si>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</si>
  <si>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</si>
  <si>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</si>
  <si>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</si>
  <si>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</si>
  <si>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</si>
  <si>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</si>
  <si>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</si>
  <si>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</si>
  <si>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</si>
  <si>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</si>
  <si>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</si>
  <si>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</si>
  <si>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</si>
  <si>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</si>
  <si>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</si>
  <si>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</si>
  <si>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</si>
  <si>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</si>
  <si>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</si>
  <si>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</si>
  <si>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</si>
  <si>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</si>
  <si>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</si>
  <si>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</si>
  <si>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</si>
  <si>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</si>
  <si>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</si>
  <si>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</si>
  <si>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</si>
  <si>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</si>
  <si>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</si>
  <si>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</si>
  <si>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</si>
  <si>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</si>
  <si>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</si>
  <si>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</si>
  <si>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</si>
  <si>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</si>
  <si>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</si>
  <si>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</si>
  <si>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</si>
  <si>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</si>
  <si>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</si>
  <si>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</si>
  <si>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</si>
  <si>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</si>
  <si>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</si>
  <si>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</si>
  <si>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</si>
  <si>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</si>
  <si>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</si>
  <si>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</si>
  <si>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</si>
  <si>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</si>
  <si>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</si>
  <si>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</si>
  <si>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</si>
  <si>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</si>
  <si>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</si>
  <si>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</si>
  <si>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</si>
  <si>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</si>
  <si>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</si>
  <si>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</si>
  <si>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</si>
  <si>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</si>
  <si>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</si>
  <si>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</si>
  <si>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</si>
  <si>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</si>
  <si>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</si>
  <si>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</si>
  <si>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</si>
  <si>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</si>
  <si>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</si>
  <si>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</si>
  <si>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</si>
  <si>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</si>
  <si>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</si>
  <si>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</si>
  <si>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</si>
  <si>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</si>
  <si>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</si>
  <si>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</si>
  <si>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</si>
  <si>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</si>
  <si>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</si>
  <si>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</si>
  <si>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</si>
  <si>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</si>
  <si>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</si>
  <si>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</si>
  <si>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</si>
  <si>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</si>
  <si>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</si>
  <si>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</si>
  <si>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</si>
  <si>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</si>
  <si>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</si>
  <si>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</si>
  <si>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</si>
  <si>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</si>
  <si>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</si>
  <si>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</si>
  <si>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</si>
  <si>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</si>
  <si>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</si>
  <si>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</si>
  <si>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</si>
  <si>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</si>
  <si>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</si>
  <si>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</si>
  <si>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</si>
  <si>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</si>
  <si>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</si>
  <si>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</si>
  <si>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</si>
  <si>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</si>
  <si>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</si>
  <si>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</si>
  <si>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</si>
  <si>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</si>
  <si>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</si>
  <si>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</si>
  <si>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</si>
  <si>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</si>
  <si>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</si>
  <si>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</si>
  <si>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</si>
  <si>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</si>
  <si>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</si>
  <si>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</si>
  <si>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</si>
  <si>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</si>
  <si>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</si>
  <si>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</si>
  <si>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</si>
  <si>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</si>
  <si>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</si>
  <si>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</si>
  <si>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</si>
  <si>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</si>
  <si>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</si>
  <si>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</si>
  <si>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</si>
  <si>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</si>
  <si>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</si>
  <si>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</si>
  <si>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</si>
  <si>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</si>
  <si>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</si>
  <si>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</si>
  <si>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</si>
  <si>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</si>
  <si>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</si>
  <si>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</si>
  <si>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</si>
  <si>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</si>
  <si>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</si>
  <si>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</si>
  <si>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</si>
  <si>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</si>
  <si>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</si>
  <si>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</si>
  <si>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</si>
  <si>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</si>
  <si>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</si>
  <si>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</si>
  <si>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</si>
  <si>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</si>
  <si>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</si>
  <si>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</si>
  <si>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</si>
  <si>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</si>
  <si>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</si>
  <si>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</si>
  <si>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</si>
  <si>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</si>
  <si>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</si>
  <si>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</si>
  <si>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</si>
  <si>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</si>
  <si>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</si>
  <si>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</si>
  <si>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</si>
  <si>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</si>
  <si>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</si>
  <si>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</si>
  <si>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</si>
  <si>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</si>
  <si>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</si>
  <si>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</si>
  <si>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</si>
  <si>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</si>
  <si>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</si>
  <si>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</si>
  <si>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</si>
  <si>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</si>
  <si>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</si>
  <si>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</si>
  <si>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</si>
  <si>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</si>
  <si>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</si>
  <si>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</si>
  <si>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</si>
  <si>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</si>
  <si>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</si>
  <si>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</si>
  <si>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</si>
  <si>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</si>
  <si>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</si>
  <si>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</si>
  <si>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</si>
  <si>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</si>
  <si>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</si>
  <si>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</si>
  <si>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</si>
  <si>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</si>
  <si>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</si>
  <si>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</si>
  <si>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</si>
  <si>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</si>
  <si>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</si>
  <si>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</si>
  <si>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</si>
  <si>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</si>
  <si>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</si>
  <si>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</si>
  <si>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</si>
  <si>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</si>
  <si>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</si>
  <si>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</si>
  <si>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</si>
  <si>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</si>
  <si>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</si>
  <si>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</si>
  <si>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</si>
  <si>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</si>
  <si>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</si>
  <si>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</si>
  <si>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</si>
  <si>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</si>
  <si>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</si>
  <si>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</si>
  <si>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</si>
  <si>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</si>
  <si>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</si>
  <si>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</si>
  <si>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</si>
  <si>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</si>
  <si>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</si>
  <si>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</si>
  <si>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</si>
  <si>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</si>
  <si>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</si>
  <si>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</si>
  <si>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</si>
  <si>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</si>
  <si>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</si>
  <si>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</si>
  <si>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</si>
  <si>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</si>
  <si>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</si>
  <si>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</si>
  <si>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</si>
  <si>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</si>
  <si>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</si>
  <si>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</si>
  <si>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</si>
  <si>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</si>
  <si>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</si>
  <si>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</si>
  <si>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</si>
  <si>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</si>
  <si>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</si>
  <si>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</si>
  <si>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</si>
  <si>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</si>
  <si>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</si>
  <si>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</si>
  <si>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</si>
  <si>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</si>
  <si>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</si>
  <si>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</si>
  <si>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</si>
  <si>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</si>
  <si>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</si>
  <si>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</si>
  <si>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</si>
  <si>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</si>
  <si>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</si>
  <si>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</si>
  <si>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</si>
  <si>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</si>
  <si>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</si>
  <si>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</si>
  <si>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</si>
  <si>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</si>
  <si>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</si>
  <si>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</si>
  <si>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</si>
  <si>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</si>
  <si>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</si>
  <si>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</si>
  <si>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</si>
  <si>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</si>
  <si>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</si>
  <si>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Movie_Title</t>
  </si>
  <si>
    <t>Release_Year</t>
  </si>
  <si>
    <t>Director_Name</t>
  </si>
  <si>
    <t>Genres</t>
  </si>
  <si>
    <t>Language</t>
  </si>
  <si>
    <t>Content_Rating</t>
  </si>
  <si>
    <t>Duration</t>
  </si>
  <si>
    <t>Gross Earning</t>
  </si>
  <si>
    <t>Budget</t>
  </si>
  <si>
    <t>Profit</t>
  </si>
  <si>
    <t>Removed 122 duplicate rows</t>
  </si>
  <si>
    <t xml:space="preserve">Highlight Blank cells </t>
  </si>
  <si>
    <t xml:space="preserve">New Profit Field </t>
  </si>
  <si>
    <t>Highlight Outliers Duration field</t>
  </si>
  <si>
    <t xml:space="preserve">Quartile 1 Duration </t>
  </si>
  <si>
    <t>Higlighting Outliers : &gt; 155.5 &amp; &lt; 55.5</t>
  </si>
  <si>
    <t xml:space="preserve">Quartile 3 Duration </t>
  </si>
  <si>
    <t xml:space="preserve">InterQuartile Range Duration </t>
  </si>
  <si>
    <t xml:space="preserve">Count of Outliers </t>
  </si>
  <si>
    <t xml:space="preserve">Lower Range Duration </t>
  </si>
  <si>
    <t xml:space="preserve">Upper Range Duration </t>
  </si>
  <si>
    <t xml:space="preserve">Fields </t>
  </si>
  <si>
    <t>Countblank</t>
  </si>
  <si>
    <t xml:space="preserve">Movie Title </t>
  </si>
  <si>
    <t>Generes</t>
  </si>
  <si>
    <t xml:space="preserve">language </t>
  </si>
  <si>
    <t xml:space="preserve">Duration </t>
  </si>
  <si>
    <t xml:space="preserve">Gross_Earning </t>
  </si>
  <si>
    <t xml:space="preserve">Genres </t>
  </si>
  <si>
    <t>Count of Movies</t>
  </si>
  <si>
    <t xml:space="preserve">Mean </t>
  </si>
  <si>
    <t xml:space="preserve">Mode </t>
  </si>
  <si>
    <t xml:space="preserve">Median </t>
  </si>
  <si>
    <t>Max</t>
  </si>
  <si>
    <t>Min</t>
  </si>
  <si>
    <t>Variance</t>
  </si>
  <si>
    <t xml:space="preserve">Std Deviation </t>
  </si>
  <si>
    <t>War</t>
  </si>
  <si>
    <t>Sport</t>
  </si>
  <si>
    <t>Reality-TV</t>
  </si>
  <si>
    <t>Short</t>
  </si>
  <si>
    <t>News</t>
  </si>
  <si>
    <t xml:space="preserve">Count of Blank Duration before removing </t>
  </si>
  <si>
    <t>Count blank after Removing Blank Duration rows</t>
  </si>
  <si>
    <t xml:space="preserve">Rows before removing outliers </t>
  </si>
  <si>
    <t xml:space="preserve">Rows after removing outliers </t>
  </si>
  <si>
    <t>After removing outliers</t>
  </si>
  <si>
    <t xml:space="preserve">Average Duation </t>
  </si>
  <si>
    <t xml:space="preserve">Median Duation </t>
  </si>
  <si>
    <t xml:space="preserve">Std Deviation Duration </t>
  </si>
  <si>
    <t xml:space="preserve">Count Blank cells for Language before removing </t>
  </si>
  <si>
    <t xml:space="preserve">Count Blank cells for Language After removing </t>
  </si>
  <si>
    <t>Count of movies after removing blank cells</t>
  </si>
  <si>
    <t xml:space="preserve">Language </t>
  </si>
  <si>
    <t xml:space="preserve">Count of Movies </t>
  </si>
  <si>
    <t xml:space="preserve">Variance </t>
  </si>
  <si>
    <t>Std dev</t>
  </si>
  <si>
    <t xml:space="preserve">count blank cells for Director before removing </t>
  </si>
  <si>
    <t xml:space="preserve">Unique Director </t>
  </si>
  <si>
    <t>Avg_IMDB_score</t>
  </si>
  <si>
    <t xml:space="preserve">99th Percentile </t>
  </si>
  <si>
    <t xml:space="preserve">Unsorted </t>
  </si>
  <si>
    <t>Sorted by Avg_IMDB_score</t>
  </si>
  <si>
    <t>Directors with Avg IMDB score &gt;= 99th Percentile</t>
  </si>
  <si>
    <t xml:space="preserve">Directors </t>
  </si>
  <si>
    <t>Avg_IMDB_Score</t>
  </si>
  <si>
    <t xml:space="preserve">Director Type </t>
  </si>
  <si>
    <t>Average IMDB_Score</t>
  </si>
  <si>
    <t>99th Percentile Directors (29)</t>
  </si>
  <si>
    <t xml:space="preserve">All Directors </t>
  </si>
  <si>
    <t>Avg</t>
  </si>
  <si>
    <t>Quartile 1</t>
  </si>
  <si>
    <t>Quartile 3</t>
  </si>
  <si>
    <t>IQR</t>
  </si>
  <si>
    <t>Lower Range</t>
  </si>
  <si>
    <t>UpperRange</t>
  </si>
  <si>
    <t>Count of Blank cells Before removing outliers</t>
  </si>
  <si>
    <t>Count of Blank cells After removing outliers</t>
  </si>
  <si>
    <t>Count of Blank cells After removing outliers and replacing Blank cells with Median Values</t>
  </si>
  <si>
    <t xml:space="preserve">Statistics for Gross Earning field excluding Blank cells before removing outliers </t>
  </si>
  <si>
    <t xml:space="preserve">Gross Earning </t>
  </si>
  <si>
    <t>Statuctics for Budget field excluding Blank cells before removing outliers</t>
  </si>
  <si>
    <t xml:space="preserve">Count of Ouliers Value for Gross Earning </t>
  </si>
  <si>
    <t>Table Before Removing Outliers</t>
  </si>
  <si>
    <t xml:space="preserve">Table After removing Outliers </t>
  </si>
  <si>
    <t>Count of Ouliers Value for Budget</t>
  </si>
  <si>
    <t xml:space="preserve">Corelatinon Coefficient </t>
  </si>
  <si>
    <t>Profit Margin</t>
  </si>
  <si>
    <t xml:space="preserve">Count of Rows after removing Outliers </t>
  </si>
  <si>
    <t xml:space="preserve">Statistics for Gross Earning field excluding Blank cells After removing outliers </t>
  </si>
  <si>
    <t>Statuctics for Budget field excluding Blank cells before After removing outliers</t>
  </si>
  <si>
    <r>
      <rPr>
        <sz val="11"/>
        <color rgb="FF000000"/>
        <rFont val="Calibri"/>
        <scheme val="minor"/>
      </rPr>
      <t xml:space="preserve">Corelation Coefficient </t>
    </r>
    <r>
      <rPr>
        <b/>
        <sz val="11"/>
        <color rgb="FF000000"/>
        <rFont val="Calibri"/>
        <scheme val="minor"/>
      </rPr>
      <t xml:space="preserve">BEFORE </t>
    </r>
    <r>
      <rPr>
        <sz val="11"/>
        <color rgb="FF000000"/>
        <rFont val="Calibri"/>
        <scheme val="minor"/>
      </rPr>
      <t xml:space="preserve"> Filling Blank cells with of Gross &amp; budget fields with respective Median Value</t>
    </r>
  </si>
  <si>
    <r>
      <rPr>
        <sz val="11"/>
        <color rgb="FF000000"/>
        <rFont val="Calibri"/>
        <scheme val="minor"/>
      </rPr>
      <t xml:space="preserve">Corelation Coefficient </t>
    </r>
    <r>
      <rPr>
        <b/>
        <sz val="11"/>
        <color rgb="FF000000"/>
        <rFont val="Calibri"/>
        <scheme val="minor"/>
      </rPr>
      <t>AFTER</t>
    </r>
    <r>
      <rPr>
        <sz val="11"/>
        <color rgb="FF000000"/>
        <rFont val="Calibri"/>
        <scheme val="minor"/>
      </rPr>
      <t xml:space="preserve"> Filling Blank cells with of Gross &amp; budget fields with respective Median Value</t>
    </r>
  </si>
  <si>
    <t xml:space="preserve">Top 10 Movies with Highest Profit Margin Before Removing Outliers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</si>
</sst>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scheme val="minor"/>
    </font>
    <font>
      <b/>
      <sz val="11"/>
      <color rgb="FF000000"/>
      <name val="Calibri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theme="4" tint="0.39997558519241921"/>
      </right>
      <top/>
      <bottom/>
      <diagonal/>
    </border>
    <border>
      <left style="thin">
        <color theme="4" tint="0.39997558519241921"/>
      </left>
      <right/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60">
    <xf numFmtId="0" fontId="0" fillId="0" borderId="0" xfId="0"/>
    <xf numFmtId="0" fontId="16" fillId="33" borderId="0" xfId="0" applyFont="1" applyFill="1"/>
    <xf numFmtId="0" fontId="18" fillId="0" borderId="0" xfId="42"/>
    <xf numFmtId="0" fontId="0" fillId="0" borderId="0" xfId="0" applyAlignment="1">
      <alignment horizontal="right"/>
    </xf>
    <xf numFmtId="0" fontId="0" fillId="0" borderId="0" xfId="0" applyAlignment="1">
      <alignment vertical="top"/>
    </xf>
    <xf numFmtId="0" fontId="19" fillId="33" borderId="0" xfId="0" applyFont="1" applyFill="1"/>
    <xf numFmtId="0" fontId="19" fillId="33" borderId="0" xfId="0" applyFont="1" applyFill="1" applyAlignment="1">
      <alignment horizontal="left"/>
    </xf>
    <xf numFmtId="0" fontId="0" fillId="0" borderId="10" xfId="0" applyBorder="1"/>
    <xf numFmtId="0" fontId="16" fillId="34" borderId="12" xfId="0" applyFont="1" applyFill="1" applyBorder="1"/>
    <xf numFmtId="0" fontId="16" fillId="34" borderId="10" xfId="0" applyFont="1" applyFill="1" applyBorder="1"/>
    <xf numFmtId="0" fontId="16" fillId="0" borderId="0" xfId="0" applyFont="1"/>
    <xf numFmtId="0" fontId="16" fillId="34" borderId="11" xfId="0" applyFont="1" applyFill="1" applyBorder="1"/>
    <xf numFmtId="0" fontId="0" fillId="35" borderId="10" xfId="0" applyFill="1" applyBorder="1"/>
    <xf numFmtId="0" fontId="16" fillId="34" borderId="11" xfId="0" applyFont="1" applyFill="1" applyBorder="1" applyAlignment="1">
      <alignment wrapText="1"/>
    </xf>
    <xf numFmtId="0" fontId="0" fillId="0" borderId="11" xfId="0" applyBorder="1"/>
    <xf numFmtId="0" fontId="16" fillId="34" borderId="10" xfId="0" applyFont="1" applyFill="1" applyBorder="1" applyAlignment="1">
      <alignment wrapText="1"/>
    </xf>
    <xf numFmtId="0" fontId="0" fillId="34" borderId="10" xfId="0" applyFill="1" applyBorder="1"/>
    <xf numFmtId="0" fontId="0" fillId="34" borderId="11" xfId="0" applyFill="1" applyBorder="1" applyAlignment="1">
      <alignment wrapText="1"/>
    </xf>
    <xf numFmtId="0" fontId="0" fillId="34" borderId="11" xfId="0" applyFill="1" applyBorder="1"/>
    <xf numFmtId="0" fontId="0" fillId="36" borderId="10" xfId="0" applyFill="1" applyBorder="1"/>
    <xf numFmtId="0" fontId="0" fillId="34" borderId="13" xfId="0" applyFill="1" applyBorder="1"/>
    <xf numFmtId="0" fontId="0" fillId="0" borderId="12" xfId="0" applyBorder="1"/>
    <xf numFmtId="0" fontId="0" fillId="34" borderId="13" xfId="0" applyFill="1" applyBorder="1" applyAlignment="1">
      <alignment wrapText="1"/>
    </xf>
    <xf numFmtId="0" fontId="0" fillId="34" borderId="12" xfId="0" applyFill="1" applyBorder="1"/>
    <xf numFmtId="0" fontId="0" fillId="34" borderId="10" xfId="0" applyFill="1" applyBorder="1" applyAlignment="1">
      <alignment wrapText="1"/>
    </xf>
    <xf numFmtId="0" fontId="0" fillId="0" borderId="14" xfId="0" applyBorder="1"/>
    <xf numFmtId="0" fontId="16" fillId="37" borderId="10" xfId="0" applyFont="1" applyFill="1" applyBorder="1" applyAlignment="1">
      <alignment horizontal="center"/>
    </xf>
    <xf numFmtId="0" fontId="20" fillId="0" borderId="0" xfId="0" applyFont="1"/>
    <xf numFmtId="0" fontId="0" fillId="38" borderId="10" xfId="0" applyFill="1" applyBorder="1"/>
    <xf numFmtId="0" fontId="21" fillId="34" borderId="10" xfId="0" applyFont="1" applyFill="1" applyBorder="1" applyAlignment="1">
      <alignment wrapText="1"/>
    </xf>
    <xf numFmtId="0" fontId="16" fillId="37" borderId="10" xfId="0" applyFont="1" applyFill="1" applyBorder="1"/>
    <xf numFmtId="0" fontId="0" fillId="0" borderId="16" xfId="0" applyBorder="1"/>
    <xf numFmtId="0" fontId="16" fillId="37" borderId="11" xfId="0" applyFont="1" applyFill="1" applyBorder="1"/>
    <xf numFmtId="0" fontId="0" fillId="0" borderId="17" xfId="0" applyBorder="1"/>
    <xf numFmtId="0" fontId="16" fillId="37" borderId="12" xfId="0" applyFont="1" applyFill="1" applyBorder="1" applyAlignment="1">
      <alignment horizontal="center"/>
    </xf>
    <xf numFmtId="0" fontId="16" fillId="37" borderId="13" xfId="0" applyFont="1" applyFill="1" applyBorder="1"/>
    <xf numFmtId="0" fontId="16" fillId="37" borderId="12" xfId="0" applyFont="1" applyFill="1" applyBorder="1"/>
    <xf numFmtId="0" fontId="16" fillId="37" borderId="18" xfId="0" applyFont="1" applyFill="1" applyBorder="1"/>
    <xf numFmtId="0" fontId="16" fillId="37" borderId="19" xfId="0" applyFont="1" applyFill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16" fillId="34" borderId="12" xfId="0" applyFont="1" applyFill="1" applyBorder="1" applyAlignment="1">
      <alignment wrapText="1"/>
    </xf>
    <xf numFmtId="0" fontId="16" fillId="37" borderId="26" xfId="0" applyFont="1" applyFill="1" applyBorder="1"/>
    <xf numFmtId="0" fontId="16" fillId="37" borderId="25" xfId="0" applyFont="1" applyFill="1" applyBorder="1"/>
    <xf numFmtId="0" fontId="16" fillId="0" borderId="10" xfId="0" applyFont="1" applyBorder="1"/>
    <xf numFmtId="0" fontId="19" fillId="34" borderId="28" xfId="0" applyFont="1" applyFill="1" applyBorder="1" applyAlignment="1">
      <alignment horizontal="center"/>
    </xf>
    <xf numFmtId="0" fontId="19" fillId="34" borderId="27" xfId="0" applyFont="1" applyFill="1" applyBorder="1" applyAlignment="1">
      <alignment horizontal="center"/>
    </xf>
    <xf numFmtId="0" fontId="0" fillId="39" borderId="10" xfId="0" applyFill="1" applyBorder="1"/>
    <xf numFmtId="0" fontId="16" fillId="37" borderId="15" xfId="0" applyFont="1" applyFill="1" applyBorder="1" applyAlignment="1">
      <alignment horizontal="center" vertical="center"/>
    </xf>
    <xf numFmtId="0" fontId="16" fillId="37" borderId="0" xfId="0" applyFont="1" applyFill="1" applyAlignment="1">
      <alignment horizontal="center" vertical="center"/>
    </xf>
    <xf numFmtId="0" fontId="16" fillId="37" borderId="10" xfId="0" applyFont="1" applyFill="1" applyBorder="1" applyAlignment="1">
      <alignment horizontal="center"/>
    </xf>
    <xf numFmtId="0" fontId="16" fillId="37" borderId="0" xfId="0" applyFont="1" applyFill="1" applyAlignment="1">
      <alignment horizontal="center"/>
    </xf>
    <xf numFmtId="0" fontId="0" fillId="34" borderId="10" xfId="0" applyFill="1" applyBorder="1" applyAlignment="1">
      <alignment horizontal="center"/>
    </xf>
    <xf numFmtId="0" fontId="16" fillId="37" borderId="15" xfId="0" applyFont="1" applyFill="1" applyBorder="1" applyAlignment="1">
      <alignment horizontal="center"/>
    </xf>
    <xf numFmtId="0" fontId="0" fillId="34" borderId="10" xfId="0" applyFill="1" applyBorder="1" applyAlignment="1">
      <alignment horizontal="center" vertical="center" wrapText="1"/>
    </xf>
    <xf numFmtId="0" fontId="0" fillId="34" borderId="11" xfId="0" applyFill="1" applyBorder="1" applyAlignment="1">
      <alignment horizontal="center" vertical="center" wrapText="1"/>
    </xf>
    <xf numFmtId="0" fontId="0" fillId="38" borderId="10" xfId="0" applyFill="1" applyBorder="1" applyAlignment="1">
      <alignment horizont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5">
    <dxf>
      <numFmt numFmtId="0" formatCode="General"/>
    </dxf>
    <dxf>
      <numFmt numFmtId="0" formatCode="General"/>
    </dxf>
    <dxf>
      <font>
        <color theme="1"/>
      </font>
    </dxf>
    <dxf>
      <fill>
        <patternFill patternType="solid">
          <fgColor rgb="FFFFC7CE"/>
          <bgColor indexed="65"/>
        </patternFill>
      </fill>
    </dxf>
    <dxf>
      <font>
        <color theme="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92D050"/>
        </patternFill>
      </fill>
    </dxf>
    <dxf>
      <font>
        <color rgb="FF9C0006"/>
      </font>
      <fill>
        <patternFill patternType="solid"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</dxf>
    <dxf>
      <numFmt numFmtId="0" formatCode="General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</dxf>
    <dxf>
      <font>
        <color rgb="FF9C0006"/>
      </font>
      <fill>
        <patternFill patternType="solid">
          <bgColor rgb="FF92D050"/>
        </patternFill>
      </fill>
    </dxf>
    <dxf>
      <font>
        <color rgb="FF9C0006"/>
      </font>
      <fill>
        <patternFill patternType="solid"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00B0F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GenreWise Movie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'Movie Genre'!$E$1</c:f>
              <c:strCache>
                <c:ptCount val="1"/>
                <c:pt idx="0">
                  <c:v>Count of Movies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'Movie Genre'!$D$2:$D$27</c:f>
              <c:strCache>
                <c:ptCount val="26"/>
                <c:pt idx="0">
                  <c:v>Action</c:v>
                </c:pt>
                <c:pt idx="1">
                  <c:v>Documentary</c:v>
                </c:pt>
                <c:pt idx="2">
                  <c:v>Adventure</c:v>
                </c:pt>
                <c:pt idx="3">
                  <c:v>Drama</c:v>
                </c:pt>
                <c:pt idx="4">
                  <c:v>Animation</c:v>
                </c:pt>
                <c:pt idx="5">
                  <c:v>Comedy</c:v>
                </c:pt>
                <c:pt idx="6">
                  <c:v>Mystery</c:v>
                </c:pt>
                <c:pt idx="7">
                  <c:v>Fantasy</c:v>
                </c:pt>
                <c:pt idx="8">
                  <c:v>Crime</c:v>
                </c:pt>
                <c:pt idx="9">
                  <c:v>Biography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Thriller</c:v>
                </c:pt>
                <c:pt idx="14">
                  <c:v>Game-Show</c:v>
                </c:pt>
                <c:pt idx="15">
                  <c:v>Family</c:v>
                </c:pt>
                <c:pt idx="16">
                  <c:v>Music</c:v>
                </c:pt>
                <c:pt idx="17">
                  <c:v>Western</c:v>
                </c:pt>
                <c:pt idx="18">
                  <c:v>Musical</c:v>
                </c:pt>
                <c:pt idx="19">
                  <c:v>Film-Noir</c:v>
                </c:pt>
                <c:pt idx="20">
                  <c:v>History</c:v>
                </c:pt>
                <c:pt idx="21">
                  <c:v>War</c:v>
                </c:pt>
                <c:pt idx="22">
                  <c:v>Sport</c:v>
                </c:pt>
                <c:pt idx="23">
                  <c:v>Reality-TV</c:v>
                </c:pt>
                <c:pt idx="24">
                  <c:v>Short</c:v>
                </c:pt>
                <c:pt idx="25">
                  <c:v>News</c:v>
                </c:pt>
              </c:strCache>
            </c:strRef>
          </c:cat>
          <c:val>
            <c:numRef>
              <c:f>'Movie Genre'!$E$2:$E$27</c:f>
              <c:numCache>
                <c:formatCode>General</c:formatCode>
                <c:ptCount val="26"/>
                <c:pt idx="0">
                  <c:v>1113</c:v>
                </c:pt>
                <c:pt idx="1">
                  <c:v>121</c:v>
                </c:pt>
                <c:pt idx="2">
                  <c:v>890</c:v>
                </c:pt>
                <c:pt idx="3">
                  <c:v>2537</c:v>
                </c:pt>
                <c:pt idx="4">
                  <c:v>240</c:v>
                </c:pt>
                <c:pt idx="5">
                  <c:v>1848</c:v>
                </c:pt>
                <c:pt idx="6">
                  <c:v>485</c:v>
                </c:pt>
                <c:pt idx="7">
                  <c:v>583</c:v>
                </c:pt>
                <c:pt idx="8">
                  <c:v>869</c:v>
                </c:pt>
                <c:pt idx="9">
                  <c:v>291</c:v>
                </c:pt>
                <c:pt idx="10">
                  <c:v>595</c:v>
                </c:pt>
                <c:pt idx="11">
                  <c:v>540</c:v>
                </c:pt>
                <c:pt idx="12">
                  <c:v>1084</c:v>
                </c:pt>
                <c:pt idx="13">
                  <c:v>1364</c:v>
                </c:pt>
                <c:pt idx="14">
                  <c:v>1</c:v>
                </c:pt>
                <c:pt idx="15">
                  <c:v>534</c:v>
                </c:pt>
                <c:pt idx="16">
                  <c:v>323</c:v>
                </c:pt>
                <c:pt idx="17">
                  <c:v>94</c:v>
                </c:pt>
                <c:pt idx="18">
                  <c:v>131</c:v>
                </c:pt>
                <c:pt idx="19">
                  <c:v>6</c:v>
                </c:pt>
                <c:pt idx="20">
                  <c:v>204</c:v>
                </c:pt>
                <c:pt idx="21">
                  <c:v>210</c:v>
                </c:pt>
                <c:pt idx="22">
                  <c:v>177</c:v>
                </c:pt>
                <c:pt idx="23">
                  <c:v>2</c:v>
                </c:pt>
                <c:pt idx="24">
                  <c:v>5</c:v>
                </c:pt>
                <c:pt idx="2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D2-4FA0-948B-06D298CE9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3"/>
        <c:axId val="539475864"/>
        <c:axId val="539487864"/>
      </c:barChart>
      <c:catAx>
        <c:axId val="539475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87864"/>
        <c:crosses val="autoZero"/>
        <c:auto val="1"/>
        <c:lblAlgn val="ctr"/>
        <c:lblOffset val="100"/>
        <c:noMultiLvlLbl val="0"/>
      </c:catAx>
      <c:valAx>
        <c:axId val="539487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75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IMDB_score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'Movie Genre'!$F$1</c:f>
              <c:strCache>
                <c:ptCount val="1"/>
                <c:pt idx="0">
                  <c:v>Mean 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'Movie Genre'!$D$2:$D$27</c:f>
              <c:strCache>
                <c:ptCount val="26"/>
                <c:pt idx="0">
                  <c:v>Action</c:v>
                </c:pt>
                <c:pt idx="1">
                  <c:v>Documentary</c:v>
                </c:pt>
                <c:pt idx="2">
                  <c:v>Adventure</c:v>
                </c:pt>
                <c:pt idx="3">
                  <c:v>Drama</c:v>
                </c:pt>
                <c:pt idx="4">
                  <c:v>Animation</c:v>
                </c:pt>
                <c:pt idx="5">
                  <c:v>Comedy</c:v>
                </c:pt>
                <c:pt idx="6">
                  <c:v>Mystery</c:v>
                </c:pt>
                <c:pt idx="7">
                  <c:v>Fantasy</c:v>
                </c:pt>
                <c:pt idx="8">
                  <c:v>Crime</c:v>
                </c:pt>
                <c:pt idx="9">
                  <c:v>Biography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Thriller</c:v>
                </c:pt>
                <c:pt idx="14">
                  <c:v>Game-Show</c:v>
                </c:pt>
                <c:pt idx="15">
                  <c:v>Family</c:v>
                </c:pt>
                <c:pt idx="16">
                  <c:v>Music</c:v>
                </c:pt>
                <c:pt idx="17">
                  <c:v>Western</c:v>
                </c:pt>
                <c:pt idx="18">
                  <c:v>Musical</c:v>
                </c:pt>
                <c:pt idx="19">
                  <c:v>Film-Noir</c:v>
                </c:pt>
                <c:pt idx="20">
                  <c:v>History</c:v>
                </c:pt>
                <c:pt idx="21">
                  <c:v>War</c:v>
                </c:pt>
                <c:pt idx="22">
                  <c:v>Sport</c:v>
                </c:pt>
                <c:pt idx="23">
                  <c:v>Reality-TV</c:v>
                </c:pt>
                <c:pt idx="24">
                  <c:v>Short</c:v>
                </c:pt>
                <c:pt idx="25">
                  <c:v>News</c:v>
                </c:pt>
              </c:strCache>
            </c:strRef>
          </c:cat>
          <c:val>
            <c:numRef>
              <c:f>'Movie Genre'!$F$2:$F$27</c:f>
              <c:numCache>
                <c:formatCode>General</c:formatCode>
                <c:ptCount val="26"/>
                <c:pt idx="0">
                  <c:v>6.23</c:v>
                </c:pt>
                <c:pt idx="1">
                  <c:v>7.18</c:v>
                </c:pt>
                <c:pt idx="2">
                  <c:v>6.44</c:v>
                </c:pt>
                <c:pt idx="3">
                  <c:v>6.77</c:v>
                </c:pt>
                <c:pt idx="4">
                  <c:v>6.58</c:v>
                </c:pt>
                <c:pt idx="5">
                  <c:v>6.19</c:v>
                </c:pt>
                <c:pt idx="6">
                  <c:v>6.48</c:v>
                </c:pt>
                <c:pt idx="7">
                  <c:v>6.3</c:v>
                </c:pt>
                <c:pt idx="8">
                  <c:v>6.56</c:v>
                </c:pt>
                <c:pt idx="9">
                  <c:v>7.15</c:v>
                </c:pt>
                <c:pt idx="10">
                  <c:v>6.28</c:v>
                </c:pt>
                <c:pt idx="11">
                  <c:v>5.8</c:v>
                </c:pt>
                <c:pt idx="12">
                  <c:v>6.45</c:v>
                </c:pt>
                <c:pt idx="13">
                  <c:v>6.31</c:v>
                </c:pt>
                <c:pt idx="14">
                  <c:v>2.9</c:v>
                </c:pt>
                <c:pt idx="15">
                  <c:v>6.24</c:v>
                </c:pt>
                <c:pt idx="16">
                  <c:v>6.45</c:v>
                </c:pt>
                <c:pt idx="17">
                  <c:v>6.7</c:v>
                </c:pt>
                <c:pt idx="18">
                  <c:v>6.5</c:v>
                </c:pt>
                <c:pt idx="19">
                  <c:v>7.63</c:v>
                </c:pt>
                <c:pt idx="20">
                  <c:v>7.08</c:v>
                </c:pt>
                <c:pt idx="21">
                  <c:v>7.07</c:v>
                </c:pt>
                <c:pt idx="22">
                  <c:v>6.6</c:v>
                </c:pt>
                <c:pt idx="23">
                  <c:v>4.75</c:v>
                </c:pt>
                <c:pt idx="24">
                  <c:v>6.38</c:v>
                </c:pt>
                <c:pt idx="25">
                  <c:v>7.53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F-4978-A102-9CA986C88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6"/>
        <c:axId val="1379685320"/>
        <c:axId val="1379681960"/>
      </c:barChart>
      <c:catAx>
        <c:axId val="1379685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681960"/>
        <c:crosses val="autoZero"/>
        <c:auto val="1"/>
        <c:lblAlgn val="ctr"/>
        <c:lblOffset val="100"/>
        <c:noMultiLvlLbl val="0"/>
      </c:catAx>
      <c:valAx>
        <c:axId val="1379681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685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Median IMDB_score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'Movie Genre'!$D$2:$D$27</c:f>
              <c:strCache>
                <c:ptCount val="26"/>
                <c:pt idx="0">
                  <c:v>Action</c:v>
                </c:pt>
                <c:pt idx="1">
                  <c:v>Documentary</c:v>
                </c:pt>
                <c:pt idx="2">
                  <c:v>Adventure</c:v>
                </c:pt>
                <c:pt idx="3">
                  <c:v>Drama</c:v>
                </c:pt>
                <c:pt idx="4">
                  <c:v>Animation</c:v>
                </c:pt>
                <c:pt idx="5">
                  <c:v>Comedy</c:v>
                </c:pt>
                <c:pt idx="6">
                  <c:v>Mystery</c:v>
                </c:pt>
                <c:pt idx="7">
                  <c:v>Fantasy</c:v>
                </c:pt>
                <c:pt idx="8">
                  <c:v>Crime</c:v>
                </c:pt>
                <c:pt idx="9">
                  <c:v>Biography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Thriller</c:v>
                </c:pt>
                <c:pt idx="14">
                  <c:v>Game-Show</c:v>
                </c:pt>
                <c:pt idx="15">
                  <c:v>Family</c:v>
                </c:pt>
                <c:pt idx="16">
                  <c:v>Music</c:v>
                </c:pt>
                <c:pt idx="17">
                  <c:v>Western</c:v>
                </c:pt>
                <c:pt idx="18">
                  <c:v>Musical</c:v>
                </c:pt>
                <c:pt idx="19">
                  <c:v>Film-Noir</c:v>
                </c:pt>
                <c:pt idx="20">
                  <c:v>History</c:v>
                </c:pt>
                <c:pt idx="21">
                  <c:v>War</c:v>
                </c:pt>
                <c:pt idx="22">
                  <c:v>Sport</c:v>
                </c:pt>
                <c:pt idx="23">
                  <c:v>Reality-TV</c:v>
                </c:pt>
                <c:pt idx="24">
                  <c:v>Short</c:v>
                </c:pt>
                <c:pt idx="25">
                  <c:v>News</c:v>
                </c:pt>
              </c:strCache>
            </c:strRef>
          </c:cat>
          <c:val>
            <c:numRef>
              <c:f>'Movie Genre'!$H$2:$H$27</c:f>
              <c:numCache>
                <c:formatCode>General</c:formatCode>
                <c:ptCount val="26"/>
                <c:pt idx="0">
                  <c:v>6.3</c:v>
                </c:pt>
                <c:pt idx="1">
                  <c:v>7.4</c:v>
                </c:pt>
                <c:pt idx="2">
                  <c:v>6.6</c:v>
                </c:pt>
                <c:pt idx="3">
                  <c:v>6.9</c:v>
                </c:pt>
                <c:pt idx="4">
                  <c:v>6.7</c:v>
                </c:pt>
                <c:pt idx="5">
                  <c:v>6.3</c:v>
                </c:pt>
                <c:pt idx="6">
                  <c:v>6.6</c:v>
                </c:pt>
                <c:pt idx="7">
                  <c:v>6.4</c:v>
                </c:pt>
                <c:pt idx="8">
                  <c:v>6.6</c:v>
                </c:pt>
                <c:pt idx="9">
                  <c:v>7.2</c:v>
                </c:pt>
                <c:pt idx="10">
                  <c:v>6.4</c:v>
                </c:pt>
                <c:pt idx="11">
                  <c:v>5.9</c:v>
                </c:pt>
                <c:pt idx="12">
                  <c:v>6.5</c:v>
                </c:pt>
                <c:pt idx="13">
                  <c:v>6.4</c:v>
                </c:pt>
                <c:pt idx="14">
                  <c:v>2.9</c:v>
                </c:pt>
                <c:pt idx="15">
                  <c:v>6.4</c:v>
                </c:pt>
                <c:pt idx="16">
                  <c:v>6.7</c:v>
                </c:pt>
                <c:pt idx="17">
                  <c:v>6.8</c:v>
                </c:pt>
                <c:pt idx="18">
                  <c:v>6.7</c:v>
                </c:pt>
                <c:pt idx="19">
                  <c:v>7.65</c:v>
                </c:pt>
                <c:pt idx="20">
                  <c:v>7.2</c:v>
                </c:pt>
                <c:pt idx="21">
                  <c:v>7.1</c:v>
                </c:pt>
                <c:pt idx="22">
                  <c:v>6.8</c:v>
                </c:pt>
                <c:pt idx="23">
                  <c:v>4.75</c:v>
                </c:pt>
                <c:pt idx="24">
                  <c:v>6.5</c:v>
                </c:pt>
                <c:pt idx="25">
                  <c:v>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9-41FA-9A74-E0B8DE0A2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267288"/>
        <c:axId val="323255768"/>
      </c:lineChart>
      <c:catAx>
        <c:axId val="323267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255768"/>
        <c:crosses val="autoZero"/>
        <c:auto val="1"/>
        <c:lblAlgn val="ctr"/>
        <c:lblOffset val="100"/>
        <c:noMultiLvlLbl val="0"/>
      </c:catAx>
      <c:valAx>
        <c:axId val="323255768"/>
        <c:scaling>
          <c:orientation val="minMax"/>
          <c:max val="8.5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2672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IMDB_Score V/S Variance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'Movie Genre'!$F$2:$F$27</c:f>
              <c:numCache>
                <c:formatCode>General</c:formatCode>
                <c:ptCount val="26"/>
                <c:pt idx="0">
                  <c:v>6.23</c:v>
                </c:pt>
                <c:pt idx="1">
                  <c:v>7.18</c:v>
                </c:pt>
                <c:pt idx="2">
                  <c:v>6.44</c:v>
                </c:pt>
                <c:pt idx="3">
                  <c:v>6.77</c:v>
                </c:pt>
                <c:pt idx="4">
                  <c:v>6.58</c:v>
                </c:pt>
                <c:pt idx="5">
                  <c:v>6.19</c:v>
                </c:pt>
                <c:pt idx="6">
                  <c:v>6.48</c:v>
                </c:pt>
                <c:pt idx="7">
                  <c:v>6.3</c:v>
                </c:pt>
                <c:pt idx="8">
                  <c:v>6.56</c:v>
                </c:pt>
                <c:pt idx="9">
                  <c:v>7.15</c:v>
                </c:pt>
                <c:pt idx="10">
                  <c:v>6.28</c:v>
                </c:pt>
                <c:pt idx="11">
                  <c:v>5.8</c:v>
                </c:pt>
                <c:pt idx="12">
                  <c:v>6.45</c:v>
                </c:pt>
                <c:pt idx="13">
                  <c:v>6.31</c:v>
                </c:pt>
                <c:pt idx="14">
                  <c:v>2.9</c:v>
                </c:pt>
                <c:pt idx="15">
                  <c:v>6.24</c:v>
                </c:pt>
                <c:pt idx="16">
                  <c:v>6.45</c:v>
                </c:pt>
                <c:pt idx="17">
                  <c:v>6.7</c:v>
                </c:pt>
                <c:pt idx="18">
                  <c:v>6.5</c:v>
                </c:pt>
                <c:pt idx="19">
                  <c:v>7.63</c:v>
                </c:pt>
                <c:pt idx="20">
                  <c:v>7.08</c:v>
                </c:pt>
                <c:pt idx="21">
                  <c:v>7.07</c:v>
                </c:pt>
                <c:pt idx="22">
                  <c:v>6.6</c:v>
                </c:pt>
                <c:pt idx="23">
                  <c:v>4.75</c:v>
                </c:pt>
                <c:pt idx="24">
                  <c:v>6.38</c:v>
                </c:pt>
                <c:pt idx="25">
                  <c:v>7.53</c:v>
                </c:pt>
              </c:numCache>
            </c:numRef>
          </c:xVal>
          <c:yVal>
            <c:numRef>
              <c:f>'Movie Genre'!$K$2:$K$27</c:f>
              <c:numCache>
                <c:formatCode>General</c:formatCode>
                <c:ptCount val="26"/>
                <c:pt idx="0">
                  <c:v>1.2515000000000001</c:v>
                </c:pt>
                <c:pt idx="1">
                  <c:v>1.107</c:v>
                </c:pt>
                <c:pt idx="2">
                  <c:v>1.2896000000000001</c:v>
                </c:pt>
                <c:pt idx="3">
                  <c:v>0.90890000000000004</c:v>
                </c:pt>
                <c:pt idx="4">
                  <c:v>1.304</c:v>
                </c:pt>
                <c:pt idx="5">
                  <c:v>1.1901999999999999</c:v>
                </c:pt>
                <c:pt idx="6">
                  <c:v>1.1717</c:v>
                </c:pt>
                <c:pt idx="7">
                  <c:v>1.3596999999999999</c:v>
                </c:pt>
                <c:pt idx="8">
                  <c:v>1.0578000000000001</c:v>
                </c:pt>
                <c:pt idx="9">
                  <c:v>0.52339999999999998</c:v>
                </c:pt>
                <c:pt idx="10">
                  <c:v>1.4779</c:v>
                </c:pt>
                <c:pt idx="11">
                  <c:v>1.2529999999999999</c:v>
                </c:pt>
                <c:pt idx="12">
                  <c:v>0.99570000000000003</c:v>
                </c:pt>
                <c:pt idx="13">
                  <c:v>1.1148</c:v>
                </c:pt>
                <c:pt idx="14">
                  <c:v>0</c:v>
                </c:pt>
                <c:pt idx="15">
                  <c:v>1.4614</c:v>
                </c:pt>
                <c:pt idx="16">
                  <c:v>1.4403999999999999</c:v>
                </c:pt>
                <c:pt idx="17">
                  <c:v>1.1026</c:v>
                </c:pt>
                <c:pt idx="18">
                  <c:v>1.4963</c:v>
                </c:pt>
                <c:pt idx="19">
                  <c:v>0.15559999999999999</c:v>
                </c:pt>
                <c:pt idx="20">
                  <c:v>0.78380000000000005</c:v>
                </c:pt>
                <c:pt idx="21">
                  <c:v>0.76359999999999995</c:v>
                </c:pt>
                <c:pt idx="22">
                  <c:v>1.2235</c:v>
                </c:pt>
                <c:pt idx="23">
                  <c:v>3.4224999999999999</c:v>
                </c:pt>
                <c:pt idx="24">
                  <c:v>0.4456</c:v>
                </c:pt>
                <c:pt idx="25">
                  <c:v>0.17560000000000001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93-4142-B954-A6A53B700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7775080"/>
        <c:axId val="1657787560"/>
      </c:scatterChart>
      <c:valAx>
        <c:axId val="1657775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787560"/>
        <c:crosses val="autoZero"/>
        <c:crossBetween val="midCat"/>
      </c:valAx>
      <c:valAx>
        <c:axId val="165778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775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Duration V/S IMDB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 '!$A$2:$A$4671</c:f>
              <c:numCache>
                <c:formatCode>General</c:formatCode>
                <c:ptCount val="4670"/>
                <c:pt idx="0">
                  <c:v>148</c:v>
                </c:pt>
                <c:pt idx="1">
                  <c:v>132</c:v>
                </c:pt>
                <c:pt idx="2">
                  <c:v>100</c:v>
                </c:pt>
                <c:pt idx="3">
                  <c:v>141</c:v>
                </c:pt>
                <c:pt idx="4">
                  <c:v>153</c:v>
                </c:pt>
                <c:pt idx="5">
                  <c:v>106</c:v>
                </c:pt>
                <c:pt idx="6">
                  <c:v>151</c:v>
                </c:pt>
                <c:pt idx="7">
                  <c:v>150</c:v>
                </c:pt>
                <c:pt idx="8">
                  <c:v>143</c:v>
                </c:pt>
                <c:pt idx="9">
                  <c:v>150</c:v>
                </c:pt>
                <c:pt idx="10">
                  <c:v>136</c:v>
                </c:pt>
                <c:pt idx="11">
                  <c:v>106</c:v>
                </c:pt>
                <c:pt idx="12">
                  <c:v>153</c:v>
                </c:pt>
                <c:pt idx="13">
                  <c:v>113</c:v>
                </c:pt>
                <c:pt idx="14">
                  <c:v>147</c:v>
                </c:pt>
                <c:pt idx="15">
                  <c:v>131</c:v>
                </c:pt>
                <c:pt idx="16">
                  <c:v>124</c:v>
                </c:pt>
                <c:pt idx="17">
                  <c:v>143</c:v>
                </c:pt>
                <c:pt idx="18">
                  <c:v>135</c:v>
                </c:pt>
                <c:pt idx="19">
                  <c:v>108</c:v>
                </c:pt>
                <c:pt idx="20">
                  <c:v>104</c:v>
                </c:pt>
                <c:pt idx="21">
                  <c:v>104</c:v>
                </c:pt>
                <c:pt idx="22">
                  <c:v>150</c:v>
                </c:pt>
                <c:pt idx="23">
                  <c:v>130</c:v>
                </c:pt>
                <c:pt idx="24">
                  <c:v>142</c:v>
                </c:pt>
                <c:pt idx="25">
                  <c:v>125</c:v>
                </c:pt>
                <c:pt idx="26">
                  <c:v>106</c:v>
                </c:pt>
                <c:pt idx="27">
                  <c:v>123</c:v>
                </c:pt>
                <c:pt idx="28">
                  <c:v>103</c:v>
                </c:pt>
                <c:pt idx="29">
                  <c:v>118</c:v>
                </c:pt>
                <c:pt idx="30">
                  <c:v>140</c:v>
                </c:pt>
                <c:pt idx="31">
                  <c:v>123</c:v>
                </c:pt>
                <c:pt idx="32">
                  <c:v>149</c:v>
                </c:pt>
                <c:pt idx="33">
                  <c:v>132</c:v>
                </c:pt>
                <c:pt idx="34">
                  <c:v>114</c:v>
                </c:pt>
                <c:pt idx="35">
                  <c:v>143</c:v>
                </c:pt>
                <c:pt idx="36">
                  <c:v>116</c:v>
                </c:pt>
                <c:pt idx="37">
                  <c:v>131</c:v>
                </c:pt>
                <c:pt idx="38">
                  <c:v>154</c:v>
                </c:pt>
                <c:pt idx="39">
                  <c:v>122</c:v>
                </c:pt>
                <c:pt idx="40">
                  <c:v>93</c:v>
                </c:pt>
                <c:pt idx="41">
                  <c:v>93</c:v>
                </c:pt>
                <c:pt idx="42">
                  <c:v>122</c:v>
                </c:pt>
                <c:pt idx="43">
                  <c:v>98</c:v>
                </c:pt>
                <c:pt idx="44">
                  <c:v>91</c:v>
                </c:pt>
                <c:pt idx="45">
                  <c:v>96</c:v>
                </c:pt>
                <c:pt idx="46">
                  <c:v>127</c:v>
                </c:pt>
                <c:pt idx="47">
                  <c:v>110</c:v>
                </c:pt>
                <c:pt idx="48">
                  <c:v>150</c:v>
                </c:pt>
                <c:pt idx="49">
                  <c:v>144</c:v>
                </c:pt>
                <c:pt idx="50">
                  <c:v>152</c:v>
                </c:pt>
                <c:pt idx="51">
                  <c:v>96</c:v>
                </c:pt>
                <c:pt idx="52">
                  <c:v>94</c:v>
                </c:pt>
                <c:pt idx="53">
                  <c:v>126</c:v>
                </c:pt>
                <c:pt idx="54">
                  <c:v>126</c:v>
                </c:pt>
                <c:pt idx="55">
                  <c:v>106</c:v>
                </c:pt>
                <c:pt idx="56">
                  <c:v>112</c:v>
                </c:pt>
                <c:pt idx="57">
                  <c:v>123</c:v>
                </c:pt>
                <c:pt idx="58">
                  <c:v>96</c:v>
                </c:pt>
                <c:pt idx="59">
                  <c:v>113</c:v>
                </c:pt>
                <c:pt idx="60">
                  <c:v>118</c:v>
                </c:pt>
                <c:pt idx="61">
                  <c:v>95</c:v>
                </c:pt>
                <c:pt idx="62">
                  <c:v>106</c:v>
                </c:pt>
                <c:pt idx="63">
                  <c:v>124</c:v>
                </c:pt>
                <c:pt idx="64">
                  <c:v>132</c:v>
                </c:pt>
                <c:pt idx="65">
                  <c:v>97</c:v>
                </c:pt>
                <c:pt idx="66">
                  <c:v>130</c:v>
                </c:pt>
                <c:pt idx="67">
                  <c:v>109</c:v>
                </c:pt>
                <c:pt idx="68">
                  <c:v>128</c:v>
                </c:pt>
                <c:pt idx="69">
                  <c:v>136</c:v>
                </c:pt>
                <c:pt idx="70">
                  <c:v>93</c:v>
                </c:pt>
                <c:pt idx="71">
                  <c:v>130</c:v>
                </c:pt>
                <c:pt idx="72">
                  <c:v>102</c:v>
                </c:pt>
                <c:pt idx="73">
                  <c:v>101</c:v>
                </c:pt>
                <c:pt idx="74">
                  <c:v>100</c:v>
                </c:pt>
                <c:pt idx="75">
                  <c:v>120</c:v>
                </c:pt>
                <c:pt idx="76">
                  <c:v>98</c:v>
                </c:pt>
                <c:pt idx="77">
                  <c:v>109</c:v>
                </c:pt>
                <c:pt idx="78">
                  <c:v>121</c:v>
                </c:pt>
                <c:pt idx="79">
                  <c:v>148</c:v>
                </c:pt>
                <c:pt idx="80">
                  <c:v>120</c:v>
                </c:pt>
                <c:pt idx="81">
                  <c:v>106</c:v>
                </c:pt>
                <c:pt idx="82">
                  <c:v>132</c:v>
                </c:pt>
                <c:pt idx="83">
                  <c:v>137</c:v>
                </c:pt>
                <c:pt idx="84">
                  <c:v>109</c:v>
                </c:pt>
                <c:pt idx="85">
                  <c:v>98</c:v>
                </c:pt>
                <c:pt idx="86">
                  <c:v>113</c:v>
                </c:pt>
                <c:pt idx="87">
                  <c:v>93</c:v>
                </c:pt>
                <c:pt idx="88">
                  <c:v>123</c:v>
                </c:pt>
                <c:pt idx="89">
                  <c:v>126</c:v>
                </c:pt>
                <c:pt idx="90">
                  <c:v>113</c:v>
                </c:pt>
                <c:pt idx="91">
                  <c:v>144</c:v>
                </c:pt>
                <c:pt idx="92">
                  <c:v>138</c:v>
                </c:pt>
                <c:pt idx="93">
                  <c:v>102</c:v>
                </c:pt>
                <c:pt idx="94">
                  <c:v>104</c:v>
                </c:pt>
                <c:pt idx="95">
                  <c:v>115</c:v>
                </c:pt>
                <c:pt idx="96">
                  <c:v>111</c:v>
                </c:pt>
                <c:pt idx="97">
                  <c:v>128</c:v>
                </c:pt>
                <c:pt idx="98">
                  <c:v>89</c:v>
                </c:pt>
                <c:pt idx="99">
                  <c:v>105</c:v>
                </c:pt>
                <c:pt idx="100">
                  <c:v>119</c:v>
                </c:pt>
                <c:pt idx="101">
                  <c:v>129</c:v>
                </c:pt>
                <c:pt idx="102">
                  <c:v>102</c:v>
                </c:pt>
                <c:pt idx="103">
                  <c:v>138</c:v>
                </c:pt>
                <c:pt idx="104">
                  <c:v>112</c:v>
                </c:pt>
                <c:pt idx="105">
                  <c:v>120</c:v>
                </c:pt>
                <c:pt idx="106">
                  <c:v>146</c:v>
                </c:pt>
                <c:pt idx="107">
                  <c:v>115</c:v>
                </c:pt>
                <c:pt idx="108">
                  <c:v>96</c:v>
                </c:pt>
                <c:pt idx="109">
                  <c:v>88</c:v>
                </c:pt>
                <c:pt idx="110">
                  <c:v>99</c:v>
                </c:pt>
                <c:pt idx="111">
                  <c:v>113</c:v>
                </c:pt>
                <c:pt idx="112">
                  <c:v>131</c:v>
                </c:pt>
                <c:pt idx="113">
                  <c:v>119</c:v>
                </c:pt>
                <c:pt idx="114">
                  <c:v>91</c:v>
                </c:pt>
                <c:pt idx="115">
                  <c:v>90</c:v>
                </c:pt>
                <c:pt idx="116">
                  <c:v>103</c:v>
                </c:pt>
                <c:pt idx="117">
                  <c:v>124</c:v>
                </c:pt>
                <c:pt idx="118">
                  <c:v>131</c:v>
                </c:pt>
                <c:pt idx="119">
                  <c:v>88</c:v>
                </c:pt>
                <c:pt idx="120">
                  <c:v>85</c:v>
                </c:pt>
                <c:pt idx="121">
                  <c:v>111</c:v>
                </c:pt>
                <c:pt idx="122">
                  <c:v>92</c:v>
                </c:pt>
                <c:pt idx="123">
                  <c:v>93</c:v>
                </c:pt>
                <c:pt idx="124">
                  <c:v>133</c:v>
                </c:pt>
                <c:pt idx="125">
                  <c:v>116</c:v>
                </c:pt>
                <c:pt idx="126">
                  <c:v>153</c:v>
                </c:pt>
                <c:pt idx="127">
                  <c:v>88</c:v>
                </c:pt>
                <c:pt idx="128">
                  <c:v>115</c:v>
                </c:pt>
                <c:pt idx="129">
                  <c:v>95</c:v>
                </c:pt>
                <c:pt idx="130">
                  <c:v>133</c:v>
                </c:pt>
                <c:pt idx="131">
                  <c:v>97</c:v>
                </c:pt>
                <c:pt idx="132">
                  <c:v>90</c:v>
                </c:pt>
                <c:pt idx="133">
                  <c:v>154</c:v>
                </c:pt>
                <c:pt idx="134">
                  <c:v>150</c:v>
                </c:pt>
                <c:pt idx="135">
                  <c:v>127</c:v>
                </c:pt>
                <c:pt idx="136">
                  <c:v>121</c:v>
                </c:pt>
                <c:pt idx="137">
                  <c:v>102</c:v>
                </c:pt>
                <c:pt idx="138">
                  <c:v>126</c:v>
                </c:pt>
                <c:pt idx="139">
                  <c:v>121</c:v>
                </c:pt>
                <c:pt idx="140">
                  <c:v>127</c:v>
                </c:pt>
                <c:pt idx="141">
                  <c:v>138</c:v>
                </c:pt>
                <c:pt idx="142">
                  <c:v>122</c:v>
                </c:pt>
                <c:pt idx="143">
                  <c:v>124</c:v>
                </c:pt>
                <c:pt idx="144">
                  <c:v>106</c:v>
                </c:pt>
                <c:pt idx="145">
                  <c:v>124</c:v>
                </c:pt>
                <c:pt idx="146">
                  <c:v>128</c:v>
                </c:pt>
                <c:pt idx="147">
                  <c:v>138</c:v>
                </c:pt>
                <c:pt idx="148">
                  <c:v>115</c:v>
                </c:pt>
                <c:pt idx="149">
                  <c:v>100</c:v>
                </c:pt>
                <c:pt idx="150">
                  <c:v>135</c:v>
                </c:pt>
                <c:pt idx="151">
                  <c:v>60</c:v>
                </c:pt>
                <c:pt idx="152">
                  <c:v>117</c:v>
                </c:pt>
                <c:pt idx="153">
                  <c:v>96</c:v>
                </c:pt>
                <c:pt idx="154">
                  <c:v>107</c:v>
                </c:pt>
                <c:pt idx="155">
                  <c:v>92</c:v>
                </c:pt>
                <c:pt idx="156">
                  <c:v>115</c:v>
                </c:pt>
                <c:pt idx="157">
                  <c:v>92</c:v>
                </c:pt>
                <c:pt idx="158">
                  <c:v>117</c:v>
                </c:pt>
                <c:pt idx="159">
                  <c:v>146</c:v>
                </c:pt>
                <c:pt idx="160">
                  <c:v>94</c:v>
                </c:pt>
                <c:pt idx="161">
                  <c:v>116</c:v>
                </c:pt>
                <c:pt idx="162">
                  <c:v>147</c:v>
                </c:pt>
                <c:pt idx="163">
                  <c:v>90</c:v>
                </c:pt>
                <c:pt idx="164">
                  <c:v>101</c:v>
                </c:pt>
                <c:pt idx="165">
                  <c:v>138</c:v>
                </c:pt>
                <c:pt idx="166">
                  <c:v>107</c:v>
                </c:pt>
                <c:pt idx="167">
                  <c:v>142</c:v>
                </c:pt>
                <c:pt idx="168">
                  <c:v>100</c:v>
                </c:pt>
                <c:pt idx="169">
                  <c:v>82</c:v>
                </c:pt>
                <c:pt idx="170">
                  <c:v>98</c:v>
                </c:pt>
                <c:pt idx="171">
                  <c:v>95</c:v>
                </c:pt>
                <c:pt idx="172">
                  <c:v>96</c:v>
                </c:pt>
                <c:pt idx="173">
                  <c:v>143</c:v>
                </c:pt>
                <c:pt idx="174">
                  <c:v>123</c:v>
                </c:pt>
                <c:pt idx="175">
                  <c:v>101</c:v>
                </c:pt>
                <c:pt idx="176">
                  <c:v>134</c:v>
                </c:pt>
                <c:pt idx="177">
                  <c:v>132</c:v>
                </c:pt>
                <c:pt idx="178">
                  <c:v>129</c:v>
                </c:pt>
                <c:pt idx="179">
                  <c:v>106</c:v>
                </c:pt>
                <c:pt idx="180">
                  <c:v>113</c:v>
                </c:pt>
                <c:pt idx="181">
                  <c:v>102</c:v>
                </c:pt>
                <c:pt idx="182">
                  <c:v>135</c:v>
                </c:pt>
                <c:pt idx="183">
                  <c:v>125</c:v>
                </c:pt>
                <c:pt idx="184">
                  <c:v>110</c:v>
                </c:pt>
                <c:pt idx="185">
                  <c:v>124</c:v>
                </c:pt>
                <c:pt idx="186">
                  <c:v>123</c:v>
                </c:pt>
                <c:pt idx="187">
                  <c:v>130</c:v>
                </c:pt>
                <c:pt idx="188">
                  <c:v>92</c:v>
                </c:pt>
                <c:pt idx="189">
                  <c:v>127</c:v>
                </c:pt>
                <c:pt idx="190">
                  <c:v>123</c:v>
                </c:pt>
                <c:pt idx="191">
                  <c:v>123</c:v>
                </c:pt>
                <c:pt idx="192">
                  <c:v>107</c:v>
                </c:pt>
                <c:pt idx="193">
                  <c:v>124</c:v>
                </c:pt>
                <c:pt idx="194">
                  <c:v>77</c:v>
                </c:pt>
                <c:pt idx="195">
                  <c:v>109</c:v>
                </c:pt>
                <c:pt idx="196">
                  <c:v>134</c:v>
                </c:pt>
                <c:pt idx="197">
                  <c:v>117</c:v>
                </c:pt>
                <c:pt idx="198">
                  <c:v>135</c:v>
                </c:pt>
                <c:pt idx="199">
                  <c:v>121</c:v>
                </c:pt>
                <c:pt idx="200">
                  <c:v>117</c:v>
                </c:pt>
                <c:pt idx="201">
                  <c:v>124</c:v>
                </c:pt>
                <c:pt idx="202">
                  <c:v>140</c:v>
                </c:pt>
                <c:pt idx="203">
                  <c:v>142</c:v>
                </c:pt>
                <c:pt idx="204">
                  <c:v>92</c:v>
                </c:pt>
                <c:pt idx="205">
                  <c:v>138</c:v>
                </c:pt>
                <c:pt idx="206">
                  <c:v>136</c:v>
                </c:pt>
                <c:pt idx="207">
                  <c:v>98</c:v>
                </c:pt>
                <c:pt idx="208">
                  <c:v>116</c:v>
                </c:pt>
                <c:pt idx="209">
                  <c:v>153</c:v>
                </c:pt>
                <c:pt idx="210">
                  <c:v>120</c:v>
                </c:pt>
                <c:pt idx="211">
                  <c:v>101</c:v>
                </c:pt>
                <c:pt idx="212">
                  <c:v>91</c:v>
                </c:pt>
                <c:pt idx="213">
                  <c:v>108</c:v>
                </c:pt>
                <c:pt idx="214">
                  <c:v>112</c:v>
                </c:pt>
                <c:pt idx="215">
                  <c:v>100</c:v>
                </c:pt>
                <c:pt idx="216">
                  <c:v>108</c:v>
                </c:pt>
                <c:pt idx="217">
                  <c:v>114</c:v>
                </c:pt>
                <c:pt idx="218">
                  <c:v>119</c:v>
                </c:pt>
                <c:pt idx="219">
                  <c:v>142</c:v>
                </c:pt>
                <c:pt idx="220">
                  <c:v>125</c:v>
                </c:pt>
                <c:pt idx="221">
                  <c:v>126</c:v>
                </c:pt>
                <c:pt idx="222">
                  <c:v>119</c:v>
                </c:pt>
                <c:pt idx="223">
                  <c:v>85</c:v>
                </c:pt>
                <c:pt idx="224">
                  <c:v>119</c:v>
                </c:pt>
                <c:pt idx="225">
                  <c:v>60</c:v>
                </c:pt>
                <c:pt idx="226">
                  <c:v>102</c:v>
                </c:pt>
                <c:pt idx="227">
                  <c:v>103</c:v>
                </c:pt>
                <c:pt idx="228">
                  <c:v>76</c:v>
                </c:pt>
                <c:pt idx="229">
                  <c:v>120</c:v>
                </c:pt>
                <c:pt idx="230">
                  <c:v>127</c:v>
                </c:pt>
                <c:pt idx="231">
                  <c:v>105</c:v>
                </c:pt>
                <c:pt idx="232">
                  <c:v>121</c:v>
                </c:pt>
                <c:pt idx="233">
                  <c:v>114</c:v>
                </c:pt>
                <c:pt idx="234">
                  <c:v>129</c:v>
                </c:pt>
                <c:pt idx="235">
                  <c:v>120</c:v>
                </c:pt>
                <c:pt idx="236">
                  <c:v>82</c:v>
                </c:pt>
                <c:pt idx="237">
                  <c:v>115</c:v>
                </c:pt>
                <c:pt idx="238">
                  <c:v>84</c:v>
                </c:pt>
                <c:pt idx="239">
                  <c:v>97</c:v>
                </c:pt>
                <c:pt idx="240">
                  <c:v>151</c:v>
                </c:pt>
                <c:pt idx="241">
                  <c:v>136</c:v>
                </c:pt>
                <c:pt idx="242">
                  <c:v>104</c:v>
                </c:pt>
                <c:pt idx="243">
                  <c:v>127</c:v>
                </c:pt>
                <c:pt idx="244">
                  <c:v>145</c:v>
                </c:pt>
                <c:pt idx="245">
                  <c:v>144</c:v>
                </c:pt>
                <c:pt idx="246">
                  <c:v>119</c:v>
                </c:pt>
                <c:pt idx="247">
                  <c:v>153</c:v>
                </c:pt>
                <c:pt idx="248">
                  <c:v>140</c:v>
                </c:pt>
                <c:pt idx="249">
                  <c:v>141</c:v>
                </c:pt>
                <c:pt idx="250">
                  <c:v>106</c:v>
                </c:pt>
                <c:pt idx="251">
                  <c:v>98</c:v>
                </c:pt>
                <c:pt idx="252">
                  <c:v>116</c:v>
                </c:pt>
                <c:pt idx="253">
                  <c:v>115</c:v>
                </c:pt>
                <c:pt idx="254">
                  <c:v>91</c:v>
                </c:pt>
                <c:pt idx="255">
                  <c:v>78</c:v>
                </c:pt>
                <c:pt idx="256">
                  <c:v>103</c:v>
                </c:pt>
                <c:pt idx="257">
                  <c:v>131</c:v>
                </c:pt>
                <c:pt idx="258">
                  <c:v>104</c:v>
                </c:pt>
                <c:pt idx="259">
                  <c:v>101</c:v>
                </c:pt>
                <c:pt idx="260">
                  <c:v>102</c:v>
                </c:pt>
                <c:pt idx="261">
                  <c:v>103</c:v>
                </c:pt>
                <c:pt idx="262">
                  <c:v>121</c:v>
                </c:pt>
                <c:pt idx="263">
                  <c:v>143</c:v>
                </c:pt>
                <c:pt idx="264">
                  <c:v>121</c:v>
                </c:pt>
                <c:pt idx="265">
                  <c:v>129</c:v>
                </c:pt>
                <c:pt idx="266">
                  <c:v>101</c:v>
                </c:pt>
                <c:pt idx="267">
                  <c:v>87</c:v>
                </c:pt>
                <c:pt idx="268">
                  <c:v>101</c:v>
                </c:pt>
                <c:pt idx="269">
                  <c:v>95</c:v>
                </c:pt>
                <c:pt idx="270">
                  <c:v>102</c:v>
                </c:pt>
                <c:pt idx="271">
                  <c:v>131</c:v>
                </c:pt>
                <c:pt idx="272">
                  <c:v>114</c:v>
                </c:pt>
                <c:pt idx="273">
                  <c:v>94</c:v>
                </c:pt>
                <c:pt idx="274">
                  <c:v>122</c:v>
                </c:pt>
                <c:pt idx="275">
                  <c:v>95</c:v>
                </c:pt>
                <c:pt idx="276">
                  <c:v>115</c:v>
                </c:pt>
                <c:pt idx="277">
                  <c:v>88</c:v>
                </c:pt>
                <c:pt idx="278">
                  <c:v>110</c:v>
                </c:pt>
                <c:pt idx="279">
                  <c:v>130</c:v>
                </c:pt>
                <c:pt idx="280">
                  <c:v>146</c:v>
                </c:pt>
                <c:pt idx="281">
                  <c:v>85</c:v>
                </c:pt>
                <c:pt idx="282">
                  <c:v>93</c:v>
                </c:pt>
                <c:pt idx="283">
                  <c:v>152</c:v>
                </c:pt>
                <c:pt idx="284">
                  <c:v>85</c:v>
                </c:pt>
                <c:pt idx="285">
                  <c:v>126</c:v>
                </c:pt>
                <c:pt idx="286">
                  <c:v>146</c:v>
                </c:pt>
                <c:pt idx="287">
                  <c:v>89</c:v>
                </c:pt>
                <c:pt idx="288">
                  <c:v>88</c:v>
                </c:pt>
                <c:pt idx="289">
                  <c:v>105</c:v>
                </c:pt>
                <c:pt idx="290">
                  <c:v>135</c:v>
                </c:pt>
                <c:pt idx="291">
                  <c:v>100</c:v>
                </c:pt>
                <c:pt idx="292">
                  <c:v>102</c:v>
                </c:pt>
                <c:pt idx="293">
                  <c:v>100</c:v>
                </c:pt>
                <c:pt idx="294">
                  <c:v>119</c:v>
                </c:pt>
                <c:pt idx="295">
                  <c:v>92</c:v>
                </c:pt>
                <c:pt idx="296">
                  <c:v>105</c:v>
                </c:pt>
                <c:pt idx="297">
                  <c:v>107</c:v>
                </c:pt>
                <c:pt idx="298">
                  <c:v>101</c:v>
                </c:pt>
                <c:pt idx="299">
                  <c:v>137</c:v>
                </c:pt>
                <c:pt idx="300">
                  <c:v>115</c:v>
                </c:pt>
                <c:pt idx="301">
                  <c:v>124</c:v>
                </c:pt>
                <c:pt idx="302">
                  <c:v>118</c:v>
                </c:pt>
                <c:pt idx="303">
                  <c:v>98</c:v>
                </c:pt>
                <c:pt idx="304">
                  <c:v>82</c:v>
                </c:pt>
                <c:pt idx="305">
                  <c:v>98</c:v>
                </c:pt>
                <c:pt idx="306">
                  <c:v>90</c:v>
                </c:pt>
                <c:pt idx="307">
                  <c:v>130</c:v>
                </c:pt>
                <c:pt idx="308">
                  <c:v>90</c:v>
                </c:pt>
                <c:pt idx="309">
                  <c:v>94</c:v>
                </c:pt>
                <c:pt idx="310">
                  <c:v>114</c:v>
                </c:pt>
                <c:pt idx="311">
                  <c:v>94</c:v>
                </c:pt>
                <c:pt idx="312">
                  <c:v>151</c:v>
                </c:pt>
                <c:pt idx="313">
                  <c:v>88</c:v>
                </c:pt>
                <c:pt idx="314">
                  <c:v>121</c:v>
                </c:pt>
                <c:pt idx="315">
                  <c:v>128</c:v>
                </c:pt>
                <c:pt idx="316">
                  <c:v>128</c:v>
                </c:pt>
                <c:pt idx="317">
                  <c:v>141</c:v>
                </c:pt>
                <c:pt idx="318">
                  <c:v>95</c:v>
                </c:pt>
                <c:pt idx="319">
                  <c:v>92</c:v>
                </c:pt>
                <c:pt idx="320">
                  <c:v>121</c:v>
                </c:pt>
                <c:pt idx="321">
                  <c:v>113</c:v>
                </c:pt>
                <c:pt idx="322">
                  <c:v>106</c:v>
                </c:pt>
                <c:pt idx="323">
                  <c:v>146</c:v>
                </c:pt>
                <c:pt idx="324">
                  <c:v>88</c:v>
                </c:pt>
                <c:pt idx="325">
                  <c:v>150</c:v>
                </c:pt>
                <c:pt idx="326">
                  <c:v>119</c:v>
                </c:pt>
                <c:pt idx="327">
                  <c:v>128</c:v>
                </c:pt>
                <c:pt idx="328">
                  <c:v>106</c:v>
                </c:pt>
                <c:pt idx="329">
                  <c:v>117</c:v>
                </c:pt>
                <c:pt idx="330">
                  <c:v>129</c:v>
                </c:pt>
                <c:pt idx="331">
                  <c:v>116</c:v>
                </c:pt>
                <c:pt idx="332">
                  <c:v>114</c:v>
                </c:pt>
                <c:pt idx="333">
                  <c:v>114</c:v>
                </c:pt>
                <c:pt idx="334">
                  <c:v>96</c:v>
                </c:pt>
                <c:pt idx="335">
                  <c:v>132</c:v>
                </c:pt>
                <c:pt idx="336">
                  <c:v>104</c:v>
                </c:pt>
                <c:pt idx="337">
                  <c:v>111</c:v>
                </c:pt>
                <c:pt idx="338">
                  <c:v>138</c:v>
                </c:pt>
                <c:pt idx="339">
                  <c:v>129</c:v>
                </c:pt>
                <c:pt idx="340">
                  <c:v>144</c:v>
                </c:pt>
                <c:pt idx="341">
                  <c:v>110</c:v>
                </c:pt>
                <c:pt idx="342">
                  <c:v>140</c:v>
                </c:pt>
                <c:pt idx="343">
                  <c:v>113</c:v>
                </c:pt>
                <c:pt idx="344">
                  <c:v>143</c:v>
                </c:pt>
                <c:pt idx="345">
                  <c:v>108</c:v>
                </c:pt>
                <c:pt idx="346">
                  <c:v>108</c:v>
                </c:pt>
                <c:pt idx="347">
                  <c:v>124</c:v>
                </c:pt>
                <c:pt idx="348">
                  <c:v>116</c:v>
                </c:pt>
                <c:pt idx="349">
                  <c:v>110</c:v>
                </c:pt>
                <c:pt idx="350">
                  <c:v>91</c:v>
                </c:pt>
                <c:pt idx="351">
                  <c:v>107</c:v>
                </c:pt>
                <c:pt idx="352">
                  <c:v>115</c:v>
                </c:pt>
                <c:pt idx="353">
                  <c:v>100</c:v>
                </c:pt>
                <c:pt idx="354">
                  <c:v>104</c:v>
                </c:pt>
                <c:pt idx="355">
                  <c:v>138</c:v>
                </c:pt>
                <c:pt idx="356">
                  <c:v>140</c:v>
                </c:pt>
                <c:pt idx="357">
                  <c:v>120</c:v>
                </c:pt>
                <c:pt idx="358">
                  <c:v>122</c:v>
                </c:pt>
                <c:pt idx="359">
                  <c:v>83</c:v>
                </c:pt>
                <c:pt idx="360">
                  <c:v>139</c:v>
                </c:pt>
                <c:pt idx="361">
                  <c:v>131</c:v>
                </c:pt>
                <c:pt idx="362">
                  <c:v>104</c:v>
                </c:pt>
                <c:pt idx="363">
                  <c:v>130</c:v>
                </c:pt>
                <c:pt idx="364">
                  <c:v>145</c:v>
                </c:pt>
                <c:pt idx="365">
                  <c:v>104</c:v>
                </c:pt>
                <c:pt idx="366">
                  <c:v>97</c:v>
                </c:pt>
                <c:pt idx="367">
                  <c:v>108</c:v>
                </c:pt>
                <c:pt idx="368">
                  <c:v>123</c:v>
                </c:pt>
                <c:pt idx="369">
                  <c:v>106</c:v>
                </c:pt>
                <c:pt idx="370">
                  <c:v>112</c:v>
                </c:pt>
                <c:pt idx="371">
                  <c:v>135</c:v>
                </c:pt>
                <c:pt idx="372">
                  <c:v>109</c:v>
                </c:pt>
                <c:pt idx="373">
                  <c:v>86</c:v>
                </c:pt>
                <c:pt idx="374">
                  <c:v>95</c:v>
                </c:pt>
                <c:pt idx="375">
                  <c:v>107</c:v>
                </c:pt>
                <c:pt idx="376">
                  <c:v>130</c:v>
                </c:pt>
                <c:pt idx="377">
                  <c:v>82</c:v>
                </c:pt>
                <c:pt idx="378">
                  <c:v>88</c:v>
                </c:pt>
                <c:pt idx="379">
                  <c:v>120</c:v>
                </c:pt>
                <c:pt idx="380">
                  <c:v>123</c:v>
                </c:pt>
                <c:pt idx="381">
                  <c:v>101</c:v>
                </c:pt>
                <c:pt idx="382">
                  <c:v>113</c:v>
                </c:pt>
                <c:pt idx="383">
                  <c:v>110</c:v>
                </c:pt>
                <c:pt idx="384">
                  <c:v>142</c:v>
                </c:pt>
                <c:pt idx="385">
                  <c:v>102</c:v>
                </c:pt>
                <c:pt idx="386">
                  <c:v>126</c:v>
                </c:pt>
                <c:pt idx="387">
                  <c:v>83</c:v>
                </c:pt>
                <c:pt idx="388">
                  <c:v>85</c:v>
                </c:pt>
                <c:pt idx="389">
                  <c:v>97</c:v>
                </c:pt>
                <c:pt idx="390">
                  <c:v>120</c:v>
                </c:pt>
                <c:pt idx="391">
                  <c:v>116</c:v>
                </c:pt>
                <c:pt idx="392">
                  <c:v>113</c:v>
                </c:pt>
                <c:pt idx="393">
                  <c:v>87</c:v>
                </c:pt>
                <c:pt idx="394">
                  <c:v>101</c:v>
                </c:pt>
                <c:pt idx="395">
                  <c:v>110</c:v>
                </c:pt>
                <c:pt idx="396">
                  <c:v>128</c:v>
                </c:pt>
                <c:pt idx="397">
                  <c:v>138</c:v>
                </c:pt>
                <c:pt idx="398">
                  <c:v>88</c:v>
                </c:pt>
                <c:pt idx="399">
                  <c:v>91</c:v>
                </c:pt>
                <c:pt idx="400">
                  <c:v>138</c:v>
                </c:pt>
                <c:pt idx="401">
                  <c:v>99</c:v>
                </c:pt>
                <c:pt idx="402">
                  <c:v>117</c:v>
                </c:pt>
                <c:pt idx="403">
                  <c:v>117</c:v>
                </c:pt>
                <c:pt idx="404">
                  <c:v>123</c:v>
                </c:pt>
                <c:pt idx="405">
                  <c:v>118</c:v>
                </c:pt>
                <c:pt idx="406">
                  <c:v>154</c:v>
                </c:pt>
                <c:pt idx="407">
                  <c:v>118</c:v>
                </c:pt>
                <c:pt idx="408">
                  <c:v>90</c:v>
                </c:pt>
                <c:pt idx="409">
                  <c:v>113</c:v>
                </c:pt>
                <c:pt idx="410">
                  <c:v>88</c:v>
                </c:pt>
                <c:pt idx="411">
                  <c:v>93</c:v>
                </c:pt>
                <c:pt idx="412">
                  <c:v>104</c:v>
                </c:pt>
                <c:pt idx="413">
                  <c:v>135</c:v>
                </c:pt>
                <c:pt idx="414">
                  <c:v>134</c:v>
                </c:pt>
                <c:pt idx="415">
                  <c:v>98</c:v>
                </c:pt>
                <c:pt idx="416">
                  <c:v>80</c:v>
                </c:pt>
                <c:pt idx="417">
                  <c:v>83</c:v>
                </c:pt>
                <c:pt idx="418">
                  <c:v>102</c:v>
                </c:pt>
                <c:pt idx="419">
                  <c:v>130</c:v>
                </c:pt>
                <c:pt idx="420">
                  <c:v>129</c:v>
                </c:pt>
                <c:pt idx="421">
                  <c:v>117</c:v>
                </c:pt>
                <c:pt idx="422">
                  <c:v>89</c:v>
                </c:pt>
                <c:pt idx="423">
                  <c:v>74</c:v>
                </c:pt>
                <c:pt idx="424">
                  <c:v>96</c:v>
                </c:pt>
                <c:pt idx="425">
                  <c:v>114</c:v>
                </c:pt>
                <c:pt idx="426">
                  <c:v>99</c:v>
                </c:pt>
                <c:pt idx="427">
                  <c:v>129</c:v>
                </c:pt>
                <c:pt idx="428">
                  <c:v>113</c:v>
                </c:pt>
                <c:pt idx="429">
                  <c:v>90</c:v>
                </c:pt>
                <c:pt idx="430">
                  <c:v>118</c:v>
                </c:pt>
                <c:pt idx="431">
                  <c:v>106</c:v>
                </c:pt>
                <c:pt idx="432">
                  <c:v>81</c:v>
                </c:pt>
                <c:pt idx="433">
                  <c:v>117</c:v>
                </c:pt>
                <c:pt idx="434">
                  <c:v>89</c:v>
                </c:pt>
                <c:pt idx="435">
                  <c:v>145</c:v>
                </c:pt>
                <c:pt idx="436">
                  <c:v>114</c:v>
                </c:pt>
                <c:pt idx="437">
                  <c:v>87</c:v>
                </c:pt>
                <c:pt idx="438">
                  <c:v>119</c:v>
                </c:pt>
                <c:pt idx="439">
                  <c:v>91</c:v>
                </c:pt>
                <c:pt idx="440">
                  <c:v>118</c:v>
                </c:pt>
                <c:pt idx="441">
                  <c:v>116</c:v>
                </c:pt>
                <c:pt idx="442">
                  <c:v>97</c:v>
                </c:pt>
                <c:pt idx="443">
                  <c:v>106</c:v>
                </c:pt>
                <c:pt idx="444">
                  <c:v>106</c:v>
                </c:pt>
                <c:pt idx="445">
                  <c:v>94</c:v>
                </c:pt>
                <c:pt idx="446">
                  <c:v>104</c:v>
                </c:pt>
                <c:pt idx="447">
                  <c:v>102</c:v>
                </c:pt>
                <c:pt idx="448">
                  <c:v>105</c:v>
                </c:pt>
                <c:pt idx="449">
                  <c:v>89</c:v>
                </c:pt>
                <c:pt idx="450">
                  <c:v>135</c:v>
                </c:pt>
                <c:pt idx="451">
                  <c:v>73</c:v>
                </c:pt>
                <c:pt idx="452">
                  <c:v>94</c:v>
                </c:pt>
                <c:pt idx="453">
                  <c:v>95</c:v>
                </c:pt>
                <c:pt idx="454">
                  <c:v>124</c:v>
                </c:pt>
                <c:pt idx="455">
                  <c:v>136</c:v>
                </c:pt>
                <c:pt idx="456">
                  <c:v>91</c:v>
                </c:pt>
                <c:pt idx="457">
                  <c:v>107</c:v>
                </c:pt>
                <c:pt idx="458">
                  <c:v>108</c:v>
                </c:pt>
                <c:pt idx="459">
                  <c:v>99</c:v>
                </c:pt>
                <c:pt idx="460">
                  <c:v>92</c:v>
                </c:pt>
                <c:pt idx="461">
                  <c:v>87</c:v>
                </c:pt>
                <c:pt idx="462">
                  <c:v>110</c:v>
                </c:pt>
                <c:pt idx="463">
                  <c:v>98</c:v>
                </c:pt>
                <c:pt idx="464">
                  <c:v>154</c:v>
                </c:pt>
                <c:pt idx="465">
                  <c:v>129</c:v>
                </c:pt>
                <c:pt idx="466">
                  <c:v>86</c:v>
                </c:pt>
                <c:pt idx="467">
                  <c:v>109</c:v>
                </c:pt>
                <c:pt idx="468">
                  <c:v>104</c:v>
                </c:pt>
                <c:pt idx="469">
                  <c:v>110</c:v>
                </c:pt>
                <c:pt idx="470">
                  <c:v>136</c:v>
                </c:pt>
                <c:pt idx="471">
                  <c:v>115</c:v>
                </c:pt>
                <c:pt idx="472">
                  <c:v>99</c:v>
                </c:pt>
                <c:pt idx="473">
                  <c:v>117</c:v>
                </c:pt>
                <c:pt idx="474">
                  <c:v>125</c:v>
                </c:pt>
                <c:pt idx="475">
                  <c:v>110</c:v>
                </c:pt>
                <c:pt idx="476">
                  <c:v>125</c:v>
                </c:pt>
                <c:pt idx="477">
                  <c:v>102</c:v>
                </c:pt>
                <c:pt idx="478">
                  <c:v>128</c:v>
                </c:pt>
                <c:pt idx="479">
                  <c:v>100</c:v>
                </c:pt>
                <c:pt idx="480">
                  <c:v>124</c:v>
                </c:pt>
                <c:pt idx="481">
                  <c:v>102</c:v>
                </c:pt>
                <c:pt idx="482">
                  <c:v>90</c:v>
                </c:pt>
                <c:pt idx="483">
                  <c:v>130</c:v>
                </c:pt>
                <c:pt idx="484">
                  <c:v>118</c:v>
                </c:pt>
                <c:pt idx="485">
                  <c:v>142</c:v>
                </c:pt>
                <c:pt idx="486">
                  <c:v>100</c:v>
                </c:pt>
                <c:pt idx="487">
                  <c:v>116</c:v>
                </c:pt>
                <c:pt idx="488">
                  <c:v>131</c:v>
                </c:pt>
                <c:pt idx="489">
                  <c:v>91</c:v>
                </c:pt>
                <c:pt idx="490">
                  <c:v>123</c:v>
                </c:pt>
                <c:pt idx="491">
                  <c:v>134</c:v>
                </c:pt>
                <c:pt idx="492">
                  <c:v>148</c:v>
                </c:pt>
                <c:pt idx="493">
                  <c:v>110</c:v>
                </c:pt>
                <c:pt idx="494">
                  <c:v>113</c:v>
                </c:pt>
                <c:pt idx="495">
                  <c:v>94</c:v>
                </c:pt>
                <c:pt idx="496">
                  <c:v>116</c:v>
                </c:pt>
                <c:pt idx="497">
                  <c:v>99</c:v>
                </c:pt>
                <c:pt idx="498">
                  <c:v>84</c:v>
                </c:pt>
                <c:pt idx="499">
                  <c:v>93</c:v>
                </c:pt>
                <c:pt idx="500">
                  <c:v>113</c:v>
                </c:pt>
                <c:pt idx="501">
                  <c:v>106</c:v>
                </c:pt>
                <c:pt idx="502">
                  <c:v>91</c:v>
                </c:pt>
                <c:pt idx="503">
                  <c:v>128</c:v>
                </c:pt>
                <c:pt idx="504">
                  <c:v>98</c:v>
                </c:pt>
                <c:pt idx="505">
                  <c:v>134</c:v>
                </c:pt>
                <c:pt idx="506">
                  <c:v>97</c:v>
                </c:pt>
                <c:pt idx="507">
                  <c:v>112</c:v>
                </c:pt>
                <c:pt idx="508">
                  <c:v>153</c:v>
                </c:pt>
                <c:pt idx="509">
                  <c:v>110</c:v>
                </c:pt>
                <c:pt idx="510">
                  <c:v>122</c:v>
                </c:pt>
                <c:pt idx="511">
                  <c:v>87</c:v>
                </c:pt>
                <c:pt idx="512">
                  <c:v>125</c:v>
                </c:pt>
                <c:pt idx="513">
                  <c:v>87</c:v>
                </c:pt>
                <c:pt idx="514">
                  <c:v>152</c:v>
                </c:pt>
                <c:pt idx="515">
                  <c:v>116</c:v>
                </c:pt>
                <c:pt idx="516">
                  <c:v>109</c:v>
                </c:pt>
                <c:pt idx="517">
                  <c:v>108</c:v>
                </c:pt>
                <c:pt idx="518">
                  <c:v>85</c:v>
                </c:pt>
                <c:pt idx="519">
                  <c:v>106</c:v>
                </c:pt>
                <c:pt idx="520">
                  <c:v>93</c:v>
                </c:pt>
                <c:pt idx="521">
                  <c:v>117</c:v>
                </c:pt>
                <c:pt idx="522">
                  <c:v>116</c:v>
                </c:pt>
                <c:pt idx="523">
                  <c:v>132</c:v>
                </c:pt>
                <c:pt idx="524">
                  <c:v>92</c:v>
                </c:pt>
                <c:pt idx="525">
                  <c:v>139</c:v>
                </c:pt>
                <c:pt idx="526">
                  <c:v>153</c:v>
                </c:pt>
                <c:pt idx="527">
                  <c:v>142</c:v>
                </c:pt>
                <c:pt idx="528">
                  <c:v>124</c:v>
                </c:pt>
                <c:pt idx="529">
                  <c:v>117</c:v>
                </c:pt>
                <c:pt idx="530">
                  <c:v>141</c:v>
                </c:pt>
                <c:pt idx="531">
                  <c:v>110</c:v>
                </c:pt>
                <c:pt idx="532">
                  <c:v>109</c:v>
                </c:pt>
                <c:pt idx="533">
                  <c:v>88</c:v>
                </c:pt>
                <c:pt idx="534">
                  <c:v>124</c:v>
                </c:pt>
                <c:pt idx="535">
                  <c:v>119</c:v>
                </c:pt>
                <c:pt idx="536">
                  <c:v>103</c:v>
                </c:pt>
                <c:pt idx="537">
                  <c:v>116</c:v>
                </c:pt>
                <c:pt idx="538">
                  <c:v>125</c:v>
                </c:pt>
                <c:pt idx="539">
                  <c:v>125</c:v>
                </c:pt>
                <c:pt idx="540">
                  <c:v>146</c:v>
                </c:pt>
                <c:pt idx="541">
                  <c:v>118</c:v>
                </c:pt>
                <c:pt idx="542">
                  <c:v>136</c:v>
                </c:pt>
                <c:pt idx="543">
                  <c:v>92</c:v>
                </c:pt>
                <c:pt idx="544">
                  <c:v>116</c:v>
                </c:pt>
                <c:pt idx="545">
                  <c:v>127</c:v>
                </c:pt>
                <c:pt idx="546">
                  <c:v>136</c:v>
                </c:pt>
                <c:pt idx="547">
                  <c:v>111</c:v>
                </c:pt>
                <c:pt idx="548">
                  <c:v>116</c:v>
                </c:pt>
                <c:pt idx="549">
                  <c:v>113</c:v>
                </c:pt>
                <c:pt idx="550">
                  <c:v>97</c:v>
                </c:pt>
                <c:pt idx="551">
                  <c:v>88</c:v>
                </c:pt>
                <c:pt idx="552">
                  <c:v>136</c:v>
                </c:pt>
                <c:pt idx="553">
                  <c:v>125</c:v>
                </c:pt>
                <c:pt idx="554">
                  <c:v>116</c:v>
                </c:pt>
                <c:pt idx="555">
                  <c:v>98</c:v>
                </c:pt>
                <c:pt idx="556">
                  <c:v>91</c:v>
                </c:pt>
                <c:pt idx="557">
                  <c:v>97</c:v>
                </c:pt>
                <c:pt idx="558">
                  <c:v>95</c:v>
                </c:pt>
                <c:pt idx="559">
                  <c:v>88</c:v>
                </c:pt>
                <c:pt idx="560">
                  <c:v>133</c:v>
                </c:pt>
                <c:pt idx="561">
                  <c:v>106</c:v>
                </c:pt>
                <c:pt idx="562">
                  <c:v>116</c:v>
                </c:pt>
                <c:pt idx="563">
                  <c:v>115</c:v>
                </c:pt>
                <c:pt idx="564">
                  <c:v>99</c:v>
                </c:pt>
                <c:pt idx="565">
                  <c:v>124</c:v>
                </c:pt>
                <c:pt idx="566">
                  <c:v>124</c:v>
                </c:pt>
                <c:pt idx="567">
                  <c:v>124</c:v>
                </c:pt>
                <c:pt idx="568">
                  <c:v>87</c:v>
                </c:pt>
                <c:pt idx="569">
                  <c:v>105</c:v>
                </c:pt>
                <c:pt idx="570">
                  <c:v>125</c:v>
                </c:pt>
                <c:pt idx="571">
                  <c:v>141</c:v>
                </c:pt>
                <c:pt idx="572">
                  <c:v>121</c:v>
                </c:pt>
                <c:pt idx="573">
                  <c:v>111</c:v>
                </c:pt>
                <c:pt idx="574">
                  <c:v>117</c:v>
                </c:pt>
                <c:pt idx="575">
                  <c:v>128</c:v>
                </c:pt>
                <c:pt idx="576">
                  <c:v>114</c:v>
                </c:pt>
                <c:pt idx="577">
                  <c:v>105</c:v>
                </c:pt>
                <c:pt idx="578">
                  <c:v>113</c:v>
                </c:pt>
                <c:pt idx="579">
                  <c:v>121</c:v>
                </c:pt>
                <c:pt idx="580">
                  <c:v>102</c:v>
                </c:pt>
                <c:pt idx="581">
                  <c:v>132</c:v>
                </c:pt>
                <c:pt idx="582">
                  <c:v>127</c:v>
                </c:pt>
                <c:pt idx="583">
                  <c:v>103</c:v>
                </c:pt>
                <c:pt idx="584">
                  <c:v>136</c:v>
                </c:pt>
                <c:pt idx="585">
                  <c:v>150</c:v>
                </c:pt>
                <c:pt idx="586">
                  <c:v>136</c:v>
                </c:pt>
                <c:pt idx="587">
                  <c:v>140</c:v>
                </c:pt>
                <c:pt idx="588">
                  <c:v>104</c:v>
                </c:pt>
                <c:pt idx="589">
                  <c:v>119</c:v>
                </c:pt>
                <c:pt idx="590">
                  <c:v>106</c:v>
                </c:pt>
                <c:pt idx="591">
                  <c:v>136</c:v>
                </c:pt>
                <c:pt idx="592">
                  <c:v>95</c:v>
                </c:pt>
                <c:pt idx="593">
                  <c:v>137</c:v>
                </c:pt>
                <c:pt idx="594">
                  <c:v>130</c:v>
                </c:pt>
                <c:pt idx="595">
                  <c:v>124</c:v>
                </c:pt>
                <c:pt idx="596">
                  <c:v>108</c:v>
                </c:pt>
                <c:pt idx="597">
                  <c:v>104</c:v>
                </c:pt>
                <c:pt idx="598">
                  <c:v>129</c:v>
                </c:pt>
                <c:pt idx="599">
                  <c:v>117</c:v>
                </c:pt>
                <c:pt idx="600">
                  <c:v>99</c:v>
                </c:pt>
                <c:pt idx="601">
                  <c:v>118</c:v>
                </c:pt>
                <c:pt idx="602">
                  <c:v>105</c:v>
                </c:pt>
                <c:pt idx="603">
                  <c:v>103</c:v>
                </c:pt>
                <c:pt idx="604">
                  <c:v>122</c:v>
                </c:pt>
                <c:pt idx="605">
                  <c:v>114</c:v>
                </c:pt>
                <c:pt idx="606">
                  <c:v>143</c:v>
                </c:pt>
                <c:pt idx="607">
                  <c:v>96</c:v>
                </c:pt>
                <c:pt idx="608">
                  <c:v>111</c:v>
                </c:pt>
                <c:pt idx="609">
                  <c:v>121</c:v>
                </c:pt>
                <c:pt idx="610">
                  <c:v>135</c:v>
                </c:pt>
                <c:pt idx="611">
                  <c:v>101</c:v>
                </c:pt>
                <c:pt idx="612">
                  <c:v>151</c:v>
                </c:pt>
                <c:pt idx="613">
                  <c:v>131</c:v>
                </c:pt>
                <c:pt idx="614">
                  <c:v>60</c:v>
                </c:pt>
                <c:pt idx="615">
                  <c:v>100</c:v>
                </c:pt>
                <c:pt idx="616">
                  <c:v>105</c:v>
                </c:pt>
                <c:pt idx="617">
                  <c:v>92</c:v>
                </c:pt>
                <c:pt idx="618">
                  <c:v>130</c:v>
                </c:pt>
                <c:pt idx="619">
                  <c:v>100</c:v>
                </c:pt>
                <c:pt idx="620">
                  <c:v>102</c:v>
                </c:pt>
                <c:pt idx="621">
                  <c:v>133</c:v>
                </c:pt>
                <c:pt idx="622">
                  <c:v>121</c:v>
                </c:pt>
                <c:pt idx="623">
                  <c:v>147</c:v>
                </c:pt>
                <c:pt idx="624">
                  <c:v>94</c:v>
                </c:pt>
                <c:pt idx="625">
                  <c:v>94</c:v>
                </c:pt>
                <c:pt idx="626">
                  <c:v>127</c:v>
                </c:pt>
                <c:pt idx="627">
                  <c:v>141</c:v>
                </c:pt>
                <c:pt idx="628">
                  <c:v>103</c:v>
                </c:pt>
                <c:pt idx="629">
                  <c:v>98</c:v>
                </c:pt>
                <c:pt idx="630">
                  <c:v>116</c:v>
                </c:pt>
                <c:pt idx="631">
                  <c:v>114</c:v>
                </c:pt>
                <c:pt idx="632">
                  <c:v>87</c:v>
                </c:pt>
                <c:pt idx="633">
                  <c:v>125</c:v>
                </c:pt>
                <c:pt idx="634">
                  <c:v>93</c:v>
                </c:pt>
                <c:pt idx="635">
                  <c:v>95</c:v>
                </c:pt>
                <c:pt idx="636">
                  <c:v>117</c:v>
                </c:pt>
                <c:pt idx="637">
                  <c:v>106</c:v>
                </c:pt>
                <c:pt idx="638">
                  <c:v>115</c:v>
                </c:pt>
                <c:pt idx="639">
                  <c:v>100</c:v>
                </c:pt>
                <c:pt idx="640">
                  <c:v>81</c:v>
                </c:pt>
                <c:pt idx="641">
                  <c:v>149</c:v>
                </c:pt>
                <c:pt idx="642">
                  <c:v>119</c:v>
                </c:pt>
                <c:pt idx="643">
                  <c:v>130</c:v>
                </c:pt>
                <c:pt idx="644">
                  <c:v>116</c:v>
                </c:pt>
                <c:pt idx="645">
                  <c:v>103</c:v>
                </c:pt>
                <c:pt idx="646">
                  <c:v>99</c:v>
                </c:pt>
                <c:pt idx="647">
                  <c:v>92</c:v>
                </c:pt>
                <c:pt idx="648">
                  <c:v>109</c:v>
                </c:pt>
                <c:pt idx="649">
                  <c:v>87</c:v>
                </c:pt>
                <c:pt idx="650">
                  <c:v>111</c:v>
                </c:pt>
                <c:pt idx="651">
                  <c:v>101</c:v>
                </c:pt>
                <c:pt idx="652">
                  <c:v>83</c:v>
                </c:pt>
                <c:pt idx="653">
                  <c:v>113</c:v>
                </c:pt>
                <c:pt idx="654">
                  <c:v>107</c:v>
                </c:pt>
                <c:pt idx="655">
                  <c:v>94</c:v>
                </c:pt>
                <c:pt idx="656">
                  <c:v>132</c:v>
                </c:pt>
                <c:pt idx="657">
                  <c:v>140</c:v>
                </c:pt>
                <c:pt idx="658">
                  <c:v>125</c:v>
                </c:pt>
                <c:pt idx="659">
                  <c:v>111</c:v>
                </c:pt>
                <c:pt idx="660">
                  <c:v>120</c:v>
                </c:pt>
                <c:pt idx="661">
                  <c:v>100</c:v>
                </c:pt>
                <c:pt idx="662">
                  <c:v>115</c:v>
                </c:pt>
                <c:pt idx="663">
                  <c:v>130</c:v>
                </c:pt>
                <c:pt idx="664">
                  <c:v>105</c:v>
                </c:pt>
                <c:pt idx="665">
                  <c:v>111</c:v>
                </c:pt>
                <c:pt idx="666">
                  <c:v>106</c:v>
                </c:pt>
                <c:pt idx="667">
                  <c:v>89</c:v>
                </c:pt>
                <c:pt idx="668">
                  <c:v>100</c:v>
                </c:pt>
                <c:pt idx="669">
                  <c:v>91</c:v>
                </c:pt>
                <c:pt idx="670">
                  <c:v>146</c:v>
                </c:pt>
                <c:pt idx="671">
                  <c:v>98</c:v>
                </c:pt>
                <c:pt idx="672">
                  <c:v>101</c:v>
                </c:pt>
                <c:pt idx="673">
                  <c:v>94</c:v>
                </c:pt>
                <c:pt idx="674">
                  <c:v>132</c:v>
                </c:pt>
                <c:pt idx="675">
                  <c:v>115</c:v>
                </c:pt>
                <c:pt idx="676">
                  <c:v>92</c:v>
                </c:pt>
                <c:pt idx="677">
                  <c:v>124</c:v>
                </c:pt>
                <c:pt idx="678">
                  <c:v>119</c:v>
                </c:pt>
                <c:pt idx="679">
                  <c:v>124</c:v>
                </c:pt>
                <c:pt idx="680">
                  <c:v>93</c:v>
                </c:pt>
                <c:pt idx="681">
                  <c:v>98</c:v>
                </c:pt>
                <c:pt idx="682">
                  <c:v>92</c:v>
                </c:pt>
                <c:pt idx="683">
                  <c:v>105</c:v>
                </c:pt>
                <c:pt idx="684">
                  <c:v>124</c:v>
                </c:pt>
                <c:pt idx="685">
                  <c:v>99</c:v>
                </c:pt>
                <c:pt idx="686">
                  <c:v>116</c:v>
                </c:pt>
                <c:pt idx="687">
                  <c:v>124</c:v>
                </c:pt>
                <c:pt idx="688">
                  <c:v>96</c:v>
                </c:pt>
                <c:pt idx="689">
                  <c:v>104</c:v>
                </c:pt>
                <c:pt idx="690">
                  <c:v>100</c:v>
                </c:pt>
                <c:pt idx="691">
                  <c:v>115</c:v>
                </c:pt>
                <c:pt idx="692">
                  <c:v>101</c:v>
                </c:pt>
                <c:pt idx="693">
                  <c:v>113</c:v>
                </c:pt>
                <c:pt idx="694">
                  <c:v>100</c:v>
                </c:pt>
                <c:pt idx="695">
                  <c:v>134</c:v>
                </c:pt>
                <c:pt idx="696">
                  <c:v>127</c:v>
                </c:pt>
                <c:pt idx="697">
                  <c:v>125</c:v>
                </c:pt>
                <c:pt idx="698">
                  <c:v>94</c:v>
                </c:pt>
                <c:pt idx="699">
                  <c:v>107</c:v>
                </c:pt>
                <c:pt idx="700">
                  <c:v>91</c:v>
                </c:pt>
                <c:pt idx="701">
                  <c:v>116</c:v>
                </c:pt>
                <c:pt idx="702">
                  <c:v>100</c:v>
                </c:pt>
                <c:pt idx="703">
                  <c:v>111</c:v>
                </c:pt>
                <c:pt idx="704">
                  <c:v>117</c:v>
                </c:pt>
                <c:pt idx="705">
                  <c:v>110</c:v>
                </c:pt>
                <c:pt idx="706">
                  <c:v>96</c:v>
                </c:pt>
                <c:pt idx="707">
                  <c:v>101</c:v>
                </c:pt>
                <c:pt idx="708">
                  <c:v>111</c:v>
                </c:pt>
                <c:pt idx="709">
                  <c:v>117</c:v>
                </c:pt>
                <c:pt idx="710">
                  <c:v>126</c:v>
                </c:pt>
                <c:pt idx="711">
                  <c:v>152</c:v>
                </c:pt>
                <c:pt idx="712">
                  <c:v>86</c:v>
                </c:pt>
                <c:pt idx="713">
                  <c:v>101</c:v>
                </c:pt>
                <c:pt idx="714">
                  <c:v>87</c:v>
                </c:pt>
                <c:pt idx="715">
                  <c:v>85</c:v>
                </c:pt>
                <c:pt idx="716">
                  <c:v>130</c:v>
                </c:pt>
                <c:pt idx="717">
                  <c:v>104</c:v>
                </c:pt>
                <c:pt idx="718">
                  <c:v>121</c:v>
                </c:pt>
                <c:pt idx="719">
                  <c:v>140</c:v>
                </c:pt>
                <c:pt idx="720">
                  <c:v>131</c:v>
                </c:pt>
                <c:pt idx="721">
                  <c:v>91</c:v>
                </c:pt>
                <c:pt idx="722">
                  <c:v>118</c:v>
                </c:pt>
                <c:pt idx="723">
                  <c:v>130</c:v>
                </c:pt>
                <c:pt idx="724">
                  <c:v>90</c:v>
                </c:pt>
                <c:pt idx="725">
                  <c:v>103</c:v>
                </c:pt>
                <c:pt idx="726">
                  <c:v>122</c:v>
                </c:pt>
                <c:pt idx="727">
                  <c:v>106</c:v>
                </c:pt>
                <c:pt idx="728">
                  <c:v>103</c:v>
                </c:pt>
                <c:pt idx="729">
                  <c:v>107</c:v>
                </c:pt>
                <c:pt idx="730">
                  <c:v>127</c:v>
                </c:pt>
                <c:pt idx="731">
                  <c:v>119</c:v>
                </c:pt>
                <c:pt idx="732">
                  <c:v>132</c:v>
                </c:pt>
                <c:pt idx="733">
                  <c:v>108</c:v>
                </c:pt>
                <c:pt idx="734">
                  <c:v>114</c:v>
                </c:pt>
                <c:pt idx="735">
                  <c:v>133</c:v>
                </c:pt>
                <c:pt idx="736">
                  <c:v>103</c:v>
                </c:pt>
                <c:pt idx="737">
                  <c:v>95</c:v>
                </c:pt>
                <c:pt idx="738">
                  <c:v>90</c:v>
                </c:pt>
                <c:pt idx="739">
                  <c:v>87</c:v>
                </c:pt>
                <c:pt idx="740">
                  <c:v>114</c:v>
                </c:pt>
                <c:pt idx="741">
                  <c:v>119</c:v>
                </c:pt>
                <c:pt idx="742">
                  <c:v>103</c:v>
                </c:pt>
                <c:pt idx="743">
                  <c:v>125</c:v>
                </c:pt>
                <c:pt idx="744">
                  <c:v>97</c:v>
                </c:pt>
                <c:pt idx="745">
                  <c:v>125</c:v>
                </c:pt>
                <c:pt idx="746">
                  <c:v>136</c:v>
                </c:pt>
                <c:pt idx="747">
                  <c:v>116</c:v>
                </c:pt>
                <c:pt idx="748">
                  <c:v>103</c:v>
                </c:pt>
                <c:pt idx="749">
                  <c:v>97</c:v>
                </c:pt>
                <c:pt idx="750">
                  <c:v>96</c:v>
                </c:pt>
                <c:pt idx="751">
                  <c:v>131</c:v>
                </c:pt>
                <c:pt idx="752">
                  <c:v>95</c:v>
                </c:pt>
                <c:pt idx="753">
                  <c:v>86</c:v>
                </c:pt>
                <c:pt idx="754">
                  <c:v>142</c:v>
                </c:pt>
                <c:pt idx="755">
                  <c:v>92</c:v>
                </c:pt>
                <c:pt idx="756">
                  <c:v>108</c:v>
                </c:pt>
                <c:pt idx="757">
                  <c:v>84</c:v>
                </c:pt>
                <c:pt idx="758">
                  <c:v>95</c:v>
                </c:pt>
                <c:pt idx="759">
                  <c:v>118</c:v>
                </c:pt>
                <c:pt idx="760">
                  <c:v>92</c:v>
                </c:pt>
                <c:pt idx="761">
                  <c:v>74</c:v>
                </c:pt>
                <c:pt idx="762">
                  <c:v>134</c:v>
                </c:pt>
                <c:pt idx="763">
                  <c:v>101</c:v>
                </c:pt>
                <c:pt idx="764">
                  <c:v>100</c:v>
                </c:pt>
                <c:pt idx="765">
                  <c:v>132</c:v>
                </c:pt>
                <c:pt idx="766">
                  <c:v>105</c:v>
                </c:pt>
                <c:pt idx="767">
                  <c:v>123</c:v>
                </c:pt>
                <c:pt idx="768">
                  <c:v>117</c:v>
                </c:pt>
                <c:pt idx="769">
                  <c:v>98</c:v>
                </c:pt>
                <c:pt idx="770">
                  <c:v>128</c:v>
                </c:pt>
                <c:pt idx="771">
                  <c:v>114</c:v>
                </c:pt>
                <c:pt idx="772">
                  <c:v>111</c:v>
                </c:pt>
                <c:pt idx="773">
                  <c:v>85</c:v>
                </c:pt>
                <c:pt idx="774">
                  <c:v>137</c:v>
                </c:pt>
                <c:pt idx="775">
                  <c:v>97</c:v>
                </c:pt>
                <c:pt idx="776">
                  <c:v>104</c:v>
                </c:pt>
                <c:pt idx="777">
                  <c:v>110</c:v>
                </c:pt>
                <c:pt idx="778">
                  <c:v>133</c:v>
                </c:pt>
                <c:pt idx="779">
                  <c:v>94</c:v>
                </c:pt>
                <c:pt idx="780">
                  <c:v>104</c:v>
                </c:pt>
                <c:pt idx="781">
                  <c:v>91</c:v>
                </c:pt>
                <c:pt idx="782">
                  <c:v>145</c:v>
                </c:pt>
                <c:pt idx="783">
                  <c:v>135</c:v>
                </c:pt>
                <c:pt idx="784">
                  <c:v>122</c:v>
                </c:pt>
                <c:pt idx="785">
                  <c:v>110</c:v>
                </c:pt>
                <c:pt idx="786">
                  <c:v>95</c:v>
                </c:pt>
                <c:pt idx="787">
                  <c:v>102</c:v>
                </c:pt>
                <c:pt idx="788">
                  <c:v>94</c:v>
                </c:pt>
                <c:pt idx="789">
                  <c:v>126</c:v>
                </c:pt>
                <c:pt idx="790">
                  <c:v>118</c:v>
                </c:pt>
                <c:pt idx="791">
                  <c:v>99</c:v>
                </c:pt>
                <c:pt idx="792">
                  <c:v>88</c:v>
                </c:pt>
                <c:pt idx="793">
                  <c:v>141</c:v>
                </c:pt>
                <c:pt idx="794">
                  <c:v>107</c:v>
                </c:pt>
                <c:pt idx="795">
                  <c:v>116</c:v>
                </c:pt>
                <c:pt idx="796">
                  <c:v>143</c:v>
                </c:pt>
                <c:pt idx="797">
                  <c:v>114</c:v>
                </c:pt>
                <c:pt idx="798">
                  <c:v>93</c:v>
                </c:pt>
                <c:pt idx="799">
                  <c:v>100</c:v>
                </c:pt>
                <c:pt idx="800">
                  <c:v>107</c:v>
                </c:pt>
                <c:pt idx="801">
                  <c:v>119</c:v>
                </c:pt>
                <c:pt idx="802">
                  <c:v>95</c:v>
                </c:pt>
                <c:pt idx="803">
                  <c:v>119</c:v>
                </c:pt>
                <c:pt idx="804">
                  <c:v>133</c:v>
                </c:pt>
                <c:pt idx="805">
                  <c:v>152</c:v>
                </c:pt>
                <c:pt idx="806">
                  <c:v>96</c:v>
                </c:pt>
                <c:pt idx="807">
                  <c:v>117</c:v>
                </c:pt>
                <c:pt idx="808">
                  <c:v>123</c:v>
                </c:pt>
                <c:pt idx="809">
                  <c:v>92</c:v>
                </c:pt>
                <c:pt idx="810">
                  <c:v>123</c:v>
                </c:pt>
                <c:pt idx="811">
                  <c:v>110</c:v>
                </c:pt>
                <c:pt idx="812">
                  <c:v>116</c:v>
                </c:pt>
                <c:pt idx="813">
                  <c:v>121</c:v>
                </c:pt>
                <c:pt idx="814">
                  <c:v>128</c:v>
                </c:pt>
                <c:pt idx="815">
                  <c:v>99</c:v>
                </c:pt>
                <c:pt idx="816">
                  <c:v>94</c:v>
                </c:pt>
                <c:pt idx="817">
                  <c:v>127</c:v>
                </c:pt>
                <c:pt idx="818">
                  <c:v>89</c:v>
                </c:pt>
                <c:pt idx="819">
                  <c:v>123</c:v>
                </c:pt>
                <c:pt idx="820">
                  <c:v>135</c:v>
                </c:pt>
                <c:pt idx="821">
                  <c:v>118</c:v>
                </c:pt>
                <c:pt idx="822">
                  <c:v>124</c:v>
                </c:pt>
                <c:pt idx="823">
                  <c:v>141</c:v>
                </c:pt>
                <c:pt idx="824">
                  <c:v>106</c:v>
                </c:pt>
                <c:pt idx="825">
                  <c:v>108</c:v>
                </c:pt>
                <c:pt idx="826">
                  <c:v>125</c:v>
                </c:pt>
                <c:pt idx="827">
                  <c:v>107</c:v>
                </c:pt>
                <c:pt idx="828">
                  <c:v>118</c:v>
                </c:pt>
                <c:pt idx="829">
                  <c:v>118</c:v>
                </c:pt>
                <c:pt idx="830">
                  <c:v>92</c:v>
                </c:pt>
                <c:pt idx="831">
                  <c:v>104</c:v>
                </c:pt>
                <c:pt idx="832">
                  <c:v>116</c:v>
                </c:pt>
                <c:pt idx="833">
                  <c:v>90</c:v>
                </c:pt>
                <c:pt idx="834">
                  <c:v>93</c:v>
                </c:pt>
                <c:pt idx="835">
                  <c:v>130</c:v>
                </c:pt>
                <c:pt idx="836">
                  <c:v>90</c:v>
                </c:pt>
                <c:pt idx="837">
                  <c:v>106</c:v>
                </c:pt>
                <c:pt idx="838">
                  <c:v>155</c:v>
                </c:pt>
                <c:pt idx="839">
                  <c:v>139</c:v>
                </c:pt>
                <c:pt idx="840">
                  <c:v>112</c:v>
                </c:pt>
                <c:pt idx="841">
                  <c:v>139</c:v>
                </c:pt>
                <c:pt idx="842">
                  <c:v>115</c:v>
                </c:pt>
                <c:pt idx="843">
                  <c:v>143</c:v>
                </c:pt>
                <c:pt idx="844">
                  <c:v>96</c:v>
                </c:pt>
                <c:pt idx="845">
                  <c:v>112</c:v>
                </c:pt>
                <c:pt idx="846">
                  <c:v>131</c:v>
                </c:pt>
                <c:pt idx="847">
                  <c:v>116</c:v>
                </c:pt>
                <c:pt idx="848">
                  <c:v>112</c:v>
                </c:pt>
                <c:pt idx="849">
                  <c:v>123</c:v>
                </c:pt>
                <c:pt idx="850">
                  <c:v>104</c:v>
                </c:pt>
                <c:pt idx="851">
                  <c:v>107</c:v>
                </c:pt>
                <c:pt idx="852">
                  <c:v>124</c:v>
                </c:pt>
                <c:pt idx="853">
                  <c:v>96</c:v>
                </c:pt>
                <c:pt idx="854">
                  <c:v>125</c:v>
                </c:pt>
                <c:pt idx="855">
                  <c:v>129</c:v>
                </c:pt>
                <c:pt idx="856">
                  <c:v>90</c:v>
                </c:pt>
                <c:pt idx="857">
                  <c:v>109</c:v>
                </c:pt>
                <c:pt idx="858">
                  <c:v>124</c:v>
                </c:pt>
                <c:pt idx="859">
                  <c:v>121</c:v>
                </c:pt>
                <c:pt idx="860">
                  <c:v>95</c:v>
                </c:pt>
                <c:pt idx="861">
                  <c:v>128</c:v>
                </c:pt>
                <c:pt idx="862">
                  <c:v>118</c:v>
                </c:pt>
                <c:pt idx="863">
                  <c:v>80</c:v>
                </c:pt>
                <c:pt idx="864">
                  <c:v>99</c:v>
                </c:pt>
                <c:pt idx="865">
                  <c:v>133</c:v>
                </c:pt>
                <c:pt idx="866">
                  <c:v>127</c:v>
                </c:pt>
                <c:pt idx="867">
                  <c:v>106</c:v>
                </c:pt>
                <c:pt idx="868">
                  <c:v>98</c:v>
                </c:pt>
                <c:pt idx="869">
                  <c:v>132</c:v>
                </c:pt>
                <c:pt idx="870">
                  <c:v>114</c:v>
                </c:pt>
                <c:pt idx="871">
                  <c:v>78</c:v>
                </c:pt>
                <c:pt idx="872">
                  <c:v>101</c:v>
                </c:pt>
                <c:pt idx="873">
                  <c:v>113</c:v>
                </c:pt>
                <c:pt idx="874">
                  <c:v>98</c:v>
                </c:pt>
                <c:pt idx="875">
                  <c:v>124</c:v>
                </c:pt>
                <c:pt idx="876">
                  <c:v>109</c:v>
                </c:pt>
                <c:pt idx="877">
                  <c:v>128</c:v>
                </c:pt>
                <c:pt idx="878">
                  <c:v>144</c:v>
                </c:pt>
                <c:pt idx="879">
                  <c:v>95</c:v>
                </c:pt>
                <c:pt idx="880">
                  <c:v>105</c:v>
                </c:pt>
                <c:pt idx="881">
                  <c:v>121</c:v>
                </c:pt>
                <c:pt idx="882">
                  <c:v>125</c:v>
                </c:pt>
                <c:pt idx="883">
                  <c:v>129</c:v>
                </c:pt>
                <c:pt idx="884">
                  <c:v>132</c:v>
                </c:pt>
                <c:pt idx="885">
                  <c:v>118</c:v>
                </c:pt>
                <c:pt idx="886">
                  <c:v>113</c:v>
                </c:pt>
                <c:pt idx="887">
                  <c:v>140</c:v>
                </c:pt>
                <c:pt idx="888">
                  <c:v>89</c:v>
                </c:pt>
                <c:pt idx="889">
                  <c:v>104</c:v>
                </c:pt>
                <c:pt idx="890">
                  <c:v>106</c:v>
                </c:pt>
                <c:pt idx="891">
                  <c:v>141</c:v>
                </c:pt>
                <c:pt idx="892">
                  <c:v>124</c:v>
                </c:pt>
                <c:pt idx="893">
                  <c:v>98</c:v>
                </c:pt>
                <c:pt idx="894">
                  <c:v>108</c:v>
                </c:pt>
                <c:pt idx="895">
                  <c:v>114</c:v>
                </c:pt>
                <c:pt idx="896">
                  <c:v>101</c:v>
                </c:pt>
                <c:pt idx="897">
                  <c:v>93</c:v>
                </c:pt>
                <c:pt idx="898">
                  <c:v>119</c:v>
                </c:pt>
                <c:pt idx="899">
                  <c:v>119</c:v>
                </c:pt>
                <c:pt idx="900">
                  <c:v>99</c:v>
                </c:pt>
                <c:pt idx="901">
                  <c:v>137</c:v>
                </c:pt>
                <c:pt idx="902">
                  <c:v>105</c:v>
                </c:pt>
                <c:pt idx="903">
                  <c:v>117</c:v>
                </c:pt>
                <c:pt idx="904">
                  <c:v>87</c:v>
                </c:pt>
                <c:pt idx="905">
                  <c:v>129</c:v>
                </c:pt>
                <c:pt idx="906">
                  <c:v>115</c:v>
                </c:pt>
                <c:pt idx="907">
                  <c:v>132</c:v>
                </c:pt>
                <c:pt idx="908">
                  <c:v>131</c:v>
                </c:pt>
                <c:pt idx="909">
                  <c:v>95</c:v>
                </c:pt>
                <c:pt idx="910">
                  <c:v>125</c:v>
                </c:pt>
                <c:pt idx="911">
                  <c:v>98</c:v>
                </c:pt>
                <c:pt idx="912">
                  <c:v>110</c:v>
                </c:pt>
                <c:pt idx="913">
                  <c:v>118</c:v>
                </c:pt>
                <c:pt idx="914">
                  <c:v>101</c:v>
                </c:pt>
                <c:pt idx="915">
                  <c:v>60</c:v>
                </c:pt>
                <c:pt idx="916">
                  <c:v>90</c:v>
                </c:pt>
                <c:pt idx="917">
                  <c:v>119</c:v>
                </c:pt>
                <c:pt idx="918">
                  <c:v>139</c:v>
                </c:pt>
                <c:pt idx="919">
                  <c:v>130</c:v>
                </c:pt>
                <c:pt idx="920">
                  <c:v>100</c:v>
                </c:pt>
                <c:pt idx="921">
                  <c:v>114</c:v>
                </c:pt>
                <c:pt idx="922">
                  <c:v>96</c:v>
                </c:pt>
                <c:pt idx="923">
                  <c:v>110</c:v>
                </c:pt>
                <c:pt idx="924">
                  <c:v>102</c:v>
                </c:pt>
                <c:pt idx="925">
                  <c:v>84</c:v>
                </c:pt>
                <c:pt idx="926">
                  <c:v>115</c:v>
                </c:pt>
                <c:pt idx="927">
                  <c:v>99</c:v>
                </c:pt>
                <c:pt idx="928">
                  <c:v>135</c:v>
                </c:pt>
                <c:pt idx="929">
                  <c:v>108</c:v>
                </c:pt>
                <c:pt idx="930">
                  <c:v>127</c:v>
                </c:pt>
                <c:pt idx="931">
                  <c:v>107</c:v>
                </c:pt>
                <c:pt idx="932">
                  <c:v>95</c:v>
                </c:pt>
                <c:pt idx="933">
                  <c:v>124</c:v>
                </c:pt>
                <c:pt idx="934">
                  <c:v>109</c:v>
                </c:pt>
                <c:pt idx="935">
                  <c:v>102</c:v>
                </c:pt>
                <c:pt idx="936">
                  <c:v>88</c:v>
                </c:pt>
                <c:pt idx="937">
                  <c:v>87</c:v>
                </c:pt>
                <c:pt idx="938">
                  <c:v>104</c:v>
                </c:pt>
                <c:pt idx="939">
                  <c:v>96</c:v>
                </c:pt>
                <c:pt idx="940">
                  <c:v>85</c:v>
                </c:pt>
                <c:pt idx="941">
                  <c:v>64</c:v>
                </c:pt>
                <c:pt idx="942">
                  <c:v>104</c:v>
                </c:pt>
                <c:pt idx="943">
                  <c:v>135</c:v>
                </c:pt>
                <c:pt idx="944">
                  <c:v>127</c:v>
                </c:pt>
                <c:pt idx="945">
                  <c:v>129</c:v>
                </c:pt>
                <c:pt idx="946">
                  <c:v>120</c:v>
                </c:pt>
                <c:pt idx="947">
                  <c:v>118</c:v>
                </c:pt>
                <c:pt idx="948">
                  <c:v>112</c:v>
                </c:pt>
                <c:pt idx="949">
                  <c:v>89</c:v>
                </c:pt>
                <c:pt idx="950">
                  <c:v>114</c:v>
                </c:pt>
                <c:pt idx="951">
                  <c:v>137</c:v>
                </c:pt>
                <c:pt idx="952">
                  <c:v>112</c:v>
                </c:pt>
                <c:pt idx="953">
                  <c:v>120</c:v>
                </c:pt>
                <c:pt idx="954">
                  <c:v>123</c:v>
                </c:pt>
                <c:pt idx="955">
                  <c:v>93</c:v>
                </c:pt>
                <c:pt idx="956">
                  <c:v>123</c:v>
                </c:pt>
                <c:pt idx="957">
                  <c:v>122</c:v>
                </c:pt>
                <c:pt idx="958">
                  <c:v>115</c:v>
                </c:pt>
                <c:pt idx="959">
                  <c:v>123</c:v>
                </c:pt>
                <c:pt idx="960">
                  <c:v>96</c:v>
                </c:pt>
                <c:pt idx="961">
                  <c:v>110</c:v>
                </c:pt>
                <c:pt idx="962">
                  <c:v>105</c:v>
                </c:pt>
                <c:pt idx="963">
                  <c:v>113</c:v>
                </c:pt>
                <c:pt idx="964">
                  <c:v>132</c:v>
                </c:pt>
                <c:pt idx="965">
                  <c:v>93</c:v>
                </c:pt>
                <c:pt idx="966">
                  <c:v>115</c:v>
                </c:pt>
                <c:pt idx="967">
                  <c:v>75</c:v>
                </c:pt>
                <c:pt idx="968">
                  <c:v>108</c:v>
                </c:pt>
                <c:pt idx="969">
                  <c:v>105</c:v>
                </c:pt>
                <c:pt idx="970">
                  <c:v>102</c:v>
                </c:pt>
                <c:pt idx="971">
                  <c:v>118</c:v>
                </c:pt>
                <c:pt idx="972">
                  <c:v>111</c:v>
                </c:pt>
                <c:pt idx="973">
                  <c:v>81</c:v>
                </c:pt>
                <c:pt idx="974">
                  <c:v>116</c:v>
                </c:pt>
                <c:pt idx="975">
                  <c:v>86</c:v>
                </c:pt>
                <c:pt idx="976">
                  <c:v>127</c:v>
                </c:pt>
                <c:pt idx="977">
                  <c:v>140</c:v>
                </c:pt>
                <c:pt idx="978">
                  <c:v>91</c:v>
                </c:pt>
                <c:pt idx="979">
                  <c:v>98</c:v>
                </c:pt>
                <c:pt idx="980">
                  <c:v>84</c:v>
                </c:pt>
                <c:pt idx="981">
                  <c:v>109</c:v>
                </c:pt>
                <c:pt idx="982">
                  <c:v>93</c:v>
                </c:pt>
                <c:pt idx="983">
                  <c:v>113</c:v>
                </c:pt>
                <c:pt idx="984">
                  <c:v>141</c:v>
                </c:pt>
                <c:pt idx="985">
                  <c:v>119</c:v>
                </c:pt>
                <c:pt idx="986">
                  <c:v>97</c:v>
                </c:pt>
                <c:pt idx="987">
                  <c:v>117</c:v>
                </c:pt>
                <c:pt idx="988">
                  <c:v>101</c:v>
                </c:pt>
                <c:pt idx="989">
                  <c:v>153</c:v>
                </c:pt>
                <c:pt idx="990">
                  <c:v>122</c:v>
                </c:pt>
                <c:pt idx="991">
                  <c:v>102</c:v>
                </c:pt>
                <c:pt idx="992">
                  <c:v>83</c:v>
                </c:pt>
                <c:pt idx="993">
                  <c:v>103</c:v>
                </c:pt>
                <c:pt idx="994">
                  <c:v>110</c:v>
                </c:pt>
                <c:pt idx="995">
                  <c:v>136</c:v>
                </c:pt>
                <c:pt idx="996">
                  <c:v>91</c:v>
                </c:pt>
                <c:pt idx="997">
                  <c:v>89</c:v>
                </c:pt>
                <c:pt idx="998">
                  <c:v>107</c:v>
                </c:pt>
                <c:pt idx="999">
                  <c:v>129</c:v>
                </c:pt>
                <c:pt idx="1000">
                  <c:v>95</c:v>
                </c:pt>
                <c:pt idx="1001">
                  <c:v>122</c:v>
                </c:pt>
                <c:pt idx="1002">
                  <c:v>110</c:v>
                </c:pt>
                <c:pt idx="1003">
                  <c:v>135</c:v>
                </c:pt>
                <c:pt idx="1004">
                  <c:v>111</c:v>
                </c:pt>
                <c:pt idx="1005">
                  <c:v>95</c:v>
                </c:pt>
                <c:pt idx="1006">
                  <c:v>109</c:v>
                </c:pt>
                <c:pt idx="1007">
                  <c:v>93</c:v>
                </c:pt>
                <c:pt idx="1008">
                  <c:v>94</c:v>
                </c:pt>
                <c:pt idx="1009">
                  <c:v>117</c:v>
                </c:pt>
                <c:pt idx="1010">
                  <c:v>112</c:v>
                </c:pt>
                <c:pt idx="1011">
                  <c:v>111</c:v>
                </c:pt>
                <c:pt idx="1012">
                  <c:v>96</c:v>
                </c:pt>
                <c:pt idx="1013">
                  <c:v>141</c:v>
                </c:pt>
                <c:pt idx="1014">
                  <c:v>94</c:v>
                </c:pt>
                <c:pt idx="1015">
                  <c:v>87</c:v>
                </c:pt>
                <c:pt idx="1016">
                  <c:v>88</c:v>
                </c:pt>
                <c:pt idx="1017">
                  <c:v>133</c:v>
                </c:pt>
                <c:pt idx="1018">
                  <c:v>119</c:v>
                </c:pt>
                <c:pt idx="1019">
                  <c:v>102</c:v>
                </c:pt>
                <c:pt idx="1020">
                  <c:v>101</c:v>
                </c:pt>
                <c:pt idx="1021">
                  <c:v>91</c:v>
                </c:pt>
                <c:pt idx="1022">
                  <c:v>117</c:v>
                </c:pt>
                <c:pt idx="1023">
                  <c:v>86</c:v>
                </c:pt>
                <c:pt idx="1024">
                  <c:v>124</c:v>
                </c:pt>
                <c:pt idx="1025">
                  <c:v>134</c:v>
                </c:pt>
                <c:pt idx="1026">
                  <c:v>100</c:v>
                </c:pt>
                <c:pt idx="1027">
                  <c:v>128</c:v>
                </c:pt>
                <c:pt idx="1028">
                  <c:v>106</c:v>
                </c:pt>
                <c:pt idx="1029">
                  <c:v>114</c:v>
                </c:pt>
                <c:pt idx="1030">
                  <c:v>99</c:v>
                </c:pt>
                <c:pt idx="1031">
                  <c:v>74</c:v>
                </c:pt>
                <c:pt idx="1032">
                  <c:v>139</c:v>
                </c:pt>
                <c:pt idx="1033">
                  <c:v>103</c:v>
                </c:pt>
                <c:pt idx="1034">
                  <c:v>101</c:v>
                </c:pt>
                <c:pt idx="1035">
                  <c:v>91</c:v>
                </c:pt>
                <c:pt idx="1036">
                  <c:v>130</c:v>
                </c:pt>
                <c:pt idx="1037">
                  <c:v>130</c:v>
                </c:pt>
                <c:pt idx="1038">
                  <c:v>110</c:v>
                </c:pt>
                <c:pt idx="1039">
                  <c:v>147</c:v>
                </c:pt>
                <c:pt idx="1040">
                  <c:v>96</c:v>
                </c:pt>
                <c:pt idx="1041">
                  <c:v>118</c:v>
                </c:pt>
                <c:pt idx="1042">
                  <c:v>88</c:v>
                </c:pt>
                <c:pt idx="1043">
                  <c:v>102</c:v>
                </c:pt>
                <c:pt idx="1044">
                  <c:v>110</c:v>
                </c:pt>
                <c:pt idx="1045">
                  <c:v>136</c:v>
                </c:pt>
                <c:pt idx="1046">
                  <c:v>103</c:v>
                </c:pt>
                <c:pt idx="1047">
                  <c:v>103</c:v>
                </c:pt>
                <c:pt idx="1048">
                  <c:v>90</c:v>
                </c:pt>
                <c:pt idx="1049">
                  <c:v>154</c:v>
                </c:pt>
                <c:pt idx="1050">
                  <c:v>99</c:v>
                </c:pt>
                <c:pt idx="1051">
                  <c:v>93</c:v>
                </c:pt>
                <c:pt idx="1052">
                  <c:v>109</c:v>
                </c:pt>
                <c:pt idx="1053">
                  <c:v>124</c:v>
                </c:pt>
                <c:pt idx="1054">
                  <c:v>84</c:v>
                </c:pt>
                <c:pt idx="1055">
                  <c:v>90</c:v>
                </c:pt>
                <c:pt idx="1056">
                  <c:v>117</c:v>
                </c:pt>
                <c:pt idx="1057">
                  <c:v>123</c:v>
                </c:pt>
                <c:pt idx="1058">
                  <c:v>105</c:v>
                </c:pt>
                <c:pt idx="1059">
                  <c:v>115</c:v>
                </c:pt>
                <c:pt idx="1060">
                  <c:v>122</c:v>
                </c:pt>
                <c:pt idx="1061">
                  <c:v>119</c:v>
                </c:pt>
                <c:pt idx="1062">
                  <c:v>81</c:v>
                </c:pt>
                <c:pt idx="1063">
                  <c:v>133</c:v>
                </c:pt>
                <c:pt idx="1064">
                  <c:v>100</c:v>
                </c:pt>
                <c:pt idx="1065">
                  <c:v>120</c:v>
                </c:pt>
                <c:pt idx="1066">
                  <c:v>104</c:v>
                </c:pt>
                <c:pt idx="1067">
                  <c:v>122</c:v>
                </c:pt>
                <c:pt idx="1068">
                  <c:v>80</c:v>
                </c:pt>
                <c:pt idx="1069">
                  <c:v>91</c:v>
                </c:pt>
                <c:pt idx="1070">
                  <c:v>112</c:v>
                </c:pt>
                <c:pt idx="1071">
                  <c:v>100</c:v>
                </c:pt>
                <c:pt idx="1072">
                  <c:v>105</c:v>
                </c:pt>
                <c:pt idx="1073">
                  <c:v>110</c:v>
                </c:pt>
                <c:pt idx="1074">
                  <c:v>101</c:v>
                </c:pt>
                <c:pt idx="1075">
                  <c:v>144</c:v>
                </c:pt>
                <c:pt idx="1076">
                  <c:v>108</c:v>
                </c:pt>
                <c:pt idx="1077">
                  <c:v>107</c:v>
                </c:pt>
                <c:pt idx="1078">
                  <c:v>102</c:v>
                </c:pt>
                <c:pt idx="1079">
                  <c:v>100</c:v>
                </c:pt>
                <c:pt idx="1080">
                  <c:v>126</c:v>
                </c:pt>
                <c:pt idx="1081">
                  <c:v>138</c:v>
                </c:pt>
                <c:pt idx="1082">
                  <c:v>108</c:v>
                </c:pt>
                <c:pt idx="1083">
                  <c:v>105</c:v>
                </c:pt>
                <c:pt idx="1084">
                  <c:v>108</c:v>
                </c:pt>
                <c:pt idx="1085">
                  <c:v>89</c:v>
                </c:pt>
                <c:pt idx="1086">
                  <c:v>129</c:v>
                </c:pt>
                <c:pt idx="1087">
                  <c:v>84</c:v>
                </c:pt>
                <c:pt idx="1088">
                  <c:v>149</c:v>
                </c:pt>
                <c:pt idx="1089">
                  <c:v>94</c:v>
                </c:pt>
                <c:pt idx="1090">
                  <c:v>121</c:v>
                </c:pt>
                <c:pt idx="1091">
                  <c:v>128</c:v>
                </c:pt>
                <c:pt idx="1092">
                  <c:v>134</c:v>
                </c:pt>
                <c:pt idx="1093">
                  <c:v>120</c:v>
                </c:pt>
                <c:pt idx="1094">
                  <c:v>129</c:v>
                </c:pt>
                <c:pt idx="1095">
                  <c:v>89</c:v>
                </c:pt>
                <c:pt idx="1096">
                  <c:v>116</c:v>
                </c:pt>
                <c:pt idx="1097">
                  <c:v>118</c:v>
                </c:pt>
                <c:pt idx="1098">
                  <c:v>107</c:v>
                </c:pt>
                <c:pt idx="1099">
                  <c:v>155</c:v>
                </c:pt>
                <c:pt idx="1100">
                  <c:v>123</c:v>
                </c:pt>
                <c:pt idx="1101">
                  <c:v>128</c:v>
                </c:pt>
                <c:pt idx="1102">
                  <c:v>139</c:v>
                </c:pt>
                <c:pt idx="1103">
                  <c:v>109</c:v>
                </c:pt>
                <c:pt idx="1104">
                  <c:v>120</c:v>
                </c:pt>
                <c:pt idx="1105">
                  <c:v>121</c:v>
                </c:pt>
                <c:pt idx="1106">
                  <c:v>102</c:v>
                </c:pt>
                <c:pt idx="1107">
                  <c:v>117</c:v>
                </c:pt>
                <c:pt idx="1108">
                  <c:v>147</c:v>
                </c:pt>
                <c:pt idx="1109">
                  <c:v>90</c:v>
                </c:pt>
                <c:pt idx="1110">
                  <c:v>105</c:v>
                </c:pt>
                <c:pt idx="1111">
                  <c:v>114</c:v>
                </c:pt>
                <c:pt idx="1112">
                  <c:v>99</c:v>
                </c:pt>
                <c:pt idx="1113">
                  <c:v>123</c:v>
                </c:pt>
                <c:pt idx="1114">
                  <c:v>102</c:v>
                </c:pt>
                <c:pt idx="1115">
                  <c:v>109</c:v>
                </c:pt>
                <c:pt idx="1116">
                  <c:v>82</c:v>
                </c:pt>
                <c:pt idx="1117">
                  <c:v>142</c:v>
                </c:pt>
                <c:pt idx="1118">
                  <c:v>106</c:v>
                </c:pt>
                <c:pt idx="1119">
                  <c:v>114</c:v>
                </c:pt>
                <c:pt idx="1120">
                  <c:v>106</c:v>
                </c:pt>
                <c:pt idx="1121">
                  <c:v>108</c:v>
                </c:pt>
                <c:pt idx="1122">
                  <c:v>98</c:v>
                </c:pt>
                <c:pt idx="1123">
                  <c:v>131</c:v>
                </c:pt>
                <c:pt idx="1124">
                  <c:v>118</c:v>
                </c:pt>
                <c:pt idx="1125">
                  <c:v>113</c:v>
                </c:pt>
                <c:pt idx="1126">
                  <c:v>130</c:v>
                </c:pt>
                <c:pt idx="1127">
                  <c:v>116</c:v>
                </c:pt>
                <c:pt idx="1128">
                  <c:v>89</c:v>
                </c:pt>
                <c:pt idx="1129">
                  <c:v>139</c:v>
                </c:pt>
                <c:pt idx="1130">
                  <c:v>130</c:v>
                </c:pt>
                <c:pt idx="1131">
                  <c:v>107</c:v>
                </c:pt>
                <c:pt idx="1132">
                  <c:v>116</c:v>
                </c:pt>
                <c:pt idx="1133">
                  <c:v>96</c:v>
                </c:pt>
                <c:pt idx="1134">
                  <c:v>99</c:v>
                </c:pt>
                <c:pt idx="1135">
                  <c:v>104</c:v>
                </c:pt>
                <c:pt idx="1136">
                  <c:v>105</c:v>
                </c:pt>
                <c:pt idx="1137">
                  <c:v>101</c:v>
                </c:pt>
                <c:pt idx="1138">
                  <c:v>134</c:v>
                </c:pt>
                <c:pt idx="1139">
                  <c:v>135</c:v>
                </c:pt>
                <c:pt idx="1140">
                  <c:v>98</c:v>
                </c:pt>
                <c:pt idx="1141">
                  <c:v>155</c:v>
                </c:pt>
                <c:pt idx="1142">
                  <c:v>106</c:v>
                </c:pt>
                <c:pt idx="1143">
                  <c:v>102</c:v>
                </c:pt>
                <c:pt idx="1144">
                  <c:v>95</c:v>
                </c:pt>
                <c:pt idx="1145">
                  <c:v>103</c:v>
                </c:pt>
                <c:pt idx="1146">
                  <c:v>95</c:v>
                </c:pt>
                <c:pt idx="1147">
                  <c:v>109</c:v>
                </c:pt>
                <c:pt idx="1148">
                  <c:v>95</c:v>
                </c:pt>
                <c:pt idx="1149">
                  <c:v>111</c:v>
                </c:pt>
                <c:pt idx="1150">
                  <c:v>123</c:v>
                </c:pt>
                <c:pt idx="1151">
                  <c:v>140</c:v>
                </c:pt>
                <c:pt idx="1152">
                  <c:v>94</c:v>
                </c:pt>
                <c:pt idx="1153">
                  <c:v>94</c:v>
                </c:pt>
                <c:pt idx="1154">
                  <c:v>92</c:v>
                </c:pt>
                <c:pt idx="1155">
                  <c:v>102</c:v>
                </c:pt>
                <c:pt idx="1156">
                  <c:v>123</c:v>
                </c:pt>
                <c:pt idx="1157">
                  <c:v>104</c:v>
                </c:pt>
                <c:pt idx="1158">
                  <c:v>102</c:v>
                </c:pt>
                <c:pt idx="1159">
                  <c:v>136</c:v>
                </c:pt>
                <c:pt idx="1160">
                  <c:v>93</c:v>
                </c:pt>
                <c:pt idx="1161">
                  <c:v>129</c:v>
                </c:pt>
                <c:pt idx="1162">
                  <c:v>107</c:v>
                </c:pt>
                <c:pt idx="1163">
                  <c:v>117</c:v>
                </c:pt>
                <c:pt idx="1164">
                  <c:v>116</c:v>
                </c:pt>
                <c:pt idx="1165">
                  <c:v>135</c:v>
                </c:pt>
                <c:pt idx="1166">
                  <c:v>107</c:v>
                </c:pt>
                <c:pt idx="1167">
                  <c:v>90</c:v>
                </c:pt>
                <c:pt idx="1168">
                  <c:v>99</c:v>
                </c:pt>
                <c:pt idx="1169">
                  <c:v>104</c:v>
                </c:pt>
                <c:pt idx="1170">
                  <c:v>115</c:v>
                </c:pt>
                <c:pt idx="1171">
                  <c:v>119</c:v>
                </c:pt>
                <c:pt idx="1172">
                  <c:v>99</c:v>
                </c:pt>
                <c:pt idx="1173">
                  <c:v>112</c:v>
                </c:pt>
                <c:pt idx="1174">
                  <c:v>128</c:v>
                </c:pt>
                <c:pt idx="1175">
                  <c:v>112</c:v>
                </c:pt>
                <c:pt idx="1176">
                  <c:v>86</c:v>
                </c:pt>
                <c:pt idx="1177">
                  <c:v>108</c:v>
                </c:pt>
                <c:pt idx="1178">
                  <c:v>128</c:v>
                </c:pt>
                <c:pt idx="1179">
                  <c:v>84</c:v>
                </c:pt>
                <c:pt idx="1180">
                  <c:v>111</c:v>
                </c:pt>
                <c:pt idx="1181">
                  <c:v>131</c:v>
                </c:pt>
                <c:pt idx="1182">
                  <c:v>123</c:v>
                </c:pt>
                <c:pt idx="1183">
                  <c:v>101</c:v>
                </c:pt>
                <c:pt idx="1184">
                  <c:v>102</c:v>
                </c:pt>
                <c:pt idx="1185">
                  <c:v>114</c:v>
                </c:pt>
                <c:pt idx="1186">
                  <c:v>107</c:v>
                </c:pt>
                <c:pt idx="1187">
                  <c:v>87</c:v>
                </c:pt>
                <c:pt idx="1188">
                  <c:v>103</c:v>
                </c:pt>
                <c:pt idx="1189">
                  <c:v>99</c:v>
                </c:pt>
                <c:pt idx="1190">
                  <c:v>122</c:v>
                </c:pt>
                <c:pt idx="1191">
                  <c:v>91</c:v>
                </c:pt>
                <c:pt idx="1192">
                  <c:v>103</c:v>
                </c:pt>
                <c:pt idx="1193">
                  <c:v>107</c:v>
                </c:pt>
                <c:pt idx="1194">
                  <c:v>106</c:v>
                </c:pt>
                <c:pt idx="1195">
                  <c:v>101</c:v>
                </c:pt>
                <c:pt idx="1196">
                  <c:v>109</c:v>
                </c:pt>
                <c:pt idx="1197">
                  <c:v>89</c:v>
                </c:pt>
                <c:pt idx="1198">
                  <c:v>100</c:v>
                </c:pt>
                <c:pt idx="1199">
                  <c:v>119</c:v>
                </c:pt>
                <c:pt idx="1200">
                  <c:v>83</c:v>
                </c:pt>
                <c:pt idx="1201">
                  <c:v>108</c:v>
                </c:pt>
                <c:pt idx="1202">
                  <c:v>102</c:v>
                </c:pt>
                <c:pt idx="1203">
                  <c:v>93</c:v>
                </c:pt>
                <c:pt idx="1204">
                  <c:v>84</c:v>
                </c:pt>
                <c:pt idx="1205">
                  <c:v>107</c:v>
                </c:pt>
                <c:pt idx="1206">
                  <c:v>91</c:v>
                </c:pt>
                <c:pt idx="1207">
                  <c:v>94</c:v>
                </c:pt>
                <c:pt idx="1208">
                  <c:v>115</c:v>
                </c:pt>
                <c:pt idx="1209">
                  <c:v>93</c:v>
                </c:pt>
                <c:pt idx="1210">
                  <c:v>105</c:v>
                </c:pt>
                <c:pt idx="1211">
                  <c:v>107</c:v>
                </c:pt>
                <c:pt idx="1212">
                  <c:v>101</c:v>
                </c:pt>
                <c:pt idx="1213">
                  <c:v>111</c:v>
                </c:pt>
                <c:pt idx="1214">
                  <c:v>113</c:v>
                </c:pt>
                <c:pt idx="1215">
                  <c:v>112</c:v>
                </c:pt>
                <c:pt idx="1216">
                  <c:v>126</c:v>
                </c:pt>
                <c:pt idx="1217">
                  <c:v>90</c:v>
                </c:pt>
                <c:pt idx="1218">
                  <c:v>93</c:v>
                </c:pt>
                <c:pt idx="1219">
                  <c:v>98</c:v>
                </c:pt>
                <c:pt idx="1220">
                  <c:v>107</c:v>
                </c:pt>
                <c:pt idx="1221">
                  <c:v>102</c:v>
                </c:pt>
                <c:pt idx="1222">
                  <c:v>87</c:v>
                </c:pt>
                <c:pt idx="1223">
                  <c:v>119</c:v>
                </c:pt>
                <c:pt idx="1224">
                  <c:v>110</c:v>
                </c:pt>
                <c:pt idx="1225">
                  <c:v>125</c:v>
                </c:pt>
                <c:pt idx="1226">
                  <c:v>113</c:v>
                </c:pt>
                <c:pt idx="1227">
                  <c:v>150</c:v>
                </c:pt>
                <c:pt idx="1228">
                  <c:v>108</c:v>
                </c:pt>
                <c:pt idx="1229">
                  <c:v>96</c:v>
                </c:pt>
                <c:pt idx="1230">
                  <c:v>93</c:v>
                </c:pt>
                <c:pt idx="1231">
                  <c:v>100</c:v>
                </c:pt>
                <c:pt idx="1232">
                  <c:v>118</c:v>
                </c:pt>
                <c:pt idx="1233">
                  <c:v>122</c:v>
                </c:pt>
                <c:pt idx="1234">
                  <c:v>120</c:v>
                </c:pt>
                <c:pt idx="1235">
                  <c:v>60</c:v>
                </c:pt>
                <c:pt idx="1236">
                  <c:v>88</c:v>
                </c:pt>
                <c:pt idx="1237">
                  <c:v>146</c:v>
                </c:pt>
                <c:pt idx="1238">
                  <c:v>115</c:v>
                </c:pt>
                <c:pt idx="1239">
                  <c:v>123</c:v>
                </c:pt>
                <c:pt idx="1240">
                  <c:v>94</c:v>
                </c:pt>
                <c:pt idx="1241">
                  <c:v>102</c:v>
                </c:pt>
                <c:pt idx="1242">
                  <c:v>98</c:v>
                </c:pt>
                <c:pt idx="1243">
                  <c:v>133</c:v>
                </c:pt>
                <c:pt idx="1244">
                  <c:v>118</c:v>
                </c:pt>
                <c:pt idx="1245">
                  <c:v>105</c:v>
                </c:pt>
                <c:pt idx="1246">
                  <c:v>109</c:v>
                </c:pt>
                <c:pt idx="1247">
                  <c:v>129</c:v>
                </c:pt>
                <c:pt idx="1248">
                  <c:v>109</c:v>
                </c:pt>
                <c:pt idx="1249">
                  <c:v>127</c:v>
                </c:pt>
                <c:pt idx="1250">
                  <c:v>118</c:v>
                </c:pt>
                <c:pt idx="1251">
                  <c:v>110</c:v>
                </c:pt>
                <c:pt idx="1252">
                  <c:v>90</c:v>
                </c:pt>
                <c:pt idx="1253">
                  <c:v>144</c:v>
                </c:pt>
                <c:pt idx="1254">
                  <c:v>97</c:v>
                </c:pt>
                <c:pt idx="1255">
                  <c:v>130</c:v>
                </c:pt>
                <c:pt idx="1256">
                  <c:v>112</c:v>
                </c:pt>
                <c:pt idx="1257">
                  <c:v>133</c:v>
                </c:pt>
                <c:pt idx="1258">
                  <c:v>150</c:v>
                </c:pt>
                <c:pt idx="1259">
                  <c:v>110</c:v>
                </c:pt>
                <c:pt idx="1260">
                  <c:v>96</c:v>
                </c:pt>
                <c:pt idx="1261">
                  <c:v>96</c:v>
                </c:pt>
                <c:pt idx="1262">
                  <c:v>123</c:v>
                </c:pt>
                <c:pt idx="1263">
                  <c:v>107</c:v>
                </c:pt>
                <c:pt idx="1264">
                  <c:v>110</c:v>
                </c:pt>
                <c:pt idx="1265">
                  <c:v>113</c:v>
                </c:pt>
                <c:pt idx="1266">
                  <c:v>122</c:v>
                </c:pt>
                <c:pt idx="1267">
                  <c:v>116</c:v>
                </c:pt>
                <c:pt idx="1268">
                  <c:v>93</c:v>
                </c:pt>
                <c:pt idx="1269">
                  <c:v>118</c:v>
                </c:pt>
                <c:pt idx="1270">
                  <c:v>115</c:v>
                </c:pt>
                <c:pt idx="1271">
                  <c:v>93</c:v>
                </c:pt>
                <c:pt idx="1272">
                  <c:v>121</c:v>
                </c:pt>
                <c:pt idx="1273">
                  <c:v>101</c:v>
                </c:pt>
                <c:pt idx="1274">
                  <c:v>107</c:v>
                </c:pt>
                <c:pt idx="1275">
                  <c:v>124</c:v>
                </c:pt>
                <c:pt idx="1276">
                  <c:v>109</c:v>
                </c:pt>
                <c:pt idx="1277">
                  <c:v>105</c:v>
                </c:pt>
                <c:pt idx="1278">
                  <c:v>130</c:v>
                </c:pt>
                <c:pt idx="1279">
                  <c:v>127</c:v>
                </c:pt>
                <c:pt idx="1280">
                  <c:v>114</c:v>
                </c:pt>
                <c:pt idx="1281">
                  <c:v>106</c:v>
                </c:pt>
                <c:pt idx="1282">
                  <c:v>95</c:v>
                </c:pt>
                <c:pt idx="1283">
                  <c:v>81</c:v>
                </c:pt>
                <c:pt idx="1284">
                  <c:v>95</c:v>
                </c:pt>
                <c:pt idx="1285">
                  <c:v>108</c:v>
                </c:pt>
                <c:pt idx="1286">
                  <c:v>105</c:v>
                </c:pt>
                <c:pt idx="1287">
                  <c:v>95</c:v>
                </c:pt>
                <c:pt idx="1288">
                  <c:v>126</c:v>
                </c:pt>
                <c:pt idx="1289">
                  <c:v>102</c:v>
                </c:pt>
                <c:pt idx="1290">
                  <c:v>121</c:v>
                </c:pt>
                <c:pt idx="1291">
                  <c:v>129</c:v>
                </c:pt>
                <c:pt idx="1292">
                  <c:v>88</c:v>
                </c:pt>
                <c:pt idx="1293">
                  <c:v>106</c:v>
                </c:pt>
                <c:pt idx="1294">
                  <c:v>110</c:v>
                </c:pt>
                <c:pt idx="1295">
                  <c:v>109</c:v>
                </c:pt>
                <c:pt idx="1296">
                  <c:v>143</c:v>
                </c:pt>
                <c:pt idx="1297">
                  <c:v>120</c:v>
                </c:pt>
                <c:pt idx="1298">
                  <c:v>128</c:v>
                </c:pt>
                <c:pt idx="1299">
                  <c:v>123</c:v>
                </c:pt>
                <c:pt idx="1300">
                  <c:v>129</c:v>
                </c:pt>
                <c:pt idx="1301">
                  <c:v>105</c:v>
                </c:pt>
                <c:pt idx="1302">
                  <c:v>138</c:v>
                </c:pt>
                <c:pt idx="1303">
                  <c:v>100</c:v>
                </c:pt>
                <c:pt idx="1304">
                  <c:v>90</c:v>
                </c:pt>
                <c:pt idx="1305">
                  <c:v>108</c:v>
                </c:pt>
                <c:pt idx="1306">
                  <c:v>101</c:v>
                </c:pt>
                <c:pt idx="1307">
                  <c:v>109</c:v>
                </c:pt>
                <c:pt idx="1308">
                  <c:v>132</c:v>
                </c:pt>
                <c:pt idx="1309">
                  <c:v>123</c:v>
                </c:pt>
                <c:pt idx="1310">
                  <c:v>87</c:v>
                </c:pt>
                <c:pt idx="1311">
                  <c:v>109</c:v>
                </c:pt>
                <c:pt idx="1312">
                  <c:v>109</c:v>
                </c:pt>
                <c:pt idx="1313">
                  <c:v>92</c:v>
                </c:pt>
                <c:pt idx="1314">
                  <c:v>125</c:v>
                </c:pt>
                <c:pt idx="1315">
                  <c:v>134</c:v>
                </c:pt>
                <c:pt idx="1316">
                  <c:v>88</c:v>
                </c:pt>
                <c:pt idx="1317">
                  <c:v>92</c:v>
                </c:pt>
                <c:pt idx="1318">
                  <c:v>91</c:v>
                </c:pt>
                <c:pt idx="1319">
                  <c:v>75</c:v>
                </c:pt>
                <c:pt idx="1320">
                  <c:v>98</c:v>
                </c:pt>
                <c:pt idx="1321">
                  <c:v>147</c:v>
                </c:pt>
                <c:pt idx="1322">
                  <c:v>100</c:v>
                </c:pt>
                <c:pt idx="1323">
                  <c:v>120</c:v>
                </c:pt>
                <c:pt idx="1324">
                  <c:v>104</c:v>
                </c:pt>
                <c:pt idx="1325">
                  <c:v>103</c:v>
                </c:pt>
                <c:pt idx="1326">
                  <c:v>109</c:v>
                </c:pt>
                <c:pt idx="1327">
                  <c:v>104</c:v>
                </c:pt>
                <c:pt idx="1328">
                  <c:v>112</c:v>
                </c:pt>
                <c:pt idx="1329">
                  <c:v>60</c:v>
                </c:pt>
                <c:pt idx="1330">
                  <c:v>95</c:v>
                </c:pt>
                <c:pt idx="1331">
                  <c:v>102</c:v>
                </c:pt>
                <c:pt idx="1332">
                  <c:v>102</c:v>
                </c:pt>
                <c:pt idx="1333">
                  <c:v>150</c:v>
                </c:pt>
                <c:pt idx="1334">
                  <c:v>101</c:v>
                </c:pt>
                <c:pt idx="1335">
                  <c:v>108</c:v>
                </c:pt>
                <c:pt idx="1336">
                  <c:v>98</c:v>
                </c:pt>
                <c:pt idx="1337">
                  <c:v>137</c:v>
                </c:pt>
                <c:pt idx="1338">
                  <c:v>112</c:v>
                </c:pt>
                <c:pt idx="1339">
                  <c:v>101</c:v>
                </c:pt>
                <c:pt idx="1340">
                  <c:v>103</c:v>
                </c:pt>
                <c:pt idx="1341">
                  <c:v>101</c:v>
                </c:pt>
                <c:pt idx="1342">
                  <c:v>112</c:v>
                </c:pt>
                <c:pt idx="1343">
                  <c:v>111</c:v>
                </c:pt>
                <c:pt idx="1344">
                  <c:v>102</c:v>
                </c:pt>
                <c:pt idx="1345">
                  <c:v>101</c:v>
                </c:pt>
                <c:pt idx="1346">
                  <c:v>155</c:v>
                </c:pt>
                <c:pt idx="1347">
                  <c:v>93</c:v>
                </c:pt>
                <c:pt idx="1348">
                  <c:v>109</c:v>
                </c:pt>
                <c:pt idx="1349">
                  <c:v>140</c:v>
                </c:pt>
                <c:pt idx="1350">
                  <c:v>108</c:v>
                </c:pt>
                <c:pt idx="1351">
                  <c:v>96</c:v>
                </c:pt>
                <c:pt idx="1352">
                  <c:v>123</c:v>
                </c:pt>
                <c:pt idx="1353">
                  <c:v>106</c:v>
                </c:pt>
                <c:pt idx="1354">
                  <c:v>76</c:v>
                </c:pt>
                <c:pt idx="1355">
                  <c:v>107</c:v>
                </c:pt>
                <c:pt idx="1356">
                  <c:v>82</c:v>
                </c:pt>
                <c:pt idx="1357">
                  <c:v>109</c:v>
                </c:pt>
                <c:pt idx="1358">
                  <c:v>99</c:v>
                </c:pt>
                <c:pt idx="1359">
                  <c:v>91</c:v>
                </c:pt>
                <c:pt idx="1360">
                  <c:v>87</c:v>
                </c:pt>
                <c:pt idx="1361">
                  <c:v>125</c:v>
                </c:pt>
                <c:pt idx="1362">
                  <c:v>118</c:v>
                </c:pt>
                <c:pt idx="1363">
                  <c:v>98</c:v>
                </c:pt>
                <c:pt idx="1364">
                  <c:v>92</c:v>
                </c:pt>
                <c:pt idx="1365">
                  <c:v>93</c:v>
                </c:pt>
                <c:pt idx="1366">
                  <c:v>116</c:v>
                </c:pt>
                <c:pt idx="1367">
                  <c:v>92</c:v>
                </c:pt>
                <c:pt idx="1368">
                  <c:v>115</c:v>
                </c:pt>
                <c:pt idx="1369">
                  <c:v>120</c:v>
                </c:pt>
                <c:pt idx="1370">
                  <c:v>111</c:v>
                </c:pt>
                <c:pt idx="1371">
                  <c:v>94</c:v>
                </c:pt>
                <c:pt idx="1372">
                  <c:v>100</c:v>
                </c:pt>
                <c:pt idx="1373">
                  <c:v>101</c:v>
                </c:pt>
                <c:pt idx="1374">
                  <c:v>139</c:v>
                </c:pt>
                <c:pt idx="1375">
                  <c:v>91</c:v>
                </c:pt>
                <c:pt idx="1376">
                  <c:v>109</c:v>
                </c:pt>
                <c:pt idx="1377">
                  <c:v>102</c:v>
                </c:pt>
                <c:pt idx="1378">
                  <c:v>103</c:v>
                </c:pt>
                <c:pt idx="1379">
                  <c:v>83</c:v>
                </c:pt>
                <c:pt idx="1380">
                  <c:v>123</c:v>
                </c:pt>
                <c:pt idx="1381">
                  <c:v>101</c:v>
                </c:pt>
                <c:pt idx="1382">
                  <c:v>117</c:v>
                </c:pt>
                <c:pt idx="1383">
                  <c:v>60</c:v>
                </c:pt>
                <c:pt idx="1384">
                  <c:v>114</c:v>
                </c:pt>
                <c:pt idx="1385">
                  <c:v>121</c:v>
                </c:pt>
                <c:pt idx="1386">
                  <c:v>114</c:v>
                </c:pt>
                <c:pt idx="1387">
                  <c:v>135</c:v>
                </c:pt>
                <c:pt idx="1388">
                  <c:v>148</c:v>
                </c:pt>
                <c:pt idx="1389">
                  <c:v>148</c:v>
                </c:pt>
                <c:pt idx="1390">
                  <c:v>93</c:v>
                </c:pt>
                <c:pt idx="1391">
                  <c:v>113</c:v>
                </c:pt>
                <c:pt idx="1392">
                  <c:v>91</c:v>
                </c:pt>
                <c:pt idx="1393">
                  <c:v>139</c:v>
                </c:pt>
                <c:pt idx="1394">
                  <c:v>96</c:v>
                </c:pt>
                <c:pt idx="1395">
                  <c:v>102</c:v>
                </c:pt>
                <c:pt idx="1396">
                  <c:v>96</c:v>
                </c:pt>
                <c:pt idx="1397">
                  <c:v>101</c:v>
                </c:pt>
                <c:pt idx="1398">
                  <c:v>128</c:v>
                </c:pt>
                <c:pt idx="1399">
                  <c:v>109</c:v>
                </c:pt>
                <c:pt idx="1400">
                  <c:v>114</c:v>
                </c:pt>
                <c:pt idx="1401">
                  <c:v>105</c:v>
                </c:pt>
                <c:pt idx="1402">
                  <c:v>141</c:v>
                </c:pt>
                <c:pt idx="1403">
                  <c:v>138</c:v>
                </c:pt>
                <c:pt idx="1404">
                  <c:v>101</c:v>
                </c:pt>
                <c:pt idx="1405">
                  <c:v>99</c:v>
                </c:pt>
                <c:pt idx="1406">
                  <c:v>85</c:v>
                </c:pt>
                <c:pt idx="1407">
                  <c:v>89</c:v>
                </c:pt>
                <c:pt idx="1408">
                  <c:v>99</c:v>
                </c:pt>
                <c:pt idx="1409">
                  <c:v>105</c:v>
                </c:pt>
                <c:pt idx="1410">
                  <c:v>97</c:v>
                </c:pt>
                <c:pt idx="1411">
                  <c:v>140</c:v>
                </c:pt>
                <c:pt idx="1412">
                  <c:v>118</c:v>
                </c:pt>
                <c:pt idx="1413">
                  <c:v>94</c:v>
                </c:pt>
                <c:pt idx="1414">
                  <c:v>124</c:v>
                </c:pt>
                <c:pt idx="1415">
                  <c:v>134</c:v>
                </c:pt>
                <c:pt idx="1416">
                  <c:v>113</c:v>
                </c:pt>
                <c:pt idx="1417">
                  <c:v>124</c:v>
                </c:pt>
                <c:pt idx="1418">
                  <c:v>98</c:v>
                </c:pt>
                <c:pt idx="1419">
                  <c:v>97</c:v>
                </c:pt>
                <c:pt idx="1420">
                  <c:v>123</c:v>
                </c:pt>
                <c:pt idx="1421">
                  <c:v>99</c:v>
                </c:pt>
                <c:pt idx="1422">
                  <c:v>101</c:v>
                </c:pt>
                <c:pt idx="1423">
                  <c:v>92</c:v>
                </c:pt>
                <c:pt idx="1424">
                  <c:v>131</c:v>
                </c:pt>
                <c:pt idx="1425">
                  <c:v>107</c:v>
                </c:pt>
                <c:pt idx="1426">
                  <c:v>103</c:v>
                </c:pt>
                <c:pt idx="1427">
                  <c:v>129</c:v>
                </c:pt>
                <c:pt idx="1428">
                  <c:v>107</c:v>
                </c:pt>
                <c:pt idx="1429">
                  <c:v>89</c:v>
                </c:pt>
                <c:pt idx="1430">
                  <c:v>113</c:v>
                </c:pt>
                <c:pt idx="1431">
                  <c:v>93</c:v>
                </c:pt>
                <c:pt idx="1432">
                  <c:v>120</c:v>
                </c:pt>
                <c:pt idx="1433">
                  <c:v>98</c:v>
                </c:pt>
                <c:pt idx="1434">
                  <c:v>105</c:v>
                </c:pt>
                <c:pt idx="1435">
                  <c:v>142</c:v>
                </c:pt>
                <c:pt idx="1436">
                  <c:v>98</c:v>
                </c:pt>
                <c:pt idx="1437">
                  <c:v>96</c:v>
                </c:pt>
                <c:pt idx="1438">
                  <c:v>87</c:v>
                </c:pt>
                <c:pt idx="1439">
                  <c:v>107</c:v>
                </c:pt>
                <c:pt idx="1440">
                  <c:v>90</c:v>
                </c:pt>
                <c:pt idx="1441">
                  <c:v>121</c:v>
                </c:pt>
                <c:pt idx="1442">
                  <c:v>119</c:v>
                </c:pt>
                <c:pt idx="1443">
                  <c:v>107</c:v>
                </c:pt>
                <c:pt idx="1444">
                  <c:v>110</c:v>
                </c:pt>
                <c:pt idx="1445">
                  <c:v>100</c:v>
                </c:pt>
                <c:pt idx="1446">
                  <c:v>75</c:v>
                </c:pt>
                <c:pt idx="1447">
                  <c:v>132</c:v>
                </c:pt>
                <c:pt idx="1448">
                  <c:v>105</c:v>
                </c:pt>
                <c:pt idx="1449">
                  <c:v>93</c:v>
                </c:pt>
                <c:pt idx="1450">
                  <c:v>102</c:v>
                </c:pt>
                <c:pt idx="1451">
                  <c:v>143</c:v>
                </c:pt>
                <c:pt idx="1452">
                  <c:v>113</c:v>
                </c:pt>
                <c:pt idx="1453">
                  <c:v>138</c:v>
                </c:pt>
                <c:pt idx="1454">
                  <c:v>126</c:v>
                </c:pt>
                <c:pt idx="1455">
                  <c:v>99</c:v>
                </c:pt>
                <c:pt idx="1456">
                  <c:v>101</c:v>
                </c:pt>
                <c:pt idx="1457">
                  <c:v>103</c:v>
                </c:pt>
                <c:pt idx="1458">
                  <c:v>118</c:v>
                </c:pt>
                <c:pt idx="1459">
                  <c:v>99</c:v>
                </c:pt>
                <c:pt idx="1460">
                  <c:v>105</c:v>
                </c:pt>
                <c:pt idx="1461">
                  <c:v>113</c:v>
                </c:pt>
                <c:pt idx="1462">
                  <c:v>93</c:v>
                </c:pt>
                <c:pt idx="1463">
                  <c:v>108</c:v>
                </c:pt>
                <c:pt idx="1464">
                  <c:v>74</c:v>
                </c:pt>
                <c:pt idx="1465">
                  <c:v>116</c:v>
                </c:pt>
                <c:pt idx="1466">
                  <c:v>104</c:v>
                </c:pt>
                <c:pt idx="1467">
                  <c:v>106</c:v>
                </c:pt>
                <c:pt idx="1468">
                  <c:v>120</c:v>
                </c:pt>
                <c:pt idx="1469">
                  <c:v>135</c:v>
                </c:pt>
                <c:pt idx="1470">
                  <c:v>132</c:v>
                </c:pt>
                <c:pt idx="1471">
                  <c:v>92</c:v>
                </c:pt>
                <c:pt idx="1472">
                  <c:v>99</c:v>
                </c:pt>
                <c:pt idx="1473">
                  <c:v>90</c:v>
                </c:pt>
                <c:pt idx="1474">
                  <c:v>111</c:v>
                </c:pt>
                <c:pt idx="1475">
                  <c:v>103</c:v>
                </c:pt>
                <c:pt idx="1476">
                  <c:v>127</c:v>
                </c:pt>
                <c:pt idx="1477">
                  <c:v>112</c:v>
                </c:pt>
                <c:pt idx="1478">
                  <c:v>87</c:v>
                </c:pt>
                <c:pt idx="1479">
                  <c:v>138</c:v>
                </c:pt>
                <c:pt idx="1480">
                  <c:v>132</c:v>
                </c:pt>
                <c:pt idx="1481">
                  <c:v>103</c:v>
                </c:pt>
                <c:pt idx="1482">
                  <c:v>123</c:v>
                </c:pt>
                <c:pt idx="1483">
                  <c:v>111</c:v>
                </c:pt>
                <c:pt idx="1484">
                  <c:v>102</c:v>
                </c:pt>
                <c:pt idx="1485">
                  <c:v>78</c:v>
                </c:pt>
                <c:pt idx="1486">
                  <c:v>132</c:v>
                </c:pt>
                <c:pt idx="1487">
                  <c:v>133</c:v>
                </c:pt>
                <c:pt idx="1488">
                  <c:v>108</c:v>
                </c:pt>
                <c:pt idx="1489">
                  <c:v>125</c:v>
                </c:pt>
                <c:pt idx="1490">
                  <c:v>98</c:v>
                </c:pt>
                <c:pt idx="1491">
                  <c:v>119</c:v>
                </c:pt>
                <c:pt idx="1492">
                  <c:v>87</c:v>
                </c:pt>
                <c:pt idx="1493">
                  <c:v>91</c:v>
                </c:pt>
                <c:pt idx="1494">
                  <c:v>100</c:v>
                </c:pt>
                <c:pt idx="1495">
                  <c:v>118</c:v>
                </c:pt>
                <c:pt idx="1496">
                  <c:v>109</c:v>
                </c:pt>
                <c:pt idx="1497">
                  <c:v>99</c:v>
                </c:pt>
                <c:pt idx="1498">
                  <c:v>114</c:v>
                </c:pt>
                <c:pt idx="1499">
                  <c:v>89</c:v>
                </c:pt>
                <c:pt idx="1500">
                  <c:v>95</c:v>
                </c:pt>
                <c:pt idx="1501">
                  <c:v>98</c:v>
                </c:pt>
                <c:pt idx="1502">
                  <c:v>94</c:v>
                </c:pt>
                <c:pt idx="1503">
                  <c:v>85</c:v>
                </c:pt>
                <c:pt idx="1504">
                  <c:v>124</c:v>
                </c:pt>
                <c:pt idx="1505">
                  <c:v>131</c:v>
                </c:pt>
                <c:pt idx="1506">
                  <c:v>107</c:v>
                </c:pt>
                <c:pt idx="1507">
                  <c:v>99</c:v>
                </c:pt>
                <c:pt idx="1508">
                  <c:v>83</c:v>
                </c:pt>
                <c:pt idx="1509">
                  <c:v>131</c:v>
                </c:pt>
                <c:pt idx="1510">
                  <c:v>85</c:v>
                </c:pt>
                <c:pt idx="1511">
                  <c:v>126</c:v>
                </c:pt>
                <c:pt idx="1512">
                  <c:v>102</c:v>
                </c:pt>
                <c:pt idx="1513">
                  <c:v>123</c:v>
                </c:pt>
                <c:pt idx="1514">
                  <c:v>105</c:v>
                </c:pt>
                <c:pt idx="1515">
                  <c:v>125</c:v>
                </c:pt>
                <c:pt idx="1516">
                  <c:v>92</c:v>
                </c:pt>
                <c:pt idx="1517">
                  <c:v>77</c:v>
                </c:pt>
                <c:pt idx="1518">
                  <c:v>118</c:v>
                </c:pt>
                <c:pt idx="1519">
                  <c:v>121</c:v>
                </c:pt>
                <c:pt idx="1520">
                  <c:v>124</c:v>
                </c:pt>
                <c:pt idx="1521">
                  <c:v>99</c:v>
                </c:pt>
                <c:pt idx="1522">
                  <c:v>112</c:v>
                </c:pt>
                <c:pt idx="1523">
                  <c:v>111</c:v>
                </c:pt>
                <c:pt idx="1524">
                  <c:v>107</c:v>
                </c:pt>
                <c:pt idx="1525">
                  <c:v>104</c:v>
                </c:pt>
                <c:pt idx="1526">
                  <c:v>113</c:v>
                </c:pt>
                <c:pt idx="1527">
                  <c:v>113</c:v>
                </c:pt>
                <c:pt idx="1528">
                  <c:v>95</c:v>
                </c:pt>
                <c:pt idx="1529">
                  <c:v>86</c:v>
                </c:pt>
                <c:pt idx="1530">
                  <c:v>126</c:v>
                </c:pt>
                <c:pt idx="1531">
                  <c:v>101</c:v>
                </c:pt>
                <c:pt idx="1532">
                  <c:v>102</c:v>
                </c:pt>
                <c:pt idx="1533">
                  <c:v>111</c:v>
                </c:pt>
                <c:pt idx="1534">
                  <c:v>60</c:v>
                </c:pt>
                <c:pt idx="1535">
                  <c:v>95</c:v>
                </c:pt>
                <c:pt idx="1536">
                  <c:v>98</c:v>
                </c:pt>
                <c:pt idx="1537">
                  <c:v>100</c:v>
                </c:pt>
                <c:pt idx="1538">
                  <c:v>118</c:v>
                </c:pt>
                <c:pt idx="1539">
                  <c:v>125</c:v>
                </c:pt>
                <c:pt idx="1540">
                  <c:v>94</c:v>
                </c:pt>
                <c:pt idx="1541">
                  <c:v>79</c:v>
                </c:pt>
                <c:pt idx="1542">
                  <c:v>106</c:v>
                </c:pt>
                <c:pt idx="1543">
                  <c:v>111</c:v>
                </c:pt>
                <c:pt idx="1544">
                  <c:v>63</c:v>
                </c:pt>
                <c:pt idx="1545">
                  <c:v>85</c:v>
                </c:pt>
                <c:pt idx="1546">
                  <c:v>108</c:v>
                </c:pt>
                <c:pt idx="1547">
                  <c:v>139</c:v>
                </c:pt>
                <c:pt idx="1548">
                  <c:v>127</c:v>
                </c:pt>
                <c:pt idx="1549">
                  <c:v>106</c:v>
                </c:pt>
                <c:pt idx="1550">
                  <c:v>95</c:v>
                </c:pt>
                <c:pt idx="1551">
                  <c:v>118</c:v>
                </c:pt>
                <c:pt idx="1552">
                  <c:v>108</c:v>
                </c:pt>
                <c:pt idx="1553">
                  <c:v>105</c:v>
                </c:pt>
                <c:pt idx="1554">
                  <c:v>131</c:v>
                </c:pt>
                <c:pt idx="1555">
                  <c:v>104</c:v>
                </c:pt>
                <c:pt idx="1556">
                  <c:v>133</c:v>
                </c:pt>
                <c:pt idx="1557">
                  <c:v>94</c:v>
                </c:pt>
                <c:pt idx="1558">
                  <c:v>109</c:v>
                </c:pt>
                <c:pt idx="1559">
                  <c:v>96</c:v>
                </c:pt>
                <c:pt idx="1560">
                  <c:v>105</c:v>
                </c:pt>
                <c:pt idx="1561">
                  <c:v>99</c:v>
                </c:pt>
                <c:pt idx="1562">
                  <c:v>112</c:v>
                </c:pt>
                <c:pt idx="1563">
                  <c:v>108</c:v>
                </c:pt>
                <c:pt idx="1564">
                  <c:v>126</c:v>
                </c:pt>
                <c:pt idx="1565">
                  <c:v>98</c:v>
                </c:pt>
                <c:pt idx="1566">
                  <c:v>104</c:v>
                </c:pt>
                <c:pt idx="1567">
                  <c:v>110</c:v>
                </c:pt>
                <c:pt idx="1568">
                  <c:v>130</c:v>
                </c:pt>
                <c:pt idx="1569">
                  <c:v>93</c:v>
                </c:pt>
                <c:pt idx="1570">
                  <c:v>96</c:v>
                </c:pt>
                <c:pt idx="1571">
                  <c:v>114</c:v>
                </c:pt>
                <c:pt idx="1572">
                  <c:v>106</c:v>
                </c:pt>
                <c:pt idx="1573">
                  <c:v>150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107</c:v>
                </c:pt>
                <c:pt idx="1578">
                  <c:v>102</c:v>
                </c:pt>
                <c:pt idx="1579">
                  <c:v>101</c:v>
                </c:pt>
                <c:pt idx="1580">
                  <c:v>86</c:v>
                </c:pt>
                <c:pt idx="1581">
                  <c:v>108</c:v>
                </c:pt>
                <c:pt idx="1582">
                  <c:v>123</c:v>
                </c:pt>
                <c:pt idx="1583">
                  <c:v>134</c:v>
                </c:pt>
                <c:pt idx="1584">
                  <c:v>88</c:v>
                </c:pt>
                <c:pt idx="1585">
                  <c:v>109</c:v>
                </c:pt>
                <c:pt idx="1586">
                  <c:v>122</c:v>
                </c:pt>
                <c:pt idx="1587">
                  <c:v>118</c:v>
                </c:pt>
                <c:pt idx="1588">
                  <c:v>131</c:v>
                </c:pt>
                <c:pt idx="1589">
                  <c:v>109</c:v>
                </c:pt>
                <c:pt idx="1590">
                  <c:v>80</c:v>
                </c:pt>
                <c:pt idx="1591">
                  <c:v>88</c:v>
                </c:pt>
                <c:pt idx="1592">
                  <c:v>103</c:v>
                </c:pt>
                <c:pt idx="1593">
                  <c:v>87</c:v>
                </c:pt>
                <c:pt idx="1594">
                  <c:v>121</c:v>
                </c:pt>
                <c:pt idx="1595">
                  <c:v>91</c:v>
                </c:pt>
                <c:pt idx="1596">
                  <c:v>92</c:v>
                </c:pt>
                <c:pt idx="1597">
                  <c:v>129</c:v>
                </c:pt>
                <c:pt idx="1598">
                  <c:v>93</c:v>
                </c:pt>
                <c:pt idx="1599">
                  <c:v>118</c:v>
                </c:pt>
                <c:pt idx="1600">
                  <c:v>110</c:v>
                </c:pt>
                <c:pt idx="1601">
                  <c:v>103</c:v>
                </c:pt>
                <c:pt idx="1602">
                  <c:v>85</c:v>
                </c:pt>
                <c:pt idx="1603">
                  <c:v>110</c:v>
                </c:pt>
                <c:pt idx="1604">
                  <c:v>89</c:v>
                </c:pt>
                <c:pt idx="1605">
                  <c:v>115</c:v>
                </c:pt>
                <c:pt idx="1606">
                  <c:v>153</c:v>
                </c:pt>
                <c:pt idx="1607">
                  <c:v>128</c:v>
                </c:pt>
                <c:pt idx="1608">
                  <c:v>89</c:v>
                </c:pt>
                <c:pt idx="1609">
                  <c:v>122</c:v>
                </c:pt>
                <c:pt idx="1610">
                  <c:v>113</c:v>
                </c:pt>
                <c:pt idx="1611">
                  <c:v>99</c:v>
                </c:pt>
                <c:pt idx="1612">
                  <c:v>99</c:v>
                </c:pt>
                <c:pt idx="1613">
                  <c:v>147</c:v>
                </c:pt>
                <c:pt idx="1614">
                  <c:v>112</c:v>
                </c:pt>
                <c:pt idx="1615">
                  <c:v>88</c:v>
                </c:pt>
                <c:pt idx="1616">
                  <c:v>94</c:v>
                </c:pt>
                <c:pt idx="1617">
                  <c:v>90</c:v>
                </c:pt>
                <c:pt idx="1618">
                  <c:v>118</c:v>
                </c:pt>
                <c:pt idx="1619">
                  <c:v>83</c:v>
                </c:pt>
                <c:pt idx="1620">
                  <c:v>104</c:v>
                </c:pt>
                <c:pt idx="1621">
                  <c:v>110</c:v>
                </c:pt>
                <c:pt idx="1622">
                  <c:v>102</c:v>
                </c:pt>
                <c:pt idx="1623">
                  <c:v>131</c:v>
                </c:pt>
                <c:pt idx="1624">
                  <c:v>101</c:v>
                </c:pt>
                <c:pt idx="1625">
                  <c:v>130</c:v>
                </c:pt>
                <c:pt idx="1626">
                  <c:v>120</c:v>
                </c:pt>
                <c:pt idx="1627">
                  <c:v>135</c:v>
                </c:pt>
                <c:pt idx="1628">
                  <c:v>110</c:v>
                </c:pt>
                <c:pt idx="1629">
                  <c:v>103</c:v>
                </c:pt>
                <c:pt idx="1630">
                  <c:v>115</c:v>
                </c:pt>
                <c:pt idx="1631">
                  <c:v>110</c:v>
                </c:pt>
                <c:pt idx="1632">
                  <c:v>91</c:v>
                </c:pt>
                <c:pt idx="1633">
                  <c:v>105</c:v>
                </c:pt>
                <c:pt idx="1634">
                  <c:v>127</c:v>
                </c:pt>
                <c:pt idx="1635">
                  <c:v>82</c:v>
                </c:pt>
                <c:pt idx="1636">
                  <c:v>99</c:v>
                </c:pt>
                <c:pt idx="1637">
                  <c:v>90</c:v>
                </c:pt>
                <c:pt idx="1638">
                  <c:v>115</c:v>
                </c:pt>
                <c:pt idx="1639">
                  <c:v>96</c:v>
                </c:pt>
                <c:pt idx="1640">
                  <c:v>104</c:v>
                </c:pt>
                <c:pt idx="1641">
                  <c:v>117</c:v>
                </c:pt>
                <c:pt idx="1642">
                  <c:v>83</c:v>
                </c:pt>
                <c:pt idx="1643">
                  <c:v>99</c:v>
                </c:pt>
                <c:pt idx="1644">
                  <c:v>81</c:v>
                </c:pt>
                <c:pt idx="1645">
                  <c:v>135</c:v>
                </c:pt>
                <c:pt idx="1646">
                  <c:v>117</c:v>
                </c:pt>
                <c:pt idx="1647">
                  <c:v>139</c:v>
                </c:pt>
                <c:pt idx="1648">
                  <c:v>123</c:v>
                </c:pt>
                <c:pt idx="1649">
                  <c:v>117</c:v>
                </c:pt>
                <c:pt idx="1650">
                  <c:v>97</c:v>
                </c:pt>
                <c:pt idx="1651">
                  <c:v>81</c:v>
                </c:pt>
                <c:pt idx="1652">
                  <c:v>103</c:v>
                </c:pt>
                <c:pt idx="1653">
                  <c:v>119</c:v>
                </c:pt>
                <c:pt idx="1654">
                  <c:v>94</c:v>
                </c:pt>
                <c:pt idx="1655">
                  <c:v>89</c:v>
                </c:pt>
                <c:pt idx="1656">
                  <c:v>98</c:v>
                </c:pt>
                <c:pt idx="1657">
                  <c:v>107</c:v>
                </c:pt>
                <c:pt idx="1658">
                  <c:v>108</c:v>
                </c:pt>
                <c:pt idx="1659">
                  <c:v>134</c:v>
                </c:pt>
                <c:pt idx="1660">
                  <c:v>110</c:v>
                </c:pt>
                <c:pt idx="1661">
                  <c:v>103</c:v>
                </c:pt>
                <c:pt idx="1662">
                  <c:v>145</c:v>
                </c:pt>
                <c:pt idx="1663">
                  <c:v>100</c:v>
                </c:pt>
                <c:pt idx="1664">
                  <c:v>131</c:v>
                </c:pt>
                <c:pt idx="1665">
                  <c:v>133</c:v>
                </c:pt>
                <c:pt idx="1666">
                  <c:v>109</c:v>
                </c:pt>
                <c:pt idx="1667">
                  <c:v>114</c:v>
                </c:pt>
                <c:pt idx="1668">
                  <c:v>92</c:v>
                </c:pt>
                <c:pt idx="1669">
                  <c:v>122</c:v>
                </c:pt>
                <c:pt idx="1670">
                  <c:v>110</c:v>
                </c:pt>
                <c:pt idx="1671">
                  <c:v>116</c:v>
                </c:pt>
                <c:pt idx="1672">
                  <c:v>115</c:v>
                </c:pt>
                <c:pt idx="1673">
                  <c:v>148</c:v>
                </c:pt>
                <c:pt idx="1674">
                  <c:v>119</c:v>
                </c:pt>
                <c:pt idx="1675">
                  <c:v>118</c:v>
                </c:pt>
                <c:pt idx="1676">
                  <c:v>101</c:v>
                </c:pt>
                <c:pt idx="1677">
                  <c:v>82</c:v>
                </c:pt>
                <c:pt idx="1678">
                  <c:v>110</c:v>
                </c:pt>
                <c:pt idx="1679">
                  <c:v>130</c:v>
                </c:pt>
                <c:pt idx="1680">
                  <c:v>94</c:v>
                </c:pt>
                <c:pt idx="1681">
                  <c:v>111</c:v>
                </c:pt>
                <c:pt idx="1682">
                  <c:v>110</c:v>
                </c:pt>
                <c:pt idx="1683">
                  <c:v>109</c:v>
                </c:pt>
                <c:pt idx="1684">
                  <c:v>123</c:v>
                </c:pt>
                <c:pt idx="1685">
                  <c:v>109</c:v>
                </c:pt>
                <c:pt idx="1686">
                  <c:v>99</c:v>
                </c:pt>
                <c:pt idx="1687">
                  <c:v>106</c:v>
                </c:pt>
                <c:pt idx="1688">
                  <c:v>89</c:v>
                </c:pt>
                <c:pt idx="1689">
                  <c:v>98</c:v>
                </c:pt>
                <c:pt idx="1690">
                  <c:v>93</c:v>
                </c:pt>
                <c:pt idx="1691">
                  <c:v>112</c:v>
                </c:pt>
                <c:pt idx="1692">
                  <c:v>101</c:v>
                </c:pt>
                <c:pt idx="1693">
                  <c:v>104</c:v>
                </c:pt>
                <c:pt idx="1694">
                  <c:v>120</c:v>
                </c:pt>
                <c:pt idx="1695">
                  <c:v>135</c:v>
                </c:pt>
                <c:pt idx="1696">
                  <c:v>91</c:v>
                </c:pt>
                <c:pt idx="1697">
                  <c:v>97</c:v>
                </c:pt>
                <c:pt idx="1698">
                  <c:v>133</c:v>
                </c:pt>
                <c:pt idx="1699">
                  <c:v>123</c:v>
                </c:pt>
                <c:pt idx="1700">
                  <c:v>114</c:v>
                </c:pt>
                <c:pt idx="1701">
                  <c:v>111</c:v>
                </c:pt>
                <c:pt idx="1702">
                  <c:v>117</c:v>
                </c:pt>
                <c:pt idx="1703">
                  <c:v>121</c:v>
                </c:pt>
                <c:pt idx="1704">
                  <c:v>139</c:v>
                </c:pt>
                <c:pt idx="1705">
                  <c:v>115</c:v>
                </c:pt>
                <c:pt idx="1706">
                  <c:v>85</c:v>
                </c:pt>
                <c:pt idx="1707">
                  <c:v>90</c:v>
                </c:pt>
                <c:pt idx="1708">
                  <c:v>107</c:v>
                </c:pt>
                <c:pt idx="1709">
                  <c:v>100</c:v>
                </c:pt>
                <c:pt idx="1710">
                  <c:v>129</c:v>
                </c:pt>
                <c:pt idx="1711">
                  <c:v>109</c:v>
                </c:pt>
                <c:pt idx="1712">
                  <c:v>94</c:v>
                </c:pt>
                <c:pt idx="1713">
                  <c:v>133</c:v>
                </c:pt>
                <c:pt idx="1714">
                  <c:v>105</c:v>
                </c:pt>
                <c:pt idx="1715">
                  <c:v>100</c:v>
                </c:pt>
                <c:pt idx="1716">
                  <c:v>113</c:v>
                </c:pt>
                <c:pt idx="1717">
                  <c:v>118</c:v>
                </c:pt>
                <c:pt idx="1718">
                  <c:v>110</c:v>
                </c:pt>
                <c:pt idx="1719">
                  <c:v>110</c:v>
                </c:pt>
                <c:pt idx="1720">
                  <c:v>99</c:v>
                </c:pt>
                <c:pt idx="1721">
                  <c:v>101</c:v>
                </c:pt>
                <c:pt idx="1722">
                  <c:v>100</c:v>
                </c:pt>
                <c:pt idx="1723">
                  <c:v>103</c:v>
                </c:pt>
                <c:pt idx="1724">
                  <c:v>100</c:v>
                </c:pt>
                <c:pt idx="1725">
                  <c:v>95</c:v>
                </c:pt>
                <c:pt idx="1726">
                  <c:v>117</c:v>
                </c:pt>
                <c:pt idx="1727">
                  <c:v>129</c:v>
                </c:pt>
                <c:pt idx="1728">
                  <c:v>120</c:v>
                </c:pt>
                <c:pt idx="1729">
                  <c:v>125</c:v>
                </c:pt>
                <c:pt idx="1730">
                  <c:v>133</c:v>
                </c:pt>
                <c:pt idx="1731">
                  <c:v>116</c:v>
                </c:pt>
                <c:pt idx="1732">
                  <c:v>129</c:v>
                </c:pt>
                <c:pt idx="1733">
                  <c:v>93</c:v>
                </c:pt>
                <c:pt idx="1734">
                  <c:v>118</c:v>
                </c:pt>
                <c:pt idx="1735">
                  <c:v>129</c:v>
                </c:pt>
                <c:pt idx="1736">
                  <c:v>146</c:v>
                </c:pt>
                <c:pt idx="1737">
                  <c:v>128</c:v>
                </c:pt>
                <c:pt idx="1738">
                  <c:v>93</c:v>
                </c:pt>
                <c:pt idx="1739">
                  <c:v>107</c:v>
                </c:pt>
                <c:pt idx="1740">
                  <c:v>97</c:v>
                </c:pt>
                <c:pt idx="1741">
                  <c:v>101</c:v>
                </c:pt>
                <c:pt idx="1742">
                  <c:v>82</c:v>
                </c:pt>
                <c:pt idx="1743">
                  <c:v>85</c:v>
                </c:pt>
                <c:pt idx="1744">
                  <c:v>88</c:v>
                </c:pt>
                <c:pt idx="1745">
                  <c:v>119</c:v>
                </c:pt>
                <c:pt idx="1746">
                  <c:v>122</c:v>
                </c:pt>
                <c:pt idx="1747">
                  <c:v>99</c:v>
                </c:pt>
                <c:pt idx="1748">
                  <c:v>97</c:v>
                </c:pt>
                <c:pt idx="1749">
                  <c:v>121</c:v>
                </c:pt>
                <c:pt idx="1750">
                  <c:v>95</c:v>
                </c:pt>
                <c:pt idx="1751">
                  <c:v>105</c:v>
                </c:pt>
                <c:pt idx="1752">
                  <c:v>108</c:v>
                </c:pt>
                <c:pt idx="1753">
                  <c:v>134</c:v>
                </c:pt>
                <c:pt idx="1754">
                  <c:v>115</c:v>
                </c:pt>
                <c:pt idx="1755">
                  <c:v>107</c:v>
                </c:pt>
                <c:pt idx="1756">
                  <c:v>86</c:v>
                </c:pt>
                <c:pt idx="1757">
                  <c:v>101</c:v>
                </c:pt>
                <c:pt idx="1758">
                  <c:v>96</c:v>
                </c:pt>
                <c:pt idx="1759">
                  <c:v>101</c:v>
                </c:pt>
                <c:pt idx="1760">
                  <c:v>100</c:v>
                </c:pt>
                <c:pt idx="1761">
                  <c:v>117</c:v>
                </c:pt>
                <c:pt idx="1762">
                  <c:v>101</c:v>
                </c:pt>
                <c:pt idx="1763">
                  <c:v>98</c:v>
                </c:pt>
                <c:pt idx="1764">
                  <c:v>146</c:v>
                </c:pt>
                <c:pt idx="1765">
                  <c:v>102</c:v>
                </c:pt>
                <c:pt idx="1766">
                  <c:v>97</c:v>
                </c:pt>
                <c:pt idx="1767">
                  <c:v>142</c:v>
                </c:pt>
                <c:pt idx="1768">
                  <c:v>98</c:v>
                </c:pt>
                <c:pt idx="1769">
                  <c:v>109</c:v>
                </c:pt>
                <c:pt idx="1770">
                  <c:v>97</c:v>
                </c:pt>
                <c:pt idx="1771">
                  <c:v>85</c:v>
                </c:pt>
                <c:pt idx="1772">
                  <c:v>80</c:v>
                </c:pt>
                <c:pt idx="1773">
                  <c:v>86</c:v>
                </c:pt>
                <c:pt idx="1774">
                  <c:v>119</c:v>
                </c:pt>
                <c:pt idx="1775">
                  <c:v>98</c:v>
                </c:pt>
                <c:pt idx="1776">
                  <c:v>97</c:v>
                </c:pt>
                <c:pt idx="1777">
                  <c:v>105</c:v>
                </c:pt>
                <c:pt idx="1778">
                  <c:v>124</c:v>
                </c:pt>
                <c:pt idx="1779">
                  <c:v>97</c:v>
                </c:pt>
                <c:pt idx="1780">
                  <c:v>105</c:v>
                </c:pt>
                <c:pt idx="1781">
                  <c:v>104</c:v>
                </c:pt>
                <c:pt idx="1782">
                  <c:v>101</c:v>
                </c:pt>
                <c:pt idx="1783">
                  <c:v>101</c:v>
                </c:pt>
                <c:pt idx="1784">
                  <c:v>114</c:v>
                </c:pt>
                <c:pt idx="1785">
                  <c:v>105</c:v>
                </c:pt>
                <c:pt idx="1786">
                  <c:v>90</c:v>
                </c:pt>
                <c:pt idx="1787">
                  <c:v>97</c:v>
                </c:pt>
                <c:pt idx="1788">
                  <c:v>144</c:v>
                </c:pt>
                <c:pt idx="1789">
                  <c:v>114</c:v>
                </c:pt>
                <c:pt idx="1790">
                  <c:v>124</c:v>
                </c:pt>
                <c:pt idx="1791">
                  <c:v>89</c:v>
                </c:pt>
                <c:pt idx="1792">
                  <c:v>93</c:v>
                </c:pt>
                <c:pt idx="1793">
                  <c:v>87</c:v>
                </c:pt>
                <c:pt idx="1794">
                  <c:v>88</c:v>
                </c:pt>
                <c:pt idx="1795">
                  <c:v>142</c:v>
                </c:pt>
                <c:pt idx="1796">
                  <c:v>92</c:v>
                </c:pt>
                <c:pt idx="1797">
                  <c:v>117</c:v>
                </c:pt>
                <c:pt idx="1798">
                  <c:v>111</c:v>
                </c:pt>
                <c:pt idx="1799">
                  <c:v>121</c:v>
                </c:pt>
                <c:pt idx="1800">
                  <c:v>98</c:v>
                </c:pt>
                <c:pt idx="1801">
                  <c:v>107</c:v>
                </c:pt>
                <c:pt idx="1802">
                  <c:v>106</c:v>
                </c:pt>
                <c:pt idx="1803">
                  <c:v>136</c:v>
                </c:pt>
                <c:pt idx="1804">
                  <c:v>97</c:v>
                </c:pt>
                <c:pt idx="1805">
                  <c:v>108</c:v>
                </c:pt>
                <c:pt idx="1806">
                  <c:v>97</c:v>
                </c:pt>
                <c:pt idx="1807">
                  <c:v>99</c:v>
                </c:pt>
                <c:pt idx="1808">
                  <c:v>103</c:v>
                </c:pt>
                <c:pt idx="1809">
                  <c:v>95</c:v>
                </c:pt>
                <c:pt idx="1810">
                  <c:v>93</c:v>
                </c:pt>
                <c:pt idx="1811">
                  <c:v>98</c:v>
                </c:pt>
                <c:pt idx="1812">
                  <c:v>90</c:v>
                </c:pt>
                <c:pt idx="1813">
                  <c:v>107</c:v>
                </c:pt>
                <c:pt idx="1814">
                  <c:v>90</c:v>
                </c:pt>
                <c:pt idx="1815">
                  <c:v>120</c:v>
                </c:pt>
                <c:pt idx="1816">
                  <c:v>115</c:v>
                </c:pt>
                <c:pt idx="1817">
                  <c:v>93</c:v>
                </c:pt>
                <c:pt idx="1818">
                  <c:v>99</c:v>
                </c:pt>
                <c:pt idx="1819">
                  <c:v>107</c:v>
                </c:pt>
                <c:pt idx="1820">
                  <c:v>110</c:v>
                </c:pt>
                <c:pt idx="1821">
                  <c:v>101</c:v>
                </c:pt>
                <c:pt idx="1822">
                  <c:v>85</c:v>
                </c:pt>
                <c:pt idx="1823">
                  <c:v>132</c:v>
                </c:pt>
                <c:pt idx="1824">
                  <c:v>88</c:v>
                </c:pt>
                <c:pt idx="1825">
                  <c:v>90</c:v>
                </c:pt>
                <c:pt idx="1826">
                  <c:v>145</c:v>
                </c:pt>
                <c:pt idx="1827">
                  <c:v>110</c:v>
                </c:pt>
                <c:pt idx="1828">
                  <c:v>101</c:v>
                </c:pt>
                <c:pt idx="1829">
                  <c:v>122</c:v>
                </c:pt>
                <c:pt idx="1830">
                  <c:v>107</c:v>
                </c:pt>
                <c:pt idx="1831">
                  <c:v>127</c:v>
                </c:pt>
                <c:pt idx="1832">
                  <c:v>99</c:v>
                </c:pt>
                <c:pt idx="1833">
                  <c:v>104</c:v>
                </c:pt>
                <c:pt idx="1834">
                  <c:v>140</c:v>
                </c:pt>
                <c:pt idx="1835">
                  <c:v>133</c:v>
                </c:pt>
                <c:pt idx="1836">
                  <c:v>112</c:v>
                </c:pt>
                <c:pt idx="1837">
                  <c:v>99</c:v>
                </c:pt>
                <c:pt idx="1838">
                  <c:v>100</c:v>
                </c:pt>
                <c:pt idx="1839">
                  <c:v>92</c:v>
                </c:pt>
                <c:pt idx="1840">
                  <c:v>105</c:v>
                </c:pt>
                <c:pt idx="1841">
                  <c:v>110</c:v>
                </c:pt>
                <c:pt idx="1842">
                  <c:v>116</c:v>
                </c:pt>
                <c:pt idx="1843">
                  <c:v>88</c:v>
                </c:pt>
                <c:pt idx="1844">
                  <c:v>111</c:v>
                </c:pt>
                <c:pt idx="1845">
                  <c:v>117</c:v>
                </c:pt>
                <c:pt idx="1846">
                  <c:v>95</c:v>
                </c:pt>
                <c:pt idx="1847">
                  <c:v>95</c:v>
                </c:pt>
                <c:pt idx="1848">
                  <c:v>127</c:v>
                </c:pt>
                <c:pt idx="1849">
                  <c:v>104</c:v>
                </c:pt>
                <c:pt idx="1850">
                  <c:v>95</c:v>
                </c:pt>
                <c:pt idx="1851">
                  <c:v>121</c:v>
                </c:pt>
                <c:pt idx="1852">
                  <c:v>92</c:v>
                </c:pt>
                <c:pt idx="1853">
                  <c:v>80</c:v>
                </c:pt>
                <c:pt idx="1854">
                  <c:v>107</c:v>
                </c:pt>
                <c:pt idx="1855">
                  <c:v>91</c:v>
                </c:pt>
                <c:pt idx="1856">
                  <c:v>117</c:v>
                </c:pt>
                <c:pt idx="1857">
                  <c:v>107</c:v>
                </c:pt>
                <c:pt idx="1858">
                  <c:v>131</c:v>
                </c:pt>
                <c:pt idx="1859">
                  <c:v>122</c:v>
                </c:pt>
                <c:pt idx="1860">
                  <c:v>88</c:v>
                </c:pt>
                <c:pt idx="1861">
                  <c:v>134</c:v>
                </c:pt>
                <c:pt idx="1862">
                  <c:v>117</c:v>
                </c:pt>
                <c:pt idx="1863">
                  <c:v>80</c:v>
                </c:pt>
                <c:pt idx="1864">
                  <c:v>85</c:v>
                </c:pt>
                <c:pt idx="1865">
                  <c:v>138</c:v>
                </c:pt>
                <c:pt idx="1866">
                  <c:v>121</c:v>
                </c:pt>
                <c:pt idx="1867">
                  <c:v>134</c:v>
                </c:pt>
                <c:pt idx="1868">
                  <c:v>100</c:v>
                </c:pt>
                <c:pt idx="1869">
                  <c:v>100</c:v>
                </c:pt>
                <c:pt idx="1870">
                  <c:v>119</c:v>
                </c:pt>
                <c:pt idx="1871">
                  <c:v>137</c:v>
                </c:pt>
                <c:pt idx="1872">
                  <c:v>119</c:v>
                </c:pt>
                <c:pt idx="1873">
                  <c:v>139</c:v>
                </c:pt>
                <c:pt idx="1874">
                  <c:v>120</c:v>
                </c:pt>
                <c:pt idx="1875">
                  <c:v>98</c:v>
                </c:pt>
                <c:pt idx="1876">
                  <c:v>106</c:v>
                </c:pt>
                <c:pt idx="1877">
                  <c:v>98</c:v>
                </c:pt>
                <c:pt idx="1878">
                  <c:v>107</c:v>
                </c:pt>
                <c:pt idx="1879">
                  <c:v>88</c:v>
                </c:pt>
                <c:pt idx="1880">
                  <c:v>137</c:v>
                </c:pt>
                <c:pt idx="1881">
                  <c:v>100</c:v>
                </c:pt>
                <c:pt idx="1882">
                  <c:v>115</c:v>
                </c:pt>
                <c:pt idx="1883">
                  <c:v>101</c:v>
                </c:pt>
                <c:pt idx="1884">
                  <c:v>110</c:v>
                </c:pt>
                <c:pt idx="1885">
                  <c:v>94</c:v>
                </c:pt>
                <c:pt idx="1886">
                  <c:v>88</c:v>
                </c:pt>
                <c:pt idx="1887">
                  <c:v>127</c:v>
                </c:pt>
                <c:pt idx="1888">
                  <c:v>95</c:v>
                </c:pt>
                <c:pt idx="1889">
                  <c:v>87</c:v>
                </c:pt>
                <c:pt idx="1890">
                  <c:v>118</c:v>
                </c:pt>
                <c:pt idx="1891">
                  <c:v>107</c:v>
                </c:pt>
                <c:pt idx="1892">
                  <c:v>124</c:v>
                </c:pt>
                <c:pt idx="1893">
                  <c:v>89</c:v>
                </c:pt>
                <c:pt idx="1894">
                  <c:v>88</c:v>
                </c:pt>
                <c:pt idx="1895">
                  <c:v>118</c:v>
                </c:pt>
                <c:pt idx="1896">
                  <c:v>93</c:v>
                </c:pt>
                <c:pt idx="1897">
                  <c:v>80</c:v>
                </c:pt>
                <c:pt idx="1898">
                  <c:v>120</c:v>
                </c:pt>
                <c:pt idx="1899">
                  <c:v>98</c:v>
                </c:pt>
                <c:pt idx="1900">
                  <c:v>119</c:v>
                </c:pt>
                <c:pt idx="1901">
                  <c:v>88</c:v>
                </c:pt>
                <c:pt idx="1902">
                  <c:v>90</c:v>
                </c:pt>
                <c:pt idx="1903">
                  <c:v>127</c:v>
                </c:pt>
                <c:pt idx="1904">
                  <c:v>119</c:v>
                </c:pt>
                <c:pt idx="1905">
                  <c:v>85</c:v>
                </c:pt>
                <c:pt idx="1906">
                  <c:v>98</c:v>
                </c:pt>
                <c:pt idx="1907">
                  <c:v>101</c:v>
                </c:pt>
                <c:pt idx="1908">
                  <c:v>112</c:v>
                </c:pt>
                <c:pt idx="1909">
                  <c:v>97</c:v>
                </c:pt>
                <c:pt idx="1910">
                  <c:v>126</c:v>
                </c:pt>
                <c:pt idx="1911">
                  <c:v>97</c:v>
                </c:pt>
                <c:pt idx="1912">
                  <c:v>100</c:v>
                </c:pt>
                <c:pt idx="1913">
                  <c:v>114</c:v>
                </c:pt>
                <c:pt idx="1914">
                  <c:v>88</c:v>
                </c:pt>
                <c:pt idx="1915">
                  <c:v>93</c:v>
                </c:pt>
                <c:pt idx="1916">
                  <c:v>92</c:v>
                </c:pt>
                <c:pt idx="1917">
                  <c:v>98</c:v>
                </c:pt>
                <c:pt idx="1918">
                  <c:v>94</c:v>
                </c:pt>
                <c:pt idx="1919">
                  <c:v>102</c:v>
                </c:pt>
                <c:pt idx="1920">
                  <c:v>98</c:v>
                </c:pt>
                <c:pt idx="1921">
                  <c:v>121</c:v>
                </c:pt>
                <c:pt idx="1922">
                  <c:v>111</c:v>
                </c:pt>
                <c:pt idx="1923">
                  <c:v>90</c:v>
                </c:pt>
                <c:pt idx="1924">
                  <c:v>100</c:v>
                </c:pt>
                <c:pt idx="1925">
                  <c:v>141</c:v>
                </c:pt>
                <c:pt idx="1926">
                  <c:v>139</c:v>
                </c:pt>
                <c:pt idx="1927">
                  <c:v>114</c:v>
                </c:pt>
                <c:pt idx="1928">
                  <c:v>96</c:v>
                </c:pt>
                <c:pt idx="1929">
                  <c:v>111</c:v>
                </c:pt>
                <c:pt idx="1930">
                  <c:v>127</c:v>
                </c:pt>
                <c:pt idx="1931">
                  <c:v>107</c:v>
                </c:pt>
                <c:pt idx="1932">
                  <c:v>97</c:v>
                </c:pt>
                <c:pt idx="1933">
                  <c:v>127</c:v>
                </c:pt>
                <c:pt idx="1934">
                  <c:v>110</c:v>
                </c:pt>
                <c:pt idx="1935">
                  <c:v>135</c:v>
                </c:pt>
                <c:pt idx="1936">
                  <c:v>84</c:v>
                </c:pt>
                <c:pt idx="1937">
                  <c:v>122</c:v>
                </c:pt>
                <c:pt idx="1938">
                  <c:v>114</c:v>
                </c:pt>
                <c:pt idx="1939">
                  <c:v>132</c:v>
                </c:pt>
                <c:pt idx="1940">
                  <c:v>133</c:v>
                </c:pt>
                <c:pt idx="1941">
                  <c:v>112</c:v>
                </c:pt>
                <c:pt idx="1942">
                  <c:v>108</c:v>
                </c:pt>
                <c:pt idx="1943">
                  <c:v>115</c:v>
                </c:pt>
                <c:pt idx="1944">
                  <c:v>83</c:v>
                </c:pt>
                <c:pt idx="1945">
                  <c:v>105</c:v>
                </c:pt>
                <c:pt idx="1946">
                  <c:v>108</c:v>
                </c:pt>
                <c:pt idx="1947">
                  <c:v>96</c:v>
                </c:pt>
                <c:pt idx="1948">
                  <c:v>94</c:v>
                </c:pt>
                <c:pt idx="1949">
                  <c:v>142</c:v>
                </c:pt>
                <c:pt idx="1950">
                  <c:v>104</c:v>
                </c:pt>
                <c:pt idx="1951">
                  <c:v>106</c:v>
                </c:pt>
                <c:pt idx="1952">
                  <c:v>106</c:v>
                </c:pt>
                <c:pt idx="1953">
                  <c:v>98</c:v>
                </c:pt>
                <c:pt idx="1954">
                  <c:v>100</c:v>
                </c:pt>
                <c:pt idx="1955">
                  <c:v>95</c:v>
                </c:pt>
                <c:pt idx="1956">
                  <c:v>107</c:v>
                </c:pt>
                <c:pt idx="1957">
                  <c:v>104</c:v>
                </c:pt>
                <c:pt idx="1958">
                  <c:v>104</c:v>
                </c:pt>
                <c:pt idx="1959">
                  <c:v>143</c:v>
                </c:pt>
                <c:pt idx="1960">
                  <c:v>77</c:v>
                </c:pt>
                <c:pt idx="1961">
                  <c:v>96</c:v>
                </c:pt>
                <c:pt idx="1962">
                  <c:v>114</c:v>
                </c:pt>
                <c:pt idx="1963">
                  <c:v>145</c:v>
                </c:pt>
                <c:pt idx="1964">
                  <c:v>116</c:v>
                </c:pt>
                <c:pt idx="1965">
                  <c:v>100</c:v>
                </c:pt>
                <c:pt idx="1966">
                  <c:v>104</c:v>
                </c:pt>
                <c:pt idx="1967">
                  <c:v>92</c:v>
                </c:pt>
                <c:pt idx="1968">
                  <c:v>92</c:v>
                </c:pt>
                <c:pt idx="1969">
                  <c:v>105</c:v>
                </c:pt>
                <c:pt idx="1970">
                  <c:v>120</c:v>
                </c:pt>
                <c:pt idx="1971">
                  <c:v>116</c:v>
                </c:pt>
                <c:pt idx="1972">
                  <c:v>119</c:v>
                </c:pt>
                <c:pt idx="1973">
                  <c:v>101</c:v>
                </c:pt>
                <c:pt idx="1974">
                  <c:v>117</c:v>
                </c:pt>
                <c:pt idx="1975">
                  <c:v>106</c:v>
                </c:pt>
                <c:pt idx="1976">
                  <c:v>112</c:v>
                </c:pt>
                <c:pt idx="1977">
                  <c:v>136</c:v>
                </c:pt>
                <c:pt idx="1978">
                  <c:v>81</c:v>
                </c:pt>
                <c:pt idx="1979">
                  <c:v>87</c:v>
                </c:pt>
                <c:pt idx="1980">
                  <c:v>96</c:v>
                </c:pt>
                <c:pt idx="1981">
                  <c:v>106</c:v>
                </c:pt>
                <c:pt idx="1982">
                  <c:v>122</c:v>
                </c:pt>
                <c:pt idx="1983">
                  <c:v>123</c:v>
                </c:pt>
                <c:pt idx="1984">
                  <c:v>133</c:v>
                </c:pt>
                <c:pt idx="1985">
                  <c:v>92</c:v>
                </c:pt>
                <c:pt idx="1986">
                  <c:v>110</c:v>
                </c:pt>
                <c:pt idx="1987">
                  <c:v>104</c:v>
                </c:pt>
                <c:pt idx="1988">
                  <c:v>60</c:v>
                </c:pt>
                <c:pt idx="1989">
                  <c:v>98</c:v>
                </c:pt>
                <c:pt idx="1990">
                  <c:v>120</c:v>
                </c:pt>
                <c:pt idx="1991">
                  <c:v>112</c:v>
                </c:pt>
                <c:pt idx="1992">
                  <c:v>127</c:v>
                </c:pt>
                <c:pt idx="1993">
                  <c:v>102</c:v>
                </c:pt>
                <c:pt idx="1994">
                  <c:v>91</c:v>
                </c:pt>
                <c:pt idx="1995">
                  <c:v>114</c:v>
                </c:pt>
                <c:pt idx="1996">
                  <c:v>115</c:v>
                </c:pt>
                <c:pt idx="1997">
                  <c:v>115</c:v>
                </c:pt>
                <c:pt idx="1998">
                  <c:v>120</c:v>
                </c:pt>
                <c:pt idx="1999">
                  <c:v>135</c:v>
                </c:pt>
                <c:pt idx="2000">
                  <c:v>90</c:v>
                </c:pt>
                <c:pt idx="2001">
                  <c:v>100</c:v>
                </c:pt>
                <c:pt idx="2002">
                  <c:v>105</c:v>
                </c:pt>
                <c:pt idx="2003">
                  <c:v>138</c:v>
                </c:pt>
                <c:pt idx="2004">
                  <c:v>94</c:v>
                </c:pt>
                <c:pt idx="2005">
                  <c:v>101</c:v>
                </c:pt>
                <c:pt idx="2006">
                  <c:v>131</c:v>
                </c:pt>
                <c:pt idx="2007">
                  <c:v>91</c:v>
                </c:pt>
                <c:pt idx="2008">
                  <c:v>112</c:v>
                </c:pt>
                <c:pt idx="2009">
                  <c:v>95</c:v>
                </c:pt>
                <c:pt idx="2010">
                  <c:v>100</c:v>
                </c:pt>
                <c:pt idx="2011">
                  <c:v>108</c:v>
                </c:pt>
                <c:pt idx="2012">
                  <c:v>101</c:v>
                </c:pt>
                <c:pt idx="2013">
                  <c:v>109</c:v>
                </c:pt>
                <c:pt idx="2014">
                  <c:v>115</c:v>
                </c:pt>
                <c:pt idx="2015">
                  <c:v>117</c:v>
                </c:pt>
                <c:pt idx="2016">
                  <c:v>107</c:v>
                </c:pt>
                <c:pt idx="2017">
                  <c:v>134</c:v>
                </c:pt>
                <c:pt idx="2018">
                  <c:v>118</c:v>
                </c:pt>
                <c:pt idx="2019">
                  <c:v>121</c:v>
                </c:pt>
                <c:pt idx="2020">
                  <c:v>105</c:v>
                </c:pt>
                <c:pt idx="2021">
                  <c:v>110</c:v>
                </c:pt>
                <c:pt idx="2022">
                  <c:v>114</c:v>
                </c:pt>
                <c:pt idx="2023">
                  <c:v>104</c:v>
                </c:pt>
                <c:pt idx="2024">
                  <c:v>100</c:v>
                </c:pt>
                <c:pt idx="2025">
                  <c:v>85</c:v>
                </c:pt>
                <c:pt idx="2026">
                  <c:v>72</c:v>
                </c:pt>
                <c:pt idx="2027">
                  <c:v>128</c:v>
                </c:pt>
                <c:pt idx="2028">
                  <c:v>72</c:v>
                </c:pt>
                <c:pt idx="2029">
                  <c:v>89</c:v>
                </c:pt>
                <c:pt idx="2030">
                  <c:v>96</c:v>
                </c:pt>
                <c:pt idx="2031">
                  <c:v>77</c:v>
                </c:pt>
                <c:pt idx="2032">
                  <c:v>123</c:v>
                </c:pt>
                <c:pt idx="2033">
                  <c:v>111</c:v>
                </c:pt>
                <c:pt idx="2034">
                  <c:v>93</c:v>
                </c:pt>
                <c:pt idx="2035">
                  <c:v>128</c:v>
                </c:pt>
                <c:pt idx="2036">
                  <c:v>110</c:v>
                </c:pt>
                <c:pt idx="2037">
                  <c:v>137</c:v>
                </c:pt>
                <c:pt idx="2038">
                  <c:v>124</c:v>
                </c:pt>
                <c:pt idx="2039">
                  <c:v>93</c:v>
                </c:pt>
                <c:pt idx="2040">
                  <c:v>115</c:v>
                </c:pt>
                <c:pt idx="2041">
                  <c:v>98</c:v>
                </c:pt>
                <c:pt idx="2042">
                  <c:v>105</c:v>
                </c:pt>
                <c:pt idx="2043">
                  <c:v>127</c:v>
                </c:pt>
                <c:pt idx="2044">
                  <c:v>82</c:v>
                </c:pt>
                <c:pt idx="2045">
                  <c:v>143</c:v>
                </c:pt>
                <c:pt idx="2046">
                  <c:v>103</c:v>
                </c:pt>
                <c:pt idx="2047">
                  <c:v>104</c:v>
                </c:pt>
                <c:pt idx="2048">
                  <c:v>98</c:v>
                </c:pt>
                <c:pt idx="2049">
                  <c:v>92</c:v>
                </c:pt>
                <c:pt idx="2050">
                  <c:v>123</c:v>
                </c:pt>
                <c:pt idx="2051">
                  <c:v>88</c:v>
                </c:pt>
                <c:pt idx="2052">
                  <c:v>128</c:v>
                </c:pt>
                <c:pt idx="2053">
                  <c:v>107</c:v>
                </c:pt>
                <c:pt idx="2054">
                  <c:v>91</c:v>
                </c:pt>
                <c:pt idx="2055">
                  <c:v>90</c:v>
                </c:pt>
                <c:pt idx="2056">
                  <c:v>115</c:v>
                </c:pt>
                <c:pt idx="2057">
                  <c:v>101</c:v>
                </c:pt>
                <c:pt idx="2058">
                  <c:v>113</c:v>
                </c:pt>
                <c:pt idx="2059">
                  <c:v>113</c:v>
                </c:pt>
                <c:pt idx="2060">
                  <c:v>87</c:v>
                </c:pt>
                <c:pt idx="2061">
                  <c:v>101</c:v>
                </c:pt>
                <c:pt idx="2062">
                  <c:v>111</c:v>
                </c:pt>
                <c:pt idx="2063">
                  <c:v>108</c:v>
                </c:pt>
                <c:pt idx="2064">
                  <c:v>105</c:v>
                </c:pt>
                <c:pt idx="2065">
                  <c:v>109</c:v>
                </c:pt>
                <c:pt idx="2066">
                  <c:v>109</c:v>
                </c:pt>
                <c:pt idx="2067">
                  <c:v>99</c:v>
                </c:pt>
                <c:pt idx="2068">
                  <c:v>98</c:v>
                </c:pt>
                <c:pt idx="2069">
                  <c:v>104</c:v>
                </c:pt>
                <c:pt idx="2070">
                  <c:v>109</c:v>
                </c:pt>
                <c:pt idx="2071">
                  <c:v>75</c:v>
                </c:pt>
                <c:pt idx="2072">
                  <c:v>119</c:v>
                </c:pt>
                <c:pt idx="2073">
                  <c:v>90</c:v>
                </c:pt>
                <c:pt idx="2074">
                  <c:v>97</c:v>
                </c:pt>
                <c:pt idx="2075">
                  <c:v>103</c:v>
                </c:pt>
                <c:pt idx="2076">
                  <c:v>89</c:v>
                </c:pt>
                <c:pt idx="2077">
                  <c:v>106</c:v>
                </c:pt>
                <c:pt idx="2078">
                  <c:v>96</c:v>
                </c:pt>
                <c:pt idx="2079">
                  <c:v>115</c:v>
                </c:pt>
                <c:pt idx="2080">
                  <c:v>104</c:v>
                </c:pt>
                <c:pt idx="2081">
                  <c:v>108</c:v>
                </c:pt>
                <c:pt idx="2082">
                  <c:v>112</c:v>
                </c:pt>
                <c:pt idx="2083">
                  <c:v>104</c:v>
                </c:pt>
                <c:pt idx="2084">
                  <c:v>113</c:v>
                </c:pt>
                <c:pt idx="2085">
                  <c:v>98</c:v>
                </c:pt>
                <c:pt idx="2086">
                  <c:v>121</c:v>
                </c:pt>
                <c:pt idx="2087">
                  <c:v>114</c:v>
                </c:pt>
                <c:pt idx="2088">
                  <c:v>124</c:v>
                </c:pt>
                <c:pt idx="2089">
                  <c:v>148</c:v>
                </c:pt>
                <c:pt idx="2090">
                  <c:v>108</c:v>
                </c:pt>
                <c:pt idx="2091">
                  <c:v>95</c:v>
                </c:pt>
                <c:pt idx="2092">
                  <c:v>108</c:v>
                </c:pt>
                <c:pt idx="2093">
                  <c:v>68</c:v>
                </c:pt>
                <c:pt idx="2094">
                  <c:v>103</c:v>
                </c:pt>
                <c:pt idx="2095">
                  <c:v>99</c:v>
                </c:pt>
                <c:pt idx="2096">
                  <c:v>88</c:v>
                </c:pt>
                <c:pt idx="2097">
                  <c:v>128</c:v>
                </c:pt>
                <c:pt idx="2098">
                  <c:v>124</c:v>
                </c:pt>
                <c:pt idx="2099">
                  <c:v>84</c:v>
                </c:pt>
                <c:pt idx="2100">
                  <c:v>101</c:v>
                </c:pt>
                <c:pt idx="2101">
                  <c:v>98</c:v>
                </c:pt>
                <c:pt idx="2102">
                  <c:v>105</c:v>
                </c:pt>
                <c:pt idx="2103">
                  <c:v>111</c:v>
                </c:pt>
                <c:pt idx="2104">
                  <c:v>88</c:v>
                </c:pt>
                <c:pt idx="2105">
                  <c:v>88</c:v>
                </c:pt>
                <c:pt idx="2106">
                  <c:v>94</c:v>
                </c:pt>
                <c:pt idx="2107">
                  <c:v>117</c:v>
                </c:pt>
                <c:pt idx="2108">
                  <c:v>95</c:v>
                </c:pt>
                <c:pt idx="2109">
                  <c:v>99</c:v>
                </c:pt>
                <c:pt idx="2110">
                  <c:v>96</c:v>
                </c:pt>
                <c:pt idx="2111">
                  <c:v>98</c:v>
                </c:pt>
                <c:pt idx="2112">
                  <c:v>123</c:v>
                </c:pt>
                <c:pt idx="2113">
                  <c:v>101</c:v>
                </c:pt>
                <c:pt idx="2114">
                  <c:v>102</c:v>
                </c:pt>
                <c:pt idx="2115">
                  <c:v>94</c:v>
                </c:pt>
                <c:pt idx="2116">
                  <c:v>102</c:v>
                </c:pt>
                <c:pt idx="2117">
                  <c:v>108</c:v>
                </c:pt>
                <c:pt idx="2118">
                  <c:v>116</c:v>
                </c:pt>
                <c:pt idx="2119">
                  <c:v>93</c:v>
                </c:pt>
                <c:pt idx="2120">
                  <c:v>102</c:v>
                </c:pt>
                <c:pt idx="2121">
                  <c:v>103</c:v>
                </c:pt>
                <c:pt idx="2122">
                  <c:v>115</c:v>
                </c:pt>
                <c:pt idx="2123">
                  <c:v>96</c:v>
                </c:pt>
                <c:pt idx="2124">
                  <c:v>98</c:v>
                </c:pt>
                <c:pt idx="2125">
                  <c:v>101</c:v>
                </c:pt>
                <c:pt idx="2126">
                  <c:v>106</c:v>
                </c:pt>
                <c:pt idx="2127">
                  <c:v>101</c:v>
                </c:pt>
                <c:pt idx="2128">
                  <c:v>111</c:v>
                </c:pt>
                <c:pt idx="2129">
                  <c:v>99</c:v>
                </c:pt>
                <c:pt idx="2130">
                  <c:v>88</c:v>
                </c:pt>
                <c:pt idx="2131">
                  <c:v>83</c:v>
                </c:pt>
                <c:pt idx="2132">
                  <c:v>91</c:v>
                </c:pt>
                <c:pt idx="2133">
                  <c:v>108</c:v>
                </c:pt>
                <c:pt idx="2134">
                  <c:v>154</c:v>
                </c:pt>
                <c:pt idx="2135">
                  <c:v>148</c:v>
                </c:pt>
                <c:pt idx="2136">
                  <c:v>77</c:v>
                </c:pt>
                <c:pt idx="2137">
                  <c:v>110</c:v>
                </c:pt>
                <c:pt idx="2138">
                  <c:v>83</c:v>
                </c:pt>
                <c:pt idx="2139">
                  <c:v>107</c:v>
                </c:pt>
                <c:pt idx="2140">
                  <c:v>100</c:v>
                </c:pt>
                <c:pt idx="2141">
                  <c:v>87</c:v>
                </c:pt>
                <c:pt idx="2142">
                  <c:v>154</c:v>
                </c:pt>
                <c:pt idx="2143">
                  <c:v>106</c:v>
                </c:pt>
                <c:pt idx="2144">
                  <c:v>99</c:v>
                </c:pt>
                <c:pt idx="2145">
                  <c:v>100</c:v>
                </c:pt>
                <c:pt idx="2146">
                  <c:v>116</c:v>
                </c:pt>
                <c:pt idx="2147">
                  <c:v>94</c:v>
                </c:pt>
                <c:pt idx="2148">
                  <c:v>111</c:v>
                </c:pt>
                <c:pt idx="2149">
                  <c:v>100</c:v>
                </c:pt>
                <c:pt idx="2150">
                  <c:v>125</c:v>
                </c:pt>
                <c:pt idx="2151">
                  <c:v>114</c:v>
                </c:pt>
                <c:pt idx="2152">
                  <c:v>119</c:v>
                </c:pt>
                <c:pt idx="2153">
                  <c:v>135</c:v>
                </c:pt>
                <c:pt idx="2154">
                  <c:v>93</c:v>
                </c:pt>
                <c:pt idx="2155">
                  <c:v>114</c:v>
                </c:pt>
                <c:pt idx="2156">
                  <c:v>124</c:v>
                </c:pt>
                <c:pt idx="2157">
                  <c:v>134</c:v>
                </c:pt>
                <c:pt idx="2158">
                  <c:v>114</c:v>
                </c:pt>
                <c:pt idx="2159">
                  <c:v>124</c:v>
                </c:pt>
                <c:pt idx="2160">
                  <c:v>104</c:v>
                </c:pt>
                <c:pt idx="2161">
                  <c:v>118</c:v>
                </c:pt>
                <c:pt idx="2162">
                  <c:v>80</c:v>
                </c:pt>
                <c:pt idx="2163">
                  <c:v>107</c:v>
                </c:pt>
                <c:pt idx="2164">
                  <c:v>125</c:v>
                </c:pt>
                <c:pt idx="2165">
                  <c:v>115</c:v>
                </c:pt>
                <c:pt idx="2166">
                  <c:v>88</c:v>
                </c:pt>
                <c:pt idx="2167">
                  <c:v>122</c:v>
                </c:pt>
                <c:pt idx="2168">
                  <c:v>103</c:v>
                </c:pt>
                <c:pt idx="2169">
                  <c:v>101</c:v>
                </c:pt>
                <c:pt idx="2170">
                  <c:v>101</c:v>
                </c:pt>
                <c:pt idx="2171">
                  <c:v>107</c:v>
                </c:pt>
                <c:pt idx="2172">
                  <c:v>86</c:v>
                </c:pt>
                <c:pt idx="2173">
                  <c:v>118</c:v>
                </c:pt>
                <c:pt idx="2174">
                  <c:v>107</c:v>
                </c:pt>
                <c:pt idx="2175">
                  <c:v>100</c:v>
                </c:pt>
                <c:pt idx="2176">
                  <c:v>110</c:v>
                </c:pt>
                <c:pt idx="2177">
                  <c:v>106</c:v>
                </c:pt>
                <c:pt idx="2178">
                  <c:v>102</c:v>
                </c:pt>
                <c:pt idx="2179">
                  <c:v>98</c:v>
                </c:pt>
                <c:pt idx="2180">
                  <c:v>83</c:v>
                </c:pt>
                <c:pt idx="2181">
                  <c:v>153</c:v>
                </c:pt>
                <c:pt idx="2182">
                  <c:v>98</c:v>
                </c:pt>
                <c:pt idx="2183">
                  <c:v>105</c:v>
                </c:pt>
                <c:pt idx="2184">
                  <c:v>96</c:v>
                </c:pt>
                <c:pt idx="2185">
                  <c:v>105</c:v>
                </c:pt>
                <c:pt idx="2186">
                  <c:v>125</c:v>
                </c:pt>
                <c:pt idx="2187">
                  <c:v>97</c:v>
                </c:pt>
                <c:pt idx="2188">
                  <c:v>113</c:v>
                </c:pt>
                <c:pt idx="2189">
                  <c:v>95</c:v>
                </c:pt>
                <c:pt idx="2190">
                  <c:v>103</c:v>
                </c:pt>
                <c:pt idx="2191">
                  <c:v>91</c:v>
                </c:pt>
                <c:pt idx="2192">
                  <c:v>146</c:v>
                </c:pt>
                <c:pt idx="2193">
                  <c:v>116</c:v>
                </c:pt>
                <c:pt idx="2194">
                  <c:v>93</c:v>
                </c:pt>
                <c:pt idx="2195">
                  <c:v>113</c:v>
                </c:pt>
                <c:pt idx="2196">
                  <c:v>90</c:v>
                </c:pt>
                <c:pt idx="2197">
                  <c:v>101</c:v>
                </c:pt>
                <c:pt idx="2198">
                  <c:v>95</c:v>
                </c:pt>
                <c:pt idx="2199">
                  <c:v>109</c:v>
                </c:pt>
                <c:pt idx="2200">
                  <c:v>85</c:v>
                </c:pt>
                <c:pt idx="2201">
                  <c:v>101</c:v>
                </c:pt>
                <c:pt idx="2202">
                  <c:v>125</c:v>
                </c:pt>
                <c:pt idx="2203">
                  <c:v>118</c:v>
                </c:pt>
                <c:pt idx="2204">
                  <c:v>132</c:v>
                </c:pt>
                <c:pt idx="2205">
                  <c:v>131</c:v>
                </c:pt>
                <c:pt idx="2206">
                  <c:v>129</c:v>
                </c:pt>
                <c:pt idx="2207">
                  <c:v>100</c:v>
                </c:pt>
                <c:pt idx="2208">
                  <c:v>97</c:v>
                </c:pt>
                <c:pt idx="2209">
                  <c:v>121</c:v>
                </c:pt>
                <c:pt idx="2210">
                  <c:v>92</c:v>
                </c:pt>
                <c:pt idx="2211">
                  <c:v>116</c:v>
                </c:pt>
                <c:pt idx="2212">
                  <c:v>110</c:v>
                </c:pt>
                <c:pt idx="2213">
                  <c:v>90</c:v>
                </c:pt>
                <c:pt idx="2214">
                  <c:v>81</c:v>
                </c:pt>
                <c:pt idx="2215">
                  <c:v>97</c:v>
                </c:pt>
                <c:pt idx="2216">
                  <c:v>107</c:v>
                </c:pt>
                <c:pt idx="2217">
                  <c:v>118</c:v>
                </c:pt>
                <c:pt idx="2218">
                  <c:v>100</c:v>
                </c:pt>
                <c:pt idx="2219">
                  <c:v>97</c:v>
                </c:pt>
                <c:pt idx="2220">
                  <c:v>114</c:v>
                </c:pt>
                <c:pt idx="2221">
                  <c:v>130</c:v>
                </c:pt>
                <c:pt idx="2222">
                  <c:v>82</c:v>
                </c:pt>
                <c:pt idx="2223">
                  <c:v>96</c:v>
                </c:pt>
                <c:pt idx="2224">
                  <c:v>105</c:v>
                </c:pt>
                <c:pt idx="2225">
                  <c:v>122</c:v>
                </c:pt>
                <c:pt idx="2226">
                  <c:v>88</c:v>
                </c:pt>
                <c:pt idx="2227">
                  <c:v>110</c:v>
                </c:pt>
                <c:pt idx="2228">
                  <c:v>103</c:v>
                </c:pt>
                <c:pt idx="2229">
                  <c:v>106</c:v>
                </c:pt>
                <c:pt idx="2230">
                  <c:v>98</c:v>
                </c:pt>
                <c:pt idx="2231">
                  <c:v>68</c:v>
                </c:pt>
                <c:pt idx="2232">
                  <c:v>94</c:v>
                </c:pt>
                <c:pt idx="2233">
                  <c:v>99</c:v>
                </c:pt>
                <c:pt idx="2234">
                  <c:v>107</c:v>
                </c:pt>
                <c:pt idx="2235">
                  <c:v>89</c:v>
                </c:pt>
                <c:pt idx="2236">
                  <c:v>97</c:v>
                </c:pt>
                <c:pt idx="2237">
                  <c:v>113</c:v>
                </c:pt>
                <c:pt idx="2238">
                  <c:v>131</c:v>
                </c:pt>
                <c:pt idx="2239">
                  <c:v>103</c:v>
                </c:pt>
                <c:pt idx="2240">
                  <c:v>119</c:v>
                </c:pt>
                <c:pt idx="2241">
                  <c:v>98</c:v>
                </c:pt>
                <c:pt idx="2242">
                  <c:v>111</c:v>
                </c:pt>
                <c:pt idx="2243">
                  <c:v>94</c:v>
                </c:pt>
                <c:pt idx="2244">
                  <c:v>81</c:v>
                </c:pt>
                <c:pt idx="2245">
                  <c:v>89</c:v>
                </c:pt>
                <c:pt idx="2246">
                  <c:v>106</c:v>
                </c:pt>
                <c:pt idx="2247">
                  <c:v>122</c:v>
                </c:pt>
                <c:pt idx="2248">
                  <c:v>86</c:v>
                </c:pt>
                <c:pt idx="2249">
                  <c:v>103</c:v>
                </c:pt>
                <c:pt idx="2250">
                  <c:v>121</c:v>
                </c:pt>
                <c:pt idx="2251">
                  <c:v>109</c:v>
                </c:pt>
                <c:pt idx="2252">
                  <c:v>109</c:v>
                </c:pt>
                <c:pt idx="2253">
                  <c:v>123</c:v>
                </c:pt>
                <c:pt idx="2254">
                  <c:v>94</c:v>
                </c:pt>
                <c:pt idx="2255">
                  <c:v>94</c:v>
                </c:pt>
                <c:pt idx="2256">
                  <c:v>115</c:v>
                </c:pt>
                <c:pt idx="2257">
                  <c:v>107</c:v>
                </c:pt>
                <c:pt idx="2258">
                  <c:v>91</c:v>
                </c:pt>
                <c:pt idx="2259">
                  <c:v>125</c:v>
                </c:pt>
                <c:pt idx="2260">
                  <c:v>122</c:v>
                </c:pt>
                <c:pt idx="2261">
                  <c:v>102</c:v>
                </c:pt>
                <c:pt idx="2262">
                  <c:v>90</c:v>
                </c:pt>
                <c:pt idx="2263">
                  <c:v>98</c:v>
                </c:pt>
                <c:pt idx="2264">
                  <c:v>109</c:v>
                </c:pt>
                <c:pt idx="2265">
                  <c:v>107</c:v>
                </c:pt>
                <c:pt idx="2266">
                  <c:v>90</c:v>
                </c:pt>
                <c:pt idx="2267">
                  <c:v>112</c:v>
                </c:pt>
                <c:pt idx="2268">
                  <c:v>94</c:v>
                </c:pt>
                <c:pt idx="2269">
                  <c:v>105</c:v>
                </c:pt>
                <c:pt idx="2270">
                  <c:v>104</c:v>
                </c:pt>
                <c:pt idx="2271">
                  <c:v>112</c:v>
                </c:pt>
                <c:pt idx="2272">
                  <c:v>108</c:v>
                </c:pt>
                <c:pt idx="2273">
                  <c:v>112</c:v>
                </c:pt>
                <c:pt idx="2274">
                  <c:v>127</c:v>
                </c:pt>
                <c:pt idx="2275">
                  <c:v>111</c:v>
                </c:pt>
                <c:pt idx="2276">
                  <c:v>126</c:v>
                </c:pt>
                <c:pt idx="2277">
                  <c:v>114</c:v>
                </c:pt>
                <c:pt idx="2278">
                  <c:v>99</c:v>
                </c:pt>
                <c:pt idx="2279">
                  <c:v>150</c:v>
                </c:pt>
                <c:pt idx="2280">
                  <c:v>117</c:v>
                </c:pt>
                <c:pt idx="2281">
                  <c:v>112</c:v>
                </c:pt>
                <c:pt idx="2282">
                  <c:v>108</c:v>
                </c:pt>
                <c:pt idx="2283">
                  <c:v>116</c:v>
                </c:pt>
                <c:pt idx="2284">
                  <c:v>60</c:v>
                </c:pt>
                <c:pt idx="2285">
                  <c:v>144</c:v>
                </c:pt>
                <c:pt idx="2286">
                  <c:v>92</c:v>
                </c:pt>
                <c:pt idx="2287">
                  <c:v>93</c:v>
                </c:pt>
                <c:pt idx="2288">
                  <c:v>103</c:v>
                </c:pt>
                <c:pt idx="2289">
                  <c:v>93</c:v>
                </c:pt>
                <c:pt idx="2290">
                  <c:v>98</c:v>
                </c:pt>
                <c:pt idx="2291">
                  <c:v>114</c:v>
                </c:pt>
                <c:pt idx="2292">
                  <c:v>121</c:v>
                </c:pt>
                <c:pt idx="2293">
                  <c:v>87</c:v>
                </c:pt>
                <c:pt idx="2294">
                  <c:v>92</c:v>
                </c:pt>
                <c:pt idx="2295">
                  <c:v>105</c:v>
                </c:pt>
                <c:pt idx="2296">
                  <c:v>89</c:v>
                </c:pt>
                <c:pt idx="2297">
                  <c:v>114</c:v>
                </c:pt>
                <c:pt idx="2298">
                  <c:v>119</c:v>
                </c:pt>
                <c:pt idx="2299">
                  <c:v>103</c:v>
                </c:pt>
                <c:pt idx="2300">
                  <c:v>91</c:v>
                </c:pt>
                <c:pt idx="2301">
                  <c:v>98</c:v>
                </c:pt>
                <c:pt idx="2302">
                  <c:v>80</c:v>
                </c:pt>
                <c:pt idx="2303">
                  <c:v>121</c:v>
                </c:pt>
                <c:pt idx="2304">
                  <c:v>94</c:v>
                </c:pt>
                <c:pt idx="2305">
                  <c:v>93</c:v>
                </c:pt>
                <c:pt idx="2306">
                  <c:v>93</c:v>
                </c:pt>
                <c:pt idx="2307">
                  <c:v>116</c:v>
                </c:pt>
                <c:pt idx="2308">
                  <c:v>101</c:v>
                </c:pt>
                <c:pt idx="2309">
                  <c:v>154</c:v>
                </c:pt>
                <c:pt idx="2310">
                  <c:v>99</c:v>
                </c:pt>
                <c:pt idx="2311">
                  <c:v>104</c:v>
                </c:pt>
                <c:pt idx="2312">
                  <c:v>126</c:v>
                </c:pt>
                <c:pt idx="2313">
                  <c:v>110</c:v>
                </c:pt>
                <c:pt idx="2314">
                  <c:v>101</c:v>
                </c:pt>
                <c:pt idx="2315">
                  <c:v>87</c:v>
                </c:pt>
                <c:pt idx="2316">
                  <c:v>123</c:v>
                </c:pt>
                <c:pt idx="2317">
                  <c:v>109</c:v>
                </c:pt>
                <c:pt idx="2318">
                  <c:v>90</c:v>
                </c:pt>
                <c:pt idx="2319">
                  <c:v>96</c:v>
                </c:pt>
                <c:pt idx="2320">
                  <c:v>82</c:v>
                </c:pt>
                <c:pt idx="2321">
                  <c:v>86</c:v>
                </c:pt>
                <c:pt idx="2322">
                  <c:v>108</c:v>
                </c:pt>
                <c:pt idx="2323">
                  <c:v>98</c:v>
                </c:pt>
                <c:pt idx="2324">
                  <c:v>129</c:v>
                </c:pt>
                <c:pt idx="2325">
                  <c:v>99</c:v>
                </c:pt>
                <c:pt idx="2326">
                  <c:v>105</c:v>
                </c:pt>
                <c:pt idx="2327">
                  <c:v>112</c:v>
                </c:pt>
                <c:pt idx="2328">
                  <c:v>108</c:v>
                </c:pt>
                <c:pt idx="2329">
                  <c:v>121</c:v>
                </c:pt>
                <c:pt idx="2330">
                  <c:v>89</c:v>
                </c:pt>
                <c:pt idx="2331">
                  <c:v>89</c:v>
                </c:pt>
                <c:pt idx="2332">
                  <c:v>73</c:v>
                </c:pt>
                <c:pt idx="2333">
                  <c:v>132</c:v>
                </c:pt>
                <c:pt idx="2334">
                  <c:v>154</c:v>
                </c:pt>
                <c:pt idx="2335">
                  <c:v>96</c:v>
                </c:pt>
                <c:pt idx="2336">
                  <c:v>98</c:v>
                </c:pt>
                <c:pt idx="2337">
                  <c:v>107</c:v>
                </c:pt>
                <c:pt idx="2338">
                  <c:v>134</c:v>
                </c:pt>
                <c:pt idx="2339">
                  <c:v>94</c:v>
                </c:pt>
                <c:pt idx="2340">
                  <c:v>122</c:v>
                </c:pt>
                <c:pt idx="2341">
                  <c:v>128</c:v>
                </c:pt>
                <c:pt idx="2342">
                  <c:v>97</c:v>
                </c:pt>
                <c:pt idx="2343">
                  <c:v>110</c:v>
                </c:pt>
                <c:pt idx="2344">
                  <c:v>102</c:v>
                </c:pt>
                <c:pt idx="2345">
                  <c:v>98</c:v>
                </c:pt>
                <c:pt idx="2346">
                  <c:v>120</c:v>
                </c:pt>
                <c:pt idx="2347">
                  <c:v>80</c:v>
                </c:pt>
                <c:pt idx="2348">
                  <c:v>91</c:v>
                </c:pt>
                <c:pt idx="2349">
                  <c:v>83</c:v>
                </c:pt>
                <c:pt idx="2350">
                  <c:v>102</c:v>
                </c:pt>
                <c:pt idx="2351">
                  <c:v>122</c:v>
                </c:pt>
                <c:pt idx="2352">
                  <c:v>126</c:v>
                </c:pt>
                <c:pt idx="2353">
                  <c:v>136</c:v>
                </c:pt>
                <c:pt idx="2354">
                  <c:v>120</c:v>
                </c:pt>
                <c:pt idx="2355">
                  <c:v>108</c:v>
                </c:pt>
                <c:pt idx="2356">
                  <c:v>126</c:v>
                </c:pt>
                <c:pt idx="2357">
                  <c:v>128</c:v>
                </c:pt>
                <c:pt idx="2358">
                  <c:v>113</c:v>
                </c:pt>
                <c:pt idx="2359">
                  <c:v>89</c:v>
                </c:pt>
                <c:pt idx="2360">
                  <c:v>129</c:v>
                </c:pt>
                <c:pt idx="2361">
                  <c:v>94</c:v>
                </c:pt>
                <c:pt idx="2362">
                  <c:v>106</c:v>
                </c:pt>
                <c:pt idx="2363">
                  <c:v>100</c:v>
                </c:pt>
                <c:pt idx="2364">
                  <c:v>89</c:v>
                </c:pt>
                <c:pt idx="2365">
                  <c:v>94</c:v>
                </c:pt>
                <c:pt idx="2366">
                  <c:v>83</c:v>
                </c:pt>
                <c:pt idx="2367">
                  <c:v>111</c:v>
                </c:pt>
                <c:pt idx="2368">
                  <c:v>80</c:v>
                </c:pt>
                <c:pt idx="2369">
                  <c:v>112</c:v>
                </c:pt>
                <c:pt idx="2370">
                  <c:v>60</c:v>
                </c:pt>
                <c:pt idx="2371">
                  <c:v>94</c:v>
                </c:pt>
                <c:pt idx="2372">
                  <c:v>130</c:v>
                </c:pt>
                <c:pt idx="2373">
                  <c:v>91</c:v>
                </c:pt>
                <c:pt idx="2374">
                  <c:v>91</c:v>
                </c:pt>
                <c:pt idx="2375">
                  <c:v>110</c:v>
                </c:pt>
                <c:pt idx="2376">
                  <c:v>121</c:v>
                </c:pt>
                <c:pt idx="2377">
                  <c:v>114</c:v>
                </c:pt>
                <c:pt idx="2378">
                  <c:v>96</c:v>
                </c:pt>
                <c:pt idx="2379">
                  <c:v>94</c:v>
                </c:pt>
                <c:pt idx="2380">
                  <c:v>109</c:v>
                </c:pt>
                <c:pt idx="2381">
                  <c:v>107</c:v>
                </c:pt>
                <c:pt idx="2382">
                  <c:v>96</c:v>
                </c:pt>
                <c:pt idx="2383">
                  <c:v>88</c:v>
                </c:pt>
                <c:pt idx="2384">
                  <c:v>113</c:v>
                </c:pt>
                <c:pt idx="2385">
                  <c:v>101</c:v>
                </c:pt>
                <c:pt idx="2386">
                  <c:v>105</c:v>
                </c:pt>
                <c:pt idx="2387">
                  <c:v>125</c:v>
                </c:pt>
                <c:pt idx="2388">
                  <c:v>100</c:v>
                </c:pt>
                <c:pt idx="2389">
                  <c:v>97</c:v>
                </c:pt>
                <c:pt idx="2390">
                  <c:v>108</c:v>
                </c:pt>
                <c:pt idx="2391">
                  <c:v>112</c:v>
                </c:pt>
                <c:pt idx="2392">
                  <c:v>112</c:v>
                </c:pt>
                <c:pt idx="2393">
                  <c:v>95</c:v>
                </c:pt>
                <c:pt idx="2394">
                  <c:v>110</c:v>
                </c:pt>
                <c:pt idx="2395">
                  <c:v>118</c:v>
                </c:pt>
                <c:pt idx="2396">
                  <c:v>97</c:v>
                </c:pt>
                <c:pt idx="2397">
                  <c:v>120</c:v>
                </c:pt>
                <c:pt idx="2398">
                  <c:v>135</c:v>
                </c:pt>
                <c:pt idx="2399">
                  <c:v>101</c:v>
                </c:pt>
                <c:pt idx="2400">
                  <c:v>92</c:v>
                </c:pt>
                <c:pt idx="2401">
                  <c:v>106</c:v>
                </c:pt>
                <c:pt idx="2402">
                  <c:v>92</c:v>
                </c:pt>
                <c:pt idx="2403">
                  <c:v>92</c:v>
                </c:pt>
                <c:pt idx="2404">
                  <c:v>93</c:v>
                </c:pt>
                <c:pt idx="2405">
                  <c:v>110</c:v>
                </c:pt>
                <c:pt idx="2406">
                  <c:v>122</c:v>
                </c:pt>
                <c:pt idx="2407">
                  <c:v>91</c:v>
                </c:pt>
                <c:pt idx="2408">
                  <c:v>115</c:v>
                </c:pt>
                <c:pt idx="2409">
                  <c:v>94</c:v>
                </c:pt>
                <c:pt idx="2410">
                  <c:v>93</c:v>
                </c:pt>
                <c:pt idx="2411">
                  <c:v>94</c:v>
                </c:pt>
                <c:pt idx="2412">
                  <c:v>95</c:v>
                </c:pt>
                <c:pt idx="2413">
                  <c:v>105</c:v>
                </c:pt>
                <c:pt idx="2414">
                  <c:v>103</c:v>
                </c:pt>
                <c:pt idx="2415">
                  <c:v>102</c:v>
                </c:pt>
                <c:pt idx="2416">
                  <c:v>116</c:v>
                </c:pt>
                <c:pt idx="2417">
                  <c:v>110</c:v>
                </c:pt>
                <c:pt idx="2418">
                  <c:v>120</c:v>
                </c:pt>
                <c:pt idx="2419">
                  <c:v>122</c:v>
                </c:pt>
                <c:pt idx="2420">
                  <c:v>118</c:v>
                </c:pt>
                <c:pt idx="2421">
                  <c:v>107</c:v>
                </c:pt>
                <c:pt idx="2422">
                  <c:v>102</c:v>
                </c:pt>
                <c:pt idx="2423">
                  <c:v>154</c:v>
                </c:pt>
                <c:pt idx="2424">
                  <c:v>103</c:v>
                </c:pt>
                <c:pt idx="2425">
                  <c:v>141</c:v>
                </c:pt>
                <c:pt idx="2426">
                  <c:v>114</c:v>
                </c:pt>
                <c:pt idx="2427">
                  <c:v>109</c:v>
                </c:pt>
                <c:pt idx="2428">
                  <c:v>124</c:v>
                </c:pt>
                <c:pt idx="2429">
                  <c:v>94</c:v>
                </c:pt>
                <c:pt idx="2430">
                  <c:v>100</c:v>
                </c:pt>
                <c:pt idx="2431">
                  <c:v>98</c:v>
                </c:pt>
                <c:pt idx="2432">
                  <c:v>102</c:v>
                </c:pt>
                <c:pt idx="2433">
                  <c:v>94</c:v>
                </c:pt>
                <c:pt idx="2434">
                  <c:v>92</c:v>
                </c:pt>
                <c:pt idx="2435">
                  <c:v>113</c:v>
                </c:pt>
                <c:pt idx="2436">
                  <c:v>115</c:v>
                </c:pt>
                <c:pt idx="2437">
                  <c:v>95</c:v>
                </c:pt>
                <c:pt idx="2438">
                  <c:v>87</c:v>
                </c:pt>
                <c:pt idx="2439">
                  <c:v>88</c:v>
                </c:pt>
                <c:pt idx="2440">
                  <c:v>97</c:v>
                </c:pt>
                <c:pt idx="2441">
                  <c:v>94</c:v>
                </c:pt>
                <c:pt idx="2442">
                  <c:v>112</c:v>
                </c:pt>
                <c:pt idx="2443">
                  <c:v>98</c:v>
                </c:pt>
                <c:pt idx="2444">
                  <c:v>104</c:v>
                </c:pt>
                <c:pt idx="2445">
                  <c:v>118</c:v>
                </c:pt>
                <c:pt idx="2446">
                  <c:v>120</c:v>
                </c:pt>
                <c:pt idx="2447">
                  <c:v>99</c:v>
                </c:pt>
                <c:pt idx="2448">
                  <c:v>109</c:v>
                </c:pt>
                <c:pt idx="2449">
                  <c:v>106</c:v>
                </c:pt>
                <c:pt idx="2450">
                  <c:v>123</c:v>
                </c:pt>
                <c:pt idx="2451">
                  <c:v>86</c:v>
                </c:pt>
                <c:pt idx="2452">
                  <c:v>120</c:v>
                </c:pt>
                <c:pt idx="2453">
                  <c:v>119</c:v>
                </c:pt>
                <c:pt idx="2454">
                  <c:v>115</c:v>
                </c:pt>
                <c:pt idx="2455">
                  <c:v>114</c:v>
                </c:pt>
                <c:pt idx="2456">
                  <c:v>90</c:v>
                </c:pt>
                <c:pt idx="2457">
                  <c:v>94</c:v>
                </c:pt>
                <c:pt idx="2458">
                  <c:v>98</c:v>
                </c:pt>
                <c:pt idx="2459">
                  <c:v>126</c:v>
                </c:pt>
                <c:pt idx="2460">
                  <c:v>100</c:v>
                </c:pt>
                <c:pt idx="2461">
                  <c:v>89</c:v>
                </c:pt>
                <c:pt idx="2462">
                  <c:v>111</c:v>
                </c:pt>
                <c:pt idx="2463">
                  <c:v>100</c:v>
                </c:pt>
                <c:pt idx="2464">
                  <c:v>115</c:v>
                </c:pt>
                <c:pt idx="2465">
                  <c:v>106</c:v>
                </c:pt>
                <c:pt idx="2466">
                  <c:v>124</c:v>
                </c:pt>
                <c:pt idx="2467">
                  <c:v>107</c:v>
                </c:pt>
                <c:pt idx="2468">
                  <c:v>99</c:v>
                </c:pt>
                <c:pt idx="2469">
                  <c:v>90</c:v>
                </c:pt>
                <c:pt idx="2470">
                  <c:v>101</c:v>
                </c:pt>
                <c:pt idx="2471">
                  <c:v>119</c:v>
                </c:pt>
                <c:pt idx="2472">
                  <c:v>103</c:v>
                </c:pt>
                <c:pt idx="2473">
                  <c:v>134</c:v>
                </c:pt>
                <c:pt idx="2474">
                  <c:v>155</c:v>
                </c:pt>
                <c:pt idx="2475">
                  <c:v>94</c:v>
                </c:pt>
                <c:pt idx="2476">
                  <c:v>95</c:v>
                </c:pt>
                <c:pt idx="2477">
                  <c:v>89</c:v>
                </c:pt>
                <c:pt idx="2478">
                  <c:v>97</c:v>
                </c:pt>
                <c:pt idx="2479">
                  <c:v>90</c:v>
                </c:pt>
                <c:pt idx="2480">
                  <c:v>92</c:v>
                </c:pt>
                <c:pt idx="2481">
                  <c:v>100</c:v>
                </c:pt>
                <c:pt idx="2482">
                  <c:v>117</c:v>
                </c:pt>
                <c:pt idx="2483">
                  <c:v>84</c:v>
                </c:pt>
                <c:pt idx="2484">
                  <c:v>140</c:v>
                </c:pt>
                <c:pt idx="2485">
                  <c:v>108</c:v>
                </c:pt>
                <c:pt idx="2486">
                  <c:v>109</c:v>
                </c:pt>
                <c:pt idx="2487">
                  <c:v>131</c:v>
                </c:pt>
                <c:pt idx="2488">
                  <c:v>114</c:v>
                </c:pt>
                <c:pt idx="2489">
                  <c:v>97</c:v>
                </c:pt>
                <c:pt idx="2490">
                  <c:v>122</c:v>
                </c:pt>
                <c:pt idx="2491">
                  <c:v>87</c:v>
                </c:pt>
                <c:pt idx="2492">
                  <c:v>85</c:v>
                </c:pt>
                <c:pt idx="2493">
                  <c:v>85</c:v>
                </c:pt>
                <c:pt idx="2494">
                  <c:v>101</c:v>
                </c:pt>
                <c:pt idx="2495">
                  <c:v>121</c:v>
                </c:pt>
                <c:pt idx="2496">
                  <c:v>107</c:v>
                </c:pt>
                <c:pt idx="2497">
                  <c:v>111</c:v>
                </c:pt>
                <c:pt idx="2498">
                  <c:v>92</c:v>
                </c:pt>
                <c:pt idx="2499">
                  <c:v>97</c:v>
                </c:pt>
                <c:pt idx="2500">
                  <c:v>97</c:v>
                </c:pt>
                <c:pt idx="2501">
                  <c:v>125</c:v>
                </c:pt>
                <c:pt idx="2502">
                  <c:v>124</c:v>
                </c:pt>
                <c:pt idx="2503">
                  <c:v>76</c:v>
                </c:pt>
                <c:pt idx="2504">
                  <c:v>107</c:v>
                </c:pt>
                <c:pt idx="2505">
                  <c:v>91</c:v>
                </c:pt>
                <c:pt idx="2506">
                  <c:v>96</c:v>
                </c:pt>
                <c:pt idx="2507">
                  <c:v>142</c:v>
                </c:pt>
                <c:pt idx="2508">
                  <c:v>103</c:v>
                </c:pt>
                <c:pt idx="2509">
                  <c:v>60</c:v>
                </c:pt>
                <c:pt idx="2510">
                  <c:v>117</c:v>
                </c:pt>
                <c:pt idx="2511">
                  <c:v>116</c:v>
                </c:pt>
                <c:pt idx="2512">
                  <c:v>118</c:v>
                </c:pt>
                <c:pt idx="2513">
                  <c:v>108</c:v>
                </c:pt>
                <c:pt idx="2514">
                  <c:v>94</c:v>
                </c:pt>
                <c:pt idx="2515">
                  <c:v>97</c:v>
                </c:pt>
                <c:pt idx="2516">
                  <c:v>97</c:v>
                </c:pt>
                <c:pt idx="2517">
                  <c:v>99</c:v>
                </c:pt>
                <c:pt idx="2518">
                  <c:v>91</c:v>
                </c:pt>
                <c:pt idx="2519">
                  <c:v>107</c:v>
                </c:pt>
                <c:pt idx="2520">
                  <c:v>95</c:v>
                </c:pt>
                <c:pt idx="2521">
                  <c:v>102</c:v>
                </c:pt>
                <c:pt idx="2522">
                  <c:v>88</c:v>
                </c:pt>
                <c:pt idx="2523">
                  <c:v>106</c:v>
                </c:pt>
                <c:pt idx="2524">
                  <c:v>92</c:v>
                </c:pt>
                <c:pt idx="2525">
                  <c:v>105</c:v>
                </c:pt>
                <c:pt idx="2526">
                  <c:v>107</c:v>
                </c:pt>
                <c:pt idx="2527">
                  <c:v>120</c:v>
                </c:pt>
                <c:pt idx="2528">
                  <c:v>103</c:v>
                </c:pt>
                <c:pt idx="2529">
                  <c:v>92</c:v>
                </c:pt>
                <c:pt idx="2530">
                  <c:v>147</c:v>
                </c:pt>
                <c:pt idx="2531">
                  <c:v>98</c:v>
                </c:pt>
                <c:pt idx="2532">
                  <c:v>98</c:v>
                </c:pt>
                <c:pt idx="2533">
                  <c:v>103</c:v>
                </c:pt>
                <c:pt idx="2534">
                  <c:v>111</c:v>
                </c:pt>
                <c:pt idx="2535">
                  <c:v>98</c:v>
                </c:pt>
                <c:pt idx="2536">
                  <c:v>111</c:v>
                </c:pt>
                <c:pt idx="2537">
                  <c:v>111</c:v>
                </c:pt>
                <c:pt idx="2538">
                  <c:v>100</c:v>
                </c:pt>
                <c:pt idx="2539">
                  <c:v>116</c:v>
                </c:pt>
                <c:pt idx="2540">
                  <c:v>145</c:v>
                </c:pt>
                <c:pt idx="2541">
                  <c:v>84</c:v>
                </c:pt>
                <c:pt idx="2542">
                  <c:v>115</c:v>
                </c:pt>
                <c:pt idx="2543">
                  <c:v>105</c:v>
                </c:pt>
                <c:pt idx="2544">
                  <c:v>98</c:v>
                </c:pt>
                <c:pt idx="2545">
                  <c:v>99</c:v>
                </c:pt>
                <c:pt idx="2546">
                  <c:v>110</c:v>
                </c:pt>
                <c:pt idx="2547">
                  <c:v>97</c:v>
                </c:pt>
                <c:pt idx="2548">
                  <c:v>88</c:v>
                </c:pt>
                <c:pt idx="2549">
                  <c:v>103</c:v>
                </c:pt>
                <c:pt idx="2550">
                  <c:v>104</c:v>
                </c:pt>
                <c:pt idx="2551">
                  <c:v>90</c:v>
                </c:pt>
                <c:pt idx="2552">
                  <c:v>105</c:v>
                </c:pt>
                <c:pt idx="2553">
                  <c:v>93</c:v>
                </c:pt>
                <c:pt idx="2554">
                  <c:v>141</c:v>
                </c:pt>
                <c:pt idx="2555">
                  <c:v>85</c:v>
                </c:pt>
                <c:pt idx="2556">
                  <c:v>109</c:v>
                </c:pt>
                <c:pt idx="2557">
                  <c:v>105</c:v>
                </c:pt>
                <c:pt idx="2558">
                  <c:v>98</c:v>
                </c:pt>
                <c:pt idx="2559">
                  <c:v>119</c:v>
                </c:pt>
                <c:pt idx="2560">
                  <c:v>124</c:v>
                </c:pt>
                <c:pt idx="2561">
                  <c:v>101</c:v>
                </c:pt>
                <c:pt idx="2562">
                  <c:v>115</c:v>
                </c:pt>
                <c:pt idx="2563">
                  <c:v>120</c:v>
                </c:pt>
                <c:pt idx="2564">
                  <c:v>111</c:v>
                </c:pt>
                <c:pt idx="2565">
                  <c:v>94</c:v>
                </c:pt>
                <c:pt idx="2566">
                  <c:v>131</c:v>
                </c:pt>
                <c:pt idx="2567">
                  <c:v>139</c:v>
                </c:pt>
                <c:pt idx="2568">
                  <c:v>120</c:v>
                </c:pt>
                <c:pt idx="2569">
                  <c:v>119</c:v>
                </c:pt>
                <c:pt idx="2570">
                  <c:v>125</c:v>
                </c:pt>
                <c:pt idx="2571">
                  <c:v>65</c:v>
                </c:pt>
                <c:pt idx="2572">
                  <c:v>108</c:v>
                </c:pt>
                <c:pt idx="2573">
                  <c:v>101</c:v>
                </c:pt>
                <c:pt idx="2574">
                  <c:v>145</c:v>
                </c:pt>
                <c:pt idx="2575">
                  <c:v>98</c:v>
                </c:pt>
                <c:pt idx="2576">
                  <c:v>101</c:v>
                </c:pt>
                <c:pt idx="2577">
                  <c:v>109</c:v>
                </c:pt>
                <c:pt idx="2578">
                  <c:v>123</c:v>
                </c:pt>
                <c:pt idx="2579">
                  <c:v>60</c:v>
                </c:pt>
                <c:pt idx="2580">
                  <c:v>99</c:v>
                </c:pt>
                <c:pt idx="2581">
                  <c:v>110</c:v>
                </c:pt>
                <c:pt idx="2582">
                  <c:v>107</c:v>
                </c:pt>
                <c:pt idx="2583">
                  <c:v>81</c:v>
                </c:pt>
                <c:pt idx="2584">
                  <c:v>105</c:v>
                </c:pt>
                <c:pt idx="2585">
                  <c:v>82</c:v>
                </c:pt>
                <c:pt idx="2586">
                  <c:v>109</c:v>
                </c:pt>
                <c:pt idx="2587">
                  <c:v>95</c:v>
                </c:pt>
                <c:pt idx="2588">
                  <c:v>100</c:v>
                </c:pt>
                <c:pt idx="2589">
                  <c:v>118</c:v>
                </c:pt>
                <c:pt idx="2590">
                  <c:v>91</c:v>
                </c:pt>
                <c:pt idx="2591">
                  <c:v>90</c:v>
                </c:pt>
                <c:pt idx="2592">
                  <c:v>108</c:v>
                </c:pt>
                <c:pt idx="2593">
                  <c:v>103</c:v>
                </c:pt>
                <c:pt idx="2594">
                  <c:v>96</c:v>
                </c:pt>
                <c:pt idx="2595">
                  <c:v>117</c:v>
                </c:pt>
                <c:pt idx="2596">
                  <c:v>93</c:v>
                </c:pt>
                <c:pt idx="2597">
                  <c:v>136</c:v>
                </c:pt>
                <c:pt idx="2598">
                  <c:v>115</c:v>
                </c:pt>
                <c:pt idx="2599">
                  <c:v>94</c:v>
                </c:pt>
                <c:pt idx="2600">
                  <c:v>85</c:v>
                </c:pt>
                <c:pt idx="2601">
                  <c:v>112</c:v>
                </c:pt>
                <c:pt idx="2602">
                  <c:v>86</c:v>
                </c:pt>
                <c:pt idx="2603">
                  <c:v>86</c:v>
                </c:pt>
                <c:pt idx="2604">
                  <c:v>112</c:v>
                </c:pt>
                <c:pt idx="2605">
                  <c:v>137</c:v>
                </c:pt>
                <c:pt idx="2606">
                  <c:v>90</c:v>
                </c:pt>
                <c:pt idx="2607">
                  <c:v>107</c:v>
                </c:pt>
                <c:pt idx="2608">
                  <c:v>98</c:v>
                </c:pt>
                <c:pt idx="2609">
                  <c:v>84</c:v>
                </c:pt>
                <c:pt idx="2610">
                  <c:v>139</c:v>
                </c:pt>
                <c:pt idx="2611">
                  <c:v>97</c:v>
                </c:pt>
                <c:pt idx="2612">
                  <c:v>127</c:v>
                </c:pt>
                <c:pt idx="2613">
                  <c:v>150</c:v>
                </c:pt>
                <c:pt idx="2614">
                  <c:v>104</c:v>
                </c:pt>
                <c:pt idx="2615">
                  <c:v>132</c:v>
                </c:pt>
                <c:pt idx="2616">
                  <c:v>117</c:v>
                </c:pt>
                <c:pt idx="2617">
                  <c:v>115</c:v>
                </c:pt>
                <c:pt idx="2618">
                  <c:v>90</c:v>
                </c:pt>
                <c:pt idx="2619">
                  <c:v>90</c:v>
                </c:pt>
                <c:pt idx="2620">
                  <c:v>134</c:v>
                </c:pt>
                <c:pt idx="2621">
                  <c:v>97</c:v>
                </c:pt>
                <c:pt idx="2622">
                  <c:v>107</c:v>
                </c:pt>
                <c:pt idx="2623">
                  <c:v>99</c:v>
                </c:pt>
                <c:pt idx="2624">
                  <c:v>124</c:v>
                </c:pt>
                <c:pt idx="2625">
                  <c:v>110</c:v>
                </c:pt>
                <c:pt idx="2626">
                  <c:v>105</c:v>
                </c:pt>
                <c:pt idx="2627">
                  <c:v>125</c:v>
                </c:pt>
                <c:pt idx="2628">
                  <c:v>108</c:v>
                </c:pt>
                <c:pt idx="2629">
                  <c:v>121</c:v>
                </c:pt>
                <c:pt idx="2630">
                  <c:v>100</c:v>
                </c:pt>
                <c:pt idx="2631">
                  <c:v>115</c:v>
                </c:pt>
                <c:pt idx="2632">
                  <c:v>108</c:v>
                </c:pt>
                <c:pt idx="2633">
                  <c:v>112</c:v>
                </c:pt>
                <c:pt idx="2634">
                  <c:v>99</c:v>
                </c:pt>
                <c:pt idx="2635">
                  <c:v>109</c:v>
                </c:pt>
                <c:pt idx="2636">
                  <c:v>83</c:v>
                </c:pt>
                <c:pt idx="2637">
                  <c:v>107</c:v>
                </c:pt>
                <c:pt idx="2638">
                  <c:v>102</c:v>
                </c:pt>
                <c:pt idx="2639">
                  <c:v>100</c:v>
                </c:pt>
                <c:pt idx="2640">
                  <c:v>97</c:v>
                </c:pt>
                <c:pt idx="2641">
                  <c:v>92</c:v>
                </c:pt>
                <c:pt idx="2642">
                  <c:v>84</c:v>
                </c:pt>
                <c:pt idx="2643">
                  <c:v>86</c:v>
                </c:pt>
                <c:pt idx="2644">
                  <c:v>120</c:v>
                </c:pt>
                <c:pt idx="2645">
                  <c:v>89</c:v>
                </c:pt>
                <c:pt idx="2646">
                  <c:v>117</c:v>
                </c:pt>
                <c:pt idx="2647">
                  <c:v>97</c:v>
                </c:pt>
                <c:pt idx="2648">
                  <c:v>91</c:v>
                </c:pt>
                <c:pt idx="2649">
                  <c:v>100</c:v>
                </c:pt>
                <c:pt idx="2650">
                  <c:v>72</c:v>
                </c:pt>
                <c:pt idx="2651">
                  <c:v>84</c:v>
                </c:pt>
                <c:pt idx="2652">
                  <c:v>126</c:v>
                </c:pt>
                <c:pt idx="2653">
                  <c:v>108</c:v>
                </c:pt>
                <c:pt idx="2654">
                  <c:v>112</c:v>
                </c:pt>
                <c:pt idx="2655">
                  <c:v>90</c:v>
                </c:pt>
                <c:pt idx="2656">
                  <c:v>91</c:v>
                </c:pt>
                <c:pt idx="2657">
                  <c:v>135</c:v>
                </c:pt>
                <c:pt idx="2658">
                  <c:v>141</c:v>
                </c:pt>
                <c:pt idx="2659">
                  <c:v>104</c:v>
                </c:pt>
                <c:pt idx="2660">
                  <c:v>84</c:v>
                </c:pt>
                <c:pt idx="2661">
                  <c:v>118</c:v>
                </c:pt>
                <c:pt idx="2662">
                  <c:v>82</c:v>
                </c:pt>
                <c:pt idx="2663">
                  <c:v>95</c:v>
                </c:pt>
                <c:pt idx="2664">
                  <c:v>94</c:v>
                </c:pt>
                <c:pt idx="2665">
                  <c:v>88</c:v>
                </c:pt>
                <c:pt idx="2666">
                  <c:v>99</c:v>
                </c:pt>
                <c:pt idx="2667">
                  <c:v>121</c:v>
                </c:pt>
                <c:pt idx="2668">
                  <c:v>84</c:v>
                </c:pt>
                <c:pt idx="2669">
                  <c:v>93</c:v>
                </c:pt>
                <c:pt idx="2670">
                  <c:v>93</c:v>
                </c:pt>
                <c:pt idx="2671">
                  <c:v>120</c:v>
                </c:pt>
                <c:pt idx="2672">
                  <c:v>112</c:v>
                </c:pt>
                <c:pt idx="2673">
                  <c:v>107</c:v>
                </c:pt>
                <c:pt idx="2674">
                  <c:v>112</c:v>
                </c:pt>
                <c:pt idx="2675">
                  <c:v>96</c:v>
                </c:pt>
                <c:pt idx="2676">
                  <c:v>91</c:v>
                </c:pt>
                <c:pt idx="2677">
                  <c:v>125</c:v>
                </c:pt>
                <c:pt idx="2678">
                  <c:v>102</c:v>
                </c:pt>
                <c:pt idx="2679">
                  <c:v>87</c:v>
                </c:pt>
                <c:pt idx="2680">
                  <c:v>118</c:v>
                </c:pt>
                <c:pt idx="2681">
                  <c:v>115</c:v>
                </c:pt>
                <c:pt idx="2682">
                  <c:v>91</c:v>
                </c:pt>
                <c:pt idx="2683">
                  <c:v>88</c:v>
                </c:pt>
                <c:pt idx="2684">
                  <c:v>127</c:v>
                </c:pt>
                <c:pt idx="2685">
                  <c:v>94</c:v>
                </c:pt>
                <c:pt idx="2686">
                  <c:v>115</c:v>
                </c:pt>
                <c:pt idx="2687">
                  <c:v>90</c:v>
                </c:pt>
                <c:pt idx="2688">
                  <c:v>102</c:v>
                </c:pt>
                <c:pt idx="2689">
                  <c:v>100</c:v>
                </c:pt>
                <c:pt idx="2690">
                  <c:v>117</c:v>
                </c:pt>
                <c:pt idx="2691">
                  <c:v>109</c:v>
                </c:pt>
                <c:pt idx="2692">
                  <c:v>121</c:v>
                </c:pt>
                <c:pt idx="2693">
                  <c:v>111</c:v>
                </c:pt>
                <c:pt idx="2694">
                  <c:v>100</c:v>
                </c:pt>
                <c:pt idx="2695">
                  <c:v>109</c:v>
                </c:pt>
                <c:pt idx="2696">
                  <c:v>93</c:v>
                </c:pt>
                <c:pt idx="2697">
                  <c:v>101</c:v>
                </c:pt>
                <c:pt idx="2698">
                  <c:v>101</c:v>
                </c:pt>
                <c:pt idx="2699">
                  <c:v>106</c:v>
                </c:pt>
                <c:pt idx="2700">
                  <c:v>94</c:v>
                </c:pt>
                <c:pt idx="2701">
                  <c:v>140</c:v>
                </c:pt>
                <c:pt idx="2702">
                  <c:v>132</c:v>
                </c:pt>
                <c:pt idx="2703">
                  <c:v>99</c:v>
                </c:pt>
                <c:pt idx="2704">
                  <c:v>90</c:v>
                </c:pt>
                <c:pt idx="2705">
                  <c:v>105</c:v>
                </c:pt>
                <c:pt idx="2706">
                  <c:v>108</c:v>
                </c:pt>
                <c:pt idx="2707">
                  <c:v>69</c:v>
                </c:pt>
                <c:pt idx="2708">
                  <c:v>148</c:v>
                </c:pt>
                <c:pt idx="2709">
                  <c:v>118</c:v>
                </c:pt>
                <c:pt idx="2710">
                  <c:v>132</c:v>
                </c:pt>
                <c:pt idx="2711">
                  <c:v>130</c:v>
                </c:pt>
                <c:pt idx="2712">
                  <c:v>95</c:v>
                </c:pt>
                <c:pt idx="2713">
                  <c:v>80</c:v>
                </c:pt>
                <c:pt idx="2714">
                  <c:v>94</c:v>
                </c:pt>
                <c:pt idx="2715">
                  <c:v>122</c:v>
                </c:pt>
                <c:pt idx="2716">
                  <c:v>102</c:v>
                </c:pt>
                <c:pt idx="2717">
                  <c:v>116</c:v>
                </c:pt>
                <c:pt idx="2718">
                  <c:v>78</c:v>
                </c:pt>
                <c:pt idx="2719">
                  <c:v>114</c:v>
                </c:pt>
                <c:pt idx="2720">
                  <c:v>112</c:v>
                </c:pt>
                <c:pt idx="2721">
                  <c:v>110</c:v>
                </c:pt>
                <c:pt idx="2722">
                  <c:v>104</c:v>
                </c:pt>
                <c:pt idx="2723">
                  <c:v>81</c:v>
                </c:pt>
                <c:pt idx="2724">
                  <c:v>154</c:v>
                </c:pt>
                <c:pt idx="2725">
                  <c:v>102</c:v>
                </c:pt>
                <c:pt idx="2726">
                  <c:v>89</c:v>
                </c:pt>
                <c:pt idx="2727">
                  <c:v>132</c:v>
                </c:pt>
                <c:pt idx="2728">
                  <c:v>103</c:v>
                </c:pt>
                <c:pt idx="2729">
                  <c:v>93</c:v>
                </c:pt>
                <c:pt idx="2730">
                  <c:v>93</c:v>
                </c:pt>
                <c:pt idx="2731">
                  <c:v>96</c:v>
                </c:pt>
                <c:pt idx="2732">
                  <c:v>89</c:v>
                </c:pt>
                <c:pt idx="2733">
                  <c:v>92</c:v>
                </c:pt>
                <c:pt idx="2734">
                  <c:v>97</c:v>
                </c:pt>
                <c:pt idx="2735">
                  <c:v>93</c:v>
                </c:pt>
                <c:pt idx="2736">
                  <c:v>89</c:v>
                </c:pt>
                <c:pt idx="2737">
                  <c:v>123</c:v>
                </c:pt>
                <c:pt idx="2738">
                  <c:v>93</c:v>
                </c:pt>
                <c:pt idx="2739">
                  <c:v>133</c:v>
                </c:pt>
                <c:pt idx="2740">
                  <c:v>121</c:v>
                </c:pt>
                <c:pt idx="2741">
                  <c:v>102</c:v>
                </c:pt>
                <c:pt idx="2742">
                  <c:v>102</c:v>
                </c:pt>
                <c:pt idx="2743">
                  <c:v>99</c:v>
                </c:pt>
                <c:pt idx="2744">
                  <c:v>98</c:v>
                </c:pt>
                <c:pt idx="2745">
                  <c:v>118</c:v>
                </c:pt>
                <c:pt idx="2746">
                  <c:v>125</c:v>
                </c:pt>
                <c:pt idx="2747">
                  <c:v>104</c:v>
                </c:pt>
                <c:pt idx="2748">
                  <c:v>109</c:v>
                </c:pt>
                <c:pt idx="2749">
                  <c:v>86</c:v>
                </c:pt>
                <c:pt idx="2750">
                  <c:v>115</c:v>
                </c:pt>
                <c:pt idx="2751">
                  <c:v>92</c:v>
                </c:pt>
                <c:pt idx="2752">
                  <c:v>91</c:v>
                </c:pt>
                <c:pt idx="2753">
                  <c:v>94</c:v>
                </c:pt>
                <c:pt idx="2754">
                  <c:v>93</c:v>
                </c:pt>
                <c:pt idx="2755">
                  <c:v>93</c:v>
                </c:pt>
                <c:pt idx="2756">
                  <c:v>100</c:v>
                </c:pt>
                <c:pt idx="2757">
                  <c:v>100</c:v>
                </c:pt>
                <c:pt idx="2758">
                  <c:v>113</c:v>
                </c:pt>
                <c:pt idx="2759">
                  <c:v>122</c:v>
                </c:pt>
                <c:pt idx="2760">
                  <c:v>100</c:v>
                </c:pt>
                <c:pt idx="2761">
                  <c:v>93</c:v>
                </c:pt>
                <c:pt idx="2762">
                  <c:v>123</c:v>
                </c:pt>
                <c:pt idx="2763">
                  <c:v>119</c:v>
                </c:pt>
                <c:pt idx="2764">
                  <c:v>107</c:v>
                </c:pt>
                <c:pt idx="2765">
                  <c:v>106</c:v>
                </c:pt>
                <c:pt idx="2766">
                  <c:v>109</c:v>
                </c:pt>
                <c:pt idx="2767">
                  <c:v>81</c:v>
                </c:pt>
                <c:pt idx="2768">
                  <c:v>95</c:v>
                </c:pt>
                <c:pt idx="2769">
                  <c:v>86</c:v>
                </c:pt>
                <c:pt idx="2770">
                  <c:v>113</c:v>
                </c:pt>
                <c:pt idx="2771">
                  <c:v>122</c:v>
                </c:pt>
                <c:pt idx="2772">
                  <c:v>90</c:v>
                </c:pt>
                <c:pt idx="2773">
                  <c:v>108</c:v>
                </c:pt>
                <c:pt idx="2774">
                  <c:v>113</c:v>
                </c:pt>
                <c:pt idx="2775">
                  <c:v>110</c:v>
                </c:pt>
                <c:pt idx="2776">
                  <c:v>109</c:v>
                </c:pt>
                <c:pt idx="2777">
                  <c:v>110</c:v>
                </c:pt>
                <c:pt idx="2778">
                  <c:v>100</c:v>
                </c:pt>
                <c:pt idx="2779">
                  <c:v>101</c:v>
                </c:pt>
                <c:pt idx="2780">
                  <c:v>97</c:v>
                </c:pt>
                <c:pt idx="2781">
                  <c:v>104</c:v>
                </c:pt>
                <c:pt idx="2782">
                  <c:v>99</c:v>
                </c:pt>
                <c:pt idx="2783">
                  <c:v>129</c:v>
                </c:pt>
                <c:pt idx="2784">
                  <c:v>91</c:v>
                </c:pt>
                <c:pt idx="2785">
                  <c:v>100</c:v>
                </c:pt>
                <c:pt idx="2786">
                  <c:v>111</c:v>
                </c:pt>
                <c:pt idx="2787">
                  <c:v>114</c:v>
                </c:pt>
                <c:pt idx="2788">
                  <c:v>86</c:v>
                </c:pt>
                <c:pt idx="2789">
                  <c:v>107</c:v>
                </c:pt>
                <c:pt idx="2790">
                  <c:v>90</c:v>
                </c:pt>
                <c:pt idx="2791">
                  <c:v>103</c:v>
                </c:pt>
                <c:pt idx="2792">
                  <c:v>120</c:v>
                </c:pt>
                <c:pt idx="2793">
                  <c:v>134</c:v>
                </c:pt>
                <c:pt idx="2794">
                  <c:v>110</c:v>
                </c:pt>
                <c:pt idx="2795">
                  <c:v>95</c:v>
                </c:pt>
                <c:pt idx="2796">
                  <c:v>95</c:v>
                </c:pt>
                <c:pt idx="2797">
                  <c:v>132</c:v>
                </c:pt>
                <c:pt idx="2798">
                  <c:v>89</c:v>
                </c:pt>
                <c:pt idx="2799">
                  <c:v>138</c:v>
                </c:pt>
                <c:pt idx="2800">
                  <c:v>113</c:v>
                </c:pt>
                <c:pt idx="2801">
                  <c:v>99</c:v>
                </c:pt>
                <c:pt idx="2802">
                  <c:v>111</c:v>
                </c:pt>
                <c:pt idx="2803">
                  <c:v>99</c:v>
                </c:pt>
                <c:pt idx="2804">
                  <c:v>104</c:v>
                </c:pt>
                <c:pt idx="2805">
                  <c:v>89</c:v>
                </c:pt>
                <c:pt idx="2806">
                  <c:v>103</c:v>
                </c:pt>
                <c:pt idx="2807">
                  <c:v>134</c:v>
                </c:pt>
                <c:pt idx="2808">
                  <c:v>100</c:v>
                </c:pt>
                <c:pt idx="2809">
                  <c:v>130</c:v>
                </c:pt>
                <c:pt idx="2810">
                  <c:v>106</c:v>
                </c:pt>
                <c:pt idx="2811">
                  <c:v>125</c:v>
                </c:pt>
                <c:pt idx="2812">
                  <c:v>109</c:v>
                </c:pt>
                <c:pt idx="2813">
                  <c:v>114</c:v>
                </c:pt>
                <c:pt idx="2814">
                  <c:v>112</c:v>
                </c:pt>
                <c:pt idx="2815">
                  <c:v>116</c:v>
                </c:pt>
                <c:pt idx="2816">
                  <c:v>92</c:v>
                </c:pt>
                <c:pt idx="2817">
                  <c:v>120</c:v>
                </c:pt>
                <c:pt idx="2818">
                  <c:v>107</c:v>
                </c:pt>
                <c:pt idx="2819">
                  <c:v>92</c:v>
                </c:pt>
                <c:pt idx="2820">
                  <c:v>107</c:v>
                </c:pt>
                <c:pt idx="2821">
                  <c:v>100</c:v>
                </c:pt>
                <c:pt idx="2822">
                  <c:v>81</c:v>
                </c:pt>
                <c:pt idx="2823">
                  <c:v>101</c:v>
                </c:pt>
                <c:pt idx="2824">
                  <c:v>122</c:v>
                </c:pt>
                <c:pt idx="2825">
                  <c:v>97</c:v>
                </c:pt>
                <c:pt idx="2826">
                  <c:v>92</c:v>
                </c:pt>
                <c:pt idx="2827">
                  <c:v>92</c:v>
                </c:pt>
                <c:pt idx="2828">
                  <c:v>110</c:v>
                </c:pt>
                <c:pt idx="2829">
                  <c:v>86</c:v>
                </c:pt>
                <c:pt idx="2830">
                  <c:v>91</c:v>
                </c:pt>
                <c:pt idx="2831">
                  <c:v>145</c:v>
                </c:pt>
                <c:pt idx="2832">
                  <c:v>100</c:v>
                </c:pt>
                <c:pt idx="2833">
                  <c:v>111</c:v>
                </c:pt>
                <c:pt idx="2834">
                  <c:v>89</c:v>
                </c:pt>
                <c:pt idx="2835">
                  <c:v>84</c:v>
                </c:pt>
                <c:pt idx="2836">
                  <c:v>98</c:v>
                </c:pt>
                <c:pt idx="2837">
                  <c:v>95</c:v>
                </c:pt>
                <c:pt idx="2838">
                  <c:v>100</c:v>
                </c:pt>
                <c:pt idx="2839">
                  <c:v>109</c:v>
                </c:pt>
                <c:pt idx="2840">
                  <c:v>118</c:v>
                </c:pt>
                <c:pt idx="2841">
                  <c:v>88</c:v>
                </c:pt>
                <c:pt idx="2842">
                  <c:v>86</c:v>
                </c:pt>
                <c:pt idx="2843">
                  <c:v>118</c:v>
                </c:pt>
                <c:pt idx="2844">
                  <c:v>125</c:v>
                </c:pt>
                <c:pt idx="2845">
                  <c:v>125</c:v>
                </c:pt>
                <c:pt idx="2846">
                  <c:v>94</c:v>
                </c:pt>
                <c:pt idx="2847">
                  <c:v>113</c:v>
                </c:pt>
                <c:pt idx="2848">
                  <c:v>104</c:v>
                </c:pt>
                <c:pt idx="2849">
                  <c:v>95</c:v>
                </c:pt>
                <c:pt idx="2850">
                  <c:v>102</c:v>
                </c:pt>
                <c:pt idx="2851">
                  <c:v>124</c:v>
                </c:pt>
                <c:pt idx="2852">
                  <c:v>105</c:v>
                </c:pt>
                <c:pt idx="2853">
                  <c:v>104</c:v>
                </c:pt>
                <c:pt idx="2854">
                  <c:v>111</c:v>
                </c:pt>
                <c:pt idx="2855">
                  <c:v>95</c:v>
                </c:pt>
                <c:pt idx="2856">
                  <c:v>96</c:v>
                </c:pt>
                <c:pt idx="2857">
                  <c:v>97</c:v>
                </c:pt>
                <c:pt idx="2858">
                  <c:v>118</c:v>
                </c:pt>
                <c:pt idx="2859">
                  <c:v>97</c:v>
                </c:pt>
                <c:pt idx="2860">
                  <c:v>98</c:v>
                </c:pt>
                <c:pt idx="2861">
                  <c:v>103</c:v>
                </c:pt>
                <c:pt idx="2862">
                  <c:v>120</c:v>
                </c:pt>
                <c:pt idx="2863">
                  <c:v>97</c:v>
                </c:pt>
                <c:pt idx="2864">
                  <c:v>97</c:v>
                </c:pt>
                <c:pt idx="2865">
                  <c:v>99</c:v>
                </c:pt>
                <c:pt idx="2866">
                  <c:v>144</c:v>
                </c:pt>
                <c:pt idx="2867">
                  <c:v>111</c:v>
                </c:pt>
                <c:pt idx="2868">
                  <c:v>145</c:v>
                </c:pt>
                <c:pt idx="2869">
                  <c:v>106</c:v>
                </c:pt>
                <c:pt idx="2870">
                  <c:v>126</c:v>
                </c:pt>
                <c:pt idx="2871">
                  <c:v>106</c:v>
                </c:pt>
                <c:pt idx="2872">
                  <c:v>121</c:v>
                </c:pt>
                <c:pt idx="2873">
                  <c:v>117</c:v>
                </c:pt>
                <c:pt idx="2874">
                  <c:v>98</c:v>
                </c:pt>
                <c:pt idx="2875">
                  <c:v>109</c:v>
                </c:pt>
                <c:pt idx="2876">
                  <c:v>95</c:v>
                </c:pt>
                <c:pt idx="2877">
                  <c:v>96</c:v>
                </c:pt>
                <c:pt idx="2878">
                  <c:v>101</c:v>
                </c:pt>
                <c:pt idx="2879">
                  <c:v>107</c:v>
                </c:pt>
                <c:pt idx="2880">
                  <c:v>119</c:v>
                </c:pt>
                <c:pt idx="2881">
                  <c:v>100</c:v>
                </c:pt>
                <c:pt idx="2882">
                  <c:v>98</c:v>
                </c:pt>
                <c:pt idx="2883">
                  <c:v>92</c:v>
                </c:pt>
                <c:pt idx="2884">
                  <c:v>90</c:v>
                </c:pt>
                <c:pt idx="2885">
                  <c:v>90</c:v>
                </c:pt>
                <c:pt idx="2886">
                  <c:v>153</c:v>
                </c:pt>
                <c:pt idx="2887">
                  <c:v>124</c:v>
                </c:pt>
                <c:pt idx="2888">
                  <c:v>82</c:v>
                </c:pt>
                <c:pt idx="2889">
                  <c:v>107</c:v>
                </c:pt>
                <c:pt idx="2890">
                  <c:v>75</c:v>
                </c:pt>
                <c:pt idx="2891">
                  <c:v>97</c:v>
                </c:pt>
                <c:pt idx="2892">
                  <c:v>80</c:v>
                </c:pt>
                <c:pt idx="2893">
                  <c:v>85</c:v>
                </c:pt>
                <c:pt idx="2894">
                  <c:v>97</c:v>
                </c:pt>
                <c:pt idx="2895">
                  <c:v>109</c:v>
                </c:pt>
                <c:pt idx="2896">
                  <c:v>140</c:v>
                </c:pt>
                <c:pt idx="2897">
                  <c:v>90</c:v>
                </c:pt>
                <c:pt idx="2898">
                  <c:v>130</c:v>
                </c:pt>
                <c:pt idx="2899">
                  <c:v>98</c:v>
                </c:pt>
                <c:pt idx="2900">
                  <c:v>101</c:v>
                </c:pt>
                <c:pt idx="2901">
                  <c:v>114</c:v>
                </c:pt>
                <c:pt idx="2902">
                  <c:v>100</c:v>
                </c:pt>
                <c:pt idx="2903">
                  <c:v>85</c:v>
                </c:pt>
                <c:pt idx="2904">
                  <c:v>103</c:v>
                </c:pt>
                <c:pt idx="2905">
                  <c:v>100</c:v>
                </c:pt>
                <c:pt idx="2906">
                  <c:v>114</c:v>
                </c:pt>
                <c:pt idx="2907">
                  <c:v>102</c:v>
                </c:pt>
                <c:pt idx="2908">
                  <c:v>103</c:v>
                </c:pt>
                <c:pt idx="2909">
                  <c:v>97</c:v>
                </c:pt>
                <c:pt idx="2910">
                  <c:v>116</c:v>
                </c:pt>
                <c:pt idx="2911">
                  <c:v>96</c:v>
                </c:pt>
                <c:pt idx="2912">
                  <c:v>98</c:v>
                </c:pt>
                <c:pt idx="2913">
                  <c:v>105</c:v>
                </c:pt>
                <c:pt idx="2914">
                  <c:v>123</c:v>
                </c:pt>
                <c:pt idx="2915">
                  <c:v>107</c:v>
                </c:pt>
                <c:pt idx="2916">
                  <c:v>112</c:v>
                </c:pt>
                <c:pt idx="2917">
                  <c:v>93</c:v>
                </c:pt>
                <c:pt idx="2918">
                  <c:v>97</c:v>
                </c:pt>
                <c:pt idx="2919">
                  <c:v>122</c:v>
                </c:pt>
                <c:pt idx="2920">
                  <c:v>101</c:v>
                </c:pt>
                <c:pt idx="2921">
                  <c:v>100</c:v>
                </c:pt>
                <c:pt idx="2922">
                  <c:v>129</c:v>
                </c:pt>
                <c:pt idx="2923">
                  <c:v>81</c:v>
                </c:pt>
                <c:pt idx="2924">
                  <c:v>96</c:v>
                </c:pt>
                <c:pt idx="2925">
                  <c:v>84</c:v>
                </c:pt>
                <c:pt idx="2926">
                  <c:v>100</c:v>
                </c:pt>
                <c:pt idx="2927">
                  <c:v>110</c:v>
                </c:pt>
                <c:pt idx="2928">
                  <c:v>130</c:v>
                </c:pt>
                <c:pt idx="2929">
                  <c:v>84</c:v>
                </c:pt>
                <c:pt idx="2930">
                  <c:v>106</c:v>
                </c:pt>
                <c:pt idx="2931">
                  <c:v>89</c:v>
                </c:pt>
                <c:pt idx="2932">
                  <c:v>76</c:v>
                </c:pt>
                <c:pt idx="2933">
                  <c:v>99</c:v>
                </c:pt>
                <c:pt idx="2934">
                  <c:v>96</c:v>
                </c:pt>
                <c:pt idx="2935">
                  <c:v>104</c:v>
                </c:pt>
                <c:pt idx="2936">
                  <c:v>108</c:v>
                </c:pt>
                <c:pt idx="2937">
                  <c:v>108</c:v>
                </c:pt>
                <c:pt idx="2938">
                  <c:v>87</c:v>
                </c:pt>
                <c:pt idx="2939">
                  <c:v>89</c:v>
                </c:pt>
                <c:pt idx="2940">
                  <c:v>97</c:v>
                </c:pt>
                <c:pt idx="2941">
                  <c:v>106</c:v>
                </c:pt>
                <c:pt idx="2942">
                  <c:v>100</c:v>
                </c:pt>
                <c:pt idx="2943">
                  <c:v>89</c:v>
                </c:pt>
                <c:pt idx="2944">
                  <c:v>114</c:v>
                </c:pt>
                <c:pt idx="2945">
                  <c:v>95</c:v>
                </c:pt>
                <c:pt idx="2946">
                  <c:v>97</c:v>
                </c:pt>
                <c:pt idx="2947">
                  <c:v>94</c:v>
                </c:pt>
                <c:pt idx="2948">
                  <c:v>95</c:v>
                </c:pt>
                <c:pt idx="2949">
                  <c:v>101</c:v>
                </c:pt>
                <c:pt idx="2950">
                  <c:v>87</c:v>
                </c:pt>
                <c:pt idx="2951">
                  <c:v>101</c:v>
                </c:pt>
                <c:pt idx="2952">
                  <c:v>82</c:v>
                </c:pt>
                <c:pt idx="2953">
                  <c:v>74</c:v>
                </c:pt>
                <c:pt idx="2954">
                  <c:v>130</c:v>
                </c:pt>
                <c:pt idx="2955">
                  <c:v>112</c:v>
                </c:pt>
                <c:pt idx="2956">
                  <c:v>96</c:v>
                </c:pt>
                <c:pt idx="2957">
                  <c:v>89</c:v>
                </c:pt>
                <c:pt idx="2958">
                  <c:v>100</c:v>
                </c:pt>
                <c:pt idx="2959">
                  <c:v>78</c:v>
                </c:pt>
                <c:pt idx="2960">
                  <c:v>121</c:v>
                </c:pt>
                <c:pt idx="2961">
                  <c:v>85</c:v>
                </c:pt>
                <c:pt idx="2962">
                  <c:v>120</c:v>
                </c:pt>
                <c:pt idx="2963">
                  <c:v>106</c:v>
                </c:pt>
                <c:pt idx="2964">
                  <c:v>83</c:v>
                </c:pt>
                <c:pt idx="2965">
                  <c:v>120</c:v>
                </c:pt>
                <c:pt idx="2966">
                  <c:v>111</c:v>
                </c:pt>
                <c:pt idx="2967">
                  <c:v>100</c:v>
                </c:pt>
                <c:pt idx="2968">
                  <c:v>89</c:v>
                </c:pt>
                <c:pt idx="2969">
                  <c:v>115</c:v>
                </c:pt>
                <c:pt idx="2970">
                  <c:v>135</c:v>
                </c:pt>
                <c:pt idx="2971">
                  <c:v>92</c:v>
                </c:pt>
                <c:pt idx="2972">
                  <c:v>120</c:v>
                </c:pt>
                <c:pt idx="2973">
                  <c:v>97</c:v>
                </c:pt>
                <c:pt idx="2974">
                  <c:v>135</c:v>
                </c:pt>
                <c:pt idx="2975">
                  <c:v>93</c:v>
                </c:pt>
                <c:pt idx="2976">
                  <c:v>118</c:v>
                </c:pt>
                <c:pt idx="2977">
                  <c:v>97</c:v>
                </c:pt>
                <c:pt idx="2978">
                  <c:v>98</c:v>
                </c:pt>
                <c:pt idx="2979">
                  <c:v>98</c:v>
                </c:pt>
                <c:pt idx="2980">
                  <c:v>101</c:v>
                </c:pt>
                <c:pt idx="2981">
                  <c:v>132</c:v>
                </c:pt>
                <c:pt idx="2982">
                  <c:v>106</c:v>
                </c:pt>
                <c:pt idx="2983">
                  <c:v>87</c:v>
                </c:pt>
                <c:pt idx="2984">
                  <c:v>98</c:v>
                </c:pt>
                <c:pt idx="2985">
                  <c:v>96</c:v>
                </c:pt>
                <c:pt idx="2986">
                  <c:v>104</c:v>
                </c:pt>
                <c:pt idx="2987">
                  <c:v>93</c:v>
                </c:pt>
                <c:pt idx="2988">
                  <c:v>95</c:v>
                </c:pt>
                <c:pt idx="2989">
                  <c:v>119</c:v>
                </c:pt>
                <c:pt idx="2990">
                  <c:v>89</c:v>
                </c:pt>
                <c:pt idx="2991">
                  <c:v>107</c:v>
                </c:pt>
                <c:pt idx="2992">
                  <c:v>85</c:v>
                </c:pt>
                <c:pt idx="2993">
                  <c:v>93</c:v>
                </c:pt>
                <c:pt idx="2994">
                  <c:v>101</c:v>
                </c:pt>
                <c:pt idx="2995">
                  <c:v>103</c:v>
                </c:pt>
                <c:pt idx="2996">
                  <c:v>101</c:v>
                </c:pt>
                <c:pt idx="2997">
                  <c:v>123</c:v>
                </c:pt>
                <c:pt idx="2998">
                  <c:v>111</c:v>
                </c:pt>
                <c:pt idx="2999">
                  <c:v>86</c:v>
                </c:pt>
                <c:pt idx="3000">
                  <c:v>99</c:v>
                </c:pt>
                <c:pt idx="3001">
                  <c:v>90</c:v>
                </c:pt>
                <c:pt idx="3002">
                  <c:v>82</c:v>
                </c:pt>
                <c:pt idx="3003">
                  <c:v>110</c:v>
                </c:pt>
                <c:pt idx="3004">
                  <c:v>83</c:v>
                </c:pt>
                <c:pt idx="3005">
                  <c:v>128</c:v>
                </c:pt>
                <c:pt idx="3006">
                  <c:v>125</c:v>
                </c:pt>
                <c:pt idx="3007">
                  <c:v>97</c:v>
                </c:pt>
                <c:pt idx="3008">
                  <c:v>86</c:v>
                </c:pt>
                <c:pt idx="3009">
                  <c:v>91</c:v>
                </c:pt>
                <c:pt idx="3010">
                  <c:v>90</c:v>
                </c:pt>
                <c:pt idx="3011">
                  <c:v>90</c:v>
                </c:pt>
                <c:pt idx="3012">
                  <c:v>94</c:v>
                </c:pt>
                <c:pt idx="3013">
                  <c:v>112</c:v>
                </c:pt>
                <c:pt idx="3014">
                  <c:v>85</c:v>
                </c:pt>
                <c:pt idx="3015">
                  <c:v>93</c:v>
                </c:pt>
                <c:pt idx="3016">
                  <c:v>104</c:v>
                </c:pt>
                <c:pt idx="3017">
                  <c:v>94</c:v>
                </c:pt>
                <c:pt idx="3018">
                  <c:v>85</c:v>
                </c:pt>
                <c:pt idx="3019">
                  <c:v>99</c:v>
                </c:pt>
                <c:pt idx="3020">
                  <c:v>91</c:v>
                </c:pt>
                <c:pt idx="3021">
                  <c:v>117</c:v>
                </c:pt>
                <c:pt idx="3022">
                  <c:v>85</c:v>
                </c:pt>
                <c:pt idx="3023">
                  <c:v>106</c:v>
                </c:pt>
                <c:pt idx="3024">
                  <c:v>81</c:v>
                </c:pt>
                <c:pt idx="3025">
                  <c:v>100</c:v>
                </c:pt>
                <c:pt idx="3026">
                  <c:v>90</c:v>
                </c:pt>
                <c:pt idx="3027">
                  <c:v>116</c:v>
                </c:pt>
                <c:pt idx="3028">
                  <c:v>84</c:v>
                </c:pt>
                <c:pt idx="3029">
                  <c:v>135</c:v>
                </c:pt>
                <c:pt idx="3030">
                  <c:v>84</c:v>
                </c:pt>
                <c:pt idx="3031">
                  <c:v>89</c:v>
                </c:pt>
                <c:pt idx="3032">
                  <c:v>107</c:v>
                </c:pt>
                <c:pt idx="3033">
                  <c:v>144</c:v>
                </c:pt>
                <c:pt idx="3034">
                  <c:v>98</c:v>
                </c:pt>
                <c:pt idx="3035">
                  <c:v>94</c:v>
                </c:pt>
                <c:pt idx="3036">
                  <c:v>117</c:v>
                </c:pt>
                <c:pt idx="3037">
                  <c:v>102</c:v>
                </c:pt>
                <c:pt idx="3038">
                  <c:v>127</c:v>
                </c:pt>
                <c:pt idx="3039">
                  <c:v>98</c:v>
                </c:pt>
                <c:pt idx="3040">
                  <c:v>88</c:v>
                </c:pt>
                <c:pt idx="3041">
                  <c:v>121</c:v>
                </c:pt>
                <c:pt idx="3042">
                  <c:v>90</c:v>
                </c:pt>
                <c:pt idx="3043">
                  <c:v>89</c:v>
                </c:pt>
                <c:pt idx="3044">
                  <c:v>104</c:v>
                </c:pt>
                <c:pt idx="3045">
                  <c:v>94</c:v>
                </c:pt>
                <c:pt idx="3046">
                  <c:v>90</c:v>
                </c:pt>
                <c:pt idx="3047">
                  <c:v>130</c:v>
                </c:pt>
                <c:pt idx="3048">
                  <c:v>92</c:v>
                </c:pt>
                <c:pt idx="3049">
                  <c:v>116</c:v>
                </c:pt>
                <c:pt idx="3050">
                  <c:v>88</c:v>
                </c:pt>
                <c:pt idx="3051">
                  <c:v>106</c:v>
                </c:pt>
                <c:pt idx="3052">
                  <c:v>130</c:v>
                </c:pt>
                <c:pt idx="3053">
                  <c:v>93</c:v>
                </c:pt>
                <c:pt idx="3054">
                  <c:v>110</c:v>
                </c:pt>
                <c:pt idx="3055">
                  <c:v>123</c:v>
                </c:pt>
                <c:pt idx="3056">
                  <c:v>120</c:v>
                </c:pt>
                <c:pt idx="3057">
                  <c:v>87</c:v>
                </c:pt>
                <c:pt idx="3058">
                  <c:v>123</c:v>
                </c:pt>
                <c:pt idx="3059">
                  <c:v>103</c:v>
                </c:pt>
                <c:pt idx="3060">
                  <c:v>91</c:v>
                </c:pt>
                <c:pt idx="3061">
                  <c:v>88</c:v>
                </c:pt>
                <c:pt idx="3062">
                  <c:v>126</c:v>
                </c:pt>
                <c:pt idx="3063">
                  <c:v>120</c:v>
                </c:pt>
                <c:pt idx="3064">
                  <c:v>116</c:v>
                </c:pt>
                <c:pt idx="3065">
                  <c:v>94</c:v>
                </c:pt>
                <c:pt idx="3066">
                  <c:v>85</c:v>
                </c:pt>
                <c:pt idx="3067">
                  <c:v>137</c:v>
                </c:pt>
                <c:pt idx="3068">
                  <c:v>114</c:v>
                </c:pt>
                <c:pt idx="3069">
                  <c:v>76</c:v>
                </c:pt>
                <c:pt idx="3070">
                  <c:v>119</c:v>
                </c:pt>
                <c:pt idx="3071">
                  <c:v>99</c:v>
                </c:pt>
                <c:pt idx="3072">
                  <c:v>79</c:v>
                </c:pt>
                <c:pt idx="3073">
                  <c:v>114</c:v>
                </c:pt>
                <c:pt idx="3074">
                  <c:v>91</c:v>
                </c:pt>
                <c:pt idx="3075">
                  <c:v>95</c:v>
                </c:pt>
                <c:pt idx="3076">
                  <c:v>103</c:v>
                </c:pt>
                <c:pt idx="3077">
                  <c:v>92</c:v>
                </c:pt>
                <c:pt idx="3078">
                  <c:v>124</c:v>
                </c:pt>
                <c:pt idx="3079">
                  <c:v>84</c:v>
                </c:pt>
                <c:pt idx="3080">
                  <c:v>120</c:v>
                </c:pt>
                <c:pt idx="3081">
                  <c:v>98</c:v>
                </c:pt>
                <c:pt idx="3082">
                  <c:v>121</c:v>
                </c:pt>
                <c:pt idx="3083">
                  <c:v>97</c:v>
                </c:pt>
                <c:pt idx="3084">
                  <c:v>86</c:v>
                </c:pt>
                <c:pt idx="3085">
                  <c:v>97</c:v>
                </c:pt>
                <c:pt idx="3086">
                  <c:v>102</c:v>
                </c:pt>
                <c:pt idx="3087">
                  <c:v>105</c:v>
                </c:pt>
                <c:pt idx="3088">
                  <c:v>103</c:v>
                </c:pt>
                <c:pt idx="3089">
                  <c:v>93</c:v>
                </c:pt>
                <c:pt idx="3090">
                  <c:v>76</c:v>
                </c:pt>
                <c:pt idx="3091">
                  <c:v>90</c:v>
                </c:pt>
                <c:pt idx="3092">
                  <c:v>122</c:v>
                </c:pt>
                <c:pt idx="3093">
                  <c:v>127</c:v>
                </c:pt>
                <c:pt idx="3094">
                  <c:v>84</c:v>
                </c:pt>
                <c:pt idx="3095">
                  <c:v>96</c:v>
                </c:pt>
                <c:pt idx="3096">
                  <c:v>97</c:v>
                </c:pt>
                <c:pt idx="3097">
                  <c:v>112</c:v>
                </c:pt>
                <c:pt idx="3098">
                  <c:v>125</c:v>
                </c:pt>
                <c:pt idx="3099">
                  <c:v>96</c:v>
                </c:pt>
                <c:pt idx="3100">
                  <c:v>98</c:v>
                </c:pt>
                <c:pt idx="3101">
                  <c:v>92</c:v>
                </c:pt>
                <c:pt idx="3102">
                  <c:v>103</c:v>
                </c:pt>
                <c:pt idx="3103">
                  <c:v>122</c:v>
                </c:pt>
                <c:pt idx="3104">
                  <c:v>101</c:v>
                </c:pt>
                <c:pt idx="3105">
                  <c:v>104</c:v>
                </c:pt>
                <c:pt idx="3106">
                  <c:v>101</c:v>
                </c:pt>
                <c:pt idx="3107">
                  <c:v>135</c:v>
                </c:pt>
                <c:pt idx="3108">
                  <c:v>119</c:v>
                </c:pt>
                <c:pt idx="3109">
                  <c:v>128</c:v>
                </c:pt>
                <c:pt idx="3110">
                  <c:v>106</c:v>
                </c:pt>
                <c:pt idx="3111">
                  <c:v>126</c:v>
                </c:pt>
                <c:pt idx="3112">
                  <c:v>128</c:v>
                </c:pt>
                <c:pt idx="3113">
                  <c:v>127</c:v>
                </c:pt>
                <c:pt idx="3114">
                  <c:v>150</c:v>
                </c:pt>
                <c:pt idx="3115">
                  <c:v>122</c:v>
                </c:pt>
                <c:pt idx="3116">
                  <c:v>95</c:v>
                </c:pt>
                <c:pt idx="3117">
                  <c:v>117</c:v>
                </c:pt>
                <c:pt idx="3118">
                  <c:v>119</c:v>
                </c:pt>
                <c:pt idx="3119">
                  <c:v>111</c:v>
                </c:pt>
                <c:pt idx="3120">
                  <c:v>101</c:v>
                </c:pt>
                <c:pt idx="3121">
                  <c:v>89</c:v>
                </c:pt>
                <c:pt idx="3122">
                  <c:v>113</c:v>
                </c:pt>
                <c:pt idx="3123">
                  <c:v>95</c:v>
                </c:pt>
                <c:pt idx="3124">
                  <c:v>112</c:v>
                </c:pt>
                <c:pt idx="3125">
                  <c:v>109</c:v>
                </c:pt>
                <c:pt idx="3126">
                  <c:v>108</c:v>
                </c:pt>
                <c:pt idx="3127">
                  <c:v>100</c:v>
                </c:pt>
                <c:pt idx="3128">
                  <c:v>90</c:v>
                </c:pt>
                <c:pt idx="3129">
                  <c:v>94</c:v>
                </c:pt>
                <c:pt idx="3130">
                  <c:v>93</c:v>
                </c:pt>
                <c:pt idx="3131">
                  <c:v>80</c:v>
                </c:pt>
                <c:pt idx="3132">
                  <c:v>111</c:v>
                </c:pt>
                <c:pt idx="3133">
                  <c:v>142</c:v>
                </c:pt>
                <c:pt idx="3134">
                  <c:v>60</c:v>
                </c:pt>
                <c:pt idx="3135">
                  <c:v>107</c:v>
                </c:pt>
                <c:pt idx="3136">
                  <c:v>91</c:v>
                </c:pt>
                <c:pt idx="3137">
                  <c:v>112</c:v>
                </c:pt>
                <c:pt idx="3138">
                  <c:v>82</c:v>
                </c:pt>
                <c:pt idx="3139">
                  <c:v>97</c:v>
                </c:pt>
                <c:pt idx="3140">
                  <c:v>102</c:v>
                </c:pt>
                <c:pt idx="3141">
                  <c:v>93</c:v>
                </c:pt>
                <c:pt idx="3142">
                  <c:v>116</c:v>
                </c:pt>
                <c:pt idx="3143">
                  <c:v>138</c:v>
                </c:pt>
                <c:pt idx="3144">
                  <c:v>117</c:v>
                </c:pt>
                <c:pt idx="3145">
                  <c:v>93</c:v>
                </c:pt>
                <c:pt idx="3146">
                  <c:v>92</c:v>
                </c:pt>
                <c:pt idx="3147">
                  <c:v>110</c:v>
                </c:pt>
                <c:pt idx="3148">
                  <c:v>92</c:v>
                </c:pt>
                <c:pt idx="3149">
                  <c:v>104</c:v>
                </c:pt>
                <c:pt idx="3150">
                  <c:v>98</c:v>
                </c:pt>
                <c:pt idx="3151">
                  <c:v>89</c:v>
                </c:pt>
                <c:pt idx="3152">
                  <c:v>92</c:v>
                </c:pt>
                <c:pt idx="3153">
                  <c:v>140</c:v>
                </c:pt>
                <c:pt idx="3154">
                  <c:v>60</c:v>
                </c:pt>
                <c:pt idx="3155">
                  <c:v>90</c:v>
                </c:pt>
                <c:pt idx="3156">
                  <c:v>129</c:v>
                </c:pt>
                <c:pt idx="3157">
                  <c:v>111</c:v>
                </c:pt>
                <c:pt idx="3158">
                  <c:v>79</c:v>
                </c:pt>
                <c:pt idx="3159">
                  <c:v>104</c:v>
                </c:pt>
                <c:pt idx="3160">
                  <c:v>101</c:v>
                </c:pt>
                <c:pt idx="3161">
                  <c:v>113</c:v>
                </c:pt>
                <c:pt idx="3162">
                  <c:v>92</c:v>
                </c:pt>
                <c:pt idx="3163">
                  <c:v>106</c:v>
                </c:pt>
                <c:pt idx="3164">
                  <c:v>98</c:v>
                </c:pt>
                <c:pt idx="3165">
                  <c:v>75</c:v>
                </c:pt>
                <c:pt idx="3166">
                  <c:v>104</c:v>
                </c:pt>
                <c:pt idx="3167">
                  <c:v>108</c:v>
                </c:pt>
                <c:pt idx="3168">
                  <c:v>99</c:v>
                </c:pt>
                <c:pt idx="3169">
                  <c:v>109</c:v>
                </c:pt>
                <c:pt idx="3170">
                  <c:v>111</c:v>
                </c:pt>
                <c:pt idx="3171">
                  <c:v>93</c:v>
                </c:pt>
                <c:pt idx="3172">
                  <c:v>99</c:v>
                </c:pt>
                <c:pt idx="3173">
                  <c:v>98</c:v>
                </c:pt>
                <c:pt idx="3174">
                  <c:v>95</c:v>
                </c:pt>
                <c:pt idx="3175">
                  <c:v>142</c:v>
                </c:pt>
                <c:pt idx="3176">
                  <c:v>107</c:v>
                </c:pt>
                <c:pt idx="3177">
                  <c:v>102</c:v>
                </c:pt>
                <c:pt idx="3178">
                  <c:v>97</c:v>
                </c:pt>
                <c:pt idx="3179">
                  <c:v>124</c:v>
                </c:pt>
                <c:pt idx="3180">
                  <c:v>97</c:v>
                </c:pt>
                <c:pt idx="3181">
                  <c:v>124</c:v>
                </c:pt>
                <c:pt idx="3182">
                  <c:v>96</c:v>
                </c:pt>
                <c:pt idx="3183">
                  <c:v>114</c:v>
                </c:pt>
                <c:pt idx="3184">
                  <c:v>90</c:v>
                </c:pt>
                <c:pt idx="3185">
                  <c:v>104</c:v>
                </c:pt>
                <c:pt idx="3186">
                  <c:v>102</c:v>
                </c:pt>
                <c:pt idx="3187">
                  <c:v>93</c:v>
                </c:pt>
                <c:pt idx="3188">
                  <c:v>90</c:v>
                </c:pt>
                <c:pt idx="3189">
                  <c:v>106</c:v>
                </c:pt>
                <c:pt idx="3190">
                  <c:v>99</c:v>
                </c:pt>
                <c:pt idx="3191">
                  <c:v>115</c:v>
                </c:pt>
                <c:pt idx="3192">
                  <c:v>89</c:v>
                </c:pt>
                <c:pt idx="3193">
                  <c:v>101</c:v>
                </c:pt>
                <c:pt idx="3194">
                  <c:v>92</c:v>
                </c:pt>
                <c:pt idx="3195">
                  <c:v>94</c:v>
                </c:pt>
                <c:pt idx="3196">
                  <c:v>100</c:v>
                </c:pt>
                <c:pt idx="3197">
                  <c:v>106</c:v>
                </c:pt>
                <c:pt idx="3198">
                  <c:v>109</c:v>
                </c:pt>
                <c:pt idx="3199">
                  <c:v>105</c:v>
                </c:pt>
                <c:pt idx="3200">
                  <c:v>102</c:v>
                </c:pt>
                <c:pt idx="3201">
                  <c:v>97</c:v>
                </c:pt>
                <c:pt idx="3202">
                  <c:v>118</c:v>
                </c:pt>
                <c:pt idx="3203">
                  <c:v>92</c:v>
                </c:pt>
                <c:pt idx="3204">
                  <c:v>112</c:v>
                </c:pt>
                <c:pt idx="3205">
                  <c:v>103</c:v>
                </c:pt>
                <c:pt idx="3206">
                  <c:v>93</c:v>
                </c:pt>
                <c:pt idx="3207">
                  <c:v>101</c:v>
                </c:pt>
                <c:pt idx="3208">
                  <c:v>113</c:v>
                </c:pt>
                <c:pt idx="3209">
                  <c:v>95</c:v>
                </c:pt>
                <c:pt idx="3210">
                  <c:v>153</c:v>
                </c:pt>
                <c:pt idx="3211">
                  <c:v>89</c:v>
                </c:pt>
                <c:pt idx="3212">
                  <c:v>92</c:v>
                </c:pt>
                <c:pt idx="3213">
                  <c:v>107</c:v>
                </c:pt>
                <c:pt idx="3214">
                  <c:v>118</c:v>
                </c:pt>
                <c:pt idx="3215">
                  <c:v>97</c:v>
                </c:pt>
                <c:pt idx="3216">
                  <c:v>100</c:v>
                </c:pt>
                <c:pt idx="3217">
                  <c:v>96</c:v>
                </c:pt>
                <c:pt idx="3218">
                  <c:v>104</c:v>
                </c:pt>
                <c:pt idx="3219">
                  <c:v>120</c:v>
                </c:pt>
                <c:pt idx="3220">
                  <c:v>95</c:v>
                </c:pt>
                <c:pt idx="3221">
                  <c:v>95</c:v>
                </c:pt>
                <c:pt idx="3222">
                  <c:v>121</c:v>
                </c:pt>
                <c:pt idx="3223">
                  <c:v>110</c:v>
                </c:pt>
                <c:pt idx="3224">
                  <c:v>96</c:v>
                </c:pt>
                <c:pt idx="3225">
                  <c:v>121</c:v>
                </c:pt>
                <c:pt idx="3226">
                  <c:v>95</c:v>
                </c:pt>
                <c:pt idx="3227">
                  <c:v>112</c:v>
                </c:pt>
                <c:pt idx="3228">
                  <c:v>112</c:v>
                </c:pt>
                <c:pt idx="3229">
                  <c:v>93</c:v>
                </c:pt>
                <c:pt idx="3230">
                  <c:v>110</c:v>
                </c:pt>
                <c:pt idx="3231">
                  <c:v>104</c:v>
                </c:pt>
                <c:pt idx="3232">
                  <c:v>119</c:v>
                </c:pt>
                <c:pt idx="3233">
                  <c:v>125</c:v>
                </c:pt>
                <c:pt idx="3234">
                  <c:v>96</c:v>
                </c:pt>
                <c:pt idx="3235">
                  <c:v>100</c:v>
                </c:pt>
                <c:pt idx="3236">
                  <c:v>89</c:v>
                </c:pt>
                <c:pt idx="3237">
                  <c:v>92</c:v>
                </c:pt>
                <c:pt idx="3238">
                  <c:v>109</c:v>
                </c:pt>
                <c:pt idx="3239">
                  <c:v>103</c:v>
                </c:pt>
                <c:pt idx="3240">
                  <c:v>95</c:v>
                </c:pt>
                <c:pt idx="3241">
                  <c:v>105</c:v>
                </c:pt>
                <c:pt idx="3242">
                  <c:v>79</c:v>
                </c:pt>
                <c:pt idx="3243">
                  <c:v>106</c:v>
                </c:pt>
                <c:pt idx="3244">
                  <c:v>100</c:v>
                </c:pt>
                <c:pt idx="3245">
                  <c:v>103</c:v>
                </c:pt>
                <c:pt idx="3246">
                  <c:v>116</c:v>
                </c:pt>
                <c:pt idx="3247">
                  <c:v>99</c:v>
                </c:pt>
                <c:pt idx="3248">
                  <c:v>96</c:v>
                </c:pt>
                <c:pt idx="3249">
                  <c:v>122</c:v>
                </c:pt>
                <c:pt idx="3250">
                  <c:v>94</c:v>
                </c:pt>
                <c:pt idx="3251">
                  <c:v>93</c:v>
                </c:pt>
                <c:pt idx="3252">
                  <c:v>96</c:v>
                </c:pt>
                <c:pt idx="3253">
                  <c:v>60</c:v>
                </c:pt>
                <c:pt idx="3254">
                  <c:v>113</c:v>
                </c:pt>
                <c:pt idx="3255">
                  <c:v>60</c:v>
                </c:pt>
                <c:pt idx="3256">
                  <c:v>99</c:v>
                </c:pt>
                <c:pt idx="3257">
                  <c:v>91</c:v>
                </c:pt>
                <c:pt idx="3258">
                  <c:v>100</c:v>
                </c:pt>
                <c:pt idx="3259">
                  <c:v>105</c:v>
                </c:pt>
                <c:pt idx="3260">
                  <c:v>99</c:v>
                </c:pt>
                <c:pt idx="3261">
                  <c:v>112</c:v>
                </c:pt>
                <c:pt idx="3262">
                  <c:v>100</c:v>
                </c:pt>
                <c:pt idx="3263">
                  <c:v>99</c:v>
                </c:pt>
                <c:pt idx="3264">
                  <c:v>100</c:v>
                </c:pt>
                <c:pt idx="3265">
                  <c:v>125</c:v>
                </c:pt>
                <c:pt idx="3266">
                  <c:v>107</c:v>
                </c:pt>
                <c:pt idx="3267">
                  <c:v>107</c:v>
                </c:pt>
                <c:pt idx="3268">
                  <c:v>97</c:v>
                </c:pt>
                <c:pt idx="3269">
                  <c:v>105</c:v>
                </c:pt>
                <c:pt idx="3270">
                  <c:v>95</c:v>
                </c:pt>
                <c:pt idx="3271">
                  <c:v>106</c:v>
                </c:pt>
                <c:pt idx="3272">
                  <c:v>93</c:v>
                </c:pt>
                <c:pt idx="3273">
                  <c:v>103</c:v>
                </c:pt>
                <c:pt idx="3274">
                  <c:v>96</c:v>
                </c:pt>
                <c:pt idx="3275">
                  <c:v>103</c:v>
                </c:pt>
                <c:pt idx="3276">
                  <c:v>108</c:v>
                </c:pt>
                <c:pt idx="3277">
                  <c:v>118</c:v>
                </c:pt>
                <c:pt idx="3278">
                  <c:v>97</c:v>
                </c:pt>
                <c:pt idx="3279">
                  <c:v>102</c:v>
                </c:pt>
                <c:pt idx="3280">
                  <c:v>92</c:v>
                </c:pt>
                <c:pt idx="3281">
                  <c:v>88</c:v>
                </c:pt>
                <c:pt idx="3282">
                  <c:v>80</c:v>
                </c:pt>
                <c:pt idx="3283">
                  <c:v>115</c:v>
                </c:pt>
                <c:pt idx="3284">
                  <c:v>97</c:v>
                </c:pt>
                <c:pt idx="3285">
                  <c:v>102</c:v>
                </c:pt>
                <c:pt idx="3286">
                  <c:v>111</c:v>
                </c:pt>
                <c:pt idx="3287">
                  <c:v>96</c:v>
                </c:pt>
                <c:pt idx="3288">
                  <c:v>94</c:v>
                </c:pt>
                <c:pt idx="3289">
                  <c:v>125</c:v>
                </c:pt>
                <c:pt idx="3290">
                  <c:v>108</c:v>
                </c:pt>
                <c:pt idx="3291">
                  <c:v>101</c:v>
                </c:pt>
                <c:pt idx="3292">
                  <c:v>101</c:v>
                </c:pt>
                <c:pt idx="3293">
                  <c:v>139</c:v>
                </c:pt>
                <c:pt idx="3294">
                  <c:v>125</c:v>
                </c:pt>
                <c:pt idx="3295">
                  <c:v>88</c:v>
                </c:pt>
                <c:pt idx="3296">
                  <c:v>115</c:v>
                </c:pt>
                <c:pt idx="3297">
                  <c:v>99</c:v>
                </c:pt>
                <c:pt idx="3298">
                  <c:v>88</c:v>
                </c:pt>
                <c:pt idx="3299">
                  <c:v>112</c:v>
                </c:pt>
                <c:pt idx="3300">
                  <c:v>108</c:v>
                </c:pt>
                <c:pt idx="3301">
                  <c:v>107</c:v>
                </c:pt>
                <c:pt idx="3302">
                  <c:v>104</c:v>
                </c:pt>
                <c:pt idx="3303">
                  <c:v>108</c:v>
                </c:pt>
                <c:pt idx="3304">
                  <c:v>102</c:v>
                </c:pt>
                <c:pt idx="3305">
                  <c:v>88</c:v>
                </c:pt>
                <c:pt idx="3306">
                  <c:v>115</c:v>
                </c:pt>
                <c:pt idx="3307">
                  <c:v>91</c:v>
                </c:pt>
                <c:pt idx="3308">
                  <c:v>141</c:v>
                </c:pt>
                <c:pt idx="3309">
                  <c:v>101</c:v>
                </c:pt>
                <c:pt idx="3310">
                  <c:v>105</c:v>
                </c:pt>
                <c:pt idx="3311">
                  <c:v>100</c:v>
                </c:pt>
                <c:pt idx="3312">
                  <c:v>116</c:v>
                </c:pt>
                <c:pt idx="3313">
                  <c:v>97</c:v>
                </c:pt>
                <c:pt idx="3314">
                  <c:v>106</c:v>
                </c:pt>
                <c:pt idx="3315">
                  <c:v>105</c:v>
                </c:pt>
                <c:pt idx="3316">
                  <c:v>102</c:v>
                </c:pt>
                <c:pt idx="3317">
                  <c:v>122</c:v>
                </c:pt>
                <c:pt idx="3318">
                  <c:v>107</c:v>
                </c:pt>
                <c:pt idx="3319">
                  <c:v>121</c:v>
                </c:pt>
                <c:pt idx="3320">
                  <c:v>98</c:v>
                </c:pt>
                <c:pt idx="3321">
                  <c:v>108</c:v>
                </c:pt>
                <c:pt idx="3322">
                  <c:v>123</c:v>
                </c:pt>
                <c:pt idx="3323">
                  <c:v>110</c:v>
                </c:pt>
                <c:pt idx="3324">
                  <c:v>120</c:v>
                </c:pt>
                <c:pt idx="3325">
                  <c:v>122</c:v>
                </c:pt>
                <c:pt idx="3326">
                  <c:v>110</c:v>
                </c:pt>
                <c:pt idx="3327">
                  <c:v>139</c:v>
                </c:pt>
                <c:pt idx="3328">
                  <c:v>124</c:v>
                </c:pt>
                <c:pt idx="3329">
                  <c:v>152</c:v>
                </c:pt>
                <c:pt idx="3330">
                  <c:v>98</c:v>
                </c:pt>
                <c:pt idx="3331">
                  <c:v>106</c:v>
                </c:pt>
                <c:pt idx="3332">
                  <c:v>106</c:v>
                </c:pt>
                <c:pt idx="3333">
                  <c:v>106</c:v>
                </c:pt>
                <c:pt idx="3334">
                  <c:v>89</c:v>
                </c:pt>
                <c:pt idx="3335">
                  <c:v>94</c:v>
                </c:pt>
                <c:pt idx="3336">
                  <c:v>109</c:v>
                </c:pt>
                <c:pt idx="3337">
                  <c:v>144</c:v>
                </c:pt>
                <c:pt idx="3338">
                  <c:v>90</c:v>
                </c:pt>
                <c:pt idx="3339">
                  <c:v>106</c:v>
                </c:pt>
                <c:pt idx="3340">
                  <c:v>121</c:v>
                </c:pt>
                <c:pt idx="3341">
                  <c:v>89</c:v>
                </c:pt>
                <c:pt idx="3342">
                  <c:v>86</c:v>
                </c:pt>
                <c:pt idx="3343">
                  <c:v>91</c:v>
                </c:pt>
                <c:pt idx="3344">
                  <c:v>104</c:v>
                </c:pt>
                <c:pt idx="3345">
                  <c:v>99</c:v>
                </c:pt>
                <c:pt idx="3346">
                  <c:v>98</c:v>
                </c:pt>
                <c:pt idx="3347">
                  <c:v>121</c:v>
                </c:pt>
                <c:pt idx="3348">
                  <c:v>96</c:v>
                </c:pt>
                <c:pt idx="3349">
                  <c:v>99</c:v>
                </c:pt>
                <c:pt idx="3350">
                  <c:v>122</c:v>
                </c:pt>
                <c:pt idx="3351">
                  <c:v>101</c:v>
                </c:pt>
                <c:pt idx="3352">
                  <c:v>102</c:v>
                </c:pt>
                <c:pt idx="3353">
                  <c:v>84</c:v>
                </c:pt>
                <c:pt idx="3354">
                  <c:v>104</c:v>
                </c:pt>
                <c:pt idx="3355">
                  <c:v>96</c:v>
                </c:pt>
                <c:pt idx="3356">
                  <c:v>94</c:v>
                </c:pt>
                <c:pt idx="3357">
                  <c:v>90</c:v>
                </c:pt>
                <c:pt idx="3358">
                  <c:v>97</c:v>
                </c:pt>
                <c:pt idx="3359">
                  <c:v>90</c:v>
                </c:pt>
                <c:pt idx="3360">
                  <c:v>106</c:v>
                </c:pt>
                <c:pt idx="3361">
                  <c:v>96</c:v>
                </c:pt>
                <c:pt idx="3362">
                  <c:v>95</c:v>
                </c:pt>
                <c:pt idx="3363">
                  <c:v>99</c:v>
                </c:pt>
                <c:pt idx="3364">
                  <c:v>93</c:v>
                </c:pt>
                <c:pt idx="3365">
                  <c:v>99</c:v>
                </c:pt>
                <c:pt idx="3366">
                  <c:v>95</c:v>
                </c:pt>
                <c:pt idx="3367">
                  <c:v>84</c:v>
                </c:pt>
                <c:pt idx="3368">
                  <c:v>144</c:v>
                </c:pt>
                <c:pt idx="3369">
                  <c:v>99</c:v>
                </c:pt>
                <c:pt idx="3370">
                  <c:v>110</c:v>
                </c:pt>
                <c:pt idx="3371">
                  <c:v>97</c:v>
                </c:pt>
                <c:pt idx="3372">
                  <c:v>107</c:v>
                </c:pt>
                <c:pt idx="3373">
                  <c:v>90</c:v>
                </c:pt>
                <c:pt idx="3374">
                  <c:v>104</c:v>
                </c:pt>
                <c:pt idx="3375">
                  <c:v>96</c:v>
                </c:pt>
                <c:pt idx="3376">
                  <c:v>104</c:v>
                </c:pt>
                <c:pt idx="3377">
                  <c:v>97</c:v>
                </c:pt>
                <c:pt idx="3378">
                  <c:v>107</c:v>
                </c:pt>
                <c:pt idx="3379">
                  <c:v>117</c:v>
                </c:pt>
                <c:pt idx="3380">
                  <c:v>85</c:v>
                </c:pt>
                <c:pt idx="3381">
                  <c:v>152</c:v>
                </c:pt>
                <c:pt idx="3382">
                  <c:v>85</c:v>
                </c:pt>
                <c:pt idx="3383">
                  <c:v>76</c:v>
                </c:pt>
                <c:pt idx="3384">
                  <c:v>87</c:v>
                </c:pt>
                <c:pt idx="3385">
                  <c:v>95</c:v>
                </c:pt>
                <c:pt idx="3386">
                  <c:v>101</c:v>
                </c:pt>
                <c:pt idx="3387">
                  <c:v>90</c:v>
                </c:pt>
                <c:pt idx="3388">
                  <c:v>89</c:v>
                </c:pt>
                <c:pt idx="3389">
                  <c:v>111</c:v>
                </c:pt>
                <c:pt idx="3390">
                  <c:v>86</c:v>
                </c:pt>
                <c:pt idx="3391">
                  <c:v>103</c:v>
                </c:pt>
                <c:pt idx="3392">
                  <c:v>90</c:v>
                </c:pt>
                <c:pt idx="3393">
                  <c:v>133</c:v>
                </c:pt>
                <c:pt idx="3394">
                  <c:v>88</c:v>
                </c:pt>
                <c:pt idx="3395">
                  <c:v>111</c:v>
                </c:pt>
                <c:pt idx="3396">
                  <c:v>94</c:v>
                </c:pt>
                <c:pt idx="3397">
                  <c:v>112</c:v>
                </c:pt>
                <c:pt idx="3398">
                  <c:v>141</c:v>
                </c:pt>
                <c:pt idx="3399">
                  <c:v>95</c:v>
                </c:pt>
                <c:pt idx="3400">
                  <c:v>141</c:v>
                </c:pt>
                <c:pt idx="3401">
                  <c:v>85</c:v>
                </c:pt>
                <c:pt idx="3402">
                  <c:v>105</c:v>
                </c:pt>
                <c:pt idx="3403">
                  <c:v>129</c:v>
                </c:pt>
                <c:pt idx="3404">
                  <c:v>125</c:v>
                </c:pt>
                <c:pt idx="3405">
                  <c:v>116</c:v>
                </c:pt>
                <c:pt idx="3406">
                  <c:v>105</c:v>
                </c:pt>
                <c:pt idx="3407">
                  <c:v>90</c:v>
                </c:pt>
                <c:pt idx="3408">
                  <c:v>105</c:v>
                </c:pt>
                <c:pt idx="3409">
                  <c:v>111</c:v>
                </c:pt>
                <c:pt idx="3410">
                  <c:v>91</c:v>
                </c:pt>
                <c:pt idx="3411">
                  <c:v>95</c:v>
                </c:pt>
                <c:pt idx="3412">
                  <c:v>97</c:v>
                </c:pt>
                <c:pt idx="3413">
                  <c:v>92</c:v>
                </c:pt>
                <c:pt idx="3414">
                  <c:v>104</c:v>
                </c:pt>
                <c:pt idx="3415">
                  <c:v>120</c:v>
                </c:pt>
                <c:pt idx="3416">
                  <c:v>99</c:v>
                </c:pt>
                <c:pt idx="3417">
                  <c:v>93</c:v>
                </c:pt>
                <c:pt idx="3418">
                  <c:v>99</c:v>
                </c:pt>
                <c:pt idx="3419">
                  <c:v>99</c:v>
                </c:pt>
                <c:pt idx="3420">
                  <c:v>90</c:v>
                </c:pt>
                <c:pt idx="3421">
                  <c:v>96</c:v>
                </c:pt>
                <c:pt idx="3422">
                  <c:v>96</c:v>
                </c:pt>
                <c:pt idx="3423">
                  <c:v>90</c:v>
                </c:pt>
                <c:pt idx="3424">
                  <c:v>100</c:v>
                </c:pt>
                <c:pt idx="3425">
                  <c:v>94</c:v>
                </c:pt>
                <c:pt idx="3426">
                  <c:v>98</c:v>
                </c:pt>
                <c:pt idx="3427">
                  <c:v>129</c:v>
                </c:pt>
                <c:pt idx="3428">
                  <c:v>103</c:v>
                </c:pt>
                <c:pt idx="3429">
                  <c:v>128</c:v>
                </c:pt>
                <c:pt idx="3430">
                  <c:v>106</c:v>
                </c:pt>
                <c:pt idx="3431">
                  <c:v>95</c:v>
                </c:pt>
                <c:pt idx="3432">
                  <c:v>104</c:v>
                </c:pt>
                <c:pt idx="3433">
                  <c:v>87</c:v>
                </c:pt>
                <c:pt idx="3434">
                  <c:v>81</c:v>
                </c:pt>
                <c:pt idx="3435">
                  <c:v>94</c:v>
                </c:pt>
                <c:pt idx="3436">
                  <c:v>89</c:v>
                </c:pt>
                <c:pt idx="3437">
                  <c:v>88</c:v>
                </c:pt>
                <c:pt idx="3438">
                  <c:v>115</c:v>
                </c:pt>
                <c:pt idx="3439">
                  <c:v>96</c:v>
                </c:pt>
                <c:pt idx="3440">
                  <c:v>135</c:v>
                </c:pt>
                <c:pt idx="3441">
                  <c:v>113</c:v>
                </c:pt>
                <c:pt idx="3442">
                  <c:v>93</c:v>
                </c:pt>
                <c:pt idx="3443">
                  <c:v>109</c:v>
                </c:pt>
                <c:pt idx="3444">
                  <c:v>127</c:v>
                </c:pt>
                <c:pt idx="3445">
                  <c:v>101</c:v>
                </c:pt>
                <c:pt idx="3446">
                  <c:v>124</c:v>
                </c:pt>
                <c:pt idx="3447">
                  <c:v>117</c:v>
                </c:pt>
                <c:pt idx="3448">
                  <c:v>83</c:v>
                </c:pt>
                <c:pt idx="3449">
                  <c:v>113</c:v>
                </c:pt>
                <c:pt idx="3450">
                  <c:v>104</c:v>
                </c:pt>
                <c:pt idx="3451">
                  <c:v>97</c:v>
                </c:pt>
                <c:pt idx="3452">
                  <c:v>110</c:v>
                </c:pt>
                <c:pt idx="3453">
                  <c:v>103</c:v>
                </c:pt>
                <c:pt idx="3454">
                  <c:v>94</c:v>
                </c:pt>
                <c:pt idx="3455">
                  <c:v>102</c:v>
                </c:pt>
                <c:pt idx="3456">
                  <c:v>77</c:v>
                </c:pt>
                <c:pt idx="3457">
                  <c:v>134</c:v>
                </c:pt>
                <c:pt idx="3458">
                  <c:v>129</c:v>
                </c:pt>
                <c:pt idx="3459">
                  <c:v>90</c:v>
                </c:pt>
                <c:pt idx="3460">
                  <c:v>134</c:v>
                </c:pt>
                <c:pt idx="3461">
                  <c:v>104</c:v>
                </c:pt>
                <c:pt idx="3462">
                  <c:v>93</c:v>
                </c:pt>
                <c:pt idx="3463">
                  <c:v>106</c:v>
                </c:pt>
                <c:pt idx="3464">
                  <c:v>109</c:v>
                </c:pt>
                <c:pt idx="3465">
                  <c:v>101</c:v>
                </c:pt>
                <c:pt idx="3466">
                  <c:v>139</c:v>
                </c:pt>
                <c:pt idx="3467">
                  <c:v>99</c:v>
                </c:pt>
                <c:pt idx="3468">
                  <c:v>100</c:v>
                </c:pt>
                <c:pt idx="3469">
                  <c:v>95</c:v>
                </c:pt>
                <c:pt idx="3470">
                  <c:v>94</c:v>
                </c:pt>
                <c:pt idx="3471">
                  <c:v>93</c:v>
                </c:pt>
                <c:pt idx="3472">
                  <c:v>106</c:v>
                </c:pt>
                <c:pt idx="3473">
                  <c:v>99</c:v>
                </c:pt>
                <c:pt idx="3474">
                  <c:v>82</c:v>
                </c:pt>
                <c:pt idx="3475">
                  <c:v>135</c:v>
                </c:pt>
                <c:pt idx="3476">
                  <c:v>88</c:v>
                </c:pt>
                <c:pt idx="3477">
                  <c:v>89</c:v>
                </c:pt>
                <c:pt idx="3478">
                  <c:v>110</c:v>
                </c:pt>
                <c:pt idx="3479">
                  <c:v>107</c:v>
                </c:pt>
                <c:pt idx="3480">
                  <c:v>86</c:v>
                </c:pt>
                <c:pt idx="3481">
                  <c:v>91</c:v>
                </c:pt>
                <c:pt idx="3482">
                  <c:v>103</c:v>
                </c:pt>
                <c:pt idx="3483">
                  <c:v>90</c:v>
                </c:pt>
                <c:pt idx="3484">
                  <c:v>141</c:v>
                </c:pt>
                <c:pt idx="3485">
                  <c:v>92</c:v>
                </c:pt>
                <c:pt idx="3486">
                  <c:v>99</c:v>
                </c:pt>
                <c:pt idx="3487">
                  <c:v>79</c:v>
                </c:pt>
                <c:pt idx="3488">
                  <c:v>96</c:v>
                </c:pt>
                <c:pt idx="3489">
                  <c:v>82</c:v>
                </c:pt>
                <c:pt idx="3490">
                  <c:v>92</c:v>
                </c:pt>
                <c:pt idx="3491">
                  <c:v>112</c:v>
                </c:pt>
                <c:pt idx="3492">
                  <c:v>106</c:v>
                </c:pt>
                <c:pt idx="3493">
                  <c:v>90</c:v>
                </c:pt>
                <c:pt idx="3494">
                  <c:v>126</c:v>
                </c:pt>
                <c:pt idx="3495">
                  <c:v>150</c:v>
                </c:pt>
                <c:pt idx="3496">
                  <c:v>90</c:v>
                </c:pt>
                <c:pt idx="3497">
                  <c:v>91</c:v>
                </c:pt>
                <c:pt idx="3498">
                  <c:v>145</c:v>
                </c:pt>
                <c:pt idx="3499">
                  <c:v>95</c:v>
                </c:pt>
                <c:pt idx="3500">
                  <c:v>97</c:v>
                </c:pt>
                <c:pt idx="3501">
                  <c:v>90</c:v>
                </c:pt>
                <c:pt idx="3502">
                  <c:v>112</c:v>
                </c:pt>
                <c:pt idx="3503">
                  <c:v>122</c:v>
                </c:pt>
                <c:pt idx="3504">
                  <c:v>110</c:v>
                </c:pt>
                <c:pt idx="3505">
                  <c:v>87</c:v>
                </c:pt>
                <c:pt idx="3506">
                  <c:v>108</c:v>
                </c:pt>
                <c:pt idx="3507">
                  <c:v>121</c:v>
                </c:pt>
                <c:pt idx="3508">
                  <c:v>97</c:v>
                </c:pt>
                <c:pt idx="3509">
                  <c:v>116</c:v>
                </c:pt>
                <c:pt idx="3510">
                  <c:v>94</c:v>
                </c:pt>
                <c:pt idx="3511">
                  <c:v>103</c:v>
                </c:pt>
                <c:pt idx="3512">
                  <c:v>112</c:v>
                </c:pt>
                <c:pt idx="3513">
                  <c:v>91</c:v>
                </c:pt>
                <c:pt idx="3514">
                  <c:v>98</c:v>
                </c:pt>
                <c:pt idx="3515">
                  <c:v>95</c:v>
                </c:pt>
                <c:pt idx="3516">
                  <c:v>88</c:v>
                </c:pt>
                <c:pt idx="3517">
                  <c:v>99</c:v>
                </c:pt>
                <c:pt idx="3518">
                  <c:v>91</c:v>
                </c:pt>
                <c:pt idx="3519">
                  <c:v>97</c:v>
                </c:pt>
                <c:pt idx="3520">
                  <c:v>136</c:v>
                </c:pt>
                <c:pt idx="3521">
                  <c:v>118</c:v>
                </c:pt>
                <c:pt idx="3522">
                  <c:v>94</c:v>
                </c:pt>
                <c:pt idx="3523">
                  <c:v>89</c:v>
                </c:pt>
                <c:pt idx="3524">
                  <c:v>90</c:v>
                </c:pt>
                <c:pt idx="3525">
                  <c:v>95</c:v>
                </c:pt>
                <c:pt idx="3526">
                  <c:v>90</c:v>
                </c:pt>
                <c:pt idx="3527">
                  <c:v>95</c:v>
                </c:pt>
                <c:pt idx="3528">
                  <c:v>94</c:v>
                </c:pt>
                <c:pt idx="3529">
                  <c:v>90</c:v>
                </c:pt>
                <c:pt idx="3530">
                  <c:v>103</c:v>
                </c:pt>
                <c:pt idx="3531">
                  <c:v>60</c:v>
                </c:pt>
                <c:pt idx="3532">
                  <c:v>91</c:v>
                </c:pt>
                <c:pt idx="3533">
                  <c:v>102</c:v>
                </c:pt>
                <c:pt idx="3534">
                  <c:v>92</c:v>
                </c:pt>
                <c:pt idx="3535">
                  <c:v>87</c:v>
                </c:pt>
                <c:pt idx="3536">
                  <c:v>80</c:v>
                </c:pt>
                <c:pt idx="3537">
                  <c:v>90</c:v>
                </c:pt>
                <c:pt idx="3538">
                  <c:v>105</c:v>
                </c:pt>
                <c:pt idx="3539">
                  <c:v>67</c:v>
                </c:pt>
                <c:pt idx="3540">
                  <c:v>95</c:v>
                </c:pt>
                <c:pt idx="3541">
                  <c:v>87</c:v>
                </c:pt>
                <c:pt idx="3542">
                  <c:v>94</c:v>
                </c:pt>
                <c:pt idx="3543">
                  <c:v>109</c:v>
                </c:pt>
                <c:pt idx="3544">
                  <c:v>130</c:v>
                </c:pt>
                <c:pt idx="3545">
                  <c:v>88</c:v>
                </c:pt>
                <c:pt idx="3546">
                  <c:v>88</c:v>
                </c:pt>
                <c:pt idx="3547">
                  <c:v>97</c:v>
                </c:pt>
                <c:pt idx="3548">
                  <c:v>113</c:v>
                </c:pt>
                <c:pt idx="3549">
                  <c:v>99</c:v>
                </c:pt>
                <c:pt idx="3550">
                  <c:v>148</c:v>
                </c:pt>
                <c:pt idx="3551">
                  <c:v>107</c:v>
                </c:pt>
                <c:pt idx="3552">
                  <c:v>93</c:v>
                </c:pt>
                <c:pt idx="3553">
                  <c:v>94</c:v>
                </c:pt>
                <c:pt idx="3554">
                  <c:v>121</c:v>
                </c:pt>
                <c:pt idx="3555">
                  <c:v>118</c:v>
                </c:pt>
                <c:pt idx="3556">
                  <c:v>98</c:v>
                </c:pt>
                <c:pt idx="3557">
                  <c:v>82</c:v>
                </c:pt>
                <c:pt idx="3558">
                  <c:v>101</c:v>
                </c:pt>
                <c:pt idx="3559">
                  <c:v>106</c:v>
                </c:pt>
                <c:pt idx="3560">
                  <c:v>90</c:v>
                </c:pt>
                <c:pt idx="3561">
                  <c:v>79</c:v>
                </c:pt>
                <c:pt idx="3562">
                  <c:v>87</c:v>
                </c:pt>
                <c:pt idx="3563">
                  <c:v>105</c:v>
                </c:pt>
                <c:pt idx="3564">
                  <c:v>89</c:v>
                </c:pt>
                <c:pt idx="3565">
                  <c:v>100</c:v>
                </c:pt>
                <c:pt idx="3566">
                  <c:v>92</c:v>
                </c:pt>
                <c:pt idx="3567">
                  <c:v>97</c:v>
                </c:pt>
                <c:pt idx="3568">
                  <c:v>100</c:v>
                </c:pt>
                <c:pt idx="3569">
                  <c:v>96</c:v>
                </c:pt>
                <c:pt idx="3570">
                  <c:v>104</c:v>
                </c:pt>
                <c:pt idx="3571">
                  <c:v>117</c:v>
                </c:pt>
                <c:pt idx="3572">
                  <c:v>90</c:v>
                </c:pt>
                <c:pt idx="3573">
                  <c:v>115</c:v>
                </c:pt>
                <c:pt idx="3574">
                  <c:v>108</c:v>
                </c:pt>
                <c:pt idx="3575">
                  <c:v>109</c:v>
                </c:pt>
                <c:pt idx="3576">
                  <c:v>102</c:v>
                </c:pt>
                <c:pt idx="3577">
                  <c:v>100</c:v>
                </c:pt>
                <c:pt idx="3578">
                  <c:v>115</c:v>
                </c:pt>
                <c:pt idx="3579">
                  <c:v>122</c:v>
                </c:pt>
                <c:pt idx="3580">
                  <c:v>98</c:v>
                </c:pt>
                <c:pt idx="3581">
                  <c:v>133</c:v>
                </c:pt>
                <c:pt idx="3582">
                  <c:v>105</c:v>
                </c:pt>
                <c:pt idx="3583">
                  <c:v>122</c:v>
                </c:pt>
                <c:pt idx="3584">
                  <c:v>106</c:v>
                </c:pt>
                <c:pt idx="3585">
                  <c:v>98</c:v>
                </c:pt>
                <c:pt idx="3586">
                  <c:v>112</c:v>
                </c:pt>
                <c:pt idx="3587">
                  <c:v>120</c:v>
                </c:pt>
                <c:pt idx="3588">
                  <c:v>99</c:v>
                </c:pt>
                <c:pt idx="3589">
                  <c:v>110</c:v>
                </c:pt>
                <c:pt idx="3590">
                  <c:v>102</c:v>
                </c:pt>
                <c:pt idx="3591">
                  <c:v>109</c:v>
                </c:pt>
                <c:pt idx="3592">
                  <c:v>104</c:v>
                </c:pt>
                <c:pt idx="3593">
                  <c:v>134</c:v>
                </c:pt>
                <c:pt idx="3594">
                  <c:v>133</c:v>
                </c:pt>
                <c:pt idx="3595">
                  <c:v>85</c:v>
                </c:pt>
                <c:pt idx="3596">
                  <c:v>87</c:v>
                </c:pt>
                <c:pt idx="3597">
                  <c:v>130</c:v>
                </c:pt>
                <c:pt idx="3598">
                  <c:v>103</c:v>
                </c:pt>
                <c:pt idx="3599">
                  <c:v>112</c:v>
                </c:pt>
                <c:pt idx="3600">
                  <c:v>89</c:v>
                </c:pt>
                <c:pt idx="3601">
                  <c:v>124</c:v>
                </c:pt>
                <c:pt idx="3602">
                  <c:v>101</c:v>
                </c:pt>
                <c:pt idx="3603">
                  <c:v>133</c:v>
                </c:pt>
                <c:pt idx="3604">
                  <c:v>112</c:v>
                </c:pt>
                <c:pt idx="3605">
                  <c:v>98</c:v>
                </c:pt>
                <c:pt idx="3606">
                  <c:v>60</c:v>
                </c:pt>
                <c:pt idx="3607">
                  <c:v>93</c:v>
                </c:pt>
                <c:pt idx="3608">
                  <c:v>104</c:v>
                </c:pt>
                <c:pt idx="3609">
                  <c:v>112</c:v>
                </c:pt>
                <c:pt idx="3610">
                  <c:v>94</c:v>
                </c:pt>
                <c:pt idx="3611">
                  <c:v>90</c:v>
                </c:pt>
                <c:pt idx="3612">
                  <c:v>96</c:v>
                </c:pt>
                <c:pt idx="3613">
                  <c:v>101</c:v>
                </c:pt>
                <c:pt idx="3614">
                  <c:v>93</c:v>
                </c:pt>
                <c:pt idx="3615">
                  <c:v>152</c:v>
                </c:pt>
                <c:pt idx="3616">
                  <c:v>112</c:v>
                </c:pt>
                <c:pt idx="3617">
                  <c:v>95</c:v>
                </c:pt>
                <c:pt idx="3618">
                  <c:v>111</c:v>
                </c:pt>
                <c:pt idx="3619">
                  <c:v>86</c:v>
                </c:pt>
                <c:pt idx="3620">
                  <c:v>105</c:v>
                </c:pt>
                <c:pt idx="3621">
                  <c:v>91</c:v>
                </c:pt>
                <c:pt idx="3622">
                  <c:v>105</c:v>
                </c:pt>
                <c:pt idx="3623">
                  <c:v>106</c:v>
                </c:pt>
                <c:pt idx="3624">
                  <c:v>93</c:v>
                </c:pt>
                <c:pt idx="3625">
                  <c:v>109</c:v>
                </c:pt>
                <c:pt idx="3626">
                  <c:v>93</c:v>
                </c:pt>
                <c:pt idx="3627">
                  <c:v>96</c:v>
                </c:pt>
                <c:pt idx="3628">
                  <c:v>93</c:v>
                </c:pt>
                <c:pt idx="3629">
                  <c:v>82</c:v>
                </c:pt>
                <c:pt idx="3630">
                  <c:v>101</c:v>
                </c:pt>
                <c:pt idx="3631">
                  <c:v>120</c:v>
                </c:pt>
                <c:pt idx="3632">
                  <c:v>81</c:v>
                </c:pt>
                <c:pt idx="3633">
                  <c:v>82</c:v>
                </c:pt>
                <c:pt idx="3634">
                  <c:v>105</c:v>
                </c:pt>
                <c:pt idx="3635">
                  <c:v>86</c:v>
                </c:pt>
                <c:pt idx="3636">
                  <c:v>110</c:v>
                </c:pt>
                <c:pt idx="3637">
                  <c:v>127</c:v>
                </c:pt>
                <c:pt idx="3638">
                  <c:v>90</c:v>
                </c:pt>
                <c:pt idx="3639">
                  <c:v>110</c:v>
                </c:pt>
                <c:pt idx="3640">
                  <c:v>104</c:v>
                </c:pt>
                <c:pt idx="3641">
                  <c:v>96</c:v>
                </c:pt>
                <c:pt idx="3642">
                  <c:v>110</c:v>
                </c:pt>
                <c:pt idx="3643">
                  <c:v>84</c:v>
                </c:pt>
                <c:pt idx="3644">
                  <c:v>94</c:v>
                </c:pt>
                <c:pt idx="3645">
                  <c:v>93</c:v>
                </c:pt>
                <c:pt idx="3646">
                  <c:v>96</c:v>
                </c:pt>
                <c:pt idx="3647">
                  <c:v>88</c:v>
                </c:pt>
                <c:pt idx="3648">
                  <c:v>101</c:v>
                </c:pt>
                <c:pt idx="3649">
                  <c:v>102</c:v>
                </c:pt>
                <c:pt idx="3650">
                  <c:v>87</c:v>
                </c:pt>
                <c:pt idx="3651">
                  <c:v>83</c:v>
                </c:pt>
                <c:pt idx="3652">
                  <c:v>103</c:v>
                </c:pt>
                <c:pt idx="3653">
                  <c:v>99</c:v>
                </c:pt>
                <c:pt idx="3654">
                  <c:v>106</c:v>
                </c:pt>
                <c:pt idx="3655">
                  <c:v>115</c:v>
                </c:pt>
                <c:pt idx="3656">
                  <c:v>117</c:v>
                </c:pt>
                <c:pt idx="3657">
                  <c:v>99</c:v>
                </c:pt>
                <c:pt idx="3658">
                  <c:v>102</c:v>
                </c:pt>
                <c:pt idx="3659">
                  <c:v>85</c:v>
                </c:pt>
                <c:pt idx="3660">
                  <c:v>86</c:v>
                </c:pt>
                <c:pt idx="3661">
                  <c:v>120</c:v>
                </c:pt>
                <c:pt idx="3662">
                  <c:v>106</c:v>
                </c:pt>
                <c:pt idx="3663">
                  <c:v>103</c:v>
                </c:pt>
                <c:pt idx="3664">
                  <c:v>93</c:v>
                </c:pt>
                <c:pt idx="3665">
                  <c:v>112</c:v>
                </c:pt>
                <c:pt idx="3666">
                  <c:v>100</c:v>
                </c:pt>
                <c:pt idx="3667">
                  <c:v>113</c:v>
                </c:pt>
                <c:pt idx="3668">
                  <c:v>98</c:v>
                </c:pt>
                <c:pt idx="3669">
                  <c:v>92</c:v>
                </c:pt>
                <c:pt idx="3670">
                  <c:v>106</c:v>
                </c:pt>
                <c:pt idx="3671">
                  <c:v>119</c:v>
                </c:pt>
                <c:pt idx="3672">
                  <c:v>99</c:v>
                </c:pt>
                <c:pt idx="3673">
                  <c:v>90</c:v>
                </c:pt>
                <c:pt idx="3674">
                  <c:v>120</c:v>
                </c:pt>
                <c:pt idx="3675">
                  <c:v>93</c:v>
                </c:pt>
                <c:pt idx="3676">
                  <c:v>96</c:v>
                </c:pt>
                <c:pt idx="3677">
                  <c:v>103</c:v>
                </c:pt>
                <c:pt idx="3678">
                  <c:v>93</c:v>
                </c:pt>
                <c:pt idx="3679">
                  <c:v>84</c:v>
                </c:pt>
                <c:pt idx="3680">
                  <c:v>81</c:v>
                </c:pt>
                <c:pt idx="3681">
                  <c:v>84</c:v>
                </c:pt>
                <c:pt idx="3682">
                  <c:v>94</c:v>
                </c:pt>
                <c:pt idx="3683">
                  <c:v>141</c:v>
                </c:pt>
                <c:pt idx="3684">
                  <c:v>120</c:v>
                </c:pt>
                <c:pt idx="3685">
                  <c:v>121</c:v>
                </c:pt>
                <c:pt idx="3686">
                  <c:v>104</c:v>
                </c:pt>
                <c:pt idx="3687">
                  <c:v>152</c:v>
                </c:pt>
                <c:pt idx="3688">
                  <c:v>92</c:v>
                </c:pt>
                <c:pt idx="3689">
                  <c:v>107</c:v>
                </c:pt>
                <c:pt idx="3690">
                  <c:v>97</c:v>
                </c:pt>
                <c:pt idx="3691">
                  <c:v>115</c:v>
                </c:pt>
                <c:pt idx="3692">
                  <c:v>95</c:v>
                </c:pt>
                <c:pt idx="3693">
                  <c:v>102</c:v>
                </c:pt>
                <c:pt idx="3694">
                  <c:v>99</c:v>
                </c:pt>
                <c:pt idx="3695">
                  <c:v>109</c:v>
                </c:pt>
                <c:pt idx="3696">
                  <c:v>113</c:v>
                </c:pt>
                <c:pt idx="3697">
                  <c:v>91</c:v>
                </c:pt>
                <c:pt idx="3698">
                  <c:v>88</c:v>
                </c:pt>
                <c:pt idx="3699">
                  <c:v>88</c:v>
                </c:pt>
                <c:pt idx="3700">
                  <c:v>97</c:v>
                </c:pt>
                <c:pt idx="3701">
                  <c:v>97</c:v>
                </c:pt>
                <c:pt idx="3702">
                  <c:v>85</c:v>
                </c:pt>
                <c:pt idx="3703">
                  <c:v>121</c:v>
                </c:pt>
                <c:pt idx="3704">
                  <c:v>134</c:v>
                </c:pt>
                <c:pt idx="3705">
                  <c:v>149</c:v>
                </c:pt>
                <c:pt idx="3706">
                  <c:v>121</c:v>
                </c:pt>
                <c:pt idx="3707">
                  <c:v>116</c:v>
                </c:pt>
                <c:pt idx="3708">
                  <c:v>92</c:v>
                </c:pt>
                <c:pt idx="3709">
                  <c:v>93</c:v>
                </c:pt>
                <c:pt idx="3710">
                  <c:v>96</c:v>
                </c:pt>
                <c:pt idx="3711">
                  <c:v>105</c:v>
                </c:pt>
                <c:pt idx="3712">
                  <c:v>129</c:v>
                </c:pt>
                <c:pt idx="3713">
                  <c:v>94</c:v>
                </c:pt>
                <c:pt idx="3714">
                  <c:v>81</c:v>
                </c:pt>
                <c:pt idx="3715">
                  <c:v>97</c:v>
                </c:pt>
                <c:pt idx="3716">
                  <c:v>106</c:v>
                </c:pt>
                <c:pt idx="3717">
                  <c:v>103</c:v>
                </c:pt>
                <c:pt idx="3718">
                  <c:v>101</c:v>
                </c:pt>
                <c:pt idx="3719">
                  <c:v>98</c:v>
                </c:pt>
                <c:pt idx="3720">
                  <c:v>91</c:v>
                </c:pt>
                <c:pt idx="3721">
                  <c:v>105</c:v>
                </c:pt>
                <c:pt idx="3722">
                  <c:v>98</c:v>
                </c:pt>
                <c:pt idx="3723">
                  <c:v>104</c:v>
                </c:pt>
                <c:pt idx="3724">
                  <c:v>96</c:v>
                </c:pt>
                <c:pt idx="3725">
                  <c:v>148</c:v>
                </c:pt>
                <c:pt idx="3726">
                  <c:v>100</c:v>
                </c:pt>
                <c:pt idx="3727">
                  <c:v>86</c:v>
                </c:pt>
                <c:pt idx="3728">
                  <c:v>92</c:v>
                </c:pt>
                <c:pt idx="3729">
                  <c:v>88</c:v>
                </c:pt>
                <c:pt idx="3730">
                  <c:v>90</c:v>
                </c:pt>
                <c:pt idx="3731">
                  <c:v>94</c:v>
                </c:pt>
                <c:pt idx="3732">
                  <c:v>80</c:v>
                </c:pt>
                <c:pt idx="3733">
                  <c:v>107</c:v>
                </c:pt>
                <c:pt idx="3734">
                  <c:v>99</c:v>
                </c:pt>
                <c:pt idx="3735">
                  <c:v>92</c:v>
                </c:pt>
                <c:pt idx="3736">
                  <c:v>107</c:v>
                </c:pt>
                <c:pt idx="3737">
                  <c:v>135</c:v>
                </c:pt>
                <c:pt idx="3738">
                  <c:v>99</c:v>
                </c:pt>
                <c:pt idx="3739">
                  <c:v>102</c:v>
                </c:pt>
                <c:pt idx="3740">
                  <c:v>93</c:v>
                </c:pt>
                <c:pt idx="3741">
                  <c:v>115</c:v>
                </c:pt>
                <c:pt idx="3742">
                  <c:v>94</c:v>
                </c:pt>
                <c:pt idx="3743">
                  <c:v>91</c:v>
                </c:pt>
                <c:pt idx="3744">
                  <c:v>98</c:v>
                </c:pt>
                <c:pt idx="3745">
                  <c:v>97</c:v>
                </c:pt>
                <c:pt idx="3746">
                  <c:v>92</c:v>
                </c:pt>
                <c:pt idx="3747">
                  <c:v>128</c:v>
                </c:pt>
                <c:pt idx="3748">
                  <c:v>136</c:v>
                </c:pt>
                <c:pt idx="3749">
                  <c:v>113</c:v>
                </c:pt>
                <c:pt idx="3750">
                  <c:v>99</c:v>
                </c:pt>
                <c:pt idx="3751">
                  <c:v>101</c:v>
                </c:pt>
                <c:pt idx="3752">
                  <c:v>105</c:v>
                </c:pt>
                <c:pt idx="3753">
                  <c:v>95</c:v>
                </c:pt>
                <c:pt idx="3754">
                  <c:v>109</c:v>
                </c:pt>
                <c:pt idx="3755">
                  <c:v>110</c:v>
                </c:pt>
                <c:pt idx="3756">
                  <c:v>108</c:v>
                </c:pt>
                <c:pt idx="3757">
                  <c:v>118</c:v>
                </c:pt>
                <c:pt idx="3758">
                  <c:v>94</c:v>
                </c:pt>
                <c:pt idx="3759">
                  <c:v>115</c:v>
                </c:pt>
                <c:pt idx="3760">
                  <c:v>98</c:v>
                </c:pt>
                <c:pt idx="3761">
                  <c:v>91</c:v>
                </c:pt>
                <c:pt idx="3762">
                  <c:v>120</c:v>
                </c:pt>
                <c:pt idx="3763">
                  <c:v>109</c:v>
                </c:pt>
                <c:pt idx="3764">
                  <c:v>87</c:v>
                </c:pt>
                <c:pt idx="3765">
                  <c:v>117</c:v>
                </c:pt>
                <c:pt idx="3766">
                  <c:v>85</c:v>
                </c:pt>
                <c:pt idx="3767">
                  <c:v>110</c:v>
                </c:pt>
                <c:pt idx="3768">
                  <c:v>113</c:v>
                </c:pt>
                <c:pt idx="3769">
                  <c:v>108</c:v>
                </c:pt>
                <c:pt idx="3770">
                  <c:v>95</c:v>
                </c:pt>
                <c:pt idx="3771">
                  <c:v>98</c:v>
                </c:pt>
                <c:pt idx="3772">
                  <c:v>93</c:v>
                </c:pt>
                <c:pt idx="3773">
                  <c:v>86</c:v>
                </c:pt>
                <c:pt idx="3774">
                  <c:v>100</c:v>
                </c:pt>
                <c:pt idx="3775">
                  <c:v>120</c:v>
                </c:pt>
                <c:pt idx="3776">
                  <c:v>125</c:v>
                </c:pt>
                <c:pt idx="3777">
                  <c:v>91</c:v>
                </c:pt>
                <c:pt idx="3778">
                  <c:v>128</c:v>
                </c:pt>
                <c:pt idx="3779">
                  <c:v>100</c:v>
                </c:pt>
                <c:pt idx="3780">
                  <c:v>84</c:v>
                </c:pt>
                <c:pt idx="3781">
                  <c:v>97</c:v>
                </c:pt>
                <c:pt idx="3782">
                  <c:v>84</c:v>
                </c:pt>
                <c:pt idx="3783">
                  <c:v>146</c:v>
                </c:pt>
                <c:pt idx="3784">
                  <c:v>94</c:v>
                </c:pt>
                <c:pt idx="3785">
                  <c:v>126</c:v>
                </c:pt>
                <c:pt idx="3786">
                  <c:v>99</c:v>
                </c:pt>
                <c:pt idx="3787">
                  <c:v>109</c:v>
                </c:pt>
                <c:pt idx="3788">
                  <c:v>95</c:v>
                </c:pt>
                <c:pt idx="3789">
                  <c:v>97</c:v>
                </c:pt>
                <c:pt idx="3790">
                  <c:v>94</c:v>
                </c:pt>
                <c:pt idx="3791">
                  <c:v>90</c:v>
                </c:pt>
                <c:pt idx="3792">
                  <c:v>117</c:v>
                </c:pt>
                <c:pt idx="3793">
                  <c:v>96</c:v>
                </c:pt>
                <c:pt idx="3794">
                  <c:v>82</c:v>
                </c:pt>
                <c:pt idx="3795">
                  <c:v>109</c:v>
                </c:pt>
                <c:pt idx="3796">
                  <c:v>90</c:v>
                </c:pt>
                <c:pt idx="3797">
                  <c:v>89</c:v>
                </c:pt>
                <c:pt idx="3798">
                  <c:v>98</c:v>
                </c:pt>
                <c:pt idx="3799">
                  <c:v>95</c:v>
                </c:pt>
                <c:pt idx="3800">
                  <c:v>94</c:v>
                </c:pt>
                <c:pt idx="3801">
                  <c:v>104</c:v>
                </c:pt>
                <c:pt idx="3802">
                  <c:v>87</c:v>
                </c:pt>
                <c:pt idx="3803">
                  <c:v>108</c:v>
                </c:pt>
                <c:pt idx="3804">
                  <c:v>86</c:v>
                </c:pt>
                <c:pt idx="3805">
                  <c:v>94</c:v>
                </c:pt>
                <c:pt idx="3806">
                  <c:v>134</c:v>
                </c:pt>
                <c:pt idx="3807">
                  <c:v>89</c:v>
                </c:pt>
                <c:pt idx="3808">
                  <c:v>102</c:v>
                </c:pt>
                <c:pt idx="3809">
                  <c:v>120</c:v>
                </c:pt>
                <c:pt idx="3810">
                  <c:v>110</c:v>
                </c:pt>
                <c:pt idx="3811">
                  <c:v>86</c:v>
                </c:pt>
                <c:pt idx="3812">
                  <c:v>101</c:v>
                </c:pt>
                <c:pt idx="3813">
                  <c:v>102</c:v>
                </c:pt>
                <c:pt idx="3814">
                  <c:v>87</c:v>
                </c:pt>
                <c:pt idx="3815">
                  <c:v>123</c:v>
                </c:pt>
                <c:pt idx="3816">
                  <c:v>99</c:v>
                </c:pt>
                <c:pt idx="3817">
                  <c:v>87</c:v>
                </c:pt>
                <c:pt idx="3818">
                  <c:v>120</c:v>
                </c:pt>
                <c:pt idx="3819">
                  <c:v>93</c:v>
                </c:pt>
                <c:pt idx="3820">
                  <c:v>60</c:v>
                </c:pt>
                <c:pt idx="3821">
                  <c:v>98</c:v>
                </c:pt>
                <c:pt idx="3822">
                  <c:v>100</c:v>
                </c:pt>
                <c:pt idx="3823">
                  <c:v>88</c:v>
                </c:pt>
                <c:pt idx="3824">
                  <c:v>97</c:v>
                </c:pt>
                <c:pt idx="3825">
                  <c:v>122</c:v>
                </c:pt>
                <c:pt idx="3826">
                  <c:v>86</c:v>
                </c:pt>
                <c:pt idx="3827">
                  <c:v>83</c:v>
                </c:pt>
                <c:pt idx="3828">
                  <c:v>80</c:v>
                </c:pt>
                <c:pt idx="3829">
                  <c:v>90</c:v>
                </c:pt>
                <c:pt idx="3830">
                  <c:v>96</c:v>
                </c:pt>
                <c:pt idx="3831">
                  <c:v>85</c:v>
                </c:pt>
                <c:pt idx="3832">
                  <c:v>83</c:v>
                </c:pt>
                <c:pt idx="3833">
                  <c:v>80</c:v>
                </c:pt>
                <c:pt idx="3834">
                  <c:v>90</c:v>
                </c:pt>
                <c:pt idx="3835">
                  <c:v>92</c:v>
                </c:pt>
                <c:pt idx="3836">
                  <c:v>100</c:v>
                </c:pt>
                <c:pt idx="3837">
                  <c:v>88</c:v>
                </c:pt>
                <c:pt idx="3838">
                  <c:v>95</c:v>
                </c:pt>
                <c:pt idx="3839">
                  <c:v>82</c:v>
                </c:pt>
                <c:pt idx="3840">
                  <c:v>97</c:v>
                </c:pt>
                <c:pt idx="3841">
                  <c:v>94</c:v>
                </c:pt>
                <c:pt idx="3842">
                  <c:v>95</c:v>
                </c:pt>
                <c:pt idx="3843">
                  <c:v>113</c:v>
                </c:pt>
                <c:pt idx="3844">
                  <c:v>136</c:v>
                </c:pt>
                <c:pt idx="3845">
                  <c:v>80</c:v>
                </c:pt>
                <c:pt idx="3846">
                  <c:v>105</c:v>
                </c:pt>
                <c:pt idx="3847">
                  <c:v>90</c:v>
                </c:pt>
                <c:pt idx="3848">
                  <c:v>93</c:v>
                </c:pt>
                <c:pt idx="3849">
                  <c:v>89</c:v>
                </c:pt>
                <c:pt idx="3850">
                  <c:v>90</c:v>
                </c:pt>
                <c:pt idx="3851">
                  <c:v>89</c:v>
                </c:pt>
                <c:pt idx="3852">
                  <c:v>116</c:v>
                </c:pt>
                <c:pt idx="3853">
                  <c:v>120</c:v>
                </c:pt>
                <c:pt idx="3854">
                  <c:v>88</c:v>
                </c:pt>
                <c:pt idx="3855">
                  <c:v>102</c:v>
                </c:pt>
                <c:pt idx="3856">
                  <c:v>106</c:v>
                </c:pt>
                <c:pt idx="3857">
                  <c:v>95</c:v>
                </c:pt>
                <c:pt idx="3858">
                  <c:v>144</c:v>
                </c:pt>
                <c:pt idx="3859">
                  <c:v>113</c:v>
                </c:pt>
                <c:pt idx="3860">
                  <c:v>118</c:v>
                </c:pt>
                <c:pt idx="3861">
                  <c:v>141</c:v>
                </c:pt>
                <c:pt idx="3862">
                  <c:v>90</c:v>
                </c:pt>
                <c:pt idx="3863">
                  <c:v>109</c:v>
                </c:pt>
                <c:pt idx="3864">
                  <c:v>95</c:v>
                </c:pt>
                <c:pt idx="3865">
                  <c:v>122</c:v>
                </c:pt>
                <c:pt idx="3866">
                  <c:v>93</c:v>
                </c:pt>
                <c:pt idx="3867">
                  <c:v>97</c:v>
                </c:pt>
                <c:pt idx="3868">
                  <c:v>82</c:v>
                </c:pt>
                <c:pt idx="3869">
                  <c:v>140</c:v>
                </c:pt>
                <c:pt idx="3870">
                  <c:v>86</c:v>
                </c:pt>
                <c:pt idx="3871">
                  <c:v>105</c:v>
                </c:pt>
                <c:pt idx="3872">
                  <c:v>66</c:v>
                </c:pt>
                <c:pt idx="3873">
                  <c:v>99</c:v>
                </c:pt>
                <c:pt idx="3874">
                  <c:v>100</c:v>
                </c:pt>
                <c:pt idx="3875">
                  <c:v>103</c:v>
                </c:pt>
                <c:pt idx="3876">
                  <c:v>97</c:v>
                </c:pt>
                <c:pt idx="3877">
                  <c:v>86</c:v>
                </c:pt>
                <c:pt idx="3878">
                  <c:v>87</c:v>
                </c:pt>
                <c:pt idx="3879">
                  <c:v>149</c:v>
                </c:pt>
                <c:pt idx="3880">
                  <c:v>98</c:v>
                </c:pt>
                <c:pt idx="3881">
                  <c:v>98</c:v>
                </c:pt>
                <c:pt idx="3882">
                  <c:v>112</c:v>
                </c:pt>
                <c:pt idx="3883">
                  <c:v>75</c:v>
                </c:pt>
                <c:pt idx="3884">
                  <c:v>104</c:v>
                </c:pt>
                <c:pt idx="3885">
                  <c:v>102</c:v>
                </c:pt>
                <c:pt idx="3886">
                  <c:v>105</c:v>
                </c:pt>
                <c:pt idx="3887">
                  <c:v>99</c:v>
                </c:pt>
                <c:pt idx="3888">
                  <c:v>107</c:v>
                </c:pt>
                <c:pt idx="3889">
                  <c:v>96</c:v>
                </c:pt>
                <c:pt idx="3890">
                  <c:v>101</c:v>
                </c:pt>
                <c:pt idx="3891">
                  <c:v>89</c:v>
                </c:pt>
                <c:pt idx="3892">
                  <c:v>106</c:v>
                </c:pt>
                <c:pt idx="3893">
                  <c:v>95</c:v>
                </c:pt>
                <c:pt idx="3894">
                  <c:v>101</c:v>
                </c:pt>
                <c:pt idx="3895">
                  <c:v>112</c:v>
                </c:pt>
                <c:pt idx="3896">
                  <c:v>100</c:v>
                </c:pt>
                <c:pt idx="3897">
                  <c:v>100</c:v>
                </c:pt>
                <c:pt idx="3898">
                  <c:v>80</c:v>
                </c:pt>
                <c:pt idx="3899">
                  <c:v>106</c:v>
                </c:pt>
                <c:pt idx="3900">
                  <c:v>103</c:v>
                </c:pt>
                <c:pt idx="3901">
                  <c:v>90</c:v>
                </c:pt>
                <c:pt idx="3902">
                  <c:v>96</c:v>
                </c:pt>
                <c:pt idx="3903">
                  <c:v>89</c:v>
                </c:pt>
                <c:pt idx="3904">
                  <c:v>87</c:v>
                </c:pt>
                <c:pt idx="3905">
                  <c:v>94</c:v>
                </c:pt>
                <c:pt idx="3906">
                  <c:v>120</c:v>
                </c:pt>
                <c:pt idx="3907">
                  <c:v>101</c:v>
                </c:pt>
                <c:pt idx="3908">
                  <c:v>84</c:v>
                </c:pt>
                <c:pt idx="3909">
                  <c:v>110</c:v>
                </c:pt>
                <c:pt idx="3910">
                  <c:v>101</c:v>
                </c:pt>
                <c:pt idx="3911">
                  <c:v>101</c:v>
                </c:pt>
                <c:pt idx="3912">
                  <c:v>101</c:v>
                </c:pt>
                <c:pt idx="3913">
                  <c:v>105</c:v>
                </c:pt>
                <c:pt idx="3914">
                  <c:v>97</c:v>
                </c:pt>
                <c:pt idx="3915">
                  <c:v>108</c:v>
                </c:pt>
                <c:pt idx="3916">
                  <c:v>95</c:v>
                </c:pt>
                <c:pt idx="3917">
                  <c:v>108</c:v>
                </c:pt>
                <c:pt idx="3918">
                  <c:v>90</c:v>
                </c:pt>
                <c:pt idx="3919">
                  <c:v>120</c:v>
                </c:pt>
                <c:pt idx="3920">
                  <c:v>90</c:v>
                </c:pt>
                <c:pt idx="3921">
                  <c:v>91</c:v>
                </c:pt>
                <c:pt idx="3922">
                  <c:v>92</c:v>
                </c:pt>
                <c:pt idx="3923">
                  <c:v>117</c:v>
                </c:pt>
                <c:pt idx="3924">
                  <c:v>120</c:v>
                </c:pt>
                <c:pt idx="3925">
                  <c:v>90</c:v>
                </c:pt>
                <c:pt idx="3926">
                  <c:v>119</c:v>
                </c:pt>
                <c:pt idx="3927">
                  <c:v>90</c:v>
                </c:pt>
                <c:pt idx="3928">
                  <c:v>90</c:v>
                </c:pt>
                <c:pt idx="3929">
                  <c:v>97</c:v>
                </c:pt>
                <c:pt idx="3930">
                  <c:v>90</c:v>
                </c:pt>
                <c:pt idx="3931">
                  <c:v>115</c:v>
                </c:pt>
                <c:pt idx="3932">
                  <c:v>89</c:v>
                </c:pt>
                <c:pt idx="3933">
                  <c:v>125</c:v>
                </c:pt>
                <c:pt idx="3934">
                  <c:v>78</c:v>
                </c:pt>
                <c:pt idx="3935">
                  <c:v>89</c:v>
                </c:pt>
                <c:pt idx="3936">
                  <c:v>100</c:v>
                </c:pt>
                <c:pt idx="3937">
                  <c:v>77</c:v>
                </c:pt>
                <c:pt idx="3938">
                  <c:v>81</c:v>
                </c:pt>
                <c:pt idx="3939">
                  <c:v>115</c:v>
                </c:pt>
                <c:pt idx="3940">
                  <c:v>96</c:v>
                </c:pt>
                <c:pt idx="3941">
                  <c:v>60</c:v>
                </c:pt>
                <c:pt idx="3942">
                  <c:v>89</c:v>
                </c:pt>
                <c:pt idx="3943">
                  <c:v>100</c:v>
                </c:pt>
                <c:pt idx="3944">
                  <c:v>88</c:v>
                </c:pt>
                <c:pt idx="3945">
                  <c:v>129</c:v>
                </c:pt>
                <c:pt idx="3946">
                  <c:v>87</c:v>
                </c:pt>
                <c:pt idx="3947">
                  <c:v>102</c:v>
                </c:pt>
                <c:pt idx="3948">
                  <c:v>118</c:v>
                </c:pt>
                <c:pt idx="3949">
                  <c:v>86</c:v>
                </c:pt>
                <c:pt idx="3950">
                  <c:v>137</c:v>
                </c:pt>
                <c:pt idx="3951">
                  <c:v>129</c:v>
                </c:pt>
                <c:pt idx="3952">
                  <c:v>134</c:v>
                </c:pt>
                <c:pt idx="3953">
                  <c:v>119</c:v>
                </c:pt>
                <c:pt idx="3954">
                  <c:v>80</c:v>
                </c:pt>
                <c:pt idx="3955">
                  <c:v>89</c:v>
                </c:pt>
                <c:pt idx="3956">
                  <c:v>101</c:v>
                </c:pt>
                <c:pt idx="3957">
                  <c:v>80</c:v>
                </c:pt>
                <c:pt idx="3958">
                  <c:v>115</c:v>
                </c:pt>
                <c:pt idx="3959">
                  <c:v>100</c:v>
                </c:pt>
                <c:pt idx="3960">
                  <c:v>118</c:v>
                </c:pt>
                <c:pt idx="3961">
                  <c:v>100</c:v>
                </c:pt>
                <c:pt idx="3962">
                  <c:v>106</c:v>
                </c:pt>
                <c:pt idx="3963">
                  <c:v>106</c:v>
                </c:pt>
                <c:pt idx="3964">
                  <c:v>91</c:v>
                </c:pt>
                <c:pt idx="3965">
                  <c:v>105</c:v>
                </c:pt>
                <c:pt idx="3966">
                  <c:v>96</c:v>
                </c:pt>
                <c:pt idx="3967">
                  <c:v>116</c:v>
                </c:pt>
                <c:pt idx="3968">
                  <c:v>116</c:v>
                </c:pt>
                <c:pt idx="3969">
                  <c:v>97</c:v>
                </c:pt>
                <c:pt idx="3970">
                  <c:v>101</c:v>
                </c:pt>
                <c:pt idx="3971">
                  <c:v>98</c:v>
                </c:pt>
                <c:pt idx="3972">
                  <c:v>101</c:v>
                </c:pt>
                <c:pt idx="3973">
                  <c:v>90</c:v>
                </c:pt>
                <c:pt idx="3974">
                  <c:v>120</c:v>
                </c:pt>
                <c:pt idx="3975">
                  <c:v>102</c:v>
                </c:pt>
                <c:pt idx="3976">
                  <c:v>102</c:v>
                </c:pt>
                <c:pt idx="3977">
                  <c:v>60</c:v>
                </c:pt>
                <c:pt idx="3978">
                  <c:v>100</c:v>
                </c:pt>
                <c:pt idx="3979">
                  <c:v>104</c:v>
                </c:pt>
                <c:pt idx="3980">
                  <c:v>89</c:v>
                </c:pt>
                <c:pt idx="3981">
                  <c:v>99</c:v>
                </c:pt>
                <c:pt idx="3982">
                  <c:v>96</c:v>
                </c:pt>
                <c:pt idx="3983">
                  <c:v>86</c:v>
                </c:pt>
                <c:pt idx="3984">
                  <c:v>98</c:v>
                </c:pt>
                <c:pt idx="3985">
                  <c:v>96</c:v>
                </c:pt>
                <c:pt idx="3986">
                  <c:v>94</c:v>
                </c:pt>
                <c:pt idx="3987">
                  <c:v>91</c:v>
                </c:pt>
                <c:pt idx="3988">
                  <c:v>90</c:v>
                </c:pt>
                <c:pt idx="3989">
                  <c:v>85</c:v>
                </c:pt>
                <c:pt idx="3990">
                  <c:v>96</c:v>
                </c:pt>
                <c:pt idx="3991">
                  <c:v>129</c:v>
                </c:pt>
                <c:pt idx="3992">
                  <c:v>60</c:v>
                </c:pt>
                <c:pt idx="3993">
                  <c:v>93</c:v>
                </c:pt>
                <c:pt idx="3994">
                  <c:v>100</c:v>
                </c:pt>
                <c:pt idx="3995">
                  <c:v>97</c:v>
                </c:pt>
                <c:pt idx="3996">
                  <c:v>94</c:v>
                </c:pt>
                <c:pt idx="3997">
                  <c:v>95</c:v>
                </c:pt>
                <c:pt idx="3998">
                  <c:v>97</c:v>
                </c:pt>
                <c:pt idx="3999">
                  <c:v>92</c:v>
                </c:pt>
                <c:pt idx="4000">
                  <c:v>96</c:v>
                </c:pt>
                <c:pt idx="4001">
                  <c:v>87</c:v>
                </c:pt>
                <c:pt idx="4002">
                  <c:v>91</c:v>
                </c:pt>
                <c:pt idx="4003">
                  <c:v>99</c:v>
                </c:pt>
                <c:pt idx="4004">
                  <c:v>88</c:v>
                </c:pt>
                <c:pt idx="4005">
                  <c:v>119</c:v>
                </c:pt>
                <c:pt idx="4006">
                  <c:v>99</c:v>
                </c:pt>
                <c:pt idx="4007">
                  <c:v>92</c:v>
                </c:pt>
                <c:pt idx="4008">
                  <c:v>86</c:v>
                </c:pt>
                <c:pt idx="4009">
                  <c:v>83</c:v>
                </c:pt>
                <c:pt idx="4010">
                  <c:v>81</c:v>
                </c:pt>
                <c:pt idx="4011">
                  <c:v>82</c:v>
                </c:pt>
                <c:pt idx="4012">
                  <c:v>102</c:v>
                </c:pt>
                <c:pt idx="4013">
                  <c:v>90</c:v>
                </c:pt>
                <c:pt idx="4014">
                  <c:v>92</c:v>
                </c:pt>
                <c:pt idx="4015">
                  <c:v>88</c:v>
                </c:pt>
                <c:pt idx="4016">
                  <c:v>97</c:v>
                </c:pt>
                <c:pt idx="4017">
                  <c:v>96</c:v>
                </c:pt>
                <c:pt idx="4018">
                  <c:v>87</c:v>
                </c:pt>
                <c:pt idx="4019">
                  <c:v>106</c:v>
                </c:pt>
                <c:pt idx="4020">
                  <c:v>107</c:v>
                </c:pt>
                <c:pt idx="4021">
                  <c:v>80</c:v>
                </c:pt>
                <c:pt idx="4022">
                  <c:v>91</c:v>
                </c:pt>
                <c:pt idx="4023">
                  <c:v>99</c:v>
                </c:pt>
                <c:pt idx="4024">
                  <c:v>102</c:v>
                </c:pt>
                <c:pt idx="4025">
                  <c:v>108</c:v>
                </c:pt>
                <c:pt idx="4026">
                  <c:v>88</c:v>
                </c:pt>
                <c:pt idx="4027">
                  <c:v>89</c:v>
                </c:pt>
                <c:pt idx="4028">
                  <c:v>92</c:v>
                </c:pt>
                <c:pt idx="4029">
                  <c:v>99</c:v>
                </c:pt>
                <c:pt idx="4030">
                  <c:v>103</c:v>
                </c:pt>
                <c:pt idx="4031">
                  <c:v>90</c:v>
                </c:pt>
                <c:pt idx="4032">
                  <c:v>95</c:v>
                </c:pt>
                <c:pt idx="4033">
                  <c:v>97</c:v>
                </c:pt>
                <c:pt idx="4034">
                  <c:v>108</c:v>
                </c:pt>
                <c:pt idx="4035">
                  <c:v>95</c:v>
                </c:pt>
                <c:pt idx="4036">
                  <c:v>90</c:v>
                </c:pt>
                <c:pt idx="4037">
                  <c:v>86</c:v>
                </c:pt>
                <c:pt idx="4038">
                  <c:v>89</c:v>
                </c:pt>
                <c:pt idx="4039">
                  <c:v>87</c:v>
                </c:pt>
                <c:pt idx="4040">
                  <c:v>98</c:v>
                </c:pt>
                <c:pt idx="4041">
                  <c:v>125</c:v>
                </c:pt>
                <c:pt idx="4042">
                  <c:v>95</c:v>
                </c:pt>
                <c:pt idx="4043">
                  <c:v>118</c:v>
                </c:pt>
                <c:pt idx="4044">
                  <c:v>93</c:v>
                </c:pt>
                <c:pt idx="4045">
                  <c:v>96</c:v>
                </c:pt>
                <c:pt idx="4046">
                  <c:v>109</c:v>
                </c:pt>
                <c:pt idx="4047">
                  <c:v>109</c:v>
                </c:pt>
                <c:pt idx="4048">
                  <c:v>155</c:v>
                </c:pt>
                <c:pt idx="4049">
                  <c:v>90</c:v>
                </c:pt>
                <c:pt idx="4050">
                  <c:v>93</c:v>
                </c:pt>
                <c:pt idx="4051">
                  <c:v>108</c:v>
                </c:pt>
                <c:pt idx="4052">
                  <c:v>114</c:v>
                </c:pt>
                <c:pt idx="4053">
                  <c:v>87</c:v>
                </c:pt>
                <c:pt idx="4054">
                  <c:v>113</c:v>
                </c:pt>
                <c:pt idx="4055">
                  <c:v>87</c:v>
                </c:pt>
                <c:pt idx="4056">
                  <c:v>90</c:v>
                </c:pt>
                <c:pt idx="4057">
                  <c:v>111</c:v>
                </c:pt>
                <c:pt idx="4058">
                  <c:v>81</c:v>
                </c:pt>
                <c:pt idx="4059">
                  <c:v>93</c:v>
                </c:pt>
                <c:pt idx="4060">
                  <c:v>90</c:v>
                </c:pt>
                <c:pt idx="4061">
                  <c:v>112</c:v>
                </c:pt>
                <c:pt idx="4062">
                  <c:v>106</c:v>
                </c:pt>
                <c:pt idx="4063">
                  <c:v>88</c:v>
                </c:pt>
                <c:pt idx="4064">
                  <c:v>138</c:v>
                </c:pt>
                <c:pt idx="4065">
                  <c:v>105</c:v>
                </c:pt>
                <c:pt idx="4066">
                  <c:v>98</c:v>
                </c:pt>
                <c:pt idx="4067">
                  <c:v>86</c:v>
                </c:pt>
                <c:pt idx="4068">
                  <c:v>104</c:v>
                </c:pt>
                <c:pt idx="4069">
                  <c:v>100</c:v>
                </c:pt>
                <c:pt idx="4070">
                  <c:v>126</c:v>
                </c:pt>
                <c:pt idx="4071">
                  <c:v>118</c:v>
                </c:pt>
                <c:pt idx="4072">
                  <c:v>103</c:v>
                </c:pt>
                <c:pt idx="4073">
                  <c:v>102</c:v>
                </c:pt>
                <c:pt idx="4074">
                  <c:v>84</c:v>
                </c:pt>
                <c:pt idx="4075">
                  <c:v>95</c:v>
                </c:pt>
                <c:pt idx="4076">
                  <c:v>92</c:v>
                </c:pt>
                <c:pt idx="4077">
                  <c:v>90</c:v>
                </c:pt>
                <c:pt idx="4078">
                  <c:v>113</c:v>
                </c:pt>
                <c:pt idx="4079">
                  <c:v>123</c:v>
                </c:pt>
                <c:pt idx="4080">
                  <c:v>111</c:v>
                </c:pt>
                <c:pt idx="4081">
                  <c:v>99</c:v>
                </c:pt>
                <c:pt idx="4082">
                  <c:v>108</c:v>
                </c:pt>
                <c:pt idx="4083">
                  <c:v>92</c:v>
                </c:pt>
                <c:pt idx="4084">
                  <c:v>120</c:v>
                </c:pt>
                <c:pt idx="4085">
                  <c:v>91</c:v>
                </c:pt>
                <c:pt idx="4086">
                  <c:v>88</c:v>
                </c:pt>
                <c:pt idx="4087">
                  <c:v>97</c:v>
                </c:pt>
                <c:pt idx="4088">
                  <c:v>90</c:v>
                </c:pt>
                <c:pt idx="4089">
                  <c:v>95</c:v>
                </c:pt>
                <c:pt idx="4090">
                  <c:v>103</c:v>
                </c:pt>
                <c:pt idx="4091">
                  <c:v>110</c:v>
                </c:pt>
                <c:pt idx="4092">
                  <c:v>103</c:v>
                </c:pt>
                <c:pt idx="4093">
                  <c:v>92</c:v>
                </c:pt>
                <c:pt idx="4094">
                  <c:v>114</c:v>
                </c:pt>
                <c:pt idx="4095">
                  <c:v>101</c:v>
                </c:pt>
                <c:pt idx="4096">
                  <c:v>112</c:v>
                </c:pt>
                <c:pt idx="4097">
                  <c:v>104</c:v>
                </c:pt>
                <c:pt idx="4098">
                  <c:v>99</c:v>
                </c:pt>
                <c:pt idx="4099">
                  <c:v>98</c:v>
                </c:pt>
                <c:pt idx="4100">
                  <c:v>107</c:v>
                </c:pt>
                <c:pt idx="4101">
                  <c:v>93</c:v>
                </c:pt>
                <c:pt idx="4102">
                  <c:v>100</c:v>
                </c:pt>
                <c:pt idx="4103">
                  <c:v>80</c:v>
                </c:pt>
                <c:pt idx="4104">
                  <c:v>94</c:v>
                </c:pt>
                <c:pt idx="4105">
                  <c:v>93</c:v>
                </c:pt>
                <c:pt idx="4106">
                  <c:v>87</c:v>
                </c:pt>
                <c:pt idx="4107">
                  <c:v>91</c:v>
                </c:pt>
                <c:pt idx="4108">
                  <c:v>84</c:v>
                </c:pt>
                <c:pt idx="4109">
                  <c:v>90</c:v>
                </c:pt>
                <c:pt idx="4110">
                  <c:v>98</c:v>
                </c:pt>
                <c:pt idx="4111">
                  <c:v>108</c:v>
                </c:pt>
                <c:pt idx="4112">
                  <c:v>124</c:v>
                </c:pt>
                <c:pt idx="4113">
                  <c:v>95</c:v>
                </c:pt>
                <c:pt idx="4114">
                  <c:v>90</c:v>
                </c:pt>
                <c:pt idx="4115">
                  <c:v>93</c:v>
                </c:pt>
                <c:pt idx="4116">
                  <c:v>101</c:v>
                </c:pt>
                <c:pt idx="4117">
                  <c:v>107</c:v>
                </c:pt>
                <c:pt idx="4118">
                  <c:v>87</c:v>
                </c:pt>
                <c:pt idx="4119">
                  <c:v>98</c:v>
                </c:pt>
                <c:pt idx="4120">
                  <c:v>112</c:v>
                </c:pt>
                <c:pt idx="4121">
                  <c:v>82</c:v>
                </c:pt>
                <c:pt idx="4122">
                  <c:v>102</c:v>
                </c:pt>
                <c:pt idx="4123">
                  <c:v>97</c:v>
                </c:pt>
                <c:pt idx="4124">
                  <c:v>101</c:v>
                </c:pt>
                <c:pt idx="4125">
                  <c:v>93</c:v>
                </c:pt>
                <c:pt idx="4126">
                  <c:v>83</c:v>
                </c:pt>
                <c:pt idx="4127">
                  <c:v>106</c:v>
                </c:pt>
                <c:pt idx="4128">
                  <c:v>113</c:v>
                </c:pt>
                <c:pt idx="4129">
                  <c:v>94</c:v>
                </c:pt>
                <c:pt idx="4130">
                  <c:v>101</c:v>
                </c:pt>
                <c:pt idx="4131">
                  <c:v>99</c:v>
                </c:pt>
                <c:pt idx="4132">
                  <c:v>76</c:v>
                </c:pt>
                <c:pt idx="4133">
                  <c:v>91</c:v>
                </c:pt>
                <c:pt idx="4134">
                  <c:v>105</c:v>
                </c:pt>
                <c:pt idx="4135">
                  <c:v>120</c:v>
                </c:pt>
                <c:pt idx="4136">
                  <c:v>105</c:v>
                </c:pt>
                <c:pt idx="4137">
                  <c:v>120</c:v>
                </c:pt>
                <c:pt idx="4138">
                  <c:v>105</c:v>
                </c:pt>
                <c:pt idx="4139">
                  <c:v>95</c:v>
                </c:pt>
                <c:pt idx="4140">
                  <c:v>135</c:v>
                </c:pt>
                <c:pt idx="4141">
                  <c:v>105</c:v>
                </c:pt>
                <c:pt idx="4142">
                  <c:v>83</c:v>
                </c:pt>
                <c:pt idx="4143">
                  <c:v>60</c:v>
                </c:pt>
                <c:pt idx="4144">
                  <c:v>135</c:v>
                </c:pt>
                <c:pt idx="4145">
                  <c:v>88</c:v>
                </c:pt>
                <c:pt idx="4146">
                  <c:v>87</c:v>
                </c:pt>
                <c:pt idx="4147">
                  <c:v>97</c:v>
                </c:pt>
                <c:pt idx="4148">
                  <c:v>82</c:v>
                </c:pt>
                <c:pt idx="4149">
                  <c:v>103</c:v>
                </c:pt>
                <c:pt idx="4150">
                  <c:v>130</c:v>
                </c:pt>
                <c:pt idx="4151">
                  <c:v>87</c:v>
                </c:pt>
                <c:pt idx="4152">
                  <c:v>101</c:v>
                </c:pt>
                <c:pt idx="4153">
                  <c:v>96</c:v>
                </c:pt>
                <c:pt idx="4154">
                  <c:v>80</c:v>
                </c:pt>
                <c:pt idx="4155">
                  <c:v>87</c:v>
                </c:pt>
                <c:pt idx="4156">
                  <c:v>92</c:v>
                </c:pt>
                <c:pt idx="4157">
                  <c:v>118</c:v>
                </c:pt>
                <c:pt idx="4158">
                  <c:v>123</c:v>
                </c:pt>
                <c:pt idx="4159">
                  <c:v>100</c:v>
                </c:pt>
                <c:pt idx="4160">
                  <c:v>103</c:v>
                </c:pt>
                <c:pt idx="4161">
                  <c:v>100</c:v>
                </c:pt>
                <c:pt idx="4162">
                  <c:v>99</c:v>
                </c:pt>
                <c:pt idx="4163">
                  <c:v>89</c:v>
                </c:pt>
                <c:pt idx="4164">
                  <c:v>114</c:v>
                </c:pt>
                <c:pt idx="4165">
                  <c:v>111</c:v>
                </c:pt>
                <c:pt idx="4166">
                  <c:v>99</c:v>
                </c:pt>
                <c:pt idx="4167">
                  <c:v>85</c:v>
                </c:pt>
                <c:pt idx="4168">
                  <c:v>113</c:v>
                </c:pt>
                <c:pt idx="4169">
                  <c:v>99</c:v>
                </c:pt>
                <c:pt idx="4170">
                  <c:v>83</c:v>
                </c:pt>
                <c:pt idx="4171">
                  <c:v>142</c:v>
                </c:pt>
                <c:pt idx="4172">
                  <c:v>112</c:v>
                </c:pt>
                <c:pt idx="4173">
                  <c:v>108</c:v>
                </c:pt>
                <c:pt idx="4174">
                  <c:v>88</c:v>
                </c:pt>
                <c:pt idx="4175">
                  <c:v>97</c:v>
                </c:pt>
                <c:pt idx="4176">
                  <c:v>85</c:v>
                </c:pt>
                <c:pt idx="4177">
                  <c:v>103</c:v>
                </c:pt>
                <c:pt idx="4178">
                  <c:v>110</c:v>
                </c:pt>
                <c:pt idx="4179">
                  <c:v>88</c:v>
                </c:pt>
                <c:pt idx="4180">
                  <c:v>76</c:v>
                </c:pt>
                <c:pt idx="4181">
                  <c:v>100</c:v>
                </c:pt>
                <c:pt idx="4182">
                  <c:v>99</c:v>
                </c:pt>
                <c:pt idx="4183">
                  <c:v>84</c:v>
                </c:pt>
                <c:pt idx="4184">
                  <c:v>91</c:v>
                </c:pt>
                <c:pt idx="4185">
                  <c:v>97</c:v>
                </c:pt>
                <c:pt idx="4186">
                  <c:v>84</c:v>
                </c:pt>
                <c:pt idx="4187">
                  <c:v>100</c:v>
                </c:pt>
                <c:pt idx="4188">
                  <c:v>94</c:v>
                </c:pt>
                <c:pt idx="4189">
                  <c:v>90</c:v>
                </c:pt>
                <c:pt idx="4190">
                  <c:v>92</c:v>
                </c:pt>
                <c:pt idx="4191">
                  <c:v>105</c:v>
                </c:pt>
                <c:pt idx="4192">
                  <c:v>73</c:v>
                </c:pt>
                <c:pt idx="4193">
                  <c:v>116</c:v>
                </c:pt>
                <c:pt idx="4194">
                  <c:v>110</c:v>
                </c:pt>
                <c:pt idx="4195">
                  <c:v>102</c:v>
                </c:pt>
                <c:pt idx="4196">
                  <c:v>89</c:v>
                </c:pt>
                <c:pt idx="4197">
                  <c:v>76</c:v>
                </c:pt>
                <c:pt idx="4198">
                  <c:v>82</c:v>
                </c:pt>
                <c:pt idx="4199">
                  <c:v>89</c:v>
                </c:pt>
                <c:pt idx="4200">
                  <c:v>150</c:v>
                </c:pt>
                <c:pt idx="4201">
                  <c:v>89</c:v>
                </c:pt>
                <c:pt idx="4202">
                  <c:v>145</c:v>
                </c:pt>
                <c:pt idx="4203">
                  <c:v>91</c:v>
                </c:pt>
                <c:pt idx="4204">
                  <c:v>121</c:v>
                </c:pt>
                <c:pt idx="4205">
                  <c:v>83</c:v>
                </c:pt>
                <c:pt idx="4206">
                  <c:v>110</c:v>
                </c:pt>
                <c:pt idx="4207">
                  <c:v>91</c:v>
                </c:pt>
                <c:pt idx="4208">
                  <c:v>110</c:v>
                </c:pt>
                <c:pt idx="4209">
                  <c:v>86</c:v>
                </c:pt>
                <c:pt idx="4210">
                  <c:v>86</c:v>
                </c:pt>
                <c:pt idx="4211">
                  <c:v>120</c:v>
                </c:pt>
                <c:pt idx="4212">
                  <c:v>90</c:v>
                </c:pt>
                <c:pt idx="4213">
                  <c:v>99</c:v>
                </c:pt>
                <c:pt idx="4214">
                  <c:v>112</c:v>
                </c:pt>
                <c:pt idx="4215">
                  <c:v>103</c:v>
                </c:pt>
                <c:pt idx="4216">
                  <c:v>83</c:v>
                </c:pt>
                <c:pt idx="4217">
                  <c:v>109</c:v>
                </c:pt>
                <c:pt idx="4218">
                  <c:v>89</c:v>
                </c:pt>
                <c:pt idx="4219">
                  <c:v>96</c:v>
                </c:pt>
                <c:pt idx="4220">
                  <c:v>109</c:v>
                </c:pt>
                <c:pt idx="4221">
                  <c:v>122</c:v>
                </c:pt>
                <c:pt idx="4222">
                  <c:v>100</c:v>
                </c:pt>
                <c:pt idx="4223">
                  <c:v>109</c:v>
                </c:pt>
                <c:pt idx="4224">
                  <c:v>95</c:v>
                </c:pt>
                <c:pt idx="4225">
                  <c:v>94</c:v>
                </c:pt>
                <c:pt idx="4226">
                  <c:v>107</c:v>
                </c:pt>
                <c:pt idx="4227">
                  <c:v>104</c:v>
                </c:pt>
                <c:pt idx="4228">
                  <c:v>93</c:v>
                </c:pt>
                <c:pt idx="4229">
                  <c:v>102</c:v>
                </c:pt>
                <c:pt idx="4230">
                  <c:v>84</c:v>
                </c:pt>
                <c:pt idx="4231">
                  <c:v>97</c:v>
                </c:pt>
                <c:pt idx="4232">
                  <c:v>91</c:v>
                </c:pt>
                <c:pt idx="4233">
                  <c:v>84</c:v>
                </c:pt>
                <c:pt idx="4234">
                  <c:v>86</c:v>
                </c:pt>
                <c:pt idx="4235">
                  <c:v>92</c:v>
                </c:pt>
                <c:pt idx="4236">
                  <c:v>94</c:v>
                </c:pt>
                <c:pt idx="4237">
                  <c:v>92</c:v>
                </c:pt>
                <c:pt idx="4238">
                  <c:v>100</c:v>
                </c:pt>
                <c:pt idx="4239">
                  <c:v>119</c:v>
                </c:pt>
                <c:pt idx="4240">
                  <c:v>92</c:v>
                </c:pt>
                <c:pt idx="4241">
                  <c:v>108</c:v>
                </c:pt>
                <c:pt idx="4242">
                  <c:v>97</c:v>
                </c:pt>
                <c:pt idx="4243">
                  <c:v>88</c:v>
                </c:pt>
                <c:pt idx="4244">
                  <c:v>100</c:v>
                </c:pt>
                <c:pt idx="4245">
                  <c:v>100</c:v>
                </c:pt>
                <c:pt idx="4246">
                  <c:v>124</c:v>
                </c:pt>
                <c:pt idx="4247">
                  <c:v>88</c:v>
                </c:pt>
                <c:pt idx="4248">
                  <c:v>106</c:v>
                </c:pt>
                <c:pt idx="4249">
                  <c:v>79</c:v>
                </c:pt>
                <c:pt idx="4250">
                  <c:v>96</c:v>
                </c:pt>
                <c:pt idx="4251">
                  <c:v>97</c:v>
                </c:pt>
                <c:pt idx="4252">
                  <c:v>120</c:v>
                </c:pt>
                <c:pt idx="4253">
                  <c:v>90</c:v>
                </c:pt>
                <c:pt idx="4254">
                  <c:v>91</c:v>
                </c:pt>
                <c:pt idx="4255">
                  <c:v>93</c:v>
                </c:pt>
                <c:pt idx="4256">
                  <c:v>112</c:v>
                </c:pt>
                <c:pt idx="4257">
                  <c:v>95</c:v>
                </c:pt>
                <c:pt idx="4258">
                  <c:v>93</c:v>
                </c:pt>
                <c:pt idx="4259">
                  <c:v>88</c:v>
                </c:pt>
                <c:pt idx="4260">
                  <c:v>105</c:v>
                </c:pt>
                <c:pt idx="4261">
                  <c:v>98</c:v>
                </c:pt>
                <c:pt idx="4262">
                  <c:v>82</c:v>
                </c:pt>
                <c:pt idx="4263">
                  <c:v>89</c:v>
                </c:pt>
                <c:pt idx="4264">
                  <c:v>78</c:v>
                </c:pt>
                <c:pt idx="4265">
                  <c:v>97</c:v>
                </c:pt>
                <c:pt idx="4266">
                  <c:v>81</c:v>
                </c:pt>
                <c:pt idx="4267">
                  <c:v>90</c:v>
                </c:pt>
                <c:pt idx="4268">
                  <c:v>97</c:v>
                </c:pt>
                <c:pt idx="4269">
                  <c:v>88</c:v>
                </c:pt>
                <c:pt idx="4270">
                  <c:v>96</c:v>
                </c:pt>
                <c:pt idx="4271">
                  <c:v>105</c:v>
                </c:pt>
                <c:pt idx="4272">
                  <c:v>76</c:v>
                </c:pt>
                <c:pt idx="4273">
                  <c:v>96</c:v>
                </c:pt>
                <c:pt idx="4274">
                  <c:v>99</c:v>
                </c:pt>
                <c:pt idx="4275">
                  <c:v>90</c:v>
                </c:pt>
                <c:pt idx="4276">
                  <c:v>94</c:v>
                </c:pt>
                <c:pt idx="4277">
                  <c:v>87</c:v>
                </c:pt>
                <c:pt idx="4278">
                  <c:v>93</c:v>
                </c:pt>
                <c:pt idx="4279">
                  <c:v>90</c:v>
                </c:pt>
                <c:pt idx="4280">
                  <c:v>89</c:v>
                </c:pt>
                <c:pt idx="4281">
                  <c:v>83</c:v>
                </c:pt>
                <c:pt idx="4282">
                  <c:v>96</c:v>
                </c:pt>
                <c:pt idx="4283">
                  <c:v>90</c:v>
                </c:pt>
                <c:pt idx="4284">
                  <c:v>138</c:v>
                </c:pt>
                <c:pt idx="4285">
                  <c:v>84</c:v>
                </c:pt>
                <c:pt idx="4286">
                  <c:v>83</c:v>
                </c:pt>
                <c:pt idx="4287">
                  <c:v>96</c:v>
                </c:pt>
                <c:pt idx="4288">
                  <c:v>94</c:v>
                </c:pt>
                <c:pt idx="4289">
                  <c:v>90</c:v>
                </c:pt>
                <c:pt idx="4290">
                  <c:v>95</c:v>
                </c:pt>
                <c:pt idx="4291">
                  <c:v>93</c:v>
                </c:pt>
                <c:pt idx="4292">
                  <c:v>111</c:v>
                </c:pt>
                <c:pt idx="4293">
                  <c:v>103</c:v>
                </c:pt>
                <c:pt idx="4294">
                  <c:v>87</c:v>
                </c:pt>
                <c:pt idx="4295">
                  <c:v>100</c:v>
                </c:pt>
                <c:pt idx="4296">
                  <c:v>90</c:v>
                </c:pt>
                <c:pt idx="4297">
                  <c:v>83</c:v>
                </c:pt>
                <c:pt idx="4298">
                  <c:v>108</c:v>
                </c:pt>
                <c:pt idx="4299">
                  <c:v>100</c:v>
                </c:pt>
                <c:pt idx="4300">
                  <c:v>113</c:v>
                </c:pt>
                <c:pt idx="4301">
                  <c:v>97</c:v>
                </c:pt>
                <c:pt idx="4302">
                  <c:v>104</c:v>
                </c:pt>
                <c:pt idx="4303">
                  <c:v>91</c:v>
                </c:pt>
                <c:pt idx="4304">
                  <c:v>107</c:v>
                </c:pt>
                <c:pt idx="4305">
                  <c:v>85</c:v>
                </c:pt>
                <c:pt idx="4306">
                  <c:v>101</c:v>
                </c:pt>
                <c:pt idx="4307">
                  <c:v>70</c:v>
                </c:pt>
                <c:pt idx="4308">
                  <c:v>88</c:v>
                </c:pt>
                <c:pt idx="4309">
                  <c:v>107</c:v>
                </c:pt>
                <c:pt idx="4310">
                  <c:v>78</c:v>
                </c:pt>
                <c:pt idx="4311">
                  <c:v>90</c:v>
                </c:pt>
                <c:pt idx="4312">
                  <c:v>88</c:v>
                </c:pt>
                <c:pt idx="4313">
                  <c:v>92</c:v>
                </c:pt>
                <c:pt idx="4314">
                  <c:v>95</c:v>
                </c:pt>
                <c:pt idx="4315">
                  <c:v>85</c:v>
                </c:pt>
                <c:pt idx="4316">
                  <c:v>86</c:v>
                </c:pt>
                <c:pt idx="4317">
                  <c:v>90</c:v>
                </c:pt>
                <c:pt idx="4318">
                  <c:v>123</c:v>
                </c:pt>
                <c:pt idx="4319">
                  <c:v>93</c:v>
                </c:pt>
                <c:pt idx="4320">
                  <c:v>88</c:v>
                </c:pt>
                <c:pt idx="4321">
                  <c:v>114</c:v>
                </c:pt>
                <c:pt idx="4322">
                  <c:v>88</c:v>
                </c:pt>
                <c:pt idx="4323">
                  <c:v>110</c:v>
                </c:pt>
                <c:pt idx="4324">
                  <c:v>95</c:v>
                </c:pt>
                <c:pt idx="4325">
                  <c:v>83</c:v>
                </c:pt>
                <c:pt idx="4326">
                  <c:v>104</c:v>
                </c:pt>
                <c:pt idx="4327">
                  <c:v>94</c:v>
                </c:pt>
                <c:pt idx="4328">
                  <c:v>87</c:v>
                </c:pt>
                <c:pt idx="4329">
                  <c:v>93</c:v>
                </c:pt>
                <c:pt idx="4330">
                  <c:v>91</c:v>
                </c:pt>
                <c:pt idx="4331">
                  <c:v>90</c:v>
                </c:pt>
                <c:pt idx="4332">
                  <c:v>112</c:v>
                </c:pt>
                <c:pt idx="4333">
                  <c:v>75</c:v>
                </c:pt>
                <c:pt idx="4334">
                  <c:v>86</c:v>
                </c:pt>
                <c:pt idx="4335">
                  <c:v>86</c:v>
                </c:pt>
                <c:pt idx="4336">
                  <c:v>89</c:v>
                </c:pt>
                <c:pt idx="4337">
                  <c:v>95</c:v>
                </c:pt>
                <c:pt idx="4338">
                  <c:v>101</c:v>
                </c:pt>
                <c:pt idx="4339">
                  <c:v>106</c:v>
                </c:pt>
                <c:pt idx="4340">
                  <c:v>88</c:v>
                </c:pt>
                <c:pt idx="4341">
                  <c:v>99</c:v>
                </c:pt>
                <c:pt idx="4342">
                  <c:v>90</c:v>
                </c:pt>
                <c:pt idx="4343">
                  <c:v>95</c:v>
                </c:pt>
                <c:pt idx="4344">
                  <c:v>85</c:v>
                </c:pt>
                <c:pt idx="4345">
                  <c:v>86</c:v>
                </c:pt>
                <c:pt idx="4346">
                  <c:v>97</c:v>
                </c:pt>
                <c:pt idx="4347">
                  <c:v>104</c:v>
                </c:pt>
                <c:pt idx="4348">
                  <c:v>88</c:v>
                </c:pt>
                <c:pt idx="4349">
                  <c:v>106</c:v>
                </c:pt>
                <c:pt idx="4350">
                  <c:v>107</c:v>
                </c:pt>
                <c:pt idx="4351">
                  <c:v>84</c:v>
                </c:pt>
                <c:pt idx="4352">
                  <c:v>91</c:v>
                </c:pt>
                <c:pt idx="4353">
                  <c:v>90</c:v>
                </c:pt>
                <c:pt idx="4354">
                  <c:v>103</c:v>
                </c:pt>
                <c:pt idx="4355">
                  <c:v>71</c:v>
                </c:pt>
                <c:pt idx="4356">
                  <c:v>90</c:v>
                </c:pt>
                <c:pt idx="4357">
                  <c:v>67</c:v>
                </c:pt>
                <c:pt idx="4358">
                  <c:v>94</c:v>
                </c:pt>
                <c:pt idx="4359">
                  <c:v>81</c:v>
                </c:pt>
                <c:pt idx="4360">
                  <c:v>81</c:v>
                </c:pt>
                <c:pt idx="4361">
                  <c:v>83</c:v>
                </c:pt>
                <c:pt idx="4362">
                  <c:v>106</c:v>
                </c:pt>
                <c:pt idx="4363">
                  <c:v>103</c:v>
                </c:pt>
                <c:pt idx="4364">
                  <c:v>90</c:v>
                </c:pt>
                <c:pt idx="4365">
                  <c:v>88</c:v>
                </c:pt>
                <c:pt idx="4366">
                  <c:v>105</c:v>
                </c:pt>
                <c:pt idx="4367">
                  <c:v>115</c:v>
                </c:pt>
                <c:pt idx="4368">
                  <c:v>90</c:v>
                </c:pt>
                <c:pt idx="4369">
                  <c:v>102</c:v>
                </c:pt>
                <c:pt idx="4370">
                  <c:v>98</c:v>
                </c:pt>
                <c:pt idx="4371">
                  <c:v>87</c:v>
                </c:pt>
                <c:pt idx="4372">
                  <c:v>80</c:v>
                </c:pt>
                <c:pt idx="4373">
                  <c:v>88</c:v>
                </c:pt>
                <c:pt idx="4374">
                  <c:v>83</c:v>
                </c:pt>
                <c:pt idx="4375">
                  <c:v>122</c:v>
                </c:pt>
                <c:pt idx="4376">
                  <c:v>115</c:v>
                </c:pt>
                <c:pt idx="4377">
                  <c:v>86</c:v>
                </c:pt>
                <c:pt idx="4378">
                  <c:v>79</c:v>
                </c:pt>
                <c:pt idx="4379">
                  <c:v>87</c:v>
                </c:pt>
                <c:pt idx="4380">
                  <c:v>97</c:v>
                </c:pt>
                <c:pt idx="4381">
                  <c:v>105</c:v>
                </c:pt>
                <c:pt idx="4382">
                  <c:v>89</c:v>
                </c:pt>
                <c:pt idx="4383">
                  <c:v>120</c:v>
                </c:pt>
                <c:pt idx="4384">
                  <c:v>94</c:v>
                </c:pt>
                <c:pt idx="4385">
                  <c:v>108</c:v>
                </c:pt>
                <c:pt idx="4386">
                  <c:v>102</c:v>
                </c:pt>
                <c:pt idx="4387">
                  <c:v>83</c:v>
                </c:pt>
                <c:pt idx="4388">
                  <c:v>93</c:v>
                </c:pt>
                <c:pt idx="4389">
                  <c:v>86</c:v>
                </c:pt>
                <c:pt idx="4390">
                  <c:v>101</c:v>
                </c:pt>
                <c:pt idx="4391">
                  <c:v>111</c:v>
                </c:pt>
                <c:pt idx="4392">
                  <c:v>90</c:v>
                </c:pt>
                <c:pt idx="4393">
                  <c:v>86</c:v>
                </c:pt>
                <c:pt idx="4394">
                  <c:v>98</c:v>
                </c:pt>
                <c:pt idx="4395">
                  <c:v>91</c:v>
                </c:pt>
                <c:pt idx="4396">
                  <c:v>91</c:v>
                </c:pt>
                <c:pt idx="4397">
                  <c:v>90</c:v>
                </c:pt>
                <c:pt idx="4398">
                  <c:v>88</c:v>
                </c:pt>
                <c:pt idx="4399">
                  <c:v>89</c:v>
                </c:pt>
                <c:pt idx="4400">
                  <c:v>97</c:v>
                </c:pt>
                <c:pt idx="4401">
                  <c:v>84</c:v>
                </c:pt>
                <c:pt idx="4402">
                  <c:v>82</c:v>
                </c:pt>
                <c:pt idx="4403">
                  <c:v>100</c:v>
                </c:pt>
                <c:pt idx="4404">
                  <c:v>112</c:v>
                </c:pt>
                <c:pt idx="4405">
                  <c:v>94</c:v>
                </c:pt>
                <c:pt idx="4406">
                  <c:v>87</c:v>
                </c:pt>
                <c:pt idx="4407">
                  <c:v>91</c:v>
                </c:pt>
                <c:pt idx="4408">
                  <c:v>87</c:v>
                </c:pt>
                <c:pt idx="4409">
                  <c:v>98</c:v>
                </c:pt>
                <c:pt idx="4410">
                  <c:v>95</c:v>
                </c:pt>
                <c:pt idx="4411">
                  <c:v>87</c:v>
                </c:pt>
                <c:pt idx="4412">
                  <c:v>102</c:v>
                </c:pt>
                <c:pt idx="4413">
                  <c:v>127</c:v>
                </c:pt>
                <c:pt idx="4414">
                  <c:v>96</c:v>
                </c:pt>
                <c:pt idx="4415">
                  <c:v>103</c:v>
                </c:pt>
                <c:pt idx="4416">
                  <c:v>104</c:v>
                </c:pt>
                <c:pt idx="4417">
                  <c:v>90</c:v>
                </c:pt>
                <c:pt idx="4418">
                  <c:v>122</c:v>
                </c:pt>
                <c:pt idx="4419">
                  <c:v>90</c:v>
                </c:pt>
                <c:pt idx="4420">
                  <c:v>101</c:v>
                </c:pt>
                <c:pt idx="4421">
                  <c:v>94</c:v>
                </c:pt>
                <c:pt idx="4422">
                  <c:v>97</c:v>
                </c:pt>
                <c:pt idx="4423">
                  <c:v>90</c:v>
                </c:pt>
                <c:pt idx="4424">
                  <c:v>108</c:v>
                </c:pt>
                <c:pt idx="4425">
                  <c:v>82</c:v>
                </c:pt>
                <c:pt idx="4426">
                  <c:v>84</c:v>
                </c:pt>
                <c:pt idx="4427">
                  <c:v>91</c:v>
                </c:pt>
                <c:pt idx="4428">
                  <c:v>91</c:v>
                </c:pt>
                <c:pt idx="4429">
                  <c:v>107</c:v>
                </c:pt>
                <c:pt idx="4430">
                  <c:v>82</c:v>
                </c:pt>
                <c:pt idx="4431">
                  <c:v>84</c:v>
                </c:pt>
                <c:pt idx="4432">
                  <c:v>103</c:v>
                </c:pt>
                <c:pt idx="4433">
                  <c:v>86</c:v>
                </c:pt>
                <c:pt idx="4434">
                  <c:v>89</c:v>
                </c:pt>
                <c:pt idx="4435">
                  <c:v>98</c:v>
                </c:pt>
                <c:pt idx="4436">
                  <c:v>133</c:v>
                </c:pt>
                <c:pt idx="4437">
                  <c:v>81</c:v>
                </c:pt>
                <c:pt idx="4438">
                  <c:v>92</c:v>
                </c:pt>
                <c:pt idx="4439">
                  <c:v>90</c:v>
                </c:pt>
                <c:pt idx="4440">
                  <c:v>84</c:v>
                </c:pt>
                <c:pt idx="4441">
                  <c:v>91</c:v>
                </c:pt>
                <c:pt idx="4442">
                  <c:v>91</c:v>
                </c:pt>
                <c:pt idx="4443">
                  <c:v>90</c:v>
                </c:pt>
                <c:pt idx="4444">
                  <c:v>96</c:v>
                </c:pt>
                <c:pt idx="4445">
                  <c:v>60</c:v>
                </c:pt>
                <c:pt idx="4446">
                  <c:v>88</c:v>
                </c:pt>
                <c:pt idx="4447">
                  <c:v>92</c:v>
                </c:pt>
                <c:pt idx="4448">
                  <c:v>97</c:v>
                </c:pt>
                <c:pt idx="4449">
                  <c:v>82</c:v>
                </c:pt>
                <c:pt idx="4450">
                  <c:v>101</c:v>
                </c:pt>
                <c:pt idx="4451">
                  <c:v>80</c:v>
                </c:pt>
                <c:pt idx="4452">
                  <c:v>97</c:v>
                </c:pt>
                <c:pt idx="4453">
                  <c:v>84</c:v>
                </c:pt>
                <c:pt idx="4454">
                  <c:v>97</c:v>
                </c:pt>
                <c:pt idx="4455">
                  <c:v>91</c:v>
                </c:pt>
                <c:pt idx="4456">
                  <c:v>123</c:v>
                </c:pt>
                <c:pt idx="4457">
                  <c:v>86</c:v>
                </c:pt>
                <c:pt idx="4458">
                  <c:v>100</c:v>
                </c:pt>
                <c:pt idx="4459">
                  <c:v>96</c:v>
                </c:pt>
                <c:pt idx="4460">
                  <c:v>89</c:v>
                </c:pt>
                <c:pt idx="4461">
                  <c:v>84</c:v>
                </c:pt>
                <c:pt idx="4462">
                  <c:v>88</c:v>
                </c:pt>
                <c:pt idx="4463">
                  <c:v>90</c:v>
                </c:pt>
                <c:pt idx="4464">
                  <c:v>90</c:v>
                </c:pt>
                <c:pt idx="4465">
                  <c:v>98</c:v>
                </c:pt>
                <c:pt idx="4466">
                  <c:v>96</c:v>
                </c:pt>
                <c:pt idx="4467">
                  <c:v>83</c:v>
                </c:pt>
                <c:pt idx="4468">
                  <c:v>65</c:v>
                </c:pt>
                <c:pt idx="4469">
                  <c:v>94</c:v>
                </c:pt>
                <c:pt idx="4470">
                  <c:v>112</c:v>
                </c:pt>
                <c:pt idx="4471">
                  <c:v>102</c:v>
                </c:pt>
                <c:pt idx="4472">
                  <c:v>98</c:v>
                </c:pt>
                <c:pt idx="4473">
                  <c:v>91</c:v>
                </c:pt>
                <c:pt idx="4474">
                  <c:v>80</c:v>
                </c:pt>
                <c:pt idx="4475">
                  <c:v>114</c:v>
                </c:pt>
                <c:pt idx="4476">
                  <c:v>76</c:v>
                </c:pt>
                <c:pt idx="4477">
                  <c:v>80</c:v>
                </c:pt>
                <c:pt idx="4478">
                  <c:v>88</c:v>
                </c:pt>
                <c:pt idx="4479">
                  <c:v>110</c:v>
                </c:pt>
                <c:pt idx="4480">
                  <c:v>104</c:v>
                </c:pt>
                <c:pt idx="4481">
                  <c:v>102</c:v>
                </c:pt>
                <c:pt idx="4482">
                  <c:v>95</c:v>
                </c:pt>
                <c:pt idx="4483">
                  <c:v>94</c:v>
                </c:pt>
                <c:pt idx="4484">
                  <c:v>109</c:v>
                </c:pt>
                <c:pt idx="4485">
                  <c:v>90</c:v>
                </c:pt>
                <c:pt idx="4486">
                  <c:v>110</c:v>
                </c:pt>
                <c:pt idx="4487">
                  <c:v>80</c:v>
                </c:pt>
                <c:pt idx="4488">
                  <c:v>95</c:v>
                </c:pt>
                <c:pt idx="4489">
                  <c:v>94</c:v>
                </c:pt>
                <c:pt idx="4490">
                  <c:v>98</c:v>
                </c:pt>
                <c:pt idx="4491">
                  <c:v>98</c:v>
                </c:pt>
                <c:pt idx="4492">
                  <c:v>96</c:v>
                </c:pt>
                <c:pt idx="4493">
                  <c:v>97</c:v>
                </c:pt>
                <c:pt idx="4494">
                  <c:v>90</c:v>
                </c:pt>
                <c:pt idx="4495">
                  <c:v>113</c:v>
                </c:pt>
                <c:pt idx="4496">
                  <c:v>91</c:v>
                </c:pt>
                <c:pt idx="4497">
                  <c:v>90</c:v>
                </c:pt>
                <c:pt idx="4498">
                  <c:v>98</c:v>
                </c:pt>
                <c:pt idx="4499">
                  <c:v>94</c:v>
                </c:pt>
                <c:pt idx="4500">
                  <c:v>96</c:v>
                </c:pt>
                <c:pt idx="4501">
                  <c:v>100</c:v>
                </c:pt>
                <c:pt idx="4502">
                  <c:v>90</c:v>
                </c:pt>
                <c:pt idx="4503">
                  <c:v>90</c:v>
                </c:pt>
                <c:pt idx="4504">
                  <c:v>76</c:v>
                </c:pt>
                <c:pt idx="4505">
                  <c:v>75</c:v>
                </c:pt>
                <c:pt idx="4506">
                  <c:v>78</c:v>
                </c:pt>
                <c:pt idx="4507">
                  <c:v>90</c:v>
                </c:pt>
                <c:pt idx="4508">
                  <c:v>96</c:v>
                </c:pt>
                <c:pt idx="4509">
                  <c:v>92</c:v>
                </c:pt>
                <c:pt idx="4510">
                  <c:v>75</c:v>
                </c:pt>
                <c:pt idx="4511">
                  <c:v>99</c:v>
                </c:pt>
                <c:pt idx="4512">
                  <c:v>58</c:v>
                </c:pt>
                <c:pt idx="4513">
                  <c:v>86</c:v>
                </c:pt>
                <c:pt idx="4514">
                  <c:v>92</c:v>
                </c:pt>
                <c:pt idx="4515">
                  <c:v>101</c:v>
                </c:pt>
                <c:pt idx="4516">
                  <c:v>81</c:v>
                </c:pt>
                <c:pt idx="4517">
                  <c:v>93</c:v>
                </c:pt>
                <c:pt idx="4518">
                  <c:v>95</c:v>
                </c:pt>
                <c:pt idx="4519">
                  <c:v>107</c:v>
                </c:pt>
                <c:pt idx="4520">
                  <c:v>98</c:v>
                </c:pt>
                <c:pt idx="4521">
                  <c:v>108</c:v>
                </c:pt>
                <c:pt idx="4522">
                  <c:v>66</c:v>
                </c:pt>
                <c:pt idx="4523">
                  <c:v>95</c:v>
                </c:pt>
                <c:pt idx="4524">
                  <c:v>108</c:v>
                </c:pt>
                <c:pt idx="4525">
                  <c:v>90</c:v>
                </c:pt>
                <c:pt idx="4526">
                  <c:v>151</c:v>
                </c:pt>
                <c:pt idx="4527">
                  <c:v>83</c:v>
                </c:pt>
                <c:pt idx="4528">
                  <c:v>108</c:v>
                </c:pt>
                <c:pt idx="4529">
                  <c:v>92</c:v>
                </c:pt>
                <c:pt idx="4530">
                  <c:v>105</c:v>
                </c:pt>
                <c:pt idx="4531">
                  <c:v>86</c:v>
                </c:pt>
                <c:pt idx="4532">
                  <c:v>106</c:v>
                </c:pt>
                <c:pt idx="4533">
                  <c:v>93</c:v>
                </c:pt>
                <c:pt idx="4534">
                  <c:v>80</c:v>
                </c:pt>
                <c:pt idx="4535">
                  <c:v>93</c:v>
                </c:pt>
                <c:pt idx="4536">
                  <c:v>96</c:v>
                </c:pt>
                <c:pt idx="4537">
                  <c:v>99</c:v>
                </c:pt>
                <c:pt idx="4538">
                  <c:v>66</c:v>
                </c:pt>
                <c:pt idx="4539">
                  <c:v>85</c:v>
                </c:pt>
                <c:pt idx="4540">
                  <c:v>101</c:v>
                </c:pt>
                <c:pt idx="4541">
                  <c:v>97</c:v>
                </c:pt>
                <c:pt idx="4542">
                  <c:v>119</c:v>
                </c:pt>
                <c:pt idx="4543">
                  <c:v>103</c:v>
                </c:pt>
                <c:pt idx="4544">
                  <c:v>86</c:v>
                </c:pt>
                <c:pt idx="4545">
                  <c:v>90</c:v>
                </c:pt>
                <c:pt idx="4546">
                  <c:v>95</c:v>
                </c:pt>
                <c:pt idx="4547">
                  <c:v>94</c:v>
                </c:pt>
                <c:pt idx="4548">
                  <c:v>84</c:v>
                </c:pt>
                <c:pt idx="4549">
                  <c:v>89</c:v>
                </c:pt>
                <c:pt idx="4550">
                  <c:v>59</c:v>
                </c:pt>
                <c:pt idx="4551">
                  <c:v>126</c:v>
                </c:pt>
                <c:pt idx="4552">
                  <c:v>86</c:v>
                </c:pt>
                <c:pt idx="4553">
                  <c:v>87</c:v>
                </c:pt>
                <c:pt idx="4554">
                  <c:v>106</c:v>
                </c:pt>
                <c:pt idx="4555">
                  <c:v>86</c:v>
                </c:pt>
                <c:pt idx="4556">
                  <c:v>89</c:v>
                </c:pt>
                <c:pt idx="4557">
                  <c:v>105</c:v>
                </c:pt>
                <c:pt idx="4558">
                  <c:v>93</c:v>
                </c:pt>
                <c:pt idx="4559">
                  <c:v>94</c:v>
                </c:pt>
                <c:pt idx="4560">
                  <c:v>89</c:v>
                </c:pt>
                <c:pt idx="4561">
                  <c:v>97</c:v>
                </c:pt>
                <c:pt idx="4562">
                  <c:v>88</c:v>
                </c:pt>
                <c:pt idx="4563">
                  <c:v>78</c:v>
                </c:pt>
                <c:pt idx="4564">
                  <c:v>104</c:v>
                </c:pt>
                <c:pt idx="4565">
                  <c:v>92</c:v>
                </c:pt>
                <c:pt idx="4566">
                  <c:v>97</c:v>
                </c:pt>
                <c:pt idx="4567">
                  <c:v>109</c:v>
                </c:pt>
                <c:pt idx="4568">
                  <c:v>78</c:v>
                </c:pt>
                <c:pt idx="4569">
                  <c:v>85</c:v>
                </c:pt>
                <c:pt idx="4570">
                  <c:v>88</c:v>
                </c:pt>
                <c:pt idx="4571">
                  <c:v>93</c:v>
                </c:pt>
                <c:pt idx="4572">
                  <c:v>86</c:v>
                </c:pt>
                <c:pt idx="4573">
                  <c:v>98</c:v>
                </c:pt>
                <c:pt idx="4574">
                  <c:v>72</c:v>
                </c:pt>
                <c:pt idx="4575">
                  <c:v>66</c:v>
                </c:pt>
                <c:pt idx="4576">
                  <c:v>80</c:v>
                </c:pt>
                <c:pt idx="4577">
                  <c:v>91</c:v>
                </c:pt>
                <c:pt idx="4578">
                  <c:v>89</c:v>
                </c:pt>
                <c:pt idx="4579">
                  <c:v>85</c:v>
                </c:pt>
                <c:pt idx="4580">
                  <c:v>62</c:v>
                </c:pt>
                <c:pt idx="4581">
                  <c:v>90</c:v>
                </c:pt>
                <c:pt idx="4582">
                  <c:v>90</c:v>
                </c:pt>
                <c:pt idx="4583">
                  <c:v>88</c:v>
                </c:pt>
                <c:pt idx="4584">
                  <c:v>94</c:v>
                </c:pt>
                <c:pt idx="4585">
                  <c:v>120</c:v>
                </c:pt>
                <c:pt idx="4586">
                  <c:v>77</c:v>
                </c:pt>
                <c:pt idx="4587">
                  <c:v>111</c:v>
                </c:pt>
                <c:pt idx="4588">
                  <c:v>81</c:v>
                </c:pt>
                <c:pt idx="4589">
                  <c:v>89</c:v>
                </c:pt>
                <c:pt idx="4590">
                  <c:v>110</c:v>
                </c:pt>
                <c:pt idx="4591">
                  <c:v>81</c:v>
                </c:pt>
                <c:pt idx="4592">
                  <c:v>100</c:v>
                </c:pt>
                <c:pt idx="4593">
                  <c:v>99</c:v>
                </c:pt>
                <c:pt idx="4594">
                  <c:v>90</c:v>
                </c:pt>
                <c:pt idx="4595">
                  <c:v>82</c:v>
                </c:pt>
                <c:pt idx="4596">
                  <c:v>88</c:v>
                </c:pt>
                <c:pt idx="4597">
                  <c:v>103</c:v>
                </c:pt>
                <c:pt idx="4598">
                  <c:v>80</c:v>
                </c:pt>
                <c:pt idx="4599">
                  <c:v>68</c:v>
                </c:pt>
                <c:pt idx="4600">
                  <c:v>81</c:v>
                </c:pt>
                <c:pt idx="4601">
                  <c:v>106</c:v>
                </c:pt>
                <c:pt idx="4602">
                  <c:v>77</c:v>
                </c:pt>
                <c:pt idx="4603">
                  <c:v>80</c:v>
                </c:pt>
                <c:pt idx="4604">
                  <c:v>84</c:v>
                </c:pt>
                <c:pt idx="4605">
                  <c:v>86</c:v>
                </c:pt>
                <c:pt idx="4606">
                  <c:v>87</c:v>
                </c:pt>
                <c:pt idx="4607">
                  <c:v>80</c:v>
                </c:pt>
                <c:pt idx="4608">
                  <c:v>100</c:v>
                </c:pt>
                <c:pt idx="4609">
                  <c:v>82</c:v>
                </c:pt>
                <c:pt idx="4610">
                  <c:v>82</c:v>
                </c:pt>
                <c:pt idx="4611">
                  <c:v>70</c:v>
                </c:pt>
                <c:pt idx="4612">
                  <c:v>75</c:v>
                </c:pt>
                <c:pt idx="4613">
                  <c:v>87</c:v>
                </c:pt>
                <c:pt idx="4614">
                  <c:v>87</c:v>
                </c:pt>
                <c:pt idx="4615">
                  <c:v>98</c:v>
                </c:pt>
                <c:pt idx="4616">
                  <c:v>83</c:v>
                </c:pt>
                <c:pt idx="4617">
                  <c:v>99</c:v>
                </c:pt>
                <c:pt idx="4618">
                  <c:v>98</c:v>
                </c:pt>
                <c:pt idx="4619">
                  <c:v>93</c:v>
                </c:pt>
                <c:pt idx="4620">
                  <c:v>111</c:v>
                </c:pt>
                <c:pt idx="4621">
                  <c:v>92</c:v>
                </c:pt>
                <c:pt idx="4622">
                  <c:v>97</c:v>
                </c:pt>
                <c:pt idx="4623">
                  <c:v>81</c:v>
                </c:pt>
                <c:pt idx="4624">
                  <c:v>83</c:v>
                </c:pt>
                <c:pt idx="4625">
                  <c:v>96</c:v>
                </c:pt>
                <c:pt idx="4626">
                  <c:v>90</c:v>
                </c:pt>
                <c:pt idx="4627">
                  <c:v>90</c:v>
                </c:pt>
                <c:pt idx="4628">
                  <c:v>95</c:v>
                </c:pt>
                <c:pt idx="4629">
                  <c:v>83</c:v>
                </c:pt>
                <c:pt idx="4630">
                  <c:v>117</c:v>
                </c:pt>
                <c:pt idx="4631">
                  <c:v>75</c:v>
                </c:pt>
                <c:pt idx="4632">
                  <c:v>79</c:v>
                </c:pt>
                <c:pt idx="4633">
                  <c:v>78</c:v>
                </c:pt>
                <c:pt idx="4634">
                  <c:v>109</c:v>
                </c:pt>
                <c:pt idx="4635">
                  <c:v>89</c:v>
                </c:pt>
                <c:pt idx="4636">
                  <c:v>93</c:v>
                </c:pt>
                <c:pt idx="4637">
                  <c:v>102</c:v>
                </c:pt>
                <c:pt idx="4638">
                  <c:v>65</c:v>
                </c:pt>
                <c:pt idx="4639">
                  <c:v>85</c:v>
                </c:pt>
                <c:pt idx="4640">
                  <c:v>97</c:v>
                </c:pt>
                <c:pt idx="4641">
                  <c:v>79</c:v>
                </c:pt>
                <c:pt idx="4642">
                  <c:v>80</c:v>
                </c:pt>
                <c:pt idx="4643">
                  <c:v>100</c:v>
                </c:pt>
                <c:pt idx="4644">
                  <c:v>90</c:v>
                </c:pt>
                <c:pt idx="4645">
                  <c:v>90</c:v>
                </c:pt>
                <c:pt idx="4646">
                  <c:v>120</c:v>
                </c:pt>
                <c:pt idx="4647">
                  <c:v>91</c:v>
                </c:pt>
                <c:pt idx="4648">
                  <c:v>143</c:v>
                </c:pt>
                <c:pt idx="4649">
                  <c:v>85</c:v>
                </c:pt>
                <c:pt idx="4650">
                  <c:v>60</c:v>
                </c:pt>
                <c:pt idx="4651">
                  <c:v>88</c:v>
                </c:pt>
                <c:pt idx="4652">
                  <c:v>78</c:v>
                </c:pt>
                <c:pt idx="4653">
                  <c:v>108</c:v>
                </c:pt>
                <c:pt idx="4654">
                  <c:v>110</c:v>
                </c:pt>
                <c:pt idx="4655">
                  <c:v>90</c:v>
                </c:pt>
                <c:pt idx="4656">
                  <c:v>83</c:v>
                </c:pt>
                <c:pt idx="4657">
                  <c:v>111</c:v>
                </c:pt>
                <c:pt idx="4658">
                  <c:v>84</c:v>
                </c:pt>
                <c:pt idx="4659">
                  <c:v>82</c:v>
                </c:pt>
                <c:pt idx="4660">
                  <c:v>98</c:v>
                </c:pt>
                <c:pt idx="4661">
                  <c:v>77</c:v>
                </c:pt>
                <c:pt idx="4662">
                  <c:v>80</c:v>
                </c:pt>
                <c:pt idx="4663">
                  <c:v>81</c:v>
                </c:pt>
                <c:pt idx="4664">
                  <c:v>84</c:v>
                </c:pt>
                <c:pt idx="4665">
                  <c:v>95</c:v>
                </c:pt>
                <c:pt idx="4666">
                  <c:v>87</c:v>
                </c:pt>
                <c:pt idx="4667">
                  <c:v>76</c:v>
                </c:pt>
                <c:pt idx="4668">
                  <c:v>100</c:v>
                </c:pt>
                <c:pt idx="4669">
                  <c:v>90</c:v>
                </c:pt>
              </c:numCache>
            </c:numRef>
          </c:xVal>
          <c:yVal>
            <c:numRef>
              <c:f>'Movie Duration '!$B$2:$B$4671</c:f>
              <c:numCache>
                <c:formatCode>General</c:formatCode>
                <c:ptCount val="4670"/>
                <c:pt idx="0">
                  <c:v>6.8</c:v>
                </c:pt>
                <c:pt idx="1">
                  <c:v>6.6</c:v>
                </c:pt>
                <c:pt idx="2">
                  <c:v>7.8</c:v>
                </c:pt>
                <c:pt idx="3">
                  <c:v>7.5</c:v>
                </c:pt>
                <c:pt idx="4">
                  <c:v>7.5</c:v>
                </c:pt>
                <c:pt idx="5">
                  <c:v>6.7</c:v>
                </c:pt>
                <c:pt idx="6">
                  <c:v>7.3</c:v>
                </c:pt>
                <c:pt idx="7">
                  <c:v>6.5</c:v>
                </c:pt>
                <c:pt idx="8">
                  <c:v>7.2</c:v>
                </c:pt>
                <c:pt idx="9">
                  <c:v>6.6</c:v>
                </c:pt>
                <c:pt idx="10">
                  <c:v>6.7</c:v>
                </c:pt>
                <c:pt idx="11">
                  <c:v>6.8</c:v>
                </c:pt>
                <c:pt idx="12">
                  <c:v>7</c:v>
                </c:pt>
                <c:pt idx="13">
                  <c:v>6.1</c:v>
                </c:pt>
                <c:pt idx="14">
                  <c:v>8.1999999999999993</c:v>
                </c:pt>
                <c:pt idx="15">
                  <c:v>5.9</c:v>
                </c:pt>
                <c:pt idx="16">
                  <c:v>7</c:v>
                </c:pt>
                <c:pt idx="17">
                  <c:v>7.8</c:v>
                </c:pt>
                <c:pt idx="18">
                  <c:v>7.3</c:v>
                </c:pt>
                <c:pt idx="19">
                  <c:v>6.5</c:v>
                </c:pt>
                <c:pt idx="20">
                  <c:v>6.8</c:v>
                </c:pt>
                <c:pt idx="21">
                  <c:v>7.3</c:v>
                </c:pt>
                <c:pt idx="22">
                  <c:v>6</c:v>
                </c:pt>
                <c:pt idx="23">
                  <c:v>6.4</c:v>
                </c:pt>
                <c:pt idx="24">
                  <c:v>6.7</c:v>
                </c:pt>
                <c:pt idx="25">
                  <c:v>6.8</c:v>
                </c:pt>
                <c:pt idx="26">
                  <c:v>6.3</c:v>
                </c:pt>
                <c:pt idx="27">
                  <c:v>5.6</c:v>
                </c:pt>
                <c:pt idx="28">
                  <c:v>8.3000000000000007</c:v>
                </c:pt>
                <c:pt idx="29">
                  <c:v>6.6</c:v>
                </c:pt>
                <c:pt idx="30">
                  <c:v>7.2</c:v>
                </c:pt>
                <c:pt idx="31">
                  <c:v>7</c:v>
                </c:pt>
                <c:pt idx="32">
                  <c:v>8</c:v>
                </c:pt>
                <c:pt idx="33">
                  <c:v>7.8</c:v>
                </c:pt>
                <c:pt idx="34">
                  <c:v>6.3</c:v>
                </c:pt>
                <c:pt idx="35">
                  <c:v>7.3</c:v>
                </c:pt>
                <c:pt idx="36">
                  <c:v>6.6</c:v>
                </c:pt>
                <c:pt idx="37">
                  <c:v>7</c:v>
                </c:pt>
                <c:pt idx="38">
                  <c:v>6.3</c:v>
                </c:pt>
                <c:pt idx="39">
                  <c:v>6.2</c:v>
                </c:pt>
                <c:pt idx="40">
                  <c:v>6.8</c:v>
                </c:pt>
                <c:pt idx="41">
                  <c:v>7.2</c:v>
                </c:pt>
                <c:pt idx="42">
                  <c:v>7.5</c:v>
                </c:pt>
                <c:pt idx="43">
                  <c:v>8.4</c:v>
                </c:pt>
                <c:pt idx="44">
                  <c:v>6.2</c:v>
                </c:pt>
                <c:pt idx="45">
                  <c:v>6.8</c:v>
                </c:pt>
                <c:pt idx="46">
                  <c:v>5.4</c:v>
                </c:pt>
                <c:pt idx="47">
                  <c:v>6.6</c:v>
                </c:pt>
                <c:pt idx="48">
                  <c:v>6.9</c:v>
                </c:pt>
                <c:pt idx="49">
                  <c:v>7.3</c:v>
                </c:pt>
                <c:pt idx="50">
                  <c:v>9</c:v>
                </c:pt>
                <c:pt idx="51">
                  <c:v>8.3000000000000007</c:v>
                </c:pt>
                <c:pt idx="52">
                  <c:v>6.5</c:v>
                </c:pt>
                <c:pt idx="53">
                  <c:v>7.9</c:v>
                </c:pt>
                <c:pt idx="54">
                  <c:v>7.5</c:v>
                </c:pt>
                <c:pt idx="55">
                  <c:v>4.8</c:v>
                </c:pt>
                <c:pt idx="56">
                  <c:v>5.2</c:v>
                </c:pt>
                <c:pt idx="57">
                  <c:v>6.9</c:v>
                </c:pt>
                <c:pt idx="58">
                  <c:v>5.4</c:v>
                </c:pt>
                <c:pt idx="59">
                  <c:v>7.9</c:v>
                </c:pt>
                <c:pt idx="60">
                  <c:v>5.8</c:v>
                </c:pt>
                <c:pt idx="61">
                  <c:v>8.3000000000000007</c:v>
                </c:pt>
                <c:pt idx="62">
                  <c:v>7.8</c:v>
                </c:pt>
                <c:pt idx="63">
                  <c:v>7</c:v>
                </c:pt>
                <c:pt idx="64">
                  <c:v>6.1</c:v>
                </c:pt>
                <c:pt idx="65">
                  <c:v>7</c:v>
                </c:pt>
                <c:pt idx="66">
                  <c:v>7.6</c:v>
                </c:pt>
                <c:pt idx="67">
                  <c:v>4.5</c:v>
                </c:pt>
                <c:pt idx="68">
                  <c:v>6.3</c:v>
                </c:pt>
                <c:pt idx="69">
                  <c:v>7.8</c:v>
                </c:pt>
                <c:pt idx="70">
                  <c:v>6.4</c:v>
                </c:pt>
                <c:pt idx="71">
                  <c:v>6.5</c:v>
                </c:pt>
                <c:pt idx="72">
                  <c:v>7.9</c:v>
                </c:pt>
                <c:pt idx="73">
                  <c:v>7.8</c:v>
                </c:pt>
                <c:pt idx="74">
                  <c:v>6.6</c:v>
                </c:pt>
                <c:pt idx="75">
                  <c:v>5.5</c:v>
                </c:pt>
                <c:pt idx="76">
                  <c:v>8.1999999999999993</c:v>
                </c:pt>
                <c:pt idx="77">
                  <c:v>6.4</c:v>
                </c:pt>
                <c:pt idx="78">
                  <c:v>8.1</c:v>
                </c:pt>
                <c:pt idx="79">
                  <c:v>8.8000000000000007</c:v>
                </c:pt>
                <c:pt idx="80">
                  <c:v>8.1999999999999993</c:v>
                </c:pt>
                <c:pt idx="81">
                  <c:v>6.7</c:v>
                </c:pt>
                <c:pt idx="82">
                  <c:v>7.8</c:v>
                </c:pt>
                <c:pt idx="83">
                  <c:v>6.6</c:v>
                </c:pt>
                <c:pt idx="84">
                  <c:v>6.1</c:v>
                </c:pt>
                <c:pt idx="85">
                  <c:v>5.6</c:v>
                </c:pt>
                <c:pt idx="86">
                  <c:v>6.4</c:v>
                </c:pt>
                <c:pt idx="87">
                  <c:v>6.1</c:v>
                </c:pt>
                <c:pt idx="88">
                  <c:v>7.3</c:v>
                </c:pt>
                <c:pt idx="89">
                  <c:v>6.6</c:v>
                </c:pt>
                <c:pt idx="90">
                  <c:v>6.3</c:v>
                </c:pt>
                <c:pt idx="91">
                  <c:v>7.1</c:v>
                </c:pt>
                <c:pt idx="92">
                  <c:v>7.5</c:v>
                </c:pt>
                <c:pt idx="93">
                  <c:v>6.4</c:v>
                </c:pt>
                <c:pt idx="94">
                  <c:v>7.2</c:v>
                </c:pt>
                <c:pt idx="95">
                  <c:v>6.7</c:v>
                </c:pt>
                <c:pt idx="96">
                  <c:v>8</c:v>
                </c:pt>
                <c:pt idx="97">
                  <c:v>8.3000000000000007</c:v>
                </c:pt>
                <c:pt idx="98">
                  <c:v>6.7</c:v>
                </c:pt>
                <c:pt idx="99">
                  <c:v>5.9</c:v>
                </c:pt>
                <c:pt idx="100">
                  <c:v>6.7</c:v>
                </c:pt>
                <c:pt idx="101">
                  <c:v>6.7</c:v>
                </c:pt>
                <c:pt idx="102">
                  <c:v>7.6</c:v>
                </c:pt>
                <c:pt idx="103">
                  <c:v>7.2</c:v>
                </c:pt>
                <c:pt idx="104">
                  <c:v>7.1</c:v>
                </c:pt>
                <c:pt idx="105">
                  <c:v>8.1</c:v>
                </c:pt>
                <c:pt idx="106">
                  <c:v>6.7</c:v>
                </c:pt>
                <c:pt idx="107">
                  <c:v>7</c:v>
                </c:pt>
                <c:pt idx="108">
                  <c:v>6.9</c:v>
                </c:pt>
                <c:pt idx="109">
                  <c:v>5.0999999999999996</c:v>
                </c:pt>
                <c:pt idx="110">
                  <c:v>5.8</c:v>
                </c:pt>
                <c:pt idx="111">
                  <c:v>6.2</c:v>
                </c:pt>
                <c:pt idx="112">
                  <c:v>7.4</c:v>
                </c:pt>
                <c:pt idx="113">
                  <c:v>5.8</c:v>
                </c:pt>
                <c:pt idx="114">
                  <c:v>6.2</c:v>
                </c:pt>
                <c:pt idx="115">
                  <c:v>7.3</c:v>
                </c:pt>
                <c:pt idx="116">
                  <c:v>4.2</c:v>
                </c:pt>
                <c:pt idx="117">
                  <c:v>6.9</c:v>
                </c:pt>
                <c:pt idx="118">
                  <c:v>6.4</c:v>
                </c:pt>
                <c:pt idx="119">
                  <c:v>5.4</c:v>
                </c:pt>
                <c:pt idx="120">
                  <c:v>6.7</c:v>
                </c:pt>
                <c:pt idx="121">
                  <c:v>5.8</c:v>
                </c:pt>
                <c:pt idx="122">
                  <c:v>6.9</c:v>
                </c:pt>
                <c:pt idx="123">
                  <c:v>6.9</c:v>
                </c:pt>
                <c:pt idx="124">
                  <c:v>6.1</c:v>
                </c:pt>
                <c:pt idx="125">
                  <c:v>5.5</c:v>
                </c:pt>
                <c:pt idx="126">
                  <c:v>6.6</c:v>
                </c:pt>
                <c:pt idx="127">
                  <c:v>6.1</c:v>
                </c:pt>
                <c:pt idx="128">
                  <c:v>6.3</c:v>
                </c:pt>
                <c:pt idx="129">
                  <c:v>7.2</c:v>
                </c:pt>
                <c:pt idx="130">
                  <c:v>7.4</c:v>
                </c:pt>
                <c:pt idx="131">
                  <c:v>7.3</c:v>
                </c:pt>
                <c:pt idx="132">
                  <c:v>6.1</c:v>
                </c:pt>
                <c:pt idx="133">
                  <c:v>7.7</c:v>
                </c:pt>
                <c:pt idx="134">
                  <c:v>6.1</c:v>
                </c:pt>
                <c:pt idx="135">
                  <c:v>8</c:v>
                </c:pt>
                <c:pt idx="136">
                  <c:v>7.3</c:v>
                </c:pt>
                <c:pt idx="137">
                  <c:v>7.9</c:v>
                </c:pt>
                <c:pt idx="138">
                  <c:v>5.5</c:v>
                </c:pt>
                <c:pt idx="139">
                  <c:v>5</c:v>
                </c:pt>
                <c:pt idx="140">
                  <c:v>6.6</c:v>
                </c:pt>
                <c:pt idx="141">
                  <c:v>5.7</c:v>
                </c:pt>
                <c:pt idx="142">
                  <c:v>5.8</c:v>
                </c:pt>
                <c:pt idx="143">
                  <c:v>6</c:v>
                </c:pt>
                <c:pt idx="144">
                  <c:v>6.4</c:v>
                </c:pt>
                <c:pt idx="145">
                  <c:v>6.9</c:v>
                </c:pt>
                <c:pt idx="146">
                  <c:v>6.4</c:v>
                </c:pt>
                <c:pt idx="147">
                  <c:v>7.4</c:v>
                </c:pt>
                <c:pt idx="148">
                  <c:v>5.5</c:v>
                </c:pt>
                <c:pt idx="149">
                  <c:v>5.9</c:v>
                </c:pt>
                <c:pt idx="150">
                  <c:v>6.8</c:v>
                </c:pt>
                <c:pt idx="151">
                  <c:v>7.5</c:v>
                </c:pt>
                <c:pt idx="152">
                  <c:v>6.8</c:v>
                </c:pt>
                <c:pt idx="153">
                  <c:v>6.5</c:v>
                </c:pt>
                <c:pt idx="154">
                  <c:v>7.2</c:v>
                </c:pt>
                <c:pt idx="155">
                  <c:v>6.7</c:v>
                </c:pt>
                <c:pt idx="156">
                  <c:v>8.1</c:v>
                </c:pt>
                <c:pt idx="157">
                  <c:v>7.6</c:v>
                </c:pt>
                <c:pt idx="158">
                  <c:v>7.4</c:v>
                </c:pt>
                <c:pt idx="159">
                  <c:v>7.6</c:v>
                </c:pt>
                <c:pt idx="160">
                  <c:v>6.7</c:v>
                </c:pt>
                <c:pt idx="161">
                  <c:v>6.5</c:v>
                </c:pt>
                <c:pt idx="162">
                  <c:v>6.6</c:v>
                </c:pt>
                <c:pt idx="163">
                  <c:v>6.7</c:v>
                </c:pt>
                <c:pt idx="164">
                  <c:v>6.4</c:v>
                </c:pt>
                <c:pt idx="165">
                  <c:v>5.8</c:v>
                </c:pt>
                <c:pt idx="166">
                  <c:v>7.4</c:v>
                </c:pt>
                <c:pt idx="167">
                  <c:v>7.8</c:v>
                </c:pt>
                <c:pt idx="168">
                  <c:v>4.9000000000000004</c:v>
                </c:pt>
                <c:pt idx="169">
                  <c:v>6.5</c:v>
                </c:pt>
                <c:pt idx="170">
                  <c:v>6.2</c:v>
                </c:pt>
                <c:pt idx="171">
                  <c:v>7.3</c:v>
                </c:pt>
                <c:pt idx="172">
                  <c:v>5.6</c:v>
                </c:pt>
                <c:pt idx="173">
                  <c:v>8.1</c:v>
                </c:pt>
                <c:pt idx="174">
                  <c:v>6.7</c:v>
                </c:pt>
                <c:pt idx="175">
                  <c:v>6.4</c:v>
                </c:pt>
                <c:pt idx="176">
                  <c:v>7.5</c:v>
                </c:pt>
                <c:pt idx="177">
                  <c:v>7.3</c:v>
                </c:pt>
                <c:pt idx="178">
                  <c:v>7.5</c:v>
                </c:pt>
                <c:pt idx="179">
                  <c:v>5.8</c:v>
                </c:pt>
                <c:pt idx="180">
                  <c:v>7.5</c:v>
                </c:pt>
                <c:pt idx="181">
                  <c:v>6.6</c:v>
                </c:pt>
                <c:pt idx="182">
                  <c:v>6.7</c:v>
                </c:pt>
                <c:pt idx="183">
                  <c:v>3.7</c:v>
                </c:pt>
                <c:pt idx="184">
                  <c:v>6</c:v>
                </c:pt>
                <c:pt idx="185">
                  <c:v>6.4</c:v>
                </c:pt>
                <c:pt idx="186">
                  <c:v>6.1</c:v>
                </c:pt>
                <c:pt idx="187">
                  <c:v>6.4</c:v>
                </c:pt>
                <c:pt idx="188">
                  <c:v>5.6</c:v>
                </c:pt>
                <c:pt idx="189">
                  <c:v>8</c:v>
                </c:pt>
                <c:pt idx="190">
                  <c:v>5.2</c:v>
                </c:pt>
                <c:pt idx="191">
                  <c:v>7.1</c:v>
                </c:pt>
                <c:pt idx="192">
                  <c:v>4.8</c:v>
                </c:pt>
                <c:pt idx="193">
                  <c:v>7</c:v>
                </c:pt>
                <c:pt idx="194">
                  <c:v>5.4</c:v>
                </c:pt>
                <c:pt idx="195">
                  <c:v>6.6</c:v>
                </c:pt>
                <c:pt idx="196">
                  <c:v>6.7</c:v>
                </c:pt>
                <c:pt idx="197">
                  <c:v>6.2</c:v>
                </c:pt>
                <c:pt idx="198">
                  <c:v>6.1</c:v>
                </c:pt>
                <c:pt idx="199">
                  <c:v>5.3</c:v>
                </c:pt>
                <c:pt idx="200">
                  <c:v>6.3</c:v>
                </c:pt>
                <c:pt idx="201">
                  <c:v>7</c:v>
                </c:pt>
                <c:pt idx="202">
                  <c:v>7.6</c:v>
                </c:pt>
                <c:pt idx="203">
                  <c:v>6.7</c:v>
                </c:pt>
                <c:pt idx="204">
                  <c:v>8.1</c:v>
                </c:pt>
                <c:pt idx="205">
                  <c:v>6.7</c:v>
                </c:pt>
                <c:pt idx="206">
                  <c:v>6.5</c:v>
                </c:pt>
                <c:pt idx="207">
                  <c:v>7.3</c:v>
                </c:pt>
                <c:pt idx="208">
                  <c:v>5.0999999999999996</c:v>
                </c:pt>
                <c:pt idx="209">
                  <c:v>6</c:v>
                </c:pt>
                <c:pt idx="210">
                  <c:v>6.1</c:v>
                </c:pt>
                <c:pt idx="211">
                  <c:v>5.9</c:v>
                </c:pt>
                <c:pt idx="212">
                  <c:v>7.8</c:v>
                </c:pt>
                <c:pt idx="213">
                  <c:v>5.8</c:v>
                </c:pt>
                <c:pt idx="214">
                  <c:v>6.3</c:v>
                </c:pt>
                <c:pt idx="215">
                  <c:v>4.3</c:v>
                </c:pt>
                <c:pt idx="216">
                  <c:v>6.4</c:v>
                </c:pt>
                <c:pt idx="217">
                  <c:v>6.1</c:v>
                </c:pt>
                <c:pt idx="218">
                  <c:v>6.5</c:v>
                </c:pt>
                <c:pt idx="219">
                  <c:v>7.1</c:v>
                </c:pt>
                <c:pt idx="220">
                  <c:v>6.4</c:v>
                </c:pt>
                <c:pt idx="221">
                  <c:v>6.5</c:v>
                </c:pt>
                <c:pt idx="222">
                  <c:v>6.3</c:v>
                </c:pt>
                <c:pt idx="223">
                  <c:v>4.9000000000000004</c:v>
                </c:pt>
                <c:pt idx="224">
                  <c:v>5.8</c:v>
                </c:pt>
                <c:pt idx="225">
                  <c:v>7.6</c:v>
                </c:pt>
                <c:pt idx="226">
                  <c:v>6.2</c:v>
                </c:pt>
                <c:pt idx="227">
                  <c:v>5.5</c:v>
                </c:pt>
                <c:pt idx="228">
                  <c:v>5.4</c:v>
                </c:pt>
                <c:pt idx="229">
                  <c:v>5.8</c:v>
                </c:pt>
                <c:pt idx="230">
                  <c:v>7.1</c:v>
                </c:pt>
                <c:pt idx="231">
                  <c:v>5.4</c:v>
                </c:pt>
                <c:pt idx="232">
                  <c:v>3.7</c:v>
                </c:pt>
                <c:pt idx="233">
                  <c:v>6.7</c:v>
                </c:pt>
                <c:pt idx="234">
                  <c:v>7.2</c:v>
                </c:pt>
                <c:pt idx="235">
                  <c:v>5.8</c:v>
                </c:pt>
                <c:pt idx="236">
                  <c:v>3.8</c:v>
                </c:pt>
                <c:pt idx="237">
                  <c:v>7.1</c:v>
                </c:pt>
                <c:pt idx="238">
                  <c:v>5.9</c:v>
                </c:pt>
                <c:pt idx="239">
                  <c:v>7.1</c:v>
                </c:pt>
                <c:pt idx="240">
                  <c:v>8.1</c:v>
                </c:pt>
                <c:pt idx="241">
                  <c:v>6.9</c:v>
                </c:pt>
                <c:pt idx="242">
                  <c:v>4.4000000000000004</c:v>
                </c:pt>
                <c:pt idx="243">
                  <c:v>6.5</c:v>
                </c:pt>
                <c:pt idx="244">
                  <c:v>7.7</c:v>
                </c:pt>
                <c:pt idx="245">
                  <c:v>8</c:v>
                </c:pt>
                <c:pt idx="246">
                  <c:v>5.7</c:v>
                </c:pt>
                <c:pt idx="247">
                  <c:v>8.5</c:v>
                </c:pt>
                <c:pt idx="248">
                  <c:v>7</c:v>
                </c:pt>
                <c:pt idx="249">
                  <c:v>7.2</c:v>
                </c:pt>
                <c:pt idx="250">
                  <c:v>6.4</c:v>
                </c:pt>
                <c:pt idx="251">
                  <c:v>5.5</c:v>
                </c:pt>
                <c:pt idx="252">
                  <c:v>6.7</c:v>
                </c:pt>
                <c:pt idx="253">
                  <c:v>6.1</c:v>
                </c:pt>
                <c:pt idx="254">
                  <c:v>6.9</c:v>
                </c:pt>
                <c:pt idx="255">
                  <c:v>7.3</c:v>
                </c:pt>
                <c:pt idx="256">
                  <c:v>6.7</c:v>
                </c:pt>
                <c:pt idx="257">
                  <c:v>6.9</c:v>
                </c:pt>
                <c:pt idx="258">
                  <c:v>5.0999999999999996</c:v>
                </c:pt>
                <c:pt idx="259">
                  <c:v>6.8</c:v>
                </c:pt>
                <c:pt idx="260">
                  <c:v>6.7</c:v>
                </c:pt>
                <c:pt idx="261">
                  <c:v>6</c:v>
                </c:pt>
                <c:pt idx="262">
                  <c:v>5.7</c:v>
                </c:pt>
                <c:pt idx="263">
                  <c:v>8</c:v>
                </c:pt>
                <c:pt idx="264">
                  <c:v>5.4</c:v>
                </c:pt>
                <c:pt idx="265">
                  <c:v>7.2</c:v>
                </c:pt>
                <c:pt idx="266">
                  <c:v>7</c:v>
                </c:pt>
                <c:pt idx="267">
                  <c:v>3.3</c:v>
                </c:pt>
                <c:pt idx="268">
                  <c:v>6</c:v>
                </c:pt>
                <c:pt idx="269">
                  <c:v>7.1</c:v>
                </c:pt>
                <c:pt idx="270">
                  <c:v>5.4</c:v>
                </c:pt>
                <c:pt idx="271">
                  <c:v>6.1</c:v>
                </c:pt>
                <c:pt idx="272">
                  <c:v>5.3</c:v>
                </c:pt>
                <c:pt idx="273">
                  <c:v>2.2000000000000002</c:v>
                </c:pt>
                <c:pt idx="274">
                  <c:v>7</c:v>
                </c:pt>
                <c:pt idx="275">
                  <c:v>3.8</c:v>
                </c:pt>
                <c:pt idx="276">
                  <c:v>6.9</c:v>
                </c:pt>
                <c:pt idx="277">
                  <c:v>7.2</c:v>
                </c:pt>
                <c:pt idx="278">
                  <c:v>7.3</c:v>
                </c:pt>
                <c:pt idx="279">
                  <c:v>6.3</c:v>
                </c:pt>
                <c:pt idx="280">
                  <c:v>7.6</c:v>
                </c:pt>
                <c:pt idx="281">
                  <c:v>6.8</c:v>
                </c:pt>
                <c:pt idx="282">
                  <c:v>5.2</c:v>
                </c:pt>
                <c:pt idx="283">
                  <c:v>7.7</c:v>
                </c:pt>
                <c:pt idx="284">
                  <c:v>6.2</c:v>
                </c:pt>
                <c:pt idx="285">
                  <c:v>7.7</c:v>
                </c:pt>
                <c:pt idx="286">
                  <c:v>4.3</c:v>
                </c:pt>
                <c:pt idx="287">
                  <c:v>6.9</c:v>
                </c:pt>
                <c:pt idx="288">
                  <c:v>6.6</c:v>
                </c:pt>
                <c:pt idx="289">
                  <c:v>7</c:v>
                </c:pt>
                <c:pt idx="290">
                  <c:v>6.7</c:v>
                </c:pt>
                <c:pt idx="291">
                  <c:v>8.1999999999999993</c:v>
                </c:pt>
                <c:pt idx="292">
                  <c:v>5.5</c:v>
                </c:pt>
                <c:pt idx="293">
                  <c:v>5.7</c:v>
                </c:pt>
                <c:pt idx="294">
                  <c:v>6.3</c:v>
                </c:pt>
                <c:pt idx="295">
                  <c:v>5.9</c:v>
                </c:pt>
                <c:pt idx="296">
                  <c:v>7.6</c:v>
                </c:pt>
                <c:pt idx="297">
                  <c:v>6.6</c:v>
                </c:pt>
                <c:pt idx="298">
                  <c:v>5.3</c:v>
                </c:pt>
                <c:pt idx="299">
                  <c:v>6</c:v>
                </c:pt>
                <c:pt idx="300">
                  <c:v>8</c:v>
                </c:pt>
                <c:pt idx="301">
                  <c:v>5.6</c:v>
                </c:pt>
                <c:pt idx="302">
                  <c:v>5.9</c:v>
                </c:pt>
                <c:pt idx="303">
                  <c:v>7.3</c:v>
                </c:pt>
                <c:pt idx="304">
                  <c:v>7.9</c:v>
                </c:pt>
                <c:pt idx="305">
                  <c:v>6.8</c:v>
                </c:pt>
                <c:pt idx="306">
                  <c:v>6.6</c:v>
                </c:pt>
                <c:pt idx="307">
                  <c:v>6.6</c:v>
                </c:pt>
                <c:pt idx="308">
                  <c:v>7</c:v>
                </c:pt>
                <c:pt idx="309">
                  <c:v>7</c:v>
                </c:pt>
                <c:pt idx="310">
                  <c:v>7.3</c:v>
                </c:pt>
                <c:pt idx="311">
                  <c:v>5.5</c:v>
                </c:pt>
                <c:pt idx="312">
                  <c:v>8.5</c:v>
                </c:pt>
                <c:pt idx="313">
                  <c:v>7.5</c:v>
                </c:pt>
                <c:pt idx="314">
                  <c:v>7</c:v>
                </c:pt>
                <c:pt idx="315">
                  <c:v>7.6</c:v>
                </c:pt>
                <c:pt idx="316">
                  <c:v>7.6</c:v>
                </c:pt>
                <c:pt idx="317">
                  <c:v>6.1</c:v>
                </c:pt>
                <c:pt idx="318">
                  <c:v>6.8</c:v>
                </c:pt>
                <c:pt idx="319">
                  <c:v>5</c:v>
                </c:pt>
                <c:pt idx="320">
                  <c:v>7.1</c:v>
                </c:pt>
                <c:pt idx="321">
                  <c:v>5.5</c:v>
                </c:pt>
                <c:pt idx="322">
                  <c:v>5.6</c:v>
                </c:pt>
                <c:pt idx="323">
                  <c:v>7.1</c:v>
                </c:pt>
                <c:pt idx="324">
                  <c:v>4.9000000000000004</c:v>
                </c:pt>
                <c:pt idx="325">
                  <c:v>7.4</c:v>
                </c:pt>
                <c:pt idx="326">
                  <c:v>5.7</c:v>
                </c:pt>
                <c:pt idx="327">
                  <c:v>6.4</c:v>
                </c:pt>
                <c:pt idx="328">
                  <c:v>5.9</c:v>
                </c:pt>
                <c:pt idx="329">
                  <c:v>5.5</c:v>
                </c:pt>
                <c:pt idx="330">
                  <c:v>6.9</c:v>
                </c:pt>
                <c:pt idx="331">
                  <c:v>6.2</c:v>
                </c:pt>
                <c:pt idx="332">
                  <c:v>7</c:v>
                </c:pt>
                <c:pt idx="333">
                  <c:v>5.6</c:v>
                </c:pt>
                <c:pt idx="334">
                  <c:v>7</c:v>
                </c:pt>
                <c:pt idx="335">
                  <c:v>6.8</c:v>
                </c:pt>
                <c:pt idx="336">
                  <c:v>5.4</c:v>
                </c:pt>
                <c:pt idx="337">
                  <c:v>6.1</c:v>
                </c:pt>
                <c:pt idx="338">
                  <c:v>6.7</c:v>
                </c:pt>
                <c:pt idx="339">
                  <c:v>6.9</c:v>
                </c:pt>
                <c:pt idx="340">
                  <c:v>8</c:v>
                </c:pt>
                <c:pt idx="341">
                  <c:v>4.4000000000000004</c:v>
                </c:pt>
                <c:pt idx="342">
                  <c:v>7.3</c:v>
                </c:pt>
                <c:pt idx="343">
                  <c:v>6.3</c:v>
                </c:pt>
                <c:pt idx="344">
                  <c:v>7.7</c:v>
                </c:pt>
                <c:pt idx="345">
                  <c:v>6.5</c:v>
                </c:pt>
                <c:pt idx="346">
                  <c:v>7.8</c:v>
                </c:pt>
                <c:pt idx="347">
                  <c:v>6.4</c:v>
                </c:pt>
                <c:pt idx="348">
                  <c:v>7.8</c:v>
                </c:pt>
                <c:pt idx="349">
                  <c:v>5.8</c:v>
                </c:pt>
                <c:pt idx="350">
                  <c:v>7.1</c:v>
                </c:pt>
                <c:pt idx="351">
                  <c:v>7.1</c:v>
                </c:pt>
                <c:pt idx="352">
                  <c:v>6.8</c:v>
                </c:pt>
                <c:pt idx="353">
                  <c:v>4.8</c:v>
                </c:pt>
                <c:pt idx="354">
                  <c:v>6.2</c:v>
                </c:pt>
                <c:pt idx="355">
                  <c:v>6.9</c:v>
                </c:pt>
                <c:pt idx="356">
                  <c:v>7.3</c:v>
                </c:pt>
                <c:pt idx="357">
                  <c:v>6.6</c:v>
                </c:pt>
                <c:pt idx="358">
                  <c:v>6.9</c:v>
                </c:pt>
                <c:pt idx="359">
                  <c:v>6.2</c:v>
                </c:pt>
                <c:pt idx="360">
                  <c:v>6.7</c:v>
                </c:pt>
                <c:pt idx="361">
                  <c:v>7.6</c:v>
                </c:pt>
                <c:pt idx="362">
                  <c:v>6.7</c:v>
                </c:pt>
                <c:pt idx="363">
                  <c:v>6.2</c:v>
                </c:pt>
                <c:pt idx="364">
                  <c:v>7.3</c:v>
                </c:pt>
                <c:pt idx="365">
                  <c:v>6</c:v>
                </c:pt>
                <c:pt idx="366">
                  <c:v>7.1</c:v>
                </c:pt>
                <c:pt idx="367">
                  <c:v>5.5</c:v>
                </c:pt>
                <c:pt idx="368">
                  <c:v>7.8</c:v>
                </c:pt>
                <c:pt idx="369">
                  <c:v>5.6</c:v>
                </c:pt>
                <c:pt idx="370">
                  <c:v>7.5</c:v>
                </c:pt>
                <c:pt idx="371">
                  <c:v>5.4</c:v>
                </c:pt>
                <c:pt idx="372">
                  <c:v>4.3</c:v>
                </c:pt>
                <c:pt idx="373">
                  <c:v>4.9000000000000004</c:v>
                </c:pt>
                <c:pt idx="374">
                  <c:v>7.1</c:v>
                </c:pt>
                <c:pt idx="375">
                  <c:v>6.4</c:v>
                </c:pt>
                <c:pt idx="376">
                  <c:v>6.9</c:v>
                </c:pt>
                <c:pt idx="377">
                  <c:v>4.3</c:v>
                </c:pt>
                <c:pt idx="378">
                  <c:v>6.1</c:v>
                </c:pt>
                <c:pt idx="379">
                  <c:v>7</c:v>
                </c:pt>
                <c:pt idx="380">
                  <c:v>5.9</c:v>
                </c:pt>
                <c:pt idx="381">
                  <c:v>6.7</c:v>
                </c:pt>
                <c:pt idx="382">
                  <c:v>6.5</c:v>
                </c:pt>
                <c:pt idx="383">
                  <c:v>7.1</c:v>
                </c:pt>
                <c:pt idx="384">
                  <c:v>7.3</c:v>
                </c:pt>
                <c:pt idx="385">
                  <c:v>6.5</c:v>
                </c:pt>
                <c:pt idx="386">
                  <c:v>7</c:v>
                </c:pt>
                <c:pt idx="387">
                  <c:v>6.8</c:v>
                </c:pt>
                <c:pt idx="388">
                  <c:v>7.2</c:v>
                </c:pt>
                <c:pt idx="389">
                  <c:v>6.4</c:v>
                </c:pt>
                <c:pt idx="390">
                  <c:v>6.1</c:v>
                </c:pt>
                <c:pt idx="391">
                  <c:v>6.7</c:v>
                </c:pt>
                <c:pt idx="392">
                  <c:v>6.4</c:v>
                </c:pt>
                <c:pt idx="393">
                  <c:v>4.4000000000000004</c:v>
                </c:pt>
                <c:pt idx="394">
                  <c:v>5.4</c:v>
                </c:pt>
                <c:pt idx="395">
                  <c:v>6.5</c:v>
                </c:pt>
                <c:pt idx="396">
                  <c:v>6.7</c:v>
                </c:pt>
                <c:pt idx="397">
                  <c:v>8.1</c:v>
                </c:pt>
                <c:pt idx="398">
                  <c:v>5.6</c:v>
                </c:pt>
                <c:pt idx="399">
                  <c:v>6.3</c:v>
                </c:pt>
                <c:pt idx="400">
                  <c:v>7.3</c:v>
                </c:pt>
                <c:pt idx="401">
                  <c:v>6.1</c:v>
                </c:pt>
                <c:pt idx="402">
                  <c:v>7.7</c:v>
                </c:pt>
                <c:pt idx="403">
                  <c:v>6.4</c:v>
                </c:pt>
                <c:pt idx="404">
                  <c:v>6.8</c:v>
                </c:pt>
                <c:pt idx="405">
                  <c:v>6.6</c:v>
                </c:pt>
                <c:pt idx="406">
                  <c:v>7.2</c:v>
                </c:pt>
                <c:pt idx="407">
                  <c:v>6.9</c:v>
                </c:pt>
                <c:pt idx="408">
                  <c:v>5.2</c:v>
                </c:pt>
                <c:pt idx="409">
                  <c:v>4.9000000000000004</c:v>
                </c:pt>
                <c:pt idx="410">
                  <c:v>6.3</c:v>
                </c:pt>
                <c:pt idx="411">
                  <c:v>5.6</c:v>
                </c:pt>
                <c:pt idx="412">
                  <c:v>5.5</c:v>
                </c:pt>
                <c:pt idx="413">
                  <c:v>6.7</c:v>
                </c:pt>
                <c:pt idx="414">
                  <c:v>7.6</c:v>
                </c:pt>
                <c:pt idx="415">
                  <c:v>5.7</c:v>
                </c:pt>
                <c:pt idx="416">
                  <c:v>4.5999999999999996</c:v>
                </c:pt>
                <c:pt idx="417">
                  <c:v>7</c:v>
                </c:pt>
                <c:pt idx="418">
                  <c:v>5.2</c:v>
                </c:pt>
                <c:pt idx="419">
                  <c:v>5.0999999999999996</c:v>
                </c:pt>
                <c:pt idx="420">
                  <c:v>6.6</c:v>
                </c:pt>
                <c:pt idx="421">
                  <c:v>7</c:v>
                </c:pt>
                <c:pt idx="422">
                  <c:v>6.7</c:v>
                </c:pt>
                <c:pt idx="423">
                  <c:v>7.3</c:v>
                </c:pt>
                <c:pt idx="424">
                  <c:v>5.9</c:v>
                </c:pt>
                <c:pt idx="425">
                  <c:v>5.6</c:v>
                </c:pt>
                <c:pt idx="426">
                  <c:v>6.5</c:v>
                </c:pt>
                <c:pt idx="427">
                  <c:v>5.9</c:v>
                </c:pt>
                <c:pt idx="428">
                  <c:v>7</c:v>
                </c:pt>
                <c:pt idx="429">
                  <c:v>5.3</c:v>
                </c:pt>
                <c:pt idx="430">
                  <c:v>5.9</c:v>
                </c:pt>
                <c:pt idx="431">
                  <c:v>6.3</c:v>
                </c:pt>
                <c:pt idx="432">
                  <c:v>6.4</c:v>
                </c:pt>
                <c:pt idx="433">
                  <c:v>6.9</c:v>
                </c:pt>
                <c:pt idx="434">
                  <c:v>6.3</c:v>
                </c:pt>
                <c:pt idx="435">
                  <c:v>7.3</c:v>
                </c:pt>
                <c:pt idx="436">
                  <c:v>5.8</c:v>
                </c:pt>
                <c:pt idx="437">
                  <c:v>5.2</c:v>
                </c:pt>
                <c:pt idx="438">
                  <c:v>2.4</c:v>
                </c:pt>
                <c:pt idx="439">
                  <c:v>5.7</c:v>
                </c:pt>
                <c:pt idx="440">
                  <c:v>5.8</c:v>
                </c:pt>
                <c:pt idx="441">
                  <c:v>5.6</c:v>
                </c:pt>
                <c:pt idx="442">
                  <c:v>5.8</c:v>
                </c:pt>
                <c:pt idx="443">
                  <c:v>6</c:v>
                </c:pt>
                <c:pt idx="444">
                  <c:v>5.7</c:v>
                </c:pt>
                <c:pt idx="445">
                  <c:v>6</c:v>
                </c:pt>
                <c:pt idx="446">
                  <c:v>7.8</c:v>
                </c:pt>
                <c:pt idx="447">
                  <c:v>4.2</c:v>
                </c:pt>
                <c:pt idx="448">
                  <c:v>5.6</c:v>
                </c:pt>
                <c:pt idx="449">
                  <c:v>4.4000000000000004</c:v>
                </c:pt>
                <c:pt idx="450">
                  <c:v>8.1999999999999993</c:v>
                </c:pt>
                <c:pt idx="451">
                  <c:v>8.5</c:v>
                </c:pt>
                <c:pt idx="452">
                  <c:v>5.8</c:v>
                </c:pt>
                <c:pt idx="453">
                  <c:v>6.5</c:v>
                </c:pt>
                <c:pt idx="454">
                  <c:v>7.2</c:v>
                </c:pt>
                <c:pt idx="455">
                  <c:v>6.7</c:v>
                </c:pt>
                <c:pt idx="456">
                  <c:v>3.4</c:v>
                </c:pt>
                <c:pt idx="457">
                  <c:v>5.9</c:v>
                </c:pt>
                <c:pt idx="458">
                  <c:v>7.8</c:v>
                </c:pt>
                <c:pt idx="459">
                  <c:v>5.9</c:v>
                </c:pt>
                <c:pt idx="460">
                  <c:v>4.0999999999999996</c:v>
                </c:pt>
                <c:pt idx="461">
                  <c:v>6.8</c:v>
                </c:pt>
                <c:pt idx="462">
                  <c:v>5.8</c:v>
                </c:pt>
                <c:pt idx="463">
                  <c:v>7.5</c:v>
                </c:pt>
                <c:pt idx="464">
                  <c:v>6.9</c:v>
                </c:pt>
                <c:pt idx="465">
                  <c:v>6.5</c:v>
                </c:pt>
                <c:pt idx="466">
                  <c:v>6.9</c:v>
                </c:pt>
                <c:pt idx="467">
                  <c:v>7.9</c:v>
                </c:pt>
                <c:pt idx="468">
                  <c:v>7.4</c:v>
                </c:pt>
                <c:pt idx="469">
                  <c:v>6.7</c:v>
                </c:pt>
                <c:pt idx="470">
                  <c:v>7.4</c:v>
                </c:pt>
                <c:pt idx="471">
                  <c:v>6.9</c:v>
                </c:pt>
                <c:pt idx="472">
                  <c:v>6.8</c:v>
                </c:pt>
                <c:pt idx="473">
                  <c:v>6.7</c:v>
                </c:pt>
                <c:pt idx="474">
                  <c:v>5.0999999999999996</c:v>
                </c:pt>
                <c:pt idx="475">
                  <c:v>4.0999999999999996</c:v>
                </c:pt>
                <c:pt idx="476">
                  <c:v>7.3</c:v>
                </c:pt>
                <c:pt idx="477">
                  <c:v>6</c:v>
                </c:pt>
                <c:pt idx="478">
                  <c:v>7.3</c:v>
                </c:pt>
                <c:pt idx="479">
                  <c:v>5.4</c:v>
                </c:pt>
                <c:pt idx="480">
                  <c:v>5.9</c:v>
                </c:pt>
                <c:pt idx="481">
                  <c:v>7.1</c:v>
                </c:pt>
                <c:pt idx="482">
                  <c:v>6</c:v>
                </c:pt>
                <c:pt idx="483">
                  <c:v>6.5</c:v>
                </c:pt>
                <c:pt idx="484">
                  <c:v>5.7</c:v>
                </c:pt>
                <c:pt idx="485">
                  <c:v>6.6</c:v>
                </c:pt>
                <c:pt idx="486">
                  <c:v>5.4</c:v>
                </c:pt>
                <c:pt idx="487">
                  <c:v>7.3</c:v>
                </c:pt>
                <c:pt idx="488">
                  <c:v>6.5</c:v>
                </c:pt>
                <c:pt idx="489">
                  <c:v>6.6</c:v>
                </c:pt>
                <c:pt idx="490">
                  <c:v>6.6</c:v>
                </c:pt>
                <c:pt idx="491">
                  <c:v>5.9</c:v>
                </c:pt>
                <c:pt idx="492">
                  <c:v>6.7</c:v>
                </c:pt>
                <c:pt idx="493">
                  <c:v>6.1</c:v>
                </c:pt>
                <c:pt idx="494">
                  <c:v>6.6</c:v>
                </c:pt>
                <c:pt idx="495">
                  <c:v>6.6</c:v>
                </c:pt>
                <c:pt idx="496">
                  <c:v>5.3</c:v>
                </c:pt>
                <c:pt idx="497">
                  <c:v>6</c:v>
                </c:pt>
                <c:pt idx="498">
                  <c:v>6</c:v>
                </c:pt>
                <c:pt idx="499">
                  <c:v>4.7</c:v>
                </c:pt>
                <c:pt idx="500">
                  <c:v>6.1</c:v>
                </c:pt>
                <c:pt idx="501">
                  <c:v>7.2</c:v>
                </c:pt>
                <c:pt idx="502">
                  <c:v>6.4</c:v>
                </c:pt>
                <c:pt idx="503">
                  <c:v>6.1</c:v>
                </c:pt>
                <c:pt idx="504">
                  <c:v>5.9</c:v>
                </c:pt>
                <c:pt idx="505">
                  <c:v>6</c:v>
                </c:pt>
                <c:pt idx="506">
                  <c:v>6.3</c:v>
                </c:pt>
                <c:pt idx="507">
                  <c:v>5.6</c:v>
                </c:pt>
                <c:pt idx="508">
                  <c:v>6.4</c:v>
                </c:pt>
                <c:pt idx="509">
                  <c:v>7.1</c:v>
                </c:pt>
                <c:pt idx="510">
                  <c:v>6.6</c:v>
                </c:pt>
                <c:pt idx="511">
                  <c:v>4.5999999999999996</c:v>
                </c:pt>
                <c:pt idx="512">
                  <c:v>7.1</c:v>
                </c:pt>
                <c:pt idx="513">
                  <c:v>7.4</c:v>
                </c:pt>
                <c:pt idx="514">
                  <c:v>6.9</c:v>
                </c:pt>
                <c:pt idx="515">
                  <c:v>4.5</c:v>
                </c:pt>
                <c:pt idx="516">
                  <c:v>7.1</c:v>
                </c:pt>
                <c:pt idx="517">
                  <c:v>6.5</c:v>
                </c:pt>
                <c:pt idx="518">
                  <c:v>5.3</c:v>
                </c:pt>
                <c:pt idx="519">
                  <c:v>6.7</c:v>
                </c:pt>
                <c:pt idx="520">
                  <c:v>7.2</c:v>
                </c:pt>
                <c:pt idx="521">
                  <c:v>7.2</c:v>
                </c:pt>
                <c:pt idx="522">
                  <c:v>5.5</c:v>
                </c:pt>
                <c:pt idx="523">
                  <c:v>5.8</c:v>
                </c:pt>
                <c:pt idx="524">
                  <c:v>6</c:v>
                </c:pt>
                <c:pt idx="525">
                  <c:v>6.6</c:v>
                </c:pt>
                <c:pt idx="526">
                  <c:v>8.3000000000000007</c:v>
                </c:pt>
                <c:pt idx="527">
                  <c:v>6.7</c:v>
                </c:pt>
                <c:pt idx="528">
                  <c:v>7.1</c:v>
                </c:pt>
                <c:pt idx="529">
                  <c:v>6</c:v>
                </c:pt>
                <c:pt idx="530">
                  <c:v>6.9</c:v>
                </c:pt>
                <c:pt idx="531">
                  <c:v>5.6</c:v>
                </c:pt>
                <c:pt idx="532">
                  <c:v>5.6</c:v>
                </c:pt>
                <c:pt idx="533">
                  <c:v>4.5</c:v>
                </c:pt>
                <c:pt idx="534">
                  <c:v>7.1</c:v>
                </c:pt>
                <c:pt idx="535">
                  <c:v>6.5</c:v>
                </c:pt>
                <c:pt idx="536">
                  <c:v>6.4</c:v>
                </c:pt>
                <c:pt idx="537">
                  <c:v>5.8</c:v>
                </c:pt>
                <c:pt idx="538">
                  <c:v>8</c:v>
                </c:pt>
                <c:pt idx="539">
                  <c:v>6.2</c:v>
                </c:pt>
                <c:pt idx="540">
                  <c:v>7.2</c:v>
                </c:pt>
                <c:pt idx="541">
                  <c:v>6.1</c:v>
                </c:pt>
                <c:pt idx="542">
                  <c:v>6.3</c:v>
                </c:pt>
                <c:pt idx="543">
                  <c:v>6.3</c:v>
                </c:pt>
                <c:pt idx="544">
                  <c:v>6.3</c:v>
                </c:pt>
                <c:pt idx="545">
                  <c:v>7.7</c:v>
                </c:pt>
                <c:pt idx="546">
                  <c:v>7</c:v>
                </c:pt>
                <c:pt idx="547">
                  <c:v>5.3</c:v>
                </c:pt>
                <c:pt idx="548">
                  <c:v>5.6</c:v>
                </c:pt>
                <c:pt idx="549">
                  <c:v>5.2</c:v>
                </c:pt>
                <c:pt idx="550">
                  <c:v>5.4</c:v>
                </c:pt>
                <c:pt idx="551">
                  <c:v>6.4</c:v>
                </c:pt>
                <c:pt idx="552">
                  <c:v>5.9</c:v>
                </c:pt>
                <c:pt idx="553">
                  <c:v>6.3</c:v>
                </c:pt>
                <c:pt idx="554">
                  <c:v>6.5</c:v>
                </c:pt>
                <c:pt idx="555">
                  <c:v>3</c:v>
                </c:pt>
                <c:pt idx="556">
                  <c:v>3.6</c:v>
                </c:pt>
                <c:pt idx="557">
                  <c:v>5.8</c:v>
                </c:pt>
                <c:pt idx="558">
                  <c:v>6.2</c:v>
                </c:pt>
                <c:pt idx="559">
                  <c:v>5.6</c:v>
                </c:pt>
                <c:pt idx="560">
                  <c:v>5.4</c:v>
                </c:pt>
                <c:pt idx="561">
                  <c:v>6.1</c:v>
                </c:pt>
                <c:pt idx="562">
                  <c:v>4.2</c:v>
                </c:pt>
                <c:pt idx="563">
                  <c:v>6.7</c:v>
                </c:pt>
                <c:pt idx="564">
                  <c:v>4.2</c:v>
                </c:pt>
                <c:pt idx="565">
                  <c:v>6.4</c:v>
                </c:pt>
                <c:pt idx="566">
                  <c:v>4.9000000000000004</c:v>
                </c:pt>
                <c:pt idx="567">
                  <c:v>6.8</c:v>
                </c:pt>
                <c:pt idx="568">
                  <c:v>7.7</c:v>
                </c:pt>
                <c:pt idx="569">
                  <c:v>5.6</c:v>
                </c:pt>
                <c:pt idx="570">
                  <c:v>6.4</c:v>
                </c:pt>
                <c:pt idx="571">
                  <c:v>7.2</c:v>
                </c:pt>
                <c:pt idx="572">
                  <c:v>6</c:v>
                </c:pt>
                <c:pt idx="573">
                  <c:v>5.9</c:v>
                </c:pt>
                <c:pt idx="574">
                  <c:v>6.8</c:v>
                </c:pt>
                <c:pt idx="575">
                  <c:v>7.1</c:v>
                </c:pt>
                <c:pt idx="576">
                  <c:v>5.9</c:v>
                </c:pt>
                <c:pt idx="577">
                  <c:v>5.9</c:v>
                </c:pt>
                <c:pt idx="578">
                  <c:v>6.2</c:v>
                </c:pt>
                <c:pt idx="579">
                  <c:v>7</c:v>
                </c:pt>
                <c:pt idx="580">
                  <c:v>5.4</c:v>
                </c:pt>
                <c:pt idx="581">
                  <c:v>6.5</c:v>
                </c:pt>
                <c:pt idx="582">
                  <c:v>6.4</c:v>
                </c:pt>
                <c:pt idx="583">
                  <c:v>7.6</c:v>
                </c:pt>
                <c:pt idx="584">
                  <c:v>5.5</c:v>
                </c:pt>
                <c:pt idx="585">
                  <c:v>7.4</c:v>
                </c:pt>
                <c:pt idx="586">
                  <c:v>8.6999999999999993</c:v>
                </c:pt>
                <c:pt idx="587">
                  <c:v>7.6</c:v>
                </c:pt>
                <c:pt idx="588">
                  <c:v>5.5</c:v>
                </c:pt>
                <c:pt idx="589">
                  <c:v>6.5</c:v>
                </c:pt>
                <c:pt idx="590">
                  <c:v>6.9</c:v>
                </c:pt>
                <c:pt idx="591">
                  <c:v>6.7</c:v>
                </c:pt>
                <c:pt idx="592">
                  <c:v>6.6</c:v>
                </c:pt>
                <c:pt idx="593">
                  <c:v>7.2</c:v>
                </c:pt>
                <c:pt idx="594">
                  <c:v>6.4</c:v>
                </c:pt>
                <c:pt idx="595">
                  <c:v>6.4</c:v>
                </c:pt>
                <c:pt idx="596">
                  <c:v>6</c:v>
                </c:pt>
                <c:pt idx="597">
                  <c:v>6.1</c:v>
                </c:pt>
                <c:pt idx="598">
                  <c:v>6</c:v>
                </c:pt>
                <c:pt idx="599">
                  <c:v>6.4</c:v>
                </c:pt>
                <c:pt idx="600">
                  <c:v>6.4</c:v>
                </c:pt>
                <c:pt idx="601">
                  <c:v>5.2</c:v>
                </c:pt>
                <c:pt idx="602">
                  <c:v>6.6</c:v>
                </c:pt>
                <c:pt idx="603">
                  <c:v>6.3</c:v>
                </c:pt>
                <c:pt idx="604">
                  <c:v>5.9</c:v>
                </c:pt>
                <c:pt idx="605">
                  <c:v>6.4</c:v>
                </c:pt>
                <c:pt idx="606">
                  <c:v>6.7</c:v>
                </c:pt>
                <c:pt idx="607">
                  <c:v>5.4</c:v>
                </c:pt>
                <c:pt idx="608">
                  <c:v>6.4</c:v>
                </c:pt>
                <c:pt idx="609">
                  <c:v>6.7</c:v>
                </c:pt>
                <c:pt idx="610">
                  <c:v>6.2</c:v>
                </c:pt>
                <c:pt idx="611">
                  <c:v>6.1</c:v>
                </c:pt>
                <c:pt idx="612">
                  <c:v>8.8000000000000007</c:v>
                </c:pt>
                <c:pt idx="613">
                  <c:v>7.1</c:v>
                </c:pt>
                <c:pt idx="614">
                  <c:v>8.1</c:v>
                </c:pt>
                <c:pt idx="615">
                  <c:v>5.7</c:v>
                </c:pt>
                <c:pt idx="616">
                  <c:v>5</c:v>
                </c:pt>
                <c:pt idx="617">
                  <c:v>5.0999999999999996</c:v>
                </c:pt>
                <c:pt idx="618">
                  <c:v>6.9</c:v>
                </c:pt>
                <c:pt idx="619">
                  <c:v>4.8</c:v>
                </c:pt>
                <c:pt idx="620">
                  <c:v>6.5</c:v>
                </c:pt>
                <c:pt idx="621">
                  <c:v>5.0999999999999996</c:v>
                </c:pt>
                <c:pt idx="622">
                  <c:v>7.1</c:v>
                </c:pt>
                <c:pt idx="623">
                  <c:v>7.5</c:v>
                </c:pt>
                <c:pt idx="624">
                  <c:v>6.2</c:v>
                </c:pt>
                <c:pt idx="625">
                  <c:v>6.3</c:v>
                </c:pt>
                <c:pt idx="626">
                  <c:v>8.1</c:v>
                </c:pt>
                <c:pt idx="627">
                  <c:v>6.9</c:v>
                </c:pt>
                <c:pt idx="628">
                  <c:v>6.1</c:v>
                </c:pt>
                <c:pt idx="629">
                  <c:v>4.3</c:v>
                </c:pt>
                <c:pt idx="630">
                  <c:v>6.6</c:v>
                </c:pt>
                <c:pt idx="631">
                  <c:v>6.8</c:v>
                </c:pt>
                <c:pt idx="632">
                  <c:v>3.8</c:v>
                </c:pt>
                <c:pt idx="633">
                  <c:v>5.9</c:v>
                </c:pt>
                <c:pt idx="634">
                  <c:v>6.3</c:v>
                </c:pt>
                <c:pt idx="635">
                  <c:v>5.5</c:v>
                </c:pt>
                <c:pt idx="636">
                  <c:v>7.7</c:v>
                </c:pt>
                <c:pt idx="637">
                  <c:v>6.3</c:v>
                </c:pt>
                <c:pt idx="638">
                  <c:v>7.1</c:v>
                </c:pt>
                <c:pt idx="639">
                  <c:v>5.9</c:v>
                </c:pt>
                <c:pt idx="640">
                  <c:v>5.8</c:v>
                </c:pt>
                <c:pt idx="641">
                  <c:v>8.1</c:v>
                </c:pt>
                <c:pt idx="642">
                  <c:v>7.9</c:v>
                </c:pt>
                <c:pt idx="643">
                  <c:v>7.2</c:v>
                </c:pt>
                <c:pt idx="644">
                  <c:v>6.3</c:v>
                </c:pt>
                <c:pt idx="645">
                  <c:v>8.1</c:v>
                </c:pt>
                <c:pt idx="646">
                  <c:v>7</c:v>
                </c:pt>
                <c:pt idx="647">
                  <c:v>5.5</c:v>
                </c:pt>
                <c:pt idx="648">
                  <c:v>6.7</c:v>
                </c:pt>
                <c:pt idx="649">
                  <c:v>5.2</c:v>
                </c:pt>
                <c:pt idx="650">
                  <c:v>7</c:v>
                </c:pt>
                <c:pt idx="651">
                  <c:v>6.1</c:v>
                </c:pt>
                <c:pt idx="652">
                  <c:v>6.6</c:v>
                </c:pt>
                <c:pt idx="653">
                  <c:v>5.5</c:v>
                </c:pt>
                <c:pt idx="654">
                  <c:v>5.9</c:v>
                </c:pt>
                <c:pt idx="655">
                  <c:v>5.4</c:v>
                </c:pt>
                <c:pt idx="656">
                  <c:v>6.4</c:v>
                </c:pt>
                <c:pt idx="657">
                  <c:v>5.7</c:v>
                </c:pt>
                <c:pt idx="658">
                  <c:v>6.7</c:v>
                </c:pt>
                <c:pt idx="659">
                  <c:v>7.1</c:v>
                </c:pt>
                <c:pt idx="660">
                  <c:v>7.6</c:v>
                </c:pt>
                <c:pt idx="661">
                  <c:v>5.5</c:v>
                </c:pt>
                <c:pt idx="662">
                  <c:v>6.5</c:v>
                </c:pt>
                <c:pt idx="663">
                  <c:v>7</c:v>
                </c:pt>
                <c:pt idx="664">
                  <c:v>5.8</c:v>
                </c:pt>
                <c:pt idx="665">
                  <c:v>7.3</c:v>
                </c:pt>
                <c:pt idx="666">
                  <c:v>6.6</c:v>
                </c:pt>
                <c:pt idx="667">
                  <c:v>4.4000000000000004</c:v>
                </c:pt>
                <c:pt idx="668">
                  <c:v>7.7</c:v>
                </c:pt>
                <c:pt idx="669">
                  <c:v>5</c:v>
                </c:pt>
                <c:pt idx="670">
                  <c:v>7.7</c:v>
                </c:pt>
                <c:pt idx="671">
                  <c:v>4.4000000000000004</c:v>
                </c:pt>
                <c:pt idx="672">
                  <c:v>6.1</c:v>
                </c:pt>
                <c:pt idx="673">
                  <c:v>5.4</c:v>
                </c:pt>
                <c:pt idx="674">
                  <c:v>6.8</c:v>
                </c:pt>
                <c:pt idx="675">
                  <c:v>6.5</c:v>
                </c:pt>
                <c:pt idx="676">
                  <c:v>7</c:v>
                </c:pt>
                <c:pt idx="677">
                  <c:v>6.3</c:v>
                </c:pt>
                <c:pt idx="678">
                  <c:v>6.3</c:v>
                </c:pt>
                <c:pt idx="679">
                  <c:v>6.1</c:v>
                </c:pt>
                <c:pt idx="680">
                  <c:v>6.1</c:v>
                </c:pt>
                <c:pt idx="681">
                  <c:v>5.3</c:v>
                </c:pt>
                <c:pt idx="682">
                  <c:v>5.4</c:v>
                </c:pt>
                <c:pt idx="683">
                  <c:v>6.2</c:v>
                </c:pt>
                <c:pt idx="684">
                  <c:v>6.6</c:v>
                </c:pt>
                <c:pt idx="685">
                  <c:v>5.9</c:v>
                </c:pt>
                <c:pt idx="686">
                  <c:v>6.3</c:v>
                </c:pt>
                <c:pt idx="687">
                  <c:v>7.2</c:v>
                </c:pt>
                <c:pt idx="688">
                  <c:v>6.8</c:v>
                </c:pt>
                <c:pt idx="689">
                  <c:v>6.1</c:v>
                </c:pt>
                <c:pt idx="690">
                  <c:v>7.8</c:v>
                </c:pt>
                <c:pt idx="691">
                  <c:v>5</c:v>
                </c:pt>
                <c:pt idx="692">
                  <c:v>6.2</c:v>
                </c:pt>
                <c:pt idx="693">
                  <c:v>6.7</c:v>
                </c:pt>
                <c:pt idx="694">
                  <c:v>4.9000000000000004</c:v>
                </c:pt>
                <c:pt idx="695">
                  <c:v>7.4</c:v>
                </c:pt>
                <c:pt idx="696">
                  <c:v>7.1</c:v>
                </c:pt>
                <c:pt idx="697">
                  <c:v>6.2</c:v>
                </c:pt>
                <c:pt idx="698">
                  <c:v>4.9000000000000004</c:v>
                </c:pt>
                <c:pt idx="699">
                  <c:v>6.1</c:v>
                </c:pt>
                <c:pt idx="700">
                  <c:v>6.1</c:v>
                </c:pt>
                <c:pt idx="701">
                  <c:v>6.4</c:v>
                </c:pt>
                <c:pt idx="702">
                  <c:v>6.3</c:v>
                </c:pt>
                <c:pt idx="703">
                  <c:v>6.8</c:v>
                </c:pt>
                <c:pt idx="704">
                  <c:v>6.6</c:v>
                </c:pt>
                <c:pt idx="705">
                  <c:v>5.7</c:v>
                </c:pt>
                <c:pt idx="706">
                  <c:v>5.9</c:v>
                </c:pt>
                <c:pt idx="707">
                  <c:v>6</c:v>
                </c:pt>
                <c:pt idx="708">
                  <c:v>6.1</c:v>
                </c:pt>
                <c:pt idx="709">
                  <c:v>6.7</c:v>
                </c:pt>
                <c:pt idx="710">
                  <c:v>6.7</c:v>
                </c:pt>
                <c:pt idx="711">
                  <c:v>7.9</c:v>
                </c:pt>
                <c:pt idx="712">
                  <c:v>5</c:v>
                </c:pt>
                <c:pt idx="713">
                  <c:v>4.3</c:v>
                </c:pt>
                <c:pt idx="714">
                  <c:v>5.7</c:v>
                </c:pt>
                <c:pt idx="715">
                  <c:v>6.7</c:v>
                </c:pt>
                <c:pt idx="716">
                  <c:v>6.7</c:v>
                </c:pt>
                <c:pt idx="717">
                  <c:v>6.1</c:v>
                </c:pt>
                <c:pt idx="718">
                  <c:v>5.6</c:v>
                </c:pt>
                <c:pt idx="719">
                  <c:v>6.6</c:v>
                </c:pt>
                <c:pt idx="720">
                  <c:v>6.9</c:v>
                </c:pt>
                <c:pt idx="721">
                  <c:v>4.8</c:v>
                </c:pt>
                <c:pt idx="722">
                  <c:v>6.2</c:v>
                </c:pt>
                <c:pt idx="723">
                  <c:v>6</c:v>
                </c:pt>
                <c:pt idx="724">
                  <c:v>4.9000000000000004</c:v>
                </c:pt>
                <c:pt idx="725">
                  <c:v>5.6</c:v>
                </c:pt>
                <c:pt idx="726">
                  <c:v>6.1</c:v>
                </c:pt>
                <c:pt idx="727">
                  <c:v>6.1</c:v>
                </c:pt>
                <c:pt idx="728">
                  <c:v>4.8</c:v>
                </c:pt>
                <c:pt idx="729">
                  <c:v>5.5</c:v>
                </c:pt>
                <c:pt idx="730">
                  <c:v>6.5</c:v>
                </c:pt>
                <c:pt idx="731">
                  <c:v>6</c:v>
                </c:pt>
                <c:pt idx="732">
                  <c:v>6.7</c:v>
                </c:pt>
                <c:pt idx="733">
                  <c:v>8.1</c:v>
                </c:pt>
                <c:pt idx="734">
                  <c:v>4.9000000000000004</c:v>
                </c:pt>
                <c:pt idx="735">
                  <c:v>7.3</c:v>
                </c:pt>
                <c:pt idx="736">
                  <c:v>6.4</c:v>
                </c:pt>
                <c:pt idx="737">
                  <c:v>6.7</c:v>
                </c:pt>
                <c:pt idx="738">
                  <c:v>3.6</c:v>
                </c:pt>
                <c:pt idx="739">
                  <c:v>5.7</c:v>
                </c:pt>
                <c:pt idx="740">
                  <c:v>6</c:v>
                </c:pt>
                <c:pt idx="741">
                  <c:v>4.9000000000000004</c:v>
                </c:pt>
                <c:pt idx="742">
                  <c:v>4.7</c:v>
                </c:pt>
                <c:pt idx="743">
                  <c:v>6.3</c:v>
                </c:pt>
                <c:pt idx="744">
                  <c:v>5.9</c:v>
                </c:pt>
                <c:pt idx="745">
                  <c:v>5.9</c:v>
                </c:pt>
                <c:pt idx="746">
                  <c:v>7.5</c:v>
                </c:pt>
                <c:pt idx="747">
                  <c:v>5.6</c:v>
                </c:pt>
                <c:pt idx="748">
                  <c:v>6.4</c:v>
                </c:pt>
                <c:pt idx="749">
                  <c:v>6.3</c:v>
                </c:pt>
                <c:pt idx="750">
                  <c:v>4.3</c:v>
                </c:pt>
                <c:pt idx="751">
                  <c:v>5.9</c:v>
                </c:pt>
                <c:pt idx="752">
                  <c:v>5.5</c:v>
                </c:pt>
                <c:pt idx="753">
                  <c:v>6.2</c:v>
                </c:pt>
                <c:pt idx="754">
                  <c:v>8.8000000000000007</c:v>
                </c:pt>
                <c:pt idx="755">
                  <c:v>5.2</c:v>
                </c:pt>
                <c:pt idx="756">
                  <c:v>7</c:v>
                </c:pt>
                <c:pt idx="757">
                  <c:v>6.6</c:v>
                </c:pt>
                <c:pt idx="758">
                  <c:v>5.6</c:v>
                </c:pt>
                <c:pt idx="759">
                  <c:v>6.6</c:v>
                </c:pt>
                <c:pt idx="760">
                  <c:v>5.4</c:v>
                </c:pt>
                <c:pt idx="761">
                  <c:v>6.3</c:v>
                </c:pt>
                <c:pt idx="762">
                  <c:v>7.9</c:v>
                </c:pt>
                <c:pt idx="763">
                  <c:v>6.3</c:v>
                </c:pt>
                <c:pt idx="764">
                  <c:v>6</c:v>
                </c:pt>
                <c:pt idx="765">
                  <c:v>7.2</c:v>
                </c:pt>
                <c:pt idx="766">
                  <c:v>5.0999999999999996</c:v>
                </c:pt>
                <c:pt idx="767">
                  <c:v>7.3</c:v>
                </c:pt>
                <c:pt idx="768">
                  <c:v>8</c:v>
                </c:pt>
                <c:pt idx="769">
                  <c:v>6.2</c:v>
                </c:pt>
                <c:pt idx="770">
                  <c:v>6</c:v>
                </c:pt>
                <c:pt idx="771">
                  <c:v>6.7</c:v>
                </c:pt>
                <c:pt idx="772">
                  <c:v>8.1</c:v>
                </c:pt>
                <c:pt idx="773">
                  <c:v>6.4</c:v>
                </c:pt>
                <c:pt idx="774">
                  <c:v>8</c:v>
                </c:pt>
                <c:pt idx="775">
                  <c:v>6.3</c:v>
                </c:pt>
                <c:pt idx="776">
                  <c:v>6.4</c:v>
                </c:pt>
                <c:pt idx="777">
                  <c:v>6.6</c:v>
                </c:pt>
                <c:pt idx="778">
                  <c:v>6.4</c:v>
                </c:pt>
                <c:pt idx="779">
                  <c:v>6</c:v>
                </c:pt>
                <c:pt idx="780">
                  <c:v>6.6</c:v>
                </c:pt>
                <c:pt idx="781">
                  <c:v>5.9</c:v>
                </c:pt>
                <c:pt idx="782">
                  <c:v>6.4</c:v>
                </c:pt>
                <c:pt idx="783">
                  <c:v>6.3</c:v>
                </c:pt>
                <c:pt idx="784">
                  <c:v>7.3</c:v>
                </c:pt>
                <c:pt idx="785">
                  <c:v>6.8</c:v>
                </c:pt>
                <c:pt idx="786">
                  <c:v>7.2</c:v>
                </c:pt>
                <c:pt idx="787">
                  <c:v>5.7</c:v>
                </c:pt>
                <c:pt idx="788">
                  <c:v>6</c:v>
                </c:pt>
                <c:pt idx="789">
                  <c:v>6.5</c:v>
                </c:pt>
                <c:pt idx="790">
                  <c:v>5.8</c:v>
                </c:pt>
                <c:pt idx="791">
                  <c:v>5.8</c:v>
                </c:pt>
                <c:pt idx="792">
                  <c:v>6.7</c:v>
                </c:pt>
                <c:pt idx="793">
                  <c:v>7.8</c:v>
                </c:pt>
                <c:pt idx="794">
                  <c:v>5.6</c:v>
                </c:pt>
                <c:pt idx="795">
                  <c:v>5.8</c:v>
                </c:pt>
                <c:pt idx="796">
                  <c:v>7.4</c:v>
                </c:pt>
                <c:pt idx="797">
                  <c:v>6.9</c:v>
                </c:pt>
                <c:pt idx="798">
                  <c:v>5.5</c:v>
                </c:pt>
                <c:pt idx="799">
                  <c:v>4.7</c:v>
                </c:pt>
                <c:pt idx="800">
                  <c:v>5.6</c:v>
                </c:pt>
                <c:pt idx="801">
                  <c:v>6.4</c:v>
                </c:pt>
                <c:pt idx="802">
                  <c:v>4.2</c:v>
                </c:pt>
                <c:pt idx="803">
                  <c:v>6.4</c:v>
                </c:pt>
                <c:pt idx="804">
                  <c:v>7.7</c:v>
                </c:pt>
                <c:pt idx="805">
                  <c:v>7.7</c:v>
                </c:pt>
                <c:pt idx="806">
                  <c:v>5.3</c:v>
                </c:pt>
                <c:pt idx="807">
                  <c:v>6.7</c:v>
                </c:pt>
                <c:pt idx="808">
                  <c:v>7.7</c:v>
                </c:pt>
                <c:pt idx="809">
                  <c:v>5.7</c:v>
                </c:pt>
                <c:pt idx="810">
                  <c:v>6.4</c:v>
                </c:pt>
                <c:pt idx="811">
                  <c:v>5.6</c:v>
                </c:pt>
                <c:pt idx="812">
                  <c:v>6.8</c:v>
                </c:pt>
                <c:pt idx="813">
                  <c:v>2.4</c:v>
                </c:pt>
                <c:pt idx="814">
                  <c:v>6.2</c:v>
                </c:pt>
                <c:pt idx="815">
                  <c:v>5.9</c:v>
                </c:pt>
                <c:pt idx="816">
                  <c:v>7.1</c:v>
                </c:pt>
                <c:pt idx="817">
                  <c:v>7.6</c:v>
                </c:pt>
                <c:pt idx="818">
                  <c:v>5.5</c:v>
                </c:pt>
                <c:pt idx="819">
                  <c:v>7</c:v>
                </c:pt>
                <c:pt idx="820">
                  <c:v>7.1</c:v>
                </c:pt>
                <c:pt idx="821">
                  <c:v>7.4</c:v>
                </c:pt>
                <c:pt idx="822">
                  <c:v>5.9</c:v>
                </c:pt>
                <c:pt idx="823">
                  <c:v>8</c:v>
                </c:pt>
                <c:pt idx="824">
                  <c:v>5.8</c:v>
                </c:pt>
                <c:pt idx="825">
                  <c:v>6.3</c:v>
                </c:pt>
                <c:pt idx="826">
                  <c:v>5.7</c:v>
                </c:pt>
                <c:pt idx="827">
                  <c:v>5.0999999999999996</c:v>
                </c:pt>
                <c:pt idx="828">
                  <c:v>6.4</c:v>
                </c:pt>
                <c:pt idx="829">
                  <c:v>7.4</c:v>
                </c:pt>
                <c:pt idx="830">
                  <c:v>6.5</c:v>
                </c:pt>
                <c:pt idx="831">
                  <c:v>5.5</c:v>
                </c:pt>
                <c:pt idx="832">
                  <c:v>6.5</c:v>
                </c:pt>
                <c:pt idx="833">
                  <c:v>5.6</c:v>
                </c:pt>
                <c:pt idx="834">
                  <c:v>4.9000000000000004</c:v>
                </c:pt>
                <c:pt idx="835">
                  <c:v>4.5999999999999996</c:v>
                </c:pt>
                <c:pt idx="836">
                  <c:v>7.9</c:v>
                </c:pt>
                <c:pt idx="837">
                  <c:v>7.1</c:v>
                </c:pt>
                <c:pt idx="838">
                  <c:v>6.9</c:v>
                </c:pt>
                <c:pt idx="839">
                  <c:v>7.3</c:v>
                </c:pt>
                <c:pt idx="840">
                  <c:v>7</c:v>
                </c:pt>
                <c:pt idx="841">
                  <c:v>7.7</c:v>
                </c:pt>
                <c:pt idx="842">
                  <c:v>6.7</c:v>
                </c:pt>
                <c:pt idx="843">
                  <c:v>6.3</c:v>
                </c:pt>
                <c:pt idx="844">
                  <c:v>5.8</c:v>
                </c:pt>
                <c:pt idx="845">
                  <c:v>7.1</c:v>
                </c:pt>
                <c:pt idx="846">
                  <c:v>7.3</c:v>
                </c:pt>
                <c:pt idx="847">
                  <c:v>6.4</c:v>
                </c:pt>
                <c:pt idx="848">
                  <c:v>7.1</c:v>
                </c:pt>
                <c:pt idx="849">
                  <c:v>7.6</c:v>
                </c:pt>
                <c:pt idx="850">
                  <c:v>6.8</c:v>
                </c:pt>
                <c:pt idx="851">
                  <c:v>6.6</c:v>
                </c:pt>
                <c:pt idx="852">
                  <c:v>6.7</c:v>
                </c:pt>
                <c:pt idx="853">
                  <c:v>6.1</c:v>
                </c:pt>
                <c:pt idx="854">
                  <c:v>6</c:v>
                </c:pt>
                <c:pt idx="855">
                  <c:v>7.6</c:v>
                </c:pt>
                <c:pt idx="856">
                  <c:v>7.1</c:v>
                </c:pt>
                <c:pt idx="857">
                  <c:v>5</c:v>
                </c:pt>
                <c:pt idx="858">
                  <c:v>7.1</c:v>
                </c:pt>
                <c:pt idx="859">
                  <c:v>6.2</c:v>
                </c:pt>
                <c:pt idx="860">
                  <c:v>5.6</c:v>
                </c:pt>
                <c:pt idx="861">
                  <c:v>5.4</c:v>
                </c:pt>
                <c:pt idx="862">
                  <c:v>7.4</c:v>
                </c:pt>
                <c:pt idx="863">
                  <c:v>5</c:v>
                </c:pt>
                <c:pt idx="864">
                  <c:v>5.2</c:v>
                </c:pt>
                <c:pt idx="865">
                  <c:v>7.6</c:v>
                </c:pt>
                <c:pt idx="866">
                  <c:v>6.6</c:v>
                </c:pt>
                <c:pt idx="867">
                  <c:v>7</c:v>
                </c:pt>
                <c:pt idx="868">
                  <c:v>5.7</c:v>
                </c:pt>
                <c:pt idx="869">
                  <c:v>8.1999999999999993</c:v>
                </c:pt>
                <c:pt idx="870">
                  <c:v>6.2</c:v>
                </c:pt>
                <c:pt idx="871">
                  <c:v>6.6</c:v>
                </c:pt>
                <c:pt idx="872">
                  <c:v>4.7</c:v>
                </c:pt>
                <c:pt idx="873">
                  <c:v>6.3</c:v>
                </c:pt>
                <c:pt idx="874">
                  <c:v>6.1</c:v>
                </c:pt>
                <c:pt idx="875">
                  <c:v>6.7</c:v>
                </c:pt>
                <c:pt idx="876">
                  <c:v>6.1</c:v>
                </c:pt>
                <c:pt idx="877">
                  <c:v>7</c:v>
                </c:pt>
                <c:pt idx="878">
                  <c:v>7.4</c:v>
                </c:pt>
                <c:pt idx="879">
                  <c:v>7.3</c:v>
                </c:pt>
                <c:pt idx="880">
                  <c:v>5.8</c:v>
                </c:pt>
                <c:pt idx="881">
                  <c:v>6.7</c:v>
                </c:pt>
                <c:pt idx="882">
                  <c:v>5.8</c:v>
                </c:pt>
                <c:pt idx="883">
                  <c:v>7.8</c:v>
                </c:pt>
                <c:pt idx="884">
                  <c:v>6.6</c:v>
                </c:pt>
                <c:pt idx="885">
                  <c:v>6.5</c:v>
                </c:pt>
                <c:pt idx="886">
                  <c:v>6.7</c:v>
                </c:pt>
                <c:pt idx="887">
                  <c:v>7.3</c:v>
                </c:pt>
                <c:pt idx="888">
                  <c:v>5.8</c:v>
                </c:pt>
                <c:pt idx="889">
                  <c:v>5.5</c:v>
                </c:pt>
                <c:pt idx="890">
                  <c:v>6.3</c:v>
                </c:pt>
                <c:pt idx="891">
                  <c:v>7.4</c:v>
                </c:pt>
                <c:pt idx="892">
                  <c:v>5.9</c:v>
                </c:pt>
                <c:pt idx="893">
                  <c:v>6.2</c:v>
                </c:pt>
                <c:pt idx="894">
                  <c:v>5.9</c:v>
                </c:pt>
                <c:pt idx="895">
                  <c:v>6.5</c:v>
                </c:pt>
                <c:pt idx="896">
                  <c:v>4.4000000000000004</c:v>
                </c:pt>
                <c:pt idx="897">
                  <c:v>3.5</c:v>
                </c:pt>
                <c:pt idx="898">
                  <c:v>6.6</c:v>
                </c:pt>
                <c:pt idx="899">
                  <c:v>6</c:v>
                </c:pt>
                <c:pt idx="900">
                  <c:v>6.4</c:v>
                </c:pt>
                <c:pt idx="901">
                  <c:v>6.5</c:v>
                </c:pt>
                <c:pt idx="902">
                  <c:v>7.8</c:v>
                </c:pt>
                <c:pt idx="903">
                  <c:v>4.3</c:v>
                </c:pt>
                <c:pt idx="904">
                  <c:v>4.2</c:v>
                </c:pt>
                <c:pt idx="905">
                  <c:v>6.5</c:v>
                </c:pt>
                <c:pt idx="906">
                  <c:v>6.1</c:v>
                </c:pt>
                <c:pt idx="907">
                  <c:v>6.3</c:v>
                </c:pt>
                <c:pt idx="908">
                  <c:v>6.2</c:v>
                </c:pt>
                <c:pt idx="909">
                  <c:v>5.9</c:v>
                </c:pt>
                <c:pt idx="910">
                  <c:v>5.9</c:v>
                </c:pt>
                <c:pt idx="911">
                  <c:v>6.5</c:v>
                </c:pt>
                <c:pt idx="912">
                  <c:v>6.4</c:v>
                </c:pt>
                <c:pt idx="913">
                  <c:v>6.5</c:v>
                </c:pt>
                <c:pt idx="914">
                  <c:v>5.7</c:v>
                </c:pt>
                <c:pt idx="915">
                  <c:v>7.5</c:v>
                </c:pt>
                <c:pt idx="916">
                  <c:v>8</c:v>
                </c:pt>
                <c:pt idx="917">
                  <c:v>7.3</c:v>
                </c:pt>
                <c:pt idx="918">
                  <c:v>6.7</c:v>
                </c:pt>
                <c:pt idx="919">
                  <c:v>7.5</c:v>
                </c:pt>
                <c:pt idx="920">
                  <c:v>5.4</c:v>
                </c:pt>
                <c:pt idx="921">
                  <c:v>6.6</c:v>
                </c:pt>
                <c:pt idx="922">
                  <c:v>7.7</c:v>
                </c:pt>
                <c:pt idx="923">
                  <c:v>5.8</c:v>
                </c:pt>
                <c:pt idx="924">
                  <c:v>5.6</c:v>
                </c:pt>
                <c:pt idx="925">
                  <c:v>6</c:v>
                </c:pt>
                <c:pt idx="926">
                  <c:v>6.2</c:v>
                </c:pt>
                <c:pt idx="927">
                  <c:v>5.9</c:v>
                </c:pt>
                <c:pt idx="928">
                  <c:v>5.0999999999999996</c:v>
                </c:pt>
                <c:pt idx="929">
                  <c:v>6.8</c:v>
                </c:pt>
                <c:pt idx="930">
                  <c:v>6</c:v>
                </c:pt>
                <c:pt idx="931">
                  <c:v>5.0999999999999996</c:v>
                </c:pt>
                <c:pt idx="932">
                  <c:v>5.8</c:v>
                </c:pt>
                <c:pt idx="933">
                  <c:v>6.2</c:v>
                </c:pt>
                <c:pt idx="934">
                  <c:v>6.4</c:v>
                </c:pt>
                <c:pt idx="935">
                  <c:v>4.8</c:v>
                </c:pt>
                <c:pt idx="936">
                  <c:v>4.9000000000000004</c:v>
                </c:pt>
                <c:pt idx="937">
                  <c:v>5.6</c:v>
                </c:pt>
                <c:pt idx="938">
                  <c:v>5.5</c:v>
                </c:pt>
                <c:pt idx="939">
                  <c:v>3.7</c:v>
                </c:pt>
                <c:pt idx="940">
                  <c:v>5.9</c:v>
                </c:pt>
                <c:pt idx="941">
                  <c:v>8.5</c:v>
                </c:pt>
                <c:pt idx="942">
                  <c:v>6.3</c:v>
                </c:pt>
                <c:pt idx="943">
                  <c:v>7.4</c:v>
                </c:pt>
                <c:pt idx="944">
                  <c:v>8.3000000000000007</c:v>
                </c:pt>
                <c:pt idx="945">
                  <c:v>6.6</c:v>
                </c:pt>
                <c:pt idx="946">
                  <c:v>6.9</c:v>
                </c:pt>
                <c:pt idx="947">
                  <c:v>6.7</c:v>
                </c:pt>
                <c:pt idx="948">
                  <c:v>6.8</c:v>
                </c:pt>
                <c:pt idx="949">
                  <c:v>4.5999999999999996</c:v>
                </c:pt>
                <c:pt idx="950">
                  <c:v>7.1</c:v>
                </c:pt>
                <c:pt idx="951">
                  <c:v>6.4</c:v>
                </c:pt>
                <c:pt idx="952">
                  <c:v>6.4</c:v>
                </c:pt>
                <c:pt idx="953">
                  <c:v>7.4</c:v>
                </c:pt>
                <c:pt idx="954">
                  <c:v>6.4</c:v>
                </c:pt>
                <c:pt idx="955">
                  <c:v>6</c:v>
                </c:pt>
                <c:pt idx="956">
                  <c:v>6.5</c:v>
                </c:pt>
                <c:pt idx="957">
                  <c:v>7.8</c:v>
                </c:pt>
                <c:pt idx="958">
                  <c:v>6</c:v>
                </c:pt>
                <c:pt idx="959">
                  <c:v>7</c:v>
                </c:pt>
                <c:pt idx="960">
                  <c:v>6</c:v>
                </c:pt>
                <c:pt idx="961">
                  <c:v>7.8</c:v>
                </c:pt>
                <c:pt idx="962">
                  <c:v>6.1</c:v>
                </c:pt>
                <c:pt idx="963">
                  <c:v>6.8</c:v>
                </c:pt>
                <c:pt idx="964">
                  <c:v>6.4</c:v>
                </c:pt>
                <c:pt idx="965">
                  <c:v>7.7</c:v>
                </c:pt>
                <c:pt idx="966">
                  <c:v>8.1</c:v>
                </c:pt>
                <c:pt idx="967">
                  <c:v>4.5</c:v>
                </c:pt>
                <c:pt idx="968">
                  <c:v>5.8</c:v>
                </c:pt>
                <c:pt idx="969">
                  <c:v>6.3</c:v>
                </c:pt>
                <c:pt idx="970">
                  <c:v>5.7</c:v>
                </c:pt>
                <c:pt idx="971">
                  <c:v>7.2</c:v>
                </c:pt>
                <c:pt idx="972">
                  <c:v>7.6</c:v>
                </c:pt>
                <c:pt idx="973">
                  <c:v>4.7</c:v>
                </c:pt>
                <c:pt idx="974">
                  <c:v>6.6</c:v>
                </c:pt>
                <c:pt idx="975">
                  <c:v>6.8</c:v>
                </c:pt>
                <c:pt idx="976">
                  <c:v>7.3</c:v>
                </c:pt>
                <c:pt idx="977">
                  <c:v>2.7</c:v>
                </c:pt>
                <c:pt idx="978">
                  <c:v>4.8</c:v>
                </c:pt>
                <c:pt idx="979">
                  <c:v>6.3</c:v>
                </c:pt>
                <c:pt idx="980">
                  <c:v>5.5</c:v>
                </c:pt>
                <c:pt idx="981">
                  <c:v>6.2</c:v>
                </c:pt>
                <c:pt idx="982">
                  <c:v>5.8</c:v>
                </c:pt>
                <c:pt idx="983">
                  <c:v>5.7</c:v>
                </c:pt>
                <c:pt idx="984">
                  <c:v>6.5</c:v>
                </c:pt>
                <c:pt idx="985">
                  <c:v>6.7</c:v>
                </c:pt>
                <c:pt idx="986">
                  <c:v>7.4</c:v>
                </c:pt>
                <c:pt idx="987">
                  <c:v>6.9</c:v>
                </c:pt>
                <c:pt idx="988">
                  <c:v>5.5</c:v>
                </c:pt>
                <c:pt idx="989">
                  <c:v>8.1</c:v>
                </c:pt>
                <c:pt idx="990">
                  <c:v>7.7</c:v>
                </c:pt>
                <c:pt idx="991">
                  <c:v>7.3</c:v>
                </c:pt>
                <c:pt idx="992">
                  <c:v>5.2</c:v>
                </c:pt>
                <c:pt idx="993">
                  <c:v>7.1</c:v>
                </c:pt>
                <c:pt idx="994">
                  <c:v>7.1</c:v>
                </c:pt>
                <c:pt idx="995">
                  <c:v>7.2</c:v>
                </c:pt>
                <c:pt idx="996">
                  <c:v>6.5</c:v>
                </c:pt>
                <c:pt idx="997">
                  <c:v>4.5999999999999996</c:v>
                </c:pt>
                <c:pt idx="998">
                  <c:v>5.6</c:v>
                </c:pt>
                <c:pt idx="999">
                  <c:v>7.7</c:v>
                </c:pt>
                <c:pt idx="1000">
                  <c:v>7.2</c:v>
                </c:pt>
                <c:pt idx="1001">
                  <c:v>6.8</c:v>
                </c:pt>
                <c:pt idx="1002">
                  <c:v>5.4</c:v>
                </c:pt>
                <c:pt idx="1003">
                  <c:v>6.3</c:v>
                </c:pt>
                <c:pt idx="1004">
                  <c:v>7.2</c:v>
                </c:pt>
                <c:pt idx="1005">
                  <c:v>5.6</c:v>
                </c:pt>
                <c:pt idx="1006">
                  <c:v>6.8</c:v>
                </c:pt>
                <c:pt idx="1007">
                  <c:v>4.3</c:v>
                </c:pt>
                <c:pt idx="1008">
                  <c:v>6.3</c:v>
                </c:pt>
                <c:pt idx="1009">
                  <c:v>6.5</c:v>
                </c:pt>
                <c:pt idx="1010">
                  <c:v>6.4</c:v>
                </c:pt>
                <c:pt idx="1011">
                  <c:v>6.3</c:v>
                </c:pt>
                <c:pt idx="1012">
                  <c:v>5.9</c:v>
                </c:pt>
                <c:pt idx="1013">
                  <c:v>6.5</c:v>
                </c:pt>
                <c:pt idx="1014">
                  <c:v>6.5</c:v>
                </c:pt>
                <c:pt idx="1015">
                  <c:v>6.1</c:v>
                </c:pt>
                <c:pt idx="1016">
                  <c:v>5.9</c:v>
                </c:pt>
                <c:pt idx="1017">
                  <c:v>7.4</c:v>
                </c:pt>
                <c:pt idx="1018">
                  <c:v>7.3</c:v>
                </c:pt>
                <c:pt idx="1019">
                  <c:v>6.6</c:v>
                </c:pt>
                <c:pt idx="1020">
                  <c:v>5.6</c:v>
                </c:pt>
                <c:pt idx="1021">
                  <c:v>5.3</c:v>
                </c:pt>
                <c:pt idx="1022">
                  <c:v>6</c:v>
                </c:pt>
                <c:pt idx="1023">
                  <c:v>5.4</c:v>
                </c:pt>
                <c:pt idx="1024">
                  <c:v>6.8</c:v>
                </c:pt>
                <c:pt idx="1025">
                  <c:v>6.4</c:v>
                </c:pt>
                <c:pt idx="1026">
                  <c:v>4.9000000000000004</c:v>
                </c:pt>
                <c:pt idx="1027">
                  <c:v>7.2</c:v>
                </c:pt>
                <c:pt idx="1028">
                  <c:v>6</c:v>
                </c:pt>
                <c:pt idx="1029">
                  <c:v>7</c:v>
                </c:pt>
                <c:pt idx="1030">
                  <c:v>5.4</c:v>
                </c:pt>
                <c:pt idx="1031">
                  <c:v>6.5</c:v>
                </c:pt>
                <c:pt idx="1032">
                  <c:v>6.4</c:v>
                </c:pt>
                <c:pt idx="1033">
                  <c:v>4.9000000000000004</c:v>
                </c:pt>
                <c:pt idx="1034">
                  <c:v>6.3</c:v>
                </c:pt>
                <c:pt idx="1035">
                  <c:v>1.7</c:v>
                </c:pt>
                <c:pt idx="1036">
                  <c:v>7.7</c:v>
                </c:pt>
                <c:pt idx="1037">
                  <c:v>7.8</c:v>
                </c:pt>
                <c:pt idx="1038">
                  <c:v>5.5</c:v>
                </c:pt>
                <c:pt idx="1039">
                  <c:v>7.5</c:v>
                </c:pt>
                <c:pt idx="1040">
                  <c:v>6.4</c:v>
                </c:pt>
                <c:pt idx="1041">
                  <c:v>5.6</c:v>
                </c:pt>
                <c:pt idx="1042">
                  <c:v>7.5</c:v>
                </c:pt>
                <c:pt idx="1043">
                  <c:v>6.8</c:v>
                </c:pt>
                <c:pt idx="1044">
                  <c:v>6</c:v>
                </c:pt>
                <c:pt idx="1045">
                  <c:v>7.3</c:v>
                </c:pt>
                <c:pt idx="1046">
                  <c:v>6</c:v>
                </c:pt>
                <c:pt idx="1047">
                  <c:v>7</c:v>
                </c:pt>
                <c:pt idx="1048">
                  <c:v>5.0999999999999996</c:v>
                </c:pt>
                <c:pt idx="1049">
                  <c:v>6.8</c:v>
                </c:pt>
                <c:pt idx="1050">
                  <c:v>6.5</c:v>
                </c:pt>
                <c:pt idx="1051">
                  <c:v>6.6</c:v>
                </c:pt>
                <c:pt idx="1052">
                  <c:v>7.2</c:v>
                </c:pt>
                <c:pt idx="1053">
                  <c:v>7</c:v>
                </c:pt>
                <c:pt idx="1054">
                  <c:v>7</c:v>
                </c:pt>
                <c:pt idx="1055">
                  <c:v>5.9</c:v>
                </c:pt>
                <c:pt idx="1056">
                  <c:v>5.4</c:v>
                </c:pt>
                <c:pt idx="1057">
                  <c:v>6.6</c:v>
                </c:pt>
                <c:pt idx="1058">
                  <c:v>6.5</c:v>
                </c:pt>
                <c:pt idx="1059">
                  <c:v>6.3</c:v>
                </c:pt>
                <c:pt idx="1060">
                  <c:v>6.5</c:v>
                </c:pt>
                <c:pt idx="1061">
                  <c:v>6.5</c:v>
                </c:pt>
                <c:pt idx="1062">
                  <c:v>5.8</c:v>
                </c:pt>
                <c:pt idx="1063">
                  <c:v>6.6</c:v>
                </c:pt>
                <c:pt idx="1064">
                  <c:v>5.4</c:v>
                </c:pt>
                <c:pt idx="1065">
                  <c:v>6.1</c:v>
                </c:pt>
                <c:pt idx="1066">
                  <c:v>4</c:v>
                </c:pt>
                <c:pt idx="1067">
                  <c:v>7.6</c:v>
                </c:pt>
                <c:pt idx="1068">
                  <c:v>7.9</c:v>
                </c:pt>
                <c:pt idx="1069">
                  <c:v>5.3</c:v>
                </c:pt>
                <c:pt idx="1070">
                  <c:v>6.6</c:v>
                </c:pt>
                <c:pt idx="1071">
                  <c:v>6.3</c:v>
                </c:pt>
                <c:pt idx="1072">
                  <c:v>7.2</c:v>
                </c:pt>
                <c:pt idx="1073">
                  <c:v>7</c:v>
                </c:pt>
                <c:pt idx="1074">
                  <c:v>4.9000000000000004</c:v>
                </c:pt>
                <c:pt idx="1075">
                  <c:v>6.9</c:v>
                </c:pt>
                <c:pt idx="1076">
                  <c:v>5.2</c:v>
                </c:pt>
                <c:pt idx="1077">
                  <c:v>8.1</c:v>
                </c:pt>
                <c:pt idx="1078">
                  <c:v>6.6</c:v>
                </c:pt>
                <c:pt idx="1079">
                  <c:v>6.2</c:v>
                </c:pt>
                <c:pt idx="1080">
                  <c:v>7.2</c:v>
                </c:pt>
                <c:pt idx="1081">
                  <c:v>7.3</c:v>
                </c:pt>
                <c:pt idx="1082">
                  <c:v>6.7</c:v>
                </c:pt>
                <c:pt idx="1083">
                  <c:v>6.4</c:v>
                </c:pt>
                <c:pt idx="1084">
                  <c:v>7.8</c:v>
                </c:pt>
                <c:pt idx="1085">
                  <c:v>6.4</c:v>
                </c:pt>
                <c:pt idx="1086">
                  <c:v>4.0999999999999996</c:v>
                </c:pt>
                <c:pt idx="1087">
                  <c:v>4.0999999999999996</c:v>
                </c:pt>
                <c:pt idx="1088">
                  <c:v>7.4</c:v>
                </c:pt>
                <c:pt idx="1089">
                  <c:v>5.8</c:v>
                </c:pt>
                <c:pt idx="1090">
                  <c:v>7.6</c:v>
                </c:pt>
                <c:pt idx="1091">
                  <c:v>7.2</c:v>
                </c:pt>
                <c:pt idx="1092">
                  <c:v>7.8</c:v>
                </c:pt>
                <c:pt idx="1093">
                  <c:v>7.7</c:v>
                </c:pt>
                <c:pt idx="1094">
                  <c:v>6.4</c:v>
                </c:pt>
                <c:pt idx="1095">
                  <c:v>5.0999999999999996</c:v>
                </c:pt>
                <c:pt idx="1096">
                  <c:v>5.5</c:v>
                </c:pt>
                <c:pt idx="1097">
                  <c:v>7.4</c:v>
                </c:pt>
                <c:pt idx="1098">
                  <c:v>6</c:v>
                </c:pt>
                <c:pt idx="1099">
                  <c:v>7.5</c:v>
                </c:pt>
                <c:pt idx="1100">
                  <c:v>7</c:v>
                </c:pt>
                <c:pt idx="1101">
                  <c:v>7.5</c:v>
                </c:pt>
                <c:pt idx="1102">
                  <c:v>7.3</c:v>
                </c:pt>
                <c:pt idx="1103">
                  <c:v>5.7</c:v>
                </c:pt>
                <c:pt idx="1104">
                  <c:v>7.3</c:v>
                </c:pt>
                <c:pt idx="1105">
                  <c:v>7.2</c:v>
                </c:pt>
                <c:pt idx="1106">
                  <c:v>5.9</c:v>
                </c:pt>
                <c:pt idx="1107">
                  <c:v>7.8</c:v>
                </c:pt>
                <c:pt idx="1108">
                  <c:v>8.1</c:v>
                </c:pt>
                <c:pt idx="1109">
                  <c:v>6.6</c:v>
                </c:pt>
                <c:pt idx="1110">
                  <c:v>7.1</c:v>
                </c:pt>
                <c:pt idx="1111">
                  <c:v>5.9</c:v>
                </c:pt>
                <c:pt idx="1112">
                  <c:v>4.5999999999999996</c:v>
                </c:pt>
                <c:pt idx="1113">
                  <c:v>6.1</c:v>
                </c:pt>
                <c:pt idx="1114">
                  <c:v>6.4</c:v>
                </c:pt>
                <c:pt idx="1115">
                  <c:v>6</c:v>
                </c:pt>
                <c:pt idx="1116">
                  <c:v>5.2</c:v>
                </c:pt>
                <c:pt idx="1117">
                  <c:v>7.6</c:v>
                </c:pt>
                <c:pt idx="1118">
                  <c:v>6.4</c:v>
                </c:pt>
                <c:pt idx="1119">
                  <c:v>6.4</c:v>
                </c:pt>
                <c:pt idx="1120">
                  <c:v>6.1</c:v>
                </c:pt>
                <c:pt idx="1121">
                  <c:v>6.1</c:v>
                </c:pt>
                <c:pt idx="1122">
                  <c:v>5.2</c:v>
                </c:pt>
                <c:pt idx="1123">
                  <c:v>7.7</c:v>
                </c:pt>
                <c:pt idx="1124">
                  <c:v>7.3</c:v>
                </c:pt>
                <c:pt idx="1125">
                  <c:v>6.9</c:v>
                </c:pt>
                <c:pt idx="1126">
                  <c:v>8.5</c:v>
                </c:pt>
                <c:pt idx="1127">
                  <c:v>6.3</c:v>
                </c:pt>
                <c:pt idx="1128">
                  <c:v>5.9</c:v>
                </c:pt>
                <c:pt idx="1129">
                  <c:v>7.8</c:v>
                </c:pt>
                <c:pt idx="1130">
                  <c:v>6.7</c:v>
                </c:pt>
                <c:pt idx="1131">
                  <c:v>6.4</c:v>
                </c:pt>
                <c:pt idx="1132">
                  <c:v>5.9</c:v>
                </c:pt>
                <c:pt idx="1133">
                  <c:v>6.6</c:v>
                </c:pt>
                <c:pt idx="1134">
                  <c:v>6.8</c:v>
                </c:pt>
                <c:pt idx="1135">
                  <c:v>6.5</c:v>
                </c:pt>
                <c:pt idx="1136">
                  <c:v>6.6</c:v>
                </c:pt>
                <c:pt idx="1137">
                  <c:v>5.8</c:v>
                </c:pt>
                <c:pt idx="1138">
                  <c:v>6.9</c:v>
                </c:pt>
                <c:pt idx="1139">
                  <c:v>7.1</c:v>
                </c:pt>
                <c:pt idx="1140">
                  <c:v>5.8</c:v>
                </c:pt>
                <c:pt idx="1141">
                  <c:v>7.2</c:v>
                </c:pt>
                <c:pt idx="1142">
                  <c:v>6</c:v>
                </c:pt>
                <c:pt idx="1143">
                  <c:v>4.7</c:v>
                </c:pt>
                <c:pt idx="1144">
                  <c:v>5.2</c:v>
                </c:pt>
                <c:pt idx="1145">
                  <c:v>5.5</c:v>
                </c:pt>
                <c:pt idx="1146">
                  <c:v>6.5</c:v>
                </c:pt>
                <c:pt idx="1147">
                  <c:v>7</c:v>
                </c:pt>
                <c:pt idx="1148">
                  <c:v>5.8</c:v>
                </c:pt>
                <c:pt idx="1149">
                  <c:v>6.2</c:v>
                </c:pt>
                <c:pt idx="1150">
                  <c:v>6.5</c:v>
                </c:pt>
                <c:pt idx="1151">
                  <c:v>7.2</c:v>
                </c:pt>
                <c:pt idx="1152">
                  <c:v>5.0999999999999996</c:v>
                </c:pt>
                <c:pt idx="1153">
                  <c:v>4.7</c:v>
                </c:pt>
                <c:pt idx="1154">
                  <c:v>5.9</c:v>
                </c:pt>
                <c:pt idx="1155">
                  <c:v>5.8</c:v>
                </c:pt>
                <c:pt idx="1156">
                  <c:v>7.2</c:v>
                </c:pt>
                <c:pt idx="1157">
                  <c:v>6.2</c:v>
                </c:pt>
                <c:pt idx="1158">
                  <c:v>5.7</c:v>
                </c:pt>
                <c:pt idx="1159">
                  <c:v>6.1</c:v>
                </c:pt>
                <c:pt idx="1160">
                  <c:v>6</c:v>
                </c:pt>
                <c:pt idx="1161">
                  <c:v>6.9</c:v>
                </c:pt>
                <c:pt idx="1162">
                  <c:v>6.5</c:v>
                </c:pt>
                <c:pt idx="1163">
                  <c:v>5</c:v>
                </c:pt>
                <c:pt idx="1164">
                  <c:v>5.7</c:v>
                </c:pt>
                <c:pt idx="1165">
                  <c:v>7</c:v>
                </c:pt>
                <c:pt idx="1166">
                  <c:v>5.0999999999999996</c:v>
                </c:pt>
                <c:pt idx="1167">
                  <c:v>5.3</c:v>
                </c:pt>
                <c:pt idx="1168">
                  <c:v>4.4000000000000004</c:v>
                </c:pt>
                <c:pt idx="1169">
                  <c:v>4.7</c:v>
                </c:pt>
                <c:pt idx="1170">
                  <c:v>6.7</c:v>
                </c:pt>
                <c:pt idx="1171">
                  <c:v>6.7</c:v>
                </c:pt>
                <c:pt idx="1172">
                  <c:v>5.7</c:v>
                </c:pt>
                <c:pt idx="1173">
                  <c:v>7.4</c:v>
                </c:pt>
                <c:pt idx="1174">
                  <c:v>6.1</c:v>
                </c:pt>
                <c:pt idx="1175">
                  <c:v>6.4</c:v>
                </c:pt>
                <c:pt idx="1176">
                  <c:v>6.2</c:v>
                </c:pt>
                <c:pt idx="1177">
                  <c:v>6.2</c:v>
                </c:pt>
                <c:pt idx="1178">
                  <c:v>5.9</c:v>
                </c:pt>
                <c:pt idx="1179">
                  <c:v>4</c:v>
                </c:pt>
                <c:pt idx="1180">
                  <c:v>6.2</c:v>
                </c:pt>
                <c:pt idx="1181">
                  <c:v>4.5999999999999996</c:v>
                </c:pt>
                <c:pt idx="1182">
                  <c:v>6.4</c:v>
                </c:pt>
                <c:pt idx="1183">
                  <c:v>5.9</c:v>
                </c:pt>
                <c:pt idx="1184">
                  <c:v>5.0999999999999996</c:v>
                </c:pt>
                <c:pt idx="1185">
                  <c:v>7.6</c:v>
                </c:pt>
                <c:pt idx="1186">
                  <c:v>4.2</c:v>
                </c:pt>
                <c:pt idx="1187">
                  <c:v>7.8</c:v>
                </c:pt>
                <c:pt idx="1188">
                  <c:v>5.8</c:v>
                </c:pt>
                <c:pt idx="1189">
                  <c:v>5.9</c:v>
                </c:pt>
                <c:pt idx="1190">
                  <c:v>8.4</c:v>
                </c:pt>
                <c:pt idx="1191">
                  <c:v>4.8</c:v>
                </c:pt>
                <c:pt idx="1192">
                  <c:v>6.2</c:v>
                </c:pt>
                <c:pt idx="1193">
                  <c:v>6.5</c:v>
                </c:pt>
                <c:pt idx="1194">
                  <c:v>6.3</c:v>
                </c:pt>
                <c:pt idx="1195">
                  <c:v>3.3</c:v>
                </c:pt>
                <c:pt idx="1196">
                  <c:v>5.9</c:v>
                </c:pt>
                <c:pt idx="1197">
                  <c:v>5.8</c:v>
                </c:pt>
                <c:pt idx="1198">
                  <c:v>6.5</c:v>
                </c:pt>
                <c:pt idx="1199">
                  <c:v>4.7</c:v>
                </c:pt>
                <c:pt idx="1200">
                  <c:v>4.0999999999999996</c:v>
                </c:pt>
                <c:pt idx="1201">
                  <c:v>6.8</c:v>
                </c:pt>
                <c:pt idx="1202">
                  <c:v>6.2</c:v>
                </c:pt>
                <c:pt idx="1203">
                  <c:v>4.5</c:v>
                </c:pt>
                <c:pt idx="1204">
                  <c:v>5.8</c:v>
                </c:pt>
                <c:pt idx="1205">
                  <c:v>7.3</c:v>
                </c:pt>
                <c:pt idx="1206">
                  <c:v>5.9</c:v>
                </c:pt>
                <c:pt idx="1207">
                  <c:v>4.4000000000000004</c:v>
                </c:pt>
                <c:pt idx="1208">
                  <c:v>5.8</c:v>
                </c:pt>
                <c:pt idx="1209">
                  <c:v>5.0999999999999996</c:v>
                </c:pt>
                <c:pt idx="1210">
                  <c:v>6.9</c:v>
                </c:pt>
                <c:pt idx="1211">
                  <c:v>6.2</c:v>
                </c:pt>
                <c:pt idx="1212">
                  <c:v>6.9</c:v>
                </c:pt>
                <c:pt idx="1213">
                  <c:v>7.3</c:v>
                </c:pt>
                <c:pt idx="1214">
                  <c:v>7.1</c:v>
                </c:pt>
                <c:pt idx="1215">
                  <c:v>6</c:v>
                </c:pt>
                <c:pt idx="1216">
                  <c:v>7</c:v>
                </c:pt>
                <c:pt idx="1217">
                  <c:v>6.8</c:v>
                </c:pt>
                <c:pt idx="1218">
                  <c:v>5.7</c:v>
                </c:pt>
                <c:pt idx="1219">
                  <c:v>7.6</c:v>
                </c:pt>
                <c:pt idx="1220">
                  <c:v>7.1</c:v>
                </c:pt>
                <c:pt idx="1221">
                  <c:v>5.6</c:v>
                </c:pt>
                <c:pt idx="1222">
                  <c:v>7</c:v>
                </c:pt>
                <c:pt idx="1223">
                  <c:v>8</c:v>
                </c:pt>
                <c:pt idx="1224">
                  <c:v>5.3</c:v>
                </c:pt>
                <c:pt idx="1225">
                  <c:v>4.9000000000000004</c:v>
                </c:pt>
                <c:pt idx="1226">
                  <c:v>6.4</c:v>
                </c:pt>
                <c:pt idx="1227">
                  <c:v>7.4</c:v>
                </c:pt>
                <c:pt idx="1228">
                  <c:v>6.1</c:v>
                </c:pt>
                <c:pt idx="1229">
                  <c:v>6.5</c:v>
                </c:pt>
                <c:pt idx="1230">
                  <c:v>5.7</c:v>
                </c:pt>
                <c:pt idx="1231">
                  <c:v>5.0999999999999996</c:v>
                </c:pt>
                <c:pt idx="1232">
                  <c:v>6.6</c:v>
                </c:pt>
                <c:pt idx="1233">
                  <c:v>6.5</c:v>
                </c:pt>
                <c:pt idx="1234">
                  <c:v>6.9</c:v>
                </c:pt>
                <c:pt idx="1235">
                  <c:v>7.8</c:v>
                </c:pt>
                <c:pt idx="1236">
                  <c:v>6.4</c:v>
                </c:pt>
                <c:pt idx="1237">
                  <c:v>7.6</c:v>
                </c:pt>
                <c:pt idx="1238">
                  <c:v>5.6</c:v>
                </c:pt>
                <c:pt idx="1239">
                  <c:v>6.2</c:v>
                </c:pt>
                <c:pt idx="1240">
                  <c:v>4.4000000000000004</c:v>
                </c:pt>
                <c:pt idx="1241">
                  <c:v>5.6</c:v>
                </c:pt>
                <c:pt idx="1242">
                  <c:v>5.5</c:v>
                </c:pt>
                <c:pt idx="1243">
                  <c:v>6.7</c:v>
                </c:pt>
                <c:pt idx="1244">
                  <c:v>6.1</c:v>
                </c:pt>
                <c:pt idx="1245">
                  <c:v>6.2</c:v>
                </c:pt>
                <c:pt idx="1246">
                  <c:v>7.3</c:v>
                </c:pt>
                <c:pt idx="1247">
                  <c:v>6.6</c:v>
                </c:pt>
                <c:pt idx="1248">
                  <c:v>8.1999999999999993</c:v>
                </c:pt>
                <c:pt idx="1249">
                  <c:v>6.4</c:v>
                </c:pt>
                <c:pt idx="1250">
                  <c:v>6.4</c:v>
                </c:pt>
                <c:pt idx="1251">
                  <c:v>5.2</c:v>
                </c:pt>
                <c:pt idx="1252">
                  <c:v>6.5</c:v>
                </c:pt>
                <c:pt idx="1253">
                  <c:v>7.1</c:v>
                </c:pt>
                <c:pt idx="1254">
                  <c:v>4.8</c:v>
                </c:pt>
                <c:pt idx="1255">
                  <c:v>7.3</c:v>
                </c:pt>
                <c:pt idx="1256">
                  <c:v>5.2</c:v>
                </c:pt>
                <c:pt idx="1257">
                  <c:v>7.7</c:v>
                </c:pt>
                <c:pt idx="1258">
                  <c:v>7.6</c:v>
                </c:pt>
                <c:pt idx="1259">
                  <c:v>5.7</c:v>
                </c:pt>
                <c:pt idx="1260">
                  <c:v>7</c:v>
                </c:pt>
                <c:pt idx="1261">
                  <c:v>6</c:v>
                </c:pt>
                <c:pt idx="1262">
                  <c:v>8.1</c:v>
                </c:pt>
                <c:pt idx="1263">
                  <c:v>5.6</c:v>
                </c:pt>
                <c:pt idx="1264">
                  <c:v>6.1</c:v>
                </c:pt>
                <c:pt idx="1265">
                  <c:v>6.9</c:v>
                </c:pt>
                <c:pt idx="1266">
                  <c:v>5.2</c:v>
                </c:pt>
                <c:pt idx="1267">
                  <c:v>7</c:v>
                </c:pt>
                <c:pt idx="1268">
                  <c:v>6.3</c:v>
                </c:pt>
                <c:pt idx="1269">
                  <c:v>7</c:v>
                </c:pt>
                <c:pt idx="1270">
                  <c:v>5.3</c:v>
                </c:pt>
                <c:pt idx="1271">
                  <c:v>6.9</c:v>
                </c:pt>
                <c:pt idx="1272">
                  <c:v>6.2</c:v>
                </c:pt>
                <c:pt idx="1273">
                  <c:v>6.4</c:v>
                </c:pt>
                <c:pt idx="1274">
                  <c:v>6.4</c:v>
                </c:pt>
                <c:pt idx="1275">
                  <c:v>5.7</c:v>
                </c:pt>
                <c:pt idx="1276">
                  <c:v>6.1</c:v>
                </c:pt>
                <c:pt idx="1277">
                  <c:v>5.4</c:v>
                </c:pt>
                <c:pt idx="1278">
                  <c:v>6.7</c:v>
                </c:pt>
                <c:pt idx="1279">
                  <c:v>6.8</c:v>
                </c:pt>
                <c:pt idx="1280">
                  <c:v>6</c:v>
                </c:pt>
                <c:pt idx="1281">
                  <c:v>7.8</c:v>
                </c:pt>
                <c:pt idx="1282">
                  <c:v>5.3</c:v>
                </c:pt>
                <c:pt idx="1283">
                  <c:v>4.5</c:v>
                </c:pt>
                <c:pt idx="1284">
                  <c:v>5.4</c:v>
                </c:pt>
                <c:pt idx="1285">
                  <c:v>7.8</c:v>
                </c:pt>
                <c:pt idx="1286">
                  <c:v>7.2</c:v>
                </c:pt>
                <c:pt idx="1287">
                  <c:v>6.6</c:v>
                </c:pt>
                <c:pt idx="1288">
                  <c:v>7.6</c:v>
                </c:pt>
                <c:pt idx="1289">
                  <c:v>5.9</c:v>
                </c:pt>
                <c:pt idx="1290">
                  <c:v>6.7</c:v>
                </c:pt>
                <c:pt idx="1291">
                  <c:v>7.7</c:v>
                </c:pt>
                <c:pt idx="1292">
                  <c:v>5.4</c:v>
                </c:pt>
                <c:pt idx="1293">
                  <c:v>6.9</c:v>
                </c:pt>
                <c:pt idx="1294">
                  <c:v>7.7</c:v>
                </c:pt>
                <c:pt idx="1295">
                  <c:v>6.8</c:v>
                </c:pt>
                <c:pt idx="1296">
                  <c:v>6.4</c:v>
                </c:pt>
                <c:pt idx="1297">
                  <c:v>5.7</c:v>
                </c:pt>
                <c:pt idx="1298">
                  <c:v>7.3</c:v>
                </c:pt>
                <c:pt idx="1299">
                  <c:v>6.8</c:v>
                </c:pt>
                <c:pt idx="1300">
                  <c:v>6.3</c:v>
                </c:pt>
                <c:pt idx="1301">
                  <c:v>5.9</c:v>
                </c:pt>
                <c:pt idx="1302">
                  <c:v>8.3000000000000007</c:v>
                </c:pt>
                <c:pt idx="1303">
                  <c:v>6.2</c:v>
                </c:pt>
                <c:pt idx="1304">
                  <c:v>6.3</c:v>
                </c:pt>
                <c:pt idx="1305">
                  <c:v>5.8</c:v>
                </c:pt>
                <c:pt idx="1306">
                  <c:v>7.5</c:v>
                </c:pt>
                <c:pt idx="1307">
                  <c:v>6.3</c:v>
                </c:pt>
                <c:pt idx="1308">
                  <c:v>6.4</c:v>
                </c:pt>
                <c:pt idx="1309">
                  <c:v>7.2</c:v>
                </c:pt>
                <c:pt idx="1310">
                  <c:v>6.3</c:v>
                </c:pt>
                <c:pt idx="1311">
                  <c:v>6.9</c:v>
                </c:pt>
                <c:pt idx="1312">
                  <c:v>6.6</c:v>
                </c:pt>
                <c:pt idx="1313">
                  <c:v>6</c:v>
                </c:pt>
                <c:pt idx="1314">
                  <c:v>7.5</c:v>
                </c:pt>
                <c:pt idx="1315">
                  <c:v>6.2</c:v>
                </c:pt>
                <c:pt idx="1316">
                  <c:v>5.4</c:v>
                </c:pt>
                <c:pt idx="1317">
                  <c:v>6.6</c:v>
                </c:pt>
                <c:pt idx="1318">
                  <c:v>5.3</c:v>
                </c:pt>
                <c:pt idx="1319">
                  <c:v>5.6</c:v>
                </c:pt>
                <c:pt idx="1320">
                  <c:v>5.9</c:v>
                </c:pt>
                <c:pt idx="1321">
                  <c:v>7.8</c:v>
                </c:pt>
                <c:pt idx="1322">
                  <c:v>6.7</c:v>
                </c:pt>
                <c:pt idx="1323">
                  <c:v>7.4</c:v>
                </c:pt>
                <c:pt idx="1324">
                  <c:v>6.2</c:v>
                </c:pt>
                <c:pt idx="1325">
                  <c:v>5.4</c:v>
                </c:pt>
                <c:pt idx="1326">
                  <c:v>6.7</c:v>
                </c:pt>
                <c:pt idx="1327">
                  <c:v>5.3</c:v>
                </c:pt>
                <c:pt idx="1328">
                  <c:v>5.9</c:v>
                </c:pt>
                <c:pt idx="1329">
                  <c:v>7</c:v>
                </c:pt>
                <c:pt idx="1330">
                  <c:v>4.8</c:v>
                </c:pt>
                <c:pt idx="1331">
                  <c:v>7.3</c:v>
                </c:pt>
                <c:pt idx="1332">
                  <c:v>3.8</c:v>
                </c:pt>
                <c:pt idx="1333">
                  <c:v>8.5</c:v>
                </c:pt>
                <c:pt idx="1334">
                  <c:v>6.8</c:v>
                </c:pt>
                <c:pt idx="1335">
                  <c:v>5.3</c:v>
                </c:pt>
                <c:pt idx="1336">
                  <c:v>7.3</c:v>
                </c:pt>
                <c:pt idx="1337">
                  <c:v>6.6</c:v>
                </c:pt>
                <c:pt idx="1338">
                  <c:v>6.2</c:v>
                </c:pt>
                <c:pt idx="1339">
                  <c:v>5.2</c:v>
                </c:pt>
                <c:pt idx="1340">
                  <c:v>6.2</c:v>
                </c:pt>
                <c:pt idx="1341">
                  <c:v>6.2</c:v>
                </c:pt>
                <c:pt idx="1342">
                  <c:v>6.6</c:v>
                </c:pt>
                <c:pt idx="1343">
                  <c:v>6.4</c:v>
                </c:pt>
                <c:pt idx="1344">
                  <c:v>6.2</c:v>
                </c:pt>
                <c:pt idx="1345">
                  <c:v>5.0999999999999996</c:v>
                </c:pt>
                <c:pt idx="1346">
                  <c:v>6.6</c:v>
                </c:pt>
                <c:pt idx="1347">
                  <c:v>6.1</c:v>
                </c:pt>
                <c:pt idx="1348">
                  <c:v>6.1</c:v>
                </c:pt>
                <c:pt idx="1349">
                  <c:v>6.6</c:v>
                </c:pt>
                <c:pt idx="1350">
                  <c:v>5.9</c:v>
                </c:pt>
                <c:pt idx="1351">
                  <c:v>6.3</c:v>
                </c:pt>
                <c:pt idx="1352">
                  <c:v>7.1</c:v>
                </c:pt>
                <c:pt idx="1353">
                  <c:v>5</c:v>
                </c:pt>
                <c:pt idx="1354">
                  <c:v>5.6</c:v>
                </c:pt>
                <c:pt idx="1355">
                  <c:v>7.4</c:v>
                </c:pt>
                <c:pt idx="1356">
                  <c:v>4.5</c:v>
                </c:pt>
                <c:pt idx="1357">
                  <c:v>6.2</c:v>
                </c:pt>
                <c:pt idx="1358">
                  <c:v>5</c:v>
                </c:pt>
                <c:pt idx="1359">
                  <c:v>6.5</c:v>
                </c:pt>
                <c:pt idx="1360">
                  <c:v>5.0999999999999996</c:v>
                </c:pt>
                <c:pt idx="1361">
                  <c:v>6.5</c:v>
                </c:pt>
                <c:pt idx="1362">
                  <c:v>6.2</c:v>
                </c:pt>
                <c:pt idx="1363">
                  <c:v>6.3</c:v>
                </c:pt>
                <c:pt idx="1364">
                  <c:v>3.8</c:v>
                </c:pt>
                <c:pt idx="1365">
                  <c:v>5.2</c:v>
                </c:pt>
                <c:pt idx="1366">
                  <c:v>6</c:v>
                </c:pt>
                <c:pt idx="1367">
                  <c:v>6.2</c:v>
                </c:pt>
                <c:pt idx="1368">
                  <c:v>5.7</c:v>
                </c:pt>
                <c:pt idx="1369">
                  <c:v>6.7</c:v>
                </c:pt>
                <c:pt idx="1370">
                  <c:v>6.8</c:v>
                </c:pt>
                <c:pt idx="1371">
                  <c:v>6</c:v>
                </c:pt>
                <c:pt idx="1372">
                  <c:v>7.3</c:v>
                </c:pt>
                <c:pt idx="1373">
                  <c:v>5.5</c:v>
                </c:pt>
                <c:pt idx="1374">
                  <c:v>6.7</c:v>
                </c:pt>
                <c:pt idx="1375">
                  <c:v>4.8</c:v>
                </c:pt>
                <c:pt idx="1376">
                  <c:v>5.7</c:v>
                </c:pt>
                <c:pt idx="1377">
                  <c:v>5.0999999999999996</c:v>
                </c:pt>
                <c:pt idx="1378">
                  <c:v>6</c:v>
                </c:pt>
                <c:pt idx="1379">
                  <c:v>4.2</c:v>
                </c:pt>
                <c:pt idx="1380">
                  <c:v>7.4</c:v>
                </c:pt>
                <c:pt idx="1381">
                  <c:v>4.5999999999999996</c:v>
                </c:pt>
                <c:pt idx="1382">
                  <c:v>6.9</c:v>
                </c:pt>
                <c:pt idx="1383">
                  <c:v>8.6</c:v>
                </c:pt>
                <c:pt idx="1384">
                  <c:v>6.9</c:v>
                </c:pt>
                <c:pt idx="1385">
                  <c:v>6.4</c:v>
                </c:pt>
                <c:pt idx="1386">
                  <c:v>6.3</c:v>
                </c:pt>
                <c:pt idx="1387">
                  <c:v>7.1</c:v>
                </c:pt>
                <c:pt idx="1388">
                  <c:v>6.8</c:v>
                </c:pt>
                <c:pt idx="1389">
                  <c:v>7.5</c:v>
                </c:pt>
                <c:pt idx="1390">
                  <c:v>5.7</c:v>
                </c:pt>
                <c:pt idx="1391">
                  <c:v>6.8</c:v>
                </c:pt>
                <c:pt idx="1392">
                  <c:v>5.4</c:v>
                </c:pt>
                <c:pt idx="1393">
                  <c:v>7.2</c:v>
                </c:pt>
                <c:pt idx="1394">
                  <c:v>7.3</c:v>
                </c:pt>
                <c:pt idx="1395">
                  <c:v>5.2</c:v>
                </c:pt>
                <c:pt idx="1396">
                  <c:v>5.5</c:v>
                </c:pt>
                <c:pt idx="1397">
                  <c:v>7.7</c:v>
                </c:pt>
                <c:pt idx="1398">
                  <c:v>7.1</c:v>
                </c:pt>
                <c:pt idx="1399">
                  <c:v>5.3</c:v>
                </c:pt>
                <c:pt idx="1400">
                  <c:v>5.6</c:v>
                </c:pt>
                <c:pt idx="1401">
                  <c:v>5.7</c:v>
                </c:pt>
                <c:pt idx="1402">
                  <c:v>7.1</c:v>
                </c:pt>
                <c:pt idx="1403">
                  <c:v>7.6</c:v>
                </c:pt>
                <c:pt idx="1404">
                  <c:v>5.5</c:v>
                </c:pt>
                <c:pt idx="1405">
                  <c:v>5.0999999999999996</c:v>
                </c:pt>
                <c:pt idx="1406">
                  <c:v>6.3</c:v>
                </c:pt>
                <c:pt idx="1407">
                  <c:v>4.9000000000000004</c:v>
                </c:pt>
                <c:pt idx="1408">
                  <c:v>6.5</c:v>
                </c:pt>
                <c:pt idx="1409">
                  <c:v>5.6</c:v>
                </c:pt>
                <c:pt idx="1410">
                  <c:v>5.3</c:v>
                </c:pt>
                <c:pt idx="1411">
                  <c:v>6.5</c:v>
                </c:pt>
                <c:pt idx="1412">
                  <c:v>6.8</c:v>
                </c:pt>
                <c:pt idx="1413">
                  <c:v>6.5</c:v>
                </c:pt>
                <c:pt idx="1414">
                  <c:v>6</c:v>
                </c:pt>
                <c:pt idx="1415">
                  <c:v>8.4</c:v>
                </c:pt>
                <c:pt idx="1416">
                  <c:v>6</c:v>
                </c:pt>
                <c:pt idx="1417">
                  <c:v>7.6</c:v>
                </c:pt>
                <c:pt idx="1418">
                  <c:v>5.6</c:v>
                </c:pt>
                <c:pt idx="1419">
                  <c:v>6.9</c:v>
                </c:pt>
                <c:pt idx="1420">
                  <c:v>6.4</c:v>
                </c:pt>
                <c:pt idx="1421">
                  <c:v>5.0999999999999996</c:v>
                </c:pt>
                <c:pt idx="1422">
                  <c:v>7</c:v>
                </c:pt>
                <c:pt idx="1423">
                  <c:v>5.7</c:v>
                </c:pt>
                <c:pt idx="1424">
                  <c:v>6.8</c:v>
                </c:pt>
                <c:pt idx="1425">
                  <c:v>6.7</c:v>
                </c:pt>
                <c:pt idx="1426">
                  <c:v>6.2</c:v>
                </c:pt>
                <c:pt idx="1427">
                  <c:v>7.2</c:v>
                </c:pt>
                <c:pt idx="1428">
                  <c:v>6.2</c:v>
                </c:pt>
                <c:pt idx="1429">
                  <c:v>5.6</c:v>
                </c:pt>
                <c:pt idx="1430">
                  <c:v>4.4000000000000004</c:v>
                </c:pt>
                <c:pt idx="1431">
                  <c:v>7.5</c:v>
                </c:pt>
                <c:pt idx="1432">
                  <c:v>7.1</c:v>
                </c:pt>
                <c:pt idx="1433">
                  <c:v>6.4</c:v>
                </c:pt>
                <c:pt idx="1434">
                  <c:v>7.1</c:v>
                </c:pt>
                <c:pt idx="1435">
                  <c:v>5.9</c:v>
                </c:pt>
                <c:pt idx="1436">
                  <c:v>6.9</c:v>
                </c:pt>
                <c:pt idx="1437">
                  <c:v>7.5</c:v>
                </c:pt>
                <c:pt idx="1438">
                  <c:v>6.3</c:v>
                </c:pt>
                <c:pt idx="1439">
                  <c:v>6.4</c:v>
                </c:pt>
                <c:pt idx="1440">
                  <c:v>5.9</c:v>
                </c:pt>
                <c:pt idx="1441">
                  <c:v>6.8</c:v>
                </c:pt>
                <c:pt idx="1442">
                  <c:v>6.3</c:v>
                </c:pt>
                <c:pt idx="1443">
                  <c:v>3.6</c:v>
                </c:pt>
                <c:pt idx="1444">
                  <c:v>5.3</c:v>
                </c:pt>
                <c:pt idx="1445">
                  <c:v>5.9</c:v>
                </c:pt>
                <c:pt idx="1446">
                  <c:v>6.9</c:v>
                </c:pt>
                <c:pt idx="1447">
                  <c:v>6.9</c:v>
                </c:pt>
                <c:pt idx="1448">
                  <c:v>6.1</c:v>
                </c:pt>
                <c:pt idx="1449">
                  <c:v>5.7</c:v>
                </c:pt>
                <c:pt idx="1450">
                  <c:v>6.3</c:v>
                </c:pt>
                <c:pt idx="1451">
                  <c:v>7.3</c:v>
                </c:pt>
                <c:pt idx="1452">
                  <c:v>6.3</c:v>
                </c:pt>
                <c:pt idx="1453">
                  <c:v>7.3</c:v>
                </c:pt>
                <c:pt idx="1454">
                  <c:v>6.3</c:v>
                </c:pt>
                <c:pt idx="1455">
                  <c:v>8.1</c:v>
                </c:pt>
                <c:pt idx="1456">
                  <c:v>6.9</c:v>
                </c:pt>
                <c:pt idx="1457">
                  <c:v>6.3</c:v>
                </c:pt>
                <c:pt idx="1458">
                  <c:v>7.3</c:v>
                </c:pt>
                <c:pt idx="1459">
                  <c:v>6.1</c:v>
                </c:pt>
                <c:pt idx="1460">
                  <c:v>6.9</c:v>
                </c:pt>
                <c:pt idx="1461">
                  <c:v>7.2</c:v>
                </c:pt>
                <c:pt idx="1462">
                  <c:v>6.4</c:v>
                </c:pt>
                <c:pt idx="1463">
                  <c:v>6.4</c:v>
                </c:pt>
                <c:pt idx="1464">
                  <c:v>8.3000000000000007</c:v>
                </c:pt>
                <c:pt idx="1465">
                  <c:v>7.2</c:v>
                </c:pt>
                <c:pt idx="1466">
                  <c:v>6.8</c:v>
                </c:pt>
                <c:pt idx="1467">
                  <c:v>6.5</c:v>
                </c:pt>
                <c:pt idx="1468">
                  <c:v>7.8</c:v>
                </c:pt>
                <c:pt idx="1469">
                  <c:v>7.6</c:v>
                </c:pt>
                <c:pt idx="1470">
                  <c:v>7.2</c:v>
                </c:pt>
                <c:pt idx="1471">
                  <c:v>6.7</c:v>
                </c:pt>
                <c:pt idx="1472">
                  <c:v>6.8</c:v>
                </c:pt>
                <c:pt idx="1473">
                  <c:v>6.3</c:v>
                </c:pt>
                <c:pt idx="1474">
                  <c:v>6.2</c:v>
                </c:pt>
                <c:pt idx="1475">
                  <c:v>6.2</c:v>
                </c:pt>
                <c:pt idx="1476">
                  <c:v>8.6</c:v>
                </c:pt>
                <c:pt idx="1477">
                  <c:v>8</c:v>
                </c:pt>
                <c:pt idx="1478">
                  <c:v>7</c:v>
                </c:pt>
                <c:pt idx="1479">
                  <c:v>8</c:v>
                </c:pt>
                <c:pt idx="1480">
                  <c:v>8.1</c:v>
                </c:pt>
                <c:pt idx="1481">
                  <c:v>6.7</c:v>
                </c:pt>
                <c:pt idx="1482">
                  <c:v>7.9</c:v>
                </c:pt>
                <c:pt idx="1483">
                  <c:v>6.1</c:v>
                </c:pt>
                <c:pt idx="1484">
                  <c:v>4.2</c:v>
                </c:pt>
                <c:pt idx="1485">
                  <c:v>6.1</c:v>
                </c:pt>
                <c:pt idx="1486">
                  <c:v>6.6</c:v>
                </c:pt>
                <c:pt idx="1487">
                  <c:v>7.5</c:v>
                </c:pt>
                <c:pt idx="1488">
                  <c:v>7.4</c:v>
                </c:pt>
                <c:pt idx="1489">
                  <c:v>7.2</c:v>
                </c:pt>
                <c:pt idx="1490">
                  <c:v>6.9</c:v>
                </c:pt>
                <c:pt idx="1491">
                  <c:v>7.4</c:v>
                </c:pt>
                <c:pt idx="1492">
                  <c:v>5.4</c:v>
                </c:pt>
                <c:pt idx="1493">
                  <c:v>6.8</c:v>
                </c:pt>
                <c:pt idx="1494">
                  <c:v>6.3</c:v>
                </c:pt>
                <c:pt idx="1495">
                  <c:v>7.2</c:v>
                </c:pt>
                <c:pt idx="1496">
                  <c:v>6.9</c:v>
                </c:pt>
                <c:pt idx="1497">
                  <c:v>6</c:v>
                </c:pt>
                <c:pt idx="1498">
                  <c:v>5.9</c:v>
                </c:pt>
                <c:pt idx="1499">
                  <c:v>5.4</c:v>
                </c:pt>
                <c:pt idx="1500">
                  <c:v>5.9</c:v>
                </c:pt>
                <c:pt idx="1501">
                  <c:v>6.1</c:v>
                </c:pt>
                <c:pt idx="1502">
                  <c:v>7.7</c:v>
                </c:pt>
                <c:pt idx="1503">
                  <c:v>5.8</c:v>
                </c:pt>
                <c:pt idx="1504">
                  <c:v>7.6</c:v>
                </c:pt>
                <c:pt idx="1505">
                  <c:v>6.1</c:v>
                </c:pt>
                <c:pt idx="1506">
                  <c:v>5.4</c:v>
                </c:pt>
                <c:pt idx="1507">
                  <c:v>5.0999999999999996</c:v>
                </c:pt>
                <c:pt idx="1508">
                  <c:v>6.4</c:v>
                </c:pt>
                <c:pt idx="1509">
                  <c:v>6.3</c:v>
                </c:pt>
                <c:pt idx="1510">
                  <c:v>7.5</c:v>
                </c:pt>
                <c:pt idx="1511">
                  <c:v>7.1</c:v>
                </c:pt>
                <c:pt idx="1512">
                  <c:v>5.2</c:v>
                </c:pt>
                <c:pt idx="1513">
                  <c:v>7.8</c:v>
                </c:pt>
                <c:pt idx="1514">
                  <c:v>6.5</c:v>
                </c:pt>
                <c:pt idx="1515">
                  <c:v>6.6</c:v>
                </c:pt>
                <c:pt idx="1516">
                  <c:v>5.0999999999999996</c:v>
                </c:pt>
                <c:pt idx="1517">
                  <c:v>7.4</c:v>
                </c:pt>
                <c:pt idx="1518">
                  <c:v>7.2</c:v>
                </c:pt>
                <c:pt idx="1519">
                  <c:v>7.6</c:v>
                </c:pt>
                <c:pt idx="1520">
                  <c:v>7.5</c:v>
                </c:pt>
                <c:pt idx="1521">
                  <c:v>6.6</c:v>
                </c:pt>
                <c:pt idx="1522">
                  <c:v>7.2</c:v>
                </c:pt>
                <c:pt idx="1523">
                  <c:v>7.6</c:v>
                </c:pt>
                <c:pt idx="1524">
                  <c:v>6.2</c:v>
                </c:pt>
                <c:pt idx="1525">
                  <c:v>5.6</c:v>
                </c:pt>
                <c:pt idx="1526">
                  <c:v>7.6</c:v>
                </c:pt>
                <c:pt idx="1527">
                  <c:v>6.6</c:v>
                </c:pt>
                <c:pt idx="1528">
                  <c:v>7</c:v>
                </c:pt>
                <c:pt idx="1529">
                  <c:v>2.7</c:v>
                </c:pt>
                <c:pt idx="1530">
                  <c:v>7.6</c:v>
                </c:pt>
                <c:pt idx="1531">
                  <c:v>6.6</c:v>
                </c:pt>
                <c:pt idx="1532">
                  <c:v>6.9</c:v>
                </c:pt>
                <c:pt idx="1533">
                  <c:v>6.8</c:v>
                </c:pt>
                <c:pt idx="1534">
                  <c:v>7.5</c:v>
                </c:pt>
                <c:pt idx="1535">
                  <c:v>3.7</c:v>
                </c:pt>
                <c:pt idx="1536">
                  <c:v>6.1</c:v>
                </c:pt>
                <c:pt idx="1537">
                  <c:v>5.9</c:v>
                </c:pt>
                <c:pt idx="1538">
                  <c:v>6.7</c:v>
                </c:pt>
                <c:pt idx="1539">
                  <c:v>6.9</c:v>
                </c:pt>
                <c:pt idx="1540">
                  <c:v>5.5</c:v>
                </c:pt>
                <c:pt idx="1541">
                  <c:v>7.1</c:v>
                </c:pt>
                <c:pt idx="1542">
                  <c:v>7.1</c:v>
                </c:pt>
                <c:pt idx="1543">
                  <c:v>5.9</c:v>
                </c:pt>
                <c:pt idx="1544">
                  <c:v>7.3</c:v>
                </c:pt>
                <c:pt idx="1545">
                  <c:v>3.4</c:v>
                </c:pt>
                <c:pt idx="1546">
                  <c:v>6.8</c:v>
                </c:pt>
                <c:pt idx="1547">
                  <c:v>6.9</c:v>
                </c:pt>
                <c:pt idx="1548">
                  <c:v>7</c:v>
                </c:pt>
                <c:pt idx="1549">
                  <c:v>5.5</c:v>
                </c:pt>
                <c:pt idx="1550">
                  <c:v>5.0999999999999996</c:v>
                </c:pt>
                <c:pt idx="1551">
                  <c:v>6.2</c:v>
                </c:pt>
                <c:pt idx="1552">
                  <c:v>5.9</c:v>
                </c:pt>
                <c:pt idx="1553">
                  <c:v>5.2</c:v>
                </c:pt>
                <c:pt idx="1554">
                  <c:v>6.2</c:v>
                </c:pt>
                <c:pt idx="1555">
                  <c:v>5.5</c:v>
                </c:pt>
                <c:pt idx="1556">
                  <c:v>7.4</c:v>
                </c:pt>
                <c:pt idx="1557">
                  <c:v>4.4000000000000004</c:v>
                </c:pt>
                <c:pt idx="1558">
                  <c:v>6.3</c:v>
                </c:pt>
                <c:pt idx="1559">
                  <c:v>6.1</c:v>
                </c:pt>
                <c:pt idx="1560">
                  <c:v>5.3</c:v>
                </c:pt>
                <c:pt idx="1561">
                  <c:v>5.4</c:v>
                </c:pt>
                <c:pt idx="1562">
                  <c:v>6.7</c:v>
                </c:pt>
                <c:pt idx="1563">
                  <c:v>5.9</c:v>
                </c:pt>
                <c:pt idx="1564">
                  <c:v>7.3</c:v>
                </c:pt>
                <c:pt idx="1565">
                  <c:v>5.5</c:v>
                </c:pt>
                <c:pt idx="1566">
                  <c:v>5.8</c:v>
                </c:pt>
                <c:pt idx="1567">
                  <c:v>4.5999999999999996</c:v>
                </c:pt>
                <c:pt idx="1568">
                  <c:v>6.7</c:v>
                </c:pt>
                <c:pt idx="1569">
                  <c:v>5.0999999999999996</c:v>
                </c:pt>
                <c:pt idx="1570">
                  <c:v>5.6</c:v>
                </c:pt>
                <c:pt idx="1571">
                  <c:v>7</c:v>
                </c:pt>
                <c:pt idx="1572">
                  <c:v>6.4</c:v>
                </c:pt>
                <c:pt idx="1573">
                  <c:v>6.7</c:v>
                </c:pt>
                <c:pt idx="1574">
                  <c:v>4.0999999999999996</c:v>
                </c:pt>
                <c:pt idx="1575">
                  <c:v>5.5</c:v>
                </c:pt>
                <c:pt idx="1576">
                  <c:v>2.7</c:v>
                </c:pt>
                <c:pt idx="1577">
                  <c:v>6.4</c:v>
                </c:pt>
                <c:pt idx="1578">
                  <c:v>4.8</c:v>
                </c:pt>
                <c:pt idx="1579">
                  <c:v>6.1</c:v>
                </c:pt>
                <c:pt idx="1580">
                  <c:v>4.8</c:v>
                </c:pt>
                <c:pt idx="1581">
                  <c:v>7</c:v>
                </c:pt>
                <c:pt idx="1582">
                  <c:v>6.8</c:v>
                </c:pt>
                <c:pt idx="1583">
                  <c:v>7.3</c:v>
                </c:pt>
                <c:pt idx="1584">
                  <c:v>5.6</c:v>
                </c:pt>
                <c:pt idx="1585">
                  <c:v>6.1</c:v>
                </c:pt>
                <c:pt idx="1586">
                  <c:v>7.9</c:v>
                </c:pt>
                <c:pt idx="1587">
                  <c:v>6.5</c:v>
                </c:pt>
                <c:pt idx="1588">
                  <c:v>7.1</c:v>
                </c:pt>
                <c:pt idx="1589">
                  <c:v>6.6</c:v>
                </c:pt>
                <c:pt idx="1590">
                  <c:v>4</c:v>
                </c:pt>
                <c:pt idx="1591">
                  <c:v>7</c:v>
                </c:pt>
                <c:pt idx="1592">
                  <c:v>5.6</c:v>
                </c:pt>
                <c:pt idx="1593">
                  <c:v>4.8</c:v>
                </c:pt>
                <c:pt idx="1594">
                  <c:v>6</c:v>
                </c:pt>
                <c:pt idx="1595">
                  <c:v>7.2</c:v>
                </c:pt>
                <c:pt idx="1596">
                  <c:v>5.6</c:v>
                </c:pt>
                <c:pt idx="1597">
                  <c:v>6.8</c:v>
                </c:pt>
                <c:pt idx="1598">
                  <c:v>4.9000000000000004</c:v>
                </c:pt>
                <c:pt idx="1599">
                  <c:v>7.1</c:v>
                </c:pt>
                <c:pt idx="1600">
                  <c:v>2</c:v>
                </c:pt>
                <c:pt idx="1601">
                  <c:v>5.7</c:v>
                </c:pt>
                <c:pt idx="1602">
                  <c:v>4.0999999999999996</c:v>
                </c:pt>
                <c:pt idx="1603">
                  <c:v>6.7</c:v>
                </c:pt>
                <c:pt idx="1604">
                  <c:v>7.5</c:v>
                </c:pt>
                <c:pt idx="1605">
                  <c:v>6.5</c:v>
                </c:pt>
                <c:pt idx="1606">
                  <c:v>7.9</c:v>
                </c:pt>
                <c:pt idx="1607">
                  <c:v>6.4</c:v>
                </c:pt>
                <c:pt idx="1608">
                  <c:v>5.8</c:v>
                </c:pt>
                <c:pt idx="1609">
                  <c:v>7.7</c:v>
                </c:pt>
                <c:pt idx="1610">
                  <c:v>7.1</c:v>
                </c:pt>
                <c:pt idx="1611">
                  <c:v>5.3</c:v>
                </c:pt>
                <c:pt idx="1612">
                  <c:v>5.3</c:v>
                </c:pt>
                <c:pt idx="1613">
                  <c:v>7.5</c:v>
                </c:pt>
                <c:pt idx="1614">
                  <c:v>6.9</c:v>
                </c:pt>
                <c:pt idx="1615">
                  <c:v>4.9000000000000004</c:v>
                </c:pt>
                <c:pt idx="1616">
                  <c:v>7.1</c:v>
                </c:pt>
                <c:pt idx="1617">
                  <c:v>8</c:v>
                </c:pt>
                <c:pt idx="1618">
                  <c:v>7.6</c:v>
                </c:pt>
                <c:pt idx="1619">
                  <c:v>5.9</c:v>
                </c:pt>
                <c:pt idx="1620">
                  <c:v>6.3</c:v>
                </c:pt>
                <c:pt idx="1621">
                  <c:v>7.1</c:v>
                </c:pt>
                <c:pt idx="1622">
                  <c:v>6.4</c:v>
                </c:pt>
                <c:pt idx="1623">
                  <c:v>8.1999999999999993</c:v>
                </c:pt>
                <c:pt idx="1624">
                  <c:v>6.9</c:v>
                </c:pt>
                <c:pt idx="1625">
                  <c:v>7.8</c:v>
                </c:pt>
                <c:pt idx="1626">
                  <c:v>6.7</c:v>
                </c:pt>
                <c:pt idx="1627">
                  <c:v>7.5</c:v>
                </c:pt>
                <c:pt idx="1628">
                  <c:v>7.4</c:v>
                </c:pt>
                <c:pt idx="1629">
                  <c:v>5.2</c:v>
                </c:pt>
                <c:pt idx="1630">
                  <c:v>6.5</c:v>
                </c:pt>
                <c:pt idx="1631">
                  <c:v>7.6</c:v>
                </c:pt>
                <c:pt idx="1632">
                  <c:v>7.3</c:v>
                </c:pt>
                <c:pt idx="1633">
                  <c:v>6.6</c:v>
                </c:pt>
                <c:pt idx="1634">
                  <c:v>6.8</c:v>
                </c:pt>
                <c:pt idx="1635">
                  <c:v>6.9</c:v>
                </c:pt>
                <c:pt idx="1636">
                  <c:v>5.8</c:v>
                </c:pt>
                <c:pt idx="1637">
                  <c:v>6.6</c:v>
                </c:pt>
                <c:pt idx="1638">
                  <c:v>6.7</c:v>
                </c:pt>
                <c:pt idx="1639">
                  <c:v>6.7</c:v>
                </c:pt>
                <c:pt idx="1640">
                  <c:v>6.3</c:v>
                </c:pt>
                <c:pt idx="1641">
                  <c:v>7.7</c:v>
                </c:pt>
                <c:pt idx="1642">
                  <c:v>6.1</c:v>
                </c:pt>
                <c:pt idx="1643">
                  <c:v>4.9000000000000004</c:v>
                </c:pt>
                <c:pt idx="1644">
                  <c:v>6.2</c:v>
                </c:pt>
                <c:pt idx="1645">
                  <c:v>7.8</c:v>
                </c:pt>
                <c:pt idx="1646">
                  <c:v>8.1999999999999993</c:v>
                </c:pt>
                <c:pt idx="1647">
                  <c:v>6.9</c:v>
                </c:pt>
                <c:pt idx="1648">
                  <c:v>6.2</c:v>
                </c:pt>
                <c:pt idx="1649">
                  <c:v>6.9</c:v>
                </c:pt>
                <c:pt idx="1650">
                  <c:v>4.8</c:v>
                </c:pt>
                <c:pt idx="1651">
                  <c:v>8</c:v>
                </c:pt>
                <c:pt idx="1652">
                  <c:v>5.3</c:v>
                </c:pt>
                <c:pt idx="1653">
                  <c:v>6.7</c:v>
                </c:pt>
                <c:pt idx="1654">
                  <c:v>5.4</c:v>
                </c:pt>
                <c:pt idx="1655">
                  <c:v>5.4</c:v>
                </c:pt>
                <c:pt idx="1656">
                  <c:v>4.9000000000000004</c:v>
                </c:pt>
                <c:pt idx="1657">
                  <c:v>6.1</c:v>
                </c:pt>
                <c:pt idx="1658">
                  <c:v>5.8</c:v>
                </c:pt>
                <c:pt idx="1659">
                  <c:v>7</c:v>
                </c:pt>
                <c:pt idx="1660">
                  <c:v>6.5</c:v>
                </c:pt>
                <c:pt idx="1661">
                  <c:v>6.6</c:v>
                </c:pt>
                <c:pt idx="1662">
                  <c:v>6.1</c:v>
                </c:pt>
                <c:pt idx="1663">
                  <c:v>5.7</c:v>
                </c:pt>
                <c:pt idx="1664">
                  <c:v>6.6</c:v>
                </c:pt>
                <c:pt idx="1665">
                  <c:v>7</c:v>
                </c:pt>
                <c:pt idx="1666">
                  <c:v>7.4</c:v>
                </c:pt>
                <c:pt idx="1667">
                  <c:v>5.3</c:v>
                </c:pt>
                <c:pt idx="1668">
                  <c:v>7.4</c:v>
                </c:pt>
                <c:pt idx="1669">
                  <c:v>6.8</c:v>
                </c:pt>
                <c:pt idx="1670">
                  <c:v>7.2</c:v>
                </c:pt>
                <c:pt idx="1671">
                  <c:v>6</c:v>
                </c:pt>
                <c:pt idx="1672">
                  <c:v>6.6</c:v>
                </c:pt>
                <c:pt idx="1673">
                  <c:v>7.9</c:v>
                </c:pt>
                <c:pt idx="1674">
                  <c:v>6.2</c:v>
                </c:pt>
                <c:pt idx="1675">
                  <c:v>5.7</c:v>
                </c:pt>
                <c:pt idx="1676">
                  <c:v>7.1</c:v>
                </c:pt>
                <c:pt idx="1677">
                  <c:v>5.6</c:v>
                </c:pt>
                <c:pt idx="1678">
                  <c:v>7.8</c:v>
                </c:pt>
                <c:pt idx="1679">
                  <c:v>6.9</c:v>
                </c:pt>
                <c:pt idx="1680">
                  <c:v>7.4</c:v>
                </c:pt>
                <c:pt idx="1681">
                  <c:v>7.7</c:v>
                </c:pt>
                <c:pt idx="1682">
                  <c:v>6.9</c:v>
                </c:pt>
                <c:pt idx="1683">
                  <c:v>6.7</c:v>
                </c:pt>
                <c:pt idx="1684">
                  <c:v>6</c:v>
                </c:pt>
                <c:pt idx="1685">
                  <c:v>6.2</c:v>
                </c:pt>
                <c:pt idx="1686">
                  <c:v>5.9</c:v>
                </c:pt>
                <c:pt idx="1687">
                  <c:v>6.8</c:v>
                </c:pt>
                <c:pt idx="1688">
                  <c:v>3.6</c:v>
                </c:pt>
                <c:pt idx="1689">
                  <c:v>6.7</c:v>
                </c:pt>
                <c:pt idx="1690">
                  <c:v>6.3</c:v>
                </c:pt>
                <c:pt idx="1691">
                  <c:v>6.4</c:v>
                </c:pt>
                <c:pt idx="1692">
                  <c:v>6.4</c:v>
                </c:pt>
                <c:pt idx="1693">
                  <c:v>5.7</c:v>
                </c:pt>
                <c:pt idx="1694">
                  <c:v>6.2</c:v>
                </c:pt>
                <c:pt idx="1695">
                  <c:v>6.6</c:v>
                </c:pt>
                <c:pt idx="1696">
                  <c:v>5.2</c:v>
                </c:pt>
                <c:pt idx="1697">
                  <c:v>6.1</c:v>
                </c:pt>
                <c:pt idx="1698">
                  <c:v>7.1</c:v>
                </c:pt>
                <c:pt idx="1699">
                  <c:v>7.2</c:v>
                </c:pt>
                <c:pt idx="1700">
                  <c:v>6.5</c:v>
                </c:pt>
                <c:pt idx="1701">
                  <c:v>6</c:v>
                </c:pt>
                <c:pt idx="1702">
                  <c:v>7</c:v>
                </c:pt>
                <c:pt idx="1703">
                  <c:v>7</c:v>
                </c:pt>
                <c:pt idx="1704">
                  <c:v>7.5</c:v>
                </c:pt>
                <c:pt idx="1705">
                  <c:v>6.6</c:v>
                </c:pt>
                <c:pt idx="1706">
                  <c:v>6.5</c:v>
                </c:pt>
                <c:pt idx="1707">
                  <c:v>6.2</c:v>
                </c:pt>
                <c:pt idx="1708">
                  <c:v>7.8</c:v>
                </c:pt>
                <c:pt idx="1709">
                  <c:v>5.2</c:v>
                </c:pt>
                <c:pt idx="1710">
                  <c:v>6.5</c:v>
                </c:pt>
                <c:pt idx="1711">
                  <c:v>6.5</c:v>
                </c:pt>
                <c:pt idx="1712">
                  <c:v>5.2</c:v>
                </c:pt>
                <c:pt idx="1713">
                  <c:v>7.2</c:v>
                </c:pt>
                <c:pt idx="1714">
                  <c:v>7.1</c:v>
                </c:pt>
                <c:pt idx="1715">
                  <c:v>4.5</c:v>
                </c:pt>
                <c:pt idx="1716">
                  <c:v>5.7</c:v>
                </c:pt>
                <c:pt idx="1717">
                  <c:v>6</c:v>
                </c:pt>
                <c:pt idx="1718">
                  <c:v>6.4</c:v>
                </c:pt>
                <c:pt idx="1719">
                  <c:v>5.2</c:v>
                </c:pt>
                <c:pt idx="1720">
                  <c:v>4.3</c:v>
                </c:pt>
                <c:pt idx="1721">
                  <c:v>6.1</c:v>
                </c:pt>
                <c:pt idx="1722">
                  <c:v>6.3</c:v>
                </c:pt>
                <c:pt idx="1723">
                  <c:v>6.8</c:v>
                </c:pt>
                <c:pt idx="1724">
                  <c:v>4</c:v>
                </c:pt>
                <c:pt idx="1725">
                  <c:v>5.2</c:v>
                </c:pt>
                <c:pt idx="1726">
                  <c:v>6.5</c:v>
                </c:pt>
                <c:pt idx="1727">
                  <c:v>7.5</c:v>
                </c:pt>
                <c:pt idx="1728">
                  <c:v>7.1</c:v>
                </c:pt>
                <c:pt idx="1729">
                  <c:v>6.9</c:v>
                </c:pt>
                <c:pt idx="1730">
                  <c:v>8</c:v>
                </c:pt>
                <c:pt idx="1731">
                  <c:v>8.1999999999999993</c:v>
                </c:pt>
                <c:pt idx="1732">
                  <c:v>6.4</c:v>
                </c:pt>
                <c:pt idx="1733">
                  <c:v>7.9</c:v>
                </c:pt>
                <c:pt idx="1734">
                  <c:v>6.7</c:v>
                </c:pt>
                <c:pt idx="1735">
                  <c:v>6.1</c:v>
                </c:pt>
                <c:pt idx="1736">
                  <c:v>8.1</c:v>
                </c:pt>
                <c:pt idx="1737">
                  <c:v>6.2</c:v>
                </c:pt>
                <c:pt idx="1738">
                  <c:v>4.9000000000000004</c:v>
                </c:pt>
                <c:pt idx="1739">
                  <c:v>5.4</c:v>
                </c:pt>
                <c:pt idx="1740">
                  <c:v>5.8</c:v>
                </c:pt>
                <c:pt idx="1741">
                  <c:v>4.7</c:v>
                </c:pt>
                <c:pt idx="1742">
                  <c:v>6</c:v>
                </c:pt>
                <c:pt idx="1743">
                  <c:v>7</c:v>
                </c:pt>
                <c:pt idx="1744">
                  <c:v>6</c:v>
                </c:pt>
                <c:pt idx="1745">
                  <c:v>7.9</c:v>
                </c:pt>
                <c:pt idx="1746">
                  <c:v>8.1</c:v>
                </c:pt>
                <c:pt idx="1747">
                  <c:v>6.2</c:v>
                </c:pt>
                <c:pt idx="1748">
                  <c:v>6.7</c:v>
                </c:pt>
                <c:pt idx="1749">
                  <c:v>7.3</c:v>
                </c:pt>
                <c:pt idx="1750">
                  <c:v>4.5999999999999996</c:v>
                </c:pt>
                <c:pt idx="1751">
                  <c:v>6.1</c:v>
                </c:pt>
                <c:pt idx="1752">
                  <c:v>6.2</c:v>
                </c:pt>
                <c:pt idx="1753">
                  <c:v>7.8</c:v>
                </c:pt>
                <c:pt idx="1754">
                  <c:v>6.1</c:v>
                </c:pt>
                <c:pt idx="1755">
                  <c:v>7.6</c:v>
                </c:pt>
                <c:pt idx="1756">
                  <c:v>5.8</c:v>
                </c:pt>
                <c:pt idx="1757">
                  <c:v>6.5</c:v>
                </c:pt>
                <c:pt idx="1758">
                  <c:v>7.2</c:v>
                </c:pt>
                <c:pt idx="1759">
                  <c:v>7.8</c:v>
                </c:pt>
                <c:pt idx="1760">
                  <c:v>4.7</c:v>
                </c:pt>
                <c:pt idx="1761">
                  <c:v>6.8</c:v>
                </c:pt>
                <c:pt idx="1762">
                  <c:v>5.9</c:v>
                </c:pt>
                <c:pt idx="1763">
                  <c:v>7.2</c:v>
                </c:pt>
                <c:pt idx="1764">
                  <c:v>8.6999999999999993</c:v>
                </c:pt>
                <c:pt idx="1765">
                  <c:v>5</c:v>
                </c:pt>
                <c:pt idx="1766">
                  <c:v>6.6</c:v>
                </c:pt>
                <c:pt idx="1767">
                  <c:v>8.3000000000000007</c:v>
                </c:pt>
                <c:pt idx="1768">
                  <c:v>6.7</c:v>
                </c:pt>
                <c:pt idx="1769">
                  <c:v>6.5</c:v>
                </c:pt>
                <c:pt idx="1770">
                  <c:v>6.1</c:v>
                </c:pt>
                <c:pt idx="1771">
                  <c:v>5.2</c:v>
                </c:pt>
                <c:pt idx="1772">
                  <c:v>5.6</c:v>
                </c:pt>
                <c:pt idx="1773">
                  <c:v>5.8</c:v>
                </c:pt>
                <c:pt idx="1774">
                  <c:v>6.6</c:v>
                </c:pt>
                <c:pt idx="1775">
                  <c:v>6.6</c:v>
                </c:pt>
                <c:pt idx="1776">
                  <c:v>5.5</c:v>
                </c:pt>
                <c:pt idx="1777">
                  <c:v>5.5</c:v>
                </c:pt>
                <c:pt idx="1778">
                  <c:v>7</c:v>
                </c:pt>
                <c:pt idx="1779">
                  <c:v>6.5</c:v>
                </c:pt>
                <c:pt idx="1780">
                  <c:v>5.8</c:v>
                </c:pt>
                <c:pt idx="1781">
                  <c:v>5.6</c:v>
                </c:pt>
                <c:pt idx="1782">
                  <c:v>5.6</c:v>
                </c:pt>
                <c:pt idx="1783">
                  <c:v>5.8</c:v>
                </c:pt>
                <c:pt idx="1784">
                  <c:v>7.6</c:v>
                </c:pt>
                <c:pt idx="1785">
                  <c:v>6.4</c:v>
                </c:pt>
                <c:pt idx="1786">
                  <c:v>6.3</c:v>
                </c:pt>
                <c:pt idx="1787">
                  <c:v>4.5999999999999996</c:v>
                </c:pt>
                <c:pt idx="1788">
                  <c:v>6.5</c:v>
                </c:pt>
                <c:pt idx="1789">
                  <c:v>7.5</c:v>
                </c:pt>
                <c:pt idx="1790">
                  <c:v>7.5</c:v>
                </c:pt>
                <c:pt idx="1791">
                  <c:v>5.3</c:v>
                </c:pt>
                <c:pt idx="1792">
                  <c:v>3.3</c:v>
                </c:pt>
                <c:pt idx="1793">
                  <c:v>5.7</c:v>
                </c:pt>
                <c:pt idx="1794">
                  <c:v>3.5</c:v>
                </c:pt>
                <c:pt idx="1795">
                  <c:v>9.3000000000000007</c:v>
                </c:pt>
                <c:pt idx="1796">
                  <c:v>4.8</c:v>
                </c:pt>
                <c:pt idx="1797">
                  <c:v>6.9</c:v>
                </c:pt>
                <c:pt idx="1798">
                  <c:v>6</c:v>
                </c:pt>
                <c:pt idx="1799">
                  <c:v>7.3</c:v>
                </c:pt>
                <c:pt idx="1800">
                  <c:v>6</c:v>
                </c:pt>
                <c:pt idx="1801">
                  <c:v>6.6</c:v>
                </c:pt>
                <c:pt idx="1802">
                  <c:v>7.5</c:v>
                </c:pt>
                <c:pt idx="1803">
                  <c:v>6.9</c:v>
                </c:pt>
                <c:pt idx="1804">
                  <c:v>6.8</c:v>
                </c:pt>
                <c:pt idx="1805">
                  <c:v>6.3</c:v>
                </c:pt>
                <c:pt idx="1806">
                  <c:v>6.4</c:v>
                </c:pt>
                <c:pt idx="1807">
                  <c:v>5.6</c:v>
                </c:pt>
                <c:pt idx="1808">
                  <c:v>6.3</c:v>
                </c:pt>
                <c:pt idx="1809">
                  <c:v>7.3</c:v>
                </c:pt>
                <c:pt idx="1810">
                  <c:v>6.6</c:v>
                </c:pt>
                <c:pt idx="1811">
                  <c:v>4.5999999999999996</c:v>
                </c:pt>
                <c:pt idx="1812">
                  <c:v>5.0999999999999996</c:v>
                </c:pt>
                <c:pt idx="1813">
                  <c:v>5.6</c:v>
                </c:pt>
                <c:pt idx="1814">
                  <c:v>5.3</c:v>
                </c:pt>
                <c:pt idx="1815">
                  <c:v>7.5</c:v>
                </c:pt>
                <c:pt idx="1816">
                  <c:v>5.6</c:v>
                </c:pt>
                <c:pt idx="1817">
                  <c:v>5.9</c:v>
                </c:pt>
                <c:pt idx="1818">
                  <c:v>4.7</c:v>
                </c:pt>
                <c:pt idx="1819">
                  <c:v>4.8</c:v>
                </c:pt>
                <c:pt idx="1820">
                  <c:v>6.8</c:v>
                </c:pt>
                <c:pt idx="1821">
                  <c:v>5.4</c:v>
                </c:pt>
                <c:pt idx="1822">
                  <c:v>5.0999999999999996</c:v>
                </c:pt>
                <c:pt idx="1823">
                  <c:v>7</c:v>
                </c:pt>
                <c:pt idx="1824">
                  <c:v>6.7</c:v>
                </c:pt>
                <c:pt idx="1825">
                  <c:v>4</c:v>
                </c:pt>
                <c:pt idx="1826">
                  <c:v>7.3</c:v>
                </c:pt>
                <c:pt idx="1827">
                  <c:v>6.8</c:v>
                </c:pt>
                <c:pt idx="1828">
                  <c:v>6.1</c:v>
                </c:pt>
                <c:pt idx="1829">
                  <c:v>7</c:v>
                </c:pt>
                <c:pt idx="1830">
                  <c:v>7.1</c:v>
                </c:pt>
                <c:pt idx="1831">
                  <c:v>6.9</c:v>
                </c:pt>
                <c:pt idx="1832">
                  <c:v>7.3</c:v>
                </c:pt>
                <c:pt idx="1833">
                  <c:v>6.3</c:v>
                </c:pt>
                <c:pt idx="1834">
                  <c:v>8.1999999999999993</c:v>
                </c:pt>
                <c:pt idx="1835">
                  <c:v>7.1</c:v>
                </c:pt>
                <c:pt idx="1836">
                  <c:v>6.5</c:v>
                </c:pt>
                <c:pt idx="1837">
                  <c:v>4.9000000000000004</c:v>
                </c:pt>
                <c:pt idx="1838">
                  <c:v>6.4</c:v>
                </c:pt>
                <c:pt idx="1839">
                  <c:v>5.9</c:v>
                </c:pt>
                <c:pt idx="1840">
                  <c:v>6.2</c:v>
                </c:pt>
                <c:pt idx="1841">
                  <c:v>5.8</c:v>
                </c:pt>
                <c:pt idx="1842">
                  <c:v>6.7</c:v>
                </c:pt>
                <c:pt idx="1843">
                  <c:v>5.9</c:v>
                </c:pt>
                <c:pt idx="1844">
                  <c:v>7.3</c:v>
                </c:pt>
                <c:pt idx="1845">
                  <c:v>4.8</c:v>
                </c:pt>
                <c:pt idx="1846">
                  <c:v>4.0999999999999996</c:v>
                </c:pt>
                <c:pt idx="1847">
                  <c:v>4.9000000000000004</c:v>
                </c:pt>
                <c:pt idx="1848">
                  <c:v>7.9</c:v>
                </c:pt>
                <c:pt idx="1849">
                  <c:v>5.2</c:v>
                </c:pt>
                <c:pt idx="1850">
                  <c:v>4.0999999999999996</c:v>
                </c:pt>
                <c:pt idx="1851">
                  <c:v>6.6</c:v>
                </c:pt>
                <c:pt idx="1852">
                  <c:v>2.9</c:v>
                </c:pt>
                <c:pt idx="1853">
                  <c:v>7.2</c:v>
                </c:pt>
                <c:pt idx="1854">
                  <c:v>6.5</c:v>
                </c:pt>
                <c:pt idx="1855">
                  <c:v>6.8</c:v>
                </c:pt>
                <c:pt idx="1856">
                  <c:v>7.2</c:v>
                </c:pt>
                <c:pt idx="1857">
                  <c:v>6.8</c:v>
                </c:pt>
                <c:pt idx="1858">
                  <c:v>7.8</c:v>
                </c:pt>
                <c:pt idx="1859">
                  <c:v>6.7</c:v>
                </c:pt>
                <c:pt idx="1860">
                  <c:v>6.1</c:v>
                </c:pt>
                <c:pt idx="1861">
                  <c:v>7.1</c:v>
                </c:pt>
                <c:pt idx="1862">
                  <c:v>5.7</c:v>
                </c:pt>
                <c:pt idx="1863">
                  <c:v>2.9</c:v>
                </c:pt>
                <c:pt idx="1864">
                  <c:v>5.2</c:v>
                </c:pt>
                <c:pt idx="1865">
                  <c:v>5.3</c:v>
                </c:pt>
                <c:pt idx="1866">
                  <c:v>6.2</c:v>
                </c:pt>
                <c:pt idx="1867">
                  <c:v>7.3</c:v>
                </c:pt>
                <c:pt idx="1868">
                  <c:v>6.5</c:v>
                </c:pt>
                <c:pt idx="1869">
                  <c:v>4.0999999999999996</c:v>
                </c:pt>
                <c:pt idx="1870">
                  <c:v>7.7</c:v>
                </c:pt>
                <c:pt idx="1871">
                  <c:v>6.1</c:v>
                </c:pt>
                <c:pt idx="1872">
                  <c:v>7.3</c:v>
                </c:pt>
                <c:pt idx="1873">
                  <c:v>7.2</c:v>
                </c:pt>
                <c:pt idx="1874">
                  <c:v>6.1</c:v>
                </c:pt>
                <c:pt idx="1875">
                  <c:v>5.8</c:v>
                </c:pt>
                <c:pt idx="1876">
                  <c:v>5.7</c:v>
                </c:pt>
                <c:pt idx="1877">
                  <c:v>6.7</c:v>
                </c:pt>
                <c:pt idx="1878">
                  <c:v>6.5</c:v>
                </c:pt>
                <c:pt idx="1879">
                  <c:v>7.2</c:v>
                </c:pt>
                <c:pt idx="1880">
                  <c:v>7.6</c:v>
                </c:pt>
                <c:pt idx="1881">
                  <c:v>4.5999999999999996</c:v>
                </c:pt>
                <c:pt idx="1882">
                  <c:v>6.9</c:v>
                </c:pt>
                <c:pt idx="1883">
                  <c:v>6.6</c:v>
                </c:pt>
                <c:pt idx="1884">
                  <c:v>6.3</c:v>
                </c:pt>
                <c:pt idx="1885">
                  <c:v>6.2</c:v>
                </c:pt>
                <c:pt idx="1886">
                  <c:v>5.3</c:v>
                </c:pt>
                <c:pt idx="1887">
                  <c:v>7.3</c:v>
                </c:pt>
                <c:pt idx="1888">
                  <c:v>5.6</c:v>
                </c:pt>
                <c:pt idx="1889">
                  <c:v>6.2</c:v>
                </c:pt>
                <c:pt idx="1890">
                  <c:v>5.2</c:v>
                </c:pt>
                <c:pt idx="1891">
                  <c:v>5.3</c:v>
                </c:pt>
                <c:pt idx="1892">
                  <c:v>5.4</c:v>
                </c:pt>
                <c:pt idx="1893">
                  <c:v>4.9000000000000004</c:v>
                </c:pt>
                <c:pt idx="1894">
                  <c:v>5.5</c:v>
                </c:pt>
                <c:pt idx="1895">
                  <c:v>6.7</c:v>
                </c:pt>
                <c:pt idx="1896">
                  <c:v>3.9</c:v>
                </c:pt>
                <c:pt idx="1897">
                  <c:v>7.2</c:v>
                </c:pt>
                <c:pt idx="1898">
                  <c:v>5.0999999999999996</c:v>
                </c:pt>
                <c:pt idx="1899">
                  <c:v>6.5</c:v>
                </c:pt>
                <c:pt idx="1900">
                  <c:v>8.1999999999999993</c:v>
                </c:pt>
                <c:pt idx="1901">
                  <c:v>7.7</c:v>
                </c:pt>
                <c:pt idx="1902">
                  <c:v>6.1</c:v>
                </c:pt>
                <c:pt idx="1903">
                  <c:v>8.8000000000000007</c:v>
                </c:pt>
                <c:pt idx="1904">
                  <c:v>6.8</c:v>
                </c:pt>
                <c:pt idx="1905">
                  <c:v>6.8</c:v>
                </c:pt>
                <c:pt idx="1906">
                  <c:v>6.7</c:v>
                </c:pt>
                <c:pt idx="1907">
                  <c:v>7.1</c:v>
                </c:pt>
                <c:pt idx="1908">
                  <c:v>7.1</c:v>
                </c:pt>
                <c:pt idx="1909">
                  <c:v>6.1</c:v>
                </c:pt>
                <c:pt idx="1910">
                  <c:v>8</c:v>
                </c:pt>
                <c:pt idx="1911">
                  <c:v>6.6</c:v>
                </c:pt>
                <c:pt idx="1912">
                  <c:v>5.4</c:v>
                </c:pt>
                <c:pt idx="1913">
                  <c:v>6.1</c:v>
                </c:pt>
                <c:pt idx="1914">
                  <c:v>5.6</c:v>
                </c:pt>
                <c:pt idx="1915">
                  <c:v>5.8</c:v>
                </c:pt>
                <c:pt idx="1916">
                  <c:v>2.8</c:v>
                </c:pt>
                <c:pt idx="1917">
                  <c:v>6.7</c:v>
                </c:pt>
                <c:pt idx="1918">
                  <c:v>5.0999999999999996</c:v>
                </c:pt>
                <c:pt idx="1919">
                  <c:v>7.2</c:v>
                </c:pt>
                <c:pt idx="1920">
                  <c:v>6</c:v>
                </c:pt>
                <c:pt idx="1921">
                  <c:v>7.2</c:v>
                </c:pt>
                <c:pt idx="1922">
                  <c:v>6.7</c:v>
                </c:pt>
                <c:pt idx="1923">
                  <c:v>6.3</c:v>
                </c:pt>
                <c:pt idx="1924">
                  <c:v>6.2</c:v>
                </c:pt>
                <c:pt idx="1925">
                  <c:v>6.2</c:v>
                </c:pt>
                <c:pt idx="1926">
                  <c:v>6.9</c:v>
                </c:pt>
                <c:pt idx="1927">
                  <c:v>6.8</c:v>
                </c:pt>
                <c:pt idx="1928">
                  <c:v>7.1</c:v>
                </c:pt>
                <c:pt idx="1929">
                  <c:v>7.1</c:v>
                </c:pt>
                <c:pt idx="1930">
                  <c:v>7</c:v>
                </c:pt>
                <c:pt idx="1931">
                  <c:v>7.1</c:v>
                </c:pt>
                <c:pt idx="1932">
                  <c:v>6.4</c:v>
                </c:pt>
                <c:pt idx="1933">
                  <c:v>7</c:v>
                </c:pt>
                <c:pt idx="1934">
                  <c:v>6.2</c:v>
                </c:pt>
                <c:pt idx="1935">
                  <c:v>7.5</c:v>
                </c:pt>
                <c:pt idx="1936">
                  <c:v>4.8</c:v>
                </c:pt>
                <c:pt idx="1937">
                  <c:v>7.3</c:v>
                </c:pt>
                <c:pt idx="1938">
                  <c:v>5.8</c:v>
                </c:pt>
                <c:pt idx="1939">
                  <c:v>7.6</c:v>
                </c:pt>
                <c:pt idx="1940">
                  <c:v>7</c:v>
                </c:pt>
                <c:pt idx="1941">
                  <c:v>6.6</c:v>
                </c:pt>
                <c:pt idx="1942">
                  <c:v>6.5</c:v>
                </c:pt>
                <c:pt idx="1943">
                  <c:v>7.4</c:v>
                </c:pt>
                <c:pt idx="1944">
                  <c:v>4.5999999999999996</c:v>
                </c:pt>
                <c:pt idx="1945">
                  <c:v>6.4</c:v>
                </c:pt>
                <c:pt idx="1946">
                  <c:v>6.4</c:v>
                </c:pt>
                <c:pt idx="1947">
                  <c:v>5.9</c:v>
                </c:pt>
                <c:pt idx="1948">
                  <c:v>6.4</c:v>
                </c:pt>
                <c:pt idx="1949">
                  <c:v>6.6</c:v>
                </c:pt>
                <c:pt idx="1950">
                  <c:v>6.9</c:v>
                </c:pt>
                <c:pt idx="1951">
                  <c:v>5.8</c:v>
                </c:pt>
                <c:pt idx="1952">
                  <c:v>6.4</c:v>
                </c:pt>
                <c:pt idx="1953">
                  <c:v>5.3</c:v>
                </c:pt>
                <c:pt idx="1954">
                  <c:v>6.5</c:v>
                </c:pt>
                <c:pt idx="1955">
                  <c:v>5.7</c:v>
                </c:pt>
                <c:pt idx="1956">
                  <c:v>6.7</c:v>
                </c:pt>
                <c:pt idx="1957">
                  <c:v>3.9</c:v>
                </c:pt>
                <c:pt idx="1958">
                  <c:v>4.0999999999999996</c:v>
                </c:pt>
                <c:pt idx="1959">
                  <c:v>6.2</c:v>
                </c:pt>
                <c:pt idx="1960">
                  <c:v>3.8</c:v>
                </c:pt>
                <c:pt idx="1961">
                  <c:v>5.0999999999999996</c:v>
                </c:pt>
                <c:pt idx="1962">
                  <c:v>6.4</c:v>
                </c:pt>
                <c:pt idx="1963">
                  <c:v>7.8</c:v>
                </c:pt>
                <c:pt idx="1964">
                  <c:v>7.8</c:v>
                </c:pt>
                <c:pt idx="1965">
                  <c:v>6.1</c:v>
                </c:pt>
                <c:pt idx="1966">
                  <c:v>5.8</c:v>
                </c:pt>
                <c:pt idx="1967">
                  <c:v>6.3</c:v>
                </c:pt>
                <c:pt idx="1968">
                  <c:v>7.7</c:v>
                </c:pt>
                <c:pt idx="1969">
                  <c:v>5.4</c:v>
                </c:pt>
                <c:pt idx="1970">
                  <c:v>7.3</c:v>
                </c:pt>
                <c:pt idx="1971">
                  <c:v>6.8</c:v>
                </c:pt>
                <c:pt idx="1972">
                  <c:v>7.3</c:v>
                </c:pt>
                <c:pt idx="1973">
                  <c:v>6.5</c:v>
                </c:pt>
                <c:pt idx="1974">
                  <c:v>7.2</c:v>
                </c:pt>
                <c:pt idx="1975">
                  <c:v>6.7</c:v>
                </c:pt>
                <c:pt idx="1976">
                  <c:v>6.3</c:v>
                </c:pt>
                <c:pt idx="1977">
                  <c:v>5.9</c:v>
                </c:pt>
                <c:pt idx="1978">
                  <c:v>7.8</c:v>
                </c:pt>
                <c:pt idx="1979">
                  <c:v>7.4</c:v>
                </c:pt>
                <c:pt idx="1980">
                  <c:v>4.8</c:v>
                </c:pt>
                <c:pt idx="1981">
                  <c:v>6.3</c:v>
                </c:pt>
                <c:pt idx="1982">
                  <c:v>7.8</c:v>
                </c:pt>
                <c:pt idx="1983">
                  <c:v>7.5</c:v>
                </c:pt>
                <c:pt idx="1984">
                  <c:v>6</c:v>
                </c:pt>
                <c:pt idx="1985">
                  <c:v>6.8</c:v>
                </c:pt>
                <c:pt idx="1986">
                  <c:v>6.6</c:v>
                </c:pt>
                <c:pt idx="1987">
                  <c:v>4.5999999999999996</c:v>
                </c:pt>
                <c:pt idx="1988">
                  <c:v>2.9</c:v>
                </c:pt>
                <c:pt idx="1989">
                  <c:v>7.1</c:v>
                </c:pt>
                <c:pt idx="1990">
                  <c:v>6.1</c:v>
                </c:pt>
                <c:pt idx="1991">
                  <c:v>6.7</c:v>
                </c:pt>
                <c:pt idx="1992">
                  <c:v>7.1</c:v>
                </c:pt>
                <c:pt idx="1993">
                  <c:v>5.8</c:v>
                </c:pt>
                <c:pt idx="1994">
                  <c:v>6.7</c:v>
                </c:pt>
                <c:pt idx="1995">
                  <c:v>5.8</c:v>
                </c:pt>
                <c:pt idx="1996">
                  <c:v>6.8</c:v>
                </c:pt>
                <c:pt idx="1997">
                  <c:v>8.5</c:v>
                </c:pt>
                <c:pt idx="1998">
                  <c:v>6.6</c:v>
                </c:pt>
                <c:pt idx="1999">
                  <c:v>7.7</c:v>
                </c:pt>
                <c:pt idx="2000">
                  <c:v>4.7</c:v>
                </c:pt>
                <c:pt idx="2001">
                  <c:v>6.4</c:v>
                </c:pt>
                <c:pt idx="2002">
                  <c:v>5.5</c:v>
                </c:pt>
                <c:pt idx="2003">
                  <c:v>8.6</c:v>
                </c:pt>
                <c:pt idx="2004">
                  <c:v>7</c:v>
                </c:pt>
                <c:pt idx="2005">
                  <c:v>7.1</c:v>
                </c:pt>
                <c:pt idx="2006">
                  <c:v>5.7</c:v>
                </c:pt>
                <c:pt idx="2007">
                  <c:v>3.7</c:v>
                </c:pt>
                <c:pt idx="2008">
                  <c:v>7.5</c:v>
                </c:pt>
                <c:pt idx="2009">
                  <c:v>4.5999999999999996</c:v>
                </c:pt>
                <c:pt idx="2010">
                  <c:v>4.9000000000000004</c:v>
                </c:pt>
                <c:pt idx="2011">
                  <c:v>7.1</c:v>
                </c:pt>
                <c:pt idx="2012">
                  <c:v>5.8</c:v>
                </c:pt>
                <c:pt idx="2013">
                  <c:v>5.4</c:v>
                </c:pt>
                <c:pt idx="2014">
                  <c:v>7.3</c:v>
                </c:pt>
                <c:pt idx="2015">
                  <c:v>7.1</c:v>
                </c:pt>
                <c:pt idx="2016">
                  <c:v>5.8</c:v>
                </c:pt>
                <c:pt idx="2017">
                  <c:v>8.1</c:v>
                </c:pt>
                <c:pt idx="2018">
                  <c:v>5.7</c:v>
                </c:pt>
                <c:pt idx="2019">
                  <c:v>4.4000000000000004</c:v>
                </c:pt>
                <c:pt idx="2020">
                  <c:v>7.9</c:v>
                </c:pt>
                <c:pt idx="2021">
                  <c:v>7.6</c:v>
                </c:pt>
                <c:pt idx="2022">
                  <c:v>4.8</c:v>
                </c:pt>
                <c:pt idx="2023">
                  <c:v>7.8</c:v>
                </c:pt>
                <c:pt idx="2024">
                  <c:v>6.7</c:v>
                </c:pt>
                <c:pt idx="2025">
                  <c:v>2.7</c:v>
                </c:pt>
                <c:pt idx="2026">
                  <c:v>5.8</c:v>
                </c:pt>
                <c:pt idx="2027">
                  <c:v>7.5</c:v>
                </c:pt>
                <c:pt idx="2028">
                  <c:v>5.4</c:v>
                </c:pt>
                <c:pt idx="2029">
                  <c:v>4.0999999999999996</c:v>
                </c:pt>
                <c:pt idx="2030">
                  <c:v>5.9</c:v>
                </c:pt>
                <c:pt idx="2031">
                  <c:v>6.3</c:v>
                </c:pt>
                <c:pt idx="2032">
                  <c:v>7</c:v>
                </c:pt>
                <c:pt idx="2033">
                  <c:v>6.8</c:v>
                </c:pt>
                <c:pt idx="2034">
                  <c:v>2.2999999999999998</c:v>
                </c:pt>
                <c:pt idx="2035">
                  <c:v>8.1</c:v>
                </c:pt>
                <c:pt idx="2036">
                  <c:v>6.1</c:v>
                </c:pt>
                <c:pt idx="2037">
                  <c:v>5</c:v>
                </c:pt>
                <c:pt idx="2038">
                  <c:v>5.5</c:v>
                </c:pt>
                <c:pt idx="2039">
                  <c:v>6.2</c:v>
                </c:pt>
                <c:pt idx="2040">
                  <c:v>6.2</c:v>
                </c:pt>
                <c:pt idx="2041">
                  <c:v>5.9</c:v>
                </c:pt>
                <c:pt idx="2042">
                  <c:v>6.3</c:v>
                </c:pt>
                <c:pt idx="2043">
                  <c:v>6.7</c:v>
                </c:pt>
                <c:pt idx="2044">
                  <c:v>3.5</c:v>
                </c:pt>
                <c:pt idx="2045">
                  <c:v>7.5</c:v>
                </c:pt>
                <c:pt idx="2046">
                  <c:v>6.6</c:v>
                </c:pt>
                <c:pt idx="2047">
                  <c:v>7.5</c:v>
                </c:pt>
                <c:pt idx="2048">
                  <c:v>7.2</c:v>
                </c:pt>
                <c:pt idx="2049">
                  <c:v>4.8</c:v>
                </c:pt>
                <c:pt idx="2050">
                  <c:v>6.6</c:v>
                </c:pt>
                <c:pt idx="2051">
                  <c:v>3.5</c:v>
                </c:pt>
                <c:pt idx="2052">
                  <c:v>7.6</c:v>
                </c:pt>
                <c:pt idx="2053">
                  <c:v>6.3</c:v>
                </c:pt>
                <c:pt idx="2054">
                  <c:v>5.5</c:v>
                </c:pt>
                <c:pt idx="2055">
                  <c:v>6.3</c:v>
                </c:pt>
                <c:pt idx="2056">
                  <c:v>6.5</c:v>
                </c:pt>
                <c:pt idx="2057">
                  <c:v>5.6</c:v>
                </c:pt>
                <c:pt idx="2058">
                  <c:v>6.9</c:v>
                </c:pt>
                <c:pt idx="2059">
                  <c:v>7.6</c:v>
                </c:pt>
                <c:pt idx="2060">
                  <c:v>3.9</c:v>
                </c:pt>
                <c:pt idx="2061">
                  <c:v>6.1</c:v>
                </c:pt>
                <c:pt idx="2062">
                  <c:v>7.3</c:v>
                </c:pt>
                <c:pt idx="2063">
                  <c:v>8.3000000000000007</c:v>
                </c:pt>
                <c:pt idx="2064">
                  <c:v>5.8</c:v>
                </c:pt>
                <c:pt idx="2065">
                  <c:v>6.8</c:v>
                </c:pt>
                <c:pt idx="2066">
                  <c:v>7</c:v>
                </c:pt>
                <c:pt idx="2067">
                  <c:v>5.9</c:v>
                </c:pt>
                <c:pt idx="2068">
                  <c:v>6.5</c:v>
                </c:pt>
                <c:pt idx="2069">
                  <c:v>6.4</c:v>
                </c:pt>
                <c:pt idx="2070">
                  <c:v>5.8</c:v>
                </c:pt>
                <c:pt idx="2071">
                  <c:v>5.0999999999999996</c:v>
                </c:pt>
                <c:pt idx="2072">
                  <c:v>6.8</c:v>
                </c:pt>
                <c:pt idx="2073">
                  <c:v>5.3</c:v>
                </c:pt>
                <c:pt idx="2074">
                  <c:v>5.3</c:v>
                </c:pt>
                <c:pt idx="2075">
                  <c:v>6.4</c:v>
                </c:pt>
                <c:pt idx="2076">
                  <c:v>4.9000000000000004</c:v>
                </c:pt>
                <c:pt idx="2077">
                  <c:v>6.8</c:v>
                </c:pt>
                <c:pt idx="2078">
                  <c:v>7.1</c:v>
                </c:pt>
                <c:pt idx="2079">
                  <c:v>6.8</c:v>
                </c:pt>
                <c:pt idx="2080">
                  <c:v>6.1</c:v>
                </c:pt>
                <c:pt idx="2081">
                  <c:v>8.5</c:v>
                </c:pt>
                <c:pt idx="2082">
                  <c:v>5.9</c:v>
                </c:pt>
                <c:pt idx="2083">
                  <c:v>6.3</c:v>
                </c:pt>
                <c:pt idx="2084">
                  <c:v>5.9</c:v>
                </c:pt>
                <c:pt idx="2085">
                  <c:v>5.4</c:v>
                </c:pt>
                <c:pt idx="2086">
                  <c:v>7</c:v>
                </c:pt>
                <c:pt idx="2087">
                  <c:v>6.9</c:v>
                </c:pt>
                <c:pt idx="2088">
                  <c:v>7.5</c:v>
                </c:pt>
                <c:pt idx="2089">
                  <c:v>8.1999999999999993</c:v>
                </c:pt>
                <c:pt idx="2090">
                  <c:v>5.9</c:v>
                </c:pt>
                <c:pt idx="2091">
                  <c:v>5</c:v>
                </c:pt>
                <c:pt idx="2092">
                  <c:v>7.3</c:v>
                </c:pt>
                <c:pt idx="2093">
                  <c:v>6.4</c:v>
                </c:pt>
                <c:pt idx="2094">
                  <c:v>6.6</c:v>
                </c:pt>
                <c:pt idx="2095">
                  <c:v>7.8</c:v>
                </c:pt>
                <c:pt idx="2096">
                  <c:v>4</c:v>
                </c:pt>
                <c:pt idx="2097">
                  <c:v>7.6</c:v>
                </c:pt>
                <c:pt idx="2098">
                  <c:v>7.7</c:v>
                </c:pt>
                <c:pt idx="2099">
                  <c:v>5.8</c:v>
                </c:pt>
                <c:pt idx="2100">
                  <c:v>5.6</c:v>
                </c:pt>
                <c:pt idx="2101">
                  <c:v>5.3</c:v>
                </c:pt>
                <c:pt idx="2102">
                  <c:v>7.4</c:v>
                </c:pt>
                <c:pt idx="2103">
                  <c:v>6.2</c:v>
                </c:pt>
                <c:pt idx="2104">
                  <c:v>1.9</c:v>
                </c:pt>
                <c:pt idx="2105">
                  <c:v>5.7</c:v>
                </c:pt>
                <c:pt idx="2106">
                  <c:v>6.6</c:v>
                </c:pt>
                <c:pt idx="2107">
                  <c:v>6</c:v>
                </c:pt>
                <c:pt idx="2108">
                  <c:v>6.1</c:v>
                </c:pt>
                <c:pt idx="2109">
                  <c:v>4.8</c:v>
                </c:pt>
                <c:pt idx="2110">
                  <c:v>6.2</c:v>
                </c:pt>
                <c:pt idx="2111">
                  <c:v>7.5</c:v>
                </c:pt>
                <c:pt idx="2112">
                  <c:v>6.3</c:v>
                </c:pt>
                <c:pt idx="2113">
                  <c:v>7.1</c:v>
                </c:pt>
                <c:pt idx="2114">
                  <c:v>6.6</c:v>
                </c:pt>
                <c:pt idx="2115">
                  <c:v>6.1</c:v>
                </c:pt>
                <c:pt idx="2116">
                  <c:v>6.7</c:v>
                </c:pt>
                <c:pt idx="2117">
                  <c:v>5.6</c:v>
                </c:pt>
                <c:pt idx="2118">
                  <c:v>7.2</c:v>
                </c:pt>
                <c:pt idx="2119">
                  <c:v>4.3</c:v>
                </c:pt>
                <c:pt idx="2120">
                  <c:v>6.4</c:v>
                </c:pt>
                <c:pt idx="2121">
                  <c:v>7.1</c:v>
                </c:pt>
                <c:pt idx="2122">
                  <c:v>6.3</c:v>
                </c:pt>
                <c:pt idx="2123">
                  <c:v>7.4</c:v>
                </c:pt>
                <c:pt idx="2124">
                  <c:v>6.1</c:v>
                </c:pt>
                <c:pt idx="2125">
                  <c:v>6.6</c:v>
                </c:pt>
                <c:pt idx="2126">
                  <c:v>6</c:v>
                </c:pt>
                <c:pt idx="2127">
                  <c:v>6.8</c:v>
                </c:pt>
                <c:pt idx="2128">
                  <c:v>6.8</c:v>
                </c:pt>
                <c:pt idx="2129">
                  <c:v>7.2</c:v>
                </c:pt>
                <c:pt idx="2130">
                  <c:v>1.9</c:v>
                </c:pt>
                <c:pt idx="2131">
                  <c:v>5.5</c:v>
                </c:pt>
                <c:pt idx="2132">
                  <c:v>4.5</c:v>
                </c:pt>
                <c:pt idx="2133">
                  <c:v>6.3</c:v>
                </c:pt>
                <c:pt idx="2134">
                  <c:v>7</c:v>
                </c:pt>
                <c:pt idx="2135">
                  <c:v>6.7</c:v>
                </c:pt>
                <c:pt idx="2136">
                  <c:v>2.8</c:v>
                </c:pt>
                <c:pt idx="2137">
                  <c:v>5</c:v>
                </c:pt>
                <c:pt idx="2138">
                  <c:v>4.3</c:v>
                </c:pt>
                <c:pt idx="2139">
                  <c:v>5.6</c:v>
                </c:pt>
                <c:pt idx="2140">
                  <c:v>6.2</c:v>
                </c:pt>
                <c:pt idx="2141">
                  <c:v>5.3</c:v>
                </c:pt>
                <c:pt idx="2142">
                  <c:v>7.4</c:v>
                </c:pt>
                <c:pt idx="2143">
                  <c:v>7.4</c:v>
                </c:pt>
                <c:pt idx="2144">
                  <c:v>6.5</c:v>
                </c:pt>
                <c:pt idx="2145">
                  <c:v>7.1</c:v>
                </c:pt>
                <c:pt idx="2146">
                  <c:v>7.2</c:v>
                </c:pt>
                <c:pt idx="2147">
                  <c:v>2.2999999999999998</c:v>
                </c:pt>
                <c:pt idx="2148">
                  <c:v>6.4</c:v>
                </c:pt>
                <c:pt idx="2149">
                  <c:v>6.1</c:v>
                </c:pt>
                <c:pt idx="2150">
                  <c:v>7</c:v>
                </c:pt>
                <c:pt idx="2151">
                  <c:v>6.5</c:v>
                </c:pt>
                <c:pt idx="2152">
                  <c:v>7</c:v>
                </c:pt>
                <c:pt idx="2153">
                  <c:v>7</c:v>
                </c:pt>
                <c:pt idx="2154">
                  <c:v>4.9000000000000004</c:v>
                </c:pt>
                <c:pt idx="2155">
                  <c:v>6.9</c:v>
                </c:pt>
                <c:pt idx="2156">
                  <c:v>7.5</c:v>
                </c:pt>
                <c:pt idx="2157">
                  <c:v>8.4</c:v>
                </c:pt>
                <c:pt idx="2158">
                  <c:v>6.9</c:v>
                </c:pt>
                <c:pt idx="2159">
                  <c:v>4.5</c:v>
                </c:pt>
                <c:pt idx="2160">
                  <c:v>7.4</c:v>
                </c:pt>
                <c:pt idx="2161">
                  <c:v>7</c:v>
                </c:pt>
                <c:pt idx="2162">
                  <c:v>2.8</c:v>
                </c:pt>
                <c:pt idx="2163">
                  <c:v>7.5</c:v>
                </c:pt>
                <c:pt idx="2164">
                  <c:v>7.1</c:v>
                </c:pt>
                <c:pt idx="2165">
                  <c:v>6.4</c:v>
                </c:pt>
                <c:pt idx="2166">
                  <c:v>6.7</c:v>
                </c:pt>
                <c:pt idx="2167">
                  <c:v>5.3</c:v>
                </c:pt>
                <c:pt idx="2168">
                  <c:v>6.9</c:v>
                </c:pt>
                <c:pt idx="2169">
                  <c:v>6.2</c:v>
                </c:pt>
                <c:pt idx="2170">
                  <c:v>6.3</c:v>
                </c:pt>
                <c:pt idx="2171">
                  <c:v>6.4</c:v>
                </c:pt>
                <c:pt idx="2172">
                  <c:v>6.5</c:v>
                </c:pt>
                <c:pt idx="2173">
                  <c:v>6</c:v>
                </c:pt>
                <c:pt idx="2174">
                  <c:v>5.0999999999999996</c:v>
                </c:pt>
                <c:pt idx="2175">
                  <c:v>5.5</c:v>
                </c:pt>
                <c:pt idx="2176">
                  <c:v>5.4</c:v>
                </c:pt>
                <c:pt idx="2177">
                  <c:v>5.7</c:v>
                </c:pt>
                <c:pt idx="2178">
                  <c:v>6.2</c:v>
                </c:pt>
                <c:pt idx="2179">
                  <c:v>6.7</c:v>
                </c:pt>
                <c:pt idx="2180">
                  <c:v>5.8</c:v>
                </c:pt>
                <c:pt idx="2181">
                  <c:v>7</c:v>
                </c:pt>
                <c:pt idx="2182">
                  <c:v>4.8</c:v>
                </c:pt>
                <c:pt idx="2183">
                  <c:v>7.2</c:v>
                </c:pt>
                <c:pt idx="2184">
                  <c:v>5.6</c:v>
                </c:pt>
                <c:pt idx="2185">
                  <c:v>6.4</c:v>
                </c:pt>
                <c:pt idx="2186">
                  <c:v>7.5</c:v>
                </c:pt>
                <c:pt idx="2187">
                  <c:v>5.7</c:v>
                </c:pt>
                <c:pt idx="2188">
                  <c:v>6.8</c:v>
                </c:pt>
                <c:pt idx="2189">
                  <c:v>5.9</c:v>
                </c:pt>
                <c:pt idx="2190">
                  <c:v>7.2</c:v>
                </c:pt>
                <c:pt idx="2191">
                  <c:v>5.5</c:v>
                </c:pt>
                <c:pt idx="2192">
                  <c:v>8.4</c:v>
                </c:pt>
                <c:pt idx="2193">
                  <c:v>8.5</c:v>
                </c:pt>
                <c:pt idx="2194">
                  <c:v>5.6</c:v>
                </c:pt>
                <c:pt idx="2195">
                  <c:v>4.0999999999999996</c:v>
                </c:pt>
                <c:pt idx="2196">
                  <c:v>5</c:v>
                </c:pt>
                <c:pt idx="2197">
                  <c:v>6.1</c:v>
                </c:pt>
                <c:pt idx="2198">
                  <c:v>5.4</c:v>
                </c:pt>
                <c:pt idx="2199">
                  <c:v>7.1</c:v>
                </c:pt>
                <c:pt idx="2200">
                  <c:v>3.6</c:v>
                </c:pt>
                <c:pt idx="2201">
                  <c:v>6.5</c:v>
                </c:pt>
                <c:pt idx="2202">
                  <c:v>8.6</c:v>
                </c:pt>
                <c:pt idx="2203">
                  <c:v>6.2</c:v>
                </c:pt>
                <c:pt idx="2204">
                  <c:v>7</c:v>
                </c:pt>
                <c:pt idx="2205">
                  <c:v>7.6</c:v>
                </c:pt>
                <c:pt idx="2206">
                  <c:v>6.5</c:v>
                </c:pt>
                <c:pt idx="2207">
                  <c:v>6.4</c:v>
                </c:pt>
                <c:pt idx="2208">
                  <c:v>6.3</c:v>
                </c:pt>
                <c:pt idx="2209">
                  <c:v>6.4</c:v>
                </c:pt>
                <c:pt idx="2210">
                  <c:v>5.7</c:v>
                </c:pt>
                <c:pt idx="2211">
                  <c:v>6.3</c:v>
                </c:pt>
                <c:pt idx="2212">
                  <c:v>7.8</c:v>
                </c:pt>
                <c:pt idx="2213">
                  <c:v>6</c:v>
                </c:pt>
                <c:pt idx="2214">
                  <c:v>7.7</c:v>
                </c:pt>
                <c:pt idx="2215">
                  <c:v>6.2</c:v>
                </c:pt>
                <c:pt idx="2216">
                  <c:v>5.7</c:v>
                </c:pt>
                <c:pt idx="2217">
                  <c:v>7.7</c:v>
                </c:pt>
                <c:pt idx="2218">
                  <c:v>6.4</c:v>
                </c:pt>
                <c:pt idx="2219">
                  <c:v>6.4</c:v>
                </c:pt>
                <c:pt idx="2220">
                  <c:v>6.9</c:v>
                </c:pt>
                <c:pt idx="2221">
                  <c:v>7.3</c:v>
                </c:pt>
                <c:pt idx="2222">
                  <c:v>7.3</c:v>
                </c:pt>
                <c:pt idx="2223">
                  <c:v>6.2</c:v>
                </c:pt>
                <c:pt idx="2224">
                  <c:v>6.6</c:v>
                </c:pt>
                <c:pt idx="2225">
                  <c:v>6.7</c:v>
                </c:pt>
                <c:pt idx="2226">
                  <c:v>5.7</c:v>
                </c:pt>
                <c:pt idx="2227">
                  <c:v>3.1</c:v>
                </c:pt>
                <c:pt idx="2228">
                  <c:v>6.3</c:v>
                </c:pt>
                <c:pt idx="2229">
                  <c:v>5.7</c:v>
                </c:pt>
                <c:pt idx="2230">
                  <c:v>7.1</c:v>
                </c:pt>
                <c:pt idx="2231">
                  <c:v>7</c:v>
                </c:pt>
                <c:pt idx="2232">
                  <c:v>6.1</c:v>
                </c:pt>
                <c:pt idx="2233">
                  <c:v>6.6</c:v>
                </c:pt>
                <c:pt idx="2234">
                  <c:v>7.8</c:v>
                </c:pt>
                <c:pt idx="2235">
                  <c:v>3.9</c:v>
                </c:pt>
                <c:pt idx="2236">
                  <c:v>7</c:v>
                </c:pt>
                <c:pt idx="2237">
                  <c:v>6.7</c:v>
                </c:pt>
                <c:pt idx="2238">
                  <c:v>7.3</c:v>
                </c:pt>
                <c:pt idx="2239">
                  <c:v>6.3</c:v>
                </c:pt>
                <c:pt idx="2240">
                  <c:v>7.8</c:v>
                </c:pt>
                <c:pt idx="2241">
                  <c:v>7.3</c:v>
                </c:pt>
                <c:pt idx="2242">
                  <c:v>7.6</c:v>
                </c:pt>
                <c:pt idx="2243">
                  <c:v>5.3</c:v>
                </c:pt>
                <c:pt idx="2244">
                  <c:v>5.3</c:v>
                </c:pt>
                <c:pt idx="2245">
                  <c:v>6.8</c:v>
                </c:pt>
                <c:pt idx="2246">
                  <c:v>7.1</c:v>
                </c:pt>
                <c:pt idx="2247">
                  <c:v>7.2</c:v>
                </c:pt>
                <c:pt idx="2248">
                  <c:v>5.8</c:v>
                </c:pt>
                <c:pt idx="2249">
                  <c:v>5.8</c:v>
                </c:pt>
                <c:pt idx="2250">
                  <c:v>8.3000000000000007</c:v>
                </c:pt>
                <c:pt idx="2251">
                  <c:v>5.6</c:v>
                </c:pt>
                <c:pt idx="2252">
                  <c:v>6.8</c:v>
                </c:pt>
                <c:pt idx="2253">
                  <c:v>5</c:v>
                </c:pt>
                <c:pt idx="2254">
                  <c:v>7.6</c:v>
                </c:pt>
                <c:pt idx="2255">
                  <c:v>6.7</c:v>
                </c:pt>
                <c:pt idx="2256">
                  <c:v>6.7</c:v>
                </c:pt>
                <c:pt idx="2257">
                  <c:v>5.7</c:v>
                </c:pt>
                <c:pt idx="2258">
                  <c:v>5.2</c:v>
                </c:pt>
                <c:pt idx="2259">
                  <c:v>7.5</c:v>
                </c:pt>
                <c:pt idx="2260">
                  <c:v>7.2</c:v>
                </c:pt>
                <c:pt idx="2261">
                  <c:v>5.3</c:v>
                </c:pt>
                <c:pt idx="2262">
                  <c:v>6.5</c:v>
                </c:pt>
                <c:pt idx="2263">
                  <c:v>5</c:v>
                </c:pt>
                <c:pt idx="2264">
                  <c:v>6.1</c:v>
                </c:pt>
                <c:pt idx="2265">
                  <c:v>7.4</c:v>
                </c:pt>
                <c:pt idx="2266">
                  <c:v>4.4000000000000004</c:v>
                </c:pt>
                <c:pt idx="2267">
                  <c:v>7.5</c:v>
                </c:pt>
                <c:pt idx="2268">
                  <c:v>5.7</c:v>
                </c:pt>
                <c:pt idx="2269">
                  <c:v>5.5</c:v>
                </c:pt>
                <c:pt idx="2270">
                  <c:v>7.1</c:v>
                </c:pt>
                <c:pt idx="2271">
                  <c:v>5.9</c:v>
                </c:pt>
                <c:pt idx="2272">
                  <c:v>6.7</c:v>
                </c:pt>
                <c:pt idx="2273">
                  <c:v>7</c:v>
                </c:pt>
                <c:pt idx="2274">
                  <c:v>7.9</c:v>
                </c:pt>
                <c:pt idx="2275">
                  <c:v>6.9</c:v>
                </c:pt>
                <c:pt idx="2276">
                  <c:v>7.3</c:v>
                </c:pt>
                <c:pt idx="2277">
                  <c:v>7.3</c:v>
                </c:pt>
                <c:pt idx="2278">
                  <c:v>3.5</c:v>
                </c:pt>
                <c:pt idx="2279">
                  <c:v>7.8</c:v>
                </c:pt>
                <c:pt idx="2280">
                  <c:v>7.4</c:v>
                </c:pt>
                <c:pt idx="2281">
                  <c:v>6.7</c:v>
                </c:pt>
                <c:pt idx="2282">
                  <c:v>6.4</c:v>
                </c:pt>
                <c:pt idx="2283">
                  <c:v>7.1</c:v>
                </c:pt>
                <c:pt idx="2284">
                  <c:v>6.7</c:v>
                </c:pt>
                <c:pt idx="2285">
                  <c:v>7.8</c:v>
                </c:pt>
                <c:pt idx="2286">
                  <c:v>4</c:v>
                </c:pt>
                <c:pt idx="2287">
                  <c:v>5.9</c:v>
                </c:pt>
                <c:pt idx="2288">
                  <c:v>7.2</c:v>
                </c:pt>
                <c:pt idx="2289">
                  <c:v>7.2</c:v>
                </c:pt>
                <c:pt idx="2290">
                  <c:v>5.0999999999999996</c:v>
                </c:pt>
                <c:pt idx="2291">
                  <c:v>5.5</c:v>
                </c:pt>
                <c:pt idx="2292">
                  <c:v>6.2</c:v>
                </c:pt>
                <c:pt idx="2293">
                  <c:v>7.2</c:v>
                </c:pt>
                <c:pt idx="2294">
                  <c:v>5.2</c:v>
                </c:pt>
                <c:pt idx="2295">
                  <c:v>6.7</c:v>
                </c:pt>
                <c:pt idx="2296">
                  <c:v>5</c:v>
                </c:pt>
                <c:pt idx="2297">
                  <c:v>6.2</c:v>
                </c:pt>
                <c:pt idx="2298">
                  <c:v>7.6</c:v>
                </c:pt>
                <c:pt idx="2299">
                  <c:v>4.0999999999999996</c:v>
                </c:pt>
                <c:pt idx="2300">
                  <c:v>5.3</c:v>
                </c:pt>
                <c:pt idx="2301">
                  <c:v>6.2</c:v>
                </c:pt>
                <c:pt idx="2302">
                  <c:v>6.5</c:v>
                </c:pt>
                <c:pt idx="2303">
                  <c:v>8.1</c:v>
                </c:pt>
                <c:pt idx="2304">
                  <c:v>6.3</c:v>
                </c:pt>
                <c:pt idx="2305">
                  <c:v>4.4000000000000004</c:v>
                </c:pt>
                <c:pt idx="2306">
                  <c:v>4.5999999999999996</c:v>
                </c:pt>
                <c:pt idx="2307">
                  <c:v>6</c:v>
                </c:pt>
                <c:pt idx="2308">
                  <c:v>7.6</c:v>
                </c:pt>
                <c:pt idx="2309">
                  <c:v>8.4</c:v>
                </c:pt>
                <c:pt idx="2310">
                  <c:v>5.6</c:v>
                </c:pt>
                <c:pt idx="2311">
                  <c:v>6.5</c:v>
                </c:pt>
                <c:pt idx="2312">
                  <c:v>7.5</c:v>
                </c:pt>
                <c:pt idx="2313">
                  <c:v>6.3</c:v>
                </c:pt>
                <c:pt idx="2314">
                  <c:v>7.9</c:v>
                </c:pt>
                <c:pt idx="2315">
                  <c:v>5.0999999999999996</c:v>
                </c:pt>
                <c:pt idx="2316">
                  <c:v>6.7</c:v>
                </c:pt>
                <c:pt idx="2317">
                  <c:v>6.7</c:v>
                </c:pt>
                <c:pt idx="2318">
                  <c:v>5.6</c:v>
                </c:pt>
                <c:pt idx="2319">
                  <c:v>5.6</c:v>
                </c:pt>
                <c:pt idx="2320">
                  <c:v>6.2</c:v>
                </c:pt>
                <c:pt idx="2321">
                  <c:v>5.6</c:v>
                </c:pt>
                <c:pt idx="2322">
                  <c:v>6.4</c:v>
                </c:pt>
                <c:pt idx="2323">
                  <c:v>5.6</c:v>
                </c:pt>
                <c:pt idx="2324">
                  <c:v>7.4</c:v>
                </c:pt>
                <c:pt idx="2325">
                  <c:v>4.9000000000000004</c:v>
                </c:pt>
                <c:pt idx="2326">
                  <c:v>6</c:v>
                </c:pt>
                <c:pt idx="2327">
                  <c:v>7.2</c:v>
                </c:pt>
                <c:pt idx="2328">
                  <c:v>4.9000000000000004</c:v>
                </c:pt>
                <c:pt idx="2329">
                  <c:v>7.5</c:v>
                </c:pt>
                <c:pt idx="2330">
                  <c:v>4.8</c:v>
                </c:pt>
                <c:pt idx="2331">
                  <c:v>3.1</c:v>
                </c:pt>
                <c:pt idx="2332">
                  <c:v>5.8</c:v>
                </c:pt>
                <c:pt idx="2333">
                  <c:v>6.7</c:v>
                </c:pt>
                <c:pt idx="2334">
                  <c:v>6.8</c:v>
                </c:pt>
                <c:pt idx="2335">
                  <c:v>6.5</c:v>
                </c:pt>
                <c:pt idx="2336">
                  <c:v>5.9</c:v>
                </c:pt>
                <c:pt idx="2337">
                  <c:v>5.5</c:v>
                </c:pt>
                <c:pt idx="2338">
                  <c:v>3.6</c:v>
                </c:pt>
                <c:pt idx="2339">
                  <c:v>3.3</c:v>
                </c:pt>
                <c:pt idx="2340">
                  <c:v>7.4</c:v>
                </c:pt>
                <c:pt idx="2341">
                  <c:v>6.7</c:v>
                </c:pt>
                <c:pt idx="2342">
                  <c:v>3</c:v>
                </c:pt>
                <c:pt idx="2343">
                  <c:v>7.6</c:v>
                </c:pt>
                <c:pt idx="2344">
                  <c:v>6.4</c:v>
                </c:pt>
                <c:pt idx="2345">
                  <c:v>6.9</c:v>
                </c:pt>
                <c:pt idx="2346">
                  <c:v>6.6</c:v>
                </c:pt>
                <c:pt idx="2347">
                  <c:v>6.6</c:v>
                </c:pt>
                <c:pt idx="2348">
                  <c:v>5.2</c:v>
                </c:pt>
                <c:pt idx="2349">
                  <c:v>4.0999999999999996</c:v>
                </c:pt>
                <c:pt idx="2350">
                  <c:v>6.8</c:v>
                </c:pt>
                <c:pt idx="2351">
                  <c:v>6.5</c:v>
                </c:pt>
                <c:pt idx="2352">
                  <c:v>7.4</c:v>
                </c:pt>
                <c:pt idx="2353">
                  <c:v>7.7</c:v>
                </c:pt>
                <c:pt idx="2354">
                  <c:v>7.1</c:v>
                </c:pt>
                <c:pt idx="2355">
                  <c:v>6.3</c:v>
                </c:pt>
                <c:pt idx="2356">
                  <c:v>7.6</c:v>
                </c:pt>
                <c:pt idx="2357">
                  <c:v>8</c:v>
                </c:pt>
                <c:pt idx="2358">
                  <c:v>7.3</c:v>
                </c:pt>
                <c:pt idx="2359">
                  <c:v>7.6</c:v>
                </c:pt>
                <c:pt idx="2360">
                  <c:v>7.8</c:v>
                </c:pt>
                <c:pt idx="2361">
                  <c:v>6.5</c:v>
                </c:pt>
                <c:pt idx="2362">
                  <c:v>6.4</c:v>
                </c:pt>
                <c:pt idx="2363">
                  <c:v>8</c:v>
                </c:pt>
                <c:pt idx="2364">
                  <c:v>4.8</c:v>
                </c:pt>
                <c:pt idx="2365">
                  <c:v>7.8</c:v>
                </c:pt>
                <c:pt idx="2366">
                  <c:v>5.9</c:v>
                </c:pt>
                <c:pt idx="2367">
                  <c:v>5.4</c:v>
                </c:pt>
                <c:pt idx="2368">
                  <c:v>3.3</c:v>
                </c:pt>
                <c:pt idx="2369">
                  <c:v>8.1999999999999993</c:v>
                </c:pt>
                <c:pt idx="2370">
                  <c:v>6.6</c:v>
                </c:pt>
                <c:pt idx="2371">
                  <c:v>5.4</c:v>
                </c:pt>
                <c:pt idx="2372">
                  <c:v>6.4</c:v>
                </c:pt>
                <c:pt idx="2373">
                  <c:v>4.8</c:v>
                </c:pt>
                <c:pt idx="2374">
                  <c:v>5.9</c:v>
                </c:pt>
                <c:pt idx="2375">
                  <c:v>5.5</c:v>
                </c:pt>
                <c:pt idx="2376">
                  <c:v>7.9</c:v>
                </c:pt>
                <c:pt idx="2377">
                  <c:v>4.9000000000000004</c:v>
                </c:pt>
                <c:pt idx="2378">
                  <c:v>7.2</c:v>
                </c:pt>
                <c:pt idx="2379">
                  <c:v>5.3</c:v>
                </c:pt>
                <c:pt idx="2380">
                  <c:v>7.2</c:v>
                </c:pt>
                <c:pt idx="2381">
                  <c:v>5.0999999999999996</c:v>
                </c:pt>
                <c:pt idx="2382">
                  <c:v>5.6</c:v>
                </c:pt>
                <c:pt idx="2383">
                  <c:v>7.6</c:v>
                </c:pt>
                <c:pt idx="2384">
                  <c:v>7.2</c:v>
                </c:pt>
                <c:pt idx="2385">
                  <c:v>5.7</c:v>
                </c:pt>
                <c:pt idx="2386">
                  <c:v>5.2</c:v>
                </c:pt>
                <c:pt idx="2387">
                  <c:v>7.7</c:v>
                </c:pt>
                <c:pt idx="2388">
                  <c:v>7</c:v>
                </c:pt>
                <c:pt idx="2389">
                  <c:v>3.6</c:v>
                </c:pt>
                <c:pt idx="2390">
                  <c:v>4.9000000000000004</c:v>
                </c:pt>
                <c:pt idx="2391">
                  <c:v>6</c:v>
                </c:pt>
                <c:pt idx="2392">
                  <c:v>6.6</c:v>
                </c:pt>
                <c:pt idx="2393">
                  <c:v>6.8</c:v>
                </c:pt>
                <c:pt idx="2394">
                  <c:v>7.2</c:v>
                </c:pt>
                <c:pt idx="2395">
                  <c:v>7.2</c:v>
                </c:pt>
                <c:pt idx="2396">
                  <c:v>2.8</c:v>
                </c:pt>
                <c:pt idx="2397">
                  <c:v>6.6</c:v>
                </c:pt>
                <c:pt idx="2398">
                  <c:v>6.7</c:v>
                </c:pt>
                <c:pt idx="2399">
                  <c:v>7</c:v>
                </c:pt>
                <c:pt idx="2400">
                  <c:v>4.4000000000000004</c:v>
                </c:pt>
                <c:pt idx="2401">
                  <c:v>7.1</c:v>
                </c:pt>
                <c:pt idx="2402">
                  <c:v>6.2</c:v>
                </c:pt>
                <c:pt idx="2403">
                  <c:v>5.0999999999999996</c:v>
                </c:pt>
                <c:pt idx="2404">
                  <c:v>8.1</c:v>
                </c:pt>
                <c:pt idx="2405">
                  <c:v>6.7</c:v>
                </c:pt>
                <c:pt idx="2406">
                  <c:v>6.6</c:v>
                </c:pt>
                <c:pt idx="2407">
                  <c:v>4.5</c:v>
                </c:pt>
                <c:pt idx="2408">
                  <c:v>6.6</c:v>
                </c:pt>
                <c:pt idx="2409">
                  <c:v>6.5</c:v>
                </c:pt>
                <c:pt idx="2410">
                  <c:v>5.9</c:v>
                </c:pt>
                <c:pt idx="2411">
                  <c:v>6.6</c:v>
                </c:pt>
                <c:pt idx="2412">
                  <c:v>6.5</c:v>
                </c:pt>
                <c:pt idx="2413">
                  <c:v>7.3</c:v>
                </c:pt>
                <c:pt idx="2414">
                  <c:v>7.5</c:v>
                </c:pt>
                <c:pt idx="2415">
                  <c:v>5.9</c:v>
                </c:pt>
                <c:pt idx="2416">
                  <c:v>7.4</c:v>
                </c:pt>
                <c:pt idx="2417">
                  <c:v>6.9</c:v>
                </c:pt>
                <c:pt idx="2418">
                  <c:v>7.9</c:v>
                </c:pt>
                <c:pt idx="2419">
                  <c:v>8.4</c:v>
                </c:pt>
                <c:pt idx="2420">
                  <c:v>8</c:v>
                </c:pt>
                <c:pt idx="2421">
                  <c:v>6</c:v>
                </c:pt>
                <c:pt idx="2422">
                  <c:v>6.8</c:v>
                </c:pt>
                <c:pt idx="2423">
                  <c:v>7.8</c:v>
                </c:pt>
                <c:pt idx="2424">
                  <c:v>5.7</c:v>
                </c:pt>
                <c:pt idx="2425">
                  <c:v>6.1</c:v>
                </c:pt>
                <c:pt idx="2426">
                  <c:v>8.1</c:v>
                </c:pt>
                <c:pt idx="2427">
                  <c:v>6.1</c:v>
                </c:pt>
                <c:pt idx="2428">
                  <c:v>7.5</c:v>
                </c:pt>
                <c:pt idx="2429">
                  <c:v>6.2</c:v>
                </c:pt>
                <c:pt idx="2430">
                  <c:v>6.2</c:v>
                </c:pt>
                <c:pt idx="2431">
                  <c:v>7.4</c:v>
                </c:pt>
                <c:pt idx="2432">
                  <c:v>6.6</c:v>
                </c:pt>
                <c:pt idx="2433">
                  <c:v>7.3</c:v>
                </c:pt>
                <c:pt idx="2434">
                  <c:v>7.5</c:v>
                </c:pt>
                <c:pt idx="2435">
                  <c:v>5.6</c:v>
                </c:pt>
                <c:pt idx="2436">
                  <c:v>7.3</c:v>
                </c:pt>
                <c:pt idx="2437">
                  <c:v>6.4</c:v>
                </c:pt>
                <c:pt idx="2438">
                  <c:v>5</c:v>
                </c:pt>
                <c:pt idx="2439">
                  <c:v>5.4</c:v>
                </c:pt>
                <c:pt idx="2440">
                  <c:v>7.1</c:v>
                </c:pt>
                <c:pt idx="2441">
                  <c:v>5.3</c:v>
                </c:pt>
                <c:pt idx="2442">
                  <c:v>6.5</c:v>
                </c:pt>
                <c:pt idx="2443">
                  <c:v>6.2</c:v>
                </c:pt>
                <c:pt idx="2444">
                  <c:v>6.4</c:v>
                </c:pt>
                <c:pt idx="2445">
                  <c:v>7.2</c:v>
                </c:pt>
                <c:pt idx="2446">
                  <c:v>6.9</c:v>
                </c:pt>
                <c:pt idx="2447">
                  <c:v>5.7</c:v>
                </c:pt>
                <c:pt idx="2448">
                  <c:v>7.7</c:v>
                </c:pt>
                <c:pt idx="2449">
                  <c:v>5.6</c:v>
                </c:pt>
                <c:pt idx="2450">
                  <c:v>7.7</c:v>
                </c:pt>
                <c:pt idx="2451">
                  <c:v>5.0999999999999996</c:v>
                </c:pt>
                <c:pt idx="2452">
                  <c:v>6.8</c:v>
                </c:pt>
                <c:pt idx="2453">
                  <c:v>4.9000000000000004</c:v>
                </c:pt>
                <c:pt idx="2454">
                  <c:v>7.1</c:v>
                </c:pt>
                <c:pt idx="2455">
                  <c:v>6.6</c:v>
                </c:pt>
                <c:pt idx="2456">
                  <c:v>6.1</c:v>
                </c:pt>
                <c:pt idx="2457">
                  <c:v>4.0999999999999996</c:v>
                </c:pt>
                <c:pt idx="2458">
                  <c:v>8.1</c:v>
                </c:pt>
                <c:pt idx="2459">
                  <c:v>7.6</c:v>
                </c:pt>
                <c:pt idx="2460">
                  <c:v>7.8</c:v>
                </c:pt>
                <c:pt idx="2461">
                  <c:v>4.5999999999999996</c:v>
                </c:pt>
                <c:pt idx="2462">
                  <c:v>6</c:v>
                </c:pt>
                <c:pt idx="2463">
                  <c:v>7</c:v>
                </c:pt>
                <c:pt idx="2464">
                  <c:v>6.7</c:v>
                </c:pt>
                <c:pt idx="2465">
                  <c:v>6.4</c:v>
                </c:pt>
                <c:pt idx="2466">
                  <c:v>7.2</c:v>
                </c:pt>
                <c:pt idx="2467">
                  <c:v>7.4</c:v>
                </c:pt>
                <c:pt idx="2468">
                  <c:v>4.8</c:v>
                </c:pt>
                <c:pt idx="2469">
                  <c:v>4</c:v>
                </c:pt>
                <c:pt idx="2470">
                  <c:v>6.2</c:v>
                </c:pt>
                <c:pt idx="2471">
                  <c:v>7.7</c:v>
                </c:pt>
                <c:pt idx="2472">
                  <c:v>6.7</c:v>
                </c:pt>
                <c:pt idx="2473">
                  <c:v>7.9</c:v>
                </c:pt>
                <c:pt idx="2474">
                  <c:v>7.9</c:v>
                </c:pt>
                <c:pt idx="2475">
                  <c:v>5.5</c:v>
                </c:pt>
                <c:pt idx="2476">
                  <c:v>6.2</c:v>
                </c:pt>
                <c:pt idx="2477">
                  <c:v>5.0999999999999996</c:v>
                </c:pt>
                <c:pt idx="2478">
                  <c:v>4.0999999999999996</c:v>
                </c:pt>
                <c:pt idx="2479">
                  <c:v>6.7</c:v>
                </c:pt>
                <c:pt idx="2480">
                  <c:v>4.7</c:v>
                </c:pt>
                <c:pt idx="2481">
                  <c:v>6.4</c:v>
                </c:pt>
                <c:pt idx="2482">
                  <c:v>6.3</c:v>
                </c:pt>
                <c:pt idx="2483">
                  <c:v>5.5</c:v>
                </c:pt>
                <c:pt idx="2484">
                  <c:v>7.3</c:v>
                </c:pt>
                <c:pt idx="2485">
                  <c:v>6.3</c:v>
                </c:pt>
                <c:pt idx="2486">
                  <c:v>4.9000000000000004</c:v>
                </c:pt>
                <c:pt idx="2487">
                  <c:v>7.6</c:v>
                </c:pt>
                <c:pt idx="2488">
                  <c:v>6</c:v>
                </c:pt>
                <c:pt idx="2489">
                  <c:v>6.2</c:v>
                </c:pt>
                <c:pt idx="2490">
                  <c:v>6.8</c:v>
                </c:pt>
                <c:pt idx="2491">
                  <c:v>4.5</c:v>
                </c:pt>
                <c:pt idx="2492">
                  <c:v>5.7</c:v>
                </c:pt>
                <c:pt idx="2493">
                  <c:v>8.4</c:v>
                </c:pt>
                <c:pt idx="2494">
                  <c:v>4.5999999999999996</c:v>
                </c:pt>
                <c:pt idx="2495">
                  <c:v>6.2</c:v>
                </c:pt>
                <c:pt idx="2496">
                  <c:v>7</c:v>
                </c:pt>
                <c:pt idx="2497">
                  <c:v>6.9</c:v>
                </c:pt>
                <c:pt idx="2498">
                  <c:v>6.1</c:v>
                </c:pt>
                <c:pt idx="2499">
                  <c:v>6.7</c:v>
                </c:pt>
                <c:pt idx="2500">
                  <c:v>5.6</c:v>
                </c:pt>
                <c:pt idx="2501">
                  <c:v>6.6</c:v>
                </c:pt>
                <c:pt idx="2502">
                  <c:v>6.4</c:v>
                </c:pt>
                <c:pt idx="2503">
                  <c:v>2.8</c:v>
                </c:pt>
                <c:pt idx="2504">
                  <c:v>5.4</c:v>
                </c:pt>
                <c:pt idx="2505">
                  <c:v>5</c:v>
                </c:pt>
                <c:pt idx="2506">
                  <c:v>5.0999999999999996</c:v>
                </c:pt>
                <c:pt idx="2507">
                  <c:v>8</c:v>
                </c:pt>
                <c:pt idx="2508">
                  <c:v>5.9</c:v>
                </c:pt>
                <c:pt idx="2509">
                  <c:v>7.5</c:v>
                </c:pt>
                <c:pt idx="2510">
                  <c:v>8.1999999999999993</c:v>
                </c:pt>
                <c:pt idx="2511">
                  <c:v>7</c:v>
                </c:pt>
                <c:pt idx="2512">
                  <c:v>6.6</c:v>
                </c:pt>
                <c:pt idx="2513">
                  <c:v>6.7</c:v>
                </c:pt>
                <c:pt idx="2514">
                  <c:v>5.5</c:v>
                </c:pt>
                <c:pt idx="2515">
                  <c:v>4.9000000000000004</c:v>
                </c:pt>
                <c:pt idx="2516">
                  <c:v>6.9</c:v>
                </c:pt>
                <c:pt idx="2517">
                  <c:v>7.4</c:v>
                </c:pt>
                <c:pt idx="2518">
                  <c:v>5.6</c:v>
                </c:pt>
                <c:pt idx="2519">
                  <c:v>8</c:v>
                </c:pt>
                <c:pt idx="2520">
                  <c:v>5.3</c:v>
                </c:pt>
                <c:pt idx="2521">
                  <c:v>6.2</c:v>
                </c:pt>
                <c:pt idx="2522">
                  <c:v>5.3</c:v>
                </c:pt>
                <c:pt idx="2523">
                  <c:v>6.6</c:v>
                </c:pt>
                <c:pt idx="2524">
                  <c:v>7.2</c:v>
                </c:pt>
                <c:pt idx="2525">
                  <c:v>4.5999999999999996</c:v>
                </c:pt>
                <c:pt idx="2526">
                  <c:v>7.5</c:v>
                </c:pt>
                <c:pt idx="2527">
                  <c:v>6.5</c:v>
                </c:pt>
                <c:pt idx="2528">
                  <c:v>7.6</c:v>
                </c:pt>
                <c:pt idx="2529">
                  <c:v>6.2</c:v>
                </c:pt>
                <c:pt idx="2530">
                  <c:v>8</c:v>
                </c:pt>
                <c:pt idx="2531">
                  <c:v>5.5</c:v>
                </c:pt>
                <c:pt idx="2532">
                  <c:v>6.3</c:v>
                </c:pt>
                <c:pt idx="2533">
                  <c:v>7.2</c:v>
                </c:pt>
                <c:pt idx="2534">
                  <c:v>6.7</c:v>
                </c:pt>
                <c:pt idx="2535">
                  <c:v>5.3</c:v>
                </c:pt>
                <c:pt idx="2536">
                  <c:v>6.3</c:v>
                </c:pt>
                <c:pt idx="2537">
                  <c:v>6.5</c:v>
                </c:pt>
                <c:pt idx="2538">
                  <c:v>5.6</c:v>
                </c:pt>
                <c:pt idx="2539">
                  <c:v>7</c:v>
                </c:pt>
                <c:pt idx="2540">
                  <c:v>8.3000000000000007</c:v>
                </c:pt>
                <c:pt idx="2541">
                  <c:v>7.2</c:v>
                </c:pt>
                <c:pt idx="2542">
                  <c:v>6.8</c:v>
                </c:pt>
                <c:pt idx="2543">
                  <c:v>6.4</c:v>
                </c:pt>
                <c:pt idx="2544">
                  <c:v>6.9</c:v>
                </c:pt>
                <c:pt idx="2545">
                  <c:v>8</c:v>
                </c:pt>
                <c:pt idx="2546">
                  <c:v>6.2</c:v>
                </c:pt>
                <c:pt idx="2547">
                  <c:v>6.4</c:v>
                </c:pt>
                <c:pt idx="2548">
                  <c:v>5.6</c:v>
                </c:pt>
                <c:pt idx="2549">
                  <c:v>6.1</c:v>
                </c:pt>
                <c:pt idx="2550">
                  <c:v>6</c:v>
                </c:pt>
                <c:pt idx="2551">
                  <c:v>5.0999999999999996</c:v>
                </c:pt>
                <c:pt idx="2552">
                  <c:v>4.5</c:v>
                </c:pt>
                <c:pt idx="2553">
                  <c:v>5.9</c:v>
                </c:pt>
                <c:pt idx="2554">
                  <c:v>6</c:v>
                </c:pt>
                <c:pt idx="2555">
                  <c:v>5.8</c:v>
                </c:pt>
                <c:pt idx="2556">
                  <c:v>6.1</c:v>
                </c:pt>
                <c:pt idx="2557">
                  <c:v>4.9000000000000004</c:v>
                </c:pt>
                <c:pt idx="2558">
                  <c:v>5.7</c:v>
                </c:pt>
                <c:pt idx="2559">
                  <c:v>7.1</c:v>
                </c:pt>
                <c:pt idx="2560">
                  <c:v>6.6</c:v>
                </c:pt>
                <c:pt idx="2561">
                  <c:v>8.1</c:v>
                </c:pt>
                <c:pt idx="2562">
                  <c:v>5.7</c:v>
                </c:pt>
                <c:pt idx="2563">
                  <c:v>6.8</c:v>
                </c:pt>
                <c:pt idx="2564">
                  <c:v>7.5</c:v>
                </c:pt>
                <c:pt idx="2565">
                  <c:v>6.2</c:v>
                </c:pt>
                <c:pt idx="2566">
                  <c:v>8.3000000000000007</c:v>
                </c:pt>
                <c:pt idx="2567">
                  <c:v>7.4</c:v>
                </c:pt>
                <c:pt idx="2568">
                  <c:v>8</c:v>
                </c:pt>
                <c:pt idx="2569">
                  <c:v>6.9</c:v>
                </c:pt>
                <c:pt idx="2570">
                  <c:v>6.9</c:v>
                </c:pt>
                <c:pt idx="2571">
                  <c:v>9.5</c:v>
                </c:pt>
                <c:pt idx="2572">
                  <c:v>5.5</c:v>
                </c:pt>
                <c:pt idx="2573">
                  <c:v>5.7</c:v>
                </c:pt>
                <c:pt idx="2574">
                  <c:v>7.2</c:v>
                </c:pt>
                <c:pt idx="2575">
                  <c:v>6.9</c:v>
                </c:pt>
                <c:pt idx="2576">
                  <c:v>5.5</c:v>
                </c:pt>
                <c:pt idx="2577">
                  <c:v>5.2</c:v>
                </c:pt>
                <c:pt idx="2578">
                  <c:v>7.1</c:v>
                </c:pt>
                <c:pt idx="2579">
                  <c:v>6.6</c:v>
                </c:pt>
                <c:pt idx="2580">
                  <c:v>5.5</c:v>
                </c:pt>
                <c:pt idx="2581">
                  <c:v>5.4</c:v>
                </c:pt>
                <c:pt idx="2582">
                  <c:v>6.7</c:v>
                </c:pt>
                <c:pt idx="2583">
                  <c:v>5</c:v>
                </c:pt>
                <c:pt idx="2584">
                  <c:v>6.4</c:v>
                </c:pt>
                <c:pt idx="2585">
                  <c:v>6.6</c:v>
                </c:pt>
                <c:pt idx="2586">
                  <c:v>5.9</c:v>
                </c:pt>
                <c:pt idx="2587">
                  <c:v>5.7</c:v>
                </c:pt>
                <c:pt idx="2588">
                  <c:v>4.5</c:v>
                </c:pt>
                <c:pt idx="2589">
                  <c:v>3.7</c:v>
                </c:pt>
                <c:pt idx="2590">
                  <c:v>5</c:v>
                </c:pt>
                <c:pt idx="2591">
                  <c:v>4.5999999999999996</c:v>
                </c:pt>
                <c:pt idx="2592">
                  <c:v>6.5</c:v>
                </c:pt>
                <c:pt idx="2593">
                  <c:v>4.9000000000000004</c:v>
                </c:pt>
                <c:pt idx="2594">
                  <c:v>6</c:v>
                </c:pt>
                <c:pt idx="2595">
                  <c:v>6.9</c:v>
                </c:pt>
                <c:pt idx="2596">
                  <c:v>5.7</c:v>
                </c:pt>
                <c:pt idx="2597">
                  <c:v>6.7</c:v>
                </c:pt>
                <c:pt idx="2598">
                  <c:v>6.9</c:v>
                </c:pt>
                <c:pt idx="2599">
                  <c:v>5.5</c:v>
                </c:pt>
                <c:pt idx="2600">
                  <c:v>4.4000000000000004</c:v>
                </c:pt>
                <c:pt idx="2601">
                  <c:v>7</c:v>
                </c:pt>
                <c:pt idx="2602">
                  <c:v>5.4</c:v>
                </c:pt>
                <c:pt idx="2603">
                  <c:v>5.4</c:v>
                </c:pt>
                <c:pt idx="2604">
                  <c:v>8</c:v>
                </c:pt>
                <c:pt idx="2605">
                  <c:v>7.6</c:v>
                </c:pt>
                <c:pt idx="2606">
                  <c:v>5.9</c:v>
                </c:pt>
                <c:pt idx="2607">
                  <c:v>6.6</c:v>
                </c:pt>
                <c:pt idx="2608">
                  <c:v>6.7</c:v>
                </c:pt>
                <c:pt idx="2609">
                  <c:v>3.9</c:v>
                </c:pt>
                <c:pt idx="2610">
                  <c:v>5.7</c:v>
                </c:pt>
                <c:pt idx="2611">
                  <c:v>6.7</c:v>
                </c:pt>
                <c:pt idx="2612">
                  <c:v>6.5</c:v>
                </c:pt>
                <c:pt idx="2613">
                  <c:v>6.8</c:v>
                </c:pt>
                <c:pt idx="2614">
                  <c:v>6.3</c:v>
                </c:pt>
                <c:pt idx="2615">
                  <c:v>7.3</c:v>
                </c:pt>
                <c:pt idx="2616">
                  <c:v>6.9</c:v>
                </c:pt>
                <c:pt idx="2617">
                  <c:v>7</c:v>
                </c:pt>
                <c:pt idx="2618">
                  <c:v>3.6</c:v>
                </c:pt>
                <c:pt idx="2619">
                  <c:v>7.7</c:v>
                </c:pt>
                <c:pt idx="2620">
                  <c:v>7.7</c:v>
                </c:pt>
                <c:pt idx="2621">
                  <c:v>6.8</c:v>
                </c:pt>
                <c:pt idx="2622">
                  <c:v>7.4</c:v>
                </c:pt>
                <c:pt idx="2623">
                  <c:v>5.0999999999999996</c:v>
                </c:pt>
                <c:pt idx="2624">
                  <c:v>7.4</c:v>
                </c:pt>
                <c:pt idx="2625">
                  <c:v>7.2</c:v>
                </c:pt>
                <c:pt idx="2626">
                  <c:v>6</c:v>
                </c:pt>
                <c:pt idx="2627">
                  <c:v>8.1</c:v>
                </c:pt>
                <c:pt idx="2628">
                  <c:v>6.3</c:v>
                </c:pt>
                <c:pt idx="2629">
                  <c:v>7.3</c:v>
                </c:pt>
                <c:pt idx="2630">
                  <c:v>3.6</c:v>
                </c:pt>
                <c:pt idx="2631">
                  <c:v>1.6</c:v>
                </c:pt>
                <c:pt idx="2632">
                  <c:v>8</c:v>
                </c:pt>
                <c:pt idx="2633">
                  <c:v>6.1</c:v>
                </c:pt>
                <c:pt idx="2634">
                  <c:v>5.7</c:v>
                </c:pt>
                <c:pt idx="2635">
                  <c:v>6.8</c:v>
                </c:pt>
                <c:pt idx="2636">
                  <c:v>5.5</c:v>
                </c:pt>
                <c:pt idx="2637">
                  <c:v>6.8</c:v>
                </c:pt>
                <c:pt idx="2638">
                  <c:v>7.3</c:v>
                </c:pt>
                <c:pt idx="2639">
                  <c:v>6.1</c:v>
                </c:pt>
                <c:pt idx="2640">
                  <c:v>7.2</c:v>
                </c:pt>
                <c:pt idx="2641">
                  <c:v>5.9</c:v>
                </c:pt>
                <c:pt idx="2642">
                  <c:v>6.1</c:v>
                </c:pt>
                <c:pt idx="2643">
                  <c:v>6.8</c:v>
                </c:pt>
                <c:pt idx="2644">
                  <c:v>7.7</c:v>
                </c:pt>
                <c:pt idx="2645">
                  <c:v>4.9000000000000004</c:v>
                </c:pt>
                <c:pt idx="2646">
                  <c:v>6.1</c:v>
                </c:pt>
                <c:pt idx="2647">
                  <c:v>2.5</c:v>
                </c:pt>
                <c:pt idx="2648">
                  <c:v>6.1</c:v>
                </c:pt>
                <c:pt idx="2649">
                  <c:v>5.9</c:v>
                </c:pt>
                <c:pt idx="2650">
                  <c:v>5.7</c:v>
                </c:pt>
                <c:pt idx="2651">
                  <c:v>5.6</c:v>
                </c:pt>
                <c:pt idx="2652">
                  <c:v>7.2</c:v>
                </c:pt>
                <c:pt idx="2653">
                  <c:v>7.7</c:v>
                </c:pt>
                <c:pt idx="2654">
                  <c:v>7.8</c:v>
                </c:pt>
                <c:pt idx="2655">
                  <c:v>6.1</c:v>
                </c:pt>
                <c:pt idx="2656">
                  <c:v>5.8</c:v>
                </c:pt>
                <c:pt idx="2657">
                  <c:v>6.5</c:v>
                </c:pt>
                <c:pt idx="2658">
                  <c:v>7.9</c:v>
                </c:pt>
                <c:pt idx="2659">
                  <c:v>6.3</c:v>
                </c:pt>
                <c:pt idx="2660">
                  <c:v>3.8</c:v>
                </c:pt>
                <c:pt idx="2661">
                  <c:v>8.3000000000000007</c:v>
                </c:pt>
                <c:pt idx="2662">
                  <c:v>6.4</c:v>
                </c:pt>
                <c:pt idx="2663">
                  <c:v>6.7</c:v>
                </c:pt>
                <c:pt idx="2664">
                  <c:v>6.1</c:v>
                </c:pt>
                <c:pt idx="2665">
                  <c:v>8.1</c:v>
                </c:pt>
                <c:pt idx="2666">
                  <c:v>6</c:v>
                </c:pt>
                <c:pt idx="2667">
                  <c:v>5.8</c:v>
                </c:pt>
                <c:pt idx="2668">
                  <c:v>5.6</c:v>
                </c:pt>
                <c:pt idx="2669">
                  <c:v>6.1</c:v>
                </c:pt>
                <c:pt idx="2670">
                  <c:v>5.9</c:v>
                </c:pt>
                <c:pt idx="2671">
                  <c:v>7.3</c:v>
                </c:pt>
                <c:pt idx="2672">
                  <c:v>6.8</c:v>
                </c:pt>
                <c:pt idx="2673">
                  <c:v>5.7</c:v>
                </c:pt>
                <c:pt idx="2674">
                  <c:v>7.3</c:v>
                </c:pt>
                <c:pt idx="2675">
                  <c:v>6.3</c:v>
                </c:pt>
                <c:pt idx="2676">
                  <c:v>5.9</c:v>
                </c:pt>
                <c:pt idx="2677">
                  <c:v>7.1</c:v>
                </c:pt>
                <c:pt idx="2678">
                  <c:v>8</c:v>
                </c:pt>
                <c:pt idx="2679">
                  <c:v>5.0999999999999996</c:v>
                </c:pt>
                <c:pt idx="2680">
                  <c:v>7.1</c:v>
                </c:pt>
                <c:pt idx="2681">
                  <c:v>6.5</c:v>
                </c:pt>
                <c:pt idx="2682">
                  <c:v>4.5</c:v>
                </c:pt>
                <c:pt idx="2683">
                  <c:v>6.6</c:v>
                </c:pt>
                <c:pt idx="2684">
                  <c:v>4.3</c:v>
                </c:pt>
                <c:pt idx="2685">
                  <c:v>6.7</c:v>
                </c:pt>
                <c:pt idx="2686">
                  <c:v>6.8</c:v>
                </c:pt>
                <c:pt idx="2687">
                  <c:v>5.4</c:v>
                </c:pt>
                <c:pt idx="2688">
                  <c:v>6.6</c:v>
                </c:pt>
                <c:pt idx="2689">
                  <c:v>7.4</c:v>
                </c:pt>
                <c:pt idx="2690">
                  <c:v>7.3</c:v>
                </c:pt>
                <c:pt idx="2691">
                  <c:v>6.9</c:v>
                </c:pt>
                <c:pt idx="2692">
                  <c:v>8</c:v>
                </c:pt>
                <c:pt idx="2693">
                  <c:v>6.4</c:v>
                </c:pt>
                <c:pt idx="2694">
                  <c:v>7.8</c:v>
                </c:pt>
                <c:pt idx="2695">
                  <c:v>6.1</c:v>
                </c:pt>
                <c:pt idx="2696">
                  <c:v>6.1</c:v>
                </c:pt>
                <c:pt idx="2697">
                  <c:v>5.0999999999999996</c:v>
                </c:pt>
                <c:pt idx="2698">
                  <c:v>7.8</c:v>
                </c:pt>
                <c:pt idx="2699">
                  <c:v>7.4</c:v>
                </c:pt>
                <c:pt idx="2700">
                  <c:v>7.8</c:v>
                </c:pt>
                <c:pt idx="2701">
                  <c:v>8</c:v>
                </c:pt>
                <c:pt idx="2702">
                  <c:v>6.7</c:v>
                </c:pt>
                <c:pt idx="2703">
                  <c:v>6.6</c:v>
                </c:pt>
                <c:pt idx="2704">
                  <c:v>6.4</c:v>
                </c:pt>
                <c:pt idx="2705">
                  <c:v>6.7</c:v>
                </c:pt>
                <c:pt idx="2706">
                  <c:v>6.2</c:v>
                </c:pt>
                <c:pt idx="2707">
                  <c:v>7.3</c:v>
                </c:pt>
                <c:pt idx="2708">
                  <c:v>8.1</c:v>
                </c:pt>
                <c:pt idx="2709">
                  <c:v>7</c:v>
                </c:pt>
                <c:pt idx="2710">
                  <c:v>8</c:v>
                </c:pt>
                <c:pt idx="2711">
                  <c:v>8</c:v>
                </c:pt>
                <c:pt idx="2712">
                  <c:v>7</c:v>
                </c:pt>
                <c:pt idx="2713">
                  <c:v>7.9</c:v>
                </c:pt>
                <c:pt idx="2714">
                  <c:v>5.9</c:v>
                </c:pt>
                <c:pt idx="2715">
                  <c:v>6.6</c:v>
                </c:pt>
                <c:pt idx="2716">
                  <c:v>6.3</c:v>
                </c:pt>
                <c:pt idx="2717">
                  <c:v>7.7</c:v>
                </c:pt>
                <c:pt idx="2718">
                  <c:v>6.9</c:v>
                </c:pt>
                <c:pt idx="2719">
                  <c:v>7.1</c:v>
                </c:pt>
                <c:pt idx="2720">
                  <c:v>7.4</c:v>
                </c:pt>
                <c:pt idx="2721">
                  <c:v>6.5</c:v>
                </c:pt>
                <c:pt idx="2722">
                  <c:v>6.5</c:v>
                </c:pt>
                <c:pt idx="2723">
                  <c:v>6.8</c:v>
                </c:pt>
                <c:pt idx="2724">
                  <c:v>7.5</c:v>
                </c:pt>
                <c:pt idx="2725">
                  <c:v>6.6</c:v>
                </c:pt>
                <c:pt idx="2726">
                  <c:v>7.1</c:v>
                </c:pt>
                <c:pt idx="2727">
                  <c:v>6.6</c:v>
                </c:pt>
                <c:pt idx="2728">
                  <c:v>7</c:v>
                </c:pt>
                <c:pt idx="2729">
                  <c:v>3.3</c:v>
                </c:pt>
                <c:pt idx="2730">
                  <c:v>6.7</c:v>
                </c:pt>
                <c:pt idx="2731">
                  <c:v>6.8</c:v>
                </c:pt>
                <c:pt idx="2732">
                  <c:v>6</c:v>
                </c:pt>
                <c:pt idx="2733">
                  <c:v>5.4</c:v>
                </c:pt>
                <c:pt idx="2734">
                  <c:v>4.3</c:v>
                </c:pt>
                <c:pt idx="2735">
                  <c:v>6.2</c:v>
                </c:pt>
                <c:pt idx="2736">
                  <c:v>7.7</c:v>
                </c:pt>
                <c:pt idx="2737">
                  <c:v>7.4</c:v>
                </c:pt>
                <c:pt idx="2738">
                  <c:v>5.9</c:v>
                </c:pt>
                <c:pt idx="2739">
                  <c:v>7.8</c:v>
                </c:pt>
                <c:pt idx="2740">
                  <c:v>7.4</c:v>
                </c:pt>
                <c:pt idx="2741">
                  <c:v>6.5</c:v>
                </c:pt>
                <c:pt idx="2742">
                  <c:v>5.4</c:v>
                </c:pt>
                <c:pt idx="2743">
                  <c:v>7</c:v>
                </c:pt>
                <c:pt idx="2744">
                  <c:v>7.6</c:v>
                </c:pt>
                <c:pt idx="2745">
                  <c:v>6.9</c:v>
                </c:pt>
                <c:pt idx="2746">
                  <c:v>7</c:v>
                </c:pt>
                <c:pt idx="2747">
                  <c:v>5.3</c:v>
                </c:pt>
                <c:pt idx="2748">
                  <c:v>6.4</c:v>
                </c:pt>
                <c:pt idx="2749">
                  <c:v>4.5</c:v>
                </c:pt>
                <c:pt idx="2750">
                  <c:v>7.8</c:v>
                </c:pt>
                <c:pt idx="2751">
                  <c:v>6.7</c:v>
                </c:pt>
                <c:pt idx="2752">
                  <c:v>5.3</c:v>
                </c:pt>
                <c:pt idx="2753">
                  <c:v>6.3</c:v>
                </c:pt>
                <c:pt idx="2754">
                  <c:v>7</c:v>
                </c:pt>
                <c:pt idx="2755">
                  <c:v>5.3</c:v>
                </c:pt>
                <c:pt idx="2756">
                  <c:v>6.6</c:v>
                </c:pt>
                <c:pt idx="2757">
                  <c:v>5.8</c:v>
                </c:pt>
                <c:pt idx="2758">
                  <c:v>6.7</c:v>
                </c:pt>
                <c:pt idx="2759">
                  <c:v>6.6</c:v>
                </c:pt>
                <c:pt idx="2760">
                  <c:v>7</c:v>
                </c:pt>
                <c:pt idx="2761">
                  <c:v>5.4</c:v>
                </c:pt>
                <c:pt idx="2762">
                  <c:v>7.8</c:v>
                </c:pt>
                <c:pt idx="2763">
                  <c:v>7.6</c:v>
                </c:pt>
                <c:pt idx="2764">
                  <c:v>6.6</c:v>
                </c:pt>
                <c:pt idx="2765">
                  <c:v>6.4</c:v>
                </c:pt>
                <c:pt idx="2766">
                  <c:v>7</c:v>
                </c:pt>
                <c:pt idx="2767">
                  <c:v>5.7</c:v>
                </c:pt>
                <c:pt idx="2768">
                  <c:v>5.9</c:v>
                </c:pt>
                <c:pt idx="2769">
                  <c:v>6.3</c:v>
                </c:pt>
                <c:pt idx="2770">
                  <c:v>6.3</c:v>
                </c:pt>
                <c:pt idx="2771">
                  <c:v>6.2</c:v>
                </c:pt>
                <c:pt idx="2772">
                  <c:v>2.1</c:v>
                </c:pt>
                <c:pt idx="2773">
                  <c:v>5</c:v>
                </c:pt>
                <c:pt idx="2774">
                  <c:v>5.3</c:v>
                </c:pt>
                <c:pt idx="2775">
                  <c:v>7.1</c:v>
                </c:pt>
                <c:pt idx="2776">
                  <c:v>7</c:v>
                </c:pt>
                <c:pt idx="2777">
                  <c:v>7</c:v>
                </c:pt>
                <c:pt idx="2778">
                  <c:v>5.7</c:v>
                </c:pt>
                <c:pt idx="2779">
                  <c:v>7.1</c:v>
                </c:pt>
                <c:pt idx="2780">
                  <c:v>7</c:v>
                </c:pt>
                <c:pt idx="2781">
                  <c:v>7.1</c:v>
                </c:pt>
                <c:pt idx="2782">
                  <c:v>6.8</c:v>
                </c:pt>
                <c:pt idx="2783">
                  <c:v>7.5</c:v>
                </c:pt>
                <c:pt idx="2784">
                  <c:v>6.3</c:v>
                </c:pt>
                <c:pt idx="2785">
                  <c:v>7.3</c:v>
                </c:pt>
                <c:pt idx="2786">
                  <c:v>6.8</c:v>
                </c:pt>
                <c:pt idx="2787">
                  <c:v>7.2</c:v>
                </c:pt>
                <c:pt idx="2788">
                  <c:v>6.4</c:v>
                </c:pt>
                <c:pt idx="2789">
                  <c:v>6</c:v>
                </c:pt>
                <c:pt idx="2790">
                  <c:v>6.4</c:v>
                </c:pt>
                <c:pt idx="2791">
                  <c:v>5.0999999999999996</c:v>
                </c:pt>
                <c:pt idx="2792">
                  <c:v>7.5</c:v>
                </c:pt>
                <c:pt idx="2793">
                  <c:v>7.1</c:v>
                </c:pt>
                <c:pt idx="2794">
                  <c:v>4.5999999999999996</c:v>
                </c:pt>
                <c:pt idx="2795">
                  <c:v>5.7</c:v>
                </c:pt>
                <c:pt idx="2796">
                  <c:v>6.8</c:v>
                </c:pt>
                <c:pt idx="2797">
                  <c:v>7.7</c:v>
                </c:pt>
                <c:pt idx="2798">
                  <c:v>3.2</c:v>
                </c:pt>
                <c:pt idx="2799">
                  <c:v>6.1</c:v>
                </c:pt>
                <c:pt idx="2800">
                  <c:v>5.6</c:v>
                </c:pt>
                <c:pt idx="2801">
                  <c:v>6.9</c:v>
                </c:pt>
                <c:pt idx="2802">
                  <c:v>7.5</c:v>
                </c:pt>
                <c:pt idx="2803">
                  <c:v>5.8</c:v>
                </c:pt>
                <c:pt idx="2804">
                  <c:v>8.3000000000000007</c:v>
                </c:pt>
                <c:pt idx="2805">
                  <c:v>2.8</c:v>
                </c:pt>
                <c:pt idx="2806">
                  <c:v>6.6</c:v>
                </c:pt>
                <c:pt idx="2807">
                  <c:v>7.5</c:v>
                </c:pt>
                <c:pt idx="2808">
                  <c:v>6</c:v>
                </c:pt>
                <c:pt idx="2809">
                  <c:v>6.2</c:v>
                </c:pt>
                <c:pt idx="2810">
                  <c:v>7.2</c:v>
                </c:pt>
                <c:pt idx="2811">
                  <c:v>8.6999999999999993</c:v>
                </c:pt>
                <c:pt idx="2812">
                  <c:v>6</c:v>
                </c:pt>
                <c:pt idx="2813">
                  <c:v>7.2</c:v>
                </c:pt>
                <c:pt idx="2814">
                  <c:v>4.5</c:v>
                </c:pt>
                <c:pt idx="2815">
                  <c:v>7.9</c:v>
                </c:pt>
                <c:pt idx="2816">
                  <c:v>7.1</c:v>
                </c:pt>
                <c:pt idx="2817">
                  <c:v>7.5</c:v>
                </c:pt>
                <c:pt idx="2818">
                  <c:v>6.8</c:v>
                </c:pt>
                <c:pt idx="2819">
                  <c:v>4.3</c:v>
                </c:pt>
                <c:pt idx="2820">
                  <c:v>7.2</c:v>
                </c:pt>
                <c:pt idx="2821">
                  <c:v>5.8</c:v>
                </c:pt>
                <c:pt idx="2822">
                  <c:v>7.1</c:v>
                </c:pt>
                <c:pt idx="2823">
                  <c:v>7.4</c:v>
                </c:pt>
                <c:pt idx="2824">
                  <c:v>7.6</c:v>
                </c:pt>
                <c:pt idx="2825">
                  <c:v>6.9</c:v>
                </c:pt>
                <c:pt idx="2826">
                  <c:v>6</c:v>
                </c:pt>
                <c:pt idx="2827">
                  <c:v>6.9</c:v>
                </c:pt>
                <c:pt idx="2828">
                  <c:v>7.3</c:v>
                </c:pt>
                <c:pt idx="2829">
                  <c:v>4.5999999999999996</c:v>
                </c:pt>
                <c:pt idx="2830">
                  <c:v>6</c:v>
                </c:pt>
                <c:pt idx="2831">
                  <c:v>6.4</c:v>
                </c:pt>
                <c:pt idx="2832">
                  <c:v>5.5</c:v>
                </c:pt>
                <c:pt idx="2833">
                  <c:v>7.5</c:v>
                </c:pt>
                <c:pt idx="2834">
                  <c:v>6.3</c:v>
                </c:pt>
                <c:pt idx="2835">
                  <c:v>5.0999999999999996</c:v>
                </c:pt>
                <c:pt idx="2836">
                  <c:v>6.8</c:v>
                </c:pt>
                <c:pt idx="2837">
                  <c:v>5.3</c:v>
                </c:pt>
                <c:pt idx="2838">
                  <c:v>7.3</c:v>
                </c:pt>
                <c:pt idx="2839">
                  <c:v>7.3</c:v>
                </c:pt>
                <c:pt idx="2840">
                  <c:v>7.1</c:v>
                </c:pt>
                <c:pt idx="2841">
                  <c:v>7.6</c:v>
                </c:pt>
                <c:pt idx="2842">
                  <c:v>5.3</c:v>
                </c:pt>
                <c:pt idx="2843">
                  <c:v>7.8</c:v>
                </c:pt>
                <c:pt idx="2844">
                  <c:v>7.7</c:v>
                </c:pt>
                <c:pt idx="2845">
                  <c:v>7.7</c:v>
                </c:pt>
                <c:pt idx="2846">
                  <c:v>5.4</c:v>
                </c:pt>
                <c:pt idx="2847">
                  <c:v>6.2</c:v>
                </c:pt>
                <c:pt idx="2848">
                  <c:v>7.4</c:v>
                </c:pt>
                <c:pt idx="2849">
                  <c:v>6.2</c:v>
                </c:pt>
                <c:pt idx="2850">
                  <c:v>5.0999999999999996</c:v>
                </c:pt>
                <c:pt idx="2851">
                  <c:v>6.9</c:v>
                </c:pt>
                <c:pt idx="2852">
                  <c:v>6.3</c:v>
                </c:pt>
                <c:pt idx="2853">
                  <c:v>6.8</c:v>
                </c:pt>
                <c:pt idx="2854">
                  <c:v>5.7</c:v>
                </c:pt>
                <c:pt idx="2855">
                  <c:v>5.8</c:v>
                </c:pt>
                <c:pt idx="2856">
                  <c:v>6.2</c:v>
                </c:pt>
                <c:pt idx="2857">
                  <c:v>4.3</c:v>
                </c:pt>
                <c:pt idx="2858">
                  <c:v>6.4</c:v>
                </c:pt>
                <c:pt idx="2859">
                  <c:v>6.9</c:v>
                </c:pt>
                <c:pt idx="2860">
                  <c:v>5.5</c:v>
                </c:pt>
                <c:pt idx="2861">
                  <c:v>5.4</c:v>
                </c:pt>
                <c:pt idx="2862">
                  <c:v>7.9</c:v>
                </c:pt>
                <c:pt idx="2863">
                  <c:v>6.5</c:v>
                </c:pt>
                <c:pt idx="2864">
                  <c:v>6.3</c:v>
                </c:pt>
                <c:pt idx="2865">
                  <c:v>6.4</c:v>
                </c:pt>
                <c:pt idx="2866">
                  <c:v>5.3</c:v>
                </c:pt>
                <c:pt idx="2867">
                  <c:v>5.8</c:v>
                </c:pt>
                <c:pt idx="2868">
                  <c:v>6.6</c:v>
                </c:pt>
                <c:pt idx="2869">
                  <c:v>7.4</c:v>
                </c:pt>
                <c:pt idx="2870">
                  <c:v>8.3000000000000007</c:v>
                </c:pt>
                <c:pt idx="2871">
                  <c:v>5.3</c:v>
                </c:pt>
                <c:pt idx="2872">
                  <c:v>6.2</c:v>
                </c:pt>
                <c:pt idx="2873">
                  <c:v>6.9</c:v>
                </c:pt>
                <c:pt idx="2874">
                  <c:v>5.9</c:v>
                </c:pt>
                <c:pt idx="2875">
                  <c:v>6.1</c:v>
                </c:pt>
                <c:pt idx="2876">
                  <c:v>5.8</c:v>
                </c:pt>
                <c:pt idx="2877">
                  <c:v>5.9</c:v>
                </c:pt>
                <c:pt idx="2878">
                  <c:v>5.5</c:v>
                </c:pt>
                <c:pt idx="2879">
                  <c:v>5</c:v>
                </c:pt>
                <c:pt idx="2880">
                  <c:v>7</c:v>
                </c:pt>
                <c:pt idx="2881">
                  <c:v>6.4</c:v>
                </c:pt>
                <c:pt idx="2882">
                  <c:v>5.9</c:v>
                </c:pt>
                <c:pt idx="2883">
                  <c:v>7</c:v>
                </c:pt>
                <c:pt idx="2884">
                  <c:v>6.1</c:v>
                </c:pt>
                <c:pt idx="2885">
                  <c:v>6.9</c:v>
                </c:pt>
                <c:pt idx="2886">
                  <c:v>7.5</c:v>
                </c:pt>
                <c:pt idx="2887">
                  <c:v>7.3</c:v>
                </c:pt>
                <c:pt idx="2888">
                  <c:v>6.5</c:v>
                </c:pt>
                <c:pt idx="2889">
                  <c:v>6.2</c:v>
                </c:pt>
                <c:pt idx="2890">
                  <c:v>6.7</c:v>
                </c:pt>
                <c:pt idx="2891">
                  <c:v>6</c:v>
                </c:pt>
                <c:pt idx="2892">
                  <c:v>6.3</c:v>
                </c:pt>
                <c:pt idx="2893">
                  <c:v>5.8</c:v>
                </c:pt>
                <c:pt idx="2894">
                  <c:v>6.1</c:v>
                </c:pt>
                <c:pt idx="2895">
                  <c:v>6.9</c:v>
                </c:pt>
                <c:pt idx="2896">
                  <c:v>5.4</c:v>
                </c:pt>
                <c:pt idx="2897">
                  <c:v>6.7</c:v>
                </c:pt>
                <c:pt idx="2898">
                  <c:v>7.4</c:v>
                </c:pt>
                <c:pt idx="2899">
                  <c:v>5.6</c:v>
                </c:pt>
                <c:pt idx="2900">
                  <c:v>6.5</c:v>
                </c:pt>
                <c:pt idx="2901">
                  <c:v>6.5</c:v>
                </c:pt>
                <c:pt idx="2902">
                  <c:v>5.8</c:v>
                </c:pt>
                <c:pt idx="2903">
                  <c:v>5</c:v>
                </c:pt>
                <c:pt idx="2904">
                  <c:v>5.5</c:v>
                </c:pt>
                <c:pt idx="2905">
                  <c:v>6.5</c:v>
                </c:pt>
                <c:pt idx="2906">
                  <c:v>7.2</c:v>
                </c:pt>
                <c:pt idx="2907">
                  <c:v>7.3</c:v>
                </c:pt>
                <c:pt idx="2908">
                  <c:v>7.2</c:v>
                </c:pt>
                <c:pt idx="2909">
                  <c:v>5.2</c:v>
                </c:pt>
                <c:pt idx="2910">
                  <c:v>5.7</c:v>
                </c:pt>
                <c:pt idx="2911">
                  <c:v>4.7</c:v>
                </c:pt>
                <c:pt idx="2912">
                  <c:v>5.9</c:v>
                </c:pt>
                <c:pt idx="2913">
                  <c:v>6.8</c:v>
                </c:pt>
                <c:pt idx="2914">
                  <c:v>5.9</c:v>
                </c:pt>
                <c:pt idx="2915">
                  <c:v>5.3</c:v>
                </c:pt>
                <c:pt idx="2916">
                  <c:v>6</c:v>
                </c:pt>
                <c:pt idx="2917">
                  <c:v>7.7</c:v>
                </c:pt>
                <c:pt idx="2918">
                  <c:v>4.4000000000000004</c:v>
                </c:pt>
                <c:pt idx="2919">
                  <c:v>6.6</c:v>
                </c:pt>
                <c:pt idx="2920">
                  <c:v>6.7</c:v>
                </c:pt>
                <c:pt idx="2921">
                  <c:v>5.5</c:v>
                </c:pt>
                <c:pt idx="2922">
                  <c:v>6.5</c:v>
                </c:pt>
                <c:pt idx="2923">
                  <c:v>6.2</c:v>
                </c:pt>
                <c:pt idx="2924">
                  <c:v>7.1</c:v>
                </c:pt>
                <c:pt idx="2925">
                  <c:v>6.1</c:v>
                </c:pt>
                <c:pt idx="2926">
                  <c:v>7.1</c:v>
                </c:pt>
                <c:pt idx="2927">
                  <c:v>6</c:v>
                </c:pt>
                <c:pt idx="2928">
                  <c:v>7.4</c:v>
                </c:pt>
                <c:pt idx="2929">
                  <c:v>5.9</c:v>
                </c:pt>
                <c:pt idx="2930">
                  <c:v>4.0999999999999996</c:v>
                </c:pt>
                <c:pt idx="2931">
                  <c:v>5.8</c:v>
                </c:pt>
                <c:pt idx="2932">
                  <c:v>5.9</c:v>
                </c:pt>
                <c:pt idx="2933">
                  <c:v>7</c:v>
                </c:pt>
                <c:pt idx="2934">
                  <c:v>6.8</c:v>
                </c:pt>
                <c:pt idx="2935">
                  <c:v>7.4</c:v>
                </c:pt>
                <c:pt idx="2936">
                  <c:v>7.1</c:v>
                </c:pt>
                <c:pt idx="2937">
                  <c:v>7</c:v>
                </c:pt>
                <c:pt idx="2938">
                  <c:v>5.8</c:v>
                </c:pt>
                <c:pt idx="2939">
                  <c:v>7.8</c:v>
                </c:pt>
                <c:pt idx="2940">
                  <c:v>6.5</c:v>
                </c:pt>
                <c:pt idx="2941">
                  <c:v>7</c:v>
                </c:pt>
                <c:pt idx="2942">
                  <c:v>6.3</c:v>
                </c:pt>
                <c:pt idx="2943">
                  <c:v>5.3</c:v>
                </c:pt>
                <c:pt idx="2944">
                  <c:v>6.8</c:v>
                </c:pt>
                <c:pt idx="2945">
                  <c:v>5.5</c:v>
                </c:pt>
                <c:pt idx="2946">
                  <c:v>7.4</c:v>
                </c:pt>
                <c:pt idx="2947">
                  <c:v>4.3</c:v>
                </c:pt>
                <c:pt idx="2948">
                  <c:v>5.2</c:v>
                </c:pt>
                <c:pt idx="2949">
                  <c:v>6.7</c:v>
                </c:pt>
                <c:pt idx="2950">
                  <c:v>6.3</c:v>
                </c:pt>
                <c:pt idx="2951">
                  <c:v>8.6</c:v>
                </c:pt>
                <c:pt idx="2952">
                  <c:v>6.1</c:v>
                </c:pt>
                <c:pt idx="2953">
                  <c:v>5.8</c:v>
                </c:pt>
                <c:pt idx="2954">
                  <c:v>7.7</c:v>
                </c:pt>
                <c:pt idx="2955">
                  <c:v>8</c:v>
                </c:pt>
                <c:pt idx="2956">
                  <c:v>5.6</c:v>
                </c:pt>
                <c:pt idx="2957">
                  <c:v>6.7</c:v>
                </c:pt>
                <c:pt idx="2958">
                  <c:v>6.6</c:v>
                </c:pt>
                <c:pt idx="2959">
                  <c:v>4.2</c:v>
                </c:pt>
                <c:pt idx="2960">
                  <c:v>6.6</c:v>
                </c:pt>
                <c:pt idx="2961">
                  <c:v>4.0999999999999996</c:v>
                </c:pt>
                <c:pt idx="2962">
                  <c:v>7.3</c:v>
                </c:pt>
                <c:pt idx="2963">
                  <c:v>7.1</c:v>
                </c:pt>
                <c:pt idx="2964">
                  <c:v>6.5</c:v>
                </c:pt>
                <c:pt idx="2965">
                  <c:v>7</c:v>
                </c:pt>
                <c:pt idx="2966">
                  <c:v>5.5</c:v>
                </c:pt>
                <c:pt idx="2967">
                  <c:v>6.6</c:v>
                </c:pt>
                <c:pt idx="2968">
                  <c:v>7.1</c:v>
                </c:pt>
                <c:pt idx="2969">
                  <c:v>7.9</c:v>
                </c:pt>
                <c:pt idx="2970">
                  <c:v>7.1</c:v>
                </c:pt>
                <c:pt idx="2971">
                  <c:v>5.6</c:v>
                </c:pt>
                <c:pt idx="2972">
                  <c:v>7.3</c:v>
                </c:pt>
                <c:pt idx="2973">
                  <c:v>3.3</c:v>
                </c:pt>
                <c:pt idx="2974">
                  <c:v>6.5</c:v>
                </c:pt>
                <c:pt idx="2975">
                  <c:v>4.8</c:v>
                </c:pt>
                <c:pt idx="2976">
                  <c:v>5.2</c:v>
                </c:pt>
                <c:pt idx="2977">
                  <c:v>6.3</c:v>
                </c:pt>
                <c:pt idx="2978">
                  <c:v>7.2</c:v>
                </c:pt>
                <c:pt idx="2979">
                  <c:v>6.8</c:v>
                </c:pt>
                <c:pt idx="2980">
                  <c:v>5.7</c:v>
                </c:pt>
                <c:pt idx="2981">
                  <c:v>7.2</c:v>
                </c:pt>
                <c:pt idx="2982">
                  <c:v>6.9</c:v>
                </c:pt>
                <c:pt idx="2983">
                  <c:v>6.2</c:v>
                </c:pt>
                <c:pt idx="2984">
                  <c:v>6.7</c:v>
                </c:pt>
                <c:pt idx="2985">
                  <c:v>6.5</c:v>
                </c:pt>
                <c:pt idx="2986">
                  <c:v>7.2</c:v>
                </c:pt>
                <c:pt idx="2987">
                  <c:v>5.3</c:v>
                </c:pt>
                <c:pt idx="2988">
                  <c:v>6.7</c:v>
                </c:pt>
                <c:pt idx="2989">
                  <c:v>6.2</c:v>
                </c:pt>
                <c:pt idx="2990">
                  <c:v>3.6</c:v>
                </c:pt>
                <c:pt idx="2991">
                  <c:v>5.7</c:v>
                </c:pt>
                <c:pt idx="2992">
                  <c:v>7.3</c:v>
                </c:pt>
                <c:pt idx="2993">
                  <c:v>5</c:v>
                </c:pt>
                <c:pt idx="2994">
                  <c:v>6.6</c:v>
                </c:pt>
                <c:pt idx="2995">
                  <c:v>6.6</c:v>
                </c:pt>
                <c:pt idx="2996">
                  <c:v>6.8</c:v>
                </c:pt>
                <c:pt idx="2997">
                  <c:v>6.2</c:v>
                </c:pt>
                <c:pt idx="2998">
                  <c:v>7.3</c:v>
                </c:pt>
                <c:pt idx="2999">
                  <c:v>6.2</c:v>
                </c:pt>
                <c:pt idx="3000">
                  <c:v>6.9</c:v>
                </c:pt>
                <c:pt idx="3001">
                  <c:v>6.6</c:v>
                </c:pt>
                <c:pt idx="3002">
                  <c:v>6.3</c:v>
                </c:pt>
                <c:pt idx="3003">
                  <c:v>7</c:v>
                </c:pt>
                <c:pt idx="3004">
                  <c:v>3.3</c:v>
                </c:pt>
                <c:pt idx="3005">
                  <c:v>6.7</c:v>
                </c:pt>
                <c:pt idx="3006">
                  <c:v>6.2</c:v>
                </c:pt>
                <c:pt idx="3007">
                  <c:v>6.5</c:v>
                </c:pt>
                <c:pt idx="3008">
                  <c:v>3.5</c:v>
                </c:pt>
                <c:pt idx="3009">
                  <c:v>5.5</c:v>
                </c:pt>
                <c:pt idx="3010">
                  <c:v>5.9</c:v>
                </c:pt>
                <c:pt idx="3011">
                  <c:v>4.7</c:v>
                </c:pt>
                <c:pt idx="3012">
                  <c:v>4.2</c:v>
                </c:pt>
                <c:pt idx="3013">
                  <c:v>5.2</c:v>
                </c:pt>
                <c:pt idx="3014">
                  <c:v>5.2</c:v>
                </c:pt>
                <c:pt idx="3015">
                  <c:v>3.9</c:v>
                </c:pt>
                <c:pt idx="3016">
                  <c:v>6.1</c:v>
                </c:pt>
                <c:pt idx="3017">
                  <c:v>5.8</c:v>
                </c:pt>
                <c:pt idx="3018">
                  <c:v>6.7</c:v>
                </c:pt>
                <c:pt idx="3019">
                  <c:v>5.7</c:v>
                </c:pt>
                <c:pt idx="3020">
                  <c:v>4.5</c:v>
                </c:pt>
                <c:pt idx="3021">
                  <c:v>6.9</c:v>
                </c:pt>
                <c:pt idx="3022">
                  <c:v>4.8</c:v>
                </c:pt>
                <c:pt idx="3023">
                  <c:v>6.3</c:v>
                </c:pt>
                <c:pt idx="3024">
                  <c:v>6.9</c:v>
                </c:pt>
                <c:pt idx="3025">
                  <c:v>5.4</c:v>
                </c:pt>
                <c:pt idx="3026">
                  <c:v>3.8</c:v>
                </c:pt>
                <c:pt idx="3027">
                  <c:v>7</c:v>
                </c:pt>
                <c:pt idx="3028">
                  <c:v>5.2</c:v>
                </c:pt>
                <c:pt idx="3029">
                  <c:v>7.3</c:v>
                </c:pt>
                <c:pt idx="3030">
                  <c:v>4.5999999999999996</c:v>
                </c:pt>
                <c:pt idx="3031">
                  <c:v>6.5</c:v>
                </c:pt>
                <c:pt idx="3032">
                  <c:v>6.8</c:v>
                </c:pt>
                <c:pt idx="3033">
                  <c:v>6.7</c:v>
                </c:pt>
                <c:pt idx="3034">
                  <c:v>6.1</c:v>
                </c:pt>
                <c:pt idx="3035">
                  <c:v>5.2</c:v>
                </c:pt>
                <c:pt idx="3036">
                  <c:v>6.9</c:v>
                </c:pt>
                <c:pt idx="3037">
                  <c:v>6</c:v>
                </c:pt>
                <c:pt idx="3038">
                  <c:v>7.9</c:v>
                </c:pt>
                <c:pt idx="3039">
                  <c:v>4.5</c:v>
                </c:pt>
                <c:pt idx="3040">
                  <c:v>5.0999999999999996</c:v>
                </c:pt>
                <c:pt idx="3041">
                  <c:v>7.6</c:v>
                </c:pt>
                <c:pt idx="3042">
                  <c:v>6.7</c:v>
                </c:pt>
                <c:pt idx="3043">
                  <c:v>6.1</c:v>
                </c:pt>
                <c:pt idx="3044">
                  <c:v>7.5</c:v>
                </c:pt>
                <c:pt idx="3045">
                  <c:v>5.3</c:v>
                </c:pt>
                <c:pt idx="3046">
                  <c:v>6</c:v>
                </c:pt>
                <c:pt idx="3047">
                  <c:v>7.1</c:v>
                </c:pt>
                <c:pt idx="3048">
                  <c:v>7.5</c:v>
                </c:pt>
                <c:pt idx="3049">
                  <c:v>8.5</c:v>
                </c:pt>
                <c:pt idx="3050">
                  <c:v>7.5</c:v>
                </c:pt>
                <c:pt idx="3051">
                  <c:v>6.6</c:v>
                </c:pt>
                <c:pt idx="3052">
                  <c:v>7</c:v>
                </c:pt>
                <c:pt idx="3053">
                  <c:v>5.8</c:v>
                </c:pt>
                <c:pt idx="3054">
                  <c:v>7.3</c:v>
                </c:pt>
                <c:pt idx="3055">
                  <c:v>6.8</c:v>
                </c:pt>
                <c:pt idx="3056">
                  <c:v>6.7</c:v>
                </c:pt>
                <c:pt idx="3057">
                  <c:v>6.5</c:v>
                </c:pt>
                <c:pt idx="3058">
                  <c:v>8</c:v>
                </c:pt>
                <c:pt idx="3059">
                  <c:v>6.5</c:v>
                </c:pt>
                <c:pt idx="3060">
                  <c:v>4.9000000000000004</c:v>
                </c:pt>
                <c:pt idx="3061">
                  <c:v>7.1</c:v>
                </c:pt>
                <c:pt idx="3062">
                  <c:v>7</c:v>
                </c:pt>
                <c:pt idx="3063">
                  <c:v>7</c:v>
                </c:pt>
                <c:pt idx="3064">
                  <c:v>7.5</c:v>
                </c:pt>
                <c:pt idx="3065">
                  <c:v>4.5</c:v>
                </c:pt>
                <c:pt idx="3066">
                  <c:v>5.5</c:v>
                </c:pt>
                <c:pt idx="3067">
                  <c:v>7.7</c:v>
                </c:pt>
                <c:pt idx="3068">
                  <c:v>7.2</c:v>
                </c:pt>
                <c:pt idx="3069">
                  <c:v>4.8</c:v>
                </c:pt>
                <c:pt idx="3070">
                  <c:v>6.7</c:v>
                </c:pt>
                <c:pt idx="3071">
                  <c:v>7</c:v>
                </c:pt>
                <c:pt idx="3072">
                  <c:v>6.5</c:v>
                </c:pt>
                <c:pt idx="3073">
                  <c:v>7.4</c:v>
                </c:pt>
                <c:pt idx="3074">
                  <c:v>5.7</c:v>
                </c:pt>
                <c:pt idx="3075">
                  <c:v>6.2</c:v>
                </c:pt>
                <c:pt idx="3076">
                  <c:v>5.7</c:v>
                </c:pt>
                <c:pt idx="3077">
                  <c:v>6.4</c:v>
                </c:pt>
                <c:pt idx="3078">
                  <c:v>7</c:v>
                </c:pt>
                <c:pt idx="3079">
                  <c:v>5.4</c:v>
                </c:pt>
                <c:pt idx="3080">
                  <c:v>6.1</c:v>
                </c:pt>
                <c:pt idx="3081">
                  <c:v>6.1</c:v>
                </c:pt>
                <c:pt idx="3082">
                  <c:v>7.6</c:v>
                </c:pt>
                <c:pt idx="3083">
                  <c:v>6.2</c:v>
                </c:pt>
                <c:pt idx="3084">
                  <c:v>6.6</c:v>
                </c:pt>
                <c:pt idx="3085">
                  <c:v>4.2</c:v>
                </c:pt>
                <c:pt idx="3086">
                  <c:v>7.1</c:v>
                </c:pt>
                <c:pt idx="3087">
                  <c:v>6</c:v>
                </c:pt>
                <c:pt idx="3088">
                  <c:v>6.5</c:v>
                </c:pt>
                <c:pt idx="3089">
                  <c:v>6.5</c:v>
                </c:pt>
                <c:pt idx="3090">
                  <c:v>5.7</c:v>
                </c:pt>
                <c:pt idx="3091">
                  <c:v>6.1</c:v>
                </c:pt>
                <c:pt idx="3092">
                  <c:v>7.1</c:v>
                </c:pt>
                <c:pt idx="3093">
                  <c:v>7.3</c:v>
                </c:pt>
                <c:pt idx="3094">
                  <c:v>6.5</c:v>
                </c:pt>
                <c:pt idx="3095">
                  <c:v>5.7</c:v>
                </c:pt>
                <c:pt idx="3096">
                  <c:v>7.2</c:v>
                </c:pt>
                <c:pt idx="3097">
                  <c:v>7.3</c:v>
                </c:pt>
                <c:pt idx="3098">
                  <c:v>6.9</c:v>
                </c:pt>
                <c:pt idx="3099">
                  <c:v>5</c:v>
                </c:pt>
                <c:pt idx="3100">
                  <c:v>5.9</c:v>
                </c:pt>
                <c:pt idx="3101">
                  <c:v>6.7</c:v>
                </c:pt>
                <c:pt idx="3102">
                  <c:v>7.3</c:v>
                </c:pt>
                <c:pt idx="3103">
                  <c:v>7.6</c:v>
                </c:pt>
                <c:pt idx="3104">
                  <c:v>6.5</c:v>
                </c:pt>
                <c:pt idx="3105">
                  <c:v>2.1</c:v>
                </c:pt>
                <c:pt idx="3106">
                  <c:v>5.3</c:v>
                </c:pt>
                <c:pt idx="3107">
                  <c:v>7.2</c:v>
                </c:pt>
                <c:pt idx="3108">
                  <c:v>7</c:v>
                </c:pt>
                <c:pt idx="3109">
                  <c:v>8</c:v>
                </c:pt>
                <c:pt idx="3110">
                  <c:v>6.9</c:v>
                </c:pt>
                <c:pt idx="3111">
                  <c:v>7.1</c:v>
                </c:pt>
                <c:pt idx="3112">
                  <c:v>7.3</c:v>
                </c:pt>
                <c:pt idx="3113">
                  <c:v>7.5</c:v>
                </c:pt>
                <c:pt idx="3114">
                  <c:v>6.7</c:v>
                </c:pt>
                <c:pt idx="3115">
                  <c:v>6</c:v>
                </c:pt>
                <c:pt idx="3116">
                  <c:v>7.7</c:v>
                </c:pt>
                <c:pt idx="3117">
                  <c:v>7.9</c:v>
                </c:pt>
                <c:pt idx="3118">
                  <c:v>5.6</c:v>
                </c:pt>
                <c:pt idx="3119">
                  <c:v>6.2</c:v>
                </c:pt>
                <c:pt idx="3120">
                  <c:v>7.9</c:v>
                </c:pt>
                <c:pt idx="3121">
                  <c:v>8.1</c:v>
                </c:pt>
                <c:pt idx="3122">
                  <c:v>7.6</c:v>
                </c:pt>
                <c:pt idx="3123">
                  <c:v>3.5</c:v>
                </c:pt>
                <c:pt idx="3124">
                  <c:v>7.6</c:v>
                </c:pt>
                <c:pt idx="3125">
                  <c:v>6.5</c:v>
                </c:pt>
                <c:pt idx="3126">
                  <c:v>5.6</c:v>
                </c:pt>
                <c:pt idx="3127">
                  <c:v>7.7</c:v>
                </c:pt>
                <c:pt idx="3128">
                  <c:v>5.2</c:v>
                </c:pt>
                <c:pt idx="3129">
                  <c:v>6.1</c:v>
                </c:pt>
                <c:pt idx="3130">
                  <c:v>5</c:v>
                </c:pt>
                <c:pt idx="3131">
                  <c:v>7.8</c:v>
                </c:pt>
                <c:pt idx="3132">
                  <c:v>7.4</c:v>
                </c:pt>
                <c:pt idx="3133">
                  <c:v>6.8</c:v>
                </c:pt>
                <c:pt idx="3134">
                  <c:v>7.1</c:v>
                </c:pt>
                <c:pt idx="3135">
                  <c:v>6.4</c:v>
                </c:pt>
                <c:pt idx="3136">
                  <c:v>5.7</c:v>
                </c:pt>
                <c:pt idx="3137">
                  <c:v>7.5</c:v>
                </c:pt>
                <c:pt idx="3138">
                  <c:v>6.7</c:v>
                </c:pt>
                <c:pt idx="3139">
                  <c:v>5.6</c:v>
                </c:pt>
                <c:pt idx="3140">
                  <c:v>7.6</c:v>
                </c:pt>
                <c:pt idx="3141">
                  <c:v>6.5</c:v>
                </c:pt>
                <c:pt idx="3142">
                  <c:v>7</c:v>
                </c:pt>
                <c:pt idx="3143">
                  <c:v>6.3</c:v>
                </c:pt>
                <c:pt idx="3144">
                  <c:v>6.4</c:v>
                </c:pt>
                <c:pt idx="3145">
                  <c:v>7.1</c:v>
                </c:pt>
                <c:pt idx="3146">
                  <c:v>7.1</c:v>
                </c:pt>
                <c:pt idx="3147">
                  <c:v>6.5</c:v>
                </c:pt>
                <c:pt idx="3148">
                  <c:v>6.9</c:v>
                </c:pt>
                <c:pt idx="3149">
                  <c:v>5.4</c:v>
                </c:pt>
                <c:pt idx="3150">
                  <c:v>4.9000000000000004</c:v>
                </c:pt>
                <c:pt idx="3151">
                  <c:v>5.0999999999999996</c:v>
                </c:pt>
                <c:pt idx="3152">
                  <c:v>5.3</c:v>
                </c:pt>
                <c:pt idx="3153">
                  <c:v>7.5</c:v>
                </c:pt>
                <c:pt idx="3154">
                  <c:v>8.3000000000000007</c:v>
                </c:pt>
                <c:pt idx="3155">
                  <c:v>7.3</c:v>
                </c:pt>
                <c:pt idx="3156">
                  <c:v>7.3</c:v>
                </c:pt>
                <c:pt idx="3157">
                  <c:v>7.1</c:v>
                </c:pt>
                <c:pt idx="3158">
                  <c:v>6</c:v>
                </c:pt>
                <c:pt idx="3159">
                  <c:v>6.6</c:v>
                </c:pt>
                <c:pt idx="3160">
                  <c:v>7.2</c:v>
                </c:pt>
                <c:pt idx="3161">
                  <c:v>7.2</c:v>
                </c:pt>
                <c:pt idx="3162">
                  <c:v>6.9</c:v>
                </c:pt>
                <c:pt idx="3163">
                  <c:v>6.8</c:v>
                </c:pt>
                <c:pt idx="3164">
                  <c:v>4</c:v>
                </c:pt>
                <c:pt idx="3165">
                  <c:v>7.7</c:v>
                </c:pt>
                <c:pt idx="3166">
                  <c:v>7.4</c:v>
                </c:pt>
                <c:pt idx="3167">
                  <c:v>6.5</c:v>
                </c:pt>
                <c:pt idx="3168">
                  <c:v>6.4</c:v>
                </c:pt>
                <c:pt idx="3169">
                  <c:v>5.6</c:v>
                </c:pt>
                <c:pt idx="3170">
                  <c:v>6.3</c:v>
                </c:pt>
                <c:pt idx="3171">
                  <c:v>6.8</c:v>
                </c:pt>
                <c:pt idx="3172">
                  <c:v>5.5</c:v>
                </c:pt>
                <c:pt idx="3173">
                  <c:v>6.9</c:v>
                </c:pt>
                <c:pt idx="3174">
                  <c:v>6</c:v>
                </c:pt>
                <c:pt idx="3175">
                  <c:v>7.7</c:v>
                </c:pt>
                <c:pt idx="3176">
                  <c:v>6.4</c:v>
                </c:pt>
                <c:pt idx="3177">
                  <c:v>6.6</c:v>
                </c:pt>
                <c:pt idx="3178">
                  <c:v>5.3</c:v>
                </c:pt>
                <c:pt idx="3179">
                  <c:v>8.1</c:v>
                </c:pt>
                <c:pt idx="3180">
                  <c:v>5.9</c:v>
                </c:pt>
                <c:pt idx="3181">
                  <c:v>7.7</c:v>
                </c:pt>
                <c:pt idx="3182">
                  <c:v>4.5999999999999996</c:v>
                </c:pt>
                <c:pt idx="3183">
                  <c:v>5.0999999999999996</c:v>
                </c:pt>
                <c:pt idx="3184">
                  <c:v>6.9</c:v>
                </c:pt>
                <c:pt idx="3185">
                  <c:v>8</c:v>
                </c:pt>
                <c:pt idx="3186">
                  <c:v>6.8</c:v>
                </c:pt>
                <c:pt idx="3187">
                  <c:v>5.4</c:v>
                </c:pt>
                <c:pt idx="3188">
                  <c:v>6.5</c:v>
                </c:pt>
                <c:pt idx="3189">
                  <c:v>4.2</c:v>
                </c:pt>
                <c:pt idx="3190">
                  <c:v>7.4</c:v>
                </c:pt>
                <c:pt idx="3191">
                  <c:v>6.9</c:v>
                </c:pt>
                <c:pt idx="3192">
                  <c:v>6.7</c:v>
                </c:pt>
                <c:pt idx="3193">
                  <c:v>7.3</c:v>
                </c:pt>
                <c:pt idx="3194">
                  <c:v>7.6</c:v>
                </c:pt>
                <c:pt idx="3195">
                  <c:v>5.4</c:v>
                </c:pt>
                <c:pt idx="3196">
                  <c:v>7.3</c:v>
                </c:pt>
                <c:pt idx="3197">
                  <c:v>6.4</c:v>
                </c:pt>
                <c:pt idx="3198">
                  <c:v>6</c:v>
                </c:pt>
                <c:pt idx="3199">
                  <c:v>7.2</c:v>
                </c:pt>
                <c:pt idx="3200">
                  <c:v>6</c:v>
                </c:pt>
                <c:pt idx="3201">
                  <c:v>3.1</c:v>
                </c:pt>
                <c:pt idx="3202">
                  <c:v>6.9</c:v>
                </c:pt>
                <c:pt idx="3203">
                  <c:v>6.2</c:v>
                </c:pt>
                <c:pt idx="3204">
                  <c:v>5.5</c:v>
                </c:pt>
                <c:pt idx="3205">
                  <c:v>6.9</c:v>
                </c:pt>
                <c:pt idx="3206">
                  <c:v>6.3</c:v>
                </c:pt>
                <c:pt idx="3207">
                  <c:v>4.8</c:v>
                </c:pt>
                <c:pt idx="3208">
                  <c:v>6.7</c:v>
                </c:pt>
                <c:pt idx="3209">
                  <c:v>5.6</c:v>
                </c:pt>
                <c:pt idx="3210">
                  <c:v>5.4</c:v>
                </c:pt>
                <c:pt idx="3211">
                  <c:v>8</c:v>
                </c:pt>
                <c:pt idx="3212">
                  <c:v>5.7</c:v>
                </c:pt>
                <c:pt idx="3213">
                  <c:v>7.6</c:v>
                </c:pt>
                <c:pt idx="3214">
                  <c:v>7</c:v>
                </c:pt>
                <c:pt idx="3215">
                  <c:v>7.2</c:v>
                </c:pt>
                <c:pt idx="3216">
                  <c:v>3.5</c:v>
                </c:pt>
                <c:pt idx="3217">
                  <c:v>7.5</c:v>
                </c:pt>
                <c:pt idx="3218">
                  <c:v>5.0999999999999996</c:v>
                </c:pt>
                <c:pt idx="3219">
                  <c:v>6.7</c:v>
                </c:pt>
                <c:pt idx="3220">
                  <c:v>6.1</c:v>
                </c:pt>
                <c:pt idx="3221">
                  <c:v>7.7</c:v>
                </c:pt>
                <c:pt idx="3222">
                  <c:v>7.6</c:v>
                </c:pt>
                <c:pt idx="3223">
                  <c:v>6.1</c:v>
                </c:pt>
                <c:pt idx="3224">
                  <c:v>4.9000000000000004</c:v>
                </c:pt>
                <c:pt idx="3225">
                  <c:v>6.8</c:v>
                </c:pt>
                <c:pt idx="3226">
                  <c:v>7</c:v>
                </c:pt>
                <c:pt idx="3227">
                  <c:v>7.2</c:v>
                </c:pt>
                <c:pt idx="3228">
                  <c:v>5.7</c:v>
                </c:pt>
                <c:pt idx="3229">
                  <c:v>7.5</c:v>
                </c:pt>
                <c:pt idx="3230">
                  <c:v>7.4</c:v>
                </c:pt>
                <c:pt idx="3231">
                  <c:v>7.2</c:v>
                </c:pt>
                <c:pt idx="3232">
                  <c:v>6.8</c:v>
                </c:pt>
                <c:pt idx="3233">
                  <c:v>6.8</c:v>
                </c:pt>
                <c:pt idx="3234">
                  <c:v>5.2</c:v>
                </c:pt>
                <c:pt idx="3235">
                  <c:v>7.2</c:v>
                </c:pt>
                <c:pt idx="3236">
                  <c:v>4</c:v>
                </c:pt>
                <c:pt idx="3237">
                  <c:v>6.8</c:v>
                </c:pt>
                <c:pt idx="3238">
                  <c:v>6.9</c:v>
                </c:pt>
                <c:pt idx="3239">
                  <c:v>7.3</c:v>
                </c:pt>
                <c:pt idx="3240">
                  <c:v>6.1</c:v>
                </c:pt>
                <c:pt idx="3241">
                  <c:v>6</c:v>
                </c:pt>
                <c:pt idx="3242">
                  <c:v>4.0999999999999996</c:v>
                </c:pt>
                <c:pt idx="3243">
                  <c:v>7</c:v>
                </c:pt>
                <c:pt idx="3244">
                  <c:v>7.1</c:v>
                </c:pt>
                <c:pt idx="3245">
                  <c:v>6.2</c:v>
                </c:pt>
                <c:pt idx="3246">
                  <c:v>6.9</c:v>
                </c:pt>
                <c:pt idx="3247">
                  <c:v>7.6</c:v>
                </c:pt>
                <c:pt idx="3248">
                  <c:v>6.4</c:v>
                </c:pt>
                <c:pt idx="3249">
                  <c:v>6.2</c:v>
                </c:pt>
                <c:pt idx="3250">
                  <c:v>7.5</c:v>
                </c:pt>
                <c:pt idx="3251">
                  <c:v>2</c:v>
                </c:pt>
                <c:pt idx="3252">
                  <c:v>6.2</c:v>
                </c:pt>
                <c:pt idx="3253">
                  <c:v>7.7</c:v>
                </c:pt>
                <c:pt idx="3254">
                  <c:v>6.5</c:v>
                </c:pt>
                <c:pt idx="3255">
                  <c:v>7.4</c:v>
                </c:pt>
                <c:pt idx="3256">
                  <c:v>6.8</c:v>
                </c:pt>
                <c:pt idx="3257">
                  <c:v>6.3</c:v>
                </c:pt>
                <c:pt idx="3258">
                  <c:v>6.3</c:v>
                </c:pt>
                <c:pt idx="3259">
                  <c:v>6.6</c:v>
                </c:pt>
                <c:pt idx="3260">
                  <c:v>6.4</c:v>
                </c:pt>
                <c:pt idx="3261">
                  <c:v>7.5</c:v>
                </c:pt>
                <c:pt idx="3262">
                  <c:v>5.8</c:v>
                </c:pt>
                <c:pt idx="3263">
                  <c:v>6.5</c:v>
                </c:pt>
                <c:pt idx="3264">
                  <c:v>4.8</c:v>
                </c:pt>
                <c:pt idx="3265">
                  <c:v>7.2</c:v>
                </c:pt>
                <c:pt idx="3266">
                  <c:v>6.3</c:v>
                </c:pt>
                <c:pt idx="3267">
                  <c:v>7</c:v>
                </c:pt>
                <c:pt idx="3268">
                  <c:v>6.3</c:v>
                </c:pt>
                <c:pt idx="3269">
                  <c:v>5.3</c:v>
                </c:pt>
                <c:pt idx="3270">
                  <c:v>2.2999999999999998</c:v>
                </c:pt>
                <c:pt idx="3271">
                  <c:v>7.1</c:v>
                </c:pt>
                <c:pt idx="3272">
                  <c:v>6.2</c:v>
                </c:pt>
                <c:pt idx="3273">
                  <c:v>6.2</c:v>
                </c:pt>
                <c:pt idx="3274">
                  <c:v>6.7</c:v>
                </c:pt>
                <c:pt idx="3275">
                  <c:v>6.5</c:v>
                </c:pt>
                <c:pt idx="3276">
                  <c:v>5.9</c:v>
                </c:pt>
                <c:pt idx="3277">
                  <c:v>6</c:v>
                </c:pt>
                <c:pt idx="3278">
                  <c:v>6.9</c:v>
                </c:pt>
                <c:pt idx="3279">
                  <c:v>7.9</c:v>
                </c:pt>
                <c:pt idx="3280">
                  <c:v>5.3</c:v>
                </c:pt>
                <c:pt idx="3281">
                  <c:v>4.8</c:v>
                </c:pt>
                <c:pt idx="3282">
                  <c:v>5.3</c:v>
                </c:pt>
                <c:pt idx="3283">
                  <c:v>7.3</c:v>
                </c:pt>
                <c:pt idx="3284">
                  <c:v>7.4</c:v>
                </c:pt>
                <c:pt idx="3285">
                  <c:v>7.7</c:v>
                </c:pt>
                <c:pt idx="3286">
                  <c:v>4.8</c:v>
                </c:pt>
                <c:pt idx="3287">
                  <c:v>7.2</c:v>
                </c:pt>
                <c:pt idx="3288">
                  <c:v>5.8</c:v>
                </c:pt>
                <c:pt idx="3289">
                  <c:v>7.3</c:v>
                </c:pt>
                <c:pt idx="3290">
                  <c:v>7</c:v>
                </c:pt>
                <c:pt idx="3291">
                  <c:v>6.4</c:v>
                </c:pt>
                <c:pt idx="3292">
                  <c:v>5.6</c:v>
                </c:pt>
                <c:pt idx="3293">
                  <c:v>8.1999999999999993</c:v>
                </c:pt>
                <c:pt idx="3294">
                  <c:v>6.5</c:v>
                </c:pt>
                <c:pt idx="3295">
                  <c:v>6.4</c:v>
                </c:pt>
                <c:pt idx="3296">
                  <c:v>8.1</c:v>
                </c:pt>
                <c:pt idx="3297">
                  <c:v>5.4</c:v>
                </c:pt>
                <c:pt idx="3298">
                  <c:v>6.3</c:v>
                </c:pt>
                <c:pt idx="3299">
                  <c:v>7.8</c:v>
                </c:pt>
                <c:pt idx="3300">
                  <c:v>6.8</c:v>
                </c:pt>
                <c:pt idx="3301">
                  <c:v>7.2</c:v>
                </c:pt>
                <c:pt idx="3302">
                  <c:v>7.1</c:v>
                </c:pt>
                <c:pt idx="3303">
                  <c:v>6.2</c:v>
                </c:pt>
                <c:pt idx="3304">
                  <c:v>7.3</c:v>
                </c:pt>
                <c:pt idx="3305">
                  <c:v>5.9</c:v>
                </c:pt>
                <c:pt idx="3306">
                  <c:v>7.2</c:v>
                </c:pt>
                <c:pt idx="3307">
                  <c:v>3.6</c:v>
                </c:pt>
                <c:pt idx="3308">
                  <c:v>7.7</c:v>
                </c:pt>
                <c:pt idx="3309">
                  <c:v>7.3</c:v>
                </c:pt>
                <c:pt idx="3310">
                  <c:v>7.4</c:v>
                </c:pt>
                <c:pt idx="3311">
                  <c:v>6.6</c:v>
                </c:pt>
                <c:pt idx="3312">
                  <c:v>6.9</c:v>
                </c:pt>
                <c:pt idx="3313">
                  <c:v>6.8</c:v>
                </c:pt>
                <c:pt idx="3314">
                  <c:v>7.3</c:v>
                </c:pt>
                <c:pt idx="3315">
                  <c:v>7.2</c:v>
                </c:pt>
                <c:pt idx="3316">
                  <c:v>6.5</c:v>
                </c:pt>
                <c:pt idx="3317">
                  <c:v>7.7</c:v>
                </c:pt>
                <c:pt idx="3318">
                  <c:v>8.1</c:v>
                </c:pt>
                <c:pt idx="3319">
                  <c:v>7.7</c:v>
                </c:pt>
                <c:pt idx="3320">
                  <c:v>7.6</c:v>
                </c:pt>
                <c:pt idx="3321">
                  <c:v>7.3</c:v>
                </c:pt>
                <c:pt idx="3322">
                  <c:v>7.2</c:v>
                </c:pt>
                <c:pt idx="3323">
                  <c:v>7.2</c:v>
                </c:pt>
                <c:pt idx="3324">
                  <c:v>8.1</c:v>
                </c:pt>
                <c:pt idx="3325">
                  <c:v>7.5</c:v>
                </c:pt>
                <c:pt idx="3326">
                  <c:v>8.1</c:v>
                </c:pt>
                <c:pt idx="3327">
                  <c:v>7.8</c:v>
                </c:pt>
                <c:pt idx="3328">
                  <c:v>7.8</c:v>
                </c:pt>
                <c:pt idx="3329">
                  <c:v>7.6</c:v>
                </c:pt>
                <c:pt idx="3330">
                  <c:v>7.4</c:v>
                </c:pt>
                <c:pt idx="3331">
                  <c:v>6.3</c:v>
                </c:pt>
                <c:pt idx="3332">
                  <c:v>6.9</c:v>
                </c:pt>
                <c:pt idx="3333">
                  <c:v>8.6</c:v>
                </c:pt>
                <c:pt idx="3334">
                  <c:v>5.0999999999999996</c:v>
                </c:pt>
                <c:pt idx="3335">
                  <c:v>6.4</c:v>
                </c:pt>
                <c:pt idx="3336">
                  <c:v>7.9</c:v>
                </c:pt>
                <c:pt idx="3337">
                  <c:v>6.9</c:v>
                </c:pt>
                <c:pt idx="3338">
                  <c:v>7.5</c:v>
                </c:pt>
                <c:pt idx="3339">
                  <c:v>7.2</c:v>
                </c:pt>
                <c:pt idx="3340">
                  <c:v>5.8</c:v>
                </c:pt>
                <c:pt idx="3341">
                  <c:v>2.9</c:v>
                </c:pt>
                <c:pt idx="3342">
                  <c:v>6.2</c:v>
                </c:pt>
                <c:pt idx="3343">
                  <c:v>7.3</c:v>
                </c:pt>
                <c:pt idx="3344">
                  <c:v>6.2</c:v>
                </c:pt>
                <c:pt idx="3345">
                  <c:v>6.8</c:v>
                </c:pt>
                <c:pt idx="3346">
                  <c:v>6.1</c:v>
                </c:pt>
                <c:pt idx="3347">
                  <c:v>7.7</c:v>
                </c:pt>
                <c:pt idx="3348">
                  <c:v>5.2</c:v>
                </c:pt>
                <c:pt idx="3349">
                  <c:v>6.8</c:v>
                </c:pt>
                <c:pt idx="3350">
                  <c:v>7</c:v>
                </c:pt>
                <c:pt idx="3351">
                  <c:v>5.9</c:v>
                </c:pt>
                <c:pt idx="3352">
                  <c:v>7.1</c:v>
                </c:pt>
                <c:pt idx="3353">
                  <c:v>5.5</c:v>
                </c:pt>
                <c:pt idx="3354">
                  <c:v>7.4</c:v>
                </c:pt>
                <c:pt idx="3355">
                  <c:v>7.3</c:v>
                </c:pt>
                <c:pt idx="3356">
                  <c:v>4.5999999999999996</c:v>
                </c:pt>
                <c:pt idx="3357">
                  <c:v>7.2</c:v>
                </c:pt>
                <c:pt idx="3358">
                  <c:v>7</c:v>
                </c:pt>
                <c:pt idx="3359">
                  <c:v>5.0999999999999996</c:v>
                </c:pt>
                <c:pt idx="3360">
                  <c:v>6.7</c:v>
                </c:pt>
                <c:pt idx="3361">
                  <c:v>5.3</c:v>
                </c:pt>
                <c:pt idx="3362">
                  <c:v>7.8</c:v>
                </c:pt>
                <c:pt idx="3363">
                  <c:v>6.7</c:v>
                </c:pt>
                <c:pt idx="3364">
                  <c:v>5.4</c:v>
                </c:pt>
                <c:pt idx="3365">
                  <c:v>7.2</c:v>
                </c:pt>
                <c:pt idx="3366">
                  <c:v>5.8</c:v>
                </c:pt>
                <c:pt idx="3367">
                  <c:v>6.4</c:v>
                </c:pt>
                <c:pt idx="3368">
                  <c:v>8</c:v>
                </c:pt>
                <c:pt idx="3369">
                  <c:v>7</c:v>
                </c:pt>
                <c:pt idx="3370">
                  <c:v>7</c:v>
                </c:pt>
                <c:pt idx="3371">
                  <c:v>6.7</c:v>
                </c:pt>
                <c:pt idx="3372">
                  <c:v>3.8</c:v>
                </c:pt>
                <c:pt idx="3373">
                  <c:v>5.7</c:v>
                </c:pt>
                <c:pt idx="3374">
                  <c:v>6.6</c:v>
                </c:pt>
                <c:pt idx="3375">
                  <c:v>6.7</c:v>
                </c:pt>
                <c:pt idx="3376">
                  <c:v>6.1</c:v>
                </c:pt>
                <c:pt idx="3377">
                  <c:v>6.2</c:v>
                </c:pt>
                <c:pt idx="3378">
                  <c:v>6.2</c:v>
                </c:pt>
                <c:pt idx="3379">
                  <c:v>7.4</c:v>
                </c:pt>
                <c:pt idx="3380">
                  <c:v>4.7</c:v>
                </c:pt>
                <c:pt idx="3381">
                  <c:v>8.3000000000000007</c:v>
                </c:pt>
                <c:pt idx="3382">
                  <c:v>7.2</c:v>
                </c:pt>
                <c:pt idx="3383">
                  <c:v>5.8</c:v>
                </c:pt>
                <c:pt idx="3384">
                  <c:v>5.9</c:v>
                </c:pt>
                <c:pt idx="3385">
                  <c:v>6.3</c:v>
                </c:pt>
                <c:pt idx="3386">
                  <c:v>7.2</c:v>
                </c:pt>
                <c:pt idx="3387">
                  <c:v>5.4</c:v>
                </c:pt>
                <c:pt idx="3388">
                  <c:v>7.3</c:v>
                </c:pt>
                <c:pt idx="3389">
                  <c:v>7.3</c:v>
                </c:pt>
                <c:pt idx="3390">
                  <c:v>5.8</c:v>
                </c:pt>
                <c:pt idx="3391">
                  <c:v>7.1</c:v>
                </c:pt>
                <c:pt idx="3392">
                  <c:v>6.5</c:v>
                </c:pt>
                <c:pt idx="3393">
                  <c:v>7.9</c:v>
                </c:pt>
                <c:pt idx="3394">
                  <c:v>5.4</c:v>
                </c:pt>
                <c:pt idx="3395">
                  <c:v>7.1</c:v>
                </c:pt>
                <c:pt idx="3396">
                  <c:v>6.4</c:v>
                </c:pt>
                <c:pt idx="3397">
                  <c:v>6.7</c:v>
                </c:pt>
                <c:pt idx="3398">
                  <c:v>6.9</c:v>
                </c:pt>
                <c:pt idx="3399">
                  <c:v>2.1</c:v>
                </c:pt>
                <c:pt idx="3400">
                  <c:v>4.3</c:v>
                </c:pt>
                <c:pt idx="3401">
                  <c:v>6.6</c:v>
                </c:pt>
                <c:pt idx="3402">
                  <c:v>3.4</c:v>
                </c:pt>
                <c:pt idx="3403">
                  <c:v>8.3000000000000007</c:v>
                </c:pt>
                <c:pt idx="3404">
                  <c:v>7.2</c:v>
                </c:pt>
                <c:pt idx="3405">
                  <c:v>5.6</c:v>
                </c:pt>
                <c:pt idx="3406">
                  <c:v>7.7</c:v>
                </c:pt>
                <c:pt idx="3407">
                  <c:v>6.6</c:v>
                </c:pt>
                <c:pt idx="3408">
                  <c:v>7.6</c:v>
                </c:pt>
                <c:pt idx="3409">
                  <c:v>7.4</c:v>
                </c:pt>
                <c:pt idx="3410">
                  <c:v>7.1</c:v>
                </c:pt>
                <c:pt idx="3411">
                  <c:v>3.4</c:v>
                </c:pt>
                <c:pt idx="3412">
                  <c:v>7.9</c:v>
                </c:pt>
                <c:pt idx="3413">
                  <c:v>6.7</c:v>
                </c:pt>
                <c:pt idx="3414">
                  <c:v>6.6</c:v>
                </c:pt>
                <c:pt idx="3415">
                  <c:v>7.9</c:v>
                </c:pt>
                <c:pt idx="3416">
                  <c:v>4.9000000000000004</c:v>
                </c:pt>
                <c:pt idx="3417">
                  <c:v>7.2</c:v>
                </c:pt>
                <c:pt idx="3418">
                  <c:v>7.4</c:v>
                </c:pt>
                <c:pt idx="3419">
                  <c:v>6.1</c:v>
                </c:pt>
                <c:pt idx="3420">
                  <c:v>6.2</c:v>
                </c:pt>
                <c:pt idx="3421">
                  <c:v>5.3</c:v>
                </c:pt>
                <c:pt idx="3422">
                  <c:v>5</c:v>
                </c:pt>
                <c:pt idx="3423">
                  <c:v>7.7</c:v>
                </c:pt>
                <c:pt idx="3424">
                  <c:v>7.6</c:v>
                </c:pt>
                <c:pt idx="3425">
                  <c:v>6.3</c:v>
                </c:pt>
                <c:pt idx="3426">
                  <c:v>7.6</c:v>
                </c:pt>
                <c:pt idx="3427">
                  <c:v>5.6</c:v>
                </c:pt>
                <c:pt idx="3428">
                  <c:v>7.3</c:v>
                </c:pt>
                <c:pt idx="3429">
                  <c:v>6.2</c:v>
                </c:pt>
                <c:pt idx="3430">
                  <c:v>6.6</c:v>
                </c:pt>
                <c:pt idx="3431">
                  <c:v>6.6</c:v>
                </c:pt>
                <c:pt idx="3432">
                  <c:v>7.3</c:v>
                </c:pt>
                <c:pt idx="3433">
                  <c:v>6.6</c:v>
                </c:pt>
                <c:pt idx="3434">
                  <c:v>6.9</c:v>
                </c:pt>
                <c:pt idx="3435">
                  <c:v>5.8</c:v>
                </c:pt>
                <c:pt idx="3436">
                  <c:v>4.4000000000000004</c:v>
                </c:pt>
                <c:pt idx="3437">
                  <c:v>6.6</c:v>
                </c:pt>
                <c:pt idx="3438">
                  <c:v>7.6</c:v>
                </c:pt>
                <c:pt idx="3439">
                  <c:v>4.5999999999999996</c:v>
                </c:pt>
                <c:pt idx="3440">
                  <c:v>6.8</c:v>
                </c:pt>
                <c:pt idx="3441">
                  <c:v>7.1</c:v>
                </c:pt>
                <c:pt idx="3442">
                  <c:v>4.9000000000000004</c:v>
                </c:pt>
                <c:pt idx="3443">
                  <c:v>7.3</c:v>
                </c:pt>
                <c:pt idx="3444">
                  <c:v>7.2</c:v>
                </c:pt>
                <c:pt idx="3445">
                  <c:v>5</c:v>
                </c:pt>
                <c:pt idx="3446">
                  <c:v>8.1999999999999993</c:v>
                </c:pt>
                <c:pt idx="3447">
                  <c:v>8</c:v>
                </c:pt>
                <c:pt idx="3448">
                  <c:v>5.2</c:v>
                </c:pt>
                <c:pt idx="3449">
                  <c:v>8.5</c:v>
                </c:pt>
                <c:pt idx="3450">
                  <c:v>6.5</c:v>
                </c:pt>
                <c:pt idx="3451">
                  <c:v>7.4</c:v>
                </c:pt>
                <c:pt idx="3452">
                  <c:v>7.7</c:v>
                </c:pt>
                <c:pt idx="3453">
                  <c:v>7.4</c:v>
                </c:pt>
                <c:pt idx="3454">
                  <c:v>5.0999999999999996</c:v>
                </c:pt>
                <c:pt idx="3455">
                  <c:v>7.3</c:v>
                </c:pt>
                <c:pt idx="3456">
                  <c:v>5</c:v>
                </c:pt>
                <c:pt idx="3457">
                  <c:v>7.2</c:v>
                </c:pt>
                <c:pt idx="3458">
                  <c:v>6.7</c:v>
                </c:pt>
                <c:pt idx="3459">
                  <c:v>6.4</c:v>
                </c:pt>
                <c:pt idx="3460">
                  <c:v>7.1</c:v>
                </c:pt>
                <c:pt idx="3461">
                  <c:v>5.6</c:v>
                </c:pt>
                <c:pt idx="3462">
                  <c:v>6.1</c:v>
                </c:pt>
                <c:pt idx="3463">
                  <c:v>5.2</c:v>
                </c:pt>
                <c:pt idx="3464">
                  <c:v>7.3</c:v>
                </c:pt>
                <c:pt idx="3465">
                  <c:v>7.5</c:v>
                </c:pt>
                <c:pt idx="3466">
                  <c:v>6.6</c:v>
                </c:pt>
                <c:pt idx="3467">
                  <c:v>6.4</c:v>
                </c:pt>
                <c:pt idx="3468">
                  <c:v>4.5</c:v>
                </c:pt>
                <c:pt idx="3469">
                  <c:v>6.6</c:v>
                </c:pt>
                <c:pt idx="3470">
                  <c:v>5.3</c:v>
                </c:pt>
                <c:pt idx="3471">
                  <c:v>4.9000000000000004</c:v>
                </c:pt>
                <c:pt idx="3472">
                  <c:v>7.7</c:v>
                </c:pt>
                <c:pt idx="3473">
                  <c:v>8</c:v>
                </c:pt>
                <c:pt idx="3474">
                  <c:v>3.8</c:v>
                </c:pt>
                <c:pt idx="3475">
                  <c:v>7.6</c:v>
                </c:pt>
                <c:pt idx="3476">
                  <c:v>5.9</c:v>
                </c:pt>
                <c:pt idx="3477">
                  <c:v>6.2</c:v>
                </c:pt>
                <c:pt idx="3478">
                  <c:v>7.2</c:v>
                </c:pt>
                <c:pt idx="3479">
                  <c:v>6.3</c:v>
                </c:pt>
                <c:pt idx="3480">
                  <c:v>5.2</c:v>
                </c:pt>
                <c:pt idx="3481">
                  <c:v>6.9</c:v>
                </c:pt>
                <c:pt idx="3482">
                  <c:v>6.8</c:v>
                </c:pt>
                <c:pt idx="3483">
                  <c:v>6.2</c:v>
                </c:pt>
                <c:pt idx="3484">
                  <c:v>6.2</c:v>
                </c:pt>
                <c:pt idx="3485">
                  <c:v>3.5</c:v>
                </c:pt>
                <c:pt idx="3486">
                  <c:v>6.1</c:v>
                </c:pt>
                <c:pt idx="3487">
                  <c:v>6.6</c:v>
                </c:pt>
                <c:pt idx="3488">
                  <c:v>4.5</c:v>
                </c:pt>
                <c:pt idx="3489">
                  <c:v>5.9</c:v>
                </c:pt>
                <c:pt idx="3490">
                  <c:v>6.9</c:v>
                </c:pt>
                <c:pt idx="3491">
                  <c:v>7.7</c:v>
                </c:pt>
                <c:pt idx="3492">
                  <c:v>6.6</c:v>
                </c:pt>
                <c:pt idx="3493">
                  <c:v>5.3</c:v>
                </c:pt>
                <c:pt idx="3494">
                  <c:v>6.3</c:v>
                </c:pt>
                <c:pt idx="3495">
                  <c:v>7</c:v>
                </c:pt>
                <c:pt idx="3496">
                  <c:v>7</c:v>
                </c:pt>
                <c:pt idx="3497">
                  <c:v>6.6</c:v>
                </c:pt>
                <c:pt idx="3498">
                  <c:v>8.6</c:v>
                </c:pt>
                <c:pt idx="3499">
                  <c:v>6.4</c:v>
                </c:pt>
                <c:pt idx="3500">
                  <c:v>7.9</c:v>
                </c:pt>
                <c:pt idx="3501">
                  <c:v>5.4</c:v>
                </c:pt>
                <c:pt idx="3502">
                  <c:v>7.7</c:v>
                </c:pt>
                <c:pt idx="3503">
                  <c:v>7.2</c:v>
                </c:pt>
                <c:pt idx="3504">
                  <c:v>6.8</c:v>
                </c:pt>
                <c:pt idx="3505">
                  <c:v>6.2</c:v>
                </c:pt>
                <c:pt idx="3506">
                  <c:v>7.4</c:v>
                </c:pt>
                <c:pt idx="3507">
                  <c:v>4.5999999999999996</c:v>
                </c:pt>
                <c:pt idx="3508">
                  <c:v>6.4</c:v>
                </c:pt>
                <c:pt idx="3509">
                  <c:v>7</c:v>
                </c:pt>
                <c:pt idx="3510">
                  <c:v>7.7</c:v>
                </c:pt>
                <c:pt idx="3511">
                  <c:v>6.8</c:v>
                </c:pt>
                <c:pt idx="3512">
                  <c:v>7</c:v>
                </c:pt>
                <c:pt idx="3513">
                  <c:v>7</c:v>
                </c:pt>
                <c:pt idx="3514">
                  <c:v>6.3</c:v>
                </c:pt>
                <c:pt idx="3515">
                  <c:v>7.1</c:v>
                </c:pt>
                <c:pt idx="3516">
                  <c:v>5.6</c:v>
                </c:pt>
                <c:pt idx="3517">
                  <c:v>4.4000000000000004</c:v>
                </c:pt>
                <c:pt idx="3518">
                  <c:v>7.1</c:v>
                </c:pt>
                <c:pt idx="3519">
                  <c:v>6.1</c:v>
                </c:pt>
                <c:pt idx="3520">
                  <c:v>7.4</c:v>
                </c:pt>
                <c:pt idx="3521">
                  <c:v>7.5</c:v>
                </c:pt>
                <c:pt idx="3522">
                  <c:v>7.2</c:v>
                </c:pt>
                <c:pt idx="3523">
                  <c:v>7.6</c:v>
                </c:pt>
                <c:pt idx="3524">
                  <c:v>7.3</c:v>
                </c:pt>
                <c:pt idx="3525">
                  <c:v>6.2</c:v>
                </c:pt>
                <c:pt idx="3526">
                  <c:v>6.2</c:v>
                </c:pt>
                <c:pt idx="3527">
                  <c:v>4.5999999999999996</c:v>
                </c:pt>
                <c:pt idx="3528">
                  <c:v>6.2</c:v>
                </c:pt>
                <c:pt idx="3529">
                  <c:v>6.2</c:v>
                </c:pt>
                <c:pt idx="3530">
                  <c:v>3.3</c:v>
                </c:pt>
                <c:pt idx="3531">
                  <c:v>7.5</c:v>
                </c:pt>
                <c:pt idx="3532">
                  <c:v>4.2</c:v>
                </c:pt>
                <c:pt idx="3533">
                  <c:v>7.2</c:v>
                </c:pt>
                <c:pt idx="3534">
                  <c:v>6.2</c:v>
                </c:pt>
                <c:pt idx="3535">
                  <c:v>6.1</c:v>
                </c:pt>
                <c:pt idx="3536">
                  <c:v>4.2</c:v>
                </c:pt>
                <c:pt idx="3537">
                  <c:v>4.5</c:v>
                </c:pt>
                <c:pt idx="3538">
                  <c:v>7.5</c:v>
                </c:pt>
                <c:pt idx="3539">
                  <c:v>6.7</c:v>
                </c:pt>
                <c:pt idx="3540">
                  <c:v>5.0999999999999996</c:v>
                </c:pt>
                <c:pt idx="3541">
                  <c:v>5.5</c:v>
                </c:pt>
                <c:pt idx="3542">
                  <c:v>4.4000000000000004</c:v>
                </c:pt>
                <c:pt idx="3543">
                  <c:v>4.4000000000000004</c:v>
                </c:pt>
                <c:pt idx="3544">
                  <c:v>6.8</c:v>
                </c:pt>
                <c:pt idx="3545">
                  <c:v>8.6</c:v>
                </c:pt>
                <c:pt idx="3546">
                  <c:v>4.8</c:v>
                </c:pt>
                <c:pt idx="3547">
                  <c:v>3.4</c:v>
                </c:pt>
                <c:pt idx="3548">
                  <c:v>7.4</c:v>
                </c:pt>
                <c:pt idx="3549">
                  <c:v>7.3</c:v>
                </c:pt>
                <c:pt idx="3550">
                  <c:v>8</c:v>
                </c:pt>
                <c:pt idx="3551">
                  <c:v>6.5</c:v>
                </c:pt>
                <c:pt idx="3552">
                  <c:v>5.9</c:v>
                </c:pt>
                <c:pt idx="3553">
                  <c:v>6.8</c:v>
                </c:pt>
                <c:pt idx="3554">
                  <c:v>7.4</c:v>
                </c:pt>
                <c:pt idx="3555">
                  <c:v>6.7</c:v>
                </c:pt>
                <c:pt idx="3556">
                  <c:v>6.8</c:v>
                </c:pt>
                <c:pt idx="3557">
                  <c:v>5.4</c:v>
                </c:pt>
                <c:pt idx="3558">
                  <c:v>5.5</c:v>
                </c:pt>
                <c:pt idx="3559">
                  <c:v>7.4</c:v>
                </c:pt>
                <c:pt idx="3560">
                  <c:v>5.7</c:v>
                </c:pt>
                <c:pt idx="3561">
                  <c:v>5.4</c:v>
                </c:pt>
                <c:pt idx="3562">
                  <c:v>3.2</c:v>
                </c:pt>
                <c:pt idx="3563">
                  <c:v>7.8</c:v>
                </c:pt>
                <c:pt idx="3564">
                  <c:v>5.3</c:v>
                </c:pt>
                <c:pt idx="3565">
                  <c:v>7.2</c:v>
                </c:pt>
                <c:pt idx="3566">
                  <c:v>6.2</c:v>
                </c:pt>
                <c:pt idx="3567">
                  <c:v>5.9</c:v>
                </c:pt>
                <c:pt idx="3568">
                  <c:v>7.3</c:v>
                </c:pt>
                <c:pt idx="3569">
                  <c:v>6.7</c:v>
                </c:pt>
                <c:pt idx="3570">
                  <c:v>5.7</c:v>
                </c:pt>
                <c:pt idx="3571">
                  <c:v>7.1</c:v>
                </c:pt>
                <c:pt idx="3572">
                  <c:v>7.2</c:v>
                </c:pt>
                <c:pt idx="3573">
                  <c:v>7.4</c:v>
                </c:pt>
                <c:pt idx="3574">
                  <c:v>7.7</c:v>
                </c:pt>
                <c:pt idx="3575">
                  <c:v>7.4</c:v>
                </c:pt>
                <c:pt idx="3576">
                  <c:v>8.4</c:v>
                </c:pt>
                <c:pt idx="3577">
                  <c:v>7.1</c:v>
                </c:pt>
                <c:pt idx="3578">
                  <c:v>7.2</c:v>
                </c:pt>
                <c:pt idx="3579">
                  <c:v>7.5</c:v>
                </c:pt>
                <c:pt idx="3580">
                  <c:v>5.4</c:v>
                </c:pt>
                <c:pt idx="3581">
                  <c:v>8.1</c:v>
                </c:pt>
                <c:pt idx="3582">
                  <c:v>6</c:v>
                </c:pt>
                <c:pt idx="3583">
                  <c:v>7.8</c:v>
                </c:pt>
                <c:pt idx="3584">
                  <c:v>6.8</c:v>
                </c:pt>
                <c:pt idx="3585">
                  <c:v>6.5</c:v>
                </c:pt>
                <c:pt idx="3586">
                  <c:v>7.7</c:v>
                </c:pt>
                <c:pt idx="3587">
                  <c:v>6.4</c:v>
                </c:pt>
                <c:pt idx="3588">
                  <c:v>6.5</c:v>
                </c:pt>
                <c:pt idx="3589">
                  <c:v>7.3</c:v>
                </c:pt>
                <c:pt idx="3590">
                  <c:v>6.6</c:v>
                </c:pt>
                <c:pt idx="3591">
                  <c:v>7.9</c:v>
                </c:pt>
                <c:pt idx="3592">
                  <c:v>5.9</c:v>
                </c:pt>
                <c:pt idx="3593">
                  <c:v>4.7</c:v>
                </c:pt>
                <c:pt idx="3594">
                  <c:v>8.6999999999999993</c:v>
                </c:pt>
                <c:pt idx="3595">
                  <c:v>5.9</c:v>
                </c:pt>
                <c:pt idx="3596">
                  <c:v>6.7</c:v>
                </c:pt>
                <c:pt idx="3597">
                  <c:v>8.5</c:v>
                </c:pt>
                <c:pt idx="3598">
                  <c:v>5.8</c:v>
                </c:pt>
                <c:pt idx="3599">
                  <c:v>6.1</c:v>
                </c:pt>
                <c:pt idx="3600">
                  <c:v>7.3</c:v>
                </c:pt>
                <c:pt idx="3601">
                  <c:v>6.7</c:v>
                </c:pt>
                <c:pt idx="3602">
                  <c:v>7.6</c:v>
                </c:pt>
                <c:pt idx="3603">
                  <c:v>7.2</c:v>
                </c:pt>
                <c:pt idx="3604">
                  <c:v>6.2</c:v>
                </c:pt>
                <c:pt idx="3605">
                  <c:v>5.2</c:v>
                </c:pt>
                <c:pt idx="3606">
                  <c:v>8.1</c:v>
                </c:pt>
                <c:pt idx="3607">
                  <c:v>7.1</c:v>
                </c:pt>
                <c:pt idx="3608">
                  <c:v>6.5</c:v>
                </c:pt>
                <c:pt idx="3609">
                  <c:v>7.3</c:v>
                </c:pt>
                <c:pt idx="3610">
                  <c:v>6.2</c:v>
                </c:pt>
                <c:pt idx="3611">
                  <c:v>5</c:v>
                </c:pt>
                <c:pt idx="3612">
                  <c:v>8</c:v>
                </c:pt>
                <c:pt idx="3613">
                  <c:v>7.8</c:v>
                </c:pt>
                <c:pt idx="3614">
                  <c:v>8.1</c:v>
                </c:pt>
                <c:pt idx="3615">
                  <c:v>6.7</c:v>
                </c:pt>
                <c:pt idx="3616">
                  <c:v>7.1</c:v>
                </c:pt>
                <c:pt idx="3617">
                  <c:v>5.6</c:v>
                </c:pt>
                <c:pt idx="3618">
                  <c:v>7.6</c:v>
                </c:pt>
                <c:pt idx="3619">
                  <c:v>4.3</c:v>
                </c:pt>
                <c:pt idx="3620">
                  <c:v>7.3</c:v>
                </c:pt>
                <c:pt idx="3621">
                  <c:v>4.5999999999999996</c:v>
                </c:pt>
                <c:pt idx="3622">
                  <c:v>6.8</c:v>
                </c:pt>
                <c:pt idx="3623">
                  <c:v>7.1</c:v>
                </c:pt>
                <c:pt idx="3624">
                  <c:v>7.3</c:v>
                </c:pt>
                <c:pt idx="3625">
                  <c:v>5.4</c:v>
                </c:pt>
                <c:pt idx="3626">
                  <c:v>4</c:v>
                </c:pt>
                <c:pt idx="3627">
                  <c:v>6.7</c:v>
                </c:pt>
                <c:pt idx="3628">
                  <c:v>4.5999999999999996</c:v>
                </c:pt>
                <c:pt idx="3629">
                  <c:v>4</c:v>
                </c:pt>
                <c:pt idx="3630">
                  <c:v>7</c:v>
                </c:pt>
                <c:pt idx="3631">
                  <c:v>7.4</c:v>
                </c:pt>
                <c:pt idx="3632">
                  <c:v>5.9</c:v>
                </c:pt>
                <c:pt idx="3633">
                  <c:v>4.5999999999999996</c:v>
                </c:pt>
                <c:pt idx="3634">
                  <c:v>7.5</c:v>
                </c:pt>
                <c:pt idx="3635">
                  <c:v>4.7</c:v>
                </c:pt>
                <c:pt idx="3636">
                  <c:v>6.7</c:v>
                </c:pt>
                <c:pt idx="3637">
                  <c:v>6.3</c:v>
                </c:pt>
                <c:pt idx="3638">
                  <c:v>6</c:v>
                </c:pt>
                <c:pt idx="3639">
                  <c:v>6.7</c:v>
                </c:pt>
                <c:pt idx="3640">
                  <c:v>7.1</c:v>
                </c:pt>
                <c:pt idx="3641">
                  <c:v>2.7</c:v>
                </c:pt>
                <c:pt idx="3642">
                  <c:v>7.3</c:v>
                </c:pt>
                <c:pt idx="3643">
                  <c:v>7.6</c:v>
                </c:pt>
                <c:pt idx="3644">
                  <c:v>5.8</c:v>
                </c:pt>
                <c:pt idx="3645">
                  <c:v>6.5</c:v>
                </c:pt>
                <c:pt idx="3646">
                  <c:v>6.6</c:v>
                </c:pt>
                <c:pt idx="3647">
                  <c:v>6.2</c:v>
                </c:pt>
                <c:pt idx="3648">
                  <c:v>6.9</c:v>
                </c:pt>
                <c:pt idx="3649">
                  <c:v>8.5</c:v>
                </c:pt>
                <c:pt idx="3650">
                  <c:v>4.8</c:v>
                </c:pt>
                <c:pt idx="3651">
                  <c:v>6.6</c:v>
                </c:pt>
                <c:pt idx="3652">
                  <c:v>5.7</c:v>
                </c:pt>
                <c:pt idx="3653">
                  <c:v>7</c:v>
                </c:pt>
                <c:pt idx="3654">
                  <c:v>5.4</c:v>
                </c:pt>
                <c:pt idx="3655">
                  <c:v>7.1</c:v>
                </c:pt>
                <c:pt idx="3656">
                  <c:v>6.9</c:v>
                </c:pt>
                <c:pt idx="3657">
                  <c:v>6.6</c:v>
                </c:pt>
                <c:pt idx="3658">
                  <c:v>5.9</c:v>
                </c:pt>
                <c:pt idx="3659">
                  <c:v>6.3</c:v>
                </c:pt>
                <c:pt idx="3660">
                  <c:v>6.3</c:v>
                </c:pt>
                <c:pt idx="3661">
                  <c:v>7.7</c:v>
                </c:pt>
                <c:pt idx="3662">
                  <c:v>7</c:v>
                </c:pt>
                <c:pt idx="3663">
                  <c:v>6.3</c:v>
                </c:pt>
                <c:pt idx="3664">
                  <c:v>5.9</c:v>
                </c:pt>
                <c:pt idx="3665">
                  <c:v>6.2</c:v>
                </c:pt>
                <c:pt idx="3666">
                  <c:v>5</c:v>
                </c:pt>
                <c:pt idx="3667">
                  <c:v>7.7</c:v>
                </c:pt>
                <c:pt idx="3668">
                  <c:v>6.5</c:v>
                </c:pt>
                <c:pt idx="3669">
                  <c:v>5.8</c:v>
                </c:pt>
                <c:pt idx="3670">
                  <c:v>6.1</c:v>
                </c:pt>
                <c:pt idx="3671">
                  <c:v>6</c:v>
                </c:pt>
                <c:pt idx="3672">
                  <c:v>6.3</c:v>
                </c:pt>
                <c:pt idx="3673">
                  <c:v>6.3</c:v>
                </c:pt>
                <c:pt idx="3674">
                  <c:v>7.5</c:v>
                </c:pt>
                <c:pt idx="3675">
                  <c:v>5.2</c:v>
                </c:pt>
                <c:pt idx="3676">
                  <c:v>7.8</c:v>
                </c:pt>
                <c:pt idx="3677">
                  <c:v>6.6</c:v>
                </c:pt>
                <c:pt idx="3678">
                  <c:v>4.7</c:v>
                </c:pt>
                <c:pt idx="3679">
                  <c:v>6.7</c:v>
                </c:pt>
                <c:pt idx="3680">
                  <c:v>4.2</c:v>
                </c:pt>
                <c:pt idx="3681">
                  <c:v>6.3</c:v>
                </c:pt>
                <c:pt idx="3682">
                  <c:v>4.7</c:v>
                </c:pt>
                <c:pt idx="3683">
                  <c:v>6</c:v>
                </c:pt>
                <c:pt idx="3684">
                  <c:v>7.9</c:v>
                </c:pt>
                <c:pt idx="3685">
                  <c:v>8.1</c:v>
                </c:pt>
                <c:pt idx="3686">
                  <c:v>6</c:v>
                </c:pt>
                <c:pt idx="3687">
                  <c:v>6.8</c:v>
                </c:pt>
                <c:pt idx="3688">
                  <c:v>7.3</c:v>
                </c:pt>
                <c:pt idx="3689">
                  <c:v>7</c:v>
                </c:pt>
                <c:pt idx="3690">
                  <c:v>7.3</c:v>
                </c:pt>
                <c:pt idx="3691">
                  <c:v>7.5</c:v>
                </c:pt>
                <c:pt idx="3692">
                  <c:v>6.8</c:v>
                </c:pt>
                <c:pt idx="3693">
                  <c:v>7.1</c:v>
                </c:pt>
                <c:pt idx="3694">
                  <c:v>6.9</c:v>
                </c:pt>
                <c:pt idx="3695">
                  <c:v>6.9</c:v>
                </c:pt>
                <c:pt idx="3696">
                  <c:v>7.9</c:v>
                </c:pt>
                <c:pt idx="3697">
                  <c:v>7.2</c:v>
                </c:pt>
                <c:pt idx="3698">
                  <c:v>7.8</c:v>
                </c:pt>
                <c:pt idx="3699">
                  <c:v>3.5</c:v>
                </c:pt>
                <c:pt idx="3700">
                  <c:v>7.3</c:v>
                </c:pt>
                <c:pt idx="3701">
                  <c:v>7.5</c:v>
                </c:pt>
                <c:pt idx="3702">
                  <c:v>6</c:v>
                </c:pt>
                <c:pt idx="3703">
                  <c:v>7.3</c:v>
                </c:pt>
                <c:pt idx="3704">
                  <c:v>8</c:v>
                </c:pt>
                <c:pt idx="3705">
                  <c:v>7.6</c:v>
                </c:pt>
                <c:pt idx="3706">
                  <c:v>7</c:v>
                </c:pt>
                <c:pt idx="3707">
                  <c:v>7.5</c:v>
                </c:pt>
                <c:pt idx="3708">
                  <c:v>6.8</c:v>
                </c:pt>
                <c:pt idx="3709">
                  <c:v>3.9</c:v>
                </c:pt>
                <c:pt idx="3710">
                  <c:v>6.1</c:v>
                </c:pt>
                <c:pt idx="3711">
                  <c:v>7.5</c:v>
                </c:pt>
                <c:pt idx="3712">
                  <c:v>8.1999999999999993</c:v>
                </c:pt>
                <c:pt idx="3713">
                  <c:v>4.8</c:v>
                </c:pt>
                <c:pt idx="3714">
                  <c:v>5.2</c:v>
                </c:pt>
                <c:pt idx="3715">
                  <c:v>3.3</c:v>
                </c:pt>
                <c:pt idx="3716">
                  <c:v>6.8</c:v>
                </c:pt>
                <c:pt idx="3717">
                  <c:v>7</c:v>
                </c:pt>
                <c:pt idx="3718">
                  <c:v>6.5</c:v>
                </c:pt>
                <c:pt idx="3719">
                  <c:v>6.4</c:v>
                </c:pt>
                <c:pt idx="3720">
                  <c:v>5.3</c:v>
                </c:pt>
                <c:pt idx="3721">
                  <c:v>4.7</c:v>
                </c:pt>
                <c:pt idx="3722">
                  <c:v>6.1</c:v>
                </c:pt>
                <c:pt idx="3723">
                  <c:v>5.5</c:v>
                </c:pt>
                <c:pt idx="3724">
                  <c:v>4.8</c:v>
                </c:pt>
                <c:pt idx="3725">
                  <c:v>8.4</c:v>
                </c:pt>
                <c:pt idx="3726">
                  <c:v>7</c:v>
                </c:pt>
                <c:pt idx="3727">
                  <c:v>3.3</c:v>
                </c:pt>
                <c:pt idx="3728">
                  <c:v>5.4</c:v>
                </c:pt>
                <c:pt idx="3729">
                  <c:v>4.8</c:v>
                </c:pt>
                <c:pt idx="3730">
                  <c:v>3.1</c:v>
                </c:pt>
                <c:pt idx="3731">
                  <c:v>6.7</c:v>
                </c:pt>
                <c:pt idx="3732">
                  <c:v>7.6</c:v>
                </c:pt>
                <c:pt idx="3733">
                  <c:v>7.1</c:v>
                </c:pt>
                <c:pt idx="3734">
                  <c:v>6.1</c:v>
                </c:pt>
                <c:pt idx="3735">
                  <c:v>6.5</c:v>
                </c:pt>
                <c:pt idx="3736">
                  <c:v>8.5</c:v>
                </c:pt>
                <c:pt idx="3737">
                  <c:v>8.6999999999999993</c:v>
                </c:pt>
                <c:pt idx="3738">
                  <c:v>7.1</c:v>
                </c:pt>
                <c:pt idx="3739">
                  <c:v>6.6</c:v>
                </c:pt>
                <c:pt idx="3740">
                  <c:v>6.7</c:v>
                </c:pt>
                <c:pt idx="3741">
                  <c:v>8.3000000000000007</c:v>
                </c:pt>
                <c:pt idx="3742">
                  <c:v>8.1</c:v>
                </c:pt>
                <c:pt idx="3743">
                  <c:v>7.4</c:v>
                </c:pt>
                <c:pt idx="3744">
                  <c:v>6.6</c:v>
                </c:pt>
                <c:pt idx="3745">
                  <c:v>4.5</c:v>
                </c:pt>
                <c:pt idx="3746">
                  <c:v>6.4</c:v>
                </c:pt>
                <c:pt idx="3747">
                  <c:v>7.5</c:v>
                </c:pt>
                <c:pt idx="3748">
                  <c:v>8</c:v>
                </c:pt>
                <c:pt idx="3749">
                  <c:v>8.1</c:v>
                </c:pt>
                <c:pt idx="3750">
                  <c:v>7.2</c:v>
                </c:pt>
                <c:pt idx="3751">
                  <c:v>7.5</c:v>
                </c:pt>
                <c:pt idx="3752">
                  <c:v>7.2</c:v>
                </c:pt>
                <c:pt idx="3753">
                  <c:v>6.4</c:v>
                </c:pt>
                <c:pt idx="3754">
                  <c:v>7.6</c:v>
                </c:pt>
                <c:pt idx="3755">
                  <c:v>7.8</c:v>
                </c:pt>
                <c:pt idx="3756">
                  <c:v>5.7</c:v>
                </c:pt>
                <c:pt idx="3757">
                  <c:v>8.6</c:v>
                </c:pt>
                <c:pt idx="3758">
                  <c:v>8.1999999999999993</c:v>
                </c:pt>
                <c:pt idx="3759">
                  <c:v>6.6</c:v>
                </c:pt>
                <c:pt idx="3760">
                  <c:v>5.7</c:v>
                </c:pt>
                <c:pt idx="3761">
                  <c:v>7.4</c:v>
                </c:pt>
                <c:pt idx="3762">
                  <c:v>8</c:v>
                </c:pt>
                <c:pt idx="3763">
                  <c:v>7.3</c:v>
                </c:pt>
                <c:pt idx="3764">
                  <c:v>5.4</c:v>
                </c:pt>
                <c:pt idx="3765">
                  <c:v>7.4</c:v>
                </c:pt>
                <c:pt idx="3766">
                  <c:v>5.7</c:v>
                </c:pt>
                <c:pt idx="3767">
                  <c:v>6.8</c:v>
                </c:pt>
                <c:pt idx="3768">
                  <c:v>5.4</c:v>
                </c:pt>
                <c:pt idx="3769">
                  <c:v>8.1</c:v>
                </c:pt>
                <c:pt idx="3770">
                  <c:v>6.1</c:v>
                </c:pt>
                <c:pt idx="3771">
                  <c:v>5.0999999999999996</c:v>
                </c:pt>
                <c:pt idx="3772">
                  <c:v>5.6</c:v>
                </c:pt>
                <c:pt idx="3773">
                  <c:v>5.9</c:v>
                </c:pt>
                <c:pt idx="3774">
                  <c:v>5.3</c:v>
                </c:pt>
                <c:pt idx="3775">
                  <c:v>6.8</c:v>
                </c:pt>
                <c:pt idx="3776">
                  <c:v>8.3000000000000007</c:v>
                </c:pt>
                <c:pt idx="3777">
                  <c:v>4.3</c:v>
                </c:pt>
                <c:pt idx="3778">
                  <c:v>6.7</c:v>
                </c:pt>
                <c:pt idx="3779">
                  <c:v>7.2</c:v>
                </c:pt>
                <c:pt idx="3780">
                  <c:v>6.9</c:v>
                </c:pt>
                <c:pt idx="3781">
                  <c:v>6.6</c:v>
                </c:pt>
                <c:pt idx="3782">
                  <c:v>5.9</c:v>
                </c:pt>
                <c:pt idx="3783">
                  <c:v>7.9</c:v>
                </c:pt>
                <c:pt idx="3784">
                  <c:v>5.2</c:v>
                </c:pt>
                <c:pt idx="3785">
                  <c:v>7.8</c:v>
                </c:pt>
                <c:pt idx="3786">
                  <c:v>3</c:v>
                </c:pt>
                <c:pt idx="3787">
                  <c:v>7.9</c:v>
                </c:pt>
                <c:pt idx="3788">
                  <c:v>3.2</c:v>
                </c:pt>
                <c:pt idx="3789">
                  <c:v>6.5</c:v>
                </c:pt>
                <c:pt idx="3790">
                  <c:v>6.9</c:v>
                </c:pt>
                <c:pt idx="3791">
                  <c:v>7</c:v>
                </c:pt>
                <c:pt idx="3792">
                  <c:v>7.8</c:v>
                </c:pt>
                <c:pt idx="3793">
                  <c:v>6.9</c:v>
                </c:pt>
                <c:pt idx="3794">
                  <c:v>4.4000000000000004</c:v>
                </c:pt>
                <c:pt idx="3795">
                  <c:v>6</c:v>
                </c:pt>
                <c:pt idx="3796">
                  <c:v>6.6</c:v>
                </c:pt>
                <c:pt idx="3797">
                  <c:v>7.8</c:v>
                </c:pt>
                <c:pt idx="3798">
                  <c:v>5.3</c:v>
                </c:pt>
                <c:pt idx="3799">
                  <c:v>5.3</c:v>
                </c:pt>
                <c:pt idx="3800">
                  <c:v>8</c:v>
                </c:pt>
                <c:pt idx="3801">
                  <c:v>7.1</c:v>
                </c:pt>
                <c:pt idx="3802">
                  <c:v>5.4</c:v>
                </c:pt>
                <c:pt idx="3803">
                  <c:v>6.9</c:v>
                </c:pt>
                <c:pt idx="3804">
                  <c:v>7.4</c:v>
                </c:pt>
                <c:pt idx="3805">
                  <c:v>7.3</c:v>
                </c:pt>
                <c:pt idx="3806">
                  <c:v>7.8</c:v>
                </c:pt>
                <c:pt idx="3807">
                  <c:v>6.6</c:v>
                </c:pt>
                <c:pt idx="3808">
                  <c:v>5.4</c:v>
                </c:pt>
                <c:pt idx="3809">
                  <c:v>8.4</c:v>
                </c:pt>
                <c:pt idx="3810">
                  <c:v>6.3</c:v>
                </c:pt>
                <c:pt idx="3811">
                  <c:v>6.1</c:v>
                </c:pt>
                <c:pt idx="3812">
                  <c:v>5</c:v>
                </c:pt>
                <c:pt idx="3813">
                  <c:v>6.9</c:v>
                </c:pt>
                <c:pt idx="3814">
                  <c:v>7.2</c:v>
                </c:pt>
                <c:pt idx="3815">
                  <c:v>7.3</c:v>
                </c:pt>
                <c:pt idx="3816">
                  <c:v>5.7</c:v>
                </c:pt>
                <c:pt idx="3817">
                  <c:v>5.3</c:v>
                </c:pt>
                <c:pt idx="3818">
                  <c:v>5</c:v>
                </c:pt>
                <c:pt idx="3819">
                  <c:v>5.3</c:v>
                </c:pt>
                <c:pt idx="3820">
                  <c:v>7.6</c:v>
                </c:pt>
                <c:pt idx="3821">
                  <c:v>7.4</c:v>
                </c:pt>
                <c:pt idx="3822">
                  <c:v>5.9</c:v>
                </c:pt>
                <c:pt idx="3823">
                  <c:v>4.0999999999999996</c:v>
                </c:pt>
                <c:pt idx="3824">
                  <c:v>6.7</c:v>
                </c:pt>
                <c:pt idx="3825">
                  <c:v>5.8</c:v>
                </c:pt>
                <c:pt idx="3826">
                  <c:v>6.2</c:v>
                </c:pt>
                <c:pt idx="3827">
                  <c:v>5.3</c:v>
                </c:pt>
                <c:pt idx="3828">
                  <c:v>3.3</c:v>
                </c:pt>
                <c:pt idx="3829">
                  <c:v>6.2</c:v>
                </c:pt>
                <c:pt idx="3830">
                  <c:v>5.9</c:v>
                </c:pt>
                <c:pt idx="3831">
                  <c:v>5.5</c:v>
                </c:pt>
                <c:pt idx="3832">
                  <c:v>5.5</c:v>
                </c:pt>
                <c:pt idx="3833">
                  <c:v>2.6</c:v>
                </c:pt>
                <c:pt idx="3834">
                  <c:v>5.8</c:v>
                </c:pt>
                <c:pt idx="3835">
                  <c:v>7.4</c:v>
                </c:pt>
                <c:pt idx="3836">
                  <c:v>5.0999999999999996</c:v>
                </c:pt>
                <c:pt idx="3837">
                  <c:v>5.2</c:v>
                </c:pt>
                <c:pt idx="3838">
                  <c:v>4.8</c:v>
                </c:pt>
                <c:pt idx="3839">
                  <c:v>3.9</c:v>
                </c:pt>
                <c:pt idx="3840">
                  <c:v>6.2</c:v>
                </c:pt>
                <c:pt idx="3841">
                  <c:v>6.2</c:v>
                </c:pt>
                <c:pt idx="3842">
                  <c:v>5.9</c:v>
                </c:pt>
                <c:pt idx="3843">
                  <c:v>8</c:v>
                </c:pt>
                <c:pt idx="3844">
                  <c:v>7.3</c:v>
                </c:pt>
                <c:pt idx="3845">
                  <c:v>4.9000000000000004</c:v>
                </c:pt>
                <c:pt idx="3846">
                  <c:v>6.5</c:v>
                </c:pt>
                <c:pt idx="3847">
                  <c:v>4.3</c:v>
                </c:pt>
                <c:pt idx="3848">
                  <c:v>6.4</c:v>
                </c:pt>
                <c:pt idx="3849">
                  <c:v>6.8</c:v>
                </c:pt>
                <c:pt idx="3850">
                  <c:v>6.1</c:v>
                </c:pt>
                <c:pt idx="3851">
                  <c:v>4</c:v>
                </c:pt>
                <c:pt idx="3852">
                  <c:v>7.4</c:v>
                </c:pt>
                <c:pt idx="3853">
                  <c:v>8.3000000000000007</c:v>
                </c:pt>
                <c:pt idx="3854">
                  <c:v>5.3</c:v>
                </c:pt>
                <c:pt idx="3855">
                  <c:v>8.1</c:v>
                </c:pt>
                <c:pt idx="3856">
                  <c:v>8</c:v>
                </c:pt>
                <c:pt idx="3857">
                  <c:v>5.7</c:v>
                </c:pt>
                <c:pt idx="3858">
                  <c:v>8.1999999999999993</c:v>
                </c:pt>
                <c:pt idx="3859">
                  <c:v>7.1</c:v>
                </c:pt>
                <c:pt idx="3860">
                  <c:v>7.4</c:v>
                </c:pt>
                <c:pt idx="3861">
                  <c:v>6.6</c:v>
                </c:pt>
                <c:pt idx="3862">
                  <c:v>5.7</c:v>
                </c:pt>
                <c:pt idx="3863">
                  <c:v>6.9</c:v>
                </c:pt>
                <c:pt idx="3864">
                  <c:v>7</c:v>
                </c:pt>
                <c:pt idx="3865">
                  <c:v>7</c:v>
                </c:pt>
                <c:pt idx="3866">
                  <c:v>7.8</c:v>
                </c:pt>
                <c:pt idx="3867">
                  <c:v>5.9</c:v>
                </c:pt>
                <c:pt idx="3868">
                  <c:v>7.4</c:v>
                </c:pt>
                <c:pt idx="3869">
                  <c:v>7.8</c:v>
                </c:pt>
                <c:pt idx="3870">
                  <c:v>6</c:v>
                </c:pt>
                <c:pt idx="3871">
                  <c:v>7.9</c:v>
                </c:pt>
                <c:pt idx="3872">
                  <c:v>7.2</c:v>
                </c:pt>
                <c:pt idx="3873">
                  <c:v>7.4</c:v>
                </c:pt>
                <c:pt idx="3874">
                  <c:v>5.3</c:v>
                </c:pt>
                <c:pt idx="3875">
                  <c:v>8.3000000000000007</c:v>
                </c:pt>
                <c:pt idx="3876">
                  <c:v>7.6</c:v>
                </c:pt>
                <c:pt idx="3877">
                  <c:v>5.0999999999999996</c:v>
                </c:pt>
                <c:pt idx="3878">
                  <c:v>5.0999999999999996</c:v>
                </c:pt>
                <c:pt idx="3879">
                  <c:v>6.9</c:v>
                </c:pt>
                <c:pt idx="3880">
                  <c:v>4.5999999999999996</c:v>
                </c:pt>
                <c:pt idx="3881">
                  <c:v>6.3</c:v>
                </c:pt>
                <c:pt idx="3882">
                  <c:v>7.9</c:v>
                </c:pt>
                <c:pt idx="3883">
                  <c:v>6.7</c:v>
                </c:pt>
                <c:pt idx="3884">
                  <c:v>7.1</c:v>
                </c:pt>
                <c:pt idx="3885">
                  <c:v>7.6</c:v>
                </c:pt>
                <c:pt idx="3886">
                  <c:v>8.1</c:v>
                </c:pt>
                <c:pt idx="3887">
                  <c:v>6.6</c:v>
                </c:pt>
                <c:pt idx="3888">
                  <c:v>7</c:v>
                </c:pt>
                <c:pt idx="3889">
                  <c:v>7.6</c:v>
                </c:pt>
                <c:pt idx="3890">
                  <c:v>6.7</c:v>
                </c:pt>
                <c:pt idx="3891">
                  <c:v>7.1</c:v>
                </c:pt>
                <c:pt idx="3892">
                  <c:v>7.6</c:v>
                </c:pt>
                <c:pt idx="3893">
                  <c:v>7.1</c:v>
                </c:pt>
                <c:pt idx="3894">
                  <c:v>7.7</c:v>
                </c:pt>
                <c:pt idx="3895">
                  <c:v>7.6</c:v>
                </c:pt>
                <c:pt idx="3896">
                  <c:v>6.6</c:v>
                </c:pt>
                <c:pt idx="3897">
                  <c:v>5.7</c:v>
                </c:pt>
                <c:pt idx="3898">
                  <c:v>7.1</c:v>
                </c:pt>
                <c:pt idx="3899">
                  <c:v>6.2</c:v>
                </c:pt>
                <c:pt idx="3900">
                  <c:v>6.1</c:v>
                </c:pt>
                <c:pt idx="3901">
                  <c:v>5.9</c:v>
                </c:pt>
                <c:pt idx="3902">
                  <c:v>6.8</c:v>
                </c:pt>
                <c:pt idx="3903">
                  <c:v>5.8</c:v>
                </c:pt>
                <c:pt idx="3904">
                  <c:v>5</c:v>
                </c:pt>
                <c:pt idx="3905">
                  <c:v>6.3</c:v>
                </c:pt>
                <c:pt idx="3906">
                  <c:v>6.8</c:v>
                </c:pt>
                <c:pt idx="3907">
                  <c:v>5.0999999999999996</c:v>
                </c:pt>
                <c:pt idx="3908">
                  <c:v>6.6</c:v>
                </c:pt>
                <c:pt idx="3909">
                  <c:v>5</c:v>
                </c:pt>
                <c:pt idx="3910">
                  <c:v>7.7</c:v>
                </c:pt>
                <c:pt idx="3911">
                  <c:v>3.1</c:v>
                </c:pt>
                <c:pt idx="3912">
                  <c:v>6.5</c:v>
                </c:pt>
                <c:pt idx="3913">
                  <c:v>3.9</c:v>
                </c:pt>
                <c:pt idx="3914">
                  <c:v>6.8</c:v>
                </c:pt>
                <c:pt idx="3915">
                  <c:v>7</c:v>
                </c:pt>
                <c:pt idx="3916">
                  <c:v>5.9</c:v>
                </c:pt>
                <c:pt idx="3917">
                  <c:v>5.8</c:v>
                </c:pt>
                <c:pt idx="3918">
                  <c:v>7.3</c:v>
                </c:pt>
                <c:pt idx="3919">
                  <c:v>7.8</c:v>
                </c:pt>
                <c:pt idx="3920">
                  <c:v>6.9</c:v>
                </c:pt>
                <c:pt idx="3921">
                  <c:v>5.7</c:v>
                </c:pt>
                <c:pt idx="3922">
                  <c:v>4.7</c:v>
                </c:pt>
                <c:pt idx="3923">
                  <c:v>5.9</c:v>
                </c:pt>
                <c:pt idx="3924">
                  <c:v>5.9</c:v>
                </c:pt>
                <c:pt idx="3925">
                  <c:v>4.3</c:v>
                </c:pt>
                <c:pt idx="3926">
                  <c:v>7.5</c:v>
                </c:pt>
                <c:pt idx="3927">
                  <c:v>4.8</c:v>
                </c:pt>
                <c:pt idx="3928">
                  <c:v>5.8</c:v>
                </c:pt>
                <c:pt idx="3929">
                  <c:v>5.3</c:v>
                </c:pt>
                <c:pt idx="3930">
                  <c:v>6</c:v>
                </c:pt>
                <c:pt idx="3931">
                  <c:v>7</c:v>
                </c:pt>
                <c:pt idx="3932">
                  <c:v>7.6</c:v>
                </c:pt>
                <c:pt idx="3933">
                  <c:v>7.2</c:v>
                </c:pt>
                <c:pt idx="3934">
                  <c:v>7.5</c:v>
                </c:pt>
                <c:pt idx="3935">
                  <c:v>6.3</c:v>
                </c:pt>
                <c:pt idx="3936">
                  <c:v>6.7</c:v>
                </c:pt>
                <c:pt idx="3937">
                  <c:v>4.8</c:v>
                </c:pt>
                <c:pt idx="3938">
                  <c:v>5.5</c:v>
                </c:pt>
                <c:pt idx="3939">
                  <c:v>7.5</c:v>
                </c:pt>
                <c:pt idx="3940">
                  <c:v>5.0999999999999996</c:v>
                </c:pt>
                <c:pt idx="3941">
                  <c:v>7.4</c:v>
                </c:pt>
                <c:pt idx="3942">
                  <c:v>7.3</c:v>
                </c:pt>
                <c:pt idx="3943">
                  <c:v>6.9</c:v>
                </c:pt>
                <c:pt idx="3944">
                  <c:v>6.8</c:v>
                </c:pt>
                <c:pt idx="3945">
                  <c:v>8.4</c:v>
                </c:pt>
                <c:pt idx="3946">
                  <c:v>7.6</c:v>
                </c:pt>
                <c:pt idx="3947">
                  <c:v>7.6</c:v>
                </c:pt>
                <c:pt idx="3948">
                  <c:v>7.6</c:v>
                </c:pt>
                <c:pt idx="3949">
                  <c:v>5.3</c:v>
                </c:pt>
                <c:pt idx="3950">
                  <c:v>8.5</c:v>
                </c:pt>
                <c:pt idx="3951">
                  <c:v>7</c:v>
                </c:pt>
                <c:pt idx="3952">
                  <c:v>8</c:v>
                </c:pt>
                <c:pt idx="3953">
                  <c:v>7.1</c:v>
                </c:pt>
                <c:pt idx="3954">
                  <c:v>7.8</c:v>
                </c:pt>
                <c:pt idx="3955">
                  <c:v>7.2</c:v>
                </c:pt>
                <c:pt idx="3956">
                  <c:v>7.5</c:v>
                </c:pt>
                <c:pt idx="3957">
                  <c:v>8</c:v>
                </c:pt>
                <c:pt idx="3958">
                  <c:v>8.1</c:v>
                </c:pt>
                <c:pt idx="3959">
                  <c:v>6.8</c:v>
                </c:pt>
                <c:pt idx="3960">
                  <c:v>7.4</c:v>
                </c:pt>
                <c:pt idx="3961">
                  <c:v>7.2</c:v>
                </c:pt>
                <c:pt idx="3962">
                  <c:v>8.1</c:v>
                </c:pt>
                <c:pt idx="3963">
                  <c:v>7</c:v>
                </c:pt>
                <c:pt idx="3964">
                  <c:v>7.4</c:v>
                </c:pt>
                <c:pt idx="3965">
                  <c:v>8.3000000000000007</c:v>
                </c:pt>
                <c:pt idx="3966">
                  <c:v>6.1</c:v>
                </c:pt>
                <c:pt idx="3967">
                  <c:v>7.5</c:v>
                </c:pt>
                <c:pt idx="3968">
                  <c:v>7</c:v>
                </c:pt>
                <c:pt idx="3969">
                  <c:v>5.3</c:v>
                </c:pt>
                <c:pt idx="3970">
                  <c:v>4.7</c:v>
                </c:pt>
                <c:pt idx="3971">
                  <c:v>5.7</c:v>
                </c:pt>
                <c:pt idx="3972">
                  <c:v>6.5</c:v>
                </c:pt>
                <c:pt idx="3973">
                  <c:v>8</c:v>
                </c:pt>
                <c:pt idx="3974">
                  <c:v>3.3</c:v>
                </c:pt>
                <c:pt idx="3975">
                  <c:v>8.3000000000000007</c:v>
                </c:pt>
                <c:pt idx="3976">
                  <c:v>6.9</c:v>
                </c:pt>
                <c:pt idx="3977">
                  <c:v>7.3</c:v>
                </c:pt>
                <c:pt idx="3978">
                  <c:v>8.1</c:v>
                </c:pt>
                <c:pt idx="3979">
                  <c:v>6.5</c:v>
                </c:pt>
                <c:pt idx="3980">
                  <c:v>6.8</c:v>
                </c:pt>
                <c:pt idx="3981">
                  <c:v>7.3</c:v>
                </c:pt>
                <c:pt idx="3982">
                  <c:v>6.4</c:v>
                </c:pt>
                <c:pt idx="3983">
                  <c:v>4.5999999999999996</c:v>
                </c:pt>
                <c:pt idx="3984">
                  <c:v>6.5</c:v>
                </c:pt>
                <c:pt idx="3985">
                  <c:v>7</c:v>
                </c:pt>
                <c:pt idx="3986">
                  <c:v>5.4</c:v>
                </c:pt>
                <c:pt idx="3987">
                  <c:v>6.7</c:v>
                </c:pt>
                <c:pt idx="3988">
                  <c:v>7.4</c:v>
                </c:pt>
                <c:pt idx="3989">
                  <c:v>5.8</c:v>
                </c:pt>
                <c:pt idx="3990">
                  <c:v>7.1</c:v>
                </c:pt>
                <c:pt idx="3991">
                  <c:v>4.5</c:v>
                </c:pt>
                <c:pt idx="3992">
                  <c:v>7.9</c:v>
                </c:pt>
                <c:pt idx="3993">
                  <c:v>5.3</c:v>
                </c:pt>
                <c:pt idx="3994">
                  <c:v>5.4</c:v>
                </c:pt>
                <c:pt idx="3995">
                  <c:v>4.8</c:v>
                </c:pt>
                <c:pt idx="3996">
                  <c:v>5.9</c:v>
                </c:pt>
                <c:pt idx="3997">
                  <c:v>6.2</c:v>
                </c:pt>
                <c:pt idx="3998">
                  <c:v>5.9</c:v>
                </c:pt>
                <c:pt idx="3999">
                  <c:v>6.6</c:v>
                </c:pt>
                <c:pt idx="4000">
                  <c:v>6.6</c:v>
                </c:pt>
                <c:pt idx="4001">
                  <c:v>6</c:v>
                </c:pt>
                <c:pt idx="4002">
                  <c:v>6.8</c:v>
                </c:pt>
                <c:pt idx="4003">
                  <c:v>5.4</c:v>
                </c:pt>
                <c:pt idx="4004">
                  <c:v>5.2</c:v>
                </c:pt>
                <c:pt idx="4005">
                  <c:v>7.8</c:v>
                </c:pt>
                <c:pt idx="4006">
                  <c:v>6.4</c:v>
                </c:pt>
                <c:pt idx="4007">
                  <c:v>6.1</c:v>
                </c:pt>
                <c:pt idx="4008">
                  <c:v>5.7</c:v>
                </c:pt>
                <c:pt idx="4009">
                  <c:v>5.5</c:v>
                </c:pt>
                <c:pt idx="4010">
                  <c:v>7.4</c:v>
                </c:pt>
                <c:pt idx="4011">
                  <c:v>7.1</c:v>
                </c:pt>
                <c:pt idx="4012">
                  <c:v>3.9</c:v>
                </c:pt>
                <c:pt idx="4013">
                  <c:v>4.5999999999999996</c:v>
                </c:pt>
                <c:pt idx="4014">
                  <c:v>7.7</c:v>
                </c:pt>
                <c:pt idx="4015">
                  <c:v>4.9000000000000004</c:v>
                </c:pt>
                <c:pt idx="4016">
                  <c:v>6.3</c:v>
                </c:pt>
                <c:pt idx="4017">
                  <c:v>6.1</c:v>
                </c:pt>
                <c:pt idx="4018">
                  <c:v>6.6</c:v>
                </c:pt>
                <c:pt idx="4019">
                  <c:v>5.7</c:v>
                </c:pt>
                <c:pt idx="4020">
                  <c:v>5.6</c:v>
                </c:pt>
                <c:pt idx="4021">
                  <c:v>6</c:v>
                </c:pt>
                <c:pt idx="4022">
                  <c:v>5.7</c:v>
                </c:pt>
                <c:pt idx="4023">
                  <c:v>7</c:v>
                </c:pt>
                <c:pt idx="4024">
                  <c:v>5.3</c:v>
                </c:pt>
                <c:pt idx="4025">
                  <c:v>4.4000000000000004</c:v>
                </c:pt>
                <c:pt idx="4026">
                  <c:v>3.4</c:v>
                </c:pt>
                <c:pt idx="4027">
                  <c:v>4.5</c:v>
                </c:pt>
                <c:pt idx="4028">
                  <c:v>3.4</c:v>
                </c:pt>
                <c:pt idx="4029">
                  <c:v>7.1</c:v>
                </c:pt>
                <c:pt idx="4030">
                  <c:v>6.4</c:v>
                </c:pt>
                <c:pt idx="4031">
                  <c:v>5.2</c:v>
                </c:pt>
                <c:pt idx="4032">
                  <c:v>7</c:v>
                </c:pt>
                <c:pt idx="4033">
                  <c:v>7.3</c:v>
                </c:pt>
                <c:pt idx="4034">
                  <c:v>8.1</c:v>
                </c:pt>
                <c:pt idx="4035">
                  <c:v>5.8</c:v>
                </c:pt>
                <c:pt idx="4036">
                  <c:v>7.8</c:v>
                </c:pt>
                <c:pt idx="4037">
                  <c:v>6.3</c:v>
                </c:pt>
                <c:pt idx="4038">
                  <c:v>7.2</c:v>
                </c:pt>
                <c:pt idx="4039">
                  <c:v>5.6</c:v>
                </c:pt>
                <c:pt idx="4040">
                  <c:v>7.2</c:v>
                </c:pt>
                <c:pt idx="4041">
                  <c:v>8</c:v>
                </c:pt>
                <c:pt idx="4042">
                  <c:v>8.5</c:v>
                </c:pt>
                <c:pt idx="4043">
                  <c:v>6.8</c:v>
                </c:pt>
                <c:pt idx="4044">
                  <c:v>7.3</c:v>
                </c:pt>
                <c:pt idx="4045">
                  <c:v>5.5</c:v>
                </c:pt>
                <c:pt idx="4046">
                  <c:v>7.3</c:v>
                </c:pt>
                <c:pt idx="4047">
                  <c:v>6.3</c:v>
                </c:pt>
                <c:pt idx="4048">
                  <c:v>5.0999999999999996</c:v>
                </c:pt>
                <c:pt idx="4049">
                  <c:v>6.6</c:v>
                </c:pt>
                <c:pt idx="4050">
                  <c:v>6.1</c:v>
                </c:pt>
                <c:pt idx="4051">
                  <c:v>7.5</c:v>
                </c:pt>
                <c:pt idx="4052">
                  <c:v>7</c:v>
                </c:pt>
                <c:pt idx="4053">
                  <c:v>7.2</c:v>
                </c:pt>
                <c:pt idx="4054">
                  <c:v>5.3</c:v>
                </c:pt>
                <c:pt idx="4055">
                  <c:v>8.6999999999999993</c:v>
                </c:pt>
                <c:pt idx="4056">
                  <c:v>3.4</c:v>
                </c:pt>
                <c:pt idx="4057">
                  <c:v>5.4</c:v>
                </c:pt>
                <c:pt idx="4058">
                  <c:v>7.8</c:v>
                </c:pt>
                <c:pt idx="4059">
                  <c:v>6.7</c:v>
                </c:pt>
                <c:pt idx="4060">
                  <c:v>4.7</c:v>
                </c:pt>
                <c:pt idx="4061">
                  <c:v>6.3</c:v>
                </c:pt>
                <c:pt idx="4062">
                  <c:v>7.4</c:v>
                </c:pt>
                <c:pt idx="4063">
                  <c:v>6.1</c:v>
                </c:pt>
                <c:pt idx="4064">
                  <c:v>7.5</c:v>
                </c:pt>
                <c:pt idx="4065">
                  <c:v>6.3</c:v>
                </c:pt>
                <c:pt idx="4066">
                  <c:v>6.3</c:v>
                </c:pt>
                <c:pt idx="4067">
                  <c:v>6.8</c:v>
                </c:pt>
                <c:pt idx="4068">
                  <c:v>7.8</c:v>
                </c:pt>
                <c:pt idx="4069">
                  <c:v>6.9</c:v>
                </c:pt>
                <c:pt idx="4070">
                  <c:v>8</c:v>
                </c:pt>
                <c:pt idx="4071">
                  <c:v>7.8</c:v>
                </c:pt>
                <c:pt idx="4072">
                  <c:v>7.4</c:v>
                </c:pt>
                <c:pt idx="4073">
                  <c:v>6.1</c:v>
                </c:pt>
                <c:pt idx="4074">
                  <c:v>4.3</c:v>
                </c:pt>
                <c:pt idx="4075">
                  <c:v>7.2</c:v>
                </c:pt>
                <c:pt idx="4076">
                  <c:v>4.7</c:v>
                </c:pt>
                <c:pt idx="4077">
                  <c:v>7.3</c:v>
                </c:pt>
                <c:pt idx="4078">
                  <c:v>7.9</c:v>
                </c:pt>
                <c:pt idx="4079">
                  <c:v>7.2</c:v>
                </c:pt>
                <c:pt idx="4080">
                  <c:v>5.4</c:v>
                </c:pt>
                <c:pt idx="4081">
                  <c:v>3.7</c:v>
                </c:pt>
                <c:pt idx="4082">
                  <c:v>7.1</c:v>
                </c:pt>
                <c:pt idx="4083">
                  <c:v>6.8</c:v>
                </c:pt>
                <c:pt idx="4084">
                  <c:v>8.1999999999999993</c:v>
                </c:pt>
                <c:pt idx="4085">
                  <c:v>7</c:v>
                </c:pt>
                <c:pt idx="4086">
                  <c:v>7.4</c:v>
                </c:pt>
                <c:pt idx="4087">
                  <c:v>6.7</c:v>
                </c:pt>
                <c:pt idx="4088">
                  <c:v>9.1</c:v>
                </c:pt>
                <c:pt idx="4089">
                  <c:v>7.6</c:v>
                </c:pt>
                <c:pt idx="4090">
                  <c:v>7.2</c:v>
                </c:pt>
                <c:pt idx="4091">
                  <c:v>7.5</c:v>
                </c:pt>
                <c:pt idx="4092">
                  <c:v>6.8</c:v>
                </c:pt>
                <c:pt idx="4093">
                  <c:v>6.9</c:v>
                </c:pt>
                <c:pt idx="4094">
                  <c:v>7.9</c:v>
                </c:pt>
                <c:pt idx="4095">
                  <c:v>7.6</c:v>
                </c:pt>
                <c:pt idx="4096">
                  <c:v>6.7</c:v>
                </c:pt>
                <c:pt idx="4097">
                  <c:v>5.8</c:v>
                </c:pt>
                <c:pt idx="4098">
                  <c:v>6.5</c:v>
                </c:pt>
                <c:pt idx="4099">
                  <c:v>7.2</c:v>
                </c:pt>
                <c:pt idx="4100">
                  <c:v>6.9</c:v>
                </c:pt>
                <c:pt idx="4101">
                  <c:v>5.5</c:v>
                </c:pt>
                <c:pt idx="4102">
                  <c:v>6.5</c:v>
                </c:pt>
                <c:pt idx="4103">
                  <c:v>6.2</c:v>
                </c:pt>
                <c:pt idx="4104">
                  <c:v>6.7</c:v>
                </c:pt>
                <c:pt idx="4105">
                  <c:v>5.7</c:v>
                </c:pt>
                <c:pt idx="4106">
                  <c:v>8.6</c:v>
                </c:pt>
                <c:pt idx="4107">
                  <c:v>6.5</c:v>
                </c:pt>
                <c:pt idx="4108">
                  <c:v>6.3</c:v>
                </c:pt>
                <c:pt idx="4109">
                  <c:v>4.3</c:v>
                </c:pt>
                <c:pt idx="4110">
                  <c:v>6.1</c:v>
                </c:pt>
                <c:pt idx="4111">
                  <c:v>6</c:v>
                </c:pt>
                <c:pt idx="4112">
                  <c:v>5.8</c:v>
                </c:pt>
                <c:pt idx="4113">
                  <c:v>6.7</c:v>
                </c:pt>
                <c:pt idx="4114">
                  <c:v>6.7</c:v>
                </c:pt>
                <c:pt idx="4115">
                  <c:v>7.6</c:v>
                </c:pt>
                <c:pt idx="4116">
                  <c:v>5.0999999999999996</c:v>
                </c:pt>
                <c:pt idx="4117">
                  <c:v>6.8</c:v>
                </c:pt>
                <c:pt idx="4118">
                  <c:v>6.8</c:v>
                </c:pt>
                <c:pt idx="4119">
                  <c:v>6.3</c:v>
                </c:pt>
                <c:pt idx="4120">
                  <c:v>7.1</c:v>
                </c:pt>
                <c:pt idx="4121">
                  <c:v>2.8</c:v>
                </c:pt>
                <c:pt idx="4122">
                  <c:v>8.1999999999999993</c:v>
                </c:pt>
                <c:pt idx="4123">
                  <c:v>3.1</c:v>
                </c:pt>
                <c:pt idx="4124">
                  <c:v>3.3</c:v>
                </c:pt>
                <c:pt idx="4125">
                  <c:v>3.6</c:v>
                </c:pt>
                <c:pt idx="4126">
                  <c:v>7.7</c:v>
                </c:pt>
                <c:pt idx="4127">
                  <c:v>6.7</c:v>
                </c:pt>
                <c:pt idx="4128">
                  <c:v>5.5</c:v>
                </c:pt>
                <c:pt idx="4129">
                  <c:v>6.6</c:v>
                </c:pt>
                <c:pt idx="4130">
                  <c:v>4.8</c:v>
                </c:pt>
                <c:pt idx="4131">
                  <c:v>5.5</c:v>
                </c:pt>
                <c:pt idx="4132">
                  <c:v>6.3</c:v>
                </c:pt>
                <c:pt idx="4133">
                  <c:v>6.9</c:v>
                </c:pt>
                <c:pt idx="4134">
                  <c:v>6.5</c:v>
                </c:pt>
                <c:pt idx="4135">
                  <c:v>8.1999999999999993</c:v>
                </c:pt>
                <c:pt idx="4136">
                  <c:v>7.1</c:v>
                </c:pt>
                <c:pt idx="4137">
                  <c:v>7.3</c:v>
                </c:pt>
                <c:pt idx="4138">
                  <c:v>8.1</c:v>
                </c:pt>
                <c:pt idx="4139">
                  <c:v>7.2</c:v>
                </c:pt>
                <c:pt idx="4140">
                  <c:v>7.4</c:v>
                </c:pt>
                <c:pt idx="4141">
                  <c:v>6.5</c:v>
                </c:pt>
                <c:pt idx="4142">
                  <c:v>5.7</c:v>
                </c:pt>
                <c:pt idx="4143">
                  <c:v>7.7</c:v>
                </c:pt>
                <c:pt idx="4144">
                  <c:v>8.6999999999999993</c:v>
                </c:pt>
                <c:pt idx="4145">
                  <c:v>4.3</c:v>
                </c:pt>
                <c:pt idx="4146">
                  <c:v>6.2</c:v>
                </c:pt>
                <c:pt idx="4147">
                  <c:v>3.3</c:v>
                </c:pt>
                <c:pt idx="4148">
                  <c:v>2.7</c:v>
                </c:pt>
                <c:pt idx="4149">
                  <c:v>5.2</c:v>
                </c:pt>
                <c:pt idx="4150">
                  <c:v>8.1999999999999993</c:v>
                </c:pt>
                <c:pt idx="4151">
                  <c:v>6.1</c:v>
                </c:pt>
                <c:pt idx="4152">
                  <c:v>8</c:v>
                </c:pt>
                <c:pt idx="4153">
                  <c:v>5.5</c:v>
                </c:pt>
                <c:pt idx="4154">
                  <c:v>5.7</c:v>
                </c:pt>
                <c:pt idx="4155">
                  <c:v>3.7</c:v>
                </c:pt>
                <c:pt idx="4156">
                  <c:v>7.1</c:v>
                </c:pt>
                <c:pt idx="4157">
                  <c:v>7.8</c:v>
                </c:pt>
                <c:pt idx="4158">
                  <c:v>4.0999999999999996</c:v>
                </c:pt>
                <c:pt idx="4159">
                  <c:v>7.2</c:v>
                </c:pt>
                <c:pt idx="4160">
                  <c:v>7.7</c:v>
                </c:pt>
                <c:pt idx="4161">
                  <c:v>7.1</c:v>
                </c:pt>
                <c:pt idx="4162">
                  <c:v>7.6</c:v>
                </c:pt>
                <c:pt idx="4163">
                  <c:v>7</c:v>
                </c:pt>
                <c:pt idx="4164">
                  <c:v>7.4</c:v>
                </c:pt>
                <c:pt idx="4165">
                  <c:v>7.7</c:v>
                </c:pt>
                <c:pt idx="4166">
                  <c:v>7.2</c:v>
                </c:pt>
                <c:pt idx="4167">
                  <c:v>6.6</c:v>
                </c:pt>
                <c:pt idx="4168">
                  <c:v>6</c:v>
                </c:pt>
                <c:pt idx="4169">
                  <c:v>8.4</c:v>
                </c:pt>
                <c:pt idx="4170">
                  <c:v>6.5</c:v>
                </c:pt>
                <c:pt idx="4171">
                  <c:v>8.9</c:v>
                </c:pt>
                <c:pt idx="4172">
                  <c:v>7.9</c:v>
                </c:pt>
                <c:pt idx="4173">
                  <c:v>6</c:v>
                </c:pt>
                <c:pt idx="4174">
                  <c:v>6.1</c:v>
                </c:pt>
                <c:pt idx="4175">
                  <c:v>7.4</c:v>
                </c:pt>
                <c:pt idx="4176">
                  <c:v>6.2</c:v>
                </c:pt>
                <c:pt idx="4177">
                  <c:v>5.6</c:v>
                </c:pt>
                <c:pt idx="4178">
                  <c:v>7.2</c:v>
                </c:pt>
                <c:pt idx="4179">
                  <c:v>6.1</c:v>
                </c:pt>
                <c:pt idx="4180">
                  <c:v>3.8</c:v>
                </c:pt>
                <c:pt idx="4181">
                  <c:v>7.1</c:v>
                </c:pt>
                <c:pt idx="4182">
                  <c:v>4.5</c:v>
                </c:pt>
                <c:pt idx="4183">
                  <c:v>3.8</c:v>
                </c:pt>
                <c:pt idx="4184">
                  <c:v>6.2</c:v>
                </c:pt>
                <c:pt idx="4185">
                  <c:v>6.6</c:v>
                </c:pt>
                <c:pt idx="4186">
                  <c:v>4.5999999999999996</c:v>
                </c:pt>
                <c:pt idx="4187">
                  <c:v>4.2</c:v>
                </c:pt>
                <c:pt idx="4188">
                  <c:v>6.8</c:v>
                </c:pt>
                <c:pt idx="4189">
                  <c:v>7.7</c:v>
                </c:pt>
                <c:pt idx="4190">
                  <c:v>5.9</c:v>
                </c:pt>
                <c:pt idx="4191">
                  <c:v>4.7</c:v>
                </c:pt>
                <c:pt idx="4192">
                  <c:v>7</c:v>
                </c:pt>
                <c:pt idx="4193">
                  <c:v>6.9</c:v>
                </c:pt>
                <c:pt idx="4194">
                  <c:v>6.1</c:v>
                </c:pt>
                <c:pt idx="4195">
                  <c:v>7.6</c:v>
                </c:pt>
                <c:pt idx="4196">
                  <c:v>3</c:v>
                </c:pt>
                <c:pt idx="4197">
                  <c:v>2.6</c:v>
                </c:pt>
                <c:pt idx="4198">
                  <c:v>8.6</c:v>
                </c:pt>
                <c:pt idx="4199">
                  <c:v>6.1</c:v>
                </c:pt>
                <c:pt idx="4200">
                  <c:v>7.5</c:v>
                </c:pt>
                <c:pt idx="4201">
                  <c:v>6.7</c:v>
                </c:pt>
                <c:pt idx="4202">
                  <c:v>8.1</c:v>
                </c:pt>
                <c:pt idx="4203">
                  <c:v>4.9000000000000004</c:v>
                </c:pt>
                <c:pt idx="4204">
                  <c:v>6.8</c:v>
                </c:pt>
                <c:pt idx="4205">
                  <c:v>5.7</c:v>
                </c:pt>
                <c:pt idx="4206">
                  <c:v>8.3000000000000007</c:v>
                </c:pt>
                <c:pt idx="4207">
                  <c:v>6.6</c:v>
                </c:pt>
                <c:pt idx="4208">
                  <c:v>7.3</c:v>
                </c:pt>
                <c:pt idx="4209">
                  <c:v>5</c:v>
                </c:pt>
                <c:pt idx="4210">
                  <c:v>7</c:v>
                </c:pt>
                <c:pt idx="4211">
                  <c:v>3.4</c:v>
                </c:pt>
                <c:pt idx="4212">
                  <c:v>5.9</c:v>
                </c:pt>
                <c:pt idx="4213">
                  <c:v>6</c:v>
                </c:pt>
                <c:pt idx="4214">
                  <c:v>7.4</c:v>
                </c:pt>
                <c:pt idx="4215">
                  <c:v>7.4</c:v>
                </c:pt>
                <c:pt idx="4216">
                  <c:v>4.2</c:v>
                </c:pt>
                <c:pt idx="4217">
                  <c:v>6.2</c:v>
                </c:pt>
                <c:pt idx="4218">
                  <c:v>6.2</c:v>
                </c:pt>
                <c:pt idx="4219">
                  <c:v>7.5</c:v>
                </c:pt>
                <c:pt idx="4220">
                  <c:v>7.2</c:v>
                </c:pt>
                <c:pt idx="4221">
                  <c:v>7.2</c:v>
                </c:pt>
                <c:pt idx="4222">
                  <c:v>5.4</c:v>
                </c:pt>
                <c:pt idx="4223">
                  <c:v>7</c:v>
                </c:pt>
                <c:pt idx="4224">
                  <c:v>7.2</c:v>
                </c:pt>
                <c:pt idx="4225">
                  <c:v>7.9</c:v>
                </c:pt>
                <c:pt idx="4226">
                  <c:v>6.8</c:v>
                </c:pt>
                <c:pt idx="4227">
                  <c:v>6.7</c:v>
                </c:pt>
                <c:pt idx="4228">
                  <c:v>6.8</c:v>
                </c:pt>
                <c:pt idx="4229">
                  <c:v>6.9</c:v>
                </c:pt>
                <c:pt idx="4230">
                  <c:v>6.8</c:v>
                </c:pt>
                <c:pt idx="4231">
                  <c:v>7.2</c:v>
                </c:pt>
                <c:pt idx="4232">
                  <c:v>7.4</c:v>
                </c:pt>
                <c:pt idx="4233">
                  <c:v>5.6</c:v>
                </c:pt>
                <c:pt idx="4234">
                  <c:v>6.8</c:v>
                </c:pt>
                <c:pt idx="4235">
                  <c:v>7.7</c:v>
                </c:pt>
                <c:pt idx="4236">
                  <c:v>7</c:v>
                </c:pt>
                <c:pt idx="4237">
                  <c:v>7.2</c:v>
                </c:pt>
                <c:pt idx="4238">
                  <c:v>7.2</c:v>
                </c:pt>
                <c:pt idx="4239">
                  <c:v>7.2</c:v>
                </c:pt>
                <c:pt idx="4240">
                  <c:v>6.2</c:v>
                </c:pt>
                <c:pt idx="4241">
                  <c:v>6.9</c:v>
                </c:pt>
                <c:pt idx="4242">
                  <c:v>7</c:v>
                </c:pt>
                <c:pt idx="4243">
                  <c:v>6.7</c:v>
                </c:pt>
                <c:pt idx="4244">
                  <c:v>3.6</c:v>
                </c:pt>
                <c:pt idx="4245">
                  <c:v>6.3</c:v>
                </c:pt>
                <c:pt idx="4246">
                  <c:v>7.4</c:v>
                </c:pt>
                <c:pt idx="4247">
                  <c:v>7.4</c:v>
                </c:pt>
                <c:pt idx="4248">
                  <c:v>7.3</c:v>
                </c:pt>
                <c:pt idx="4249">
                  <c:v>6.1</c:v>
                </c:pt>
                <c:pt idx="4250">
                  <c:v>8.1999999999999993</c:v>
                </c:pt>
                <c:pt idx="4251">
                  <c:v>7.3</c:v>
                </c:pt>
                <c:pt idx="4252">
                  <c:v>7.4</c:v>
                </c:pt>
                <c:pt idx="4253">
                  <c:v>5.7</c:v>
                </c:pt>
                <c:pt idx="4254">
                  <c:v>7.6</c:v>
                </c:pt>
                <c:pt idx="4255">
                  <c:v>6.8</c:v>
                </c:pt>
                <c:pt idx="4256">
                  <c:v>5.6</c:v>
                </c:pt>
                <c:pt idx="4257">
                  <c:v>6.4</c:v>
                </c:pt>
                <c:pt idx="4258">
                  <c:v>6.8</c:v>
                </c:pt>
                <c:pt idx="4259">
                  <c:v>6.1</c:v>
                </c:pt>
                <c:pt idx="4260">
                  <c:v>5.2</c:v>
                </c:pt>
                <c:pt idx="4261">
                  <c:v>6.9</c:v>
                </c:pt>
                <c:pt idx="4262">
                  <c:v>6</c:v>
                </c:pt>
                <c:pt idx="4263">
                  <c:v>6.3</c:v>
                </c:pt>
                <c:pt idx="4264">
                  <c:v>6.1</c:v>
                </c:pt>
                <c:pt idx="4265">
                  <c:v>5.5</c:v>
                </c:pt>
                <c:pt idx="4266">
                  <c:v>6.9</c:v>
                </c:pt>
                <c:pt idx="4267">
                  <c:v>5.6</c:v>
                </c:pt>
                <c:pt idx="4268">
                  <c:v>1.9</c:v>
                </c:pt>
                <c:pt idx="4269">
                  <c:v>4.0999999999999996</c:v>
                </c:pt>
                <c:pt idx="4270">
                  <c:v>5.4</c:v>
                </c:pt>
                <c:pt idx="4271">
                  <c:v>6.8</c:v>
                </c:pt>
                <c:pt idx="4272">
                  <c:v>6.7</c:v>
                </c:pt>
                <c:pt idx="4273">
                  <c:v>5.8</c:v>
                </c:pt>
                <c:pt idx="4274">
                  <c:v>6.2</c:v>
                </c:pt>
                <c:pt idx="4275">
                  <c:v>2.8</c:v>
                </c:pt>
                <c:pt idx="4276">
                  <c:v>7.3</c:v>
                </c:pt>
                <c:pt idx="4277">
                  <c:v>5.8</c:v>
                </c:pt>
                <c:pt idx="4278">
                  <c:v>6.5</c:v>
                </c:pt>
                <c:pt idx="4279">
                  <c:v>6.1</c:v>
                </c:pt>
                <c:pt idx="4280">
                  <c:v>5.0999999999999996</c:v>
                </c:pt>
                <c:pt idx="4281">
                  <c:v>2.2000000000000002</c:v>
                </c:pt>
                <c:pt idx="4282">
                  <c:v>7.2</c:v>
                </c:pt>
                <c:pt idx="4283">
                  <c:v>5.7</c:v>
                </c:pt>
                <c:pt idx="4284">
                  <c:v>3.4</c:v>
                </c:pt>
                <c:pt idx="4285">
                  <c:v>3.8</c:v>
                </c:pt>
                <c:pt idx="4286">
                  <c:v>4.7</c:v>
                </c:pt>
                <c:pt idx="4287">
                  <c:v>5.6</c:v>
                </c:pt>
                <c:pt idx="4288">
                  <c:v>3.9</c:v>
                </c:pt>
                <c:pt idx="4289">
                  <c:v>5.4</c:v>
                </c:pt>
                <c:pt idx="4290">
                  <c:v>5.2</c:v>
                </c:pt>
                <c:pt idx="4291">
                  <c:v>3.5</c:v>
                </c:pt>
                <c:pt idx="4292">
                  <c:v>5.3</c:v>
                </c:pt>
                <c:pt idx="4293">
                  <c:v>7.1</c:v>
                </c:pt>
                <c:pt idx="4294">
                  <c:v>5.5</c:v>
                </c:pt>
                <c:pt idx="4295">
                  <c:v>6</c:v>
                </c:pt>
                <c:pt idx="4296">
                  <c:v>4.8</c:v>
                </c:pt>
                <c:pt idx="4297">
                  <c:v>7.1</c:v>
                </c:pt>
                <c:pt idx="4298">
                  <c:v>8.1999999999999993</c:v>
                </c:pt>
                <c:pt idx="4299">
                  <c:v>5.7</c:v>
                </c:pt>
                <c:pt idx="4300">
                  <c:v>7.9</c:v>
                </c:pt>
                <c:pt idx="4301">
                  <c:v>7.3</c:v>
                </c:pt>
                <c:pt idx="4302">
                  <c:v>7.1</c:v>
                </c:pt>
                <c:pt idx="4303">
                  <c:v>6.4</c:v>
                </c:pt>
                <c:pt idx="4304">
                  <c:v>5.9</c:v>
                </c:pt>
                <c:pt idx="4305">
                  <c:v>7.5</c:v>
                </c:pt>
                <c:pt idx="4306">
                  <c:v>6.4</c:v>
                </c:pt>
                <c:pt idx="4307">
                  <c:v>7.4</c:v>
                </c:pt>
                <c:pt idx="4308">
                  <c:v>7.3</c:v>
                </c:pt>
                <c:pt idx="4309">
                  <c:v>7.2</c:v>
                </c:pt>
                <c:pt idx="4310">
                  <c:v>6.7</c:v>
                </c:pt>
                <c:pt idx="4311">
                  <c:v>7.1</c:v>
                </c:pt>
                <c:pt idx="4312">
                  <c:v>6</c:v>
                </c:pt>
                <c:pt idx="4313">
                  <c:v>6.7</c:v>
                </c:pt>
                <c:pt idx="4314">
                  <c:v>5.6</c:v>
                </c:pt>
                <c:pt idx="4315">
                  <c:v>7</c:v>
                </c:pt>
                <c:pt idx="4316">
                  <c:v>4.9000000000000004</c:v>
                </c:pt>
                <c:pt idx="4317">
                  <c:v>3.2</c:v>
                </c:pt>
                <c:pt idx="4318">
                  <c:v>8.4</c:v>
                </c:pt>
                <c:pt idx="4319">
                  <c:v>6.9</c:v>
                </c:pt>
                <c:pt idx="4320">
                  <c:v>7.5</c:v>
                </c:pt>
                <c:pt idx="4321">
                  <c:v>7.2</c:v>
                </c:pt>
                <c:pt idx="4322">
                  <c:v>7.2</c:v>
                </c:pt>
                <c:pt idx="4323">
                  <c:v>8</c:v>
                </c:pt>
                <c:pt idx="4324">
                  <c:v>7.4</c:v>
                </c:pt>
                <c:pt idx="4325">
                  <c:v>7.2</c:v>
                </c:pt>
                <c:pt idx="4326">
                  <c:v>6.5</c:v>
                </c:pt>
                <c:pt idx="4327">
                  <c:v>7.2</c:v>
                </c:pt>
                <c:pt idx="4328">
                  <c:v>4.2</c:v>
                </c:pt>
                <c:pt idx="4329">
                  <c:v>5.0999999999999996</c:v>
                </c:pt>
                <c:pt idx="4330">
                  <c:v>6.4</c:v>
                </c:pt>
                <c:pt idx="4331">
                  <c:v>6.8</c:v>
                </c:pt>
                <c:pt idx="4332">
                  <c:v>7.5</c:v>
                </c:pt>
                <c:pt idx="4333">
                  <c:v>7.7</c:v>
                </c:pt>
                <c:pt idx="4334">
                  <c:v>6.9</c:v>
                </c:pt>
                <c:pt idx="4335">
                  <c:v>7</c:v>
                </c:pt>
                <c:pt idx="4336">
                  <c:v>7.5</c:v>
                </c:pt>
                <c:pt idx="4337">
                  <c:v>6.3</c:v>
                </c:pt>
                <c:pt idx="4338">
                  <c:v>5.5</c:v>
                </c:pt>
                <c:pt idx="4339">
                  <c:v>8.1</c:v>
                </c:pt>
                <c:pt idx="4340">
                  <c:v>6.6</c:v>
                </c:pt>
                <c:pt idx="4341">
                  <c:v>5.2</c:v>
                </c:pt>
                <c:pt idx="4342">
                  <c:v>5.6</c:v>
                </c:pt>
                <c:pt idx="4343">
                  <c:v>3.1</c:v>
                </c:pt>
                <c:pt idx="4344">
                  <c:v>8.1</c:v>
                </c:pt>
                <c:pt idx="4345">
                  <c:v>7.1</c:v>
                </c:pt>
                <c:pt idx="4346">
                  <c:v>7.2</c:v>
                </c:pt>
                <c:pt idx="4347">
                  <c:v>6.3</c:v>
                </c:pt>
                <c:pt idx="4348">
                  <c:v>4</c:v>
                </c:pt>
                <c:pt idx="4349">
                  <c:v>7.2</c:v>
                </c:pt>
                <c:pt idx="4350">
                  <c:v>6.5</c:v>
                </c:pt>
                <c:pt idx="4351">
                  <c:v>6.5</c:v>
                </c:pt>
                <c:pt idx="4352">
                  <c:v>4.9000000000000004</c:v>
                </c:pt>
                <c:pt idx="4353">
                  <c:v>5.2</c:v>
                </c:pt>
                <c:pt idx="4354">
                  <c:v>7.4</c:v>
                </c:pt>
                <c:pt idx="4355">
                  <c:v>7.4</c:v>
                </c:pt>
                <c:pt idx="4356">
                  <c:v>5.4</c:v>
                </c:pt>
                <c:pt idx="4357">
                  <c:v>3.9</c:v>
                </c:pt>
                <c:pt idx="4358">
                  <c:v>5.3</c:v>
                </c:pt>
                <c:pt idx="4359">
                  <c:v>7.8</c:v>
                </c:pt>
                <c:pt idx="4360">
                  <c:v>6.4</c:v>
                </c:pt>
                <c:pt idx="4361">
                  <c:v>6.5</c:v>
                </c:pt>
                <c:pt idx="4362">
                  <c:v>5.6</c:v>
                </c:pt>
                <c:pt idx="4363">
                  <c:v>5.6</c:v>
                </c:pt>
                <c:pt idx="4364">
                  <c:v>6.6</c:v>
                </c:pt>
                <c:pt idx="4365">
                  <c:v>6.3</c:v>
                </c:pt>
                <c:pt idx="4366">
                  <c:v>7.7</c:v>
                </c:pt>
                <c:pt idx="4367">
                  <c:v>7</c:v>
                </c:pt>
                <c:pt idx="4368">
                  <c:v>8</c:v>
                </c:pt>
                <c:pt idx="4369">
                  <c:v>7.2</c:v>
                </c:pt>
                <c:pt idx="4370">
                  <c:v>4.5</c:v>
                </c:pt>
                <c:pt idx="4371">
                  <c:v>7.7</c:v>
                </c:pt>
                <c:pt idx="4372">
                  <c:v>7.2</c:v>
                </c:pt>
                <c:pt idx="4373">
                  <c:v>6.1</c:v>
                </c:pt>
                <c:pt idx="4374">
                  <c:v>6.4</c:v>
                </c:pt>
                <c:pt idx="4375">
                  <c:v>6.5</c:v>
                </c:pt>
                <c:pt idx="4376">
                  <c:v>7</c:v>
                </c:pt>
                <c:pt idx="4377">
                  <c:v>6.1</c:v>
                </c:pt>
                <c:pt idx="4378">
                  <c:v>5.7</c:v>
                </c:pt>
                <c:pt idx="4379">
                  <c:v>5.4</c:v>
                </c:pt>
                <c:pt idx="4380">
                  <c:v>5.9</c:v>
                </c:pt>
                <c:pt idx="4381">
                  <c:v>7.5</c:v>
                </c:pt>
                <c:pt idx="4382">
                  <c:v>7.7</c:v>
                </c:pt>
                <c:pt idx="4383">
                  <c:v>7.1</c:v>
                </c:pt>
                <c:pt idx="4384">
                  <c:v>7.4</c:v>
                </c:pt>
                <c:pt idx="4385">
                  <c:v>7.6</c:v>
                </c:pt>
                <c:pt idx="4386">
                  <c:v>6.4</c:v>
                </c:pt>
                <c:pt idx="4387">
                  <c:v>7.4</c:v>
                </c:pt>
                <c:pt idx="4388">
                  <c:v>6.8</c:v>
                </c:pt>
                <c:pt idx="4389">
                  <c:v>6.5</c:v>
                </c:pt>
                <c:pt idx="4390">
                  <c:v>6</c:v>
                </c:pt>
                <c:pt idx="4391">
                  <c:v>7.3</c:v>
                </c:pt>
                <c:pt idx="4392">
                  <c:v>7.3</c:v>
                </c:pt>
                <c:pt idx="4393">
                  <c:v>6.5</c:v>
                </c:pt>
                <c:pt idx="4394">
                  <c:v>6</c:v>
                </c:pt>
                <c:pt idx="4395">
                  <c:v>5.3</c:v>
                </c:pt>
                <c:pt idx="4396">
                  <c:v>6.6</c:v>
                </c:pt>
                <c:pt idx="4397">
                  <c:v>6.1</c:v>
                </c:pt>
                <c:pt idx="4398">
                  <c:v>7.1</c:v>
                </c:pt>
                <c:pt idx="4399">
                  <c:v>8.4</c:v>
                </c:pt>
                <c:pt idx="4400">
                  <c:v>5.8</c:v>
                </c:pt>
                <c:pt idx="4401">
                  <c:v>6.2</c:v>
                </c:pt>
                <c:pt idx="4402">
                  <c:v>5.8</c:v>
                </c:pt>
                <c:pt idx="4403">
                  <c:v>5.7</c:v>
                </c:pt>
                <c:pt idx="4404">
                  <c:v>6.1</c:v>
                </c:pt>
                <c:pt idx="4405">
                  <c:v>6.4</c:v>
                </c:pt>
                <c:pt idx="4406">
                  <c:v>5</c:v>
                </c:pt>
                <c:pt idx="4407">
                  <c:v>6.5</c:v>
                </c:pt>
                <c:pt idx="4408">
                  <c:v>4.5999999999999996</c:v>
                </c:pt>
                <c:pt idx="4409">
                  <c:v>7.7</c:v>
                </c:pt>
                <c:pt idx="4410">
                  <c:v>7.3</c:v>
                </c:pt>
                <c:pt idx="4411">
                  <c:v>6.6</c:v>
                </c:pt>
                <c:pt idx="4412">
                  <c:v>6.4</c:v>
                </c:pt>
                <c:pt idx="4413">
                  <c:v>5.8</c:v>
                </c:pt>
                <c:pt idx="4414">
                  <c:v>7.2</c:v>
                </c:pt>
                <c:pt idx="4415">
                  <c:v>7.2</c:v>
                </c:pt>
                <c:pt idx="4416">
                  <c:v>3.5</c:v>
                </c:pt>
                <c:pt idx="4417">
                  <c:v>7.5</c:v>
                </c:pt>
                <c:pt idx="4418">
                  <c:v>2.2000000000000002</c:v>
                </c:pt>
                <c:pt idx="4419">
                  <c:v>6.6</c:v>
                </c:pt>
                <c:pt idx="4420">
                  <c:v>6.9</c:v>
                </c:pt>
                <c:pt idx="4421">
                  <c:v>4</c:v>
                </c:pt>
                <c:pt idx="4422">
                  <c:v>7.4</c:v>
                </c:pt>
                <c:pt idx="4423">
                  <c:v>8.3000000000000007</c:v>
                </c:pt>
                <c:pt idx="4424">
                  <c:v>5.7</c:v>
                </c:pt>
                <c:pt idx="4425">
                  <c:v>6.8</c:v>
                </c:pt>
                <c:pt idx="4426">
                  <c:v>5.2</c:v>
                </c:pt>
                <c:pt idx="4427">
                  <c:v>6.2</c:v>
                </c:pt>
                <c:pt idx="4428">
                  <c:v>5.9</c:v>
                </c:pt>
                <c:pt idx="4429">
                  <c:v>7.7</c:v>
                </c:pt>
                <c:pt idx="4430">
                  <c:v>4.3</c:v>
                </c:pt>
                <c:pt idx="4431">
                  <c:v>7.1</c:v>
                </c:pt>
                <c:pt idx="4432">
                  <c:v>6.2</c:v>
                </c:pt>
                <c:pt idx="4433">
                  <c:v>6.8</c:v>
                </c:pt>
                <c:pt idx="4434">
                  <c:v>7.7</c:v>
                </c:pt>
                <c:pt idx="4435">
                  <c:v>7.5</c:v>
                </c:pt>
                <c:pt idx="4436">
                  <c:v>7.6</c:v>
                </c:pt>
                <c:pt idx="4437">
                  <c:v>4.0999999999999996</c:v>
                </c:pt>
                <c:pt idx="4438">
                  <c:v>6.9</c:v>
                </c:pt>
                <c:pt idx="4439">
                  <c:v>7.1</c:v>
                </c:pt>
                <c:pt idx="4440">
                  <c:v>6.3</c:v>
                </c:pt>
                <c:pt idx="4441">
                  <c:v>7.7</c:v>
                </c:pt>
                <c:pt idx="4442">
                  <c:v>8.3000000000000007</c:v>
                </c:pt>
                <c:pt idx="4443">
                  <c:v>7.1</c:v>
                </c:pt>
                <c:pt idx="4444">
                  <c:v>4.7</c:v>
                </c:pt>
                <c:pt idx="4445">
                  <c:v>7.7</c:v>
                </c:pt>
                <c:pt idx="4446">
                  <c:v>7.2</c:v>
                </c:pt>
                <c:pt idx="4447">
                  <c:v>5.0999999999999996</c:v>
                </c:pt>
                <c:pt idx="4448">
                  <c:v>5.4</c:v>
                </c:pt>
                <c:pt idx="4449">
                  <c:v>6.9</c:v>
                </c:pt>
                <c:pt idx="4450">
                  <c:v>6.1</c:v>
                </c:pt>
                <c:pt idx="4451">
                  <c:v>6.1</c:v>
                </c:pt>
                <c:pt idx="4452">
                  <c:v>6.9</c:v>
                </c:pt>
                <c:pt idx="4453">
                  <c:v>5.8</c:v>
                </c:pt>
                <c:pt idx="4454">
                  <c:v>6</c:v>
                </c:pt>
                <c:pt idx="4455">
                  <c:v>8.1999999999999993</c:v>
                </c:pt>
                <c:pt idx="4456">
                  <c:v>8</c:v>
                </c:pt>
                <c:pt idx="4457">
                  <c:v>7</c:v>
                </c:pt>
                <c:pt idx="4458">
                  <c:v>6.3</c:v>
                </c:pt>
                <c:pt idx="4459">
                  <c:v>7.6</c:v>
                </c:pt>
                <c:pt idx="4460">
                  <c:v>6.1</c:v>
                </c:pt>
                <c:pt idx="4461">
                  <c:v>7.2</c:v>
                </c:pt>
                <c:pt idx="4462">
                  <c:v>7.8</c:v>
                </c:pt>
                <c:pt idx="4463">
                  <c:v>4.7</c:v>
                </c:pt>
                <c:pt idx="4464">
                  <c:v>7.5</c:v>
                </c:pt>
                <c:pt idx="4465">
                  <c:v>3.4</c:v>
                </c:pt>
                <c:pt idx="4466">
                  <c:v>8.9</c:v>
                </c:pt>
                <c:pt idx="4467">
                  <c:v>6.9</c:v>
                </c:pt>
                <c:pt idx="4468">
                  <c:v>8.1999999999999993</c:v>
                </c:pt>
                <c:pt idx="4469">
                  <c:v>7.3</c:v>
                </c:pt>
                <c:pt idx="4470">
                  <c:v>8</c:v>
                </c:pt>
                <c:pt idx="4471">
                  <c:v>6.7</c:v>
                </c:pt>
                <c:pt idx="4472">
                  <c:v>6.6</c:v>
                </c:pt>
                <c:pt idx="4473">
                  <c:v>6.9</c:v>
                </c:pt>
                <c:pt idx="4474">
                  <c:v>7.1</c:v>
                </c:pt>
                <c:pt idx="4475">
                  <c:v>5.6</c:v>
                </c:pt>
                <c:pt idx="4476">
                  <c:v>6.7</c:v>
                </c:pt>
                <c:pt idx="4477">
                  <c:v>7.1</c:v>
                </c:pt>
                <c:pt idx="4478">
                  <c:v>5.2</c:v>
                </c:pt>
                <c:pt idx="4479">
                  <c:v>7.7</c:v>
                </c:pt>
                <c:pt idx="4480">
                  <c:v>7.5</c:v>
                </c:pt>
                <c:pt idx="4481">
                  <c:v>7.6</c:v>
                </c:pt>
                <c:pt idx="4482">
                  <c:v>8.1</c:v>
                </c:pt>
                <c:pt idx="4483">
                  <c:v>5.5</c:v>
                </c:pt>
                <c:pt idx="4484">
                  <c:v>6.6</c:v>
                </c:pt>
                <c:pt idx="4485">
                  <c:v>3.2</c:v>
                </c:pt>
                <c:pt idx="4486">
                  <c:v>6.6</c:v>
                </c:pt>
                <c:pt idx="4487">
                  <c:v>6.2</c:v>
                </c:pt>
                <c:pt idx="4488">
                  <c:v>4.8</c:v>
                </c:pt>
                <c:pt idx="4489">
                  <c:v>4.5</c:v>
                </c:pt>
                <c:pt idx="4490">
                  <c:v>7.2</c:v>
                </c:pt>
                <c:pt idx="4491">
                  <c:v>4.3</c:v>
                </c:pt>
                <c:pt idx="4492">
                  <c:v>4.5</c:v>
                </c:pt>
                <c:pt idx="4493">
                  <c:v>6.4</c:v>
                </c:pt>
                <c:pt idx="4494">
                  <c:v>6.4</c:v>
                </c:pt>
                <c:pt idx="4495">
                  <c:v>7.3</c:v>
                </c:pt>
                <c:pt idx="4496">
                  <c:v>6.9</c:v>
                </c:pt>
                <c:pt idx="4497">
                  <c:v>4.3</c:v>
                </c:pt>
                <c:pt idx="4498">
                  <c:v>7.2</c:v>
                </c:pt>
                <c:pt idx="4499">
                  <c:v>6.5</c:v>
                </c:pt>
                <c:pt idx="4500">
                  <c:v>6.6</c:v>
                </c:pt>
                <c:pt idx="4501">
                  <c:v>6.7</c:v>
                </c:pt>
                <c:pt idx="4502">
                  <c:v>4.3</c:v>
                </c:pt>
                <c:pt idx="4503">
                  <c:v>7.3</c:v>
                </c:pt>
                <c:pt idx="4504">
                  <c:v>6.4</c:v>
                </c:pt>
                <c:pt idx="4505">
                  <c:v>7</c:v>
                </c:pt>
                <c:pt idx="4506">
                  <c:v>5.5</c:v>
                </c:pt>
                <c:pt idx="4507">
                  <c:v>6.7</c:v>
                </c:pt>
                <c:pt idx="4508">
                  <c:v>4.3</c:v>
                </c:pt>
                <c:pt idx="4509">
                  <c:v>6.1</c:v>
                </c:pt>
                <c:pt idx="4510">
                  <c:v>6.8</c:v>
                </c:pt>
                <c:pt idx="4511">
                  <c:v>3.9</c:v>
                </c:pt>
                <c:pt idx="4512">
                  <c:v>8.5</c:v>
                </c:pt>
                <c:pt idx="4513">
                  <c:v>6.9</c:v>
                </c:pt>
                <c:pt idx="4514">
                  <c:v>7.3</c:v>
                </c:pt>
                <c:pt idx="4515">
                  <c:v>6.9</c:v>
                </c:pt>
                <c:pt idx="4516">
                  <c:v>6.3</c:v>
                </c:pt>
                <c:pt idx="4517">
                  <c:v>2.5</c:v>
                </c:pt>
                <c:pt idx="4518">
                  <c:v>5.7</c:v>
                </c:pt>
                <c:pt idx="4519">
                  <c:v>7</c:v>
                </c:pt>
                <c:pt idx="4520">
                  <c:v>6.2</c:v>
                </c:pt>
                <c:pt idx="4521">
                  <c:v>4.5</c:v>
                </c:pt>
                <c:pt idx="4522">
                  <c:v>7.8</c:v>
                </c:pt>
                <c:pt idx="4523">
                  <c:v>4.4000000000000004</c:v>
                </c:pt>
                <c:pt idx="4524">
                  <c:v>6.6</c:v>
                </c:pt>
                <c:pt idx="4525">
                  <c:v>8</c:v>
                </c:pt>
                <c:pt idx="4526">
                  <c:v>8.3000000000000007</c:v>
                </c:pt>
                <c:pt idx="4527">
                  <c:v>6.5</c:v>
                </c:pt>
                <c:pt idx="4528">
                  <c:v>7.1</c:v>
                </c:pt>
                <c:pt idx="4529">
                  <c:v>7.1</c:v>
                </c:pt>
                <c:pt idx="4530">
                  <c:v>4</c:v>
                </c:pt>
                <c:pt idx="4531">
                  <c:v>7.5</c:v>
                </c:pt>
                <c:pt idx="4532">
                  <c:v>7</c:v>
                </c:pt>
                <c:pt idx="4533">
                  <c:v>4</c:v>
                </c:pt>
                <c:pt idx="4534">
                  <c:v>6.7</c:v>
                </c:pt>
                <c:pt idx="4535">
                  <c:v>7</c:v>
                </c:pt>
                <c:pt idx="4536">
                  <c:v>7.4</c:v>
                </c:pt>
                <c:pt idx="4537">
                  <c:v>8</c:v>
                </c:pt>
                <c:pt idx="4538">
                  <c:v>6.5</c:v>
                </c:pt>
                <c:pt idx="4539">
                  <c:v>7.2</c:v>
                </c:pt>
                <c:pt idx="4540">
                  <c:v>6.4</c:v>
                </c:pt>
                <c:pt idx="4541">
                  <c:v>6.5</c:v>
                </c:pt>
                <c:pt idx="4542">
                  <c:v>6.8</c:v>
                </c:pt>
                <c:pt idx="4543">
                  <c:v>6.9</c:v>
                </c:pt>
                <c:pt idx="4544">
                  <c:v>7.5</c:v>
                </c:pt>
                <c:pt idx="4545">
                  <c:v>5.0999999999999996</c:v>
                </c:pt>
                <c:pt idx="4546">
                  <c:v>6.2</c:v>
                </c:pt>
                <c:pt idx="4547">
                  <c:v>3.9</c:v>
                </c:pt>
                <c:pt idx="4548">
                  <c:v>6</c:v>
                </c:pt>
                <c:pt idx="4549">
                  <c:v>6.8</c:v>
                </c:pt>
                <c:pt idx="4550">
                  <c:v>7.4</c:v>
                </c:pt>
                <c:pt idx="4551">
                  <c:v>8.1</c:v>
                </c:pt>
                <c:pt idx="4552">
                  <c:v>6.5</c:v>
                </c:pt>
                <c:pt idx="4553">
                  <c:v>8</c:v>
                </c:pt>
                <c:pt idx="4554">
                  <c:v>7.7</c:v>
                </c:pt>
                <c:pt idx="4555">
                  <c:v>7.2</c:v>
                </c:pt>
                <c:pt idx="4556">
                  <c:v>5.4</c:v>
                </c:pt>
                <c:pt idx="4557">
                  <c:v>6.7</c:v>
                </c:pt>
                <c:pt idx="4558">
                  <c:v>6.3</c:v>
                </c:pt>
                <c:pt idx="4559">
                  <c:v>8.1</c:v>
                </c:pt>
                <c:pt idx="4560">
                  <c:v>8.5</c:v>
                </c:pt>
                <c:pt idx="4561">
                  <c:v>7.7</c:v>
                </c:pt>
                <c:pt idx="4562">
                  <c:v>6.5</c:v>
                </c:pt>
                <c:pt idx="4563">
                  <c:v>8.6999999999999993</c:v>
                </c:pt>
                <c:pt idx="4564">
                  <c:v>6.5</c:v>
                </c:pt>
                <c:pt idx="4565">
                  <c:v>7</c:v>
                </c:pt>
                <c:pt idx="4566">
                  <c:v>5.5</c:v>
                </c:pt>
                <c:pt idx="4567">
                  <c:v>7</c:v>
                </c:pt>
                <c:pt idx="4568">
                  <c:v>6.3</c:v>
                </c:pt>
                <c:pt idx="4569">
                  <c:v>7.9</c:v>
                </c:pt>
                <c:pt idx="4570">
                  <c:v>7.3</c:v>
                </c:pt>
                <c:pt idx="4571">
                  <c:v>7.4</c:v>
                </c:pt>
                <c:pt idx="4572">
                  <c:v>5.4</c:v>
                </c:pt>
                <c:pt idx="4573">
                  <c:v>7.1</c:v>
                </c:pt>
                <c:pt idx="4574">
                  <c:v>7</c:v>
                </c:pt>
                <c:pt idx="4575">
                  <c:v>5.3</c:v>
                </c:pt>
                <c:pt idx="4576">
                  <c:v>7.1</c:v>
                </c:pt>
                <c:pt idx="4577">
                  <c:v>7.5</c:v>
                </c:pt>
                <c:pt idx="4578">
                  <c:v>7.2</c:v>
                </c:pt>
                <c:pt idx="4579">
                  <c:v>6.7</c:v>
                </c:pt>
                <c:pt idx="4580">
                  <c:v>8.1999999999999993</c:v>
                </c:pt>
                <c:pt idx="4581">
                  <c:v>6.6</c:v>
                </c:pt>
                <c:pt idx="4582">
                  <c:v>6.7</c:v>
                </c:pt>
                <c:pt idx="4583">
                  <c:v>7</c:v>
                </c:pt>
                <c:pt idx="4584">
                  <c:v>7.4</c:v>
                </c:pt>
                <c:pt idx="4585">
                  <c:v>5.4</c:v>
                </c:pt>
                <c:pt idx="4586">
                  <c:v>5.7</c:v>
                </c:pt>
                <c:pt idx="4587">
                  <c:v>6.7</c:v>
                </c:pt>
                <c:pt idx="4588">
                  <c:v>4.2</c:v>
                </c:pt>
                <c:pt idx="4589">
                  <c:v>7.4</c:v>
                </c:pt>
                <c:pt idx="4590">
                  <c:v>4.8</c:v>
                </c:pt>
                <c:pt idx="4591">
                  <c:v>7</c:v>
                </c:pt>
                <c:pt idx="4592">
                  <c:v>7.3</c:v>
                </c:pt>
                <c:pt idx="4593">
                  <c:v>5.8</c:v>
                </c:pt>
                <c:pt idx="4594">
                  <c:v>7</c:v>
                </c:pt>
                <c:pt idx="4595">
                  <c:v>3.2</c:v>
                </c:pt>
                <c:pt idx="4596">
                  <c:v>6.8</c:v>
                </c:pt>
                <c:pt idx="4597">
                  <c:v>7.7</c:v>
                </c:pt>
                <c:pt idx="4598">
                  <c:v>5.6</c:v>
                </c:pt>
                <c:pt idx="4599">
                  <c:v>7.1</c:v>
                </c:pt>
                <c:pt idx="4600">
                  <c:v>3.6</c:v>
                </c:pt>
                <c:pt idx="4601">
                  <c:v>6.8</c:v>
                </c:pt>
                <c:pt idx="4602">
                  <c:v>7.6</c:v>
                </c:pt>
                <c:pt idx="4603">
                  <c:v>8.3000000000000007</c:v>
                </c:pt>
                <c:pt idx="4604">
                  <c:v>7.5</c:v>
                </c:pt>
                <c:pt idx="4605">
                  <c:v>5.4</c:v>
                </c:pt>
                <c:pt idx="4606">
                  <c:v>5.3</c:v>
                </c:pt>
                <c:pt idx="4607">
                  <c:v>4.5</c:v>
                </c:pt>
                <c:pt idx="4608">
                  <c:v>7.3</c:v>
                </c:pt>
                <c:pt idx="4609">
                  <c:v>5.6</c:v>
                </c:pt>
                <c:pt idx="4610">
                  <c:v>5.6</c:v>
                </c:pt>
                <c:pt idx="4611">
                  <c:v>4.0999999999999996</c:v>
                </c:pt>
                <c:pt idx="4612">
                  <c:v>6.8</c:v>
                </c:pt>
                <c:pt idx="4613">
                  <c:v>6.3</c:v>
                </c:pt>
                <c:pt idx="4614">
                  <c:v>5.8</c:v>
                </c:pt>
                <c:pt idx="4615">
                  <c:v>6.6</c:v>
                </c:pt>
                <c:pt idx="4616">
                  <c:v>6.7</c:v>
                </c:pt>
                <c:pt idx="4617">
                  <c:v>6.4</c:v>
                </c:pt>
                <c:pt idx="4618">
                  <c:v>6.3</c:v>
                </c:pt>
                <c:pt idx="4619">
                  <c:v>3.4</c:v>
                </c:pt>
                <c:pt idx="4620">
                  <c:v>6</c:v>
                </c:pt>
                <c:pt idx="4621">
                  <c:v>7.9</c:v>
                </c:pt>
                <c:pt idx="4622">
                  <c:v>6.1</c:v>
                </c:pt>
                <c:pt idx="4623">
                  <c:v>7.4</c:v>
                </c:pt>
                <c:pt idx="4624">
                  <c:v>6.6</c:v>
                </c:pt>
                <c:pt idx="4625">
                  <c:v>5.5</c:v>
                </c:pt>
                <c:pt idx="4626">
                  <c:v>7.5</c:v>
                </c:pt>
                <c:pt idx="4627">
                  <c:v>7.6</c:v>
                </c:pt>
                <c:pt idx="4628">
                  <c:v>5</c:v>
                </c:pt>
                <c:pt idx="4629">
                  <c:v>3.2</c:v>
                </c:pt>
                <c:pt idx="4630">
                  <c:v>8.1999999999999993</c:v>
                </c:pt>
                <c:pt idx="4631">
                  <c:v>3.7</c:v>
                </c:pt>
                <c:pt idx="4632">
                  <c:v>6.3</c:v>
                </c:pt>
                <c:pt idx="4633">
                  <c:v>4.0999999999999996</c:v>
                </c:pt>
                <c:pt idx="4634">
                  <c:v>6.9</c:v>
                </c:pt>
                <c:pt idx="4635">
                  <c:v>5.4</c:v>
                </c:pt>
                <c:pt idx="4636">
                  <c:v>6.5</c:v>
                </c:pt>
                <c:pt idx="4637">
                  <c:v>7.8</c:v>
                </c:pt>
                <c:pt idx="4638">
                  <c:v>6.7</c:v>
                </c:pt>
                <c:pt idx="4639">
                  <c:v>6.4</c:v>
                </c:pt>
                <c:pt idx="4640">
                  <c:v>7.3</c:v>
                </c:pt>
                <c:pt idx="4641">
                  <c:v>7</c:v>
                </c:pt>
                <c:pt idx="4642">
                  <c:v>6.3</c:v>
                </c:pt>
                <c:pt idx="4643">
                  <c:v>7.1</c:v>
                </c:pt>
                <c:pt idx="4644">
                  <c:v>4.8</c:v>
                </c:pt>
                <c:pt idx="4645">
                  <c:v>3.3</c:v>
                </c:pt>
                <c:pt idx="4646">
                  <c:v>6.9</c:v>
                </c:pt>
                <c:pt idx="4647">
                  <c:v>4.5999999999999996</c:v>
                </c:pt>
                <c:pt idx="4648">
                  <c:v>3</c:v>
                </c:pt>
                <c:pt idx="4649">
                  <c:v>6.6</c:v>
                </c:pt>
                <c:pt idx="4650">
                  <c:v>7.4</c:v>
                </c:pt>
                <c:pt idx="4651">
                  <c:v>6.2</c:v>
                </c:pt>
                <c:pt idx="4652">
                  <c:v>4</c:v>
                </c:pt>
                <c:pt idx="4653">
                  <c:v>6.1</c:v>
                </c:pt>
                <c:pt idx="4654">
                  <c:v>6.9</c:v>
                </c:pt>
                <c:pt idx="4655">
                  <c:v>7.5</c:v>
                </c:pt>
                <c:pt idx="4656">
                  <c:v>6.7</c:v>
                </c:pt>
                <c:pt idx="4657">
                  <c:v>7.4</c:v>
                </c:pt>
                <c:pt idx="4658">
                  <c:v>6.1</c:v>
                </c:pt>
                <c:pt idx="4659">
                  <c:v>5.4</c:v>
                </c:pt>
                <c:pt idx="4660">
                  <c:v>6.4</c:v>
                </c:pt>
                <c:pt idx="4661">
                  <c:v>7</c:v>
                </c:pt>
                <c:pt idx="4662">
                  <c:v>6.3</c:v>
                </c:pt>
                <c:pt idx="4663">
                  <c:v>6.9</c:v>
                </c:pt>
                <c:pt idx="4664">
                  <c:v>7.8</c:v>
                </c:pt>
                <c:pt idx="4665">
                  <c:v>6.4</c:v>
                </c:pt>
                <c:pt idx="4666">
                  <c:v>7.7</c:v>
                </c:pt>
                <c:pt idx="4667">
                  <c:v>6.3</c:v>
                </c:pt>
                <c:pt idx="4668">
                  <c:v>6.3</c:v>
                </c:pt>
                <c:pt idx="4669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AA-4941-B081-ADF7E8B91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389208"/>
        <c:axId val="836369048"/>
      </c:scatterChart>
      <c:valAx>
        <c:axId val="836389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369048"/>
        <c:crosses val="autoZero"/>
        <c:crossBetween val="midCat"/>
      </c:valAx>
      <c:valAx>
        <c:axId val="836369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imdb_score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389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Median IMDB_score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'Language Analysis'!$H$4</c:f>
              <c:strCache>
                <c:ptCount val="1"/>
                <c:pt idx="0">
                  <c:v>Median 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'Language Analysis'!$E$5:$E$51</c:f>
              <c:strCache>
                <c:ptCount val="47"/>
                <c:pt idx="0">
                  <c:v>English</c:v>
                </c:pt>
                <c:pt idx="1">
                  <c:v>Japanese</c:v>
                </c:pt>
                <c:pt idx="2">
                  <c:v>French</c:v>
                </c:pt>
                <c:pt idx="3">
                  <c:v>Mandarin</c:v>
                </c:pt>
                <c:pt idx="4">
                  <c:v>Aboriginal</c:v>
                </c:pt>
                <c:pt idx="5">
                  <c:v>Spanish</c:v>
                </c:pt>
                <c:pt idx="6">
                  <c:v>Filipino</c:v>
                </c:pt>
                <c:pt idx="7">
                  <c:v>Hindi</c:v>
                </c:pt>
                <c:pt idx="8">
                  <c:v>Russian</c:v>
                </c:pt>
                <c:pt idx="9">
                  <c:v>Maya</c:v>
                </c:pt>
                <c:pt idx="10">
                  <c:v>Kazakh</c:v>
                </c:pt>
                <c:pt idx="11">
                  <c:v>Telugu</c:v>
                </c:pt>
                <c:pt idx="12">
                  <c:v>Cantonese</c:v>
                </c:pt>
                <c:pt idx="13">
                  <c:v>Icelandic</c:v>
                </c:pt>
                <c:pt idx="14">
                  <c:v>German</c:v>
                </c:pt>
                <c:pt idx="15">
                  <c:v>Aramaic</c:v>
                </c:pt>
                <c:pt idx="16">
                  <c:v>Italian</c:v>
                </c:pt>
                <c:pt idx="17">
                  <c:v>Dutch</c:v>
                </c:pt>
                <c:pt idx="18">
                  <c:v>Dari</c:v>
                </c:pt>
                <c:pt idx="19">
                  <c:v>Hebrew</c:v>
                </c:pt>
                <c:pt idx="20">
                  <c:v>Chinese</c:v>
                </c:pt>
                <c:pt idx="21">
                  <c:v>Mongolian</c:v>
                </c:pt>
                <c:pt idx="22">
                  <c:v>Swedish</c:v>
                </c:pt>
                <c:pt idx="23">
                  <c:v>Korean</c:v>
                </c:pt>
                <c:pt idx="24">
                  <c:v>Thai</c:v>
                </c:pt>
                <c:pt idx="25">
                  <c:v>Polish</c:v>
                </c:pt>
                <c:pt idx="26">
                  <c:v>Bosnian</c:v>
                </c:pt>
                <c:pt idx="27">
                  <c:v>None</c:v>
                </c:pt>
                <c:pt idx="28">
                  <c:v>Hungarian</c:v>
                </c:pt>
                <c:pt idx="29">
                  <c:v>Portuguese</c:v>
                </c:pt>
                <c:pt idx="30">
                  <c:v>Danish</c:v>
                </c:pt>
                <c:pt idx="31">
                  <c:v>Arabic</c:v>
                </c:pt>
                <c:pt idx="32">
                  <c:v>Norwegian</c:v>
                </c:pt>
                <c:pt idx="33">
                  <c:v>Czech</c:v>
                </c:pt>
                <c:pt idx="34">
                  <c:v>Kannada</c:v>
                </c:pt>
                <c:pt idx="35">
                  <c:v>Zulu</c:v>
                </c:pt>
                <c:pt idx="36">
                  <c:v>Panjabi</c:v>
                </c:pt>
                <c:pt idx="37">
                  <c:v>Tamil</c:v>
                </c:pt>
                <c:pt idx="38">
                  <c:v>Dzongkha</c:v>
                </c:pt>
                <c:pt idx="39">
                  <c:v>Vietnamese</c:v>
                </c:pt>
                <c:pt idx="40">
                  <c:v>Indonesian</c:v>
                </c:pt>
                <c:pt idx="41">
                  <c:v>Urdu</c:v>
                </c:pt>
                <c:pt idx="42">
                  <c:v>Romanian</c:v>
                </c:pt>
                <c:pt idx="43">
                  <c:v>Persian</c:v>
                </c:pt>
                <c:pt idx="44">
                  <c:v>Slovenian</c:v>
                </c:pt>
                <c:pt idx="45">
                  <c:v>Greek</c:v>
                </c:pt>
                <c:pt idx="46">
                  <c:v>Swahili</c:v>
                </c:pt>
              </c:strCache>
            </c:strRef>
          </c:cat>
          <c:val>
            <c:numRef>
              <c:f>'Language Analysis'!$H$5:$H$51</c:f>
              <c:numCache>
                <c:formatCode>General</c:formatCode>
                <c:ptCount val="47"/>
                <c:pt idx="0">
                  <c:v>6.5</c:v>
                </c:pt>
                <c:pt idx="1">
                  <c:v>7.5</c:v>
                </c:pt>
                <c:pt idx="2">
                  <c:v>7.2</c:v>
                </c:pt>
                <c:pt idx="3">
                  <c:v>7.05</c:v>
                </c:pt>
                <c:pt idx="4">
                  <c:v>6.95</c:v>
                </c:pt>
                <c:pt idx="5">
                  <c:v>7.15</c:v>
                </c:pt>
                <c:pt idx="6">
                  <c:v>6.7</c:v>
                </c:pt>
                <c:pt idx="7">
                  <c:v>6.95</c:v>
                </c:pt>
                <c:pt idx="8">
                  <c:v>6.5</c:v>
                </c:pt>
                <c:pt idx="9">
                  <c:v>7.8</c:v>
                </c:pt>
                <c:pt idx="10">
                  <c:v>6</c:v>
                </c:pt>
                <c:pt idx="11">
                  <c:v>8.4</c:v>
                </c:pt>
                <c:pt idx="12">
                  <c:v>7.2</c:v>
                </c:pt>
                <c:pt idx="13">
                  <c:v>7.55</c:v>
                </c:pt>
                <c:pt idx="14">
                  <c:v>7.6</c:v>
                </c:pt>
                <c:pt idx="15">
                  <c:v>7.1</c:v>
                </c:pt>
                <c:pt idx="16">
                  <c:v>7.3</c:v>
                </c:pt>
                <c:pt idx="17">
                  <c:v>7.4499999999999993</c:v>
                </c:pt>
                <c:pt idx="18">
                  <c:v>7.5</c:v>
                </c:pt>
                <c:pt idx="19">
                  <c:v>7.6</c:v>
                </c:pt>
                <c:pt idx="20">
                  <c:v>5.7</c:v>
                </c:pt>
                <c:pt idx="21">
                  <c:v>7.3</c:v>
                </c:pt>
                <c:pt idx="22">
                  <c:v>7.6</c:v>
                </c:pt>
                <c:pt idx="23">
                  <c:v>7.5</c:v>
                </c:pt>
                <c:pt idx="24">
                  <c:v>6.6</c:v>
                </c:pt>
                <c:pt idx="25">
                  <c:v>7.4</c:v>
                </c:pt>
                <c:pt idx="26">
                  <c:v>4.3</c:v>
                </c:pt>
                <c:pt idx="27">
                  <c:v>7.95</c:v>
                </c:pt>
                <c:pt idx="28">
                  <c:v>7.1</c:v>
                </c:pt>
                <c:pt idx="29">
                  <c:v>7.7</c:v>
                </c:pt>
                <c:pt idx="30">
                  <c:v>8.1</c:v>
                </c:pt>
                <c:pt idx="31">
                  <c:v>7.4</c:v>
                </c:pt>
                <c:pt idx="32">
                  <c:v>7.3</c:v>
                </c:pt>
                <c:pt idx="33">
                  <c:v>7.4</c:v>
                </c:pt>
                <c:pt idx="34">
                  <c:v>7.1</c:v>
                </c:pt>
                <c:pt idx="35">
                  <c:v>7.1</c:v>
                </c:pt>
                <c:pt idx="36">
                  <c:v>6.6</c:v>
                </c:pt>
                <c:pt idx="37">
                  <c:v>5.0999999999999996</c:v>
                </c:pt>
                <c:pt idx="38">
                  <c:v>7.5</c:v>
                </c:pt>
                <c:pt idx="39">
                  <c:v>7.4</c:v>
                </c:pt>
                <c:pt idx="40">
                  <c:v>7.8999999999999995</c:v>
                </c:pt>
                <c:pt idx="41">
                  <c:v>7</c:v>
                </c:pt>
                <c:pt idx="42">
                  <c:v>7.2</c:v>
                </c:pt>
                <c:pt idx="43">
                  <c:v>7.95</c:v>
                </c:pt>
                <c:pt idx="44">
                  <c:v>6.4</c:v>
                </c:pt>
                <c:pt idx="45">
                  <c:v>7.3</c:v>
                </c:pt>
                <c:pt idx="46">
                  <c:v>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2437-4813-AD4B-C0AC5849B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axId val="1939606696"/>
        <c:axId val="1939580776"/>
      </c:barChart>
      <c:catAx>
        <c:axId val="1939606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580776"/>
        <c:crosses val="autoZero"/>
        <c:auto val="1"/>
        <c:lblAlgn val="ctr"/>
        <c:lblOffset val="100"/>
        <c:noMultiLvlLbl val="0"/>
      </c:catAx>
      <c:valAx>
        <c:axId val="1939580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606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v/s Variance By Language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'Language Analysis'!$I$4</c:f>
              <c:strCache>
                <c:ptCount val="1"/>
                <c:pt idx="0">
                  <c:v>Variance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'Language Analysis'!$G$5:$G$51</c:f>
              <c:numCache>
                <c:formatCode>General</c:formatCode>
                <c:ptCount val="47"/>
                <c:pt idx="0">
                  <c:v>6.39</c:v>
                </c:pt>
                <c:pt idx="1">
                  <c:v>7.35</c:v>
                </c:pt>
                <c:pt idx="2">
                  <c:v>7.04</c:v>
                </c:pt>
                <c:pt idx="3">
                  <c:v>6.79</c:v>
                </c:pt>
                <c:pt idx="4">
                  <c:v>6.95</c:v>
                </c:pt>
                <c:pt idx="5">
                  <c:v>6.94</c:v>
                </c:pt>
                <c:pt idx="6">
                  <c:v>6.7</c:v>
                </c:pt>
                <c:pt idx="7">
                  <c:v>6.63</c:v>
                </c:pt>
                <c:pt idx="8">
                  <c:v>6.36</c:v>
                </c:pt>
                <c:pt idx="9">
                  <c:v>7.8</c:v>
                </c:pt>
                <c:pt idx="10">
                  <c:v>6</c:v>
                </c:pt>
                <c:pt idx="11">
                  <c:v>8.4</c:v>
                </c:pt>
                <c:pt idx="12">
                  <c:v>6.95</c:v>
                </c:pt>
                <c:pt idx="13">
                  <c:v>7.55</c:v>
                </c:pt>
                <c:pt idx="14">
                  <c:v>7.34</c:v>
                </c:pt>
                <c:pt idx="15">
                  <c:v>7.1</c:v>
                </c:pt>
                <c:pt idx="16">
                  <c:v>7.23</c:v>
                </c:pt>
                <c:pt idx="17">
                  <c:v>7.43</c:v>
                </c:pt>
                <c:pt idx="18">
                  <c:v>7.5</c:v>
                </c:pt>
                <c:pt idx="19">
                  <c:v>7.58</c:v>
                </c:pt>
                <c:pt idx="20">
                  <c:v>5.67</c:v>
                </c:pt>
                <c:pt idx="21">
                  <c:v>7.3</c:v>
                </c:pt>
                <c:pt idx="22">
                  <c:v>7.44</c:v>
                </c:pt>
                <c:pt idx="23">
                  <c:v>7.39</c:v>
                </c:pt>
                <c:pt idx="24">
                  <c:v>6.63</c:v>
                </c:pt>
                <c:pt idx="25">
                  <c:v>7.97</c:v>
                </c:pt>
                <c:pt idx="26">
                  <c:v>4.3</c:v>
                </c:pt>
                <c:pt idx="27">
                  <c:v>7.95</c:v>
                </c:pt>
                <c:pt idx="28">
                  <c:v>7.1</c:v>
                </c:pt>
                <c:pt idx="29">
                  <c:v>7.49</c:v>
                </c:pt>
                <c:pt idx="30">
                  <c:v>7.5</c:v>
                </c:pt>
                <c:pt idx="31">
                  <c:v>7.38</c:v>
                </c:pt>
                <c:pt idx="32">
                  <c:v>7.15</c:v>
                </c:pt>
                <c:pt idx="33">
                  <c:v>7.4</c:v>
                </c:pt>
                <c:pt idx="34">
                  <c:v>7.1</c:v>
                </c:pt>
                <c:pt idx="35">
                  <c:v>7.1</c:v>
                </c:pt>
                <c:pt idx="36">
                  <c:v>6.6</c:v>
                </c:pt>
                <c:pt idx="37">
                  <c:v>5.0999999999999996</c:v>
                </c:pt>
                <c:pt idx="38">
                  <c:v>7.5</c:v>
                </c:pt>
                <c:pt idx="39">
                  <c:v>7.4</c:v>
                </c:pt>
                <c:pt idx="40">
                  <c:v>7.9</c:v>
                </c:pt>
                <c:pt idx="41">
                  <c:v>7</c:v>
                </c:pt>
                <c:pt idx="42">
                  <c:v>7.2</c:v>
                </c:pt>
                <c:pt idx="43">
                  <c:v>7.58</c:v>
                </c:pt>
                <c:pt idx="44">
                  <c:v>6.4</c:v>
                </c:pt>
                <c:pt idx="45">
                  <c:v>7.3</c:v>
                </c:pt>
                <c:pt idx="46">
                  <c:v>7.4</c:v>
                </c:pt>
              </c:numCache>
            </c:numRef>
          </c:xVal>
          <c:yVal>
            <c:numRef>
              <c:f>'Language Analysis'!$I$5:$I$51</c:f>
              <c:numCache>
                <c:formatCode>General</c:formatCode>
                <c:ptCount val="47"/>
                <c:pt idx="0">
                  <c:v>1.2654000000000001</c:v>
                </c:pt>
                <c:pt idx="1">
                  <c:v>0.94130000000000003</c:v>
                </c:pt>
                <c:pt idx="2">
                  <c:v>0.52129999999999999</c:v>
                </c:pt>
                <c:pt idx="3">
                  <c:v>1.0303</c:v>
                </c:pt>
                <c:pt idx="4">
                  <c:v>0.30249999999999999</c:v>
                </c:pt>
                <c:pt idx="5">
                  <c:v>0.71279999999999999</c:v>
                </c:pt>
                <c:pt idx="6">
                  <c:v>0</c:v>
                </c:pt>
                <c:pt idx="7">
                  <c:v>1.8872</c:v>
                </c:pt>
                <c:pt idx="8">
                  <c:v>1.7404999999999999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0.4516</c:v>
                </c:pt>
                <c:pt idx="13">
                  <c:v>0.42249999999999999</c:v>
                </c:pt>
                <c:pt idx="14">
                  <c:v>0.86240000000000006</c:v>
                </c:pt>
                <c:pt idx="15">
                  <c:v>0</c:v>
                </c:pt>
                <c:pt idx="16">
                  <c:v>1.4074</c:v>
                </c:pt>
                <c:pt idx="17">
                  <c:v>0.1419</c:v>
                </c:pt>
                <c:pt idx="18">
                  <c:v>0.01</c:v>
                </c:pt>
                <c:pt idx="19">
                  <c:v>8.9599999999999999E-2</c:v>
                </c:pt>
                <c:pt idx="20">
                  <c:v>0.20219999999999999</c:v>
                </c:pt>
                <c:pt idx="21">
                  <c:v>0</c:v>
                </c:pt>
                <c:pt idx="22">
                  <c:v>0.45839999999999997</c:v>
                </c:pt>
                <c:pt idx="23">
                  <c:v>0.59609999999999996</c:v>
                </c:pt>
                <c:pt idx="24">
                  <c:v>0.1356</c:v>
                </c:pt>
                <c:pt idx="25">
                  <c:v>0.64219999999999999</c:v>
                </c:pt>
                <c:pt idx="26">
                  <c:v>0</c:v>
                </c:pt>
                <c:pt idx="27">
                  <c:v>0.30249999999999999</c:v>
                </c:pt>
                <c:pt idx="28">
                  <c:v>0</c:v>
                </c:pt>
                <c:pt idx="29">
                  <c:v>0.68359999999999999</c:v>
                </c:pt>
                <c:pt idx="30">
                  <c:v>0.92800000000000005</c:v>
                </c:pt>
                <c:pt idx="31">
                  <c:v>0.62560000000000004</c:v>
                </c:pt>
                <c:pt idx="32">
                  <c:v>0.2475</c:v>
                </c:pt>
                <c:pt idx="33">
                  <c:v>0</c:v>
                </c:pt>
                <c:pt idx="34">
                  <c:v>0</c:v>
                </c:pt>
                <c:pt idx="35">
                  <c:v>0.04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0.09</c:v>
                </c:pt>
                <c:pt idx="41">
                  <c:v>0</c:v>
                </c:pt>
                <c:pt idx="42">
                  <c:v>0.49</c:v>
                </c:pt>
                <c:pt idx="43">
                  <c:v>1.0869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8E-47D8-B53E-DB93E85B1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171639"/>
        <c:axId val="1960519671"/>
      </c:scatterChart>
      <c:valAx>
        <c:axId val="263171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519671"/>
        <c:crosses val="autoZero"/>
        <c:crossBetween val="midCat"/>
      </c:valAx>
      <c:valAx>
        <c:axId val="1960519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171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Mean, Median, Std Dev IMDB score BY Language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'Language Analysis'!$G$4</c:f>
              <c:strCache>
                <c:ptCount val="1"/>
                <c:pt idx="0">
                  <c:v>Mean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'Language Analysis'!$E$5:$E$51</c:f>
              <c:strCache>
                <c:ptCount val="47"/>
                <c:pt idx="0">
                  <c:v>English</c:v>
                </c:pt>
                <c:pt idx="1">
                  <c:v>Japanese</c:v>
                </c:pt>
                <c:pt idx="2">
                  <c:v>French</c:v>
                </c:pt>
                <c:pt idx="3">
                  <c:v>Mandarin</c:v>
                </c:pt>
                <c:pt idx="4">
                  <c:v>Aboriginal</c:v>
                </c:pt>
                <c:pt idx="5">
                  <c:v>Spanish</c:v>
                </c:pt>
                <c:pt idx="6">
                  <c:v>Filipino</c:v>
                </c:pt>
                <c:pt idx="7">
                  <c:v>Hindi</c:v>
                </c:pt>
                <c:pt idx="8">
                  <c:v>Russian</c:v>
                </c:pt>
                <c:pt idx="9">
                  <c:v>Maya</c:v>
                </c:pt>
                <c:pt idx="10">
                  <c:v>Kazakh</c:v>
                </c:pt>
                <c:pt idx="11">
                  <c:v>Telugu</c:v>
                </c:pt>
                <c:pt idx="12">
                  <c:v>Cantonese</c:v>
                </c:pt>
                <c:pt idx="13">
                  <c:v>Icelandic</c:v>
                </c:pt>
                <c:pt idx="14">
                  <c:v>German</c:v>
                </c:pt>
                <c:pt idx="15">
                  <c:v>Aramaic</c:v>
                </c:pt>
                <c:pt idx="16">
                  <c:v>Italian</c:v>
                </c:pt>
                <c:pt idx="17">
                  <c:v>Dutch</c:v>
                </c:pt>
                <c:pt idx="18">
                  <c:v>Dari</c:v>
                </c:pt>
                <c:pt idx="19">
                  <c:v>Hebrew</c:v>
                </c:pt>
                <c:pt idx="20">
                  <c:v>Chinese</c:v>
                </c:pt>
                <c:pt idx="21">
                  <c:v>Mongolian</c:v>
                </c:pt>
                <c:pt idx="22">
                  <c:v>Swedish</c:v>
                </c:pt>
                <c:pt idx="23">
                  <c:v>Korean</c:v>
                </c:pt>
                <c:pt idx="24">
                  <c:v>Thai</c:v>
                </c:pt>
                <c:pt idx="25">
                  <c:v>Polish</c:v>
                </c:pt>
                <c:pt idx="26">
                  <c:v>Bosnian</c:v>
                </c:pt>
                <c:pt idx="27">
                  <c:v>None</c:v>
                </c:pt>
                <c:pt idx="28">
                  <c:v>Hungarian</c:v>
                </c:pt>
                <c:pt idx="29">
                  <c:v>Portuguese</c:v>
                </c:pt>
                <c:pt idx="30">
                  <c:v>Danish</c:v>
                </c:pt>
                <c:pt idx="31">
                  <c:v>Arabic</c:v>
                </c:pt>
                <c:pt idx="32">
                  <c:v>Norwegian</c:v>
                </c:pt>
                <c:pt idx="33">
                  <c:v>Czech</c:v>
                </c:pt>
                <c:pt idx="34">
                  <c:v>Kannada</c:v>
                </c:pt>
                <c:pt idx="35">
                  <c:v>Zulu</c:v>
                </c:pt>
                <c:pt idx="36">
                  <c:v>Panjabi</c:v>
                </c:pt>
                <c:pt idx="37">
                  <c:v>Tamil</c:v>
                </c:pt>
                <c:pt idx="38">
                  <c:v>Dzongkha</c:v>
                </c:pt>
                <c:pt idx="39">
                  <c:v>Vietnamese</c:v>
                </c:pt>
                <c:pt idx="40">
                  <c:v>Indonesian</c:v>
                </c:pt>
                <c:pt idx="41">
                  <c:v>Urdu</c:v>
                </c:pt>
                <c:pt idx="42">
                  <c:v>Romanian</c:v>
                </c:pt>
                <c:pt idx="43">
                  <c:v>Persian</c:v>
                </c:pt>
                <c:pt idx="44">
                  <c:v>Slovenian</c:v>
                </c:pt>
                <c:pt idx="45">
                  <c:v>Greek</c:v>
                </c:pt>
                <c:pt idx="46">
                  <c:v>Swahili</c:v>
                </c:pt>
              </c:strCache>
            </c:strRef>
          </c:cat>
          <c:val>
            <c:numRef>
              <c:f>'Language Analysis'!$G$5:$G$51</c:f>
              <c:numCache>
                <c:formatCode>General</c:formatCode>
                <c:ptCount val="47"/>
                <c:pt idx="0">
                  <c:v>6.39</c:v>
                </c:pt>
                <c:pt idx="1">
                  <c:v>7.35</c:v>
                </c:pt>
                <c:pt idx="2">
                  <c:v>7.04</c:v>
                </c:pt>
                <c:pt idx="3">
                  <c:v>6.79</c:v>
                </c:pt>
                <c:pt idx="4">
                  <c:v>6.95</c:v>
                </c:pt>
                <c:pt idx="5">
                  <c:v>6.94</c:v>
                </c:pt>
                <c:pt idx="6">
                  <c:v>6.7</c:v>
                </c:pt>
                <c:pt idx="7">
                  <c:v>6.63</c:v>
                </c:pt>
                <c:pt idx="8">
                  <c:v>6.36</c:v>
                </c:pt>
                <c:pt idx="9">
                  <c:v>7.8</c:v>
                </c:pt>
                <c:pt idx="10">
                  <c:v>6</c:v>
                </c:pt>
                <c:pt idx="11">
                  <c:v>8.4</c:v>
                </c:pt>
                <c:pt idx="12">
                  <c:v>6.95</c:v>
                </c:pt>
                <c:pt idx="13">
                  <c:v>7.55</c:v>
                </c:pt>
                <c:pt idx="14">
                  <c:v>7.34</c:v>
                </c:pt>
                <c:pt idx="15">
                  <c:v>7.1</c:v>
                </c:pt>
                <c:pt idx="16">
                  <c:v>7.23</c:v>
                </c:pt>
                <c:pt idx="17">
                  <c:v>7.43</c:v>
                </c:pt>
                <c:pt idx="18">
                  <c:v>7.5</c:v>
                </c:pt>
                <c:pt idx="19">
                  <c:v>7.58</c:v>
                </c:pt>
                <c:pt idx="20">
                  <c:v>5.67</c:v>
                </c:pt>
                <c:pt idx="21">
                  <c:v>7.3</c:v>
                </c:pt>
                <c:pt idx="22">
                  <c:v>7.44</c:v>
                </c:pt>
                <c:pt idx="23">
                  <c:v>7.39</c:v>
                </c:pt>
                <c:pt idx="24">
                  <c:v>6.63</c:v>
                </c:pt>
                <c:pt idx="25">
                  <c:v>7.97</c:v>
                </c:pt>
                <c:pt idx="26">
                  <c:v>4.3</c:v>
                </c:pt>
                <c:pt idx="27">
                  <c:v>7.95</c:v>
                </c:pt>
                <c:pt idx="28">
                  <c:v>7.1</c:v>
                </c:pt>
                <c:pt idx="29">
                  <c:v>7.49</c:v>
                </c:pt>
                <c:pt idx="30">
                  <c:v>7.5</c:v>
                </c:pt>
                <c:pt idx="31">
                  <c:v>7.38</c:v>
                </c:pt>
                <c:pt idx="32">
                  <c:v>7.15</c:v>
                </c:pt>
                <c:pt idx="33">
                  <c:v>7.4</c:v>
                </c:pt>
                <c:pt idx="34">
                  <c:v>7.1</c:v>
                </c:pt>
                <c:pt idx="35">
                  <c:v>7.1</c:v>
                </c:pt>
                <c:pt idx="36">
                  <c:v>6.6</c:v>
                </c:pt>
                <c:pt idx="37">
                  <c:v>5.0999999999999996</c:v>
                </c:pt>
                <c:pt idx="38">
                  <c:v>7.5</c:v>
                </c:pt>
                <c:pt idx="39">
                  <c:v>7.4</c:v>
                </c:pt>
                <c:pt idx="40">
                  <c:v>7.9</c:v>
                </c:pt>
                <c:pt idx="41">
                  <c:v>7</c:v>
                </c:pt>
                <c:pt idx="42">
                  <c:v>7.2</c:v>
                </c:pt>
                <c:pt idx="43">
                  <c:v>7.58</c:v>
                </c:pt>
                <c:pt idx="44">
                  <c:v>6.4</c:v>
                </c:pt>
                <c:pt idx="45">
                  <c:v>7.3</c:v>
                </c:pt>
                <c:pt idx="46">
                  <c:v>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A0A-43C1-BE06-74DE6779F9A8}"/>
            </c:ext>
          </c:extLst>
        </c:ser>
        <c:ser>
          <c:idx val="1"/>
          <c:order val="1"/>
          <c:tx>
            <c:strRef>
              <c:f>'Language Analysis'!$H$4</c:f>
              <c:strCache>
                <c:ptCount val="1"/>
                <c:pt idx="0">
                  <c:v>Median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'Language Analysis'!$E$5:$E$51</c:f>
              <c:strCache>
                <c:ptCount val="47"/>
                <c:pt idx="0">
                  <c:v>English</c:v>
                </c:pt>
                <c:pt idx="1">
                  <c:v>Japanese</c:v>
                </c:pt>
                <c:pt idx="2">
                  <c:v>French</c:v>
                </c:pt>
                <c:pt idx="3">
                  <c:v>Mandarin</c:v>
                </c:pt>
                <c:pt idx="4">
                  <c:v>Aboriginal</c:v>
                </c:pt>
                <c:pt idx="5">
                  <c:v>Spanish</c:v>
                </c:pt>
                <c:pt idx="6">
                  <c:v>Filipino</c:v>
                </c:pt>
                <c:pt idx="7">
                  <c:v>Hindi</c:v>
                </c:pt>
                <c:pt idx="8">
                  <c:v>Russian</c:v>
                </c:pt>
                <c:pt idx="9">
                  <c:v>Maya</c:v>
                </c:pt>
                <c:pt idx="10">
                  <c:v>Kazakh</c:v>
                </c:pt>
                <c:pt idx="11">
                  <c:v>Telugu</c:v>
                </c:pt>
                <c:pt idx="12">
                  <c:v>Cantonese</c:v>
                </c:pt>
                <c:pt idx="13">
                  <c:v>Icelandic</c:v>
                </c:pt>
                <c:pt idx="14">
                  <c:v>German</c:v>
                </c:pt>
                <c:pt idx="15">
                  <c:v>Aramaic</c:v>
                </c:pt>
                <c:pt idx="16">
                  <c:v>Italian</c:v>
                </c:pt>
                <c:pt idx="17">
                  <c:v>Dutch</c:v>
                </c:pt>
                <c:pt idx="18">
                  <c:v>Dari</c:v>
                </c:pt>
                <c:pt idx="19">
                  <c:v>Hebrew</c:v>
                </c:pt>
                <c:pt idx="20">
                  <c:v>Chinese</c:v>
                </c:pt>
                <c:pt idx="21">
                  <c:v>Mongolian</c:v>
                </c:pt>
                <c:pt idx="22">
                  <c:v>Swedish</c:v>
                </c:pt>
                <c:pt idx="23">
                  <c:v>Korean</c:v>
                </c:pt>
                <c:pt idx="24">
                  <c:v>Thai</c:v>
                </c:pt>
                <c:pt idx="25">
                  <c:v>Polish</c:v>
                </c:pt>
                <c:pt idx="26">
                  <c:v>Bosnian</c:v>
                </c:pt>
                <c:pt idx="27">
                  <c:v>None</c:v>
                </c:pt>
                <c:pt idx="28">
                  <c:v>Hungarian</c:v>
                </c:pt>
                <c:pt idx="29">
                  <c:v>Portuguese</c:v>
                </c:pt>
                <c:pt idx="30">
                  <c:v>Danish</c:v>
                </c:pt>
                <c:pt idx="31">
                  <c:v>Arabic</c:v>
                </c:pt>
                <c:pt idx="32">
                  <c:v>Norwegian</c:v>
                </c:pt>
                <c:pt idx="33">
                  <c:v>Czech</c:v>
                </c:pt>
                <c:pt idx="34">
                  <c:v>Kannada</c:v>
                </c:pt>
                <c:pt idx="35">
                  <c:v>Zulu</c:v>
                </c:pt>
                <c:pt idx="36">
                  <c:v>Panjabi</c:v>
                </c:pt>
                <c:pt idx="37">
                  <c:v>Tamil</c:v>
                </c:pt>
                <c:pt idx="38">
                  <c:v>Dzongkha</c:v>
                </c:pt>
                <c:pt idx="39">
                  <c:v>Vietnamese</c:v>
                </c:pt>
                <c:pt idx="40">
                  <c:v>Indonesian</c:v>
                </c:pt>
                <c:pt idx="41">
                  <c:v>Urdu</c:v>
                </c:pt>
                <c:pt idx="42">
                  <c:v>Romanian</c:v>
                </c:pt>
                <c:pt idx="43">
                  <c:v>Persian</c:v>
                </c:pt>
                <c:pt idx="44">
                  <c:v>Slovenian</c:v>
                </c:pt>
                <c:pt idx="45">
                  <c:v>Greek</c:v>
                </c:pt>
                <c:pt idx="46">
                  <c:v>Swahili</c:v>
                </c:pt>
              </c:strCache>
            </c:strRef>
          </c:cat>
          <c:val>
            <c:numRef>
              <c:f>'Language Analysis'!$H$5:$H$51</c:f>
              <c:numCache>
                <c:formatCode>General</c:formatCode>
                <c:ptCount val="47"/>
                <c:pt idx="0">
                  <c:v>6.5</c:v>
                </c:pt>
                <c:pt idx="1">
                  <c:v>7.5</c:v>
                </c:pt>
                <c:pt idx="2">
                  <c:v>7.2</c:v>
                </c:pt>
                <c:pt idx="3">
                  <c:v>7.05</c:v>
                </c:pt>
                <c:pt idx="4">
                  <c:v>6.95</c:v>
                </c:pt>
                <c:pt idx="5">
                  <c:v>7.15</c:v>
                </c:pt>
                <c:pt idx="6">
                  <c:v>6.7</c:v>
                </c:pt>
                <c:pt idx="7">
                  <c:v>6.95</c:v>
                </c:pt>
                <c:pt idx="8">
                  <c:v>6.5</c:v>
                </c:pt>
                <c:pt idx="9">
                  <c:v>7.8</c:v>
                </c:pt>
                <c:pt idx="10">
                  <c:v>6</c:v>
                </c:pt>
                <c:pt idx="11">
                  <c:v>8.4</c:v>
                </c:pt>
                <c:pt idx="12">
                  <c:v>7.2</c:v>
                </c:pt>
                <c:pt idx="13">
                  <c:v>7.55</c:v>
                </c:pt>
                <c:pt idx="14">
                  <c:v>7.6</c:v>
                </c:pt>
                <c:pt idx="15">
                  <c:v>7.1</c:v>
                </c:pt>
                <c:pt idx="16">
                  <c:v>7.3</c:v>
                </c:pt>
                <c:pt idx="17">
                  <c:v>7.4499999999999993</c:v>
                </c:pt>
                <c:pt idx="18">
                  <c:v>7.5</c:v>
                </c:pt>
                <c:pt idx="19">
                  <c:v>7.6</c:v>
                </c:pt>
                <c:pt idx="20">
                  <c:v>5.7</c:v>
                </c:pt>
                <c:pt idx="21">
                  <c:v>7.3</c:v>
                </c:pt>
                <c:pt idx="22">
                  <c:v>7.6</c:v>
                </c:pt>
                <c:pt idx="23">
                  <c:v>7.5</c:v>
                </c:pt>
                <c:pt idx="24">
                  <c:v>6.6</c:v>
                </c:pt>
                <c:pt idx="25">
                  <c:v>7.4</c:v>
                </c:pt>
                <c:pt idx="26">
                  <c:v>4.3</c:v>
                </c:pt>
                <c:pt idx="27">
                  <c:v>7.95</c:v>
                </c:pt>
                <c:pt idx="28">
                  <c:v>7.1</c:v>
                </c:pt>
                <c:pt idx="29">
                  <c:v>7.7</c:v>
                </c:pt>
                <c:pt idx="30">
                  <c:v>8.1</c:v>
                </c:pt>
                <c:pt idx="31">
                  <c:v>7.4</c:v>
                </c:pt>
                <c:pt idx="32">
                  <c:v>7.3</c:v>
                </c:pt>
                <c:pt idx="33">
                  <c:v>7.4</c:v>
                </c:pt>
                <c:pt idx="34">
                  <c:v>7.1</c:v>
                </c:pt>
                <c:pt idx="35">
                  <c:v>7.1</c:v>
                </c:pt>
                <c:pt idx="36">
                  <c:v>6.6</c:v>
                </c:pt>
                <c:pt idx="37">
                  <c:v>5.0999999999999996</c:v>
                </c:pt>
                <c:pt idx="38">
                  <c:v>7.5</c:v>
                </c:pt>
                <c:pt idx="39">
                  <c:v>7.4</c:v>
                </c:pt>
                <c:pt idx="40">
                  <c:v>7.8999999999999995</c:v>
                </c:pt>
                <c:pt idx="41">
                  <c:v>7</c:v>
                </c:pt>
                <c:pt idx="42">
                  <c:v>7.2</c:v>
                </c:pt>
                <c:pt idx="43">
                  <c:v>7.95</c:v>
                </c:pt>
                <c:pt idx="44">
                  <c:v>6.4</c:v>
                </c:pt>
                <c:pt idx="45">
                  <c:v>7.3</c:v>
                </c:pt>
                <c:pt idx="46">
                  <c:v>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DA0A-43C1-BE06-74DE6779F9A8}"/>
            </c:ext>
          </c:extLst>
        </c:ser>
        <c:ser>
          <c:idx val="2"/>
          <c:order val="2"/>
          <c:tx>
            <c:strRef>
              <c:f>'Language Analysis'!$J$4</c:f>
              <c:strCache>
                <c:ptCount val="1"/>
                <c:pt idx="0">
                  <c:v>Std dev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'Language Analysis'!$E$5:$E$51</c:f>
              <c:strCache>
                <c:ptCount val="47"/>
                <c:pt idx="0">
                  <c:v>English</c:v>
                </c:pt>
                <c:pt idx="1">
                  <c:v>Japanese</c:v>
                </c:pt>
                <c:pt idx="2">
                  <c:v>French</c:v>
                </c:pt>
                <c:pt idx="3">
                  <c:v>Mandarin</c:v>
                </c:pt>
                <c:pt idx="4">
                  <c:v>Aboriginal</c:v>
                </c:pt>
                <c:pt idx="5">
                  <c:v>Spanish</c:v>
                </c:pt>
                <c:pt idx="6">
                  <c:v>Filipino</c:v>
                </c:pt>
                <c:pt idx="7">
                  <c:v>Hindi</c:v>
                </c:pt>
                <c:pt idx="8">
                  <c:v>Russian</c:v>
                </c:pt>
                <c:pt idx="9">
                  <c:v>Maya</c:v>
                </c:pt>
                <c:pt idx="10">
                  <c:v>Kazakh</c:v>
                </c:pt>
                <c:pt idx="11">
                  <c:v>Telugu</c:v>
                </c:pt>
                <c:pt idx="12">
                  <c:v>Cantonese</c:v>
                </c:pt>
                <c:pt idx="13">
                  <c:v>Icelandic</c:v>
                </c:pt>
                <c:pt idx="14">
                  <c:v>German</c:v>
                </c:pt>
                <c:pt idx="15">
                  <c:v>Aramaic</c:v>
                </c:pt>
                <c:pt idx="16">
                  <c:v>Italian</c:v>
                </c:pt>
                <c:pt idx="17">
                  <c:v>Dutch</c:v>
                </c:pt>
                <c:pt idx="18">
                  <c:v>Dari</c:v>
                </c:pt>
                <c:pt idx="19">
                  <c:v>Hebrew</c:v>
                </c:pt>
                <c:pt idx="20">
                  <c:v>Chinese</c:v>
                </c:pt>
                <c:pt idx="21">
                  <c:v>Mongolian</c:v>
                </c:pt>
                <c:pt idx="22">
                  <c:v>Swedish</c:v>
                </c:pt>
                <c:pt idx="23">
                  <c:v>Korean</c:v>
                </c:pt>
                <c:pt idx="24">
                  <c:v>Thai</c:v>
                </c:pt>
                <c:pt idx="25">
                  <c:v>Polish</c:v>
                </c:pt>
                <c:pt idx="26">
                  <c:v>Bosnian</c:v>
                </c:pt>
                <c:pt idx="27">
                  <c:v>None</c:v>
                </c:pt>
                <c:pt idx="28">
                  <c:v>Hungarian</c:v>
                </c:pt>
                <c:pt idx="29">
                  <c:v>Portuguese</c:v>
                </c:pt>
                <c:pt idx="30">
                  <c:v>Danish</c:v>
                </c:pt>
                <c:pt idx="31">
                  <c:v>Arabic</c:v>
                </c:pt>
                <c:pt idx="32">
                  <c:v>Norwegian</c:v>
                </c:pt>
                <c:pt idx="33">
                  <c:v>Czech</c:v>
                </c:pt>
                <c:pt idx="34">
                  <c:v>Kannada</c:v>
                </c:pt>
                <c:pt idx="35">
                  <c:v>Zulu</c:v>
                </c:pt>
                <c:pt idx="36">
                  <c:v>Panjabi</c:v>
                </c:pt>
                <c:pt idx="37">
                  <c:v>Tamil</c:v>
                </c:pt>
                <c:pt idx="38">
                  <c:v>Dzongkha</c:v>
                </c:pt>
                <c:pt idx="39">
                  <c:v>Vietnamese</c:v>
                </c:pt>
                <c:pt idx="40">
                  <c:v>Indonesian</c:v>
                </c:pt>
                <c:pt idx="41">
                  <c:v>Urdu</c:v>
                </c:pt>
                <c:pt idx="42">
                  <c:v>Romanian</c:v>
                </c:pt>
                <c:pt idx="43">
                  <c:v>Persian</c:v>
                </c:pt>
                <c:pt idx="44">
                  <c:v>Slovenian</c:v>
                </c:pt>
                <c:pt idx="45">
                  <c:v>Greek</c:v>
                </c:pt>
                <c:pt idx="46">
                  <c:v>Swahili</c:v>
                </c:pt>
              </c:strCache>
            </c:strRef>
          </c:cat>
          <c:val>
            <c:numRef>
              <c:f>'Language Analysis'!$J$5:$J$51</c:f>
              <c:numCache>
                <c:formatCode>General</c:formatCode>
                <c:ptCount val="47"/>
                <c:pt idx="0">
                  <c:v>1.1249</c:v>
                </c:pt>
                <c:pt idx="1">
                  <c:v>0.97019999999999995</c:v>
                </c:pt>
                <c:pt idx="2">
                  <c:v>0.72199999999999998</c:v>
                </c:pt>
                <c:pt idx="3">
                  <c:v>1.0149999999999999</c:v>
                </c:pt>
                <c:pt idx="4">
                  <c:v>0.55000000000000004</c:v>
                </c:pt>
                <c:pt idx="5">
                  <c:v>0.84430000000000005</c:v>
                </c:pt>
                <c:pt idx="6">
                  <c:v>0</c:v>
                </c:pt>
                <c:pt idx="7">
                  <c:v>1.3737999999999999</c:v>
                </c:pt>
                <c:pt idx="8">
                  <c:v>1.3192999999999999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0.67200000000000004</c:v>
                </c:pt>
                <c:pt idx="13">
                  <c:v>0.65</c:v>
                </c:pt>
                <c:pt idx="14">
                  <c:v>0.92869999999999997</c:v>
                </c:pt>
                <c:pt idx="15">
                  <c:v>0</c:v>
                </c:pt>
                <c:pt idx="16">
                  <c:v>1.1862999999999999</c:v>
                </c:pt>
                <c:pt idx="17">
                  <c:v>0.37669999999999998</c:v>
                </c:pt>
                <c:pt idx="18">
                  <c:v>0.1</c:v>
                </c:pt>
                <c:pt idx="19">
                  <c:v>0.29930000000000001</c:v>
                </c:pt>
                <c:pt idx="20">
                  <c:v>0.44969999999999999</c:v>
                </c:pt>
                <c:pt idx="21">
                  <c:v>0</c:v>
                </c:pt>
                <c:pt idx="22">
                  <c:v>0.67710000000000004</c:v>
                </c:pt>
                <c:pt idx="23">
                  <c:v>0.77210000000000001</c:v>
                </c:pt>
                <c:pt idx="24">
                  <c:v>0.36820000000000003</c:v>
                </c:pt>
                <c:pt idx="25">
                  <c:v>0.8014</c:v>
                </c:pt>
                <c:pt idx="26">
                  <c:v>0</c:v>
                </c:pt>
                <c:pt idx="27">
                  <c:v>0.55000000000000004</c:v>
                </c:pt>
                <c:pt idx="28">
                  <c:v>0</c:v>
                </c:pt>
                <c:pt idx="29">
                  <c:v>0.82679999999999998</c:v>
                </c:pt>
                <c:pt idx="30">
                  <c:v>0.96330000000000005</c:v>
                </c:pt>
                <c:pt idx="31">
                  <c:v>0.79090000000000005</c:v>
                </c:pt>
                <c:pt idx="32">
                  <c:v>0.4975</c:v>
                </c:pt>
                <c:pt idx="33">
                  <c:v>0</c:v>
                </c:pt>
                <c:pt idx="34">
                  <c:v>0</c:v>
                </c:pt>
                <c:pt idx="35">
                  <c:v>0.2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0.3</c:v>
                </c:pt>
                <c:pt idx="41">
                  <c:v>0</c:v>
                </c:pt>
                <c:pt idx="42">
                  <c:v>0.7</c:v>
                </c:pt>
                <c:pt idx="43">
                  <c:v>1.0425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DA0A-43C1-BE06-74DE6779F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469719"/>
        <c:axId val="2100455799"/>
      </c:lineChart>
      <c:catAx>
        <c:axId val="2100469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455799"/>
        <c:crosses val="autoZero"/>
        <c:auto val="1"/>
        <c:lblAlgn val="ctr"/>
        <c:lblOffset val="100"/>
        <c:noMultiLvlLbl val="0"/>
      </c:catAx>
      <c:valAx>
        <c:axId val="2100455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469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'Director Analysis'!$S$5</c:f>
              <c:strCache>
                <c:ptCount val="1"/>
                <c:pt idx="0">
                  <c:v>Average IMDB_Score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'Director Analysis'!$R$6:$R$7</c:f>
              <c:strCache>
                <c:ptCount val="2"/>
                <c:pt idx="0">
                  <c:v>99th Percentile Directors (29)</c:v>
                </c:pt>
                <c:pt idx="1">
                  <c:v>All Directors </c:v>
                </c:pt>
              </c:strCache>
            </c:strRef>
          </c:cat>
          <c:val>
            <c:numRef>
              <c:f>'Director Analysis'!$S$6:$S$7</c:f>
              <c:numCache>
                <c:formatCode>General</c:formatCode>
                <c:ptCount val="2"/>
                <c:pt idx="0">
                  <c:v>8.48</c:v>
                </c:pt>
                <c:pt idx="1">
                  <c:v>6.24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5B-48E8-A040-67EDC450CB3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75521736"/>
        <c:axId val="1775521256"/>
      </c:barChart>
      <c:catAx>
        <c:axId val="177552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521256"/>
        <c:crosses val="autoZero"/>
        <c:auto val="1"/>
        <c:lblAlgn val="ctr"/>
        <c:lblOffset val="100"/>
        <c:noMultiLvlLbl val="0"/>
      </c:catAx>
      <c:valAx>
        <c:axId val="1775521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521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Movies By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'Budget Analysis'!$L$19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'Budget Analysis'!$K$20:$K$29</c:f>
              <c:strCache>
                <c:ptCount val="10"/>
                <c:pt idx="0">
                  <c:v>AvatarÂ </c:v>
                </c:pt>
                <c:pt idx="1">
                  <c:v>Jurassic WorldÂ </c:v>
                </c:pt>
                <c:pt idx="2">
                  <c:v>TitanicÂ </c:v>
                </c:pt>
                <c:pt idx="3">
                  <c:v>Star Wars: Episode IV - A New HopeÂ </c:v>
                </c:pt>
                <c:pt idx="4">
                  <c:v>E.T. the Extra-TerrestrialÂ </c:v>
                </c:pt>
                <c:pt idx="5">
                  <c:v>The AvengersÂ </c:v>
                </c:pt>
                <c:pt idx="6">
                  <c:v>The Lion KingÂ </c:v>
                </c:pt>
                <c:pt idx="7">
                  <c:v>Star Wars: Episode I - The Phantom MenaceÂ </c:v>
                </c:pt>
                <c:pt idx="8">
                  <c:v>The Dark KnightÂ </c:v>
                </c:pt>
                <c:pt idx="9">
                  <c:v>The Hunger GamesÂ </c:v>
                </c:pt>
              </c:strCache>
            </c:strRef>
          </c:cat>
          <c:val>
            <c:numRef>
              <c:f>'Budget Analysis'!$L$20:$L$29</c:f>
              <c:numCache>
                <c:formatCode>General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8C-4F38-845C-C106C9B04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2306983"/>
        <c:axId val="622280583"/>
      </c:barChart>
      <c:catAx>
        <c:axId val="622306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280583"/>
        <c:crosses val="autoZero"/>
        <c:auto val="1"/>
        <c:lblAlgn val="ctr"/>
        <c:lblOffset val="100"/>
        <c:noMultiLvlLbl val="0"/>
      </c:catAx>
      <c:valAx>
        <c:axId val="62228058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306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1238250</xdr:colOff>
      <xdr:row>0</xdr:row>
      <xdr:rowOff>57150</xdr:rowOff>
    </xdr:from>
    <xdr:to>
      <xdr:col>22</xdr:col>
      <xdr:colOff>533400</xdr:colOff>
      <xdr:row>28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38169-3E40-F759-794F-0F81451F1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114300</xdr:colOff>
      <xdr:row>31</xdr:row>
      <xdr:rowOff>95250</xdr:rowOff>
    </xdr:from>
    <xdr:to>
      <xdr:col>11</xdr:col>
      <xdr:colOff>628650</xdr:colOff>
      <xdr:row>59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7B94B7-16A6-1751-449D-56865BBEED06}"/>
            </a:ext>
            <a:ext uri="{147F2762-F138-4A5C-976F-8EAC2B608ADB}">
              <a16:predDERef xmlns:a16="http://schemas.microsoft.com/office/drawing/2014/main" pred="{D2538169-3E40-F759-794F-0F81451F1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47625</xdr:colOff>
      <xdr:row>32</xdr:row>
      <xdr:rowOff>104775</xdr:rowOff>
    </xdr:from>
    <xdr:to>
      <xdr:col>20</xdr:col>
      <xdr:colOff>400050</xdr:colOff>
      <xdr:row>48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DEEFA1-6C9F-9B50-1F73-90C76298F520}"/>
            </a:ext>
            <a:ext uri="{147F2762-F138-4A5C-976F-8EAC2B608ADB}">
              <a16:predDERef xmlns:a16="http://schemas.microsoft.com/office/drawing/2014/main" pred="{457B94B7-16A6-1751-449D-56865BBEE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1028700</xdr:colOff>
      <xdr:row>63</xdr:row>
      <xdr:rowOff>85725</xdr:rowOff>
    </xdr:from>
    <xdr:to>
      <xdr:col>11</xdr:col>
      <xdr:colOff>66675</xdr:colOff>
      <xdr:row>80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DD9BCAA-97DB-4CDB-30BD-FA0EA3170F24}"/>
            </a:ext>
            <a:ext uri="{147F2762-F138-4A5C-976F-8EAC2B608ADB}">
              <a16:predDERef xmlns:a16="http://schemas.microsoft.com/office/drawing/2014/main" pred="{19DEEFA1-6C9F-9B50-1F73-90C76298F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11</xdr:row>
      <xdr:rowOff>0</xdr:rowOff>
    </xdr:from>
    <xdr:to>
      <xdr:col>8</xdr:col>
      <xdr:colOff>581025</xdr:colOff>
      <xdr:row>33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67143A-8E9A-DD83-726C-EAD092322E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438150</xdr:colOff>
      <xdr:row>46</xdr:row>
      <xdr:rowOff>0</xdr:rowOff>
    </xdr:from>
    <xdr:to>
      <xdr:col>24</xdr:col>
      <xdr:colOff>571500</xdr:colOff>
      <xdr:row>73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6B21DF-8F38-8F78-A9AC-D70E92B7B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1362075</xdr:colOff>
      <xdr:row>27</xdr:row>
      <xdr:rowOff>38100</xdr:rowOff>
    </xdr:from>
    <xdr:to>
      <xdr:col>18</xdr:col>
      <xdr:colOff>352425</xdr:colOff>
      <xdr:row>42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D615FD-C792-59F0-DB53-B95699C9BE42}"/>
            </a:ext>
            <a:ext uri="{147F2762-F138-4A5C-976F-8EAC2B608ADB}">
              <a16:predDERef xmlns:a16="http://schemas.microsoft.com/office/drawing/2014/main" pred="{986B21DF-8F38-8F78-A9AC-D70E92B7B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838200</xdr:colOff>
      <xdr:row>2</xdr:row>
      <xdr:rowOff>152400</xdr:rowOff>
    </xdr:from>
    <xdr:to>
      <xdr:col>22</xdr:col>
      <xdr:colOff>228600</xdr:colOff>
      <xdr:row>23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452F79-737E-B942-74E9-2D4AF99F94E9}"/>
            </a:ext>
            <a:ext uri="{147F2762-F138-4A5C-976F-8EAC2B608ADB}">
              <a16:predDERef xmlns:a16="http://schemas.microsoft.com/office/drawing/2014/main" pred="{68D615FD-C792-59F0-DB53-B95699C9B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219075</xdr:colOff>
      <xdr:row>9</xdr:row>
      <xdr:rowOff>76200</xdr:rowOff>
    </xdr:from>
    <xdr:to>
      <xdr:col>22</xdr:col>
      <xdr:colOff>28575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5192A5-9B5B-2FF8-059F-BD0B13C66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514350</xdr:colOff>
      <xdr:row>31</xdr:row>
      <xdr:rowOff>9525</xdr:rowOff>
    </xdr:from>
    <xdr:to>
      <xdr:col>15</xdr:col>
      <xdr:colOff>485775</xdr:colOff>
      <xdr:row>50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8CDE5-338A-90E8-C6FA-6F64EC18B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04A510-64A9-44FF-A5C5-559C844832BF}" name="Table1" displayName="Table1" ref="A1:K4922" totalsRowShown="0" headerRowDxfId="28">
  <autoFilter ref="A1:K4922" xr:uid="{5104A510-64A9-44FF-A5C5-559C844832BF}"/>
  <sortState xmlns:xlrd2="http://schemas.microsoft.com/office/spreadsheetml/2017/richdata2" ref="A2:K4922">
    <sortCondition descending="1" ref="K1:K4922"/>
  </sortState>
  <tableColumns count="11">
    <tableColumn id="1" xr3:uid="{9D3C7DD6-08E8-427E-B5D4-91030B7C1BE7}" name="Movie_Title"/>
    <tableColumn id="2" xr3:uid="{70B0BAE7-E46A-4BA9-9489-CE7EE5F10925}" name="Release_Year" dataDxfId="27"/>
    <tableColumn id="3" xr3:uid="{1FE28B07-FF83-489C-B508-91F23C216AA8}" name="Director_Name"/>
    <tableColumn id="4" xr3:uid="{EB48438F-9214-4F60-8929-13B32388D8E0}" name="Genres"/>
    <tableColumn id="5" xr3:uid="{A2213502-A22F-4E6E-8EF6-F7F4E3787539}" name="Language"/>
    <tableColumn id="7" xr3:uid="{54A02B71-578E-4020-BF1C-D2B2CFC15F61}" name="Content_Rating"/>
    <tableColumn id="8" xr3:uid="{9689C618-CF71-4A68-AD8C-8522013E2185}" name="Duration"/>
    <tableColumn id="9" xr3:uid="{34A3BFE5-0486-45BE-BE7C-4C43CFBFD337}" name="Gross Earning"/>
    <tableColumn id="10" xr3:uid="{3D50DEA0-11F3-4F4D-BCE4-206D768D718E}" name="Budget"/>
    <tableColumn id="11" xr3:uid="{9831AD93-B16C-4540-9A75-A1614E25BB04}" name="imdb_score"/>
    <tableColumn id="12" xr3:uid="{E828BCCB-E910-4FDA-9064-FEDA4E67F761}" name="Profit" dataDxfId="26">
      <calculatedColumnFormula>Table1[[#This Row],[Gross Earning]]-Table1[[#This Row],[Budget]]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D0C2ED2-B9E1-4122-87A6-0CB484FD11F5}" name="Table4" displayName="Table4" ref="A1:B4922" totalsRowShown="0" headerRowDxfId="25">
  <autoFilter ref="A1:B4922" xr:uid="{6D0C2ED2-B9E1-4122-87A6-0CB484FD11F5}"/>
  <tableColumns count="2">
    <tableColumn id="1" xr3:uid="{34BF625B-E85F-45FC-9CE7-EF836B53B0AD}" name="Genres"/>
    <tableColumn id="2" xr3:uid="{CD01F2CE-C89E-4374-94A4-A31968AC2C26}" name="imdb_sco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173671E-677E-422D-9F2C-4BCE1DF16EC6}" name="Table5" displayName="Table5" ref="A1:B4671" totalsRowShown="0" headerRowDxfId="22">
  <autoFilter ref="A1:B4671" xr:uid="{2173671E-677E-422D-9F2C-4BCE1DF16EC6}"/>
  <sortState xmlns:xlrd2="http://schemas.microsoft.com/office/spreadsheetml/2017/richdata2" ref="A2:B4671">
    <sortCondition sortBy="cellColor" ref="A1" dxfId="21"/>
  </sortState>
  <tableColumns count="2">
    <tableColumn id="1" xr3:uid="{094AE967-D32F-4587-97B0-DE7385107006}" name="Duration"/>
    <tableColumn id="2" xr3:uid="{52896C4D-4020-42FF-BDFB-03800024583D}" name="imdb_scor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45FC0F-1D35-42F6-B899-F80246DF7500}" name="Table2" displayName="Table2" ref="A1:B4910" totalsRowShown="0" headerRowDxfId="19">
  <autoFilter ref="A1:B4910" xr:uid="{AA45FC0F-1D35-42F6-B899-F80246DF7500}"/>
  <sortState xmlns:xlrd2="http://schemas.microsoft.com/office/spreadsheetml/2017/richdata2" ref="A2:B4910">
    <sortCondition sortBy="cellColor" ref="A1" dxfId="18"/>
  </sortState>
  <tableColumns count="2">
    <tableColumn id="1" xr3:uid="{0C9346A1-F6E4-4C54-9BAC-D41D24F843A8}" name="Language"/>
    <tableColumn id="2" xr3:uid="{EBB03D04-9FE9-4442-B5A8-80D875F99DFE}" name="imdb_scor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D6DD47F-484A-414E-AD6A-E7F9BF97B4EC}" name="Table3" displayName="Table3" ref="A1:B4820" totalsRowShown="0" headerRowDxfId="13">
  <autoFilter ref="A1:B4820" xr:uid="{6D6DD47F-484A-414E-AD6A-E7F9BF97B4EC}"/>
  <sortState xmlns:xlrd2="http://schemas.microsoft.com/office/spreadsheetml/2017/richdata2" ref="A2:B4820">
    <sortCondition sortBy="cellColor" ref="A1" dxfId="12"/>
  </sortState>
  <tableColumns count="2">
    <tableColumn id="1" xr3:uid="{006B7943-5C06-411E-B3F1-75BF933D2399}" name="Director_Name"/>
    <tableColumn id="2" xr3:uid="{FE5A2A7A-6383-4522-8002-2A68D162C8BF}" name="imdb_scor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401FCA8-2097-49F8-AC5F-1CC3D3ACBC30}" name="Table6" displayName="Table6" ref="A6:C4927" totalsRowShown="0" headerRowDxfId="4">
  <autoFilter ref="A6:C4927" xr:uid="{8401FCA8-2097-49F8-AC5F-1CC3D3ACBC30}"/>
  <sortState xmlns:xlrd2="http://schemas.microsoft.com/office/spreadsheetml/2017/richdata2" ref="A7:C4927">
    <sortCondition sortBy="cellColor" ref="B6" dxfId="3"/>
  </sortState>
  <tableColumns count="3">
    <tableColumn id="1" xr3:uid="{BEFE4E50-8027-4369-AFEC-C74DD04CDA35}" name="Gross Earning "/>
    <tableColumn id="2" xr3:uid="{8B4D6756-4455-48AB-96B3-7B753A45BBB6}" name="Budget"/>
    <tableColumn id="3" xr3:uid="{44020F89-BF04-4EEF-B821-9A14D4203D88}" name="imdb_scor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823D7F6-F30D-4EB8-A44B-0190460544CE}" name="Table68" displayName="Table68" ref="E6:I4453" totalsRowShown="0" headerRowDxfId="2">
  <autoFilter ref="E6:I4453" xr:uid="{4823D7F6-F30D-4EB8-A44B-0190460544CE}"/>
  <sortState xmlns:xlrd2="http://schemas.microsoft.com/office/spreadsheetml/2017/richdata2" ref="E7:I4453">
    <sortCondition descending="1" ref="I6:I4453"/>
  </sortState>
  <tableColumns count="5">
    <tableColumn id="1" xr3:uid="{34F64605-90F3-4C96-BC30-98DFB7223BB7}" name="Gross Earning "/>
    <tableColumn id="2" xr3:uid="{1E33E9A3-E391-42BA-9724-B5EFDFFC88CE}" name="Budget"/>
    <tableColumn id="3" xr3:uid="{72A38F08-A51A-44AE-94AA-79CFD04568FE}" name="imdb_score"/>
    <tableColumn id="4" xr3:uid="{16336AD6-B3EE-4BAA-B6E6-1743EED54C8B}" name="Corelatinon Coefficient " dataDxfId="1">
      <calculatedColumnFormula>ROUND(CORREL(Table68[[Gross Earning ]],Table68[Budget]),6)</calculatedColumnFormula>
    </tableColumn>
    <tableColumn id="5" xr3:uid="{838097C1-0A83-464D-BA18-B0DC46BABFE6}" name="Profit Margin" dataDxfId="0">
      <calculatedColumnFormula>Table68[[#This Row],[Gross Earning ]]-Table68[[#This Row],[Budget]]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mdb.com/title/tt0499549/?ref_=fn_tt_tt_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5044"/>
  <sheetViews>
    <sheetView topLeftCell="S1" workbookViewId="0">
      <selection activeCell="K1" sqref="K1"/>
    </sheetView>
  </sheetViews>
  <sheetFormatPr defaultRowHeight="15"/>
  <cols>
    <col min="1" max="1" width="15.85546875" bestFit="1" customWidth="1"/>
    <col min="2" max="2" width="22.42578125" customWidth="1"/>
    <col min="3" max="3" width="32.42578125" bestFit="1" customWidth="1"/>
    <col min="4" max="4" width="22.28515625" bestFit="1" customWidth="1"/>
    <col min="5" max="5" width="8.5703125" bestFit="1" customWidth="1"/>
    <col min="6" max="6" width="22.5703125" bestFit="1" customWidth="1"/>
    <col min="7" max="7" width="22.28515625" bestFit="1" customWidth="1"/>
    <col min="8" max="8" width="30.5703125" bestFit="1" customWidth="1"/>
    <col min="9" max="9" width="22.28515625" bestFit="1" customWidth="1"/>
    <col min="10" max="10" width="12.42578125" customWidth="1"/>
    <col min="11" max="11" width="69.140625" bestFit="1" customWidth="1"/>
    <col min="12" max="12" width="27" bestFit="1" customWidth="1"/>
    <col min="13" max="13" width="79.85546875" bestFit="1" customWidth="1"/>
    <col min="14" max="14" width="17" bestFit="1" customWidth="1"/>
    <col min="15" max="15" width="24.28515625" bestFit="1" customWidth="1"/>
    <col min="16" max="16" width="31.42578125" bestFit="1" customWidth="1"/>
    <col min="17" max="17" width="21.5703125" bestFit="1" customWidth="1"/>
    <col min="18" max="18" width="138.85546875" bestFit="1" customWidth="1"/>
    <col min="19" max="19" width="51.85546875" bestFit="1" customWidth="1"/>
    <col min="20" max="20" width="21.7109375" bestFit="1" customWidth="1"/>
    <col min="21" max="21" width="11.85546875" bestFit="1" customWidth="1"/>
    <col min="22" max="22" width="20.140625" bestFit="1" customWidth="1"/>
    <col min="23" max="23" width="14.28515625" bestFit="1" customWidth="1"/>
    <col min="24" max="24" width="12.140625" bestFit="1" customWidth="1"/>
    <col min="25" max="25" width="9.5703125" bestFit="1" customWidth="1"/>
    <col min="26" max="26" width="22.28515625" bestFit="1" customWidth="1"/>
    <col min="27" max="27" width="11.28515625" bestFit="1" customWidth="1"/>
    <col min="28" max="28" width="12" bestFit="1" customWidth="1"/>
    <col min="29" max="29" width="20.85546875" bestFit="1" customWidth="1"/>
  </cols>
  <sheetData>
    <row r="1" spans="1:29" s="1" customFormat="1">
      <c r="A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t="s">
        <v>28</v>
      </c>
      <c r="B2">
        <f>COUNTBLANK(A2:A5044)</f>
        <v>19</v>
      </c>
      <c r="C2" t="s">
        <v>29</v>
      </c>
      <c r="D2">
        <v>723</v>
      </c>
      <c r="E2">
        <v>178</v>
      </c>
      <c r="F2">
        <v>0</v>
      </c>
      <c r="G2">
        <v>855</v>
      </c>
      <c r="H2" t="s">
        <v>30</v>
      </c>
      <c r="I2">
        <v>1000</v>
      </c>
      <c r="J2">
        <v>760505847</v>
      </c>
      <c r="K2" t="s">
        <v>31</v>
      </c>
      <c r="L2" t="s">
        <v>32</v>
      </c>
      <c r="M2" t="s">
        <v>33</v>
      </c>
      <c r="N2">
        <v>886204</v>
      </c>
      <c r="O2">
        <v>4834</v>
      </c>
      <c r="P2" t="s">
        <v>34</v>
      </c>
      <c r="Q2">
        <v>0</v>
      </c>
      <c r="R2" t="s">
        <v>35</v>
      </c>
      <c r="S2" s="2" t="s">
        <v>36</v>
      </c>
      <c r="T2">
        <v>3054</v>
      </c>
      <c r="U2" t="s">
        <v>37</v>
      </c>
      <c r="V2" t="s">
        <v>38</v>
      </c>
      <c r="W2" t="s">
        <v>39</v>
      </c>
      <c r="X2">
        <v>237000000</v>
      </c>
      <c r="Y2">
        <v>2009</v>
      </c>
      <c r="Z2">
        <v>936</v>
      </c>
      <c r="AA2">
        <v>7.9</v>
      </c>
      <c r="AB2">
        <v>1.78</v>
      </c>
      <c r="AC2">
        <v>33000</v>
      </c>
    </row>
    <row r="3" spans="1:29">
      <c r="A3" t="s">
        <v>28</v>
      </c>
      <c r="C3" t="s">
        <v>40</v>
      </c>
      <c r="D3">
        <v>302</v>
      </c>
      <c r="E3">
        <v>169</v>
      </c>
      <c r="F3">
        <v>563</v>
      </c>
      <c r="G3">
        <v>1000</v>
      </c>
      <c r="H3" t="s">
        <v>41</v>
      </c>
      <c r="I3">
        <v>40000</v>
      </c>
      <c r="J3">
        <v>309404152</v>
      </c>
      <c r="K3" t="s">
        <v>42</v>
      </c>
      <c r="L3" t="s">
        <v>43</v>
      </c>
      <c r="M3" t="s">
        <v>44</v>
      </c>
      <c r="N3">
        <v>471220</v>
      </c>
      <c r="O3">
        <v>48350</v>
      </c>
      <c r="P3" t="s">
        <v>45</v>
      </c>
      <c r="Q3">
        <v>0</v>
      </c>
      <c r="R3" t="s">
        <v>46</v>
      </c>
      <c r="S3" t="s">
        <v>47</v>
      </c>
      <c r="T3">
        <v>1238</v>
      </c>
      <c r="U3" t="s">
        <v>37</v>
      </c>
      <c r="V3" t="s">
        <v>38</v>
      </c>
      <c r="W3" t="s">
        <v>39</v>
      </c>
      <c r="X3">
        <v>300000000</v>
      </c>
      <c r="Y3">
        <v>2007</v>
      </c>
      <c r="Z3">
        <v>5000</v>
      </c>
      <c r="AA3">
        <v>7.1</v>
      </c>
      <c r="AB3">
        <v>2.35</v>
      </c>
      <c r="AC3">
        <v>0</v>
      </c>
    </row>
    <row r="4" spans="1:29">
      <c r="A4" t="s">
        <v>28</v>
      </c>
      <c r="C4" t="s">
        <v>48</v>
      </c>
      <c r="D4">
        <v>602</v>
      </c>
      <c r="E4">
        <v>148</v>
      </c>
      <c r="F4">
        <v>0</v>
      </c>
      <c r="G4">
        <v>161</v>
      </c>
      <c r="H4" t="s">
        <v>49</v>
      </c>
      <c r="I4">
        <v>11000</v>
      </c>
      <c r="J4">
        <v>200074175</v>
      </c>
      <c r="K4" t="s">
        <v>50</v>
      </c>
      <c r="L4" t="s">
        <v>51</v>
      </c>
      <c r="M4" t="s">
        <v>52</v>
      </c>
      <c r="N4">
        <v>275868</v>
      </c>
      <c r="O4">
        <v>11700</v>
      </c>
      <c r="P4" t="s">
        <v>53</v>
      </c>
      <c r="Q4">
        <v>1</v>
      </c>
      <c r="R4" t="s">
        <v>54</v>
      </c>
      <c r="S4" t="s">
        <v>55</v>
      </c>
      <c r="T4">
        <v>994</v>
      </c>
      <c r="U4" t="s">
        <v>37</v>
      </c>
      <c r="V4" t="s">
        <v>56</v>
      </c>
      <c r="W4" t="s">
        <v>39</v>
      </c>
      <c r="X4">
        <v>245000000</v>
      </c>
      <c r="Y4">
        <v>2015</v>
      </c>
      <c r="Z4">
        <v>393</v>
      </c>
      <c r="AA4">
        <v>6.8</v>
      </c>
      <c r="AB4">
        <v>2.35</v>
      </c>
      <c r="AC4">
        <v>85000</v>
      </c>
    </row>
    <row r="5" spans="1:29">
      <c r="A5" t="s">
        <v>28</v>
      </c>
      <c r="C5" t="s">
        <v>57</v>
      </c>
      <c r="D5">
        <v>813</v>
      </c>
      <c r="E5">
        <v>164</v>
      </c>
      <c r="F5">
        <v>22000</v>
      </c>
      <c r="G5">
        <v>23000</v>
      </c>
      <c r="H5" t="s">
        <v>58</v>
      </c>
      <c r="I5">
        <v>27000</v>
      </c>
      <c r="J5">
        <v>448130642</v>
      </c>
      <c r="K5" t="s">
        <v>59</v>
      </c>
      <c r="L5" t="s">
        <v>60</v>
      </c>
      <c r="M5" t="s">
        <v>61</v>
      </c>
      <c r="N5">
        <v>1144337</v>
      </c>
      <c r="O5">
        <v>106759</v>
      </c>
      <c r="P5" t="s">
        <v>62</v>
      </c>
      <c r="Q5">
        <v>0</v>
      </c>
      <c r="R5" t="s">
        <v>63</v>
      </c>
      <c r="S5" t="s">
        <v>64</v>
      </c>
      <c r="T5">
        <v>2701</v>
      </c>
      <c r="U5" t="s">
        <v>37</v>
      </c>
      <c r="V5" t="s">
        <v>38</v>
      </c>
      <c r="W5" t="s">
        <v>39</v>
      </c>
      <c r="X5">
        <v>250000000</v>
      </c>
      <c r="Y5">
        <v>2012</v>
      </c>
      <c r="Z5">
        <v>23000</v>
      </c>
      <c r="AA5">
        <v>8.5</v>
      </c>
      <c r="AB5">
        <v>2.35</v>
      </c>
      <c r="AC5">
        <v>164000</v>
      </c>
    </row>
    <row r="6" spans="1:29">
      <c r="C6" t="s">
        <v>65</v>
      </c>
      <c r="F6">
        <v>131</v>
      </c>
      <c r="H6" t="s">
        <v>66</v>
      </c>
      <c r="I6">
        <v>131</v>
      </c>
      <c r="K6" t="s">
        <v>67</v>
      </c>
      <c r="L6" t="s">
        <v>65</v>
      </c>
      <c r="M6" t="s">
        <v>68</v>
      </c>
      <c r="N6">
        <v>8</v>
      </c>
      <c r="O6">
        <v>143</v>
      </c>
      <c r="Q6">
        <v>0</v>
      </c>
      <c r="S6" t="s">
        <v>69</v>
      </c>
      <c r="T6" t="s">
        <v>70</v>
      </c>
      <c r="Z6">
        <v>12</v>
      </c>
      <c r="AA6">
        <v>7.1</v>
      </c>
      <c r="AC6">
        <v>0</v>
      </c>
    </row>
    <row r="7" spans="1:29">
      <c r="A7" t="s">
        <v>28</v>
      </c>
      <c r="C7" t="s">
        <v>71</v>
      </c>
      <c r="D7">
        <v>462</v>
      </c>
      <c r="E7">
        <v>132</v>
      </c>
      <c r="F7">
        <v>475</v>
      </c>
      <c r="G7">
        <v>530</v>
      </c>
      <c r="H7" t="s">
        <v>72</v>
      </c>
      <c r="I7">
        <v>640</v>
      </c>
      <c r="J7">
        <v>73058679</v>
      </c>
      <c r="K7" t="s">
        <v>73</v>
      </c>
      <c r="L7" t="s">
        <v>74</v>
      </c>
      <c r="M7" t="s">
        <v>75</v>
      </c>
      <c r="N7">
        <v>212204</v>
      </c>
      <c r="O7">
        <v>1873</v>
      </c>
      <c r="P7" t="s">
        <v>76</v>
      </c>
      <c r="Q7">
        <v>1</v>
      </c>
      <c r="R7" t="s">
        <v>77</v>
      </c>
      <c r="S7" t="s">
        <v>78</v>
      </c>
      <c r="T7">
        <v>738</v>
      </c>
      <c r="U7" t="s">
        <v>37</v>
      </c>
      <c r="V7" t="s">
        <v>38</v>
      </c>
      <c r="W7" t="s">
        <v>39</v>
      </c>
      <c r="X7">
        <v>263700000</v>
      </c>
      <c r="Y7">
        <v>2012</v>
      </c>
      <c r="Z7">
        <v>632</v>
      </c>
      <c r="AA7">
        <v>6.6</v>
      </c>
      <c r="AB7">
        <v>2.35</v>
      </c>
      <c r="AC7">
        <v>24000</v>
      </c>
    </row>
    <row r="8" spans="1:29">
      <c r="A8" t="s">
        <v>28</v>
      </c>
      <c r="C8" t="s">
        <v>79</v>
      </c>
      <c r="D8">
        <v>392</v>
      </c>
      <c r="E8">
        <v>156</v>
      </c>
      <c r="F8">
        <v>0</v>
      </c>
      <c r="G8">
        <v>4000</v>
      </c>
      <c r="H8" t="s">
        <v>80</v>
      </c>
      <c r="I8">
        <v>24000</v>
      </c>
      <c r="J8">
        <v>336530303</v>
      </c>
      <c r="K8" t="s">
        <v>81</v>
      </c>
      <c r="L8" t="s">
        <v>82</v>
      </c>
      <c r="M8" t="s">
        <v>83</v>
      </c>
      <c r="N8">
        <v>383056</v>
      </c>
      <c r="O8">
        <v>46055</v>
      </c>
      <c r="P8" t="s">
        <v>84</v>
      </c>
      <c r="Q8">
        <v>0</v>
      </c>
      <c r="R8" t="s">
        <v>85</v>
      </c>
      <c r="S8" t="s">
        <v>86</v>
      </c>
      <c r="T8">
        <v>1902</v>
      </c>
      <c r="U8" t="s">
        <v>37</v>
      </c>
      <c r="V8" t="s">
        <v>38</v>
      </c>
      <c r="W8" t="s">
        <v>39</v>
      </c>
      <c r="X8">
        <v>258000000</v>
      </c>
      <c r="Y8">
        <v>2007</v>
      </c>
      <c r="Z8">
        <v>11000</v>
      </c>
      <c r="AA8">
        <v>6.2</v>
      </c>
      <c r="AB8">
        <v>2.35</v>
      </c>
      <c r="AC8">
        <v>0</v>
      </c>
    </row>
    <row r="9" spans="1:29">
      <c r="A9" t="s">
        <v>28</v>
      </c>
      <c r="C9" t="s">
        <v>87</v>
      </c>
      <c r="D9">
        <v>324</v>
      </c>
      <c r="E9">
        <v>100</v>
      </c>
      <c r="F9">
        <v>15</v>
      </c>
      <c r="G9">
        <v>284</v>
      </c>
      <c r="H9" t="s">
        <v>88</v>
      </c>
      <c r="I9">
        <v>799</v>
      </c>
      <c r="J9">
        <v>200807262</v>
      </c>
      <c r="K9" t="s">
        <v>89</v>
      </c>
      <c r="L9" t="s">
        <v>90</v>
      </c>
      <c r="M9" t="s">
        <v>91</v>
      </c>
      <c r="N9">
        <v>294810</v>
      </c>
      <c r="O9">
        <v>2036</v>
      </c>
      <c r="P9" t="s">
        <v>92</v>
      </c>
      <c r="Q9">
        <v>1</v>
      </c>
      <c r="R9" t="s">
        <v>93</v>
      </c>
      <c r="S9" t="s">
        <v>94</v>
      </c>
      <c r="T9">
        <v>387</v>
      </c>
      <c r="U9" t="s">
        <v>37</v>
      </c>
      <c r="V9" t="s">
        <v>38</v>
      </c>
      <c r="W9" t="s">
        <v>95</v>
      </c>
      <c r="X9">
        <v>260000000</v>
      </c>
      <c r="Y9">
        <v>2010</v>
      </c>
      <c r="Z9">
        <v>553</v>
      </c>
      <c r="AA9">
        <v>7.8</v>
      </c>
      <c r="AB9">
        <v>1.85</v>
      </c>
      <c r="AC9">
        <v>29000</v>
      </c>
    </row>
    <row r="10" spans="1:29">
      <c r="A10" t="s">
        <v>28</v>
      </c>
      <c r="C10" t="s">
        <v>96</v>
      </c>
      <c r="D10">
        <v>635</v>
      </c>
      <c r="E10">
        <v>141</v>
      </c>
      <c r="F10">
        <v>0</v>
      </c>
      <c r="G10">
        <v>19000</v>
      </c>
      <c r="H10" t="s">
        <v>97</v>
      </c>
      <c r="I10">
        <v>26000</v>
      </c>
      <c r="J10">
        <v>458991599</v>
      </c>
      <c r="K10" t="s">
        <v>73</v>
      </c>
      <c r="L10" t="s">
        <v>98</v>
      </c>
      <c r="M10" t="s">
        <v>99</v>
      </c>
      <c r="N10">
        <v>462669</v>
      </c>
      <c r="O10">
        <v>92000</v>
      </c>
      <c r="P10" t="s">
        <v>100</v>
      </c>
      <c r="Q10">
        <v>4</v>
      </c>
      <c r="R10" t="s">
        <v>101</v>
      </c>
      <c r="S10" t="s">
        <v>102</v>
      </c>
      <c r="T10">
        <v>1117</v>
      </c>
      <c r="U10" t="s">
        <v>37</v>
      </c>
      <c r="V10" t="s">
        <v>38</v>
      </c>
      <c r="W10" t="s">
        <v>39</v>
      </c>
      <c r="X10">
        <v>250000000</v>
      </c>
      <c r="Y10">
        <v>2015</v>
      </c>
      <c r="Z10">
        <v>21000</v>
      </c>
      <c r="AA10">
        <v>7.5</v>
      </c>
      <c r="AB10">
        <v>2.35</v>
      </c>
      <c r="AC10">
        <v>118000</v>
      </c>
    </row>
    <row r="11" spans="1:29">
      <c r="A11" t="s">
        <v>28</v>
      </c>
      <c r="C11" t="s">
        <v>103</v>
      </c>
      <c r="D11">
        <v>375</v>
      </c>
      <c r="E11">
        <v>153</v>
      </c>
      <c r="F11">
        <v>282</v>
      </c>
      <c r="G11">
        <v>10000</v>
      </c>
      <c r="H11" t="s">
        <v>104</v>
      </c>
      <c r="I11">
        <v>25000</v>
      </c>
      <c r="J11">
        <v>301956980</v>
      </c>
      <c r="K11" t="s">
        <v>105</v>
      </c>
      <c r="L11" t="s">
        <v>106</v>
      </c>
      <c r="M11" t="s">
        <v>107</v>
      </c>
      <c r="N11">
        <v>321795</v>
      </c>
      <c r="O11">
        <v>58753</v>
      </c>
      <c r="P11" t="s">
        <v>108</v>
      </c>
      <c r="Q11">
        <v>3</v>
      </c>
      <c r="R11" t="s">
        <v>109</v>
      </c>
      <c r="S11" t="s">
        <v>110</v>
      </c>
      <c r="T11">
        <v>973</v>
      </c>
      <c r="U11" t="s">
        <v>37</v>
      </c>
      <c r="V11" t="s">
        <v>56</v>
      </c>
      <c r="W11" t="s">
        <v>95</v>
      </c>
      <c r="X11">
        <v>250000000</v>
      </c>
      <c r="Y11">
        <v>2009</v>
      </c>
      <c r="Z11">
        <v>11000</v>
      </c>
      <c r="AA11">
        <v>7.5</v>
      </c>
      <c r="AB11">
        <v>2.35</v>
      </c>
      <c r="AC11">
        <v>10000</v>
      </c>
    </row>
    <row r="12" spans="1:29">
      <c r="A12" t="s">
        <v>28</v>
      </c>
      <c r="C12" t="s">
        <v>111</v>
      </c>
      <c r="D12">
        <v>673</v>
      </c>
      <c r="E12">
        <v>183</v>
      </c>
      <c r="F12">
        <v>0</v>
      </c>
      <c r="G12">
        <v>2000</v>
      </c>
      <c r="H12" t="s">
        <v>112</v>
      </c>
      <c r="I12">
        <v>15000</v>
      </c>
      <c r="J12">
        <v>330249062</v>
      </c>
      <c r="K12" t="s">
        <v>73</v>
      </c>
      <c r="L12" t="s">
        <v>113</v>
      </c>
      <c r="M12" t="s">
        <v>114</v>
      </c>
      <c r="N12">
        <v>371639</v>
      </c>
      <c r="O12">
        <v>24450</v>
      </c>
      <c r="P12" t="s">
        <v>115</v>
      </c>
      <c r="Q12">
        <v>0</v>
      </c>
      <c r="R12" t="s">
        <v>116</v>
      </c>
      <c r="S12" t="s">
        <v>117</v>
      </c>
      <c r="T12">
        <v>3018</v>
      </c>
      <c r="U12" t="s">
        <v>37</v>
      </c>
      <c r="V12" t="s">
        <v>38</v>
      </c>
      <c r="W12" t="s">
        <v>39</v>
      </c>
      <c r="X12">
        <v>250000000</v>
      </c>
      <c r="Y12">
        <v>2016</v>
      </c>
      <c r="Z12">
        <v>4000</v>
      </c>
      <c r="AA12">
        <v>6.9</v>
      </c>
      <c r="AB12">
        <v>2.35</v>
      </c>
      <c r="AC12">
        <v>197000</v>
      </c>
    </row>
    <row r="13" spans="1:29">
      <c r="A13" t="s">
        <v>28</v>
      </c>
      <c r="C13" t="s">
        <v>118</v>
      </c>
      <c r="D13">
        <v>434</v>
      </c>
      <c r="E13">
        <v>169</v>
      </c>
      <c r="F13">
        <v>0</v>
      </c>
      <c r="G13">
        <v>903</v>
      </c>
      <c r="H13" t="s">
        <v>119</v>
      </c>
      <c r="I13">
        <v>18000</v>
      </c>
      <c r="J13">
        <v>200069408</v>
      </c>
      <c r="K13" t="s">
        <v>73</v>
      </c>
      <c r="L13" t="s">
        <v>120</v>
      </c>
      <c r="M13" t="s">
        <v>121</v>
      </c>
      <c r="N13">
        <v>240396</v>
      </c>
      <c r="O13">
        <v>29991</v>
      </c>
      <c r="P13" t="s">
        <v>122</v>
      </c>
      <c r="Q13">
        <v>0</v>
      </c>
      <c r="R13" t="s">
        <v>123</v>
      </c>
      <c r="S13" t="s">
        <v>124</v>
      </c>
      <c r="T13">
        <v>2367</v>
      </c>
      <c r="U13" t="s">
        <v>37</v>
      </c>
      <c r="V13" t="s">
        <v>38</v>
      </c>
      <c r="W13" t="s">
        <v>39</v>
      </c>
      <c r="X13">
        <v>209000000</v>
      </c>
      <c r="Y13">
        <v>2006</v>
      </c>
      <c r="Z13">
        <v>10000</v>
      </c>
      <c r="AA13">
        <v>6.1</v>
      </c>
      <c r="AB13">
        <v>2.35</v>
      </c>
      <c r="AC13">
        <v>0</v>
      </c>
    </row>
    <row r="14" spans="1:29">
      <c r="A14" t="s">
        <v>28</v>
      </c>
      <c r="C14" t="s">
        <v>125</v>
      </c>
      <c r="D14">
        <v>403</v>
      </c>
      <c r="E14">
        <v>106</v>
      </c>
      <c r="F14">
        <v>395</v>
      </c>
      <c r="G14">
        <v>393</v>
      </c>
      <c r="H14" t="s">
        <v>126</v>
      </c>
      <c r="I14">
        <v>451</v>
      </c>
      <c r="J14">
        <v>168368427</v>
      </c>
      <c r="K14" t="s">
        <v>127</v>
      </c>
      <c r="L14" t="s">
        <v>128</v>
      </c>
      <c r="M14" t="s">
        <v>129</v>
      </c>
      <c r="N14">
        <v>330784</v>
      </c>
      <c r="O14">
        <v>2023</v>
      </c>
      <c r="P14" t="s">
        <v>49</v>
      </c>
      <c r="Q14">
        <v>1</v>
      </c>
      <c r="R14" t="s">
        <v>130</v>
      </c>
      <c r="S14" t="s">
        <v>131</v>
      </c>
      <c r="T14">
        <v>1243</v>
      </c>
      <c r="U14" t="s">
        <v>37</v>
      </c>
      <c r="V14" t="s">
        <v>56</v>
      </c>
      <c r="W14" t="s">
        <v>39</v>
      </c>
      <c r="X14">
        <v>200000000</v>
      </c>
      <c r="Y14">
        <v>2008</v>
      </c>
      <c r="Z14">
        <v>412</v>
      </c>
      <c r="AA14">
        <v>6.7</v>
      </c>
      <c r="AB14">
        <v>2.35</v>
      </c>
      <c r="AC14">
        <v>0</v>
      </c>
    </row>
    <row r="15" spans="1:29">
      <c r="A15" t="s">
        <v>28</v>
      </c>
      <c r="C15" t="s">
        <v>40</v>
      </c>
      <c r="D15">
        <v>313</v>
      </c>
      <c r="E15">
        <v>151</v>
      </c>
      <c r="F15">
        <v>563</v>
      </c>
      <c r="G15">
        <v>1000</v>
      </c>
      <c r="H15" t="s">
        <v>41</v>
      </c>
      <c r="I15">
        <v>40000</v>
      </c>
      <c r="J15">
        <v>423032628</v>
      </c>
      <c r="K15" t="s">
        <v>42</v>
      </c>
      <c r="L15" t="s">
        <v>43</v>
      </c>
      <c r="M15" t="s">
        <v>132</v>
      </c>
      <c r="N15">
        <v>522040</v>
      </c>
      <c r="O15">
        <v>48486</v>
      </c>
      <c r="P15" t="s">
        <v>45</v>
      </c>
      <c r="Q15">
        <v>2</v>
      </c>
      <c r="R15" t="s">
        <v>133</v>
      </c>
      <c r="S15" t="s">
        <v>134</v>
      </c>
      <c r="T15">
        <v>1832</v>
      </c>
      <c r="U15" t="s">
        <v>37</v>
      </c>
      <c r="V15" t="s">
        <v>38</v>
      </c>
      <c r="W15" t="s">
        <v>39</v>
      </c>
      <c r="X15">
        <v>225000000</v>
      </c>
      <c r="Y15">
        <v>2006</v>
      </c>
      <c r="Z15">
        <v>5000</v>
      </c>
      <c r="AA15">
        <v>7.3</v>
      </c>
      <c r="AB15">
        <v>2.35</v>
      </c>
      <c r="AC15">
        <v>5000</v>
      </c>
    </row>
    <row r="16" spans="1:29">
      <c r="A16" t="s">
        <v>28</v>
      </c>
      <c r="C16" t="s">
        <v>40</v>
      </c>
      <c r="D16">
        <v>450</v>
      </c>
      <c r="E16">
        <v>150</v>
      </c>
      <c r="F16">
        <v>563</v>
      </c>
      <c r="G16">
        <v>1000</v>
      </c>
      <c r="H16" t="s">
        <v>135</v>
      </c>
      <c r="I16">
        <v>40000</v>
      </c>
      <c r="J16">
        <v>89289910</v>
      </c>
      <c r="K16" t="s">
        <v>136</v>
      </c>
      <c r="L16" t="s">
        <v>43</v>
      </c>
      <c r="M16" t="s">
        <v>137</v>
      </c>
      <c r="N16">
        <v>181792</v>
      </c>
      <c r="O16">
        <v>45757</v>
      </c>
      <c r="P16" t="s">
        <v>138</v>
      </c>
      <c r="Q16">
        <v>1</v>
      </c>
      <c r="R16" t="s">
        <v>139</v>
      </c>
      <c r="S16" t="s">
        <v>140</v>
      </c>
      <c r="T16">
        <v>711</v>
      </c>
      <c r="U16" t="s">
        <v>37</v>
      </c>
      <c r="V16" t="s">
        <v>38</v>
      </c>
      <c r="W16" t="s">
        <v>39</v>
      </c>
      <c r="X16">
        <v>215000000</v>
      </c>
      <c r="Y16">
        <v>2013</v>
      </c>
      <c r="Z16">
        <v>2000</v>
      </c>
      <c r="AA16">
        <v>6.5</v>
      </c>
      <c r="AB16">
        <v>2.35</v>
      </c>
      <c r="AC16">
        <v>48000</v>
      </c>
    </row>
    <row r="17" spans="1:29">
      <c r="A17" t="s">
        <v>28</v>
      </c>
      <c r="C17" t="s">
        <v>111</v>
      </c>
      <c r="D17">
        <v>733</v>
      </c>
      <c r="E17">
        <v>143</v>
      </c>
      <c r="F17">
        <v>0</v>
      </c>
      <c r="G17">
        <v>748</v>
      </c>
      <c r="H17" t="s">
        <v>141</v>
      </c>
      <c r="I17">
        <v>15000</v>
      </c>
      <c r="J17">
        <v>291021565</v>
      </c>
      <c r="K17" t="s">
        <v>31</v>
      </c>
      <c r="L17" t="s">
        <v>113</v>
      </c>
      <c r="M17" t="s">
        <v>142</v>
      </c>
      <c r="N17">
        <v>548573</v>
      </c>
      <c r="O17">
        <v>20495</v>
      </c>
      <c r="P17" t="s">
        <v>143</v>
      </c>
      <c r="Q17">
        <v>0</v>
      </c>
      <c r="R17" t="s">
        <v>144</v>
      </c>
      <c r="S17" t="s">
        <v>145</v>
      </c>
      <c r="T17">
        <v>2536</v>
      </c>
      <c r="U17" t="s">
        <v>37</v>
      </c>
      <c r="V17" t="s">
        <v>38</v>
      </c>
      <c r="W17" t="s">
        <v>39</v>
      </c>
      <c r="X17">
        <v>225000000</v>
      </c>
      <c r="Y17">
        <v>2013</v>
      </c>
      <c r="Z17">
        <v>3000</v>
      </c>
      <c r="AA17">
        <v>7.2</v>
      </c>
      <c r="AB17">
        <v>2.35</v>
      </c>
      <c r="AC17">
        <v>118000</v>
      </c>
    </row>
    <row r="18" spans="1:29">
      <c r="A18" t="s">
        <v>28</v>
      </c>
      <c r="C18" t="s">
        <v>146</v>
      </c>
      <c r="D18">
        <v>258</v>
      </c>
      <c r="E18">
        <v>150</v>
      </c>
      <c r="F18">
        <v>80</v>
      </c>
      <c r="G18">
        <v>201</v>
      </c>
      <c r="H18" t="s">
        <v>147</v>
      </c>
      <c r="I18">
        <v>22000</v>
      </c>
      <c r="J18">
        <v>141614023</v>
      </c>
      <c r="K18" t="s">
        <v>148</v>
      </c>
      <c r="L18" t="s">
        <v>149</v>
      </c>
      <c r="M18" t="s">
        <v>150</v>
      </c>
      <c r="N18">
        <v>149922</v>
      </c>
      <c r="O18">
        <v>22697</v>
      </c>
      <c r="P18" t="s">
        <v>151</v>
      </c>
      <c r="Q18">
        <v>4</v>
      </c>
      <c r="R18" t="s">
        <v>152</v>
      </c>
      <c r="S18" t="s">
        <v>153</v>
      </c>
      <c r="T18">
        <v>438</v>
      </c>
      <c r="U18" t="s">
        <v>37</v>
      </c>
      <c r="V18" t="s">
        <v>38</v>
      </c>
      <c r="W18" t="s">
        <v>95</v>
      </c>
      <c r="X18">
        <v>225000000</v>
      </c>
      <c r="Y18">
        <v>2008</v>
      </c>
      <c r="Z18">
        <v>216</v>
      </c>
      <c r="AA18">
        <v>6.6</v>
      </c>
      <c r="AB18">
        <v>2.35</v>
      </c>
      <c r="AC18">
        <v>0</v>
      </c>
    </row>
    <row r="19" spans="1:29">
      <c r="A19" t="s">
        <v>28</v>
      </c>
      <c r="C19" t="s">
        <v>96</v>
      </c>
      <c r="D19">
        <v>703</v>
      </c>
      <c r="E19">
        <v>173</v>
      </c>
      <c r="F19">
        <v>0</v>
      </c>
      <c r="G19">
        <v>19000</v>
      </c>
      <c r="H19" t="s">
        <v>97</v>
      </c>
      <c r="I19">
        <v>26000</v>
      </c>
      <c r="J19">
        <v>623279547</v>
      </c>
      <c r="K19" t="s">
        <v>73</v>
      </c>
      <c r="L19" t="s">
        <v>98</v>
      </c>
      <c r="M19" t="s">
        <v>154</v>
      </c>
      <c r="N19">
        <v>995415</v>
      </c>
      <c r="O19">
        <v>87697</v>
      </c>
      <c r="P19" t="s">
        <v>100</v>
      </c>
      <c r="Q19">
        <v>3</v>
      </c>
      <c r="R19" t="s">
        <v>155</v>
      </c>
      <c r="S19" t="s">
        <v>156</v>
      </c>
      <c r="T19">
        <v>1722</v>
      </c>
      <c r="U19" t="s">
        <v>37</v>
      </c>
      <c r="V19" t="s">
        <v>38</v>
      </c>
      <c r="W19" t="s">
        <v>39</v>
      </c>
      <c r="X19">
        <v>220000000</v>
      </c>
      <c r="Y19">
        <v>2012</v>
      </c>
      <c r="Z19">
        <v>21000</v>
      </c>
      <c r="AA19">
        <v>8.1</v>
      </c>
      <c r="AB19">
        <v>1.85</v>
      </c>
      <c r="AC19">
        <v>123000</v>
      </c>
    </row>
    <row r="20" spans="1:29">
      <c r="A20" t="s">
        <v>28</v>
      </c>
      <c r="C20" t="s">
        <v>157</v>
      </c>
      <c r="D20">
        <v>448</v>
      </c>
      <c r="E20">
        <v>136</v>
      </c>
      <c r="F20">
        <v>252</v>
      </c>
      <c r="G20">
        <v>1000</v>
      </c>
      <c r="H20" t="s">
        <v>158</v>
      </c>
      <c r="I20">
        <v>40000</v>
      </c>
      <c r="J20">
        <v>241063875</v>
      </c>
      <c r="K20" t="s">
        <v>42</v>
      </c>
      <c r="L20" t="s">
        <v>43</v>
      </c>
      <c r="M20" t="s">
        <v>159</v>
      </c>
      <c r="N20">
        <v>370704</v>
      </c>
      <c r="O20">
        <v>54083</v>
      </c>
      <c r="P20" t="s">
        <v>160</v>
      </c>
      <c r="Q20">
        <v>4</v>
      </c>
      <c r="R20" t="s">
        <v>161</v>
      </c>
      <c r="S20" t="s">
        <v>162</v>
      </c>
      <c r="T20">
        <v>484</v>
      </c>
      <c r="U20" t="s">
        <v>37</v>
      </c>
      <c r="V20" t="s">
        <v>38</v>
      </c>
      <c r="W20" t="s">
        <v>39</v>
      </c>
      <c r="X20">
        <v>250000000</v>
      </c>
      <c r="Y20">
        <v>2011</v>
      </c>
      <c r="Z20">
        <v>11000</v>
      </c>
      <c r="AA20">
        <v>6.7</v>
      </c>
      <c r="AB20">
        <v>2.35</v>
      </c>
      <c r="AC20">
        <v>58000</v>
      </c>
    </row>
    <row r="21" spans="1:29">
      <c r="A21" t="s">
        <v>28</v>
      </c>
      <c r="C21" t="s">
        <v>163</v>
      </c>
      <c r="D21">
        <v>451</v>
      </c>
      <c r="E21">
        <v>106</v>
      </c>
      <c r="F21">
        <v>188</v>
      </c>
      <c r="G21">
        <v>718</v>
      </c>
      <c r="H21" t="s">
        <v>164</v>
      </c>
      <c r="I21">
        <v>10000</v>
      </c>
      <c r="J21">
        <v>179020854</v>
      </c>
      <c r="K21" t="s">
        <v>165</v>
      </c>
      <c r="L21" t="s">
        <v>166</v>
      </c>
      <c r="M21" t="s">
        <v>167</v>
      </c>
      <c r="N21">
        <v>268154</v>
      </c>
      <c r="O21">
        <v>12572</v>
      </c>
      <c r="P21" t="s">
        <v>168</v>
      </c>
      <c r="Q21">
        <v>1</v>
      </c>
      <c r="R21" t="s">
        <v>169</v>
      </c>
      <c r="S21" t="s">
        <v>170</v>
      </c>
      <c r="T21">
        <v>341</v>
      </c>
      <c r="U21" t="s">
        <v>37</v>
      </c>
      <c r="V21" t="s">
        <v>38</v>
      </c>
      <c r="W21" t="s">
        <v>39</v>
      </c>
      <c r="X21">
        <v>225000000</v>
      </c>
      <c r="Y21">
        <v>2012</v>
      </c>
      <c r="Z21">
        <v>816</v>
      </c>
      <c r="AA21">
        <v>6.8</v>
      </c>
      <c r="AB21">
        <v>1.85</v>
      </c>
      <c r="AC21">
        <v>40000</v>
      </c>
    </row>
    <row r="22" spans="1:29">
      <c r="A22" t="s">
        <v>28</v>
      </c>
      <c r="C22" t="s">
        <v>171</v>
      </c>
      <c r="D22">
        <v>422</v>
      </c>
      <c r="E22">
        <v>164</v>
      </c>
      <c r="F22">
        <v>0</v>
      </c>
      <c r="G22">
        <v>773</v>
      </c>
      <c r="H22" t="s">
        <v>172</v>
      </c>
      <c r="I22">
        <v>5000</v>
      </c>
      <c r="J22">
        <v>255108370</v>
      </c>
      <c r="K22" t="s">
        <v>173</v>
      </c>
      <c r="L22" t="s">
        <v>174</v>
      </c>
      <c r="M22" t="s">
        <v>175</v>
      </c>
      <c r="N22">
        <v>354228</v>
      </c>
      <c r="O22">
        <v>9152</v>
      </c>
      <c r="P22" t="s">
        <v>176</v>
      </c>
      <c r="Q22">
        <v>0</v>
      </c>
      <c r="R22" t="s">
        <v>177</v>
      </c>
      <c r="S22" t="s">
        <v>178</v>
      </c>
      <c r="T22">
        <v>802</v>
      </c>
      <c r="U22" t="s">
        <v>37</v>
      </c>
      <c r="V22" t="s">
        <v>179</v>
      </c>
      <c r="W22" t="s">
        <v>39</v>
      </c>
      <c r="X22">
        <v>250000000</v>
      </c>
      <c r="Y22">
        <v>2014</v>
      </c>
      <c r="Z22">
        <v>972</v>
      </c>
      <c r="AA22">
        <v>7.5</v>
      </c>
      <c r="AB22">
        <v>2.35</v>
      </c>
      <c r="AC22">
        <v>65000</v>
      </c>
    </row>
    <row r="23" spans="1:29">
      <c r="A23" t="s">
        <v>28</v>
      </c>
      <c r="C23" t="s">
        <v>180</v>
      </c>
      <c r="D23">
        <v>599</v>
      </c>
      <c r="E23">
        <v>153</v>
      </c>
      <c r="F23">
        <v>464</v>
      </c>
      <c r="G23">
        <v>963</v>
      </c>
      <c r="H23" t="s">
        <v>181</v>
      </c>
      <c r="I23">
        <v>15000</v>
      </c>
      <c r="J23">
        <v>262030663</v>
      </c>
      <c r="K23" t="s">
        <v>42</v>
      </c>
      <c r="L23" t="s">
        <v>182</v>
      </c>
      <c r="M23" t="s">
        <v>183</v>
      </c>
      <c r="N23">
        <v>451803</v>
      </c>
      <c r="O23">
        <v>28489</v>
      </c>
      <c r="P23" t="s">
        <v>184</v>
      </c>
      <c r="Q23">
        <v>0</v>
      </c>
      <c r="R23" t="s">
        <v>185</v>
      </c>
      <c r="S23" t="s">
        <v>186</v>
      </c>
      <c r="T23">
        <v>1225</v>
      </c>
      <c r="U23" t="s">
        <v>37</v>
      </c>
      <c r="V23" t="s">
        <v>38</v>
      </c>
      <c r="W23" t="s">
        <v>39</v>
      </c>
      <c r="X23">
        <v>230000000</v>
      </c>
      <c r="Y23">
        <v>2012</v>
      </c>
      <c r="Z23">
        <v>10000</v>
      </c>
      <c r="AA23">
        <v>7</v>
      </c>
      <c r="AB23">
        <v>2.35</v>
      </c>
      <c r="AC23">
        <v>56000</v>
      </c>
    </row>
    <row r="24" spans="1:29">
      <c r="A24" t="s">
        <v>28</v>
      </c>
      <c r="C24" t="s">
        <v>187</v>
      </c>
      <c r="D24">
        <v>343</v>
      </c>
      <c r="E24">
        <v>156</v>
      </c>
      <c r="F24">
        <v>0</v>
      </c>
      <c r="G24">
        <v>738</v>
      </c>
      <c r="H24" t="s">
        <v>188</v>
      </c>
      <c r="I24">
        <v>891</v>
      </c>
      <c r="J24">
        <v>105219735</v>
      </c>
      <c r="K24" t="s">
        <v>189</v>
      </c>
      <c r="L24" t="s">
        <v>190</v>
      </c>
      <c r="M24" t="s">
        <v>191</v>
      </c>
      <c r="N24">
        <v>211765</v>
      </c>
      <c r="O24">
        <v>3244</v>
      </c>
      <c r="P24" t="s">
        <v>192</v>
      </c>
      <c r="Q24">
        <v>0</v>
      </c>
      <c r="R24" t="s">
        <v>193</v>
      </c>
      <c r="S24" t="s">
        <v>194</v>
      </c>
      <c r="T24">
        <v>546</v>
      </c>
      <c r="U24" t="s">
        <v>37</v>
      </c>
      <c r="V24" t="s">
        <v>38</v>
      </c>
      <c r="W24" t="s">
        <v>39</v>
      </c>
      <c r="X24">
        <v>200000000</v>
      </c>
      <c r="Y24">
        <v>2010</v>
      </c>
      <c r="Z24">
        <v>882</v>
      </c>
      <c r="AA24">
        <v>6.7</v>
      </c>
      <c r="AB24">
        <v>2.35</v>
      </c>
      <c r="AC24">
        <v>17000</v>
      </c>
    </row>
    <row r="25" spans="1:29">
      <c r="A25" t="s">
        <v>28</v>
      </c>
      <c r="C25" t="s">
        <v>171</v>
      </c>
      <c r="D25">
        <v>509</v>
      </c>
      <c r="E25">
        <v>186</v>
      </c>
      <c r="F25">
        <v>0</v>
      </c>
      <c r="G25">
        <v>773</v>
      </c>
      <c r="H25" t="s">
        <v>172</v>
      </c>
      <c r="I25">
        <v>5000</v>
      </c>
      <c r="J25">
        <v>258355354</v>
      </c>
      <c r="K25" t="s">
        <v>173</v>
      </c>
      <c r="L25" t="s">
        <v>174</v>
      </c>
      <c r="M25" t="s">
        <v>195</v>
      </c>
      <c r="N25">
        <v>483540</v>
      </c>
      <c r="O25">
        <v>9152</v>
      </c>
      <c r="P25" t="s">
        <v>176</v>
      </c>
      <c r="Q25">
        <v>6</v>
      </c>
      <c r="R25" t="s">
        <v>196</v>
      </c>
      <c r="S25" t="s">
        <v>197</v>
      </c>
      <c r="T25">
        <v>951</v>
      </c>
      <c r="U25" t="s">
        <v>37</v>
      </c>
      <c r="V25" t="s">
        <v>38</v>
      </c>
      <c r="W25" t="s">
        <v>39</v>
      </c>
      <c r="X25">
        <v>225000000</v>
      </c>
      <c r="Y25">
        <v>2013</v>
      </c>
      <c r="Z25">
        <v>972</v>
      </c>
      <c r="AA25">
        <v>7.9</v>
      </c>
      <c r="AB25">
        <v>2.35</v>
      </c>
      <c r="AC25">
        <v>83000</v>
      </c>
    </row>
    <row r="26" spans="1:29">
      <c r="A26" t="s">
        <v>28</v>
      </c>
      <c r="C26" t="s">
        <v>198</v>
      </c>
      <c r="D26">
        <v>251</v>
      </c>
      <c r="E26">
        <v>113</v>
      </c>
      <c r="F26">
        <v>129</v>
      </c>
      <c r="G26">
        <v>1000</v>
      </c>
      <c r="H26" t="s">
        <v>199</v>
      </c>
      <c r="I26">
        <v>16000</v>
      </c>
      <c r="J26">
        <v>70083519</v>
      </c>
      <c r="K26" t="s">
        <v>200</v>
      </c>
      <c r="L26" t="s">
        <v>201</v>
      </c>
      <c r="M26" t="s">
        <v>202</v>
      </c>
      <c r="N26">
        <v>149019</v>
      </c>
      <c r="O26">
        <v>24106</v>
      </c>
      <c r="P26" t="s">
        <v>203</v>
      </c>
      <c r="Q26">
        <v>2</v>
      </c>
      <c r="R26" t="s">
        <v>204</v>
      </c>
      <c r="S26" t="s">
        <v>205</v>
      </c>
      <c r="T26">
        <v>666</v>
      </c>
      <c r="U26" t="s">
        <v>37</v>
      </c>
      <c r="V26" t="s">
        <v>38</v>
      </c>
      <c r="W26" t="s">
        <v>39</v>
      </c>
      <c r="X26">
        <v>180000000</v>
      </c>
      <c r="Y26">
        <v>2007</v>
      </c>
      <c r="Z26">
        <v>6000</v>
      </c>
      <c r="AA26">
        <v>6.1</v>
      </c>
      <c r="AB26">
        <v>2.35</v>
      </c>
      <c r="AC26">
        <v>0</v>
      </c>
    </row>
    <row r="27" spans="1:29">
      <c r="A27" t="s">
        <v>28</v>
      </c>
      <c r="C27" t="s">
        <v>171</v>
      </c>
      <c r="D27">
        <v>446</v>
      </c>
      <c r="E27">
        <v>201</v>
      </c>
      <c r="F27">
        <v>0</v>
      </c>
      <c r="G27">
        <v>84</v>
      </c>
      <c r="H27" t="s">
        <v>206</v>
      </c>
      <c r="I27">
        <v>6000</v>
      </c>
      <c r="J27">
        <v>218051260</v>
      </c>
      <c r="K27" t="s">
        <v>207</v>
      </c>
      <c r="L27" t="s">
        <v>208</v>
      </c>
      <c r="M27" t="s">
        <v>209</v>
      </c>
      <c r="N27">
        <v>316018</v>
      </c>
      <c r="O27">
        <v>7123</v>
      </c>
      <c r="P27" t="s">
        <v>210</v>
      </c>
      <c r="Q27">
        <v>0</v>
      </c>
      <c r="R27" t="s">
        <v>211</v>
      </c>
      <c r="S27" t="s">
        <v>212</v>
      </c>
      <c r="T27">
        <v>2618</v>
      </c>
      <c r="U27" t="s">
        <v>37</v>
      </c>
      <c r="V27" t="s">
        <v>179</v>
      </c>
      <c r="W27" t="s">
        <v>39</v>
      </c>
      <c r="X27">
        <v>207000000</v>
      </c>
      <c r="Y27">
        <v>2005</v>
      </c>
      <c r="Z27">
        <v>919</v>
      </c>
      <c r="AA27">
        <v>7.2</v>
      </c>
      <c r="AB27">
        <v>2.35</v>
      </c>
      <c r="AC27">
        <v>0</v>
      </c>
    </row>
    <row r="28" spans="1:29">
      <c r="A28" t="s">
        <v>28</v>
      </c>
      <c r="C28" t="s">
        <v>29</v>
      </c>
      <c r="D28">
        <v>315</v>
      </c>
      <c r="E28">
        <v>194</v>
      </c>
      <c r="F28">
        <v>0</v>
      </c>
      <c r="G28">
        <v>794</v>
      </c>
      <c r="H28" t="s">
        <v>213</v>
      </c>
      <c r="I28">
        <v>29000</v>
      </c>
      <c r="J28">
        <v>658672302</v>
      </c>
      <c r="K28" t="s">
        <v>214</v>
      </c>
      <c r="L28" t="s">
        <v>215</v>
      </c>
      <c r="M28" t="s">
        <v>216</v>
      </c>
      <c r="N28">
        <v>793059</v>
      </c>
      <c r="O28">
        <v>45223</v>
      </c>
      <c r="P28" t="s">
        <v>217</v>
      </c>
      <c r="Q28">
        <v>0</v>
      </c>
      <c r="R28" t="s">
        <v>218</v>
      </c>
      <c r="S28" t="s">
        <v>219</v>
      </c>
      <c r="T28">
        <v>2528</v>
      </c>
      <c r="U28" t="s">
        <v>37</v>
      </c>
      <c r="V28" t="s">
        <v>38</v>
      </c>
      <c r="W28" t="s">
        <v>39</v>
      </c>
      <c r="X28">
        <v>200000000</v>
      </c>
      <c r="Y28">
        <v>1997</v>
      </c>
      <c r="Z28">
        <v>14000</v>
      </c>
      <c r="AA28">
        <v>7.7</v>
      </c>
      <c r="AB28">
        <v>2.35</v>
      </c>
      <c r="AC28">
        <v>26000</v>
      </c>
    </row>
    <row r="29" spans="1:29">
      <c r="A29" t="s">
        <v>28</v>
      </c>
      <c r="C29" t="s">
        <v>220</v>
      </c>
      <c r="D29">
        <v>516</v>
      </c>
      <c r="E29">
        <v>147</v>
      </c>
      <c r="F29">
        <v>94</v>
      </c>
      <c r="G29">
        <v>11000</v>
      </c>
      <c r="H29" t="s">
        <v>100</v>
      </c>
      <c r="I29">
        <v>21000</v>
      </c>
      <c r="J29">
        <v>407197282</v>
      </c>
      <c r="K29" t="s">
        <v>73</v>
      </c>
      <c r="L29" t="s">
        <v>97</v>
      </c>
      <c r="M29" t="s">
        <v>221</v>
      </c>
      <c r="N29">
        <v>272670</v>
      </c>
      <c r="O29">
        <v>64798</v>
      </c>
      <c r="P29" t="s">
        <v>222</v>
      </c>
      <c r="Q29">
        <v>0</v>
      </c>
      <c r="R29" t="s">
        <v>223</v>
      </c>
      <c r="S29" t="s">
        <v>224</v>
      </c>
      <c r="T29">
        <v>1022</v>
      </c>
      <c r="U29" t="s">
        <v>37</v>
      </c>
      <c r="V29" t="s">
        <v>38</v>
      </c>
      <c r="W29" t="s">
        <v>39</v>
      </c>
      <c r="X29">
        <v>250000000</v>
      </c>
      <c r="Y29">
        <v>2016</v>
      </c>
      <c r="Z29">
        <v>19000</v>
      </c>
      <c r="AA29">
        <v>8.1999999999999993</v>
      </c>
      <c r="AB29">
        <v>2.35</v>
      </c>
      <c r="AC29">
        <v>72000</v>
      </c>
    </row>
    <row r="30" spans="1:29">
      <c r="A30" t="s">
        <v>28</v>
      </c>
      <c r="C30" t="s">
        <v>225</v>
      </c>
      <c r="D30">
        <v>377</v>
      </c>
      <c r="E30">
        <v>131</v>
      </c>
      <c r="F30">
        <v>532</v>
      </c>
      <c r="G30">
        <v>627</v>
      </c>
      <c r="H30" t="s">
        <v>226</v>
      </c>
      <c r="I30">
        <v>14000</v>
      </c>
      <c r="J30">
        <v>65173160</v>
      </c>
      <c r="K30" t="s">
        <v>227</v>
      </c>
      <c r="L30" t="s">
        <v>228</v>
      </c>
      <c r="M30" t="s">
        <v>229</v>
      </c>
      <c r="N30">
        <v>202382</v>
      </c>
      <c r="O30">
        <v>26679</v>
      </c>
      <c r="P30" t="s">
        <v>230</v>
      </c>
      <c r="Q30">
        <v>0</v>
      </c>
      <c r="R30" t="s">
        <v>231</v>
      </c>
      <c r="S30" t="s">
        <v>232</v>
      </c>
      <c r="T30">
        <v>751</v>
      </c>
      <c r="U30" t="s">
        <v>37</v>
      </c>
      <c r="V30" t="s">
        <v>38</v>
      </c>
      <c r="W30" t="s">
        <v>39</v>
      </c>
      <c r="X30">
        <v>209000000</v>
      </c>
      <c r="Y30">
        <v>2012</v>
      </c>
      <c r="Z30">
        <v>10000</v>
      </c>
      <c r="AA30">
        <v>5.9</v>
      </c>
      <c r="AB30">
        <v>2.35</v>
      </c>
      <c r="AC30">
        <v>44000</v>
      </c>
    </row>
    <row r="31" spans="1:29">
      <c r="A31" t="s">
        <v>28</v>
      </c>
      <c r="C31" t="s">
        <v>233</v>
      </c>
      <c r="D31">
        <v>644</v>
      </c>
      <c r="E31">
        <v>124</v>
      </c>
      <c r="F31">
        <v>365</v>
      </c>
      <c r="G31">
        <v>1000</v>
      </c>
      <c r="H31" t="s">
        <v>234</v>
      </c>
      <c r="I31">
        <v>3000</v>
      </c>
      <c r="J31">
        <v>652177271</v>
      </c>
      <c r="K31" t="s">
        <v>227</v>
      </c>
      <c r="L31" t="s">
        <v>235</v>
      </c>
      <c r="M31" t="s">
        <v>236</v>
      </c>
      <c r="N31">
        <v>418214</v>
      </c>
      <c r="O31">
        <v>8458</v>
      </c>
      <c r="P31" t="s">
        <v>237</v>
      </c>
      <c r="Q31">
        <v>0</v>
      </c>
      <c r="R31" t="s">
        <v>238</v>
      </c>
      <c r="S31" t="s">
        <v>239</v>
      </c>
      <c r="T31">
        <v>1290</v>
      </c>
      <c r="U31" t="s">
        <v>37</v>
      </c>
      <c r="V31" t="s">
        <v>38</v>
      </c>
      <c r="W31" t="s">
        <v>39</v>
      </c>
      <c r="X31">
        <v>150000000</v>
      </c>
      <c r="Y31">
        <v>2015</v>
      </c>
      <c r="Z31">
        <v>2000</v>
      </c>
      <c r="AA31">
        <v>7</v>
      </c>
      <c r="AB31">
        <v>2</v>
      </c>
      <c r="AC31">
        <v>150000</v>
      </c>
    </row>
    <row r="32" spans="1:29">
      <c r="A32" t="s">
        <v>28</v>
      </c>
      <c r="C32" t="s">
        <v>48</v>
      </c>
      <c r="D32">
        <v>750</v>
      </c>
      <c r="E32">
        <v>143</v>
      </c>
      <c r="F32">
        <v>0</v>
      </c>
      <c r="G32">
        <v>393</v>
      </c>
      <c r="H32" t="s">
        <v>240</v>
      </c>
      <c r="I32">
        <v>883</v>
      </c>
      <c r="J32">
        <v>304360277</v>
      </c>
      <c r="K32" t="s">
        <v>50</v>
      </c>
      <c r="L32" t="s">
        <v>241</v>
      </c>
      <c r="M32" t="s">
        <v>242</v>
      </c>
      <c r="N32">
        <v>522030</v>
      </c>
      <c r="O32">
        <v>2039</v>
      </c>
      <c r="P32" t="s">
        <v>49</v>
      </c>
      <c r="Q32">
        <v>0</v>
      </c>
      <c r="R32" t="s">
        <v>243</v>
      </c>
      <c r="S32" t="s">
        <v>244</v>
      </c>
      <c r="T32">
        <v>1498</v>
      </c>
      <c r="U32" t="s">
        <v>37</v>
      </c>
      <c r="V32" t="s">
        <v>56</v>
      </c>
      <c r="W32" t="s">
        <v>39</v>
      </c>
      <c r="X32">
        <v>200000000</v>
      </c>
      <c r="Y32">
        <v>2012</v>
      </c>
      <c r="Z32">
        <v>563</v>
      </c>
      <c r="AA32">
        <v>7.8</v>
      </c>
      <c r="AB32">
        <v>2.35</v>
      </c>
      <c r="AC32">
        <v>80000</v>
      </c>
    </row>
    <row r="33" spans="1:29">
      <c r="A33" t="s">
        <v>28</v>
      </c>
      <c r="C33" t="s">
        <v>79</v>
      </c>
      <c r="D33">
        <v>300</v>
      </c>
      <c r="E33">
        <v>135</v>
      </c>
      <c r="F33">
        <v>0</v>
      </c>
      <c r="G33">
        <v>4000</v>
      </c>
      <c r="H33" t="s">
        <v>80</v>
      </c>
      <c r="I33">
        <v>24000</v>
      </c>
      <c r="J33">
        <v>373377893</v>
      </c>
      <c r="K33" t="s">
        <v>245</v>
      </c>
      <c r="L33" t="s">
        <v>82</v>
      </c>
      <c r="M33" t="s">
        <v>246</v>
      </c>
      <c r="N33">
        <v>411164</v>
      </c>
      <c r="O33">
        <v>43388</v>
      </c>
      <c r="P33" t="s">
        <v>84</v>
      </c>
      <c r="Q33">
        <v>1</v>
      </c>
      <c r="R33" t="s">
        <v>247</v>
      </c>
      <c r="S33" t="s">
        <v>248</v>
      </c>
      <c r="T33">
        <v>1303</v>
      </c>
      <c r="U33" t="s">
        <v>37</v>
      </c>
      <c r="V33" t="s">
        <v>38</v>
      </c>
      <c r="W33" t="s">
        <v>39</v>
      </c>
      <c r="X33">
        <v>200000000</v>
      </c>
      <c r="Y33">
        <v>2004</v>
      </c>
      <c r="Z33">
        <v>11000</v>
      </c>
      <c r="AA33">
        <v>7.3</v>
      </c>
      <c r="AB33">
        <v>2.35</v>
      </c>
      <c r="AC33">
        <v>0</v>
      </c>
    </row>
    <row r="34" spans="1:29">
      <c r="A34" t="s">
        <v>28</v>
      </c>
      <c r="C34" t="s">
        <v>249</v>
      </c>
      <c r="D34">
        <v>608</v>
      </c>
      <c r="E34">
        <v>195</v>
      </c>
      <c r="F34">
        <v>1000</v>
      </c>
      <c r="G34">
        <v>3000</v>
      </c>
      <c r="H34" t="s">
        <v>250</v>
      </c>
      <c r="I34">
        <v>21000</v>
      </c>
      <c r="J34">
        <v>408992272</v>
      </c>
      <c r="K34" t="s">
        <v>73</v>
      </c>
      <c r="L34" t="s">
        <v>97</v>
      </c>
      <c r="M34" t="s">
        <v>251</v>
      </c>
      <c r="N34">
        <v>557489</v>
      </c>
      <c r="O34">
        <v>30426</v>
      </c>
      <c r="P34" t="s">
        <v>252</v>
      </c>
      <c r="Q34">
        <v>3</v>
      </c>
      <c r="R34" t="s">
        <v>253</v>
      </c>
      <c r="S34" t="s">
        <v>254</v>
      </c>
      <c r="T34">
        <v>1187</v>
      </c>
      <c r="U34" t="s">
        <v>37</v>
      </c>
      <c r="V34" t="s">
        <v>38</v>
      </c>
      <c r="W34" t="s">
        <v>39</v>
      </c>
      <c r="X34">
        <v>200000000</v>
      </c>
      <c r="Y34">
        <v>2013</v>
      </c>
      <c r="Z34">
        <v>4000</v>
      </c>
      <c r="AA34">
        <v>7.2</v>
      </c>
      <c r="AB34">
        <v>2.35</v>
      </c>
      <c r="AC34">
        <v>95000</v>
      </c>
    </row>
    <row r="35" spans="1:29">
      <c r="A35" t="s">
        <v>28</v>
      </c>
      <c r="C35" t="s">
        <v>255</v>
      </c>
      <c r="D35">
        <v>451</v>
      </c>
      <c r="E35">
        <v>108</v>
      </c>
      <c r="F35">
        <v>13000</v>
      </c>
      <c r="G35">
        <v>11000</v>
      </c>
      <c r="H35" t="s">
        <v>106</v>
      </c>
      <c r="I35">
        <v>40000</v>
      </c>
      <c r="J35">
        <v>334185206</v>
      </c>
      <c r="K35" t="s">
        <v>200</v>
      </c>
      <c r="L35" t="s">
        <v>43</v>
      </c>
      <c r="M35" t="s">
        <v>256</v>
      </c>
      <c r="N35">
        <v>306320</v>
      </c>
      <c r="O35">
        <v>79957</v>
      </c>
      <c r="P35" t="s">
        <v>257</v>
      </c>
      <c r="Q35">
        <v>0</v>
      </c>
      <c r="R35" t="s">
        <v>258</v>
      </c>
      <c r="S35" t="s">
        <v>259</v>
      </c>
      <c r="T35">
        <v>736</v>
      </c>
      <c r="U35" t="s">
        <v>37</v>
      </c>
      <c r="V35" t="s">
        <v>38</v>
      </c>
      <c r="W35" t="s">
        <v>95</v>
      </c>
      <c r="X35">
        <v>200000000</v>
      </c>
      <c r="Y35">
        <v>2010</v>
      </c>
      <c r="Z35">
        <v>25000</v>
      </c>
      <c r="AA35">
        <v>6.5</v>
      </c>
      <c r="AB35">
        <v>1.85</v>
      </c>
      <c r="AC35">
        <v>24000</v>
      </c>
    </row>
    <row r="36" spans="1:29">
      <c r="A36" t="s">
        <v>28</v>
      </c>
      <c r="C36" t="s">
        <v>260</v>
      </c>
      <c r="D36">
        <v>334</v>
      </c>
      <c r="E36">
        <v>104</v>
      </c>
      <c r="F36">
        <v>420</v>
      </c>
      <c r="G36">
        <v>560</v>
      </c>
      <c r="H36" t="s">
        <v>261</v>
      </c>
      <c r="I36">
        <v>20000</v>
      </c>
      <c r="J36">
        <v>234360014</v>
      </c>
      <c r="K36" t="s">
        <v>262</v>
      </c>
      <c r="L36" t="s">
        <v>263</v>
      </c>
      <c r="M36" t="s">
        <v>264</v>
      </c>
      <c r="N36">
        <v>383427</v>
      </c>
      <c r="O36">
        <v>21714</v>
      </c>
      <c r="P36" t="s">
        <v>265</v>
      </c>
      <c r="Q36">
        <v>0</v>
      </c>
      <c r="R36" t="s">
        <v>266</v>
      </c>
      <c r="S36" t="s">
        <v>267</v>
      </c>
      <c r="T36">
        <v>1912</v>
      </c>
      <c r="U36" t="s">
        <v>37</v>
      </c>
      <c r="V36" t="s">
        <v>268</v>
      </c>
      <c r="W36" t="s">
        <v>39</v>
      </c>
      <c r="X36">
        <v>210000000</v>
      </c>
      <c r="Y36">
        <v>2006</v>
      </c>
      <c r="Z36">
        <v>808</v>
      </c>
      <c r="AA36">
        <v>6.8</v>
      </c>
      <c r="AB36">
        <v>2.35</v>
      </c>
      <c r="AC36">
        <v>0</v>
      </c>
    </row>
    <row r="37" spans="1:29">
      <c r="A37" t="s">
        <v>28</v>
      </c>
      <c r="C37" t="s">
        <v>269</v>
      </c>
      <c r="D37">
        <v>376</v>
      </c>
      <c r="E37">
        <v>104</v>
      </c>
      <c r="F37">
        <v>37</v>
      </c>
      <c r="G37">
        <v>760</v>
      </c>
      <c r="H37" t="s">
        <v>270</v>
      </c>
      <c r="I37">
        <v>12000</v>
      </c>
      <c r="J37">
        <v>268488329</v>
      </c>
      <c r="K37" t="s">
        <v>271</v>
      </c>
      <c r="L37" t="s">
        <v>272</v>
      </c>
      <c r="M37" t="s">
        <v>273</v>
      </c>
      <c r="N37">
        <v>235025</v>
      </c>
      <c r="O37">
        <v>14863</v>
      </c>
      <c r="P37" t="s">
        <v>274</v>
      </c>
      <c r="Q37">
        <v>0</v>
      </c>
      <c r="R37" t="s">
        <v>275</v>
      </c>
      <c r="S37" t="s">
        <v>276</v>
      </c>
      <c r="T37">
        <v>265</v>
      </c>
      <c r="U37" t="s">
        <v>37</v>
      </c>
      <c r="V37" t="s">
        <v>38</v>
      </c>
      <c r="W37" t="s">
        <v>277</v>
      </c>
      <c r="X37">
        <v>200000000</v>
      </c>
      <c r="Y37">
        <v>2013</v>
      </c>
      <c r="Z37">
        <v>779</v>
      </c>
      <c r="AA37">
        <v>7.3</v>
      </c>
      <c r="AB37">
        <v>1.85</v>
      </c>
      <c r="AC37">
        <v>44000</v>
      </c>
    </row>
    <row r="38" spans="1:29">
      <c r="A38" t="s">
        <v>28</v>
      </c>
      <c r="C38" t="s">
        <v>278</v>
      </c>
      <c r="D38">
        <v>366</v>
      </c>
      <c r="E38">
        <v>150</v>
      </c>
      <c r="F38">
        <v>0</v>
      </c>
      <c r="G38">
        <v>464</v>
      </c>
      <c r="H38" t="s">
        <v>279</v>
      </c>
      <c r="I38">
        <v>894</v>
      </c>
      <c r="J38">
        <v>402076689</v>
      </c>
      <c r="K38" t="s">
        <v>73</v>
      </c>
      <c r="L38" t="s">
        <v>280</v>
      </c>
      <c r="M38" t="s">
        <v>281</v>
      </c>
      <c r="N38">
        <v>323207</v>
      </c>
      <c r="O38">
        <v>3218</v>
      </c>
      <c r="P38" t="s">
        <v>282</v>
      </c>
      <c r="Q38">
        <v>0</v>
      </c>
      <c r="R38" t="s">
        <v>283</v>
      </c>
      <c r="S38" t="s">
        <v>284</v>
      </c>
      <c r="T38">
        <v>1439</v>
      </c>
      <c r="U38" t="s">
        <v>37</v>
      </c>
      <c r="V38" t="s">
        <v>38</v>
      </c>
      <c r="W38" t="s">
        <v>39</v>
      </c>
      <c r="X38">
        <v>200000000</v>
      </c>
      <c r="Y38">
        <v>2009</v>
      </c>
      <c r="Z38">
        <v>581</v>
      </c>
      <c r="AA38">
        <v>6</v>
      </c>
      <c r="AB38">
        <v>2.35</v>
      </c>
      <c r="AC38">
        <v>0</v>
      </c>
    </row>
    <row r="39" spans="1:29">
      <c r="A39" t="s">
        <v>28</v>
      </c>
      <c r="C39" t="s">
        <v>278</v>
      </c>
      <c r="D39">
        <v>378</v>
      </c>
      <c r="E39">
        <v>165</v>
      </c>
      <c r="F39">
        <v>0</v>
      </c>
      <c r="G39">
        <v>808</v>
      </c>
      <c r="H39" t="s">
        <v>285</v>
      </c>
      <c r="I39">
        <v>974</v>
      </c>
      <c r="J39">
        <v>245428137</v>
      </c>
      <c r="K39" t="s">
        <v>73</v>
      </c>
      <c r="L39" t="s">
        <v>286</v>
      </c>
      <c r="M39" t="s">
        <v>287</v>
      </c>
      <c r="N39">
        <v>242420</v>
      </c>
      <c r="O39">
        <v>3988</v>
      </c>
      <c r="P39" t="s">
        <v>261</v>
      </c>
      <c r="Q39">
        <v>2</v>
      </c>
      <c r="R39" t="s">
        <v>288</v>
      </c>
      <c r="S39" t="s">
        <v>289</v>
      </c>
      <c r="T39">
        <v>918</v>
      </c>
      <c r="U39" t="s">
        <v>37</v>
      </c>
      <c r="V39" t="s">
        <v>38</v>
      </c>
      <c r="W39" t="s">
        <v>39</v>
      </c>
      <c r="X39">
        <v>210000000</v>
      </c>
      <c r="Y39">
        <v>2014</v>
      </c>
      <c r="Z39">
        <v>956</v>
      </c>
      <c r="AA39">
        <v>5.7</v>
      </c>
      <c r="AB39">
        <v>2.35</v>
      </c>
      <c r="AC39">
        <v>56000</v>
      </c>
    </row>
    <row r="40" spans="1:29">
      <c r="A40" t="s">
        <v>28</v>
      </c>
      <c r="C40" t="s">
        <v>79</v>
      </c>
      <c r="D40">
        <v>525</v>
      </c>
      <c r="E40">
        <v>130</v>
      </c>
      <c r="F40">
        <v>0</v>
      </c>
      <c r="G40">
        <v>11000</v>
      </c>
      <c r="H40" t="s">
        <v>290</v>
      </c>
      <c r="I40">
        <v>44000</v>
      </c>
      <c r="J40">
        <v>234903076</v>
      </c>
      <c r="K40" t="s">
        <v>200</v>
      </c>
      <c r="L40" t="s">
        <v>291</v>
      </c>
      <c r="M40" t="s">
        <v>292</v>
      </c>
      <c r="N40">
        <v>175409</v>
      </c>
      <c r="O40">
        <v>73441</v>
      </c>
      <c r="P40" t="s">
        <v>80</v>
      </c>
      <c r="Q40">
        <v>4</v>
      </c>
      <c r="R40" t="s">
        <v>293</v>
      </c>
      <c r="S40" t="s">
        <v>294</v>
      </c>
      <c r="T40">
        <v>511</v>
      </c>
      <c r="U40" t="s">
        <v>37</v>
      </c>
      <c r="V40" t="s">
        <v>38</v>
      </c>
      <c r="W40" t="s">
        <v>95</v>
      </c>
      <c r="X40">
        <v>215000000</v>
      </c>
      <c r="Y40">
        <v>2013</v>
      </c>
      <c r="Z40">
        <v>15000</v>
      </c>
      <c r="AA40">
        <v>6.4</v>
      </c>
      <c r="AB40">
        <v>2.35</v>
      </c>
      <c r="AC40">
        <v>60000</v>
      </c>
    </row>
    <row r="41" spans="1:29">
      <c r="A41" t="s">
        <v>28</v>
      </c>
      <c r="C41" t="s">
        <v>180</v>
      </c>
      <c r="D41">
        <v>495</v>
      </c>
      <c r="E41">
        <v>142</v>
      </c>
      <c r="F41">
        <v>464</v>
      </c>
      <c r="G41">
        <v>825</v>
      </c>
      <c r="H41" t="s">
        <v>181</v>
      </c>
      <c r="I41">
        <v>15000</v>
      </c>
      <c r="J41">
        <v>202853933</v>
      </c>
      <c r="K41" t="s">
        <v>31</v>
      </c>
      <c r="L41" t="s">
        <v>182</v>
      </c>
      <c r="M41" t="s">
        <v>295</v>
      </c>
      <c r="N41">
        <v>321227</v>
      </c>
      <c r="O41">
        <v>28631</v>
      </c>
      <c r="P41" t="s">
        <v>296</v>
      </c>
      <c r="Q41">
        <v>0</v>
      </c>
      <c r="R41" t="s">
        <v>297</v>
      </c>
      <c r="S41" t="s">
        <v>298</v>
      </c>
      <c r="T41">
        <v>1067</v>
      </c>
      <c r="U41" t="s">
        <v>37</v>
      </c>
      <c r="V41" t="s">
        <v>38</v>
      </c>
      <c r="W41" t="s">
        <v>39</v>
      </c>
      <c r="X41">
        <v>200000000</v>
      </c>
      <c r="Y41">
        <v>2014</v>
      </c>
      <c r="Z41">
        <v>10000</v>
      </c>
      <c r="AA41">
        <v>6.7</v>
      </c>
      <c r="AB41">
        <v>2.35</v>
      </c>
      <c r="AC41">
        <v>41000</v>
      </c>
    </row>
    <row r="42" spans="1:29">
      <c r="A42" t="s">
        <v>28</v>
      </c>
      <c r="C42" t="s">
        <v>299</v>
      </c>
      <c r="D42">
        <v>469</v>
      </c>
      <c r="E42">
        <v>125</v>
      </c>
      <c r="F42">
        <v>364</v>
      </c>
      <c r="G42">
        <v>1000</v>
      </c>
      <c r="H42" t="s">
        <v>300</v>
      </c>
      <c r="I42">
        <v>12000</v>
      </c>
      <c r="J42">
        <v>172051787</v>
      </c>
      <c r="K42" t="s">
        <v>73</v>
      </c>
      <c r="L42" t="s">
        <v>301</v>
      </c>
      <c r="M42" t="s">
        <v>302</v>
      </c>
      <c r="N42">
        <v>264183</v>
      </c>
      <c r="O42">
        <v>25550</v>
      </c>
      <c r="P42" t="s">
        <v>303</v>
      </c>
      <c r="Q42">
        <v>0</v>
      </c>
      <c r="R42" t="s">
        <v>304</v>
      </c>
      <c r="S42" t="s">
        <v>305</v>
      </c>
      <c r="T42">
        <v>665</v>
      </c>
      <c r="U42" t="s">
        <v>37</v>
      </c>
      <c r="V42" t="s">
        <v>38</v>
      </c>
      <c r="W42" t="s">
        <v>95</v>
      </c>
      <c r="X42">
        <v>170000000</v>
      </c>
      <c r="Y42">
        <v>2010</v>
      </c>
      <c r="Z42">
        <v>10000</v>
      </c>
      <c r="AA42">
        <v>6.8</v>
      </c>
      <c r="AB42">
        <v>2.35</v>
      </c>
      <c r="AC42">
        <v>30000</v>
      </c>
    </row>
    <row r="43" spans="1:29">
      <c r="A43" t="s">
        <v>28</v>
      </c>
      <c r="C43" t="s">
        <v>306</v>
      </c>
      <c r="D43">
        <v>304</v>
      </c>
      <c r="E43">
        <v>106</v>
      </c>
      <c r="F43">
        <v>487</v>
      </c>
      <c r="G43">
        <v>776</v>
      </c>
      <c r="H43" t="s">
        <v>206</v>
      </c>
      <c r="I43">
        <v>1000</v>
      </c>
      <c r="J43">
        <v>191450875</v>
      </c>
      <c r="K43" t="s">
        <v>307</v>
      </c>
      <c r="L43" t="s">
        <v>308</v>
      </c>
      <c r="M43" t="s">
        <v>309</v>
      </c>
      <c r="N43">
        <v>101178</v>
      </c>
      <c r="O43">
        <v>4482</v>
      </c>
      <c r="P43" t="s">
        <v>310</v>
      </c>
      <c r="Q43">
        <v>0</v>
      </c>
      <c r="R43" t="s">
        <v>311</v>
      </c>
      <c r="S43" t="s">
        <v>312</v>
      </c>
      <c r="T43">
        <v>283</v>
      </c>
      <c r="U43" t="s">
        <v>37</v>
      </c>
      <c r="V43" t="s">
        <v>38</v>
      </c>
      <c r="W43" t="s">
        <v>277</v>
      </c>
      <c r="X43">
        <v>200000000</v>
      </c>
      <c r="Y43">
        <v>2011</v>
      </c>
      <c r="Z43">
        <v>919</v>
      </c>
      <c r="AA43">
        <v>6.3</v>
      </c>
      <c r="AB43">
        <v>2.35</v>
      </c>
      <c r="AC43">
        <v>10000</v>
      </c>
    </row>
    <row r="44" spans="1:29">
      <c r="A44" t="s">
        <v>28</v>
      </c>
      <c r="C44" t="s">
        <v>313</v>
      </c>
      <c r="D44">
        <v>436</v>
      </c>
      <c r="E44">
        <v>123</v>
      </c>
      <c r="F44">
        <v>258</v>
      </c>
      <c r="G44">
        <v>326</v>
      </c>
      <c r="H44" t="s">
        <v>314</v>
      </c>
      <c r="I44">
        <v>16000</v>
      </c>
      <c r="J44">
        <v>116593191</v>
      </c>
      <c r="K44" t="s">
        <v>73</v>
      </c>
      <c r="L44" t="s">
        <v>315</v>
      </c>
      <c r="M44" t="s">
        <v>316</v>
      </c>
      <c r="N44">
        <v>223393</v>
      </c>
      <c r="O44">
        <v>17657</v>
      </c>
      <c r="P44" t="s">
        <v>317</v>
      </c>
      <c r="Q44">
        <v>2</v>
      </c>
      <c r="R44" t="s">
        <v>318</v>
      </c>
      <c r="S44" t="s">
        <v>319</v>
      </c>
      <c r="T44">
        <v>550</v>
      </c>
      <c r="U44" t="s">
        <v>37</v>
      </c>
      <c r="V44" t="s">
        <v>38</v>
      </c>
      <c r="W44" t="s">
        <v>39</v>
      </c>
      <c r="X44">
        <v>200000000</v>
      </c>
      <c r="Y44">
        <v>2011</v>
      </c>
      <c r="Z44">
        <v>368</v>
      </c>
      <c r="AA44">
        <v>5.6</v>
      </c>
      <c r="AB44">
        <v>2.35</v>
      </c>
      <c r="AC44">
        <v>24000</v>
      </c>
    </row>
    <row r="45" spans="1:29">
      <c r="A45" t="s">
        <v>28</v>
      </c>
      <c r="C45" t="s">
        <v>320</v>
      </c>
      <c r="D45">
        <v>453</v>
      </c>
      <c r="E45">
        <v>103</v>
      </c>
      <c r="F45">
        <v>125</v>
      </c>
      <c r="G45">
        <v>721</v>
      </c>
      <c r="H45" t="s">
        <v>321</v>
      </c>
      <c r="I45">
        <v>15000</v>
      </c>
      <c r="J45">
        <v>414984497</v>
      </c>
      <c r="K45" t="s">
        <v>271</v>
      </c>
      <c r="L45" t="s">
        <v>322</v>
      </c>
      <c r="M45" t="s">
        <v>323</v>
      </c>
      <c r="N45">
        <v>544884</v>
      </c>
      <c r="O45">
        <v>19085</v>
      </c>
      <c r="P45" t="s">
        <v>324</v>
      </c>
      <c r="Q45">
        <v>3</v>
      </c>
      <c r="R45" t="s">
        <v>325</v>
      </c>
      <c r="S45" t="s">
        <v>326</v>
      </c>
      <c r="T45">
        <v>733</v>
      </c>
      <c r="U45" t="s">
        <v>37</v>
      </c>
      <c r="V45" t="s">
        <v>38</v>
      </c>
      <c r="W45" t="s">
        <v>277</v>
      </c>
      <c r="X45">
        <v>200000000</v>
      </c>
      <c r="Y45">
        <v>2010</v>
      </c>
      <c r="Z45">
        <v>1000</v>
      </c>
      <c r="AA45">
        <v>8.3000000000000007</v>
      </c>
      <c r="AB45">
        <v>1.85</v>
      </c>
      <c r="AC45">
        <v>30000</v>
      </c>
    </row>
    <row r="46" spans="1:29">
      <c r="A46" t="s">
        <v>28</v>
      </c>
      <c r="C46" t="s">
        <v>327</v>
      </c>
      <c r="D46">
        <v>422</v>
      </c>
      <c r="E46">
        <v>118</v>
      </c>
      <c r="F46">
        <v>368</v>
      </c>
      <c r="G46">
        <v>988</v>
      </c>
      <c r="H46" t="s">
        <v>235</v>
      </c>
      <c r="I46">
        <v>23000</v>
      </c>
      <c r="J46">
        <v>125320003</v>
      </c>
      <c r="K46" t="s">
        <v>73</v>
      </c>
      <c r="L46" t="s">
        <v>58</v>
      </c>
      <c r="M46" t="s">
        <v>328</v>
      </c>
      <c r="N46">
        <v>286095</v>
      </c>
      <c r="O46">
        <v>27468</v>
      </c>
      <c r="P46" t="s">
        <v>329</v>
      </c>
      <c r="Q46">
        <v>0</v>
      </c>
      <c r="R46" t="s">
        <v>330</v>
      </c>
      <c r="S46" t="s">
        <v>331</v>
      </c>
      <c r="T46">
        <v>974</v>
      </c>
      <c r="U46" t="s">
        <v>37</v>
      </c>
      <c r="V46" t="s">
        <v>38</v>
      </c>
      <c r="W46" t="s">
        <v>39</v>
      </c>
      <c r="X46">
        <v>200000000</v>
      </c>
      <c r="Y46">
        <v>2009</v>
      </c>
      <c r="Z46">
        <v>3000</v>
      </c>
      <c r="AA46">
        <v>6.6</v>
      </c>
      <c r="AB46">
        <v>2.35</v>
      </c>
      <c r="AC46">
        <v>0</v>
      </c>
    </row>
    <row r="47" spans="1:29">
      <c r="A47" t="s">
        <v>28</v>
      </c>
      <c r="C47" t="s">
        <v>332</v>
      </c>
      <c r="D47">
        <v>424</v>
      </c>
      <c r="E47">
        <v>140</v>
      </c>
      <c r="F47">
        <v>0</v>
      </c>
      <c r="G47">
        <v>14000</v>
      </c>
      <c r="H47" t="s">
        <v>333</v>
      </c>
      <c r="I47">
        <v>26000</v>
      </c>
      <c r="J47">
        <v>350034110</v>
      </c>
      <c r="K47" t="s">
        <v>334</v>
      </c>
      <c r="L47" t="s">
        <v>335</v>
      </c>
      <c r="M47" t="s">
        <v>336</v>
      </c>
      <c r="N47">
        <v>278232</v>
      </c>
      <c r="O47">
        <v>79150</v>
      </c>
      <c r="P47" t="s">
        <v>337</v>
      </c>
      <c r="Q47">
        <v>0</v>
      </c>
      <c r="R47" t="s">
        <v>338</v>
      </c>
      <c r="S47" t="s">
        <v>339</v>
      </c>
      <c r="T47">
        <v>657</v>
      </c>
      <c r="U47" t="s">
        <v>37</v>
      </c>
      <c r="V47" t="s">
        <v>38</v>
      </c>
      <c r="W47" t="s">
        <v>39</v>
      </c>
      <c r="X47">
        <v>190000000</v>
      </c>
      <c r="Y47">
        <v>2015</v>
      </c>
      <c r="Z47">
        <v>23000</v>
      </c>
      <c r="AA47">
        <v>7.2</v>
      </c>
      <c r="AB47">
        <v>2.35</v>
      </c>
      <c r="AC47">
        <v>94000</v>
      </c>
    </row>
    <row r="48" spans="1:29">
      <c r="A48" t="s">
        <v>28</v>
      </c>
      <c r="C48" t="s">
        <v>125</v>
      </c>
      <c r="D48">
        <v>654</v>
      </c>
      <c r="E48">
        <v>123</v>
      </c>
      <c r="F48">
        <v>395</v>
      </c>
      <c r="G48">
        <v>1000</v>
      </c>
      <c r="H48" t="s">
        <v>340</v>
      </c>
      <c r="I48">
        <v>17000</v>
      </c>
      <c r="J48">
        <v>202351611</v>
      </c>
      <c r="K48" t="s">
        <v>341</v>
      </c>
      <c r="L48" t="s">
        <v>342</v>
      </c>
      <c r="M48" t="s">
        <v>343</v>
      </c>
      <c r="N48">
        <v>465019</v>
      </c>
      <c r="O48">
        <v>32392</v>
      </c>
      <c r="P48" t="s">
        <v>344</v>
      </c>
      <c r="Q48">
        <v>0</v>
      </c>
      <c r="R48" t="s">
        <v>345</v>
      </c>
      <c r="S48" t="s">
        <v>346</v>
      </c>
      <c r="T48">
        <v>995</v>
      </c>
      <c r="U48" t="s">
        <v>37</v>
      </c>
      <c r="V48" t="s">
        <v>38</v>
      </c>
      <c r="W48" t="s">
        <v>39</v>
      </c>
      <c r="X48">
        <v>190000000</v>
      </c>
      <c r="Y48">
        <v>2013</v>
      </c>
      <c r="Z48">
        <v>11000</v>
      </c>
      <c r="AA48">
        <v>7</v>
      </c>
      <c r="AB48">
        <v>2.35</v>
      </c>
      <c r="AC48">
        <v>129000</v>
      </c>
    </row>
    <row r="49" spans="1:29">
      <c r="A49" t="s">
        <v>28</v>
      </c>
      <c r="C49" t="s">
        <v>118</v>
      </c>
      <c r="D49">
        <v>539</v>
      </c>
      <c r="E49">
        <v>149</v>
      </c>
      <c r="F49">
        <v>0</v>
      </c>
      <c r="G49">
        <v>20000</v>
      </c>
      <c r="H49" t="s">
        <v>149</v>
      </c>
      <c r="I49">
        <v>34000</v>
      </c>
      <c r="J49">
        <v>233914986</v>
      </c>
      <c r="K49" t="s">
        <v>262</v>
      </c>
      <c r="L49" t="s">
        <v>347</v>
      </c>
      <c r="M49" t="s">
        <v>348</v>
      </c>
      <c r="N49">
        <v>514125</v>
      </c>
      <c r="O49">
        <v>91434</v>
      </c>
      <c r="P49" t="s">
        <v>263</v>
      </c>
      <c r="Q49">
        <v>7</v>
      </c>
      <c r="R49" t="s">
        <v>349</v>
      </c>
      <c r="S49" t="s">
        <v>350</v>
      </c>
      <c r="T49">
        <v>752</v>
      </c>
      <c r="U49" t="s">
        <v>37</v>
      </c>
      <c r="V49" t="s">
        <v>38</v>
      </c>
      <c r="W49" t="s">
        <v>39</v>
      </c>
      <c r="X49">
        <v>200000000</v>
      </c>
      <c r="Y49">
        <v>2014</v>
      </c>
      <c r="Z49">
        <v>22000</v>
      </c>
      <c r="AA49">
        <v>8</v>
      </c>
      <c r="AB49">
        <v>2.35</v>
      </c>
      <c r="AC49">
        <v>82000</v>
      </c>
    </row>
    <row r="50" spans="1:29">
      <c r="A50" t="s">
        <v>28</v>
      </c>
      <c r="C50" t="s">
        <v>351</v>
      </c>
      <c r="D50">
        <v>590</v>
      </c>
      <c r="E50">
        <v>132</v>
      </c>
      <c r="F50">
        <v>14000</v>
      </c>
      <c r="G50">
        <v>928</v>
      </c>
      <c r="H50" t="s">
        <v>352</v>
      </c>
      <c r="I50">
        <v>19000</v>
      </c>
      <c r="J50">
        <v>228756232</v>
      </c>
      <c r="K50" t="s">
        <v>73</v>
      </c>
      <c r="L50" t="s">
        <v>353</v>
      </c>
      <c r="M50" t="s">
        <v>354</v>
      </c>
      <c r="N50">
        <v>395573</v>
      </c>
      <c r="O50">
        <v>21411</v>
      </c>
      <c r="P50" t="s">
        <v>355</v>
      </c>
      <c r="Q50">
        <v>0</v>
      </c>
      <c r="R50" t="s">
        <v>356</v>
      </c>
      <c r="S50" t="s">
        <v>357</v>
      </c>
      <c r="T50">
        <v>1171</v>
      </c>
      <c r="U50" t="s">
        <v>37</v>
      </c>
      <c r="V50" t="s">
        <v>38</v>
      </c>
      <c r="W50" t="s">
        <v>39</v>
      </c>
      <c r="X50">
        <v>190000000</v>
      </c>
      <c r="Y50">
        <v>2013</v>
      </c>
      <c r="Z50">
        <v>981</v>
      </c>
      <c r="AA50">
        <v>7.8</v>
      </c>
      <c r="AB50">
        <v>2.35</v>
      </c>
      <c r="AC50">
        <v>92000</v>
      </c>
    </row>
    <row r="51" spans="1:29">
      <c r="A51" t="s">
        <v>28</v>
      </c>
      <c r="C51" t="s">
        <v>118</v>
      </c>
      <c r="D51">
        <v>338</v>
      </c>
      <c r="E51">
        <v>114</v>
      </c>
      <c r="F51">
        <v>0</v>
      </c>
      <c r="G51">
        <v>140</v>
      </c>
      <c r="H51" t="s">
        <v>358</v>
      </c>
      <c r="I51">
        <v>979</v>
      </c>
      <c r="J51">
        <v>65171860</v>
      </c>
      <c r="K51" t="s">
        <v>173</v>
      </c>
      <c r="L51" t="s">
        <v>359</v>
      </c>
      <c r="M51" t="s">
        <v>360</v>
      </c>
      <c r="N51">
        <v>106416</v>
      </c>
      <c r="O51">
        <v>1766</v>
      </c>
      <c r="P51" t="s">
        <v>361</v>
      </c>
      <c r="Q51">
        <v>1</v>
      </c>
      <c r="R51" t="s">
        <v>362</v>
      </c>
      <c r="S51" t="s">
        <v>363</v>
      </c>
      <c r="T51">
        <v>205</v>
      </c>
      <c r="U51" t="s">
        <v>37</v>
      </c>
      <c r="V51" t="s">
        <v>38</v>
      </c>
      <c r="W51" t="s">
        <v>39</v>
      </c>
      <c r="X51">
        <v>195000000</v>
      </c>
      <c r="Y51">
        <v>2013</v>
      </c>
      <c r="Z51">
        <v>557</v>
      </c>
      <c r="AA51">
        <v>6.3</v>
      </c>
      <c r="AB51">
        <v>2.35</v>
      </c>
      <c r="AC51">
        <v>22000</v>
      </c>
    </row>
    <row r="52" spans="1:29">
      <c r="A52" t="s">
        <v>28</v>
      </c>
      <c r="C52" t="s">
        <v>364</v>
      </c>
      <c r="D52">
        <v>490</v>
      </c>
      <c r="E52">
        <v>143</v>
      </c>
      <c r="F52">
        <v>1000</v>
      </c>
      <c r="G52">
        <v>77</v>
      </c>
      <c r="H52" t="s">
        <v>365</v>
      </c>
      <c r="I52">
        <v>29000</v>
      </c>
      <c r="J52">
        <v>144812796</v>
      </c>
      <c r="K52" t="s">
        <v>214</v>
      </c>
      <c r="L52" t="s">
        <v>215</v>
      </c>
      <c r="M52" t="s">
        <v>366</v>
      </c>
      <c r="N52">
        <v>362912</v>
      </c>
      <c r="O52">
        <v>29770</v>
      </c>
      <c r="P52" t="s">
        <v>367</v>
      </c>
      <c r="Q52">
        <v>4</v>
      </c>
      <c r="R52" t="s">
        <v>368</v>
      </c>
      <c r="S52" t="s">
        <v>369</v>
      </c>
      <c r="T52">
        <v>753</v>
      </c>
      <c r="U52" t="s">
        <v>37</v>
      </c>
      <c r="V52" t="s">
        <v>370</v>
      </c>
      <c r="W52" t="s">
        <v>39</v>
      </c>
      <c r="X52">
        <v>105000000</v>
      </c>
      <c r="Y52">
        <v>2013</v>
      </c>
      <c r="Z52">
        <v>509</v>
      </c>
      <c r="AA52">
        <v>7.3</v>
      </c>
      <c r="AB52">
        <v>2.35</v>
      </c>
      <c r="AC52">
        <v>115000</v>
      </c>
    </row>
    <row r="53" spans="1:29">
      <c r="A53" t="s">
        <v>28</v>
      </c>
      <c r="C53" t="s">
        <v>371</v>
      </c>
      <c r="D53">
        <v>306</v>
      </c>
      <c r="E53">
        <v>116</v>
      </c>
      <c r="F53">
        <v>179</v>
      </c>
      <c r="G53">
        <v>236</v>
      </c>
      <c r="H53" t="s">
        <v>372</v>
      </c>
      <c r="I53">
        <v>15000</v>
      </c>
      <c r="J53">
        <v>90755643</v>
      </c>
      <c r="K53" t="s">
        <v>245</v>
      </c>
      <c r="L53" t="s">
        <v>373</v>
      </c>
      <c r="M53" t="s">
        <v>374</v>
      </c>
      <c r="N53">
        <v>222403</v>
      </c>
      <c r="O53">
        <v>16149</v>
      </c>
      <c r="P53" t="s">
        <v>375</v>
      </c>
      <c r="Q53">
        <v>2</v>
      </c>
      <c r="R53" t="s">
        <v>376</v>
      </c>
      <c r="S53" t="s">
        <v>377</v>
      </c>
      <c r="T53">
        <v>453</v>
      </c>
      <c r="U53" t="s">
        <v>37</v>
      </c>
      <c r="V53" t="s">
        <v>38</v>
      </c>
      <c r="W53" t="s">
        <v>39</v>
      </c>
      <c r="X53">
        <v>200000000</v>
      </c>
      <c r="Y53">
        <v>2010</v>
      </c>
      <c r="Z53">
        <v>567</v>
      </c>
      <c r="AA53">
        <v>6.6</v>
      </c>
      <c r="AB53">
        <v>2.35</v>
      </c>
      <c r="AC53">
        <v>23000</v>
      </c>
    </row>
    <row r="54" spans="1:29">
      <c r="A54" t="s">
        <v>28</v>
      </c>
      <c r="C54" t="s">
        <v>378</v>
      </c>
      <c r="D54">
        <v>575</v>
      </c>
      <c r="E54">
        <v>131</v>
      </c>
      <c r="F54">
        <v>0</v>
      </c>
      <c r="G54">
        <v>919</v>
      </c>
      <c r="H54" t="s">
        <v>379</v>
      </c>
      <c r="I54">
        <v>16000</v>
      </c>
      <c r="J54">
        <v>101785482</v>
      </c>
      <c r="K54" t="s">
        <v>73</v>
      </c>
      <c r="L54" t="s">
        <v>380</v>
      </c>
      <c r="M54" t="s">
        <v>381</v>
      </c>
      <c r="N54">
        <v>381148</v>
      </c>
      <c r="O54">
        <v>19166</v>
      </c>
      <c r="P54" t="s">
        <v>382</v>
      </c>
      <c r="Q54">
        <v>0</v>
      </c>
      <c r="R54" t="s">
        <v>383</v>
      </c>
      <c r="S54" t="s">
        <v>384</v>
      </c>
      <c r="T54">
        <v>1106</v>
      </c>
      <c r="U54" t="s">
        <v>37</v>
      </c>
      <c r="V54" t="s">
        <v>38</v>
      </c>
      <c r="W54" t="s">
        <v>39</v>
      </c>
      <c r="X54">
        <v>190000000</v>
      </c>
      <c r="Y54">
        <v>2013</v>
      </c>
      <c r="Z54">
        <v>968</v>
      </c>
      <c r="AA54">
        <v>7</v>
      </c>
      <c r="AB54">
        <v>1.85</v>
      </c>
      <c r="AC54">
        <v>83000</v>
      </c>
    </row>
    <row r="55" spans="1:29">
      <c r="A55" t="s">
        <v>28</v>
      </c>
      <c r="C55" t="s">
        <v>278</v>
      </c>
      <c r="D55">
        <v>428</v>
      </c>
      <c r="E55">
        <v>154</v>
      </c>
      <c r="F55">
        <v>0</v>
      </c>
      <c r="G55">
        <v>581</v>
      </c>
      <c r="H55" t="s">
        <v>385</v>
      </c>
      <c r="I55">
        <v>894</v>
      </c>
      <c r="J55">
        <v>352358779</v>
      </c>
      <c r="K55" t="s">
        <v>73</v>
      </c>
      <c r="L55" t="s">
        <v>280</v>
      </c>
      <c r="M55" t="s">
        <v>386</v>
      </c>
      <c r="N55">
        <v>326180</v>
      </c>
      <c r="O55">
        <v>2593</v>
      </c>
      <c r="P55" t="s">
        <v>279</v>
      </c>
      <c r="Q55">
        <v>2</v>
      </c>
      <c r="R55" t="s">
        <v>387</v>
      </c>
      <c r="S55" t="s">
        <v>388</v>
      </c>
      <c r="T55">
        <v>899</v>
      </c>
      <c r="U55" t="s">
        <v>37</v>
      </c>
      <c r="V55" t="s">
        <v>38</v>
      </c>
      <c r="W55" t="s">
        <v>39</v>
      </c>
      <c r="X55">
        <v>195000000</v>
      </c>
      <c r="Y55">
        <v>2011</v>
      </c>
      <c r="Z55">
        <v>829</v>
      </c>
      <c r="AA55">
        <v>6.3</v>
      </c>
      <c r="AB55">
        <v>2.35</v>
      </c>
      <c r="AC55">
        <v>46000</v>
      </c>
    </row>
    <row r="56" spans="1:29">
      <c r="A56" t="s">
        <v>28</v>
      </c>
      <c r="C56" t="s">
        <v>389</v>
      </c>
      <c r="D56">
        <v>470</v>
      </c>
      <c r="E56">
        <v>122</v>
      </c>
      <c r="F56">
        <v>14000</v>
      </c>
      <c r="G56">
        <v>1000</v>
      </c>
      <c r="H56" t="s">
        <v>390</v>
      </c>
      <c r="I56">
        <v>11000</v>
      </c>
      <c r="J56">
        <v>317011114</v>
      </c>
      <c r="K56" t="s">
        <v>42</v>
      </c>
      <c r="L56" t="s">
        <v>391</v>
      </c>
      <c r="M56" t="s">
        <v>392</v>
      </c>
      <c r="N56">
        <v>333847</v>
      </c>
      <c r="O56">
        <v>14959</v>
      </c>
      <c r="P56" t="s">
        <v>393</v>
      </c>
      <c r="Q56">
        <v>2</v>
      </c>
      <c r="R56" t="s">
        <v>394</v>
      </c>
      <c r="S56" t="s">
        <v>395</v>
      </c>
      <c r="T56">
        <v>2054</v>
      </c>
      <c r="U56" t="s">
        <v>37</v>
      </c>
      <c r="V56" t="s">
        <v>38</v>
      </c>
      <c r="W56" t="s">
        <v>39</v>
      </c>
      <c r="X56">
        <v>185000000</v>
      </c>
      <c r="Y56">
        <v>2008</v>
      </c>
      <c r="Z56">
        <v>1000</v>
      </c>
      <c r="AA56">
        <v>6.2</v>
      </c>
      <c r="AB56">
        <v>2.35</v>
      </c>
      <c r="AC56">
        <v>5000</v>
      </c>
    </row>
    <row r="57" spans="1:29">
      <c r="A57" t="s">
        <v>28</v>
      </c>
      <c r="C57" t="s">
        <v>396</v>
      </c>
      <c r="D57">
        <v>298</v>
      </c>
      <c r="E57">
        <v>93</v>
      </c>
      <c r="F57">
        <v>113</v>
      </c>
      <c r="G57">
        <v>113</v>
      </c>
      <c r="H57" t="s">
        <v>397</v>
      </c>
      <c r="I57">
        <v>275</v>
      </c>
      <c r="J57">
        <v>123070338</v>
      </c>
      <c r="K57" t="s">
        <v>271</v>
      </c>
      <c r="L57" t="s">
        <v>398</v>
      </c>
      <c r="M57" t="s">
        <v>399</v>
      </c>
      <c r="N57">
        <v>62836</v>
      </c>
      <c r="O57">
        <v>696</v>
      </c>
      <c r="P57" t="s">
        <v>396</v>
      </c>
      <c r="Q57">
        <v>0</v>
      </c>
      <c r="R57" t="s">
        <v>400</v>
      </c>
      <c r="S57" t="s">
        <v>401</v>
      </c>
      <c r="T57">
        <v>345</v>
      </c>
      <c r="U57" t="s">
        <v>37</v>
      </c>
      <c r="V57" t="s">
        <v>38</v>
      </c>
      <c r="W57" t="s">
        <v>95</v>
      </c>
      <c r="Y57">
        <v>2015</v>
      </c>
      <c r="Z57">
        <v>150</v>
      </c>
      <c r="AA57">
        <v>6.8</v>
      </c>
      <c r="AB57">
        <v>2.35</v>
      </c>
      <c r="AC57">
        <v>20000</v>
      </c>
    </row>
    <row r="58" spans="1:29">
      <c r="A58" t="s">
        <v>28</v>
      </c>
      <c r="C58" t="s">
        <v>402</v>
      </c>
      <c r="D58">
        <v>488</v>
      </c>
      <c r="E58">
        <v>93</v>
      </c>
      <c r="F58">
        <v>56</v>
      </c>
      <c r="G58">
        <v>838</v>
      </c>
      <c r="H58" t="s">
        <v>321</v>
      </c>
      <c r="I58">
        <v>2000</v>
      </c>
      <c r="J58">
        <v>237282182</v>
      </c>
      <c r="K58" t="s">
        <v>271</v>
      </c>
      <c r="L58" t="s">
        <v>403</v>
      </c>
      <c r="M58" t="s">
        <v>404</v>
      </c>
      <c r="N58">
        <v>273556</v>
      </c>
      <c r="O58">
        <v>5005</v>
      </c>
      <c r="P58" t="s">
        <v>405</v>
      </c>
      <c r="Q58">
        <v>0</v>
      </c>
      <c r="R58" t="s">
        <v>406</v>
      </c>
      <c r="S58" t="s">
        <v>407</v>
      </c>
      <c r="T58">
        <v>428</v>
      </c>
      <c r="U58" t="s">
        <v>37</v>
      </c>
      <c r="V58" t="s">
        <v>38</v>
      </c>
      <c r="W58" t="s">
        <v>95</v>
      </c>
      <c r="X58">
        <v>185000000</v>
      </c>
      <c r="Y58">
        <v>2012</v>
      </c>
      <c r="Z58">
        <v>1000</v>
      </c>
      <c r="AA58">
        <v>7.2</v>
      </c>
      <c r="AB58">
        <v>2.35</v>
      </c>
      <c r="AC58">
        <v>39000</v>
      </c>
    </row>
    <row r="59" spans="1:29">
      <c r="A59" t="s">
        <v>28</v>
      </c>
      <c r="C59" t="s">
        <v>408</v>
      </c>
      <c r="D59">
        <v>322</v>
      </c>
      <c r="E59">
        <v>122</v>
      </c>
      <c r="F59">
        <v>681</v>
      </c>
      <c r="G59">
        <v>105</v>
      </c>
      <c r="H59" t="s">
        <v>409</v>
      </c>
      <c r="I59">
        <v>998</v>
      </c>
      <c r="J59">
        <v>130468626</v>
      </c>
      <c r="K59" t="s">
        <v>227</v>
      </c>
      <c r="L59" t="s">
        <v>410</v>
      </c>
      <c r="M59" t="s">
        <v>411</v>
      </c>
      <c r="N59">
        <v>53607</v>
      </c>
      <c r="O59">
        <v>1327</v>
      </c>
      <c r="P59" t="s">
        <v>412</v>
      </c>
      <c r="Q59">
        <v>4</v>
      </c>
      <c r="R59" t="s">
        <v>413</v>
      </c>
      <c r="S59" t="s">
        <v>414</v>
      </c>
      <c r="T59">
        <v>432</v>
      </c>
      <c r="U59" t="s">
        <v>37</v>
      </c>
      <c r="V59" t="s">
        <v>38</v>
      </c>
      <c r="W59" t="s">
        <v>39</v>
      </c>
      <c r="X59">
        <v>185000000</v>
      </c>
      <c r="Y59">
        <v>2016</v>
      </c>
      <c r="Z59">
        <v>119</v>
      </c>
      <c r="AA59">
        <v>7.5</v>
      </c>
      <c r="AB59">
        <v>2.35</v>
      </c>
      <c r="AC59">
        <v>30000</v>
      </c>
    </row>
    <row r="60" spans="1:29">
      <c r="A60" t="s">
        <v>28</v>
      </c>
      <c r="C60" t="s">
        <v>71</v>
      </c>
      <c r="D60">
        <v>421</v>
      </c>
      <c r="E60">
        <v>98</v>
      </c>
      <c r="F60">
        <v>475</v>
      </c>
      <c r="G60">
        <v>522</v>
      </c>
      <c r="H60" t="s">
        <v>415</v>
      </c>
      <c r="I60">
        <v>1000</v>
      </c>
      <c r="J60">
        <v>223806889</v>
      </c>
      <c r="K60" t="s">
        <v>416</v>
      </c>
      <c r="L60" t="s">
        <v>321</v>
      </c>
      <c r="M60" t="s">
        <v>417</v>
      </c>
      <c r="N60">
        <v>718837</v>
      </c>
      <c r="O60">
        <v>2975</v>
      </c>
      <c r="P60" t="s">
        <v>418</v>
      </c>
      <c r="Q60">
        <v>0</v>
      </c>
      <c r="R60" t="s">
        <v>419</v>
      </c>
      <c r="S60" t="s">
        <v>420</v>
      </c>
      <c r="T60">
        <v>1043</v>
      </c>
      <c r="U60" t="s">
        <v>37</v>
      </c>
      <c r="V60" t="s">
        <v>38</v>
      </c>
      <c r="W60" t="s">
        <v>277</v>
      </c>
      <c r="X60">
        <v>180000000</v>
      </c>
      <c r="Y60">
        <v>2008</v>
      </c>
      <c r="Z60">
        <v>729</v>
      </c>
      <c r="AA60">
        <v>8.4</v>
      </c>
      <c r="AB60">
        <v>2.35</v>
      </c>
      <c r="AC60">
        <v>16000</v>
      </c>
    </row>
    <row r="61" spans="1:29">
      <c r="A61" t="s">
        <v>28</v>
      </c>
      <c r="C61" t="s">
        <v>260</v>
      </c>
      <c r="D61">
        <v>162</v>
      </c>
      <c r="E61">
        <v>91</v>
      </c>
      <c r="F61">
        <v>420</v>
      </c>
      <c r="G61">
        <v>173</v>
      </c>
      <c r="H61" t="s">
        <v>421</v>
      </c>
      <c r="I61">
        <v>268</v>
      </c>
      <c r="J61">
        <v>140080850</v>
      </c>
      <c r="K61" t="s">
        <v>422</v>
      </c>
      <c r="L61" t="s">
        <v>423</v>
      </c>
      <c r="M61" t="s">
        <v>424</v>
      </c>
      <c r="N61">
        <v>121084</v>
      </c>
      <c r="O61">
        <v>1125</v>
      </c>
      <c r="P61" t="s">
        <v>425</v>
      </c>
      <c r="Q61">
        <v>2</v>
      </c>
      <c r="R61" t="s">
        <v>426</v>
      </c>
      <c r="S61" t="s">
        <v>427</v>
      </c>
      <c r="T61">
        <v>221</v>
      </c>
      <c r="U61" t="s">
        <v>37</v>
      </c>
      <c r="V61" t="s">
        <v>38</v>
      </c>
      <c r="W61" t="s">
        <v>39</v>
      </c>
      <c r="X61">
        <v>140000000</v>
      </c>
      <c r="Y61">
        <v>2007</v>
      </c>
      <c r="Z61">
        <v>268</v>
      </c>
      <c r="AA61">
        <v>6.2</v>
      </c>
      <c r="AB61">
        <v>2.35</v>
      </c>
      <c r="AC61">
        <v>0</v>
      </c>
    </row>
    <row r="62" spans="1:29">
      <c r="A62" t="s">
        <v>28</v>
      </c>
      <c r="C62" t="s">
        <v>428</v>
      </c>
      <c r="D62">
        <v>367</v>
      </c>
      <c r="E62">
        <v>158</v>
      </c>
      <c r="F62">
        <v>776</v>
      </c>
      <c r="G62">
        <v>310</v>
      </c>
      <c r="H62" t="s">
        <v>429</v>
      </c>
      <c r="I62">
        <v>1000</v>
      </c>
      <c r="J62">
        <v>166112167</v>
      </c>
      <c r="K62" t="s">
        <v>73</v>
      </c>
      <c r="L62" t="s">
        <v>430</v>
      </c>
      <c r="M62" t="s">
        <v>431</v>
      </c>
      <c r="N62">
        <v>283418</v>
      </c>
      <c r="O62">
        <v>2144</v>
      </c>
      <c r="P62" t="s">
        <v>432</v>
      </c>
      <c r="Q62">
        <v>0</v>
      </c>
      <c r="R62" t="s">
        <v>433</v>
      </c>
      <c r="S62" t="s">
        <v>434</v>
      </c>
      <c r="T62">
        <v>1055</v>
      </c>
      <c r="U62" t="s">
        <v>37</v>
      </c>
      <c r="V62" t="s">
        <v>38</v>
      </c>
      <c r="W62" t="s">
        <v>39</v>
      </c>
      <c r="X62">
        <v>200000000</v>
      </c>
      <c r="Y62">
        <v>2009</v>
      </c>
      <c r="Z62">
        <v>468</v>
      </c>
      <c r="AA62">
        <v>5.8</v>
      </c>
      <c r="AB62">
        <v>2.35</v>
      </c>
      <c r="AC62">
        <v>13000</v>
      </c>
    </row>
    <row r="63" spans="1:29">
      <c r="A63" t="s">
        <v>28</v>
      </c>
      <c r="C63" t="s">
        <v>435</v>
      </c>
      <c r="D63">
        <v>240</v>
      </c>
      <c r="E63">
        <v>96</v>
      </c>
      <c r="F63">
        <v>0</v>
      </c>
      <c r="G63">
        <v>10000</v>
      </c>
      <c r="H63" t="s">
        <v>436</v>
      </c>
      <c r="I63">
        <v>18000</v>
      </c>
      <c r="J63">
        <v>137850096</v>
      </c>
      <c r="K63" t="s">
        <v>437</v>
      </c>
      <c r="L63" t="s">
        <v>438</v>
      </c>
      <c r="M63" t="s">
        <v>439</v>
      </c>
      <c r="N63">
        <v>72809</v>
      </c>
      <c r="O63">
        <v>48878</v>
      </c>
      <c r="P63" t="s">
        <v>440</v>
      </c>
      <c r="Q63">
        <v>0</v>
      </c>
      <c r="R63" t="s">
        <v>441</v>
      </c>
      <c r="S63" t="s">
        <v>442</v>
      </c>
      <c r="T63">
        <v>249</v>
      </c>
      <c r="U63" t="s">
        <v>37</v>
      </c>
      <c r="V63" t="s">
        <v>38</v>
      </c>
      <c r="W63" t="s">
        <v>95</v>
      </c>
      <c r="X63">
        <v>200000000</v>
      </c>
      <c r="Y63">
        <v>2009</v>
      </c>
      <c r="Z63">
        <v>14000</v>
      </c>
      <c r="AA63">
        <v>6.8</v>
      </c>
      <c r="AB63">
        <v>2.35</v>
      </c>
      <c r="AC63">
        <v>0</v>
      </c>
    </row>
    <row r="64" spans="1:29">
      <c r="A64" t="s">
        <v>28</v>
      </c>
      <c r="C64" t="s">
        <v>443</v>
      </c>
      <c r="D64">
        <v>384</v>
      </c>
      <c r="E64">
        <v>127</v>
      </c>
      <c r="F64">
        <v>0</v>
      </c>
      <c r="G64">
        <v>13000</v>
      </c>
      <c r="H64" t="s">
        <v>290</v>
      </c>
      <c r="I64">
        <v>17000</v>
      </c>
      <c r="J64">
        <v>47375327</v>
      </c>
      <c r="K64" t="s">
        <v>73</v>
      </c>
      <c r="L64" t="s">
        <v>444</v>
      </c>
      <c r="M64" t="s">
        <v>445</v>
      </c>
      <c r="N64">
        <v>139593</v>
      </c>
      <c r="O64">
        <v>47334</v>
      </c>
      <c r="P64" t="s">
        <v>446</v>
      </c>
      <c r="Q64">
        <v>1</v>
      </c>
      <c r="R64" t="s">
        <v>447</v>
      </c>
      <c r="S64" t="s">
        <v>448</v>
      </c>
      <c r="T64">
        <v>720</v>
      </c>
      <c r="U64" t="s">
        <v>37</v>
      </c>
      <c r="V64" t="s">
        <v>38</v>
      </c>
      <c r="W64" t="s">
        <v>39</v>
      </c>
      <c r="X64">
        <v>176000000</v>
      </c>
      <c r="Y64">
        <v>2015</v>
      </c>
      <c r="Z64">
        <v>15000</v>
      </c>
      <c r="AA64">
        <v>5.4</v>
      </c>
      <c r="AB64">
        <v>2.35</v>
      </c>
      <c r="AC64">
        <v>44000</v>
      </c>
    </row>
    <row r="65" spans="1:29">
      <c r="A65" t="s">
        <v>28</v>
      </c>
      <c r="C65" t="s">
        <v>103</v>
      </c>
      <c r="D65">
        <v>248</v>
      </c>
      <c r="E65">
        <v>110</v>
      </c>
      <c r="F65">
        <v>282</v>
      </c>
      <c r="G65">
        <v>103</v>
      </c>
      <c r="H65" t="s">
        <v>226</v>
      </c>
      <c r="I65">
        <v>11000</v>
      </c>
      <c r="J65">
        <v>124051759</v>
      </c>
      <c r="K65" t="s">
        <v>207</v>
      </c>
      <c r="L65" t="s">
        <v>51</v>
      </c>
      <c r="M65" t="s">
        <v>449</v>
      </c>
      <c r="N65">
        <v>42372</v>
      </c>
      <c r="O65">
        <v>21175</v>
      </c>
      <c r="P65" t="s">
        <v>450</v>
      </c>
      <c r="Q65">
        <v>2</v>
      </c>
      <c r="R65" t="s">
        <v>451</v>
      </c>
      <c r="S65" t="s">
        <v>452</v>
      </c>
      <c r="T65">
        <v>239</v>
      </c>
      <c r="U65" t="s">
        <v>37</v>
      </c>
      <c r="V65" t="s">
        <v>38</v>
      </c>
      <c r="W65" t="s">
        <v>39</v>
      </c>
      <c r="X65">
        <v>180000000</v>
      </c>
      <c r="Y65">
        <v>2016</v>
      </c>
      <c r="Z65">
        <v>10000</v>
      </c>
      <c r="AA65">
        <v>6.6</v>
      </c>
      <c r="AB65">
        <v>2.35</v>
      </c>
      <c r="AC65">
        <v>29000</v>
      </c>
    </row>
    <row r="66" spans="1:29">
      <c r="A66" t="s">
        <v>28</v>
      </c>
      <c r="C66" t="s">
        <v>146</v>
      </c>
      <c r="D66">
        <v>284</v>
      </c>
      <c r="E66">
        <v>150</v>
      </c>
      <c r="F66">
        <v>80</v>
      </c>
      <c r="G66">
        <v>82</v>
      </c>
      <c r="H66" t="s">
        <v>453</v>
      </c>
      <c r="I66">
        <v>1000</v>
      </c>
      <c r="J66">
        <v>291709845</v>
      </c>
      <c r="K66" t="s">
        <v>200</v>
      </c>
      <c r="L66" t="s">
        <v>393</v>
      </c>
      <c r="M66" t="s">
        <v>454</v>
      </c>
      <c r="N66">
        <v>286506</v>
      </c>
      <c r="O66">
        <v>1317</v>
      </c>
      <c r="P66" t="s">
        <v>455</v>
      </c>
      <c r="Q66">
        <v>5</v>
      </c>
      <c r="R66" t="s">
        <v>456</v>
      </c>
      <c r="S66" t="s">
        <v>457</v>
      </c>
      <c r="T66">
        <v>1463</v>
      </c>
      <c r="U66" t="s">
        <v>37</v>
      </c>
      <c r="V66" t="s">
        <v>38</v>
      </c>
      <c r="W66" t="s">
        <v>95</v>
      </c>
      <c r="X66">
        <v>180000000</v>
      </c>
      <c r="Y66">
        <v>2005</v>
      </c>
      <c r="Z66">
        <v>190</v>
      </c>
      <c r="AA66">
        <v>6.9</v>
      </c>
      <c r="AB66">
        <v>2.35</v>
      </c>
      <c r="AC66">
        <v>0</v>
      </c>
    </row>
    <row r="67" spans="1:29">
      <c r="A67" t="s">
        <v>28</v>
      </c>
      <c r="C67" t="s">
        <v>118</v>
      </c>
      <c r="D67">
        <v>396</v>
      </c>
      <c r="E67">
        <v>144</v>
      </c>
      <c r="F67">
        <v>0</v>
      </c>
      <c r="G67">
        <v>1000</v>
      </c>
      <c r="H67" t="s">
        <v>458</v>
      </c>
      <c r="I67">
        <v>34000</v>
      </c>
      <c r="J67">
        <v>154985087</v>
      </c>
      <c r="K67" t="s">
        <v>73</v>
      </c>
      <c r="L67" t="s">
        <v>347</v>
      </c>
      <c r="M67" t="s">
        <v>459</v>
      </c>
      <c r="N67">
        <v>148379</v>
      </c>
      <c r="O67">
        <v>49684</v>
      </c>
      <c r="P67" t="s">
        <v>460</v>
      </c>
      <c r="Q67">
        <v>6</v>
      </c>
      <c r="R67" t="s">
        <v>461</v>
      </c>
      <c r="S67" t="s">
        <v>462</v>
      </c>
      <c r="T67">
        <v>622</v>
      </c>
      <c r="U67" t="s">
        <v>37</v>
      </c>
      <c r="V67" t="s">
        <v>38</v>
      </c>
      <c r="W67" t="s">
        <v>39</v>
      </c>
      <c r="X67">
        <v>178000000</v>
      </c>
      <c r="Y67">
        <v>2016</v>
      </c>
      <c r="Z67">
        <v>13000</v>
      </c>
      <c r="AA67">
        <v>7.3</v>
      </c>
      <c r="AB67">
        <v>2.35</v>
      </c>
      <c r="AC67">
        <v>54000</v>
      </c>
    </row>
    <row r="68" spans="1:29">
      <c r="A68" t="s">
        <v>28</v>
      </c>
      <c r="C68" t="s">
        <v>57</v>
      </c>
      <c r="D68">
        <v>645</v>
      </c>
      <c r="E68">
        <v>152</v>
      </c>
      <c r="F68">
        <v>22000</v>
      </c>
      <c r="G68">
        <v>11000</v>
      </c>
      <c r="H68" t="s">
        <v>463</v>
      </c>
      <c r="I68">
        <v>23000</v>
      </c>
      <c r="J68">
        <v>533316061</v>
      </c>
      <c r="K68" t="s">
        <v>464</v>
      </c>
      <c r="L68" t="s">
        <v>58</v>
      </c>
      <c r="M68" t="s">
        <v>465</v>
      </c>
      <c r="N68">
        <v>1676169</v>
      </c>
      <c r="O68">
        <v>57802</v>
      </c>
      <c r="P68" t="s">
        <v>466</v>
      </c>
      <c r="Q68">
        <v>0</v>
      </c>
      <c r="R68" t="s">
        <v>467</v>
      </c>
      <c r="S68" t="s">
        <v>468</v>
      </c>
      <c r="T68">
        <v>4667</v>
      </c>
      <c r="U68" t="s">
        <v>37</v>
      </c>
      <c r="V68" t="s">
        <v>38</v>
      </c>
      <c r="W68" t="s">
        <v>39</v>
      </c>
      <c r="X68">
        <v>185000000</v>
      </c>
      <c r="Y68">
        <v>2008</v>
      </c>
      <c r="Z68">
        <v>13000</v>
      </c>
      <c r="AA68">
        <v>9</v>
      </c>
      <c r="AB68">
        <v>2.35</v>
      </c>
      <c r="AC68">
        <v>37000</v>
      </c>
    </row>
    <row r="69" spans="1:29">
      <c r="A69" t="s">
        <v>28</v>
      </c>
      <c r="C69" t="s">
        <v>469</v>
      </c>
      <c r="D69">
        <v>408</v>
      </c>
      <c r="E69">
        <v>96</v>
      </c>
      <c r="F69">
        <v>0</v>
      </c>
      <c r="G69">
        <v>262</v>
      </c>
      <c r="H69" t="s">
        <v>470</v>
      </c>
      <c r="I69">
        <v>1000</v>
      </c>
      <c r="J69">
        <v>292979556</v>
      </c>
      <c r="K69" t="s">
        <v>471</v>
      </c>
      <c r="L69" t="s">
        <v>321</v>
      </c>
      <c r="M69" t="s">
        <v>472</v>
      </c>
      <c r="N69">
        <v>665575</v>
      </c>
      <c r="O69">
        <v>2635</v>
      </c>
      <c r="P69" t="s">
        <v>473</v>
      </c>
      <c r="Q69">
        <v>1</v>
      </c>
      <c r="R69" t="s">
        <v>474</v>
      </c>
      <c r="S69" t="s">
        <v>475</v>
      </c>
      <c r="T69">
        <v>704</v>
      </c>
      <c r="U69" t="s">
        <v>37</v>
      </c>
      <c r="V69" t="s">
        <v>38</v>
      </c>
      <c r="W69" t="s">
        <v>95</v>
      </c>
      <c r="X69">
        <v>175000000</v>
      </c>
      <c r="Y69">
        <v>2009</v>
      </c>
      <c r="Z69">
        <v>848</v>
      </c>
      <c r="AA69">
        <v>8.3000000000000007</v>
      </c>
      <c r="AB69">
        <v>1.85</v>
      </c>
      <c r="AC69">
        <v>27000</v>
      </c>
    </row>
    <row r="70" spans="1:29">
      <c r="A70" t="s">
        <v>28</v>
      </c>
      <c r="C70" t="s">
        <v>476</v>
      </c>
      <c r="D70">
        <v>219</v>
      </c>
      <c r="E70">
        <v>94</v>
      </c>
      <c r="F70">
        <v>11</v>
      </c>
      <c r="G70">
        <v>459</v>
      </c>
      <c r="H70" t="s">
        <v>477</v>
      </c>
      <c r="I70">
        <v>1000</v>
      </c>
      <c r="J70">
        <v>198332128</v>
      </c>
      <c r="K70" t="s">
        <v>478</v>
      </c>
      <c r="L70" t="s">
        <v>479</v>
      </c>
      <c r="M70" t="s">
        <v>480</v>
      </c>
      <c r="N70">
        <v>114553</v>
      </c>
      <c r="O70">
        <v>2579</v>
      </c>
      <c r="P70" t="s">
        <v>481</v>
      </c>
      <c r="Q70">
        <v>2</v>
      </c>
      <c r="R70" t="s">
        <v>482</v>
      </c>
      <c r="S70" t="s">
        <v>483</v>
      </c>
      <c r="T70">
        <v>187</v>
      </c>
      <c r="U70" t="s">
        <v>37</v>
      </c>
      <c r="V70" t="s">
        <v>38</v>
      </c>
      <c r="W70" t="s">
        <v>95</v>
      </c>
      <c r="X70">
        <v>175000000</v>
      </c>
      <c r="Y70">
        <v>2009</v>
      </c>
      <c r="Z70">
        <v>973</v>
      </c>
      <c r="AA70">
        <v>6.5</v>
      </c>
      <c r="AB70">
        <v>2.35</v>
      </c>
      <c r="AC70">
        <v>0</v>
      </c>
    </row>
    <row r="71" spans="1:29">
      <c r="A71" t="s">
        <v>28</v>
      </c>
      <c r="C71" t="s">
        <v>250</v>
      </c>
      <c r="D71">
        <v>486</v>
      </c>
      <c r="E71">
        <v>126</v>
      </c>
      <c r="F71">
        <v>4000</v>
      </c>
      <c r="G71">
        <v>4000</v>
      </c>
      <c r="H71" t="s">
        <v>301</v>
      </c>
      <c r="I71">
        <v>21000</v>
      </c>
      <c r="J71">
        <v>318298180</v>
      </c>
      <c r="K71" t="s">
        <v>73</v>
      </c>
      <c r="L71" t="s">
        <v>97</v>
      </c>
      <c r="M71" t="s">
        <v>484</v>
      </c>
      <c r="N71">
        <v>696338</v>
      </c>
      <c r="O71">
        <v>39252</v>
      </c>
      <c r="P71" t="s">
        <v>250</v>
      </c>
      <c r="Q71">
        <v>3</v>
      </c>
      <c r="R71" t="s">
        <v>485</v>
      </c>
      <c r="S71" t="s">
        <v>486</v>
      </c>
      <c r="T71">
        <v>1055</v>
      </c>
      <c r="U71" t="s">
        <v>37</v>
      </c>
      <c r="V71" t="s">
        <v>38</v>
      </c>
      <c r="W71" t="s">
        <v>39</v>
      </c>
      <c r="X71">
        <v>140000000</v>
      </c>
      <c r="Y71">
        <v>2008</v>
      </c>
      <c r="Z71">
        <v>12000</v>
      </c>
      <c r="AA71">
        <v>7.9</v>
      </c>
      <c r="AB71">
        <v>2.35</v>
      </c>
      <c r="AC71">
        <v>10000</v>
      </c>
    </row>
    <row r="72" spans="1:29">
      <c r="A72" t="s">
        <v>28</v>
      </c>
      <c r="C72" t="s">
        <v>487</v>
      </c>
      <c r="D72">
        <v>682</v>
      </c>
      <c r="E72">
        <v>126</v>
      </c>
      <c r="F72">
        <v>17000</v>
      </c>
      <c r="G72">
        <v>1000</v>
      </c>
      <c r="H72" t="s">
        <v>201</v>
      </c>
      <c r="I72">
        <v>17000</v>
      </c>
      <c r="J72">
        <v>73820094</v>
      </c>
      <c r="K72" t="s">
        <v>488</v>
      </c>
      <c r="L72" t="s">
        <v>489</v>
      </c>
      <c r="M72" t="s">
        <v>490</v>
      </c>
      <c r="N72">
        <v>245333</v>
      </c>
      <c r="O72">
        <v>36017</v>
      </c>
      <c r="P72" t="s">
        <v>390</v>
      </c>
      <c r="Q72">
        <v>0</v>
      </c>
      <c r="R72" t="s">
        <v>491</v>
      </c>
      <c r="S72" t="s">
        <v>492</v>
      </c>
      <c r="T72">
        <v>678</v>
      </c>
      <c r="U72" t="s">
        <v>37</v>
      </c>
      <c r="V72" t="s">
        <v>38</v>
      </c>
      <c r="W72" t="s">
        <v>95</v>
      </c>
      <c r="X72">
        <v>170000000</v>
      </c>
      <c r="Y72">
        <v>2011</v>
      </c>
      <c r="Z72">
        <v>16000</v>
      </c>
      <c r="AA72">
        <v>7.5</v>
      </c>
      <c r="AB72">
        <v>1.85</v>
      </c>
      <c r="AC72">
        <v>42000</v>
      </c>
    </row>
    <row r="73" spans="1:29">
      <c r="A73" t="s">
        <v>28</v>
      </c>
      <c r="C73" t="s">
        <v>163</v>
      </c>
      <c r="D73">
        <v>85</v>
      </c>
      <c r="E73">
        <v>106</v>
      </c>
      <c r="F73">
        <v>188</v>
      </c>
      <c r="G73">
        <v>582</v>
      </c>
      <c r="H73" t="s">
        <v>493</v>
      </c>
      <c r="I73">
        <v>10000</v>
      </c>
      <c r="J73">
        <v>113745408</v>
      </c>
      <c r="K73" t="s">
        <v>494</v>
      </c>
      <c r="L73" t="s">
        <v>166</v>
      </c>
      <c r="M73" t="s">
        <v>495</v>
      </c>
      <c r="N73">
        <v>129601</v>
      </c>
      <c r="O73">
        <v>15870</v>
      </c>
      <c r="P73" t="s">
        <v>496</v>
      </c>
      <c r="Q73">
        <v>2</v>
      </c>
      <c r="R73" t="s">
        <v>497</v>
      </c>
      <c r="S73" t="s">
        <v>498</v>
      </c>
      <c r="T73">
        <v>648</v>
      </c>
      <c r="U73" t="s">
        <v>37</v>
      </c>
      <c r="V73" t="s">
        <v>38</v>
      </c>
      <c r="W73" t="s">
        <v>39</v>
      </c>
      <c r="X73">
        <v>170000000</v>
      </c>
      <c r="Y73">
        <v>1999</v>
      </c>
      <c r="Z73">
        <v>4000</v>
      </c>
      <c r="AA73">
        <v>4.8</v>
      </c>
      <c r="AB73">
        <v>1.85</v>
      </c>
      <c r="AC73">
        <v>0</v>
      </c>
    </row>
    <row r="74" spans="1:29">
      <c r="A74" t="s">
        <v>28</v>
      </c>
      <c r="C74" t="s">
        <v>499</v>
      </c>
      <c r="D74">
        <v>264</v>
      </c>
      <c r="E74">
        <v>112</v>
      </c>
      <c r="F74">
        <v>357</v>
      </c>
      <c r="G74">
        <v>595</v>
      </c>
      <c r="H74" t="s">
        <v>500</v>
      </c>
      <c r="I74">
        <v>5000</v>
      </c>
      <c r="J74">
        <v>102176165</v>
      </c>
      <c r="K74" t="s">
        <v>501</v>
      </c>
      <c r="L74" t="s">
        <v>502</v>
      </c>
      <c r="M74" t="s">
        <v>503</v>
      </c>
      <c r="N74">
        <v>117927</v>
      </c>
      <c r="O74">
        <v>9131</v>
      </c>
      <c r="P74" t="s">
        <v>504</v>
      </c>
      <c r="Q74">
        <v>2</v>
      </c>
      <c r="R74" t="s">
        <v>505</v>
      </c>
      <c r="S74" t="s">
        <v>506</v>
      </c>
      <c r="T74">
        <v>501</v>
      </c>
      <c r="U74" t="s">
        <v>37</v>
      </c>
      <c r="V74" t="s">
        <v>38</v>
      </c>
      <c r="W74" t="s">
        <v>39</v>
      </c>
      <c r="X74">
        <v>145000000</v>
      </c>
      <c r="Y74">
        <v>2008</v>
      </c>
      <c r="Z74">
        <v>3000</v>
      </c>
      <c r="AA74">
        <v>5.2</v>
      </c>
      <c r="AB74">
        <v>2.35</v>
      </c>
      <c r="AC74">
        <v>0</v>
      </c>
    </row>
    <row r="75" spans="1:29">
      <c r="A75" t="s">
        <v>28</v>
      </c>
      <c r="C75" t="s">
        <v>507</v>
      </c>
      <c r="D75">
        <v>418</v>
      </c>
      <c r="E75">
        <v>123</v>
      </c>
      <c r="F75">
        <v>452</v>
      </c>
      <c r="G75">
        <v>329</v>
      </c>
      <c r="H75" t="s">
        <v>508</v>
      </c>
      <c r="I75">
        <v>10000</v>
      </c>
      <c r="J75">
        <v>161087183</v>
      </c>
      <c r="K75" t="s">
        <v>509</v>
      </c>
      <c r="L75" t="s">
        <v>166</v>
      </c>
      <c r="M75" t="s">
        <v>510</v>
      </c>
      <c r="N75">
        <v>118992</v>
      </c>
      <c r="O75">
        <v>11287</v>
      </c>
      <c r="P75" t="s">
        <v>511</v>
      </c>
      <c r="Q75">
        <v>8</v>
      </c>
      <c r="R75" t="s">
        <v>512</v>
      </c>
      <c r="S75" t="s">
        <v>513</v>
      </c>
      <c r="T75">
        <v>971</v>
      </c>
      <c r="U75" t="s">
        <v>37</v>
      </c>
      <c r="V75" t="s">
        <v>38</v>
      </c>
      <c r="W75" t="s">
        <v>39</v>
      </c>
      <c r="X75">
        <v>175000000</v>
      </c>
      <c r="Y75">
        <v>2016</v>
      </c>
      <c r="Z75">
        <v>336</v>
      </c>
      <c r="AA75">
        <v>6.9</v>
      </c>
      <c r="AB75">
        <v>2.35</v>
      </c>
      <c r="AC75">
        <v>80000</v>
      </c>
    </row>
    <row r="76" spans="1:29">
      <c r="A76" t="s">
        <v>28</v>
      </c>
      <c r="C76" t="s">
        <v>514</v>
      </c>
      <c r="D76">
        <v>186</v>
      </c>
      <c r="E76">
        <v>96</v>
      </c>
      <c r="F76">
        <v>293</v>
      </c>
      <c r="G76">
        <v>7000</v>
      </c>
      <c r="H76" t="s">
        <v>466</v>
      </c>
      <c r="I76">
        <v>87000</v>
      </c>
      <c r="J76">
        <v>100289690</v>
      </c>
      <c r="K76" t="s">
        <v>515</v>
      </c>
      <c r="L76" t="s">
        <v>516</v>
      </c>
      <c r="M76" t="s">
        <v>517</v>
      </c>
      <c r="N76">
        <v>115099</v>
      </c>
      <c r="O76">
        <v>108016</v>
      </c>
      <c r="P76" t="s">
        <v>518</v>
      </c>
      <c r="Q76">
        <v>0</v>
      </c>
      <c r="R76" t="s">
        <v>519</v>
      </c>
      <c r="S76" t="s">
        <v>520</v>
      </c>
      <c r="T76">
        <v>257</v>
      </c>
      <c r="U76" t="s">
        <v>37</v>
      </c>
      <c r="V76" t="s">
        <v>38</v>
      </c>
      <c r="W76" t="s">
        <v>95</v>
      </c>
      <c r="X76">
        <v>175000000</v>
      </c>
      <c r="Y76">
        <v>2007</v>
      </c>
      <c r="Z76">
        <v>11000</v>
      </c>
      <c r="AA76">
        <v>5.4</v>
      </c>
      <c r="AB76">
        <v>2.35</v>
      </c>
      <c r="AC76">
        <v>2000</v>
      </c>
    </row>
    <row r="77" spans="1:29">
      <c r="A77" t="s">
        <v>28</v>
      </c>
      <c r="C77" t="s">
        <v>521</v>
      </c>
      <c r="D77">
        <v>585</v>
      </c>
      <c r="E77">
        <v>113</v>
      </c>
      <c r="F77">
        <v>218</v>
      </c>
      <c r="G77">
        <v>509</v>
      </c>
      <c r="H77" t="s">
        <v>522</v>
      </c>
      <c r="I77">
        <v>10000</v>
      </c>
      <c r="J77">
        <v>100189501</v>
      </c>
      <c r="K77" t="s">
        <v>73</v>
      </c>
      <c r="L77" t="s">
        <v>523</v>
      </c>
      <c r="M77" t="s">
        <v>524</v>
      </c>
      <c r="N77">
        <v>431620</v>
      </c>
      <c r="O77">
        <v>12652</v>
      </c>
      <c r="P77" t="s">
        <v>525</v>
      </c>
      <c r="Q77">
        <v>1</v>
      </c>
      <c r="R77" t="s">
        <v>526</v>
      </c>
      <c r="S77" t="s">
        <v>527</v>
      </c>
      <c r="T77">
        <v>741</v>
      </c>
      <c r="U77" t="s">
        <v>37</v>
      </c>
      <c r="V77" t="s">
        <v>38</v>
      </c>
      <c r="W77" t="s">
        <v>39</v>
      </c>
      <c r="X77">
        <v>178000000</v>
      </c>
      <c r="Y77">
        <v>2014</v>
      </c>
      <c r="Z77">
        <v>854</v>
      </c>
      <c r="AA77">
        <v>7.9</v>
      </c>
      <c r="AB77">
        <v>2.35</v>
      </c>
      <c r="AC77">
        <v>77000</v>
      </c>
    </row>
    <row r="78" spans="1:29">
      <c r="A78" t="s">
        <v>28</v>
      </c>
      <c r="C78" t="s">
        <v>528</v>
      </c>
      <c r="D78">
        <v>91</v>
      </c>
      <c r="E78">
        <v>176</v>
      </c>
      <c r="F78">
        <v>58</v>
      </c>
      <c r="G78">
        <v>60</v>
      </c>
      <c r="H78" t="s">
        <v>529</v>
      </c>
      <c r="I78">
        <v>711</v>
      </c>
      <c r="J78">
        <v>88246220</v>
      </c>
      <c r="K78" t="s">
        <v>227</v>
      </c>
      <c r="L78" t="s">
        <v>530</v>
      </c>
      <c r="M78" t="s">
        <v>531</v>
      </c>
      <c r="N78">
        <v>144337</v>
      </c>
      <c r="O78">
        <v>1004</v>
      </c>
      <c r="P78" t="s">
        <v>532</v>
      </c>
      <c r="Q78">
        <v>0</v>
      </c>
      <c r="R78" t="s">
        <v>533</v>
      </c>
      <c r="S78" t="s">
        <v>534</v>
      </c>
      <c r="T78">
        <v>309</v>
      </c>
      <c r="U78" t="s">
        <v>37</v>
      </c>
      <c r="V78" t="s">
        <v>38</v>
      </c>
      <c r="W78" t="s">
        <v>39</v>
      </c>
      <c r="X78">
        <v>175000000</v>
      </c>
      <c r="Y78">
        <v>1995</v>
      </c>
      <c r="Z78">
        <v>60</v>
      </c>
      <c r="AA78">
        <v>6.1</v>
      </c>
      <c r="AB78">
        <v>1.85</v>
      </c>
      <c r="AC78">
        <v>0</v>
      </c>
    </row>
    <row r="79" spans="1:29">
      <c r="A79" t="s">
        <v>28</v>
      </c>
      <c r="C79" t="s">
        <v>535</v>
      </c>
      <c r="D79">
        <v>250</v>
      </c>
      <c r="E79">
        <v>118</v>
      </c>
      <c r="F79">
        <v>208</v>
      </c>
      <c r="G79">
        <v>570</v>
      </c>
      <c r="H79" t="s">
        <v>536</v>
      </c>
      <c r="I79">
        <v>23000</v>
      </c>
      <c r="J79">
        <v>150167630</v>
      </c>
      <c r="K79" t="s">
        <v>227</v>
      </c>
      <c r="L79" t="s">
        <v>62</v>
      </c>
      <c r="M79" t="s">
        <v>537</v>
      </c>
      <c r="N79">
        <v>174578</v>
      </c>
      <c r="O79">
        <v>26683</v>
      </c>
      <c r="P79" t="s">
        <v>538</v>
      </c>
      <c r="Q79">
        <v>4</v>
      </c>
      <c r="R79" t="s">
        <v>539</v>
      </c>
      <c r="S79" t="s">
        <v>540</v>
      </c>
      <c r="T79">
        <v>534</v>
      </c>
      <c r="U79" t="s">
        <v>37</v>
      </c>
      <c r="V79" t="s">
        <v>38</v>
      </c>
      <c r="W79" t="s">
        <v>39</v>
      </c>
      <c r="X79">
        <v>175000000</v>
      </c>
      <c r="Y79">
        <v>2009</v>
      </c>
      <c r="Z79">
        <v>2000</v>
      </c>
      <c r="AA79">
        <v>5.8</v>
      </c>
      <c r="AB79">
        <v>2.35</v>
      </c>
      <c r="AC79">
        <v>0</v>
      </c>
    </row>
    <row r="80" spans="1:29">
      <c r="A80" t="s">
        <v>28</v>
      </c>
      <c r="C80" t="s">
        <v>469</v>
      </c>
      <c r="D80">
        <v>536</v>
      </c>
      <c r="E80">
        <v>95</v>
      </c>
      <c r="F80">
        <v>0</v>
      </c>
      <c r="G80">
        <v>384</v>
      </c>
      <c r="H80" t="s">
        <v>541</v>
      </c>
      <c r="I80">
        <v>1000</v>
      </c>
      <c r="J80">
        <v>356454367</v>
      </c>
      <c r="K80" t="s">
        <v>542</v>
      </c>
      <c r="L80" t="s">
        <v>479</v>
      </c>
      <c r="M80" t="s">
        <v>543</v>
      </c>
      <c r="N80">
        <v>345198</v>
      </c>
      <c r="O80">
        <v>2944</v>
      </c>
      <c r="P80" t="s">
        <v>544</v>
      </c>
      <c r="Q80">
        <v>1</v>
      </c>
      <c r="R80" t="s">
        <v>545</v>
      </c>
      <c r="S80" t="s">
        <v>546</v>
      </c>
      <c r="T80">
        <v>773</v>
      </c>
      <c r="U80" t="s">
        <v>37</v>
      </c>
      <c r="V80" t="s">
        <v>38</v>
      </c>
      <c r="W80" t="s">
        <v>95</v>
      </c>
      <c r="X80">
        <v>175000000</v>
      </c>
      <c r="Y80">
        <v>2015</v>
      </c>
      <c r="Z80">
        <v>767</v>
      </c>
      <c r="AA80">
        <v>8.3000000000000007</v>
      </c>
      <c r="AB80">
        <v>1.85</v>
      </c>
      <c r="AC80">
        <v>118000</v>
      </c>
    </row>
    <row r="81" spans="1:29">
      <c r="A81" t="s">
        <v>28</v>
      </c>
      <c r="C81" t="s">
        <v>250</v>
      </c>
      <c r="D81">
        <v>370</v>
      </c>
      <c r="E81">
        <v>106</v>
      </c>
      <c r="F81">
        <v>4000</v>
      </c>
      <c r="G81">
        <v>591</v>
      </c>
      <c r="H81" t="s">
        <v>547</v>
      </c>
      <c r="I81">
        <v>19000</v>
      </c>
      <c r="J81">
        <v>362645141</v>
      </c>
      <c r="K81" t="s">
        <v>548</v>
      </c>
      <c r="L81" t="s">
        <v>100</v>
      </c>
      <c r="M81" t="s">
        <v>549</v>
      </c>
      <c r="N81">
        <v>106072</v>
      </c>
      <c r="O81">
        <v>32921</v>
      </c>
      <c r="P81" t="s">
        <v>550</v>
      </c>
      <c r="Q81">
        <v>0</v>
      </c>
      <c r="R81" t="s">
        <v>551</v>
      </c>
      <c r="S81" t="s">
        <v>552</v>
      </c>
      <c r="T81">
        <v>398</v>
      </c>
      <c r="U81" t="s">
        <v>37</v>
      </c>
      <c r="V81" t="s">
        <v>56</v>
      </c>
      <c r="W81" t="s">
        <v>95</v>
      </c>
      <c r="X81">
        <v>175000000</v>
      </c>
      <c r="Y81">
        <v>2016</v>
      </c>
      <c r="Z81">
        <v>13000</v>
      </c>
      <c r="AA81">
        <v>7.8</v>
      </c>
      <c r="AB81">
        <v>1.85</v>
      </c>
      <c r="AC81">
        <v>65000</v>
      </c>
    </row>
    <row r="82" spans="1:29">
      <c r="A82" t="s">
        <v>28</v>
      </c>
      <c r="C82" t="s">
        <v>250</v>
      </c>
      <c r="D82">
        <v>453</v>
      </c>
      <c r="E82">
        <v>124</v>
      </c>
      <c r="F82">
        <v>4000</v>
      </c>
      <c r="G82">
        <v>4000</v>
      </c>
      <c r="H82" t="s">
        <v>100</v>
      </c>
      <c r="I82">
        <v>21000</v>
      </c>
      <c r="J82">
        <v>312057433</v>
      </c>
      <c r="K82" t="s">
        <v>73</v>
      </c>
      <c r="L82" t="s">
        <v>97</v>
      </c>
      <c r="M82" t="s">
        <v>553</v>
      </c>
      <c r="N82">
        <v>522371</v>
      </c>
      <c r="O82">
        <v>48638</v>
      </c>
      <c r="P82" t="s">
        <v>250</v>
      </c>
      <c r="Q82">
        <v>4</v>
      </c>
      <c r="R82" t="s">
        <v>554</v>
      </c>
      <c r="S82" t="s">
        <v>555</v>
      </c>
      <c r="T82">
        <v>723</v>
      </c>
      <c r="U82" t="s">
        <v>37</v>
      </c>
      <c r="V82" t="s">
        <v>38</v>
      </c>
      <c r="W82" t="s">
        <v>39</v>
      </c>
      <c r="X82">
        <v>200000000</v>
      </c>
      <c r="Y82">
        <v>2010</v>
      </c>
      <c r="Z82">
        <v>19000</v>
      </c>
      <c r="AA82">
        <v>7</v>
      </c>
      <c r="AB82">
        <v>2.35</v>
      </c>
      <c r="AC82">
        <v>18000</v>
      </c>
    </row>
    <row r="83" spans="1:29">
      <c r="A83" t="s">
        <v>28</v>
      </c>
      <c r="C83" t="s">
        <v>556</v>
      </c>
      <c r="D83">
        <v>416</v>
      </c>
      <c r="E83">
        <v>132</v>
      </c>
      <c r="F83">
        <v>274</v>
      </c>
      <c r="G83">
        <v>11000</v>
      </c>
      <c r="H83" t="s">
        <v>557</v>
      </c>
      <c r="I83">
        <v>26000</v>
      </c>
      <c r="J83">
        <v>155111815</v>
      </c>
      <c r="K83" t="s">
        <v>558</v>
      </c>
      <c r="L83" t="s">
        <v>98</v>
      </c>
      <c r="M83" t="s">
        <v>559</v>
      </c>
      <c r="N83">
        <v>228554</v>
      </c>
      <c r="O83">
        <v>72881</v>
      </c>
      <c r="P83" t="s">
        <v>158</v>
      </c>
      <c r="Q83">
        <v>0</v>
      </c>
      <c r="R83" t="s">
        <v>560</v>
      </c>
      <c r="S83" t="s">
        <v>561</v>
      </c>
      <c r="T83">
        <v>710</v>
      </c>
      <c r="U83" t="s">
        <v>37</v>
      </c>
      <c r="V83" t="s">
        <v>38</v>
      </c>
      <c r="W83" t="s">
        <v>39</v>
      </c>
      <c r="X83">
        <v>170000000</v>
      </c>
      <c r="Y83">
        <v>2012</v>
      </c>
      <c r="Z83">
        <v>17000</v>
      </c>
      <c r="AA83">
        <v>6.1</v>
      </c>
      <c r="AB83">
        <v>2.35</v>
      </c>
      <c r="AC83">
        <v>53000</v>
      </c>
    </row>
    <row r="84" spans="1:29">
      <c r="A84" t="s">
        <v>28</v>
      </c>
      <c r="C84" t="s">
        <v>562</v>
      </c>
      <c r="D84">
        <v>401</v>
      </c>
      <c r="E84">
        <v>97</v>
      </c>
      <c r="F84">
        <v>171</v>
      </c>
      <c r="G84">
        <v>846</v>
      </c>
      <c r="H84" t="s">
        <v>563</v>
      </c>
      <c r="I84">
        <v>11000</v>
      </c>
      <c r="J84">
        <v>241407328</v>
      </c>
      <c r="K84" t="s">
        <v>564</v>
      </c>
      <c r="L84" t="s">
        <v>565</v>
      </c>
      <c r="M84" t="s">
        <v>566</v>
      </c>
      <c r="N84">
        <v>252257</v>
      </c>
      <c r="O84">
        <v>15516</v>
      </c>
      <c r="P84" t="s">
        <v>567</v>
      </c>
      <c r="Q84">
        <v>2</v>
      </c>
      <c r="R84" t="s">
        <v>568</v>
      </c>
      <c r="S84" t="s">
        <v>569</v>
      </c>
      <c r="T84">
        <v>634</v>
      </c>
      <c r="U84" t="s">
        <v>37</v>
      </c>
      <c r="V84" t="s">
        <v>38</v>
      </c>
      <c r="W84" t="s">
        <v>95</v>
      </c>
      <c r="X84">
        <v>180000000</v>
      </c>
      <c r="Y84">
        <v>2014</v>
      </c>
      <c r="Z84">
        <v>2000</v>
      </c>
      <c r="AA84">
        <v>7</v>
      </c>
      <c r="AB84">
        <v>2.35</v>
      </c>
      <c r="AC84">
        <v>89000</v>
      </c>
    </row>
    <row r="85" spans="1:29">
      <c r="A85" t="s">
        <v>28</v>
      </c>
      <c r="C85" t="s">
        <v>570</v>
      </c>
      <c r="D85">
        <v>521</v>
      </c>
      <c r="E85">
        <v>130</v>
      </c>
      <c r="F85">
        <v>198</v>
      </c>
      <c r="G85">
        <v>884</v>
      </c>
      <c r="H85" t="s">
        <v>234</v>
      </c>
      <c r="I85">
        <v>10000</v>
      </c>
      <c r="J85">
        <v>208543795</v>
      </c>
      <c r="K85" t="s">
        <v>571</v>
      </c>
      <c r="L85" t="s">
        <v>440</v>
      </c>
      <c r="M85" t="s">
        <v>572</v>
      </c>
      <c r="N85">
        <v>317542</v>
      </c>
      <c r="O85">
        <v>14363</v>
      </c>
      <c r="P85" t="s">
        <v>573</v>
      </c>
      <c r="Q85">
        <v>0</v>
      </c>
      <c r="R85" t="s">
        <v>574</v>
      </c>
      <c r="S85" t="s">
        <v>575</v>
      </c>
      <c r="T85">
        <v>620</v>
      </c>
      <c r="U85" t="s">
        <v>37</v>
      </c>
      <c r="V85" t="s">
        <v>38</v>
      </c>
      <c r="W85" t="s">
        <v>39</v>
      </c>
      <c r="X85">
        <v>170000000</v>
      </c>
      <c r="Y85">
        <v>2014</v>
      </c>
      <c r="Z85">
        <v>2000</v>
      </c>
      <c r="AA85">
        <v>7.6</v>
      </c>
      <c r="AB85">
        <v>1.85</v>
      </c>
      <c r="AC85">
        <v>45000</v>
      </c>
    </row>
    <row r="86" spans="1:29">
      <c r="A86" t="s">
        <v>28</v>
      </c>
      <c r="C86" t="s">
        <v>576</v>
      </c>
      <c r="D86">
        <v>10</v>
      </c>
      <c r="E86">
        <v>109</v>
      </c>
      <c r="F86">
        <v>596</v>
      </c>
      <c r="G86">
        <v>283</v>
      </c>
      <c r="H86" t="s">
        <v>577</v>
      </c>
      <c r="I86">
        <v>622</v>
      </c>
      <c r="K86" t="s">
        <v>578</v>
      </c>
      <c r="L86" t="s">
        <v>579</v>
      </c>
      <c r="M86" t="s">
        <v>580</v>
      </c>
      <c r="N86">
        <v>2138</v>
      </c>
      <c r="O86">
        <v>1982</v>
      </c>
      <c r="P86" t="s">
        <v>581</v>
      </c>
      <c r="Q86">
        <v>3</v>
      </c>
      <c r="R86" t="s">
        <v>582</v>
      </c>
      <c r="S86" t="s">
        <v>583</v>
      </c>
      <c r="T86">
        <v>15</v>
      </c>
      <c r="U86" t="s">
        <v>37</v>
      </c>
      <c r="V86" t="s">
        <v>584</v>
      </c>
      <c r="W86" t="s">
        <v>585</v>
      </c>
      <c r="Y86">
        <v>2015</v>
      </c>
      <c r="Z86">
        <v>525</v>
      </c>
      <c r="AA86">
        <v>4.5</v>
      </c>
      <c r="AC86">
        <v>677</v>
      </c>
    </row>
    <row r="87" spans="1:29">
      <c r="A87" t="s">
        <v>28</v>
      </c>
      <c r="C87" t="s">
        <v>586</v>
      </c>
      <c r="D87">
        <v>218</v>
      </c>
      <c r="E87">
        <v>128</v>
      </c>
      <c r="F87">
        <v>47</v>
      </c>
      <c r="G87">
        <v>982</v>
      </c>
      <c r="H87" t="s">
        <v>587</v>
      </c>
      <c r="I87">
        <v>18000</v>
      </c>
      <c r="J87">
        <v>38297305</v>
      </c>
      <c r="K87" t="s">
        <v>558</v>
      </c>
      <c r="L87" t="s">
        <v>588</v>
      </c>
      <c r="M87" t="s">
        <v>589</v>
      </c>
      <c r="N87">
        <v>116994</v>
      </c>
      <c r="O87">
        <v>20965</v>
      </c>
      <c r="P87" t="s">
        <v>590</v>
      </c>
      <c r="Q87">
        <v>2</v>
      </c>
      <c r="R87" t="s">
        <v>591</v>
      </c>
      <c r="S87" t="s">
        <v>592</v>
      </c>
      <c r="T87">
        <v>324</v>
      </c>
      <c r="U87" t="s">
        <v>37</v>
      </c>
      <c r="V87" t="s">
        <v>38</v>
      </c>
      <c r="W87" t="s">
        <v>39</v>
      </c>
      <c r="X87">
        <v>175000000</v>
      </c>
      <c r="Y87">
        <v>2013</v>
      </c>
      <c r="Z87">
        <v>1000</v>
      </c>
      <c r="AA87">
        <v>6.3</v>
      </c>
      <c r="AB87">
        <v>2.35</v>
      </c>
      <c r="AC87">
        <v>35000</v>
      </c>
    </row>
    <row r="88" spans="1:29">
      <c r="A88" t="s">
        <v>28</v>
      </c>
      <c r="C88" t="s">
        <v>220</v>
      </c>
      <c r="D88">
        <v>576</v>
      </c>
      <c r="E88">
        <v>136</v>
      </c>
      <c r="F88">
        <v>94</v>
      </c>
      <c r="G88">
        <v>2000</v>
      </c>
      <c r="H88" t="s">
        <v>222</v>
      </c>
      <c r="I88">
        <v>19000</v>
      </c>
      <c r="J88">
        <v>259746958</v>
      </c>
      <c r="K88" t="s">
        <v>73</v>
      </c>
      <c r="L88" t="s">
        <v>100</v>
      </c>
      <c r="M88" t="s">
        <v>593</v>
      </c>
      <c r="N88">
        <v>496749</v>
      </c>
      <c r="O88">
        <v>36188</v>
      </c>
      <c r="P88" t="s">
        <v>594</v>
      </c>
      <c r="Q88">
        <v>1</v>
      </c>
      <c r="R88" t="s">
        <v>595</v>
      </c>
      <c r="S88" t="s">
        <v>596</v>
      </c>
      <c r="T88">
        <v>742</v>
      </c>
      <c r="U88" t="s">
        <v>37</v>
      </c>
      <c r="V88" t="s">
        <v>38</v>
      </c>
      <c r="W88" t="s">
        <v>39</v>
      </c>
      <c r="X88">
        <v>170000000</v>
      </c>
      <c r="Y88">
        <v>2014</v>
      </c>
      <c r="Z88">
        <v>11000</v>
      </c>
      <c r="AA88">
        <v>7.8</v>
      </c>
      <c r="AB88">
        <v>2.35</v>
      </c>
      <c r="AC88">
        <v>55000</v>
      </c>
    </row>
    <row r="89" spans="1:29">
      <c r="A89" t="s">
        <v>28</v>
      </c>
      <c r="C89" t="s">
        <v>597</v>
      </c>
      <c r="D89">
        <v>226</v>
      </c>
      <c r="E89">
        <v>93</v>
      </c>
      <c r="F89">
        <v>31</v>
      </c>
      <c r="G89">
        <v>213</v>
      </c>
      <c r="H89" t="s">
        <v>598</v>
      </c>
      <c r="I89">
        <v>4000</v>
      </c>
      <c r="J89">
        <v>238371987</v>
      </c>
      <c r="K89" t="s">
        <v>271</v>
      </c>
      <c r="L89" t="s">
        <v>599</v>
      </c>
      <c r="M89" t="s">
        <v>600</v>
      </c>
      <c r="N89">
        <v>138661</v>
      </c>
      <c r="O89">
        <v>4628</v>
      </c>
      <c r="P89" t="s">
        <v>601</v>
      </c>
      <c r="Q89">
        <v>2</v>
      </c>
      <c r="R89" t="s">
        <v>602</v>
      </c>
      <c r="S89" t="s">
        <v>603</v>
      </c>
      <c r="T89">
        <v>173</v>
      </c>
      <c r="U89" t="s">
        <v>37</v>
      </c>
      <c r="V89" t="s">
        <v>38</v>
      </c>
      <c r="W89" t="s">
        <v>95</v>
      </c>
      <c r="X89">
        <v>165000000</v>
      </c>
      <c r="Y89">
        <v>2010</v>
      </c>
      <c r="Z89">
        <v>225</v>
      </c>
      <c r="AA89">
        <v>6.4</v>
      </c>
      <c r="AB89">
        <v>2.35</v>
      </c>
      <c r="AC89">
        <v>0</v>
      </c>
    </row>
    <row r="90" spans="1:29">
      <c r="A90" t="s">
        <v>28</v>
      </c>
      <c r="C90" t="s">
        <v>604</v>
      </c>
      <c r="D90">
        <v>443</v>
      </c>
      <c r="E90">
        <v>130</v>
      </c>
      <c r="F90">
        <v>663</v>
      </c>
      <c r="G90">
        <v>604</v>
      </c>
      <c r="H90" t="s">
        <v>605</v>
      </c>
      <c r="I90">
        <v>2000</v>
      </c>
      <c r="J90">
        <v>93417865</v>
      </c>
      <c r="K90" t="s">
        <v>606</v>
      </c>
      <c r="L90" t="s">
        <v>234</v>
      </c>
      <c r="M90" t="s">
        <v>607</v>
      </c>
      <c r="N90">
        <v>128306</v>
      </c>
      <c r="O90">
        <v>5046</v>
      </c>
      <c r="P90" t="s">
        <v>608</v>
      </c>
      <c r="Q90">
        <v>2</v>
      </c>
      <c r="R90" t="s">
        <v>609</v>
      </c>
      <c r="S90" t="s">
        <v>610</v>
      </c>
      <c r="T90">
        <v>497</v>
      </c>
      <c r="U90" t="s">
        <v>37</v>
      </c>
      <c r="V90" t="s">
        <v>38</v>
      </c>
      <c r="W90" t="s">
        <v>95</v>
      </c>
      <c r="X90">
        <v>190000000</v>
      </c>
      <c r="Y90">
        <v>2015</v>
      </c>
      <c r="Z90">
        <v>638</v>
      </c>
      <c r="AA90">
        <v>6.5</v>
      </c>
      <c r="AB90">
        <v>2.2000000000000002</v>
      </c>
      <c r="AC90">
        <v>37000</v>
      </c>
    </row>
    <row r="91" spans="1:29">
      <c r="A91" t="s">
        <v>28</v>
      </c>
      <c r="C91" t="s">
        <v>611</v>
      </c>
      <c r="D91">
        <v>384</v>
      </c>
      <c r="E91">
        <v>102</v>
      </c>
      <c r="F91">
        <v>38</v>
      </c>
      <c r="G91">
        <v>562</v>
      </c>
      <c r="H91" t="s">
        <v>612</v>
      </c>
      <c r="I91">
        <v>756</v>
      </c>
      <c r="J91">
        <v>222487711</v>
      </c>
      <c r="K91" t="s">
        <v>613</v>
      </c>
      <c r="L91" t="s">
        <v>614</v>
      </c>
      <c r="M91" t="s">
        <v>615</v>
      </c>
      <c r="N91">
        <v>279093</v>
      </c>
      <c r="O91">
        <v>2963</v>
      </c>
      <c r="P91" t="s">
        <v>616</v>
      </c>
      <c r="Q91">
        <v>0</v>
      </c>
      <c r="R91" t="s">
        <v>617</v>
      </c>
      <c r="S91" t="s">
        <v>618</v>
      </c>
      <c r="T91">
        <v>433</v>
      </c>
      <c r="U91" t="s">
        <v>37</v>
      </c>
      <c r="V91" t="s">
        <v>38</v>
      </c>
      <c r="W91" t="s">
        <v>95</v>
      </c>
      <c r="X91">
        <v>165000000</v>
      </c>
      <c r="Y91">
        <v>2014</v>
      </c>
      <c r="Z91">
        <v>719</v>
      </c>
      <c r="AA91">
        <v>7.9</v>
      </c>
      <c r="AB91">
        <v>2.39</v>
      </c>
      <c r="AC91">
        <v>41000</v>
      </c>
    </row>
    <row r="92" spans="1:29">
      <c r="A92" t="s">
        <v>28</v>
      </c>
      <c r="C92" t="s">
        <v>619</v>
      </c>
      <c r="D92">
        <v>377</v>
      </c>
      <c r="E92">
        <v>101</v>
      </c>
      <c r="F92">
        <v>66</v>
      </c>
      <c r="G92">
        <v>833</v>
      </c>
      <c r="H92" t="s">
        <v>620</v>
      </c>
      <c r="I92">
        <v>975</v>
      </c>
      <c r="J92">
        <v>189412677</v>
      </c>
      <c r="K92" t="s">
        <v>621</v>
      </c>
      <c r="L92" t="s">
        <v>622</v>
      </c>
      <c r="M92" t="s">
        <v>623</v>
      </c>
      <c r="N92">
        <v>272534</v>
      </c>
      <c r="O92">
        <v>4451</v>
      </c>
      <c r="P92" t="s">
        <v>624</v>
      </c>
      <c r="Q92">
        <v>1</v>
      </c>
      <c r="R92" t="s">
        <v>625</v>
      </c>
      <c r="S92" t="s">
        <v>626</v>
      </c>
      <c r="T92">
        <v>345</v>
      </c>
      <c r="U92" t="s">
        <v>37</v>
      </c>
      <c r="V92" t="s">
        <v>38</v>
      </c>
      <c r="W92" t="s">
        <v>95</v>
      </c>
      <c r="X92">
        <v>165000000</v>
      </c>
      <c r="Y92">
        <v>2012</v>
      </c>
      <c r="Z92">
        <v>931</v>
      </c>
      <c r="AA92">
        <v>7.8</v>
      </c>
      <c r="AB92">
        <v>2.35</v>
      </c>
      <c r="AC92">
        <v>40000</v>
      </c>
    </row>
    <row r="93" spans="1:29">
      <c r="A93" t="s">
        <v>28</v>
      </c>
      <c r="C93" t="s">
        <v>435</v>
      </c>
      <c r="D93">
        <v>188</v>
      </c>
      <c r="E93">
        <v>100</v>
      </c>
      <c r="F93">
        <v>0</v>
      </c>
      <c r="G93">
        <v>267</v>
      </c>
      <c r="H93" t="s">
        <v>627</v>
      </c>
      <c r="I93">
        <v>15000</v>
      </c>
      <c r="J93">
        <v>665426</v>
      </c>
      <c r="K93" t="s">
        <v>628</v>
      </c>
      <c r="L93" t="s">
        <v>322</v>
      </c>
      <c r="M93" t="s">
        <v>629</v>
      </c>
      <c r="N93">
        <v>120798</v>
      </c>
      <c r="O93">
        <v>16264</v>
      </c>
      <c r="P93" t="s">
        <v>630</v>
      </c>
      <c r="Q93">
        <v>0</v>
      </c>
      <c r="R93" t="s">
        <v>631</v>
      </c>
      <c r="S93" t="s">
        <v>632</v>
      </c>
      <c r="T93">
        <v>444</v>
      </c>
      <c r="U93" t="s">
        <v>37</v>
      </c>
      <c r="V93" t="s">
        <v>38</v>
      </c>
      <c r="W93" t="s">
        <v>277</v>
      </c>
      <c r="X93">
        <v>165000000</v>
      </c>
      <c r="Y93">
        <v>2004</v>
      </c>
      <c r="Z93">
        <v>726</v>
      </c>
      <c r="AA93">
        <v>6.6</v>
      </c>
      <c r="AB93">
        <v>2.35</v>
      </c>
      <c r="AC93">
        <v>10000</v>
      </c>
    </row>
    <row r="94" spans="1:29">
      <c r="A94" t="s">
        <v>28</v>
      </c>
      <c r="C94" t="s">
        <v>428</v>
      </c>
      <c r="D94">
        <v>286</v>
      </c>
      <c r="E94">
        <v>120</v>
      </c>
      <c r="F94">
        <v>776</v>
      </c>
      <c r="G94">
        <v>535</v>
      </c>
      <c r="H94" t="s">
        <v>633</v>
      </c>
      <c r="I94">
        <v>890</v>
      </c>
      <c r="J94">
        <v>102315545</v>
      </c>
      <c r="K94" t="s">
        <v>73</v>
      </c>
      <c r="L94" t="s">
        <v>634</v>
      </c>
      <c r="M94" t="s">
        <v>635</v>
      </c>
      <c r="N94">
        <v>58137</v>
      </c>
      <c r="O94">
        <v>3233</v>
      </c>
      <c r="P94" t="s">
        <v>636</v>
      </c>
      <c r="Q94">
        <v>0</v>
      </c>
      <c r="R94" t="s">
        <v>637</v>
      </c>
      <c r="S94" t="s">
        <v>638</v>
      </c>
      <c r="T94">
        <v>520</v>
      </c>
      <c r="U94" t="s">
        <v>37</v>
      </c>
      <c r="V94" t="s">
        <v>38</v>
      </c>
      <c r="W94" t="s">
        <v>39</v>
      </c>
      <c r="X94">
        <v>165000000</v>
      </c>
      <c r="Y94">
        <v>2016</v>
      </c>
      <c r="Z94">
        <v>812</v>
      </c>
      <c r="AA94">
        <v>5.5</v>
      </c>
      <c r="AB94">
        <v>2.35</v>
      </c>
      <c r="AC94">
        <v>67000</v>
      </c>
    </row>
    <row r="95" spans="1:29">
      <c r="A95" t="s">
        <v>28</v>
      </c>
      <c r="C95" t="s">
        <v>639</v>
      </c>
      <c r="D95">
        <v>288</v>
      </c>
      <c r="E95">
        <v>98</v>
      </c>
      <c r="F95">
        <v>255</v>
      </c>
      <c r="G95">
        <v>759</v>
      </c>
      <c r="H95" t="s">
        <v>640</v>
      </c>
      <c r="I95">
        <v>18000</v>
      </c>
      <c r="J95">
        <v>217387997</v>
      </c>
      <c r="K95" t="s">
        <v>628</v>
      </c>
      <c r="L95" t="s">
        <v>641</v>
      </c>
      <c r="M95" t="s">
        <v>642</v>
      </c>
      <c r="N95">
        <v>485430</v>
      </c>
      <c r="O95">
        <v>20453</v>
      </c>
      <c r="P95" t="s">
        <v>643</v>
      </c>
      <c r="Q95">
        <v>0</v>
      </c>
      <c r="R95" t="s">
        <v>644</v>
      </c>
      <c r="S95" t="s">
        <v>645</v>
      </c>
      <c r="T95">
        <v>492</v>
      </c>
      <c r="U95" t="s">
        <v>37</v>
      </c>
      <c r="V95" t="s">
        <v>38</v>
      </c>
      <c r="W95" t="s">
        <v>95</v>
      </c>
      <c r="X95">
        <v>165000000</v>
      </c>
      <c r="Y95">
        <v>2010</v>
      </c>
      <c r="Z95">
        <v>953</v>
      </c>
      <c r="AA95">
        <v>8.1999999999999993</v>
      </c>
      <c r="AB95">
        <v>2.35</v>
      </c>
      <c r="AC95">
        <v>33000</v>
      </c>
    </row>
    <row r="96" spans="1:29">
      <c r="A96" t="s">
        <v>28</v>
      </c>
      <c r="C96" t="s">
        <v>646</v>
      </c>
      <c r="D96">
        <v>280</v>
      </c>
      <c r="E96">
        <v>109</v>
      </c>
      <c r="F96">
        <v>84</v>
      </c>
      <c r="G96">
        <v>191</v>
      </c>
      <c r="H96" t="s">
        <v>92</v>
      </c>
      <c r="I96">
        <v>648</v>
      </c>
      <c r="J96">
        <v>150350192</v>
      </c>
      <c r="K96" t="s">
        <v>647</v>
      </c>
      <c r="L96" t="s">
        <v>648</v>
      </c>
      <c r="M96" t="s">
        <v>649</v>
      </c>
      <c r="N96">
        <v>305340</v>
      </c>
      <c r="O96">
        <v>1769</v>
      </c>
      <c r="P96" t="s">
        <v>650</v>
      </c>
      <c r="Q96">
        <v>0</v>
      </c>
      <c r="R96" t="s">
        <v>651</v>
      </c>
      <c r="S96" t="s">
        <v>652</v>
      </c>
      <c r="T96">
        <v>1676</v>
      </c>
      <c r="U96" t="s">
        <v>37</v>
      </c>
      <c r="V96" t="s">
        <v>38</v>
      </c>
      <c r="W96" t="s">
        <v>585</v>
      </c>
      <c r="X96">
        <v>200000000</v>
      </c>
      <c r="Y96">
        <v>2003</v>
      </c>
      <c r="Z96">
        <v>284</v>
      </c>
      <c r="AA96">
        <v>6.4</v>
      </c>
      <c r="AB96">
        <v>2.35</v>
      </c>
      <c r="AC96">
        <v>0</v>
      </c>
    </row>
    <row r="97" spans="1:29">
      <c r="A97" t="s">
        <v>28</v>
      </c>
      <c r="C97" t="s">
        <v>653</v>
      </c>
      <c r="D97">
        <v>653</v>
      </c>
      <c r="E97">
        <v>121</v>
      </c>
      <c r="F97">
        <v>571</v>
      </c>
      <c r="G97">
        <v>3000</v>
      </c>
      <c r="H97" t="s">
        <v>337</v>
      </c>
      <c r="I97">
        <v>14000</v>
      </c>
      <c r="J97">
        <v>333130696</v>
      </c>
      <c r="K97" t="s">
        <v>73</v>
      </c>
      <c r="L97" t="s">
        <v>654</v>
      </c>
      <c r="M97" t="s">
        <v>655</v>
      </c>
      <c r="N97">
        <v>682155</v>
      </c>
      <c r="O97">
        <v>32438</v>
      </c>
      <c r="P97" t="s">
        <v>656</v>
      </c>
      <c r="Q97">
        <v>3</v>
      </c>
      <c r="R97" t="s">
        <v>657</v>
      </c>
      <c r="S97" t="s">
        <v>658</v>
      </c>
      <c r="T97">
        <v>1097</v>
      </c>
      <c r="U97" t="s">
        <v>37</v>
      </c>
      <c r="V97" t="s">
        <v>38</v>
      </c>
      <c r="W97" t="s">
        <v>39</v>
      </c>
      <c r="X97">
        <v>170000000</v>
      </c>
      <c r="Y97">
        <v>2014</v>
      </c>
      <c r="Z97">
        <v>14000</v>
      </c>
      <c r="AA97">
        <v>8.1</v>
      </c>
      <c r="AB97">
        <v>2.35</v>
      </c>
      <c r="AC97">
        <v>96000</v>
      </c>
    </row>
    <row r="98" spans="1:29">
      <c r="A98" t="s">
        <v>28</v>
      </c>
      <c r="C98" t="s">
        <v>57</v>
      </c>
      <c r="D98">
        <v>712</v>
      </c>
      <c r="E98">
        <v>169</v>
      </c>
      <c r="F98">
        <v>22000</v>
      </c>
      <c r="G98">
        <v>6000</v>
      </c>
      <c r="H98" t="s">
        <v>257</v>
      </c>
      <c r="I98">
        <v>11000</v>
      </c>
      <c r="J98">
        <v>187991439</v>
      </c>
      <c r="K98" t="s">
        <v>659</v>
      </c>
      <c r="L98" t="s">
        <v>660</v>
      </c>
      <c r="M98" t="s">
        <v>661</v>
      </c>
      <c r="N98">
        <v>928227</v>
      </c>
      <c r="O98">
        <v>31488</v>
      </c>
      <c r="P98" t="s">
        <v>662</v>
      </c>
      <c r="Q98">
        <v>1</v>
      </c>
      <c r="R98" t="s">
        <v>663</v>
      </c>
      <c r="S98" t="s">
        <v>664</v>
      </c>
      <c r="T98">
        <v>2725</v>
      </c>
      <c r="U98" t="s">
        <v>37</v>
      </c>
      <c r="V98" t="s">
        <v>38</v>
      </c>
      <c r="W98" t="s">
        <v>39</v>
      </c>
      <c r="X98">
        <v>165000000</v>
      </c>
      <c r="Y98">
        <v>2014</v>
      </c>
      <c r="Z98">
        <v>11000</v>
      </c>
      <c r="AA98">
        <v>8.6</v>
      </c>
      <c r="AB98">
        <v>2.35</v>
      </c>
      <c r="AC98">
        <v>349000</v>
      </c>
    </row>
    <row r="99" spans="1:29">
      <c r="A99" t="s">
        <v>28</v>
      </c>
      <c r="C99" t="s">
        <v>57</v>
      </c>
      <c r="D99">
        <v>642</v>
      </c>
      <c r="E99">
        <v>148</v>
      </c>
      <c r="F99">
        <v>22000</v>
      </c>
      <c r="G99">
        <v>23000</v>
      </c>
      <c r="H99" t="s">
        <v>60</v>
      </c>
      <c r="I99">
        <v>29000</v>
      </c>
      <c r="J99">
        <v>292568851</v>
      </c>
      <c r="K99" t="s">
        <v>227</v>
      </c>
      <c r="L99" t="s">
        <v>215</v>
      </c>
      <c r="M99" t="s">
        <v>665</v>
      </c>
      <c r="N99">
        <v>1468200</v>
      </c>
      <c r="O99">
        <v>81115</v>
      </c>
      <c r="P99" t="s">
        <v>62</v>
      </c>
      <c r="Q99">
        <v>0</v>
      </c>
      <c r="R99" t="s">
        <v>666</v>
      </c>
      <c r="S99" t="s">
        <v>667</v>
      </c>
      <c r="T99">
        <v>2803</v>
      </c>
      <c r="U99" t="s">
        <v>37</v>
      </c>
      <c r="V99" t="s">
        <v>38</v>
      </c>
      <c r="W99" t="s">
        <v>39</v>
      </c>
      <c r="X99">
        <v>160000000</v>
      </c>
      <c r="Y99">
        <v>2010</v>
      </c>
      <c r="Z99">
        <v>27000</v>
      </c>
      <c r="AA99">
        <v>8.8000000000000007</v>
      </c>
      <c r="AB99">
        <v>2.35</v>
      </c>
      <c r="AC99">
        <v>175000</v>
      </c>
    </row>
    <row r="100" spans="1:29">
      <c r="A100" t="s">
        <v>28</v>
      </c>
      <c r="C100" t="s">
        <v>668</v>
      </c>
      <c r="D100">
        <v>1</v>
      </c>
      <c r="E100">
        <v>120</v>
      </c>
      <c r="F100">
        <v>28</v>
      </c>
      <c r="G100">
        <v>12</v>
      </c>
      <c r="H100" t="s">
        <v>669</v>
      </c>
      <c r="I100">
        <v>544</v>
      </c>
      <c r="K100" t="s">
        <v>670</v>
      </c>
      <c r="L100" t="s">
        <v>671</v>
      </c>
      <c r="M100" t="s">
        <v>672</v>
      </c>
      <c r="N100">
        <v>374</v>
      </c>
      <c r="O100">
        <v>699</v>
      </c>
      <c r="P100" t="s">
        <v>673</v>
      </c>
      <c r="Q100">
        <v>0</v>
      </c>
      <c r="R100" t="s">
        <v>674</v>
      </c>
      <c r="S100" t="s">
        <v>675</v>
      </c>
      <c r="T100">
        <v>13</v>
      </c>
      <c r="U100" t="s">
        <v>676</v>
      </c>
      <c r="V100" t="s">
        <v>677</v>
      </c>
      <c r="Y100">
        <v>2016</v>
      </c>
      <c r="Z100">
        <v>106</v>
      </c>
      <c r="AA100">
        <v>8.1999999999999993</v>
      </c>
      <c r="AB100">
        <v>2.35</v>
      </c>
      <c r="AC100">
        <v>0</v>
      </c>
    </row>
    <row r="101" spans="1:29">
      <c r="A101" t="s">
        <v>28</v>
      </c>
      <c r="C101" t="s">
        <v>171</v>
      </c>
      <c r="D101">
        <v>645</v>
      </c>
      <c r="E101">
        <v>182</v>
      </c>
      <c r="F101">
        <v>0</v>
      </c>
      <c r="G101">
        <v>773</v>
      </c>
      <c r="H101" t="s">
        <v>172</v>
      </c>
      <c r="I101">
        <v>5000</v>
      </c>
      <c r="J101">
        <v>303001229</v>
      </c>
      <c r="K101" t="s">
        <v>173</v>
      </c>
      <c r="L101" t="s">
        <v>174</v>
      </c>
      <c r="M101" t="s">
        <v>678</v>
      </c>
      <c r="N101">
        <v>637246</v>
      </c>
      <c r="O101">
        <v>9152</v>
      </c>
      <c r="P101" t="s">
        <v>176</v>
      </c>
      <c r="R101" t="s">
        <v>679</v>
      </c>
      <c r="S101" t="s">
        <v>680</v>
      </c>
      <c r="T101">
        <v>1367</v>
      </c>
      <c r="U101" t="s">
        <v>37</v>
      </c>
      <c r="V101" t="s">
        <v>38</v>
      </c>
      <c r="W101" t="s">
        <v>39</v>
      </c>
      <c r="X101">
        <v>180000000</v>
      </c>
      <c r="Y101">
        <v>2012</v>
      </c>
      <c r="Z101">
        <v>972</v>
      </c>
      <c r="AA101">
        <v>7.9</v>
      </c>
      <c r="AB101">
        <v>2.35</v>
      </c>
      <c r="AC101">
        <v>166000</v>
      </c>
    </row>
    <row r="102" spans="1:29">
      <c r="A102" t="s">
        <v>28</v>
      </c>
      <c r="C102" t="s">
        <v>499</v>
      </c>
      <c r="D102">
        <v>187</v>
      </c>
      <c r="E102">
        <v>106</v>
      </c>
      <c r="F102">
        <v>357</v>
      </c>
      <c r="G102">
        <v>4000</v>
      </c>
      <c r="H102" t="s">
        <v>337</v>
      </c>
      <c r="I102">
        <v>23000</v>
      </c>
      <c r="J102">
        <v>144512310</v>
      </c>
      <c r="K102" t="s">
        <v>334</v>
      </c>
      <c r="L102" t="s">
        <v>333</v>
      </c>
      <c r="M102" t="s">
        <v>681</v>
      </c>
      <c r="N102">
        <v>272223</v>
      </c>
      <c r="O102">
        <v>45327</v>
      </c>
      <c r="P102" t="s">
        <v>682</v>
      </c>
      <c r="Q102">
        <v>2</v>
      </c>
      <c r="R102" t="s">
        <v>683</v>
      </c>
      <c r="S102" t="s">
        <v>684</v>
      </c>
      <c r="T102">
        <v>988</v>
      </c>
      <c r="U102" t="s">
        <v>37</v>
      </c>
      <c r="V102" t="s">
        <v>38</v>
      </c>
      <c r="W102" t="s">
        <v>39</v>
      </c>
      <c r="X102">
        <v>38000000</v>
      </c>
      <c r="Y102">
        <v>2001</v>
      </c>
      <c r="Z102">
        <v>14000</v>
      </c>
      <c r="AA102">
        <v>6.7</v>
      </c>
      <c r="AB102">
        <v>2.35</v>
      </c>
      <c r="AC102">
        <v>14000</v>
      </c>
    </row>
    <row r="103" spans="1:29">
      <c r="A103" t="s">
        <v>28</v>
      </c>
      <c r="C103" t="s">
        <v>685</v>
      </c>
      <c r="D103">
        <v>362</v>
      </c>
      <c r="E103">
        <v>166</v>
      </c>
      <c r="F103">
        <v>21000</v>
      </c>
      <c r="G103">
        <v>919</v>
      </c>
      <c r="H103" t="s">
        <v>686</v>
      </c>
      <c r="I103">
        <v>11000</v>
      </c>
      <c r="J103">
        <v>127490802</v>
      </c>
      <c r="K103" t="s">
        <v>687</v>
      </c>
      <c r="L103" t="s">
        <v>340</v>
      </c>
      <c r="M103" t="s">
        <v>688</v>
      </c>
      <c r="N103">
        <v>459346</v>
      </c>
      <c r="O103">
        <v>13333</v>
      </c>
      <c r="P103" t="s">
        <v>689</v>
      </c>
      <c r="Q103">
        <v>2</v>
      </c>
      <c r="R103" t="s">
        <v>690</v>
      </c>
      <c r="S103" t="s">
        <v>691</v>
      </c>
      <c r="T103">
        <v>822</v>
      </c>
      <c r="U103" t="s">
        <v>37</v>
      </c>
      <c r="V103" t="s">
        <v>38</v>
      </c>
      <c r="W103" t="s">
        <v>39</v>
      </c>
      <c r="X103">
        <v>150000000</v>
      </c>
      <c r="Y103">
        <v>2008</v>
      </c>
      <c r="Z103">
        <v>1000</v>
      </c>
      <c r="AA103">
        <v>7.8</v>
      </c>
      <c r="AB103">
        <v>2.35</v>
      </c>
      <c r="AC103">
        <v>23000</v>
      </c>
    </row>
    <row r="104" spans="1:29">
      <c r="A104" t="s">
        <v>28</v>
      </c>
      <c r="C104" t="s">
        <v>692</v>
      </c>
      <c r="D104">
        <v>500</v>
      </c>
      <c r="E104">
        <v>132</v>
      </c>
      <c r="F104">
        <v>905</v>
      </c>
      <c r="G104">
        <v>1000</v>
      </c>
      <c r="H104" t="s">
        <v>458</v>
      </c>
      <c r="I104">
        <v>34000</v>
      </c>
      <c r="J104">
        <v>146405371</v>
      </c>
      <c r="K104" t="s">
        <v>73</v>
      </c>
      <c r="L104" t="s">
        <v>347</v>
      </c>
      <c r="M104" t="s">
        <v>693</v>
      </c>
      <c r="N104">
        <v>518537</v>
      </c>
      <c r="O104">
        <v>50983</v>
      </c>
      <c r="P104" t="s">
        <v>430</v>
      </c>
      <c r="Q104">
        <v>3</v>
      </c>
      <c r="R104" t="s">
        <v>694</v>
      </c>
      <c r="S104" t="s">
        <v>695</v>
      </c>
      <c r="T104">
        <v>698</v>
      </c>
      <c r="U104" t="s">
        <v>37</v>
      </c>
      <c r="V104" t="s">
        <v>38</v>
      </c>
      <c r="W104" t="s">
        <v>39</v>
      </c>
      <c r="X104">
        <v>160000000</v>
      </c>
      <c r="Y104">
        <v>2011</v>
      </c>
      <c r="Z104">
        <v>13000</v>
      </c>
      <c r="AA104">
        <v>7.8</v>
      </c>
      <c r="AB104">
        <v>2.35</v>
      </c>
      <c r="AC104">
        <v>54000</v>
      </c>
    </row>
    <row r="105" spans="1:29">
      <c r="A105" t="s">
        <v>28</v>
      </c>
      <c r="C105" t="s">
        <v>696</v>
      </c>
      <c r="D105">
        <v>389</v>
      </c>
      <c r="E105">
        <v>137</v>
      </c>
      <c r="F105">
        <v>508</v>
      </c>
      <c r="G105">
        <v>14000</v>
      </c>
      <c r="H105" t="s">
        <v>697</v>
      </c>
      <c r="I105">
        <v>34000</v>
      </c>
      <c r="J105">
        <v>281666058</v>
      </c>
      <c r="K105" t="s">
        <v>698</v>
      </c>
      <c r="L105" t="s">
        <v>347</v>
      </c>
      <c r="M105" t="s">
        <v>699</v>
      </c>
      <c r="N105">
        <v>166137</v>
      </c>
      <c r="O105">
        <v>81385</v>
      </c>
      <c r="P105" t="s">
        <v>700</v>
      </c>
      <c r="Q105">
        <v>1</v>
      </c>
      <c r="R105" t="s">
        <v>701</v>
      </c>
      <c r="S105" t="s">
        <v>702</v>
      </c>
      <c r="T105">
        <v>383</v>
      </c>
      <c r="U105" t="s">
        <v>37</v>
      </c>
      <c r="V105" t="s">
        <v>38</v>
      </c>
      <c r="W105" t="s">
        <v>39</v>
      </c>
      <c r="X105">
        <v>160000000</v>
      </c>
      <c r="Y105">
        <v>2015</v>
      </c>
      <c r="Z105">
        <v>22000</v>
      </c>
      <c r="AA105">
        <v>6.6</v>
      </c>
      <c r="AB105">
        <v>2.35</v>
      </c>
      <c r="AC105">
        <v>38000</v>
      </c>
    </row>
    <row r="106" spans="1:29">
      <c r="A106" t="s">
        <v>28</v>
      </c>
      <c r="C106" t="s">
        <v>703</v>
      </c>
      <c r="D106">
        <v>235</v>
      </c>
      <c r="E106">
        <v>109</v>
      </c>
      <c r="F106">
        <v>226</v>
      </c>
      <c r="G106">
        <v>370</v>
      </c>
      <c r="H106" t="s">
        <v>704</v>
      </c>
      <c r="I106">
        <v>12000</v>
      </c>
      <c r="J106">
        <v>63143812</v>
      </c>
      <c r="K106" t="s">
        <v>148</v>
      </c>
      <c r="L106" t="s">
        <v>705</v>
      </c>
      <c r="M106" t="s">
        <v>706</v>
      </c>
      <c r="N106">
        <v>124185</v>
      </c>
      <c r="O106">
        <v>13388</v>
      </c>
      <c r="P106" t="s">
        <v>707</v>
      </c>
      <c r="Q106">
        <v>0</v>
      </c>
      <c r="R106" t="s">
        <v>708</v>
      </c>
      <c r="S106" t="s">
        <v>709</v>
      </c>
      <c r="T106">
        <v>238</v>
      </c>
      <c r="U106" t="s">
        <v>37</v>
      </c>
      <c r="V106" t="s">
        <v>38</v>
      </c>
      <c r="W106" t="s">
        <v>95</v>
      </c>
      <c r="X106">
        <v>150000000</v>
      </c>
      <c r="Y106">
        <v>2010</v>
      </c>
      <c r="Z106">
        <v>418</v>
      </c>
      <c r="AA106">
        <v>6.1</v>
      </c>
      <c r="AB106">
        <v>2.35</v>
      </c>
      <c r="AC106">
        <v>11000</v>
      </c>
    </row>
    <row r="107" spans="1:29">
      <c r="A107" t="s">
        <v>28</v>
      </c>
      <c r="C107" t="s">
        <v>710</v>
      </c>
      <c r="D107">
        <v>231</v>
      </c>
      <c r="E107">
        <v>98</v>
      </c>
      <c r="F107">
        <v>249</v>
      </c>
      <c r="G107">
        <v>702</v>
      </c>
      <c r="H107" t="s">
        <v>711</v>
      </c>
      <c r="I107">
        <v>87000</v>
      </c>
      <c r="J107">
        <v>60655503</v>
      </c>
      <c r="K107" t="s">
        <v>712</v>
      </c>
      <c r="L107" t="s">
        <v>516</v>
      </c>
      <c r="M107" t="s">
        <v>713</v>
      </c>
      <c r="N107">
        <v>82380</v>
      </c>
      <c r="O107">
        <v>92456</v>
      </c>
      <c r="P107" t="s">
        <v>714</v>
      </c>
      <c r="Q107">
        <v>0</v>
      </c>
      <c r="R107" t="s">
        <v>715</v>
      </c>
      <c r="S107" t="s">
        <v>716</v>
      </c>
      <c r="T107">
        <v>629</v>
      </c>
      <c r="U107" t="s">
        <v>37</v>
      </c>
      <c r="V107" t="s">
        <v>38</v>
      </c>
      <c r="W107" t="s">
        <v>39</v>
      </c>
      <c r="X107">
        <v>160000000</v>
      </c>
      <c r="Y107">
        <v>2006</v>
      </c>
      <c r="Z107">
        <v>2000</v>
      </c>
      <c r="AA107">
        <v>5.6</v>
      </c>
      <c r="AB107">
        <v>2.35</v>
      </c>
      <c r="AC107">
        <v>0</v>
      </c>
    </row>
    <row r="108" spans="1:29">
      <c r="A108" t="s">
        <v>28</v>
      </c>
      <c r="C108" t="s">
        <v>717</v>
      </c>
      <c r="D108">
        <v>218</v>
      </c>
      <c r="E108">
        <v>113</v>
      </c>
      <c r="F108">
        <v>33</v>
      </c>
      <c r="G108">
        <v>11000</v>
      </c>
      <c r="H108" t="s">
        <v>106</v>
      </c>
      <c r="I108">
        <v>40000</v>
      </c>
      <c r="J108">
        <v>76846624</v>
      </c>
      <c r="K108" t="s">
        <v>200</v>
      </c>
      <c r="L108" t="s">
        <v>43</v>
      </c>
      <c r="M108" t="s">
        <v>718</v>
      </c>
      <c r="N108">
        <v>21352</v>
      </c>
      <c r="O108">
        <v>80806</v>
      </c>
      <c r="P108" t="s">
        <v>257</v>
      </c>
      <c r="Q108">
        <v>1</v>
      </c>
      <c r="R108" t="s">
        <v>719</v>
      </c>
      <c r="S108" t="s">
        <v>720</v>
      </c>
      <c r="T108">
        <v>131</v>
      </c>
      <c r="U108" t="s">
        <v>37</v>
      </c>
      <c r="V108" t="s">
        <v>38</v>
      </c>
      <c r="W108" t="s">
        <v>95</v>
      </c>
      <c r="X108">
        <v>170000000</v>
      </c>
      <c r="Y108">
        <v>2016</v>
      </c>
      <c r="Z108">
        <v>25000</v>
      </c>
      <c r="AA108">
        <v>6.4</v>
      </c>
      <c r="AB108">
        <v>1.85</v>
      </c>
      <c r="AC108">
        <v>30000</v>
      </c>
    </row>
    <row r="109" spans="1:29">
      <c r="A109" t="s">
        <v>28</v>
      </c>
      <c r="C109" t="s">
        <v>721</v>
      </c>
      <c r="D109">
        <v>227</v>
      </c>
      <c r="E109">
        <v>93</v>
      </c>
      <c r="F109">
        <v>50</v>
      </c>
      <c r="G109">
        <v>692</v>
      </c>
      <c r="H109" t="s">
        <v>722</v>
      </c>
      <c r="I109">
        <v>3000</v>
      </c>
      <c r="J109">
        <v>320706665</v>
      </c>
      <c r="K109" t="s">
        <v>271</v>
      </c>
      <c r="L109" t="s">
        <v>723</v>
      </c>
      <c r="M109" t="s">
        <v>724</v>
      </c>
      <c r="N109">
        <v>211971</v>
      </c>
      <c r="O109">
        <v>4705</v>
      </c>
      <c r="P109" t="s">
        <v>725</v>
      </c>
      <c r="Q109">
        <v>2</v>
      </c>
      <c r="R109" t="s">
        <v>726</v>
      </c>
      <c r="S109" t="s">
        <v>727</v>
      </c>
      <c r="T109">
        <v>326</v>
      </c>
      <c r="U109" t="s">
        <v>37</v>
      </c>
      <c r="V109" t="s">
        <v>38</v>
      </c>
      <c r="W109" t="s">
        <v>95</v>
      </c>
      <c r="X109">
        <v>160000000</v>
      </c>
      <c r="Y109">
        <v>2007</v>
      </c>
      <c r="Z109">
        <v>795</v>
      </c>
      <c r="AA109">
        <v>6.1</v>
      </c>
      <c r="AB109">
        <v>1.85</v>
      </c>
      <c r="AC109">
        <v>0</v>
      </c>
    </row>
    <row r="110" spans="1:29">
      <c r="A110" t="s">
        <v>28</v>
      </c>
      <c r="C110" t="s">
        <v>728</v>
      </c>
      <c r="D110">
        <v>275</v>
      </c>
      <c r="E110">
        <v>123</v>
      </c>
      <c r="F110">
        <v>0</v>
      </c>
      <c r="G110">
        <v>648</v>
      </c>
      <c r="H110" t="s">
        <v>729</v>
      </c>
      <c r="I110">
        <v>3000</v>
      </c>
      <c r="J110">
        <v>46978995</v>
      </c>
      <c r="K110" t="s">
        <v>42</v>
      </c>
      <c r="L110" t="s">
        <v>730</v>
      </c>
      <c r="M110" t="s">
        <v>731</v>
      </c>
      <c r="N110">
        <v>111609</v>
      </c>
      <c r="O110">
        <v>5505</v>
      </c>
      <c r="P110" t="s">
        <v>732</v>
      </c>
      <c r="Q110">
        <v>0</v>
      </c>
      <c r="R110" t="s">
        <v>733</v>
      </c>
      <c r="S110" t="s">
        <v>734</v>
      </c>
      <c r="T110">
        <v>781</v>
      </c>
      <c r="U110" t="s">
        <v>37</v>
      </c>
      <c r="V110" t="s">
        <v>38</v>
      </c>
      <c r="W110" t="s">
        <v>39</v>
      </c>
      <c r="X110">
        <v>160000000</v>
      </c>
      <c r="Y110">
        <v>2016</v>
      </c>
      <c r="Z110">
        <v>716</v>
      </c>
      <c r="AA110">
        <v>7.3</v>
      </c>
      <c r="AB110">
        <v>2.35</v>
      </c>
      <c r="AC110">
        <v>89000</v>
      </c>
    </row>
    <row r="111" spans="1:29">
      <c r="A111" t="s">
        <v>28</v>
      </c>
      <c r="C111" t="s">
        <v>735</v>
      </c>
      <c r="D111">
        <v>474</v>
      </c>
      <c r="E111">
        <v>126</v>
      </c>
      <c r="F111">
        <v>230</v>
      </c>
      <c r="G111">
        <v>2000</v>
      </c>
      <c r="H111" t="s">
        <v>736</v>
      </c>
      <c r="I111">
        <v>24000</v>
      </c>
      <c r="J111">
        <v>89732035</v>
      </c>
      <c r="K111" t="s">
        <v>73</v>
      </c>
      <c r="L111" t="s">
        <v>82</v>
      </c>
      <c r="M111" t="s">
        <v>737</v>
      </c>
      <c r="N111">
        <v>188457</v>
      </c>
      <c r="O111">
        <v>38873</v>
      </c>
      <c r="P111" t="s">
        <v>738</v>
      </c>
      <c r="Q111">
        <v>2</v>
      </c>
      <c r="R111" t="s">
        <v>739</v>
      </c>
      <c r="S111" t="s">
        <v>740</v>
      </c>
      <c r="T111">
        <v>867</v>
      </c>
      <c r="U111" t="s">
        <v>37</v>
      </c>
      <c r="V111" t="s">
        <v>38</v>
      </c>
      <c r="W111" t="s">
        <v>39</v>
      </c>
      <c r="X111">
        <v>155000000</v>
      </c>
      <c r="Y111">
        <v>2015</v>
      </c>
      <c r="Z111">
        <v>10000</v>
      </c>
      <c r="AA111">
        <v>6.6</v>
      </c>
      <c r="AB111">
        <v>2.35</v>
      </c>
      <c r="AC111">
        <v>82000</v>
      </c>
    </row>
    <row r="112" spans="1:29">
      <c r="A112" t="s">
        <v>28</v>
      </c>
      <c r="C112" t="s">
        <v>741</v>
      </c>
      <c r="D112">
        <v>228</v>
      </c>
      <c r="E112">
        <v>113</v>
      </c>
      <c r="F112">
        <v>150</v>
      </c>
      <c r="G112">
        <v>59</v>
      </c>
      <c r="H112" t="s">
        <v>455</v>
      </c>
      <c r="I112">
        <v>531</v>
      </c>
      <c r="J112">
        <v>104383624</v>
      </c>
      <c r="K112" t="s">
        <v>200</v>
      </c>
      <c r="L112" t="s">
        <v>742</v>
      </c>
      <c r="M112" t="s">
        <v>743</v>
      </c>
      <c r="N112">
        <v>106446</v>
      </c>
      <c r="O112">
        <v>764</v>
      </c>
      <c r="P112" t="s">
        <v>744</v>
      </c>
      <c r="Q112">
        <v>4</v>
      </c>
      <c r="R112" t="s">
        <v>745</v>
      </c>
      <c r="S112" t="s">
        <v>746</v>
      </c>
      <c r="T112">
        <v>227</v>
      </c>
      <c r="U112" t="s">
        <v>37</v>
      </c>
      <c r="V112" t="s">
        <v>38</v>
      </c>
      <c r="W112" t="s">
        <v>95</v>
      </c>
      <c r="X112">
        <v>155000000</v>
      </c>
      <c r="Y112">
        <v>2010</v>
      </c>
      <c r="Z112">
        <v>82</v>
      </c>
      <c r="AA112">
        <v>6.3</v>
      </c>
      <c r="AB112">
        <v>1.78</v>
      </c>
      <c r="AC112">
        <v>11000</v>
      </c>
    </row>
    <row r="113" spans="1:29">
      <c r="A113" t="s">
        <v>747</v>
      </c>
      <c r="C113" t="s">
        <v>278</v>
      </c>
      <c r="D113">
        <v>191</v>
      </c>
      <c r="E113">
        <v>184</v>
      </c>
      <c r="F113">
        <v>0</v>
      </c>
      <c r="G113">
        <v>691</v>
      </c>
      <c r="H113" t="s">
        <v>748</v>
      </c>
      <c r="I113">
        <v>3000</v>
      </c>
      <c r="J113">
        <v>198539855</v>
      </c>
      <c r="K113" t="s">
        <v>749</v>
      </c>
      <c r="L113" t="s">
        <v>750</v>
      </c>
      <c r="M113" t="s">
        <v>751</v>
      </c>
      <c r="N113">
        <v>254111</v>
      </c>
      <c r="O113">
        <v>5401</v>
      </c>
      <c r="P113" t="s">
        <v>752</v>
      </c>
      <c r="Q113">
        <v>0</v>
      </c>
      <c r="R113" t="s">
        <v>753</v>
      </c>
      <c r="S113" t="s">
        <v>754</v>
      </c>
      <c r="T113">
        <v>1999</v>
      </c>
      <c r="U113" t="s">
        <v>37</v>
      </c>
      <c r="V113" t="s">
        <v>38</v>
      </c>
      <c r="W113" t="s">
        <v>39</v>
      </c>
      <c r="X113">
        <v>140000000</v>
      </c>
      <c r="Y113">
        <v>2001</v>
      </c>
      <c r="Z113">
        <v>961</v>
      </c>
      <c r="AA113">
        <v>6.1</v>
      </c>
      <c r="AB113">
        <v>2.35</v>
      </c>
      <c r="AC113">
        <v>0</v>
      </c>
    </row>
    <row r="114" spans="1:29">
      <c r="A114" t="s">
        <v>28</v>
      </c>
      <c r="C114" t="s">
        <v>278</v>
      </c>
      <c r="D114">
        <v>396</v>
      </c>
      <c r="E114">
        <v>144</v>
      </c>
      <c r="F114">
        <v>0</v>
      </c>
      <c r="G114">
        <v>581</v>
      </c>
      <c r="H114" t="s">
        <v>755</v>
      </c>
      <c r="I114">
        <v>662</v>
      </c>
      <c r="J114">
        <v>318759914</v>
      </c>
      <c r="K114" t="s">
        <v>73</v>
      </c>
      <c r="L114" t="s">
        <v>756</v>
      </c>
      <c r="M114" t="s">
        <v>757</v>
      </c>
      <c r="N114">
        <v>513158</v>
      </c>
      <c r="O114">
        <v>2333</v>
      </c>
      <c r="P114" t="s">
        <v>279</v>
      </c>
      <c r="Q114">
        <v>0</v>
      </c>
      <c r="R114" t="s">
        <v>758</v>
      </c>
      <c r="S114" t="s">
        <v>759</v>
      </c>
      <c r="T114">
        <v>1782</v>
      </c>
      <c r="U114" t="s">
        <v>37</v>
      </c>
      <c r="V114" t="s">
        <v>38</v>
      </c>
      <c r="W114" t="s">
        <v>39</v>
      </c>
      <c r="X114">
        <v>150000000</v>
      </c>
      <c r="Y114">
        <v>2007</v>
      </c>
      <c r="Z114">
        <v>599</v>
      </c>
      <c r="AA114">
        <v>7.1</v>
      </c>
      <c r="AB114">
        <v>2.35</v>
      </c>
      <c r="AC114">
        <v>8000</v>
      </c>
    </row>
    <row r="115" spans="1:29">
      <c r="A115" t="s">
        <v>28</v>
      </c>
      <c r="C115" t="s">
        <v>760</v>
      </c>
      <c r="D115">
        <v>248</v>
      </c>
      <c r="E115">
        <v>206</v>
      </c>
      <c r="F115">
        <v>0</v>
      </c>
      <c r="G115">
        <v>591</v>
      </c>
      <c r="H115" t="s">
        <v>565</v>
      </c>
      <c r="I115">
        <v>12000</v>
      </c>
      <c r="J115">
        <v>34293771</v>
      </c>
      <c r="K115" t="s">
        <v>761</v>
      </c>
      <c r="L115" t="s">
        <v>762</v>
      </c>
      <c r="M115" t="s">
        <v>763</v>
      </c>
      <c r="N115">
        <v>138863</v>
      </c>
      <c r="O115">
        <v>24598</v>
      </c>
      <c r="P115" t="s">
        <v>764</v>
      </c>
      <c r="Q115">
        <v>3</v>
      </c>
      <c r="R115" t="s">
        <v>765</v>
      </c>
      <c r="S115" t="s">
        <v>766</v>
      </c>
      <c r="T115">
        <v>1390</v>
      </c>
      <c r="U115" t="s">
        <v>37</v>
      </c>
      <c r="V115" t="s">
        <v>767</v>
      </c>
      <c r="W115" t="s">
        <v>585</v>
      </c>
      <c r="X115">
        <v>155000000</v>
      </c>
      <c r="Y115">
        <v>2004</v>
      </c>
      <c r="Z115">
        <v>11000</v>
      </c>
      <c r="AA115">
        <v>5.5</v>
      </c>
      <c r="AB115">
        <v>2.35</v>
      </c>
      <c r="AC115">
        <v>0</v>
      </c>
    </row>
    <row r="116" spans="1:29">
      <c r="A116" t="s">
        <v>28</v>
      </c>
      <c r="C116" t="s">
        <v>103</v>
      </c>
      <c r="D116">
        <v>329</v>
      </c>
      <c r="E116">
        <v>138</v>
      </c>
      <c r="F116">
        <v>282</v>
      </c>
      <c r="G116">
        <v>687</v>
      </c>
      <c r="H116" t="s">
        <v>104</v>
      </c>
      <c r="I116">
        <v>21000</v>
      </c>
      <c r="J116">
        <v>292000866</v>
      </c>
      <c r="K116" t="s">
        <v>105</v>
      </c>
      <c r="L116" t="s">
        <v>768</v>
      </c>
      <c r="M116" t="s">
        <v>769</v>
      </c>
      <c r="N116">
        <v>355137</v>
      </c>
      <c r="O116">
        <v>33433</v>
      </c>
      <c r="P116" t="s">
        <v>770</v>
      </c>
      <c r="Q116">
        <v>3</v>
      </c>
      <c r="R116" t="s">
        <v>771</v>
      </c>
      <c r="S116" t="s">
        <v>772</v>
      </c>
      <c r="T116">
        <v>1108</v>
      </c>
      <c r="U116" t="s">
        <v>37</v>
      </c>
      <c r="V116" t="s">
        <v>56</v>
      </c>
      <c r="W116" t="s">
        <v>39</v>
      </c>
      <c r="X116">
        <v>150000000</v>
      </c>
      <c r="Y116">
        <v>2007</v>
      </c>
      <c r="Z116">
        <v>11000</v>
      </c>
      <c r="AA116">
        <v>7.5</v>
      </c>
      <c r="AB116">
        <v>2.35</v>
      </c>
      <c r="AC116">
        <v>0</v>
      </c>
    </row>
    <row r="117" spans="1:29">
      <c r="A117" t="s">
        <v>28</v>
      </c>
      <c r="C117" t="s">
        <v>371</v>
      </c>
      <c r="D117">
        <v>295</v>
      </c>
      <c r="E117">
        <v>157</v>
      </c>
      <c r="F117">
        <v>179</v>
      </c>
      <c r="G117">
        <v>10000</v>
      </c>
      <c r="H117" t="s">
        <v>104</v>
      </c>
      <c r="I117">
        <v>21000</v>
      </c>
      <c r="J117">
        <v>289994397</v>
      </c>
      <c r="K117" t="s">
        <v>105</v>
      </c>
      <c r="L117" t="s">
        <v>768</v>
      </c>
      <c r="M117" t="s">
        <v>773</v>
      </c>
      <c r="N117">
        <v>385670</v>
      </c>
      <c r="O117">
        <v>53413</v>
      </c>
      <c r="P117" t="s">
        <v>108</v>
      </c>
      <c r="Q117">
        <v>1</v>
      </c>
      <c r="R117" t="s">
        <v>774</v>
      </c>
      <c r="S117" t="s">
        <v>775</v>
      </c>
      <c r="T117">
        <v>1896</v>
      </c>
      <c r="U117" t="s">
        <v>37</v>
      </c>
      <c r="V117" t="s">
        <v>56</v>
      </c>
      <c r="W117" t="s">
        <v>39</v>
      </c>
      <c r="X117">
        <v>150000000</v>
      </c>
      <c r="Y117">
        <v>2005</v>
      </c>
      <c r="Z117">
        <v>11000</v>
      </c>
      <c r="AA117">
        <v>7.6</v>
      </c>
      <c r="AB117">
        <v>2.35</v>
      </c>
      <c r="AC117">
        <v>0</v>
      </c>
    </row>
    <row r="118" spans="1:29">
      <c r="A118" t="s">
        <v>28</v>
      </c>
      <c r="C118" t="s">
        <v>225</v>
      </c>
      <c r="D118">
        <v>318</v>
      </c>
      <c r="E118">
        <v>102</v>
      </c>
      <c r="F118">
        <v>532</v>
      </c>
      <c r="G118">
        <v>979</v>
      </c>
      <c r="H118" t="s">
        <v>776</v>
      </c>
      <c r="I118">
        <v>10000</v>
      </c>
      <c r="J118">
        <v>227946274</v>
      </c>
      <c r="K118" t="s">
        <v>777</v>
      </c>
      <c r="L118" t="s">
        <v>166</v>
      </c>
      <c r="M118" t="s">
        <v>778</v>
      </c>
      <c r="N118">
        <v>343648</v>
      </c>
      <c r="O118">
        <v>21584</v>
      </c>
      <c r="P118" t="s">
        <v>359</v>
      </c>
      <c r="Q118">
        <v>0</v>
      </c>
      <c r="R118" t="s">
        <v>779</v>
      </c>
      <c r="S118" t="s">
        <v>780</v>
      </c>
      <c r="T118">
        <v>590</v>
      </c>
      <c r="U118" t="s">
        <v>37</v>
      </c>
      <c r="V118" t="s">
        <v>38</v>
      </c>
      <c r="W118" t="s">
        <v>39</v>
      </c>
      <c r="X118">
        <v>150000000</v>
      </c>
      <c r="Y118">
        <v>2008</v>
      </c>
      <c r="Z118">
        <v>9000</v>
      </c>
      <c r="AA118">
        <v>6.4</v>
      </c>
      <c r="AB118">
        <v>2.35</v>
      </c>
      <c r="AC118">
        <v>0</v>
      </c>
    </row>
    <row r="119" spans="1:29">
      <c r="A119" t="s">
        <v>28</v>
      </c>
      <c r="C119" t="s">
        <v>696</v>
      </c>
      <c r="D119">
        <v>323</v>
      </c>
      <c r="E119">
        <v>104</v>
      </c>
      <c r="F119">
        <v>508</v>
      </c>
      <c r="G119">
        <v>558</v>
      </c>
      <c r="H119" t="s">
        <v>781</v>
      </c>
      <c r="I119">
        <v>10000</v>
      </c>
      <c r="J119">
        <v>256386216</v>
      </c>
      <c r="K119" t="s">
        <v>782</v>
      </c>
      <c r="L119" t="s">
        <v>166</v>
      </c>
      <c r="M119" t="s">
        <v>783</v>
      </c>
      <c r="N119">
        <v>530870</v>
      </c>
      <c r="O119">
        <v>13076</v>
      </c>
      <c r="P119" t="s">
        <v>784</v>
      </c>
      <c r="Q119">
        <v>0</v>
      </c>
      <c r="R119" t="s">
        <v>785</v>
      </c>
      <c r="S119" t="s">
        <v>786</v>
      </c>
      <c r="T119">
        <v>1413</v>
      </c>
      <c r="U119" t="s">
        <v>37</v>
      </c>
      <c r="V119" t="s">
        <v>38</v>
      </c>
      <c r="W119" t="s">
        <v>39</v>
      </c>
      <c r="X119">
        <v>150000000</v>
      </c>
      <c r="Y119">
        <v>2007</v>
      </c>
      <c r="Z119">
        <v>1000</v>
      </c>
      <c r="AA119">
        <v>7.2</v>
      </c>
      <c r="AB119">
        <v>2.35</v>
      </c>
      <c r="AC119">
        <v>11000</v>
      </c>
    </row>
    <row r="120" spans="1:29">
      <c r="A120" t="s">
        <v>28</v>
      </c>
      <c r="C120" t="s">
        <v>255</v>
      </c>
      <c r="D120">
        <v>276</v>
      </c>
      <c r="E120">
        <v>115</v>
      </c>
      <c r="F120">
        <v>13000</v>
      </c>
      <c r="G120">
        <v>588</v>
      </c>
      <c r="H120" t="s">
        <v>201</v>
      </c>
      <c r="I120">
        <v>40000</v>
      </c>
      <c r="J120">
        <v>206456431</v>
      </c>
      <c r="K120" t="s">
        <v>787</v>
      </c>
      <c r="L120" t="s">
        <v>43</v>
      </c>
      <c r="M120" t="s">
        <v>788</v>
      </c>
      <c r="N120">
        <v>320284</v>
      </c>
      <c r="O120">
        <v>57844</v>
      </c>
      <c r="P120" t="s">
        <v>789</v>
      </c>
      <c r="Q120">
        <v>3</v>
      </c>
      <c r="R120" t="s">
        <v>790</v>
      </c>
      <c r="S120" t="s">
        <v>791</v>
      </c>
      <c r="T120">
        <v>1361</v>
      </c>
      <c r="U120" t="s">
        <v>37</v>
      </c>
      <c r="V120" t="s">
        <v>38</v>
      </c>
      <c r="W120" t="s">
        <v>95</v>
      </c>
      <c r="X120">
        <v>150000000</v>
      </c>
      <c r="Y120">
        <v>2005</v>
      </c>
      <c r="Z120">
        <v>16000</v>
      </c>
      <c r="AA120">
        <v>6.7</v>
      </c>
      <c r="AB120">
        <v>1.85</v>
      </c>
      <c r="AC120">
        <v>0</v>
      </c>
    </row>
    <row r="121" spans="1:29">
      <c r="A121" t="s">
        <v>28</v>
      </c>
      <c r="C121" t="s">
        <v>604</v>
      </c>
      <c r="D121">
        <v>318</v>
      </c>
      <c r="E121">
        <v>111</v>
      </c>
      <c r="F121">
        <v>663</v>
      </c>
      <c r="G121">
        <v>954</v>
      </c>
      <c r="H121" t="s">
        <v>321</v>
      </c>
      <c r="I121">
        <v>1000</v>
      </c>
      <c r="J121">
        <v>206435493</v>
      </c>
      <c r="K121" t="s">
        <v>792</v>
      </c>
      <c r="L121" t="s">
        <v>793</v>
      </c>
      <c r="M121" t="s">
        <v>794</v>
      </c>
      <c r="N121">
        <v>473887</v>
      </c>
      <c r="O121">
        <v>4764</v>
      </c>
      <c r="P121" t="s">
        <v>795</v>
      </c>
      <c r="Q121">
        <v>0</v>
      </c>
      <c r="R121" t="s">
        <v>796</v>
      </c>
      <c r="S121" t="s">
        <v>797</v>
      </c>
      <c r="T121">
        <v>626</v>
      </c>
      <c r="U121" t="s">
        <v>37</v>
      </c>
      <c r="V121" t="s">
        <v>38</v>
      </c>
      <c r="W121" t="s">
        <v>277</v>
      </c>
      <c r="X121">
        <v>150000000</v>
      </c>
      <c r="Y121">
        <v>2007</v>
      </c>
      <c r="Z121">
        <v>1000</v>
      </c>
      <c r="AA121">
        <v>8</v>
      </c>
      <c r="AB121">
        <v>2.35</v>
      </c>
      <c r="AC121">
        <v>10000</v>
      </c>
    </row>
    <row r="122" spans="1:29">
      <c r="A122" t="s">
        <v>28</v>
      </c>
      <c r="C122" t="s">
        <v>57</v>
      </c>
      <c r="D122">
        <v>478</v>
      </c>
      <c r="E122">
        <v>128</v>
      </c>
      <c r="F122">
        <v>22000</v>
      </c>
      <c r="G122">
        <v>11000</v>
      </c>
      <c r="H122" t="s">
        <v>228</v>
      </c>
      <c r="I122">
        <v>23000</v>
      </c>
      <c r="J122">
        <v>205343774</v>
      </c>
      <c r="K122" t="s">
        <v>127</v>
      </c>
      <c r="L122" t="s">
        <v>58</v>
      </c>
      <c r="M122" t="s">
        <v>798</v>
      </c>
      <c r="N122">
        <v>980946</v>
      </c>
      <c r="O122">
        <v>59558</v>
      </c>
      <c r="P122" t="s">
        <v>466</v>
      </c>
      <c r="Q122">
        <v>0</v>
      </c>
      <c r="R122" t="s">
        <v>799</v>
      </c>
      <c r="S122" t="s">
        <v>800</v>
      </c>
      <c r="T122">
        <v>2685</v>
      </c>
      <c r="U122" t="s">
        <v>37</v>
      </c>
      <c r="V122" t="s">
        <v>38</v>
      </c>
      <c r="W122" t="s">
        <v>39</v>
      </c>
      <c r="X122">
        <v>150000000</v>
      </c>
      <c r="Y122">
        <v>2005</v>
      </c>
      <c r="Z122">
        <v>14000</v>
      </c>
      <c r="AA122">
        <v>8.3000000000000007</v>
      </c>
      <c r="AB122">
        <v>2.35</v>
      </c>
      <c r="AC122">
        <v>15000</v>
      </c>
    </row>
    <row r="123" spans="1:29">
      <c r="A123" t="s">
        <v>28</v>
      </c>
      <c r="C123" t="s">
        <v>801</v>
      </c>
      <c r="D123">
        <v>167</v>
      </c>
      <c r="E123">
        <v>89</v>
      </c>
      <c r="F123">
        <v>35</v>
      </c>
      <c r="G123">
        <v>436</v>
      </c>
      <c r="H123" t="s">
        <v>802</v>
      </c>
      <c r="I123">
        <v>1000</v>
      </c>
      <c r="J123">
        <v>179982968</v>
      </c>
      <c r="K123" t="s">
        <v>803</v>
      </c>
      <c r="L123" t="s">
        <v>804</v>
      </c>
      <c r="M123" t="s">
        <v>805</v>
      </c>
      <c r="N123">
        <v>146019</v>
      </c>
      <c r="O123">
        <v>3285</v>
      </c>
      <c r="P123" t="s">
        <v>806</v>
      </c>
      <c r="Q123">
        <v>0</v>
      </c>
      <c r="R123" t="s">
        <v>807</v>
      </c>
      <c r="S123" t="s">
        <v>808</v>
      </c>
      <c r="T123">
        <v>119</v>
      </c>
      <c r="U123" t="s">
        <v>37</v>
      </c>
      <c r="V123" t="s">
        <v>38</v>
      </c>
      <c r="W123" t="s">
        <v>95</v>
      </c>
      <c r="X123">
        <v>150000000</v>
      </c>
      <c r="Y123">
        <v>2008</v>
      </c>
      <c r="Z123">
        <v>851</v>
      </c>
      <c r="AA123">
        <v>6.7</v>
      </c>
      <c r="AB123">
        <v>1.85</v>
      </c>
      <c r="AC123">
        <v>0</v>
      </c>
    </row>
    <row r="124" spans="1:29">
      <c r="A124" t="s">
        <v>28</v>
      </c>
      <c r="C124" t="s">
        <v>809</v>
      </c>
      <c r="D124">
        <v>185</v>
      </c>
      <c r="E124">
        <v>105</v>
      </c>
      <c r="F124">
        <v>189</v>
      </c>
      <c r="G124">
        <v>1000</v>
      </c>
      <c r="H124" t="s">
        <v>810</v>
      </c>
      <c r="I124">
        <v>49000</v>
      </c>
      <c r="J124">
        <v>177243721</v>
      </c>
      <c r="K124" t="s">
        <v>787</v>
      </c>
      <c r="L124" t="s">
        <v>811</v>
      </c>
      <c r="M124" t="s">
        <v>812</v>
      </c>
      <c r="N124">
        <v>130272</v>
      </c>
      <c r="O124">
        <v>54039</v>
      </c>
      <c r="P124" t="s">
        <v>813</v>
      </c>
      <c r="Q124">
        <v>2</v>
      </c>
      <c r="R124" t="s">
        <v>814</v>
      </c>
      <c r="S124" t="s">
        <v>815</v>
      </c>
      <c r="T124">
        <v>209</v>
      </c>
      <c r="U124" t="s">
        <v>37</v>
      </c>
      <c r="V124" t="s">
        <v>38</v>
      </c>
      <c r="W124" t="s">
        <v>95</v>
      </c>
      <c r="X124">
        <v>150000000</v>
      </c>
      <c r="Y124">
        <v>2009</v>
      </c>
      <c r="Z124">
        <v>3000</v>
      </c>
      <c r="AA124">
        <v>5.9</v>
      </c>
      <c r="AB124">
        <v>2.35</v>
      </c>
      <c r="AC124">
        <v>2000</v>
      </c>
    </row>
    <row r="125" spans="1:29">
      <c r="A125" t="s">
        <v>28</v>
      </c>
      <c r="C125" t="s">
        <v>816</v>
      </c>
      <c r="D125">
        <v>350</v>
      </c>
      <c r="E125">
        <v>119</v>
      </c>
      <c r="F125">
        <v>151</v>
      </c>
      <c r="G125">
        <v>2000</v>
      </c>
      <c r="H125" t="s">
        <v>315</v>
      </c>
      <c r="I125">
        <v>20000</v>
      </c>
      <c r="J125">
        <v>179883016</v>
      </c>
      <c r="K125" t="s">
        <v>262</v>
      </c>
      <c r="L125" t="s">
        <v>263</v>
      </c>
      <c r="M125" t="s">
        <v>817</v>
      </c>
      <c r="N125">
        <v>361924</v>
      </c>
      <c r="O125">
        <v>40054</v>
      </c>
      <c r="P125" t="s">
        <v>818</v>
      </c>
      <c r="Q125">
        <v>0</v>
      </c>
      <c r="R125" t="s">
        <v>819</v>
      </c>
      <c r="S125" t="s">
        <v>820</v>
      </c>
      <c r="T125">
        <v>641</v>
      </c>
      <c r="U125" t="s">
        <v>37</v>
      </c>
      <c r="V125" t="s">
        <v>38</v>
      </c>
      <c r="W125" t="s">
        <v>39</v>
      </c>
      <c r="X125">
        <v>150000000</v>
      </c>
      <c r="Y125">
        <v>2009</v>
      </c>
      <c r="Z125">
        <v>16000</v>
      </c>
      <c r="AA125">
        <v>6.7</v>
      </c>
      <c r="AB125">
        <v>2.35</v>
      </c>
      <c r="AC125">
        <v>0</v>
      </c>
    </row>
    <row r="126" spans="1:29">
      <c r="A126" t="s">
        <v>28</v>
      </c>
      <c r="C126" t="s">
        <v>443</v>
      </c>
      <c r="D126">
        <v>245</v>
      </c>
      <c r="E126">
        <v>129</v>
      </c>
      <c r="F126">
        <v>0</v>
      </c>
      <c r="G126">
        <v>233</v>
      </c>
      <c r="H126" t="s">
        <v>821</v>
      </c>
      <c r="I126">
        <v>309</v>
      </c>
      <c r="J126">
        <v>139259759</v>
      </c>
      <c r="K126" t="s">
        <v>647</v>
      </c>
      <c r="L126" t="s">
        <v>822</v>
      </c>
      <c r="M126" t="s">
        <v>823</v>
      </c>
      <c r="N126">
        <v>364948</v>
      </c>
      <c r="O126">
        <v>1062</v>
      </c>
      <c r="P126" t="s">
        <v>824</v>
      </c>
      <c r="Q126">
        <v>0</v>
      </c>
      <c r="R126" t="s">
        <v>825</v>
      </c>
      <c r="S126" t="s">
        <v>826</v>
      </c>
      <c r="T126">
        <v>2121</v>
      </c>
      <c r="U126" t="s">
        <v>37</v>
      </c>
      <c r="V126" t="s">
        <v>370</v>
      </c>
      <c r="W126" t="s">
        <v>585</v>
      </c>
      <c r="X126">
        <v>150000000</v>
      </c>
      <c r="Y126">
        <v>2003</v>
      </c>
      <c r="Z126">
        <v>269</v>
      </c>
      <c r="AA126">
        <v>6.7</v>
      </c>
      <c r="AB126">
        <v>2.35</v>
      </c>
      <c r="AC126">
        <v>0</v>
      </c>
    </row>
    <row r="127" spans="1:29">
      <c r="A127" t="s">
        <v>28</v>
      </c>
      <c r="C127" t="s">
        <v>827</v>
      </c>
      <c r="D127">
        <v>406</v>
      </c>
      <c r="E127">
        <v>102</v>
      </c>
      <c r="F127">
        <v>69</v>
      </c>
      <c r="G127">
        <v>490</v>
      </c>
      <c r="H127" t="s">
        <v>828</v>
      </c>
      <c r="I127">
        <v>1000</v>
      </c>
      <c r="J127">
        <v>400736600</v>
      </c>
      <c r="K127" t="s">
        <v>829</v>
      </c>
      <c r="L127" t="s">
        <v>830</v>
      </c>
      <c r="M127" t="s">
        <v>831</v>
      </c>
      <c r="N127">
        <v>421658</v>
      </c>
      <c r="O127">
        <v>2582</v>
      </c>
      <c r="P127" t="s">
        <v>832</v>
      </c>
      <c r="Q127">
        <v>0</v>
      </c>
      <c r="R127" t="s">
        <v>833</v>
      </c>
      <c r="S127" t="s">
        <v>834</v>
      </c>
      <c r="T127">
        <v>904</v>
      </c>
      <c r="U127" t="s">
        <v>37</v>
      </c>
      <c r="V127" t="s">
        <v>38</v>
      </c>
      <c r="W127" t="s">
        <v>95</v>
      </c>
      <c r="X127">
        <v>150000000</v>
      </c>
      <c r="Y127">
        <v>2013</v>
      </c>
      <c r="Z127">
        <v>523</v>
      </c>
      <c r="AA127">
        <v>7.6</v>
      </c>
      <c r="AB127">
        <v>2.2400000000000002</v>
      </c>
      <c r="AC127">
        <v>58000</v>
      </c>
    </row>
    <row r="128" spans="1:29">
      <c r="A128" t="s">
        <v>28</v>
      </c>
      <c r="C128" t="s">
        <v>443</v>
      </c>
      <c r="D128">
        <v>275</v>
      </c>
      <c r="E128">
        <v>138</v>
      </c>
      <c r="F128">
        <v>0</v>
      </c>
      <c r="G128">
        <v>30</v>
      </c>
      <c r="H128" t="s">
        <v>835</v>
      </c>
      <c r="I128">
        <v>234</v>
      </c>
      <c r="J128">
        <v>281492479</v>
      </c>
      <c r="K128" t="s">
        <v>647</v>
      </c>
      <c r="L128" t="s">
        <v>836</v>
      </c>
      <c r="M128" t="s">
        <v>837</v>
      </c>
      <c r="N128">
        <v>421818</v>
      </c>
      <c r="O128">
        <v>534</v>
      </c>
      <c r="P128" t="s">
        <v>838</v>
      </c>
      <c r="Q128">
        <v>0</v>
      </c>
      <c r="R128" t="s">
        <v>839</v>
      </c>
      <c r="S128" t="s">
        <v>840</v>
      </c>
      <c r="T128">
        <v>2789</v>
      </c>
      <c r="U128" t="s">
        <v>37</v>
      </c>
      <c r="V128" t="s">
        <v>38</v>
      </c>
      <c r="W128" t="s">
        <v>585</v>
      </c>
      <c r="X128">
        <v>150000000</v>
      </c>
      <c r="Y128">
        <v>2003</v>
      </c>
      <c r="Z128">
        <v>198</v>
      </c>
      <c r="AA128">
        <v>7.2</v>
      </c>
      <c r="AB128">
        <v>2.35</v>
      </c>
      <c r="AC128">
        <v>0</v>
      </c>
    </row>
    <row r="129" spans="1:29">
      <c r="A129" t="s">
        <v>28</v>
      </c>
      <c r="C129" t="s">
        <v>735</v>
      </c>
      <c r="D129">
        <v>486</v>
      </c>
      <c r="E129">
        <v>112</v>
      </c>
      <c r="F129">
        <v>230</v>
      </c>
      <c r="G129">
        <v>12000</v>
      </c>
      <c r="H129" t="s">
        <v>841</v>
      </c>
      <c r="I129">
        <v>26000</v>
      </c>
      <c r="J129">
        <v>206360018</v>
      </c>
      <c r="K129" t="s">
        <v>42</v>
      </c>
      <c r="L129" t="s">
        <v>98</v>
      </c>
      <c r="M129" t="s">
        <v>842</v>
      </c>
      <c r="N129">
        <v>414070</v>
      </c>
      <c r="O129">
        <v>59803</v>
      </c>
      <c r="P129" t="s">
        <v>762</v>
      </c>
      <c r="Q129">
        <v>3</v>
      </c>
      <c r="R129" t="s">
        <v>843</v>
      </c>
      <c r="S129" t="s">
        <v>844</v>
      </c>
      <c r="T129">
        <v>532</v>
      </c>
      <c r="U129" t="s">
        <v>37</v>
      </c>
      <c r="V129" t="s">
        <v>38</v>
      </c>
      <c r="W129" t="s">
        <v>39</v>
      </c>
      <c r="X129">
        <v>170000000</v>
      </c>
      <c r="Y129">
        <v>2013</v>
      </c>
      <c r="Z129">
        <v>20000</v>
      </c>
      <c r="AA129">
        <v>7.1</v>
      </c>
      <c r="AB129">
        <v>2.35</v>
      </c>
      <c r="AC129">
        <v>63000</v>
      </c>
    </row>
    <row r="130" spans="1:29">
      <c r="A130" t="s">
        <v>28</v>
      </c>
      <c r="C130" t="s">
        <v>845</v>
      </c>
      <c r="D130">
        <v>739</v>
      </c>
      <c r="E130">
        <v>120</v>
      </c>
      <c r="F130">
        <v>750</v>
      </c>
      <c r="G130">
        <v>943</v>
      </c>
      <c r="H130" t="s">
        <v>776</v>
      </c>
      <c r="I130">
        <v>27000</v>
      </c>
      <c r="J130">
        <v>153629485</v>
      </c>
      <c r="K130" t="s">
        <v>227</v>
      </c>
      <c r="L130" t="s">
        <v>60</v>
      </c>
      <c r="M130" t="s">
        <v>846</v>
      </c>
      <c r="N130">
        <v>552503</v>
      </c>
      <c r="O130">
        <v>40025</v>
      </c>
      <c r="P130" t="s">
        <v>847</v>
      </c>
      <c r="Q130">
        <v>0</v>
      </c>
      <c r="R130" t="s">
        <v>848</v>
      </c>
      <c r="S130" t="s">
        <v>849</v>
      </c>
      <c r="T130">
        <v>1588</v>
      </c>
      <c r="U130" t="s">
        <v>37</v>
      </c>
      <c r="V130" t="s">
        <v>370</v>
      </c>
      <c r="W130" t="s">
        <v>585</v>
      </c>
      <c r="X130">
        <v>150000000</v>
      </c>
      <c r="Y130">
        <v>2015</v>
      </c>
      <c r="Z130">
        <v>9000</v>
      </c>
      <c r="AA130">
        <v>8.1</v>
      </c>
      <c r="AB130">
        <v>2.35</v>
      </c>
      <c r="AC130">
        <v>191000</v>
      </c>
    </row>
    <row r="131" spans="1:29">
      <c r="A131" t="s">
        <v>28</v>
      </c>
      <c r="C131" t="s">
        <v>850</v>
      </c>
      <c r="D131">
        <v>298</v>
      </c>
      <c r="E131">
        <v>146</v>
      </c>
      <c r="F131">
        <v>2000</v>
      </c>
      <c r="G131">
        <v>294</v>
      </c>
      <c r="H131" t="s">
        <v>851</v>
      </c>
      <c r="I131">
        <v>15000</v>
      </c>
      <c r="J131">
        <v>133375846</v>
      </c>
      <c r="K131" t="s">
        <v>852</v>
      </c>
      <c r="L131" t="s">
        <v>322</v>
      </c>
      <c r="M131" t="s">
        <v>853</v>
      </c>
      <c r="N131">
        <v>207839</v>
      </c>
      <c r="O131">
        <v>16948</v>
      </c>
      <c r="P131" t="s">
        <v>854</v>
      </c>
      <c r="Q131">
        <v>2</v>
      </c>
      <c r="R131" t="s">
        <v>855</v>
      </c>
      <c r="S131" t="s">
        <v>856</v>
      </c>
      <c r="T131">
        <v>435</v>
      </c>
      <c r="U131" t="s">
        <v>37</v>
      </c>
      <c r="V131" t="s">
        <v>38</v>
      </c>
      <c r="W131" t="s">
        <v>39</v>
      </c>
      <c r="X131">
        <v>150000000</v>
      </c>
      <c r="Y131">
        <v>2009</v>
      </c>
      <c r="Z131">
        <v>745</v>
      </c>
      <c r="AA131">
        <v>6.7</v>
      </c>
      <c r="AB131">
        <v>2.35</v>
      </c>
      <c r="AC131">
        <v>0</v>
      </c>
    </row>
    <row r="132" spans="1:29">
      <c r="A132" t="s">
        <v>28</v>
      </c>
      <c r="C132" t="s">
        <v>857</v>
      </c>
      <c r="D132">
        <v>516</v>
      </c>
      <c r="E132">
        <v>115</v>
      </c>
      <c r="F132">
        <v>0</v>
      </c>
      <c r="G132">
        <v>12000</v>
      </c>
      <c r="H132" t="s">
        <v>841</v>
      </c>
      <c r="I132">
        <v>26000</v>
      </c>
      <c r="J132">
        <v>181015141</v>
      </c>
      <c r="K132" t="s">
        <v>42</v>
      </c>
      <c r="L132" t="s">
        <v>98</v>
      </c>
      <c r="M132" t="s">
        <v>858</v>
      </c>
      <c r="N132">
        <v>536314</v>
      </c>
      <c r="O132">
        <v>60059</v>
      </c>
      <c r="P132" t="s">
        <v>762</v>
      </c>
      <c r="Q132">
        <v>1</v>
      </c>
      <c r="R132" t="s">
        <v>859</v>
      </c>
      <c r="S132" t="s">
        <v>860</v>
      </c>
      <c r="T132">
        <v>738</v>
      </c>
      <c r="U132" t="s">
        <v>37</v>
      </c>
      <c r="V132" t="s">
        <v>38</v>
      </c>
      <c r="W132" t="s">
        <v>39</v>
      </c>
      <c r="X132">
        <v>150000000</v>
      </c>
      <c r="Y132">
        <v>2011</v>
      </c>
      <c r="Z132">
        <v>20000</v>
      </c>
      <c r="AA132">
        <v>7</v>
      </c>
      <c r="AB132">
        <v>2.35</v>
      </c>
      <c r="AC132">
        <v>63000</v>
      </c>
    </row>
    <row r="133" spans="1:29">
      <c r="A133" t="s">
        <v>28</v>
      </c>
      <c r="C133" t="s">
        <v>861</v>
      </c>
      <c r="D133">
        <v>225</v>
      </c>
      <c r="E133">
        <v>96</v>
      </c>
      <c r="F133">
        <v>59</v>
      </c>
      <c r="G133">
        <v>699</v>
      </c>
      <c r="H133" t="s">
        <v>862</v>
      </c>
      <c r="I133">
        <v>17000</v>
      </c>
      <c r="J133">
        <v>114053579</v>
      </c>
      <c r="K133" t="s">
        <v>863</v>
      </c>
      <c r="L133" t="s">
        <v>489</v>
      </c>
      <c r="M133" t="s">
        <v>864</v>
      </c>
      <c r="N133">
        <v>146766</v>
      </c>
      <c r="O133">
        <v>20007</v>
      </c>
      <c r="P133" t="s">
        <v>865</v>
      </c>
      <c r="Q133">
        <v>0</v>
      </c>
      <c r="R133" t="s">
        <v>866</v>
      </c>
      <c r="S133" t="s">
        <v>867</v>
      </c>
      <c r="T133">
        <v>178</v>
      </c>
      <c r="U133" t="s">
        <v>37</v>
      </c>
      <c r="V133" t="s">
        <v>38</v>
      </c>
      <c r="W133" t="s">
        <v>95</v>
      </c>
      <c r="X133">
        <v>150000000</v>
      </c>
      <c r="Y133">
        <v>2008</v>
      </c>
      <c r="Z133">
        <v>759</v>
      </c>
      <c r="AA133">
        <v>6.9</v>
      </c>
      <c r="AB133">
        <v>1.85</v>
      </c>
      <c r="AC133">
        <v>0</v>
      </c>
    </row>
    <row r="134" spans="1:29">
      <c r="A134" t="s">
        <v>28</v>
      </c>
      <c r="C134" t="s">
        <v>868</v>
      </c>
      <c r="D134">
        <v>145</v>
      </c>
      <c r="E134">
        <v>88</v>
      </c>
      <c r="F134">
        <v>12</v>
      </c>
      <c r="G134">
        <v>182</v>
      </c>
      <c r="H134" t="s">
        <v>869</v>
      </c>
      <c r="I134">
        <v>730</v>
      </c>
      <c r="J134">
        <v>119420252</v>
      </c>
      <c r="K134" t="s">
        <v>870</v>
      </c>
      <c r="L134" t="s">
        <v>871</v>
      </c>
      <c r="M134" t="s">
        <v>872</v>
      </c>
      <c r="N134">
        <v>33042</v>
      </c>
      <c r="O134">
        <v>2217</v>
      </c>
      <c r="P134" t="s">
        <v>873</v>
      </c>
      <c r="Q134">
        <v>0</v>
      </c>
      <c r="R134" t="s">
        <v>874</v>
      </c>
      <c r="S134" t="s">
        <v>875</v>
      </c>
      <c r="T134">
        <v>90</v>
      </c>
      <c r="U134" t="s">
        <v>37</v>
      </c>
      <c r="V134" t="s">
        <v>38</v>
      </c>
      <c r="W134" t="s">
        <v>95</v>
      </c>
      <c r="X134">
        <v>150000000</v>
      </c>
      <c r="Y134">
        <v>2009</v>
      </c>
      <c r="Z134">
        <v>607</v>
      </c>
      <c r="AA134">
        <v>5.0999999999999996</v>
      </c>
      <c r="AB134">
        <v>2.35</v>
      </c>
      <c r="AC134">
        <v>0</v>
      </c>
    </row>
    <row r="135" spans="1:29">
      <c r="A135" t="s">
        <v>28</v>
      </c>
      <c r="C135" t="s">
        <v>876</v>
      </c>
      <c r="D135">
        <v>310</v>
      </c>
      <c r="E135">
        <v>99</v>
      </c>
      <c r="F135">
        <v>473</v>
      </c>
      <c r="G135">
        <v>502</v>
      </c>
      <c r="H135" t="s">
        <v>877</v>
      </c>
      <c r="I135">
        <v>14000</v>
      </c>
      <c r="J135">
        <v>83640426</v>
      </c>
      <c r="K135" t="s">
        <v>42</v>
      </c>
      <c r="L135" t="s">
        <v>228</v>
      </c>
      <c r="M135" t="s">
        <v>878</v>
      </c>
      <c r="N135">
        <v>152826</v>
      </c>
      <c r="O135">
        <v>16184</v>
      </c>
      <c r="P135" t="s">
        <v>879</v>
      </c>
      <c r="Q135">
        <v>0</v>
      </c>
      <c r="R135" t="s">
        <v>880</v>
      </c>
      <c r="S135" t="s">
        <v>881</v>
      </c>
      <c r="T135">
        <v>253</v>
      </c>
      <c r="U135" t="s">
        <v>37</v>
      </c>
      <c r="V135" t="s">
        <v>38</v>
      </c>
      <c r="W135" t="s">
        <v>39</v>
      </c>
      <c r="X135">
        <v>150000000</v>
      </c>
      <c r="Y135">
        <v>2012</v>
      </c>
      <c r="Z135">
        <v>897</v>
      </c>
      <c r="AA135">
        <v>5.8</v>
      </c>
      <c r="AB135">
        <v>1.85</v>
      </c>
      <c r="AC135">
        <v>19000</v>
      </c>
    </row>
    <row r="136" spans="1:29">
      <c r="A136" t="s">
        <v>28</v>
      </c>
      <c r="C136" t="s">
        <v>255</v>
      </c>
      <c r="D136">
        <v>526</v>
      </c>
      <c r="E136">
        <v>113</v>
      </c>
      <c r="F136">
        <v>13000</v>
      </c>
      <c r="G136">
        <v>16000</v>
      </c>
      <c r="H136" t="s">
        <v>489</v>
      </c>
      <c r="I136">
        <v>40000</v>
      </c>
      <c r="J136">
        <v>79711678</v>
      </c>
      <c r="K136" t="s">
        <v>882</v>
      </c>
      <c r="L136" t="s">
        <v>43</v>
      </c>
      <c r="M136" t="s">
        <v>883</v>
      </c>
      <c r="N136">
        <v>199039</v>
      </c>
      <c r="O136">
        <v>80849</v>
      </c>
      <c r="P136" t="s">
        <v>201</v>
      </c>
      <c r="Q136">
        <v>7</v>
      </c>
      <c r="R136" t="s">
        <v>884</v>
      </c>
      <c r="S136" t="s">
        <v>885</v>
      </c>
      <c r="T136">
        <v>479</v>
      </c>
      <c r="U136" t="s">
        <v>37</v>
      </c>
      <c r="V136" t="s">
        <v>38</v>
      </c>
      <c r="W136" t="s">
        <v>39</v>
      </c>
      <c r="X136">
        <v>100000000</v>
      </c>
      <c r="Y136">
        <v>2012</v>
      </c>
      <c r="Z136">
        <v>17000</v>
      </c>
      <c r="AA136">
        <v>6.2</v>
      </c>
      <c r="AB136">
        <v>1.85</v>
      </c>
      <c r="AC136">
        <v>82000</v>
      </c>
    </row>
    <row r="137" spans="1:29">
      <c r="A137" t="s">
        <v>28</v>
      </c>
      <c r="C137" t="s">
        <v>886</v>
      </c>
      <c r="D137">
        <v>465</v>
      </c>
      <c r="E137">
        <v>131</v>
      </c>
      <c r="F137">
        <v>188</v>
      </c>
      <c r="G137">
        <v>641</v>
      </c>
      <c r="H137" t="s">
        <v>887</v>
      </c>
      <c r="I137">
        <v>10000</v>
      </c>
      <c r="J137">
        <v>195000874</v>
      </c>
      <c r="K137" t="s">
        <v>50</v>
      </c>
      <c r="L137" t="s">
        <v>523</v>
      </c>
      <c r="M137" t="s">
        <v>888</v>
      </c>
      <c r="N137">
        <v>232187</v>
      </c>
      <c r="O137">
        <v>21840</v>
      </c>
      <c r="P137" t="s">
        <v>889</v>
      </c>
      <c r="Q137">
        <v>0</v>
      </c>
      <c r="R137" t="s">
        <v>890</v>
      </c>
      <c r="S137" t="s">
        <v>891</v>
      </c>
      <c r="T137">
        <v>440</v>
      </c>
      <c r="U137" t="s">
        <v>37</v>
      </c>
      <c r="V137" t="s">
        <v>892</v>
      </c>
      <c r="W137" t="s">
        <v>39</v>
      </c>
      <c r="X137">
        <v>150000000</v>
      </c>
      <c r="Y137">
        <v>2015</v>
      </c>
      <c r="Z137">
        <v>10000</v>
      </c>
      <c r="AA137">
        <v>7.4</v>
      </c>
      <c r="AB137">
        <v>2.35</v>
      </c>
      <c r="AC137">
        <v>47000</v>
      </c>
    </row>
    <row r="138" spans="1:29">
      <c r="A138" t="s">
        <v>28</v>
      </c>
      <c r="C138" t="s">
        <v>893</v>
      </c>
      <c r="D138">
        <v>357</v>
      </c>
      <c r="E138">
        <v>119</v>
      </c>
      <c r="F138">
        <v>394</v>
      </c>
      <c r="G138">
        <v>162</v>
      </c>
      <c r="H138" t="s">
        <v>894</v>
      </c>
      <c r="I138">
        <v>12000</v>
      </c>
      <c r="J138">
        <v>61937495</v>
      </c>
      <c r="K138" t="s">
        <v>895</v>
      </c>
      <c r="L138" t="s">
        <v>762</v>
      </c>
      <c r="M138" t="s">
        <v>896</v>
      </c>
      <c r="N138">
        <v>89442</v>
      </c>
      <c r="O138">
        <v>13071</v>
      </c>
      <c r="P138" t="s">
        <v>897</v>
      </c>
      <c r="Q138">
        <v>0</v>
      </c>
      <c r="R138" t="s">
        <v>898</v>
      </c>
      <c r="S138" t="s">
        <v>899</v>
      </c>
      <c r="T138">
        <v>432</v>
      </c>
      <c r="U138" t="s">
        <v>37</v>
      </c>
      <c r="V138" t="s">
        <v>38</v>
      </c>
      <c r="W138" t="s">
        <v>585</v>
      </c>
      <c r="X138">
        <v>150000000</v>
      </c>
      <c r="Y138">
        <v>2010</v>
      </c>
      <c r="Z138">
        <v>490</v>
      </c>
      <c r="AA138">
        <v>5.8</v>
      </c>
      <c r="AB138">
        <v>1.85</v>
      </c>
      <c r="AC138">
        <v>0</v>
      </c>
    </row>
    <row r="139" spans="1:29">
      <c r="A139" t="s">
        <v>28</v>
      </c>
      <c r="C139" t="s">
        <v>103</v>
      </c>
      <c r="D139">
        <v>248</v>
      </c>
      <c r="E139">
        <v>110</v>
      </c>
      <c r="F139">
        <v>282</v>
      </c>
      <c r="G139">
        <v>103</v>
      </c>
      <c r="H139" t="s">
        <v>226</v>
      </c>
      <c r="I139">
        <v>11000</v>
      </c>
      <c r="J139">
        <v>124051759</v>
      </c>
      <c r="K139" t="s">
        <v>207</v>
      </c>
      <c r="L139" t="s">
        <v>51</v>
      </c>
      <c r="M139" t="s">
        <v>449</v>
      </c>
      <c r="N139">
        <v>42372</v>
      </c>
      <c r="O139">
        <v>21175</v>
      </c>
      <c r="P139" t="s">
        <v>450</v>
      </c>
      <c r="Q139">
        <v>2</v>
      </c>
      <c r="R139" t="s">
        <v>451</v>
      </c>
      <c r="S139" t="s">
        <v>452</v>
      </c>
      <c r="T139">
        <v>239</v>
      </c>
      <c r="U139" t="s">
        <v>37</v>
      </c>
      <c r="V139" t="s">
        <v>38</v>
      </c>
      <c r="W139" t="s">
        <v>39</v>
      </c>
      <c r="X139">
        <v>180000000</v>
      </c>
      <c r="Y139">
        <v>2016</v>
      </c>
      <c r="Z139">
        <v>10000</v>
      </c>
      <c r="AA139">
        <v>6.6</v>
      </c>
      <c r="AB139">
        <v>2.35</v>
      </c>
      <c r="AC139">
        <v>29000</v>
      </c>
    </row>
    <row r="140" spans="1:29">
      <c r="A140" t="s">
        <v>28</v>
      </c>
      <c r="C140" t="s">
        <v>900</v>
      </c>
      <c r="D140">
        <v>194</v>
      </c>
      <c r="E140">
        <v>91</v>
      </c>
      <c r="F140">
        <v>58</v>
      </c>
      <c r="G140">
        <v>826</v>
      </c>
      <c r="H140" t="s">
        <v>901</v>
      </c>
      <c r="I140">
        <v>2000</v>
      </c>
      <c r="J140">
        <v>126597121</v>
      </c>
      <c r="K140" t="s">
        <v>471</v>
      </c>
      <c r="L140" t="s">
        <v>902</v>
      </c>
      <c r="M140" t="s">
        <v>903</v>
      </c>
      <c r="N140">
        <v>105902</v>
      </c>
      <c r="O140">
        <v>6576</v>
      </c>
      <c r="P140" t="s">
        <v>904</v>
      </c>
      <c r="Q140">
        <v>0</v>
      </c>
      <c r="R140" t="s">
        <v>905</v>
      </c>
      <c r="S140" t="s">
        <v>906</v>
      </c>
      <c r="T140">
        <v>206</v>
      </c>
      <c r="U140" t="s">
        <v>37</v>
      </c>
      <c r="V140" t="s">
        <v>38</v>
      </c>
      <c r="W140" t="s">
        <v>95</v>
      </c>
      <c r="X140">
        <v>150000000</v>
      </c>
      <c r="Y140">
        <v>2007</v>
      </c>
      <c r="Z140">
        <v>852</v>
      </c>
      <c r="AA140">
        <v>6.2</v>
      </c>
      <c r="AB140">
        <v>1.85</v>
      </c>
      <c r="AC140">
        <v>0</v>
      </c>
    </row>
    <row r="141" spans="1:29">
      <c r="A141" t="s">
        <v>28</v>
      </c>
      <c r="C141" t="s">
        <v>907</v>
      </c>
      <c r="D141">
        <v>284</v>
      </c>
      <c r="E141">
        <v>90</v>
      </c>
      <c r="F141">
        <v>90</v>
      </c>
      <c r="G141">
        <v>15</v>
      </c>
      <c r="H141" t="s">
        <v>440</v>
      </c>
      <c r="I141">
        <v>11000</v>
      </c>
      <c r="J141">
        <v>165230261</v>
      </c>
      <c r="K141" t="s">
        <v>803</v>
      </c>
      <c r="L141" t="s">
        <v>565</v>
      </c>
      <c r="M141" t="s">
        <v>908</v>
      </c>
      <c r="N141">
        <v>182718</v>
      </c>
      <c r="O141">
        <v>21015</v>
      </c>
      <c r="P141" t="s">
        <v>909</v>
      </c>
      <c r="Q141">
        <v>0</v>
      </c>
      <c r="R141" t="s">
        <v>910</v>
      </c>
      <c r="S141" t="s">
        <v>911</v>
      </c>
      <c r="T141">
        <v>209</v>
      </c>
      <c r="U141" t="s">
        <v>37</v>
      </c>
      <c r="V141" t="s">
        <v>38</v>
      </c>
      <c r="W141" t="s">
        <v>95</v>
      </c>
      <c r="X141">
        <v>150000000</v>
      </c>
      <c r="Y141">
        <v>2011</v>
      </c>
      <c r="Z141">
        <v>10000</v>
      </c>
      <c r="AA141">
        <v>7.3</v>
      </c>
      <c r="AB141">
        <v>2.35</v>
      </c>
      <c r="AC141">
        <v>20000</v>
      </c>
    </row>
    <row r="142" spans="1:29">
      <c r="A142" t="s">
        <v>28</v>
      </c>
      <c r="C142" t="s">
        <v>912</v>
      </c>
      <c r="D142">
        <v>280</v>
      </c>
      <c r="E142">
        <v>103</v>
      </c>
      <c r="F142">
        <v>0</v>
      </c>
      <c r="G142">
        <v>346</v>
      </c>
      <c r="H142" t="s">
        <v>913</v>
      </c>
      <c r="I142">
        <v>1000</v>
      </c>
      <c r="J142">
        <v>131564731</v>
      </c>
      <c r="K142" t="s">
        <v>148</v>
      </c>
      <c r="L142" t="s">
        <v>914</v>
      </c>
      <c r="M142" t="s">
        <v>915</v>
      </c>
      <c r="N142">
        <v>118951</v>
      </c>
      <c r="O142">
        <v>2857</v>
      </c>
      <c r="P142" t="s">
        <v>916</v>
      </c>
      <c r="Q142">
        <v>0</v>
      </c>
      <c r="R142" t="s">
        <v>917</v>
      </c>
      <c r="S142" t="s">
        <v>918</v>
      </c>
      <c r="T142">
        <v>1382</v>
      </c>
      <c r="U142" t="s">
        <v>37</v>
      </c>
      <c r="V142" t="s">
        <v>38</v>
      </c>
      <c r="W142" t="s">
        <v>95</v>
      </c>
      <c r="X142">
        <v>150000000</v>
      </c>
      <c r="Y142">
        <v>2010</v>
      </c>
      <c r="Z142">
        <v>756</v>
      </c>
      <c r="AA142">
        <v>4.2</v>
      </c>
      <c r="AB142">
        <v>2.35</v>
      </c>
      <c r="AC142">
        <v>18000</v>
      </c>
    </row>
    <row r="143" spans="1:29">
      <c r="A143" t="s">
        <v>28</v>
      </c>
      <c r="C143" t="s">
        <v>351</v>
      </c>
      <c r="D143">
        <v>310</v>
      </c>
      <c r="E143">
        <v>124</v>
      </c>
      <c r="F143">
        <v>14000</v>
      </c>
      <c r="G143">
        <v>979</v>
      </c>
      <c r="H143" t="s">
        <v>523</v>
      </c>
      <c r="I143">
        <v>22000</v>
      </c>
      <c r="J143">
        <v>133382309</v>
      </c>
      <c r="K143" t="s">
        <v>50</v>
      </c>
      <c r="L143" t="s">
        <v>697</v>
      </c>
      <c r="M143" t="s">
        <v>919</v>
      </c>
      <c r="N143">
        <v>256695</v>
      </c>
      <c r="O143">
        <v>34817</v>
      </c>
      <c r="P143" t="s">
        <v>359</v>
      </c>
      <c r="Q143">
        <v>0</v>
      </c>
      <c r="R143" t="s">
        <v>920</v>
      </c>
      <c r="S143" t="s">
        <v>921</v>
      </c>
      <c r="T143">
        <v>871</v>
      </c>
      <c r="U143" t="s">
        <v>37</v>
      </c>
      <c r="V143" t="s">
        <v>38</v>
      </c>
      <c r="W143" t="s">
        <v>39</v>
      </c>
      <c r="X143">
        <v>150000000</v>
      </c>
      <c r="Y143">
        <v>2006</v>
      </c>
      <c r="Z143">
        <v>10000</v>
      </c>
      <c r="AA143">
        <v>6.9</v>
      </c>
      <c r="AB143">
        <v>2.35</v>
      </c>
      <c r="AC143">
        <v>0</v>
      </c>
    </row>
    <row r="144" spans="1:29">
      <c r="A144" t="s">
        <v>28</v>
      </c>
      <c r="C144" t="s">
        <v>428</v>
      </c>
      <c r="D144">
        <v>339</v>
      </c>
      <c r="E144">
        <v>131</v>
      </c>
      <c r="F144">
        <v>776</v>
      </c>
      <c r="G144">
        <v>256</v>
      </c>
      <c r="H144" t="s">
        <v>922</v>
      </c>
      <c r="I144">
        <v>17000</v>
      </c>
      <c r="J144">
        <v>73103784</v>
      </c>
      <c r="K144" t="s">
        <v>923</v>
      </c>
      <c r="L144" t="s">
        <v>444</v>
      </c>
      <c r="M144" t="s">
        <v>924</v>
      </c>
      <c r="N144">
        <v>164238</v>
      </c>
      <c r="O144">
        <v>18204</v>
      </c>
      <c r="P144" t="s">
        <v>925</v>
      </c>
      <c r="Q144">
        <v>2</v>
      </c>
      <c r="R144" t="s">
        <v>926</v>
      </c>
      <c r="S144" t="s">
        <v>927</v>
      </c>
      <c r="T144">
        <v>434</v>
      </c>
      <c r="U144" t="s">
        <v>37</v>
      </c>
      <c r="V144" t="s">
        <v>38</v>
      </c>
      <c r="W144" t="s">
        <v>39</v>
      </c>
      <c r="X144">
        <v>150000000</v>
      </c>
      <c r="Y144">
        <v>2013</v>
      </c>
      <c r="Z144">
        <v>551</v>
      </c>
      <c r="AA144">
        <v>6.4</v>
      </c>
      <c r="AB144">
        <v>2.35</v>
      </c>
      <c r="AC144">
        <v>33000</v>
      </c>
    </row>
    <row r="145" spans="1:29">
      <c r="A145" t="s">
        <v>28</v>
      </c>
      <c r="C145" t="s">
        <v>928</v>
      </c>
      <c r="D145">
        <v>132</v>
      </c>
      <c r="E145">
        <v>88</v>
      </c>
      <c r="F145">
        <v>25</v>
      </c>
      <c r="G145">
        <v>433</v>
      </c>
      <c r="H145" t="s">
        <v>929</v>
      </c>
      <c r="I145">
        <v>921</v>
      </c>
      <c r="J145">
        <v>21379315</v>
      </c>
      <c r="K145" t="s">
        <v>478</v>
      </c>
      <c r="L145" t="s">
        <v>930</v>
      </c>
      <c r="M145" t="s">
        <v>931</v>
      </c>
      <c r="N145">
        <v>17590</v>
      </c>
      <c r="O145">
        <v>2652</v>
      </c>
      <c r="P145" t="s">
        <v>932</v>
      </c>
      <c r="Q145">
        <v>0</v>
      </c>
      <c r="R145" t="s">
        <v>933</v>
      </c>
      <c r="S145" t="s">
        <v>934</v>
      </c>
      <c r="T145">
        <v>112</v>
      </c>
      <c r="U145" t="s">
        <v>37</v>
      </c>
      <c r="V145" t="s">
        <v>38</v>
      </c>
      <c r="W145" t="s">
        <v>95</v>
      </c>
      <c r="X145">
        <v>150000000</v>
      </c>
      <c r="Y145">
        <v>2011</v>
      </c>
      <c r="Z145">
        <v>562</v>
      </c>
      <c r="AA145">
        <v>5.4</v>
      </c>
      <c r="AB145">
        <v>2.35</v>
      </c>
      <c r="AC145">
        <v>0</v>
      </c>
    </row>
    <row r="146" spans="1:29">
      <c r="A146" t="s">
        <v>28</v>
      </c>
      <c r="C146" t="s">
        <v>935</v>
      </c>
      <c r="D146">
        <v>135</v>
      </c>
      <c r="E146">
        <v>85</v>
      </c>
      <c r="F146">
        <v>42</v>
      </c>
      <c r="G146">
        <v>586</v>
      </c>
      <c r="H146" t="s">
        <v>213</v>
      </c>
      <c r="I146">
        <v>20000</v>
      </c>
      <c r="J146">
        <v>64459316</v>
      </c>
      <c r="K146" t="s">
        <v>471</v>
      </c>
      <c r="L146" t="s">
        <v>263</v>
      </c>
      <c r="M146" t="s">
        <v>936</v>
      </c>
      <c r="N146">
        <v>85086</v>
      </c>
      <c r="O146">
        <v>35161</v>
      </c>
      <c r="P146" t="s">
        <v>937</v>
      </c>
      <c r="Q146">
        <v>0</v>
      </c>
      <c r="R146" t="s">
        <v>938</v>
      </c>
      <c r="S146" t="s">
        <v>939</v>
      </c>
      <c r="T146">
        <v>122</v>
      </c>
      <c r="U146" t="s">
        <v>37</v>
      </c>
      <c r="V146" t="s">
        <v>56</v>
      </c>
      <c r="W146" t="s">
        <v>95</v>
      </c>
      <c r="X146">
        <v>149000000</v>
      </c>
      <c r="Y146">
        <v>2006</v>
      </c>
      <c r="Z146">
        <v>14000</v>
      </c>
      <c r="AA146">
        <v>6.7</v>
      </c>
      <c r="AB146">
        <v>1.85</v>
      </c>
      <c r="AC146">
        <v>0</v>
      </c>
    </row>
    <row r="147" spans="1:29">
      <c r="A147" t="s">
        <v>28</v>
      </c>
      <c r="C147" t="s">
        <v>940</v>
      </c>
      <c r="D147">
        <v>256</v>
      </c>
      <c r="E147">
        <v>111</v>
      </c>
      <c r="F147">
        <v>456</v>
      </c>
      <c r="G147">
        <v>394</v>
      </c>
      <c r="H147" t="s">
        <v>941</v>
      </c>
      <c r="I147">
        <v>20000</v>
      </c>
      <c r="J147">
        <v>34964818</v>
      </c>
      <c r="K147" t="s">
        <v>200</v>
      </c>
      <c r="L147" t="s">
        <v>263</v>
      </c>
      <c r="M147" t="s">
        <v>942</v>
      </c>
      <c r="N147">
        <v>39956</v>
      </c>
      <c r="O147">
        <v>21393</v>
      </c>
      <c r="P147" t="s">
        <v>943</v>
      </c>
      <c r="Q147">
        <v>4</v>
      </c>
      <c r="R147" t="s">
        <v>944</v>
      </c>
      <c r="S147" t="s">
        <v>945</v>
      </c>
      <c r="T147">
        <v>186</v>
      </c>
      <c r="U147" t="s">
        <v>37</v>
      </c>
      <c r="V147" t="s">
        <v>38</v>
      </c>
      <c r="W147" t="s">
        <v>95</v>
      </c>
      <c r="X147">
        <v>150000000</v>
      </c>
      <c r="Y147">
        <v>2015</v>
      </c>
      <c r="Z147">
        <v>548</v>
      </c>
      <c r="AA147">
        <v>5.8</v>
      </c>
      <c r="AB147">
        <v>2.35</v>
      </c>
      <c r="AC147">
        <v>24000</v>
      </c>
    </row>
    <row r="148" spans="1:29">
      <c r="A148" t="s">
        <v>28</v>
      </c>
      <c r="C148" t="s">
        <v>946</v>
      </c>
      <c r="D148">
        <v>196</v>
      </c>
      <c r="E148">
        <v>92</v>
      </c>
      <c r="F148">
        <v>50</v>
      </c>
      <c r="G148">
        <v>517</v>
      </c>
      <c r="H148" t="s">
        <v>947</v>
      </c>
      <c r="I148">
        <v>3000</v>
      </c>
      <c r="J148">
        <v>111505642</v>
      </c>
      <c r="K148" t="s">
        <v>621</v>
      </c>
      <c r="L148" t="s">
        <v>948</v>
      </c>
      <c r="M148" t="s">
        <v>949</v>
      </c>
      <c r="N148">
        <v>47900</v>
      </c>
      <c r="O148">
        <v>5810</v>
      </c>
      <c r="P148" t="s">
        <v>950</v>
      </c>
      <c r="Q148">
        <v>2</v>
      </c>
      <c r="R148" t="s">
        <v>951</v>
      </c>
      <c r="S148" t="s">
        <v>952</v>
      </c>
      <c r="T148">
        <v>130</v>
      </c>
      <c r="U148" t="s">
        <v>37</v>
      </c>
      <c r="V148" t="s">
        <v>38</v>
      </c>
      <c r="W148" t="s">
        <v>95</v>
      </c>
      <c r="X148">
        <v>145000000</v>
      </c>
      <c r="Y148">
        <v>2014</v>
      </c>
      <c r="Z148">
        <v>1000</v>
      </c>
      <c r="AA148">
        <v>6.9</v>
      </c>
      <c r="AB148">
        <v>1.85</v>
      </c>
      <c r="AC148">
        <v>11000</v>
      </c>
    </row>
    <row r="149" spans="1:29">
      <c r="A149" t="s">
        <v>28</v>
      </c>
      <c r="C149" t="s">
        <v>710</v>
      </c>
      <c r="D149">
        <v>220</v>
      </c>
      <c r="E149">
        <v>196</v>
      </c>
      <c r="F149">
        <v>249</v>
      </c>
      <c r="G149">
        <v>844</v>
      </c>
      <c r="H149" t="s">
        <v>41</v>
      </c>
      <c r="I149">
        <v>11000</v>
      </c>
      <c r="J149">
        <v>133228348</v>
      </c>
      <c r="K149" t="s">
        <v>953</v>
      </c>
      <c r="L149" t="s">
        <v>340</v>
      </c>
      <c r="M149" t="s">
        <v>954</v>
      </c>
      <c r="N149">
        <v>381672</v>
      </c>
      <c r="O149">
        <v>17944</v>
      </c>
      <c r="P149" t="s">
        <v>955</v>
      </c>
      <c r="Q149">
        <v>2</v>
      </c>
      <c r="R149" t="s">
        <v>956</v>
      </c>
      <c r="S149" t="s">
        <v>957</v>
      </c>
      <c r="T149">
        <v>1694</v>
      </c>
      <c r="U149" t="s">
        <v>37</v>
      </c>
      <c r="V149" t="s">
        <v>38</v>
      </c>
      <c r="W149" t="s">
        <v>585</v>
      </c>
      <c r="X149">
        <v>175000000</v>
      </c>
      <c r="Y149">
        <v>2004</v>
      </c>
      <c r="Z149">
        <v>5000</v>
      </c>
      <c r="AA149">
        <v>7.2</v>
      </c>
      <c r="AB149">
        <v>2.35</v>
      </c>
      <c r="AC149">
        <v>0</v>
      </c>
    </row>
    <row r="150" spans="1:29">
      <c r="A150" t="s">
        <v>28</v>
      </c>
      <c r="C150" t="s">
        <v>801</v>
      </c>
      <c r="D150">
        <v>211</v>
      </c>
      <c r="E150">
        <v>93</v>
      </c>
      <c r="F150">
        <v>35</v>
      </c>
      <c r="G150">
        <v>436</v>
      </c>
      <c r="H150" t="s">
        <v>958</v>
      </c>
      <c r="I150">
        <v>851</v>
      </c>
      <c r="J150">
        <v>216366733</v>
      </c>
      <c r="K150" t="s">
        <v>471</v>
      </c>
      <c r="L150" t="s">
        <v>802</v>
      </c>
      <c r="M150" t="s">
        <v>959</v>
      </c>
      <c r="N150">
        <v>119213</v>
      </c>
      <c r="O150">
        <v>2444</v>
      </c>
      <c r="P150" t="s">
        <v>806</v>
      </c>
      <c r="Q150">
        <v>0</v>
      </c>
      <c r="R150" t="s">
        <v>960</v>
      </c>
      <c r="S150" t="s">
        <v>961</v>
      </c>
      <c r="T150">
        <v>154</v>
      </c>
      <c r="U150" t="s">
        <v>37</v>
      </c>
      <c r="V150" t="s">
        <v>38</v>
      </c>
      <c r="W150" t="s">
        <v>95</v>
      </c>
      <c r="X150">
        <v>145000000</v>
      </c>
      <c r="Y150">
        <v>2012</v>
      </c>
      <c r="Z150">
        <v>770</v>
      </c>
      <c r="AA150">
        <v>6.9</v>
      </c>
      <c r="AB150">
        <v>1.85</v>
      </c>
      <c r="AC150">
        <v>17000</v>
      </c>
    </row>
    <row r="151" spans="1:29">
      <c r="A151" t="s">
        <v>747</v>
      </c>
      <c r="C151" t="s">
        <v>962</v>
      </c>
      <c r="D151">
        <v>264</v>
      </c>
      <c r="E151">
        <v>133</v>
      </c>
      <c r="F151">
        <v>93</v>
      </c>
      <c r="G151">
        <v>746</v>
      </c>
      <c r="H151" t="s">
        <v>963</v>
      </c>
      <c r="I151">
        <v>769</v>
      </c>
      <c r="J151">
        <v>160201106</v>
      </c>
      <c r="K151" t="s">
        <v>50</v>
      </c>
      <c r="L151" t="s">
        <v>964</v>
      </c>
      <c r="M151" t="s">
        <v>965</v>
      </c>
      <c r="N151">
        <v>169914</v>
      </c>
      <c r="O151">
        <v>2538</v>
      </c>
      <c r="P151" t="s">
        <v>966</v>
      </c>
      <c r="Q151">
        <v>0</v>
      </c>
      <c r="R151" t="s">
        <v>967</v>
      </c>
      <c r="S151" t="s">
        <v>968</v>
      </c>
      <c r="T151">
        <v>1185</v>
      </c>
      <c r="U151" t="s">
        <v>37</v>
      </c>
      <c r="V151" t="s">
        <v>56</v>
      </c>
      <c r="W151" t="s">
        <v>39</v>
      </c>
      <c r="X151">
        <v>142000000</v>
      </c>
      <c r="Y151">
        <v>2002</v>
      </c>
      <c r="Z151">
        <v>766</v>
      </c>
      <c r="AA151">
        <v>6.1</v>
      </c>
      <c r="AB151">
        <v>2.35</v>
      </c>
      <c r="AC151">
        <v>0</v>
      </c>
    </row>
    <row r="152" spans="1:29">
      <c r="A152" t="s">
        <v>28</v>
      </c>
      <c r="C152" t="s">
        <v>969</v>
      </c>
      <c r="D152">
        <v>464</v>
      </c>
      <c r="E152">
        <v>116</v>
      </c>
      <c r="F152">
        <v>176</v>
      </c>
      <c r="G152">
        <v>322</v>
      </c>
      <c r="H152" t="s">
        <v>970</v>
      </c>
      <c r="I152">
        <v>783</v>
      </c>
      <c r="J152">
        <v>118099659</v>
      </c>
      <c r="K152" t="s">
        <v>971</v>
      </c>
      <c r="L152" t="s">
        <v>972</v>
      </c>
      <c r="M152" t="s">
        <v>973</v>
      </c>
      <c r="N152">
        <v>69757</v>
      </c>
      <c r="O152">
        <v>2097</v>
      </c>
      <c r="P152" t="s">
        <v>974</v>
      </c>
      <c r="Q152">
        <v>4</v>
      </c>
      <c r="R152" t="s">
        <v>975</v>
      </c>
      <c r="S152" t="s">
        <v>976</v>
      </c>
      <c r="T152">
        <v>1211</v>
      </c>
      <c r="U152" t="s">
        <v>37</v>
      </c>
      <c r="V152" t="s">
        <v>38</v>
      </c>
      <c r="W152" t="s">
        <v>39</v>
      </c>
      <c r="X152">
        <v>144000000</v>
      </c>
      <c r="Y152">
        <v>2016</v>
      </c>
      <c r="Z152">
        <v>370</v>
      </c>
      <c r="AA152">
        <v>5.5</v>
      </c>
      <c r="AB152">
        <v>2.35</v>
      </c>
      <c r="AC152">
        <v>62000</v>
      </c>
    </row>
    <row r="153" spans="1:29">
      <c r="A153" t="s">
        <v>28</v>
      </c>
      <c r="C153" t="s">
        <v>278</v>
      </c>
      <c r="D153">
        <v>167</v>
      </c>
      <c r="E153">
        <v>153</v>
      </c>
      <c r="F153">
        <v>0</v>
      </c>
      <c r="G153">
        <v>537</v>
      </c>
      <c r="H153" t="s">
        <v>272</v>
      </c>
      <c r="I153">
        <v>13000</v>
      </c>
      <c r="J153">
        <v>201573391</v>
      </c>
      <c r="K153" t="s">
        <v>227</v>
      </c>
      <c r="L153" t="s">
        <v>977</v>
      </c>
      <c r="M153" t="s">
        <v>978</v>
      </c>
      <c r="N153">
        <v>322395</v>
      </c>
      <c r="O153">
        <v>26029</v>
      </c>
      <c r="P153" t="s">
        <v>979</v>
      </c>
      <c r="Q153">
        <v>0</v>
      </c>
      <c r="R153" t="s">
        <v>980</v>
      </c>
      <c r="S153" t="s">
        <v>981</v>
      </c>
      <c r="T153">
        <v>1171</v>
      </c>
      <c r="U153" t="s">
        <v>37</v>
      </c>
      <c r="V153" t="s">
        <v>38</v>
      </c>
      <c r="W153" t="s">
        <v>39</v>
      </c>
      <c r="X153">
        <v>140000000</v>
      </c>
      <c r="Y153">
        <v>1998</v>
      </c>
      <c r="Z153">
        <v>12000</v>
      </c>
      <c r="AA153">
        <v>6.6</v>
      </c>
      <c r="AB153">
        <v>2.35</v>
      </c>
      <c r="AC153">
        <v>11000</v>
      </c>
    </row>
    <row r="154" spans="1:29">
      <c r="A154" t="s">
        <v>28</v>
      </c>
      <c r="C154" t="s">
        <v>163</v>
      </c>
      <c r="D154">
        <v>208</v>
      </c>
      <c r="E154">
        <v>88</v>
      </c>
      <c r="F154">
        <v>188</v>
      </c>
      <c r="G154">
        <v>826</v>
      </c>
      <c r="H154" t="s">
        <v>982</v>
      </c>
      <c r="I154">
        <v>10000</v>
      </c>
      <c r="J154">
        <v>190418803</v>
      </c>
      <c r="K154" t="s">
        <v>983</v>
      </c>
      <c r="L154" t="s">
        <v>166</v>
      </c>
      <c r="M154" t="s">
        <v>984</v>
      </c>
      <c r="N154">
        <v>270207</v>
      </c>
      <c r="O154">
        <v>14823</v>
      </c>
      <c r="P154" t="s">
        <v>904</v>
      </c>
      <c r="Q154">
        <v>2</v>
      </c>
      <c r="R154" t="s">
        <v>985</v>
      </c>
      <c r="S154" t="s">
        <v>986</v>
      </c>
      <c r="T154">
        <v>606</v>
      </c>
      <c r="U154" t="s">
        <v>37</v>
      </c>
      <c r="V154" t="s">
        <v>38</v>
      </c>
      <c r="W154" t="s">
        <v>39</v>
      </c>
      <c r="X154">
        <v>140000000</v>
      </c>
      <c r="Y154">
        <v>2002</v>
      </c>
      <c r="Z154">
        <v>3000</v>
      </c>
      <c r="AA154">
        <v>6.1</v>
      </c>
      <c r="AB154">
        <v>1.85</v>
      </c>
      <c r="AC154">
        <v>2000</v>
      </c>
    </row>
    <row r="155" spans="1:29">
      <c r="A155" t="s">
        <v>28</v>
      </c>
      <c r="C155" t="s">
        <v>435</v>
      </c>
      <c r="D155">
        <v>287</v>
      </c>
      <c r="E155">
        <v>115</v>
      </c>
      <c r="F155">
        <v>0</v>
      </c>
      <c r="G155">
        <v>964</v>
      </c>
      <c r="H155" t="s">
        <v>762</v>
      </c>
      <c r="I155">
        <v>18000</v>
      </c>
      <c r="J155">
        <v>82161969</v>
      </c>
      <c r="K155" t="s">
        <v>987</v>
      </c>
      <c r="L155" t="s">
        <v>438</v>
      </c>
      <c r="M155" t="s">
        <v>988</v>
      </c>
      <c r="N155">
        <v>142440</v>
      </c>
      <c r="O155">
        <v>31523</v>
      </c>
      <c r="P155" t="s">
        <v>989</v>
      </c>
      <c r="Q155">
        <v>1</v>
      </c>
      <c r="R155" t="s">
        <v>990</v>
      </c>
      <c r="S155" t="s">
        <v>991</v>
      </c>
      <c r="T155">
        <v>505</v>
      </c>
      <c r="U155" t="s">
        <v>37</v>
      </c>
      <c r="V155" t="s">
        <v>38</v>
      </c>
      <c r="W155" t="s">
        <v>39</v>
      </c>
      <c r="X155">
        <v>150000000</v>
      </c>
      <c r="Y155">
        <v>2007</v>
      </c>
      <c r="Z155">
        <v>12000</v>
      </c>
      <c r="AA155">
        <v>6.3</v>
      </c>
      <c r="AB155">
        <v>2.35</v>
      </c>
      <c r="AC155">
        <v>3000</v>
      </c>
    </row>
    <row r="156" spans="1:29">
      <c r="A156" t="s">
        <v>28</v>
      </c>
      <c r="C156" t="s">
        <v>992</v>
      </c>
      <c r="D156">
        <v>210</v>
      </c>
      <c r="E156">
        <v>95</v>
      </c>
      <c r="F156">
        <v>5</v>
      </c>
      <c r="G156">
        <v>967</v>
      </c>
      <c r="H156" t="s">
        <v>565</v>
      </c>
      <c r="I156">
        <v>24000</v>
      </c>
      <c r="J156">
        <v>143523463</v>
      </c>
      <c r="K156" t="s">
        <v>803</v>
      </c>
      <c r="L156" t="s">
        <v>82</v>
      </c>
      <c r="M156" t="s">
        <v>993</v>
      </c>
      <c r="N156">
        <v>64322</v>
      </c>
      <c r="O156">
        <v>36095</v>
      </c>
      <c r="P156" t="s">
        <v>994</v>
      </c>
      <c r="Q156">
        <v>0</v>
      </c>
      <c r="R156" t="s">
        <v>995</v>
      </c>
      <c r="S156" t="s">
        <v>996</v>
      </c>
      <c r="T156">
        <v>145</v>
      </c>
      <c r="U156" t="s">
        <v>37</v>
      </c>
      <c r="V156" t="s">
        <v>38</v>
      </c>
      <c r="W156" t="s">
        <v>95</v>
      </c>
      <c r="X156">
        <v>145000000</v>
      </c>
      <c r="Y156">
        <v>2016</v>
      </c>
      <c r="Z156">
        <v>11000</v>
      </c>
      <c r="AA156">
        <v>7.2</v>
      </c>
      <c r="AB156">
        <v>2.35</v>
      </c>
      <c r="AC156">
        <v>24000</v>
      </c>
    </row>
    <row r="157" spans="1:29">
      <c r="A157" t="s">
        <v>28</v>
      </c>
      <c r="C157" t="s">
        <v>604</v>
      </c>
      <c r="D157">
        <v>432</v>
      </c>
      <c r="E157">
        <v>133</v>
      </c>
      <c r="F157">
        <v>663</v>
      </c>
      <c r="G157">
        <v>690</v>
      </c>
      <c r="H157" t="s">
        <v>887</v>
      </c>
      <c r="I157">
        <v>10000</v>
      </c>
      <c r="J157">
        <v>209364921</v>
      </c>
      <c r="K157" t="s">
        <v>50</v>
      </c>
      <c r="L157" t="s">
        <v>523</v>
      </c>
      <c r="M157" t="s">
        <v>997</v>
      </c>
      <c r="N157">
        <v>365104</v>
      </c>
      <c r="O157">
        <v>21768</v>
      </c>
      <c r="P157" t="s">
        <v>998</v>
      </c>
      <c r="Q157">
        <v>3</v>
      </c>
      <c r="R157" t="s">
        <v>999</v>
      </c>
      <c r="S157" t="s">
        <v>1000</v>
      </c>
      <c r="T157">
        <v>512</v>
      </c>
      <c r="U157" t="s">
        <v>37</v>
      </c>
      <c r="V157" t="s">
        <v>38</v>
      </c>
      <c r="W157" t="s">
        <v>39</v>
      </c>
      <c r="X157">
        <v>145000000</v>
      </c>
      <c r="Y157">
        <v>2011</v>
      </c>
      <c r="Z157">
        <v>10000</v>
      </c>
      <c r="AA157">
        <v>7.4</v>
      </c>
      <c r="AB157">
        <v>2.35</v>
      </c>
      <c r="AC157">
        <v>35000</v>
      </c>
    </row>
    <row r="158" spans="1:29">
      <c r="A158" t="s">
        <v>28</v>
      </c>
      <c r="C158" t="s">
        <v>1001</v>
      </c>
      <c r="D158">
        <v>256</v>
      </c>
      <c r="E158">
        <v>97</v>
      </c>
      <c r="F158">
        <v>52</v>
      </c>
      <c r="G158">
        <v>161</v>
      </c>
      <c r="H158" t="s">
        <v>1002</v>
      </c>
      <c r="I158">
        <v>20000</v>
      </c>
      <c r="J158">
        <v>103400692</v>
      </c>
      <c r="K158" t="s">
        <v>628</v>
      </c>
      <c r="L158" t="s">
        <v>263</v>
      </c>
      <c r="M158" t="s">
        <v>1003</v>
      </c>
      <c r="N158">
        <v>123553</v>
      </c>
      <c r="O158">
        <v>20645</v>
      </c>
      <c r="P158" t="s">
        <v>1004</v>
      </c>
      <c r="Q158">
        <v>0</v>
      </c>
      <c r="R158" t="s">
        <v>1005</v>
      </c>
      <c r="S158" t="s">
        <v>1006</v>
      </c>
      <c r="T158">
        <v>174</v>
      </c>
      <c r="U158" t="s">
        <v>37</v>
      </c>
      <c r="V158" t="s">
        <v>38</v>
      </c>
      <c r="W158" t="s">
        <v>95</v>
      </c>
      <c r="X158">
        <v>145000000</v>
      </c>
      <c r="Y158">
        <v>2012</v>
      </c>
      <c r="Z158">
        <v>315</v>
      </c>
      <c r="AA158">
        <v>7.3</v>
      </c>
      <c r="AB158">
        <v>1.85</v>
      </c>
      <c r="AC158">
        <v>25000</v>
      </c>
    </row>
    <row r="159" spans="1:29">
      <c r="A159" t="s">
        <v>28</v>
      </c>
      <c r="C159" t="s">
        <v>1007</v>
      </c>
      <c r="D159">
        <v>135</v>
      </c>
      <c r="E159">
        <v>90</v>
      </c>
      <c r="F159">
        <v>23</v>
      </c>
      <c r="G159">
        <v>233</v>
      </c>
      <c r="H159" t="s">
        <v>1008</v>
      </c>
      <c r="I159">
        <v>957</v>
      </c>
      <c r="J159">
        <v>110332737</v>
      </c>
      <c r="K159" t="s">
        <v>1009</v>
      </c>
      <c r="L159" t="s">
        <v>1010</v>
      </c>
      <c r="M159" t="s">
        <v>1011</v>
      </c>
      <c r="N159">
        <v>110788</v>
      </c>
      <c r="O159">
        <v>1997</v>
      </c>
      <c r="P159" t="s">
        <v>1012</v>
      </c>
      <c r="Q159">
        <v>1</v>
      </c>
      <c r="R159" t="s">
        <v>1013</v>
      </c>
      <c r="S159" t="s">
        <v>1014</v>
      </c>
      <c r="T159">
        <v>258</v>
      </c>
      <c r="U159" t="s">
        <v>37</v>
      </c>
      <c r="V159" t="s">
        <v>38</v>
      </c>
      <c r="W159" t="s">
        <v>39</v>
      </c>
      <c r="X159">
        <v>100000000</v>
      </c>
      <c r="Y159">
        <v>2005</v>
      </c>
      <c r="Z159">
        <v>550</v>
      </c>
      <c r="AA159">
        <v>6.1</v>
      </c>
      <c r="AB159">
        <v>2.35</v>
      </c>
      <c r="AC159">
        <v>2000</v>
      </c>
    </row>
    <row r="160" spans="1:29">
      <c r="A160" t="s">
        <v>28</v>
      </c>
      <c r="C160" t="s">
        <v>1015</v>
      </c>
      <c r="D160">
        <v>190</v>
      </c>
      <c r="E160">
        <v>154</v>
      </c>
      <c r="F160">
        <v>380</v>
      </c>
      <c r="G160">
        <v>445</v>
      </c>
      <c r="H160" t="s">
        <v>1016</v>
      </c>
      <c r="I160">
        <v>10000</v>
      </c>
      <c r="J160">
        <v>111110575</v>
      </c>
      <c r="K160" t="s">
        <v>1017</v>
      </c>
      <c r="L160" t="s">
        <v>523</v>
      </c>
      <c r="M160" t="s">
        <v>1018</v>
      </c>
      <c r="N160">
        <v>317166</v>
      </c>
      <c r="O160">
        <v>11945</v>
      </c>
      <c r="P160" t="s">
        <v>1019</v>
      </c>
      <c r="Q160">
        <v>1</v>
      </c>
      <c r="R160" t="s">
        <v>1020</v>
      </c>
      <c r="S160" t="s">
        <v>1021</v>
      </c>
      <c r="T160">
        <v>928</v>
      </c>
      <c r="U160" t="s">
        <v>37</v>
      </c>
      <c r="V160" t="s">
        <v>38</v>
      </c>
      <c r="W160" t="s">
        <v>585</v>
      </c>
      <c r="X160">
        <v>140000000</v>
      </c>
      <c r="Y160">
        <v>2003</v>
      </c>
      <c r="Z160">
        <v>956</v>
      </c>
      <c r="AA160">
        <v>7.7</v>
      </c>
      <c r="AB160">
        <v>2.35</v>
      </c>
      <c r="AC160">
        <v>0</v>
      </c>
    </row>
    <row r="161" spans="1:29">
      <c r="A161" t="s">
        <v>28</v>
      </c>
      <c r="C161" t="s">
        <v>187</v>
      </c>
      <c r="D161">
        <v>314</v>
      </c>
      <c r="E161">
        <v>150</v>
      </c>
      <c r="F161">
        <v>0</v>
      </c>
      <c r="G161">
        <v>748</v>
      </c>
      <c r="H161" t="s">
        <v>1022</v>
      </c>
      <c r="I161">
        <v>23000</v>
      </c>
      <c r="J161">
        <v>65007045</v>
      </c>
      <c r="K161" t="s">
        <v>1023</v>
      </c>
      <c r="L161" t="s">
        <v>58</v>
      </c>
      <c r="M161" t="s">
        <v>1024</v>
      </c>
      <c r="N161">
        <v>128682</v>
      </c>
      <c r="O161">
        <v>26490</v>
      </c>
      <c r="P161" t="s">
        <v>1025</v>
      </c>
      <c r="Q161">
        <v>0</v>
      </c>
      <c r="R161" t="s">
        <v>1026</v>
      </c>
      <c r="S161" t="s">
        <v>1027</v>
      </c>
      <c r="T161">
        <v>657</v>
      </c>
      <c r="U161" t="s">
        <v>37</v>
      </c>
      <c r="V161" t="s">
        <v>56</v>
      </c>
      <c r="W161" t="s">
        <v>39</v>
      </c>
      <c r="X161">
        <v>140000000</v>
      </c>
      <c r="Y161">
        <v>2014</v>
      </c>
      <c r="Z161">
        <v>893</v>
      </c>
      <c r="AA161">
        <v>6.1</v>
      </c>
      <c r="AB161">
        <v>2.35</v>
      </c>
      <c r="AC161">
        <v>51000</v>
      </c>
    </row>
    <row r="162" spans="1:29">
      <c r="A162" t="s">
        <v>28</v>
      </c>
      <c r="C162" t="s">
        <v>351</v>
      </c>
      <c r="D162">
        <v>518</v>
      </c>
      <c r="E162">
        <v>127</v>
      </c>
      <c r="F162">
        <v>14000</v>
      </c>
      <c r="G162">
        <v>981</v>
      </c>
      <c r="H162" t="s">
        <v>1028</v>
      </c>
      <c r="I162">
        <v>26000</v>
      </c>
      <c r="J162">
        <v>257704099</v>
      </c>
      <c r="K162" t="s">
        <v>73</v>
      </c>
      <c r="L162" t="s">
        <v>98</v>
      </c>
      <c r="M162" t="s">
        <v>1029</v>
      </c>
      <c r="N162">
        <v>504419</v>
      </c>
      <c r="O162">
        <v>39284</v>
      </c>
      <c r="P162" t="s">
        <v>352</v>
      </c>
      <c r="Q162">
        <v>0</v>
      </c>
      <c r="R162" t="s">
        <v>1030</v>
      </c>
      <c r="S162" t="s">
        <v>1031</v>
      </c>
      <c r="T162">
        <v>1559</v>
      </c>
      <c r="U162" t="s">
        <v>37</v>
      </c>
      <c r="V162" t="s">
        <v>38</v>
      </c>
      <c r="W162" t="s">
        <v>39</v>
      </c>
      <c r="X162">
        <v>150000000</v>
      </c>
      <c r="Y162">
        <v>2009</v>
      </c>
      <c r="Z162">
        <v>12000</v>
      </c>
      <c r="AA162">
        <v>8</v>
      </c>
      <c r="AB162">
        <v>2.35</v>
      </c>
      <c r="AC162">
        <v>19000</v>
      </c>
    </row>
    <row r="163" spans="1:29">
      <c r="A163" t="s">
        <v>28</v>
      </c>
      <c r="C163" t="s">
        <v>79</v>
      </c>
      <c r="D163">
        <v>291</v>
      </c>
      <c r="E163">
        <v>121</v>
      </c>
      <c r="F163">
        <v>0</v>
      </c>
      <c r="G163">
        <v>4000</v>
      </c>
      <c r="H163" t="s">
        <v>80</v>
      </c>
      <c r="I163">
        <v>24000</v>
      </c>
      <c r="J163">
        <v>403706375</v>
      </c>
      <c r="K163" t="s">
        <v>245</v>
      </c>
      <c r="L163" t="s">
        <v>82</v>
      </c>
      <c r="M163" t="s">
        <v>1032</v>
      </c>
      <c r="N163">
        <v>544665</v>
      </c>
      <c r="O163">
        <v>40484</v>
      </c>
      <c r="P163" t="s">
        <v>84</v>
      </c>
      <c r="Q163">
        <v>0</v>
      </c>
      <c r="R163" t="s">
        <v>1033</v>
      </c>
      <c r="S163" t="s">
        <v>1034</v>
      </c>
      <c r="T163">
        <v>2012</v>
      </c>
      <c r="U163" t="s">
        <v>37</v>
      </c>
      <c r="V163" t="s">
        <v>38</v>
      </c>
      <c r="W163" t="s">
        <v>39</v>
      </c>
      <c r="X163">
        <v>139000000</v>
      </c>
      <c r="Y163">
        <v>2002</v>
      </c>
      <c r="Z163">
        <v>11000</v>
      </c>
      <c r="AA163">
        <v>7.3</v>
      </c>
      <c r="AB163">
        <v>1.85</v>
      </c>
      <c r="AC163">
        <v>5000</v>
      </c>
    </row>
    <row r="164" spans="1:29">
      <c r="A164" t="s">
        <v>28</v>
      </c>
      <c r="C164" t="s">
        <v>639</v>
      </c>
      <c r="D164">
        <v>292</v>
      </c>
      <c r="E164">
        <v>102</v>
      </c>
      <c r="F164">
        <v>255</v>
      </c>
      <c r="G164">
        <v>953</v>
      </c>
      <c r="H164" t="s">
        <v>656</v>
      </c>
      <c r="I164">
        <v>18000</v>
      </c>
      <c r="J164">
        <v>176997107</v>
      </c>
      <c r="K164" t="s">
        <v>1035</v>
      </c>
      <c r="L164" t="s">
        <v>641</v>
      </c>
      <c r="M164" t="s">
        <v>1036</v>
      </c>
      <c r="N164">
        <v>221128</v>
      </c>
      <c r="O164">
        <v>23378</v>
      </c>
      <c r="P164" t="s">
        <v>640</v>
      </c>
      <c r="Q164">
        <v>5</v>
      </c>
      <c r="R164" t="s">
        <v>1037</v>
      </c>
      <c r="S164" t="s">
        <v>1038</v>
      </c>
      <c r="T164">
        <v>343</v>
      </c>
      <c r="U164" t="s">
        <v>37</v>
      </c>
      <c r="V164" t="s">
        <v>38</v>
      </c>
      <c r="W164" t="s">
        <v>95</v>
      </c>
      <c r="X164">
        <v>145000000</v>
      </c>
      <c r="Y164">
        <v>2014</v>
      </c>
      <c r="Z164">
        <v>3000</v>
      </c>
      <c r="AA164">
        <v>7.9</v>
      </c>
      <c r="AB164">
        <v>2.35</v>
      </c>
      <c r="AC164">
        <v>46000</v>
      </c>
    </row>
    <row r="165" spans="1:29">
      <c r="A165" t="s">
        <v>28</v>
      </c>
      <c r="C165" t="s">
        <v>1039</v>
      </c>
      <c r="D165">
        <v>184</v>
      </c>
      <c r="E165">
        <v>126</v>
      </c>
      <c r="F165">
        <v>295</v>
      </c>
      <c r="G165">
        <v>284</v>
      </c>
      <c r="H165" t="s">
        <v>1040</v>
      </c>
      <c r="I165">
        <v>18000</v>
      </c>
      <c r="J165">
        <v>31141074</v>
      </c>
      <c r="K165" t="s">
        <v>42</v>
      </c>
      <c r="L165" t="s">
        <v>641</v>
      </c>
      <c r="M165" t="s">
        <v>1041</v>
      </c>
      <c r="N165">
        <v>51892</v>
      </c>
      <c r="O165">
        <v>19769</v>
      </c>
      <c r="P165" t="s">
        <v>1042</v>
      </c>
      <c r="Q165">
        <v>4</v>
      </c>
      <c r="R165" t="s">
        <v>1043</v>
      </c>
      <c r="S165" t="s">
        <v>1044</v>
      </c>
      <c r="T165">
        <v>273</v>
      </c>
      <c r="U165" t="s">
        <v>37</v>
      </c>
      <c r="V165" t="s">
        <v>38</v>
      </c>
      <c r="W165" t="s">
        <v>39</v>
      </c>
      <c r="X165">
        <v>140000000</v>
      </c>
      <c r="Y165">
        <v>2016</v>
      </c>
      <c r="Z165">
        <v>934</v>
      </c>
      <c r="AA165">
        <v>5.5</v>
      </c>
      <c r="AB165">
        <v>2.35</v>
      </c>
      <c r="AC165">
        <v>24000</v>
      </c>
    </row>
    <row r="166" spans="1:29">
      <c r="A166" t="s">
        <v>28</v>
      </c>
      <c r="C166" t="s">
        <v>499</v>
      </c>
      <c r="D166">
        <v>145</v>
      </c>
      <c r="E166">
        <v>121</v>
      </c>
      <c r="F166">
        <v>357</v>
      </c>
      <c r="G166">
        <v>653</v>
      </c>
      <c r="H166" t="s">
        <v>1045</v>
      </c>
      <c r="I166">
        <v>820</v>
      </c>
      <c r="J166">
        <v>31704416</v>
      </c>
      <c r="K166" t="s">
        <v>227</v>
      </c>
      <c r="L166" t="s">
        <v>1046</v>
      </c>
      <c r="M166" t="s">
        <v>1047</v>
      </c>
      <c r="N166">
        <v>45455</v>
      </c>
      <c r="O166">
        <v>2705</v>
      </c>
      <c r="P166" t="s">
        <v>1048</v>
      </c>
      <c r="Q166">
        <v>0</v>
      </c>
      <c r="R166" t="s">
        <v>1049</v>
      </c>
      <c r="S166" t="s">
        <v>1050</v>
      </c>
      <c r="T166">
        <v>388</v>
      </c>
      <c r="U166" t="s">
        <v>37</v>
      </c>
      <c r="V166" t="s">
        <v>38</v>
      </c>
      <c r="W166" t="s">
        <v>39</v>
      </c>
      <c r="X166">
        <v>135000000</v>
      </c>
      <c r="Y166">
        <v>2005</v>
      </c>
      <c r="Z166">
        <v>780</v>
      </c>
      <c r="AA166">
        <v>5</v>
      </c>
      <c r="AB166">
        <v>2.35</v>
      </c>
      <c r="AC166">
        <v>0</v>
      </c>
    </row>
    <row r="167" spans="1:29">
      <c r="A167" t="s">
        <v>28</v>
      </c>
      <c r="C167" t="s">
        <v>111</v>
      </c>
      <c r="D167">
        <v>451</v>
      </c>
      <c r="E167">
        <v>215</v>
      </c>
      <c r="F167">
        <v>0</v>
      </c>
      <c r="G167">
        <v>413</v>
      </c>
      <c r="H167" t="s">
        <v>1051</v>
      </c>
      <c r="I167">
        <v>986</v>
      </c>
      <c r="J167">
        <v>107503316</v>
      </c>
      <c r="K167" t="s">
        <v>1052</v>
      </c>
      <c r="L167" t="s">
        <v>1053</v>
      </c>
      <c r="M167" t="s">
        <v>1054</v>
      </c>
      <c r="N167">
        <v>392474</v>
      </c>
      <c r="O167">
        <v>2530</v>
      </c>
      <c r="P167" t="s">
        <v>1055</v>
      </c>
      <c r="Q167">
        <v>1</v>
      </c>
      <c r="R167" t="s">
        <v>1056</v>
      </c>
      <c r="S167" t="s">
        <v>1057</v>
      </c>
      <c r="T167">
        <v>1229</v>
      </c>
      <c r="U167" t="s">
        <v>37</v>
      </c>
      <c r="V167" t="s">
        <v>38</v>
      </c>
      <c r="W167" t="s">
        <v>585</v>
      </c>
      <c r="X167">
        <v>130000000</v>
      </c>
      <c r="Y167">
        <v>2009</v>
      </c>
      <c r="Z167">
        <v>745</v>
      </c>
      <c r="AA167">
        <v>7.7</v>
      </c>
      <c r="AB167">
        <v>2.35</v>
      </c>
      <c r="AC167">
        <v>18000</v>
      </c>
    </row>
    <row r="168" spans="1:29">
      <c r="A168" t="s">
        <v>28</v>
      </c>
      <c r="C168" t="s">
        <v>1058</v>
      </c>
      <c r="D168">
        <v>141</v>
      </c>
      <c r="E168">
        <v>127</v>
      </c>
      <c r="F168">
        <v>503</v>
      </c>
      <c r="G168">
        <v>91</v>
      </c>
      <c r="H168" t="s">
        <v>1059</v>
      </c>
      <c r="I168">
        <v>5000</v>
      </c>
      <c r="J168">
        <v>129734803</v>
      </c>
      <c r="K168" t="s">
        <v>334</v>
      </c>
      <c r="L168" t="s">
        <v>502</v>
      </c>
      <c r="M168" t="s">
        <v>1060</v>
      </c>
      <c r="N168">
        <v>127497</v>
      </c>
      <c r="O168">
        <v>6171</v>
      </c>
      <c r="P168" t="s">
        <v>1061</v>
      </c>
      <c r="Q168">
        <v>2</v>
      </c>
      <c r="R168" t="s">
        <v>1062</v>
      </c>
      <c r="S168" t="s">
        <v>1063</v>
      </c>
      <c r="T168">
        <v>287</v>
      </c>
      <c r="U168" t="s">
        <v>37</v>
      </c>
      <c r="V168" t="s">
        <v>38</v>
      </c>
      <c r="W168" t="s">
        <v>585</v>
      </c>
      <c r="X168">
        <v>140000000</v>
      </c>
      <c r="Y168">
        <v>1998</v>
      </c>
      <c r="Z168">
        <v>808</v>
      </c>
      <c r="AA168">
        <v>6.6</v>
      </c>
      <c r="AB168">
        <v>2.35</v>
      </c>
      <c r="AC168">
        <v>0</v>
      </c>
    </row>
    <row r="169" spans="1:29">
      <c r="A169" t="s">
        <v>28</v>
      </c>
      <c r="C169" t="s">
        <v>1064</v>
      </c>
      <c r="D169">
        <v>267</v>
      </c>
      <c r="E169">
        <v>138</v>
      </c>
      <c r="F169">
        <v>0</v>
      </c>
      <c r="G169">
        <v>258</v>
      </c>
      <c r="H169" t="s">
        <v>1065</v>
      </c>
      <c r="I169">
        <v>820</v>
      </c>
      <c r="J169">
        <v>132122995</v>
      </c>
      <c r="K169" t="s">
        <v>647</v>
      </c>
      <c r="L169" t="s">
        <v>1066</v>
      </c>
      <c r="M169" t="s">
        <v>1067</v>
      </c>
      <c r="N169">
        <v>212106</v>
      </c>
      <c r="O169">
        <v>1814</v>
      </c>
      <c r="P169" t="s">
        <v>1068</v>
      </c>
      <c r="Q169">
        <v>0</v>
      </c>
      <c r="R169" t="s">
        <v>1069</v>
      </c>
      <c r="S169" t="s">
        <v>1070</v>
      </c>
      <c r="T169">
        <v>1445</v>
      </c>
      <c r="U169" t="s">
        <v>37</v>
      </c>
      <c r="V169" t="s">
        <v>38</v>
      </c>
      <c r="W169" t="s">
        <v>39</v>
      </c>
      <c r="X169">
        <v>137000000</v>
      </c>
      <c r="Y169">
        <v>2003</v>
      </c>
      <c r="Z169">
        <v>300</v>
      </c>
      <c r="AA169">
        <v>5.7</v>
      </c>
      <c r="AB169">
        <v>1.85</v>
      </c>
      <c r="AC169">
        <v>0</v>
      </c>
    </row>
    <row r="170" spans="1:29">
      <c r="A170" t="s">
        <v>28</v>
      </c>
      <c r="C170" t="s">
        <v>1071</v>
      </c>
      <c r="D170">
        <v>351</v>
      </c>
      <c r="E170">
        <v>122</v>
      </c>
      <c r="F170">
        <v>209</v>
      </c>
      <c r="G170">
        <v>934</v>
      </c>
      <c r="H170" t="s">
        <v>1072</v>
      </c>
      <c r="I170">
        <v>17000</v>
      </c>
      <c r="J170">
        <v>122512052</v>
      </c>
      <c r="K170" t="s">
        <v>227</v>
      </c>
      <c r="L170" t="s">
        <v>444</v>
      </c>
      <c r="M170" t="s">
        <v>1073</v>
      </c>
      <c r="N170">
        <v>146352</v>
      </c>
      <c r="O170">
        <v>31958</v>
      </c>
      <c r="P170" t="s">
        <v>1040</v>
      </c>
      <c r="Q170">
        <v>6</v>
      </c>
      <c r="R170" t="s">
        <v>1074</v>
      </c>
      <c r="S170" t="s">
        <v>1075</v>
      </c>
      <c r="T170">
        <v>288</v>
      </c>
      <c r="U170" t="s">
        <v>37</v>
      </c>
      <c r="V170" t="s">
        <v>38</v>
      </c>
      <c r="W170" t="s">
        <v>39</v>
      </c>
      <c r="X170">
        <v>130000000</v>
      </c>
      <c r="Y170">
        <v>2013</v>
      </c>
      <c r="Z170">
        <v>12000</v>
      </c>
      <c r="AA170">
        <v>5.8</v>
      </c>
      <c r="AB170">
        <v>2.35</v>
      </c>
      <c r="AC170">
        <v>42000</v>
      </c>
    </row>
    <row r="171" spans="1:29">
      <c r="A171" t="s">
        <v>28</v>
      </c>
      <c r="C171" t="s">
        <v>1076</v>
      </c>
      <c r="D171">
        <v>163</v>
      </c>
      <c r="E171">
        <v>124</v>
      </c>
      <c r="F171">
        <v>42</v>
      </c>
      <c r="G171">
        <v>848</v>
      </c>
      <c r="H171" t="s">
        <v>477</v>
      </c>
      <c r="I171">
        <v>11000</v>
      </c>
      <c r="J171">
        <v>68642452</v>
      </c>
      <c r="K171" t="s">
        <v>1077</v>
      </c>
      <c r="L171" t="s">
        <v>660</v>
      </c>
      <c r="M171" t="s">
        <v>1078</v>
      </c>
      <c r="N171">
        <v>77673</v>
      </c>
      <c r="O171">
        <v>13073</v>
      </c>
      <c r="P171" t="s">
        <v>470</v>
      </c>
      <c r="Q171">
        <v>3</v>
      </c>
      <c r="R171" t="s">
        <v>1079</v>
      </c>
      <c r="S171" t="s">
        <v>1080</v>
      </c>
      <c r="T171">
        <v>463</v>
      </c>
      <c r="U171" t="s">
        <v>37</v>
      </c>
      <c r="V171" t="s">
        <v>56</v>
      </c>
      <c r="W171" t="s">
        <v>39</v>
      </c>
      <c r="X171">
        <v>130000000</v>
      </c>
      <c r="Y171">
        <v>2005</v>
      </c>
      <c r="Z171">
        <v>973</v>
      </c>
      <c r="AA171">
        <v>6</v>
      </c>
      <c r="AB171">
        <v>2.35</v>
      </c>
      <c r="AC171">
        <v>0</v>
      </c>
    </row>
    <row r="172" spans="1:29">
      <c r="A172" t="s">
        <v>28</v>
      </c>
      <c r="C172" t="s">
        <v>1081</v>
      </c>
      <c r="D172">
        <v>166</v>
      </c>
      <c r="E172">
        <v>106</v>
      </c>
      <c r="F172">
        <v>6</v>
      </c>
      <c r="G172">
        <v>422</v>
      </c>
      <c r="H172" t="s">
        <v>1082</v>
      </c>
      <c r="I172">
        <v>12000</v>
      </c>
      <c r="J172">
        <v>32131830</v>
      </c>
      <c r="K172" t="s">
        <v>1083</v>
      </c>
      <c r="L172" t="s">
        <v>272</v>
      </c>
      <c r="M172" t="s">
        <v>1084</v>
      </c>
      <c r="N172">
        <v>72259</v>
      </c>
      <c r="O172">
        <v>15015</v>
      </c>
      <c r="P172" t="s">
        <v>1085</v>
      </c>
      <c r="Q172">
        <v>1</v>
      </c>
      <c r="R172" t="s">
        <v>1086</v>
      </c>
      <c r="S172" t="s">
        <v>1087</v>
      </c>
      <c r="T172">
        <v>788</v>
      </c>
      <c r="U172" t="s">
        <v>37</v>
      </c>
      <c r="V172" t="s">
        <v>38</v>
      </c>
      <c r="W172" t="s">
        <v>39</v>
      </c>
      <c r="X172">
        <v>137000000</v>
      </c>
      <c r="Y172">
        <v>2001</v>
      </c>
      <c r="Z172">
        <v>2000</v>
      </c>
      <c r="AA172">
        <v>6.4</v>
      </c>
      <c r="AB172">
        <v>1.85</v>
      </c>
      <c r="AC172">
        <v>0</v>
      </c>
    </row>
    <row r="173" spans="1:29">
      <c r="A173" t="s">
        <v>28</v>
      </c>
      <c r="C173" t="s">
        <v>893</v>
      </c>
      <c r="D173">
        <v>510</v>
      </c>
      <c r="E173">
        <v>124</v>
      </c>
      <c r="F173">
        <v>394</v>
      </c>
      <c r="G173">
        <v>2000</v>
      </c>
      <c r="H173" t="s">
        <v>730</v>
      </c>
      <c r="I173">
        <v>11000</v>
      </c>
      <c r="J173">
        <v>176636816</v>
      </c>
      <c r="K173" t="s">
        <v>73</v>
      </c>
      <c r="L173" t="s">
        <v>222</v>
      </c>
      <c r="M173" t="s">
        <v>1088</v>
      </c>
      <c r="N173">
        <v>508818</v>
      </c>
      <c r="O173">
        <v>19761</v>
      </c>
      <c r="P173" t="s">
        <v>594</v>
      </c>
      <c r="Q173">
        <v>0</v>
      </c>
      <c r="R173" t="s">
        <v>1089</v>
      </c>
      <c r="S173" t="s">
        <v>1090</v>
      </c>
      <c r="T173">
        <v>679</v>
      </c>
      <c r="U173" t="s">
        <v>37</v>
      </c>
      <c r="V173" t="s">
        <v>38</v>
      </c>
      <c r="W173" t="s">
        <v>39</v>
      </c>
      <c r="X173">
        <v>140000000</v>
      </c>
      <c r="Y173">
        <v>2011</v>
      </c>
      <c r="Z173">
        <v>3000</v>
      </c>
      <c r="AA173">
        <v>6.9</v>
      </c>
      <c r="AB173">
        <v>2.35</v>
      </c>
      <c r="AC173">
        <v>46000</v>
      </c>
    </row>
    <row r="174" spans="1:29">
      <c r="A174" t="s">
        <v>28</v>
      </c>
      <c r="C174" t="s">
        <v>741</v>
      </c>
      <c r="D174">
        <v>197</v>
      </c>
      <c r="E174">
        <v>128</v>
      </c>
      <c r="F174">
        <v>150</v>
      </c>
      <c r="G174">
        <v>244</v>
      </c>
      <c r="H174" t="s">
        <v>1091</v>
      </c>
      <c r="I174">
        <v>766</v>
      </c>
      <c r="J174">
        <v>126930660</v>
      </c>
      <c r="K174" t="s">
        <v>50</v>
      </c>
      <c r="L174" t="s">
        <v>963</v>
      </c>
      <c r="M174" t="s">
        <v>1092</v>
      </c>
      <c r="N174">
        <v>157519</v>
      </c>
      <c r="O174">
        <v>2037</v>
      </c>
      <c r="P174" t="s">
        <v>1093</v>
      </c>
      <c r="Q174">
        <v>2</v>
      </c>
      <c r="R174" t="s">
        <v>1094</v>
      </c>
      <c r="S174" t="s">
        <v>1095</v>
      </c>
      <c r="T174">
        <v>683</v>
      </c>
      <c r="U174" t="s">
        <v>37</v>
      </c>
      <c r="V174" t="s">
        <v>56</v>
      </c>
      <c r="W174" t="s">
        <v>39</v>
      </c>
      <c r="X174">
        <v>135000000</v>
      </c>
      <c r="Y174">
        <v>1999</v>
      </c>
      <c r="Z174">
        <v>536</v>
      </c>
      <c r="AA174">
        <v>6.4</v>
      </c>
      <c r="AB174">
        <v>2.35</v>
      </c>
      <c r="AC174">
        <v>2000</v>
      </c>
    </row>
    <row r="175" spans="1:29">
      <c r="A175" t="s">
        <v>28</v>
      </c>
      <c r="C175" t="s">
        <v>1096</v>
      </c>
      <c r="D175">
        <v>244</v>
      </c>
      <c r="E175">
        <v>138</v>
      </c>
      <c r="F175">
        <v>608</v>
      </c>
      <c r="G175">
        <v>168</v>
      </c>
      <c r="H175" t="s">
        <v>1097</v>
      </c>
      <c r="I175">
        <v>613</v>
      </c>
      <c r="J175">
        <v>93926386</v>
      </c>
      <c r="K175" t="s">
        <v>1098</v>
      </c>
      <c r="L175" t="s">
        <v>1099</v>
      </c>
      <c r="M175" t="s">
        <v>1100</v>
      </c>
      <c r="N175">
        <v>168207</v>
      </c>
      <c r="O175">
        <v>1205</v>
      </c>
      <c r="P175" t="s">
        <v>1101</v>
      </c>
      <c r="Q175">
        <v>1</v>
      </c>
      <c r="R175" t="s">
        <v>1102</v>
      </c>
      <c r="S175" t="s">
        <v>1103</v>
      </c>
      <c r="T175">
        <v>684</v>
      </c>
      <c r="U175" t="s">
        <v>37</v>
      </c>
      <c r="V175" t="s">
        <v>38</v>
      </c>
      <c r="W175" t="s">
        <v>39</v>
      </c>
      <c r="X175">
        <v>150000000</v>
      </c>
      <c r="Y175">
        <v>2003</v>
      </c>
      <c r="Z175">
        <v>172</v>
      </c>
      <c r="AA175">
        <v>7.4</v>
      </c>
      <c r="AB175">
        <v>2.35</v>
      </c>
      <c r="AC175">
        <v>0</v>
      </c>
    </row>
    <row r="176" spans="1:29">
      <c r="A176" t="s">
        <v>28</v>
      </c>
      <c r="C176" t="s">
        <v>1104</v>
      </c>
      <c r="D176">
        <v>322</v>
      </c>
      <c r="E176">
        <v>115</v>
      </c>
      <c r="F176">
        <v>386</v>
      </c>
      <c r="G176">
        <v>12000</v>
      </c>
      <c r="H176" t="s">
        <v>557</v>
      </c>
      <c r="I176">
        <v>21000</v>
      </c>
      <c r="J176">
        <v>292298923</v>
      </c>
      <c r="K176" t="s">
        <v>1105</v>
      </c>
      <c r="L176" t="s">
        <v>768</v>
      </c>
      <c r="M176" t="s">
        <v>1106</v>
      </c>
      <c r="N176">
        <v>185394</v>
      </c>
      <c r="O176">
        <v>59177</v>
      </c>
      <c r="P176" t="s">
        <v>1107</v>
      </c>
      <c r="Q176">
        <v>3</v>
      </c>
      <c r="R176" t="s">
        <v>1108</v>
      </c>
      <c r="S176" t="s">
        <v>1109</v>
      </c>
      <c r="T176">
        <v>329</v>
      </c>
      <c r="U176" t="s">
        <v>37</v>
      </c>
      <c r="V176" t="s">
        <v>38</v>
      </c>
      <c r="W176" t="s">
        <v>39</v>
      </c>
      <c r="X176">
        <v>120000000</v>
      </c>
      <c r="Y176">
        <v>2012</v>
      </c>
      <c r="Z176">
        <v>17000</v>
      </c>
      <c r="AA176">
        <v>5.5</v>
      </c>
      <c r="AB176">
        <v>2.35</v>
      </c>
      <c r="AC176">
        <v>65000</v>
      </c>
    </row>
    <row r="177" spans="1:29">
      <c r="A177" t="s">
        <v>28</v>
      </c>
      <c r="C177" t="s">
        <v>845</v>
      </c>
      <c r="D177">
        <v>156</v>
      </c>
      <c r="E177">
        <v>100</v>
      </c>
      <c r="F177">
        <v>750</v>
      </c>
      <c r="G177">
        <v>988</v>
      </c>
      <c r="H177" t="s">
        <v>340</v>
      </c>
      <c r="I177">
        <v>49000</v>
      </c>
      <c r="J177">
        <v>63992328</v>
      </c>
      <c r="K177" t="s">
        <v>1110</v>
      </c>
      <c r="L177" t="s">
        <v>811</v>
      </c>
      <c r="M177" t="s">
        <v>1111</v>
      </c>
      <c r="N177">
        <v>32399</v>
      </c>
      <c r="O177">
        <v>62644</v>
      </c>
      <c r="P177" t="s">
        <v>329</v>
      </c>
      <c r="Q177">
        <v>0</v>
      </c>
      <c r="R177" t="s">
        <v>1112</v>
      </c>
      <c r="S177" t="s">
        <v>1113</v>
      </c>
      <c r="T177">
        <v>79</v>
      </c>
      <c r="U177" t="s">
        <v>37</v>
      </c>
      <c r="V177" t="s">
        <v>370</v>
      </c>
      <c r="W177" t="s">
        <v>95</v>
      </c>
      <c r="X177">
        <v>135000000</v>
      </c>
      <c r="Y177">
        <v>2011</v>
      </c>
      <c r="Z177">
        <v>11000</v>
      </c>
      <c r="AA177">
        <v>5.9</v>
      </c>
      <c r="AB177">
        <v>2.35</v>
      </c>
      <c r="AC177">
        <v>0</v>
      </c>
    </row>
    <row r="178" spans="1:29">
      <c r="A178" t="s">
        <v>28</v>
      </c>
      <c r="C178" t="s">
        <v>1114</v>
      </c>
      <c r="D178">
        <v>354</v>
      </c>
      <c r="E178">
        <v>135</v>
      </c>
      <c r="F178">
        <v>255</v>
      </c>
      <c r="G178">
        <v>882</v>
      </c>
      <c r="H178" t="s">
        <v>1115</v>
      </c>
      <c r="I178">
        <v>3000</v>
      </c>
      <c r="J178">
        <v>134518390</v>
      </c>
      <c r="K178" t="s">
        <v>73</v>
      </c>
      <c r="L178" t="s">
        <v>948</v>
      </c>
      <c r="M178" t="s">
        <v>1116</v>
      </c>
      <c r="N178">
        <v>326286</v>
      </c>
      <c r="O178">
        <v>5811</v>
      </c>
      <c r="P178" t="s">
        <v>188</v>
      </c>
      <c r="Q178">
        <v>0</v>
      </c>
      <c r="R178" t="s">
        <v>1117</v>
      </c>
      <c r="S178" t="s">
        <v>1118</v>
      </c>
      <c r="T178">
        <v>643</v>
      </c>
      <c r="U178" t="s">
        <v>37</v>
      </c>
      <c r="V178" t="s">
        <v>38</v>
      </c>
      <c r="W178" t="s">
        <v>39</v>
      </c>
      <c r="X178">
        <v>150000000</v>
      </c>
      <c r="Y178">
        <v>2008</v>
      </c>
      <c r="Z178">
        <v>1000</v>
      </c>
      <c r="AA178">
        <v>6.8</v>
      </c>
      <c r="AB178">
        <v>2.35</v>
      </c>
      <c r="AC178">
        <v>0</v>
      </c>
    </row>
    <row r="179" spans="1:29">
      <c r="A179" t="s">
        <v>28</v>
      </c>
      <c r="D179">
        <v>21</v>
      </c>
      <c r="E179">
        <v>60</v>
      </c>
      <c r="G179">
        <v>184</v>
      </c>
      <c r="H179" t="s">
        <v>1119</v>
      </c>
      <c r="I179">
        <v>982</v>
      </c>
      <c r="K179" t="s">
        <v>1120</v>
      </c>
      <c r="L179" t="s">
        <v>1121</v>
      </c>
      <c r="M179" t="s">
        <v>1122</v>
      </c>
      <c r="N179">
        <v>16769</v>
      </c>
      <c r="O179">
        <v>1687</v>
      </c>
      <c r="P179" t="s">
        <v>1123</v>
      </c>
      <c r="Q179">
        <v>2</v>
      </c>
      <c r="R179" t="s">
        <v>1124</v>
      </c>
      <c r="S179" t="s">
        <v>1125</v>
      </c>
      <c r="T179">
        <v>74</v>
      </c>
      <c r="U179" t="s">
        <v>37</v>
      </c>
      <c r="V179" t="s">
        <v>38</v>
      </c>
      <c r="W179" t="s">
        <v>1126</v>
      </c>
      <c r="X179">
        <v>1500000</v>
      </c>
      <c r="Z179">
        <v>321</v>
      </c>
      <c r="AA179">
        <v>7.5</v>
      </c>
      <c r="AB179">
        <v>1.33</v>
      </c>
      <c r="AC179">
        <v>0</v>
      </c>
    </row>
    <row r="180" spans="1:29">
      <c r="A180" t="s">
        <v>28</v>
      </c>
      <c r="C180" t="s">
        <v>389</v>
      </c>
      <c r="D180">
        <v>252</v>
      </c>
      <c r="E180">
        <v>117</v>
      </c>
      <c r="F180">
        <v>14000</v>
      </c>
      <c r="G180">
        <v>358</v>
      </c>
      <c r="H180" t="s">
        <v>1127</v>
      </c>
      <c r="I180">
        <v>535</v>
      </c>
      <c r="J180">
        <v>52792307</v>
      </c>
      <c r="K180" t="s">
        <v>200</v>
      </c>
      <c r="L180" t="s">
        <v>1128</v>
      </c>
      <c r="M180" t="s">
        <v>1129</v>
      </c>
      <c r="N180">
        <v>12572</v>
      </c>
      <c r="O180">
        <v>1950</v>
      </c>
      <c r="P180" t="s">
        <v>1130</v>
      </c>
      <c r="Q180">
        <v>0</v>
      </c>
      <c r="R180" t="s">
        <v>1131</v>
      </c>
      <c r="S180" t="s">
        <v>1132</v>
      </c>
      <c r="T180">
        <v>106</v>
      </c>
      <c r="U180" t="s">
        <v>37</v>
      </c>
      <c r="V180" t="s">
        <v>56</v>
      </c>
      <c r="W180" t="s">
        <v>95</v>
      </c>
      <c r="X180">
        <v>140000000</v>
      </c>
      <c r="Y180">
        <v>2016</v>
      </c>
      <c r="Z180">
        <v>400</v>
      </c>
      <c r="AA180">
        <v>6.8</v>
      </c>
      <c r="AB180">
        <v>2.35</v>
      </c>
      <c r="AC180">
        <v>27000</v>
      </c>
    </row>
    <row r="181" spans="1:29">
      <c r="A181" t="s">
        <v>28</v>
      </c>
      <c r="C181" t="s">
        <v>1133</v>
      </c>
      <c r="D181">
        <v>556</v>
      </c>
      <c r="E181">
        <v>156</v>
      </c>
      <c r="F181">
        <v>0</v>
      </c>
      <c r="G181">
        <v>733</v>
      </c>
      <c r="H181" t="s">
        <v>60</v>
      </c>
      <c r="I181">
        <v>29000</v>
      </c>
      <c r="J181">
        <v>183635922</v>
      </c>
      <c r="K181" t="s">
        <v>1134</v>
      </c>
      <c r="L181" t="s">
        <v>215</v>
      </c>
      <c r="M181" t="s">
        <v>1135</v>
      </c>
      <c r="N181">
        <v>406020</v>
      </c>
      <c r="O181">
        <v>57108</v>
      </c>
      <c r="P181" t="s">
        <v>1136</v>
      </c>
      <c r="Q181">
        <v>0</v>
      </c>
      <c r="R181" t="s">
        <v>1137</v>
      </c>
      <c r="S181" t="s">
        <v>1138</v>
      </c>
      <c r="T181">
        <v>1188</v>
      </c>
      <c r="U181" t="s">
        <v>37</v>
      </c>
      <c r="V181" t="s">
        <v>38</v>
      </c>
      <c r="W181" t="s">
        <v>585</v>
      </c>
      <c r="X181">
        <v>135000000</v>
      </c>
      <c r="Y181">
        <v>2015</v>
      </c>
      <c r="Z181">
        <v>27000</v>
      </c>
      <c r="AA181">
        <v>8.1</v>
      </c>
      <c r="AB181">
        <v>2.35</v>
      </c>
      <c r="AC181">
        <v>190000</v>
      </c>
    </row>
    <row r="182" spans="1:29">
      <c r="A182" t="s">
        <v>28</v>
      </c>
      <c r="C182" t="s">
        <v>1139</v>
      </c>
      <c r="D182">
        <v>166</v>
      </c>
      <c r="E182">
        <v>96</v>
      </c>
      <c r="F182">
        <v>13</v>
      </c>
      <c r="G182">
        <v>463</v>
      </c>
      <c r="H182" t="s">
        <v>1140</v>
      </c>
      <c r="I182">
        <v>16000</v>
      </c>
      <c r="J182">
        <v>83024900</v>
      </c>
      <c r="K182" t="s">
        <v>307</v>
      </c>
      <c r="L182" t="s">
        <v>315</v>
      </c>
      <c r="M182" t="s">
        <v>1141</v>
      </c>
      <c r="N182">
        <v>62424</v>
      </c>
      <c r="O182">
        <v>17416</v>
      </c>
      <c r="P182" t="s">
        <v>1142</v>
      </c>
      <c r="Q182">
        <v>0</v>
      </c>
      <c r="R182" t="s">
        <v>1143</v>
      </c>
      <c r="S182" t="s">
        <v>1144</v>
      </c>
      <c r="T182">
        <v>90</v>
      </c>
      <c r="U182" t="s">
        <v>37</v>
      </c>
      <c r="V182" t="s">
        <v>38</v>
      </c>
      <c r="W182" t="s">
        <v>95</v>
      </c>
      <c r="X182">
        <v>135000000</v>
      </c>
      <c r="Y182">
        <v>2013</v>
      </c>
      <c r="Z182">
        <v>881</v>
      </c>
      <c r="AA182">
        <v>6.5</v>
      </c>
      <c r="AB182">
        <v>2.35</v>
      </c>
      <c r="AC182">
        <v>13000</v>
      </c>
    </row>
    <row r="183" spans="1:29">
      <c r="A183" t="s">
        <v>28</v>
      </c>
      <c r="C183" t="s">
        <v>40</v>
      </c>
      <c r="D183">
        <v>362</v>
      </c>
      <c r="E183">
        <v>107</v>
      </c>
      <c r="F183">
        <v>563</v>
      </c>
      <c r="G183">
        <v>939</v>
      </c>
      <c r="H183" t="s">
        <v>390</v>
      </c>
      <c r="I183">
        <v>40000</v>
      </c>
      <c r="J183">
        <v>123207194</v>
      </c>
      <c r="K183" t="s">
        <v>1145</v>
      </c>
      <c r="L183" t="s">
        <v>43</v>
      </c>
      <c r="M183" t="s">
        <v>1146</v>
      </c>
      <c r="N183">
        <v>183208</v>
      </c>
      <c r="O183">
        <v>43291</v>
      </c>
      <c r="P183" t="s">
        <v>1147</v>
      </c>
      <c r="Q183">
        <v>0</v>
      </c>
      <c r="R183" t="s">
        <v>1148</v>
      </c>
      <c r="S183" t="s">
        <v>1149</v>
      </c>
      <c r="T183">
        <v>337</v>
      </c>
      <c r="U183" t="s">
        <v>37</v>
      </c>
      <c r="V183" t="s">
        <v>38</v>
      </c>
      <c r="W183" t="s">
        <v>95</v>
      </c>
      <c r="X183">
        <v>135000000</v>
      </c>
      <c r="Y183">
        <v>2011</v>
      </c>
      <c r="Z183">
        <v>1000</v>
      </c>
      <c r="AA183">
        <v>7.2</v>
      </c>
      <c r="AB183">
        <v>2.35</v>
      </c>
      <c r="AC183">
        <v>26000</v>
      </c>
    </row>
    <row r="184" spans="1:29">
      <c r="A184" t="s">
        <v>28</v>
      </c>
      <c r="C184" t="s">
        <v>801</v>
      </c>
      <c r="D184">
        <v>153</v>
      </c>
      <c r="E184">
        <v>92</v>
      </c>
      <c r="F184">
        <v>35</v>
      </c>
      <c r="G184">
        <v>179</v>
      </c>
      <c r="H184" t="s">
        <v>1150</v>
      </c>
      <c r="I184">
        <v>19000</v>
      </c>
      <c r="J184">
        <v>83348920</v>
      </c>
      <c r="K184" t="s">
        <v>471</v>
      </c>
      <c r="L184" t="s">
        <v>353</v>
      </c>
      <c r="M184" t="s">
        <v>1151</v>
      </c>
      <c r="N184">
        <v>60230</v>
      </c>
      <c r="O184">
        <v>19963</v>
      </c>
      <c r="P184" t="s">
        <v>1152</v>
      </c>
      <c r="Q184">
        <v>0</v>
      </c>
      <c r="R184" t="s">
        <v>1153</v>
      </c>
      <c r="S184" t="s">
        <v>1154</v>
      </c>
      <c r="T184">
        <v>118</v>
      </c>
      <c r="U184" t="s">
        <v>37</v>
      </c>
      <c r="V184" t="s">
        <v>38</v>
      </c>
      <c r="W184" t="s">
        <v>95</v>
      </c>
      <c r="X184">
        <v>132000000</v>
      </c>
      <c r="Y184">
        <v>2014</v>
      </c>
      <c r="Z184">
        <v>411</v>
      </c>
      <c r="AA184">
        <v>6.7</v>
      </c>
      <c r="AB184">
        <v>1.85</v>
      </c>
      <c r="AC184">
        <v>11000</v>
      </c>
    </row>
    <row r="185" spans="1:29">
      <c r="A185" t="s">
        <v>28</v>
      </c>
      <c r="C185" t="s">
        <v>1155</v>
      </c>
      <c r="D185">
        <v>329</v>
      </c>
      <c r="E185">
        <v>115</v>
      </c>
      <c r="F185">
        <v>521</v>
      </c>
      <c r="G185">
        <v>883</v>
      </c>
      <c r="H185" t="s">
        <v>877</v>
      </c>
      <c r="I185">
        <v>13000</v>
      </c>
      <c r="J185">
        <v>227137090</v>
      </c>
      <c r="K185" t="s">
        <v>1156</v>
      </c>
      <c r="L185" t="s">
        <v>1157</v>
      </c>
      <c r="M185" t="s">
        <v>1158</v>
      </c>
      <c r="N185">
        <v>491077</v>
      </c>
      <c r="O185">
        <v>17369</v>
      </c>
      <c r="P185" t="s">
        <v>241</v>
      </c>
      <c r="Q185">
        <v>0</v>
      </c>
      <c r="R185" t="s">
        <v>1159</v>
      </c>
      <c r="S185" t="s">
        <v>1160</v>
      </c>
      <c r="T185">
        <v>820</v>
      </c>
      <c r="U185" t="s">
        <v>37</v>
      </c>
      <c r="V185" t="s">
        <v>38</v>
      </c>
      <c r="W185" t="s">
        <v>39</v>
      </c>
      <c r="X185">
        <v>110000000</v>
      </c>
      <c r="Y185">
        <v>2007</v>
      </c>
      <c r="Z185">
        <v>897</v>
      </c>
      <c r="AA185">
        <v>8.1</v>
      </c>
      <c r="AB185">
        <v>2.35</v>
      </c>
      <c r="AC185">
        <v>0</v>
      </c>
    </row>
    <row r="186" spans="1:29">
      <c r="A186" t="s">
        <v>28</v>
      </c>
      <c r="C186" t="s">
        <v>1161</v>
      </c>
      <c r="D186">
        <v>266</v>
      </c>
      <c r="E186">
        <v>92</v>
      </c>
      <c r="F186">
        <v>54</v>
      </c>
      <c r="G186">
        <v>562</v>
      </c>
      <c r="H186" t="s">
        <v>994</v>
      </c>
      <c r="I186">
        <v>11000</v>
      </c>
      <c r="J186">
        <v>215395021</v>
      </c>
      <c r="K186" t="s">
        <v>803</v>
      </c>
      <c r="L186" t="s">
        <v>565</v>
      </c>
      <c r="M186" t="s">
        <v>1162</v>
      </c>
      <c r="N186">
        <v>307029</v>
      </c>
      <c r="O186">
        <v>12754</v>
      </c>
      <c r="P186" t="s">
        <v>929</v>
      </c>
      <c r="Q186">
        <v>0</v>
      </c>
      <c r="R186" t="s">
        <v>1163</v>
      </c>
      <c r="S186" t="s">
        <v>1164</v>
      </c>
      <c r="T186">
        <v>360</v>
      </c>
      <c r="U186" t="s">
        <v>37</v>
      </c>
      <c r="V186" t="s">
        <v>38</v>
      </c>
      <c r="W186" t="s">
        <v>95</v>
      </c>
      <c r="X186">
        <v>130000000</v>
      </c>
      <c r="Y186">
        <v>2008</v>
      </c>
      <c r="Z186">
        <v>967</v>
      </c>
      <c r="AA186">
        <v>7.6</v>
      </c>
      <c r="AB186">
        <v>2.35</v>
      </c>
      <c r="AC186">
        <v>6000</v>
      </c>
    </row>
    <row r="187" spans="1:29">
      <c r="A187" t="s">
        <v>28</v>
      </c>
      <c r="C187" t="s">
        <v>1165</v>
      </c>
      <c r="D187">
        <v>517</v>
      </c>
      <c r="E187">
        <v>117</v>
      </c>
      <c r="F187">
        <v>235</v>
      </c>
      <c r="G187">
        <v>680</v>
      </c>
      <c r="H187" t="s">
        <v>594</v>
      </c>
      <c r="I187">
        <v>2000</v>
      </c>
      <c r="J187">
        <v>180191634</v>
      </c>
      <c r="K187" t="s">
        <v>509</v>
      </c>
      <c r="L187" t="s">
        <v>234</v>
      </c>
      <c r="M187" t="s">
        <v>1166</v>
      </c>
      <c r="N187">
        <v>313866</v>
      </c>
      <c r="O187">
        <v>5730</v>
      </c>
      <c r="P187" t="s">
        <v>1167</v>
      </c>
      <c r="Q187">
        <v>6</v>
      </c>
      <c r="R187" t="s">
        <v>1168</v>
      </c>
      <c r="S187" t="s">
        <v>1169</v>
      </c>
      <c r="T187">
        <v>549</v>
      </c>
      <c r="U187" t="s">
        <v>37</v>
      </c>
      <c r="V187" t="s">
        <v>38</v>
      </c>
      <c r="W187" t="s">
        <v>39</v>
      </c>
      <c r="X187">
        <v>130000000</v>
      </c>
      <c r="Y187">
        <v>2015</v>
      </c>
      <c r="Z187">
        <v>2000</v>
      </c>
      <c r="AA187">
        <v>7.4</v>
      </c>
      <c r="AB187">
        <v>1.85</v>
      </c>
      <c r="AC187">
        <v>61000</v>
      </c>
    </row>
    <row r="188" spans="1:29">
      <c r="A188" t="s">
        <v>28</v>
      </c>
      <c r="C188" t="s">
        <v>696</v>
      </c>
      <c r="D188">
        <v>502</v>
      </c>
      <c r="E188">
        <v>146</v>
      </c>
      <c r="F188">
        <v>508</v>
      </c>
      <c r="G188">
        <v>523</v>
      </c>
      <c r="H188" t="s">
        <v>700</v>
      </c>
      <c r="I188">
        <v>34000</v>
      </c>
      <c r="J188">
        <v>424645577</v>
      </c>
      <c r="K188" t="s">
        <v>1170</v>
      </c>
      <c r="L188" t="s">
        <v>347</v>
      </c>
      <c r="M188" t="s">
        <v>1171</v>
      </c>
      <c r="N188">
        <v>498397</v>
      </c>
      <c r="O188">
        <v>49355</v>
      </c>
      <c r="P188" t="s">
        <v>1172</v>
      </c>
      <c r="Q188">
        <v>1</v>
      </c>
      <c r="R188" t="s">
        <v>1173</v>
      </c>
      <c r="S188" t="s">
        <v>1174</v>
      </c>
      <c r="T188">
        <v>706</v>
      </c>
      <c r="U188" t="s">
        <v>37</v>
      </c>
      <c r="V188" t="s">
        <v>38</v>
      </c>
      <c r="W188" t="s">
        <v>39</v>
      </c>
      <c r="X188">
        <v>130000000</v>
      </c>
      <c r="Y188">
        <v>2013</v>
      </c>
      <c r="Z188">
        <v>14000</v>
      </c>
      <c r="AA188">
        <v>7.6</v>
      </c>
      <c r="AB188">
        <v>2.35</v>
      </c>
      <c r="AC188">
        <v>82000</v>
      </c>
    </row>
    <row r="189" spans="1:29">
      <c r="A189" t="s">
        <v>28</v>
      </c>
      <c r="C189" t="s">
        <v>1104</v>
      </c>
      <c r="D189">
        <v>322</v>
      </c>
      <c r="E189">
        <v>115</v>
      </c>
      <c r="F189">
        <v>386</v>
      </c>
      <c r="G189">
        <v>12000</v>
      </c>
      <c r="H189" t="s">
        <v>557</v>
      </c>
      <c r="I189">
        <v>21000</v>
      </c>
      <c r="J189">
        <v>292298923</v>
      </c>
      <c r="K189" t="s">
        <v>1105</v>
      </c>
      <c r="L189" t="s">
        <v>768</v>
      </c>
      <c r="M189" t="s">
        <v>1106</v>
      </c>
      <c r="N189">
        <v>185394</v>
      </c>
      <c r="O189">
        <v>59177</v>
      </c>
      <c r="P189" t="s">
        <v>1107</v>
      </c>
      <c r="Q189">
        <v>3</v>
      </c>
      <c r="R189" t="s">
        <v>1108</v>
      </c>
      <c r="S189" t="s">
        <v>1109</v>
      </c>
      <c r="T189">
        <v>329</v>
      </c>
      <c r="U189" t="s">
        <v>37</v>
      </c>
      <c r="V189" t="s">
        <v>38</v>
      </c>
      <c r="W189" t="s">
        <v>39</v>
      </c>
      <c r="X189">
        <v>120000000</v>
      </c>
      <c r="Y189">
        <v>2012</v>
      </c>
      <c r="Z189">
        <v>17000</v>
      </c>
      <c r="AA189">
        <v>5.5</v>
      </c>
      <c r="AB189">
        <v>2.35</v>
      </c>
      <c r="AC189">
        <v>65000</v>
      </c>
    </row>
    <row r="190" spans="1:29">
      <c r="A190" t="s">
        <v>28</v>
      </c>
      <c r="C190" t="s">
        <v>1175</v>
      </c>
      <c r="D190">
        <v>165</v>
      </c>
      <c r="E190">
        <v>94</v>
      </c>
      <c r="F190">
        <v>12</v>
      </c>
      <c r="G190">
        <v>183</v>
      </c>
      <c r="H190" t="s">
        <v>1176</v>
      </c>
      <c r="I190">
        <v>17000</v>
      </c>
      <c r="J190">
        <v>177343675</v>
      </c>
      <c r="K190" t="s">
        <v>1177</v>
      </c>
      <c r="L190" t="s">
        <v>1178</v>
      </c>
      <c r="M190" t="s">
        <v>1179</v>
      </c>
      <c r="N190">
        <v>70121</v>
      </c>
      <c r="O190">
        <v>17883</v>
      </c>
      <c r="P190" t="s">
        <v>1180</v>
      </c>
      <c r="Q190">
        <v>0</v>
      </c>
      <c r="R190" t="s">
        <v>1181</v>
      </c>
      <c r="S190" t="s">
        <v>1182</v>
      </c>
      <c r="T190">
        <v>214</v>
      </c>
      <c r="U190" t="s">
        <v>37</v>
      </c>
      <c r="V190" t="s">
        <v>38</v>
      </c>
      <c r="W190" t="s">
        <v>95</v>
      </c>
      <c r="X190">
        <v>135000000</v>
      </c>
      <c r="Y190">
        <v>2015</v>
      </c>
      <c r="Z190">
        <v>523</v>
      </c>
      <c r="AA190">
        <v>6.7</v>
      </c>
      <c r="AB190">
        <v>1.85</v>
      </c>
      <c r="AC190">
        <v>26000</v>
      </c>
    </row>
    <row r="191" spans="1:29">
      <c r="A191" t="s">
        <v>28</v>
      </c>
      <c r="C191" t="s">
        <v>389</v>
      </c>
      <c r="D191">
        <v>401</v>
      </c>
      <c r="E191">
        <v>116</v>
      </c>
      <c r="F191">
        <v>14000</v>
      </c>
      <c r="G191">
        <v>807</v>
      </c>
      <c r="H191" t="s">
        <v>1183</v>
      </c>
      <c r="I191">
        <v>10000</v>
      </c>
      <c r="J191">
        <v>234277056</v>
      </c>
      <c r="K191" t="s">
        <v>1170</v>
      </c>
      <c r="L191" t="s">
        <v>523</v>
      </c>
      <c r="M191" t="s">
        <v>1184</v>
      </c>
      <c r="N191">
        <v>334345</v>
      </c>
      <c r="O191">
        <v>12758</v>
      </c>
      <c r="P191" t="s">
        <v>1185</v>
      </c>
      <c r="Q191">
        <v>0</v>
      </c>
      <c r="R191" t="s">
        <v>1186</v>
      </c>
      <c r="S191" t="s">
        <v>1187</v>
      </c>
      <c r="T191">
        <v>2741</v>
      </c>
      <c r="U191" t="s">
        <v>37</v>
      </c>
      <c r="V191" t="s">
        <v>38</v>
      </c>
      <c r="W191" t="s">
        <v>39</v>
      </c>
      <c r="X191">
        <v>132000000</v>
      </c>
      <c r="Y191">
        <v>2005</v>
      </c>
      <c r="Z191">
        <v>1000</v>
      </c>
      <c r="AA191">
        <v>6.5</v>
      </c>
      <c r="AB191">
        <v>1.85</v>
      </c>
      <c r="AC191">
        <v>0</v>
      </c>
    </row>
    <row r="192" spans="1:29">
      <c r="A192" t="s">
        <v>28</v>
      </c>
      <c r="C192" t="s">
        <v>278</v>
      </c>
      <c r="D192">
        <v>94</v>
      </c>
      <c r="E192">
        <v>147</v>
      </c>
      <c r="F192">
        <v>0</v>
      </c>
      <c r="G192">
        <v>877</v>
      </c>
      <c r="H192" t="s">
        <v>1188</v>
      </c>
      <c r="I192">
        <v>10000</v>
      </c>
      <c r="J192">
        <v>138396624</v>
      </c>
      <c r="K192" t="s">
        <v>422</v>
      </c>
      <c r="L192" t="s">
        <v>166</v>
      </c>
      <c r="M192" t="s">
        <v>1189</v>
      </c>
      <c r="N192">
        <v>178126</v>
      </c>
      <c r="O192">
        <v>12954</v>
      </c>
      <c r="P192" t="s">
        <v>1190</v>
      </c>
      <c r="Q192">
        <v>1</v>
      </c>
      <c r="R192" t="s">
        <v>1191</v>
      </c>
      <c r="S192" t="s">
        <v>1192</v>
      </c>
      <c r="T192">
        <v>511</v>
      </c>
      <c r="U192" t="s">
        <v>37</v>
      </c>
      <c r="V192" t="s">
        <v>38</v>
      </c>
      <c r="W192" t="s">
        <v>585</v>
      </c>
      <c r="X192">
        <v>130000000</v>
      </c>
      <c r="Y192">
        <v>2003</v>
      </c>
      <c r="Z192">
        <v>898</v>
      </c>
      <c r="AA192">
        <v>6.6</v>
      </c>
      <c r="AB192">
        <v>2.35</v>
      </c>
      <c r="AC192">
        <v>0</v>
      </c>
    </row>
    <row r="193" spans="1:29">
      <c r="A193" t="s">
        <v>28</v>
      </c>
      <c r="C193" t="s">
        <v>721</v>
      </c>
      <c r="D193">
        <v>246</v>
      </c>
      <c r="E193">
        <v>90</v>
      </c>
      <c r="F193">
        <v>50</v>
      </c>
      <c r="G193">
        <v>397</v>
      </c>
      <c r="H193" t="s">
        <v>1193</v>
      </c>
      <c r="I193">
        <v>4000</v>
      </c>
      <c r="J193">
        <v>149234747</v>
      </c>
      <c r="K193" t="s">
        <v>1035</v>
      </c>
      <c r="L193" t="s">
        <v>493</v>
      </c>
      <c r="M193" t="s">
        <v>1194</v>
      </c>
      <c r="N193">
        <v>114287</v>
      </c>
      <c r="O193">
        <v>5046</v>
      </c>
      <c r="P193" t="s">
        <v>1195</v>
      </c>
      <c r="Q193">
        <v>0</v>
      </c>
      <c r="R193" t="s">
        <v>1196</v>
      </c>
      <c r="S193" t="s">
        <v>1197</v>
      </c>
      <c r="T193">
        <v>137</v>
      </c>
      <c r="U193" t="s">
        <v>37</v>
      </c>
      <c r="V193" t="s">
        <v>38</v>
      </c>
      <c r="W193" t="s">
        <v>95</v>
      </c>
      <c r="X193">
        <v>130000000</v>
      </c>
      <c r="Y193">
        <v>2011</v>
      </c>
      <c r="Z193">
        <v>442</v>
      </c>
      <c r="AA193">
        <v>6.7</v>
      </c>
      <c r="AB193">
        <v>2.35</v>
      </c>
      <c r="AC193">
        <v>16000</v>
      </c>
    </row>
    <row r="194" spans="1:29">
      <c r="A194" t="s">
        <v>28</v>
      </c>
      <c r="C194" t="s">
        <v>1198</v>
      </c>
      <c r="D194">
        <v>330</v>
      </c>
      <c r="E194">
        <v>101</v>
      </c>
      <c r="F194">
        <v>176</v>
      </c>
      <c r="G194">
        <v>282</v>
      </c>
      <c r="H194" t="s">
        <v>714</v>
      </c>
      <c r="I194">
        <v>11000</v>
      </c>
      <c r="J194">
        <v>118311368</v>
      </c>
      <c r="K194" t="s">
        <v>1199</v>
      </c>
      <c r="L194" t="s">
        <v>565</v>
      </c>
      <c r="M194" t="s">
        <v>1200</v>
      </c>
      <c r="N194">
        <v>245621</v>
      </c>
      <c r="O194">
        <v>12406</v>
      </c>
      <c r="P194" t="s">
        <v>1201</v>
      </c>
      <c r="Q194">
        <v>1</v>
      </c>
      <c r="R194" t="s">
        <v>1202</v>
      </c>
      <c r="S194" t="s">
        <v>1203</v>
      </c>
      <c r="T194">
        <v>514</v>
      </c>
      <c r="U194" t="s">
        <v>37</v>
      </c>
      <c r="V194" t="s">
        <v>38</v>
      </c>
      <c r="W194" t="s">
        <v>39</v>
      </c>
      <c r="X194">
        <v>110000000</v>
      </c>
      <c r="Y194">
        <v>2010</v>
      </c>
      <c r="Z194">
        <v>702</v>
      </c>
      <c r="AA194">
        <v>6.4</v>
      </c>
      <c r="AB194">
        <v>2.35</v>
      </c>
      <c r="AC194">
        <v>23000</v>
      </c>
    </row>
    <row r="195" spans="1:29">
      <c r="A195" t="s">
        <v>28</v>
      </c>
      <c r="C195" t="s">
        <v>1204</v>
      </c>
      <c r="D195">
        <v>434</v>
      </c>
      <c r="E195">
        <v>138</v>
      </c>
      <c r="F195">
        <v>0</v>
      </c>
      <c r="G195">
        <v>8000</v>
      </c>
      <c r="H195" t="s">
        <v>1205</v>
      </c>
      <c r="I195">
        <v>12000</v>
      </c>
      <c r="J195">
        <v>101160529</v>
      </c>
      <c r="K195" t="s">
        <v>1023</v>
      </c>
      <c r="L195" t="s">
        <v>762</v>
      </c>
      <c r="M195" t="s">
        <v>1206</v>
      </c>
      <c r="N195">
        <v>200022</v>
      </c>
      <c r="O195">
        <v>32355</v>
      </c>
      <c r="P195" t="s">
        <v>1207</v>
      </c>
      <c r="Q195">
        <v>2</v>
      </c>
      <c r="R195" t="s">
        <v>1208</v>
      </c>
      <c r="S195" t="s">
        <v>1209</v>
      </c>
      <c r="T195">
        <v>1240</v>
      </c>
      <c r="U195" t="s">
        <v>37</v>
      </c>
      <c r="V195" t="s">
        <v>38</v>
      </c>
      <c r="W195" t="s">
        <v>39</v>
      </c>
      <c r="X195">
        <v>125000000</v>
      </c>
      <c r="Y195">
        <v>2014</v>
      </c>
      <c r="Z195">
        <v>9000</v>
      </c>
      <c r="AA195">
        <v>5.8</v>
      </c>
      <c r="AB195">
        <v>1.85</v>
      </c>
      <c r="AC195">
        <v>71000</v>
      </c>
    </row>
    <row r="196" spans="1:29">
      <c r="A196" t="s">
        <v>28</v>
      </c>
      <c r="C196" t="s">
        <v>389</v>
      </c>
      <c r="D196">
        <v>440</v>
      </c>
      <c r="E196">
        <v>107</v>
      </c>
      <c r="F196">
        <v>14000</v>
      </c>
      <c r="G196">
        <v>845</v>
      </c>
      <c r="H196" t="s">
        <v>1210</v>
      </c>
      <c r="I196">
        <v>2000</v>
      </c>
      <c r="J196">
        <v>77564037</v>
      </c>
      <c r="K196" t="s">
        <v>1211</v>
      </c>
      <c r="L196" t="s">
        <v>1212</v>
      </c>
      <c r="M196" t="s">
        <v>1213</v>
      </c>
      <c r="N196">
        <v>177383</v>
      </c>
      <c r="O196">
        <v>4631</v>
      </c>
      <c r="P196" t="s">
        <v>1214</v>
      </c>
      <c r="Q196">
        <v>1</v>
      </c>
      <c r="R196" t="s">
        <v>1215</v>
      </c>
      <c r="S196" t="s">
        <v>1216</v>
      </c>
      <c r="T196">
        <v>447</v>
      </c>
      <c r="U196" t="s">
        <v>37</v>
      </c>
      <c r="V196" t="s">
        <v>38</v>
      </c>
      <c r="W196" t="s">
        <v>95</v>
      </c>
      <c r="X196">
        <v>135000000</v>
      </c>
      <c r="Y196">
        <v>2011</v>
      </c>
      <c r="Z196">
        <v>871</v>
      </c>
      <c r="AA196">
        <v>7.4</v>
      </c>
      <c r="AB196">
        <v>2.35</v>
      </c>
      <c r="AC196">
        <v>44000</v>
      </c>
    </row>
    <row r="197" spans="1:29">
      <c r="A197" t="s">
        <v>28</v>
      </c>
      <c r="C197" t="s">
        <v>1217</v>
      </c>
      <c r="D197">
        <v>274</v>
      </c>
      <c r="E197">
        <v>142</v>
      </c>
      <c r="F197">
        <v>0</v>
      </c>
      <c r="G197">
        <v>10000</v>
      </c>
      <c r="H197" t="s">
        <v>440</v>
      </c>
      <c r="I197">
        <v>11000</v>
      </c>
      <c r="J197">
        <v>249358727</v>
      </c>
      <c r="K197" t="s">
        <v>105</v>
      </c>
      <c r="L197" t="s">
        <v>104</v>
      </c>
      <c r="M197" t="s">
        <v>1218</v>
      </c>
      <c r="N197">
        <v>382255</v>
      </c>
      <c r="O197">
        <v>33284</v>
      </c>
      <c r="P197" t="s">
        <v>108</v>
      </c>
      <c r="Q197">
        <v>3</v>
      </c>
      <c r="R197" t="s">
        <v>1219</v>
      </c>
      <c r="S197" t="s">
        <v>1220</v>
      </c>
      <c r="T197">
        <v>1504</v>
      </c>
      <c r="U197" t="s">
        <v>37</v>
      </c>
      <c r="V197" t="s">
        <v>56</v>
      </c>
      <c r="W197" t="s">
        <v>95</v>
      </c>
      <c r="X197">
        <v>130000000</v>
      </c>
      <c r="Y197">
        <v>2004</v>
      </c>
      <c r="Z197">
        <v>10000</v>
      </c>
      <c r="AA197">
        <v>7.8</v>
      </c>
      <c r="AB197">
        <v>2.35</v>
      </c>
      <c r="AC197">
        <v>11000</v>
      </c>
    </row>
    <row r="198" spans="1:29">
      <c r="A198" t="s">
        <v>28</v>
      </c>
      <c r="C198" t="s">
        <v>364</v>
      </c>
      <c r="D198">
        <v>245</v>
      </c>
      <c r="E198">
        <v>165</v>
      </c>
      <c r="F198">
        <v>1000</v>
      </c>
      <c r="G198">
        <v>165</v>
      </c>
      <c r="H198" t="s">
        <v>1042</v>
      </c>
      <c r="I198">
        <v>309</v>
      </c>
      <c r="J198">
        <v>49551662</v>
      </c>
      <c r="K198" t="s">
        <v>1221</v>
      </c>
      <c r="L198" t="s">
        <v>822</v>
      </c>
      <c r="M198" t="s">
        <v>1222</v>
      </c>
      <c r="N198">
        <v>102338</v>
      </c>
      <c r="O198">
        <v>921</v>
      </c>
      <c r="P198" t="s">
        <v>1223</v>
      </c>
      <c r="Q198">
        <v>0</v>
      </c>
      <c r="R198" t="s">
        <v>1224</v>
      </c>
      <c r="S198" t="s">
        <v>1225</v>
      </c>
      <c r="T198">
        <v>450</v>
      </c>
      <c r="U198" t="s">
        <v>37</v>
      </c>
      <c r="V198" t="s">
        <v>370</v>
      </c>
      <c r="W198" t="s">
        <v>39</v>
      </c>
      <c r="X198">
        <v>130000000</v>
      </c>
      <c r="Y198">
        <v>2008</v>
      </c>
      <c r="Z198">
        <v>284</v>
      </c>
      <c r="AA198">
        <v>6.6</v>
      </c>
      <c r="AB198">
        <v>2.35</v>
      </c>
      <c r="AC198">
        <v>0</v>
      </c>
    </row>
    <row r="199" spans="1:29">
      <c r="A199" t="s">
        <v>28</v>
      </c>
      <c r="C199" t="s">
        <v>912</v>
      </c>
      <c r="D199">
        <v>349</v>
      </c>
      <c r="E199">
        <v>100</v>
      </c>
      <c r="F199">
        <v>0</v>
      </c>
      <c r="G199">
        <v>894</v>
      </c>
      <c r="H199" t="s">
        <v>847</v>
      </c>
      <c r="I199">
        <v>10000</v>
      </c>
      <c r="J199">
        <v>60522097</v>
      </c>
      <c r="K199" t="s">
        <v>73</v>
      </c>
      <c r="L199" t="s">
        <v>166</v>
      </c>
      <c r="M199" t="s">
        <v>1226</v>
      </c>
      <c r="N199">
        <v>158720</v>
      </c>
      <c r="O199">
        <v>14168</v>
      </c>
      <c r="P199" t="s">
        <v>280</v>
      </c>
      <c r="Q199">
        <v>0</v>
      </c>
      <c r="R199" t="s">
        <v>1227</v>
      </c>
      <c r="S199" t="s">
        <v>1228</v>
      </c>
      <c r="T199">
        <v>744</v>
      </c>
      <c r="U199" t="s">
        <v>37</v>
      </c>
      <c r="V199" t="s">
        <v>38</v>
      </c>
      <c r="W199" t="s">
        <v>39</v>
      </c>
      <c r="X199">
        <v>130000000</v>
      </c>
      <c r="Y199">
        <v>2013</v>
      </c>
      <c r="Z199">
        <v>943</v>
      </c>
      <c r="AA199">
        <v>4.9000000000000004</v>
      </c>
      <c r="AB199">
        <v>2.35</v>
      </c>
      <c r="AC199">
        <v>37000</v>
      </c>
    </row>
    <row r="200" spans="1:29">
      <c r="A200" t="s">
        <v>28</v>
      </c>
      <c r="C200" t="s">
        <v>1229</v>
      </c>
      <c r="D200">
        <v>145</v>
      </c>
      <c r="E200">
        <v>82</v>
      </c>
      <c r="F200">
        <v>0</v>
      </c>
      <c r="G200">
        <v>388</v>
      </c>
      <c r="H200" t="s">
        <v>1230</v>
      </c>
      <c r="I200">
        <v>1000</v>
      </c>
      <c r="J200">
        <v>137748063</v>
      </c>
      <c r="K200" t="s">
        <v>1231</v>
      </c>
      <c r="L200" t="s">
        <v>1232</v>
      </c>
      <c r="M200" t="s">
        <v>1233</v>
      </c>
      <c r="N200">
        <v>38438</v>
      </c>
      <c r="O200">
        <v>2945</v>
      </c>
      <c r="P200" t="s">
        <v>1234</v>
      </c>
      <c r="Q200">
        <v>1</v>
      </c>
      <c r="R200" t="s">
        <v>1235</v>
      </c>
      <c r="S200" t="s">
        <v>1236</v>
      </c>
      <c r="T200">
        <v>241</v>
      </c>
      <c r="U200" t="s">
        <v>37</v>
      </c>
      <c r="V200" t="s">
        <v>38</v>
      </c>
      <c r="W200" t="s">
        <v>95</v>
      </c>
      <c r="X200">
        <v>127500000</v>
      </c>
      <c r="Y200">
        <v>2000</v>
      </c>
      <c r="Z200">
        <v>558</v>
      </c>
      <c r="AA200">
        <v>6.5</v>
      </c>
      <c r="AB200">
        <v>1.85</v>
      </c>
      <c r="AC200">
        <v>0</v>
      </c>
    </row>
    <row r="201" spans="1:29">
      <c r="A201" t="s">
        <v>28</v>
      </c>
      <c r="C201" t="s">
        <v>1237</v>
      </c>
      <c r="D201">
        <v>1</v>
      </c>
      <c r="F201">
        <v>0</v>
      </c>
      <c r="G201">
        <v>159</v>
      </c>
      <c r="H201" t="s">
        <v>1238</v>
      </c>
      <c r="I201">
        <v>10000</v>
      </c>
      <c r="K201" t="s">
        <v>1239</v>
      </c>
      <c r="L201" t="s">
        <v>108</v>
      </c>
      <c r="M201" t="s">
        <v>1240</v>
      </c>
      <c r="N201">
        <v>381</v>
      </c>
      <c r="O201">
        <v>11036</v>
      </c>
      <c r="P201" t="s">
        <v>1241</v>
      </c>
      <c r="Q201">
        <v>1</v>
      </c>
      <c r="S201" t="s">
        <v>1242</v>
      </c>
      <c r="T201">
        <v>2</v>
      </c>
      <c r="U201" t="s">
        <v>37</v>
      </c>
      <c r="V201" t="s">
        <v>56</v>
      </c>
      <c r="Y201">
        <v>2011</v>
      </c>
      <c r="Z201">
        <v>570</v>
      </c>
      <c r="AA201">
        <v>7.5</v>
      </c>
      <c r="AC201">
        <v>40</v>
      </c>
    </row>
    <row r="202" spans="1:29">
      <c r="A202" t="s">
        <v>28</v>
      </c>
      <c r="C202" t="s">
        <v>809</v>
      </c>
      <c r="D202">
        <v>154</v>
      </c>
      <c r="E202">
        <v>98</v>
      </c>
      <c r="F202">
        <v>189</v>
      </c>
      <c r="G202">
        <v>1000</v>
      </c>
      <c r="H202" t="s">
        <v>810</v>
      </c>
      <c r="I202">
        <v>49000</v>
      </c>
      <c r="J202">
        <v>113733726</v>
      </c>
      <c r="K202" t="s">
        <v>787</v>
      </c>
      <c r="L202" t="s">
        <v>811</v>
      </c>
      <c r="M202" t="s">
        <v>1243</v>
      </c>
      <c r="N202">
        <v>67223</v>
      </c>
      <c r="O202">
        <v>53587</v>
      </c>
      <c r="P202" t="s">
        <v>813</v>
      </c>
      <c r="Q202">
        <v>7</v>
      </c>
      <c r="R202" t="s">
        <v>1244</v>
      </c>
      <c r="S202" t="s">
        <v>1245</v>
      </c>
      <c r="T202">
        <v>126</v>
      </c>
      <c r="U202" t="s">
        <v>37</v>
      </c>
      <c r="V202" t="s">
        <v>38</v>
      </c>
      <c r="W202" t="s">
        <v>95</v>
      </c>
      <c r="X202">
        <v>127000000</v>
      </c>
      <c r="Y202">
        <v>2014</v>
      </c>
      <c r="Z202">
        <v>3000</v>
      </c>
      <c r="AA202">
        <v>6.2</v>
      </c>
      <c r="AB202">
        <v>1.85</v>
      </c>
      <c r="AC202">
        <v>11000</v>
      </c>
    </row>
    <row r="203" spans="1:29">
      <c r="A203" t="s">
        <v>28</v>
      </c>
      <c r="C203" t="s">
        <v>1246</v>
      </c>
      <c r="D203">
        <v>233</v>
      </c>
      <c r="E203">
        <v>95</v>
      </c>
      <c r="F203">
        <v>96</v>
      </c>
      <c r="G203">
        <v>8000</v>
      </c>
      <c r="H203" t="s">
        <v>340</v>
      </c>
      <c r="I203">
        <v>24000</v>
      </c>
      <c r="J203">
        <v>148337537</v>
      </c>
      <c r="K203" t="s">
        <v>1247</v>
      </c>
      <c r="L203" t="s">
        <v>82</v>
      </c>
      <c r="M203" t="s">
        <v>1248</v>
      </c>
      <c r="N203">
        <v>172754</v>
      </c>
      <c r="O203">
        <v>46120</v>
      </c>
      <c r="P203" t="s">
        <v>1249</v>
      </c>
      <c r="Q203">
        <v>3</v>
      </c>
      <c r="R203" t="s">
        <v>1250</v>
      </c>
      <c r="S203" t="s">
        <v>1251</v>
      </c>
      <c r="T203">
        <v>187</v>
      </c>
      <c r="U203" t="s">
        <v>37</v>
      </c>
      <c r="V203" t="s">
        <v>38</v>
      </c>
      <c r="W203" t="s">
        <v>95</v>
      </c>
      <c r="X203">
        <v>130000000</v>
      </c>
      <c r="Y203">
        <v>2010</v>
      </c>
      <c r="Z203">
        <v>11000</v>
      </c>
      <c r="AA203">
        <v>7.3</v>
      </c>
      <c r="AB203">
        <v>2.35</v>
      </c>
      <c r="AC203">
        <v>13000</v>
      </c>
    </row>
    <row r="204" spans="1:29">
      <c r="A204" t="s">
        <v>28</v>
      </c>
      <c r="C204" t="s">
        <v>1252</v>
      </c>
      <c r="D204">
        <v>258</v>
      </c>
      <c r="E204">
        <v>159</v>
      </c>
      <c r="F204">
        <v>0</v>
      </c>
      <c r="G204">
        <v>645</v>
      </c>
      <c r="H204" t="s">
        <v>770</v>
      </c>
      <c r="I204">
        <v>11000</v>
      </c>
      <c r="J204">
        <v>317557891</v>
      </c>
      <c r="K204" t="s">
        <v>200</v>
      </c>
      <c r="L204" t="s">
        <v>104</v>
      </c>
      <c r="M204" t="s">
        <v>1253</v>
      </c>
      <c r="N204">
        <v>444683</v>
      </c>
      <c r="O204">
        <v>13191</v>
      </c>
      <c r="P204" t="s">
        <v>1254</v>
      </c>
      <c r="Q204">
        <v>4</v>
      </c>
      <c r="R204" t="s">
        <v>1255</v>
      </c>
      <c r="S204" t="s">
        <v>1256</v>
      </c>
      <c r="T204">
        <v>1571</v>
      </c>
      <c r="U204" t="s">
        <v>37</v>
      </c>
      <c r="V204" t="s">
        <v>56</v>
      </c>
      <c r="W204" t="s">
        <v>95</v>
      </c>
      <c r="X204">
        <v>125000000</v>
      </c>
      <c r="Y204">
        <v>2001</v>
      </c>
      <c r="Z204">
        <v>687</v>
      </c>
      <c r="AA204">
        <v>7.5</v>
      </c>
      <c r="AB204">
        <v>2.35</v>
      </c>
      <c r="AC204">
        <v>16000</v>
      </c>
    </row>
    <row r="205" spans="1:29">
      <c r="A205" t="s">
        <v>28</v>
      </c>
      <c r="C205" t="s">
        <v>1257</v>
      </c>
      <c r="D205">
        <v>208</v>
      </c>
      <c r="E205">
        <v>96</v>
      </c>
      <c r="F205">
        <v>124</v>
      </c>
      <c r="G205">
        <v>1000</v>
      </c>
      <c r="H205" t="s">
        <v>301</v>
      </c>
      <c r="I205">
        <v>16000</v>
      </c>
      <c r="J205">
        <v>33592415</v>
      </c>
      <c r="K205" t="s">
        <v>1258</v>
      </c>
      <c r="L205" t="s">
        <v>315</v>
      </c>
      <c r="M205" t="s">
        <v>1259</v>
      </c>
      <c r="N205">
        <v>91640</v>
      </c>
      <c r="O205">
        <v>31549</v>
      </c>
      <c r="P205" t="s">
        <v>1260</v>
      </c>
      <c r="Q205">
        <v>2</v>
      </c>
      <c r="R205" t="s">
        <v>1261</v>
      </c>
      <c r="S205" t="s">
        <v>1262</v>
      </c>
      <c r="T205">
        <v>210</v>
      </c>
      <c r="U205" t="s">
        <v>37</v>
      </c>
      <c r="V205" t="s">
        <v>38</v>
      </c>
      <c r="W205" t="s">
        <v>39</v>
      </c>
      <c r="X205">
        <v>130000000</v>
      </c>
      <c r="Y205">
        <v>2013</v>
      </c>
      <c r="Z205">
        <v>12000</v>
      </c>
      <c r="AA205">
        <v>5.6</v>
      </c>
      <c r="AB205">
        <v>2.35</v>
      </c>
      <c r="AC205">
        <v>20000</v>
      </c>
    </row>
    <row r="206" spans="1:29">
      <c r="A206" t="s">
        <v>28</v>
      </c>
      <c r="C206" t="s">
        <v>668</v>
      </c>
      <c r="D206">
        <v>1</v>
      </c>
      <c r="E206">
        <v>120</v>
      </c>
      <c r="F206">
        <v>28</v>
      </c>
      <c r="G206">
        <v>12</v>
      </c>
      <c r="H206" t="s">
        <v>669</v>
      </c>
      <c r="I206">
        <v>544</v>
      </c>
      <c r="K206" t="s">
        <v>670</v>
      </c>
      <c r="L206" t="s">
        <v>671</v>
      </c>
      <c r="M206" t="s">
        <v>672</v>
      </c>
      <c r="N206">
        <v>374</v>
      </c>
      <c r="O206">
        <v>699</v>
      </c>
      <c r="P206" t="s">
        <v>673</v>
      </c>
      <c r="Q206">
        <v>0</v>
      </c>
      <c r="R206" t="s">
        <v>674</v>
      </c>
      <c r="S206" t="s">
        <v>675</v>
      </c>
      <c r="T206">
        <v>13</v>
      </c>
      <c r="U206" t="s">
        <v>676</v>
      </c>
      <c r="V206" t="s">
        <v>677</v>
      </c>
      <c r="Y206">
        <v>2016</v>
      </c>
      <c r="Z206">
        <v>106</v>
      </c>
      <c r="AA206">
        <v>8.1999999999999993</v>
      </c>
      <c r="AB206">
        <v>2.35</v>
      </c>
      <c r="AC206">
        <v>0</v>
      </c>
    </row>
    <row r="207" spans="1:29">
      <c r="A207" t="s">
        <v>28</v>
      </c>
      <c r="C207" t="s">
        <v>40</v>
      </c>
      <c r="D207">
        <v>271</v>
      </c>
      <c r="E207">
        <v>143</v>
      </c>
      <c r="F207">
        <v>563</v>
      </c>
      <c r="G207">
        <v>1000</v>
      </c>
      <c r="H207" t="s">
        <v>41</v>
      </c>
      <c r="I207">
        <v>40000</v>
      </c>
      <c r="J207">
        <v>305388685</v>
      </c>
      <c r="K207" t="s">
        <v>42</v>
      </c>
      <c r="L207" t="s">
        <v>43</v>
      </c>
      <c r="M207" t="s">
        <v>1263</v>
      </c>
      <c r="N207">
        <v>809474</v>
      </c>
      <c r="O207">
        <v>48184</v>
      </c>
      <c r="P207" t="s">
        <v>45</v>
      </c>
      <c r="Q207">
        <v>3</v>
      </c>
      <c r="R207" t="s">
        <v>1264</v>
      </c>
      <c r="S207" t="s">
        <v>1265</v>
      </c>
      <c r="T207">
        <v>2113</v>
      </c>
      <c r="U207" t="s">
        <v>37</v>
      </c>
      <c r="V207" t="s">
        <v>38</v>
      </c>
      <c r="W207" t="s">
        <v>39</v>
      </c>
      <c r="X207">
        <v>140000000</v>
      </c>
      <c r="Y207">
        <v>2003</v>
      </c>
      <c r="Z207">
        <v>5000</v>
      </c>
      <c r="AA207">
        <v>8.1</v>
      </c>
      <c r="AB207">
        <v>2.35</v>
      </c>
      <c r="AC207">
        <v>10000</v>
      </c>
    </row>
    <row r="208" spans="1:29">
      <c r="A208" t="s">
        <v>28</v>
      </c>
      <c r="C208" t="s">
        <v>1237</v>
      </c>
      <c r="D208">
        <v>4</v>
      </c>
      <c r="F208">
        <v>0</v>
      </c>
      <c r="G208">
        <v>1000</v>
      </c>
      <c r="H208" t="s">
        <v>1212</v>
      </c>
      <c r="I208">
        <v>10000</v>
      </c>
      <c r="K208" t="s">
        <v>1266</v>
      </c>
      <c r="L208" t="s">
        <v>108</v>
      </c>
      <c r="M208" t="s">
        <v>1267</v>
      </c>
      <c r="N208">
        <v>252</v>
      </c>
      <c r="O208">
        <v>14719</v>
      </c>
      <c r="P208" t="s">
        <v>1268</v>
      </c>
      <c r="Q208">
        <v>1</v>
      </c>
      <c r="S208" t="s">
        <v>1269</v>
      </c>
      <c r="T208">
        <v>2</v>
      </c>
      <c r="U208" t="s">
        <v>37</v>
      </c>
      <c r="V208" t="s">
        <v>56</v>
      </c>
      <c r="Y208">
        <v>2010</v>
      </c>
      <c r="Z208">
        <v>2000</v>
      </c>
      <c r="AA208">
        <v>6.4</v>
      </c>
      <c r="AC208">
        <v>25</v>
      </c>
    </row>
    <row r="209" spans="1:29">
      <c r="A209" t="s">
        <v>28</v>
      </c>
      <c r="C209" t="s">
        <v>696</v>
      </c>
      <c r="D209">
        <v>403</v>
      </c>
      <c r="E209">
        <v>123</v>
      </c>
      <c r="F209">
        <v>508</v>
      </c>
      <c r="G209">
        <v>14000</v>
      </c>
      <c r="H209" t="s">
        <v>697</v>
      </c>
      <c r="I209">
        <v>34000</v>
      </c>
      <c r="J209">
        <v>337103873</v>
      </c>
      <c r="K209" t="s">
        <v>1170</v>
      </c>
      <c r="L209" t="s">
        <v>347</v>
      </c>
      <c r="M209" t="s">
        <v>1270</v>
      </c>
      <c r="N209">
        <v>305008</v>
      </c>
      <c r="O209">
        <v>81385</v>
      </c>
      <c r="P209" t="s">
        <v>700</v>
      </c>
      <c r="Q209">
        <v>1</v>
      </c>
      <c r="R209" t="s">
        <v>1271</v>
      </c>
      <c r="S209" t="s">
        <v>1272</v>
      </c>
      <c r="T209">
        <v>591</v>
      </c>
      <c r="U209" t="s">
        <v>37</v>
      </c>
      <c r="V209" t="s">
        <v>38</v>
      </c>
      <c r="W209" t="s">
        <v>39</v>
      </c>
      <c r="X209">
        <v>125000000</v>
      </c>
      <c r="Y209">
        <v>2014</v>
      </c>
      <c r="Z209">
        <v>22000</v>
      </c>
      <c r="AA209">
        <v>6.7</v>
      </c>
      <c r="AB209">
        <v>2.35</v>
      </c>
      <c r="AC209">
        <v>52000</v>
      </c>
    </row>
    <row r="210" spans="1:29">
      <c r="A210" t="s">
        <v>28</v>
      </c>
      <c r="C210" t="s">
        <v>850</v>
      </c>
      <c r="D210">
        <v>294</v>
      </c>
      <c r="E210">
        <v>174</v>
      </c>
      <c r="F210">
        <v>2000</v>
      </c>
      <c r="G210">
        <v>362</v>
      </c>
      <c r="H210" t="s">
        <v>1273</v>
      </c>
      <c r="I210">
        <v>15000</v>
      </c>
      <c r="J210">
        <v>217536138</v>
      </c>
      <c r="K210" t="s">
        <v>852</v>
      </c>
      <c r="L210" t="s">
        <v>322</v>
      </c>
      <c r="M210" t="s">
        <v>1274</v>
      </c>
      <c r="N210">
        <v>314253</v>
      </c>
      <c r="O210">
        <v>16008</v>
      </c>
      <c r="P210" t="s">
        <v>1275</v>
      </c>
      <c r="Q210">
        <v>2</v>
      </c>
      <c r="R210" t="s">
        <v>1276</v>
      </c>
      <c r="S210" t="s">
        <v>1277</v>
      </c>
      <c r="T210">
        <v>1966</v>
      </c>
      <c r="U210" t="s">
        <v>37</v>
      </c>
      <c r="V210" t="s">
        <v>38</v>
      </c>
      <c r="W210" t="s">
        <v>39</v>
      </c>
      <c r="X210">
        <v>125000000</v>
      </c>
      <c r="Y210">
        <v>2006</v>
      </c>
      <c r="Z210">
        <v>574</v>
      </c>
      <c r="AA210">
        <v>6.6</v>
      </c>
      <c r="AB210">
        <v>2.35</v>
      </c>
      <c r="AC210">
        <v>0</v>
      </c>
    </row>
    <row r="211" spans="1:29">
      <c r="A211" t="s">
        <v>28</v>
      </c>
      <c r="C211" t="s">
        <v>1278</v>
      </c>
      <c r="D211">
        <v>159</v>
      </c>
      <c r="E211">
        <v>101</v>
      </c>
      <c r="F211">
        <v>107</v>
      </c>
      <c r="G211">
        <v>56</v>
      </c>
      <c r="H211" t="s">
        <v>1279</v>
      </c>
      <c r="I211">
        <v>688</v>
      </c>
      <c r="J211">
        <v>131536019</v>
      </c>
      <c r="K211" t="s">
        <v>1280</v>
      </c>
      <c r="L211" t="s">
        <v>1281</v>
      </c>
      <c r="M211" t="s">
        <v>1282</v>
      </c>
      <c r="N211">
        <v>58498</v>
      </c>
      <c r="O211">
        <v>1031</v>
      </c>
      <c r="P211" t="s">
        <v>1283</v>
      </c>
      <c r="Q211">
        <v>0</v>
      </c>
      <c r="R211" t="s">
        <v>1284</v>
      </c>
      <c r="S211" t="s">
        <v>1285</v>
      </c>
      <c r="T211">
        <v>99</v>
      </c>
      <c r="U211" t="s">
        <v>37</v>
      </c>
      <c r="V211" t="s">
        <v>38</v>
      </c>
      <c r="W211" t="s">
        <v>277</v>
      </c>
      <c r="X211">
        <v>103000000</v>
      </c>
      <c r="Y211">
        <v>2014</v>
      </c>
      <c r="Z211">
        <v>237</v>
      </c>
      <c r="AA211">
        <v>6.4</v>
      </c>
      <c r="AB211">
        <v>2.35</v>
      </c>
      <c r="AC211">
        <v>0</v>
      </c>
    </row>
    <row r="212" spans="1:29">
      <c r="A212" t="s">
        <v>28</v>
      </c>
      <c r="C212" t="s">
        <v>118</v>
      </c>
      <c r="D212">
        <v>289</v>
      </c>
      <c r="E212">
        <v>134</v>
      </c>
      <c r="F212">
        <v>0</v>
      </c>
      <c r="G212">
        <v>346</v>
      </c>
      <c r="H212" t="s">
        <v>1286</v>
      </c>
      <c r="I212">
        <v>20000</v>
      </c>
      <c r="J212">
        <v>214948780</v>
      </c>
      <c r="K212" t="s">
        <v>262</v>
      </c>
      <c r="L212" t="s">
        <v>263</v>
      </c>
      <c r="M212" t="s">
        <v>1287</v>
      </c>
      <c r="N212">
        <v>405973</v>
      </c>
      <c r="O212">
        <v>20952</v>
      </c>
      <c r="P212" t="s">
        <v>1288</v>
      </c>
      <c r="Q212">
        <v>4</v>
      </c>
      <c r="R212" t="s">
        <v>1289</v>
      </c>
      <c r="S212" t="s">
        <v>1290</v>
      </c>
      <c r="T212">
        <v>1055</v>
      </c>
      <c r="U212" t="s">
        <v>37</v>
      </c>
      <c r="V212" t="s">
        <v>268</v>
      </c>
      <c r="W212" t="s">
        <v>39</v>
      </c>
      <c r="X212">
        <v>110000000</v>
      </c>
      <c r="Y212">
        <v>2003</v>
      </c>
      <c r="Z212">
        <v>505</v>
      </c>
      <c r="AA212">
        <v>7.5</v>
      </c>
      <c r="AB212">
        <v>2.35</v>
      </c>
      <c r="AC212">
        <v>0</v>
      </c>
    </row>
    <row r="213" spans="1:29">
      <c r="A213" t="s">
        <v>28</v>
      </c>
      <c r="C213" t="s">
        <v>408</v>
      </c>
      <c r="D213">
        <v>342</v>
      </c>
      <c r="E213">
        <v>132</v>
      </c>
      <c r="F213">
        <v>681</v>
      </c>
      <c r="G213">
        <v>12000</v>
      </c>
      <c r="H213" t="s">
        <v>337</v>
      </c>
      <c r="I213">
        <v>23000</v>
      </c>
      <c r="J213">
        <v>209805005</v>
      </c>
      <c r="K213" t="s">
        <v>334</v>
      </c>
      <c r="L213" t="s">
        <v>333</v>
      </c>
      <c r="M213" t="s">
        <v>1291</v>
      </c>
      <c r="N213">
        <v>284792</v>
      </c>
      <c r="O213">
        <v>55345</v>
      </c>
      <c r="P213" t="s">
        <v>1072</v>
      </c>
      <c r="Q213">
        <v>3</v>
      </c>
      <c r="R213" t="s">
        <v>1292</v>
      </c>
      <c r="S213" t="s">
        <v>1293</v>
      </c>
      <c r="T213">
        <v>366</v>
      </c>
      <c r="U213" t="s">
        <v>37</v>
      </c>
      <c r="V213" t="s">
        <v>38</v>
      </c>
      <c r="W213" t="s">
        <v>39</v>
      </c>
      <c r="X213">
        <v>125000000</v>
      </c>
      <c r="Y213">
        <v>2011</v>
      </c>
      <c r="Z213">
        <v>14000</v>
      </c>
      <c r="AA213">
        <v>7.3</v>
      </c>
      <c r="AB213">
        <v>2.35</v>
      </c>
      <c r="AC213">
        <v>54000</v>
      </c>
    </row>
    <row r="214" spans="1:29">
      <c r="A214" t="s">
        <v>28</v>
      </c>
      <c r="C214" t="s">
        <v>1294</v>
      </c>
      <c r="D214">
        <v>382</v>
      </c>
      <c r="E214">
        <v>129</v>
      </c>
      <c r="F214">
        <v>0</v>
      </c>
      <c r="G214">
        <v>154</v>
      </c>
      <c r="H214" t="s">
        <v>359</v>
      </c>
      <c r="I214">
        <v>21000</v>
      </c>
      <c r="J214">
        <v>186830669</v>
      </c>
      <c r="K214" t="s">
        <v>1295</v>
      </c>
      <c r="L214" t="s">
        <v>97</v>
      </c>
      <c r="M214" t="s">
        <v>1296</v>
      </c>
      <c r="N214">
        <v>338635</v>
      </c>
      <c r="O214">
        <v>22403</v>
      </c>
      <c r="P214" t="s">
        <v>1297</v>
      </c>
      <c r="Q214">
        <v>2</v>
      </c>
      <c r="R214" t="s">
        <v>1298</v>
      </c>
      <c r="S214" t="s">
        <v>1299</v>
      </c>
      <c r="T214">
        <v>412</v>
      </c>
      <c r="U214" t="s">
        <v>37</v>
      </c>
      <c r="V214" t="s">
        <v>38</v>
      </c>
      <c r="W214" t="s">
        <v>39</v>
      </c>
      <c r="X214">
        <v>125000000</v>
      </c>
      <c r="Y214">
        <v>2011</v>
      </c>
      <c r="Z214">
        <v>979</v>
      </c>
      <c r="AA214">
        <v>7.5</v>
      </c>
      <c r="AB214">
        <v>2.35</v>
      </c>
      <c r="AC214">
        <v>39000</v>
      </c>
    </row>
    <row r="215" spans="1:29">
      <c r="A215" t="s">
        <v>28</v>
      </c>
      <c r="C215" t="s">
        <v>1114</v>
      </c>
      <c r="D215">
        <v>344</v>
      </c>
      <c r="E215">
        <v>106</v>
      </c>
      <c r="F215">
        <v>255</v>
      </c>
      <c r="G215">
        <v>850</v>
      </c>
      <c r="H215" t="s">
        <v>686</v>
      </c>
      <c r="I215">
        <v>14000</v>
      </c>
      <c r="J215">
        <v>163192114</v>
      </c>
      <c r="K215" t="s">
        <v>42</v>
      </c>
      <c r="L215" t="s">
        <v>228</v>
      </c>
      <c r="M215" t="s">
        <v>1300</v>
      </c>
      <c r="N215">
        <v>229679</v>
      </c>
      <c r="O215">
        <v>18003</v>
      </c>
      <c r="P215" t="s">
        <v>1301</v>
      </c>
      <c r="Q215">
        <v>0</v>
      </c>
      <c r="R215" t="s">
        <v>1302</v>
      </c>
      <c r="S215" t="s">
        <v>1303</v>
      </c>
      <c r="T215">
        <v>637</v>
      </c>
      <c r="U215" t="s">
        <v>37</v>
      </c>
      <c r="V215" t="s">
        <v>38</v>
      </c>
      <c r="W215" t="s">
        <v>39</v>
      </c>
      <c r="X215">
        <v>125000000</v>
      </c>
      <c r="Y215">
        <v>2010</v>
      </c>
      <c r="Z215">
        <v>1000</v>
      </c>
      <c r="AA215">
        <v>5.8</v>
      </c>
      <c r="AB215">
        <v>2.35</v>
      </c>
      <c r="AC215">
        <v>15000</v>
      </c>
    </row>
    <row r="216" spans="1:29">
      <c r="A216" t="s">
        <v>28</v>
      </c>
      <c r="C216" t="s">
        <v>1304</v>
      </c>
      <c r="D216">
        <v>196</v>
      </c>
      <c r="E216">
        <v>113</v>
      </c>
      <c r="F216">
        <v>719</v>
      </c>
      <c r="G216">
        <v>217</v>
      </c>
      <c r="H216" t="s">
        <v>1305</v>
      </c>
      <c r="I216">
        <v>605</v>
      </c>
      <c r="J216">
        <v>119412921</v>
      </c>
      <c r="K216" t="s">
        <v>647</v>
      </c>
      <c r="L216" t="s">
        <v>1306</v>
      </c>
      <c r="M216" t="s">
        <v>1307</v>
      </c>
      <c r="N216">
        <v>240241</v>
      </c>
      <c r="O216">
        <v>1441</v>
      </c>
      <c r="P216" t="s">
        <v>1308</v>
      </c>
      <c r="Q216">
        <v>0</v>
      </c>
      <c r="R216" t="s">
        <v>1309</v>
      </c>
      <c r="S216" t="s">
        <v>1310</v>
      </c>
      <c r="T216">
        <v>391</v>
      </c>
      <c r="U216" t="s">
        <v>37</v>
      </c>
      <c r="V216" t="s">
        <v>38</v>
      </c>
      <c r="W216" t="s">
        <v>585</v>
      </c>
      <c r="X216">
        <v>65000000</v>
      </c>
      <c r="Y216">
        <v>1990</v>
      </c>
      <c r="Z216">
        <v>308</v>
      </c>
      <c r="AA216">
        <v>7.5</v>
      </c>
      <c r="AB216">
        <v>1.85</v>
      </c>
      <c r="AC216">
        <v>0</v>
      </c>
    </row>
    <row r="217" spans="1:29">
      <c r="A217" t="s">
        <v>28</v>
      </c>
      <c r="C217" t="s">
        <v>1311</v>
      </c>
      <c r="D217">
        <v>85</v>
      </c>
      <c r="E217">
        <v>102</v>
      </c>
      <c r="F217">
        <v>323</v>
      </c>
      <c r="G217">
        <v>241</v>
      </c>
      <c r="H217" t="s">
        <v>1312</v>
      </c>
      <c r="I217">
        <v>845</v>
      </c>
      <c r="J217">
        <v>32694788</v>
      </c>
      <c r="K217" t="s">
        <v>1313</v>
      </c>
      <c r="L217" t="s">
        <v>1214</v>
      </c>
      <c r="M217" t="s">
        <v>1314</v>
      </c>
      <c r="N217">
        <v>101411</v>
      </c>
      <c r="O217">
        <v>1815</v>
      </c>
      <c r="P217" t="s">
        <v>1315</v>
      </c>
      <c r="Q217">
        <v>1</v>
      </c>
      <c r="R217" t="s">
        <v>1316</v>
      </c>
      <c r="S217" t="s">
        <v>1317</v>
      </c>
      <c r="T217">
        <v>546</v>
      </c>
      <c r="U217" t="s">
        <v>37</v>
      </c>
      <c r="V217" t="s">
        <v>38</v>
      </c>
      <c r="W217" t="s">
        <v>585</v>
      </c>
      <c r="X217">
        <v>85000000</v>
      </c>
      <c r="Y217">
        <v>1999</v>
      </c>
      <c r="Z217">
        <v>372</v>
      </c>
      <c r="AA217">
        <v>6.6</v>
      </c>
      <c r="AB217">
        <v>2.35</v>
      </c>
      <c r="AC217">
        <v>0</v>
      </c>
    </row>
    <row r="218" spans="1:29">
      <c r="A218" t="s">
        <v>28</v>
      </c>
      <c r="C218" t="s">
        <v>1318</v>
      </c>
      <c r="D218">
        <v>436</v>
      </c>
      <c r="E218">
        <v>135</v>
      </c>
      <c r="F218">
        <v>209</v>
      </c>
      <c r="G218">
        <v>602</v>
      </c>
      <c r="H218" t="s">
        <v>1319</v>
      </c>
      <c r="I218">
        <v>10000</v>
      </c>
      <c r="J218">
        <v>113165635</v>
      </c>
      <c r="K218" t="s">
        <v>50</v>
      </c>
      <c r="L218" t="s">
        <v>887</v>
      </c>
      <c r="M218" t="s">
        <v>1320</v>
      </c>
      <c r="N218">
        <v>229823</v>
      </c>
      <c r="O218">
        <v>12175</v>
      </c>
      <c r="P218" t="s">
        <v>1321</v>
      </c>
      <c r="Q218">
        <v>0</v>
      </c>
      <c r="R218" t="s">
        <v>1322</v>
      </c>
      <c r="S218" t="s">
        <v>1323</v>
      </c>
      <c r="T218">
        <v>504</v>
      </c>
      <c r="U218" t="s">
        <v>37</v>
      </c>
      <c r="V218" t="s">
        <v>38</v>
      </c>
      <c r="W218" t="s">
        <v>39</v>
      </c>
      <c r="X218">
        <v>125000000</v>
      </c>
      <c r="Y218">
        <v>2012</v>
      </c>
      <c r="Z218">
        <v>826</v>
      </c>
      <c r="AA218">
        <v>6.7</v>
      </c>
      <c r="AB218">
        <v>2.35</v>
      </c>
      <c r="AC218">
        <v>31000</v>
      </c>
    </row>
    <row r="219" spans="1:29">
      <c r="A219" t="s">
        <v>28</v>
      </c>
      <c r="C219" t="s">
        <v>1324</v>
      </c>
      <c r="D219">
        <v>183</v>
      </c>
      <c r="E219">
        <v>125</v>
      </c>
      <c r="F219">
        <v>541</v>
      </c>
      <c r="G219">
        <v>409</v>
      </c>
      <c r="H219" t="s">
        <v>634</v>
      </c>
      <c r="I219">
        <v>920</v>
      </c>
      <c r="J219">
        <v>107285004</v>
      </c>
      <c r="K219" t="s">
        <v>1325</v>
      </c>
      <c r="L219" t="s">
        <v>1326</v>
      </c>
      <c r="M219" t="s">
        <v>1327</v>
      </c>
      <c r="N219">
        <v>189855</v>
      </c>
      <c r="O219">
        <v>2699</v>
      </c>
      <c r="P219" t="s">
        <v>1328</v>
      </c>
      <c r="Q219">
        <v>3</v>
      </c>
      <c r="R219" t="s">
        <v>1329</v>
      </c>
      <c r="S219" t="s">
        <v>1330</v>
      </c>
      <c r="T219">
        <v>1018</v>
      </c>
      <c r="U219" t="s">
        <v>37</v>
      </c>
      <c r="V219" t="s">
        <v>38</v>
      </c>
      <c r="W219" t="s">
        <v>39</v>
      </c>
      <c r="X219">
        <v>125000000</v>
      </c>
      <c r="Y219">
        <v>1997</v>
      </c>
      <c r="Z219">
        <v>890</v>
      </c>
      <c r="AA219">
        <v>3.7</v>
      </c>
      <c r="AB219">
        <v>1.85</v>
      </c>
      <c r="AC219">
        <v>0</v>
      </c>
    </row>
    <row r="220" spans="1:29">
      <c r="A220" t="s">
        <v>28</v>
      </c>
      <c r="C220" t="s">
        <v>850</v>
      </c>
      <c r="D220">
        <v>175</v>
      </c>
      <c r="E220">
        <v>110</v>
      </c>
      <c r="F220">
        <v>2000</v>
      </c>
      <c r="G220">
        <v>636</v>
      </c>
      <c r="H220" t="s">
        <v>1331</v>
      </c>
      <c r="I220">
        <v>1000</v>
      </c>
      <c r="J220">
        <v>260031035</v>
      </c>
      <c r="K220" t="s">
        <v>515</v>
      </c>
      <c r="L220" t="s">
        <v>1332</v>
      </c>
      <c r="M220" t="s">
        <v>1333</v>
      </c>
      <c r="N220">
        <v>141414</v>
      </c>
      <c r="O220">
        <v>4146</v>
      </c>
      <c r="P220" t="s">
        <v>1334</v>
      </c>
      <c r="Q220">
        <v>0</v>
      </c>
      <c r="R220" t="s">
        <v>1335</v>
      </c>
      <c r="S220" t="s">
        <v>1336</v>
      </c>
      <c r="T220">
        <v>482</v>
      </c>
      <c r="U220" t="s">
        <v>37</v>
      </c>
      <c r="V220" t="s">
        <v>38</v>
      </c>
      <c r="W220" t="s">
        <v>95</v>
      </c>
      <c r="X220">
        <v>123000000</v>
      </c>
      <c r="Y220">
        <v>2000</v>
      </c>
      <c r="Z220">
        <v>722</v>
      </c>
      <c r="AA220">
        <v>6</v>
      </c>
      <c r="AB220">
        <v>1.85</v>
      </c>
      <c r="AC220">
        <v>0</v>
      </c>
    </row>
    <row r="221" spans="1:29">
      <c r="A221" t="s">
        <v>28</v>
      </c>
      <c r="C221" t="s">
        <v>428</v>
      </c>
      <c r="D221">
        <v>239</v>
      </c>
      <c r="E221">
        <v>124</v>
      </c>
      <c r="F221">
        <v>776</v>
      </c>
      <c r="G221">
        <v>812</v>
      </c>
      <c r="H221" t="s">
        <v>536</v>
      </c>
      <c r="I221">
        <v>15000</v>
      </c>
      <c r="J221">
        <v>186739919</v>
      </c>
      <c r="K221" t="s">
        <v>227</v>
      </c>
      <c r="L221" t="s">
        <v>373</v>
      </c>
      <c r="M221" t="s">
        <v>1337</v>
      </c>
      <c r="N221">
        <v>333248</v>
      </c>
      <c r="O221">
        <v>20553</v>
      </c>
      <c r="P221" t="s">
        <v>633</v>
      </c>
      <c r="Q221">
        <v>0</v>
      </c>
      <c r="R221" t="s">
        <v>1338</v>
      </c>
      <c r="S221" t="s">
        <v>1339</v>
      </c>
      <c r="T221">
        <v>1159</v>
      </c>
      <c r="U221" t="s">
        <v>37</v>
      </c>
      <c r="V221" t="s">
        <v>38</v>
      </c>
      <c r="W221" t="s">
        <v>39</v>
      </c>
      <c r="X221">
        <v>125000000</v>
      </c>
      <c r="Y221">
        <v>2004</v>
      </c>
      <c r="Z221">
        <v>2000</v>
      </c>
      <c r="AA221">
        <v>6.4</v>
      </c>
      <c r="AB221">
        <v>2.35</v>
      </c>
      <c r="AC221">
        <v>19000</v>
      </c>
    </row>
    <row r="222" spans="1:29">
      <c r="A222" t="s">
        <v>28</v>
      </c>
      <c r="C222" t="s">
        <v>1340</v>
      </c>
      <c r="D222">
        <v>237</v>
      </c>
      <c r="E222">
        <v>123</v>
      </c>
      <c r="F222">
        <v>610</v>
      </c>
      <c r="G222">
        <v>653</v>
      </c>
      <c r="H222" t="s">
        <v>1341</v>
      </c>
      <c r="I222">
        <v>10000</v>
      </c>
      <c r="J222">
        <v>215397307</v>
      </c>
      <c r="K222" t="s">
        <v>50</v>
      </c>
      <c r="L222" t="s">
        <v>523</v>
      </c>
      <c r="M222" t="s">
        <v>1342</v>
      </c>
      <c r="N222">
        <v>242188</v>
      </c>
      <c r="O222">
        <v>11930</v>
      </c>
      <c r="P222" t="s">
        <v>1048</v>
      </c>
      <c r="Q222">
        <v>0</v>
      </c>
      <c r="R222" t="s">
        <v>1343</v>
      </c>
      <c r="S222" t="s">
        <v>1344</v>
      </c>
      <c r="T222">
        <v>1426</v>
      </c>
      <c r="U222" t="s">
        <v>37</v>
      </c>
      <c r="V222" t="s">
        <v>38</v>
      </c>
      <c r="W222" t="s">
        <v>39</v>
      </c>
      <c r="X222">
        <v>125000000</v>
      </c>
      <c r="Y222">
        <v>2000</v>
      </c>
      <c r="Z222">
        <v>794</v>
      </c>
      <c r="AA222">
        <v>6.1</v>
      </c>
      <c r="AB222">
        <v>2.35</v>
      </c>
      <c r="AC222">
        <v>0</v>
      </c>
    </row>
    <row r="223" spans="1:29">
      <c r="A223" t="s">
        <v>28</v>
      </c>
      <c r="C223" t="s">
        <v>710</v>
      </c>
      <c r="D223">
        <v>231</v>
      </c>
      <c r="E223">
        <v>130</v>
      </c>
      <c r="F223">
        <v>249</v>
      </c>
      <c r="G223">
        <v>461</v>
      </c>
      <c r="H223" t="s">
        <v>1345</v>
      </c>
      <c r="I223">
        <v>784</v>
      </c>
      <c r="J223">
        <v>182618434</v>
      </c>
      <c r="K223" t="s">
        <v>712</v>
      </c>
      <c r="L223" t="s">
        <v>1346</v>
      </c>
      <c r="M223" t="s">
        <v>1347</v>
      </c>
      <c r="N223">
        <v>133076</v>
      </c>
      <c r="O223">
        <v>2684</v>
      </c>
      <c r="P223" t="s">
        <v>1348</v>
      </c>
      <c r="Q223">
        <v>0</v>
      </c>
      <c r="R223" t="s">
        <v>1349</v>
      </c>
      <c r="S223" t="s">
        <v>1350</v>
      </c>
      <c r="T223">
        <v>779</v>
      </c>
      <c r="U223" t="s">
        <v>37</v>
      </c>
      <c r="V223" t="s">
        <v>38</v>
      </c>
      <c r="W223" t="s">
        <v>39</v>
      </c>
      <c r="X223">
        <v>140000000</v>
      </c>
      <c r="Y223">
        <v>2000</v>
      </c>
      <c r="Z223">
        <v>638</v>
      </c>
      <c r="AA223">
        <v>6.4</v>
      </c>
      <c r="AB223">
        <v>2.35</v>
      </c>
      <c r="AC223">
        <v>0</v>
      </c>
    </row>
    <row r="224" spans="1:29">
      <c r="A224" t="s">
        <v>28</v>
      </c>
      <c r="C224" t="s">
        <v>1351</v>
      </c>
      <c r="D224">
        <v>262</v>
      </c>
      <c r="E224">
        <v>92</v>
      </c>
      <c r="F224">
        <v>167</v>
      </c>
      <c r="G224">
        <v>702</v>
      </c>
      <c r="H224" t="s">
        <v>1352</v>
      </c>
      <c r="I224">
        <v>11000</v>
      </c>
      <c r="J224">
        <v>131920333</v>
      </c>
      <c r="K224" t="s">
        <v>227</v>
      </c>
      <c r="L224" t="s">
        <v>222</v>
      </c>
      <c r="M224" t="s">
        <v>1353</v>
      </c>
      <c r="N224">
        <v>213275</v>
      </c>
      <c r="O224">
        <v>15302</v>
      </c>
      <c r="P224" t="s">
        <v>714</v>
      </c>
      <c r="Q224">
        <v>3</v>
      </c>
      <c r="R224" t="s">
        <v>1354</v>
      </c>
      <c r="S224" t="s">
        <v>1355</v>
      </c>
      <c r="T224">
        <v>436</v>
      </c>
      <c r="U224" t="s">
        <v>37</v>
      </c>
      <c r="V224" t="s">
        <v>38</v>
      </c>
      <c r="W224" t="s">
        <v>95</v>
      </c>
      <c r="X224">
        <v>130000000</v>
      </c>
      <c r="Y224">
        <v>2007</v>
      </c>
      <c r="Z224">
        <v>2000</v>
      </c>
      <c r="AA224">
        <v>5.6</v>
      </c>
      <c r="AB224">
        <v>2.35</v>
      </c>
      <c r="AC224">
        <v>0</v>
      </c>
    </row>
    <row r="225" spans="1:29">
      <c r="A225" t="s">
        <v>28</v>
      </c>
      <c r="C225" t="s">
        <v>1064</v>
      </c>
      <c r="D225">
        <v>552</v>
      </c>
      <c r="E225">
        <v>127</v>
      </c>
      <c r="F225">
        <v>0</v>
      </c>
      <c r="G225">
        <v>341</v>
      </c>
      <c r="H225" t="s">
        <v>1130</v>
      </c>
      <c r="I225">
        <v>774</v>
      </c>
      <c r="J225">
        <v>124976634</v>
      </c>
      <c r="K225" t="s">
        <v>1356</v>
      </c>
      <c r="L225" t="s">
        <v>1357</v>
      </c>
      <c r="M225" t="s">
        <v>1358</v>
      </c>
      <c r="N225">
        <v>440084</v>
      </c>
      <c r="O225">
        <v>2121</v>
      </c>
      <c r="P225" t="s">
        <v>1359</v>
      </c>
      <c r="Q225">
        <v>0</v>
      </c>
      <c r="R225" t="s">
        <v>1360</v>
      </c>
      <c r="S225" t="s">
        <v>1361</v>
      </c>
      <c r="T225">
        <v>755</v>
      </c>
      <c r="U225" t="s">
        <v>37</v>
      </c>
      <c r="V225" t="s">
        <v>38</v>
      </c>
      <c r="W225" t="s">
        <v>95</v>
      </c>
      <c r="X225">
        <v>120000000</v>
      </c>
      <c r="Y225">
        <v>2012</v>
      </c>
      <c r="Z225">
        <v>358</v>
      </c>
      <c r="AA225">
        <v>8</v>
      </c>
      <c r="AB225">
        <v>1.85</v>
      </c>
      <c r="AC225">
        <v>122000</v>
      </c>
    </row>
    <row r="226" spans="1:29">
      <c r="A226" t="s">
        <v>28</v>
      </c>
      <c r="C226" t="s">
        <v>1362</v>
      </c>
      <c r="D226">
        <v>276</v>
      </c>
      <c r="E226">
        <v>123</v>
      </c>
      <c r="F226">
        <v>160</v>
      </c>
      <c r="G226">
        <v>402</v>
      </c>
      <c r="H226" t="s">
        <v>1363</v>
      </c>
      <c r="I226">
        <v>12000</v>
      </c>
      <c r="J226">
        <v>115802596</v>
      </c>
      <c r="K226" t="s">
        <v>1364</v>
      </c>
      <c r="L226" t="s">
        <v>705</v>
      </c>
      <c r="M226" t="s">
        <v>1365</v>
      </c>
      <c r="N226">
        <v>182661</v>
      </c>
      <c r="O226">
        <v>14017</v>
      </c>
      <c r="P226" t="s">
        <v>1366</v>
      </c>
      <c r="Q226">
        <v>1</v>
      </c>
      <c r="R226" t="s">
        <v>1367</v>
      </c>
      <c r="S226" t="s">
        <v>1368</v>
      </c>
      <c r="T226">
        <v>681</v>
      </c>
      <c r="U226" t="s">
        <v>37</v>
      </c>
      <c r="V226" t="s">
        <v>38</v>
      </c>
      <c r="W226" t="s">
        <v>39</v>
      </c>
      <c r="X226">
        <v>110000000</v>
      </c>
      <c r="Y226">
        <v>2007</v>
      </c>
      <c r="Z226">
        <v>701</v>
      </c>
      <c r="AA226">
        <v>5.2</v>
      </c>
      <c r="AB226">
        <v>2.35</v>
      </c>
      <c r="AC226">
        <v>0</v>
      </c>
    </row>
    <row r="227" spans="1:29">
      <c r="A227" t="s">
        <v>28</v>
      </c>
      <c r="C227" t="s">
        <v>1155</v>
      </c>
      <c r="D227">
        <v>267</v>
      </c>
      <c r="E227">
        <v>123</v>
      </c>
      <c r="F227">
        <v>521</v>
      </c>
      <c r="G227">
        <v>265</v>
      </c>
      <c r="H227" t="s">
        <v>1369</v>
      </c>
      <c r="I227">
        <v>13000</v>
      </c>
      <c r="J227">
        <v>108521835</v>
      </c>
      <c r="K227" t="s">
        <v>59</v>
      </c>
      <c r="L227" t="s">
        <v>1157</v>
      </c>
      <c r="M227" t="s">
        <v>1370</v>
      </c>
      <c r="N227">
        <v>40123</v>
      </c>
      <c r="O227">
        <v>13752</v>
      </c>
      <c r="P227" t="s">
        <v>1371</v>
      </c>
      <c r="Q227">
        <v>0</v>
      </c>
      <c r="R227" t="s">
        <v>1372</v>
      </c>
      <c r="S227" t="s">
        <v>1373</v>
      </c>
      <c r="T227">
        <v>297</v>
      </c>
      <c r="U227" t="s">
        <v>37</v>
      </c>
      <c r="V227" t="s">
        <v>56</v>
      </c>
      <c r="W227" t="s">
        <v>39</v>
      </c>
      <c r="X227">
        <v>120000000</v>
      </c>
      <c r="Y227">
        <v>2016</v>
      </c>
      <c r="Z227">
        <v>365</v>
      </c>
      <c r="AA227">
        <v>7.1</v>
      </c>
      <c r="AB227">
        <v>2.35</v>
      </c>
      <c r="AC227">
        <v>31000</v>
      </c>
    </row>
    <row r="228" spans="1:29">
      <c r="A228" t="s">
        <v>28</v>
      </c>
      <c r="C228" t="s">
        <v>327</v>
      </c>
      <c r="D228">
        <v>102</v>
      </c>
      <c r="E228">
        <v>107</v>
      </c>
      <c r="F228">
        <v>368</v>
      </c>
      <c r="G228">
        <v>1000</v>
      </c>
      <c r="H228" t="s">
        <v>804</v>
      </c>
      <c r="I228">
        <v>2000</v>
      </c>
      <c r="J228">
        <v>100685880</v>
      </c>
      <c r="K228" t="s">
        <v>1374</v>
      </c>
      <c r="L228" t="s">
        <v>1375</v>
      </c>
      <c r="M228" t="s">
        <v>1376</v>
      </c>
      <c r="N228">
        <v>100821</v>
      </c>
      <c r="O228">
        <v>4046</v>
      </c>
      <c r="P228" t="s">
        <v>1377</v>
      </c>
      <c r="Q228">
        <v>0</v>
      </c>
      <c r="R228" t="s">
        <v>1378</v>
      </c>
      <c r="S228" t="s">
        <v>1379</v>
      </c>
      <c r="T228">
        <v>554</v>
      </c>
      <c r="U228" t="s">
        <v>37</v>
      </c>
      <c r="V228" t="s">
        <v>38</v>
      </c>
      <c r="W228" t="s">
        <v>39</v>
      </c>
      <c r="X228">
        <v>120000000</v>
      </c>
      <c r="Y228">
        <v>2003</v>
      </c>
      <c r="Z228">
        <v>1000</v>
      </c>
      <c r="AA228">
        <v>4.8</v>
      </c>
      <c r="AB228">
        <v>2.35</v>
      </c>
      <c r="AC228">
        <v>0</v>
      </c>
    </row>
    <row r="229" spans="1:29">
      <c r="A229" t="s">
        <v>28</v>
      </c>
      <c r="C229" t="s">
        <v>187</v>
      </c>
      <c r="D229">
        <v>775</v>
      </c>
      <c r="E229">
        <v>124</v>
      </c>
      <c r="F229">
        <v>0</v>
      </c>
      <c r="G229">
        <v>641</v>
      </c>
      <c r="H229" t="s">
        <v>776</v>
      </c>
      <c r="I229">
        <v>13000</v>
      </c>
      <c r="J229">
        <v>126464904</v>
      </c>
      <c r="K229" t="s">
        <v>1380</v>
      </c>
      <c r="L229" t="s">
        <v>458</v>
      </c>
      <c r="M229" t="s">
        <v>1381</v>
      </c>
      <c r="N229">
        <v>456260</v>
      </c>
      <c r="O229">
        <v>24098</v>
      </c>
      <c r="P229" t="s">
        <v>889</v>
      </c>
      <c r="Q229">
        <v>0</v>
      </c>
      <c r="R229" t="s">
        <v>1382</v>
      </c>
      <c r="S229" t="s">
        <v>1383</v>
      </c>
      <c r="T229">
        <v>2326</v>
      </c>
      <c r="U229" t="s">
        <v>37</v>
      </c>
      <c r="V229" t="s">
        <v>38</v>
      </c>
      <c r="W229" t="s">
        <v>585</v>
      </c>
      <c r="X229">
        <v>130000000</v>
      </c>
      <c r="Y229">
        <v>2012</v>
      </c>
      <c r="Z229">
        <v>9000</v>
      </c>
      <c r="AA229">
        <v>7</v>
      </c>
      <c r="AB229">
        <v>2.35</v>
      </c>
      <c r="AC229">
        <v>97000</v>
      </c>
    </row>
    <row r="230" spans="1:29">
      <c r="A230" t="s">
        <v>28</v>
      </c>
      <c r="C230" t="s">
        <v>946</v>
      </c>
      <c r="D230">
        <v>71</v>
      </c>
      <c r="E230">
        <v>77</v>
      </c>
      <c r="F230">
        <v>50</v>
      </c>
      <c r="G230">
        <v>537</v>
      </c>
      <c r="H230" t="s">
        <v>90</v>
      </c>
      <c r="I230">
        <v>886</v>
      </c>
      <c r="J230">
        <v>64736114</v>
      </c>
      <c r="K230" t="s">
        <v>271</v>
      </c>
      <c r="L230" t="s">
        <v>1384</v>
      </c>
      <c r="M230" t="s">
        <v>1385</v>
      </c>
      <c r="N230">
        <v>36471</v>
      </c>
      <c r="O230">
        <v>2682</v>
      </c>
      <c r="P230" t="s">
        <v>1386</v>
      </c>
      <c r="Q230">
        <v>0</v>
      </c>
      <c r="R230" t="s">
        <v>1387</v>
      </c>
      <c r="S230" t="s">
        <v>1388</v>
      </c>
      <c r="T230">
        <v>69</v>
      </c>
      <c r="U230" t="s">
        <v>37</v>
      </c>
      <c r="V230" t="s">
        <v>38</v>
      </c>
      <c r="W230" t="s">
        <v>95</v>
      </c>
      <c r="X230">
        <v>120000000</v>
      </c>
      <c r="Y230">
        <v>2002</v>
      </c>
      <c r="Z230">
        <v>799</v>
      </c>
      <c r="AA230">
        <v>5.4</v>
      </c>
      <c r="AB230">
        <v>1.85</v>
      </c>
      <c r="AC230">
        <v>459</v>
      </c>
    </row>
    <row r="231" spans="1:29">
      <c r="A231" t="s">
        <v>28</v>
      </c>
      <c r="C231" t="s">
        <v>1389</v>
      </c>
      <c r="D231">
        <v>476</v>
      </c>
      <c r="E231">
        <v>109</v>
      </c>
      <c r="F231">
        <v>662</v>
      </c>
      <c r="G231">
        <v>1000</v>
      </c>
      <c r="H231" t="s">
        <v>563</v>
      </c>
      <c r="I231">
        <v>13000</v>
      </c>
      <c r="J231">
        <v>93050117</v>
      </c>
      <c r="K231" t="s">
        <v>1390</v>
      </c>
      <c r="L231" t="s">
        <v>1157</v>
      </c>
      <c r="M231" t="s">
        <v>1391</v>
      </c>
      <c r="N231">
        <v>338087</v>
      </c>
      <c r="O231">
        <v>17689</v>
      </c>
      <c r="P231" t="s">
        <v>781</v>
      </c>
      <c r="Q231">
        <v>0</v>
      </c>
      <c r="R231" t="s">
        <v>1392</v>
      </c>
      <c r="S231" t="s">
        <v>1393</v>
      </c>
      <c r="T231">
        <v>814</v>
      </c>
      <c r="U231" t="s">
        <v>37</v>
      </c>
      <c r="V231" t="s">
        <v>38</v>
      </c>
      <c r="W231" t="s">
        <v>585</v>
      </c>
      <c r="X231">
        <v>115000000</v>
      </c>
      <c r="Y231">
        <v>2013</v>
      </c>
      <c r="Z231">
        <v>2000</v>
      </c>
      <c r="AA231">
        <v>6.6</v>
      </c>
      <c r="AB231">
        <v>2.35</v>
      </c>
      <c r="AC231">
        <v>61000</v>
      </c>
    </row>
    <row r="232" spans="1:29">
      <c r="A232" t="s">
        <v>28</v>
      </c>
      <c r="C232" t="s">
        <v>1394</v>
      </c>
      <c r="D232">
        <v>207</v>
      </c>
      <c r="E232">
        <v>134</v>
      </c>
      <c r="F232">
        <v>123</v>
      </c>
      <c r="G232">
        <v>567</v>
      </c>
      <c r="H232" t="s">
        <v>1301</v>
      </c>
      <c r="I232">
        <v>14000</v>
      </c>
      <c r="J232">
        <v>57637485</v>
      </c>
      <c r="K232" t="s">
        <v>227</v>
      </c>
      <c r="L232" t="s">
        <v>337</v>
      </c>
      <c r="M232" t="s">
        <v>1395</v>
      </c>
      <c r="N232">
        <v>183909</v>
      </c>
      <c r="O232">
        <v>17159</v>
      </c>
      <c r="P232" t="s">
        <v>1396</v>
      </c>
      <c r="Q232">
        <v>0</v>
      </c>
      <c r="R232" t="s">
        <v>1397</v>
      </c>
      <c r="S232" t="s">
        <v>1398</v>
      </c>
      <c r="T232">
        <v>666</v>
      </c>
      <c r="U232" t="s">
        <v>37</v>
      </c>
      <c r="V232" t="s">
        <v>38</v>
      </c>
      <c r="W232" t="s">
        <v>39</v>
      </c>
      <c r="X232">
        <v>105000000</v>
      </c>
      <c r="Y232">
        <v>2004</v>
      </c>
      <c r="Z232">
        <v>850</v>
      </c>
      <c r="AA232">
        <v>6.7</v>
      </c>
      <c r="AB232">
        <v>2.35</v>
      </c>
      <c r="AC232">
        <v>0</v>
      </c>
    </row>
    <row r="233" spans="1:29">
      <c r="A233" t="s">
        <v>28</v>
      </c>
      <c r="C233" t="s">
        <v>1399</v>
      </c>
      <c r="D233">
        <v>492</v>
      </c>
      <c r="E233">
        <v>117</v>
      </c>
      <c r="F233">
        <v>294</v>
      </c>
      <c r="G233">
        <v>1000</v>
      </c>
      <c r="H233" t="s">
        <v>1400</v>
      </c>
      <c r="I233">
        <v>10000</v>
      </c>
      <c r="J233">
        <v>58607007</v>
      </c>
      <c r="K233" t="s">
        <v>1401</v>
      </c>
      <c r="L233" t="s">
        <v>440</v>
      </c>
      <c r="M233" t="s">
        <v>1402</v>
      </c>
      <c r="N233">
        <v>182899</v>
      </c>
      <c r="O233">
        <v>14161</v>
      </c>
      <c r="P233" t="s">
        <v>1403</v>
      </c>
      <c r="Q233">
        <v>0</v>
      </c>
      <c r="R233" t="s">
        <v>1404</v>
      </c>
      <c r="S233" t="s">
        <v>1405</v>
      </c>
      <c r="T233">
        <v>630</v>
      </c>
      <c r="U233" t="s">
        <v>37</v>
      </c>
      <c r="V233" t="s">
        <v>38</v>
      </c>
      <c r="W233" t="s">
        <v>39</v>
      </c>
      <c r="X233">
        <v>100000000</v>
      </c>
      <c r="Y233">
        <v>2014</v>
      </c>
      <c r="Z233">
        <v>2000</v>
      </c>
      <c r="AA233">
        <v>6.2</v>
      </c>
      <c r="AB233">
        <v>2.35</v>
      </c>
      <c r="AC233">
        <v>60000</v>
      </c>
    </row>
    <row r="234" spans="1:29">
      <c r="A234" t="s">
        <v>28</v>
      </c>
      <c r="C234" t="s">
        <v>443</v>
      </c>
      <c r="D234">
        <v>284</v>
      </c>
      <c r="E234">
        <v>135</v>
      </c>
      <c r="F234">
        <v>0</v>
      </c>
      <c r="G234">
        <v>87</v>
      </c>
      <c r="H234" t="s">
        <v>1406</v>
      </c>
      <c r="I234">
        <v>690</v>
      </c>
      <c r="J234">
        <v>43929341</v>
      </c>
      <c r="K234" t="s">
        <v>1407</v>
      </c>
      <c r="L234" t="s">
        <v>1408</v>
      </c>
      <c r="M234" t="s">
        <v>1409</v>
      </c>
      <c r="N234">
        <v>57873</v>
      </c>
      <c r="O234">
        <v>902</v>
      </c>
      <c r="P234" t="s">
        <v>1410</v>
      </c>
      <c r="Q234">
        <v>0</v>
      </c>
      <c r="R234" t="s">
        <v>1411</v>
      </c>
      <c r="S234" t="s">
        <v>1412</v>
      </c>
      <c r="T234">
        <v>414</v>
      </c>
      <c r="U234" t="s">
        <v>37</v>
      </c>
      <c r="V234" t="s">
        <v>38</v>
      </c>
      <c r="W234" t="s">
        <v>95</v>
      </c>
      <c r="X234">
        <v>120000000</v>
      </c>
      <c r="Y234">
        <v>2008</v>
      </c>
      <c r="Z234">
        <v>107</v>
      </c>
      <c r="AA234">
        <v>6.1</v>
      </c>
      <c r="AB234">
        <v>2.35</v>
      </c>
      <c r="AC234">
        <v>0</v>
      </c>
    </row>
    <row r="235" spans="1:29">
      <c r="A235" t="s">
        <v>28</v>
      </c>
      <c r="C235" t="s">
        <v>1413</v>
      </c>
      <c r="D235">
        <v>168</v>
      </c>
      <c r="E235">
        <v>121</v>
      </c>
      <c r="F235">
        <v>274</v>
      </c>
      <c r="G235">
        <v>157</v>
      </c>
      <c r="H235" t="s">
        <v>1414</v>
      </c>
      <c r="I235">
        <v>273</v>
      </c>
      <c r="J235">
        <v>30212620</v>
      </c>
      <c r="K235" t="s">
        <v>1415</v>
      </c>
      <c r="L235" t="s">
        <v>1416</v>
      </c>
      <c r="M235" t="s">
        <v>1417</v>
      </c>
      <c r="N235">
        <v>35066</v>
      </c>
      <c r="O235">
        <v>993</v>
      </c>
      <c r="P235" t="s">
        <v>1418</v>
      </c>
      <c r="Q235">
        <v>4</v>
      </c>
      <c r="R235" t="s">
        <v>1419</v>
      </c>
      <c r="S235" t="s">
        <v>1420</v>
      </c>
      <c r="T235">
        <v>196</v>
      </c>
      <c r="U235" t="s">
        <v>37</v>
      </c>
      <c r="V235" t="s">
        <v>38</v>
      </c>
      <c r="W235" t="s">
        <v>39</v>
      </c>
      <c r="X235">
        <v>120000000</v>
      </c>
      <c r="Y235">
        <v>2010</v>
      </c>
      <c r="Z235">
        <v>216</v>
      </c>
      <c r="AA235">
        <v>5.3</v>
      </c>
      <c r="AB235">
        <v>1.85</v>
      </c>
      <c r="AC235">
        <v>0</v>
      </c>
    </row>
    <row r="236" spans="1:29">
      <c r="A236" t="s">
        <v>28</v>
      </c>
      <c r="C236" t="s">
        <v>1421</v>
      </c>
      <c r="D236">
        <v>283</v>
      </c>
      <c r="E236">
        <v>117</v>
      </c>
      <c r="F236">
        <v>446</v>
      </c>
      <c r="G236">
        <v>877</v>
      </c>
      <c r="H236" t="s">
        <v>1422</v>
      </c>
      <c r="I236">
        <v>10000</v>
      </c>
      <c r="J236">
        <v>76418654</v>
      </c>
      <c r="K236" t="s">
        <v>1423</v>
      </c>
      <c r="L236" t="s">
        <v>523</v>
      </c>
      <c r="M236" t="s">
        <v>1424</v>
      </c>
      <c r="N236">
        <v>148280</v>
      </c>
      <c r="O236">
        <v>12731</v>
      </c>
      <c r="P236" t="s">
        <v>1190</v>
      </c>
      <c r="Q236">
        <v>0</v>
      </c>
      <c r="R236" t="s">
        <v>1425</v>
      </c>
      <c r="S236" t="s">
        <v>1426</v>
      </c>
      <c r="T236">
        <v>348</v>
      </c>
      <c r="U236" t="s">
        <v>37</v>
      </c>
      <c r="V236" t="s">
        <v>38</v>
      </c>
      <c r="W236" t="s">
        <v>39</v>
      </c>
      <c r="X236">
        <v>117000000</v>
      </c>
      <c r="Y236">
        <v>2010</v>
      </c>
      <c r="Z236">
        <v>973</v>
      </c>
      <c r="AA236">
        <v>6.3</v>
      </c>
      <c r="AB236">
        <v>2.35</v>
      </c>
      <c r="AC236">
        <v>11000</v>
      </c>
    </row>
    <row r="237" spans="1:29">
      <c r="A237" t="s">
        <v>28</v>
      </c>
      <c r="C237" t="s">
        <v>299</v>
      </c>
      <c r="D237">
        <v>539</v>
      </c>
      <c r="E237">
        <v>124</v>
      </c>
      <c r="F237">
        <v>364</v>
      </c>
      <c r="G237">
        <v>1000</v>
      </c>
      <c r="H237" t="s">
        <v>523</v>
      </c>
      <c r="I237">
        <v>11000</v>
      </c>
      <c r="J237">
        <v>89021735</v>
      </c>
      <c r="K237" t="s">
        <v>1427</v>
      </c>
      <c r="L237" t="s">
        <v>466</v>
      </c>
      <c r="M237" t="s">
        <v>1428</v>
      </c>
      <c r="N237">
        <v>387436</v>
      </c>
      <c r="O237">
        <v>22004</v>
      </c>
      <c r="P237" t="s">
        <v>1429</v>
      </c>
      <c r="Q237">
        <v>0</v>
      </c>
      <c r="R237" t="s">
        <v>1430</v>
      </c>
      <c r="S237" t="s">
        <v>1431</v>
      </c>
      <c r="T237">
        <v>892</v>
      </c>
      <c r="U237" t="s">
        <v>37</v>
      </c>
      <c r="V237" t="s">
        <v>38</v>
      </c>
      <c r="W237" t="s">
        <v>39</v>
      </c>
      <c r="X237">
        <v>120000000</v>
      </c>
      <c r="Y237">
        <v>2013</v>
      </c>
      <c r="Z237">
        <v>10000</v>
      </c>
      <c r="AA237">
        <v>7</v>
      </c>
      <c r="AB237">
        <v>2.35</v>
      </c>
      <c r="AC237">
        <v>71000</v>
      </c>
    </row>
    <row r="238" spans="1:29">
      <c r="A238" t="s">
        <v>28</v>
      </c>
      <c r="C238" t="s">
        <v>1432</v>
      </c>
      <c r="D238">
        <v>359</v>
      </c>
      <c r="E238">
        <v>140</v>
      </c>
      <c r="F238">
        <v>0</v>
      </c>
      <c r="G238">
        <v>4000</v>
      </c>
      <c r="H238" t="s">
        <v>201</v>
      </c>
      <c r="I238">
        <v>20000</v>
      </c>
      <c r="J238">
        <v>380262555</v>
      </c>
      <c r="K238" t="s">
        <v>31</v>
      </c>
      <c r="L238" t="s">
        <v>841</v>
      </c>
      <c r="M238" t="s">
        <v>1433</v>
      </c>
      <c r="N238">
        <v>520104</v>
      </c>
      <c r="O238">
        <v>44042</v>
      </c>
      <c r="P238" t="s">
        <v>1434</v>
      </c>
      <c r="Q238">
        <v>4</v>
      </c>
      <c r="R238" t="s">
        <v>1435</v>
      </c>
      <c r="S238" t="s">
        <v>1436</v>
      </c>
      <c r="T238">
        <v>3286</v>
      </c>
      <c r="U238" t="s">
        <v>37</v>
      </c>
      <c r="V238" t="s">
        <v>38</v>
      </c>
      <c r="W238" t="s">
        <v>39</v>
      </c>
      <c r="X238">
        <v>113000000</v>
      </c>
      <c r="Y238">
        <v>2005</v>
      </c>
      <c r="Z238">
        <v>16000</v>
      </c>
      <c r="AA238">
        <v>7.6</v>
      </c>
      <c r="AB238">
        <v>2.35</v>
      </c>
      <c r="AC238">
        <v>10000</v>
      </c>
    </row>
    <row r="239" spans="1:29">
      <c r="A239" t="s">
        <v>28</v>
      </c>
      <c r="C239" t="s">
        <v>1432</v>
      </c>
      <c r="D239">
        <v>284</v>
      </c>
      <c r="E239">
        <v>142</v>
      </c>
      <c r="F239">
        <v>0</v>
      </c>
      <c r="G239">
        <v>4000</v>
      </c>
      <c r="H239" t="s">
        <v>201</v>
      </c>
      <c r="I239">
        <v>20000</v>
      </c>
      <c r="J239">
        <v>310675583</v>
      </c>
      <c r="K239" t="s">
        <v>31</v>
      </c>
      <c r="L239" t="s">
        <v>841</v>
      </c>
      <c r="M239" t="s">
        <v>1437</v>
      </c>
      <c r="N239">
        <v>464310</v>
      </c>
      <c r="O239">
        <v>42990</v>
      </c>
      <c r="P239" t="s">
        <v>1434</v>
      </c>
      <c r="Q239">
        <v>3</v>
      </c>
      <c r="R239" t="s">
        <v>1438</v>
      </c>
      <c r="S239" t="s">
        <v>1439</v>
      </c>
      <c r="T239">
        <v>3516</v>
      </c>
      <c r="U239" t="s">
        <v>37</v>
      </c>
      <c r="V239" t="s">
        <v>38</v>
      </c>
      <c r="W239" t="s">
        <v>95</v>
      </c>
      <c r="X239">
        <v>115000000</v>
      </c>
      <c r="Y239">
        <v>2002</v>
      </c>
      <c r="Z239">
        <v>16000</v>
      </c>
      <c r="AA239">
        <v>6.7</v>
      </c>
      <c r="AB239">
        <v>1.78</v>
      </c>
      <c r="AC239">
        <v>0</v>
      </c>
    </row>
    <row r="240" spans="1:29">
      <c r="A240" t="s">
        <v>28</v>
      </c>
      <c r="C240" t="s">
        <v>469</v>
      </c>
      <c r="D240">
        <v>250</v>
      </c>
      <c r="E240">
        <v>92</v>
      </c>
      <c r="F240">
        <v>0</v>
      </c>
      <c r="G240">
        <v>773</v>
      </c>
      <c r="H240" t="s">
        <v>321</v>
      </c>
      <c r="I240">
        <v>12000</v>
      </c>
      <c r="J240">
        <v>289907418</v>
      </c>
      <c r="K240" t="s">
        <v>271</v>
      </c>
      <c r="L240" t="s">
        <v>272</v>
      </c>
      <c r="M240" t="s">
        <v>1440</v>
      </c>
      <c r="N240">
        <v>585659</v>
      </c>
      <c r="O240">
        <v>15013</v>
      </c>
      <c r="P240" t="s">
        <v>1441</v>
      </c>
      <c r="Q240">
        <v>0</v>
      </c>
      <c r="R240" t="s">
        <v>1442</v>
      </c>
      <c r="S240" t="s">
        <v>1443</v>
      </c>
      <c r="T240">
        <v>593</v>
      </c>
      <c r="U240" t="s">
        <v>37</v>
      </c>
      <c r="V240" t="s">
        <v>38</v>
      </c>
      <c r="W240" t="s">
        <v>277</v>
      </c>
      <c r="X240">
        <v>115000000</v>
      </c>
      <c r="Y240">
        <v>2001</v>
      </c>
      <c r="Z240">
        <v>1000</v>
      </c>
      <c r="AA240">
        <v>8.1</v>
      </c>
      <c r="AB240">
        <v>1.85</v>
      </c>
      <c r="AC240">
        <v>0</v>
      </c>
    </row>
    <row r="241" spans="1:29">
      <c r="A241" t="s">
        <v>28</v>
      </c>
      <c r="C241" t="s">
        <v>1421</v>
      </c>
      <c r="D241">
        <v>440</v>
      </c>
      <c r="E241">
        <v>138</v>
      </c>
      <c r="F241">
        <v>446</v>
      </c>
      <c r="G241">
        <v>929</v>
      </c>
      <c r="H241" t="s">
        <v>1444</v>
      </c>
      <c r="I241">
        <v>20000</v>
      </c>
      <c r="J241">
        <v>132550960</v>
      </c>
      <c r="K241" t="s">
        <v>227</v>
      </c>
      <c r="L241" t="s">
        <v>263</v>
      </c>
      <c r="M241" t="s">
        <v>1445</v>
      </c>
      <c r="N241">
        <v>328067</v>
      </c>
      <c r="O241">
        <v>23755</v>
      </c>
      <c r="P241" t="s">
        <v>1446</v>
      </c>
      <c r="Q241">
        <v>1</v>
      </c>
      <c r="R241" t="s">
        <v>1447</v>
      </c>
      <c r="S241" t="s">
        <v>1448</v>
      </c>
      <c r="T241">
        <v>533</v>
      </c>
      <c r="U241" t="s">
        <v>37</v>
      </c>
      <c r="V241" t="s">
        <v>38</v>
      </c>
      <c r="W241" t="s">
        <v>39</v>
      </c>
      <c r="X241">
        <v>120000000</v>
      </c>
      <c r="Y241">
        <v>2013</v>
      </c>
      <c r="Z241">
        <v>992</v>
      </c>
      <c r="AA241">
        <v>6.7</v>
      </c>
      <c r="AB241">
        <v>2.35</v>
      </c>
      <c r="AC241">
        <v>68000</v>
      </c>
    </row>
    <row r="242" spans="1:29">
      <c r="A242" t="s">
        <v>28</v>
      </c>
      <c r="C242" t="s">
        <v>1432</v>
      </c>
      <c r="D242">
        <v>320</v>
      </c>
      <c r="E242">
        <v>136</v>
      </c>
      <c r="F242">
        <v>0</v>
      </c>
      <c r="G242">
        <v>1000</v>
      </c>
      <c r="H242" t="s">
        <v>228</v>
      </c>
      <c r="I242">
        <v>20000</v>
      </c>
      <c r="J242">
        <v>474544677</v>
      </c>
      <c r="K242" t="s">
        <v>31</v>
      </c>
      <c r="L242" t="s">
        <v>841</v>
      </c>
      <c r="M242" t="s">
        <v>1449</v>
      </c>
      <c r="N242">
        <v>534658</v>
      </c>
      <c r="O242">
        <v>37723</v>
      </c>
      <c r="P242" t="s">
        <v>1450</v>
      </c>
      <c r="Q242">
        <v>1</v>
      </c>
      <c r="R242" t="s">
        <v>1451</v>
      </c>
      <c r="S242" t="s">
        <v>1452</v>
      </c>
      <c r="T242">
        <v>3597</v>
      </c>
      <c r="U242" t="s">
        <v>37</v>
      </c>
      <c r="V242" t="s">
        <v>38</v>
      </c>
      <c r="W242" t="s">
        <v>95</v>
      </c>
      <c r="X242">
        <v>115000000</v>
      </c>
      <c r="Y242">
        <v>1999</v>
      </c>
      <c r="Z242">
        <v>14000</v>
      </c>
      <c r="AA242">
        <v>6.5</v>
      </c>
      <c r="AB242">
        <v>2.35</v>
      </c>
      <c r="AC242">
        <v>13000</v>
      </c>
    </row>
    <row r="243" spans="1:29">
      <c r="A243" t="s">
        <v>28</v>
      </c>
      <c r="C243" t="s">
        <v>1453</v>
      </c>
      <c r="D243">
        <v>257</v>
      </c>
      <c r="E243">
        <v>98</v>
      </c>
      <c r="F243">
        <v>16</v>
      </c>
      <c r="G243">
        <v>12000</v>
      </c>
      <c r="H243" t="s">
        <v>182</v>
      </c>
      <c r="I243">
        <v>16000</v>
      </c>
      <c r="J243">
        <v>187165546</v>
      </c>
      <c r="K243" t="s">
        <v>271</v>
      </c>
      <c r="L243" t="s">
        <v>315</v>
      </c>
      <c r="M243" t="s">
        <v>1454</v>
      </c>
      <c r="N243">
        <v>150618</v>
      </c>
      <c r="O243">
        <v>43286</v>
      </c>
      <c r="P243" t="s">
        <v>705</v>
      </c>
      <c r="Q243">
        <v>3</v>
      </c>
      <c r="R243" t="s">
        <v>1455</v>
      </c>
      <c r="S243" t="s">
        <v>1456</v>
      </c>
      <c r="T243">
        <v>195</v>
      </c>
      <c r="U243" t="s">
        <v>37</v>
      </c>
      <c r="V243" t="s">
        <v>38</v>
      </c>
      <c r="W243" t="s">
        <v>95</v>
      </c>
      <c r="X243">
        <v>135000000</v>
      </c>
      <c r="Y243">
        <v>2013</v>
      </c>
      <c r="Z243">
        <v>15000</v>
      </c>
      <c r="AA243">
        <v>7.3</v>
      </c>
      <c r="AB243">
        <v>2.35</v>
      </c>
      <c r="AC243">
        <v>28000</v>
      </c>
    </row>
    <row r="244" spans="1:29">
      <c r="A244" t="s">
        <v>28</v>
      </c>
      <c r="C244" t="s">
        <v>1457</v>
      </c>
      <c r="D244">
        <v>33</v>
      </c>
      <c r="E244">
        <v>116</v>
      </c>
      <c r="F244">
        <v>0</v>
      </c>
      <c r="G244">
        <v>141</v>
      </c>
      <c r="H244" t="s">
        <v>1458</v>
      </c>
      <c r="I244">
        <v>936</v>
      </c>
      <c r="K244" t="s">
        <v>787</v>
      </c>
      <c r="L244" t="s">
        <v>1459</v>
      </c>
      <c r="M244" t="s">
        <v>1460</v>
      </c>
      <c r="N244">
        <v>20567</v>
      </c>
      <c r="O244">
        <v>1609</v>
      </c>
      <c r="P244" t="s">
        <v>1461</v>
      </c>
      <c r="Q244">
        <v>1</v>
      </c>
      <c r="R244" t="s">
        <v>1462</v>
      </c>
      <c r="S244" t="s">
        <v>1463</v>
      </c>
      <c r="T244">
        <v>36</v>
      </c>
      <c r="U244" t="s">
        <v>1464</v>
      </c>
      <c r="V244" t="s">
        <v>1465</v>
      </c>
      <c r="X244">
        <v>78000000</v>
      </c>
      <c r="Y244">
        <v>2008</v>
      </c>
      <c r="Z244">
        <v>276</v>
      </c>
      <c r="AA244">
        <v>5.0999999999999996</v>
      </c>
      <c r="AB244">
        <v>2.35</v>
      </c>
      <c r="AC244">
        <v>291</v>
      </c>
    </row>
    <row r="245" spans="1:29">
      <c r="A245" t="s">
        <v>28</v>
      </c>
      <c r="C245" t="s">
        <v>1340</v>
      </c>
      <c r="D245">
        <v>152</v>
      </c>
      <c r="E245">
        <v>153</v>
      </c>
      <c r="F245">
        <v>610</v>
      </c>
      <c r="G245">
        <v>617</v>
      </c>
      <c r="H245" t="s">
        <v>1466</v>
      </c>
      <c r="I245">
        <v>12000</v>
      </c>
      <c r="J245">
        <v>40911830</v>
      </c>
      <c r="K245" t="s">
        <v>1467</v>
      </c>
      <c r="L245" t="s">
        <v>705</v>
      </c>
      <c r="M245" t="s">
        <v>1468</v>
      </c>
      <c r="N245">
        <v>55994</v>
      </c>
      <c r="O245">
        <v>15046</v>
      </c>
      <c r="P245" t="s">
        <v>1469</v>
      </c>
      <c r="Q245">
        <v>0</v>
      </c>
      <c r="R245" t="s">
        <v>1470</v>
      </c>
      <c r="S245" t="s">
        <v>1471</v>
      </c>
      <c r="T245">
        <v>454</v>
      </c>
      <c r="U245" t="s">
        <v>37</v>
      </c>
      <c r="V245" t="s">
        <v>38</v>
      </c>
      <c r="W245" t="s">
        <v>585</v>
      </c>
      <c r="X245">
        <v>115000000</v>
      </c>
      <c r="Y245">
        <v>2002</v>
      </c>
      <c r="Z245">
        <v>836</v>
      </c>
      <c r="AA245">
        <v>6</v>
      </c>
      <c r="AB245">
        <v>2.35</v>
      </c>
      <c r="AC245">
        <v>0</v>
      </c>
    </row>
    <row r="246" spans="1:29">
      <c r="A246" t="s">
        <v>28</v>
      </c>
      <c r="C246" t="s">
        <v>1472</v>
      </c>
      <c r="D246">
        <v>231</v>
      </c>
      <c r="E246">
        <v>120</v>
      </c>
      <c r="F246">
        <v>19</v>
      </c>
      <c r="G246">
        <v>9000</v>
      </c>
      <c r="H246" t="s">
        <v>158</v>
      </c>
      <c r="I246">
        <v>26000</v>
      </c>
      <c r="J246">
        <v>47952020</v>
      </c>
      <c r="K246" t="s">
        <v>558</v>
      </c>
      <c r="L246" t="s">
        <v>98</v>
      </c>
      <c r="M246" t="s">
        <v>1473</v>
      </c>
      <c r="N246">
        <v>37750</v>
      </c>
      <c r="O246">
        <v>46719</v>
      </c>
      <c r="P246" t="s">
        <v>776</v>
      </c>
      <c r="Q246">
        <v>2</v>
      </c>
      <c r="R246" t="s">
        <v>1474</v>
      </c>
      <c r="S246" t="s">
        <v>1475</v>
      </c>
      <c r="T246">
        <v>134</v>
      </c>
      <c r="U246" t="s">
        <v>37</v>
      </c>
      <c r="V246" t="s">
        <v>38</v>
      </c>
      <c r="W246" t="s">
        <v>39</v>
      </c>
      <c r="X246">
        <v>115000000</v>
      </c>
      <c r="Y246">
        <v>2016</v>
      </c>
      <c r="Z246">
        <v>11000</v>
      </c>
      <c r="AA246">
        <v>6.1</v>
      </c>
      <c r="AB246">
        <v>2.35</v>
      </c>
      <c r="AC246">
        <v>16000</v>
      </c>
    </row>
    <row r="247" spans="1:29">
      <c r="A247" t="s">
        <v>28</v>
      </c>
      <c r="C247" t="s">
        <v>876</v>
      </c>
      <c r="D247">
        <v>348</v>
      </c>
      <c r="E247">
        <v>101</v>
      </c>
      <c r="F247">
        <v>473</v>
      </c>
      <c r="G247">
        <v>429</v>
      </c>
      <c r="H247" t="s">
        <v>1476</v>
      </c>
      <c r="I247">
        <v>833</v>
      </c>
      <c r="J247">
        <v>190871240</v>
      </c>
      <c r="K247" t="s">
        <v>509</v>
      </c>
      <c r="L247" t="s">
        <v>1477</v>
      </c>
      <c r="M247" t="s">
        <v>1478</v>
      </c>
      <c r="N247">
        <v>167085</v>
      </c>
      <c r="O247">
        <v>2690</v>
      </c>
      <c r="P247" t="s">
        <v>1479</v>
      </c>
      <c r="Q247">
        <v>0</v>
      </c>
      <c r="R247" t="s">
        <v>1480</v>
      </c>
      <c r="S247" t="s">
        <v>1481</v>
      </c>
      <c r="T247">
        <v>491</v>
      </c>
      <c r="U247" t="s">
        <v>37</v>
      </c>
      <c r="V247" t="s">
        <v>38</v>
      </c>
      <c r="W247" t="s">
        <v>39</v>
      </c>
      <c r="X247">
        <v>125000000</v>
      </c>
      <c r="Y247">
        <v>2014</v>
      </c>
      <c r="Z247">
        <v>809</v>
      </c>
      <c r="AA247">
        <v>5.9</v>
      </c>
      <c r="AB247">
        <v>2.35</v>
      </c>
      <c r="AC247">
        <v>62000</v>
      </c>
    </row>
    <row r="248" spans="1:29">
      <c r="A248" t="s">
        <v>28</v>
      </c>
      <c r="C248" t="s">
        <v>1217</v>
      </c>
      <c r="D248">
        <v>738</v>
      </c>
      <c r="E248">
        <v>91</v>
      </c>
      <c r="F248">
        <v>0</v>
      </c>
      <c r="G248">
        <v>13</v>
      </c>
      <c r="H248" t="s">
        <v>1482</v>
      </c>
      <c r="I248">
        <v>39</v>
      </c>
      <c r="J248">
        <v>274084951</v>
      </c>
      <c r="K248" t="s">
        <v>1483</v>
      </c>
      <c r="L248" t="s">
        <v>1484</v>
      </c>
      <c r="M248" t="s">
        <v>1485</v>
      </c>
      <c r="N248">
        <v>582917</v>
      </c>
      <c r="O248">
        <v>87</v>
      </c>
      <c r="P248" t="s">
        <v>1486</v>
      </c>
      <c r="Q248">
        <v>0</v>
      </c>
      <c r="R248" t="s">
        <v>1487</v>
      </c>
      <c r="S248" t="s">
        <v>1488</v>
      </c>
      <c r="T248">
        <v>1885</v>
      </c>
      <c r="U248" t="s">
        <v>37</v>
      </c>
      <c r="V248" t="s">
        <v>56</v>
      </c>
      <c r="W248" t="s">
        <v>39</v>
      </c>
      <c r="X248">
        <v>100000000</v>
      </c>
      <c r="Y248">
        <v>2013</v>
      </c>
      <c r="Z248">
        <v>23</v>
      </c>
      <c r="AA248">
        <v>7.8</v>
      </c>
      <c r="AB248">
        <v>2.35</v>
      </c>
      <c r="AC248">
        <v>147000</v>
      </c>
    </row>
    <row r="249" spans="1:29">
      <c r="A249" t="s">
        <v>28</v>
      </c>
      <c r="C249" t="s">
        <v>1489</v>
      </c>
      <c r="D249">
        <v>93</v>
      </c>
      <c r="E249">
        <v>108</v>
      </c>
      <c r="F249">
        <v>79</v>
      </c>
      <c r="G249">
        <v>268</v>
      </c>
      <c r="H249" t="s">
        <v>1490</v>
      </c>
      <c r="I249">
        <v>650</v>
      </c>
      <c r="J249">
        <v>67155742</v>
      </c>
      <c r="K249" t="s">
        <v>50</v>
      </c>
      <c r="L249" t="s">
        <v>1491</v>
      </c>
      <c r="M249" t="s">
        <v>1492</v>
      </c>
      <c r="N249">
        <v>62271</v>
      </c>
      <c r="O249">
        <v>1569</v>
      </c>
      <c r="P249" t="s">
        <v>423</v>
      </c>
      <c r="Q249">
        <v>1</v>
      </c>
      <c r="R249" t="s">
        <v>1493</v>
      </c>
      <c r="S249" t="s">
        <v>1494</v>
      </c>
      <c r="T249">
        <v>277</v>
      </c>
      <c r="U249" t="s">
        <v>37</v>
      </c>
      <c r="V249" t="s">
        <v>38</v>
      </c>
      <c r="W249" t="s">
        <v>39</v>
      </c>
      <c r="X249">
        <v>116000000</v>
      </c>
      <c r="Y249">
        <v>1997</v>
      </c>
      <c r="Z249">
        <v>293</v>
      </c>
      <c r="AA249">
        <v>5.8</v>
      </c>
      <c r="AB249">
        <v>2.35</v>
      </c>
      <c r="AC249">
        <v>0</v>
      </c>
    </row>
    <row r="250" spans="1:29">
      <c r="A250" t="s">
        <v>28</v>
      </c>
      <c r="C250" t="s">
        <v>1495</v>
      </c>
      <c r="D250">
        <v>181</v>
      </c>
      <c r="E250">
        <v>112</v>
      </c>
      <c r="F250">
        <v>13</v>
      </c>
      <c r="G250">
        <v>799</v>
      </c>
      <c r="H250" t="s">
        <v>1477</v>
      </c>
      <c r="I250">
        <v>5000</v>
      </c>
      <c r="J250">
        <v>81638674</v>
      </c>
      <c r="K250" t="s">
        <v>509</v>
      </c>
      <c r="L250" t="s">
        <v>1496</v>
      </c>
      <c r="M250" t="s">
        <v>1497</v>
      </c>
      <c r="N250">
        <v>17533</v>
      </c>
      <c r="O250">
        <v>8306</v>
      </c>
      <c r="P250" t="s">
        <v>90</v>
      </c>
      <c r="R250" t="s">
        <v>1498</v>
      </c>
      <c r="S250" t="s">
        <v>1499</v>
      </c>
      <c r="T250">
        <v>115</v>
      </c>
      <c r="U250" t="s">
        <v>37</v>
      </c>
      <c r="V250" t="s">
        <v>38</v>
      </c>
      <c r="W250" t="s">
        <v>39</v>
      </c>
      <c r="X250">
        <v>135000000</v>
      </c>
      <c r="Y250">
        <v>2016</v>
      </c>
      <c r="Z250">
        <v>833</v>
      </c>
      <c r="AA250">
        <v>6.3</v>
      </c>
      <c r="AB250">
        <v>2.35</v>
      </c>
      <c r="AC250">
        <v>12000</v>
      </c>
    </row>
    <row r="251" spans="1:29">
      <c r="A251" t="s">
        <v>28</v>
      </c>
      <c r="C251" t="s">
        <v>1500</v>
      </c>
      <c r="D251">
        <v>369</v>
      </c>
      <c r="E251">
        <v>100</v>
      </c>
      <c r="F251">
        <v>128</v>
      </c>
      <c r="G251">
        <v>78</v>
      </c>
      <c r="H251" t="s">
        <v>1501</v>
      </c>
      <c r="I251">
        <v>596</v>
      </c>
      <c r="J251">
        <v>56114221</v>
      </c>
      <c r="K251" t="s">
        <v>73</v>
      </c>
      <c r="L251" t="s">
        <v>1502</v>
      </c>
      <c r="M251" t="s">
        <v>1503</v>
      </c>
      <c r="N251">
        <v>110486</v>
      </c>
      <c r="O251">
        <v>1261</v>
      </c>
      <c r="P251" t="s">
        <v>1504</v>
      </c>
      <c r="Q251">
        <v>3</v>
      </c>
      <c r="R251" t="s">
        <v>1505</v>
      </c>
      <c r="S251" t="s">
        <v>1506</v>
      </c>
      <c r="T251">
        <v>695</v>
      </c>
      <c r="U251" t="s">
        <v>37</v>
      </c>
      <c r="V251" t="s">
        <v>38</v>
      </c>
      <c r="W251" t="s">
        <v>39</v>
      </c>
      <c r="X251">
        <v>120000000</v>
      </c>
      <c r="Y251">
        <v>2015</v>
      </c>
      <c r="Z251">
        <v>360</v>
      </c>
      <c r="AA251">
        <v>4.3</v>
      </c>
      <c r="AB251">
        <v>2.35</v>
      </c>
      <c r="AC251">
        <v>41000</v>
      </c>
    </row>
    <row r="252" spans="1:29">
      <c r="A252" t="s">
        <v>28</v>
      </c>
      <c r="C252" t="s">
        <v>809</v>
      </c>
      <c r="D252">
        <v>179</v>
      </c>
      <c r="E252">
        <v>108</v>
      </c>
      <c r="F252">
        <v>189</v>
      </c>
      <c r="G252">
        <v>1000</v>
      </c>
      <c r="H252" t="s">
        <v>810</v>
      </c>
      <c r="I252">
        <v>49000</v>
      </c>
      <c r="J252">
        <v>250863268</v>
      </c>
      <c r="K252" t="s">
        <v>1507</v>
      </c>
      <c r="L252" t="s">
        <v>811</v>
      </c>
      <c r="M252" t="s">
        <v>1508</v>
      </c>
      <c r="N252">
        <v>234480</v>
      </c>
      <c r="O252">
        <v>55486</v>
      </c>
      <c r="P252" t="s">
        <v>813</v>
      </c>
      <c r="Q252">
        <v>2</v>
      </c>
      <c r="R252" t="s">
        <v>1509</v>
      </c>
      <c r="S252" t="s">
        <v>1510</v>
      </c>
      <c r="T252">
        <v>444</v>
      </c>
      <c r="U252" t="s">
        <v>37</v>
      </c>
      <c r="V252" t="s">
        <v>38</v>
      </c>
      <c r="W252" t="s">
        <v>95</v>
      </c>
      <c r="X252">
        <v>110000000</v>
      </c>
      <c r="Y252">
        <v>2006</v>
      </c>
      <c r="Z252">
        <v>3000</v>
      </c>
      <c r="AA252">
        <v>6.4</v>
      </c>
      <c r="AB252">
        <v>1.85</v>
      </c>
      <c r="AC252">
        <v>3000</v>
      </c>
    </row>
    <row r="253" spans="1:29">
      <c r="A253" t="s">
        <v>28</v>
      </c>
      <c r="C253" t="s">
        <v>1511</v>
      </c>
      <c r="D253">
        <v>358</v>
      </c>
      <c r="E253">
        <v>114</v>
      </c>
      <c r="F253">
        <v>62</v>
      </c>
      <c r="G253">
        <v>884</v>
      </c>
      <c r="H253" t="s">
        <v>1352</v>
      </c>
      <c r="I253">
        <v>12000</v>
      </c>
      <c r="J253">
        <v>155181732</v>
      </c>
      <c r="K253" t="s">
        <v>712</v>
      </c>
      <c r="L253" t="s">
        <v>1072</v>
      </c>
      <c r="M253" t="s">
        <v>1512</v>
      </c>
      <c r="N253">
        <v>147497</v>
      </c>
      <c r="O253">
        <v>16718</v>
      </c>
      <c r="P253" t="s">
        <v>1513</v>
      </c>
      <c r="Q253">
        <v>0</v>
      </c>
      <c r="R253" t="s">
        <v>1514</v>
      </c>
      <c r="S253" t="s">
        <v>1515</v>
      </c>
      <c r="T253">
        <v>499</v>
      </c>
      <c r="U253" t="s">
        <v>37</v>
      </c>
      <c r="V253" t="s">
        <v>38</v>
      </c>
      <c r="W253" t="s">
        <v>39</v>
      </c>
      <c r="X253">
        <v>110000000</v>
      </c>
      <c r="Y253">
        <v>2015</v>
      </c>
      <c r="Z253">
        <v>2000</v>
      </c>
      <c r="AA253">
        <v>6.1</v>
      </c>
      <c r="AB253">
        <v>2.35</v>
      </c>
      <c r="AC253">
        <v>52000</v>
      </c>
    </row>
    <row r="254" spans="1:29">
      <c r="A254" t="s">
        <v>28</v>
      </c>
      <c r="C254" t="s">
        <v>1516</v>
      </c>
      <c r="D254">
        <v>160</v>
      </c>
      <c r="E254">
        <v>119</v>
      </c>
      <c r="F254">
        <v>55</v>
      </c>
      <c r="G254">
        <v>387</v>
      </c>
      <c r="H254" t="s">
        <v>963</v>
      </c>
      <c r="I254">
        <v>811</v>
      </c>
      <c r="J254">
        <v>125332007</v>
      </c>
      <c r="K254" t="s">
        <v>50</v>
      </c>
      <c r="L254" t="s">
        <v>1517</v>
      </c>
      <c r="M254" t="s">
        <v>1518</v>
      </c>
      <c r="N254">
        <v>149680</v>
      </c>
      <c r="O254">
        <v>2958</v>
      </c>
      <c r="P254" t="s">
        <v>1519</v>
      </c>
      <c r="Q254">
        <v>3</v>
      </c>
      <c r="R254" t="s">
        <v>1520</v>
      </c>
      <c r="S254" t="s">
        <v>1521</v>
      </c>
      <c r="T254">
        <v>328</v>
      </c>
      <c r="U254" t="s">
        <v>37</v>
      </c>
      <c r="V254" t="s">
        <v>56</v>
      </c>
      <c r="W254" t="s">
        <v>39</v>
      </c>
      <c r="X254">
        <v>110000000</v>
      </c>
      <c r="Y254">
        <v>1997</v>
      </c>
      <c r="Z254">
        <v>766</v>
      </c>
      <c r="AA254">
        <v>6.5</v>
      </c>
      <c r="AB254">
        <v>2.35</v>
      </c>
      <c r="AC254">
        <v>0</v>
      </c>
    </row>
    <row r="255" spans="1:29">
      <c r="A255" t="s">
        <v>28</v>
      </c>
      <c r="C255" t="s">
        <v>428</v>
      </c>
      <c r="D255">
        <v>192</v>
      </c>
      <c r="E255">
        <v>142</v>
      </c>
      <c r="F255">
        <v>776</v>
      </c>
      <c r="G255">
        <v>1000</v>
      </c>
      <c r="H255" t="s">
        <v>1522</v>
      </c>
      <c r="I255">
        <v>13000</v>
      </c>
      <c r="J255">
        <v>113330342</v>
      </c>
      <c r="K255" t="s">
        <v>1017</v>
      </c>
      <c r="L255" t="s">
        <v>463</v>
      </c>
      <c r="M255" t="s">
        <v>1523</v>
      </c>
      <c r="N255">
        <v>207613</v>
      </c>
      <c r="O255">
        <v>19454</v>
      </c>
      <c r="P255" t="s">
        <v>138</v>
      </c>
      <c r="Q255">
        <v>1</v>
      </c>
      <c r="R255" t="s">
        <v>1524</v>
      </c>
      <c r="S255" t="s">
        <v>1525</v>
      </c>
      <c r="T255">
        <v>1144</v>
      </c>
      <c r="U255" t="s">
        <v>37</v>
      </c>
      <c r="V255" t="s">
        <v>38</v>
      </c>
      <c r="W255" t="s">
        <v>585</v>
      </c>
      <c r="X255">
        <v>110000000</v>
      </c>
      <c r="Y255">
        <v>2000</v>
      </c>
      <c r="Z255">
        <v>2000</v>
      </c>
      <c r="AA255">
        <v>7.1</v>
      </c>
      <c r="AB255">
        <v>2.35</v>
      </c>
      <c r="AC255">
        <v>4000</v>
      </c>
    </row>
    <row r="256" spans="1:29">
      <c r="A256" t="s">
        <v>28</v>
      </c>
      <c r="C256" t="s">
        <v>1526</v>
      </c>
      <c r="D256">
        <v>198</v>
      </c>
      <c r="E256">
        <v>125</v>
      </c>
      <c r="F256">
        <v>0</v>
      </c>
      <c r="G256">
        <v>350</v>
      </c>
      <c r="H256" t="s">
        <v>1527</v>
      </c>
      <c r="I256">
        <v>11000</v>
      </c>
      <c r="J256">
        <v>125531634</v>
      </c>
      <c r="K256" t="s">
        <v>1528</v>
      </c>
      <c r="L256" t="s">
        <v>340</v>
      </c>
      <c r="M256" t="s">
        <v>1529</v>
      </c>
      <c r="N256">
        <v>284852</v>
      </c>
      <c r="O256">
        <v>19359</v>
      </c>
      <c r="P256" t="s">
        <v>1530</v>
      </c>
      <c r="Q256">
        <v>0</v>
      </c>
      <c r="R256" t="s">
        <v>1531</v>
      </c>
      <c r="S256" t="s">
        <v>1532</v>
      </c>
      <c r="T256">
        <v>627</v>
      </c>
      <c r="U256" t="s">
        <v>37</v>
      </c>
      <c r="V256" t="s">
        <v>38</v>
      </c>
      <c r="W256" t="s">
        <v>39</v>
      </c>
      <c r="X256">
        <v>110000000</v>
      </c>
      <c r="Y256">
        <v>2004</v>
      </c>
      <c r="Z256">
        <v>8000</v>
      </c>
      <c r="AA256">
        <v>6.4</v>
      </c>
      <c r="AB256">
        <v>2.35</v>
      </c>
      <c r="AC256">
        <v>0</v>
      </c>
    </row>
    <row r="257" spans="1:29">
      <c r="A257" t="s">
        <v>28</v>
      </c>
      <c r="C257" t="s">
        <v>521</v>
      </c>
      <c r="D257">
        <v>233</v>
      </c>
      <c r="E257">
        <v>126</v>
      </c>
      <c r="F257">
        <v>218</v>
      </c>
      <c r="G257">
        <v>322</v>
      </c>
      <c r="H257" t="s">
        <v>565</v>
      </c>
      <c r="I257">
        <v>11000</v>
      </c>
      <c r="J257">
        <v>186336103</v>
      </c>
      <c r="K257" t="s">
        <v>1533</v>
      </c>
      <c r="L257" t="s">
        <v>340</v>
      </c>
      <c r="M257" t="s">
        <v>1534</v>
      </c>
      <c r="N257">
        <v>348861</v>
      </c>
      <c r="O257">
        <v>22722</v>
      </c>
      <c r="P257" t="s">
        <v>1535</v>
      </c>
      <c r="Q257">
        <v>2</v>
      </c>
      <c r="R257" t="s">
        <v>1536</v>
      </c>
      <c r="S257" t="s">
        <v>1537</v>
      </c>
      <c r="T257">
        <v>798</v>
      </c>
      <c r="U257" t="s">
        <v>37</v>
      </c>
      <c r="V257" t="s">
        <v>38</v>
      </c>
      <c r="W257" t="s">
        <v>39</v>
      </c>
      <c r="X257">
        <v>120000000</v>
      </c>
      <c r="Y257">
        <v>2005</v>
      </c>
      <c r="Z257">
        <v>11000</v>
      </c>
      <c r="AA257">
        <v>6.5</v>
      </c>
      <c r="AB257">
        <v>2.35</v>
      </c>
      <c r="AC257">
        <v>0</v>
      </c>
    </row>
    <row r="258" spans="1:29">
      <c r="A258" t="s">
        <v>28</v>
      </c>
      <c r="C258" t="s">
        <v>1257</v>
      </c>
      <c r="D258">
        <v>263</v>
      </c>
      <c r="E258">
        <v>119</v>
      </c>
      <c r="F258">
        <v>124</v>
      </c>
      <c r="G258">
        <v>1000</v>
      </c>
      <c r="H258" t="s">
        <v>1538</v>
      </c>
      <c r="I258">
        <v>14000</v>
      </c>
      <c r="J258">
        <v>129995817</v>
      </c>
      <c r="K258" t="s">
        <v>1170</v>
      </c>
      <c r="L258" t="s">
        <v>213</v>
      </c>
      <c r="M258" t="s">
        <v>1539</v>
      </c>
      <c r="N258">
        <v>154621</v>
      </c>
      <c r="O258">
        <v>22622</v>
      </c>
      <c r="P258" t="s">
        <v>1540</v>
      </c>
      <c r="Q258">
        <v>0</v>
      </c>
      <c r="R258" t="s">
        <v>1541</v>
      </c>
      <c r="S258" t="s">
        <v>1542</v>
      </c>
      <c r="T258">
        <v>258</v>
      </c>
      <c r="U258" t="s">
        <v>37</v>
      </c>
      <c r="V258" t="s">
        <v>38</v>
      </c>
      <c r="W258" t="s">
        <v>39</v>
      </c>
      <c r="X258">
        <v>110000000</v>
      </c>
      <c r="Y258">
        <v>2015</v>
      </c>
      <c r="Z258">
        <v>5000</v>
      </c>
      <c r="AA258">
        <v>6.3</v>
      </c>
      <c r="AB258">
        <v>2.35</v>
      </c>
      <c r="AC258">
        <v>27000</v>
      </c>
    </row>
    <row r="259" spans="1:29">
      <c r="A259" t="s">
        <v>747</v>
      </c>
      <c r="C259" t="s">
        <v>487</v>
      </c>
      <c r="D259">
        <v>267</v>
      </c>
      <c r="E259">
        <v>170</v>
      </c>
      <c r="F259">
        <v>17000</v>
      </c>
      <c r="G259">
        <v>827</v>
      </c>
      <c r="H259" t="s">
        <v>1543</v>
      </c>
      <c r="I259">
        <v>29000</v>
      </c>
      <c r="J259">
        <v>102608827</v>
      </c>
      <c r="K259" t="s">
        <v>1544</v>
      </c>
      <c r="L259" t="s">
        <v>215</v>
      </c>
      <c r="M259" t="s">
        <v>1545</v>
      </c>
      <c r="N259">
        <v>264318</v>
      </c>
      <c r="O259">
        <v>34582</v>
      </c>
      <c r="P259" t="s">
        <v>1546</v>
      </c>
      <c r="Q259">
        <v>0</v>
      </c>
      <c r="R259" t="s">
        <v>1547</v>
      </c>
      <c r="S259" t="s">
        <v>1548</v>
      </c>
      <c r="T259">
        <v>799</v>
      </c>
      <c r="U259" t="s">
        <v>37</v>
      </c>
      <c r="V259" t="s">
        <v>38</v>
      </c>
      <c r="W259" t="s">
        <v>39</v>
      </c>
      <c r="X259">
        <v>110000000</v>
      </c>
      <c r="Y259">
        <v>2004</v>
      </c>
      <c r="Z259">
        <v>3000</v>
      </c>
      <c r="AA259">
        <v>7.5</v>
      </c>
      <c r="AB259">
        <v>2.35</v>
      </c>
      <c r="AC259">
        <v>0</v>
      </c>
    </row>
    <row r="260" spans="1:29">
      <c r="A260" t="s">
        <v>28</v>
      </c>
      <c r="C260" t="s">
        <v>476</v>
      </c>
      <c r="D260">
        <v>184</v>
      </c>
      <c r="E260">
        <v>85</v>
      </c>
      <c r="F260">
        <v>11</v>
      </c>
      <c r="G260">
        <v>116</v>
      </c>
      <c r="H260" t="s">
        <v>1549</v>
      </c>
      <c r="I260">
        <v>480</v>
      </c>
      <c r="J260">
        <v>42776259</v>
      </c>
      <c r="K260" t="s">
        <v>787</v>
      </c>
      <c r="L260" t="s">
        <v>1550</v>
      </c>
      <c r="M260" t="s">
        <v>1551</v>
      </c>
      <c r="N260">
        <v>53160</v>
      </c>
      <c r="O260">
        <v>1173</v>
      </c>
      <c r="P260" t="s">
        <v>1552</v>
      </c>
      <c r="Q260">
        <v>1</v>
      </c>
      <c r="R260" t="s">
        <v>1553</v>
      </c>
      <c r="S260" t="s">
        <v>1554</v>
      </c>
      <c r="T260">
        <v>121</v>
      </c>
      <c r="U260" t="s">
        <v>37</v>
      </c>
      <c r="V260" t="s">
        <v>38</v>
      </c>
      <c r="W260" t="s">
        <v>95</v>
      </c>
      <c r="X260">
        <v>112000000</v>
      </c>
      <c r="Y260">
        <v>2010</v>
      </c>
      <c r="Z260">
        <v>392</v>
      </c>
      <c r="AA260">
        <v>4.9000000000000004</v>
      </c>
      <c r="AB260">
        <v>2.35</v>
      </c>
      <c r="AC260">
        <v>0</v>
      </c>
    </row>
    <row r="261" spans="1:29">
      <c r="A261" t="s">
        <v>28</v>
      </c>
      <c r="C261" t="s">
        <v>1555</v>
      </c>
      <c r="D261">
        <v>447</v>
      </c>
      <c r="E261">
        <v>119</v>
      </c>
      <c r="F261">
        <v>1000</v>
      </c>
      <c r="G261">
        <v>741</v>
      </c>
      <c r="H261" t="s">
        <v>138</v>
      </c>
      <c r="I261">
        <v>11000</v>
      </c>
      <c r="J261">
        <v>98780042</v>
      </c>
      <c r="K261" t="s">
        <v>1556</v>
      </c>
      <c r="L261" t="s">
        <v>51</v>
      </c>
      <c r="M261" t="s">
        <v>1557</v>
      </c>
      <c r="N261">
        <v>136019</v>
      </c>
      <c r="O261">
        <v>13391</v>
      </c>
      <c r="P261" t="s">
        <v>1558</v>
      </c>
      <c r="Q261">
        <v>0</v>
      </c>
      <c r="R261" t="s">
        <v>1559</v>
      </c>
      <c r="S261" t="s">
        <v>1560</v>
      </c>
      <c r="T261">
        <v>443</v>
      </c>
      <c r="U261" t="s">
        <v>37</v>
      </c>
      <c r="V261" t="s">
        <v>38</v>
      </c>
      <c r="W261" t="s">
        <v>39</v>
      </c>
      <c r="X261">
        <v>120000000</v>
      </c>
      <c r="Y261">
        <v>2011</v>
      </c>
      <c r="Z261">
        <v>1000</v>
      </c>
      <c r="AA261">
        <v>5.8</v>
      </c>
      <c r="AB261">
        <v>2.35</v>
      </c>
      <c r="AC261">
        <v>14000</v>
      </c>
    </row>
    <row r="262" spans="1:29">
      <c r="A262" t="s">
        <v>28</v>
      </c>
      <c r="D262">
        <v>29</v>
      </c>
      <c r="E262">
        <v>60</v>
      </c>
      <c r="G262">
        <v>432</v>
      </c>
      <c r="H262" t="s">
        <v>1561</v>
      </c>
      <c r="I262">
        <v>669</v>
      </c>
      <c r="K262" t="s">
        <v>1562</v>
      </c>
      <c r="L262" t="s">
        <v>1563</v>
      </c>
      <c r="M262" t="s">
        <v>1564</v>
      </c>
      <c r="N262">
        <v>25402</v>
      </c>
      <c r="O262">
        <v>1655</v>
      </c>
      <c r="P262" t="s">
        <v>1565</v>
      </c>
      <c r="Q262">
        <v>4</v>
      </c>
      <c r="R262" t="s">
        <v>1566</v>
      </c>
      <c r="S262" t="s">
        <v>1567</v>
      </c>
      <c r="T262">
        <v>97</v>
      </c>
      <c r="U262" t="s">
        <v>37</v>
      </c>
      <c r="V262" t="s">
        <v>38</v>
      </c>
      <c r="W262" t="s">
        <v>1568</v>
      </c>
      <c r="Z262">
        <v>554</v>
      </c>
      <c r="AA262">
        <v>7.6</v>
      </c>
      <c r="AB262">
        <v>4</v>
      </c>
      <c r="AC262">
        <v>0</v>
      </c>
    </row>
    <row r="263" spans="1:29">
      <c r="A263" t="s">
        <v>28</v>
      </c>
      <c r="C263" t="s">
        <v>1569</v>
      </c>
      <c r="D263">
        <v>366</v>
      </c>
      <c r="E263">
        <v>102</v>
      </c>
      <c r="F263">
        <v>263</v>
      </c>
      <c r="G263">
        <v>1000</v>
      </c>
      <c r="H263" t="s">
        <v>1570</v>
      </c>
      <c r="I263">
        <v>6000</v>
      </c>
      <c r="J263">
        <v>106369117</v>
      </c>
      <c r="K263" t="s">
        <v>1571</v>
      </c>
      <c r="L263" t="s">
        <v>199</v>
      </c>
      <c r="M263" t="s">
        <v>1572</v>
      </c>
      <c r="N263">
        <v>225273</v>
      </c>
      <c r="O263">
        <v>10583</v>
      </c>
      <c r="P263" t="s">
        <v>1115</v>
      </c>
      <c r="Q263">
        <v>0</v>
      </c>
      <c r="R263" t="s">
        <v>1573</v>
      </c>
      <c r="S263" t="s">
        <v>1574</v>
      </c>
      <c r="T263">
        <v>523</v>
      </c>
      <c r="U263" t="s">
        <v>37</v>
      </c>
      <c r="V263" t="s">
        <v>38</v>
      </c>
      <c r="W263" t="s">
        <v>585</v>
      </c>
      <c r="X263">
        <v>110000000</v>
      </c>
      <c r="Y263">
        <v>2014</v>
      </c>
      <c r="Z263">
        <v>1000</v>
      </c>
      <c r="AA263">
        <v>6.2</v>
      </c>
      <c r="AB263">
        <v>2.35</v>
      </c>
      <c r="AC263">
        <v>71000</v>
      </c>
    </row>
    <row r="264" spans="1:29">
      <c r="A264" t="s">
        <v>28</v>
      </c>
      <c r="C264" t="s">
        <v>1575</v>
      </c>
      <c r="D264">
        <v>172</v>
      </c>
      <c r="E264">
        <v>103</v>
      </c>
      <c r="F264">
        <v>67</v>
      </c>
      <c r="G264">
        <v>111</v>
      </c>
      <c r="H264" t="s">
        <v>1576</v>
      </c>
      <c r="I264">
        <v>383</v>
      </c>
      <c r="J264">
        <v>142614158</v>
      </c>
      <c r="K264" t="s">
        <v>271</v>
      </c>
      <c r="L264" t="s">
        <v>1577</v>
      </c>
      <c r="M264" t="s">
        <v>1578</v>
      </c>
      <c r="N264">
        <v>66593</v>
      </c>
      <c r="O264">
        <v>692</v>
      </c>
      <c r="P264" t="s">
        <v>1579</v>
      </c>
      <c r="Q264">
        <v>3</v>
      </c>
      <c r="R264" t="s">
        <v>1580</v>
      </c>
      <c r="S264" t="s">
        <v>1581</v>
      </c>
      <c r="T264">
        <v>153</v>
      </c>
      <c r="U264" t="s">
        <v>37</v>
      </c>
      <c r="V264" t="s">
        <v>38</v>
      </c>
      <c r="W264" t="s">
        <v>95</v>
      </c>
      <c r="X264">
        <v>110000000</v>
      </c>
      <c r="Y264">
        <v>2011</v>
      </c>
      <c r="Z264">
        <v>113</v>
      </c>
      <c r="AA264">
        <v>5.5</v>
      </c>
      <c r="AB264">
        <v>1.78</v>
      </c>
      <c r="AC264">
        <v>31000</v>
      </c>
    </row>
    <row r="265" spans="1:29">
      <c r="A265" t="s">
        <v>28</v>
      </c>
      <c r="C265" t="s">
        <v>1582</v>
      </c>
      <c r="D265">
        <v>104</v>
      </c>
      <c r="E265">
        <v>76</v>
      </c>
      <c r="F265">
        <v>6</v>
      </c>
      <c r="G265">
        <v>421</v>
      </c>
      <c r="H265" t="s">
        <v>1583</v>
      </c>
      <c r="I265">
        <v>12000</v>
      </c>
      <c r="J265">
        <v>50026353</v>
      </c>
      <c r="K265" t="s">
        <v>1584</v>
      </c>
      <c r="L265" t="s">
        <v>272</v>
      </c>
      <c r="M265" t="s">
        <v>1585</v>
      </c>
      <c r="N265">
        <v>13581</v>
      </c>
      <c r="O265">
        <v>13607</v>
      </c>
      <c r="P265" t="s">
        <v>1586</v>
      </c>
      <c r="Q265">
        <v>0</v>
      </c>
      <c r="R265" t="s">
        <v>1587</v>
      </c>
      <c r="S265" t="s">
        <v>1588</v>
      </c>
      <c r="T265">
        <v>88</v>
      </c>
      <c r="U265" t="s">
        <v>37</v>
      </c>
      <c r="V265" t="s">
        <v>38</v>
      </c>
      <c r="W265" t="s">
        <v>95</v>
      </c>
      <c r="X265">
        <v>110000000</v>
      </c>
      <c r="Y265">
        <v>2004</v>
      </c>
      <c r="Z265">
        <v>513</v>
      </c>
      <c r="AA265">
        <v>5.4</v>
      </c>
      <c r="AB265">
        <v>1.78</v>
      </c>
      <c r="AC265">
        <v>304</v>
      </c>
    </row>
    <row r="266" spans="1:29">
      <c r="A266" t="s">
        <v>28</v>
      </c>
      <c r="C266" t="s">
        <v>1257</v>
      </c>
      <c r="D266">
        <v>181</v>
      </c>
      <c r="E266">
        <v>120</v>
      </c>
      <c r="F266">
        <v>124</v>
      </c>
      <c r="G266">
        <v>943</v>
      </c>
      <c r="H266" t="s">
        <v>1538</v>
      </c>
      <c r="I266">
        <v>6000</v>
      </c>
      <c r="J266">
        <v>66002193</v>
      </c>
      <c r="K266" t="s">
        <v>1589</v>
      </c>
      <c r="L266" t="s">
        <v>208</v>
      </c>
      <c r="M266" t="s">
        <v>1590</v>
      </c>
      <c r="N266">
        <v>44296</v>
      </c>
      <c r="O266">
        <v>12452</v>
      </c>
      <c r="P266" t="s">
        <v>847</v>
      </c>
      <c r="Q266">
        <v>3</v>
      </c>
      <c r="R266" t="s">
        <v>1591</v>
      </c>
      <c r="S266" t="s">
        <v>1592</v>
      </c>
      <c r="T266">
        <v>144</v>
      </c>
      <c r="U266" t="s">
        <v>37</v>
      </c>
      <c r="V266" t="s">
        <v>38</v>
      </c>
      <c r="W266" t="s">
        <v>39</v>
      </c>
      <c r="X266">
        <v>110000000</v>
      </c>
      <c r="Y266">
        <v>2016</v>
      </c>
      <c r="Z266">
        <v>5000</v>
      </c>
      <c r="AA266">
        <v>5.8</v>
      </c>
      <c r="AB266">
        <v>2.35</v>
      </c>
      <c r="AC266">
        <v>12000</v>
      </c>
    </row>
    <row r="267" spans="1:29">
      <c r="A267" t="s">
        <v>28</v>
      </c>
      <c r="C267" t="s">
        <v>809</v>
      </c>
      <c r="D267">
        <v>327</v>
      </c>
      <c r="E267">
        <v>127</v>
      </c>
      <c r="F267">
        <v>189</v>
      </c>
      <c r="G267">
        <v>544</v>
      </c>
      <c r="H267" t="s">
        <v>1593</v>
      </c>
      <c r="I267">
        <v>20000</v>
      </c>
      <c r="J267">
        <v>85463309</v>
      </c>
      <c r="K267" t="s">
        <v>1594</v>
      </c>
      <c r="L267" t="s">
        <v>263</v>
      </c>
      <c r="M267" t="s">
        <v>1595</v>
      </c>
      <c r="N267">
        <v>254841</v>
      </c>
      <c r="O267">
        <v>22254</v>
      </c>
      <c r="P267" t="s">
        <v>1596</v>
      </c>
      <c r="Q267">
        <v>1</v>
      </c>
      <c r="R267" t="s">
        <v>1597</v>
      </c>
      <c r="S267" t="s">
        <v>1598</v>
      </c>
      <c r="T267">
        <v>426</v>
      </c>
      <c r="U267" t="s">
        <v>37</v>
      </c>
      <c r="V267" t="s">
        <v>38</v>
      </c>
      <c r="W267" t="s">
        <v>39</v>
      </c>
      <c r="X267">
        <v>110000000</v>
      </c>
      <c r="Y267">
        <v>2011</v>
      </c>
      <c r="Z267">
        <v>929</v>
      </c>
      <c r="AA267">
        <v>7.1</v>
      </c>
      <c r="AB267">
        <v>2.35</v>
      </c>
      <c r="AC267">
        <v>36000</v>
      </c>
    </row>
    <row r="268" spans="1:29">
      <c r="A268" t="s">
        <v>28</v>
      </c>
      <c r="C268" t="s">
        <v>1575</v>
      </c>
      <c r="D268">
        <v>125</v>
      </c>
      <c r="E268">
        <v>105</v>
      </c>
      <c r="F268">
        <v>67</v>
      </c>
      <c r="G268">
        <v>40</v>
      </c>
      <c r="H268" t="s">
        <v>1599</v>
      </c>
      <c r="I268">
        <v>681</v>
      </c>
      <c r="J268">
        <v>71017784</v>
      </c>
      <c r="K268" t="s">
        <v>271</v>
      </c>
      <c r="L268" t="s">
        <v>1600</v>
      </c>
      <c r="M268" t="s">
        <v>1601</v>
      </c>
      <c r="N268">
        <v>27257</v>
      </c>
      <c r="O268">
        <v>914</v>
      </c>
      <c r="P268" t="s">
        <v>1602</v>
      </c>
      <c r="Q268">
        <v>3</v>
      </c>
      <c r="R268" t="s">
        <v>1603</v>
      </c>
      <c r="S268" t="s">
        <v>1604</v>
      </c>
      <c r="T268">
        <v>59</v>
      </c>
      <c r="U268" t="s">
        <v>37</v>
      </c>
      <c r="V268" t="s">
        <v>38</v>
      </c>
      <c r="W268" t="s">
        <v>95</v>
      </c>
      <c r="X268">
        <v>105000000</v>
      </c>
      <c r="Y268">
        <v>2013</v>
      </c>
      <c r="Z268">
        <v>71</v>
      </c>
      <c r="AA268">
        <v>5.4</v>
      </c>
      <c r="AB268">
        <v>1.85</v>
      </c>
      <c r="AC268">
        <v>0</v>
      </c>
    </row>
    <row r="269" spans="1:29">
      <c r="A269" t="s">
        <v>28</v>
      </c>
      <c r="C269" t="s">
        <v>1605</v>
      </c>
      <c r="D269">
        <v>79</v>
      </c>
      <c r="E269">
        <v>121</v>
      </c>
      <c r="F269">
        <v>101</v>
      </c>
      <c r="G269">
        <v>202</v>
      </c>
      <c r="H269" t="s">
        <v>314</v>
      </c>
      <c r="I269">
        <v>673</v>
      </c>
      <c r="J269">
        <v>48068396</v>
      </c>
      <c r="K269" t="s">
        <v>1606</v>
      </c>
      <c r="L269" t="s">
        <v>1607</v>
      </c>
      <c r="M269" t="s">
        <v>1608</v>
      </c>
      <c r="N269">
        <v>60573</v>
      </c>
      <c r="O269">
        <v>2027</v>
      </c>
      <c r="P269" t="s">
        <v>1609</v>
      </c>
      <c r="Q269">
        <v>0</v>
      </c>
      <c r="R269" t="s">
        <v>1610</v>
      </c>
      <c r="S269" t="s">
        <v>1611</v>
      </c>
      <c r="T269">
        <v>248</v>
      </c>
      <c r="U269" t="s">
        <v>37</v>
      </c>
      <c r="V269" t="s">
        <v>38</v>
      </c>
      <c r="W269" t="s">
        <v>39</v>
      </c>
      <c r="X269">
        <v>160000000</v>
      </c>
      <c r="Y269">
        <v>1997</v>
      </c>
      <c r="Z269">
        <v>368</v>
      </c>
      <c r="AA269">
        <v>3.7</v>
      </c>
      <c r="AB269">
        <v>2.35</v>
      </c>
      <c r="AC269">
        <v>894</v>
      </c>
    </row>
    <row r="270" spans="1:29">
      <c r="A270" t="s">
        <v>28</v>
      </c>
      <c r="C270" t="s">
        <v>816</v>
      </c>
      <c r="D270">
        <v>326</v>
      </c>
      <c r="E270">
        <v>114</v>
      </c>
      <c r="F270">
        <v>151</v>
      </c>
      <c r="G270">
        <v>430</v>
      </c>
      <c r="H270" t="s">
        <v>1612</v>
      </c>
      <c r="I270">
        <v>11000</v>
      </c>
      <c r="J270">
        <v>61656849</v>
      </c>
      <c r="K270" t="s">
        <v>647</v>
      </c>
      <c r="L270" t="s">
        <v>391</v>
      </c>
      <c r="M270" t="s">
        <v>1613</v>
      </c>
      <c r="N270">
        <v>184561</v>
      </c>
      <c r="O270">
        <v>12908</v>
      </c>
      <c r="P270" t="s">
        <v>1614</v>
      </c>
      <c r="Q270">
        <v>4</v>
      </c>
      <c r="R270" t="s">
        <v>1615</v>
      </c>
      <c r="S270" t="s">
        <v>1616</v>
      </c>
      <c r="T270">
        <v>554</v>
      </c>
      <c r="U270" t="s">
        <v>37</v>
      </c>
      <c r="V270" t="s">
        <v>38</v>
      </c>
      <c r="W270" t="s">
        <v>39</v>
      </c>
      <c r="X270">
        <v>110000000</v>
      </c>
      <c r="Y270">
        <v>2013</v>
      </c>
      <c r="Z270">
        <v>635</v>
      </c>
      <c r="AA270">
        <v>6.7</v>
      </c>
      <c r="AB270">
        <v>2.35</v>
      </c>
      <c r="AC270">
        <v>123000</v>
      </c>
    </row>
    <row r="271" spans="1:29">
      <c r="A271" t="s">
        <v>28</v>
      </c>
      <c r="C271" t="s">
        <v>1617</v>
      </c>
      <c r="D271">
        <v>354</v>
      </c>
      <c r="E271">
        <v>129</v>
      </c>
      <c r="F271">
        <v>235</v>
      </c>
      <c r="G271">
        <v>297</v>
      </c>
      <c r="H271" t="s">
        <v>1618</v>
      </c>
      <c r="I271">
        <v>13000</v>
      </c>
      <c r="J271">
        <v>134520804</v>
      </c>
      <c r="K271" t="s">
        <v>50</v>
      </c>
      <c r="L271" t="s">
        <v>977</v>
      </c>
      <c r="M271" t="s">
        <v>1619</v>
      </c>
      <c r="N271">
        <v>336235</v>
      </c>
      <c r="O271">
        <v>13961</v>
      </c>
      <c r="P271" t="s">
        <v>1620</v>
      </c>
      <c r="Q271">
        <v>1</v>
      </c>
      <c r="R271" t="s">
        <v>1621</v>
      </c>
      <c r="S271" t="s">
        <v>1622</v>
      </c>
      <c r="T271">
        <v>782</v>
      </c>
      <c r="U271" t="s">
        <v>37</v>
      </c>
      <c r="V271" t="s">
        <v>38</v>
      </c>
      <c r="W271" t="s">
        <v>39</v>
      </c>
      <c r="X271">
        <v>110000000</v>
      </c>
      <c r="Y271">
        <v>2007</v>
      </c>
      <c r="Z271">
        <v>300</v>
      </c>
      <c r="AA271">
        <v>7.2</v>
      </c>
      <c r="AB271">
        <v>2.35</v>
      </c>
      <c r="AC271">
        <v>0</v>
      </c>
    </row>
    <row r="272" spans="1:29">
      <c r="A272" t="s">
        <v>28</v>
      </c>
      <c r="C272" t="s">
        <v>171</v>
      </c>
      <c r="D272">
        <v>297</v>
      </c>
      <c r="E272">
        <v>171</v>
      </c>
      <c r="F272">
        <v>0</v>
      </c>
      <c r="G272">
        <v>857</v>
      </c>
      <c r="H272" t="s">
        <v>41</v>
      </c>
      <c r="I272">
        <v>16000</v>
      </c>
      <c r="J272">
        <v>313837577</v>
      </c>
      <c r="K272" t="s">
        <v>558</v>
      </c>
      <c r="L272" t="s">
        <v>201</v>
      </c>
      <c r="M272" t="s">
        <v>1623</v>
      </c>
      <c r="N272">
        <v>1238746</v>
      </c>
      <c r="O272">
        <v>22342</v>
      </c>
      <c r="P272" t="s">
        <v>1624</v>
      </c>
      <c r="Q272">
        <v>2</v>
      </c>
      <c r="R272" t="s">
        <v>1625</v>
      </c>
      <c r="S272" t="s">
        <v>1626</v>
      </c>
      <c r="T272">
        <v>5060</v>
      </c>
      <c r="U272" t="s">
        <v>37</v>
      </c>
      <c r="V272" t="s">
        <v>179</v>
      </c>
      <c r="W272" t="s">
        <v>39</v>
      </c>
      <c r="X272">
        <v>93000000</v>
      </c>
      <c r="Y272">
        <v>2001</v>
      </c>
      <c r="Z272">
        <v>5000</v>
      </c>
      <c r="AA272">
        <v>8.8000000000000007</v>
      </c>
      <c r="AB272">
        <v>2.35</v>
      </c>
      <c r="AC272">
        <v>21000</v>
      </c>
    </row>
    <row r="273" spans="1:29">
      <c r="A273" t="s">
        <v>28</v>
      </c>
      <c r="C273" t="s">
        <v>1627</v>
      </c>
      <c r="D273">
        <v>188</v>
      </c>
      <c r="E273">
        <v>120</v>
      </c>
      <c r="F273">
        <v>153</v>
      </c>
      <c r="G273">
        <v>447</v>
      </c>
      <c r="H273" t="s">
        <v>813</v>
      </c>
      <c r="I273">
        <v>1000</v>
      </c>
      <c r="J273">
        <v>24004159</v>
      </c>
      <c r="K273" t="s">
        <v>1628</v>
      </c>
      <c r="L273" t="s">
        <v>393</v>
      </c>
      <c r="M273" t="s">
        <v>1629</v>
      </c>
      <c r="N273">
        <v>68720</v>
      </c>
      <c r="O273">
        <v>3175</v>
      </c>
      <c r="P273" t="s">
        <v>1630</v>
      </c>
      <c r="Q273">
        <v>0</v>
      </c>
      <c r="R273" t="s">
        <v>1631</v>
      </c>
      <c r="S273" t="s">
        <v>1632</v>
      </c>
      <c r="T273">
        <v>191</v>
      </c>
      <c r="U273" t="s">
        <v>37</v>
      </c>
      <c r="V273" t="s">
        <v>38</v>
      </c>
      <c r="W273" t="s">
        <v>95</v>
      </c>
      <c r="X273">
        <v>110000000</v>
      </c>
      <c r="Y273">
        <v>2004</v>
      </c>
      <c r="Z273">
        <v>1000</v>
      </c>
      <c r="AA273">
        <v>5.8</v>
      </c>
      <c r="AB273">
        <v>2.35</v>
      </c>
      <c r="AC273">
        <v>0</v>
      </c>
    </row>
    <row r="274" spans="1:29">
      <c r="A274" t="s">
        <v>747</v>
      </c>
      <c r="C274" t="s">
        <v>1633</v>
      </c>
      <c r="D274">
        <v>174</v>
      </c>
      <c r="E274">
        <v>165</v>
      </c>
      <c r="F274">
        <v>0</v>
      </c>
      <c r="G274">
        <v>780</v>
      </c>
      <c r="H274" t="s">
        <v>802</v>
      </c>
      <c r="I274">
        <v>10000</v>
      </c>
      <c r="J274">
        <v>58183966</v>
      </c>
      <c r="K274" t="s">
        <v>1634</v>
      </c>
      <c r="L274" t="s">
        <v>166</v>
      </c>
      <c r="M274" t="s">
        <v>1635</v>
      </c>
      <c r="N274">
        <v>79186</v>
      </c>
      <c r="O274">
        <v>14196</v>
      </c>
      <c r="P274" t="s">
        <v>1045</v>
      </c>
      <c r="Q274">
        <v>1</v>
      </c>
      <c r="R274" t="s">
        <v>1636</v>
      </c>
      <c r="S274" t="s">
        <v>1637</v>
      </c>
      <c r="T274">
        <v>386</v>
      </c>
      <c r="U274" t="s">
        <v>37</v>
      </c>
      <c r="V274" t="s">
        <v>38</v>
      </c>
      <c r="W274" t="s">
        <v>585</v>
      </c>
      <c r="X274">
        <v>107000000</v>
      </c>
      <c r="Y274">
        <v>2001</v>
      </c>
      <c r="Z274">
        <v>851</v>
      </c>
      <c r="AA274">
        <v>6.8</v>
      </c>
      <c r="AB274">
        <v>2.35</v>
      </c>
      <c r="AC274">
        <v>0</v>
      </c>
    </row>
    <row r="275" spans="1:29">
      <c r="A275" t="s">
        <v>28</v>
      </c>
      <c r="C275" t="s">
        <v>1638</v>
      </c>
      <c r="D275">
        <v>109</v>
      </c>
      <c r="E275">
        <v>82</v>
      </c>
      <c r="F275">
        <v>34</v>
      </c>
      <c r="G275">
        <v>434</v>
      </c>
      <c r="H275" t="s">
        <v>1639</v>
      </c>
      <c r="I275">
        <v>760</v>
      </c>
      <c r="J275">
        <v>100446895</v>
      </c>
      <c r="K275" t="s">
        <v>787</v>
      </c>
      <c r="L275" t="s">
        <v>274</v>
      </c>
      <c r="M275" t="s">
        <v>1640</v>
      </c>
      <c r="N275">
        <v>36033</v>
      </c>
      <c r="O275">
        <v>2762</v>
      </c>
      <c r="P275" t="s">
        <v>1641</v>
      </c>
      <c r="Q275">
        <v>1</v>
      </c>
      <c r="R275" t="s">
        <v>1642</v>
      </c>
      <c r="S275" t="s">
        <v>1643</v>
      </c>
      <c r="T275">
        <v>456</v>
      </c>
      <c r="U275" t="s">
        <v>37</v>
      </c>
      <c r="V275" t="s">
        <v>38</v>
      </c>
      <c r="W275" t="s">
        <v>95</v>
      </c>
      <c r="X275">
        <v>109000000</v>
      </c>
      <c r="Y275">
        <v>2003</v>
      </c>
      <c r="Z275">
        <v>743</v>
      </c>
      <c r="AA275">
        <v>3.8</v>
      </c>
      <c r="AB275">
        <v>1.85</v>
      </c>
      <c r="AC275">
        <v>946</v>
      </c>
    </row>
    <row r="276" spans="1:29">
      <c r="A276" t="s">
        <v>28</v>
      </c>
      <c r="C276" t="s">
        <v>1039</v>
      </c>
      <c r="D276">
        <v>225</v>
      </c>
      <c r="E276">
        <v>115</v>
      </c>
      <c r="F276">
        <v>295</v>
      </c>
      <c r="G276">
        <v>466</v>
      </c>
      <c r="H276" t="s">
        <v>352</v>
      </c>
      <c r="I276">
        <v>10000</v>
      </c>
      <c r="J276">
        <v>144795350</v>
      </c>
      <c r="K276" t="s">
        <v>1644</v>
      </c>
      <c r="L276" t="s">
        <v>166</v>
      </c>
      <c r="M276" t="s">
        <v>1645</v>
      </c>
      <c r="N276">
        <v>387632</v>
      </c>
      <c r="O276">
        <v>12068</v>
      </c>
      <c r="P276" t="s">
        <v>1646</v>
      </c>
      <c r="Q276">
        <v>1</v>
      </c>
      <c r="R276" t="s">
        <v>1647</v>
      </c>
      <c r="S276" t="s">
        <v>1648</v>
      </c>
      <c r="T276">
        <v>789</v>
      </c>
      <c r="U276" t="s">
        <v>37</v>
      </c>
      <c r="V276" t="s">
        <v>38</v>
      </c>
      <c r="W276" t="s">
        <v>39</v>
      </c>
      <c r="X276">
        <v>120000000</v>
      </c>
      <c r="Y276">
        <v>2004</v>
      </c>
      <c r="Z276">
        <v>981</v>
      </c>
      <c r="AA276">
        <v>7.1</v>
      </c>
      <c r="AB276">
        <v>2.35</v>
      </c>
      <c r="AC276">
        <v>0</v>
      </c>
    </row>
    <row r="277" spans="1:29">
      <c r="A277" t="s">
        <v>28</v>
      </c>
      <c r="C277" t="s">
        <v>187</v>
      </c>
      <c r="D277">
        <v>239</v>
      </c>
      <c r="E277">
        <v>194</v>
      </c>
      <c r="F277">
        <v>0</v>
      </c>
      <c r="G277">
        <v>195</v>
      </c>
      <c r="H277" t="s">
        <v>41</v>
      </c>
      <c r="I277">
        <v>14000</v>
      </c>
      <c r="J277">
        <v>47396698</v>
      </c>
      <c r="K277" t="s">
        <v>1098</v>
      </c>
      <c r="L277" t="s">
        <v>228</v>
      </c>
      <c r="M277" t="s">
        <v>1649</v>
      </c>
      <c r="N277">
        <v>217373</v>
      </c>
      <c r="O277">
        <v>19600</v>
      </c>
      <c r="P277" t="s">
        <v>1650</v>
      </c>
      <c r="Q277">
        <v>1</v>
      </c>
      <c r="R277" t="s">
        <v>1651</v>
      </c>
      <c r="S277" t="s">
        <v>1652</v>
      </c>
      <c r="T277">
        <v>942</v>
      </c>
      <c r="U277" t="s">
        <v>37</v>
      </c>
      <c r="V277" t="s">
        <v>38</v>
      </c>
      <c r="W277" t="s">
        <v>585</v>
      </c>
      <c r="X277">
        <v>130000000</v>
      </c>
      <c r="Y277">
        <v>2005</v>
      </c>
      <c r="Z277">
        <v>5000</v>
      </c>
      <c r="AA277">
        <v>7.2</v>
      </c>
      <c r="AB277">
        <v>2.35</v>
      </c>
      <c r="AC277">
        <v>0</v>
      </c>
    </row>
    <row r="278" spans="1:29">
      <c r="A278" t="s">
        <v>28</v>
      </c>
      <c r="C278" t="s">
        <v>946</v>
      </c>
      <c r="D278">
        <v>101</v>
      </c>
      <c r="E278">
        <v>84</v>
      </c>
      <c r="F278">
        <v>50</v>
      </c>
      <c r="G278">
        <v>692</v>
      </c>
      <c r="H278" t="s">
        <v>1384</v>
      </c>
      <c r="I278">
        <v>979</v>
      </c>
      <c r="J278">
        <v>140015224</v>
      </c>
      <c r="K278" t="s">
        <v>787</v>
      </c>
      <c r="L278" t="s">
        <v>1653</v>
      </c>
      <c r="M278" t="s">
        <v>1654</v>
      </c>
      <c r="N278">
        <v>94172</v>
      </c>
      <c r="O278">
        <v>3382</v>
      </c>
      <c r="P278" t="s">
        <v>1655</v>
      </c>
      <c r="Q278">
        <v>0</v>
      </c>
      <c r="R278" t="s">
        <v>1656</v>
      </c>
      <c r="S278" t="s">
        <v>1657</v>
      </c>
      <c r="T278">
        <v>179</v>
      </c>
      <c r="U278" t="s">
        <v>37</v>
      </c>
      <c r="V278" t="s">
        <v>767</v>
      </c>
      <c r="W278" t="s">
        <v>95</v>
      </c>
      <c r="X278">
        <v>133000000</v>
      </c>
      <c r="Y278">
        <v>1999</v>
      </c>
      <c r="Z278">
        <v>886</v>
      </c>
      <c r="AA278">
        <v>5.9</v>
      </c>
      <c r="AB278">
        <v>1.85</v>
      </c>
      <c r="AC278">
        <v>0</v>
      </c>
    </row>
    <row r="279" spans="1:29">
      <c r="A279" t="s">
        <v>28</v>
      </c>
      <c r="C279" t="s">
        <v>1658</v>
      </c>
      <c r="D279">
        <v>228</v>
      </c>
      <c r="E279">
        <v>97</v>
      </c>
      <c r="F279">
        <v>63</v>
      </c>
      <c r="G279">
        <v>525</v>
      </c>
      <c r="H279" t="s">
        <v>1659</v>
      </c>
      <c r="I279">
        <v>852</v>
      </c>
      <c r="J279">
        <v>104374107</v>
      </c>
      <c r="K279" t="s">
        <v>1660</v>
      </c>
      <c r="L279" t="s">
        <v>901</v>
      </c>
      <c r="M279" t="s">
        <v>1661</v>
      </c>
      <c r="N279">
        <v>89351</v>
      </c>
      <c r="O279">
        <v>2480</v>
      </c>
      <c r="P279" t="s">
        <v>1662</v>
      </c>
      <c r="Q279">
        <v>0</v>
      </c>
      <c r="R279" t="s">
        <v>1663</v>
      </c>
      <c r="S279" t="s">
        <v>1664</v>
      </c>
      <c r="T279">
        <v>214</v>
      </c>
      <c r="U279" t="s">
        <v>37</v>
      </c>
      <c r="V279" t="s">
        <v>38</v>
      </c>
      <c r="W279" t="s">
        <v>277</v>
      </c>
      <c r="X279">
        <v>105000000</v>
      </c>
      <c r="Y279">
        <v>2009</v>
      </c>
      <c r="Z279">
        <v>578</v>
      </c>
      <c r="AA279">
        <v>7.1</v>
      </c>
      <c r="AB279">
        <v>1.85</v>
      </c>
      <c r="AC279">
        <v>5000</v>
      </c>
    </row>
    <row r="280" spans="1:29">
      <c r="A280" t="s">
        <v>28</v>
      </c>
      <c r="C280" t="s">
        <v>187</v>
      </c>
      <c r="D280">
        <v>568</v>
      </c>
      <c r="E280">
        <v>151</v>
      </c>
      <c r="F280">
        <v>0</v>
      </c>
      <c r="G280">
        <v>372</v>
      </c>
      <c r="H280" t="s">
        <v>1665</v>
      </c>
      <c r="I280">
        <v>13000</v>
      </c>
      <c r="J280">
        <v>228430993</v>
      </c>
      <c r="K280" t="s">
        <v>659</v>
      </c>
      <c r="L280" t="s">
        <v>1157</v>
      </c>
      <c r="M280" t="s">
        <v>1666</v>
      </c>
      <c r="N280">
        <v>472488</v>
      </c>
      <c r="O280">
        <v>14831</v>
      </c>
      <c r="P280" t="s">
        <v>1667</v>
      </c>
      <c r="Q280">
        <v>1</v>
      </c>
      <c r="R280" t="s">
        <v>1668</v>
      </c>
      <c r="S280" t="s">
        <v>1669</v>
      </c>
      <c r="T280">
        <v>1023</v>
      </c>
      <c r="U280" t="s">
        <v>37</v>
      </c>
      <c r="V280" t="s">
        <v>38</v>
      </c>
      <c r="W280" t="s">
        <v>39</v>
      </c>
      <c r="X280">
        <v>108000000</v>
      </c>
      <c r="Y280">
        <v>2015</v>
      </c>
      <c r="Z280">
        <v>801</v>
      </c>
      <c r="AA280">
        <v>8.1</v>
      </c>
      <c r="AB280">
        <v>2.35</v>
      </c>
      <c r="AC280">
        <v>153000</v>
      </c>
    </row>
    <row r="281" spans="1:29">
      <c r="C281" t="s">
        <v>1670</v>
      </c>
      <c r="E281">
        <v>22</v>
      </c>
      <c r="F281">
        <v>0</v>
      </c>
      <c r="I281">
        <v>5</v>
      </c>
      <c r="K281" t="s">
        <v>1671</v>
      </c>
      <c r="L281" t="s">
        <v>1672</v>
      </c>
      <c r="M281" t="s">
        <v>1673</v>
      </c>
      <c r="N281">
        <v>6</v>
      </c>
      <c r="O281">
        <v>5</v>
      </c>
      <c r="Q281">
        <v>0</v>
      </c>
      <c r="S281" t="s">
        <v>1674</v>
      </c>
      <c r="AA281">
        <v>7.2</v>
      </c>
      <c r="AC281">
        <v>0</v>
      </c>
    </row>
    <row r="282" spans="1:29">
      <c r="A282" t="s">
        <v>28</v>
      </c>
      <c r="C282" t="s">
        <v>278</v>
      </c>
      <c r="D282">
        <v>257</v>
      </c>
      <c r="E282">
        <v>136</v>
      </c>
      <c r="F282">
        <v>0</v>
      </c>
      <c r="G282">
        <v>3000</v>
      </c>
      <c r="H282" t="s">
        <v>272</v>
      </c>
      <c r="I282">
        <v>19000</v>
      </c>
      <c r="J282">
        <v>35799026</v>
      </c>
      <c r="K282" t="s">
        <v>1675</v>
      </c>
      <c r="L282" t="s">
        <v>100</v>
      </c>
      <c r="M282" t="s">
        <v>1676</v>
      </c>
      <c r="N282">
        <v>263329</v>
      </c>
      <c r="O282">
        <v>34839</v>
      </c>
      <c r="P282" t="s">
        <v>656</v>
      </c>
      <c r="Q282">
        <v>1</v>
      </c>
      <c r="R282" t="s">
        <v>1677</v>
      </c>
      <c r="S282" t="s">
        <v>1678</v>
      </c>
      <c r="T282">
        <v>899</v>
      </c>
      <c r="U282" t="s">
        <v>37</v>
      </c>
      <c r="V282" t="s">
        <v>38</v>
      </c>
      <c r="W282" t="s">
        <v>39</v>
      </c>
      <c r="X282">
        <v>126000000</v>
      </c>
      <c r="Y282">
        <v>2005</v>
      </c>
      <c r="Z282">
        <v>12000</v>
      </c>
      <c r="AA282">
        <v>6.9</v>
      </c>
      <c r="AB282">
        <v>2.35</v>
      </c>
      <c r="AC282">
        <v>0</v>
      </c>
    </row>
    <row r="283" spans="1:29">
      <c r="A283" t="s">
        <v>28</v>
      </c>
      <c r="C283" t="s">
        <v>1679</v>
      </c>
      <c r="D283">
        <v>62</v>
      </c>
      <c r="E283">
        <v>104</v>
      </c>
      <c r="F283">
        <v>23</v>
      </c>
      <c r="G283">
        <v>591</v>
      </c>
      <c r="H283" t="s">
        <v>1680</v>
      </c>
      <c r="I283">
        <v>752</v>
      </c>
      <c r="J283">
        <v>6712451</v>
      </c>
      <c r="K283" t="s">
        <v>1681</v>
      </c>
      <c r="L283" t="s">
        <v>1682</v>
      </c>
      <c r="M283" t="s">
        <v>1683</v>
      </c>
      <c r="N283">
        <v>4102</v>
      </c>
      <c r="O283">
        <v>3133</v>
      </c>
      <c r="P283" t="s">
        <v>550</v>
      </c>
      <c r="Q283">
        <v>0</v>
      </c>
      <c r="R283" t="s">
        <v>1684</v>
      </c>
      <c r="S283" t="s">
        <v>1685</v>
      </c>
      <c r="T283">
        <v>89</v>
      </c>
      <c r="U283" t="s">
        <v>37</v>
      </c>
      <c r="V283" t="s">
        <v>1686</v>
      </c>
      <c r="W283" t="s">
        <v>585</v>
      </c>
      <c r="X283">
        <v>90000000</v>
      </c>
      <c r="Y283">
        <v>2001</v>
      </c>
      <c r="Z283">
        <v>631</v>
      </c>
      <c r="AA283">
        <v>4.4000000000000004</v>
      </c>
      <c r="AB283">
        <v>1.85</v>
      </c>
      <c r="AC283">
        <v>53</v>
      </c>
    </row>
    <row r="284" spans="1:29">
      <c r="A284" t="s">
        <v>28</v>
      </c>
      <c r="C284" t="s">
        <v>1687</v>
      </c>
      <c r="D284">
        <v>175</v>
      </c>
      <c r="E284">
        <v>127</v>
      </c>
      <c r="F284">
        <v>57</v>
      </c>
      <c r="G284">
        <v>3000</v>
      </c>
      <c r="H284" t="s">
        <v>565</v>
      </c>
      <c r="I284">
        <v>12000</v>
      </c>
      <c r="J284">
        <v>101643008</v>
      </c>
      <c r="K284" t="s">
        <v>334</v>
      </c>
      <c r="L284" t="s">
        <v>705</v>
      </c>
      <c r="M284" t="s">
        <v>1688</v>
      </c>
      <c r="N284">
        <v>218341</v>
      </c>
      <c r="O284">
        <v>29069</v>
      </c>
      <c r="P284" t="s">
        <v>1689</v>
      </c>
      <c r="Q284">
        <v>1</v>
      </c>
      <c r="R284" t="s">
        <v>1690</v>
      </c>
      <c r="S284" t="s">
        <v>1691</v>
      </c>
      <c r="T284">
        <v>498</v>
      </c>
      <c r="U284" t="s">
        <v>37</v>
      </c>
      <c r="V284" t="s">
        <v>38</v>
      </c>
      <c r="W284" t="s">
        <v>39</v>
      </c>
      <c r="X284">
        <v>90000000</v>
      </c>
      <c r="Y284">
        <v>2000</v>
      </c>
      <c r="Z284">
        <v>11000</v>
      </c>
      <c r="AA284">
        <v>6.5</v>
      </c>
      <c r="AB284">
        <v>2.35</v>
      </c>
      <c r="AC284">
        <v>0</v>
      </c>
    </row>
    <row r="285" spans="1:29">
      <c r="A285" t="s">
        <v>28</v>
      </c>
      <c r="C285" t="s">
        <v>187</v>
      </c>
      <c r="D285">
        <v>265</v>
      </c>
      <c r="E285">
        <v>171</v>
      </c>
      <c r="F285">
        <v>0</v>
      </c>
      <c r="G285">
        <v>695</v>
      </c>
      <c r="H285" t="s">
        <v>1692</v>
      </c>
      <c r="I285">
        <v>3000</v>
      </c>
      <c r="J285">
        <v>187670866</v>
      </c>
      <c r="K285" t="s">
        <v>1693</v>
      </c>
      <c r="L285" t="s">
        <v>656</v>
      </c>
      <c r="M285" t="s">
        <v>1694</v>
      </c>
      <c r="N285">
        <v>982637</v>
      </c>
      <c r="O285">
        <v>6521</v>
      </c>
      <c r="P285" t="s">
        <v>1695</v>
      </c>
      <c r="Q285">
        <v>0</v>
      </c>
      <c r="R285" t="s">
        <v>1696</v>
      </c>
      <c r="S285" t="s">
        <v>1697</v>
      </c>
      <c r="T285">
        <v>2368</v>
      </c>
      <c r="U285" t="s">
        <v>37</v>
      </c>
      <c r="V285" t="s">
        <v>38</v>
      </c>
      <c r="W285" t="s">
        <v>585</v>
      </c>
      <c r="X285">
        <v>103000000</v>
      </c>
      <c r="Y285">
        <v>2000</v>
      </c>
      <c r="Z285">
        <v>933</v>
      </c>
      <c r="AA285">
        <v>8.5</v>
      </c>
      <c r="AB285">
        <v>2.35</v>
      </c>
      <c r="AC285">
        <v>21000</v>
      </c>
    </row>
    <row r="286" spans="1:29">
      <c r="A286" t="s">
        <v>28</v>
      </c>
      <c r="C286" t="s">
        <v>389</v>
      </c>
      <c r="D286">
        <v>252</v>
      </c>
      <c r="E286">
        <v>145</v>
      </c>
      <c r="F286">
        <v>14000</v>
      </c>
      <c r="G286">
        <v>533</v>
      </c>
      <c r="H286" t="s">
        <v>1698</v>
      </c>
      <c r="I286">
        <v>10000</v>
      </c>
      <c r="J286">
        <v>132014112</v>
      </c>
      <c r="K286" t="s">
        <v>1644</v>
      </c>
      <c r="L286" t="s">
        <v>523</v>
      </c>
      <c r="M286" t="s">
        <v>1699</v>
      </c>
      <c r="N286">
        <v>399651</v>
      </c>
      <c r="O286">
        <v>12546</v>
      </c>
      <c r="P286" t="s">
        <v>1700</v>
      </c>
      <c r="Q286">
        <v>0</v>
      </c>
      <c r="R286" t="s">
        <v>1701</v>
      </c>
      <c r="S286" t="s">
        <v>1702</v>
      </c>
      <c r="T286">
        <v>1331</v>
      </c>
      <c r="U286" t="s">
        <v>37</v>
      </c>
      <c r="V286" t="s">
        <v>38</v>
      </c>
      <c r="W286" t="s">
        <v>39</v>
      </c>
      <c r="X286">
        <v>102000000</v>
      </c>
      <c r="Y286">
        <v>2002</v>
      </c>
      <c r="Z286">
        <v>798</v>
      </c>
      <c r="AA286">
        <v>7.7</v>
      </c>
      <c r="AB286">
        <v>2.35</v>
      </c>
      <c r="AC286">
        <v>0</v>
      </c>
    </row>
    <row r="287" spans="1:29">
      <c r="A287" t="s">
        <v>28</v>
      </c>
      <c r="C287" t="s">
        <v>1252</v>
      </c>
      <c r="D287">
        <v>232</v>
      </c>
      <c r="E287">
        <v>174</v>
      </c>
      <c r="F287">
        <v>0</v>
      </c>
      <c r="G287">
        <v>9000</v>
      </c>
      <c r="H287" t="s">
        <v>108</v>
      </c>
      <c r="I287">
        <v>11000</v>
      </c>
      <c r="J287">
        <v>261970615</v>
      </c>
      <c r="K287" t="s">
        <v>105</v>
      </c>
      <c r="L287" t="s">
        <v>104</v>
      </c>
      <c r="M287" t="s">
        <v>1703</v>
      </c>
      <c r="N287">
        <v>387616</v>
      </c>
      <c r="O287">
        <v>35672</v>
      </c>
      <c r="P287" t="s">
        <v>1205</v>
      </c>
      <c r="Q287">
        <v>1</v>
      </c>
      <c r="R287" t="s">
        <v>1704</v>
      </c>
      <c r="S287" t="s">
        <v>1705</v>
      </c>
      <c r="T287">
        <v>858</v>
      </c>
      <c r="U287" t="s">
        <v>37</v>
      </c>
      <c r="V287" t="s">
        <v>56</v>
      </c>
      <c r="W287" t="s">
        <v>95</v>
      </c>
      <c r="X287">
        <v>100000000</v>
      </c>
      <c r="Y287">
        <v>2002</v>
      </c>
      <c r="Z287">
        <v>10000</v>
      </c>
      <c r="AA287">
        <v>7.4</v>
      </c>
      <c r="AB287">
        <v>2.35</v>
      </c>
      <c r="AC287">
        <v>0</v>
      </c>
    </row>
    <row r="288" spans="1:29">
      <c r="A288" t="s">
        <v>747</v>
      </c>
      <c r="C288" t="s">
        <v>313</v>
      </c>
      <c r="D288">
        <v>400</v>
      </c>
      <c r="E288">
        <v>144</v>
      </c>
      <c r="F288">
        <v>258</v>
      </c>
      <c r="G288">
        <v>834</v>
      </c>
      <c r="H288" t="s">
        <v>1706</v>
      </c>
      <c r="I288">
        <v>6000</v>
      </c>
      <c r="J288">
        <v>167007184</v>
      </c>
      <c r="K288" t="s">
        <v>50</v>
      </c>
      <c r="L288" t="s">
        <v>199</v>
      </c>
      <c r="M288" t="s">
        <v>1707</v>
      </c>
      <c r="N288">
        <v>470483</v>
      </c>
      <c r="O288">
        <v>9125</v>
      </c>
      <c r="P288" t="s">
        <v>1708</v>
      </c>
      <c r="Q288">
        <v>1</v>
      </c>
      <c r="R288" t="s">
        <v>1709</v>
      </c>
      <c r="S288" t="s">
        <v>1710</v>
      </c>
      <c r="T288">
        <v>2301</v>
      </c>
      <c r="U288" t="s">
        <v>37</v>
      </c>
      <c r="V288" t="s">
        <v>56</v>
      </c>
      <c r="W288" t="s">
        <v>39</v>
      </c>
      <c r="X288">
        <v>150000000</v>
      </c>
      <c r="Y288">
        <v>2006</v>
      </c>
      <c r="Z288">
        <v>1000</v>
      </c>
      <c r="AA288">
        <v>8</v>
      </c>
      <c r="AB288">
        <v>2.35</v>
      </c>
      <c r="AC288">
        <v>0</v>
      </c>
    </row>
    <row r="289" spans="1:29">
      <c r="A289" t="s">
        <v>28</v>
      </c>
      <c r="C289" t="s">
        <v>255</v>
      </c>
      <c r="D289">
        <v>230</v>
      </c>
      <c r="E289">
        <v>119</v>
      </c>
      <c r="F289">
        <v>13000</v>
      </c>
      <c r="G289">
        <v>567</v>
      </c>
      <c r="H289" t="s">
        <v>1711</v>
      </c>
      <c r="I289">
        <v>1000</v>
      </c>
      <c r="J289">
        <v>180011740</v>
      </c>
      <c r="K289" t="s">
        <v>227</v>
      </c>
      <c r="L289" t="s">
        <v>587</v>
      </c>
      <c r="M289" t="s">
        <v>1712</v>
      </c>
      <c r="N289">
        <v>177725</v>
      </c>
      <c r="O289">
        <v>2776</v>
      </c>
      <c r="P289" t="s">
        <v>1713</v>
      </c>
      <c r="Q289">
        <v>0</v>
      </c>
      <c r="R289" t="s">
        <v>1714</v>
      </c>
      <c r="S289" t="s">
        <v>1715</v>
      </c>
      <c r="T289">
        <v>1368</v>
      </c>
      <c r="U289" t="s">
        <v>37</v>
      </c>
      <c r="V289" t="s">
        <v>38</v>
      </c>
      <c r="W289" t="s">
        <v>39</v>
      </c>
      <c r="X289">
        <v>100000000</v>
      </c>
      <c r="Y289">
        <v>2001</v>
      </c>
      <c r="Z289">
        <v>658</v>
      </c>
      <c r="AA289">
        <v>5.7</v>
      </c>
      <c r="AB289">
        <v>2.35</v>
      </c>
      <c r="AC289">
        <v>0</v>
      </c>
    </row>
    <row r="290" spans="1:29">
      <c r="A290" t="s">
        <v>28</v>
      </c>
      <c r="C290" t="s">
        <v>29</v>
      </c>
      <c r="D290">
        <v>210</v>
      </c>
      <c r="E290">
        <v>153</v>
      </c>
      <c r="F290">
        <v>0</v>
      </c>
      <c r="G290">
        <v>539</v>
      </c>
      <c r="H290" t="s">
        <v>1716</v>
      </c>
      <c r="I290">
        <v>780</v>
      </c>
      <c r="J290">
        <v>204843350</v>
      </c>
      <c r="K290" t="s">
        <v>647</v>
      </c>
      <c r="L290" t="s">
        <v>1045</v>
      </c>
      <c r="M290" t="s">
        <v>1717</v>
      </c>
      <c r="N290">
        <v>744891</v>
      </c>
      <c r="O290">
        <v>2829</v>
      </c>
      <c r="P290" t="s">
        <v>1718</v>
      </c>
      <c r="Q290">
        <v>0</v>
      </c>
      <c r="R290" t="s">
        <v>1719</v>
      </c>
      <c r="S290" t="s">
        <v>1720</v>
      </c>
      <c r="T290">
        <v>983</v>
      </c>
      <c r="U290" t="s">
        <v>37</v>
      </c>
      <c r="V290" t="s">
        <v>38</v>
      </c>
      <c r="W290" t="s">
        <v>585</v>
      </c>
      <c r="X290">
        <v>102000000</v>
      </c>
      <c r="Y290">
        <v>1991</v>
      </c>
      <c r="Z290">
        <v>604</v>
      </c>
      <c r="AA290">
        <v>8.5</v>
      </c>
      <c r="AB290">
        <v>2.35</v>
      </c>
      <c r="AC290">
        <v>13000</v>
      </c>
    </row>
    <row r="291" spans="1:29">
      <c r="A291" t="s">
        <v>28</v>
      </c>
      <c r="C291" t="s">
        <v>1633</v>
      </c>
      <c r="D291">
        <v>357</v>
      </c>
      <c r="E291">
        <v>140</v>
      </c>
      <c r="F291">
        <v>0</v>
      </c>
      <c r="G291">
        <v>1000</v>
      </c>
      <c r="H291" t="s">
        <v>58</v>
      </c>
      <c r="I291">
        <v>40000</v>
      </c>
      <c r="J291">
        <v>97030725</v>
      </c>
      <c r="K291" t="s">
        <v>1721</v>
      </c>
      <c r="L291" t="s">
        <v>43</v>
      </c>
      <c r="M291" t="s">
        <v>1722</v>
      </c>
      <c r="N291">
        <v>230931</v>
      </c>
      <c r="O291">
        <v>64599</v>
      </c>
      <c r="P291" t="s">
        <v>160</v>
      </c>
      <c r="Q291">
        <v>1</v>
      </c>
      <c r="R291" t="s">
        <v>1723</v>
      </c>
      <c r="S291" t="s">
        <v>1724</v>
      </c>
      <c r="T291">
        <v>585</v>
      </c>
      <c r="U291" t="s">
        <v>37</v>
      </c>
      <c r="V291" t="s">
        <v>38</v>
      </c>
      <c r="W291" t="s">
        <v>585</v>
      </c>
      <c r="X291">
        <v>100000000</v>
      </c>
      <c r="Y291">
        <v>2009</v>
      </c>
      <c r="Z291">
        <v>23000</v>
      </c>
      <c r="AA291">
        <v>7</v>
      </c>
      <c r="AB291">
        <v>2.35</v>
      </c>
      <c r="AC291">
        <v>0</v>
      </c>
    </row>
    <row r="292" spans="1:29">
      <c r="A292" t="s">
        <v>28</v>
      </c>
      <c r="C292" t="s">
        <v>187</v>
      </c>
      <c r="D292">
        <v>300</v>
      </c>
      <c r="E292">
        <v>176</v>
      </c>
      <c r="F292">
        <v>0</v>
      </c>
      <c r="G292">
        <v>561</v>
      </c>
      <c r="H292" t="s">
        <v>1725</v>
      </c>
      <c r="I292">
        <v>18000</v>
      </c>
      <c r="J292">
        <v>130127620</v>
      </c>
      <c r="K292" t="s">
        <v>1726</v>
      </c>
      <c r="L292" t="s">
        <v>1727</v>
      </c>
      <c r="M292" t="s">
        <v>1728</v>
      </c>
      <c r="N292">
        <v>324671</v>
      </c>
      <c r="O292">
        <v>20354</v>
      </c>
      <c r="P292" t="s">
        <v>1729</v>
      </c>
      <c r="Q292">
        <v>0</v>
      </c>
      <c r="R292" t="s">
        <v>1730</v>
      </c>
      <c r="S292" t="s">
        <v>1731</v>
      </c>
      <c r="T292">
        <v>458</v>
      </c>
      <c r="U292" t="s">
        <v>37</v>
      </c>
      <c r="V292" t="s">
        <v>38</v>
      </c>
      <c r="W292" t="s">
        <v>585</v>
      </c>
      <c r="X292">
        <v>100000000</v>
      </c>
      <c r="Y292">
        <v>2007</v>
      </c>
      <c r="Z292">
        <v>782</v>
      </c>
      <c r="AA292">
        <v>7.8</v>
      </c>
      <c r="AB292">
        <v>1.85</v>
      </c>
      <c r="AC292">
        <v>0</v>
      </c>
    </row>
    <row r="293" spans="1:29">
      <c r="A293" t="s">
        <v>28</v>
      </c>
      <c r="C293" t="s">
        <v>29</v>
      </c>
      <c r="D293">
        <v>94</v>
      </c>
      <c r="E293">
        <v>141</v>
      </c>
      <c r="F293">
        <v>0</v>
      </c>
      <c r="G293">
        <v>618</v>
      </c>
      <c r="H293" t="s">
        <v>1732</v>
      </c>
      <c r="I293">
        <v>2000</v>
      </c>
      <c r="J293">
        <v>146282411</v>
      </c>
      <c r="K293" t="s">
        <v>1733</v>
      </c>
      <c r="L293" t="s">
        <v>1734</v>
      </c>
      <c r="M293" t="s">
        <v>1735</v>
      </c>
      <c r="N293">
        <v>190439</v>
      </c>
      <c r="O293">
        <v>4528</v>
      </c>
      <c r="P293" t="s">
        <v>1736</v>
      </c>
      <c r="Q293">
        <v>0</v>
      </c>
      <c r="R293" t="s">
        <v>1737</v>
      </c>
      <c r="S293" t="s">
        <v>1738</v>
      </c>
      <c r="T293">
        <v>351</v>
      </c>
      <c r="U293" t="s">
        <v>37</v>
      </c>
      <c r="V293" t="s">
        <v>38</v>
      </c>
      <c r="W293" t="s">
        <v>585</v>
      </c>
      <c r="X293">
        <v>115000000</v>
      </c>
      <c r="Y293">
        <v>1994</v>
      </c>
      <c r="Z293">
        <v>1000</v>
      </c>
      <c r="AA293">
        <v>7.2</v>
      </c>
      <c r="AB293">
        <v>2.35</v>
      </c>
      <c r="AC293">
        <v>0</v>
      </c>
    </row>
    <row r="294" spans="1:29">
      <c r="A294" t="s">
        <v>28</v>
      </c>
      <c r="C294" t="s">
        <v>1739</v>
      </c>
      <c r="D294">
        <v>267</v>
      </c>
      <c r="E294">
        <v>106</v>
      </c>
      <c r="F294">
        <v>12000</v>
      </c>
      <c r="G294">
        <v>385</v>
      </c>
      <c r="H294" t="s">
        <v>282</v>
      </c>
      <c r="I294">
        <v>18000</v>
      </c>
      <c r="J294">
        <v>65452312</v>
      </c>
      <c r="K294" t="s">
        <v>334</v>
      </c>
      <c r="L294" t="s">
        <v>1727</v>
      </c>
      <c r="M294" t="s">
        <v>1740</v>
      </c>
      <c r="N294">
        <v>149998</v>
      </c>
      <c r="O294">
        <v>19906</v>
      </c>
      <c r="P294" t="s">
        <v>1741</v>
      </c>
      <c r="Q294">
        <v>1</v>
      </c>
      <c r="R294" t="s">
        <v>1742</v>
      </c>
      <c r="S294" t="s">
        <v>1743</v>
      </c>
      <c r="T294">
        <v>285</v>
      </c>
      <c r="U294" t="s">
        <v>37</v>
      </c>
      <c r="V294" t="s">
        <v>38</v>
      </c>
      <c r="W294" t="s">
        <v>585</v>
      </c>
      <c r="X294">
        <v>100000000</v>
      </c>
      <c r="Y294">
        <v>2009</v>
      </c>
      <c r="Z294">
        <v>464</v>
      </c>
      <c r="AA294">
        <v>6.4</v>
      </c>
      <c r="AB294">
        <v>2.35</v>
      </c>
      <c r="AC294">
        <v>0</v>
      </c>
    </row>
    <row r="295" spans="1:29">
      <c r="A295" t="s">
        <v>28</v>
      </c>
      <c r="C295" t="s">
        <v>1744</v>
      </c>
      <c r="D295">
        <v>180</v>
      </c>
      <c r="E295">
        <v>98</v>
      </c>
      <c r="F295">
        <v>80</v>
      </c>
      <c r="G295">
        <v>708</v>
      </c>
      <c r="H295" t="s">
        <v>1745</v>
      </c>
      <c r="I295">
        <v>22000</v>
      </c>
      <c r="J295">
        <v>148383780</v>
      </c>
      <c r="K295" t="s">
        <v>1681</v>
      </c>
      <c r="L295" t="s">
        <v>1746</v>
      </c>
      <c r="M295" t="s">
        <v>1747</v>
      </c>
      <c r="N295">
        <v>85531</v>
      </c>
      <c r="O295">
        <v>24082</v>
      </c>
      <c r="P295" t="s">
        <v>1748</v>
      </c>
      <c r="Q295">
        <v>10</v>
      </c>
      <c r="R295" t="s">
        <v>1749</v>
      </c>
      <c r="S295" t="s">
        <v>1750</v>
      </c>
      <c r="T295">
        <v>152</v>
      </c>
      <c r="U295" t="s">
        <v>37</v>
      </c>
      <c r="V295" t="s">
        <v>38</v>
      </c>
      <c r="W295" t="s">
        <v>39</v>
      </c>
      <c r="X295">
        <v>100000000</v>
      </c>
      <c r="Y295">
        <v>2010</v>
      </c>
      <c r="Z295">
        <v>713</v>
      </c>
      <c r="AA295">
        <v>5.5</v>
      </c>
      <c r="AB295">
        <v>1.85</v>
      </c>
      <c r="AC295">
        <v>0</v>
      </c>
    </row>
    <row r="296" spans="1:29">
      <c r="A296" t="s">
        <v>28</v>
      </c>
      <c r="C296" t="s">
        <v>1751</v>
      </c>
      <c r="D296">
        <v>265</v>
      </c>
      <c r="E296">
        <v>116</v>
      </c>
      <c r="F296">
        <v>285</v>
      </c>
      <c r="G296">
        <v>107</v>
      </c>
      <c r="H296" t="s">
        <v>1249</v>
      </c>
      <c r="I296">
        <v>12000</v>
      </c>
      <c r="J296">
        <v>119219978</v>
      </c>
      <c r="K296" t="s">
        <v>1752</v>
      </c>
      <c r="L296" t="s">
        <v>1072</v>
      </c>
      <c r="M296" t="s">
        <v>1753</v>
      </c>
      <c r="N296">
        <v>189806</v>
      </c>
      <c r="O296">
        <v>20233</v>
      </c>
      <c r="P296" t="s">
        <v>1754</v>
      </c>
      <c r="Q296">
        <v>2</v>
      </c>
      <c r="R296" t="s">
        <v>1755</v>
      </c>
      <c r="S296" t="s">
        <v>1756</v>
      </c>
      <c r="T296">
        <v>316</v>
      </c>
      <c r="U296" t="s">
        <v>37</v>
      </c>
      <c r="V296" t="s">
        <v>38</v>
      </c>
      <c r="W296" t="s">
        <v>39</v>
      </c>
      <c r="X296">
        <v>100000000</v>
      </c>
      <c r="Y296">
        <v>2010</v>
      </c>
      <c r="Z296">
        <v>8000</v>
      </c>
      <c r="AA296">
        <v>6.7</v>
      </c>
      <c r="AB296">
        <v>2.35</v>
      </c>
      <c r="AC296">
        <v>16000</v>
      </c>
    </row>
    <row r="297" spans="1:29">
      <c r="A297" t="s">
        <v>28</v>
      </c>
      <c r="C297" t="s">
        <v>1757</v>
      </c>
      <c r="D297">
        <v>81</v>
      </c>
      <c r="E297">
        <v>115</v>
      </c>
      <c r="F297">
        <v>55</v>
      </c>
      <c r="G297">
        <v>383</v>
      </c>
      <c r="H297" t="s">
        <v>1441</v>
      </c>
      <c r="I297">
        <v>1000</v>
      </c>
      <c r="J297">
        <v>101228120</v>
      </c>
      <c r="K297" t="s">
        <v>1758</v>
      </c>
      <c r="L297" t="s">
        <v>1759</v>
      </c>
      <c r="M297" t="s">
        <v>1760</v>
      </c>
      <c r="N297">
        <v>84424</v>
      </c>
      <c r="O297">
        <v>3454</v>
      </c>
      <c r="P297" t="s">
        <v>1761</v>
      </c>
      <c r="Q297">
        <v>1</v>
      </c>
      <c r="R297" t="s">
        <v>1762</v>
      </c>
      <c r="S297" t="s">
        <v>1763</v>
      </c>
      <c r="T297">
        <v>131</v>
      </c>
      <c r="U297" t="s">
        <v>37</v>
      </c>
      <c r="V297" t="s">
        <v>38</v>
      </c>
      <c r="W297" t="s">
        <v>585</v>
      </c>
      <c r="X297">
        <v>100000000</v>
      </c>
      <c r="Y297">
        <v>1996</v>
      </c>
      <c r="Z297">
        <v>773</v>
      </c>
      <c r="AA297">
        <v>6.1</v>
      </c>
      <c r="AB297">
        <v>2.35</v>
      </c>
      <c r="AC297">
        <v>0</v>
      </c>
    </row>
    <row r="298" spans="1:29">
      <c r="A298" t="s">
        <v>28</v>
      </c>
      <c r="C298" t="s">
        <v>1764</v>
      </c>
      <c r="D298">
        <v>765</v>
      </c>
      <c r="E298">
        <v>165</v>
      </c>
      <c r="F298">
        <v>16000</v>
      </c>
      <c r="G298">
        <v>265</v>
      </c>
      <c r="H298" t="s">
        <v>51</v>
      </c>
      <c r="I298">
        <v>29000</v>
      </c>
      <c r="J298">
        <v>162804648</v>
      </c>
      <c r="K298" t="s">
        <v>1765</v>
      </c>
      <c r="L298" t="s">
        <v>215</v>
      </c>
      <c r="M298" t="s">
        <v>1766</v>
      </c>
      <c r="N298">
        <v>955174</v>
      </c>
      <c r="O298">
        <v>40978</v>
      </c>
      <c r="P298" t="s">
        <v>1371</v>
      </c>
      <c r="Q298">
        <v>1</v>
      </c>
      <c r="R298" t="s">
        <v>1767</v>
      </c>
      <c r="S298" t="s">
        <v>1768</v>
      </c>
      <c r="T298">
        <v>1193</v>
      </c>
      <c r="U298" t="s">
        <v>37</v>
      </c>
      <c r="V298" t="s">
        <v>38</v>
      </c>
      <c r="W298" t="s">
        <v>585</v>
      </c>
      <c r="X298">
        <v>100000000</v>
      </c>
      <c r="Y298">
        <v>2012</v>
      </c>
      <c r="Z298">
        <v>11000</v>
      </c>
      <c r="AA298">
        <v>8.5</v>
      </c>
      <c r="AB298">
        <v>2.35</v>
      </c>
      <c r="AC298">
        <v>199000</v>
      </c>
    </row>
    <row r="299" spans="1:29">
      <c r="A299" t="s">
        <v>28</v>
      </c>
      <c r="C299" t="s">
        <v>1769</v>
      </c>
      <c r="D299">
        <v>80</v>
      </c>
      <c r="E299">
        <v>91</v>
      </c>
      <c r="F299">
        <v>21</v>
      </c>
      <c r="G299">
        <v>542</v>
      </c>
      <c r="H299" t="s">
        <v>1770</v>
      </c>
      <c r="I299">
        <v>2000</v>
      </c>
      <c r="J299">
        <v>100117603</v>
      </c>
      <c r="K299" t="s">
        <v>1771</v>
      </c>
      <c r="L299" t="s">
        <v>1375</v>
      </c>
      <c r="M299" t="s">
        <v>1772</v>
      </c>
      <c r="N299">
        <v>102933</v>
      </c>
      <c r="O299">
        <v>4842</v>
      </c>
      <c r="P299" t="s">
        <v>1773</v>
      </c>
      <c r="Q299">
        <v>0</v>
      </c>
      <c r="R299" t="s">
        <v>1774</v>
      </c>
      <c r="S299" t="s">
        <v>1775</v>
      </c>
      <c r="T299">
        <v>230</v>
      </c>
      <c r="U299" t="s">
        <v>37</v>
      </c>
      <c r="V299" t="s">
        <v>38</v>
      </c>
      <c r="W299" t="s">
        <v>277</v>
      </c>
      <c r="X299">
        <v>100000000</v>
      </c>
      <c r="Y299">
        <v>1996</v>
      </c>
      <c r="Z299">
        <v>700</v>
      </c>
      <c r="AA299">
        <v>6.9</v>
      </c>
      <c r="AB299">
        <v>1.78</v>
      </c>
      <c r="AC299">
        <v>0</v>
      </c>
    </row>
    <row r="300" spans="1:29">
      <c r="A300" t="s">
        <v>28</v>
      </c>
      <c r="C300" t="s">
        <v>1776</v>
      </c>
      <c r="D300">
        <v>141</v>
      </c>
      <c r="E300">
        <v>78</v>
      </c>
      <c r="F300">
        <v>10</v>
      </c>
      <c r="G300">
        <v>253</v>
      </c>
      <c r="H300" t="s">
        <v>1777</v>
      </c>
      <c r="I300">
        <v>558</v>
      </c>
      <c r="J300">
        <v>89296573</v>
      </c>
      <c r="K300" t="s">
        <v>271</v>
      </c>
      <c r="L300" t="s">
        <v>1778</v>
      </c>
      <c r="M300" t="s">
        <v>1779</v>
      </c>
      <c r="N300">
        <v>128285</v>
      </c>
      <c r="O300">
        <v>2039</v>
      </c>
      <c r="P300" t="s">
        <v>1780</v>
      </c>
      <c r="Q300">
        <v>1</v>
      </c>
      <c r="R300" t="s">
        <v>1781</v>
      </c>
      <c r="S300" t="s">
        <v>1782</v>
      </c>
      <c r="T300">
        <v>297</v>
      </c>
      <c r="U300" t="s">
        <v>37</v>
      </c>
      <c r="V300" t="s">
        <v>38</v>
      </c>
      <c r="W300" t="s">
        <v>277</v>
      </c>
      <c r="X300">
        <v>100000000</v>
      </c>
      <c r="Y300">
        <v>2000</v>
      </c>
      <c r="Z300">
        <v>452</v>
      </c>
      <c r="AA300">
        <v>7.3</v>
      </c>
      <c r="AB300">
        <v>1.66</v>
      </c>
      <c r="AC300">
        <v>0</v>
      </c>
    </row>
    <row r="301" spans="1:29">
      <c r="A301" t="s">
        <v>28</v>
      </c>
      <c r="C301" t="s">
        <v>1783</v>
      </c>
      <c r="D301">
        <v>383</v>
      </c>
      <c r="E301">
        <v>103</v>
      </c>
      <c r="F301">
        <v>165</v>
      </c>
      <c r="G301">
        <v>13000</v>
      </c>
      <c r="H301" t="s">
        <v>1784</v>
      </c>
      <c r="I301">
        <v>26000</v>
      </c>
      <c r="J301">
        <v>85017401</v>
      </c>
      <c r="K301" t="s">
        <v>50</v>
      </c>
      <c r="L301" t="s">
        <v>335</v>
      </c>
      <c r="M301" t="s">
        <v>1785</v>
      </c>
      <c r="N301">
        <v>246803</v>
      </c>
      <c r="O301">
        <v>57881</v>
      </c>
      <c r="P301" t="s">
        <v>977</v>
      </c>
      <c r="Q301">
        <v>3</v>
      </c>
      <c r="R301" t="s">
        <v>1786</v>
      </c>
      <c r="S301" t="s">
        <v>1787</v>
      </c>
      <c r="T301">
        <v>474</v>
      </c>
      <c r="U301" t="s">
        <v>37</v>
      </c>
      <c r="V301" t="s">
        <v>38</v>
      </c>
      <c r="W301" t="s">
        <v>585</v>
      </c>
      <c r="X301">
        <v>92000000</v>
      </c>
      <c r="Y301">
        <v>2012</v>
      </c>
      <c r="Z301">
        <v>13000</v>
      </c>
      <c r="AA301">
        <v>6.7</v>
      </c>
      <c r="AB301">
        <v>2.35</v>
      </c>
      <c r="AC301">
        <v>108000</v>
      </c>
    </row>
    <row r="302" spans="1:29">
      <c r="A302" t="s">
        <v>28</v>
      </c>
      <c r="C302" t="s">
        <v>703</v>
      </c>
      <c r="D302">
        <v>193</v>
      </c>
      <c r="E302">
        <v>131</v>
      </c>
      <c r="F302">
        <v>226</v>
      </c>
      <c r="G302">
        <v>341</v>
      </c>
      <c r="H302" t="s">
        <v>1788</v>
      </c>
      <c r="I302">
        <v>12000</v>
      </c>
      <c r="J302">
        <v>173005002</v>
      </c>
      <c r="K302" t="s">
        <v>1789</v>
      </c>
      <c r="L302" t="s">
        <v>705</v>
      </c>
      <c r="M302" t="s">
        <v>1790</v>
      </c>
      <c r="N302">
        <v>255447</v>
      </c>
      <c r="O302">
        <v>13679</v>
      </c>
      <c r="P302" t="s">
        <v>1791</v>
      </c>
      <c r="Q302">
        <v>0</v>
      </c>
      <c r="R302" t="s">
        <v>1792</v>
      </c>
      <c r="S302" t="s">
        <v>1793</v>
      </c>
      <c r="T302">
        <v>692</v>
      </c>
      <c r="U302" t="s">
        <v>37</v>
      </c>
      <c r="V302" t="s">
        <v>38</v>
      </c>
      <c r="W302" t="s">
        <v>95</v>
      </c>
      <c r="X302">
        <v>100000000</v>
      </c>
      <c r="Y302">
        <v>2004</v>
      </c>
      <c r="Z302">
        <v>625</v>
      </c>
      <c r="AA302">
        <v>6.9</v>
      </c>
      <c r="AB302">
        <v>2.35</v>
      </c>
      <c r="AC302">
        <v>0</v>
      </c>
    </row>
    <row r="303" spans="1:29">
      <c r="A303" t="s">
        <v>747</v>
      </c>
      <c r="C303" t="s">
        <v>1794</v>
      </c>
      <c r="D303">
        <v>170</v>
      </c>
      <c r="E303">
        <v>104</v>
      </c>
      <c r="F303">
        <v>14</v>
      </c>
      <c r="G303">
        <v>203</v>
      </c>
      <c r="H303" t="s">
        <v>1795</v>
      </c>
      <c r="I303">
        <v>3000</v>
      </c>
      <c r="J303">
        <v>75030163</v>
      </c>
      <c r="K303" t="s">
        <v>148</v>
      </c>
      <c r="L303" t="s">
        <v>656</v>
      </c>
      <c r="M303" t="s">
        <v>1796</v>
      </c>
      <c r="N303">
        <v>108076</v>
      </c>
      <c r="O303">
        <v>4487</v>
      </c>
      <c r="P303" t="s">
        <v>1797</v>
      </c>
      <c r="Q303">
        <v>0</v>
      </c>
      <c r="R303" t="s">
        <v>1798</v>
      </c>
      <c r="S303" t="s">
        <v>1799</v>
      </c>
      <c r="T303">
        <v>1690</v>
      </c>
      <c r="U303" t="s">
        <v>37</v>
      </c>
      <c r="V303" t="s">
        <v>38</v>
      </c>
      <c r="W303" t="s">
        <v>95</v>
      </c>
      <c r="X303">
        <v>100000000</v>
      </c>
      <c r="Y303">
        <v>2006</v>
      </c>
      <c r="Z303">
        <v>762</v>
      </c>
      <c r="AA303">
        <v>5.0999999999999996</v>
      </c>
      <c r="AB303">
        <v>2.35</v>
      </c>
      <c r="AC303">
        <v>0</v>
      </c>
    </row>
    <row r="304" spans="1:29">
      <c r="A304" t="s">
        <v>28</v>
      </c>
      <c r="C304" t="s">
        <v>1800</v>
      </c>
      <c r="D304">
        <v>333</v>
      </c>
      <c r="E304">
        <v>101</v>
      </c>
      <c r="F304">
        <v>0</v>
      </c>
      <c r="G304">
        <v>279</v>
      </c>
      <c r="H304" t="s">
        <v>1801</v>
      </c>
      <c r="I304">
        <v>925</v>
      </c>
      <c r="J304">
        <v>77222184</v>
      </c>
      <c r="K304" t="s">
        <v>548</v>
      </c>
      <c r="L304" t="s">
        <v>1802</v>
      </c>
      <c r="M304" t="s">
        <v>1803</v>
      </c>
      <c r="N304">
        <v>87677</v>
      </c>
      <c r="O304">
        <v>1738</v>
      </c>
      <c r="P304" t="s">
        <v>1804</v>
      </c>
      <c r="Q304">
        <v>0</v>
      </c>
      <c r="R304" t="s">
        <v>1805</v>
      </c>
      <c r="S304" t="s">
        <v>1806</v>
      </c>
      <c r="T304">
        <v>388</v>
      </c>
      <c r="U304" t="s">
        <v>37</v>
      </c>
      <c r="V304" t="s">
        <v>767</v>
      </c>
      <c r="W304" t="s">
        <v>95</v>
      </c>
      <c r="X304">
        <v>100000000</v>
      </c>
      <c r="Y304">
        <v>2009</v>
      </c>
      <c r="Z304">
        <v>468</v>
      </c>
      <c r="AA304">
        <v>6.8</v>
      </c>
      <c r="AB304">
        <v>2.35</v>
      </c>
      <c r="AC304">
        <v>11000</v>
      </c>
    </row>
    <row r="305" spans="1:29">
      <c r="A305" t="s">
        <v>28</v>
      </c>
      <c r="C305" t="s">
        <v>940</v>
      </c>
      <c r="D305">
        <v>256</v>
      </c>
      <c r="E305">
        <v>111</v>
      </c>
      <c r="F305">
        <v>456</v>
      </c>
      <c r="G305">
        <v>394</v>
      </c>
      <c r="H305" t="s">
        <v>941</v>
      </c>
      <c r="I305">
        <v>20000</v>
      </c>
      <c r="J305">
        <v>34964818</v>
      </c>
      <c r="K305" t="s">
        <v>200</v>
      </c>
      <c r="L305" t="s">
        <v>263</v>
      </c>
      <c r="M305" t="s">
        <v>942</v>
      </c>
      <c r="N305">
        <v>39956</v>
      </c>
      <c r="O305">
        <v>21393</v>
      </c>
      <c r="P305" t="s">
        <v>943</v>
      </c>
      <c r="Q305">
        <v>4</v>
      </c>
      <c r="R305" t="s">
        <v>944</v>
      </c>
      <c r="S305" t="s">
        <v>945</v>
      </c>
      <c r="T305">
        <v>186</v>
      </c>
      <c r="U305" t="s">
        <v>37</v>
      </c>
      <c r="V305" t="s">
        <v>38</v>
      </c>
      <c r="W305" t="s">
        <v>95</v>
      </c>
      <c r="X305">
        <v>150000000</v>
      </c>
      <c r="Y305">
        <v>2015</v>
      </c>
      <c r="Z305">
        <v>548</v>
      </c>
      <c r="AA305">
        <v>5.8</v>
      </c>
      <c r="AB305">
        <v>2.35</v>
      </c>
      <c r="AC305">
        <v>24000</v>
      </c>
    </row>
    <row r="306" spans="1:29">
      <c r="A306" t="s">
        <v>28</v>
      </c>
      <c r="C306" t="s">
        <v>1807</v>
      </c>
      <c r="D306">
        <v>203</v>
      </c>
      <c r="E306">
        <v>102</v>
      </c>
      <c r="F306">
        <v>77</v>
      </c>
      <c r="G306">
        <v>120</v>
      </c>
      <c r="H306" t="s">
        <v>1808</v>
      </c>
      <c r="I306">
        <v>14000</v>
      </c>
      <c r="J306">
        <v>107515297</v>
      </c>
      <c r="K306" t="s">
        <v>628</v>
      </c>
      <c r="L306" t="s">
        <v>700</v>
      </c>
      <c r="M306" t="s">
        <v>1809</v>
      </c>
      <c r="N306">
        <v>85833</v>
      </c>
      <c r="O306">
        <v>14552</v>
      </c>
      <c r="P306" t="s">
        <v>1810</v>
      </c>
      <c r="Q306">
        <v>2</v>
      </c>
      <c r="R306" t="s">
        <v>1811</v>
      </c>
      <c r="S306" t="s">
        <v>1812</v>
      </c>
      <c r="T306">
        <v>113</v>
      </c>
      <c r="U306" t="s">
        <v>37</v>
      </c>
      <c r="V306" t="s">
        <v>38</v>
      </c>
      <c r="W306" t="s">
        <v>95</v>
      </c>
      <c r="X306">
        <v>100000000</v>
      </c>
      <c r="Y306">
        <v>2013</v>
      </c>
      <c r="Z306">
        <v>151</v>
      </c>
      <c r="AA306">
        <v>6.7</v>
      </c>
      <c r="AB306">
        <v>2.35</v>
      </c>
      <c r="AC306">
        <v>17000</v>
      </c>
    </row>
    <row r="307" spans="1:29">
      <c r="A307" t="s">
        <v>28</v>
      </c>
      <c r="C307" t="s">
        <v>1813</v>
      </c>
      <c r="D307">
        <v>321</v>
      </c>
      <c r="E307">
        <v>103</v>
      </c>
      <c r="F307">
        <v>207</v>
      </c>
      <c r="G307">
        <v>3000</v>
      </c>
      <c r="H307" t="s">
        <v>565</v>
      </c>
      <c r="I307">
        <v>40000</v>
      </c>
      <c r="J307">
        <v>67631157</v>
      </c>
      <c r="K307" t="s">
        <v>1814</v>
      </c>
      <c r="L307" t="s">
        <v>43</v>
      </c>
      <c r="M307" t="s">
        <v>1815</v>
      </c>
      <c r="N307">
        <v>176598</v>
      </c>
      <c r="O307">
        <v>55175</v>
      </c>
      <c r="P307" t="s">
        <v>1816</v>
      </c>
      <c r="Q307">
        <v>0</v>
      </c>
      <c r="R307" t="s">
        <v>1817</v>
      </c>
      <c r="S307" t="s">
        <v>1818</v>
      </c>
      <c r="T307">
        <v>374</v>
      </c>
      <c r="U307" t="s">
        <v>37</v>
      </c>
      <c r="V307" t="s">
        <v>38</v>
      </c>
      <c r="W307" t="s">
        <v>39</v>
      </c>
      <c r="X307">
        <v>100000000</v>
      </c>
      <c r="Y307">
        <v>2010</v>
      </c>
      <c r="Z307">
        <v>11000</v>
      </c>
      <c r="AA307">
        <v>6</v>
      </c>
      <c r="AB307">
        <v>2.35</v>
      </c>
      <c r="AC307">
        <v>25000</v>
      </c>
    </row>
    <row r="308" spans="1:29">
      <c r="A308" t="s">
        <v>28</v>
      </c>
      <c r="C308" t="s">
        <v>1819</v>
      </c>
      <c r="D308">
        <v>174</v>
      </c>
      <c r="E308">
        <v>121</v>
      </c>
      <c r="F308">
        <v>0</v>
      </c>
      <c r="G308">
        <v>595</v>
      </c>
      <c r="H308" t="s">
        <v>1820</v>
      </c>
      <c r="I308">
        <v>1000</v>
      </c>
      <c r="J308">
        <v>66862068</v>
      </c>
      <c r="K308" t="s">
        <v>1821</v>
      </c>
      <c r="L308" t="s">
        <v>32</v>
      </c>
      <c r="M308" t="s">
        <v>1822</v>
      </c>
      <c r="N308">
        <v>89509</v>
      </c>
      <c r="O308">
        <v>3903</v>
      </c>
      <c r="P308" t="s">
        <v>1823</v>
      </c>
      <c r="Q308">
        <v>0</v>
      </c>
      <c r="R308" t="s">
        <v>1824</v>
      </c>
      <c r="S308" t="s">
        <v>1825</v>
      </c>
      <c r="T308">
        <v>524</v>
      </c>
      <c r="U308" t="s">
        <v>37</v>
      </c>
      <c r="V308" t="s">
        <v>38</v>
      </c>
      <c r="W308" t="s">
        <v>585</v>
      </c>
      <c r="X308">
        <v>83000000</v>
      </c>
      <c r="Y308">
        <v>1999</v>
      </c>
      <c r="Z308">
        <v>1000</v>
      </c>
      <c r="AA308">
        <v>5.7</v>
      </c>
      <c r="AB308">
        <v>2.35</v>
      </c>
      <c r="AC308">
        <v>2000</v>
      </c>
    </row>
    <row r="309" spans="1:29">
      <c r="A309" t="s">
        <v>28</v>
      </c>
      <c r="C309" t="s">
        <v>1015</v>
      </c>
      <c r="D309">
        <v>166</v>
      </c>
      <c r="E309">
        <v>143</v>
      </c>
      <c r="F309">
        <v>380</v>
      </c>
      <c r="G309">
        <v>452</v>
      </c>
      <c r="H309" t="s">
        <v>656</v>
      </c>
      <c r="I309">
        <v>29000</v>
      </c>
      <c r="J309">
        <v>57366262</v>
      </c>
      <c r="K309" t="s">
        <v>1826</v>
      </c>
      <c r="L309" t="s">
        <v>215</v>
      </c>
      <c r="M309" t="s">
        <v>1827</v>
      </c>
      <c r="N309">
        <v>400292</v>
      </c>
      <c r="O309">
        <v>33160</v>
      </c>
      <c r="P309" t="s">
        <v>1828</v>
      </c>
      <c r="Q309">
        <v>0</v>
      </c>
      <c r="R309" t="s">
        <v>1829</v>
      </c>
      <c r="S309" t="s">
        <v>1830</v>
      </c>
      <c r="T309">
        <v>657</v>
      </c>
      <c r="U309" t="s">
        <v>37</v>
      </c>
      <c r="V309" t="s">
        <v>767</v>
      </c>
      <c r="W309" t="s">
        <v>585</v>
      </c>
      <c r="X309">
        <v>100000000</v>
      </c>
      <c r="Y309">
        <v>2006</v>
      </c>
      <c r="Z309">
        <v>3000</v>
      </c>
      <c r="AA309">
        <v>8</v>
      </c>
      <c r="AB309">
        <v>2.35</v>
      </c>
      <c r="AC309">
        <v>14000</v>
      </c>
    </row>
    <row r="310" spans="1:29">
      <c r="A310" t="s">
        <v>28</v>
      </c>
      <c r="C310" t="s">
        <v>487</v>
      </c>
      <c r="D310">
        <v>606</v>
      </c>
      <c r="E310">
        <v>240</v>
      </c>
      <c r="F310">
        <v>17000</v>
      </c>
      <c r="G310">
        <v>4000</v>
      </c>
      <c r="H310" t="s">
        <v>660</v>
      </c>
      <c r="I310">
        <v>29000</v>
      </c>
      <c r="J310">
        <v>116866727</v>
      </c>
      <c r="K310" t="s">
        <v>1831</v>
      </c>
      <c r="L310" t="s">
        <v>215</v>
      </c>
      <c r="M310" t="s">
        <v>1832</v>
      </c>
      <c r="N310">
        <v>780588</v>
      </c>
      <c r="O310">
        <v>46057</v>
      </c>
      <c r="P310" t="s">
        <v>250</v>
      </c>
      <c r="Q310">
        <v>3</v>
      </c>
      <c r="R310" t="s">
        <v>1833</v>
      </c>
      <c r="S310" t="s">
        <v>1834</v>
      </c>
      <c r="T310">
        <v>1138</v>
      </c>
      <c r="U310" t="s">
        <v>37</v>
      </c>
      <c r="V310" t="s">
        <v>38</v>
      </c>
      <c r="W310" t="s">
        <v>585</v>
      </c>
      <c r="X310">
        <v>100000000</v>
      </c>
      <c r="Y310">
        <v>2013</v>
      </c>
      <c r="Z310">
        <v>11000</v>
      </c>
      <c r="AA310">
        <v>8.1999999999999993</v>
      </c>
      <c r="AB310">
        <v>2.35</v>
      </c>
      <c r="AC310">
        <v>138000</v>
      </c>
    </row>
    <row r="311" spans="1:29">
      <c r="A311" t="s">
        <v>28</v>
      </c>
      <c r="C311" t="s">
        <v>1324</v>
      </c>
      <c r="D311">
        <v>144</v>
      </c>
      <c r="E311">
        <v>121</v>
      </c>
      <c r="F311">
        <v>541</v>
      </c>
      <c r="G311">
        <v>680</v>
      </c>
      <c r="H311" t="s">
        <v>1835</v>
      </c>
      <c r="I311">
        <v>920</v>
      </c>
      <c r="J311">
        <v>184031112</v>
      </c>
      <c r="K311" t="s">
        <v>42</v>
      </c>
      <c r="L311" t="s">
        <v>1326</v>
      </c>
      <c r="M311" t="s">
        <v>1836</v>
      </c>
      <c r="N311">
        <v>190786</v>
      </c>
      <c r="O311">
        <v>2880</v>
      </c>
      <c r="P311" t="s">
        <v>1837</v>
      </c>
      <c r="Q311">
        <v>4</v>
      </c>
      <c r="R311" t="s">
        <v>1838</v>
      </c>
      <c r="S311" t="s">
        <v>1839</v>
      </c>
      <c r="T311">
        <v>539</v>
      </c>
      <c r="U311" t="s">
        <v>37</v>
      </c>
      <c r="V311" t="s">
        <v>38</v>
      </c>
      <c r="W311" t="s">
        <v>39</v>
      </c>
      <c r="X311">
        <v>100000000</v>
      </c>
      <c r="Y311">
        <v>1995</v>
      </c>
      <c r="Z311">
        <v>710</v>
      </c>
      <c r="AA311">
        <v>5.4</v>
      </c>
      <c r="AB311">
        <v>1.85</v>
      </c>
      <c r="AC311">
        <v>0</v>
      </c>
    </row>
    <row r="312" spans="1:29">
      <c r="A312" t="s">
        <v>28</v>
      </c>
      <c r="C312" t="s">
        <v>1304</v>
      </c>
      <c r="D312">
        <v>192</v>
      </c>
      <c r="E312">
        <v>129</v>
      </c>
      <c r="F312">
        <v>719</v>
      </c>
      <c r="G312">
        <v>423</v>
      </c>
      <c r="H312" t="s">
        <v>1840</v>
      </c>
      <c r="I312">
        <v>660</v>
      </c>
      <c r="J312">
        <v>54700065</v>
      </c>
      <c r="K312" t="s">
        <v>1841</v>
      </c>
      <c r="L312" t="s">
        <v>1842</v>
      </c>
      <c r="M312" t="s">
        <v>1843</v>
      </c>
      <c r="N312">
        <v>221521</v>
      </c>
      <c r="O312">
        <v>2031</v>
      </c>
      <c r="P312" t="s">
        <v>1844</v>
      </c>
      <c r="Q312">
        <v>0</v>
      </c>
      <c r="R312" t="s">
        <v>1845</v>
      </c>
      <c r="S312" t="s">
        <v>1846</v>
      </c>
      <c r="T312">
        <v>1049</v>
      </c>
      <c r="U312" t="s">
        <v>37</v>
      </c>
      <c r="V312" t="s">
        <v>38</v>
      </c>
      <c r="W312" t="s">
        <v>585</v>
      </c>
      <c r="X312">
        <v>105000000</v>
      </c>
      <c r="Y312">
        <v>1997</v>
      </c>
      <c r="Z312">
        <v>475</v>
      </c>
      <c r="AA312">
        <v>7.2</v>
      </c>
      <c r="AB312">
        <v>1.85</v>
      </c>
      <c r="AC312">
        <v>0</v>
      </c>
    </row>
    <row r="313" spans="1:29">
      <c r="A313" t="s">
        <v>28</v>
      </c>
      <c r="C313" t="s">
        <v>1847</v>
      </c>
      <c r="D313">
        <v>511</v>
      </c>
      <c r="E313">
        <v>172</v>
      </c>
      <c r="F313">
        <v>670</v>
      </c>
      <c r="G313">
        <v>1000</v>
      </c>
      <c r="H313" t="s">
        <v>1848</v>
      </c>
      <c r="I313">
        <v>15000</v>
      </c>
      <c r="J313">
        <v>27098580</v>
      </c>
      <c r="K313" t="s">
        <v>1849</v>
      </c>
      <c r="L313" t="s">
        <v>322</v>
      </c>
      <c r="M313" t="s">
        <v>1850</v>
      </c>
      <c r="N313">
        <v>284825</v>
      </c>
      <c r="O313">
        <v>22686</v>
      </c>
      <c r="P313" t="s">
        <v>393</v>
      </c>
      <c r="Q313">
        <v>5</v>
      </c>
      <c r="R313" t="s">
        <v>1851</v>
      </c>
      <c r="S313" t="s">
        <v>1852</v>
      </c>
      <c r="T313">
        <v>828</v>
      </c>
      <c r="U313" t="s">
        <v>37</v>
      </c>
      <c r="V313" t="s">
        <v>767</v>
      </c>
      <c r="W313" t="s">
        <v>585</v>
      </c>
      <c r="X313">
        <v>102000000</v>
      </c>
      <c r="Y313">
        <v>2012</v>
      </c>
      <c r="Z313">
        <v>5000</v>
      </c>
      <c r="AA313">
        <v>7.5</v>
      </c>
      <c r="AB313">
        <v>2.35</v>
      </c>
      <c r="AC313">
        <v>124000</v>
      </c>
    </row>
    <row r="314" spans="1:29">
      <c r="A314" t="s">
        <v>28</v>
      </c>
      <c r="C314" t="s">
        <v>111</v>
      </c>
      <c r="D314">
        <v>188</v>
      </c>
      <c r="E314">
        <v>101</v>
      </c>
      <c r="F314">
        <v>0</v>
      </c>
      <c r="G314">
        <v>577</v>
      </c>
      <c r="H314" t="s">
        <v>1048</v>
      </c>
      <c r="I314">
        <v>2000</v>
      </c>
      <c r="J314">
        <v>55673333</v>
      </c>
      <c r="K314" t="s">
        <v>1853</v>
      </c>
      <c r="L314" t="s">
        <v>1400</v>
      </c>
      <c r="M314" t="s">
        <v>1854</v>
      </c>
      <c r="N314">
        <v>65785</v>
      </c>
      <c r="O314">
        <v>4286</v>
      </c>
      <c r="P314" t="s">
        <v>1855</v>
      </c>
      <c r="Q314">
        <v>1</v>
      </c>
      <c r="R314" t="s">
        <v>1856</v>
      </c>
      <c r="S314" t="s">
        <v>1857</v>
      </c>
      <c r="T314">
        <v>160</v>
      </c>
      <c r="U314" t="s">
        <v>37</v>
      </c>
      <c r="V314" t="s">
        <v>38</v>
      </c>
      <c r="W314" t="s">
        <v>95</v>
      </c>
      <c r="X314">
        <v>80000000</v>
      </c>
      <c r="Y314">
        <v>2010</v>
      </c>
      <c r="Z314">
        <v>653</v>
      </c>
      <c r="AA314">
        <v>7</v>
      </c>
      <c r="AB314">
        <v>2.35</v>
      </c>
      <c r="AC314">
        <v>16000</v>
      </c>
    </row>
    <row r="315" spans="1:29">
      <c r="A315" t="s">
        <v>28</v>
      </c>
      <c r="C315" t="s">
        <v>1858</v>
      </c>
      <c r="D315">
        <v>212</v>
      </c>
      <c r="E315">
        <v>87</v>
      </c>
      <c r="F315">
        <v>26</v>
      </c>
      <c r="G315">
        <v>566</v>
      </c>
      <c r="H315" t="s">
        <v>1859</v>
      </c>
      <c r="I315">
        <v>827</v>
      </c>
      <c r="J315">
        <v>40198710</v>
      </c>
      <c r="K315" t="s">
        <v>1860</v>
      </c>
      <c r="L315" t="s">
        <v>1546</v>
      </c>
      <c r="M315" t="s">
        <v>1861</v>
      </c>
      <c r="N315">
        <v>87451</v>
      </c>
      <c r="O315">
        <v>3144</v>
      </c>
      <c r="P315" t="s">
        <v>1862</v>
      </c>
      <c r="Q315">
        <v>0</v>
      </c>
      <c r="R315" t="s">
        <v>1863</v>
      </c>
      <c r="S315" t="s">
        <v>1864</v>
      </c>
      <c r="T315">
        <v>660</v>
      </c>
      <c r="U315" t="s">
        <v>37</v>
      </c>
      <c r="V315" t="s">
        <v>38</v>
      </c>
      <c r="W315" t="s">
        <v>39</v>
      </c>
      <c r="X315">
        <v>100000000</v>
      </c>
      <c r="Y315">
        <v>2004</v>
      </c>
      <c r="Z315">
        <v>825</v>
      </c>
      <c r="AA315">
        <v>3.3</v>
      </c>
      <c r="AB315">
        <v>2.35</v>
      </c>
      <c r="AC315">
        <v>0</v>
      </c>
    </row>
    <row r="316" spans="1:29">
      <c r="A316" t="s">
        <v>28</v>
      </c>
      <c r="C316" t="s">
        <v>260</v>
      </c>
      <c r="D316">
        <v>245</v>
      </c>
      <c r="E316">
        <v>101</v>
      </c>
      <c r="F316">
        <v>420</v>
      </c>
      <c r="G316">
        <v>467</v>
      </c>
      <c r="H316" t="s">
        <v>1816</v>
      </c>
      <c r="I316">
        <v>12000</v>
      </c>
      <c r="J316">
        <v>72660029</v>
      </c>
      <c r="K316" t="s">
        <v>127</v>
      </c>
      <c r="L316" t="s">
        <v>1072</v>
      </c>
      <c r="M316" t="s">
        <v>1865</v>
      </c>
      <c r="N316">
        <v>115687</v>
      </c>
      <c r="O316">
        <v>16235</v>
      </c>
      <c r="P316" t="s">
        <v>1866</v>
      </c>
      <c r="Q316">
        <v>0</v>
      </c>
      <c r="R316" t="s">
        <v>1867</v>
      </c>
      <c r="S316" t="s">
        <v>1868</v>
      </c>
      <c r="T316">
        <v>269</v>
      </c>
      <c r="U316" t="s">
        <v>37</v>
      </c>
      <c r="V316" t="s">
        <v>38</v>
      </c>
      <c r="W316" t="s">
        <v>39</v>
      </c>
      <c r="X316">
        <v>100000000</v>
      </c>
      <c r="Y316">
        <v>2014</v>
      </c>
      <c r="Z316">
        <v>3000</v>
      </c>
      <c r="AA316">
        <v>6</v>
      </c>
      <c r="AB316">
        <v>2.35</v>
      </c>
      <c r="AC316">
        <v>21000</v>
      </c>
    </row>
    <row r="317" spans="1:29">
      <c r="A317" t="s">
        <v>28</v>
      </c>
      <c r="C317" t="s">
        <v>1658</v>
      </c>
      <c r="D317">
        <v>127</v>
      </c>
      <c r="E317">
        <v>95</v>
      </c>
      <c r="F317">
        <v>63</v>
      </c>
      <c r="G317">
        <v>720</v>
      </c>
      <c r="H317" t="s">
        <v>958</v>
      </c>
      <c r="I317">
        <v>23000</v>
      </c>
      <c r="J317">
        <v>38120554</v>
      </c>
      <c r="K317" t="s">
        <v>416</v>
      </c>
      <c r="L317" t="s">
        <v>62</v>
      </c>
      <c r="M317" t="s">
        <v>1869</v>
      </c>
      <c r="N317">
        <v>71527</v>
      </c>
      <c r="O317">
        <v>26940</v>
      </c>
      <c r="P317" t="s">
        <v>1870</v>
      </c>
      <c r="Q317">
        <v>0</v>
      </c>
      <c r="R317" t="s">
        <v>1871</v>
      </c>
      <c r="S317" t="s">
        <v>1872</v>
      </c>
      <c r="T317">
        <v>217</v>
      </c>
      <c r="U317" t="s">
        <v>37</v>
      </c>
      <c r="V317" t="s">
        <v>38</v>
      </c>
      <c r="W317" t="s">
        <v>95</v>
      </c>
      <c r="X317">
        <v>140000000</v>
      </c>
      <c r="Y317">
        <v>2002</v>
      </c>
      <c r="Z317">
        <v>770</v>
      </c>
      <c r="AA317">
        <v>7.1</v>
      </c>
      <c r="AB317">
        <v>1.5</v>
      </c>
      <c r="AC317">
        <v>0</v>
      </c>
    </row>
    <row r="318" spans="1:29">
      <c r="A318" t="s">
        <v>28</v>
      </c>
      <c r="C318" t="s">
        <v>1873</v>
      </c>
      <c r="D318">
        <v>167</v>
      </c>
      <c r="E318">
        <v>102</v>
      </c>
      <c r="F318">
        <v>52</v>
      </c>
      <c r="G318">
        <v>526</v>
      </c>
      <c r="H318" t="s">
        <v>1874</v>
      </c>
      <c r="I318">
        <v>8000</v>
      </c>
      <c r="J318">
        <v>49392095</v>
      </c>
      <c r="K318" t="s">
        <v>1875</v>
      </c>
      <c r="L318" t="s">
        <v>1249</v>
      </c>
      <c r="M318" t="s">
        <v>1876</v>
      </c>
      <c r="N318">
        <v>52029</v>
      </c>
      <c r="O318">
        <v>10552</v>
      </c>
      <c r="P318" t="s">
        <v>1877</v>
      </c>
      <c r="Q318">
        <v>1</v>
      </c>
      <c r="R318" t="s">
        <v>1878</v>
      </c>
      <c r="S318" t="s">
        <v>1879</v>
      </c>
      <c r="T318">
        <v>224</v>
      </c>
      <c r="U318" t="s">
        <v>37</v>
      </c>
      <c r="V318" t="s">
        <v>38</v>
      </c>
      <c r="W318" t="s">
        <v>39</v>
      </c>
      <c r="X318">
        <v>100000000</v>
      </c>
      <c r="Y318">
        <v>2009</v>
      </c>
      <c r="Z318">
        <v>735</v>
      </c>
      <c r="AA318">
        <v>5.4</v>
      </c>
      <c r="AB318">
        <v>1.85</v>
      </c>
      <c r="AC318">
        <v>0</v>
      </c>
    </row>
    <row r="319" spans="1:29">
      <c r="A319" t="s">
        <v>28</v>
      </c>
      <c r="C319" t="s">
        <v>1880</v>
      </c>
      <c r="D319">
        <v>320</v>
      </c>
      <c r="E319">
        <v>131</v>
      </c>
      <c r="F319">
        <v>385</v>
      </c>
      <c r="G319">
        <v>11000</v>
      </c>
      <c r="H319" t="s">
        <v>1784</v>
      </c>
      <c r="I319">
        <v>26000</v>
      </c>
      <c r="J319">
        <v>39292022</v>
      </c>
      <c r="K319" t="s">
        <v>50</v>
      </c>
      <c r="L319" t="s">
        <v>335</v>
      </c>
      <c r="M319" t="s">
        <v>1881</v>
      </c>
      <c r="N319">
        <v>127258</v>
      </c>
      <c r="O319">
        <v>52610</v>
      </c>
      <c r="P319" t="s">
        <v>391</v>
      </c>
      <c r="Q319">
        <v>15</v>
      </c>
      <c r="R319" t="s">
        <v>1882</v>
      </c>
      <c r="S319" t="s">
        <v>1883</v>
      </c>
      <c r="T319">
        <v>351</v>
      </c>
      <c r="U319" t="s">
        <v>37</v>
      </c>
      <c r="V319" t="s">
        <v>38</v>
      </c>
      <c r="W319" t="s">
        <v>39</v>
      </c>
      <c r="X319">
        <v>90000000</v>
      </c>
      <c r="Y319">
        <v>2014</v>
      </c>
      <c r="Z319">
        <v>13000</v>
      </c>
      <c r="AA319">
        <v>6.1</v>
      </c>
      <c r="AB319">
        <v>2.35</v>
      </c>
      <c r="AC319">
        <v>56000</v>
      </c>
    </row>
    <row r="320" spans="1:29">
      <c r="A320" t="s">
        <v>28</v>
      </c>
      <c r="C320" t="s">
        <v>1884</v>
      </c>
      <c r="D320">
        <v>163</v>
      </c>
      <c r="E320">
        <v>114</v>
      </c>
      <c r="F320">
        <v>19</v>
      </c>
      <c r="G320">
        <v>848</v>
      </c>
      <c r="H320" t="s">
        <v>877</v>
      </c>
      <c r="I320">
        <v>1000</v>
      </c>
      <c r="J320">
        <v>28772222</v>
      </c>
      <c r="K320" t="s">
        <v>1885</v>
      </c>
      <c r="L320" t="s">
        <v>390</v>
      </c>
      <c r="M320" t="s">
        <v>1886</v>
      </c>
      <c r="N320">
        <v>33953</v>
      </c>
      <c r="O320">
        <v>3962</v>
      </c>
      <c r="P320" t="s">
        <v>470</v>
      </c>
      <c r="Q320">
        <v>1</v>
      </c>
      <c r="R320" t="s">
        <v>1887</v>
      </c>
      <c r="S320" t="s">
        <v>1888</v>
      </c>
      <c r="T320">
        <v>163</v>
      </c>
      <c r="U320" t="s">
        <v>37</v>
      </c>
      <c r="V320" t="s">
        <v>38</v>
      </c>
      <c r="W320" t="s">
        <v>39</v>
      </c>
      <c r="X320">
        <v>105000000</v>
      </c>
      <c r="Y320">
        <v>2015</v>
      </c>
      <c r="Z320">
        <v>897</v>
      </c>
      <c r="AA320">
        <v>5.3</v>
      </c>
      <c r="AB320">
        <v>2.35</v>
      </c>
      <c r="AC320">
        <v>37000</v>
      </c>
    </row>
    <row r="321" spans="1:29">
      <c r="A321" t="s">
        <v>28</v>
      </c>
      <c r="C321" t="s">
        <v>1889</v>
      </c>
      <c r="D321">
        <v>78</v>
      </c>
      <c r="E321">
        <v>94</v>
      </c>
      <c r="F321">
        <v>6</v>
      </c>
      <c r="G321">
        <v>227</v>
      </c>
      <c r="H321" t="s">
        <v>1890</v>
      </c>
      <c r="I321">
        <v>490</v>
      </c>
      <c r="J321">
        <v>17010646</v>
      </c>
      <c r="K321" t="s">
        <v>515</v>
      </c>
      <c r="L321" t="s">
        <v>1891</v>
      </c>
      <c r="M321" t="s">
        <v>1892</v>
      </c>
      <c r="N321">
        <v>40751</v>
      </c>
      <c r="O321">
        <v>1195</v>
      </c>
      <c r="P321" t="s">
        <v>1893</v>
      </c>
      <c r="Q321">
        <v>0</v>
      </c>
      <c r="R321" t="s">
        <v>1894</v>
      </c>
      <c r="S321" t="s">
        <v>1895</v>
      </c>
      <c r="T321">
        <v>239</v>
      </c>
      <c r="U321" t="s">
        <v>37</v>
      </c>
      <c r="V321" t="s">
        <v>38</v>
      </c>
      <c r="W321" t="s">
        <v>95</v>
      </c>
      <c r="X321">
        <v>84000000</v>
      </c>
      <c r="Y321">
        <v>2005</v>
      </c>
      <c r="Z321">
        <v>294</v>
      </c>
      <c r="AA321">
        <v>2.2000000000000002</v>
      </c>
      <c r="AB321">
        <v>1.85</v>
      </c>
      <c r="AC321">
        <v>881</v>
      </c>
    </row>
    <row r="322" spans="1:29">
      <c r="A322" t="s">
        <v>28</v>
      </c>
      <c r="C322" t="s">
        <v>850</v>
      </c>
      <c r="D322">
        <v>289</v>
      </c>
      <c r="E322">
        <v>122</v>
      </c>
      <c r="F322">
        <v>2000</v>
      </c>
      <c r="G322">
        <v>571</v>
      </c>
      <c r="H322" t="s">
        <v>1896</v>
      </c>
      <c r="I322">
        <v>26000</v>
      </c>
      <c r="J322">
        <v>24985612</v>
      </c>
      <c r="K322" t="s">
        <v>1897</v>
      </c>
      <c r="L322" t="s">
        <v>98</v>
      </c>
      <c r="M322" t="s">
        <v>1898</v>
      </c>
      <c r="N322">
        <v>71782</v>
      </c>
      <c r="O322">
        <v>28328</v>
      </c>
      <c r="P322" t="s">
        <v>1899</v>
      </c>
      <c r="Q322">
        <v>0</v>
      </c>
      <c r="R322" t="s">
        <v>1900</v>
      </c>
      <c r="S322" t="s">
        <v>1901</v>
      </c>
      <c r="T322">
        <v>161</v>
      </c>
      <c r="U322" t="s">
        <v>37</v>
      </c>
      <c r="V322" t="s">
        <v>38</v>
      </c>
      <c r="W322" t="s">
        <v>39</v>
      </c>
      <c r="X322">
        <v>100000000</v>
      </c>
      <c r="Y322">
        <v>2015</v>
      </c>
      <c r="Z322">
        <v>911</v>
      </c>
      <c r="AA322">
        <v>7</v>
      </c>
      <c r="AB322">
        <v>1.85</v>
      </c>
      <c r="AC322">
        <v>27000</v>
      </c>
    </row>
    <row r="323" spans="1:29">
      <c r="A323" t="s">
        <v>28</v>
      </c>
      <c r="C323" t="s">
        <v>1902</v>
      </c>
      <c r="D323">
        <v>66</v>
      </c>
      <c r="E323">
        <v>95</v>
      </c>
      <c r="F323">
        <v>31</v>
      </c>
      <c r="G323">
        <v>683</v>
      </c>
      <c r="H323" t="s">
        <v>1903</v>
      </c>
      <c r="I323">
        <v>3000</v>
      </c>
      <c r="J323">
        <v>4411102</v>
      </c>
      <c r="K323" t="s">
        <v>1904</v>
      </c>
      <c r="L323" t="s">
        <v>982</v>
      </c>
      <c r="M323" t="s">
        <v>1905</v>
      </c>
      <c r="N323">
        <v>20295</v>
      </c>
      <c r="O323">
        <v>6161</v>
      </c>
      <c r="P323" t="s">
        <v>1906</v>
      </c>
      <c r="Q323">
        <v>1</v>
      </c>
      <c r="R323" t="s">
        <v>1907</v>
      </c>
      <c r="S323" t="s">
        <v>1908</v>
      </c>
      <c r="T323">
        <v>164</v>
      </c>
      <c r="U323" t="s">
        <v>37</v>
      </c>
      <c r="V323" t="s">
        <v>38</v>
      </c>
      <c r="W323" t="s">
        <v>39</v>
      </c>
      <c r="X323">
        <v>100000000</v>
      </c>
      <c r="Y323">
        <v>2002</v>
      </c>
      <c r="Z323">
        <v>695</v>
      </c>
      <c r="AA323">
        <v>3.8</v>
      </c>
      <c r="AB323">
        <v>1.85</v>
      </c>
      <c r="AC323">
        <v>416</v>
      </c>
    </row>
    <row r="324" spans="1:29">
      <c r="A324" t="s">
        <v>28</v>
      </c>
      <c r="C324" t="s">
        <v>1155</v>
      </c>
      <c r="D324">
        <v>266</v>
      </c>
      <c r="E324">
        <v>115</v>
      </c>
      <c r="F324">
        <v>521</v>
      </c>
      <c r="G324">
        <v>95</v>
      </c>
      <c r="H324" t="s">
        <v>1909</v>
      </c>
      <c r="I324">
        <v>13000</v>
      </c>
      <c r="J324">
        <v>35024475</v>
      </c>
      <c r="K324" t="s">
        <v>1910</v>
      </c>
      <c r="L324" t="s">
        <v>1157</v>
      </c>
      <c r="M324" t="s">
        <v>1911</v>
      </c>
      <c r="N324">
        <v>110364</v>
      </c>
      <c r="O324">
        <v>13761</v>
      </c>
      <c r="P324" t="s">
        <v>1912</v>
      </c>
      <c r="Q324">
        <v>1</v>
      </c>
      <c r="R324" t="s">
        <v>1913</v>
      </c>
      <c r="S324" t="s">
        <v>1914</v>
      </c>
      <c r="T324">
        <v>261</v>
      </c>
      <c r="U324" t="s">
        <v>37</v>
      </c>
      <c r="V324" t="s">
        <v>1465</v>
      </c>
      <c r="W324" t="s">
        <v>585</v>
      </c>
      <c r="X324">
        <v>100000000</v>
      </c>
      <c r="Y324">
        <v>2010</v>
      </c>
      <c r="Z324">
        <v>537</v>
      </c>
      <c r="AA324">
        <v>6.9</v>
      </c>
      <c r="AB324">
        <v>2.35</v>
      </c>
      <c r="AC324">
        <v>0</v>
      </c>
    </row>
    <row r="325" spans="1:29">
      <c r="A325" t="s">
        <v>28</v>
      </c>
      <c r="C325" t="s">
        <v>1915</v>
      </c>
      <c r="D325">
        <v>208</v>
      </c>
      <c r="E325">
        <v>88</v>
      </c>
      <c r="F325">
        <v>20</v>
      </c>
      <c r="G325">
        <v>36</v>
      </c>
      <c r="H325" t="s">
        <v>1916</v>
      </c>
      <c r="I325">
        <v>144</v>
      </c>
      <c r="J325">
        <v>130174897</v>
      </c>
      <c r="K325" t="s">
        <v>471</v>
      </c>
      <c r="L325" t="s">
        <v>1917</v>
      </c>
      <c r="M325" t="s">
        <v>1918</v>
      </c>
      <c r="N325">
        <v>27918</v>
      </c>
      <c r="O325">
        <v>309</v>
      </c>
      <c r="P325" t="s">
        <v>1919</v>
      </c>
      <c r="Q325">
        <v>0</v>
      </c>
      <c r="R325" t="s">
        <v>1920</v>
      </c>
      <c r="S325" t="s">
        <v>1921</v>
      </c>
      <c r="T325">
        <v>155</v>
      </c>
      <c r="U325" t="s">
        <v>37</v>
      </c>
      <c r="V325" t="s">
        <v>38</v>
      </c>
      <c r="W325" t="s">
        <v>277</v>
      </c>
      <c r="X325">
        <v>99000000</v>
      </c>
      <c r="Y325">
        <v>2015</v>
      </c>
      <c r="Z325">
        <v>42</v>
      </c>
      <c r="AA325">
        <v>7.2</v>
      </c>
      <c r="AB325">
        <v>1.85</v>
      </c>
      <c r="AC325">
        <v>33000</v>
      </c>
    </row>
    <row r="326" spans="1:29">
      <c r="A326" t="s">
        <v>28</v>
      </c>
      <c r="C326" t="s">
        <v>1922</v>
      </c>
      <c r="D326">
        <v>97</v>
      </c>
      <c r="E326">
        <v>110</v>
      </c>
      <c r="F326">
        <v>342</v>
      </c>
      <c r="G326">
        <v>393</v>
      </c>
      <c r="H326" t="s">
        <v>1923</v>
      </c>
      <c r="I326">
        <v>623</v>
      </c>
      <c r="J326">
        <v>10200000</v>
      </c>
      <c r="K326" t="s">
        <v>1924</v>
      </c>
      <c r="L326" t="s">
        <v>1925</v>
      </c>
      <c r="M326" t="s">
        <v>1926</v>
      </c>
      <c r="N326">
        <v>18697</v>
      </c>
      <c r="O326">
        <v>1722</v>
      </c>
      <c r="P326" t="s">
        <v>1927</v>
      </c>
      <c r="Q326">
        <v>0</v>
      </c>
      <c r="R326" t="s">
        <v>1928</v>
      </c>
      <c r="S326" t="s">
        <v>1929</v>
      </c>
      <c r="T326">
        <v>263</v>
      </c>
      <c r="U326" t="s">
        <v>37</v>
      </c>
      <c r="V326" t="s">
        <v>38</v>
      </c>
      <c r="W326" t="s">
        <v>95</v>
      </c>
      <c r="X326">
        <v>10000000</v>
      </c>
      <c r="Y326">
        <v>1997</v>
      </c>
      <c r="Z326">
        <v>508</v>
      </c>
      <c r="AA326">
        <v>7.3</v>
      </c>
      <c r="AB326">
        <v>1.85</v>
      </c>
      <c r="AC326">
        <v>578</v>
      </c>
    </row>
    <row r="327" spans="1:29">
      <c r="A327" t="s">
        <v>28</v>
      </c>
      <c r="C327" t="s">
        <v>535</v>
      </c>
      <c r="D327">
        <v>202</v>
      </c>
      <c r="E327">
        <v>130</v>
      </c>
      <c r="F327">
        <v>208</v>
      </c>
      <c r="G327">
        <v>591</v>
      </c>
      <c r="H327" t="s">
        <v>500</v>
      </c>
      <c r="I327">
        <v>12000</v>
      </c>
      <c r="J327">
        <v>202007640</v>
      </c>
      <c r="K327" t="s">
        <v>1930</v>
      </c>
      <c r="L327" t="s">
        <v>1072</v>
      </c>
      <c r="M327" t="s">
        <v>1931</v>
      </c>
      <c r="N327">
        <v>248045</v>
      </c>
      <c r="O327">
        <v>15972</v>
      </c>
      <c r="P327" t="s">
        <v>1932</v>
      </c>
      <c r="Q327">
        <v>5</v>
      </c>
      <c r="R327" t="s">
        <v>1933</v>
      </c>
      <c r="S327" t="s">
        <v>1934</v>
      </c>
      <c r="T327">
        <v>890</v>
      </c>
      <c r="U327" t="s">
        <v>37</v>
      </c>
      <c r="V327" t="s">
        <v>38</v>
      </c>
      <c r="W327" t="s">
        <v>39</v>
      </c>
      <c r="X327">
        <v>98000000</v>
      </c>
      <c r="Y327">
        <v>2001</v>
      </c>
      <c r="Z327">
        <v>3000</v>
      </c>
      <c r="AA327">
        <v>6.3</v>
      </c>
      <c r="AB327">
        <v>2.35</v>
      </c>
      <c r="AC327">
        <v>0</v>
      </c>
    </row>
    <row r="328" spans="1:29">
      <c r="A328" t="s">
        <v>28</v>
      </c>
      <c r="C328" t="s">
        <v>487</v>
      </c>
      <c r="D328">
        <v>233</v>
      </c>
      <c r="E328">
        <v>216</v>
      </c>
      <c r="F328">
        <v>17000</v>
      </c>
      <c r="G328">
        <v>1000</v>
      </c>
      <c r="H328" t="s">
        <v>228</v>
      </c>
      <c r="I328">
        <v>29000</v>
      </c>
      <c r="J328">
        <v>77679638</v>
      </c>
      <c r="K328" t="s">
        <v>1935</v>
      </c>
      <c r="L328" t="s">
        <v>215</v>
      </c>
      <c r="M328" t="s">
        <v>1936</v>
      </c>
      <c r="N328">
        <v>314033</v>
      </c>
      <c r="O328">
        <v>47657</v>
      </c>
      <c r="P328" t="s">
        <v>393</v>
      </c>
      <c r="Q328">
        <v>3</v>
      </c>
      <c r="R328" t="s">
        <v>1937</v>
      </c>
      <c r="S328" t="s">
        <v>1938</v>
      </c>
      <c r="T328">
        <v>1166</v>
      </c>
      <c r="U328" t="s">
        <v>37</v>
      </c>
      <c r="V328" t="s">
        <v>38</v>
      </c>
      <c r="W328" t="s">
        <v>585</v>
      </c>
      <c r="X328">
        <v>100000000</v>
      </c>
      <c r="Y328">
        <v>2002</v>
      </c>
      <c r="Z328">
        <v>14000</v>
      </c>
      <c r="AA328">
        <v>7.5</v>
      </c>
      <c r="AB328">
        <v>2.35</v>
      </c>
      <c r="AC328">
        <v>0</v>
      </c>
    </row>
    <row r="329" spans="1:29">
      <c r="A329" t="s">
        <v>28</v>
      </c>
      <c r="C329" t="s">
        <v>1939</v>
      </c>
      <c r="D329">
        <v>136</v>
      </c>
      <c r="E329">
        <v>146</v>
      </c>
      <c r="F329">
        <v>611</v>
      </c>
      <c r="G329">
        <v>28</v>
      </c>
      <c r="H329" t="s">
        <v>1940</v>
      </c>
      <c r="I329">
        <v>23000</v>
      </c>
      <c r="J329">
        <v>9213</v>
      </c>
      <c r="K329" t="s">
        <v>1941</v>
      </c>
      <c r="L329" t="s">
        <v>58</v>
      </c>
      <c r="M329" t="s">
        <v>1942</v>
      </c>
      <c r="N329">
        <v>38690</v>
      </c>
      <c r="O329">
        <v>23240</v>
      </c>
      <c r="P329" t="s">
        <v>1943</v>
      </c>
      <c r="Q329">
        <v>2</v>
      </c>
      <c r="R329" t="s">
        <v>1944</v>
      </c>
      <c r="S329" t="s">
        <v>1945</v>
      </c>
      <c r="T329">
        <v>130</v>
      </c>
      <c r="U329" t="s">
        <v>1946</v>
      </c>
      <c r="V329" t="s">
        <v>892</v>
      </c>
      <c r="W329" t="s">
        <v>585</v>
      </c>
      <c r="X329">
        <v>94000000</v>
      </c>
      <c r="Y329">
        <v>2011</v>
      </c>
      <c r="Z329">
        <v>196</v>
      </c>
      <c r="AA329">
        <v>7.6</v>
      </c>
      <c r="AB329">
        <v>2.35</v>
      </c>
      <c r="AC329">
        <v>13000</v>
      </c>
    </row>
    <row r="330" spans="1:29">
      <c r="A330" t="s">
        <v>28</v>
      </c>
      <c r="C330" t="s">
        <v>1947</v>
      </c>
      <c r="D330">
        <v>154</v>
      </c>
      <c r="E330">
        <v>85</v>
      </c>
      <c r="F330">
        <v>9</v>
      </c>
      <c r="G330">
        <v>970</v>
      </c>
      <c r="H330" t="s">
        <v>1948</v>
      </c>
      <c r="I330">
        <v>12000</v>
      </c>
      <c r="J330">
        <v>58867694</v>
      </c>
      <c r="K330" t="s">
        <v>1949</v>
      </c>
      <c r="L330" t="s">
        <v>301</v>
      </c>
      <c r="M330" t="s">
        <v>1950</v>
      </c>
      <c r="N330">
        <v>54077</v>
      </c>
      <c r="O330">
        <v>25590</v>
      </c>
      <c r="P330" t="s">
        <v>1951</v>
      </c>
      <c r="Q330">
        <v>0</v>
      </c>
      <c r="R330" t="s">
        <v>1952</v>
      </c>
      <c r="S330" t="s">
        <v>1953</v>
      </c>
      <c r="T330">
        <v>112</v>
      </c>
      <c r="U330" t="s">
        <v>37</v>
      </c>
      <c r="V330" t="s">
        <v>38</v>
      </c>
      <c r="W330" t="s">
        <v>95</v>
      </c>
      <c r="X330">
        <v>100000000</v>
      </c>
      <c r="Y330">
        <v>2007</v>
      </c>
      <c r="Z330">
        <v>11000</v>
      </c>
      <c r="AA330">
        <v>6.8</v>
      </c>
      <c r="AB330">
        <v>1.85</v>
      </c>
      <c r="AC330">
        <v>0</v>
      </c>
    </row>
    <row r="331" spans="1:29">
      <c r="A331" t="s">
        <v>28</v>
      </c>
      <c r="C331" t="s">
        <v>1954</v>
      </c>
      <c r="D331">
        <v>169</v>
      </c>
      <c r="E331">
        <v>93</v>
      </c>
      <c r="F331">
        <v>0</v>
      </c>
      <c r="G331">
        <v>465</v>
      </c>
      <c r="H331" t="s">
        <v>902</v>
      </c>
      <c r="I331">
        <v>11000</v>
      </c>
      <c r="J331">
        <v>59475623</v>
      </c>
      <c r="K331" t="s">
        <v>1955</v>
      </c>
      <c r="L331" t="s">
        <v>1956</v>
      </c>
      <c r="M331" t="s">
        <v>1957</v>
      </c>
      <c r="N331">
        <v>49739</v>
      </c>
      <c r="O331">
        <v>13748</v>
      </c>
      <c r="P331" t="s">
        <v>1958</v>
      </c>
      <c r="Q331">
        <v>1</v>
      </c>
      <c r="R331" t="s">
        <v>1959</v>
      </c>
      <c r="S331" t="s">
        <v>1960</v>
      </c>
      <c r="T331">
        <v>407</v>
      </c>
      <c r="U331" t="s">
        <v>37</v>
      </c>
      <c r="V331" t="s">
        <v>38</v>
      </c>
      <c r="W331" t="s">
        <v>39</v>
      </c>
      <c r="X331">
        <v>90000000</v>
      </c>
      <c r="Y331">
        <v>2004</v>
      </c>
      <c r="Z331">
        <v>2000</v>
      </c>
      <c r="AA331">
        <v>5.2</v>
      </c>
      <c r="AB331">
        <v>1.85</v>
      </c>
      <c r="AC331">
        <v>0</v>
      </c>
    </row>
    <row r="332" spans="1:29">
      <c r="A332" t="s">
        <v>28</v>
      </c>
      <c r="C332" t="s">
        <v>187</v>
      </c>
      <c r="D332">
        <v>200</v>
      </c>
      <c r="E332">
        <v>152</v>
      </c>
      <c r="F332">
        <v>0</v>
      </c>
      <c r="G332">
        <v>557</v>
      </c>
      <c r="H332" t="s">
        <v>1046</v>
      </c>
      <c r="I332">
        <v>2000</v>
      </c>
      <c r="J332">
        <v>108638745</v>
      </c>
      <c r="K332" t="s">
        <v>1961</v>
      </c>
      <c r="L332" t="s">
        <v>1352</v>
      </c>
      <c r="M332" t="s">
        <v>1962</v>
      </c>
      <c r="N332">
        <v>292022</v>
      </c>
      <c r="O332">
        <v>4270</v>
      </c>
      <c r="P332" t="s">
        <v>358</v>
      </c>
      <c r="Q332">
        <v>0</v>
      </c>
      <c r="R332" t="s">
        <v>1963</v>
      </c>
      <c r="S332" t="s">
        <v>1964</v>
      </c>
      <c r="T332">
        <v>1103</v>
      </c>
      <c r="U332" t="s">
        <v>37</v>
      </c>
      <c r="V332" t="s">
        <v>38</v>
      </c>
      <c r="W332" t="s">
        <v>585</v>
      </c>
      <c r="X332">
        <v>92000000</v>
      </c>
      <c r="Y332">
        <v>2001</v>
      </c>
      <c r="Z332">
        <v>820</v>
      </c>
      <c r="AA332">
        <v>7.7</v>
      </c>
      <c r="AB332">
        <v>2.35</v>
      </c>
      <c r="AC332">
        <v>10000</v>
      </c>
    </row>
    <row r="333" spans="1:29">
      <c r="A333" t="s">
        <v>28</v>
      </c>
      <c r="C333" t="s">
        <v>1965</v>
      </c>
      <c r="D333">
        <v>255</v>
      </c>
      <c r="E333">
        <v>85</v>
      </c>
      <c r="F333">
        <v>116</v>
      </c>
      <c r="G333">
        <v>329</v>
      </c>
      <c r="H333" t="s">
        <v>1966</v>
      </c>
      <c r="I333">
        <v>8000</v>
      </c>
      <c r="J333">
        <v>86897182</v>
      </c>
      <c r="K333" t="s">
        <v>1671</v>
      </c>
      <c r="L333" t="s">
        <v>1249</v>
      </c>
      <c r="M333" t="s">
        <v>1967</v>
      </c>
      <c r="N333">
        <v>106790</v>
      </c>
      <c r="O333">
        <v>9271</v>
      </c>
      <c r="P333" t="s">
        <v>1968</v>
      </c>
      <c r="Q333">
        <v>0</v>
      </c>
      <c r="R333" t="s">
        <v>1969</v>
      </c>
      <c r="S333" t="s">
        <v>1970</v>
      </c>
      <c r="T333">
        <v>177</v>
      </c>
      <c r="U333" t="s">
        <v>37</v>
      </c>
      <c r="V333" t="s">
        <v>38</v>
      </c>
      <c r="W333" t="s">
        <v>585</v>
      </c>
      <c r="X333">
        <v>95000000</v>
      </c>
      <c r="Y333">
        <v>2012</v>
      </c>
      <c r="Z333">
        <v>331</v>
      </c>
      <c r="AA333">
        <v>6.2</v>
      </c>
      <c r="AB333">
        <v>1.85</v>
      </c>
      <c r="AC333">
        <v>18000</v>
      </c>
    </row>
    <row r="334" spans="1:29">
      <c r="A334" t="s">
        <v>28</v>
      </c>
      <c r="C334" t="s">
        <v>1971</v>
      </c>
      <c r="D334">
        <v>173</v>
      </c>
      <c r="E334">
        <v>126</v>
      </c>
      <c r="F334">
        <v>0</v>
      </c>
      <c r="G334">
        <v>10000</v>
      </c>
      <c r="H334" t="s">
        <v>977</v>
      </c>
      <c r="I334">
        <v>14000</v>
      </c>
      <c r="J334">
        <v>63540020</v>
      </c>
      <c r="K334" t="s">
        <v>73</v>
      </c>
      <c r="L334" t="s">
        <v>1972</v>
      </c>
      <c r="M334" t="s">
        <v>1973</v>
      </c>
      <c r="N334">
        <v>343274</v>
      </c>
      <c r="O334">
        <v>39319</v>
      </c>
      <c r="P334" t="s">
        <v>440</v>
      </c>
      <c r="Q334">
        <v>2</v>
      </c>
      <c r="R334" t="s">
        <v>1974</v>
      </c>
      <c r="S334" t="s">
        <v>1975</v>
      </c>
      <c r="T334">
        <v>742</v>
      </c>
      <c r="U334" t="s">
        <v>37</v>
      </c>
      <c r="V334" t="s">
        <v>1465</v>
      </c>
      <c r="W334" t="s">
        <v>39</v>
      </c>
      <c r="X334">
        <v>93000000</v>
      </c>
      <c r="Y334">
        <v>1997</v>
      </c>
      <c r="Z334">
        <v>13000</v>
      </c>
      <c r="AA334">
        <v>7.7</v>
      </c>
      <c r="AB334">
        <v>2.35</v>
      </c>
      <c r="AC334">
        <v>18000</v>
      </c>
    </row>
    <row r="335" spans="1:29">
      <c r="A335" t="s">
        <v>28</v>
      </c>
      <c r="C335" t="s">
        <v>1976</v>
      </c>
      <c r="D335">
        <v>221</v>
      </c>
      <c r="E335">
        <v>146</v>
      </c>
      <c r="F335">
        <v>127</v>
      </c>
      <c r="G335">
        <v>722</v>
      </c>
      <c r="H335" t="s">
        <v>1977</v>
      </c>
      <c r="I335">
        <v>962</v>
      </c>
      <c r="J335">
        <v>95328937</v>
      </c>
      <c r="K335" t="s">
        <v>1415</v>
      </c>
      <c r="L335" t="s">
        <v>1978</v>
      </c>
      <c r="M335" t="s">
        <v>1979</v>
      </c>
      <c r="N335">
        <v>59581</v>
      </c>
      <c r="O335">
        <v>4555</v>
      </c>
      <c r="P335" t="s">
        <v>1980</v>
      </c>
      <c r="Q335">
        <v>4</v>
      </c>
      <c r="R335" t="s">
        <v>1981</v>
      </c>
      <c r="S335" t="s">
        <v>1982</v>
      </c>
      <c r="T335">
        <v>293</v>
      </c>
      <c r="U335" t="s">
        <v>37</v>
      </c>
      <c r="V335" t="s">
        <v>38</v>
      </c>
      <c r="W335" t="s">
        <v>585</v>
      </c>
      <c r="X335">
        <v>100000000</v>
      </c>
      <c r="Y335">
        <v>2010</v>
      </c>
      <c r="Z335">
        <v>740</v>
      </c>
      <c r="AA335">
        <v>4.3</v>
      </c>
      <c r="AB335">
        <v>1.85</v>
      </c>
      <c r="AC335">
        <v>0</v>
      </c>
    </row>
    <row r="336" spans="1:29">
      <c r="A336" t="s">
        <v>28</v>
      </c>
      <c r="C336" t="s">
        <v>1983</v>
      </c>
      <c r="D336">
        <v>82</v>
      </c>
      <c r="E336">
        <v>89</v>
      </c>
      <c r="F336">
        <v>10</v>
      </c>
      <c r="G336">
        <v>442</v>
      </c>
      <c r="H336" t="s">
        <v>1984</v>
      </c>
      <c r="I336">
        <v>2000</v>
      </c>
      <c r="J336">
        <v>50802661</v>
      </c>
      <c r="K336" t="s">
        <v>1985</v>
      </c>
      <c r="L336" t="s">
        <v>1986</v>
      </c>
      <c r="M336" t="s">
        <v>1987</v>
      </c>
      <c r="N336">
        <v>58300</v>
      </c>
      <c r="O336">
        <v>3372</v>
      </c>
      <c r="P336" t="s">
        <v>1988</v>
      </c>
      <c r="Q336">
        <v>1</v>
      </c>
      <c r="R336" t="s">
        <v>1989</v>
      </c>
      <c r="S336" t="s">
        <v>1990</v>
      </c>
      <c r="T336">
        <v>139</v>
      </c>
      <c r="U336" t="s">
        <v>37</v>
      </c>
      <c r="V336" t="s">
        <v>38</v>
      </c>
      <c r="W336" t="s">
        <v>95</v>
      </c>
      <c r="X336">
        <v>95000000</v>
      </c>
      <c r="Y336">
        <v>2000</v>
      </c>
      <c r="Z336">
        <v>919</v>
      </c>
      <c r="AA336">
        <v>6.9</v>
      </c>
      <c r="AB336">
        <v>1.85</v>
      </c>
      <c r="AC336">
        <v>0</v>
      </c>
    </row>
    <row r="337" spans="1:29">
      <c r="A337" t="s">
        <v>28</v>
      </c>
      <c r="C337" t="s">
        <v>1915</v>
      </c>
      <c r="D337">
        <v>233</v>
      </c>
      <c r="E337">
        <v>88</v>
      </c>
      <c r="F337">
        <v>20</v>
      </c>
      <c r="G337">
        <v>916</v>
      </c>
      <c r="H337" t="s">
        <v>830</v>
      </c>
      <c r="I337">
        <v>22000</v>
      </c>
      <c r="J337">
        <v>161317423</v>
      </c>
      <c r="K337" t="s">
        <v>471</v>
      </c>
      <c r="L337" t="s">
        <v>149</v>
      </c>
      <c r="M337" t="s">
        <v>1991</v>
      </c>
      <c r="N337">
        <v>145321</v>
      </c>
      <c r="O337">
        <v>25354</v>
      </c>
      <c r="P337" t="s">
        <v>1992</v>
      </c>
      <c r="Q337">
        <v>0</v>
      </c>
      <c r="R337" t="s">
        <v>1993</v>
      </c>
      <c r="S337" t="s">
        <v>1994</v>
      </c>
      <c r="T337">
        <v>139</v>
      </c>
      <c r="U337" t="s">
        <v>37</v>
      </c>
      <c r="V337" t="s">
        <v>38</v>
      </c>
      <c r="W337" t="s">
        <v>95</v>
      </c>
      <c r="X337">
        <v>95000000</v>
      </c>
      <c r="Y337">
        <v>2012</v>
      </c>
      <c r="Z337">
        <v>1000</v>
      </c>
      <c r="AA337">
        <v>6.6</v>
      </c>
      <c r="AB337">
        <v>2.35</v>
      </c>
      <c r="AC337">
        <v>14000</v>
      </c>
    </row>
    <row r="338" spans="1:29">
      <c r="A338" t="s">
        <v>28</v>
      </c>
      <c r="C338" t="s">
        <v>857</v>
      </c>
      <c r="D338">
        <v>343</v>
      </c>
      <c r="E338">
        <v>105</v>
      </c>
      <c r="F338">
        <v>0</v>
      </c>
      <c r="G338">
        <v>502</v>
      </c>
      <c r="H338" t="s">
        <v>1995</v>
      </c>
      <c r="I338">
        <v>2000</v>
      </c>
      <c r="J338">
        <v>201148159</v>
      </c>
      <c r="K338" t="s">
        <v>1996</v>
      </c>
      <c r="L338" t="s">
        <v>594</v>
      </c>
      <c r="M338" t="s">
        <v>1997</v>
      </c>
      <c r="N338">
        <v>103737</v>
      </c>
      <c r="O338">
        <v>4671</v>
      </c>
      <c r="P338" t="s">
        <v>879</v>
      </c>
      <c r="Q338">
        <v>1</v>
      </c>
      <c r="R338" t="s">
        <v>1998</v>
      </c>
      <c r="S338" t="s">
        <v>1999</v>
      </c>
      <c r="T338">
        <v>322</v>
      </c>
      <c r="U338" t="s">
        <v>37</v>
      </c>
      <c r="V338" t="s">
        <v>38</v>
      </c>
      <c r="W338" t="s">
        <v>95</v>
      </c>
      <c r="X338">
        <v>95000000</v>
      </c>
      <c r="Y338">
        <v>2015</v>
      </c>
      <c r="Z338">
        <v>520</v>
      </c>
      <c r="AA338">
        <v>7</v>
      </c>
      <c r="AB338">
        <v>2.35</v>
      </c>
      <c r="AC338">
        <v>56000</v>
      </c>
    </row>
    <row r="339" spans="1:29">
      <c r="A339" t="s">
        <v>28</v>
      </c>
      <c r="C339" t="s">
        <v>171</v>
      </c>
      <c r="D339">
        <v>308</v>
      </c>
      <c r="E339">
        <v>135</v>
      </c>
      <c r="F339">
        <v>0</v>
      </c>
      <c r="G339">
        <v>310</v>
      </c>
      <c r="H339" t="s">
        <v>2000</v>
      </c>
      <c r="I339">
        <v>873</v>
      </c>
      <c r="J339">
        <v>43982842</v>
      </c>
      <c r="K339" t="s">
        <v>2001</v>
      </c>
      <c r="L339" t="s">
        <v>2002</v>
      </c>
      <c r="M339" t="s">
        <v>2003</v>
      </c>
      <c r="N339">
        <v>125109</v>
      </c>
      <c r="O339">
        <v>2370</v>
      </c>
      <c r="P339" t="s">
        <v>432</v>
      </c>
      <c r="Q339">
        <v>1</v>
      </c>
      <c r="R339" t="s">
        <v>2004</v>
      </c>
      <c r="S339" t="s">
        <v>2005</v>
      </c>
      <c r="T339">
        <v>593</v>
      </c>
      <c r="U339" t="s">
        <v>37</v>
      </c>
      <c r="V339" t="s">
        <v>38</v>
      </c>
      <c r="W339" t="s">
        <v>39</v>
      </c>
      <c r="X339">
        <v>65000000</v>
      </c>
      <c r="Y339">
        <v>2009</v>
      </c>
      <c r="Z339">
        <v>560</v>
      </c>
      <c r="AA339">
        <v>6.7</v>
      </c>
      <c r="AB339">
        <v>2.35</v>
      </c>
      <c r="AC339">
        <v>16000</v>
      </c>
    </row>
    <row r="340" spans="1:29">
      <c r="A340" t="s">
        <v>28</v>
      </c>
      <c r="C340" t="s">
        <v>71</v>
      </c>
      <c r="D340">
        <v>301</v>
      </c>
      <c r="E340">
        <v>100</v>
      </c>
      <c r="F340">
        <v>475</v>
      </c>
      <c r="G340">
        <v>799</v>
      </c>
      <c r="H340" t="s">
        <v>1147</v>
      </c>
      <c r="I340">
        <v>1000</v>
      </c>
      <c r="J340">
        <v>380838870</v>
      </c>
      <c r="K340" t="s">
        <v>471</v>
      </c>
      <c r="L340" t="s">
        <v>2006</v>
      </c>
      <c r="M340" t="s">
        <v>2007</v>
      </c>
      <c r="N340">
        <v>692482</v>
      </c>
      <c r="O340">
        <v>5641</v>
      </c>
      <c r="P340" t="s">
        <v>90</v>
      </c>
      <c r="Q340">
        <v>0</v>
      </c>
      <c r="R340" t="s">
        <v>2008</v>
      </c>
      <c r="S340" t="s">
        <v>2009</v>
      </c>
      <c r="T340">
        <v>866</v>
      </c>
      <c r="U340" t="s">
        <v>37</v>
      </c>
      <c r="V340" t="s">
        <v>38</v>
      </c>
      <c r="W340" t="s">
        <v>277</v>
      </c>
      <c r="X340">
        <v>94000000</v>
      </c>
      <c r="Y340">
        <v>2003</v>
      </c>
      <c r="Z340">
        <v>939</v>
      </c>
      <c r="AA340">
        <v>8.1999999999999993</v>
      </c>
      <c r="AB340">
        <v>1.85</v>
      </c>
      <c r="AC340">
        <v>11000</v>
      </c>
    </row>
    <row r="341" spans="1:29">
      <c r="A341" t="s">
        <v>28</v>
      </c>
      <c r="C341" t="s">
        <v>171</v>
      </c>
      <c r="D341">
        <v>328</v>
      </c>
      <c r="E341">
        <v>192</v>
      </c>
      <c r="F341">
        <v>0</v>
      </c>
      <c r="G341">
        <v>416</v>
      </c>
      <c r="H341" t="s">
        <v>1624</v>
      </c>
      <c r="I341">
        <v>5000</v>
      </c>
      <c r="J341">
        <v>377019252</v>
      </c>
      <c r="K341" t="s">
        <v>558</v>
      </c>
      <c r="L341" t="s">
        <v>41</v>
      </c>
      <c r="M341" t="s">
        <v>2010</v>
      </c>
      <c r="N341">
        <v>1215718</v>
      </c>
      <c r="O341">
        <v>6434</v>
      </c>
      <c r="P341" t="s">
        <v>2011</v>
      </c>
      <c r="Q341">
        <v>2</v>
      </c>
      <c r="R341" t="s">
        <v>2012</v>
      </c>
      <c r="S341" t="s">
        <v>2013</v>
      </c>
      <c r="T341">
        <v>3189</v>
      </c>
      <c r="U341" t="s">
        <v>37</v>
      </c>
      <c r="V341" t="s">
        <v>38</v>
      </c>
      <c r="W341" t="s">
        <v>39</v>
      </c>
      <c r="X341">
        <v>94000000</v>
      </c>
      <c r="Y341">
        <v>2003</v>
      </c>
      <c r="Z341">
        <v>857</v>
      </c>
      <c r="AA341">
        <v>8.9</v>
      </c>
      <c r="AB341">
        <v>2.35</v>
      </c>
      <c r="AC341">
        <v>16000</v>
      </c>
    </row>
    <row r="342" spans="1:29">
      <c r="A342" t="s">
        <v>28</v>
      </c>
      <c r="C342" t="s">
        <v>171</v>
      </c>
      <c r="D342">
        <v>294</v>
      </c>
      <c r="E342">
        <v>172</v>
      </c>
      <c r="F342">
        <v>0</v>
      </c>
      <c r="G342">
        <v>857</v>
      </c>
      <c r="H342" t="s">
        <v>41</v>
      </c>
      <c r="I342">
        <v>16000</v>
      </c>
      <c r="J342">
        <v>340478898</v>
      </c>
      <c r="K342" t="s">
        <v>558</v>
      </c>
      <c r="L342" t="s">
        <v>201</v>
      </c>
      <c r="M342" t="s">
        <v>2014</v>
      </c>
      <c r="N342">
        <v>1100446</v>
      </c>
      <c r="O342">
        <v>23052</v>
      </c>
      <c r="P342" t="s">
        <v>1624</v>
      </c>
      <c r="Q342">
        <v>1</v>
      </c>
      <c r="R342" t="s">
        <v>2015</v>
      </c>
      <c r="S342" t="s">
        <v>2016</v>
      </c>
      <c r="T342">
        <v>2417</v>
      </c>
      <c r="U342" t="s">
        <v>37</v>
      </c>
      <c r="V342" t="s">
        <v>38</v>
      </c>
      <c r="W342" t="s">
        <v>39</v>
      </c>
      <c r="X342">
        <v>94000000</v>
      </c>
      <c r="Y342">
        <v>2002</v>
      </c>
      <c r="Z342">
        <v>5000</v>
      </c>
      <c r="AA342">
        <v>8.6999999999999993</v>
      </c>
      <c r="AB342">
        <v>2.35</v>
      </c>
      <c r="AC342">
        <v>10000</v>
      </c>
    </row>
    <row r="343" spans="1:29">
      <c r="A343" t="s">
        <v>28</v>
      </c>
      <c r="C343" t="s">
        <v>2017</v>
      </c>
      <c r="D343">
        <v>175</v>
      </c>
      <c r="E343">
        <v>102</v>
      </c>
      <c r="F343">
        <v>44</v>
      </c>
      <c r="G343">
        <v>766</v>
      </c>
      <c r="H343" t="s">
        <v>656</v>
      </c>
      <c r="I343">
        <v>12000</v>
      </c>
      <c r="J343">
        <v>17176900</v>
      </c>
      <c r="K343" t="s">
        <v>42</v>
      </c>
      <c r="L343" t="s">
        <v>301</v>
      </c>
      <c r="M343" t="s">
        <v>2018</v>
      </c>
      <c r="N343">
        <v>54501</v>
      </c>
      <c r="O343">
        <v>17098</v>
      </c>
      <c r="P343" t="s">
        <v>2019</v>
      </c>
      <c r="Q343">
        <v>4</v>
      </c>
      <c r="R343" t="s">
        <v>2020</v>
      </c>
      <c r="S343" t="s">
        <v>2021</v>
      </c>
      <c r="T343">
        <v>154</v>
      </c>
      <c r="U343" t="s">
        <v>37</v>
      </c>
      <c r="V343" t="s">
        <v>38</v>
      </c>
      <c r="W343" t="s">
        <v>39</v>
      </c>
      <c r="X343">
        <v>95000000</v>
      </c>
      <c r="Y343">
        <v>2014</v>
      </c>
      <c r="Z343">
        <v>3000</v>
      </c>
      <c r="AA343">
        <v>5.5</v>
      </c>
      <c r="AB343">
        <v>2.35</v>
      </c>
      <c r="AC343">
        <v>16000</v>
      </c>
    </row>
    <row r="344" spans="1:29">
      <c r="A344" t="s">
        <v>28</v>
      </c>
      <c r="C344" t="s">
        <v>1783</v>
      </c>
      <c r="D344">
        <v>199</v>
      </c>
      <c r="E344">
        <v>100</v>
      </c>
      <c r="F344">
        <v>165</v>
      </c>
      <c r="G344">
        <v>240</v>
      </c>
      <c r="H344" t="s">
        <v>525</v>
      </c>
      <c r="I344">
        <v>11000</v>
      </c>
      <c r="J344">
        <v>131144183</v>
      </c>
      <c r="K344" t="s">
        <v>1930</v>
      </c>
      <c r="L344" t="s">
        <v>565</v>
      </c>
      <c r="M344" t="s">
        <v>2022</v>
      </c>
      <c r="N344">
        <v>157016</v>
      </c>
      <c r="O344">
        <v>12150</v>
      </c>
      <c r="P344" t="s">
        <v>2023</v>
      </c>
      <c r="Q344">
        <v>1</v>
      </c>
      <c r="R344" t="s">
        <v>2024</v>
      </c>
      <c r="S344" t="s">
        <v>2025</v>
      </c>
      <c r="T344">
        <v>824</v>
      </c>
      <c r="U344" t="s">
        <v>37</v>
      </c>
      <c r="V344" t="s">
        <v>38</v>
      </c>
      <c r="W344" t="s">
        <v>39</v>
      </c>
      <c r="X344">
        <v>115000000</v>
      </c>
      <c r="Y344">
        <v>2001</v>
      </c>
      <c r="Z344">
        <v>509</v>
      </c>
      <c r="AA344">
        <v>5.7</v>
      </c>
      <c r="AB344">
        <v>2.35</v>
      </c>
      <c r="AC344">
        <v>0</v>
      </c>
    </row>
    <row r="345" spans="1:29">
      <c r="A345" t="s">
        <v>28</v>
      </c>
      <c r="C345" t="s">
        <v>2026</v>
      </c>
      <c r="D345">
        <v>355</v>
      </c>
      <c r="E345">
        <v>119</v>
      </c>
      <c r="F345">
        <v>0</v>
      </c>
      <c r="G345">
        <v>968</v>
      </c>
      <c r="H345" t="s">
        <v>466</v>
      </c>
      <c r="I345">
        <v>40000</v>
      </c>
      <c r="J345">
        <v>23014504</v>
      </c>
      <c r="K345" t="s">
        <v>2027</v>
      </c>
      <c r="L345" t="s">
        <v>43</v>
      </c>
      <c r="M345" t="s">
        <v>2028</v>
      </c>
      <c r="N345">
        <v>172707</v>
      </c>
      <c r="O345">
        <v>54031</v>
      </c>
      <c r="P345" t="s">
        <v>379</v>
      </c>
      <c r="Q345">
        <v>1</v>
      </c>
      <c r="R345" t="s">
        <v>2029</v>
      </c>
      <c r="S345" t="s">
        <v>2030</v>
      </c>
      <c r="T345">
        <v>462</v>
      </c>
      <c r="U345" t="s">
        <v>37</v>
      </c>
      <c r="V345" t="s">
        <v>56</v>
      </c>
      <c r="W345" t="s">
        <v>39</v>
      </c>
      <c r="X345">
        <v>100000000</v>
      </c>
      <c r="Y345">
        <v>2014</v>
      </c>
      <c r="Z345">
        <v>11000</v>
      </c>
      <c r="AA345">
        <v>6.3</v>
      </c>
      <c r="AB345">
        <v>2.35</v>
      </c>
      <c r="AC345">
        <v>37000</v>
      </c>
    </row>
    <row r="346" spans="1:29">
      <c r="A346" t="s">
        <v>28</v>
      </c>
      <c r="C346" t="s">
        <v>893</v>
      </c>
      <c r="D346">
        <v>198</v>
      </c>
      <c r="E346">
        <v>92</v>
      </c>
      <c r="F346">
        <v>394</v>
      </c>
      <c r="G346">
        <v>527</v>
      </c>
      <c r="H346" t="s">
        <v>2031</v>
      </c>
      <c r="I346">
        <v>693</v>
      </c>
      <c r="J346">
        <v>181166115</v>
      </c>
      <c r="K346" t="s">
        <v>227</v>
      </c>
      <c r="L346" t="s">
        <v>2032</v>
      </c>
      <c r="M346" t="s">
        <v>2033</v>
      </c>
      <c r="N346">
        <v>219501</v>
      </c>
      <c r="O346">
        <v>2574</v>
      </c>
      <c r="P346" t="s">
        <v>2034</v>
      </c>
      <c r="Q346">
        <v>0</v>
      </c>
      <c r="R346" t="s">
        <v>2035</v>
      </c>
      <c r="S346" t="s">
        <v>2036</v>
      </c>
      <c r="T346">
        <v>1236</v>
      </c>
      <c r="U346" t="s">
        <v>37</v>
      </c>
      <c r="V346" t="s">
        <v>38</v>
      </c>
      <c r="W346" t="s">
        <v>39</v>
      </c>
      <c r="X346">
        <v>93000000</v>
      </c>
      <c r="Y346">
        <v>2001</v>
      </c>
      <c r="Z346">
        <v>595</v>
      </c>
      <c r="AA346">
        <v>5.9</v>
      </c>
      <c r="AB346">
        <v>1.85</v>
      </c>
      <c r="AC346">
        <v>0</v>
      </c>
    </row>
    <row r="347" spans="1:29">
      <c r="A347" t="s">
        <v>28</v>
      </c>
      <c r="C347" t="s">
        <v>2037</v>
      </c>
      <c r="D347">
        <v>529</v>
      </c>
      <c r="E347">
        <v>105</v>
      </c>
      <c r="F347">
        <v>81</v>
      </c>
      <c r="G347">
        <v>779</v>
      </c>
      <c r="H347" t="s">
        <v>2038</v>
      </c>
      <c r="I347">
        <v>11000</v>
      </c>
      <c r="J347">
        <v>176740650</v>
      </c>
      <c r="K347" t="s">
        <v>1390</v>
      </c>
      <c r="L347" t="s">
        <v>80</v>
      </c>
      <c r="M347" t="s">
        <v>2039</v>
      </c>
      <c r="N347">
        <v>403836</v>
      </c>
      <c r="O347">
        <v>13118</v>
      </c>
      <c r="P347" t="s">
        <v>270</v>
      </c>
      <c r="Q347">
        <v>0</v>
      </c>
      <c r="R347" t="s">
        <v>2040</v>
      </c>
      <c r="S347" t="s">
        <v>2041</v>
      </c>
      <c r="T347">
        <v>646</v>
      </c>
      <c r="U347" t="s">
        <v>37</v>
      </c>
      <c r="V347" t="s">
        <v>38</v>
      </c>
      <c r="W347" t="s">
        <v>39</v>
      </c>
      <c r="X347">
        <v>93000000</v>
      </c>
      <c r="Y347">
        <v>2011</v>
      </c>
      <c r="Z347">
        <v>1000</v>
      </c>
      <c r="AA347">
        <v>7.6</v>
      </c>
      <c r="AB347">
        <v>2.35</v>
      </c>
      <c r="AC347">
        <v>47000</v>
      </c>
    </row>
    <row r="348" spans="1:29">
      <c r="A348" t="s">
        <v>28</v>
      </c>
      <c r="C348" t="s">
        <v>2042</v>
      </c>
      <c r="D348">
        <v>198</v>
      </c>
      <c r="E348">
        <v>107</v>
      </c>
      <c r="F348">
        <v>70</v>
      </c>
      <c r="G348">
        <v>330</v>
      </c>
      <c r="H348" t="s">
        <v>2043</v>
      </c>
      <c r="I348">
        <v>770</v>
      </c>
      <c r="J348">
        <v>71148699</v>
      </c>
      <c r="K348" t="s">
        <v>200</v>
      </c>
      <c r="L348" t="s">
        <v>958</v>
      </c>
      <c r="M348" t="s">
        <v>2044</v>
      </c>
      <c r="N348">
        <v>68935</v>
      </c>
      <c r="O348">
        <v>1614</v>
      </c>
      <c r="P348" t="s">
        <v>2045</v>
      </c>
      <c r="Q348">
        <v>0</v>
      </c>
      <c r="R348" t="s">
        <v>2046</v>
      </c>
      <c r="S348" t="s">
        <v>2047</v>
      </c>
      <c r="T348">
        <v>125</v>
      </c>
      <c r="U348" t="s">
        <v>37</v>
      </c>
      <c r="V348" t="s">
        <v>38</v>
      </c>
      <c r="W348" t="s">
        <v>95</v>
      </c>
      <c r="X348">
        <v>90000000</v>
      </c>
      <c r="Y348">
        <v>2008</v>
      </c>
      <c r="Z348">
        <v>419</v>
      </c>
      <c r="AA348">
        <v>6.6</v>
      </c>
      <c r="AB348">
        <v>2.35</v>
      </c>
      <c r="AC348">
        <v>0</v>
      </c>
    </row>
    <row r="349" spans="1:29">
      <c r="A349" t="s">
        <v>28</v>
      </c>
      <c r="C349" t="s">
        <v>2048</v>
      </c>
      <c r="D349">
        <v>412</v>
      </c>
      <c r="E349">
        <v>101</v>
      </c>
      <c r="F349">
        <v>212</v>
      </c>
      <c r="G349">
        <v>476</v>
      </c>
      <c r="H349" t="s">
        <v>2049</v>
      </c>
      <c r="I349">
        <v>13000</v>
      </c>
      <c r="J349">
        <v>67344392</v>
      </c>
      <c r="K349" t="s">
        <v>59</v>
      </c>
      <c r="L349" t="s">
        <v>977</v>
      </c>
      <c r="M349" t="s">
        <v>2050</v>
      </c>
      <c r="N349">
        <v>165618</v>
      </c>
      <c r="O349">
        <v>15481</v>
      </c>
      <c r="P349" t="s">
        <v>2051</v>
      </c>
      <c r="Q349">
        <v>2</v>
      </c>
      <c r="R349" t="s">
        <v>2052</v>
      </c>
      <c r="S349" t="s">
        <v>2053</v>
      </c>
      <c r="T349">
        <v>503</v>
      </c>
      <c r="U349" t="s">
        <v>37</v>
      </c>
      <c r="V349" t="s">
        <v>38</v>
      </c>
      <c r="W349" t="s">
        <v>585</v>
      </c>
      <c r="X349">
        <v>92000000</v>
      </c>
      <c r="Y349">
        <v>2013</v>
      </c>
      <c r="Z349">
        <v>787</v>
      </c>
      <c r="AA349">
        <v>5.3</v>
      </c>
      <c r="AB349">
        <v>1.85</v>
      </c>
      <c r="AC349">
        <v>66000</v>
      </c>
    </row>
    <row r="350" spans="1:29">
      <c r="A350" t="s">
        <v>28</v>
      </c>
      <c r="C350" t="s">
        <v>2054</v>
      </c>
      <c r="D350">
        <v>106</v>
      </c>
      <c r="E350">
        <v>137</v>
      </c>
      <c r="F350">
        <v>102</v>
      </c>
      <c r="G350">
        <v>877</v>
      </c>
      <c r="H350" t="s">
        <v>1422</v>
      </c>
      <c r="I350">
        <v>2000</v>
      </c>
      <c r="J350">
        <v>22406362</v>
      </c>
      <c r="K350" t="s">
        <v>2055</v>
      </c>
      <c r="L350" t="s">
        <v>536</v>
      </c>
      <c r="M350" t="s">
        <v>2056</v>
      </c>
      <c r="N350">
        <v>16832</v>
      </c>
      <c r="O350">
        <v>5780</v>
      </c>
      <c r="P350" t="s">
        <v>1190</v>
      </c>
      <c r="Q350">
        <v>0</v>
      </c>
      <c r="R350" t="s">
        <v>2057</v>
      </c>
      <c r="S350" t="s">
        <v>2058</v>
      </c>
      <c r="T350">
        <v>267</v>
      </c>
      <c r="U350" t="s">
        <v>37</v>
      </c>
      <c r="V350" t="s">
        <v>38</v>
      </c>
      <c r="W350" t="s">
        <v>39</v>
      </c>
      <c r="X350">
        <v>107000000</v>
      </c>
      <c r="Y350">
        <v>2004</v>
      </c>
      <c r="Z350">
        <v>973</v>
      </c>
      <c r="AA350">
        <v>6</v>
      </c>
      <c r="AB350">
        <v>2.35</v>
      </c>
      <c r="AC350">
        <v>701</v>
      </c>
    </row>
    <row r="351" spans="1:29">
      <c r="A351" t="s">
        <v>28</v>
      </c>
      <c r="C351" t="s">
        <v>604</v>
      </c>
      <c r="D351">
        <v>283</v>
      </c>
      <c r="E351">
        <v>115</v>
      </c>
      <c r="F351">
        <v>663</v>
      </c>
      <c r="G351">
        <v>55</v>
      </c>
      <c r="H351" t="s">
        <v>2059</v>
      </c>
      <c r="I351">
        <v>1000</v>
      </c>
      <c r="J351">
        <v>261437578</v>
      </c>
      <c r="K351" t="s">
        <v>2060</v>
      </c>
      <c r="L351" t="s">
        <v>2061</v>
      </c>
      <c r="M351" t="s">
        <v>2062</v>
      </c>
      <c r="N351">
        <v>479166</v>
      </c>
      <c r="O351">
        <v>1901</v>
      </c>
      <c r="P351" t="s">
        <v>2063</v>
      </c>
      <c r="Q351">
        <v>0</v>
      </c>
      <c r="R351" t="s">
        <v>2064</v>
      </c>
      <c r="S351" t="s">
        <v>2065</v>
      </c>
      <c r="T351">
        <v>815</v>
      </c>
      <c r="U351" t="s">
        <v>37</v>
      </c>
      <c r="V351" t="s">
        <v>38</v>
      </c>
      <c r="W351" t="s">
        <v>95</v>
      </c>
      <c r="X351">
        <v>92000000</v>
      </c>
      <c r="Y351">
        <v>2004</v>
      </c>
      <c r="Z351">
        <v>723</v>
      </c>
      <c r="AA351">
        <v>8</v>
      </c>
      <c r="AB351">
        <v>2.35</v>
      </c>
      <c r="AC351">
        <v>0</v>
      </c>
    </row>
    <row r="352" spans="1:29">
      <c r="A352" t="s">
        <v>28</v>
      </c>
      <c r="C352" t="s">
        <v>2066</v>
      </c>
      <c r="D352">
        <v>61</v>
      </c>
      <c r="E352">
        <v>124</v>
      </c>
      <c r="F352">
        <v>212</v>
      </c>
      <c r="G352">
        <v>810</v>
      </c>
      <c r="H352" t="s">
        <v>122</v>
      </c>
      <c r="I352">
        <v>1000</v>
      </c>
      <c r="J352">
        <v>11000000</v>
      </c>
      <c r="K352" t="s">
        <v>1628</v>
      </c>
      <c r="L352" t="s">
        <v>2067</v>
      </c>
      <c r="M352" t="s">
        <v>2068</v>
      </c>
      <c r="N352">
        <v>21102</v>
      </c>
      <c r="O352">
        <v>3611</v>
      </c>
      <c r="P352" t="s">
        <v>2069</v>
      </c>
      <c r="Q352">
        <v>3</v>
      </c>
      <c r="R352" t="s">
        <v>2070</v>
      </c>
      <c r="S352" t="s">
        <v>2071</v>
      </c>
      <c r="T352">
        <v>169</v>
      </c>
      <c r="U352" t="s">
        <v>37</v>
      </c>
      <c r="V352" t="s">
        <v>38</v>
      </c>
      <c r="W352" t="s">
        <v>39</v>
      </c>
      <c r="X352">
        <v>98000000</v>
      </c>
      <c r="Y352">
        <v>1995</v>
      </c>
      <c r="Z352">
        <v>903</v>
      </c>
      <c r="AA352">
        <v>5.6</v>
      </c>
      <c r="AB352">
        <v>2.35</v>
      </c>
      <c r="AC352">
        <v>1000</v>
      </c>
    </row>
    <row r="353" spans="1:29">
      <c r="A353" t="s">
        <v>28</v>
      </c>
      <c r="C353" t="s">
        <v>1252</v>
      </c>
      <c r="D353">
        <v>217</v>
      </c>
      <c r="E353">
        <v>118</v>
      </c>
      <c r="F353">
        <v>0</v>
      </c>
      <c r="G353">
        <v>1000</v>
      </c>
      <c r="H353" t="s">
        <v>982</v>
      </c>
      <c r="I353">
        <v>8000</v>
      </c>
      <c r="J353">
        <v>88761720</v>
      </c>
      <c r="K353" t="s">
        <v>200</v>
      </c>
      <c r="L353" t="s">
        <v>1207</v>
      </c>
      <c r="M353" t="s">
        <v>2072</v>
      </c>
      <c r="N353">
        <v>141179</v>
      </c>
      <c r="O353">
        <v>14024</v>
      </c>
      <c r="P353" t="s">
        <v>813</v>
      </c>
      <c r="Q353">
        <v>0</v>
      </c>
      <c r="R353" t="s">
        <v>2073</v>
      </c>
      <c r="S353" t="s">
        <v>2074</v>
      </c>
      <c r="T353">
        <v>419</v>
      </c>
      <c r="U353" t="s">
        <v>37</v>
      </c>
      <c r="V353" t="s">
        <v>56</v>
      </c>
      <c r="W353" t="s">
        <v>95</v>
      </c>
      <c r="X353">
        <v>95000000</v>
      </c>
      <c r="Y353">
        <v>2010</v>
      </c>
      <c r="Z353">
        <v>3000</v>
      </c>
      <c r="AA353">
        <v>5.9</v>
      </c>
      <c r="AB353">
        <v>2.35</v>
      </c>
      <c r="AC353">
        <v>9000</v>
      </c>
    </row>
    <row r="354" spans="1:29">
      <c r="A354" t="s">
        <v>28</v>
      </c>
      <c r="C354" t="s">
        <v>163</v>
      </c>
      <c r="D354">
        <v>175</v>
      </c>
      <c r="E354">
        <v>98</v>
      </c>
      <c r="F354">
        <v>188</v>
      </c>
      <c r="G354">
        <v>602</v>
      </c>
      <c r="H354" t="s">
        <v>904</v>
      </c>
      <c r="I354">
        <v>10000</v>
      </c>
      <c r="J354">
        <v>250147615</v>
      </c>
      <c r="K354" t="s">
        <v>2075</v>
      </c>
      <c r="L354" t="s">
        <v>166</v>
      </c>
      <c r="M354" t="s">
        <v>2076</v>
      </c>
      <c r="N354">
        <v>403014</v>
      </c>
      <c r="O354">
        <v>12998</v>
      </c>
      <c r="P354" t="s">
        <v>2077</v>
      </c>
      <c r="Q354">
        <v>0</v>
      </c>
      <c r="R354" t="s">
        <v>2078</v>
      </c>
      <c r="S354" t="s">
        <v>2079</v>
      </c>
      <c r="T354">
        <v>289</v>
      </c>
      <c r="U354" t="s">
        <v>37</v>
      </c>
      <c r="V354" t="s">
        <v>38</v>
      </c>
      <c r="W354" t="s">
        <v>39</v>
      </c>
      <c r="X354">
        <v>90000000</v>
      </c>
      <c r="Y354">
        <v>1997</v>
      </c>
      <c r="Z354">
        <v>826</v>
      </c>
      <c r="AA354">
        <v>7.3</v>
      </c>
      <c r="AB354">
        <v>1.85</v>
      </c>
      <c r="AC354">
        <v>0</v>
      </c>
    </row>
    <row r="355" spans="1:29">
      <c r="A355" t="s">
        <v>28</v>
      </c>
      <c r="C355" t="s">
        <v>306</v>
      </c>
      <c r="D355">
        <v>191</v>
      </c>
      <c r="E355">
        <v>82</v>
      </c>
      <c r="F355">
        <v>487</v>
      </c>
      <c r="G355">
        <v>967</v>
      </c>
      <c r="H355" t="s">
        <v>321</v>
      </c>
      <c r="I355">
        <v>15000</v>
      </c>
      <c r="J355">
        <v>245823397</v>
      </c>
      <c r="K355" t="s">
        <v>271</v>
      </c>
      <c r="L355" t="s">
        <v>322</v>
      </c>
      <c r="M355" t="s">
        <v>2080</v>
      </c>
      <c r="N355">
        <v>385871</v>
      </c>
      <c r="O355">
        <v>21275</v>
      </c>
      <c r="P355" t="s">
        <v>994</v>
      </c>
      <c r="Q355">
        <v>2</v>
      </c>
      <c r="R355" t="s">
        <v>2081</v>
      </c>
      <c r="S355" t="s">
        <v>2082</v>
      </c>
      <c r="T355">
        <v>515</v>
      </c>
      <c r="U355" t="s">
        <v>37</v>
      </c>
      <c r="V355" t="s">
        <v>38</v>
      </c>
      <c r="W355" t="s">
        <v>277</v>
      </c>
      <c r="X355">
        <v>90000000</v>
      </c>
      <c r="Y355">
        <v>1999</v>
      </c>
      <c r="Z355">
        <v>1000</v>
      </c>
      <c r="AA355">
        <v>7.9</v>
      </c>
      <c r="AB355">
        <v>1.85</v>
      </c>
      <c r="AC355">
        <v>0</v>
      </c>
    </row>
    <row r="356" spans="1:29">
      <c r="A356" t="s">
        <v>28</v>
      </c>
      <c r="C356" t="s">
        <v>1739</v>
      </c>
      <c r="D356">
        <v>316</v>
      </c>
      <c r="E356">
        <v>98</v>
      </c>
      <c r="F356">
        <v>12000</v>
      </c>
      <c r="G356">
        <v>1000</v>
      </c>
      <c r="H356" t="s">
        <v>982</v>
      </c>
      <c r="I356">
        <v>18000</v>
      </c>
      <c r="J356">
        <v>81557479</v>
      </c>
      <c r="K356" t="s">
        <v>59</v>
      </c>
      <c r="L356" t="s">
        <v>1727</v>
      </c>
      <c r="M356" t="s">
        <v>2083</v>
      </c>
      <c r="N356">
        <v>149947</v>
      </c>
      <c r="O356">
        <v>25780</v>
      </c>
      <c r="P356" t="s">
        <v>2084</v>
      </c>
      <c r="Q356">
        <v>1</v>
      </c>
      <c r="R356" t="s">
        <v>2085</v>
      </c>
      <c r="S356" t="s">
        <v>2086</v>
      </c>
      <c r="T356">
        <v>326</v>
      </c>
      <c r="U356" t="s">
        <v>37</v>
      </c>
      <c r="V356" t="s">
        <v>38</v>
      </c>
      <c r="W356" t="s">
        <v>39</v>
      </c>
      <c r="X356">
        <v>100000000</v>
      </c>
      <c r="Y356">
        <v>2010</v>
      </c>
      <c r="Z356">
        <v>3000</v>
      </c>
      <c r="AA356">
        <v>6.8</v>
      </c>
      <c r="AB356">
        <v>2.35</v>
      </c>
      <c r="AC356">
        <v>18000</v>
      </c>
    </row>
    <row r="357" spans="1:29">
      <c r="A357" t="s">
        <v>28</v>
      </c>
      <c r="C357" t="s">
        <v>260</v>
      </c>
      <c r="D357">
        <v>127</v>
      </c>
      <c r="E357">
        <v>90</v>
      </c>
      <c r="F357">
        <v>420</v>
      </c>
      <c r="G357">
        <v>141</v>
      </c>
      <c r="H357" t="s">
        <v>2087</v>
      </c>
      <c r="I357">
        <v>191</v>
      </c>
      <c r="J357">
        <v>226138454</v>
      </c>
      <c r="K357" t="s">
        <v>422</v>
      </c>
      <c r="L357" t="s">
        <v>2088</v>
      </c>
      <c r="M357" t="s">
        <v>2089</v>
      </c>
      <c r="N357">
        <v>160440</v>
      </c>
      <c r="O357">
        <v>664</v>
      </c>
      <c r="P357" t="s">
        <v>2090</v>
      </c>
      <c r="Q357">
        <v>2</v>
      </c>
      <c r="R357" t="s">
        <v>2091</v>
      </c>
      <c r="S357" t="s">
        <v>2092</v>
      </c>
      <c r="T357">
        <v>394</v>
      </c>
      <c r="U357" t="s">
        <v>37</v>
      </c>
      <c r="V357" t="s">
        <v>38</v>
      </c>
      <c r="W357" t="s">
        <v>39</v>
      </c>
      <c r="X357">
        <v>90000000</v>
      </c>
      <c r="Y357">
        <v>2001</v>
      </c>
      <c r="Z357">
        <v>165</v>
      </c>
      <c r="AA357">
        <v>6.6</v>
      </c>
      <c r="AB357">
        <v>2.35</v>
      </c>
      <c r="AC357">
        <v>0</v>
      </c>
    </row>
    <row r="358" spans="1:29">
      <c r="A358" t="s">
        <v>28</v>
      </c>
      <c r="C358" t="s">
        <v>435</v>
      </c>
      <c r="D358">
        <v>185</v>
      </c>
      <c r="E358">
        <v>130</v>
      </c>
      <c r="F358">
        <v>0</v>
      </c>
      <c r="G358">
        <v>568</v>
      </c>
      <c r="H358" t="s">
        <v>2093</v>
      </c>
      <c r="I358">
        <v>11000</v>
      </c>
      <c r="J358">
        <v>155370362</v>
      </c>
      <c r="K358" t="s">
        <v>2094</v>
      </c>
      <c r="L358" t="s">
        <v>391</v>
      </c>
      <c r="M358" t="s">
        <v>2095</v>
      </c>
      <c r="N358">
        <v>98403</v>
      </c>
      <c r="O358">
        <v>12890</v>
      </c>
      <c r="P358" t="s">
        <v>2096</v>
      </c>
      <c r="Q358">
        <v>0</v>
      </c>
      <c r="R358" t="s">
        <v>2097</v>
      </c>
      <c r="S358" t="s">
        <v>2098</v>
      </c>
      <c r="T358">
        <v>683</v>
      </c>
      <c r="U358" t="s">
        <v>37</v>
      </c>
      <c r="V358" t="s">
        <v>38</v>
      </c>
      <c r="W358" t="s">
        <v>39</v>
      </c>
      <c r="X358">
        <v>100000000</v>
      </c>
      <c r="Y358">
        <v>2000</v>
      </c>
      <c r="Z358">
        <v>627</v>
      </c>
      <c r="AA358">
        <v>6.6</v>
      </c>
      <c r="AB358">
        <v>2.35</v>
      </c>
      <c r="AC358">
        <v>0</v>
      </c>
    </row>
    <row r="359" spans="1:29">
      <c r="A359" t="s">
        <v>28</v>
      </c>
      <c r="C359" t="s">
        <v>2099</v>
      </c>
      <c r="D359">
        <v>191</v>
      </c>
      <c r="E359">
        <v>90</v>
      </c>
      <c r="F359">
        <v>97</v>
      </c>
      <c r="G359">
        <v>56</v>
      </c>
      <c r="H359" t="s">
        <v>1877</v>
      </c>
      <c r="I359">
        <v>622</v>
      </c>
      <c r="J359">
        <v>124870275</v>
      </c>
      <c r="K359" t="s">
        <v>2100</v>
      </c>
      <c r="L359" t="s">
        <v>2101</v>
      </c>
      <c r="M359" t="s">
        <v>2102</v>
      </c>
      <c r="N359">
        <v>152601</v>
      </c>
      <c r="O359">
        <v>1227</v>
      </c>
      <c r="P359" t="s">
        <v>2103</v>
      </c>
      <c r="Q359">
        <v>1</v>
      </c>
      <c r="R359" t="s">
        <v>2104</v>
      </c>
      <c r="S359" t="s">
        <v>2105</v>
      </c>
      <c r="T359">
        <v>156</v>
      </c>
      <c r="U359" t="s">
        <v>37</v>
      </c>
      <c r="V359" t="s">
        <v>38</v>
      </c>
      <c r="W359" t="s">
        <v>95</v>
      </c>
      <c r="X359">
        <v>100000000</v>
      </c>
      <c r="Y359">
        <v>2009</v>
      </c>
      <c r="Z359">
        <v>526</v>
      </c>
      <c r="AA359">
        <v>7</v>
      </c>
      <c r="AB359">
        <v>2.35</v>
      </c>
      <c r="AC359">
        <v>0</v>
      </c>
    </row>
    <row r="360" spans="1:29">
      <c r="A360" t="s">
        <v>28</v>
      </c>
      <c r="C360" t="s">
        <v>1278</v>
      </c>
      <c r="D360">
        <v>188</v>
      </c>
      <c r="E360">
        <v>94</v>
      </c>
      <c r="F360">
        <v>107</v>
      </c>
      <c r="G360">
        <v>117</v>
      </c>
      <c r="H360" t="s">
        <v>2106</v>
      </c>
      <c r="I360">
        <v>835</v>
      </c>
      <c r="J360">
        <v>196573705</v>
      </c>
      <c r="K360" t="s">
        <v>803</v>
      </c>
      <c r="L360" t="s">
        <v>2107</v>
      </c>
      <c r="M360" t="s">
        <v>2108</v>
      </c>
      <c r="N360">
        <v>166791</v>
      </c>
      <c r="O360">
        <v>1258</v>
      </c>
      <c r="P360" t="s">
        <v>2109</v>
      </c>
      <c r="Q360">
        <v>0</v>
      </c>
      <c r="R360" t="s">
        <v>2110</v>
      </c>
      <c r="S360" t="s">
        <v>2111</v>
      </c>
      <c r="T360">
        <v>132</v>
      </c>
      <c r="U360" t="s">
        <v>37</v>
      </c>
      <c r="V360" t="s">
        <v>38</v>
      </c>
      <c r="W360" t="s">
        <v>95</v>
      </c>
      <c r="X360">
        <v>90000000</v>
      </c>
      <c r="Y360">
        <v>2009</v>
      </c>
      <c r="Z360">
        <v>256</v>
      </c>
      <c r="AA360">
        <v>7</v>
      </c>
      <c r="AB360">
        <v>1.85</v>
      </c>
      <c r="AC360">
        <v>0</v>
      </c>
    </row>
    <row r="361" spans="1:29">
      <c r="A361" t="s">
        <v>28</v>
      </c>
      <c r="C361" t="s">
        <v>2112</v>
      </c>
      <c r="D361">
        <v>362</v>
      </c>
      <c r="E361">
        <v>114</v>
      </c>
      <c r="F361">
        <v>0</v>
      </c>
      <c r="G361">
        <v>423</v>
      </c>
      <c r="H361" t="s">
        <v>2113</v>
      </c>
      <c r="I361">
        <v>3000</v>
      </c>
      <c r="J361">
        <v>58229120</v>
      </c>
      <c r="K361" t="s">
        <v>2114</v>
      </c>
      <c r="L361" t="s">
        <v>1543</v>
      </c>
      <c r="M361" t="s">
        <v>2115</v>
      </c>
      <c r="N361">
        <v>236421</v>
      </c>
      <c r="O361">
        <v>5095</v>
      </c>
      <c r="P361" t="s">
        <v>2116</v>
      </c>
      <c r="Q361">
        <v>1</v>
      </c>
      <c r="R361" t="s">
        <v>2117</v>
      </c>
      <c r="S361" t="s">
        <v>2118</v>
      </c>
      <c r="T361">
        <v>515</v>
      </c>
      <c r="U361" t="s">
        <v>37</v>
      </c>
      <c r="V361" t="s">
        <v>38</v>
      </c>
      <c r="W361" t="s">
        <v>95</v>
      </c>
      <c r="X361">
        <v>90000000</v>
      </c>
      <c r="Y361">
        <v>2013</v>
      </c>
      <c r="Z361">
        <v>806</v>
      </c>
      <c r="AA361">
        <v>7.3</v>
      </c>
      <c r="AB361">
        <v>2.35</v>
      </c>
      <c r="AC361">
        <v>70000</v>
      </c>
    </row>
    <row r="362" spans="1:29">
      <c r="A362" t="s">
        <v>28</v>
      </c>
      <c r="C362" t="s">
        <v>327</v>
      </c>
      <c r="D362">
        <v>181</v>
      </c>
      <c r="E362">
        <v>94</v>
      </c>
      <c r="F362">
        <v>368</v>
      </c>
      <c r="G362">
        <v>466</v>
      </c>
      <c r="H362" t="s">
        <v>2119</v>
      </c>
      <c r="I362">
        <v>13000</v>
      </c>
      <c r="J362">
        <v>125305545</v>
      </c>
      <c r="K362" t="s">
        <v>2120</v>
      </c>
      <c r="L362" t="s">
        <v>547</v>
      </c>
      <c r="M362" t="s">
        <v>2121</v>
      </c>
      <c r="N362">
        <v>145350</v>
      </c>
      <c r="O362">
        <v>15419</v>
      </c>
      <c r="P362" t="s">
        <v>2122</v>
      </c>
      <c r="Q362">
        <v>0</v>
      </c>
      <c r="R362" t="s">
        <v>2123</v>
      </c>
      <c r="S362" t="s">
        <v>2124</v>
      </c>
      <c r="T362">
        <v>643</v>
      </c>
      <c r="U362" t="s">
        <v>37</v>
      </c>
      <c r="V362" t="s">
        <v>38</v>
      </c>
      <c r="W362" t="s">
        <v>39</v>
      </c>
      <c r="X362">
        <v>92000000</v>
      </c>
      <c r="Y362">
        <v>2000</v>
      </c>
      <c r="Z362">
        <v>1000</v>
      </c>
      <c r="AA362">
        <v>5.5</v>
      </c>
      <c r="AB362">
        <v>2.35</v>
      </c>
      <c r="AC362">
        <v>0</v>
      </c>
    </row>
    <row r="363" spans="1:29">
      <c r="A363" t="s">
        <v>28</v>
      </c>
      <c r="C363" t="s">
        <v>487</v>
      </c>
      <c r="D363">
        <v>352</v>
      </c>
      <c r="E363">
        <v>151</v>
      </c>
      <c r="F363">
        <v>17000</v>
      </c>
      <c r="G363">
        <v>1000</v>
      </c>
      <c r="H363" t="s">
        <v>1157</v>
      </c>
      <c r="I363">
        <v>29000</v>
      </c>
      <c r="J363">
        <v>132373442</v>
      </c>
      <c r="K363" t="s">
        <v>2125</v>
      </c>
      <c r="L363" t="s">
        <v>215</v>
      </c>
      <c r="M363" t="s">
        <v>2126</v>
      </c>
      <c r="N363">
        <v>873649</v>
      </c>
      <c r="O363">
        <v>45648</v>
      </c>
      <c r="P363" t="s">
        <v>390</v>
      </c>
      <c r="Q363">
        <v>0</v>
      </c>
      <c r="R363" t="s">
        <v>2127</v>
      </c>
      <c r="S363" t="s">
        <v>2128</v>
      </c>
      <c r="T363">
        <v>2054</v>
      </c>
      <c r="U363" t="s">
        <v>37</v>
      </c>
      <c r="V363" t="s">
        <v>38</v>
      </c>
      <c r="W363" t="s">
        <v>585</v>
      </c>
      <c r="X363">
        <v>90000000</v>
      </c>
      <c r="Y363">
        <v>2006</v>
      </c>
      <c r="Z363">
        <v>13000</v>
      </c>
      <c r="AA363">
        <v>8.5</v>
      </c>
      <c r="AB363">
        <v>2.35</v>
      </c>
      <c r="AC363">
        <v>29000</v>
      </c>
    </row>
    <row r="364" spans="1:29">
      <c r="A364" t="s">
        <v>28</v>
      </c>
      <c r="C364" t="s">
        <v>2129</v>
      </c>
      <c r="D364">
        <v>143</v>
      </c>
      <c r="E364">
        <v>88</v>
      </c>
      <c r="F364">
        <v>7</v>
      </c>
      <c r="G364">
        <v>484</v>
      </c>
      <c r="H364" t="s">
        <v>2130</v>
      </c>
      <c r="I364">
        <v>2000</v>
      </c>
      <c r="J364">
        <v>120618403</v>
      </c>
      <c r="K364" t="s">
        <v>2131</v>
      </c>
      <c r="L364" t="s">
        <v>1082</v>
      </c>
      <c r="M364" t="s">
        <v>2132</v>
      </c>
      <c r="N364">
        <v>171792</v>
      </c>
      <c r="O364">
        <v>4478</v>
      </c>
      <c r="P364" t="s">
        <v>2133</v>
      </c>
      <c r="Q364">
        <v>0</v>
      </c>
      <c r="R364" t="s">
        <v>2134</v>
      </c>
      <c r="S364" t="s">
        <v>2135</v>
      </c>
      <c r="T364">
        <v>222</v>
      </c>
      <c r="U364" t="s">
        <v>37</v>
      </c>
      <c r="V364" t="s">
        <v>38</v>
      </c>
      <c r="W364" t="s">
        <v>277</v>
      </c>
      <c r="X364">
        <v>90000000</v>
      </c>
      <c r="Y364">
        <v>1998</v>
      </c>
      <c r="Z364">
        <v>500</v>
      </c>
      <c r="AA364">
        <v>7.5</v>
      </c>
      <c r="AB364">
        <v>1.66</v>
      </c>
      <c r="AC364">
        <v>12000</v>
      </c>
    </row>
    <row r="365" spans="1:29">
      <c r="A365" t="s">
        <v>28</v>
      </c>
      <c r="C365" t="s">
        <v>2112</v>
      </c>
      <c r="D365">
        <v>308</v>
      </c>
      <c r="E365">
        <v>121</v>
      </c>
      <c r="F365">
        <v>0</v>
      </c>
      <c r="G365">
        <v>918</v>
      </c>
      <c r="H365" t="s">
        <v>813</v>
      </c>
      <c r="I365">
        <v>21000</v>
      </c>
      <c r="J365">
        <v>110416702</v>
      </c>
      <c r="K365" t="s">
        <v>2136</v>
      </c>
      <c r="L365" t="s">
        <v>97</v>
      </c>
      <c r="M365" t="s">
        <v>2137</v>
      </c>
      <c r="N365">
        <v>307539</v>
      </c>
      <c r="O365">
        <v>23484</v>
      </c>
      <c r="P365" t="s">
        <v>2138</v>
      </c>
      <c r="Q365">
        <v>3</v>
      </c>
      <c r="R365" t="s">
        <v>2139</v>
      </c>
      <c r="S365" t="s">
        <v>2140</v>
      </c>
      <c r="T365">
        <v>577</v>
      </c>
      <c r="U365" t="s">
        <v>37</v>
      </c>
      <c r="V365" t="s">
        <v>38</v>
      </c>
      <c r="W365" t="s">
        <v>585</v>
      </c>
      <c r="X365">
        <v>92000000</v>
      </c>
      <c r="Y365">
        <v>2008</v>
      </c>
      <c r="Z365">
        <v>1000</v>
      </c>
      <c r="AA365">
        <v>7</v>
      </c>
      <c r="AB365">
        <v>2.35</v>
      </c>
      <c r="AC365">
        <v>0</v>
      </c>
    </row>
    <row r="366" spans="1:29">
      <c r="A366" t="s">
        <v>28</v>
      </c>
      <c r="C366" t="s">
        <v>685</v>
      </c>
      <c r="D366">
        <v>517</v>
      </c>
      <c r="E366">
        <v>158</v>
      </c>
      <c r="F366">
        <v>21000</v>
      </c>
      <c r="G366">
        <v>585</v>
      </c>
      <c r="H366" t="s">
        <v>2141</v>
      </c>
      <c r="I366">
        <v>18000</v>
      </c>
      <c r="J366">
        <v>102515793</v>
      </c>
      <c r="K366" t="s">
        <v>2142</v>
      </c>
      <c r="L366" t="s">
        <v>438</v>
      </c>
      <c r="M366" t="s">
        <v>2143</v>
      </c>
      <c r="N366">
        <v>330152</v>
      </c>
      <c r="O366">
        <v>20388</v>
      </c>
      <c r="P366" t="s">
        <v>2144</v>
      </c>
      <c r="Q366">
        <v>1</v>
      </c>
      <c r="R366" t="s">
        <v>2145</v>
      </c>
      <c r="S366" t="s">
        <v>2146</v>
      </c>
      <c r="T366">
        <v>632</v>
      </c>
      <c r="U366" t="s">
        <v>37</v>
      </c>
      <c r="V366" t="s">
        <v>38</v>
      </c>
      <c r="W366" t="s">
        <v>585</v>
      </c>
      <c r="X366">
        <v>90000000</v>
      </c>
      <c r="Y366">
        <v>2011</v>
      </c>
      <c r="Z366">
        <v>1000</v>
      </c>
      <c r="AA366">
        <v>7.8</v>
      </c>
      <c r="AB366">
        <v>2.35</v>
      </c>
      <c r="AC366">
        <v>54000</v>
      </c>
    </row>
    <row r="367" spans="1:29">
      <c r="A367" t="s">
        <v>28</v>
      </c>
      <c r="C367" t="s">
        <v>1311</v>
      </c>
      <c r="D367">
        <v>148</v>
      </c>
      <c r="E367">
        <v>128</v>
      </c>
      <c r="F367">
        <v>323</v>
      </c>
      <c r="G367">
        <v>489</v>
      </c>
      <c r="H367" t="s">
        <v>2147</v>
      </c>
      <c r="I367">
        <v>13000</v>
      </c>
      <c r="J367">
        <v>100012500</v>
      </c>
      <c r="K367" t="s">
        <v>50</v>
      </c>
      <c r="L367" t="s">
        <v>977</v>
      </c>
      <c r="M367" t="s">
        <v>2148</v>
      </c>
      <c r="N367">
        <v>299258</v>
      </c>
      <c r="O367">
        <v>14274</v>
      </c>
      <c r="P367" t="s">
        <v>2149</v>
      </c>
      <c r="Q367">
        <v>1</v>
      </c>
      <c r="R367" t="s">
        <v>2150</v>
      </c>
      <c r="S367" t="s">
        <v>2151</v>
      </c>
      <c r="T367">
        <v>346</v>
      </c>
      <c r="U367" t="s">
        <v>37</v>
      </c>
      <c r="V367" t="s">
        <v>38</v>
      </c>
      <c r="W367" t="s">
        <v>585</v>
      </c>
      <c r="X367">
        <v>90000000</v>
      </c>
      <c r="Y367">
        <v>1995</v>
      </c>
      <c r="Z367">
        <v>559</v>
      </c>
      <c r="AA367">
        <v>7.6</v>
      </c>
      <c r="AB367">
        <v>2.35</v>
      </c>
      <c r="AC367">
        <v>0</v>
      </c>
    </row>
    <row r="368" spans="1:29">
      <c r="A368" t="s">
        <v>28</v>
      </c>
      <c r="C368" t="s">
        <v>1294</v>
      </c>
      <c r="D368">
        <v>415</v>
      </c>
      <c r="E368">
        <v>128</v>
      </c>
      <c r="F368">
        <v>0</v>
      </c>
      <c r="G368">
        <v>727</v>
      </c>
      <c r="H368" t="s">
        <v>359</v>
      </c>
      <c r="I368">
        <v>21000</v>
      </c>
      <c r="J368">
        <v>209019489</v>
      </c>
      <c r="K368" t="s">
        <v>1295</v>
      </c>
      <c r="L368" t="s">
        <v>97</v>
      </c>
      <c r="M368" t="s">
        <v>2152</v>
      </c>
      <c r="N368">
        <v>477300</v>
      </c>
      <c r="O368">
        <v>23996</v>
      </c>
      <c r="P368" t="s">
        <v>2153</v>
      </c>
      <c r="Q368">
        <v>3</v>
      </c>
      <c r="R368" t="s">
        <v>2154</v>
      </c>
      <c r="S368" t="s">
        <v>2155</v>
      </c>
      <c r="T368">
        <v>621</v>
      </c>
      <c r="U368" t="s">
        <v>37</v>
      </c>
      <c r="V368" t="s">
        <v>38</v>
      </c>
      <c r="W368" t="s">
        <v>39</v>
      </c>
      <c r="X368">
        <v>90000000</v>
      </c>
      <c r="Y368">
        <v>2009</v>
      </c>
      <c r="Z368">
        <v>979</v>
      </c>
      <c r="AA368">
        <v>7.6</v>
      </c>
      <c r="AB368">
        <v>1.85</v>
      </c>
      <c r="AC368">
        <v>20000</v>
      </c>
    </row>
    <row r="369" spans="1:29">
      <c r="A369" t="s">
        <v>28</v>
      </c>
      <c r="C369" t="s">
        <v>2156</v>
      </c>
      <c r="D369">
        <v>1</v>
      </c>
      <c r="E369">
        <v>141</v>
      </c>
      <c r="F369">
        <v>335</v>
      </c>
      <c r="G369">
        <v>635</v>
      </c>
      <c r="H369" t="s">
        <v>851</v>
      </c>
      <c r="I369">
        <v>11000</v>
      </c>
      <c r="K369" t="s">
        <v>2157</v>
      </c>
      <c r="L369" t="s">
        <v>466</v>
      </c>
      <c r="M369" t="s">
        <v>2158</v>
      </c>
      <c r="N369">
        <v>57</v>
      </c>
      <c r="O369">
        <v>13379</v>
      </c>
      <c r="P369" t="s">
        <v>1612</v>
      </c>
      <c r="Q369">
        <v>2</v>
      </c>
      <c r="S369" t="s">
        <v>2159</v>
      </c>
      <c r="T369">
        <v>1</v>
      </c>
      <c r="U369" t="s">
        <v>37</v>
      </c>
      <c r="V369" t="s">
        <v>38</v>
      </c>
      <c r="W369" t="s">
        <v>39</v>
      </c>
      <c r="Y369">
        <v>2016</v>
      </c>
      <c r="Z369">
        <v>745</v>
      </c>
      <c r="AA369">
        <v>6.1</v>
      </c>
      <c r="AB369">
        <v>2.35</v>
      </c>
      <c r="AC369">
        <v>0</v>
      </c>
    </row>
    <row r="370" spans="1:29">
      <c r="A370" t="s">
        <v>28</v>
      </c>
      <c r="C370" t="s">
        <v>1769</v>
      </c>
      <c r="D370">
        <v>146</v>
      </c>
      <c r="E370">
        <v>95</v>
      </c>
      <c r="F370">
        <v>21</v>
      </c>
      <c r="G370">
        <v>503</v>
      </c>
      <c r="H370" t="s">
        <v>2160</v>
      </c>
      <c r="I370">
        <v>12000</v>
      </c>
      <c r="J370">
        <v>84037039</v>
      </c>
      <c r="K370" t="s">
        <v>2161</v>
      </c>
      <c r="L370" t="s">
        <v>1028</v>
      </c>
      <c r="M370" t="s">
        <v>2162</v>
      </c>
      <c r="N370">
        <v>72591</v>
      </c>
      <c r="O370">
        <v>15237</v>
      </c>
      <c r="P370" t="s">
        <v>2163</v>
      </c>
      <c r="Q370">
        <v>0</v>
      </c>
      <c r="R370" t="s">
        <v>2164</v>
      </c>
      <c r="S370" t="s">
        <v>2165</v>
      </c>
      <c r="T370">
        <v>289</v>
      </c>
      <c r="U370" t="s">
        <v>37</v>
      </c>
      <c r="V370" t="s">
        <v>38</v>
      </c>
      <c r="W370" t="s">
        <v>95</v>
      </c>
      <c r="X370">
        <v>120000000</v>
      </c>
      <c r="Y370">
        <v>2001</v>
      </c>
      <c r="Z370">
        <v>802</v>
      </c>
      <c r="AA370">
        <v>6.8</v>
      </c>
      <c r="AB370">
        <v>2.35</v>
      </c>
      <c r="AC370">
        <v>0</v>
      </c>
    </row>
    <row r="371" spans="1:29">
      <c r="A371" t="s">
        <v>28</v>
      </c>
      <c r="C371" t="s">
        <v>2166</v>
      </c>
      <c r="D371">
        <v>70</v>
      </c>
      <c r="E371">
        <v>92</v>
      </c>
      <c r="F371">
        <v>12</v>
      </c>
      <c r="G371">
        <v>1000</v>
      </c>
      <c r="H371" t="s">
        <v>2167</v>
      </c>
      <c r="I371">
        <v>35000</v>
      </c>
      <c r="J371">
        <v>85884815</v>
      </c>
      <c r="K371" t="s">
        <v>2168</v>
      </c>
      <c r="L371" t="s">
        <v>2169</v>
      </c>
      <c r="M371" t="s">
        <v>2170</v>
      </c>
      <c r="N371">
        <v>9418</v>
      </c>
      <c r="O371">
        <v>38450</v>
      </c>
      <c r="P371" t="s">
        <v>2171</v>
      </c>
      <c r="Q371">
        <v>0</v>
      </c>
      <c r="R371" t="s">
        <v>2172</v>
      </c>
      <c r="S371" t="s">
        <v>2173</v>
      </c>
      <c r="T371">
        <v>53</v>
      </c>
      <c r="U371" t="s">
        <v>37</v>
      </c>
      <c r="V371" t="s">
        <v>38</v>
      </c>
      <c r="W371" t="s">
        <v>95</v>
      </c>
      <c r="X371">
        <v>90000000</v>
      </c>
      <c r="Y371">
        <v>2015</v>
      </c>
      <c r="Z371">
        <v>1000</v>
      </c>
      <c r="AA371">
        <v>5</v>
      </c>
      <c r="AB371">
        <v>1.85</v>
      </c>
      <c r="AC371">
        <v>0</v>
      </c>
    </row>
    <row r="372" spans="1:29">
      <c r="A372" t="s">
        <v>28</v>
      </c>
      <c r="C372" t="s">
        <v>118</v>
      </c>
      <c r="D372">
        <v>269</v>
      </c>
      <c r="E372">
        <v>121</v>
      </c>
      <c r="F372">
        <v>0</v>
      </c>
      <c r="G372">
        <v>919</v>
      </c>
      <c r="H372" t="s">
        <v>138</v>
      </c>
      <c r="I372">
        <v>10000</v>
      </c>
      <c r="J372">
        <v>83077470</v>
      </c>
      <c r="K372" t="s">
        <v>2174</v>
      </c>
      <c r="L372" t="s">
        <v>523</v>
      </c>
      <c r="M372" t="s">
        <v>2175</v>
      </c>
      <c r="N372">
        <v>183247</v>
      </c>
      <c r="O372">
        <v>14165</v>
      </c>
      <c r="P372" t="s">
        <v>206</v>
      </c>
      <c r="Q372">
        <v>0</v>
      </c>
      <c r="R372" t="s">
        <v>2176</v>
      </c>
      <c r="S372" t="s">
        <v>2177</v>
      </c>
      <c r="T372">
        <v>440</v>
      </c>
      <c r="U372" t="s">
        <v>37</v>
      </c>
      <c r="V372" t="s">
        <v>38</v>
      </c>
      <c r="W372" t="s">
        <v>39</v>
      </c>
      <c r="X372">
        <v>75000000</v>
      </c>
      <c r="Y372">
        <v>2008</v>
      </c>
      <c r="Z372">
        <v>1000</v>
      </c>
      <c r="AA372">
        <v>7.1</v>
      </c>
      <c r="AB372">
        <v>1.85</v>
      </c>
      <c r="AC372">
        <v>0</v>
      </c>
    </row>
    <row r="373" spans="1:29">
      <c r="A373" t="s">
        <v>28</v>
      </c>
      <c r="C373" t="s">
        <v>2178</v>
      </c>
      <c r="D373">
        <v>198</v>
      </c>
      <c r="E373">
        <v>113</v>
      </c>
      <c r="F373">
        <v>221</v>
      </c>
      <c r="G373">
        <v>503</v>
      </c>
      <c r="H373" t="s">
        <v>2179</v>
      </c>
      <c r="I373">
        <v>11000</v>
      </c>
      <c r="J373">
        <v>100018837</v>
      </c>
      <c r="K373" t="s">
        <v>2136</v>
      </c>
      <c r="L373" t="s">
        <v>2180</v>
      </c>
      <c r="M373" t="s">
        <v>2181</v>
      </c>
      <c r="N373">
        <v>156348</v>
      </c>
      <c r="O373">
        <v>13446</v>
      </c>
      <c r="P373" t="s">
        <v>2182</v>
      </c>
      <c r="Q373">
        <v>0</v>
      </c>
      <c r="R373" t="s">
        <v>2183</v>
      </c>
      <c r="S373" t="s">
        <v>2184</v>
      </c>
      <c r="T373">
        <v>380</v>
      </c>
      <c r="U373" t="s">
        <v>37</v>
      </c>
      <c r="V373" t="s">
        <v>38</v>
      </c>
      <c r="W373" t="s">
        <v>39</v>
      </c>
      <c r="X373">
        <v>90000000</v>
      </c>
      <c r="Y373">
        <v>2008</v>
      </c>
      <c r="Z373">
        <v>600</v>
      </c>
      <c r="AA373">
        <v>5.5</v>
      </c>
      <c r="AB373">
        <v>1.85</v>
      </c>
      <c r="AC373">
        <v>0</v>
      </c>
    </row>
    <row r="374" spans="1:29">
      <c r="A374" t="s">
        <v>28</v>
      </c>
      <c r="C374" t="s">
        <v>1252</v>
      </c>
      <c r="D374">
        <v>253</v>
      </c>
      <c r="E374">
        <v>106</v>
      </c>
      <c r="F374">
        <v>0</v>
      </c>
      <c r="G374">
        <v>1000</v>
      </c>
      <c r="H374" t="s">
        <v>2180</v>
      </c>
      <c r="I374">
        <v>22000</v>
      </c>
      <c r="J374">
        <v>78747585</v>
      </c>
      <c r="K374" t="s">
        <v>2185</v>
      </c>
      <c r="L374" t="s">
        <v>149</v>
      </c>
      <c r="M374" t="s">
        <v>2186</v>
      </c>
      <c r="N374">
        <v>89770</v>
      </c>
      <c r="O374">
        <v>35367</v>
      </c>
      <c r="P374" t="s">
        <v>830</v>
      </c>
      <c r="Q374">
        <v>0</v>
      </c>
      <c r="R374" t="s">
        <v>2187</v>
      </c>
      <c r="S374" t="s">
        <v>2188</v>
      </c>
      <c r="T374">
        <v>342</v>
      </c>
      <c r="U374" t="s">
        <v>37</v>
      </c>
      <c r="V374" t="s">
        <v>38</v>
      </c>
      <c r="W374" t="s">
        <v>39</v>
      </c>
      <c r="X374">
        <v>88000000</v>
      </c>
      <c r="Y374">
        <v>2015</v>
      </c>
      <c r="Z374">
        <v>11000</v>
      </c>
      <c r="AA374">
        <v>5.6</v>
      </c>
      <c r="AB374">
        <v>2.35</v>
      </c>
      <c r="AC374">
        <v>39000</v>
      </c>
    </row>
    <row r="375" spans="1:29">
      <c r="A375" t="s">
        <v>28</v>
      </c>
      <c r="C375" t="s">
        <v>389</v>
      </c>
      <c r="D375">
        <v>281</v>
      </c>
      <c r="E375">
        <v>146</v>
      </c>
      <c r="F375">
        <v>14000</v>
      </c>
      <c r="G375">
        <v>681</v>
      </c>
      <c r="H375" t="s">
        <v>188</v>
      </c>
      <c r="I375">
        <v>3000</v>
      </c>
      <c r="J375">
        <v>78616689</v>
      </c>
      <c r="K375" t="s">
        <v>659</v>
      </c>
      <c r="L375" t="s">
        <v>2189</v>
      </c>
      <c r="M375" t="s">
        <v>2190</v>
      </c>
      <c r="N375">
        <v>238747</v>
      </c>
      <c r="O375">
        <v>6217</v>
      </c>
      <c r="P375" t="s">
        <v>2191</v>
      </c>
      <c r="Q375">
        <v>0</v>
      </c>
      <c r="R375" t="s">
        <v>2192</v>
      </c>
      <c r="S375" t="s">
        <v>2193</v>
      </c>
      <c r="T375">
        <v>2153</v>
      </c>
      <c r="U375" t="s">
        <v>37</v>
      </c>
      <c r="V375" t="s">
        <v>38</v>
      </c>
      <c r="W375" t="s">
        <v>39</v>
      </c>
      <c r="X375">
        <v>100000000</v>
      </c>
      <c r="Y375">
        <v>2001</v>
      </c>
      <c r="Z375">
        <v>882</v>
      </c>
      <c r="AA375">
        <v>7.1</v>
      </c>
      <c r="AB375">
        <v>1.85</v>
      </c>
      <c r="AC375">
        <v>11000</v>
      </c>
    </row>
    <row r="376" spans="1:29">
      <c r="A376" t="s">
        <v>28</v>
      </c>
      <c r="C376" t="s">
        <v>946</v>
      </c>
      <c r="D376">
        <v>122</v>
      </c>
      <c r="E376">
        <v>88</v>
      </c>
      <c r="F376">
        <v>50</v>
      </c>
      <c r="G376">
        <v>441</v>
      </c>
      <c r="H376" t="s">
        <v>2194</v>
      </c>
      <c r="I376">
        <v>691</v>
      </c>
      <c r="J376">
        <v>75817994</v>
      </c>
      <c r="K376" t="s">
        <v>2195</v>
      </c>
      <c r="L376" t="s">
        <v>2196</v>
      </c>
      <c r="M376" t="s">
        <v>2197</v>
      </c>
      <c r="N376">
        <v>32049</v>
      </c>
      <c r="O376">
        <v>2622</v>
      </c>
      <c r="P376" t="s">
        <v>2198</v>
      </c>
      <c r="Q376">
        <v>0</v>
      </c>
      <c r="R376" t="s">
        <v>2199</v>
      </c>
      <c r="S376" t="s">
        <v>2200</v>
      </c>
      <c r="T376">
        <v>179</v>
      </c>
      <c r="U376" t="s">
        <v>37</v>
      </c>
      <c r="V376" t="s">
        <v>38</v>
      </c>
      <c r="W376" t="s">
        <v>95</v>
      </c>
      <c r="X376">
        <v>90000000</v>
      </c>
      <c r="Y376">
        <v>2003</v>
      </c>
      <c r="Z376">
        <v>569</v>
      </c>
      <c r="AA376">
        <v>4.9000000000000004</v>
      </c>
      <c r="AB376">
        <v>2.35</v>
      </c>
      <c r="AC376">
        <v>988</v>
      </c>
    </row>
    <row r="377" spans="1:29">
      <c r="A377" t="s">
        <v>28</v>
      </c>
      <c r="C377" t="s">
        <v>435</v>
      </c>
      <c r="D377">
        <v>159</v>
      </c>
      <c r="E377">
        <v>150</v>
      </c>
      <c r="F377">
        <v>0</v>
      </c>
      <c r="G377">
        <v>135</v>
      </c>
      <c r="H377" t="s">
        <v>2201</v>
      </c>
      <c r="I377">
        <v>11000</v>
      </c>
      <c r="J377">
        <v>100853835</v>
      </c>
      <c r="K377" t="s">
        <v>2202</v>
      </c>
      <c r="L377" t="s">
        <v>660</v>
      </c>
      <c r="M377" t="s">
        <v>2203</v>
      </c>
      <c r="N377">
        <v>200556</v>
      </c>
      <c r="O377">
        <v>12289</v>
      </c>
      <c r="P377" t="s">
        <v>2204</v>
      </c>
      <c r="Q377">
        <v>2</v>
      </c>
      <c r="R377" t="s">
        <v>2205</v>
      </c>
      <c r="S377" t="s">
        <v>2206</v>
      </c>
      <c r="T377">
        <v>611</v>
      </c>
      <c r="U377" t="s">
        <v>37</v>
      </c>
      <c r="V377" t="s">
        <v>38</v>
      </c>
      <c r="W377" t="s">
        <v>95</v>
      </c>
      <c r="X377">
        <v>90000000</v>
      </c>
      <c r="Y377">
        <v>1997</v>
      </c>
      <c r="Z377">
        <v>1000</v>
      </c>
      <c r="AA377">
        <v>7.4</v>
      </c>
      <c r="AB377">
        <v>2.35</v>
      </c>
      <c r="AC377">
        <v>15000</v>
      </c>
    </row>
    <row r="378" spans="1:29">
      <c r="A378" t="s">
        <v>28</v>
      </c>
      <c r="C378" t="s">
        <v>1304</v>
      </c>
      <c r="D378">
        <v>180</v>
      </c>
      <c r="E378">
        <v>119</v>
      </c>
      <c r="F378">
        <v>719</v>
      </c>
      <c r="G378">
        <v>423</v>
      </c>
      <c r="H378" t="s">
        <v>2207</v>
      </c>
      <c r="I378">
        <v>833</v>
      </c>
      <c r="J378">
        <v>73209340</v>
      </c>
      <c r="K378" t="s">
        <v>2208</v>
      </c>
      <c r="L378" t="s">
        <v>2209</v>
      </c>
      <c r="M378" t="s">
        <v>2210</v>
      </c>
      <c r="N378">
        <v>101834</v>
      </c>
      <c r="O378">
        <v>2356</v>
      </c>
      <c r="P378" t="s">
        <v>2116</v>
      </c>
      <c r="Q378">
        <v>0</v>
      </c>
      <c r="R378" t="s">
        <v>2211</v>
      </c>
      <c r="S378" t="s">
        <v>2212</v>
      </c>
      <c r="T378">
        <v>628</v>
      </c>
      <c r="U378" t="s">
        <v>37</v>
      </c>
      <c r="V378" t="s">
        <v>38</v>
      </c>
      <c r="W378" t="s">
        <v>585</v>
      </c>
      <c r="X378">
        <v>95000000</v>
      </c>
      <c r="Y378">
        <v>2000</v>
      </c>
      <c r="Z378">
        <v>624</v>
      </c>
      <c r="AA378">
        <v>5.7</v>
      </c>
      <c r="AB378">
        <v>1.85</v>
      </c>
      <c r="AC378">
        <v>0</v>
      </c>
    </row>
    <row r="379" spans="1:29">
      <c r="A379" t="s">
        <v>28</v>
      </c>
      <c r="C379" t="s">
        <v>2213</v>
      </c>
      <c r="D379">
        <v>227</v>
      </c>
      <c r="E379">
        <v>128</v>
      </c>
      <c r="F379">
        <v>521</v>
      </c>
      <c r="G379">
        <v>249</v>
      </c>
      <c r="H379" t="s">
        <v>2214</v>
      </c>
      <c r="I379">
        <v>591</v>
      </c>
      <c r="J379">
        <v>72515360</v>
      </c>
      <c r="K379" t="s">
        <v>2215</v>
      </c>
      <c r="L379" t="s">
        <v>2216</v>
      </c>
      <c r="M379" t="s">
        <v>2217</v>
      </c>
      <c r="N379">
        <v>86152</v>
      </c>
      <c r="O379">
        <v>2100</v>
      </c>
      <c r="P379" t="s">
        <v>2218</v>
      </c>
      <c r="Q379">
        <v>1</v>
      </c>
      <c r="R379" t="s">
        <v>2219</v>
      </c>
      <c r="S379" t="s">
        <v>2220</v>
      </c>
      <c r="T379">
        <v>411</v>
      </c>
      <c r="U379" t="s">
        <v>2221</v>
      </c>
      <c r="V379" t="s">
        <v>56</v>
      </c>
      <c r="W379" t="s">
        <v>39</v>
      </c>
      <c r="X379">
        <v>80000000</v>
      </c>
      <c r="Y379">
        <v>2005</v>
      </c>
      <c r="Z379">
        <v>249</v>
      </c>
      <c r="AA379">
        <v>6.4</v>
      </c>
      <c r="AB379">
        <v>2.35</v>
      </c>
      <c r="AC379">
        <v>0</v>
      </c>
    </row>
    <row r="380" spans="1:29">
      <c r="A380" t="s">
        <v>28</v>
      </c>
      <c r="C380" t="s">
        <v>2222</v>
      </c>
      <c r="D380">
        <v>183</v>
      </c>
      <c r="E380">
        <v>106</v>
      </c>
      <c r="F380">
        <v>87</v>
      </c>
      <c r="G380">
        <v>918</v>
      </c>
      <c r="H380" t="s">
        <v>2223</v>
      </c>
      <c r="I380">
        <v>8000</v>
      </c>
      <c r="J380">
        <v>68558662</v>
      </c>
      <c r="K380" t="s">
        <v>200</v>
      </c>
      <c r="L380" t="s">
        <v>1207</v>
      </c>
      <c r="M380" t="s">
        <v>2224</v>
      </c>
      <c r="N380">
        <v>86627</v>
      </c>
      <c r="O380">
        <v>10882</v>
      </c>
      <c r="P380" t="s">
        <v>2138</v>
      </c>
      <c r="Q380">
        <v>0</v>
      </c>
      <c r="R380" t="s">
        <v>2225</v>
      </c>
      <c r="S380" t="s">
        <v>2226</v>
      </c>
      <c r="T380">
        <v>204</v>
      </c>
      <c r="U380" t="s">
        <v>37</v>
      </c>
      <c r="V380" t="s">
        <v>38</v>
      </c>
      <c r="W380" t="s">
        <v>95</v>
      </c>
      <c r="X380">
        <v>90000000</v>
      </c>
      <c r="Y380">
        <v>2013</v>
      </c>
      <c r="Z380">
        <v>956</v>
      </c>
      <c r="AA380">
        <v>5.9</v>
      </c>
      <c r="AB380">
        <v>2.35</v>
      </c>
      <c r="AC380">
        <v>28000</v>
      </c>
    </row>
    <row r="381" spans="1:29">
      <c r="A381" t="s">
        <v>28</v>
      </c>
      <c r="C381" t="s">
        <v>1605</v>
      </c>
      <c r="D381">
        <v>157</v>
      </c>
      <c r="E381">
        <v>117</v>
      </c>
      <c r="F381">
        <v>101</v>
      </c>
      <c r="G381">
        <v>3000</v>
      </c>
      <c r="H381" t="s">
        <v>565</v>
      </c>
      <c r="I381">
        <v>18000</v>
      </c>
      <c r="J381">
        <v>65653758</v>
      </c>
      <c r="K381" t="s">
        <v>42</v>
      </c>
      <c r="L381" t="s">
        <v>641</v>
      </c>
      <c r="M381" t="s">
        <v>2227</v>
      </c>
      <c r="N381">
        <v>102747</v>
      </c>
      <c r="O381">
        <v>33154</v>
      </c>
      <c r="P381" t="s">
        <v>656</v>
      </c>
      <c r="Q381">
        <v>1</v>
      </c>
      <c r="R381" t="s">
        <v>2228</v>
      </c>
      <c r="S381" t="s">
        <v>2229</v>
      </c>
      <c r="T381">
        <v>316</v>
      </c>
      <c r="U381" t="s">
        <v>37</v>
      </c>
      <c r="V381" t="s">
        <v>38</v>
      </c>
      <c r="W381" t="s">
        <v>39</v>
      </c>
      <c r="X381">
        <v>95000000</v>
      </c>
      <c r="Y381">
        <v>2003</v>
      </c>
      <c r="Z381">
        <v>11000</v>
      </c>
      <c r="AA381">
        <v>5.5</v>
      </c>
      <c r="AB381">
        <v>2.35</v>
      </c>
      <c r="AC381">
        <v>0</v>
      </c>
    </row>
    <row r="382" spans="1:29">
      <c r="A382" t="s">
        <v>28</v>
      </c>
      <c r="C382" t="s">
        <v>1071</v>
      </c>
      <c r="D382">
        <v>196</v>
      </c>
      <c r="E382">
        <v>129</v>
      </c>
      <c r="F382">
        <v>209</v>
      </c>
      <c r="G382">
        <v>886</v>
      </c>
      <c r="H382" t="s">
        <v>466</v>
      </c>
      <c r="I382">
        <v>11000</v>
      </c>
      <c r="J382">
        <v>64685359</v>
      </c>
      <c r="K382" t="s">
        <v>2230</v>
      </c>
      <c r="L382" t="s">
        <v>104</v>
      </c>
      <c r="M382" t="s">
        <v>2231</v>
      </c>
      <c r="N382">
        <v>40862</v>
      </c>
      <c r="O382">
        <v>23031</v>
      </c>
      <c r="P382" t="s">
        <v>2232</v>
      </c>
      <c r="Q382">
        <v>6</v>
      </c>
      <c r="R382" t="s">
        <v>2233</v>
      </c>
      <c r="S382" t="s">
        <v>2234</v>
      </c>
      <c r="T382">
        <v>139</v>
      </c>
      <c r="U382" t="s">
        <v>37</v>
      </c>
      <c r="V382" t="s">
        <v>38</v>
      </c>
      <c r="W382" t="s">
        <v>39</v>
      </c>
      <c r="X382">
        <v>90000000</v>
      </c>
      <c r="Y382">
        <v>2016</v>
      </c>
      <c r="Z382">
        <v>11000</v>
      </c>
      <c r="AA382">
        <v>6.9</v>
      </c>
      <c r="AB382">
        <v>2.35</v>
      </c>
      <c r="AC382">
        <v>15000</v>
      </c>
    </row>
    <row r="383" spans="1:29">
      <c r="A383" t="s">
        <v>28</v>
      </c>
      <c r="C383" t="s">
        <v>1198</v>
      </c>
      <c r="D383">
        <v>64</v>
      </c>
      <c r="E383">
        <v>116</v>
      </c>
      <c r="F383">
        <v>176</v>
      </c>
      <c r="G383">
        <v>84</v>
      </c>
      <c r="H383" t="s">
        <v>2235</v>
      </c>
      <c r="I383">
        <v>192</v>
      </c>
      <c r="J383">
        <v>61355436</v>
      </c>
      <c r="K383" t="s">
        <v>1675</v>
      </c>
      <c r="L383" t="s">
        <v>2236</v>
      </c>
      <c r="M383" t="s">
        <v>2237</v>
      </c>
      <c r="N383">
        <v>52136</v>
      </c>
      <c r="O383">
        <v>475</v>
      </c>
      <c r="P383" t="s">
        <v>2238</v>
      </c>
      <c r="Q383">
        <v>0</v>
      </c>
      <c r="R383" t="s">
        <v>2239</v>
      </c>
      <c r="S383" t="s">
        <v>2240</v>
      </c>
      <c r="T383">
        <v>184</v>
      </c>
      <c r="U383" t="s">
        <v>37</v>
      </c>
      <c r="V383" t="s">
        <v>38</v>
      </c>
      <c r="W383" t="s">
        <v>39</v>
      </c>
      <c r="X383">
        <v>68000000</v>
      </c>
      <c r="Y383">
        <v>1997</v>
      </c>
      <c r="Z383">
        <v>117</v>
      </c>
      <c r="AA383">
        <v>6.2</v>
      </c>
      <c r="AB383">
        <v>2.35</v>
      </c>
      <c r="AC383">
        <v>0</v>
      </c>
    </row>
    <row r="384" spans="1:29">
      <c r="A384" t="s">
        <v>28</v>
      </c>
      <c r="C384" t="s">
        <v>1739</v>
      </c>
      <c r="D384">
        <v>142</v>
      </c>
      <c r="E384">
        <v>114</v>
      </c>
      <c r="F384">
        <v>12000</v>
      </c>
      <c r="G384">
        <v>307</v>
      </c>
      <c r="H384" t="s">
        <v>2241</v>
      </c>
      <c r="I384">
        <v>11000</v>
      </c>
      <c r="J384">
        <v>26871</v>
      </c>
      <c r="K384" t="s">
        <v>334</v>
      </c>
      <c r="L384" t="s">
        <v>340</v>
      </c>
      <c r="M384" t="s">
        <v>2242</v>
      </c>
      <c r="N384">
        <v>121259</v>
      </c>
      <c r="O384">
        <v>12499</v>
      </c>
      <c r="P384" t="s">
        <v>2243</v>
      </c>
      <c r="Q384">
        <v>2</v>
      </c>
      <c r="R384" t="s">
        <v>2244</v>
      </c>
      <c r="S384" t="s">
        <v>2245</v>
      </c>
      <c r="T384">
        <v>361</v>
      </c>
      <c r="U384" t="s">
        <v>37</v>
      </c>
      <c r="V384" t="s">
        <v>767</v>
      </c>
      <c r="W384" t="s">
        <v>585</v>
      </c>
      <c r="X384">
        <v>92000000</v>
      </c>
      <c r="Y384">
        <v>2001</v>
      </c>
      <c r="Z384">
        <v>577</v>
      </c>
      <c r="AA384">
        <v>7</v>
      </c>
      <c r="AB384">
        <v>2.35</v>
      </c>
      <c r="AC384">
        <v>0</v>
      </c>
    </row>
    <row r="385" spans="1:29">
      <c r="A385" t="s">
        <v>28</v>
      </c>
      <c r="C385" t="s">
        <v>2246</v>
      </c>
      <c r="D385">
        <v>181</v>
      </c>
      <c r="E385">
        <v>114</v>
      </c>
      <c r="F385">
        <v>0</v>
      </c>
      <c r="G385">
        <v>281</v>
      </c>
      <c r="H385" t="s">
        <v>1692</v>
      </c>
      <c r="I385">
        <v>3000</v>
      </c>
      <c r="J385">
        <v>60874615</v>
      </c>
      <c r="K385" t="s">
        <v>1170</v>
      </c>
      <c r="L385" t="s">
        <v>252</v>
      </c>
      <c r="M385" t="s">
        <v>2247</v>
      </c>
      <c r="N385">
        <v>60467</v>
      </c>
      <c r="O385">
        <v>4902</v>
      </c>
      <c r="P385" t="s">
        <v>2248</v>
      </c>
      <c r="Q385">
        <v>0</v>
      </c>
      <c r="R385" t="s">
        <v>2249</v>
      </c>
      <c r="S385" t="s">
        <v>2250</v>
      </c>
      <c r="T385">
        <v>949</v>
      </c>
      <c r="U385" t="s">
        <v>37</v>
      </c>
      <c r="V385" t="s">
        <v>38</v>
      </c>
      <c r="W385" t="s">
        <v>95</v>
      </c>
      <c r="X385">
        <v>90000000</v>
      </c>
      <c r="Y385">
        <v>2000</v>
      </c>
      <c r="Z385">
        <v>933</v>
      </c>
      <c r="AA385">
        <v>5.6</v>
      </c>
      <c r="AB385">
        <v>2.35</v>
      </c>
      <c r="AC385">
        <v>0</v>
      </c>
    </row>
    <row r="386" spans="1:29">
      <c r="A386" t="s">
        <v>28</v>
      </c>
      <c r="C386" t="s">
        <v>1278</v>
      </c>
      <c r="D386">
        <v>240</v>
      </c>
      <c r="E386">
        <v>96</v>
      </c>
      <c r="F386">
        <v>107</v>
      </c>
      <c r="G386">
        <v>350</v>
      </c>
      <c r="H386" t="s">
        <v>2251</v>
      </c>
      <c r="I386">
        <v>11000</v>
      </c>
      <c r="J386">
        <v>143618384</v>
      </c>
      <c r="K386" t="s">
        <v>1280</v>
      </c>
      <c r="L386" t="s">
        <v>257</v>
      </c>
      <c r="M386" t="s">
        <v>2252</v>
      </c>
      <c r="N386">
        <v>165333</v>
      </c>
      <c r="O386">
        <v>12071</v>
      </c>
      <c r="P386" t="s">
        <v>2253</v>
      </c>
      <c r="Q386">
        <v>0</v>
      </c>
      <c r="R386" t="s">
        <v>2254</v>
      </c>
      <c r="S386" t="s">
        <v>2255</v>
      </c>
      <c r="T386">
        <v>186</v>
      </c>
      <c r="U386" t="s">
        <v>37</v>
      </c>
      <c r="V386" t="s">
        <v>38</v>
      </c>
      <c r="W386" t="s">
        <v>277</v>
      </c>
      <c r="X386">
        <v>90000000</v>
      </c>
      <c r="Y386">
        <v>2011</v>
      </c>
      <c r="Z386">
        <v>560</v>
      </c>
      <c r="AA386">
        <v>7</v>
      </c>
      <c r="AB386">
        <v>2.35</v>
      </c>
      <c r="AC386">
        <v>19000</v>
      </c>
    </row>
    <row r="387" spans="1:29">
      <c r="A387" t="s">
        <v>28</v>
      </c>
      <c r="C387" t="s">
        <v>1252</v>
      </c>
      <c r="D387">
        <v>93</v>
      </c>
      <c r="E387">
        <v>132</v>
      </c>
      <c r="F387">
        <v>0</v>
      </c>
      <c r="G387">
        <v>957</v>
      </c>
      <c r="H387" t="s">
        <v>430</v>
      </c>
      <c r="I387">
        <v>49000</v>
      </c>
      <c r="J387">
        <v>58220776</v>
      </c>
      <c r="K387" t="s">
        <v>2256</v>
      </c>
      <c r="L387" t="s">
        <v>811</v>
      </c>
      <c r="M387" t="s">
        <v>2257</v>
      </c>
      <c r="N387">
        <v>87785</v>
      </c>
      <c r="O387">
        <v>55254</v>
      </c>
      <c r="P387" t="s">
        <v>1010</v>
      </c>
      <c r="Q387">
        <v>0</v>
      </c>
      <c r="R387" t="s">
        <v>2258</v>
      </c>
      <c r="S387" t="s">
        <v>2259</v>
      </c>
      <c r="T387">
        <v>362</v>
      </c>
      <c r="U387" t="s">
        <v>37</v>
      </c>
      <c r="V387" t="s">
        <v>38</v>
      </c>
      <c r="W387" t="s">
        <v>95</v>
      </c>
      <c r="X387">
        <v>100000000</v>
      </c>
      <c r="Y387">
        <v>1999</v>
      </c>
      <c r="Z387">
        <v>1000</v>
      </c>
      <c r="AA387">
        <v>6.8</v>
      </c>
      <c r="AB387">
        <v>1.85</v>
      </c>
      <c r="AC387">
        <v>0</v>
      </c>
    </row>
    <row r="388" spans="1:29">
      <c r="A388" t="s">
        <v>28</v>
      </c>
      <c r="C388" t="s">
        <v>2260</v>
      </c>
      <c r="D388">
        <v>84</v>
      </c>
      <c r="E388">
        <v>104</v>
      </c>
      <c r="F388">
        <v>81</v>
      </c>
      <c r="G388">
        <v>612</v>
      </c>
      <c r="H388" t="s">
        <v>2261</v>
      </c>
      <c r="I388">
        <v>3000</v>
      </c>
      <c r="J388">
        <v>47474112</v>
      </c>
      <c r="K388" t="s">
        <v>1390</v>
      </c>
      <c r="L388" t="s">
        <v>252</v>
      </c>
      <c r="M388" t="s">
        <v>2262</v>
      </c>
      <c r="N388">
        <v>58227</v>
      </c>
      <c r="O388">
        <v>5062</v>
      </c>
      <c r="P388" t="s">
        <v>2263</v>
      </c>
      <c r="Q388">
        <v>0</v>
      </c>
      <c r="R388" t="s">
        <v>2264</v>
      </c>
      <c r="S388" t="s">
        <v>2265</v>
      </c>
      <c r="T388">
        <v>181</v>
      </c>
      <c r="U388" t="s">
        <v>37</v>
      </c>
      <c r="V388" t="s">
        <v>38</v>
      </c>
      <c r="W388" t="s">
        <v>39</v>
      </c>
      <c r="X388">
        <v>90000000</v>
      </c>
      <c r="Y388">
        <v>1997</v>
      </c>
      <c r="Z388">
        <v>643</v>
      </c>
      <c r="AA388">
        <v>5.4</v>
      </c>
      <c r="AB388">
        <v>1.85</v>
      </c>
      <c r="AC388">
        <v>2000</v>
      </c>
    </row>
    <row r="389" spans="1:29">
      <c r="A389" t="s">
        <v>28</v>
      </c>
      <c r="C389" t="s">
        <v>2266</v>
      </c>
      <c r="D389">
        <v>66</v>
      </c>
      <c r="E389">
        <v>111</v>
      </c>
      <c r="F389">
        <v>79</v>
      </c>
      <c r="G389">
        <v>2000</v>
      </c>
      <c r="H389" t="s">
        <v>340</v>
      </c>
      <c r="I389">
        <v>11000</v>
      </c>
      <c r="J389">
        <v>42877165</v>
      </c>
      <c r="K389" t="s">
        <v>464</v>
      </c>
      <c r="L389" t="s">
        <v>391</v>
      </c>
      <c r="M389" t="s">
        <v>2267</v>
      </c>
      <c r="N389">
        <v>45602</v>
      </c>
      <c r="O389">
        <v>26088</v>
      </c>
      <c r="P389" t="s">
        <v>2268</v>
      </c>
      <c r="Q389">
        <v>0</v>
      </c>
      <c r="R389" t="s">
        <v>2269</v>
      </c>
      <c r="S389" t="s">
        <v>2270</v>
      </c>
      <c r="T389">
        <v>114</v>
      </c>
      <c r="U389" t="s">
        <v>37</v>
      </c>
      <c r="V389" t="s">
        <v>38</v>
      </c>
      <c r="W389" t="s">
        <v>585</v>
      </c>
      <c r="X389">
        <v>86000000</v>
      </c>
      <c r="Y389">
        <v>1997</v>
      </c>
      <c r="Z389">
        <v>11000</v>
      </c>
      <c r="AA389">
        <v>6.1</v>
      </c>
      <c r="AB389">
        <v>2.35</v>
      </c>
      <c r="AC389">
        <v>979</v>
      </c>
    </row>
    <row r="390" spans="1:29">
      <c r="A390" t="s">
        <v>28</v>
      </c>
      <c r="C390" t="s">
        <v>2271</v>
      </c>
      <c r="D390">
        <v>136</v>
      </c>
      <c r="E390">
        <v>138</v>
      </c>
      <c r="F390">
        <v>0</v>
      </c>
      <c r="G390">
        <v>123</v>
      </c>
      <c r="H390" t="s">
        <v>2272</v>
      </c>
      <c r="I390">
        <v>14000</v>
      </c>
      <c r="J390">
        <v>35168677</v>
      </c>
      <c r="K390" t="s">
        <v>2174</v>
      </c>
      <c r="L390" t="s">
        <v>228</v>
      </c>
      <c r="M390" t="s">
        <v>2273</v>
      </c>
      <c r="N390">
        <v>49311</v>
      </c>
      <c r="O390">
        <v>15149</v>
      </c>
      <c r="P390" t="s">
        <v>2274</v>
      </c>
      <c r="Q390">
        <v>1</v>
      </c>
      <c r="R390" t="s">
        <v>2275</v>
      </c>
      <c r="S390" t="s">
        <v>2276</v>
      </c>
      <c r="T390">
        <v>278</v>
      </c>
      <c r="U390" t="s">
        <v>37</v>
      </c>
      <c r="V390" t="s">
        <v>56</v>
      </c>
      <c r="W390" t="s">
        <v>39</v>
      </c>
      <c r="X390">
        <v>100000000</v>
      </c>
      <c r="Y390">
        <v>2002</v>
      </c>
      <c r="Z390">
        <v>602</v>
      </c>
      <c r="AA390">
        <v>6.7</v>
      </c>
      <c r="AB390">
        <v>2.35</v>
      </c>
      <c r="AC390">
        <v>0</v>
      </c>
    </row>
    <row r="391" spans="1:29">
      <c r="A391" t="s">
        <v>28</v>
      </c>
      <c r="C391" t="s">
        <v>1500</v>
      </c>
      <c r="D391">
        <v>369</v>
      </c>
      <c r="E391">
        <v>100</v>
      </c>
      <c r="F391">
        <v>128</v>
      </c>
      <c r="G391">
        <v>78</v>
      </c>
      <c r="H391" t="s">
        <v>1501</v>
      </c>
      <c r="I391">
        <v>596</v>
      </c>
      <c r="J391">
        <v>56114221</v>
      </c>
      <c r="K391" t="s">
        <v>73</v>
      </c>
      <c r="L391" t="s">
        <v>1502</v>
      </c>
      <c r="M391" t="s">
        <v>1503</v>
      </c>
      <c r="N391">
        <v>110486</v>
      </c>
      <c r="O391">
        <v>1261</v>
      </c>
      <c r="P391" t="s">
        <v>1504</v>
      </c>
      <c r="Q391">
        <v>3</v>
      </c>
      <c r="R391" t="s">
        <v>1505</v>
      </c>
      <c r="S391" t="s">
        <v>1506</v>
      </c>
      <c r="T391">
        <v>695</v>
      </c>
      <c r="U391" t="s">
        <v>37</v>
      </c>
      <c r="V391" t="s">
        <v>38</v>
      </c>
      <c r="W391" t="s">
        <v>39</v>
      </c>
      <c r="X391">
        <v>120000000</v>
      </c>
      <c r="Y391">
        <v>2015</v>
      </c>
      <c r="Z391">
        <v>360</v>
      </c>
      <c r="AA391">
        <v>4.3</v>
      </c>
      <c r="AB391">
        <v>2.35</v>
      </c>
      <c r="AC391">
        <v>41000</v>
      </c>
    </row>
    <row r="392" spans="1:29">
      <c r="A392" t="s">
        <v>28</v>
      </c>
      <c r="C392" t="s">
        <v>2277</v>
      </c>
      <c r="D392">
        <v>166</v>
      </c>
      <c r="E392">
        <v>129</v>
      </c>
      <c r="F392">
        <v>468</v>
      </c>
      <c r="G392">
        <v>183</v>
      </c>
      <c r="H392" t="s">
        <v>752</v>
      </c>
      <c r="I392">
        <v>919</v>
      </c>
      <c r="J392">
        <v>37567440</v>
      </c>
      <c r="K392" t="s">
        <v>173</v>
      </c>
      <c r="L392" t="s">
        <v>2278</v>
      </c>
      <c r="M392" t="s">
        <v>2279</v>
      </c>
      <c r="N392">
        <v>113065</v>
      </c>
      <c r="O392">
        <v>2024</v>
      </c>
      <c r="P392" t="s">
        <v>2280</v>
      </c>
      <c r="Q392">
        <v>0</v>
      </c>
      <c r="R392" t="s">
        <v>2281</v>
      </c>
      <c r="S392" t="s">
        <v>2282</v>
      </c>
      <c r="T392">
        <v>337</v>
      </c>
      <c r="U392" t="s">
        <v>37</v>
      </c>
      <c r="V392" t="s">
        <v>38</v>
      </c>
      <c r="W392" t="s">
        <v>585</v>
      </c>
      <c r="X392">
        <v>20000000</v>
      </c>
      <c r="Y392">
        <v>1982</v>
      </c>
      <c r="Z392">
        <v>691</v>
      </c>
      <c r="AA392">
        <v>6.9</v>
      </c>
      <c r="AB392">
        <v>2.35</v>
      </c>
      <c r="AC392">
        <v>0</v>
      </c>
    </row>
    <row r="393" spans="1:29">
      <c r="A393" t="s">
        <v>28</v>
      </c>
      <c r="C393" t="s">
        <v>850</v>
      </c>
      <c r="D393">
        <v>201</v>
      </c>
      <c r="E393">
        <v>144</v>
      </c>
      <c r="F393">
        <v>2000</v>
      </c>
      <c r="G393">
        <v>537</v>
      </c>
      <c r="H393" t="s">
        <v>2283</v>
      </c>
      <c r="I393">
        <v>680</v>
      </c>
      <c r="J393">
        <v>61644321</v>
      </c>
      <c r="K393" t="s">
        <v>1634</v>
      </c>
      <c r="L393" t="s">
        <v>2284</v>
      </c>
      <c r="M393" t="s">
        <v>2285</v>
      </c>
      <c r="N393">
        <v>148238</v>
      </c>
      <c r="O393">
        <v>2523</v>
      </c>
      <c r="P393" t="s">
        <v>2286</v>
      </c>
      <c r="Q393">
        <v>0</v>
      </c>
      <c r="R393" t="s">
        <v>2287</v>
      </c>
      <c r="S393" t="s">
        <v>2288</v>
      </c>
      <c r="T393">
        <v>529</v>
      </c>
      <c r="U393" t="s">
        <v>37</v>
      </c>
      <c r="V393" t="s">
        <v>38</v>
      </c>
      <c r="W393" t="s">
        <v>39</v>
      </c>
      <c r="X393">
        <v>88000000</v>
      </c>
      <c r="Y393">
        <v>2005</v>
      </c>
      <c r="Z393">
        <v>655</v>
      </c>
      <c r="AA393">
        <v>8</v>
      </c>
      <c r="AB393">
        <v>2.35</v>
      </c>
      <c r="AC393">
        <v>0</v>
      </c>
    </row>
    <row r="394" spans="1:29">
      <c r="A394" t="s">
        <v>28</v>
      </c>
      <c r="C394" t="s">
        <v>2289</v>
      </c>
      <c r="D394">
        <v>47</v>
      </c>
      <c r="E394">
        <v>110</v>
      </c>
      <c r="F394">
        <v>96</v>
      </c>
      <c r="G394">
        <v>554</v>
      </c>
      <c r="H394" t="s">
        <v>1384</v>
      </c>
      <c r="I394">
        <v>887</v>
      </c>
      <c r="J394">
        <v>190562</v>
      </c>
      <c r="K394" t="s">
        <v>2290</v>
      </c>
      <c r="L394" t="s">
        <v>2291</v>
      </c>
      <c r="M394" t="s">
        <v>2292</v>
      </c>
      <c r="N394">
        <v>2508</v>
      </c>
      <c r="O394">
        <v>2728</v>
      </c>
      <c r="P394" t="s">
        <v>2293</v>
      </c>
      <c r="Q394">
        <v>0</v>
      </c>
      <c r="R394" t="s">
        <v>2294</v>
      </c>
      <c r="S394" t="s">
        <v>2295</v>
      </c>
      <c r="T394">
        <v>24</v>
      </c>
      <c r="U394" t="s">
        <v>37</v>
      </c>
      <c r="V394" t="s">
        <v>56</v>
      </c>
      <c r="W394" t="s">
        <v>95</v>
      </c>
      <c r="X394">
        <v>90000000</v>
      </c>
      <c r="Y394">
        <v>2010</v>
      </c>
      <c r="Z394">
        <v>886</v>
      </c>
      <c r="AA394">
        <v>4.4000000000000004</v>
      </c>
      <c r="AB394">
        <v>2.35</v>
      </c>
      <c r="AC394">
        <v>788</v>
      </c>
    </row>
    <row r="395" spans="1:29">
      <c r="A395" t="s">
        <v>747</v>
      </c>
      <c r="C395" t="s">
        <v>2296</v>
      </c>
      <c r="D395">
        <v>175</v>
      </c>
      <c r="E395">
        <v>140</v>
      </c>
      <c r="F395">
        <v>378</v>
      </c>
      <c r="G395">
        <v>599</v>
      </c>
      <c r="H395" t="s">
        <v>2297</v>
      </c>
      <c r="I395">
        <v>12000</v>
      </c>
      <c r="J395">
        <v>120147445</v>
      </c>
      <c r="K395" t="s">
        <v>2298</v>
      </c>
      <c r="L395" t="s">
        <v>301</v>
      </c>
      <c r="M395" t="s">
        <v>2299</v>
      </c>
      <c r="N395">
        <v>57661</v>
      </c>
      <c r="O395">
        <v>13808</v>
      </c>
      <c r="P395" t="s">
        <v>755</v>
      </c>
      <c r="Q395">
        <v>0</v>
      </c>
      <c r="R395" t="s">
        <v>2300</v>
      </c>
      <c r="S395" t="s">
        <v>2301</v>
      </c>
      <c r="T395">
        <v>455</v>
      </c>
      <c r="U395" t="s">
        <v>37</v>
      </c>
      <c r="V395" t="s">
        <v>38</v>
      </c>
      <c r="W395" t="s">
        <v>39</v>
      </c>
      <c r="X395">
        <v>87000000</v>
      </c>
      <c r="Y395">
        <v>2003</v>
      </c>
      <c r="Z395">
        <v>947</v>
      </c>
      <c r="AA395">
        <v>7.3</v>
      </c>
      <c r="AB395">
        <v>2.35</v>
      </c>
      <c r="AC395">
        <v>0</v>
      </c>
    </row>
    <row r="396" spans="1:29">
      <c r="A396" t="s">
        <v>28</v>
      </c>
      <c r="C396" t="s">
        <v>1605</v>
      </c>
      <c r="D396">
        <v>114</v>
      </c>
      <c r="E396">
        <v>113</v>
      </c>
      <c r="F396">
        <v>101</v>
      </c>
      <c r="G396">
        <v>848</v>
      </c>
      <c r="H396" t="s">
        <v>2302</v>
      </c>
      <c r="I396">
        <v>22000</v>
      </c>
      <c r="J396">
        <v>241688385</v>
      </c>
      <c r="K396" t="s">
        <v>712</v>
      </c>
      <c r="L396" t="s">
        <v>697</v>
      </c>
      <c r="M396" t="s">
        <v>2303</v>
      </c>
      <c r="N396">
        <v>144053</v>
      </c>
      <c r="O396">
        <v>26239</v>
      </c>
      <c r="P396" t="s">
        <v>2304</v>
      </c>
      <c r="Q396">
        <v>0</v>
      </c>
      <c r="R396" t="s">
        <v>2305</v>
      </c>
      <c r="S396" t="s">
        <v>2306</v>
      </c>
      <c r="T396">
        <v>395</v>
      </c>
      <c r="U396" t="s">
        <v>37</v>
      </c>
      <c r="V396" t="s">
        <v>38</v>
      </c>
      <c r="W396" t="s">
        <v>39</v>
      </c>
      <c r="X396">
        <v>92000000</v>
      </c>
      <c r="Y396">
        <v>1996</v>
      </c>
      <c r="Z396">
        <v>946</v>
      </c>
      <c r="AA396">
        <v>6.3</v>
      </c>
      <c r="AB396">
        <v>2.35</v>
      </c>
      <c r="AC396">
        <v>0</v>
      </c>
    </row>
    <row r="397" spans="1:29">
      <c r="A397" t="s">
        <v>28</v>
      </c>
      <c r="C397" t="s">
        <v>499</v>
      </c>
      <c r="D397">
        <v>187</v>
      </c>
      <c r="E397">
        <v>106</v>
      </c>
      <c r="F397">
        <v>357</v>
      </c>
      <c r="G397">
        <v>4000</v>
      </c>
      <c r="H397" t="s">
        <v>337</v>
      </c>
      <c r="I397">
        <v>23000</v>
      </c>
      <c r="J397">
        <v>144512310</v>
      </c>
      <c r="K397" t="s">
        <v>334</v>
      </c>
      <c r="L397" t="s">
        <v>333</v>
      </c>
      <c r="M397" t="s">
        <v>681</v>
      </c>
      <c r="N397">
        <v>272223</v>
      </c>
      <c r="O397">
        <v>45327</v>
      </c>
      <c r="P397" t="s">
        <v>682</v>
      </c>
      <c r="Q397">
        <v>2</v>
      </c>
      <c r="R397" t="s">
        <v>683</v>
      </c>
      <c r="S397" t="s">
        <v>684</v>
      </c>
      <c r="T397">
        <v>988</v>
      </c>
      <c r="U397" t="s">
        <v>37</v>
      </c>
      <c r="V397" t="s">
        <v>38</v>
      </c>
      <c r="W397" t="s">
        <v>39</v>
      </c>
      <c r="X397">
        <v>38000000</v>
      </c>
      <c r="Y397">
        <v>2001</v>
      </c>
      <c r="Z397">
        <v>14000</v>
      </c>
      <c r="AA397">
        <v>6.7</v>
      </c>
      <c r="AB397">
        <v>2.35</v>
      </c>
      <c r="AC397">
        <v>14000</v>
      </c>
    </row>
    <row r="398" spans="1:29">
      <c r="A398" t="s">
        <v>28</v>
      </c>
      <c r="C398" t="s">
        <v>435</v>
      </c>
      <c r="D398">
        <v>221</v>
      </c>
      <c r="E398">
        <v>143</v>
      </c>
      <c r="F398">
        <v>0</v>
      </c>
      <c r="G398">
        <v>272</v>
      </c>
      <c r="H398" t="s">
        <v>2307</v>
      </c>
      <c r="I398">
        <v>15000</v>
      </c>
      <c r="J398">
        <v>233630478</v>
      </c>
      <c r="K398" t="s">
        <v>2308</v>
      </c>
      <c r="L398" t="s">
        <v>322</v>
      </c>
      <c r="M398" t="s">
        <v>2309</v>
      </c>
      <c r="N398">
        <v>394317</v>
      </c>
      <c r="O398">
        <v>15838</v>
      </c>
      <c r="P398" t="s">
        <v>2310</v>
      </c>
      <c r="Q398">
        <v>1</v>
      </c>
      <c r="R398" t="s">
        <v>2311</v>
      </c>
      <c r="S398" t="s">
        <v>2312</v>
      </c>
      <c r="T398">
        <v>1051</v>
      </c>
      <c r="U398" t="s">
        <v>37</v>
      </c>
      <c r="V398" t="s">
        <v>38</v>
      </c>
      <c r="W398" t="s">
        <v>39</v>
      </c>
      <c r="X398">
        <v>90000000</v>
      </c>
      <c r="Y398">
        <v>2000</v>
      </c>
      <c r="Z398">
        <v>410</v>
      </c>
      <c r="AA398">
        <v>7.7</v>
      </c>
      <c r="AB398">
        <v>1.85</v>
      </c>
      <c r="AC398">
        <v>23000</v>
      </c>
    </row>
    <row r="399" spans="1:29">
      <c r="A399" t="s">
        <v>28</v>
      </c>
      <c r="C399" t="s">
        <v>845</v>
      </c>
      <c r="D399">
        <v>206</v>
      </c>
      <c r="E399">
        <v>108</v>
      </c>
      <c r="F399">
        <v>750</v>
      </c>
      <c r="G399">
        <v>971</v>
      </c>
      <c r="H399" t="s">
        <v>263</v>
      </c>
      <c r="I399">
        <v>49000</v>
      </c>
      <c r="J399">
        <v>197992827</v>
      </c>
      <c r="K399" t="s">
        <v>2313</v>
      </c>
      <c r="L399" t="s">
        <v>811</v>
      </c>
      <c r="M399" t="s">
        <v>2314</v>
      </c>
      <c r="N399">
        <v>132501</v>
      </c>
      <c r="O399">
        <v>70996</v>
      </c>
      <c r="P399" t="s">
        <v>2315</v>
      </c>
      <c r="Q399">
        <v>0</v>
      </c>
      <c r="R399" t="s">
        <v>2316</v>
      </c>
      <c r="S399" t="s">
        <v>2317</v>
      </c>
      <c r="T399">
        <v>548</v>
      </c>
      <c r="U399" t="s">
        <v>37</v>
      </c>
      <c r="V399" t="s">
        <v>38</v>
      </c>
      <c r="W399" t="s">
        <v>95</v>
      </c>
      <c r="X399">
        <v>100000000</v>
      </c>
      <c r="Y399">
        <v>2006</v>
      </c>
      <c r="Z399">
        <v>20000</v>
      </c>
      <c r="AA399">
        <v>6.5</v>
      </c>
      <c r="AB399">
        <v>2.35</v>
      </c>
      <c r="AC399">
        <v>0</v>
      </c>
    </row>
    <row r="400" spans="1:29">
      <c r="A400" t="s">
        <v>28</v>
      </c>
      <c r="C400" t="s">
        <v>1155</v>
      </c>
      <c r="D400">
        <v>239</v>
      </c>
      <c r="E400">
        <v>108</v>
      </c>
      <c r="F400">
        <v>521</v>
      </c>
      <c r="G400">
        <v>129</v>
      </c>
      <c r="H400" t="s">
        <v>2318</v>
      </c>
      <c r="I400">
        <v>13000</v>
      </c>
      <c r="J400">
        <v>176049130</v>
      </c>
      <c r="K400" t="s">
        <v>1156</v>
      </c>
      <c r="L400" t="s">
        <v>1157</v>
      </c>
      <c r="M400" t="s">
        <v>2319</v>
      </c>
      <c r="N400">
        <v>348232</v>
      </c>
      <c r="O400">
        <v>14161</v>
      </c>
      <c r="P400" t="s">
        <v>2320</v>
      </c>
      <c r="Q400">
        <v>1</v>
      </c>
      <c r="R400" t="s">
        <v>2321</v>
      </c>
      <c r="S400" t="s">
        <v>2322</v>
      </c>
      <c r="T400">
        <v>806</v>
      </c>
      <c r="U400" t="s">
        <v>37</v>
      </c>
      <c r="V400" t="s">
        <v>38</v>
      </c>
      <c r="W400" t="s">
        <v>39</v>
      </c>
      <c r="X400">
        <v>75000000</v>
      </c>
      <c r="Y400">
        <v>2004</v>
      </c>
      <c r="Z400">
        <v>805</v>
      </c>
      <c r="AA400">
        <v>7.8</v>
      </c>
      <c r="AB400">
        <v>2.35</v>
      </c>
      <c r="AC400">
        <v>0</v>
      </c>
    </row>
    <row r="401" spans="1:29">
      <c r="A401" t="s">
        <v>28</v>
      </c>
      <c r="C401" t="s">
        <v>710</v>
      </c>
      <c r="D401">
        <v>142</v>
      </c>
      <c r="E401">
        <v>124</v>
      </c>
      <c r="F401">
        <v>249</v>
      </c>
      <c r="G401">
        <v>936</v>
      </c>
      <c r="H401" t="s">
        <v>440</v>
      </c>
      <c r="I401">
        <v>11000</v>
      </c>
      <c r="J401">
        <v>172620724</v>
      </c>
      <c r="K401" t="s">
        <v>712</v>
      </c>
      <c r="L401" t="s">
        <v>391</v>
      </c>
      <c r="M401" t="s">
        <v>2323</v>
      </c>
      <c r="N401">
        <v>146134</v>
      </c>
      <c r="O401">
        <v>23603</v>
      </c>
      <c r="P401" t="s">
        <v>2324</v>
      </c>
      <c r="Q401">
        <v>1</v>
      </c>
      <c r="R401" t="s">
        <v>2325</v>
      </c>
      <c r="S401" t="s">
        <v>2326</v>
      </c>
      <c r="T401">
        <v>393</v>
      </c>
      <c r="U401" t="s">
        <v>37</v>
      </c>
      <c r="V401" t="s">
        <v>38</v>
      </c>
      <c r="W401" t="s">
        <v>585</v>
      </c>
      <c r="X401">
        <v>85000000</v>
      </c>
      <c r="Y401">
        <v>1997</v>
      </c>
      <c r="Z401">
        <v>10000</v>
      </c>
      <c r="AA401">
        <v>6.4</v>
      </c>
      <c r="AB401">
        <v>2.35</v>
      </c>
      <c r="AC401">
        <v>0</v>
      </c>
    </row>
    <row r="402" spans="1:29">
      <c r="A402" t="s">
        <v>28</v>
      </c>
      <c r="C402" t="s">
        <v>1526</v>
      </c>
      <c r="D402">
        <v>186</v>
      </c>
      <c r="E402">
        <v>116</v>
      </c>
      <c r="F402">
        <v>0</v>
      </c>
      <c r="G402">
        <v>471</v>
      </c>
      <c r="H402" t="s">
        <v>804</v>
      </c>
      <c r="I402">
        <v>11000</v>
      </c>
      <c r="J402">
        <v>183405771</v>
      </c>
      <c r="K402" t="s">
        <v>1528</v>
      </c>
      <c r="L402" t="s">
        <v>340</v>
      </c>
      <c r="M402" t="s">
        <v>2327</v>
      </c>
      <c r="N402">
        <v>402645</v>
      </c>
      <c r="O402">
        <v>13028</v>
      </c>
      <c r="P402" t="s">
        <v>2328</v>
      </c>
      <c r="Q402">
        <v>4</v>
      </c>
      <c r="R402" t="s">
        <v>2329</v>
      </c>
      <c r="S402" t="s">
        <v>2330</v>
      </c>
      <c r="T402">
        <v>845</v>
      </c>
      <c r="U402" t="s">
        <v>37</v>
      </c>
      <c r="V402" t="s">
        <v>38</v>
      </c>
      <c r="W402" t="s">
        <v>39</v>
      </c>
      <c r="X402">
        <v>85000000</v>
      </c>
      <c r="Y402">
        <v>2001</v>
      </c>
      <c r="Z402">
        <v>1000</v>
      </c>
      <c r="AA402">
        <v>7.8</v>
      </c>
      <c r="AB402">
        <v>2.35</v>
      </c>
      <c r="AC402">
        <v>0</v>
      </c>
    </row>
    <row r="403" spans="1:29">
      <c r="A403" t="s">
        <v>28</v>
      </c>
      <c r="C403" t="s">
        <v>2331</v>
      </c>
      <c r="D403">
        <v>228</v>
      </c>
      <c r="E403">
        <v>110</v>
      </c>
      <c r="F403">
        <v>545</v>
      </c>
      <c r="G403">
        <v>5000</v>
      </c>
      <c r="H403" t="s">
        <v>1207</v>
      </c>
      <c r="I403">
        <v>14000</v>
      </c>
      <c r="J403">
        <v>20315324</v>
      </c>
      <c r="K403" t="s">
        <v>81</v>
      </c>
      <c r="L403" t="s">
        <v>1972</v>
      </c>
      <c r="M403" t="s">
        <v>2332</v>
      </c>
      <c r="N403">
        <v>88542</v>
      </c>
      <c r="O403">
        <v>27694</v>
      </c>
      <c r="P403" t="s">
        <v>41</v>
      </c>
      <c r="Q403">
        <v>8</v>
      </c>
      <c r="R403" t="s">
        <v>2333</v>
      </c>
      <c r="S403" t="s">
        <v>2334</v>
      </c>
      <c r="T403">
        <v>254</v>
      </c>
      <c r="U403" t="s">
        <v>37</v>
      </c>
      <c r="V403" t="s">
        <v>767</v>
      </c>
      <c r="W403" t="s">
        <v>39</v>
      </c>
      <c r="X403">
        <v>75000000</v>
      </c>
      <c r="Y403">
        <v>2011</v>
      </c>
      <c r="Z403">
        <v>8000</v>
      </c>
      <c r="AA403">
        <v>5.8</v>
      </c>
      <c r="AB403">
        <v>2.35</v>
      </c>
      <c r="AC403">
        <v>19000</v>
      </c>
    </row>
    <row r="404" spans="1:29">
      <c r="A404" t="s">
        <v>28</v>
      </c>
      <c r="C404" t="s">
        <v>2335</v>
      </c>
      <c r="D404">
        <v>256</v>
      </c>
      <c r="E404">
        <v>91</v>
      </c>
      <c r="F404">
        <v>266</v>
      </c>
      <c r="G404">
        <v>11000</v>
      </c>
      <c r="H404" t="s">
        <v>2180</v>
      </c>
      <c r="I404">
        <v>12000</v>
      </c>
      <c r="J404">
        <v>148313048</v>
      </c>
      <c r="K404" t="s">
        <v>792</v>
      </c>
      <c r="L404" t="s">
        <v>272</v>
      </c>
      <c r="M404" t="s">
        <v>2336</v>
      </c>
      <c r="N404">
        <v>164148</v>
      </c>
      <c r="O404">
        <v>37142</v>
      </c>
      <c r="P404" t="s">
        <v>1956</v>
      </c>
      <c r="Q404">
        <v>2</v>
      </c>
      <c r="R404" t="s">
        <v>2337</v>
      </c>
      <c r="S404" t="s">
        <v>2338</v>
      </c>
      <c r="T404">
        <v>168</v>
      </c>
      <c r="U404" t="s">
        <v>37</v>
      </c>
      <c r="V404" t="s">
        <v>38</v>
      </c>
      <c r="W404" t="s">
        <v>95</v>
      </c>
      <c r="X404">
        <v>85000000</v>
      </c>
      <c r="Y404">
        <v>2012</v>
      </c>
      <c r="Z404">
        <v>11000</v>
      </c>
      <c r="AA404">
        <v>7.1</v>
      </c>
      <c r="AB404">
        <v>1.85</v>
      </c>
      <c r="AC404">
        <v>28000</v>
      </c>
    </row>
    <row r="405" spans="1:29">
      <c r="A405" t="s">
        <v>28</v>
      </c>
      <c r="C405" t="s">
        <v>2339</v>
      </c>
      <c r="D405">
        <v>222</v>
      </c>
      <c r="E405">
        <v>107</v>
      </c>
      <c r="F405">
        <v>36</v>
      </c>
      <c r="G405">
        <v>118</v>
      </c>
      <c r="H405" t="s">
        <v>2340</v>
      </c>
      <c r="I405">
        <v>283</v>
      </c>
      <c r="J405">
        <v>127706877</v>
      </c>
      <c r="K405" t="s">
        <v>2341</v>
      </c>
      <c r="L405" t="s">
        <v>2342</v>
      </c>
      <c r="M405" t="s">
        <v>2343</v>
      </c>
      <c r="N405">
        <v>142496</v>
      </c>
      <c r="O405">
        <v>662</v>
      </c>
      <c r="P405" t="s">
        <v>2344</v>
      </c>
      <c r="Q405">
        <v>2</v>
      </c>
      <c r="R405" t="s">
        <v>2345</v>
      </c>
      <c r="S405" t="s">
        <v>2346</v>
      </c>
      <c r="T405">
        <v>399</v>
      </c>
      <c r="U405" t="s">
        <v>37</v>
      </c>
      <c r="V405" t="s">
        <v>38</v>
      </c>
      <c r="W405" t="s">
        <v>95</v>
      </c>
      <c r="X405">
        <v>85000000</v>
      </c>
      <c r="Y405">
        <v>2007</v>
      </c>
      <c r="Z405">
        <v>142</v>
      </c>
      <c r="AA405">
        <v>7.1</v>
      </c>
      <c r="AB405">
        <v>2.35</v>
      </c>
      <c r="AC405">
        <v>0</v>
      </c>
    </row>
    <row r="406" spans="1:29">
      <c r="A406" t="s">
        <v>28</v>
      </c>
      <c r="D406">
        <v>103</v>
      </c>
      <c r="E406">
        <v>44</v>
      </c>
      <c r="G406">
        <v>148</v>
      </c>
      <c r="H406" t="s">
        <v>2347</v>
      </c>
      <c r="I406">
        <v>544</v>
      </c>
      <c r="K406" t="s">
        <v>2348</v>
      </c>
      <c r="L406" t="s">
        <v>2349</v>
      </c>
      <c r="M406" t="s">
        <v>2350</v>
      </c>
      <c r="N406">
        <v>159910</v>
      </c>
      <c r="O406">
        <v>996</v>
      </c>
      <c r="P406" t="s">
        <v>2351</v>
      </c>
      <c r="Q406">
        <v>1</v>
      </c>
      <c r="R406" t="s">
        <v>2352</v>
      </c>
      <c r="S406" t="s">
        <v>2353</v>
      </c>
      <c r="T406">
        <v>270</v>
      </c>
      <c r="U406" t="s">
        <v>37</v>
      </c>
      <c r="V406" t="s">
        <v>38</v>
      </c>
      <c r="W406" t="s">
        <v>1126</v>
      </c>
      <c r="Z406">
        <v>183</v>
      </c>
      <c r="AA406">
        <v>8.6</v>
      </c>
      <c r="AB406">
        <v>1.78</v>
      </c>
      <c r="AC406">
        <v>59000</v>
      </c>
    </row>
    <row r="407" spans="1:29">
      <c r="A407" t="s">
        <v>28</v>
      </c>
      <c r="C407" t="s">
        <v>2354</v>
      </c>
      <c r="D407">
        <v>298</v>
      </c>
      <c r="E407">
        <v>115</v>
      </c>
      <c r="F407">
        <v>79</v>
      </c>
      <c r="G407">
        <v>820</v>
      </c>
      <c r="H407" t="s">
        <v>315</v>
      </c>
      <c r="I407">
        <v>18000</v>
      </c>
      <c r="J407">
        <v>126149655</v>
      </c>
      <c r="K407" t="s">
        <v>1199</v>
      </c>
      <c r="L407" t="s">
        <v>1727</v>
      </c>
      <c r="M407" t="s">
        <v>2355</v>
      </c>
      <c r="N407">
        <v>166693</v>
      </c>
      <c r="O407">
        <v>36237</v>
      </c>
      <c r="P407" t="s">
        <v>1046</v>
      </c>
      <c r="Q407">
        <v>1</v>
      </c>
      <c r="R407" t="s">
        <v>2356</v>
      </c>
      <c r="S407" t="s">
        <v>2357</v>
      </c>
      <c r="T407">
        <v>276</v>
      </c>
      <c r="U407" t="s">
        <v>37</v>
      </c>
      <c r="V407" t="s">
        <v>38</v>
      </c>
      <c r="W407" t="s">
        <v>585</v>
      </c>
      <c r="X407">
        <v>85000000</v>
      </c>
      <c r="Y407">
        <v>2012</v>
      </c>
      <c r="Z407">
        <v>16000</v>
      </c>
      <c r="AA407">
        <v>6.8</v>
      </c>
      <c r="AB407">
        <v>2.35</v>
      </c>
      <c r="AC407">
        <v>19000</v>
      </c>
    </row>
    <row r="408" spans="1:29">
      <c r="A408" t="s">
        <v>28</v>
      </c>
      <c r="C408" t="s">
        <v>2339</v>
      </c>
      <c r="D408">
        <v>84</v>
      </c>
      <c r="E408">
        <v>100</v>
      </c>
      <c r="F408">
        <v>36</v>
      </c>
      <c r="G408">
        <v>439</v>
      </c>
      <c r="H408" t="s">
        <v>722</v>
      </c>
      <c r="I408">
        <v>2000</v>
      </c>
      <c r="J408">
        <v>66941559</v>
      </c>
      <c r="K408" t="s">
        <v>2358</v>
      </c>
      <c r="L408" t="s">
        <v>1352</v>
      </c>
      <c r="M408" t="s">
        <v>2359</v>
      </c>
      <c r="N408">
        <v>26413</v>
      </c>
      <c r="O408">
        <v>4182</v>
      </c>
      <c r="P408" t="s">
        <v>2360</v>
      </c>
      <c r="Q408">
        <v>1</v>
      </c>
      <c r="R408" t="s">
        <v>2361</v>
      </c>
      <c r="S408" t="s">
        <v>2362</v>
      </c>
      <c r="T408">
        <v>77</v>
      </c>
      <c r="U408" t="s">
        <v>37</v>
      </c>
      <c r="V408" t="s">
        <v>38</v>
      </c>
      <c r="W408" t="s">
        <v>277</v>
      </c>
      <c r="X408">
        <v>85000000</v>
      </c>
      <c r="Y408">
        <v>2000</v>
      </c>
      <c r="Z408">
        <v>795</v>
      </c>
      <c r="AA408">
        <v>4.8</v>
      </c>
      <c r="AB408">
        <v>1.85</v>
      </c>
      <c r="AC408">
        <v>372</v>
      </c>
    </row>
    <row r="409" spans="1:29">
      <c r="A409" t="s">
        <v>28</v>
      </c>
      <c r="C409" t="s">
        <v>260</v>
      </c>
      <c r="D409">
        <v>236</v>
      </c>
      <c r="E409">
        <v>104</v>
      </c>
      <c r="F409">
        <v>420</v>
      </c>
      <c r="G409">
        <v>535</v>
      </c>
      <c r="H409" t="s">
        <v>2363</v>
      </c>
      <c r="I409">
        <v>2000</v>
      </c>
      <c r="J409">
        <v>78009155</v>
      </c>
      <c r="K409" t="s">
        <v>1752</v>
      </c>
      <c r="L409" t="s">
        <v>902</v>
      </c>
      <c r="M409" t="s">
        <v>2364</v>
      </c>
      <c r="N409">
        <v>110073</v>
      </c>
      <c r="O409">
        <v>3768</v>
      </c>
      <c r="P409" t="s">
        <v>636</v>
      </c>
      <c r="Q409">
        <v>5</v>
      </c>
      <c r="R409" t="s">
        <v>2365</v>
      </c>
      <c r="S409" t="s">
        <v>2366</v>
      </c>
      <c r="T409">
        <v>194</v>
      </c>
      <c r="U409" t="s">
        <v>37</v>
      </c>
      <c r="V409" t="s">
        <v>38</v>
      </c>
      <c r="W409" t="s">
        <v>39</v>
      </c>
      <c r="X409">
        <v>75000000</v>
      </c>
      <c r="Y409">
        <v>2011</v>
      </c>
      <c r="Z409">
        <v>906</v>
      </c>
      <c r="AA409">
        <v>6.2</v>
      </c>
      <c r="AB409">
        <v>2.35</v>
      </c>
      <c r="AC409">
        <v>0</v>
      </c>
    </row>
    <row r="410" spans="1:29">
      <c r="A410" t="s">
        <v>28</v>
      </c>
      <c r="C410" t="s">
        <v>2367</v>
      </c>
      <c r="D410">
        <v>157</v>
      </c>
      <c r="E410">
        <v>138</v>
      </c>
      <c r="F410">
        <v>278</v>
      </c>
      <c r="G410">
        <v>213</v>
      </c>
      <c r="H410" t="s">
        <v>1816</v>
      </c>
      <c r="I410">
        <v>14000</v>
      </c>
      <c r="J410">
        <v>63224849</v>
      </c>
      <c r="K410" t="s">
        <v>1681</v>
      </c>
      <c r="L410" t="s">
        <v>213</v>
      </c>
      <c r="M410" t="s">
        <v>2368</v>
      </c>
      <c r="N410">
        <v>182757</v>
      </c>
      <c r="O410">
        <v>17423</v>
      </c>
      <c r="P410" t="s">
        <v>2369</v>
      </c>
      <c r="Q410">
        <v>3</v>
      </c>
      <c r="R410" t="s">
        <v>2370</v>
      </c>
      <c r="S410" t="s">
        <v>2371</v>
      </c>
      <c r="T410">
        <v>483</v>
      </c>
      <c r="U410" t="s">
        <v>37</v>
      </c>
      <c r="V410" t="s">
        <v>38</v>
      </c>
      <c r="W410" t="s">
        <v>39</v>
      </c>
      <c r="X410">
        <v>85000000</v>
      </c>
      <c r="Y410">
        <v>2006</v>
      </c>
      <c r="Z410">
        <v>3000</v>
      </c>
      <c r="AA410">
        <v>6.9</v>
      </c>
      <c r="AB410">
        <v>1.85</v>
      </c>
      <c r="AC410">
        <v>19000</v>
      </c>
    </row>
    <row r="411" spans="1:29">
      <c r="A411" t="s">
        <v>28</v>
      </c>
      <c r="C411" t="s">
        <v>1739</v>
      </c>
      <c r="D411">
        <v>81</v>
      </c>
      <c r="E411">
        <v>140</v>
      </c>
      <c r="F411">
        <v>12000</v>
      </c>
      <c r="G411">
        <v>619</v>
      </c>
      <c r="H411" t="s">
        <v>1842</v>
      </c>
      <c r="I411">
        <v>10000</v>
      </c>
      <c r="J411">
        <v>111544445</v>
      </c>
      <c r="K411" t="s">
        <v>1120</v>
      </c>
      <c r="L411" t="s">
        <v>166</v>
      </c>
      <c r="M411" t="s">
        <v>2372</v>
      </c>
      <c r="N411">
        <v>188116</v>
      </c>
      <c r="O411">
        <v>11951</v>
      </c>
      <c r="P411" t="s">
        <v>2373</v>
      </c>
      <c r="Q411">
        <v>4</v>
      </c>
      <c r="R411" t="s">
        <v>2374</v>
      </c>
      <c r="S411" t="s">
        <v>2375</v>
      </c>
      <c r="T411">
        <v>415</v>
      </c>
      <c r="U411" t="s">
        <v>37</v>
      </c>
      <c r="V411" t="s">
        <v>38</v>
      </c>
      <c r="W411" t="s">
        <v>585</v>
      </c>
      <c r="X411">
        <v>90000000</v>
      </c>
      <c r="Y411">
        <v>1998</v>
      </c>
      <c r="Z411">
        <v>660</v>
      </c>
      <c r="AA411">
        <v>7.3</v>
      </c>
      <c r="AB411">
        <v>2.35</v>
      </c>
      <c r="AC411">
        <v>0</v>
      </c>
    </row>
    <row r="412" spans="1:29">
      <c r="A412" t="s">
        <v>28</v>
      </c>
      <c r="C412" t="s">
        <v>2367</v>
      </c>
      <c r="D412">
        <v>187</v>
      </c>
      <c r="E412">
        <v>120</v>
      </c>
      <c r="F412">
        <v>278</v>
      </c>
      <c r="G412">
        <v>963</v>
      </c>
      <c r="H412" t="s">
        <v>2376</v>
      </c>
      <c r="I412">
        <v>11000</v>
      </c>
      <c r="J412">
        <v>112703470</v>
      </c>
      <c r="K412" t="s">
        <v>1415</v>
      </c>
      <c r="L412" t="s">
        <v>2377</v>
      </c>
      <c r="M412" t="s">
        <v>2378</v>
      </c>
      <c r="N412">
        <v>69860</v>
      </c>
      <c r="O412">
        <v>15226</v>
      </c>
      <c r="P412" t="s">
        <v>2379</v>
      </c>
      <c r="Q412">
        <v>2</v>
      </c>
      <c r="R412" t="s">
        <v>2380</v>
      </c>
      <c r="S412" t="s">
        <v>2381</v>
      </c>
      <c r="T412">
        <v>214</v>
      </c>
      <c r="U412" t="s">
        <v>37</v>
      </c>
      <c r="V412" t="s">
        <v>38</v>
      </c>
      <c r="W412" t="s">
        <v>585</v>
      </c>
      <c r="X412">
        <v>85000000</v>
      </c>
      <c r="Y412">
        <v>2009</v>
      </c>
      <c r="Z412">
        <v>2000</v>
      </c>
      <c r="AA412">
        <v>6.6</v>
      </c>
      <c r="AB412">
        <v>1.85</v>
      </c>
      <c r="AC412">
        <v>0</v>
      </c>
    </row>
    <row r="413" spans="1:29">
      <c r="A413" t="s">
        <v>28</v>
      </c>
      <c r="C413" t="s">
        <v>1526</v>
      </c>
      <c r="D413">
        <v>238</v>
      </c>
      <c r="E413">
        <v>122</v>
      </c>
      <c r="F413">
        <v>0</v>
      </c>
      <c r="G413">
        <v>11000</v>
      </c>
      <c r="H413" t="s">
        <v>1157</v>
      </c>
      <c r="I413">
        <v>14000</v>
      </c>
      <c r="J413">
        <v>117144465</v>
      </c>
      <c r="K413" t="s">
        <v>1528</v>
      </c>
      <c r="L413" t="s">
        <v>2382</v>
      </c>
      <c r="M413" t="s">
        <v>2383</v>
      </c>
      <c r="N413">
        <v>256928</v>
      </c>
      <c r="O413">
        <v>43499</v>
      </c>
      <c r="P413" t="s">
        <v>340</v>
      </c>
      <c r="Q413">
        <v>3</v>
      </c>
      <c r="R413" t="s">
        <v>2384</v>
      </c>
      <c r="S413" t="s">
        <v>2385</v>
      </c>
      <c r="T413">
        <v>288</v>
      </c>
      <c r="U413" t="s">
        <v>37</v>
      </c>
      <c r="V413" t="s">
        <v>38</v>
      </c>
      <c r="W413" t="s">
        <v>39</v>
      </c>
      <c r="X413">
        <v>85000000</v>
      </c>
      <c r="Y413">
        <v>2007</v>
      </c>
      <c r="Z413">
        <v>13000</v>
      </c>
      <c r="AA413">
        <v>6.9</v>
      </c>
      <c r="AB413">
        <v>2.35</v>
      </c>
      <c r="AC413">
        <v>0</v>
      </c>
    </row>
    <row r="414" spans="1:29">
      <c r="A414" t="s">
        <v>28</v>
      </c>
      <c r="C414" t="s">
        <v>2386</v>
      </c>
      <c r="D414">
        <v>107</v>
      </c>
      <c r="E414">
        <v>83</v>
      </c>
      <c r="F414">
        <v>28</v>
      </c>
      <c r="G414">
        <v>624</v>
      </c>
      <c r="H414" t="s">
        <v>2387</v>
      </c>
      <c r="I414">
        <v>4000</v>
      </c>
      <c r="J414">
        <v>84303558</v>
      </c>
      <c r="K414" t="s">
        <v>471</v>
      </c>
      <c r="L414" t="s">
        <v>250</v>
      </c>
      <c r="M414" t="s">
        <v>2388</v>
      </c>
      <c r="N414">
        <v>65270</v>
      </c>
      <c r="O414">
        <v>6081</v>
      </c>
      <c r="P414" t="s">
        <v>2389</v>
      </c>
      <c r="Q414">
        <v>1</v>
      </c>
      <c r="R414" t="s">
        <v>2390</v>
      </c>
      <c r="S414" t="s">
        <v>2391</v>
      </c>
      <c r="T414">
        <v>100</v>
      </c>
      <c r="U414" t="s">
        <v>37</v>
      </c>
      <c r="V414" t="s">
        <v>38</v>
      </c>
      <c r="W414" t="s">
        <v>95</v>
      </c>
      <c r="X414">
        <v>85000000</v>
      </c>
      <c r="Y414">
        <v>2006</v>
      </c>
      <c r="Z414">
        <v>650</v>
      </c>
      <c r="AA414">
        <v>6.2</v>
      </c>
      <c r="AB414">
        <v>1.85</v>
      </c>
      <c r="AC414">
        <v>863</v>
      </c>
    </row>
    <row r="415" spans="1:29">
      <c r="A415" t="s">
        <v>28</v>
      </c>
      <c r="C415" t="s">
        <v>2392</v>
      </c>
      <c r="D415">
        <v>459</v>
      </c>
      <c r="E415">
        <v>139</v>
      </c>
      <c r="F415">
        <v>168</v>
      </c>
      <c r="G415">
        <v>1000</v>
      </c>
      <c r="H415" t="s">
        <v>1538</v>
      </c>
      <c r="I415">
        <v>14000</v>
      </c>
      <c r="J415">
        <v>150832203</v>
      </c>
      <c r="K415" t="s">
        <v>1380</v>
      </c>
      <c r="L415" t="s">
        <v>213</v>
      </c>
      <c r="M415" t="s">
        <v>2393</v>
      </c>
      <c r="N415">
        <v>341058</v>
      </c>
      <c r="O415">
        <v>22226</v>
      </c>
      <c r="P415" t="s">
        <v>1540</v>
      </c>
      <c r="Q415">
        <v>2</v>
      </c>
      <c r="R415" t="s">
        <v>2394</v>
      </c>
      <c r="S415" t="s">
        <v>2395</v>
      </c>
      <c r="T415">
        <v>713</v>
      </c>
      <c r="U415" t="s">
        <v>37</v>
      </c>
      <c r="V415" t="s">
        <v>38</v>
      </c>
      <c r="W415" t="s">
        <v>39</v>
      </c>
      <c r="X415">
        <v>85000000</v>
      </c>
      <c r="Y415">
        <v>2014</v>
      </c>
      <c r="Z415">
        <v>5000</v>
      </c>
      <c r="AA415">
        <v>6.7</v>
      </c>
      <c r="AB415">
        <v>2.35</v>
      </c>
      <c r="AC415">
        <v>49000</v>
      </c>
    </row>
    <row r="416" spans="1:29">
      <c r="A416" t="s">
        <v>28</v>
      </c>
      <c r="C416" t="s">
        <v>2396</v>
      </c>
      <c r="D416">
        <v>187</v>
      </c>
      <c r="E416">
        <v>131</v>
      </c>
      <c r="F416">
        <v>218</v>
      </c>
      <c r="G416">
        <v>29</v>
      </c>
      <c r="H416" t="s">
        <v>2397</v>
      </c>
      <c r="I416">
        <v>5000</v>
      </c>
      <c r="J416">
        <v>51396781</v>
      </c>
      <c r="K416" t="s">
        <v>1961</v>
      </c>
      <c r="L416" t="s">
        <v>2398</v>
      </c>
      <c r="M416" t="s">
        <v>2399</v>
      </c>
      <c r="N416">
        <v>188887</v>
      </c>
      <c r="O416">
        <v>5103</v>
      </c>
      <c r="P416" t="s">
        <v>2400</v>
      </c>
      <c r="Q416">
        <v>1</v>
      </c>
      <c r="R416" t="s">
        <v>2401</v>
      </c>
      <c r="S416" t="s">
        <v>2402</v>
      </c>
      <c r="T416">
        <v>662</v>
      </c>
      <c r="U416" t="s">
        <v>37</v>
      </c>
      <c r="V416" t="s">
        <v>38</v>
      </c>
      <c r="W416" t="s">
        <v>585</v>
      </c>
      <c r="X416">
        <v>68000000</v>
      </c>
      <c r="Y416">
        <v>2001</v>
      </c>
      <c r="Z416">
        <v>35</v>
      </c>
      <c r="AA416">
        <v>7.6</v>
      </c>
      <c r="AB416">
        <v>2.35</v>
      </c>
      <c r="AC416">
        <v>0</v>
      </c>
    </row>
    <row r="417" spans="1:29">
      <c r="A417" t="s">
        <v>28</v>
      </c>
      <c r="C417" t="s">
        <v>225</v>
      </c>
      <c r="D417">
        <v>151</v>
      </c>
      <c r="E417">
        <v>104</v>
      </c>
      <c r="F417">
        <v>532</v>
      </c>
      <c r="G417">
        <v>557</v>
      </c>
      <c r="H417" t="s">
        <v>982</v>
      </c>
      <c r="I417">
        <v>12000</v>
      </c>
      <c r="J417">
        <v>47592825</v>
      </c>
      <c r="K417" t="s">
        <v>1077</v>
      </c>
      <c r="L417" t="s">
        <v>1072</v>
      </c>
      <c r="M417" t="s">
        <v>2403</v>
      </c>
      <c r="N417">
        <v>82731</v>
      </c>
      <c r="O417">
        <v>16930</v>
      </c>
      <c r="P417" t="s">
        <v>358</v>
      </c>
      <c r="Q417">
        <v>1</v>
      </c>
      <c r="R417" t="s">
        <v>2404</v>
      </c>
      <c r="S417" t="s">
        <v>2405</v>
      </c>
      <c r="T417">
        <v>255</v>
      </c>
      <c r="U417" t="s">
        <v>37</v>
      </c>
      <c r="V417" t="s">
        <v>38</v>
      </c>
      <c r="W417" t="s">
        <v>39</v>
      </c>
      <c r="X417">
        <v>85000000</v>
      </c>
      <c r="Y417">
        <v>2003</v>
      </c>
      <c r="Z417">
        <v>3000</v>
      </c>
      <c r="AA417">
        <v>6.7</v>
      </c>
      <c r="AB417">
        <v>2.35</v>
      </c>
      <c r="AC417">
        <v>0</v>
      </c>
    </row>
    <row r="418" spans="1:29">
      <c r="A418" t="s">
        <v>28</v>
      </c>
      <c r="C418" t="s">
        <v>1311</v>
      </c>
      <c r="D418">
        <v>80</v>
      </c>
      <c r="E418">
        <v>130</v>
      </c>
      <c r="F418">
        <v>323</v>
      </c>
      <c r="G418">
        <v>330</v>
      </c>
      <c r="H418" t="s">
        <v>2406</v>
      </c>
      <c r="I418">
        <v>670</v>
      </c>
      <c r="J418">
        <v>50016394</v>
      </c>
      <c r="K418" t="s">
        <v>2407</v>
      </c>
      <c r="L418" t="s">
        <v>2408</v>
      </c>
      <c r="M418" t="s">
        <v>2409</v>
      </c>
      <c r="N418">
        <v>106528</v>
      </c>
      <c r="O418">
        <v>2407</v>
      </c>
      <c r="P418" t="s">
        <v>2045</v>
      </c>
      <c r="Q418">
        <v>1</v>
      </c>
      <c r="R418" t="s">
        <v>2410</v>
      </c>
      <c r="S418" t="s">
        <v>2411</v>
      </c>
      <c r="T418">
        <v>257</v>
      </c>
      <c r="U418" t="s">
        <v>37</v>
      </c>
      <c r="V418" t="s">
        <v>38</v>
      </c>
      <c r="W418" t="s">
        <v>39</v>
      </c>
      <c r="X418">
        <v>70000000</v>
      </c>
      <c r="Y418">
        <v>1993</v>
      </c>
      <c r="Z418">
        <v>442</v>
      </c>
      <c r="AA418">
        <v>6.2</v>
      </c>
      <c r="AB418">
        <v>2.35</v>
      </c>
      <c r="AC418">
        <v>0</v>
      </c>
    </row>
    <row r="419" spans="1:29">
      <c r="A419" t="s">
        <v>28</v>
      </c>
      <c r="C419" t="s">
        <v>157</v>
      </c>
      <c r="D419">
        <v>229</v>
      </c>
      <c r="E419">
        <v>145</v>
      </c>
      <c r="F419">
        <v>252</v>
      </c>
      <c r="G419">
        <v>210</v>
      </c>
      <c r="H419" t="s">
        <v>752</v>
      </c>
      <c r="I419">
        <v>879</v>
      </c>
      <c r="J419">
        <v>57010853</v>
      </c>
      <c r="K419" t="s">
        <v>214</v>
      </c>
      <c r="L419" t="s">
        <v>2412</v>
      </c>
      <c r="M419" t="s">
        <v>2413</v>
      </c>
      <c r="N419">
        <v>119286</v>
      </c>
      <c r="O419">
        <v>2380</v>
      </c>
      <c r="P419" t="s">
        <v>2414</v>
      </c>
      <c r="Q419">
        <v>1</v>
      </c>
      <c r="R419" t="s">
        <v>2415</v>
      </c>
      <c r="S419" t="s">
        <v>2416</v>
      </c>
      <c r="T419">
        <v>548</v>
      </c>
      <c r="U419" t="s">
        <v>37</v>
      </c>
      <c r="V419" t="s">
        <v>38</v>
      </c>
      <c r="W419" t="s">
        <v>39</v>
      </c>
      <c r="X419">
        <v>85000000</v>
      </c>
      <c r="Y419">
        <v>2005</v>
      </c>
      <c r="Z419">
        <v>691</v>
      </c>
      <c r="AA419">
        <v>7.3</v>
      </c>
      <c r="AB419">
        <v>2.35</v>
      </c>
      <c r="AC419">
        <v>0</v>
      </c>
    </row>
    <row r="420" spans="1:29">
      <c r="A420" t="s">
        <v>28</v>
      </c>
      <c r="C420" t="s">
        <v>408</v>
      </c>
      <c r="D420">
        <v>158</v>
      </c>
      <c r="E420">
        <v>104</v>
      </c>
      <c r="F420">
        <v>681</v>
      </c>
      <c r="G420">
        <v>159</v>
      </c>
      <c r="H420" t="s">
        <v>2417</v>
      </c>
      <c r="I420">
        <v>584</v>
      </c>
      <c r="J420">
        <v>62494975</v>
      </c>
      <c r="K420" t="s">
        <v>334</v>
      </c>
      <c r="L420" t="s">
        <v>2418</v>
      </c>
      <c r="M420" t="s">
        <v>2419</v>
      </c>
      <c r="N420">
        <v>179500</v>
      </c>
      <c r="O420">
        <v>1235</v>
      </c>
      <c r="P420" t="s">
        <v>2420</v>
      </c>
      <c r="Q420">
        <v>5</v>
      </c>
      <c r="R420" t="s">
        <v>2421</v>
      </c>
      <c r="S420" t="s">
        <v>2422</v>
      </c>
      <c r="T420">
        <v>378</v>
      </c>
      <c r="U420" t="s">
        <v>37</v>
      </c>
      <c r="V420" t="s">
        <v>38</v>
      </c>
      <c r="W420" t="s">
        <v>39</v>
      </c>
      <c r="X420">
        <v>85000000</v>
      </c>
      <c r="Y420">
        <v>2006</v>
      </c>
      <c r="Z420">
        <v>227</v>
      </c>
      <c r="AA420">
        <v>6</v>
      </c>
      <c r="AB420">
        <v>2.35</v>
      </c>
      <c r="AC420">
        <v>0</v>
      </c>
    </row>
    <row r="421" spans="1:29">
      <c r="A421" t="s">
        <v>28</v>
      </c>
      <c r="C421" t="s">
        <v>2423</v>
      </c>
      <c r="D421">
        <v>190</v>
      </c>
      <c r="E421">
        <v>97</v>
      </c>
      <c r="F421">
        <v>6</v>
      </c>
      <c r="G421">
        <v>561</v>
      </c>
      <c r="H421" t="s">
        <v>2424</v>
      </c>
      <c r="I421">
        <v>1000</v>
      </c>
      <c r="J421">
        <v>46440491</v>
      </c>
      <c r="K421" t="s">
        <v>271</v>
      </c>
      <c r="L421" t="s">
        <v>393</v>
      </c>
      <c r="M421" t="s">
        <v>2425</v>
      </c>
      <c r="N421">
        <v>35446</v>
      </c>
      <c r="O421">
        <v>2707</v>
      </c>
      <c r="P421" t="s">
        <v>2426</v>
      </c>
      <c r="Q421">
        <v>1</v>
      </c>
      <c r="R421" t="s">
        <v>2427</v>
      </c>
      <c r="S421" t="s">
        <v>2428</v>
      </c>
      <c r="T421">
        <v>78</v>
      </c>
      <c r="U421" t="s">
        <v>37</v>
      </c>
      <c r="V421" t="s">
        <v>56</v>
      </c>
      <c r="W421" t="s">
        <v>95</v>
      </c>
      <c r="X421">
        <v>100000000</v>
      </c>
      <c r="Y421">
        <v>2011</v>
      </c>
      <c r="Z421">
        <v>579</v>
      </c>
      <c r="AA421">
        <v>7.1</v>
      </c>
      <c r="AB421">
        <v>1.85</v>
      </c>
      <c r="AC421">
        <v>0</v>
      </c>
    </row>
    <row r="422" spans="1:29">
      <c r="A422" t="s">
        <v>28</v>
      </c>
      <c r="C422" t="s">
        <v>2429</v>
      </c>
      <c r="D422">
        <v>98</v>
      </c>
      <c r="E422">
        <v>178</v>
      </c>
      <c r="F422">
        <v>102</v>
      </c>
      <c r="G422">
        <v>551</v>
      </c>
      <c r="H422" t="s">
        <v>340</v>
      </c>
      <c r="I422">
        <v>12000</v>
      </c>
      <c r="J422">
        <v>44606335</v>
      </c>
      <c r="K422" t="s">
        <v>687</v>
      </c>
      <c r="L422" t="s">
        <v>762</v>
      </c>
      <c r="M422" t="s">
        <v>2430</v>
      </c>
      <c r="N422">
        <v>169023</v>
      </c>
      <c r="O422">
        <v>23950</v>
      </c>
      <c r="P422" t="s">
        <v>922</v>
      </c>
      <c r="Q422">
        <v>0</v>
      </c>
      <c r="R422" t="s">
        <v>2431</v>
      </c>
      <c r="S422" t="s">
        <v>2432</v>
      </c>
      <c r="T422">
        <v>703</v>
      </c>
      <c r="U422" t="s">
        <v>37</v>
      </c>
      <c r="V422" t="s">
        <v>38</v>
      </c>
      <c r="W422" t="s">
        <v>39</v>
      </c>
      <c r="X422">
        <v>90000000</v>
      </c>
      <c r="Y422">
        <v>1998</v>
      </c>
      <c r="Z422">
        <v>11000</v>
      </c>
      <c r="AA422">
        <v>7.1</v>
      </c>
      <c r="AB422">
        <v>1.85</v>
      </c>
      <c r="AC422">
        <v>10000</v>
      </c>
    </row>
    <row r="423" spans="1:29">
      <c r="A423" t="s">
        <v>28</v>
      </c>
      <c r="C423" t="s">
        <v>2433</v>
      </c>
      <c r="D423">
        <v>135</v>
      </c>
      <c r="E423">
        <v>108</v>
      </c>
      <c r="F423">
        <v>99</v>
      </c>
      <c r="G423">
        <v>172</v>
      </c>
      <c r="H423" t="s">
        <v>2434</v>
      </c>
      <c r="I423">
        <v>672</v>
      </c>
      <c r="J423">
        <v>40048332</v>
      </c>
      <c r="K423" t="s">
        <v>923</v>
      </c>
      <c r="L423" t="s">
        <v>2435</v>
      </c>
      <c r="M423" t="s">
        <v>2436</v>
      </c>
      <c r="N423">
        <v>61417</v>
      </c>
      <c r="O423">
        <v>1460</v>
      </c>
      <c r="P423" t="s">
        <v>2437</v>
      </c>
      <c r="Q423">
        <v>1</v>
      </c>
      <c r="R423" t="s">
        <v>2438</v>
      </c>
      <c r="S423" t="s">
        <v>2439</v>
      </c>
      <c r="T423">
        <v>339</v>
      </c>
      <c r="U423" t="s">
        <v>37</v>
      </c>
      <c r="V423" t="s">
        <v>38</v>
      </c>
      <c r="W423" t="s">
        <v>585</v>
      </c>
      <c r="X423">
        <v>85000000</v>
      </c>
      <c r="Y423">
        <v>2002</v>
      </c>
      <c r="Z423">
        <v>174</v>
      </c>
      <c r="AA423">
        <v>5.5</v>
      </c>
      <c r="AB423">
        <v>1.85</v>
      </c>
      <c r="AC423">
        <v>941</v>
      </c>
    </row>
    <row r="424" spans="1:29">
      <c r="A424" t="s">
        <v>28</v>
      </c>
      <c r="C424" t="s">
        <v>2440</v>
      </c>
      <c r="D424">
        <v>84</v>
      </c>
      <c r="E424">
        <v>123</v>
      </c>
      <c r="F424">
        <v>189</v>
      </c>
      <c r="G424">
        <v>87</v>
      </c>
      <c r="H424" t="s">
        <v>2441</v>
      </c>
      <c r="I424">
        <v>813</v>
      </c>
      <c r="K424" t="s">
        <v>2442</v>
      </c>
      <c r="L424" t="s">
        <v>2443</v>
      </c>
      <c r="M424" t="s">
        <v>2444</v>
      </c>
      <c r="N424">
        <v>19228</v>
      </c>
      <c r="O424">
        <v>1476</v>
      </c>
      <c r="P424" t="s">
        <v>2445</v>
      </c>
      <c r="Q424">
        <v>0</v>
      </c>
      <c r="R424" t="s">
        <v>2446</v>
      </c>
      <c r="S424" t="s">
        <v>2447</v>
      </c>
      <c r="T424">
        <v>146</v>
      </c>
      <c r="U424" t="s">
        <v>37</v>
      </c>
      <c r="V424" t="s">
        <v>38</v>
      </c>
      <c r="W424" t="s">
        <v>585</v>
      </c>
      <c r="Y424">
        <v>1979</v>
      </c>
      <c r="Z424">
        <v>388</v>
      </c>
      <c r="AA424">
        <v>7.8</v>
      </c>
      <c r="AB424">
        <v>1.85</v>
      </c>
      <c r="AC424">
        <v>0</v>
      </c>
    </row>
    <row r="425" spans="1:29">
      <c r="A425" t="s">
        <v>28</v>
      </c>
      <c r="C425" t="s">
        <v>2448</v>
      </c>
      <c r="D425">
        <v>382</v>
      </c>
      <c r="E425">
        <v>106</v>
      </c>
      <c r="F425">
        <v>763</v>
      </c>
      <c r="G425">
        <v>809</v>
      </c>
      <c r="H425" t="s">
        <v>1384</v>
      </c>
      <c r="I425">
        <v>8000</v>
      </c>
      <c r="J425">
        <v>64933670</v>
      </c>
      <c r="K425" t="s">
        <v>2449</v>
      </c>
      <c r="L425" t="s">
        <v>1527</v>
      </c>
      <c r="M425" t="s">
        <v>2450</v>
      </c>
      <c r="N425">
        <v>70838</v>
      </c>
      <c r="O425">
        <v>11454</v>
      </c>
      <c r="P425" t="s">
        <v>1476</v>
      </c>
      <c r="Q425">
        <v>1</v>
      </c>
      <c r="R425" t="s">
        <v>2451</v>
      </c>
      <c r="S425" t="s">
        <v>2452</v>
      </c>
      <c r="T425">
        <v>208</v>
      </c>
      <c r="U425" t="s">
        <v>37</v>
      </c>
      <c r="V425" t="s">
        <v>38</v>
      </c>
      <c r="W425" t="s">
        <v>95</v>
      </c>
      <c r="X425">
        <v>85000000</v>
      </c>
      <c r="Y425">
        <v>2012</v>
      </c>
      <c r="Z425">
        <v>886</v>
      </c>
      <c r="AA425">
        <v>5.6</v>
      </c>
      <c r="AB425">
        <v>1.85</v>
      </c>
      <c r="AC425">
        <v>18000</v>
      </c>
    </row>
    <row r="426" spans="1:29">
      <c r="A426" t="s">
        <v>28</v>
      </c>
      <c r="C426" t="s">
        <v>2453</v>
      </c>
      <c r="D426">
        <v>393</v>
      </c>
      <c r="E426">
        <v>112</v>
      </c>
      <c r="F426">
        <v>1000</v>
      </c>
      <c r="G426">
        <v>719</v>
      </c>
      <c r="H426" t="s">
        <v>2454</v>
      </c>
      <c r="I426">
        <v>10000</v>
      </c>
      <c r="J426">
        <v>31494270</v>
      </c>
      <c r="K426" t="s">
        <v>2455</v>
      </c>
      <c r="L426" t="s">
        <v>2456</v>
      </c>
      <c r="M426" t="s">
        <v>2457</v>
      </c>
      <c r="N426">
        <v>273921</v>
      </c>
      <c r="O426">
        <v>12687</v>
      </c>
      <c r="P426" t="s">
        <v>2458</v>
      </c>
      <c r="Q426">
        <v>0</v>
      </c>
      <c r="R426" t="s">
        <v>2459</v>
      </c>
      <c r="S426" t="s">
        <v>2460</v>
      </c>
      <c r="T426">
        <v>522</v>
      </c>
      <c r="U426" t="s">
        <v>37</v>
      </c>
      <c r="V426" t="s">
        <v>38</v>
      </c>
      <c r="W426" t="s">
        <v>39</v>
      </c>
      <c r="X426">
        <v>60000000</v>
      </c>
      <c r="Y426">
        <v>2010</v>
      </c>
      <c r="Z426">
        <v>1000</v>
      </c>
      <c r="AA426">
        <v>7.5</v>
      </c>
      <c r="AB426">
        <v>1.85</v>
      </c>
      <c r="AC426">
        <v>36000</v>
      </c>
    </row>
    <row r="427" spans="1:29">
      <c r="A427" t="s">
        <v>28</v>
      </c>
      <c r="C427" t="s">
        <v>2461</v>
      </c>
      <c r="D427">
        <v>149</v>
      </c>
      <c r="E427">
        <v>135</v>
      </c>
      <c r="F427">
        <v>36</v>
      </c>
      <c r="G427">
        <v>106</v>
      </c>
      <c r="H427" t="s">
        <v>2462</v>
      </c>
      <c r="I427">
        <v>894</v>
      </c>
      <c r="J427">
        <v>31111260</v>
      </c>
      <c r="K427" t="s">
        <v>227</v>
      </c>
      <c r="L427" t="s">
        <v>280</v>
      </c>
      <c r="M427" t="s">
        <v>2463</v>
      </c>
      <c r="N427">
        <v>77029</v>
      </c>
      <c r="O427">
        <v>1439</v>
      </c>
      <c r="P427" t="s">
        <v>2464</v>
      </c>
      <c r="Q427">
        <v>0</v>
      </c>
      <c r="R427" t="s">
        <v>2465</v>
      </c>
      <c r="S427" t="s">
        <v>2466</v>
      </c>
      <c r="T427">
        <v>466</v>
      </c>
      <c r="U427" t="s">
        <v>37</v>
      </c>
      <c r="V427" t="s">
        <v>38</v>
      </c>
      <c r="W427" t="s">
        <v>39</v>
      </c>
      <c r="X427">
        <v>60000000</v>
      </c>
      <c r="Y427">
        <v>2003</v>
      </c>
      <c r="Z427">
        <v>345</v>
      </c>
      <c r="AA427">
        <v>5.4</v>
      </c>
      <c r="AB427">
        <v>2.35</v>
      </c>
      <c r="AC427">
        <v>0</v>
      </c>
    </row>
    <row r="428" spans="1:29">
      <c r="A428" t="s">
        <v>28</v>
      </c>
      <c r="C428" t="s">
        <v>2467</v>
      </c>
      <c r="D428">
        <v>94</v>
      </c>
      <c r="E428">
        <v>109</v>
      </c>
      <c r="F428">
        <v>88</v>
      </c>
      <c r="G428">
        <v>571</v>
      </c>
      <c r="H428" t="s">
        <v>2468</v>
      </c>
      <c r="I428">
        <v>611</v>
      </c>
      <c r="J428">
        <v>123307945</v>
      </c>
      <c r="K428" t="s">
        <v>2469</v>
      </c>
      <c r="L428" t="s">
        <v>2470</v>
      </c>
      <c r="M428" t="s">
        <v>2471</v>
      </c>
      <c r="N428">
        <v>39391</v>
      </c>
      <c r="O428">
        <v>2818</v>
      </c>
      <c r="P428" t="s">
        <v>2472</v>
      </c>
      <c r="Q428">
        <v>1</v>
      </c>
      <c r="R428" t="s">
        <v>2473</v>
      </c>
      <c r="S428" t="s">
        <v>2474</v>
      </c>
      <c r="T428">
        <v>171</v>
      </c>
      <c r="U428" t="s">
        <v>37</v>
      </c>
      <c r="V428" t="s">
        <v>38</v>
      </c>
      <c r="W428" t="s">
        <v>39</v>
      </c>
      <c r="X428">
        <v>65000000</v>
      </c>
      <c r="Y428">
        <v>2000</v>
      </c>
      <c r="Z428">
        <v>592</v>
      </c>
      <c r="AA428">
        <v>4.3</v>
      </c>
      <c r="AB428">
        <v>1.85</v>
      </c>
      <c r="AC428">
        <v>374</v>
      </c>
    </row>
    <row r="429" spans="1:29">
      <c r="A429" t="s">
        <v>28</v>
      </c>
      <c r="C429" t="s">
        <v>1575</v>
      </c>
      <c r="D429">
        <v>138</v>
      </c>
      <c r="E429">
        <v>86</v>
      </c>
      <c r="F429">
        <v>67</v>
      </c>
      <c r="G429">
        <v>271</v>
      </c>
      <c r="H429" t="s">
        <v>2475</v>
      </c>
      <c r="I429">
        <v>4000</v>
      </c>
      <c r="J429">
        <v>153288182</v>
      </c>
      <c r="K429" t="s">
        <v>2476</v>
      </c>
      <c r="L429" t="s">
        <v>2477</v>
      </c>
      <c r="M429" t="s">
        <v>2478</v>
      </c>
      <c r="N429">
        <v>71424</v>
      </c>
      <c r="O429">
        <v>6355</v>
      </c>
      <c r="P429" t="s">
        <v>2479</v>
      </c>
      <c r="Q429">
        <v>3</v>
      </c>
      <c r="R429" t="s">
        <v>2480</v>
      </c>
      <c r="S429" t="s">
        <v>2481</v>
      </c>
      <c r="T429">
        <v>521</v>
      </c>
      <c r="U429" t="s">
        <v>37</v>
      </c>
      <c r="V429" t="s">
        <v>38</v>
      </c>
      <c r="W429" t="s">
        <v>95</v>
      </c>
      <c r="X429">
        <v>84000000</v>
      </c>
      <c r="Y429">
        <v>2002</v>
      </c>
      <c r="Z429">
        <v>2000</v>
      </c>
      <c r="AA429">
        <v>4.9000000000000004</v>
      </c>
      <c r="AB429">
        <v>1.85</v>
      </c>
      <c r="AC429">
        <v>0</v>
      </c>
    </row>
    <row r="430" spans="1:29">
      <c r="A430" t="s">
        <v>28</v>
      </c>
      <c r="C430" t="s">
        <v>2482</v>
      </c>
      <c r="D430">
        <v>432</v>
      </c>
      <c r="E430">
        <v>95</v>
      </c>
      <c r="F430">
        <v>38</v>
      </c>
      <c r="G430">
        <v>20</v>
      </c>
      <c r="H430" t="s">
        <v>2483</v>
      </c>
      <c r="I430">
        <v>409</v>
      </c>
      <c r="J430">
        <v>13401683</v>
      </c>
      <c r="K430" t="s">
        <v>647</v>
      </c>
      <c r="L430" t="s">
        <v>2484</v>
      </c>
      <c r="M430" t="s">
        <v>2485</v>
      </c>
      <c r="N430">
        <v>203458</v>
      </c>
      <c r="O430">
        <v>578</v>
      </c>
      <c r="P430" t="s">
        <v>2486</v>
      </c>
      <c r="Q430">
        <v>0</v>
      </c>
      <c r="R430" t="s">
        <v>2487</v>
      </c>
      <c r="S430" t="s">
        <v>2488</v>
      </c>
      <c r="T430">
        <v>588</v>
      </c>
      <c r="U430" t="s">
        <v>37</v>
      </c>
      <c r="V430" t="s">
        <v>56</v>
      </c>
      <c r="W430" t="s">
        <v>585</v>
      </c>
      <c r="X430">
        <v>35000000</v>
      </c>
      <c r="Y430">
        <v>2012</v>
      </c>
      <c r="Z430">
        <v>107</v>
      </c>
      <c r="AA430">
        <v>7.1</v>
      </c>
      <c r="AB430">
        <v>2.35</v>
      </c>
      <c r="AC430">
        <v>46000</v>
      </c>
    </row>
    <row r="431" spans="1:29">
      <c r="A431" t="s">
        <v>28</v>
      </c>
      <c r="C431" t="s">
        <v>1627</v>
      </c>
      <c r="D431">
        <v>173</v>
      </c>
      <c r="E431">
        <v>107</v>
      </c>
      <c r="F431">
        <v>153</v>
      </c>
      <c r="G431">
        <v>233</v>
      </c>
      <c r="H431" t="s">
        <v>2489</v>
      </c>
      <c r="I431">
        <v>11000</v>
      </c>
      <c r="J431">
        <v>137340146</v>
      </c>
      <c r="K431" t="s">
        <v>2490</v>
      </c>
      <c r="L431" t="s">
        <v>2180</v>
      </c>
      <c r="M431" t="s">
        <v>2491</v>
      </c>
      <c r="N431">
        <v>246492</v>
      </c>
      <c r="O431">
        <v>12700</v>
      </c>
      <c r="P431" t="s">
        <v>2492</v>
      </c>
      <c r="Q431">
        <v>1</v>
      </c>
      <c r="R431" t="s">
        <v>2493</v>
      </c>
      <c r="S431" t="s">
        <v>2494</v>
      </c>
      <c r="T431">
        <v>685</v>
      </c>
      <c r="U431" t="s">
        <v>37</v>
      </c>
      <c r="V431" t="s">
        <v>38</v>
      </c>
      <c r="W431" t="s">
        <v>39</v>
      </c>
      <c r="X431">
        <v>70000000</v>
      </c>
      <c r="Y431">
        <v>2006</v>
      </c>
      <c r="Z431">
        <v>1000</v>
      </c>
      <c r="AA431">
        <v>6.4</v>
      </c>
      <c r="AB431">
        <v>1.85</v>
      </c>
      <c r="AC431">
        <v>7000</v>
      </c>
    </row>
    <row r="432" spans="1:29">
      <c r="A432" t="s">
        <v>28</v>
      </c>
      <c r="C432" t="s">
        <v>2495</v>
      </c>
      <c r="D432">
        <v>127</v>
      </c>
      <c r="E432">
        <v>130</v>
      </c>
      <c r="F432">
        <v>0</v>
      </c>
      <c r="G432">
        <v>602</v>
      </c>
      <c r="H432" t="s">
        <v>2496</v>
      </c>
      <c r="I432">
        <v>875</v>
      </c>
      <c r="K432" t="s">
        <v>882</v>
      </c>
      <c r="L432" t="s">
        <v>2497</v>
      </c>
      <c r="M432" t="s">
        <v>2498</v>
      </c>
      <c r="N432">
        <v>29932</v>
      </c>
      <c r="O432">
        <v>2662</v>
      </c>
      <c r="P432" t="s">
        <v>2499</v>
      </c>
      <c r="Q432">
        <v>0</v>
      </c>
      <c r="R432" t="s">
        <v>2500</v>
      </c>
      <c r="S432" t="s">
        <v>2501</v>
      </c>
      <c r="T432">
        <v>211</v>
      </c>
      <c r="U432" t="s">
        <v>37</v>
      </c>
      <c r="V432" t="s">
        <v>38</v>
      </c>
      <c r="W432" t="s">
        <v>585</v>
      </c>
      <c r="X432">
        <v>8000000</v>
      </c>
      <c r="Y432">
        <v>1982</v>
      </c>
      <c r="Z432">
        <v>826</v>
      </c>
      <c r="AA432">
        <v>6.9</v>
      </c>
      <c r="AB432">
        <v>1.85</v>
      </c>
      <c r="AC432">
        <v>0</v>
      </c>
    </row>
    <row r="433" spans="1:29">
      <c r="A433" t="s">
        <v>28</v>
      </c>
      <c r="C433" t="s">
        <v>1511</v>
      </c>
      <c r="D433">
        <v>91</v>
      </c>
      <c r="E433">
        <v>82</v>
      </c>
      <c r="F433">
        <v>62</v>
      </c>
      <c r="G433">
        <v>615</v>
      </c>
      <c r="H433" t="s">
        <v>274</v>
      </c>
      <c r="I433">
        <v>975</v>
      </c>
      <c r="J433">
        <v>43575716</v>
      </c>
      <c r="K433" t="s">
        <v>2502</v>
      </c>
      <c r="L433" t="s">
        <v>622</v>
      </c>
      <c r="M433" t="s">
        <v>2503</v>
      </c>
      <c r="N433">
        <v>10233</v>
      </c>
      <c r="O433">
        <v>3326</v>
      </c>
      <c r="P433" t="s">
        <v>2504</v>
      </c>
      <c r="Q433">
        <v>0</v>
      </c>
      <c r="R433" t="s">
        <v>2505</v>
      </c>
      <c r="S433" t="s">
        <v>2506</v>
      </c>
      <c r="T433">
        <v>63</v>
      </c>
      <c r="U433" t="s">
        <v>37</v>
      </c>
      <c r="V433" t="s">
        <v>38</v>
      </c>
      <c r="W433" t="s">
        <v>95</v>
      </c>
      <c r="X433">
        <v>85000000</v>
      </c>
      <c r="Y433">
        <v>2010</v>
      </c>
      <c r="Z433">
        <v>760</v>
      </c>
      <c r="AA433">
        <v>4.3</v>
      </c>
      <c r="AB433">
        <v>1.85</v>
      </c>
      <c r="AC433">
        <v>0</v>
      </c>
    </row>
    <row r="434" spans="1:29">
      <c r="A434" t="s">
        <v>28</v>
      </c>
      <c r="C434" t="s">
        <v>521</v>
      </c>
      <c r="D434">
        <v>238</v>
      </c>
      <c r="E434">
        <v>88</v>
      </c>
      <c r="F434">
        <v>218</v>
      </c>
      <c r="G434">
        <v>521</v>
      </c>
      <c r="H434" t="s">
        <v>1434</v>
      </c>
      <c r="I434">
        <v>17000</v>
      </c>
      <c r="J434">
        <v>80170146</v>
      </c>
      <c r="K434" t="s">
        <v>227</v>
      </c>
      <c r="L434" t="s">
        <v>557</v>
      </c>
      <c r="M434" t="s">
        <v>2507</v>
      </c>
      <c r="N434">
        <v>243053</v>
      </c>
      <c r="O434">
        <v>21863</v>
      </c>
      <c r="P434" t="s">
        <v>2508</v>
      </c>
      <c r="Q434">
        <v>0</v>
      </c>
      <c r="R434" t="s">
        <v>2509</v>
      </c>
      <c r="S434" t="s">
        <v>2510</v>
      </c>
      <c r="T434">
        <v>488</v>
      </c>
      <c r="U434" t="s">
        <v>37</v>
      </c>
      <c r="V434" t="s">
        <v>38</v>
      </c>
      <c r="W434" t="s">
        <v>39</v>
      </c>
      <c r="X434">
        <v>85000000</v>
      </c>
      <c r="Y434">
        <v>2008</v>
      </c>
      <c r="Z434">
        <v>4000</v>
      </c>
      <c r="AA434">
        <v>6.1</v>
      </c>
      <c r="AB434">
        <v>2.35</v>
      </c>
      <c r="AC434">
        <v>0</v>
      </c>
    </row>
    <row r="435" spans="1:29">
      <c r="A435" t="s">
        <v>28</v>
      </c>
      <c r="C435" t="s">
        <v>378</v>
      </c>
      <c r="D435">
        <v>345</v>
      </c>
      <c r="E435">
        <v>120</v>
      </c>
      <c r="F435">
        <v>0</v>
      </c>
      <c r="G435">
        <v>160</v>
      </c>
      <c r="H435" t="s">
        <v>2511</v>
      </c>
      <c r="I435">
        <v>3000</v>
      </c>
      <c r="J435">
        <v>75754670</v>
      </c>
      <c r="K435" t="s">
        <v>2512</v>
      </c>
      <c r="L435" t="s">
        <v>2513</v>
      </c>
      <c r="M435" t="s">
        <v>2514</v>
      </c>
      <c r="N435">
        <v>208422</v>
      </c>
      <c r="O435">
        <v>3632</v>
      </c>
      <c r="P435" t="s">
        <v>2515</v>
      </c>
      <c r="Q435">
        <v>0</v>
      </c>
      <c r="R435" t="s">
        <v>2516</v>
      </c>
      <c r="S435" t="s">
        <v>2517</v>
      </c>
      <c r="T435">
        <v>342</v>
      </c>
      <c r="U435" t="s">
        <v>37</v>
      </c>
      <c r="V435" t="s">
        <v>38</v>
      </c>
      <c r="W435" t="s">
        <v>39</v>
      </c>
      <c r="X435">
        <v>85000000</v>
      </c>
      <c r="Y435">
        <v>2008</v>
      </c>
      <c r="Z435">
        <v>169</v>
      </c>
      <c r="AA435">
        <v>7</v>
      </c>
      <c r="AB435">
        <v>1.85</v>
      </c>
      <c r="AC435">
        <v>3000</v>
      </c>
    </row>
    <row r="436" spans="1:29">
      <c r="A436" t="s">
        <v>28</v>
      </c>
      <c r="C436" t="s">
        <v>685</v>
      </c>
      <c r="D436">
        <v>377</v>
      </c>
      <c r="E436">
        <v>162</v>
      </c>
      <c r="F436">
        <v>21000</v>
      </c>
      <c r="G436">
        <v>495</v>
      </c>
      <c r="H436" t="s">
        <v>373</v>
      </c>
      <c r="I436">
        <v>21000</v>
      </c>
      <c r="J436">
        <v>33048353</v>
      </c>
      <c r="K436" t="s">
        <v>2518</v>
      </c>
      <c r="L436" t="s">
        <v>97</v>
      </c>
      <c r="M436" t="s">
        <v>2519</v>
      </c>
      <c r="N436">
        <v>301279</v>
      </c>
      <c r="O436">
        <v>36928</v>
      </c>
      <c r="P436" t="s">
        <v>2520</v>
      </c>
      <c r="Q436">
        <v>0</v>
      </c>
      <c r="R436" t="s">
        <v>2521</v>
      </c>
      <c r="S436" t="s">
        <v>2522</v>
      </c>
      <c r="T436">
        <v>589</v>
      </c>
      <c r="U436" t="s">
        <v>37</v>
      </c>
      <c r="V436" t="s">
        <v>38</v>
      </c>
      <c r="W436" t="s">
        <v>585</v>
      </c>
      <c r="X436">
        <v>65000000</v>
      </c>
      <c r="Y436">
        <v>2007</v>
      </c>
      <c r="Z436">
        <v>15000</v>
      </c>
      <c r="AA436">
        <v>7.7</v>
      </c>
      <c r="AB436">
        <v>2.35</v>
      </c>
      <c r="AC436">
        <v>12000</v>
      </c>
    </row>
    <row r="437" spans="1:29">
      <c r="A437" t="s">
        <v>28</v>
      </c>
      <c r="C437" t="s">
        <v>1516</v>
      </c>
      <c r="D437">
        <v>170</v>
      </c>
      <c r="E437">
        <v>123</v>
      </c>
      <c r="F437">
        <v>55</v>
      </c>
      <c r="G437">
        <v>956</v>
      </c>
      <c r="H437" t="s">
        <v>2523</v>
      </c>
      <c r="I437">
        <v>3000</v>
      </c>
      <c r="J437">
        <v>34543701</v>
      </c>
      <c r="K437" t="s">
        <v>1644</v>
      </c>
      <c r="L437" t="s">
        <v>1689</v>
      </c>
      <c r="M437" t="s">
        <v>2524</v>
      </c>
      <c r="N437">
        <v>100001</v>
      </c>
      <c r="O437">
        <v>5839</v>
      </c>
      <c r="P437" t="s">
        <v>1016</v>
      </c>
      <c r="Q437">
        <v>1</v>
      </c>
      <c r="R437" t="s">
        <v>2525</v>
      </c>
      <c r="S437" t="s">
        <v>2526</v>
      </c>
      <c r="T437">
        <v>289</v>
      </c>
      <c r="U437" t="s">
        <v>37</v>
      </c>
      <c r="V437" t="s">
        <v>38</v>
      </c>
      <c r="W437" t="s">
        <v>39</v>
      </c>
      <c r="X437">
        <v>82000000</v>
      </c>
      <c r="Y437">
        <v>2000</v>
      </c>
      <c r="Z437">
        <v>975</v>
      </c>
      <c r="AA437">
        <v>5.9</v>
      </c>
      <c r="AB437">
        <v>2.35</v>
      </c>
      <c r="AC437">
        <v>0</v>
      </c>
    </row>
    <row r="438" spans="1:29">
      <c r="A438" t="s">
        <v>28</v>
      </c>
      <c r="C438" t="s">
        <v>514</v>
      </c>
      <c r="D438">
        <v>191</v>
      </c>
      <c r="E438">
        <v>101</v>
      </c>
      <c r="F438">
        <v>293</v>
      </c>
      <c r="G438">
        <v>1000</v>
      </c>
      <c r="H438" t="s">
        <v>518</v>
      </c>
      <c r="I438">
        <v>11000</v>
      </c>
      <c r="J438">
        <v>242589580</v>
      </c>
      <c r="K438" t="s">
        <v>2527</v>
      </c>
      <c r="L438" t="s">
        <v>466</v>
      </c>
      <c r="M438" t="s">
        <v>2528</v>
      </c>
      <c r="N438">
        <v>296904</v>
      </c>
      <c r="O438">
        <v>21276</v>
      </c>
      <c r="P438" t="s">
        <v>1183</v>
      </c>
      <c r="Q438">
        <v>1</v>
      </c>
      <c r="R438" t="s">
        <v>2529</v>
      </c>
      <c r="S438" t="s">
        <v>2530</v>
      </c>
      <c r="T438">
        <v>604</v>
      </c>
      <c r="U438" t="s">
        <v>37</v>
      </c>
      <c r="V438" t="s">
        <v>38</v>
      </c>
      <c r="W438" t="s">
        <v>39</v>
      </c>
      <c r="X438">
        <v>81000000</v>
      </c>
      <c r="Y438">
        <v>2003</v>
      </c>
      <c r="Z438">
        <v>7000</v>
      </c>
      <c r="AA438">
        <v>6.7</v>
      </c>
      <c r="AB438">
        <v>1.85</v>
      </c>
      <c r="AC438">
        <v>0</v>
      </c>
    </row>
    <row r="439" spans="1:29">
      <c r="A439" t="s">
        <v>28</v>
      </c>
      <c r="C439" t="s">
        <v>1784</v>
      </c>
      <c r="D439">
        <v>424</v>
      </c>
      <c r="E439">
        <v>113</v>
      </c>
      <c r="F439">
        <v>13000</v>
      </c>
      <c r="G439">
        <v>5000</v>
      </c>
      <c r="H439" t="s">
        <v>1784</v>
      </c>
      <c r="I439">
        <v>26000</v>
      </c>
      <c r="J439">
        <v>102981571</v>
      </c>
      <c r="K439" t="s">
        <v>50</v>
      </c>
      <c r="L439" t="s">
        <v>335</v>
      </c>
      <c r="M439" t="s">
        <v>2531</v>
      </c>
      <c r="N439">
        <v>270226</v>
      </c>
      <c r="O439">
        <v>46355</v>
      </c>
      <c r="P439" t="s">
        <v>502</v>
      </c>
      <c r="Q439">
        <v>9</v>
      </c>
      <c r="R439" t="s">
        <v>2532</v>
      </c>
      <c r="S439" t="s">
        <v>2533</v>
      </c>
      <c r="T439">
        <v>741</v>
      </c>
      <c r="U439" t="s">
        <v>37</v>
      </c>
      <c r="V439" t="s">
        <v>38</v>
      </c>
      <c r="W439" t="s">
        <v>585</v>
      </c>
      <c r="X439">
        <v>80000000</v>
      </c>
      <c r="Y439">
        <v>2010</v>
      </c>
      <c r="Z439">
        <v>13000</v>
      </c>
      <c r="AA439">
        <v>6.5</v>
      </c>
      <c r="AB439">
        <v>2.35</v>
      </c>
      <c r="AC439">
        <v>57000</v>
      </c>
    </row>
    <row r="440" spans="1:29">
      <c r="A440" t="s">
        <v>28</v>
      </c>
      <c r="C440" t="s">
        <v>2246</v>
      </c>
      <c r="D440">
        <v>154</v>
      </c>
      <c r="E440">
        <v>110</v>
      </c>
      <c r="F440">
        <v>0</v>
      </c>
      <c r="G440">
        <v>898</v>
      </c>
      <c r="H440" t="s">
        <v>203</v>
      </c>
      <c r="I440">
        <v>10000</v>
      </c>
      <c r="J440">
        <v>180965237</v>
      </c>
      <c r="K440" t="s">
        <v>50</v>
      </c>
      <c r="L440" t="s">
        <v>523</v>
      </c>
      <c r="M440" t="s">
        <v>2534</v>
      </c>
      <c r="N440">
        <v>300542</v>
      </c>
      <c r="O440">
        <v>12760</v>
      </c>
      <c r="P440" t="s">
        <v>2535</v>
      </c>
      <c r="Q440">
        <v>0</v>
      </c>
      <c r="R440" t="s">
        <v>2536</v>
      </c>
      <c r="S440" t="s">
        <v>2537</v>
      </c>
      <c r="T440">
        <v>378</v>
      </c>
      <c r="U440" t="s">
        <v>37</v>
      </c>
      <c r="V440" t="s">
        <v>38</v>
      </c>
      <c r="W440" t="s">
        <v>39</v>
      </c>
      <c r="X440">
        <v>80000000</v>
      </c>
      <c r="Y440">
        <v>1996</v>
      </c>
      <c r="Z440">
        <v>1000</v>
      </c>
      <c r="AA440">
        <v>7.1</v>
      </c>
      <c r="AB440">
        <v>2.35</v>
      </c>
      <c r="AC440">
        <v>0</v>
      </c>
    </row>
    <row r="441" spans="1:29">
      <c r="A441" t="s">
        <v>28</v>
      </c>
      <c r="C441" t="s">
        <v>2296</v>
      </c>
      <c r="D441">
        <v>673</v>
      </c>
      <c r="E441">
        <v>142</v>
      </c>
      <c r="F441">
        <v>378</v>
      </c>
      <c r="G441">
        <v>575</v>
      </c>
      <c r="H441" t="s">
        <v>700</v>
      </c>
      <c r="I441">
        <v>34000</v>
      </c>
      <c r="J441">
        <v>407999255</v>
      </c>
      <c r="K441" t="s">
        <v>1483</v>
      </c>
      <c r="L441" t="s">
        <v>347</v>
      </c>
      <c r="M441" t="s">
        <v>2538</v>
      </c>
      <c r="N441">
        <v>701607</v>
      </c>
      <c r="O441">
        <v>49942</v>
      </c>
      <c r="P441" t="s">
        <v>2539</v>
      </c>
      <c r="Q441">
        <v>0</v>
      </c>
      <c r="R441" t="s">
        <v>2540</v>
      </c>
      <c r="S441" t="s">
        <v>2541</v>
      </c>
      <c r="T441">
        <v>1959</v>
      </c>
      <c r="U441" t="s">
        <v>37</v>
      </c>
      <c r="V441" t="s">
        <v>38</v>
      </c>
      <c r="W441" t="s">
        <v>39</v>
      </c>
      <c r="X441">
        <v>78000000</v>
      </c>
      <c r="Y441">
        <v>2012</v>
      </c>
      <c r="Z441">
        <v>14000</v>
      </c>
      <c r="AA441">
        <v>7.3</v>
      </c>
      <c r="AB441">
        <v>2.35</v>
      </c>
      <c r="AC441">
        <v>140000</v>
      </c>
    </row>
    <row r="442" spans="1:29">
      <c r="A442" t="s">
        <v>28</v>
      </c>
      <c r="C442" t="s">
        <v>2542</v>
      </c>
      <c r="D442">
        <v>383</v>
      </c>
      <c r="E442">
        <v>102</v>
      </c>
      <c r="F442">
        <v>480</v>
      </c>
      <c r="G442">
        <v>461</v>
      </c>
      <c r="H442" t="s">
        <v>2543</v>
      </c>
      <c r="I442">
        <v>14000</v>
      </c>
      <c r="J442">
        <v>254455986</v>
      </c>
      <c r="K442" t="s">
        <v>1671</v>
      </c>
      <c r="L442" t="s">
        <v>654</v>
      </c>
      <c r="M442" t="s">
        <v>2544</v>
      </c>
      <c r="N442">
        <v>375879</v>
      </c>
      <c r="O442">
        <v>16143</v>
      </c>
      <c r="P442" t="s">
        <v>2545</v>
      </c>
      <c r="Q442">
        <v>0</v>
      </c>
      <c r="R442" t="s">
        <v>2546</v>
      </c>
      <c r="S442" t="s">
        <v>2547</v>
      </c>
      <c r="T442">
        <v>402</v>
      </c>
      <c r="U442" t="s">
        <v>37</v>
      </c>
      <c r="V442" t="s">
        <v>38</v>
      </c>
      <c r="W442" t="s">
        <v>585</v>
      </c>
      <c r="X442">
        <v>80000000</v>
      </c>
      <c r="Y442">
        <v>2011</v>
      </c>
      <c r="Z442">
        <v>670</v>
      </c>
      <c r="AA442">
        <v>6.5</v>
      </c>
      <c r="AB442">
        <v>2.35</v>
      </c>
      <c r="AC442">
        <v>56000</v>
      </c>
    </row>
    <row r="443" spans="1:29">
      <c r="A443" t="s">
        <v>28</v>
      </c>
      <c r="C443" t="s">
        <v>255</v>
      </c>
      <c r="D443">
        <v>153</v>
      </c>
      <c r="E443">
        <v>126</v>
      </c>
      <c r="F443">
        <v>13000</v>
      </c>
      <c r="G443">
        <v>390</v>
      </c>
      <c r="H443" t="s">
        <v>1517</v>
      </c>
      <c r="I443">
        <v>920</v>
      </c>
      <c r="J443">
        <v>162831698</v>
      </c>
      <c r="K443" t="s">
        <v>1325</v>
      </c>
      <c r="L443" t="s">
        <v>1326</v>
      </c>
      <c r="M443" t="s">
        <v>2548</v>
      </c>
      <c r="N443">
        <v>215255</v>
      </c>
      <c r="O443">
        <v>2899</v>
      </c>
      <c r="P443" t="s">
        <v>2549</v>
      </c>
      <c r="Q443">
        <v>0</v>
      </c>
      <c r="R443" t="s">
        <v>2550</v>
      </c>
      <c r="S443" t="s">
        <v>2551</v>
      </c>
      <c r="T443">
        <v>610</v>
      </c>
      <c r="U443" t="s">
        <v>37</v>
      </c>
      <c r="V443" t="s">
        <v>38</v>
      </c>
      <c r="W443" t="s">
        <v>39</v>
      </c>
      <c r="X443">
        <v>80000000</v>
      </c>
      <c r="Y443">
        <v>1992</v>
      </c>
      <c r="Z443">
        <v>811</v>
      </c>
      <c r="AA443">
        <v>7</v>
      </c>
      <c r="AB443">
        <v>1.85</v>
      </c>
      <c r="AC443">
        <v>0</v>
      </c>
    </row>
    <row r="444" spans="1:29">
      <c r="A444" t="s">
        <v>28</v>
      </c>
      <c r="C444" t="s">
        <v>1175</v>
      </c>
      <c r="D444">
        <v>166</v>
      </c>
      <c r="E444">
        <v>83</v>
      </c>
      <c r="F444">
        <v>12</v>
      </c>
      <c r="G444">
        <v>925</v>
      </c>
      <c r="H444" t="s">
        <v>518</v>
      </c>
      <c r="I444">
        <v>13000</v>
      </c>
      <c r="J444">
        <v>155019340</v>
      </c>
      <c r="K444" t="s">
        <v>471</v>
      </c>
      <c r="L444" t="s">
        <v>977</v>
      </c>
      <c r="M444" t="s">
        <v>2552</v>
      </c>
      <c r="N444">
        <v>127345</v>
      </c>
      <c r="O444">
        <v>22813</v>
      </c>
      <c r="P444" t="s">
        <v>1802</v>
      </c>
      <c r="Q444">
        <v>1</v>
      </c>
      <c r="R444" t="s">
        <v>2553</v>
      </c>
      <c r="S444" t="s">
        <v>2554</v>
      </c>
      <c r="T444">
        <v>250</v>
      </c>
      <c r="U444" t="s">
        <v>37</v>
      </c>
      <c r="V444" t="s">
        <v>38</v>
      </c>
      <c r="W444" t="s">
        <v>95</v>
      </c>
      <c r="X444">
        <v>80000000</v>
      </c>
      <c r="Y444">
        <v>2006</v>
      </c>
      <c r="Z444">
        <v>7000</v>
      </c>
      <c r="AA444">
        <v>6.8</v>
      </c>
      <c r="AB444">
        <v>1.85</v>
      </c>
      <c r="AC444">
        <v>0</v>
      </c>
    </row>
    <row r="445" spans="1:29">
      <c r="A445" t="s">
        <v>28</v>
      </c>
      <c r="C445" t="s">
        <v>639</v>
      </c>
      <c r="D445">
        <v>180</v>
      </c>
      <c r="E445">
        <v>85</v>
      </c>
      <c r="F445">
        <v>255</v>
      </c>
      <c r="G445">
        <v>443</v>
      </c>
      <c r="H445" t="s">
        <v>2555</v>
      </c>
      <c r="I445">
        <v>1000</v>
      </c>
      <c r="J445">
        <v>145771527</v>
      </c>
      <c r="K445" t="s">
        <v>2556</v>
      </c>
      <c r="L445" t="s">
        <v>1732</v>
      </c>
      <c r="M445" t="s">
        <v>2557</v>
      </c>
      <c r="N445">
        <v>117212</v>
      </c>
      <c r="O445">
        <v>3112</v>
      </c>
      <c r="P445" t="s">
        <v>2558</v>
      </c>
      <c r="Q445">
        <v>0</v>
      </c>
      <c r="R445" t="s">
        <v>2559</v>
      </c>
      <c r="S445" t="s">
        <v>2560</v>
      </c>
      <c r="T445">
        <v>367</v>
      </c>
      <c r="U445" t="s">
        <v>37</v>
      </c>
      <c r="V445" t="s">
        <v>38</v>
      </c>
      <c r="W445" t="s">
        <v>95</v>
      </c>
      <c r="X445">
        <v>80000000</v>
      </c>
      <c r="Y445">
        <v>2002</v>
      </c>
      <c r="Z445">
        <v>533</v>
      </c>
      <c r="AA445">
        <v>7.2</v>
      </c>
      <c r="AB445">
        <v>1.66</v>
      </c>
      <c r="AC445">
        <v>0</v>
      </c>
    </row>
    <row r="446" spans="1:29">
      <c r="A446" t="s">
        <v>28</v>
      </c>
      <c r="C446" t="s">
        <v>2561</v>
      </c>
      <c r="D446">
        <v>120</v>
      </c>
      <c r="E446">
        <v>97</v>
      </c>
      <c r="F446">
        <v>56</v>
      </c>
      <c r="G446">
        <v>852</v>
      </c>
      <c r="H446" t="s">
        <v>1527</v>
      </c>
      <c r="I446">
        <v>12000</v>
      </c>
      <c r="J446">
        <v>82506325</v>
      </c>
      <c r="K446" t="s">
        <v>515</v>
      </c>
      <c r="L446" t="s">
        <v>272</v>
      </c>
      <c r="M446" t="s">
        <v>2562</v>
      </c>
      <c r="N446">
        <v>27838</v>
      </c>
      <c r="O446">
        <v>23907</v>
      </c>
      <c r="P446" t="s">
        <v>901</v>
      </c>
      <c r="Q446">
        <v>0</v>
      </c>
      <c r="R446" t="s">
        <v>2563</v>
      </c>
      <c r="S446" t="s">
        <v>2564</v>
      </c>
      <c r="T446">
        <v>102</v>
      </c>
      <c r="U446" t="s">
        <v>37</v>
      </c>
      <c r="V446" t="s">
        <v>38</v>
      </c>
      <c r="W446" t="s">
        <v>277</v>
      </c>
      <c r="Y446">
        <v>2006</v>
      </c>
      <c r="Z446">
        <v>8000</v>
      </c>
      <c r="AA446">
        <v>6.4</v>
      </c>
      <c r="AB446">
        <v>1.85</v>
      </c>
      <c r="AC446">
        <v>0</v>
      </c>
    </row>
    <row r="447" spans="1:29">
      <c r="A447" t="s">
        <v>28</v>
      </c>
      <c r="C447" t="s">
        <v>2565</v>
      </c>
      <c r="D447">
        <v>125</v>
      </c>
      <c r="E447">
        <v>120</v>
      </c>
      <c r="F447">
        <v>75</v>
      </c>
      <c r="G447">
        <v>3000</v>
      </c>
      <c r="H447" t="s">
        <v>250</v>
      </c>
      <c r="I447">
        <v>11000</v>
      </c>
      <c r="J447">
        <v>140459099</v>
      </c>
      <c r="K447" t="s">
        <v>2566</v>
      </c>
      <c r="L447" t="s">
        <v>466</v>
      </c>
      <c r="M447" t="s">
        <v>2567</v>
      </c>
      <c r="N447">
        <v>135601</v>
      </c>
      <c r="O447">
        <v>22750</v>
      </c>
      <c r="P447" t="s">
        <v>1689</v>
      </c>
      <c r="Q447">
        <v>0</v>
      </c>
      <c r="R447" t="s">
        <v>2568</v>
      </c>
      <c r="S447" t="s">
        <v>2569</v>
      </c>
      <c r="T447">
        <v>493</v>
      </c>
      <c r="U447" t="s">
        <v>37</v>
      </c>
      <c r="V447" t="s">
        <v>38</v>
      </c>
      <c r="W447" t="s">
        <v>39</v>
      </c>
      <c r="X447">
        <v>75000000</v>
      </c>
      <c r="Y447">
        <v>1998</v>
      </c>
      <c r="Z447">
        <v>4000</v>
      </c>
      <c r="AA447">
        <v>6.1</v>
      </c>
      <c r="AB447">
        <v>2.35</v>
      </c>
      <c r="AC447">
        <v>0</v>
      </c>
    </row>
    <row r="448" spans="1:29">
      <c r="A448" t="s">
        <v>28</v>
      </c>
      <c r="C448" t="s">
        <v>1007</v>
      </c>
      <c r="D448">
        <v>234</v>
      </c>
      <c r="E448">
        <v>116</v>
      </c>
      <c r="F448">
        <v>23</v>
      </c>
      <c r="G448">
        <v>110</v>
      </c>
      <c r="H448" t="s">
        <v>762</v>
      </c>
      <c r="I448">
        <v>13000</v>
      </c>
      <c r="J448">
        <v>53215979</v>
      </c>
      <c r="K448" t="s">
        <v>422</v>
      </c>
      <c r="L448" t="s">
        <v>977</v>
      </c>
      <c r="M448" t="s">
        <v>2570</v>
      </c>
      <c r="N448">
        <v>125036</v>
      </c>
      <c r="O448">
        <v>25220</v>
      </c>
      <c r="P448" t="s">
        <v>2571</v>
      </c>
      <c r="Q448">
        <v>7</v>
      </c>
      <c r="R448" t="s">
        <v>2572</v>
      </c>
      <c r="S448" t="s">
        <v>2573</v>
      </c>
      <c r="T448">
        <v>205</v>
      </c>
      <c r="U448" t="s">
        <v>37</v>
      </c>
      <c r="V448" t="s">
        <v>38</v>
      </c>
      <c r="W448" t="s">
        <v>39</v>
      </c>
      <c r="X448">
        <v>84000000</v>
      </c>
      <c r="Y448">
        <v>2013</v>
      </c>
      <c r="Z448">
        <v>12000</v>
      </c>
      <c r="AA448">
        <v>6.7</v>
      </c>
      <c r="AB448">
        <v>2.35</v>
      </c>
      <c r="AC448">
        <v>22000</v>
      </c>
    </row>
    <row r="449" spans="1:29">
      <c r="A449" t="s">
        <v>28</v>
      </c>
      <c r="C449" t="s">
        <v>2467</v>
      </c>
      <c r="D449">
        <v>134</v>
      </c>
      <c r="E449">
        <v>113</v>
      </c>
      <c r="F449">
        <v>88</v>
      </c>
      <c r="G449">
        <v>421</v>
      </c>
      <c r="H449" t="s">
        <v>2574</v>
      </c>
      <c r="I449">
        <v>11000</v>
      </c>
      <c r="J449">
        <v>158115031</v>
      </c>
      <c r="K449" t="s">
        <v>2575</v>
      </c>
      <c r="L449" t="s">
        <v>2180</v>
      </c>
      <c r="M449" t="s">
        <v>2576</v>
      </c>
      <c r="N449">
        <v>130070</v>
      </c>
      <c r="O449">
        <v>13693</v>
      </c>
      <c r="P449" t="s">
        <v>2577</v>
      </c>
      <c r="Q449">
        <v>11</v>
      </c>
      <c r="R449" t="s">
        <v>2578</v>
      </c>
      <c r="S449" t="s">
        <v>2579</v>
      </c>
      <c r="T449">
        <v>316</v>
      </c>
      <c r="U449" t="s">
        <v>37</v>
      </c>
      <c r="V449" t="s">
        <v>38</v>
      </c>
      <c r="W449" t="s">
        <v>39</v>
      </c>
      <c r="X449">
        <v>82000000</v>
      </c>
      <c r="Y449">
        <v>2005</v>
      </c>
      <c r="Z449">
        <v>437</v>
      </c>
      <c r="AA449">
        <v>6.4</v>
      </c>
      <c r="AB449">
        <v>2.35</v>
      </c>
      <c r="AC449">
        <v>0</v>
      </c>
    </row>
    <row r="450" spans="1:29">
      <c r="A450" t="s">
        <v>28</v>
      </c>
      <c r="C450" t="s">
        <v>597</v>
      </c>
      <c r="D450">
        <v>91</v>
      </c>
      <c r="E450">
        <v>87</v>
      </c>
      <c r="F450">
        <v>31</v>
      </c>
      <c r="G450">
        <v>733</v>
      </c>
      <c r="H450" t="s">
        <v>2171</v>
      </c>
      <c r="I450">
        <v>1000</v>
      </c>
      <c r="J450">
        <v>133103929</v>
      </c>
      <c r="K450" t="s">
        <v>2168</v>
      </c>
      <c r="L450" t="s">
        <v>479</v>
      </c>
      <c r="M450" t="s">
        <v>2580</v>
      </c>
      <c r="N450">
        <v>22838</v>
      </c>
      <c r="O450">
        <v>4073</v>
      </c>
      <c r="P450" t="s">
        <v>2581</v>
      </c>
      <c r="Q450">
        <v>0</v>
      </c>
      <c r="R450" t="s">
        <v>2582</v>
      </c>
      <c r="S450" t="s">
        <v>2583</v>
      </c>
      <c r="T450">
        <v>56</v>
      </c>
      <c r="U450" t="s">
        <v>37</v>
      </c>
      <c r="V450" t="s">
        <v>38</v>
      </c>
      <c r="W450" t="s">
        <v>277</v>
      </c>
      <c r="X450">
        <v>75000000</v>
      </c>
      <c r="Y450">
        <v>2011</v>
      </c>
      <c r="Z450">
        <v>1000</v>
      </c>
      <c r="AA450">
        <v>4.4000000000000004</v>
      </c>
      <c r="AB450">
        <v>1.85</v>
      </c>
      <c r="AC450">
        <v>0</v>
      </c>
    </row>
    <row r="451" spans="1:29">
      <c r="A451" t="s">
        <v>28</v>
      </c>
      <c r="C451" t="s">
        <v>2178</v>
      </c>
      <c r="D451">
        <v>139</v>
      </c>
      <c r="E451">
        <v>101</v>
      </c>
      <c r="F451">
        <v>221</v>
      </c>
      <c r="G451">
        <v>11000</v>
      </c>
      <c r="H451" t="s">
        <v>2180</v>
      </c>
      <c r="I451">
        <v>12000</v>
      </c>
      <c r="J451">
        <v>133668525</v>
      </c>
      <c r="K451" t="s">
        <v>1671</v>
      </c>
      <c r="L451" t="s">
        <v>272</v>
      </c>
      <c r="M451" t="s">
        <v>2584</v>
      </c>
      <c r="N451">
        <v>107817</v>
      </c>
      <c r="O451">
        <v>39269</v>
      </c>
      <c r="P451" t="s">
        <v>1956</v>
      </c>
      <c r="Q451">
        <v>4</v>
      </c>
      <c r="R451" t="s">
        <v>2585</v>
      </c>
      <c r="S451" t="s">
        <v>2586</v>
      </c>
      <c r="T451">
        <v>255</v>
      </c>
      <c r="U451" t="s">
        <v>37</v>
      </c>
      <c r="V451" t="s">
        <v>38</v>
      </c>
      <c r="W451" t="s">
        <v>39</v>
      </c>
      <c r="X451">
        <v>80000000</v>
      </c>
      <c r="Y451">
        <v>2013</v>
      </c>
      <c r="Z451">
        <v>11000</v>
      </c>
      <c r="AA451">
        <v>5.4</v>
      </c>
      <c r="AB451">
        <v>1.85</v>
      </c>
      <c r="AC451">
        <v>14000</v>
      </c>
    </row>
    <row r="452" spans="1:29">
      <c r="A452" t="s">
        <v>28</v>
      </c>
      <c r="C452" t="s">
        <v>2467</v>
      </c>
      <c r="D452">
        <v>265</v>
      </c>
      <c r="E452">
        <v>110</v>
      </c>
      <c r="F452">
        <v>88</v>
      </c>
      <c r="G452">
        <v>11000</v>
      </c>
      <c r="H452" t="s">
        <v>1072</v>
      </c>
      <c r="I452">
        <v>13000</v>
      </c>
      <c r="J452">
        <v>130313314</v>
      </c>
      <c r="K452" t="s">
        <v>1628</v>
      </c>
      <c r="L452" t="s">
        <v>547</v>
      </c>
      <c r="M452" t="s">
        <v>2587</v>
      </c>
      <c r="N452">
        <v>168172</v>
      </c>
      <c r="O452">
        <v>44798</v>
      </c>
      <c r="P452" t="s">
        <v>257</v>
      </c>
      <c r="Q452">
        <v>1</v>
      </c>
      <c r="R452" t="s">
        <v>2588</v>
      </c>
      <c r="S452" t="s">
        <v>2589</v>
      </c>
      <c r="T452">
        <v>380</v>
      </c>
      <c r="U452" t="s">
        <v>37</v>
      </c>
      <c r="V452" t="s">
        <v>38</v>
      </c>
      <c r="W452" t="s">
        <v>39</v>
      </c>
      <c r="X452">
        <v>80000000</v>
      </c>
      <c r="Y452">
        <v>2008</v>
      </c>
      <c r="Z452">
        <v>12000</v>
      </c>
      <c r="AA452">
        <v>6.5</v>
      </c>
      <c r="AB452">
        <v>1.85</v>
      </c>
      <c r="AC452">
        <v>0</v>
      </c>
    </row>
    <row r="453" spans="1:29">
      <c r="A453" t="s">
        <v>28</v>
      </c>
      <c r="C453" t="s">
        <v>2367</v>
      </c>
      <c r="D453">
        <v>145</v>
      </c>
      <c r="E453">
        <v>128</v>
      </c>
      <c r="F453">
        <v>278</v>
      </c>
      <c r="G453">
        <v>343</v>
      </c>
      <c r="H453" t="s">
        <v>250</v>
      </c>
      <c r="I453">
        <v>18000</v>
      </c>
      <c r="J453">
        <v>124590960</v>
      </c>
      <c r="K453" t="s">
        <v>1415</v>
      </c>
      <c r="L453" t="s">
        <v>588</v>
      </c>
      <c r="M453" t="s">
        <v>2590</v>
      </c>
      <c r="N453">
        <v>91092</v>
      </c>
      <c r="O453">
        <v>22679</v>
      </c>
      <c r="P453" t="s">
        <v>2591</v>
      </c>
      <c r="Q453">
        <v>1</v>
      </c>
      <c r="R453" t="s">
        <v>2592</v>
      </c>
      <c r="S453" t="s">
        <v>2593</v>
      </c>
      <c r="T453">
        <v>402</v>
      </c>
      <c r="U453" t="s">
        <v>37</v>
      </c>
      <c r="V453" t="s">
        <v>38</v>
      </c>
      <c r="W453" t="s">
        <v>39</v>
      </c>
      <c r="X453">
        <v>80000000</v>
      </c>
      <c r="Y453">
        <v>2003</v>
      </c>
      <c r="Z453">
        <v>4000</v>
      </c>
      <c r="AA453">
        <v>6.7</v>
      </c>
      <c r="AB453">
        <v>1.85</v>
      </c>
      <c r="AC453">
        <v>0</v>
      </c>
    </row>
    <row r="454" spans="1:29">
      <c r="A454" t="s">
        <v>28</v>
      </c>
      <c r="C454" t="s">
        <v>487</v>
      </c>
      <c r="D454">
        <v>490</v>
      </c>
      <c r="E454">
        <v>138</v>
      </c>
      <c r="F454">
        <v>17000</v>
      </c>
      <c r="G454">
        <v>163</v>
      </c>
      <c r="H454" t="s">
        <v>2594</v>
      </c>
      <c r="I454">
        <v>29000</v>
      </c>
      <c r="J454">
        <v>127968405</v>
      </c>
      <c r="K454" t="s">
        <v>852</v>
      </c>
      <c r="L454" t="s">
        <v>215</v>
      </c>
      <c r="M454" t="s">
        <v>2595</v>
      </c>
      <c r="N454">
        <v>786092</v>
      </c>
      <c r="O454">
        <v>29585</v>
      </c>
      <c r="P454" t="s">
        <v>2596</v>
      </c>
      <c r="Q454">
        <v>0</v>
      </c>
      <c r="R454" t="s">
        <v>2597</v>
      </c>
      <c r="S454" t="s">
        <v>2598</v>
      </c>
      <c r="T454">
        <v>964</v>
      </c>
      <c r="U454" t="s">
        <v>37</v>
      </c>
      <c r="V454" t="s">
        <v>38</v>
      </c>
      <c r="W454" t="s">
        <v>585</v>
      </c>
      <c r="X454">
        <v>80000000</v>
      </c>
      <c r="Y454">
        <v>2010</v>
      </c>
      <c r="Z454">
        <v>223</v>
      </c>
      <c r="AA454">
        <v>8.1</v>
      </c>
      <c r="AB454">
        <v>2.35</v>
      </c>
      <c r="AC454">
        <v>53000</v>
      </c>
    </row>
    <row r="455" spans="1:29">
      <c r="A455" t="s">
        <v>28</v>
      </c>
      <c r="C455" t="s">
        <v>2599</v>
      </c>
      <c r="D455">
        <v>141</v>
      </c>
      <c r="E455">
        <v>88</v>
      </c>
      <c r="F455">
        <v>91</v>
      </c>
      <c r="G455">
        <v>982</v>
      </c>
      <c r="H455" t="s">
        <v>1689</v>
      </c>
      <c r="I455">
        <v>4000</v>
      </c>
      <c r="J455">
        <v>120136047</v>
      </c>
      <c r="K455" t="s">
        <v>1415</v>
      </c>
      <c r="L455" t="s">
        <v>250</v>
      </c>
      <c r="M455" t="s">
        <v>2600</v>
      </c>
      <c r="N455">
        <v>48500</v>
      </c>
      <c r="O455">
        <v>9913</v>
      </c>
      <c r="P455" t="s">
        <v>2601</v>
      </c>
      <c r="Q455">
        <v>2</v>
      </c>
      <c r="R455" t="s">
        <v>2602</v>
      </c>
      <c r="S455" t="s">
        <v>2603</v>
      </c>
      <c r="T455">
        <v>124</v>
      </c>
      <c r="U455" t="s">
        <v>37</v>
      </c>
      <c r="V455" t="s">
        <v>767</v>
      </c>
      <c r="W455" t="s">
        <v>39</v>
      </c>
      <c r="X455">
        <v>80000000</v>
      </c>
      <c r="Y455">
        <v>2008</v>
      </c>
      <c r="Z455">
        <v>3000</v>
      </c>
      <c r="AA455">
        <v>5.6</v>
      </c>
      <c r="AB455">
        <v>1.85</v>
      </c>
      <c r="AC455">
        <v>0</v>
      </c>
    </row>
    <row r="456" spans="1:29">
      <c r="A456" t="s">
        <v>28</v>
      </c>
      <c r="C456" t="s">
        <v>1807</v>
      </c>
      <c r="D456">
        <v>163</v>
      </c>
      <c r="E456">
        <v>91</v>
      </c>
      <c r="F456">
        <v>77</v>
      </c>
      <c r="G456">
        <v>208</v>
      </c>
      <c r="H456" t="s">
        <v>2604</v>
      </c>
      <c r="I456">
        <v>1000</v>
      </c>
      <c r="J456">
        <v>128200012</v>
      </c>
      <c r="K456" t="s">
        <v>621</v>
      </c>
      <c r="L456" t="s">
        <v>393</v>
      </c>
      <c r="M456" t="s">
        <v>2605</v>
      </c>
      <c r="N456">
        <v>103022</v>
      </c>
      <c r="O456">
        <v>1804</v>
      </c>
      <c r="P456" t="s">
        <v>2606</v>
      </c>
      <c r="Q456">
        <v>1</v>
      </c>
      <c r="R456" t="s">
        <v>2607</v>
      </c>
      <c r="S456" t="s">
        <v>2608</v>
      </c>
      <c r="T456">
        <v>269</v>
      </c>
      <c r="U456" t="s">
        <v>37</v>
      </c>
      <c r="V456" t="s">
        <v>38</v>
      </c>
      <c r="W456" t="s">
        <v>95</v>
      </c>
      <c r="X456">
        <v>75000000</v>
      </c>
      <c r="Y456">
        <v>2005</v>
      </c>
      <c r="Z456">
        <v>311</v>
      </c>
      <c r="AA456">
        <v>6.3</v>
      </c>
      <c r="AB456">
        <v>1.85</v>
      </c>
      <c r="AC456">
        <v>0</v>
      </c>
    </row>
    <row r="457" spans="1:29">
      <c r="A457" t="s">
        <v>28</v>
      </c>
      <c r="C457" t="s">
        <v>1340</v>
      </c>
      <c r="D457">
        <v>155</v>
      </c>
      <c r="E457">
        <v>138</v>
      </c>
      <c r="F457">
        <v>610</v>
      </c>
      <c r="G457">
        <v>805</v>
      </c>
      <c r="H457" t="s">
        <v>32</v>
      </c>
      <c r="I457">
        <v>12000</v>
      </c>
      <c r="J457">
        <v>112225777</v>
      </c>
      <c r="K457" t="s">
        <v>1401</v>
      </c>
      <c r="L457" t="s">
        <v>705</v>
      </c>
      <c r="M457" t="s">
        <v>2609</v>
      </c>
      <c r="N457">
        <v>283967</v>
      </c>
      <c r="O457">
        <v>17087</v>
      </c>
      <c r="P457" t="s">
        <v>2318</v>
      </c>
      <c r="Q457">
        <v>0</v>
      </c>
      <c r="R457" t="s">
        <v>2610</v>
      </c>
      <c r="S457" t="s">
        <v>2611</v>
      </c>
      <c r="T457">
        <v>535</v>
      </c>
      <c r="U457" t="s">
        <v>37</v>
      </c>
      <c r="V457" t="s">
        <v>38</v>
      </c>
      <c r="W457" t="s">
        <v>585</v>
      </c>
      <c r="X457">
        <v>80000000</v>
      </c>
      <c r="Y457">
        <v>1997</v>
      </c>
      <c r="Z457">
        <v>1000</v>
      </c>
      <c r="AA457">
        <v>7.3</v>
      </c>
      <c r="AB457">
        <v>2.35</v>
      </c>
      <c r="AC457">
        <v>11000</v>
      </c>
    </row>
    <row r="458" spans="1:29">
      <c r="A458" t="s">
        <v>28</v>
      </c>
      <c r="C458" t="s">
        <v>2612</v>
      </c>
      <c r="D458">
        <v>144</v>
      </c>
      <c r="E458">
        <v>99</v>
      </c>
      <c r="F458">
        <v>163</v>
      </c>
      <c r="G458">
        <v>495</v>
      </c>
      <c r="H458" t="s">
        <v>2613</v>
      </c>
      <c r="I458">
        <v>11000</v>
      </c>
      <c r="J458">
        <v>109993847</v>
      </c>
      <c r="K458" t="s">
        <v>2614</v>
      </c>
      <c r="L458" t="s">
        <v>2180</v>
      </c>
      <c r="M458" t="s">
        <v>2615</v>
      </c>
      <c r="N458">
        <v>72326</v>
      </c>
      <c r="O458">
        <v>12831</v>
      </c>
      <c r="P458" t="s">
        <v>2616</v>
      </c>
      <c r="Q458">
        <v>0</v>
      </c>
      <c r="R458" t="s">
        <v>2617</v>
      </c>
      <c r="S458" t="s">
        <v>2618</v>
      </c>
      <c r="T458">
        <v>116</v>
      </c>
      <c r="U458" t="s">
        <v>37</v>
      </c>
      <c r="V458" t="s">
        <v>38</v>
      </c>
      <c r="W458" t="s">
        <v>95</v>
      </c>
      <c r="X458">
        <v>80000000</v>
      </c>
      <c r="Y458">
        <v>2008</v>
      </c>
      <c r="Z458">
        <v>869</v>
      </c>
      <c r="AA458">
        <v>6.1</v>
      </c>
      <c r="AB458">
        <v>2.35</v>
      </c>
      <c r="AC458">
        <v>0</v>
      </c>
    </row>
    <row r="459" spans="1:29">
      <c r="A459" t="s">
        <v>28</v>
      </c>
      <c r="C459" t="s">
        <v>48</v>
      </c>
      <c r="D459">
        <v>226</v>
      </c>
      <c r="E459">
        <v>117</v>
      </c>
      <c r="F459">
        <v>0</v>
      </c>
      <c r="G459">
        <v>818</v>
      </c>
      <c r="H459" t="s">
        <v>2619</v>
      </c>
      <c r="I459">
        <v>15000</v>
      </c>
      <c r="J459">
        <v>104054514</v>
      </c>
      <c r="K459" t="s">
        <v>2125</v>
      </c>
      <c r="L459" t="s">
        <v>322</v>
      </c>
      <c r="M459" t="s">
        <v>2620</v>
      </c>
      <c r="N459">
        <v>200359</v>
      </c>
      <c r="O459">
        <v>16828</v>
      </c>
      <c r="P459" t="s">
        <v>2621</v>
      </c>
      <c r="Q459">
        <v>0</v>
      </c>
      <c r="R459" t="s">
        <v>2622</v>
      </c>
      <c r="S459" t="s">
        <v>2623</v>
      </c>
      <c r="T459">
        <v>1009</v>
      </c>
      <c r="U459" t="s">
        <v>37</v>
      </c>
      <c r="V459" t="s">
        <v>38</v>
      </c>
      <c r="W459" t="s">
        <v>585</v>
      </c>
      <c r="X459">
        <v>80000000</v>
      </c>
      <c r="Y459">
        <v>2002</v>
      </c>
      <c r="Z459">
        <v>1000</v>
      </c>
      <c r="AA459">
        <v>7.7</v>
      </c>
      <c r="AB459">
        <v>2.35</v>
      </c>
      <c r="AC459">
        <v>0</v>
      </c>
    </row>
    <row r="460" spans="1:29">
      <c r="A460" t="s">
        <v>28</v>
      </c>
      <c r="C460" t="s">
        <v>2178</v>
      </c>
      <c r="D460">
        <v>204</v>
      </c>
      <c r="E460">
        <v>117</v>
      </c>
      <c r="F460">
        <v>221</v>
      </c>
      <c r="G460">
        <v>503</v>
      </c>
      <c r="H460" t="s">
        <v>2624</v>
      </c>
      <c r="I460">
        <v>11000</v>
      </c>
      <c r="J460">
        <v>103028109</v>
      </c>
      <c r="K460" t="s">
        <v>1681</v>
      </c>
      <c r="L460" t="s">
        <v>2180</v>
      </c>
      <c r="M460" t="s">
        <v>2625</v>
      </c>
      <c r="N460">
        <v>172878</v>
      </c>
      <c r="O460">
        <v>16325</v>
      </c>
      <c r="P460" t="s">
        <v>2182</v>
      </c>
      <c r="Q460">
        <v>1</v>
      </c>
      <c r="R460" t="s">
        <v>2626</v>
      </c>
      <c r="S460" t="s">
        <v>2627</v>
      </c>
      <c r="T460">
        <v>203</v>
      </c>
      <c r="U460" t="s">
        <v>37</v>
      </c>
      <c r="V460" t="s">
        <v>38</v>
      </c>
      <c r="W460" t="s">
        <v>39</v>
      </c>
      <c r="X460">
        <v>80000000</v>
      </c>
      <c r="Y460">
        <v>2011</v>
      </c>
      <c r="Z460">
        <v>3000</v>
      </c>
      <c r="AA460">
        <v>6.4</v>
      </c>
      <c r="AB460">
        <v>1.85</v>
      </c>
      <c r="AC460">
        <v>19000</v>
      </c>
    </row>
    <row r="461" spans="1:29">
      <c r="D461">
        <v>95</v>
      </c>
      <c r="E461">
        <v>54</v>
      </c>
      <c r="G461">
        <v>0</v>
      </c>
      <c r="H461" t="s">
        <v>2628</v>
      </c>
      <c r="I461">
        <v>577</v>
      </c>
      <c r="K461" t="s">
        <v>2629</v>
      </c>
      <c r="L461" t="s">
        <v>2630</v>
      </c>
      <c r="M461" t="s">
        <v>2631</v>
      </c>
      <c r="N461">
        <v>213483</v>
      </c>
      <c r="O461">
        <v>581</v>
      </c>
      <c r="P461" t="s">
        <v>2632</v>
      </c>
      <c r="Q461">
        <v>0</v>
      </c>
      <c r="R461" t="s">
        <v>2633</v>
      </c>
      <c r="S461" t="s">
        <v>2634</v>
      </c>
      <c r="T461">
        <v>394</v>
      </c>
      <c r="U461" t="s">
        <v>37</v>
      </c>
      <c r="V461" t="s">
        <v>38</v>
      </c>
      <c r="W461" t="s">
        <v>2635</v>
      </c>
      <c r="Z461">
        <v>4</v>
      </c>
      <c r="AA461">
        <v>8.8000000000000007</v>
      </c>
      <c r="AB461">
        <v>16</v>
      </c>
      <c r="AC461">
        <v>55000</v>
      </c>
    </row>
    <row r="462" spans="1:29">
      <c r="A462" t="s">
        <v>28</v>
      </c>
      <c r="C462" t="s">
        <v>1783</v>
      </c>
      <c r="D462">
        <v>139</v>
      </c>
      <c r="E462">
        <v>123</v>
      </c>
      <c r="F462">
        <v>165</v>
      </c>
      <c r="G462">
        <v>744</v>
      </c>
      <c r="H462" t="s">
        <v>2636</v>
      </c>
      <c r="I462">
        <v>12000</v>
      </c>
      <c r="J462">
        <v>101087161</v>
      </c>
      <c r="K462" t="s">
        <v>334</v>
      </c>
      <c r="L462" t="s">
        <v>272</v>
      </c>
      <c r="M462" t="s">
        <v>2637</v>
      </c>
      <c r="N462">
        <v>225282</v>
      </c>
      <c r="O462">
        <v>15362</v>
      </c>
      <c r="P462" t="s">
        <v>2638</v>
      </c>
      <c r="Q462">
        <v>6</v>
      </c>
      <c r="R462" t="s">
        <v>2639</v>
      </c>
      <c r="S462" t="s">
        <v>2640</v>
      </c>
      <c r="T462">
        <v>339</v>
      </c>
      <c r="U462" t="s">
        <v>37</v>
      </c>
      <c r="V462" t="s">
        <v>38</v>
      </c>
      <c r="W462" t="s">
        <v>585</v>
      </c>
      <c r="X462">
        <v>75000000</v>
      </c>
      <c r="Y462">
        <v>1997</v>
      </c>
      <c r="Z462">
        <v>878</v>
      </c>
      <c r="AA462">
        <v>6.8</v>
      </c>
      <c r="AB462">
        <v>2.35</v>
      </c>
      <c r="AC462">
        <v>0</v>
      </c>
    </row>
    <row r="463" spans="1:29">
      <c r="A463" t="s">
        <v>28</v>
      </c>
      <c r="C463" t="s">
        <v>2641</v>
      </c>
      <c r="D463">
        <v>215</v>
      </c>
      <c r="E463">
        <v>118</v>
      </c>
      <c r="F463">
        <v>154</v>
      </c>
      <c r="G463">
        <v>915</v>
      </c>
      <c r="H463" t="s">
        <v>2642</v>
      </c>
      <c r="I463">
        <v>3000</v>
      </c>
      <c r="J463">
        <v>101111837</v>
      </c>
      <c r="K463" t="s">
        <v>1156</v>
      </c>
      <c r="L463" t="s">
        <v>982</v>
      </c>
      <c r="M463" t="s">
        <v>2643</v>
      </c>
      <c r="N463">
        <v>150764</v>
      </c>
      <c r="O463">
        <v>5637</v>
      </c>
      <c r="P463" t="s">
        <v>2644</v>
      </c>
      <c r="Q463">
        <v>3</v>
      </c>
      <c r="R463" t="s">
        <v>2645</v>
      </c>
      <c r="S463" t="s">
        <v>2646</v>
      </c>
      <c r="T463">
        <v>318</v>
      </c>
      <c r="U463" t="s">
        <v>37</v>
      </c>
      <c r="V463" t="s">
        <v>38</v>
      </c>
      <c r="W463" t="s">
        <v>39</v>
      </c>
      <c r="X463">
        <v>80000000</v>
      </c>
      <c r="Y463">
        <v>2008</v>
      </c>
      <c r="Z463">
        <v>982</v>
      </c>
      <c r="AA463">
        <v>6.6</v>
      </c>
      <c r="AB463">
        <v>2.35</v>
      </c>
      <c r="AC463">
        <v>0</v>
      </c>
    </row>
    <row r="464" spans="1:29">
      <c r="A464" t="s">
        <v>28</v>
      </c>
      <c r="C464" t="s">
        <v>2647</v>
      </c>
      <c r="D464">
        <v>198</v>
      </c>
      <c r="E464">
        <v>154</v>
      </c>
      <c r="F464">
        <v>333</v>
      </c>
      <c r="G464">
        <v>16000</v>
      </c>
      <c r="H464" t="s">
        <v>841</v>
      </c>
      <c r="I464">
        <v>22000</v>
      </c>
      <c r="J464">
        <v>95632614</v>
      </c>
      <c r="K464" t="s">
        <v>2648</v>
      </c>
      <c r="L464" t="s">
        <v>697</v>
      </c>
      <c r="M464" t="s">
        <v>2649</v>
      </c>
      <c r="N464">
        <v>118483</v>
      </c>
      <c r="O464">
        <v>61110</v>
      </c>
      <c r="P464" t="s">
        <v>380</v>
      </c>
      <c r="Q464">
        <v>3</v>
      </c>
      <c r="R464" t="s">
        <v>2650</v>
      </c>
      <c r="S464" t="s">
        <v>2651</v>
      </c>
      <c r="T464">
        <v>674</v>
      </c>
      <c r="U464" t="s">
        <v>37</v>
      </c>
      <c r="V464" t="s">
        <v>38</v>
      </c>
      <c r="W464" t="s">
        <v>585</v>
      </c>
      <c r="X464">
        <v>79000000</v>
      </c>
      <c r="Y464">
        <v>2003</v>
      </c>
      <c r="Z464">
        <v>20000</v>
      </c>
      <c r="AA464">
        <v>7.2</v>
      </c>
      <c r="AB464">
        <v>2.35</v>
      </c>
      <c r="AC464">
        <v>0</v>
      </c>
    </row>
    <row r="465" spans="1:29">
      <c r="A465" t="s">
        <v>28</v>
      </c>
      <c r="C465" t="s">
        <v>2652</v>
      </c>
      <c r="D465">
        <v>325</v>
      </c>
      <c r="E465">
        <v>118</v>
      </c>
      <c r="F465">
        <v>117</v>
      </c>
      <c r="G465">
        <v>10000</v>
      </c>
      <c r="H465" t="s">
        <v>290</v>
      </c>
      <c r="I465">
        <v>18000</v>
      </c>
      <c r="J465">
        <v>94822707</v>
      </c>
      <c r="K465" t="s">
        <v>712</v>
      </c>
      <c r="L465" t="s">
        <v>1727</v>
      </c>
      <c r="M465" t="s">
        <v>2653</v>
      </c>
      <c r="N465">
        <v>227072</v>
      </c>
      <c r="O465">
        <v>44797</v>
      </c>
      <c r="P465" t="s">
        <v>440</v>
      </c>
      <c r="Q465">
        <v>0</v>
      </c>
      <c r="R465" t="s">
        <v>2654</v>
      </c>
      <c r="S465" t="s">
        <v>2655</v>
      </c>
      <c r="T465">
        <v>560</v>
      </c>
      <c r="U465" t="s">
        <v>37</v>
      </c>
      <c r="V465" t="s">
        <v>38</v>
      </c>
      <c r="W465" t="s">
        <v>585</v>
      </c>
      <c r="X465">
        <v>80000000</v>
      </c>
      <c r="Y465">
        <v>2010</v>
      </c>
      <c r="Z465">
        <v>15000</v>
      </c>
      <c r="AA465">
        <v>6.9</v>
      </c>
      <c r="AB465">
        <v>2.35</v>
      </c>
      <c r="AC465">
        <v>20000</v>
      </c>
    </row>
    <row r="466" spans="1:29">
      <c r="A466" t="s">
        <v>28</v>
      </c>
      <c r="C466" t="s">
        <v>2656</v>
      </c>
      <c r="D466">
        <v>53</v>
      </c>
      <c r="E466">
        <v>90</v>
      </c>
      <c r="F466">
        <v>10</v>
      </c>
      <c r="G466">
        <v>159</v>
      </c>
      <c r="H466" t="s">
        <v>2657</v>
      </c>
      <c r="I466">
        <v>49000</v>
      </c>
      <c r="J466">
        <v>92969824</v>
      </c>
      <c r="K466" t="s">
        <v>2658</v>
      </c>
      <c r="L466" t="s">
        <v>811</v>
      </c>
      <c r="M466" t="s">
        <v>2659</v>
      </c>
      <c r="N466">
        <v>63625</v>
      </c>
      <c r="O466">
        <v>50005</v>
      </c>
      <c r="P466" t="s">
        <v>2660</v>
      </c>
      <c r="Q466">
        <v>1</v>
      </c>
      <c r="R466" t="s">
        <v>2661</v>
      </c>
      <c r="S466" t="s">
        <v>2662</v>
      </c>
      <c r="T466">
        <v>64</v>
      </c>
      <c r="U466" t="s">
        <v>37</v>
      </c>
      <c r="V466" t="s">
        <v>38</v>
      </c>
      <c r="W466" t="s">
        <v>95</v>
      </c>
      <c r="X466">
        <v>80000000</v>
      </c>
      <c r="Y466">
        <v>1997</v>
      </c>
      <c r="Z466">
        <v>570</v>
      </c>
      <c r="AA466">
        <v>5.2</v>
      </c>
      <c r="AB466">
        <v>1.85</v>
      </c>
      <c r="AC466">
        <v>0</v>
      </c>
    </row>
    <row r="467" spans="1:29">
      <c r="A467" t="s">
        <v>28</v>
      </c>
      <c r="C467" t="s">
        <v>1605</v>
      </c>
      <c r="D467">
        <v>167</v>
      </c>
      <c r="E467">
        <v>113</v>
      </c>
      <c r="F467">
        <v>101</v>
      </c>
      <c r="G467">
        <v>913</v>
      </c>
      <c r="H467" t="s">
        <v>2663</v>
      </c>
      <c r="I467">
        <v>14000</v>
      </c>
      <c r="J467">
        <v>91188905</v>
      </c>
      <c r="K467" t="s">
        <v>2664</v>
      </c>
      <c r="L467" t="s">
        <v>228</v>
      </c>
      <c r="M467" t="s">
        <v>2665</v>
      </c>
      <c r="N467">
        <v>58184</v>
      </c>
      <c r="O467">
        <v>17786</v>
      </c>
      <c r="P467" t="s">
        <v>2666</v>
      </c>
      <c r="Q467">
        <v>0</v>
      </c>
      <c r="R467" t="s">
        <v>2667</v>
      </c>
      <c r="S467" t="s">
        <v>2668</v>
      </c>
      <c r="T467">
        <v>805</v>
      </c>
      <c r="U467" t="s">
        <v>37</v>
      </c>
      <c r="V467" t="s">
        <v>38</v>
      </c>
      <c r="W467" t="s">
        <v>39</v>
      </c>
      <c r="X467">
        <v>80000000</v>
      </c>
      <c r="Y467">
        <v>1999</v>
      </c>
      <c r="Z467">
        <v>960</v>
      </c>
      <c r="AA467">
        <v>4.9000000000000004</v>
      </c>
      <c r="AB467">
        <v>2.35</v>
      </c>
      <c r="AC467">
        <v>0</v>
      </c>
    </row>
    <row r="468" spans="1:29">
      <c r="A468" t="s">
        <v>28</v>
      </c>
      <c r="C468" t="s">
        <v>2669</v>
      </c>
      <c r="D468">
        <v>46</v>
      </c>
      <c r="E468">
        <v>88</v>
      </c>
      <c r="F468">
        <v>30</v>
      </c>
      <c r="G468">
        <v>366</v>
      </c>
      <c r="H468" t="s">
        <v>994</v>
      </c>
      <c r="I468">
        <v>13000</v>
      </c>
      <c r="J468">
        <v>90443603</v>
      </c>
      <c r="K468" t="s">
        <v>2670</v>
      </c>
      <c r="L468" t="s">
        <v>547</v>
      </c>
      <c r="M468" t="s">
        <v>2671</v>
      </c>
      <c r="N468">
        <v>112167</v>
      </c>
      <c r="O468">
        <v>15001</v>
      </c>
      <c r="P468" t="s">
        <v>2672</v>
      </c>
      <c r="Q468">
        <v>1</v>
      </c>
      <c r="R468" t="s">
        <v>2673</v>
      </c>
      <c r="S468" t="s">
        <v>2674</v>
      </c>
      <c r="T468">
        <v>123</v>
      </c>
      <c r="U468" t="s">
        <v>37</v>
      </c>
      <c r="V468" t="s">
        <v>38</v>
      </c>
      <c r="W468" t="s">
        <v>95</v>
      </c>
      <c r="X468">
        <v>80000000</v>
      </c>
      <c r="Y468">
        <v>1996</v>
      </c>
      <c r="Z468">
        <v>967</v>
      </c>
      <c r="AA468">
        <v>6.3</v>
      </c>
      <c r="AB468">
        <v>1.77</v>
      </c>
      <c r="AC468">
        <v>0</v>
      </c>
    </row>
    <row r="469" spans="1:29">
      <c r="A469" t="s">
        <v>28</v>
      </c>
      <c r="C469" t="s">
        <v>809</v>
      </c>
      <c r="D469">
        <v>147</v>
      </c>
      <c r="E469">
        <v>93</v>
      </c>
      <c r="F469">
        <v>189</v>
      </c>
      <c r="G469">
        <v>38</v>
      </c>
      <c r="H469" t="s">
        <v>2675</v>
      </c>
      <c r="I469">
        <v>1000</v>
      </c>
      <c r="J469">
        <v>82226474</v>
      </c>
      <c r="K469" t="s">
        <v>2676</v>
      </c>
      <c r="L469" t="s">
        <v>2677</v>
      </c>
      <c r="M469" t="s">
        <v>2678</v>
      </c>
      <c r="N469">
        <v>65499</v>
      </c>
      <c r="O469">
        <v>1267</v>
      </c>
      <c r="P469" t="s">
        <v>2679</v>
      </c>
      <c r="Q469">
        <v>0</v>
      </c>
      <c r="R469" t="s">
        <v>2680</v>
      </c>
      <c r="S469" t="s">
        <v>2681</v>
      </c>
      <c r="T469">
        <v>424</v>
      </c>
      <c r="U469" t="s">
        <v>37</v>
      </c>
      <c r="V469" t="s">
        <v>38</v>
      </c>
      <c r="W469" t="s">
        <v>95</v>
      </c>
      <c r="X469">
        <v>65000000</v>
      </c>
      <c r="Y469">
        <v>2006</v>
      </c>
      <c r="Z469">
        <v>177</v>
      </c>
      <c r="AA469">
        <v>5.6</v>
      </c>
      <c r="AB469">
        <v>1.85</v>
      </c>
      <c r="AC469">
        <v>0</v>
      </c>
    </row>
    <row r="470" spans="1:29">
      <c r="A470" t="s">
        <v>28</v>
      </c>
      <c r="C470" t="s">
        <v>2682</v>
      </c>
      <c r="D470">
        <v>276</v>
      </c>
      <c r="E470">
        <v>104</v>
      </c>
      <c r="F470">
        <v>301</v>
      </c>
      <c r="G470">
        <v>71</v>
      </c>
      <c r="H470" t="s">
        <v>599</v>
      </c>
      <c r="I470">
        <v>18000</v>
      </c>
      <c r="J470">
        <v>79363785</v>
      </c>
      <c r="K470" t="s">
        <v>2683</v>
      </c>
      <c r="L470" t="s">
        <v>588</v>
      </c>
      <c r="M470" t="s">
        <v>2684</v>
      </c>
      <c r="N470">
        <v>139423</v>
      </c>
      <c r="O470">
        <v>22194</v>
      </c>
      <c r="P470" t="s">
        <v>2685</v>
      </c>
      <c r="Q470">
        <v>0</v>
      </c>
      <c r="R470" t="s">
        <v>2686</v>
      </c>
      <c r="S470" t="s">
        <v>2687</v>
      </c>
      <c r="T470">
        <v>698</v>
      </c>
      <c r="U470" t="s">
        <v>37</v>
      </c>
      <c r="V470" t="s">
        <v>38</v>
      </c>
      <c r="W470" t="s">
        <v>39</v>
      </c>
      <c r="X470">
        <v>80000000</v>
      </c>
      <c r="Y470">
        <v>2008</v>
      </c>
      <c r="Z470">
        <v>4000</v>
      </c>
      <c r="AA470">
        <v>5.5</v>
      </c>
      <c r="AB470">
        <v>2.35</v>
      </c>
      <c r="AC470">
        <v>0</v>
      </c>
    </row>
    <row r="471" spans="1:29">
      <c r="A471" t="s">
        <v>28</v>
      </c>
      <c r="C471" t="s">
        <v>1058</v>
      </c>
      <c r="D471">
        <v>80</v>
      </c>
      <c r="E471">
        <v>135</v>
      </c>
      <c r="F471">
        <v>503</v>
      </c>
      <c r="G471">
        <v>67</v>
      </c>
      <c r="H471" t="s">
        <v>2688</v>
      </c>
      <c r="I471">
        <v>8000</v>
      </c>
      <c r="J471">
        <v>76081498</v>
      </c>
      <c r="K471" t="s">
        <v>2689</v>
      </c>
      <c r="L471" t="s">
        <v>1527</v>
      </c>
      <c r="M471" t="s">
        <v>2690</v>
      </c>
      <c r="N471">
        <v>76099</v>
      </c>
      <c r="O471">
        <v>8355</v>
      </c>
      <c r="P471" t="s">
        <v>2691</v>
      </c>
      <c r="Q471">
        <v>1</v>
      </c>
      <c r="R471" t="s">
        <v>2692</v>
      </c>
      <c r="S471" t="s">
        <v>2693</v>
      </c>
      <c r="T471">
        <v>162</v>
      </c>
      <c r="U471" t="s">
        <v>37</v>
      </c>
      <c r="V471" t="s">
        <v>38</v>
      </c>
      <c r="W471" t="s">
        <v>585</v>
      </c>
      <c r="X471">
        <v>75000000</v>
      </c>
      <c r="Y471">
        <v>1997</v>
      </c>
      <c r="Z471">
        <v>137</v>
      </c>
      <c r="AA471">
        <v>6.7</v>
      </c>
      <c r="AB471">
        <v>2.35</v>
      </c>
      <c r="AC471">
        <v>0</v>
      </c>
    </row>
    <row r="472" spans="1:29">
      <c r="A472" t="s">
        <v>28</v>
      </c>
      <c r="C472" t="s">
        <v>507</v>
      </c>
      <c r="D472">
        <v>406</v>
      </c>
      <c r="E472">
        <v>134</v>
      </c>
      <c r="F472">
        <v>452</v>
      </c>
      <c r="G472">
        <v>697</v>
      </c>
      <c r="H472" t="s">
        <v>1207</v>
      </c>
      <c r="I472">
        <v>11000</v>
      </c>
      <c r="J472">
        <v>85707116</v>
      </c>
      <c r="K472" t="s">
        <v>1467</v>
      </c>
      <c r="L472" t="s">
        <v>340</v>
      </c>
      <c r="M472" t="s">
        <v>2694</v>
      </c>
      <c r="N472">
        <v>303185</v>
      </c>
      <c r="O472">
        <v>20411</v>
      </c>
      <c r="P472" t="s">
        <v>2695</v>
      </c>
      <c r="Q472">
        <v>4</v>
      </c>
      <c r="R472" t="s">
        <v>2696</v>
      </c>
      <c r="S472" t="s">
        <v>2697</v>
      </c>
      <c r="T472">
        <v>701</v>
      </c>
      <c r="U472" t="s">
        <v>37</v>
      </c>
      <c r="V472" t="s">
        <v>38</v>
      </c>
      <c r="W472" t="s">
        <v>585</v>
      </c>
      <c r="X472">
        <v>68000000</v>
      </c>
      <c r="Y472">
        <v>2014</v>
      </c>
      <c r="Z472">
        <v>8000</v>
      </c>
      <c r="AA472">
        <v>7.6</v>
      </c>
      <c r="AB472">
        <v>2.35</v>
      </c>
      <c r="AC472">
        <v>82000</v>
      </c>
    </row>
    <row r="473" spans="1:29">
      <c r="A473" t="s">
        <v>28</v>
      </c>
      <c r="C473" t="s">
        <v>2698</v>
      </c>
      <c r="D473">
        <v>97</v>
      </c>
      <c r="E473">
        <v>98</v>
      </c>
      <c r="F473">
        <v>425</v>
      </c>
      <c r="G473">
        <v>397</v>
      </c>
      <c r="H473" t="s">
        <v>2261</v>
      </c>
      <c r="I473">
        <v>11000</v>
      </c>
      <c r="J473">
        <v>74329966</v>
      </c>
      <c r="K473" t="s">
        <v>2699</v>
      </c>
      <c r="L473" t="s">
        <v>391</v>
      </c>
      <c r="M473" t="s">
        <v>2700</v>
      </c>
      <c r="N473">
        <v>60910</v>
      </c>
      <c r="O473">
        <v>12729</v>
      </c>
      <c r="P473" t="s">
        <v>1195</v>
      </c>
      <c r="Q473">
        <v>2</v>
      </c>
      <c r="R473" t="s">
        <v>2701</v>
      </c>
      <c r="S473" t="s">
        <v>2702</v>
      </c>
      <c r="T473">
        <v>164</v>
      </c>
      <c r="U473" t="s">
        <v>37</v>
      </c>
      <c r="V473" t="s">
        <v>38</v>
      </c>
      <c r="W473" t="s">
        <v>39</v>
      </c>
      <c r="X473">
        <v>70000000</v>
      </c>
      <c r="Y473">
        <v>1998</v>
      </c>
      <c r="Z473">
        <v>643</v>
      </c>
      <c r="AA473">
        <v>5.7</v>
      </c>
      <c r="AB473">
        <v>2.35</v>
      </c>
      <c r="AC473">
        <v>0</v>
      </c>
    </row>
    <row r="474" spans="1:29">
      <c r="A474" t="s">
        <v>28</v>
      </c>
      <c r="C474" t="s">
        <v>2703</v>
      </c>
      <c r="D474">
        <v>143</v>
      </c>
      <c r="E474">
        <v>80</v>
      </c>
      <c r="F474">
        <v>40</v>
      </c>
      <c r="G474">
        <v>375</v>
      </c>
      <c r="H474" t="s">
        <v>2704</v>
      </c>
      <c r="I474">
        <v>3000</v>
      </c>
      <c r="J474">
        <v>100169068</v>
      </c>
      <c r="K474" t="s">
        <v>471</v>
      </c>
      <c r="L474" t="s">
        <v>723</v>
      </c>
      <c r="M474" t="s">
        <v>2705</v>
      </c>
      <c r="N474">
        <v>16385</v>
      </c>
      <c r="O474">
        <v>4394</v>
      </c>
      <c r="P474" t="s">
        <v>2706</v>
      </c>
      <c r="Q474">
        <v>0</v>
      </c>
      <c r="R474" t="s">
        <v>2707</v>
      </c>
      <c r="S474" t="s">
        <v>2708</v>
      </c>
      <c r="T474">
        <v>100</v>
      </c>
      <c r="U474" t="s">
        <v>37</v>
      </c>
      <c r="V474" t="s">
        <v>38</v>
      </c>
      <c r="W474" t="s">
        <v>95</v>
      </c>
      <c r="X474">
        <v>80000000</v>
      </c>
      <c r="Y474">
        <v>2010</v>
      </c>
      <c r="Z474">
        <v>642</v>
      </c>
      <c r="AA474">
        <v>4.5999999999999996</v>
      </c>
      <c r="AB474">
        <v>1.85</v>
      </c>
      <c r="AC474">
        <v>0</v>
      </c>
    </row>
    <row r="475" spans="1:29">
      <c r="A475" t="s">
        <v>28</v>
      </c>
      <c r="C475" t="s">
        <v>2709</v>
      </c>
      <c r="D475">
        <v>106</v>
      </c>
      <c r="E475">
        <v>83</v>
      </c>
      <c r="F475">
        <v>21</v>
      </c>
      <c r="G475">
        <v>495</v>
      </c>
      <c r="H475" t="s">
        <v>2710</v>
      </c>
      <c r="I475">
        <v>13000</v>
      </c>
      <c r="J475">
        <v>73215310</v>
      </c>
      <c r="K475" t="s">
        <v>2711</v>
      </c>
      <c r="L475" t="s">
        <v>1157</v>
      </c>
      <c r="M475" t="s">
        <v>2712</v>
      </c>
      <c r="N475">
        <v>44143</v>
      </c>
      <c r="O475">
        <v>14261</v>
      </c>
      <c r="P475" t="s">
        <v>2713</v>
      </c>
      <c r="Q475">
        <v>0</v>
      </c>
      <c r="R475" t="s">
        <v>2714</v>
      </c>
      <c r="S475" t="s">
        <v>2715</v>
      </c>
      <c r="T475">
        <v>216</v>
      </c>
      <c r="U475" t="s">
        <v>37</v>
      </c>
      <c r="V475" t="s">
        <v>38</v>
      </c>
      <c r="W475" t="s">
        <v>277</v>
      </c>
      <c r="X475">
        <v>80000000</v>
      </c>
      <c r="Y475">
        <v>2002</v>
      </c>
      <c r="Z475">
        <v>503</v>
      </c>
      <c r="AA475">
        <v>7</v>
      </c>
      <c r="AB475">
        <v>2.35</v>
      </c>
      <c r="AC475">
        <v>4000</v>
      </c>
    </row>
    <row r="476" spans="1:29">
      <c r="A476" t="s">
        <v>28</v>
      </c>
      <c r="C476" t="s">
        <v>1627</v>
      </c>
      <c r="D476">
        <v>178</v>
      </c>
      <c r="E476">
        <v>102</v>
      </c>
      <c r="F476">
        <v>153</v>
      </c>
      <c r="G476">
        <v>269</v>
      </c>
      <c r="H476" t="s">
        <v>2716</v>
      </c>
      <c r="I476">
        <v>3000</v>
      </c>
      <c r="J476">
        <v>80360866</v>
      </c>
      <c r="K476" t="s">
        <v>2717</v>
      </c>
      <c r="L476" t="s">
        <v>982</v>
      </c>
      <c r="M476" t="s">
        <v>2718</v>
      </c>
      <c r="N476">
        <v>44662</v>
      </c>
      <c r="O476">
        <v>5392</v>
      </c>
      <c r="P476" t="s">
        <v>2719</v>
      </c>
      <c r="Q476">
        <v>1</v>
      </c>
      <c r="R476" t="s">
        <v>2720</v>
      </c>
      <c r="S476" t="s">
        <v>2721</v>
      </c>
      <c r="T476">
        <v>127</v>
      </c>
      <c r="U476" t="s">
        <v>37</v>
      </c>
      <c r="V476" t="s">
        <v>38</v>
      </c>
      <c r="W476" t="s">
        <v>95</v>
      </c>
      <c r="X476">
        <v>80000000</v>
      </c>
      <c r="Y476">
        <v>2011</v>
      </c>
      <c r="Z476">
        <v>1000</v>
      </c>
      <c r="AA476">
        <v>5.2</v>
      </c>
      <c r="AB476">
        <v>2.35</v>
      </c>
      <c r="AC476">
        <v>0</v>
      </c>
    </row>
    <row r="477" spans="1:29">
      <c r="A477" t="s">
        <v>28</v>
      </c>
      <c r="C477" t="s">
        <v>2722</v>
      </c>
      <c r="D477">
        <v>102</v>
      </c>
      <c r="E477">
        <v>130</v>
      </c>
      <c r="F477">
        <v>81</v>
      </c>
      <c r="G477">
        <v>427</v>
      </c>
      <c r="H477" t="s">
        <v>188</v>
      </c>
      <c r="I477">
        <v>10000</v>
      </c>
      <c r="J477">
        <v>69102910</v>
      </c>
      <c r="K477" t="s">
        <v>2723</v>
      </c>
      <c r="L477" t="s">
        <v>440</v>
      </c>
      <c r="M477" t="s">
        <v>2724</v>
      </c>
      <c r="N477">
        <v>58402</v>
      </c>
      <c r="O477">
        <v>12186</v>
      </c>
      <c r="P477" t="s">
        <v>2725</v>
      </c>
      <c r="Q477">
        <v>0</v>
      </c>
      <c r="R477" t="s">
        <v>2726</v>
      </c>
      <c r="S477" t="s">
        <v>2727</v>
      </c>
      <c r="T477">
        <v>370</v>
      </c>
      <c r="U477" t="s">
        <v>37</v>
      </c>
      <c r="V477" t="s">
        <v>38</v>
      </c>
      <c r="W477" t="s">
        <v>39</v>
      </c>
      <c r="X477">
        <v>80000000</v>
      </c>
      <c r="Y477">
        <v>1998</v>
      </c>
      <c r="Z477">
        <v>882</v>
      </c>
      <c r="AA477">
        <v>5.0999999999999996</v>
      </c>
      <c r="AB477">
        <v>2.35</v>
      </c>
      <c r="AC477">
        <v>0</v>
      </c>
    </row>
    <row r="478" spans="1:29">
      <c r="A478" t="s">
        <v>28</v>
      </c>
      <c r="C478" t="s">
        <v>2728</v>
      </c>
      <c r="D478">
        <v>209</v>
      </c>
      <c r="E478">
        <v>129</v>
      </c>
      <c r="F478">
        <v>438</v>
      </c>
      <c r="G478">
        <v>502</v>
      </c>
      <c r="H478" t="s">
        <v>2729</v>
      </c>
      <c r="I478">
        <v>18000</v>
      </c>
      <c r="J478">
        <v>65948711</v>
      </c>
      <c r="K478" t="s">
        <v>2202</v>
      </c>
      <c r="L478" t="s">
        <v>1727</v>
      </c>
      <c r="M478" t="s">
        <v>2730</v>
      </c>
      <c r="N478">
        <v>86422</v>
      </c>
      <c r="O478">
        <v>20056</v>
      </c>
      <c r="P478" t="s">
        <v>2731</v>
      </c>
      <c r="Q478">
        <v>1</v>
      </c>
      <c r="R478" t="s">
        <v>2732</v>
      </c>
      <c r="S478" t="s">
        <v>2733</v>
      </c>
      <c r="T478">
        <v>363</v>
      </c>
      <c r="U478" t="s">
        <v>37</v>
      </c>
      <c r="V478" t="s">
        <v>38</v>
      </c>
      <c r="W478" t="s">
        <v>585</v>
      </c>
      <c r="X478">
        <v>80000000</v>
      </c>
      <c r="Y478">
        <v>2004</v>
      </c>
      <c r="Z478">
        <v>1000</v>
      </c>
      <c r="AA478">
        <v>6.6</v>
      </c>
      <c r="AB478">
        <v>1.85</v>
      </c>
      <c r="AC478">
        <v>0</v>
      </c>
    </row>
    <row r="479" spans="1:29">
      <c r="A479" t="s">
        <v>28</v>
      </c>
      <c r="C479" t="s">
        <v>2734</v>
      </c>
      <c r="D479">
        <v>19</v>
      </c>
      <c r="E479">
        <v>117</v>
      </c>
      <c r="F479">
        <v>69</v>
      </c>
      <c r="G479">
        <v>87</v>
      </c>
      <c r="H479" t="s">
        <v>2241</v>
      </c>
      <c r="I479">
        <v>898</v>
      </c>
      <c r="J479">
        <v>821997</v>
      </c>
      <c r="K479" t="s">
        <v>214</v>
      </c>
      <c r="L479" t="s">
        <v>2535</v>
      </c>
      <c r="M479" t="s">
        <v>2735</v>
      </c>
      <c r="N479">
        <v>666</v>
      </c>
      <c r="O479">
        <v>1753</v>
      </c>
      <c r="P479" t="s">
        <v>2736</v>
      </c>
      <c r="Q479">
        <v>0</v>
      </c>
      <c r="R479" t="s">
        <v>2737</v>
      </c>
      <c r="S479" t="s">
        <v>2738</v>
      </c>
      <c r="T479">
        <v>40</v>
      </c>
      <c r="U479" t="s">
        <v>37</v>
      </c>
      <c r="V479" t="s">
        <v>38</v>
      </c>
      <c r="W479" t="s">
        <v>39</v>
      </c>
      <c r="Y479">
        <v>1997</v>
      </c>
      <c r="Z479">
        <v>577</v>
      </c>
      <c r="AA479">
        <v>7</v>
      </c>
      <c r="AB479">
        <v>1.85</v>
      </c>
      <c r="AC479">
        <v>91</v>
      </c>
    </row>
    <row r="480" spans="1:29">
      <c r="A480" t="s">
        <v>28</v>
      </c>
      <c r="C480" t="s">
        <v>2335</v>
      </c>
      <c r="D480">
        <v>152</v>
      </c>
      <c r="E480">
        <v>89</v>
      </c>
      <c r="F480">
        <v>266</v>
      </c>
      <c r="G480">
        <v>859</v>
      </c>
      <c r="H480" t="s">
        <v>2180</v>
      </c>
      <c r="I480">
        <v>12000</v>
      </c>
      <c r="J480">
        <v>169692572</v>
      </c>
      <c r="K480" t="s">
        <v>792</v>
      </c>
      <c r="L480" t="s">
        <v>272</v>
      </c>
      <c r="M480" t="s">
        <v>2739</v>
      </c>
      <c r="N480">
        <v>56501</v>
      </c>
      <c r="O480">
        <v>26839</v>
      </c>
      <c r="P480" t="s">
        <v>2740</v>
      </c>
      <c r="Q480">
        <v>0</v>
      </c>
      <c r="R480" t="s">
        <v>2741</v>
      </c>
      <c r="S480" t="s">
        <v>2742</v>
      </c>
      <c r="T480">
        <v>97</v>
      </c>
      <c r="U480" t="s">
        <v>37</v>
      </c>
      <c r="V480" t="s">
        <v>38</v>
      </c>
      <c r="W480" t="s">
        <v>95</v>
      </c>
      <c r="X480">
        <v>80000000</v>
      </c>
      <c r="Y480">
        <v>2015</v>
      </c>
      <c r="Z480">
        <v>11000</v>
      </c>
      <c r="AA480">
        <v>6.7</v>
      </c>
      <c r="AB480">
        <v>1.85</v>
      </c>
      <c r="AC480">
        <v>16000</v>
      </c>
    </row>
    <row r="481" spans="1:29">
      <c r="A481" t="s">
        <v>747</v>
      </c>
      <c r="D481">
        <v>31</v>
      </c>
      <c r="E481">
        <v>25</v>
      </c>
      <c r="G481">
        <v>474</v>
      </c>
      <c r="H481" t="s">
        <v>2743</v>
      </c>
      <c r="I481">
        <v>1000</v>
      </c>
      <c r="K481" t="s">
        <v>515</v>
      </c>
      <c r="L481" t="s">
        <v>2744</v>
      </c>
      <c r="M481" t="s">
        <v>2745</v>
      </c>
      <c r="N481">
        <v>11427</v>
      </c>
      <c r="O481">
        <v>2614</v>
      </c>
      <c r="P481" t="s">
        <v>2746</v>
      </c>
      <c r="Q481">
        <v>1</v>
      </c>
      <c r="R481" t="s">
        <v>2747</v>
      </c>
      <c r="S481" t="s">
        <v>2748</v>
      </c>
      <c r="T481">
        <v>71</v>
      </c>
      <c r="U481" t="s">
        <v>37</v>
      </c>
      <c r="V481" t="s">
        <v>38</v>
      </c>
      <c r="W481" t="s">
        <v>2749</v>
      </c>
      <c r="Z481">
        <v>960</v>
      </c>
      <c r="AA481">
        <v>7.6</v>
      </c>
      <c r="AB481">
        <v>4</v>
      </c>
      <c r="AC481">
        <v>0</v>
      </c>
    </row>
    <row r="482" spans="1:29">
      <c r="A482" t="s">
        <v>28</v>
      </c>
      <c r="C482" t="s">
        <v>2750</v>
      </c>
      <c r="D482">
        <v>129</v>
      </c>
      <c r="E482">
        <v>74</v>
      </c>
      <c r="F482">
        <v>11</v>
      </c>
      <c r="G482">
        <v>62</v>
      </c>
      <c r="H482" t="s">
        <v>2751</v>
      </c>
      <c r="I482">
        <v>340</v>
      </c>
      <c r="J482">
        <v>60507228</v>
      </c>
      <c r="K482" t="s">
        <v>2752</v>
      </c>
      <c r="L482" t="s">
        <v>2753</v>
      </c>
      <c r="M482" t="s">
        <v>2754</v>
      </c>
      <c r="N482">
        <v>27543</v>
      </c>
      <c r="O482">
        <v>814</v>
      </c>
      <c r="P482" t="s">
        <v>2755</v>
      </c>
      <c r="Q482">
        <v>0</v>
      </c>
      <c r="R482" t="s">
        <v>2756</v>
      </c>
      <c r="S482" t="s">
        <v>2757</v>
      </c>
      <c r="T482">
        <v>186</v>
      </c>
      <c r="U482" t="s">
        <v>37</v>
      </c>
      <c r="V482" t="s">
        <v>38</v>
      </c>
      <c r="W482" t="s">
        <v>277</v>
      </c>
      <c r="X482">
        <v>80000000</v>
      </c>
      <c r="Y482">
        <v>1999</v>
      </c>
      <c r="Z482">
        <v>243</v>
      </c>
      <c r="AA482">
        <v>7.3</v>
      </c>
      <c r="AB482">
        <v>1.78</v>
      </c>
      <c r="AC482">
        <v>607</v>
      </c>
    </row>
    <row r="483" spans="1:29">
      <c r="A483" t="s">
        <v>28</v>
      </c>
      <c r="C483" t="s">
        <v>928</v>
      </c>
      <c r="D483">
        <v>124</v>
      </c>
      <c r="E483">
        <v>96</v>
      </c>
      <c r="F483">
        <v>25</v>
      </c>
      <c r="G483">
        <v>102</v>
      </c>
      <c r="H483" t="s">
        <v>2758</v>
      </c>
      <c r="I483">
        <v>891</v>
      </c>
      <c r="J483">
        <v>56684819</v>
      </c>
      <c r="K483" t="s">
        <v>73</v>
      </c>
      <c r="L483" t="s">
        <v>190</v>
      </c>
      <c r="M483" t="s">
        <v>2759</v>
      </c>
      <c r="N483">
        <v>103787</v>
      </c>
      <c r="O483">
        <v>1919</v>
      </c>
      <c r="P483" t="s">
        <v>2760</v>
      </c>
      <c r="Q483">
        <v>0</v>
      </c>
      <c r="R483" t="s">
        <v>2761</v>
      </c>
      <c r="S483" t="s">
        <v>2762</v>
      </c>
      <c r="T483">
        <v>615</v>
      </c>
      <c r="U483" t="s">
        <v>37</v>
      </c>
      <c r="V483" t="s">
        <v>38</v>
      </c>
      <c r="W483" t="s">
        <v>39</v>
      </c>
      <c r="X483">
        <v>80000000</v>
      </c>
      <c r="Y483">
        <v>2002</v>
      </c>
      <c r="Z483">
        <v>639</v>
      </c>
      <c r="AA483">
        <v>5.9</v>
      </c>
      <c r="AB483">
        <v>2.35</v>
      </c>
      <c r="AC483">
        <v>3000</v>
      </c>
    </row>
    <row r="484" spans="1:29">
      <c r="A484" t="s">
        <v>28</v>
      </c>
      <c r="C484" t="s">
        <v>1902</v>
      </c>
      <c r="D484">
        <v>35</v>
      </c>
      <c r="E484">
        <v>114</v>
      </c>
      <c r="F484">
        <v>31</v>
      </c>
      <c r="G484">
        <v>372</v>
      </c>
      <c r="H484" t="s">
        <v>2763</v>
      </c>
      <c r="I484">
        <v>9000</v>
      </c>
      <c r="J484">
        <v>50628009</v>
      </c>
      <c r="K484" t="s">
        <v>2764</v>
      </c>
      <c r="L484" t="s">
        <v>776</v>
      </c>
      <c r="M484" t="s">
        <v>2765</v>
      </c>
      <c r="N484">
        <v>22955</v>
      </c>
      <c r="O484">
        <v>10731</v>
      </c>
      <c r="P484" t="s">
        <v>2766</v>
      </c>
      <c r="Q484">
        <v>0</v>
      </c>
      <c r="R484" t="s">
        <v>2767</v>
      </c>
      <c r="S484" t="s">
        <v>2768</v>
      </c>
      <c r="T484">
        <v>88</v>
      </c>
      <c r="U484" t="s">
        <v>37</v>
      </c>
      <c r="V484" t="s">
        <v>38</v>
      </c>
      <c r="W484" t="s">
        <v>95</v>
      </c>
      <c r="X484">
        <v>90000000</v>
      </c>
      <c r="Y484">
        <v>1998</v>
      </c>
      <c r="Z484">
        <v>496</v>
      </c>
      <c r="AA484">
        <v>5.6</v>
      </c>
      <c r="AB484">
        <v>1.85</v>
      </c>
      <c r="AC484">
        <v>0</v>
      </c>
    </row>
    <row r="485" spans="1:29">
      <c r="A485" t="s">
        <v>28</v>
      </c>
      <c r="C485" t="s">
        <v>1687</v>
      </c>
      <c r="D485">
        <v>166</v>
      </c>
      <c r="E485">
        <v>99</v>
      </c>
      <c r="F485">
        <v>57</v>
      </c>
      <c r="G485">
        <v>820</v>
      </c>
      <c r="H485" t="s">
        <v>252</v>
      </c>
      <c r="I485">
        <v>20000</v>
      </c>
      <c r="J485">
        <v>69772969</v>
      </c>
      <c r="K485" t="s">
        <v>334</v>
      </c>
      <c r="L485" t="s">
        <v>263</v>
      </c>
      <c r="M485" t="s">
        <v>2769</v>
      </c>
      <c r="N485">
        <v>155532</v>
      </c>
      <c r="O485">
        <v>25942</v>
      </c>
      <c r="P485" t="s">
        <v>1046</v>
      </c>
      <c r="Q485">
        <v>4</v>
      </c>
      <c r="R485" t="s">
        <v>2770</v>
      </c>
      <c r="S485" t="s">
        <v>2771</v>
      </c>
      <c r="T485">
        <v>543</v>
      </c>
      <c r="U485" t="s">
        <v>37</v>
      </c>
      <c r="V485" t="s">
        <v>38</v>
      </c>
      <c r="W485" t="s">
        <v>585</v>
      </c>
      <c r="X485">
        <v>80000000</v>
      </c>
      <c r="Y485">
        <v>2001</v>
      </c>
      <c r="Z485">
        <v>3000</v>
      </c>
      <c r="AA485">
        <v>6.5</v>
      </c>
      <c r="AB485">
        <v>2.35</v>
      </c>
      <c r="AC485">
        <v>0</v>
      </c>
    </row>
    <row r="486" spans="1:29">
      <c r="A486" t="s">
        <v>28</v>
      </c>
      <c r="C486" t="s">
        <v>313</v>
      </c>
      <c r="D486">
        <v>137</v>
      </c>
      <c r="E486">
        <v>129</v>
      </c>
      <c r="F486">
        <v>258</v>
      </c>
      <c r="G486">
        <v>163</v>
      </c>
      <c r="H486" t="s">
        <v>2772</v>
      </c>
      <c r="I486">
        <v>2000</v>
      </c>
      <c r="J486">
        <v>45356386</v>
      </c>
      <c r="K486" t="s">
        <v>136</v>
      </c>
      <c r="L486" t="s">
        <v>2773</v>
      </c>
      <c r="M486" t="s">
        <v>2774</v>
      </c>
      <c r="N486">
        <v>71574</v>
      </c>
      <c r="O486">
        <v>2864</v>
      </c>
      <c r="P486" t="s">
        <v>2775</v>
      </c>
      <c r="Q486">
        <v>1</v>
      </c>
      <c r="R486" t="s">
        <v>2776</v>
      </c>
      <c r="S486" t="s">
        <v>2777</v>
      </c>
      <c r="T486">
        <v>244</v>
      </c>
      <c r="U486" t="s">
        <v>2778</v>
      </c>
      <c r="V486" t="s">
        <v>38</v>
      </c>
      <c r="W486" t="s">
        <v>95</v>
      </c>
      <c r="X486">
        <v>75000000</v>
      </c>
      <c r="Y486">
        <v>2005</v>
      </c>
      <c r="Z486">
        <v>277</v>
      </c>
      <c r="AA486">
        <v>5.9</v>
      </c>
      <c r="AB486">
        <v>2.35</v>
      </c>
      <c r="AC486">
        <v>951</v>
      </c>
    </row>
    <row r="487" spans="1:29">
      <c r="A487" t="s">
        <v>28</v>
      </c>
      <c r="C487" t="s">
        <v>2779</v>
      </c>
      <c r="D487">
        <v>121</v>
      </c>
      <c r="E487">
        <v>113</v>
      </c>
      <c r="F487">
        <v>25</v>
      </c>
      <c r="G487">
        <v>129</v>
      </c>
      <c r="H487" t="s">
        <v>2780</v>
      </c>
      <c r="I487">
        <v>49000</v>
      </c>
      <c r="J487">
        <v>55350897</v>
      </c>
      <c r="K487" t="s">
        <v>687</v>
      </c>
      <c r="L487" t="s">
        <v>811</v>
      </c>
      <c r="M487" t="s">
        <v>2781</v>
      </c>
      <c r="N487">
        <v>83560</v>
      </c>
      <c r="O487">
        <v>49631</v>
      </c>
      <c r="P487" t="s">
        <v>2782</v>
      </c>
      <c r="Q487">
        <v>1</v>
      </c>
      <c r="R487" t="s">
        <v>2783</v>
      </c>
      <c r="S487" t="s">
        <v>2784</v>
      </c>
      <c r="T487">
        <v>619</v>
      </c>
      <c r="U487" t="s">
        <v>37</v>
      </c>
      <c r="V487" t="s">
        <v>38</v>
      </c>
      <c r="W487" t="s">
        <v>39</v>
      </c>
      <c r="X487">
        <v>85000000</v>
      </c>
      <c r="Y487">
        <v>1998</v>
      </c>
      <c r="Z487">
        <v>448</v>
      </c>
      <c r="AA487">
        <v>7</v>
      </c>
      <c r="AB487">
        <v>2.35</v>
      </c>
      <c r="AC487">
        <v>32000</v>
      </c>
    </row>
    <row r="488" spans="1:29">
      <c r="A488" t="s">
        <v>28</v>
      </c>
      <c r="C488" t="s">
        <v>2785</v>
      </c>
      <c r="D488">
        <v>87</v>
      </c>
      <c r="E488">
        <v>90</v>
      </c>
      <c r="F488">
        <v>65</v>
      </c>
      <c r="G488">
        <v>658</v>
      </c>
      <c r="H488" t="s">
        <v>1956</v>
      </c>
      <c r="I488">
        <v>11000</v>
      </c>
      <c r="J488">
        <v>39442871</v>
      </c>
      <c r="K488" t="s">
        <v>2786</v>
      </c>
      <c r="L488" t="s">
        <v>2180</v>
      </c>
      <c r="M488" t="s">
        <v>2787</v>
      </c>
      <c r="N488">
        <v>80639</v>
      </c>
      <c r="O488">
        <v>25190</v>
      </c>
      <c r="P488" t="s">
        <v>2788</v>
      </c>
      <c r="Q488">
        <v>0</v>
      </c>
      <c r="R488" t="s">
        <v>2789</v>
      </c>
      <c r="S488" t="s">
        <v>2790</v>
      </c>
      <c r="T488">
        <v>237</v>
      </c>
      <c r="U488" t="s">
        <v>37</v>
      </c>
      <c r="V488" t="s">
        <v>38</v>
      </c>
      <c r="W488" t="s">
        <v>39</v>
      </c>
      <c r="X488">
        <v>80000000</v>
      </c>
      <c r="Y488">
        <v>2000</v>
      </c>
      <c r="Z488">
        <v>11000</v>
      </c>
      <c r="AA488">
        <v>5.3</v>
      </c>
      <c r="AB488">
        <v>1.85</v>
      </c>
      <c r="AC488">
        <v>0</v>
      </c>
    </row>
    <row r="489" spans="1:29">
      <c r="A489" t="s">
        <v>28</v>
      </c>
      <c r="C489" t="s">
        <v>2791</v>
      </c>
      <c r="D489">
        <v>233</v>
      </c>
      <c r="E489">
        <v>118</v>
      </c>
      <c r="F489">
        <v>0</v>
      </c>
      <c r="G489">
        <v>871</v>
      </c>
      <c r="H489" t="s">
        <v>463</v>
      </c>
      <c r="I489">
        <v>13000</v>
      </c>
      <c r="J489">
        <v>37899638</v>
      </c>
      <c r="K489" t="s">
        <v>2792</v>
      </c>
      <c r="L489" t="s">
        <v>1157</v>
      </c>
      <c r="M489" t="s">
        <v>2793</v>
      </c>
      <c r="N489">
        <v>98472</v>
      </c>
      <c r="O489">
        <v>27114</v>
      </c>
      <c r="P489" t="s">
        <v>1210</v>
      </c>
      <c r="Q489">
        <v>2</v>
      </c>
      <c r="R489" t="s">
        <v>2794</v>
      </c>
      <c r="S489" t="s">
        <v>2795</v>
      </c>
      <c r="T489">
        <v>492</v>
      </c>
      <c r="U489" t="s">
        <v>37</v>
      </c>
      <c r="V489" t="s">
        <v>38</v>
      </c>
      <c r="W489" t="s">
        <v>39</v>
      </c>
      <c r="X489">
        <v>88000000</v>
      </c>
      <c r="Y489">
        <v>2005</v>
      </c>
      <c r="Z489">
        <v>13000</v>
      </c>
      <c r="AA489">
        <v>5.9</v>
      </c>
      <c r="AB489">
        <v>1.85</v>
      </c>
      <c r="AC489">
        <v>0</v>
      </c>
    </row>
    <row r="490" spans="1:29">
      <c r="A490" t="s">
        <v>28</v>
      </c>
      <c r="C490" t="s">
        <v>255</v>
      </c>
      <c r="D490">
        <v>132</v>
      </c>
      <c r="E490">
        <v>106</v>
      </c>
      <c r="F490">
        <v>13000</v>
      </c>
      <c r="G490">
        <v>733</v>
      </c>
      <c r="H490" t="s">
        <v>958</v>
      </c>
      <c r="I490">
        <v>20000</v>
      </c>
      <c r="J490">
        <v>37754208</v>
      </c>
      <c r="K490" t="s">
        <v>1904</v>
      </c>
      <c r="L490" t="s">
        <v>841</v>
      </c>
      <c r="M490" t="s">
        <v>2796</v>
      </c>
      <c r="N490">
        <v>172217</v>
      </c>
      <c r="O490">
        <v>22590</v>
      </c>
      <c r="P490" t="s">
        <v>1136</v>
      </c>
      <c r="Q490">
        <v>3</v>
      </c>
      <c r="R490" t="s">
        <v>2797</v>
      </c>
      <c r="S490" t="s">
        <v>2798</v>
      </c>
      <c r="T490">
        <v>405</v>
      </c>
      <c r="U490" t="s">
        <v>37</v>
      </c>
      <c r="V490" t="s">
        <v>38</v>
      </c>
      <c r="W490" t="s">
        <v>39</v>
      </c>
      <c r="X490">
        <v>70000000</v>
      </c>
      <c r="Y490">
        <v>1996</v>
      </c>
      <c r="Z490">
        <v>770</v>
      </c>
      <c r="AA490">
        <v>6.3</v>
      </c>
      <c r="AB490">
        <v>2.35</v>
      </c>
      <c r="AC490">
        <v>0</v>
      </c>
    </row>
    <row r="491" spans="1:29">
      <c r="A491" t="s">
        <v>28</v>
      </c>
      <c r="C491" t="s">
        <v>2799</v>
      </c>
      <c r="D491">
        <v>63</v>
      </c>
      <c r="E491">
        <v>81</v>
      </c>
      <c r="F491">
        <v>92</v>
      </c>
      <c r="G491">
        <v>8</v>
      </c>
      <c r="H491" t="s">
        <v>2800</v>
      </c>
      <c r="I491">
        <v>23</v>
      </c>
      <c r="K491" t="s">
        <v>2801</v>
      </c>
      <c r="L491" t="s">
        <v>2802</v>
      </c>
      <c r="M491" t="s">
        <v>2803</v>
      </c>
      <c r="N491">
        <v>979</v>
      </c>
      <c r="O491">
        <v>54</v>
      </c>
      <c r="P491" t="s">
        <v>2804</v>
      </c>
      <c r="Q491">
        <v>0</v>
      </c>
      <c r="R491" t="s">
        <v>2805</v>
      </c>
      <c r="S491" t="s">
        <v>2806</v>
      </c>
      <c r="T491">
        <v>3</v>
      </c>
      <c r="U491" t="s">
        <v>1464</v>
      </c>
      <c r="V491" t="s">
        <v>1465</v>
      </c>
      <c r="Y491">
        <v>2015</v>
      </c>
      <c r="Z491">
        <v>21</v>
      </c>
      <c r="AA491">
        <v>6.4</v>
      </c>
      <c r="AB491">
        <v>2.35</v>
      </c>
      <c r="AC491">
        <v>257</v>
      </c>
    </row>
    <row r="492" spans="1:29">
      <c r="A492" t="s">
        <v>28</v>
      </c>
      <c r="C492" t="s">
        <v>962</v>
      </c>
      <c r="D492">
        <v>95</v>
      </c>
      <c r="E492">
        <v>117</v>
      </c>
      <c r="F492">
        <v>93</v>
      </c>
      <c r="G492">
        <v>904</v>
      </c>
      <c r="H492" t="s">
        <v>2807</v>
      </c>
      <c r="I492">
        <v>12000</v>
      </c>
      <c r="J492">
        <v>27779888</v>
      </c>
      <c r="K492" t="s">
        <v>712</v>
      </c>
      <c r="L492" t="s">
        <v>762</v>
      </c>
      <c r="M492" t="s">
        <v>2808</v>
      </c>
      <c r="N492">
        <v>55913</v>
      </c>
      <c r="O492">
        <v>14831</v>
      </c>
      <c r="P492" t="s">
        <v>2809</v>
      </c>
      <c r="Q492">
        <v>2</v>
      </c>
      <c r="R492" t="s">
        <v>2810</v>
      </c>
      <c r="S492" t="s">
        <v>2811</v>
      </c>
      <c r="T492">
        <v>182</v>
      </c>
      <c r="U492" t="s">
        <v>37</v>
      </c>
      <c r="V492" t="s">
        <v>38</v>
      </c>
      <c r="W492" t="s">
        <v>585</v>
      </c>
      <c r="Y492">
        <v>1997</v>
      </c>
      <c r="Z492">
        <v>1000</v>
      </c>
      <c r="AA492">
        <v>6.9</v>
      </c>
      <c r="AB492">
        <v>2.35</v>
      </c>
      <c r="AC492">
        <v>0</v>
      </c>
    </row>
    <row r="493" spans="1:29">
      <c r="A493" t="s">
        <v>28</v>
      </c>
      <c r="C493" t="s">
        <v>646</v>
      </c>
      <c r="D493">
        <v>258</v>
      </c>
      <c r="E493">
        <v>89</v>
      </c>
      <c r="F493">
        <v>84</v>
      </c>
      <c r="G493">
        <v>1000</v>
      </c>
      <c r="H493" t="s">
        <v>2812</v>
      </c>
      <c r="I493">
        <v>13000</v>
      </c>
      <c r="J493">
        <v>38542418</v>
      </c>
      <c r="K493" t="s">
        <v>2813</v>
      </c>
      <c r="L493" t="s">
        <v>977</v>
      </c>
      <c r="M493" t="s">
        <v>2814</v>
      </c>
      <c r="N493">
        <v>151424</v>
      </c>
      <c r="O493">
        <v>18132</v>
      </c>
      <c r="P493" t="s">
        <v>2815</v>
      </c>
      <c r="Q493">
        <v>5</v>
      </c>
      <c r="R493" t="s">
        <v>2816</v>
      </c>
      <c r="S493" t="s">
        <v>2817</v>
      </c>
      <c r="T493">
        <v>252</v>
      </c>
      <c r="U493" t="s">
        <v>37</v>
      </c>
      <c r="V493" t="s">
        <v>38</v>
      </c>
      <c r="W493" t="s">
        <v>39</v>
      </c>
      <c r="X493">
        <v>80000000</v>
      </c>
      <c r="Y493">
        <v>2009</v>
      </c>
      <c r="Z493">
        <v>1000</v>
      </c>
      <c r="AA493">
        <v>6.3</v>
      </c>
      <c r="AB493">
        <v>2.35</v>
      </c>
      <c r="AC493">
        <v>0</v>
      </c>
    </row>
    <row r="494" spans="1:29">
      <c r="A494" t="s">
        <v>28</v>
      </c>
      <c r="C494" t="s">
        <v>1489</v>
      </c>
      <c r="D494">
        <v>162</v>
      </c>
      <c r="E494">
        <v>145</v>
      </c>
      <c r="F494">
        <v>79</v>
      </c>
      <c r="G494">
        <v>183</v>
      </c>
      <c r="H494" t="s">
        <v>2818</v>
      </c>
      <c r="I494">
        <v>981</v>
      </c>
      <c r="J494">
        <v>34566746</v>
      </c>
      <c r="K494" t="s">
        <v>2819</v>
      </c>
      <c r="L494" t="s">
        <v>352</v>
      </c>
      <c r="M494" t="s">
        <v>2820</v>
      </c>
      <c r="N494">
        <v>45231</v>
      </c>
      <c r="O494">
        <v>1825</v>
      </c>
      <c r="P494" t="s">
        <v>2821</v>
      </c>
      <c r="Q494">
        <v>1</v>
      </c>
      <c r="R494" t="s">
        <v>2822</v>
      </c>
      <c r="S494" t="s">
        <v>2823</v>
      </c>
      <c r="T494">
        <v>315</v>
      </c>
      <c r="U494" t="s">
        <v>37</v>
      </c>
      <c r="V494" t="s">
        <v>38</v>
      </c>
      <c r="W494" t="s">
        <v>39</v>
      </c>
      <c r="X494">
        <v>80000000</v>
      </c>
      <c r="Y494">
        <v>2000</v>
      </c>
      <c r="Z494">
        <v>274</v>
      </c>
      <c r="AA494">
        <v>7.3</v>
      </c>
      <c r="AB494">
        <v>1.85</v>
      </c>
      <c r="AC494">
        <v>0</v>
      </c>
    </row>
    <row r="495" spans="1:29">
      <c r="A495" t="s">
        <v>28</v>
      </c>
      <c r="C495" t="s">
        <v>499</v>
      </c>
      <c r="D495">
        <v>61</v>
      </c>
      <c r="E495">
        <v>114</v>
      </c>
      <c r="F495">
        <v>357</v>
      </c>
      <c r="G495">
        <v>366</v>
      </c>
      <c r="H495" t="s">
        <v>2824</v>
      </c>
      <c r="I495">
        <v>13000</v>
      </c>
      <c r="J495">
        <v>32885565</v>
      </c>
      <c r="K495" t="s">
        <v>712</v>
      </c>
      <c r="L495" t="s">
        <v>1784</v>
      </c>
      <c r="M495" t="s">
        <v>2825</v>
      </c>
      <c r="N495">
        <v>53132</v>
      </c>
      <c r="O495">
        <v>25126</v>
      </c>
      <c r="P495" t="s">
        <v>2826</v>
      </c>
      <c r="Q495">
        <v>0</v>
      </c>
      <c r="R495" t="s">
        <v>2827</v>
      </c>
      <c r="S495" t="s">
        <v>2828</v>
      </c>
      <c r="T495">
        <v>101</v>
      </c>
      <c r="U495" t="s">
        <v>37</v>
      </c>
      <c r="V495" t="s">
        <v>38</v>
      </c>
      <c r="W495" t="s">
        <v>39</v>
      </c>
      <c r="X495">
        <v>80000000</v>
      </c>
      <c r="Y495">
        <v>1996</v>
      </c>
      <c r="Z495">
        <v>10000</v>
      </c>
      <c r="AA495">
        <v>5.8</v>
      </c>
      <c r="AB495">
        <v>1.85</v>
      </c>
      <c r="AC495">
        <v>0</v>
      </c>
    </row>
    <row r="496" spans="1:29">
      <c r="A496" t="s">
        <v>28</v>
      </c>
      <c r="C496" t="s">
        <v>2829</v>
      </c>
      <c r="D496">
        <v>113</v>
      </c>
      <c r="E496">
        <v>87</v>
      </c>
      <c r="F496">
        <v>43</v>
      </c>
      <c r="G496">
        <v>210</v>
      </c>
      <c r="H496" t="s">
        <v>2830</v>
      </c>
      <c r="I496">
        <v>882</v>
      </c>
      <c r="J496">
        <v>36073232</v>
      </c>
      <c r="K496" t="s">
        <v>2831</v>
      </c>
      <c r="L496" t="s">
        <v>2832</v>
      </c>
      <c r="M496" t="s">
        <v>2833</v>
      </c>
      <c r="N496">
        <v>8913</v>
      </c>
      <c r="O496">
        <v>1971</v>
      </c>
      <c r="P496" t="s">
        <v>2834</v>
      </c>
      <c r="Q496">
        <v>0</v>
      </c>
      <c r="R496" t="s">
        <v>2835</v>
      </c>
      <c r="S496" t="s">
        <v>2836</v>
      </c>
      <c r="T496">
        <v>66</v>
      </c>
      <c r="U496" t="s">
        <v>37</v>
      </c>
      <c r="V496" t="s">
        <v>38</v>
      </c>
      <c r="W496" t="s">
        <v>95</v>
      </c>
      <c r="X496">
        <v>80000000</v>
      </c>
      <c r="Y496">
        <v>2013</v>
      </c>
      <c r="Z496">
        <v>396</v>
      </c>
      <c r="AA496">
        <v>5.2</v>
      </c>
      <c r="AB496">
        <v>2.35</v>
      </c>
      <c r="AC496">
        <v>0</v>
      </c>
    </row>
    <row r="497" spans="1:29">
      <c r="A497" t="s">
        <v>28</v>
      </c>
      <c r="C497" t="s">
        <v>2837</v>
      </c>
      <c r="D497">
        <v>174</v>
      </c>
      <c r="E497">
        <v>119</v>
      </c>
      <c r="F497">
        <v>64</v>
      </c>
      <c r="G497">
        <v>41</v>
      </c>
      <c r="H497" t="s">
        <v>2235</v>
      </c>
      <c r="I497">
        <v>743</v>
      </c>
      <c r="J497">
        <v>21471685</v>
      </c>
      <c r="K497" t="s">
        <v>73</v>
      </c>
      <c r="L497" t="s">
        <v>2838</v>
      </c>
      <c r="M497" t="s">
        <v>2839</v>
      </c>
      <c r="N497">
        <v>65464</v>
      </c>
      <c r="O497">
        <v>971</v>
      </c>
      <c r="P497" t="s">
        <v>2840</v>
      </c>
      <c r="Q497">
        <v>0</v>
      </c>
      <c r="R497" t="s">
        <v>2841</v>
      </c>
      <c r="S497" t="s">
        <v>2842</v>
      </c>
      <c r="T497">
        <v>1308</v>
      </c>
      <c r="U497" t="s">
        <v>37</v>
      </c>
      <c r="V497" t="s">
        <v>38</v>
      </c>
      <c r="W497" t="s">
        <v>39</v>
      </c>
      <c r="X497">
        <v>44000000</v>
      </c>
      <c r="Y497">
        <v>2000</v>
      </c>
      <c r="Z497">
        <v>117</v>
      </c>
      <c r="AA497">
        <v>2.4</v>
      </c>
      <c r="AB497">
        <v>2.35</v>
      </c>
      <c r="AC497">
        <v>0</v>
      </c>
    </row>
    <row r="498" spans="1:29">
      <c r="A498" t="s">
        <v>28</v>
      </c>
      <c r="C498" t="s">
        <v>2843</v>
      </c>
      <c r="D498">
        <v>101</v>
      </c>
      <c r="E498">
        <v>91</v>
      </c>
      <c r="F498">
        <v>287</v>
      </c>
      <c r="G498">
        <v>695</v>
      </c>
      <c r="H498" t="s">
        <v>2844</v>
      </c>
      <c r="I498">
        <v>3000</v>
      </c>
      <c r="J498">
        <v>20950820</v>
      </c>
      <c r="K498" t="s">
        <v>1177</v>
      </c>
      <c r="L498" t="s">
        <v>500</v>
      </c>
      <c r="M498" t="s">
        <v>2845</v>
      </c>
      <c r="N498">
        <v>24183</v>
      </c>
      <c r="O498">
        <v>5593</v>
      </c>
      <c r="P498" t="s">
        <v>2846</v>
      </c>
      <c r="Q498">
        <v>4</v>
      </c>
      <c r="R498" t="s">
        <v>2847</v>
      </c>
      <c r="S498" t="s">
        <v>2848</v>
      </c>
      <c r="T498">
        <v>160</v>
      </c>
      <c r="U498" t="s">
        <v>37</v>
      </c>
      <c r="V498" t="s">
        <v>767</v>
      </c>
      <c r="W498" t="s">
        <v>95</v>
      </c>
      <c r="X498">
        <v>80000000</v>
      </c>
      <c r="Y498">
        <v>2003</v>
      </c>
      <c r="Z498">
        <v>739</v>
      </c>
      <c r="AA498">
        <v>5.7</v>
      </c>
      <c r="AB498">
        <v>2.35</v>
      </c>
      <c r="AC498">
        <v>665</v>
      </c>
    </row>
    <row r="499" spans="1:29">
      <c r="A499" t="s">
        <v>747</v>
      </c>
      <c r="C499" t="s">
        <v>157</v>
      </c>
      <c r="D499">
        <v>205</v>
      </c>
      <c r="E499">
        <v>118</v>
      </c>
      <c r="F499">
        <v>252</v>
      </c>
      <c r="G499">
        <v>30</v>
      </c>
      <c r="H499" t="s">
        <v>2849</v>
      </c>
      <c r="I499">
        <v>529</v>
      </c>
      <c r="J499">
        <v>19673424</v>
      </c>
      <c r="K499" t="s">
        <v>2850</v>
      </c>
      <c r="L499" t="s">
        <v>2851</v>
      </c>
      <c r="M499" t="s">
        <v>2852</v>
      </c>
      <c r="N499">
        <v>37446</v>
      </c>
      <c r="O499">
        <v>619</v>
      </c>
      <c r="P499" t="s">
        <v>2853</v>
      </c>
      <c r="Q499">
        <v>4</v>
      </c>
      <c r="R499" t="s">
        <v>2854</v>
      </c>
      <c r="S499" t="s">
        <v>2855</v>
      </c>
      <c r="T499">
        <v>232</v>
      </c>
      <c r="U499" t="s">
        <v>37</v>
      </c>
      <c r="V499" t="s">
        <v>38</v>
      </c>
      <c r="W499" t="s">
        <v>39</v>
      </c>
      <c r="X499">
        <v>80000000</v>
      </c>
      <c r="Y499">
        <v>2009</v>
      </c>
      <c r="Z499">
        <v>48</v>
      </c>
      <c r="AA499">
        <v>5.8</v>
      </c>
      <c r="AB499">
        <v>2.35</v>
      </c>
      <c r="AC499">
        <v>0</v>
      </c>
    </row>
    <row r="500" spans="1:29">
      <c r="A500" t="s">
        <v>28</v>
      </c>
      <c r="C500" t="s">
        <v>1058</v>
      </c>
      <c r="D500">
        <v>123</v>
      </c>
      <c r="E500">
        <v>116</v>
      </c>
      <c r="F500">
        <v>503</v>
      </c>
      <c r="G500">
        <v>982</v>
      </c>
      <c r="H500" t="s">
        <v>641</v>
      </c>
      <c r="I500">
        <v>23000</v>
      </c>
      <c r="J500">
        <v>19480739</v>
      </c>
      <c r="K500" t="s">
        <v>73</v>
      </c>
      <c r="L500" t="s">
        <v>333</v>
      </c>
      <c r="M500" t="s">
        <v>2856</v>
      </c>
      <c r="N500">
        <v>53057</v>
      </c>
      <c r="O500">
        <v>43887</v>
      </c>
      <c r="P500" t="s">
        <v>2642</v>
      </c>
      <c r="Q500">
        <v>0</v>
      </c>
      <c r="R500" t="s">
        <v>2857</v>
      </c>
      <c r="S500" t="s">
        <v>2858</v>
      </c>
      <c r="T500">
        <v>457</v>
      </c>
      <c r="U500" t="s">
        <v>37</v>
      </c>
      <c r="V500" t="s">
        <v>38</v>
      </c>
      <c r="W500" t="s">
        <v>39</v>
      </c>
      <c r="X500">
        <v>80000000</v>
      </c>
      <c r="Y500">
        <v>2003</v>
      </c>
      <c r="Z500">
        <v>18000</v>
      </c>
      <c r="AA500">
        <v>5.6</v>
      </c>
      <c r="AB500">
        <v>2.35</v>
      </c>
      <c r="AC500">
        <v>0</v>
      </c>
    </row>
    <row r="501" spans="1:29">
      <c r="A501" t="s">
        <v>28</v>
      </c>
      <c r="C501" t="s">
        <v>2859</v>
      </c>
      <c r="D501">
        <v>79</v>
      </c>
      <c r="E501">
        <v>177</v>
      </c>
      <c r="F501">
        <v>0</v>
      </c>
      <c r="G501">
        <v>582</v>
      </c>
      <c r="H501" t="s">
        <v>2860</v>
      </c>
      <c r="I501">
        <v>766</v>
      </c>
      <c r="J501">
        <v>17593391</v>
      </c>
      <c r="K501" t="s">
        <v>571</v>
      </c>
      <c r="L501" t="s">
        <v>2019</v>
      </c>
      <c r="M501" t="s">
        <v>2861</v>
      </c>
      <c r="N501">
        <v>56403</v>
      </c>
      <c r="O501">
        <v>4346</v>
      </c>
      <c r="P501" t="s">
        <v>2862</v>
      </c>
      <c r="Q501">
        <v>1</v>
      </c>
      <c r="R501" t="s">
        <v>2863</v>
      </c>
      <c r="S501" t="s">
        <v>2864</v>
      </c>
      <c r="T501">
        <v>376</v>
      </c>
      <c r="U501" t="s">
        <v>37</v>
      </c>
      <c r="V501" t="s">
        <v>38</v>
      </c>
      <c r="W501" t="s">
        <v>585</v>
      </c>
      <c r="X501">
        <v>80000000</v>
      </c>
      <c r="Y501">
        <v>1997</v>
      </c>
      <c r="Z501">
        <v>674</v>
      </c>
      <c r="AA501">
        <v>6</v>
      </c>
      <c r="AB501">
        <v>2.35</v>
      </c>
      <c r="AC501">
        <v>0</v>
      </c>
    </row>
    <row r="502" spans="1:29">
      <c r="A502" t="s">
        <v>28</v>
      </c>
      <c r="C502" t="s">
        <v>845</v>
      </c>
      <c r="D502">
        <v>61</v>
      </c>
      <c r="E502">
        <v>97</v>
      </c>
      <c r="F502">
        <v>750</v>
      </c>
      <c r="G502">
        <v>231</v>
      </c>
      <c r="H502" t="s">
        <v>2315</v>
      </c>
      <c r="I502">
        <v>1000</v>
      </c>
      <c r="J502">
        <v>18318000</v>
      </c>
      <c r="K502" t="s">
        <v>2449</v>
      </c>
      <c r="L502" t="s">
        <v>2865</v>
      </c>
      <c r="M502" t="s">
        <v>2866</v>
      </c>
      <c r="N502">
        <v>24868</v>
      </c>
      <c r="O502">
        <v>2521</v>
      </c>
      <c r="P502" t="s">
        <v>2867</v>
      </c>
      <c r="Q502">
        <v>0</v>
      </c>
      <c r="R502" t="s">
        <v>2868</v>
      </c>
      <c r="S502" t="s">
        <v>2869</v>
      </c>
      <c r="T502">
        <v>216</v>
      </c>
      <c r="U502" t="s">
        <v>37</v>
      </c>
      <c r="V502" t="s">
        <v>370</v>
      </c>
      <c r="W502" t="s">
        <v>277</v>
      </c>
      <c r="X502">
        <v>80000000</v>
      </c>
      <c r="Y502">
        <v>1998</v>
      </c>
      <c r="Z502">
        <v>971</v>
      </c>
      <c r="AA502">
        <v>5.8</v>
      </c>
      <c r="AB502">
        <v>1.85</v>
      </c>
      <c r="AC502">
        <v>964</v>
      </c>
    </row>
    <row r="503" spans="1:29">
      <c r="A503" t="s">
        <v>28</v>
      </c>
      <c r="C503" t="s">
        <v>1076</v>
      </c>
      <c r="D503">
        <v>202</v>
      </c>
      <c r="E503">
        <v>106</v>
      </c>
      <c r="F503">
        <v>42</v>
      </c>
      <c r="G503">
        <v>612</v>
      </c>
      <c r="H503" t="s">
        <v>2870</v>
      </c>
      <c r="I503">
        <v>14000</v>
      </c>
      <c r="J503">
        <v>27356090</v>
      </c>
      <c r="K503" t="s">
        <v>42</v>
      </c>
      <c r="L503" t="s">
        <v>337</v>
      </c>
      <c r="M503" t="s">
        <v>2871</v>
      </c>
      <c r="N503">
        <v>58752</v>
      </c>
      <c r="O503">
        <v>16922</v>
      </c>
      <c r="P503" t="s">
        <v>2872</v>
      </c>
      <c r="Q503">
        <v>0</v>
      </c>
      <c r="R503" t="s">
        <v>2873</v>
      </c>
      <c r="S503" t="s">
        <v>2874</v>
      </c>
      <c r="T503">
        <v>117</v>
      </c>
      <c r="U503" t="s">
        <v>37</v>
      </c>
      <c r="V503" t="s">
        <v>38</v>
      </c>
      <c r="W503" t="s">
        <v>39</v>
      </c>
      <c r="X503">
        <v>90000000</v>
      </c>
      <c r="Y503">
        <v>2015</v>
      </c>
      <c r="Z503">
        <v>788</v>
      </c>
      <c r="AA503">
        <v>6</v>
      </c>
      <c r="AB503">
        <v>2.35</v>
      </c>
      <c r="AC503">
        <v>21000</v>
      </c>
    </row>
    <row r="504" spans="1:29">
      <c r="A504" t="s">
        <v>28</v>
      </c>
      <c r="C504" t="s">
        <v>2875</v>
      </c>
      <c r="D504">
        <v>145</v>
      </c>
      <c r="E504">
        <v>106</v>
      </c>
      <c r="F504">
        <v>14</v>
      </c>
      <c r="G504">
        <v>0</v>
      </c>
      <c r="H504" t="s">
        <v>2876</v>
      </c>
      <c r="I504">
        <v>2</v>
      </c>
      <c r="J504">
        <v>17473245</v>
      </c>
      <c r="K504" t="s">
        <v>2813</v>
      </c>
      <c r="L504" t="s">
        <v>2877</v>
      </c>
      <c r="M504" t="s">
        <v>2878</v>
      </c>
      <c r="N504">
        <v>47612</v>
      </c>
      <c r="O504">
        <v>2</v>
      </c>
      <c r="P504" t="s">
        <v>2879</v>
      </c>
      <c r="Q504">
        <v>1</v>
      </c>
      <c r="R504" t="s">
        <v>2880</v>
      </c>
      <c r="S504" t="s">
        <v>2881</v>
      </c>
      <c r="T504">
        <v>348</v>
      </c>
      <c r="U504" t="s">
        <v>37</v>
      </c>
      <c r="V504" t="s">
        <v>38</v>
      </c>
      <c r="W504" t="s">
        <v>39</v>
      </c>
      <c r="X504">
        <v>70000000</v>
      </c>
      <c r="Y504">
        <v>2000</v>
      </c>
      <c r="Z504">
        <v>0</v>
      </c>
      <c r="AA504">
        <v>5.7</v>
      </c>
      <c r="AB504">
        <v>2.35</v>
      </c>
      <c r="AC504">
        <v>995</v>
      </c>
    </row>
    <row r="505" spans="1:29">
      <c r="A505" t="s">
        <v>28</v>
      </c>
      <c r="C505" t="s">
        <v>1971</v>
      </c>
      <c r="D505">
        <v>101</v>
      </c>
      <c r="E505">
        <v>94</v>
      </c>
      <c r="F505">
        <v>0</v>
      </c>
      <c r="G505">
        <v>14</v>
      </c>
      <c r="H505" t="s">
        <v>2882</v>
      </c>
      <c r="I505">
        <v>563</v>
      </c>
      <c r="J505">
        <v>15131330</v>
      </c>
      <c r="K505" t="s">
        <v>628</v>
      </c>
      <c r="L505" t="s">
        <v>2883</v>
      </c>
      <c r="M505" t="s">
        <v>2884</v>
      </c>
      <c r="N505">
        <v>25843</v>
      </c>
      <c r="O505">
        <v>683</v>
      </c>
      <c r="P505" t="s">
        <v>2885</v>
      </c>
      <c r="Q505">
        <v>0</v>
      </c>
      <c r="R505" t="s">
        <v>2886</v>
      </c>
      <c r="S505" t="s">
        <v>2887</v>
      </c>
      <c r="T505">
        <v>64</v>
      </c>
      <c r="U505" t="s">
        <v>37</v>
      </c>
      <c r="V505" t="s">
        <v>1465</v>
      </c>
      <c r="W505" t="s">
        <v>95</v>
      </c>
      <c r="X505">
        <v>86000000</v>
      </c>
      <c r="Y505">
        <v>2006</v>
      </c>
      <c r="Z505">
        <v>80</v>
      </c>
      <c r="AA505">
        <v>6</v>
      </c>
      <c r="AB505">
        <v>2.35</v>
      </c>
      <c r="AC505">
        <v>941</v>
      </c>
    </row>
    <row r="506" spans="1:29">
      <c r="A506" t="s">
        <v>28</v>
      </c>
      <c r="C506" t="s">
        <v>2888</v>
      </c>
      <c r="D506">
        <v>113</v>
      </c>
      <c r="E506">
        <v>104</v>
      </c>
      <c r="F506">
        <v>63</v>
      </c>
      <c r="G506">
        <v>7</v>
      </c>
      <c r="H506" t="s">
        <v>2888</v>
      </c>
      <c r="I506">
        <v>67</v>
      </c>
      <c r="J506">
        <v>19406406</v>
      </c>
      <c r="K506" t="s">
        <v>2889</v>
      </c>
      <c r="L506" t="s">
        <v>2890</v>
      </c>
      <c r="M506" t="s">
        <v>2891</v>
      </c>
      <c r="N506">
        <v>7630</v>
      </c>
      <c r="O506">
        <v>152</v>
      </c>
      <c r="P506" t="s">
        <v>2892</v>
      </c>
      <c r="Q506">
        <v>0</v>
      </c>
      <c r="R506" t="s">
        <v>2893</v>
      </c>
      <c r="S506" t="s">
        <v>2894</v>
      </c>
      <c r="T506">
        <v>42</v>
      </c>
      <c r="U506" t="s">
        <v>1464</v>
      </c>
      <c r="V506" t="s">
        <v>1465</v>
      </c>
      <c r="W506" t="s">
        <v>277</v>
      </c>
      <c r="X506">
        <v>40000000</v>
      </c>
      <c r="Y506">
        <v>2009</v>
      </c>
      <c r="Z506">
        <v>63</v>
      </c>
      <c r="AA506">
        <v>7.8</v>
      </c>
      <c r="AB506">
        <v>2.35</v>
      </c>
      <c r="AC506">
        <v>0</v>
      </c>
    </row>
    <row r="507" spans="1:29">
      <c r="A507" t="s">
        <v>28</v>
      </c>
      <c r="C507" t="s">
        <v>1819</v>
      </c>
      <c r="D507">
        <v>113</v>
      </c>
      <c r="E507">
        <v>102</v>
      </c>
      <c r="F507">
        <v>0</v>
      </c>
      <c r="G507">
        <v>212</v>
      </c>
      <c r="H507" t="s">
        <v>2243</v>
      </c>
      <c r="I507">
        <v>1000</v>
      </c>
      <c r="J507">
        <v>1891821</v>
      </c>
      <c r="K507" t="s">
        <v>341</v>
      </c>
      <c r="L507" t="s">
        <v>2038</v>
      </c>
      <c r="M507" t="s">
        <v>2895</v>
      </c>
      <c r="N507">
        <v>16474</v>
      </c>
      <c r="O507">
        <v>1890</v>
      </c>
      <c r="P507" t="s">
        <v>2896</v>
      </c>
      <c r="Q507">
        <v>0</v>
      </c>
      <c r="R507" t="s">
        <v>2897</v>
      </c>
      <c r="S507" t="s">
        <v>2898</v>
      </c>
      <c r="T507">
        <v>301</v>
      </c>
      <c r="U507" t="s">
        <v>37</v>
      </c>
      <c r="V507" t="s">
        <v>56</v>
      </c>
      <c r="W507" t="s">
        <v>39</v>
      </c>
      <c r="X507">
        <v>52000000</v>
      </c>
      <c r="Y507">
        <v>2005</v>
      </c>
      <c r="Z507">
        <v>307</v>
      </c>
      <c r="AA507">
        <v>4.2</v>
      </c>
      <c r="AB507">
        <v>2.35</v>
      </c>
      <c r="AC507">
        <v>785</v>
      </c>
    </row>
    <row r="508" spans="1:29">
      <c r="A508" t="s">
        <v>28</v>
      </c>
      <c r="C508" t="s">
        <v>2331</v>
      </c>
      <c r="D508">
        <v>272</v>
      </c>
      <c r="E508">
        <v>105</v>
      </c>
      <c r="F508">
        <v>545</v>
      </c>
      <c r="G508">
        <v>74</v>
      </c>
      <c r="H508" t="s">
        <v>2899</v>
      </c>
      <c r="I508">
        <v>795</v>
      </c>
      <c r="J508">
        <v>23219748</v>
      </c>
      <c r="K508" t="s">
        <v>2900</v>
      </c>
      <c r="L508" t="s">
        <v>2901</v>
      </c>
      <c r="M508" t="s">
        <v>2902</v>
      </c>
      <c r="N508">
        <v>84508</v>
      </c>
      <c r="O508">
        <v>1099</v>
      </c>
      <c r="P508" t="s">
        <v>2903</v>
      </c>
      <c r="Q508">
        <v>0</v>
      </c>
      <c r="R508" t="s">
        <v>2904</v>
      </c>
      <c r="S508" t="s">
        <v>2905</v>
      </c>
      <c r="T508">
        <v>308</v>
      </c>
      <c r="U508" t="s">
        <v>37</v>
      </c>
      <c r="V508" t="s">
        <v>268</v>
      </c>
      <c r="W508" t="s">
        <v>39</v>
      </c>
      <c r="X508">
        <v>80000000</v>
      </c>
      <c r="Y508">
        <v>2014</v>
      </c>
      <c r="Z508">
        <v>172</v>
      </c>
      <c r="AA508">
        <v>5.6</v>
      </c>
      <c r="AB508">
        <v>2.35</v>
      </c>
      <c r="AC508">
        <v>20000</v>
      </c>
    </row>
    <row r="509" spans="1:29">
      <c r="A509" t="s">
        <v>28</v>
      </c>
      <c r="C509" t="s">
        <v>2906</v>
      </c>
      <c r="D509">
        <v>3</v>
      </c>
      <c r="E509">
        <v>89</v>
      </c>
      <c r="F509">
        <v>0</v>
      </c>
      <c r="G509">
        <v>20</v>
      </c>
      <c r="H509" t="s">
        <v>2907</v>
      </c>
      <c r="I509">
        <v>163</v>
      </c>
      <c r="K509" t="s">
        <v>2908</v>
      </c>
      <c r="L509" t="s">
        <v>2909</v>
      </c>
      <c r="M509" t="s">
        <v>2910</v>
      </c>
      <c r="N509">
        <v>230</v>
      </c>
      <c r="O509">
        <v>370</v>
      </c>
      <c r="P509" t="s">
        <v>2911</v>
      </c>
      <c r="Q509">
        <v>0</v>
      </c>
      <c r="S509" t="s">
        <v>2912</v>
      </c>
      <c r="T509">
        <v>1</v>
      </c>
      <c r="U509" t="s">
        <v>2778</v>
      </c>
      <c r="V509" t="s">
        <v>2913</v>
      </c>
      <c r="W509" t="s">
        <v>95</v>
      </c>
      <c r="X509">
        <v>8000000</v>
      </c>
      <c r="Y509">
        <v>2015</v>
      </c>
      <c r="Z509">
        <v>94</v>
      </c>
      <c r="AA509">
        <v>4.4000000000000004</v>
      </c>
      <c r="AC509">
        <v>138</v>
      </c>
    </row>
    <row r="510" spans="1:29">
      <c r="A510" t="s">
        <v>28</v>
      </c>
      <c r="C510" t="s">
        <v>850</v>
      </c>
      <c r="D510">
        <v>205</v>
      </c>
      <c r="E510">
        <v>135</v>
      </c>
      <c r="F510">
        <v>2000</v>
      </c>
      <c r="G510">
        <v>535</v>
      </c>
      <c r="H510" t="s">
        <v>2914</v>
      </c>
      <c r="I510">
        <v>1000</v>
      </c>
      <c r="J510">
        <v>170708996</v>
      </c>
      <c r="K510" t="s">
        <v>1544</v>
      </c>
      <c r="L510" t="s">
        <v>2865</v>
      </c>
      <c r="M510" t="s">
        <v>2915</v>
      </c>
      <c r="N510">
        <v>610568</v>
      </c>
      <c r="O510">
        <v>2827</v>
      </c>
      <c r="P510" t="s">
        <v>636</v>
      </c>
      <c r="Q510">
        <v>0</v>
      </c>
      <c r="R510" t="s">
        <v>2916</v>
      </c>
      <c r="S510" t="s">
        <v>2917</v>
      </c>
      <c r="T510">
        <v>1171</v>
      </c>
      <c r="U510" t="s">
        <v>37</v>
      </c>
      <c r="V510" t="s">
        <v>38</v>
      </c>
      <c r="W510" t="s">
        <v>39</v>
      </c>
      <c r="X510">
        <v>58000000</v>
      </c>
      <c r="Y510">
        <v>2001</v>
      </c>
      <c r="Z510">
        <v>592</v>
      </c>
      <c r="AA510">
        <v>8.1999999999999993</v>
      </c>
      <c r="AB510">
        <v>1.85</v>
      </c>
      <c r="AC510">
        <v>29000</v>
      </c>
    </row>
    <row r="511" spans="1:29">
      <c r="A511" t="s">
        <v>28</v>
      </c>
      <c r="C511" t="s">
        <v>2386</v>
      </c>
      <c r="D511">
        <v>186</v>
      </c>
      <c r="E511">
        <v>73</v>
      </c>
      <c r="F511">
        <v>28</v>
      </c>
      <c r="G511">
        <v>847</v>
      </c>
      <c r="H511" t="s">
        <v>1384</v>
      </c>
      <c r="I511">
        <v>2000</v>
      </c>
      <c r="J511">
        <v>422783777</v>
      </c>
      <c r="K511" t="s">
        <v>2918</v>
      </c>
      <c r="L511" t="s">
        <v>902</v>
      </c>
      <c r="M511" t="s">
        <v>2919</v>
      </c>
      <c r="N511">
        <v>644348</v>
      </c>
      <c r="O511">
        <v>6458</v>
      </c>
      <c r="P511" t="s">
        <v>2920</v>
      </c>
      <c r="Q511">
        <v>0</v>
      </c>
      <c r="R511" t="s">
        <v>2921</v>
      </c>
      <c r="S511" t="s">
        <v>2922</v>
      </c>
      <c r="T511">
        <v>656</v>
      </c>
      <c r="U511" t="s">
        <v>37</v>
      </c>
      <c r="V511" t="s">
        <v>38</v>
      </c>
      <c r="W511" t="s">
        <v>277</v>
      </c>
      <c r="X511">
        <v>45000000</v>
      </c>
      <c r="Y511">
        <v>1994</v>
      </c>
      <c r="Z511">
        <v>886</v>
      </c>
      <c r="AA511">
        <v>8.5</v>
      </c>
      <c r="AB511">
        <v>1.66</v>
      </c>
      <c r="AC511">
        <v>17000</v>
      </c>
    </row>
    <row r="512" spans="1:29">
      <c r="A512" t="s">
        <v>28</v>
      </c>
      <c r="C512" t="s">
        <v>1511</v>
      </c>
      <c r="D512">
        <v>178</v>
      </c>
      <c r="E512">
        <v>94</v>
      </c>
      <c r="F512">
        <v>62</v>
      </c>
      <c r="G512">
        <v>722</v>
      </c>
      <c r="H512" t="s">
        <v>1072</v>
      </c>
      <c r="I512">
        <v>14000</v>
      </c>
      <c r="J512">
        <v>103812241</v>
      </c>
      <c r="K512" t="s">
        <v>165</v>
      </c>
      <c r="L512" t="s">
        <v>700</v>
      </c>
      <c r="M512" t="s">
        <v>2923</v>
      </c>
      <c r="N512">
        <v>67296</v>
      </c>
      <c r="O512">
        <v>27842</v>
      </c>
      <c r="P512" t="s">
        <v>1980</v>
      </c>
      <c r="Q512">
        <v>3</v>
      </c>
      <c r="R512" t="s">
        <v>2924</v>
      </c>
      <c r="S512" t="s">
        <v>2925</v>
      </c>
      <c r="T512">
        <v>133</v>
      </c>
      <c r="U512" t="s">
        <v>37</v>
      </c>
      <c r="V512" t="s">
        <v>38</v>
      </c>
      <c r="W512" t="s">
        <v>95</v>
      </c>
      <c r="X512">
        <v>79000000</v>
      </c>
      <c r="Y512">
        <v>2012</v>
      </c>
      <c r="Z512">
        <v>12000</v>
      </c>
      <c r="AA512">
        <v>5.8</v>
      </c>
      <c r="AB512">
        <v>1.85</v>
      </c>
      <c r="AC512">
        <v>0</v>
      </c>
    </row>
    <row r="513" spans="1:29">
      <c r="A513" t="s">
        <v>28</v>
      </c>
      <c r="C513" t="s">
        <v>2926</v>
      </c>
      <c r="D513">
        <v>169</v>
      </c>
      <c r="E513">
        <v>95</v>
      </c>
      <c r="F513">
        <v>18</v>
      </c>
      <c r="G513">
        <v>18</v>
      </c>
      <c r="H513" t="s">
        <v>1004</v>
      </c>
      <c r="I513">
        <v>622</v>
      </c>
      <c r="J513">
        <v>119793567</v>
      </c>
      <c r="K513" t="s">
        <v>2927</v>
      </c>
      <c r="L513" t="s">
        <v>2101</v>
      </c>
      <c r="M513" t="s">
        <v>2928</v>
      </c>
      <c r="N513">
        <v>64387</v>
      </c>
      <c r="O513">
        <v>848</v>
      </c>
      <c r="P513" t="s">
        <v>2929</v>
      </c>
      <c r="Q513">
        <v>0</v>
      </c>
      <c r="R513" t="s">
        <v>2930</v>
      </c>
      <c r="S513" t="s">
        <v>2931</v>
      </c>
      <c r="T513">
        <v>85</v>
      </c>
      <c r="U513" t="s">
        <v>37</v>
      </c>
      <c r="V513" t="s">
        <v>38</v>
      </c>
      <c r="W513" t="s">
        <v>95</v>
      </c>
      <c r="X513">
        <v>78000000</v>
      </c>
      <c r="Y513">
        <v>2013</v>
      </c>
      <c r="Z513">
        <v>161</v>
      </c>
      <c r="AA513">
        <v>6.5</v>
      </c>
      <c r="AB513">
        <v>2.35</v>
      </c>
      <c r="AC513">
        <v>15000</v>
      </c>
    </row>
    <row r="514" spans="1:29">
      <c r="A514" t="s">
        <v>28</v>
      </c>
      <c r="C514" t="s">
        <v>260</v>
      </c>
      <c r="D514">
        <v>210</v>
      </c>
      <c r="E514">
        <v>124</v>
      </c>
      <c r="F514">
        <v>420</v>
      </c>
      <c r="G514">
        <v>876</v>
      </c>
      <c r="H514" t="s">
        <v>762</v>
      </c>
      <c r="I514">
        <v>22000</v>
      </c>
      <c r="J514">
        <v>92930005</v>
      </c>
      <c r="K514" t="s">
        <v>2125</v>
      </c>
      <c r="L514" t="s">
        <v>697</v>
      </c>
      <c r="M514" t="s">
        <v>2932</v>
      </c>
      <c r="N514">
        <v>204063</v>
      </c>
      <c r="O514">
        <v>35867</v>
      </c>
      <c r="P514" t="s">
        <v>2933</v>
      </c>
      <c r="Q514">
        <v>0</v>
      </c>
      <c r="R514" t="s">
        <v>2934</v>
      </c>
      <c r="S514" t="s">
        <v>2935</v>
      </c>
      <c r="T514">
        <v>764</v>
      </c>
      <c r="U514" t="s">
        <v>37</v>
      </c>
      <c r="V514" t="s">
        <v>767</v>
      </c>
      <c r="W514" t="s">
        <v>585</v>
      </c>
      <c r="X514">
        <v>78000000</v>
      </c>
      <c r="Y514">
        <v>2002</v>
      </c>
      <c r="Z514">
        <v>12000</v>
      </c>
      <c r="AA514">
        <v>7.2</v>
      </c>
      <c r="AB514">
        <v>2.35</v>
      </c>
      <c r="AC514">
        <v>0</v>
      </c>
    </row>
    <row r="515" spans="1:29">
      <c r="A515" t="s">
        <v>28</v>
      </c>
      <c r="C515" t="s">
        <v>893</v>
      </c>
      <c r="D515">
        <v>140</v>
      </c>
      <c r="E515">
        <v>136</v>
      </c>
      <c r="F515">
        <v>394</v>
      </c>
      <c r="G515">
        <v>1000</v>
      </c>
      <c r="H515" t="s">
        <v>2824</v>
      </c>
      <c r="I515">
        <v>24000</v>
      </c>
      <c r="J515">
        <v>67286731</v>
      </c>
      <c r="K515" t="s">
        <v>136</v>
      </c>
      <c r="L515" t="s">
        <v>82</v>
      </c>
      <c r="M515" t="s">
        <v>2936</v>
      </c>
      <c r="N515">
        <v>67856</v>
      </c>
      <c r="O515">
        <v>36925</v>
      </c>
      <c r="P515" t="s">
        <v>1115</v>
      </c>
      <c r="Q515">
        <v>1</v>
      </c>
      <c r="R515" t="s">
        <v>2937</v>
      </c>
      <c r="S515" t="s">
        <v>2938</v>
      </c>
      <c r="T515">
        <v>345</v>
      </c>
      <c r="U515" t="s">
        <v>37</v>
      </c>
      <c r="V515" t="s">
        <v>38</v>
      </c>
      <c r="W515" t="s">
        <v>39</v>
      </c>
      <c r="X515">
        <v>100000000</v>
      </c>
      <c r="Y515">
        <v>2004</v>
      </c>
      <c r="Z515">
        <v>10000</v>
      </c>
      <c r="AA515">
        <v>6.7</v>
      </c>
      <c r="AB515">
        <v>2.35</v>
      </c>
      <c r="AC515">
        <v>0</v>
      </c>
    </row>
    <row r="516" spans="1:29">
      <c r="A516" t="s">
        <v>28</v>
      </c>
      <c r="C516" t="s">
        <v>2178</v>
      </c>
      <c r="D516">
        <v>156</v>
      </c>
      <c r="E516">
        <v>91</v>
      </c>
      <c r="F516">
        <v>221</v>
      </c>
      <c r="G516">
        <v>553</v>
      </c>
      <c r="H516" t="s">
        <v>2180</v>
      </c>
      <c r="I516">
        <v>14000</v>
      </c>
      <c r="J516">
        <v>74158157</v>
      </c>
      <c r="K516" t="s">
        <v>1671</v>
      </c>
      <c r="L516" t="s">
        <v>2382</v>
      </c>
      <c r="M516" t="s">
        <v>2939</v>
      </c>
      <c r="N516">
        <v>60370</v>
      </c>
      <c r="O516">
        <v>27405</v>
      </c>
      <c r="P516" t="s">
        <v>2940</v>
      </c>
      <c r="Q516">
        <v>2</v>
      </c>
      <c r="R516" t="s">
        <v>2941</v>
      </c>
      <c r="S516" t="s">
        <v>2942</v>
      </c>
      <c r="T516">
        <v>264</v>
      </c>
      <c r="U516" t="s">
        <v>37</v>
      </c>
      <c r="V516" t="s">
        <v>38</v>
      </c>
      <c r="W516" t="s">
        <v>95</v>
      </c>
      <c r="X516">
        <v>79000000</v>
      </c>
      <c r="Y516">
        <v>2011</v>
      </c>
      <c r="Z516">
        <v>11000</v>
      </c>
      <c r="AA516">
        <v>3.4</v>
      </c>
      <c r="AB516">
        <v>1.85</v>
      </c>
      <c r="AC516">
        <v>0</v>
      </c>
    </row>
    <row r="517" spans="1:29">
      <c r="A517" t="s">
        <v>28</v>
      </c>
      <c r="C517" t="s">
        <v>2943</v>
      </c>
      <c r="D517">
        <v>150</v>
      </c>
      <c r="E517">
        <v>107</v>
      </c>
      <c r="F517">
        <v>309</v>
      </c>
      <c r="G517">
        <v>771</v>
      </c>
      <c r="H517" t="s">
        <v>2049</v>
      </c>
      <c r="I517">
        <v>23000</v>
      </c>
      <c r="J517">
        <v>127083765</v>
      </c>
      <c r="K517" t="s">
        <v>334</v>
      </c>
      <c r="L517" t="s">
        <v>333</v>
      </c>
      <c r="M517" t="s">
        <v>2944</v>
      </c>
      <c r="N517">
        <v>191912</v>
      </c>
      <c r="O517">
        <v>25296</v>
      </c>
      <c r="P517" t="s">
        <v>2945</v>
      </c>
      <c r="Q517">
        <v>5</v>
      </c>
      <c r="R517" t="s">
        <v>2946</v>
      </c>
      <c r="S517" t="s">
        <v>2947</v>
      </c>
      <c r="T517">
        <v>370</v>
      </c>
      <c r="U517" t="s">
        <v>37</v>
      </c>
      <c r="V517" t="s">
        <v>38</v>
      </c>
      <c r="W517" t="s">
        <v>39</v>
      </c>
      <c r="X517">
        <v>76000000</v>
      </c>
      <c r="Y517">
        <v>2003</v>
      </c>
      <c r="Z517">
        <v>787</v>
      </c>
      <c r="AA517">
        <v>5.9</v>
      </c>
      <c r="AB517">
        <v>2.35</v>
      </c>
      <c r="AC517">
        <v>0</v>
      </c>
    </row>
    <row r="518" spans="1:29">
      <c r="A518" t="s">
        <v>28</v>
      </c>
      <c r="C518" t="s">
        <v>1161</v>
      </c>
      <c r="D518">
        <v>119</v>
      </c>
      <c r="E518">
        <v>108</v>
      </c>
      <c r="F518">
        <v>54</v>
      </c>
      <c r="G518">
        <v>6000</v>
      </c>
      <c r="H518" t="s">
        <v>80</v>
      </c>
      <c r="I518">
        <v>12000</v>
      </c>
      <c r="J518">
        <v>1339152</v>
      </c>
      <c r="K518" t="s">
        <v>2948</v>
      </c>
      <c r="L518" t="s">
        <v>301</v>
      </c>
      <c r="M518" t="s">
        <v>2949</v>
      </c>
      <c r="N518">
        <v>28276</v>
      </c>
      <c r="O518">
        <v>30230</v>
      </c>
      <c r="P518" t="s">
        <v>662</v>
      </c>
      <c r="Q518">
        <v>1</v>
      </c>
      <c r="R518" t="s">
        <v>2950</v>
      </c>
      <c r="S518" t="s">
        <v>2951</v>
      </c>
      <c r="T518">
        <v>64</v>
      </c>
      <c r="U518" t="s">
        <v>37</v>
      </c>
      <c r="V518" t="s">
        <v>1465</v>
      </c>
      <c r="W518" t="s">
        <v>95</v>
      </c>
      <c r="X518">
        <v>81200000</v>
      </c>
      <c r="Y518">
        <v>2015</v>
      </c>
      <c r="Z518">
        <v>11000</v>
      </c>
      <c r="AA518">
        <v>7.8</v>
      </c>
      <c r="AB518">
        <v>2.35</v>
      </c>
      <c r="AC518">
        <v>31000</v>
      </c>
    </row>
    <row r="519" spans="1:29">
      <c r="A519" t="s">
        <v>28</v>
      </c>
      <c r="C519" t="s">
        <v>2952</v>
      </c>
      <c r="D519">
        <v>232</v>
      </c>
      <c r="E519">
        <v>99</v>
      </c>
      <c r="F519">
        <v>101</v>
      </c>
      <c r="G519">
        <v>327</v>
      </c>
      <c r="H519" t="s">
        <v>2953</v>
      </c>
      <c r="I519">
        <v>1000</v>
      </c>
      <c r="J519">
        <v>15071514</v>
      </c>
      <c r="K519" t="s">
        <v>2954</v>
      </c>
      <c r="L519" t="s">
        <v>2677</v>
      </c>
      <c r="M519" t="s">
        <v>2955</v>
      </c>
      <c r="N519">
        <v>65037</v>
      </c>
      <c r="O519">
        <v>2323</v>
      </c>
      <c r="P519" t="s">
        <v>2956</v>
      </c>
      <c r="Q519">
        <v>2</v>
      </c>
      <c r="R519" t="s">
        <v>2957</v>
      </c>
      <c r="S519" t="s">
        <v>2958</v>
      </c>
      <c r="T519">
        <v>273</v>
      </c>
      <c r="U519" t="s">
        <v>37</v>
      </c>
      <c r="V519" t="s">
        <v>38</v>
      </c>
      <c r="W519" t="s">
        <v>39</v>
      </c>
      <c r="X519">
        <v>80000000</v>
      </c>
      <c r="Y519">
        <v>2007</v>
      </c>
      <c r="Z519">
        <v>422</v>
      </c>
      <c r="AA519">
        <v>5.9</v>
      </c>
      <c r="AB519">
        <v>1.85</v>
      </c>
      <c r="AC519">
        <v>0</v>
      </c>
    </row>
    <row r="520" spans="1:29">
      <c r="A520" t="s">
        <v>28</v>
      </c>
      <c r="C520" t="s">
        <v>2959</v>
      </c>
      <c r="D520">
        <v>49</v>
      </c>
      <c r="E520">
        <v>92</v>
      </c>
      <c r="F520">
        <v>5</v>
      </c>
      <c r="G520">
        <v>924</v>
      </c>
      <c r="H520" t="s">
        <v>793</v>
      </c>
      <c r="I520">
        <v>22000</v>
      </c>
      <c r="J520">
        <v>26000610</v>
      </c>
      <c r="K520" t="s">
        <v>271</v>
      </c>
      <c r="L520" t="s">
        <v>1746</v>
      </c>
      <c r="M520" t="s">
        <v>2960</v>
      </c>
      <c r="N520">
        <v>16611</v>
      </c>
      <c r="O520">
        <v>28050</v>
      </c>
      <c r="P520" t="s">
        <v>2961</v>
      </c>
      <c r="Q520">
        <v>0</v>
      </c>
      <c r="R520" t="s">
        <v>2962</v>
      </c>
      <c r="S520" t="s">
        <v>2963</v>
      </c>
      <c r="T520">
        <v>197</v>
      </c>
      <c r="U520" t="s">
        <v>37</v>
      </c>
      <c r="V520" t="s">
        <v>38</v>
      </c>
      <c r="W520" t="s">
        <v>95</v>
      </c>
      <c r="X520">
        <v>76000000</v>
      </c>
      <c r="Y520">
        <v>2000</v>
      </c>
      <c r="Z520">
        <v>1000</v>
      </c>
      <c r="AA520">
        <v>4.0999999999999996</v>
      </c>
      <c r="AB520">
        <v>1.85</v>
      </c>
      <c r="AC520">
        <v>413</v>
      </c>
    </row>
    <row r="521" spans="1:29">
      <c r="A521" t="s">
        <v>28</v>
      </c>
      <c r="C521" t="s">
        <v>2964</v>
      </c>
      <c r="D521">
        <v>165</v>
      </c>
      <c r="E521">
        <v>87</v>
      </c>
      <c r="F521">
        <v>11</v>
      </c>
      <c r="G521">
        <v>745</v>
      </c>
      <c r="H521" t="s">
        <v>2965</v>
      </c>
      <c r="I521">
        <v>1000</v>
      </c>
      <c r="J521">
        <v>323505540</v>
      </c>
      <c r="K521" t="s">
        <v>2966</v>
      </c>
      <c r="L521" t="s">
        <v>813</v>
      </c>
      <c r="M521" t="s">
        <v>2967</v>
      </c>
      <c r="N521">
        <v>24407</v>
      </c>
      <c r="O521">
        <v>4782</v>
      </c>
      <c r="P521" t="s">
        <v>2968</v>
      </c>
      <c r="Q521">
        <v>0</v>
      </c>
      <c r="R521" t="s">
        <v>2969</v>
      </c>
      <c r="S521" t="s">
        <v>2970</v>
      </c>
      <c r="T521">
        <v>155</v>
      </c>
      <c r="U521" t="s">
        <v>37</v>
      </c>
      <c r="V521" t="s">
        <v>677</v>
      </c>
      <c r="W521" t="s">
        <v>95</v>
      </c>
      <c r="X521">
        <v>75000000</v>
      </c>
      <c r="Y521">
        <v>2016</v>
      </c>
      <c r="Z521">
        <v>904</v>
      </c>
      <c r="AA521">
        <v>6.8</v>
      </c>
      <c r="AB521">
        <v>1.85</v>
      </c>
      <c r="AC521">
        <v>36000</v>
      </c>
    </row>
    <row r="522" spans="1:29">
      <c r="A522" t="s">
        <v>747</v>
      </c>
      <c r="C522" t="s">
        <v>2971</v>
      </c>
      <c r="D522">
        <v>202</v>
      </c>
      <c r="E522">
        <v>110</v>
      </c>
      <c r="F522">
        <v>45</v>
      </c>
      <c r="G522">
        <v>845</v>
      </c>
      <c r="H522" t="s">
        <v>2972</v>
      </c>
      <c r="I522">
        <v>1000</v>
      </c>
      <c r="J522">
        <v>66462600</v>
      </c>
      <c r="K522" t="s">
        <v>31</v>
      </c>
      <c r="L522" t="s">
        <v>686</v>
      </c>
      <c r="M522" t="s">
        <v>2973</v>
      </c>
      <c r="N522">
        <v>141533</v>
      </c>
      <c r="O522">
        <v>4714</v>
      </c>
      <c r="P522" t="s">
        <v>1214</v>
      </c>
      <c r="Q522">
        <v>3</v>
      </c>
      <c r="R522" t="s">
        <v>2974</v>
      </c>
      <c r="S522" t="s">
        <v>2975</v>
      </c>
      <c r="T522">
        <v>786</v>
      </c>
      <c r="U522" t="s">
        <v>37</v>
      </c>
      <c r="V522" t="s">
        <v>38</v>
      </c>
      <c r="W522" t="s">
        <v>39</v>
      </c>
      <c r="X522">
        <v>78000000</v>
      </c>
      <c r="Y522">
        <v>2003</v>
      </c>
      <c r="Z522">
        <v>872</v>
      </c>
      <c r="AA522">
        <v>5.8</v>
      </c>
      <c r="AB522">
        <v>2.35</v>
      </c>
      <c r="AC522">
        <v>0</v>
      </c>
    </row>
    <row r="523" spans="1:29">
      <c r="A523" t="s">
        <v>28</v>
      </c>
      <c r="C523" t="s">
        <v>2976</v>
      </c>
      <c r="D523">
        <v>306</v>
      </c>
      <c r="E523">
        <v>98</v>
      </c>
      <c r="F523">
        <v>275</v>
      </c>
      <c r="G523">
        <v>1000</v>
      </c>
      <c r="H523" t="s">
        <v>2977</v>
      </c>
      <c r="I523">
        <v>7000</v>
      </c>
      <c r="J523">
        <v>368049635</v>
      </c>
      <c r="K523" t="s">
        <v>2100</v>
      </c>
      <c r="L523" t="s">
        <v>518</v>
      </c>
      <c r="M523" t="s">
        <v>2978</v>
      </c>
      <c r="N523">
        <v>286877</v>
      </c>
      <c r="O523">
        <v>11905</v>
      </c>
      <c r="P523" t="s">
        <v>813</v>
      </c>
      <c r="Q523">
        <v>0</v>
      </c>
      <c r="R523" t="s">
        <v>2979</v>
      </c>
      <c r="S523" t="s">
        <v>2980</v>
      </c>
      <c r="T523">
        <v>284</v>
      </c>
      <c r="U523" t="s">
        <v>37</v>
      </c>
      <c r="V523" t="s">
        <v>38</v>
      </c>
      <c r="W523" t="s">
        <v>95</v>
      </c>
      <c r="X523">
        <v>76000000</v>
      </c>
      <c r="Y523">
        <v>2013</v>
      </c>
      <c r="Z523">
        <v>2000</v>
      </c>
      <c r="AA523">
        <v>7.5</v>
      </c>
      <c r="AB523">
        <v>1.85</v>
      </c>
      <c r="AC523">
        <v>56000</v>
      </c>
    </row>
    <row r="524" spans="1:29">
      <c r="A524" t="s">
        <v>28</v>
      </c>
      <c r="C524" t="s">
        <v>428</v>
      </c>
      <c r="D524">
        <v>185</v>
      </c>
      <c r="E524">
        <v>154</v>
      </c>
      <c r="F524">
        <v>776</v>
      </c>
      <c r="G524">
        <v>933</v>
      </c>
      <c r="H524" t="s">
        <v>1522</v>
      </c>
      <c r="I524">
        <v>10000</v>
      </c>
      <c r="J524">
        <v>306124059</v>
      </c>
      <c r="K524" t="s">
        <v>73</v>
      </c>
      <c r="L524" t="s">
        <v>166</v>
      </c>
      <c r="M524" t="s">
        <v>2981</v>
      </c>
      <c r="N524">
        <v>430055</v>
      </c>
      <c r="O524">
        <v>16785</v>
      </c>
      <c r="P524" t="s">
        <v>2982</v>
      </c>
      <c r="Q524">
        <v>0</v>
      </c>
      <c r="R524" t="s">
        <v>2983</v>
      </c>
      <c r="S524" t="s">
        <v>2984</v>
      </c>
      <c r="T524">
        <v>856</v>
      </c>
      <c r="U524" t="s">
        <v>37</v>
      </c>
      <c r="V524" t="s">
        <v>38</v>
      </c>
      <c r="W524" t="s">
        <v>39</v>
      </c>
      <c r="X524">
        <v>75000000</v>
      </c>
      <c r="Y524">
        <v>1996</v>
      </c>
      <c r="Z524">
        <v>2000</v>
      </c>
      <c r="AA524">
        <v>6.9</v>
      </c>
      <c r="AB524">
        <v>2.35</v>
      </c>
      <c r="AC524">
        <v>16000</v>
      </c>
    </row>
    <row r="525" spans="1:29">
      <c r="A525" t="s">
        <v>28</v>
      </c>
      <c r="C525" t="s">
        <v>389</v>
      </c>
      <c r="D525">
        <v>177</v>
      </c>
      <c r="E525">
        <v>129</v>
      </c>
      <c r="F525">
        <v>14000</v>
      </c>
      <c r="G525">
        <v>227</v>
      </c>
      <c r="H525" t="s">
        <v>2985</v>
      </c>
      <c r="I525">
        <v>610</v>
      </c>
      <c r="J525">
        <v>229074524</v>
      </c>
      <c r="K525" t="s">
        <v>73</v>
      </c>
      <c r="L525" t="s">
        <v>2986</v>
      </c>
      <c r="M525" t="s">
        <v>2987</v>
      </c>
      <c r="N525">
        <v>278362</v>
      </c>
      <c r="O525">
        <v>1635</v>
      </c>
      <c r="P525" t="s">
        <v>2988</v>
      </c>
      <c r="Q525">
        <v>0</v>
      </c>
      <c r="R525" t="s">
        <v>2989</v>
      </c>
      <c r="S525" t="s">
        <v>2990</v>
      </c>
      <c r="T525">
        <v>552</v>
      </c>
      <c r="U525" t="s">
        <v>37</v>
      </c>
      <c r="V525" t="s">
        <v>38</v>
      </c>
      <c r="W525" t="s">
        <v>39</v>
      </c>
      <c r="X525">
        <v>73000000</v>
      </c>
      <c r="Y525">
        <v>1997</v>
      </c>
      <c r="Z525">
        <v>506</v>
      </c>
      <c r="AA525">
        <v>6.5</v>
      </c>
      <c r="AB525">
        <v>1.85</v>
      </c>
      <c r="AC525">
        <v>0</v>
      </c>
    </row>
    <row r="526" spans="1:29">
      <c r="A526" t="s">
        <v>28</v>
      </c>
      <c r="C526" t="s">
        <v>801</v>
      </c>
      <c r="D526">
        <v>181</v>
      </c>
      <c r="E526">
        <v>86</v>
      </c>
      <c r="F526">
        <v>35</v>
      </c>
      <c r="G526">
        <v>179</v>
      </c>
      <c r="H526" t="s">
        <v>806</v>
      </c>
      <c r="I526">
        <v>851</v>
      </c>
      <c r="J526">
        <v>193136719</v>
      </c>
      <c r="K526" t="s">
        <v>471</v>
      </c>
      <c r="L526" t="s">
        <v>802</v>
      </c>
      <c r="M526" t="s">
        <v>2991</v>
      </c>
      <c r="N526">
        <v>266636</v>
      </c>
      <c r="O526">
        <v>1777</v>
      </c>
      <c r="P526" t="s">
        <v>1152</v>
      </c>
      <c r="Q526">
        <v>0</v>
      </c>
      <c r="R526" t="s">
        <v>2992</v>
      </c>
      <c r="S526" t="s">
        <v>2993</v>
      </c>
      <c r="T526">
        <v>385</v>
      </c>
      <c r="U526" t="s">
        <v>37</v>
      </c>
      <c r="V526" t="s">
        <v>38</v>
      </c>
      <c r="W526" t="s">
        <v>95</v>
      </c>
      <c r="X526">
        <v>75000000</v>
      </c>
      <c r="Y526">
        <v>2005</v>
      </c>
      <c r="Z526">
        <v>436</v>
      </c>
      <c r="AA526">
        <v>6.9</v>
      </c>
      <c r="AB526">
        <v>1.85</v>
      </c>
      <c r="AC526">
        <v>0</v>
      </c>
    </row>
    <row r="527" spans="1:29">
      <c r="A527" t="s">
        <v>28</v>
      </c>
      <c r="C527" t="s">
        <v>1217</v>
      </c>
      <c r="D527">
        <v>372</v>
      </c>
      <c r="E527">
        <v>109</v>
      </c>
      <c r="F527">
        <v>0</v>
      </c>
      <c r="G527">
        <v>18</v>
      </c>
      <c r="H527" t="s">
        <v>2994</v>
      </c>
      <c r="I527">
        <v>16000</v>
      </c>
      <c r="J527">
        <v>35286428</v>
      </c>
      <c r="K527" t="s">
        <v>2683</v>
      </c>
      <c r="L527" t="s">
        <v>380</v>
      </c>
      <c r="M527" t="s">
        <v>2995</v>
      </c>
      <c r="N527">
        <v>361767</v>
      </c>
      <c r="O527">
        <v>16479</v>
      </c>
      <c r="P527" t="s">
        <v>2996</v>
      </c>
      <c r="Q527">
        <v>0</v>
      </c>
      <c r="R527" t="s">
        <v>2997</v>
      </c>
      <c r="S527" t="s">
        <v>2998</v>
      </c>
      <c r="T527">
        <v>1206</v>
      </c>
      <c r="U527" t="s">
        <v>37</v>
      </c>
      <c r="V527" t="s">
        <v>38</v>
      </c>
      <c r="W527" t="s">
        <v>585</v>
      </c>
      <c r="X527">
        <v>76000000</v>
      </c>
      <c r="Y527">
        <v>2006</v>
      </c>
      <c r="Z527">
        <v>430</v>
      </c>
      <c r="AA527">
        <v>7.9</v>
      </c>
      <c r="AB527">
        <v>1.85</v>
      </c>
      <c r="AC527">
        <v>17000</v>
      </c>
    </row>
    <row r="528" spans="1:29">
      <c r="A528" t="s">
        <v>28</v>
      </c>
      <c r="C528" t="s">
        <v>118</v>
      </c>
      <c r="D528">
        <v>290</v>
      </c>
      <c r="E528">
        <v>104</v>
      </c>
      <c r="F528">
        <v>0</v>
      </c>
      <c r="G528">
        <v>505</v>
      </c>
      <c r="H528" t="s">
        <v>2999</v>
      </c>
      <c r="I528">
        <v>20000</v>
      </c>
      <c r="J528">
        <v>157299717</v>
      </c>
      <c r="K528" t="s">
        <v>73</v>
      </c>
      <c r="L528" t="s">
        <v>263</v>
      </c>
      <c r="M528" t="s">
        <v>3000</v>
      </c>
      <c r="N528">
        <v>452928</v>
      </c>
      <c r="O528">
        <v>21397</v>
      </c>
      <c r="P528" t="s">
        <v>1286</v>
      </c>
      <c r="Q528">
        <v>0</v>
      </c>
      <c r="R528" t="s">
        <v>3001</v>
      </c>
      <c r="S528" t="s">
        <v>3002</v>
      </c>
      <c r="T528">
        <v>1401</v>
      </c>
      <c r="U528" t="s">
        <v>37</v>
      </c>
      <c r="V528" t="s">
        <v>38</v>
      </c>
      <c r="W528" t="s">
        <v>39</v>
      </c>
      <c r="X528">
        <v>75000000</v>
      </c>
      <c r="Y528">
        <v>2000</v>
      </c>
      <c r="Z528">
        <v>764</v>
      </c>
      <c r="AA528">
        <v>7.4</v>
      </c>
      <c r="AB528">
        <v>2.35</v>
      </c>
      <c r="AC528">
        <v>0</v>
      </c>
    </row>
    <row r="529" spans="1:29">
      <c r="A529" t="s">
        <v>28</v>
      </c>
      <c r="C529" t="s">
        <v>2156</v>
      </c>
      <c r="D529">
        <v>316</v>
      </c>
      <c r="E529">
        <v>110</v>
      </c>
      <c r="F529">
        <v>335</v>
      </c>
      <c r="G529">
        <v>988</v>
      </c>
      <c r="H529" t="s">
        <v>466</v>
      </c>
      <c r="I529">
        <v>11000</v>
      </c>
      <c r="J529">
        <v>134568845</v>
      </c>
      <c r="K529" t="s">
        <v>3003</v>
      </c>
      <c r="L529" t="s">
        <v>565</v>
      </c>
      <c r="M529" t="s">
        <v>3004</v>
      </c>
      <c r="N529">
        <v>299852</v>
      </c>
      <c r="O529">
        <v>25763</v>
      </c>
      <c r="P529" t="s">
        <v>329</v>
      </c>
      <c r="Q529">
        <v>0</v>
      </c>
      <c r="R529" t="s">
        <v>3005</v>
      </c>
      <c r="S529" t="s">
        <v>3006</v>
      </c>
      <c r="T529">
        <v>713</v>
      </c>
      <c r="U529" t="s">
        <v>37</v>
      </c>
      <c r="V529" t="s">
        <v>38</v>
      </c>
      <c r="W529" t="s">
        <v>585</v>
      </c>
      <c r="X529">
        <v>75000000</v>
      </c>
      <c r="Y529">
        <v>2008</v>
      </c>
      <c r="Z529">
        <v>11000</v>
      </c>
      <c r="AA529">
        <v>6.7</v>
      </c>
      <c r="AB529">
        <v>2.35</v>
      </c>
      <c r="AC529">
        <v>0</v>
      </c>
    </row>
    <row r="530" spans="1:29">
      <c r="A530" t="s">
        <v>28</v>
      </c>
      <c r="C530" t="s">
        <v>278</v>
      </c>
      <c r="D530">
        <v>122</v>
      </c>
      <c r="E530">
        <v>136</v>
      </c>
      <c r="F530">
        <v>0</v>
      </c>
      <c r="G530">
        <v>904</v>
      </c>
      <c r="H530" t="s">
        <v>3007</v>
      </c>
      <c r="I530">
        <v>12000</v>
      </c>
      <c r="J530">
        <v>134006721</v>
      </c>
      <c r="K530" t="s">
        <v>50</v>
      </c>
      <c r="L530" t="s">
        <v>705</v>
      </c>
      <c r="M530" t="s">
        <v>3008</v>
      </c>
      <c r="N530">
        <v>259492</v>
      </c>
      <c r="O530">
        <v>15999</v>
      </c>
      <c r="P530" t="s">
        <v>3009</v>
      </c>
      <c r="Q530">
        <v>1</v>
      </c>
      <c r="R530" t="s">
        <v>3010</v>
      </c>
      <c r="S530" t="s">
        <v>3011</v>
      </c>
      <c r="T530">
        <v>415</v>
      </c>
      <c r="U530" t="s">
        <v>37</v>
      </c>
      <c r="V530" t="s">
        <v>38</v>
      </c>
      <c r="W530" t="s">
        <v>585</v>
      </c>
      <c r="X530">
        <v>75000000</v>
      </c>
      <c r="Y530">
        <v>1996</v>
      </c>
      <c r="Z530">
        <v>2000</v>
      </c>
      <c r="AA530">
        <v>7.4</v>
      </c>
      <c r="AB530">
        <v>2.35</v>
      </c>
      <c r="AC530">
        <v>51000</v>
      </c>
    </row>
    <row r="531" spans="1:29">
      <c r="A531" t="s">
        <v>28</v>
      </c>
      <c r="C531" t="s">
        <v>1278</v>
      </c>
      <c r="D531">
        <v>164</v>
      </c>
      <c r="E531">
        <v>115</v>
      </c>
      <c r="F531">
        <v>107</v>
      </c>
      <c r="G531">
        <v>241</v>
      </c>
      <c r="H531" t="s">
        <v>3012</v>
      </c>
      <c r="I531">
        <v>835</v>
      </c>
      <c r="J531">
        <v>195329763</v>
      </c>
      <c r="K531" t="s">
        <v>1035</v>
      </c>
      <c r="L531" t="s">
        <v>2107</v>
      </c>
      <c r="M531" t="s">
        <v>3013</v>
      </c>
      <c r="N531">
        <v>194249</v>
      </c>
      <c r="O531">
        <v>1815</v>
      </c>
      <c r="P531" t="s">
        <v>3014</v>
      </c>
      <c r="Q531">
        <v>0</v>
      </c>
      <c r="R531" t="s">
        <v>3015</v>
      </c>
      <c r="S531" t="s">
        <v>3016</v>
      </c>
      <c r="T531">
        <v>253</v>
      </c>
      <c r="U531" t="s">
        <v>37</v>
      </c>
      <c r="V531" t="s">
        <v>38</v>
      </c>
      <c r="W531" t="s">
        <v>95</v>
      </c>
      <c r="X531">
        <v>80000000</v>
      </c>
      <c r="Y531">
        <v>2006</v>
      </c>
      <c r="Z531">
        <v>590</v>
      </c>
      <c r="AA531">
        <v>6.9</v>
      </c>
      <c r="AB531">
        <v>1.85</v>
      </c>
      <c r="AC531">
        <v>0</v>
      </c>
    </row>
    <row r="532" spans="1:29">
      <c r="A532" t="s">
        <v>28</v>
      </c>
      <c r="C532" t="s">
        <v>2467</v>
      </c>
      <c r="D532">
        <v>147</v>
      </c>
      <c r="E532">
        <v>99</v>
      </c>
      <c r="F532">
        <v>88</v>
      </c>
      <c r="G532">
        <v>328</v>
      </c>
      <c r="H532" t="s">
        <v>3017</v>
      </c>
      <c r="I532">
        <v>11000</v>
      </c>
      <c r="J532">
        <v>120776832</v>
      </c>
      <c r="K532" t="s">
        <v>1681</v>
      </c>
      <c r="L532" t="s">
        <v>2180</v>
      </c>
      <c r="M532" t="s">
        <v>3018</v>
      </c>
      <c r="N532">
        <v>266103</v>
      </c>
      <c r="O532">
        <v>12952</v>
      </c>
      <c r="P532" t="s">
        <v>3019</v>
      </c>
      <c r="Q532">
        <v>2</v>
      </c>
      <c r="R532" t="s">
        <v>3020</v>
      </c>
      <c r="S532" t="s">
        <v>3021</v>
      </c>
      <c r="T532">
        <v>456</v>
      </c>
      <c r="U532" t="s">
        <v>37</v>
      </c>
      <c r="V532" t="s">
        <v>38</v>
      </c>
      <c r="W532" t="s">
        <v>39</v>
      </c>
      <c r="X532">
        <v>75000000</v>
      </c>
      <c r="Y532">
        <v>2004</v>
      </c>
      <c r="Z532">
        <v>427</v>
      </c>
      <c r="AA532">
        <v>6.8</v>
      </c>
      <c r="AB532">
        <v>2.35</v>
      </c>
      <c r="AC532">
        <v>11000</v>
      </c>
    </row>
    <row r="533" spans="1:29">
      <c r="A533" t="s">
        <v>28</v>
      </c>
      <c r="C533" t="s">
        <v>2612</v>
      </c>
      <c r="D533">
        <v>219</v>
      </c>
      <c r="E533">
        <v>117</v>
      </c>
      <c r="F533">
        <v>163</v>
      </c>
      <c r="G533">
        <v>260</v>
      </c>
      <c r="H533" t="s">
        <v>3022</v>
      </c>
      <c r="I533">
        <v>719</v>
      </c>
      <c r="J533">
        <v>118823091</v>
      </c>
      <c r="K533" t="s">
        <v>3023</v>
      </c>
      <c r="L533" t="s">
        <v>3024</v>
      </c>
      <c r="M533" t="s">
        <v>3025</v>
      </c>
      <c r="N533">
        <v>98693</v>
      </c>
      <c r="O533">
        <v>1673</v>
      </c>
      <c r="P533" t="s">
        <v>3026</v>
      </c>
      <c r="Q533">
        <v>9</v>
      </c>
      <c r="R533" t="s">
        <v>3027</v>
      </c>
      <c r="S533" t="s">
        <v>3028</v>
      </c>
      <c r="T533">
        <v>401</v>
      </c>
      <c r="U533" t="s">
        <v>37</v>
      </c>
      <c r="V533" t="s">
        <v>38</v>
      </c>
      <c r="W533" t="s">
        <v>95</v>
      </c>
      <c r="X533">
        <v>75000000</v>
      </c>
      <c r="Y533">
        <v>2007</v>
      </c>
      <c r="Z533">
        <v>339</v>
      </c>
      <c r="AA533">
        <v>6.7</v>
      </c>
      <c r="AB533">
        <v>2.35</v>
      </c>
      <c r="AC533">
        <v>0</v>
      </c>
    </row>
    <row r="534" spans="1:29">
      <c r="A534" t="s">
        <v>28</v>
      </c>
      <c r="C534" t="s">
        <v>2066</v>
      </c>
      <c r="D534">
        <v>167</v>
      </c>
      <c r="E534">
        <v>125</v>
      </c>
      <c r="F534">
        <v>212</v>
      </c>
      <c r="G534">
        <v>394</v>
      </c>
      <c r="H534" t="s">
        <v>3029</v>
      </c>
      <c r="I534">
        <v>613</v>
      </c>
      <c r="J534">
        <v>41814863</v>
      </c>
      <c r="K534" t="s">
        <v>3030</v>
      </c>
      <c r="L534" t="s">
        <v>1099</v>
      </c>
      <c r="M534" t="s">
        <v>3031</v>
      </c>
      <c r="N534">
        <v>28635</v>
      </c>
      <c r="O534">
        <v>1970</v>
      </c>
      <c r="P534" t="s">
        <v>3032</v>
      </c>
      <c r="Q534">
        <v>0</v>
      </c>
      <c r="R534" t="s">
        <v>3033</v>
      </c>
      <c r="S534" t="s">
        <v>3034</v>
      </c>
      <c r="T534">
        <v>308</v>
      </c>
      <c r="U534" t="s">
        <v>37</v>
      </c>
      <c r="V534" t="s">
        <v>38</v>
      </c>
      <c r="W534" t="s">
        <v>585</v>
      </c>
      <c r="X534">
        <v>50000000</v>
      </c>
      <c r="Y534">
        <v>2004</v>
      </c>
      <c r="Z534">
        <v>422</v>
      </c>
      <c r="AA534">
        <v>5.0999999999999996</v>
      </c>
      <c r="AB534">
        <v>2</v>
      </c>
      <c r="AC534">
        <v>893</v>
      </c>
    </row>
    <row r="535" spans="1:29">
      <c r="A535" t="s">
        <v>28</v>
      </c>
      <c r="C535" t="s">
        <v>3035</v>
      </c>
      <c r="D535">
        <v>70</v>
      </c>
      <c r="E535">
        <v>110</v>
      </c>
      <c r="F535">
        <v>16</v>
      </c>
      <c r="G535">
        <v>692</v>
      </c>
      <c r="H535" t="s">
        <v>1835</v>
      </c>
      <c r="I535">
        <v>2000</v>
      </c>
      <c r="J535">
        <v>97360069</v>
      </c>
      <c r="K535" t="s">
        <v>3036</v>
      </c>
      <c r="L535" t="s">
        <v>902</v>
      </c>
      <c r="M535" t="s">
        <v>3037</v>
      </c>
      <c r="N535">
        <v>36491</v>
      </c>
      <c r="O535">
        <v>5320</v>
      </c>
      <c r="P535" t="s">
        <v>725</v>
      </c>
      <c r="Q535">
        <v>0</v>
      </c>
      <c r="R535" t="s">
        <v>3038</v>
      </c>
      <c r="S535" t="s">
        <v>3039</v>
      </c>
      <c r="T535">
        <v>231</v>
      </c>
      <c r="U535" t="s">
        <v>37</v>
      </c>
      <c r="V535" t="s">
        <v>38</v>
      </c>
      <c r="W535" t="s">
        <v>95</v>
      </c>
      <c r="X535">
        <v>75000000</v>
      </c>
      <c r="Y535">
        <v>1999</v>
      </c>
      <c r="Z535">
        <v>710</v>
      </c>
      <c r="AA535">
        <v>4.0999999999999996</v>
      </c>
      <c r="AB535">
        <v>1.85</v>
      </c>
      <c r="AC535">
        <v>509</v>
      </c>
    </row>
    <row r="536" spans="1:29">
      <c r="A536" t="s">
        <v>28</v>
      </c>
      <c r="C536" t="s">
        <v>1114</v>
      </c>
      <c r="D536">
        <v>384</v>
      </c>
      <c r="E536">
        <v>125</v>
      </c>
      <c r="F536">
        <v>255</v>
      </c>
      <c r="G536">
        <v>963</v>
      </c>
      <c r="H536" t="s">
        <v>329</v>
      </c>
      <c r="I536">
        <v>11000</v>
      </c>
      <c r="J536">
        <v>117698894</v>
      </c>
      <c r="K536" t="s">
        <v>2215</v>
      </c>
      <c r="L536" t="s">
        <v>466</v>
      </c>
      <c r="M536" t="s">
        <v>3040</v>
      </c>
      <c r="N536">
        <v>447979</v>
      </c>
      <c r="O536">
        <v>13312</v>
      </c>
      <c r="P536" t="s">
        <v>3041</v>
      </c>
      <c r="Q536">
        <v>6</v>
      </c>
      <c r="R536" t="s">
        <v>3042</v>
      </c>
      <c r="S536" t="s">
        <v>3043</v>
      </c>
      <c r="T536">
        <v>629</v>
      </c>
      <c r="U536" t="s">
        <v>37</v>
      </c>
      <c r="V536" t="s">
        <v>38</v>
      </c>
      <c r="W536" t="s">
        <v>39</v>
      </c>
      <c r="X536">
        <v>75000000</v>
      </c>
      <c r="Y536">
        <v>2013</v>
      </c>
      <c r="Z536">
        <v>988</v>
      </c>
      <c r="AA536">
        <v>7.3</v>
      </c>
      <c r="AB536">
        <v>2.35</v>
      </c>
      <c r="AC536">
        <v>105000</v>
      </c>
    </row>
    <row r="537" spans="1:29">
      <c r="A537" t="s">
        <v>28</v>
      </c>
      <c r="C537" t="s">
        <v>2178</v>
      </c>
      <c r="D537">
        <v>179</v>
      </c>
      <c r="E537">
        <v>102</v>
      </c>
      <c r="F537">
        <v>221</v>
      </c>
      <c r="G537">
        <v>4000</v>
      </c>
      <c r="H537" t="s">
        <v>2180</v>
      </c>
      <c r="I537">
        <v>12000</v>
      </c>
      <c r="J537">
        <v>162001186</v>
      </c>
      <c r="K537" t="s">
        <v>1671</v>
      </c>
      <c r="L537" t="s">
        <v>272</v>
      </c>
      <c r="M537" t="s">
        <v>3044</v>
      </c>
      <c r="N537">
        <v>181443</v>
      </c>
      <c r="O537">
        <v>28497</v>
      </c>
      <c r="P537" t="s">
        <v>493</v>
      </c>
      <c r="Q537">
        <v>4</v>
      </c>
      <c r="R537" t="s">
        <v>3045</v>
      </c>
      <c r="S537" t="s">
        <v>3046</v>
      </c>
      <c r="T537">
        <v>311</v>
      </c>
      <c r="U537" t="s">
        <v>37</v>
      </c>
      <c r="V537" t="s">
        <v>38</v>
      </c>
      <c r="W537" t="s">
        <v>39</v>
      </c>
      <c r="X537">
        <v>80000000</v>
      </c>
      <c r="Y537">
        <v>2010</v>
      </c>
      <c r="Z537">
        <v>11000</v>
      </c>
      <c r="AA537">
        <v>6</v>
      </c>
      <c r="AB537">
        <v>1.85</v>
      </c>
      <c r="AC537">
        <v>12000</v>
      </c>
    </row>
    <row r="538" spans="1:29">
      <c r="A538" t="s">
        <v>28</v>
      </c>
      <c r="C538" t="s">
        <v>389</v>
      </c>
      <c r="D538">
        <v>151</v>
      </c>
      <c r="E538">
        <v>128</v>
      </c>
      <c r="F538">
        <v>14000</v>
      </c>
      <c r="G538">
        <v>232</v>
      </c>
      <c r="H538" t="s">
        <v>1646</v>
      </c>
      <c r="I538">
        <v>15000</v>
      </c>
      <c r="J538">
        <v>77032279</v>
      </c>
      <c r="K538" t="s">
        <v>2527</v>
      </c>
      <c r="L538" t="s">
        <v>322</v>
      </c>
      <c r="M538" t="s">
        <v>3047</v>
      </c>
      <c r="N538">
        <v>303864</v>
      </c>
      <c r="O538">
        <v>16199</v>
      </c>
      <c r="P538" t="s">
        <v>3048</v>
      </c>
      <c r="Q538">
        <v>0</v>
      </c>
      <c r="R538" t="s">
        <v>3049</v>
      </c>
      <c r="S538" t="s">
        <v>3050</v>
      </c>
      <c r="T538">
        <v>596</v>
      </c>
      <c r="U538" t="s">
        <v>37</v>
      </c>
      <c r="V538" t="s">
        <v>38</v>
      </c>
      <c r="W538" t="s">
        <v>39</v>
      </c>
      <c r="X538">
        <v>60000000</v>
      </c>
      <c r="Y538">
        <v>2004</v>
      </c>
      <c r="Z538">
        <v>466</v>
      </c>
      <c r="AA538">
        <v>7.3</v>
      </c>
      <c r="AB538">
        <v>1.85</v>
      </c>
      <c r="AC538">
        <v>16000</v>
      </c>
    </row>
    <row r="539" spans="1:29">
      <c r="A539" t="s">
        <v>28</v>
      </c>
      <c r="D539">
        <v>12</v>
      </c>
      <c r="E539">
        <v>43</v>
      </c>
      <c r="G539">
        <v>218</v>
      </c>
      <c r="H539" t="s">
        <v>3051</v>
      </c>
      <c r="I539">
        <v>1000</v>
      </c>
      <c r="K539" t="s">
        <v>895</v>
      </c>
      <c r="L539" t="s">
        <v>2807</v>
      </c>
      <c r="M539" t="s">
        <v>3052</v>
      </c>
      <c r="N539">
        <v>36919</v>
      </c>
      <c r="O539">
        <v>1990</v>
      </c>
      <c r="P539" t="s">
        <v>3053</v>
      </c>
      <c r="Q539">
        <v>1</v>
      </c>
      <c r="R539" t="s">
        <v>3054</v>
      </c>
      <c r="S539" t="s">
        <v>3055</v>
      </c>
      <c r="T539">
        <v>94</v>
      </c>
      <c r="U539" t="s">
        <v>37</v>
      </c>
      <c r="V539" t="s">
        <v>38</v>
      </c>
      <c r="W539" t="s">
        <v>1126</v>
      </c>
      <c r="Z539">
        <v>560</v>
      </c>
      <c r="AA539">
        <v>7.5</v>
      </c>
      <c r="AB539">
        <v>16</v>
      </c>
      <c r="AC539">
        <v>10000</v>
      </c>
    </row>
    <row r="540" spans="1:29">
      <c r="A540" t="s">
        <v>28</v>
      </c>
      <c r="C540" t="s">
        <v>2222</v>
      </c>
      <c r="D540">
        <v>107</v>
      </c>
      <c r="E540">
        <v>100</v>
      </c>
      <c r="F540">
        <v>87</v>
      </c>
      <c r="G540">
        <v>446</v>
      </c>
      <c r="H540" t="s">
        <v>3056</v>
      </c>
      <c r="I540">
        <v>3000</v>
      </c>
      <c r="J540">
        <v>73023275</v>
      </c>
      <c r="K540" t="s">
        <v>3057</v>
      </c>
      <c r="L540" t="s">
        <v>252</v>
      </c>
      <c r="M540" t="s">
        <v>3058</v>
      </c>
      <c r="N540">
        <v>16271</v>
      </c>
      <c r="O540">
        <v>5174</v>
      </c>
      <c r="P540" t="s">
        <v>3059</v>
      </c>
      <c r="Q540">
        <v>4</v>
      </c>
      <c r="R540" t="s">
        <v>3060</v>
      </c>
      <c r="S540" t="s">
        <v>3061</v>
      </c>
      <c r="T540">
        <v>57</v>
      </c>
      <c r="U540" t="s">
        <v>37</v>
      </c>
      <c r="V540" t="s">
        <v>38</v>
      </c>
      <c r="W540" t="s">
        <v>95</v>
      </c>
      <c r="X540">
        <v>35000000</v>
      </c>
      <c r="Y540">
        <v>2009</v>
      </c>
      <c r="Z540">
        <v>576</v>
      </c>
      <c r="AA540">
        <v>5.4</v>
      </c>
      <c r="AB540">
        <v>1.85</v>
      </c>
      <c r="AC540">
        <v>1000</v>
      </c>
    </row>
    <row r="541" spans="1:29">
      <c r="A541" t="s">
        <v>28</v>
      </c>
      <c r="C541" t="s">
        <v>313</v>
      </c>
      <c r="D541">
        <v>134</v>
      </c>
      <c r="E541">
        <v>124</v>
      </c>
      <c r="F541">
        <v>258</v>
      </c>
      <c r="G541">
        <v>748</v>
      </c>
      <c r="H541" t="s">
        <v>1319</v>
      </c>
      <c r="I541">
        <v>867</v>
      </c>
      <c r="J541">
        <v>68473360</v>
      </c>
      <c r="K541" t="s">
        <v>712</v>
      </c>
      <c r="L541" t="s">
        <v>3062</v>
      </c>
      <c r="M541" t="s">
        <v>3063</v>
      </c>
      <c r="N541">
        <v>49536</v>
      </c>
      <c r="O541">
        <v>3424</v>
      </c>
      <c r="P541" t="s">
        <v>1025</v>
      </c>
      <c r="Q541">
        <v>0</v>
      </c>
      <c r="R541" t="s">
        <v>3064</v>
      </c>
      <c r="S541" t="s">
        <v>3065</v>
      </c>
      <c r="T541">
        <v>379</v>
      </c>
      <c r="U541" t="s">
        <v>37</v>
      </c>
      <c r="V541" t="s">
        <v>38</v>
      </c>
      <c r="W541" t="s">
        <v>39</v>
      </c>
      <c r="X541">
        <v>75000000</v>
      </c>
      <c r="Y541">
        <v>2000</v>
      </c>
      <c r="Z541">
        <v>826</v>
      </c>
      <c r="AA541">
        <v>5.9</v>
      </c>
      <c r="AB541">
        <v>1.85</v>
      </c>
      <c r="AC541">
        <v>0</v>
      </c>
    </row>
    <row r="542" spans="1:29">
      <c r="A542" t="s">
        <v>28</v>
      </c>
      <c r="C542" t="s">
        <v>3066</v>
      </c>
      <c r="D542">
        <v>269</v>
      </c>
      <c r="E542">
        <v>102</v>
      </c>
      <c r="F542">
        <v>0</v>
      </c>
      <c r="G542">
        <v>15000</v>
      </c>
      <c r="H542" t="s">
        <v>322</v>
      </c>
      <c r="I542">
        <v>22000</v>
      </c>
      <c r="J542">
        <v>66636385</v>
      </c>
      <c r="K542" t="s">
        <v>3067</v>
      </c>
      <c r="L542" t="s">
        <v>697</v>
      </c>
      <c r="M542" t="s">
        <v>3068</v>
      </c>
      <c r="N542">
        <v>88451</v>
      </c>
      <c r="O542">
        <v>60646</v>
      </c>
      <c r="P542" t="s">
        <v>3069</v>
      </c>
      <c r="Q542">
        <v>1</v>
      </c>
      <c r="R542" t="s">
        <v>3070</v>
      </c>
      <c r="S542" t="s">
        <v>3071</v>
      </c>
      <c r="T542">
        <v>289</v>
      </c>
      <c r="U542" t="s">
        <v>37</v>
      </c>
      <c r="V542" t="s">
        <v>38</v>
      </c>
      <c r="W542" t="s">
        <v>585</v>
      </c>
      <c r="X542">
        <v>75000000</v>
      </c>
      <c r="Y542">
        <v>2007</v>
      </c>
      <c r="Z542">
        <v>15000</v>
      </c>
      <c r="AA542">
        <v>7.1</v>
      </c>
      <c r="AB542">
        <v>1.85</v>
      </c>
      <c r="AC542">
        <v>0</v>
      </c>
    </row>
    <row r="543" spans="1:29">
      <c r="A543" t="s">
        <v>28</v>
      </c>
      <c r="C543" t="s">
        <v>1983</v>
      </c>
      <c r="D543">
        <v>143</v>
      </c>
      <c r="E543">
        <v>90</v>
      </c>
      <c r="F543">
        <v>10</v>
      </c>
      <c r="G543">
        <v>11000</v>
      </c>
      <c r="H543" t="s">
        <v>487</v>
      </c>
      <c r="I543">
        <v>22000</v>
      </c>
      <c r="J543">
        <v>160762022</v>
      </c>
      <c r="K543" t="s">
        <v>471</v>
      </c>
      <c r="L543" t="s">
        <v>1746</v>
      </c>
      <c r="M543" t="s">
        <v>3072</v>
      </c>
      <c r="N543">
        <v>132415</v>
      </c>
      <c r="O543">
        <v>63165</v>
      </c>
      <c r="P543" t="s">
        <v>565</v>
      </c>
      <c r="Q543">
        <v>0</v>
      </c>
      <c r="R543" t="s">
        <v>3073</v>
      </c>
      <c r="S543" t="s">
        <v>3074</v>
      </c>
      <c r="T543">
        <v>288</v>
      </c>
      <c r="U543" t="s">
        <v>37</v>
      </c>
      <c r="V543" t="s">
        <v>38</v>
      </c>
      <c r="W543" t="s">
        <v>95</v>
      </c>
      <c r="X543">
        <v>75000000</v>
      </c>
      <c r="Y543">
        <v>2004</v>
      </c>
      <c r="Z543">
        <v>17000</v>
      </c>
      <c r="AA543">
        <v>6</v>
      </c>
      <c r="AB543">
        <v>1.85</v>
      </c>
      <c r="AC543">
        <v>0</v>
      </c>
    </row>
    <row r="544" spans="1:29">
      <c r="A544" t="s">
        <v>28</v>
      </c>
      <c r="C544" t="s">
        <v>1104</v>
      </c>
      <c r="D544">
        <v>241</v>
      </c>
      <c r="E544">
        <v>130</v>
      </c>
      <c r="F544">
        <v>386</v>
      </c>
      <c r="G544">
        <v>525</v>
      </c>
      <c r="H544" t="s">
        <v>3075</v>
      </c>
      <c r="I544">
        <v>912</v>
      </c>
      <c r="J544">
        <v>103338338</v>
      </c>
      <c r="K544" t="s">
        <v>3076</v>
      </c>
      <c r="L544" t="s">
        <v>3077</v>
      </c>
      <c r="M544" t="s">
        <v>3078</v>
      </c>
      <c r="N544">
        <v>55901</v>
      </c>
      <c r="O544">
        <v>2856</v>
      </c>
      <c r="P544" t="s">
        <v>1662</v>
      </c>
      <c r="Q544">
        <v>0</v>
      </c>
      <c r="R544" t="s">
        <v>3079</v>
      </c>
      <c r="S544" t="s">
        <v>3080</v>
      </c>
      <c r="T544">
        <v>503</v>
      </c>
      <c r="U544" t="s">
        <v>37</v>
      </c>
      <c r="V544" t="s">
        <v>38</v>
      </c>
      <c r="W544" t="s">
        <v>39</v>
      </c>
      <c r="X544">
        <v>70000000</v>
      </c>
      <c r="Y544">
        <v>2006</v>
      </c>
      <c r="Z544">
        <v>549</v>
      </c>
      <c r="AA544">
        <v>6.5</v>
      </c>
      <c r="AB544">
        <v>2.35</v>
      </c>
      <c r="AC544">
        <v>0</v>
      </c>
    </row>
    <row r="545" spans="1:29">
      <c r="A545" t="s">
        <v>28</v>
      </c>
      <c r="D545">
        <v>12</v>
      </c>
      <c r="E545">
        <v>45</v>
      </c>
      <c r="G545">
        <v>0</v>
      </c>
      <c r="H545" t="s">
        <v>3081</v>
      </c>
      <c r="I545">
        <v>374</v>
      </c>
      <c r="K545" t="s">
        <v>3082</v>
      </c>
      <c r="L545" t="s">
        <v>3083</v>
      </c>
      <c r="M545" t="s">
        <v>3084</v>
      </c>
      <c r="N545">
        <v>29450</v>
      </c>
      <c r="O545">
        <v>504</v>
      </c>
      <c r="P545" t="s">
        <v>3085</v>
      </c>
      <c r="Q545">
        <v>1</v>
      </c>
      <c r="R545" t="s">
        <v>3086</v>
      </c>
      <c r="S545" t="s">
        <v>3087</v>
      </c>
      <c r="T545">
        <v>67</v>
      </c>
      <c r="U545" t="s">
        <v>37</v>
      </c>
      <c r="V545" t="s">
        <v>38</v>
      </c>
      <c r="Z545">
        <v>130</v>
      </c>
      <c r="AA545">
        <v>8.3000000000000007</v>
      </c>
      <c r="AC545">
        <v>0</v>
      </c>
    </row>
    <row r="546" spans="1:29">
      <c r="A546" t="s">
        <v>28</v>
      </c>
      <c r="C546" t="s">
        <v>3088</v>
      </c>
      <c r="D546">
        <v>161</v>
      </c>
      <c r="E546">
        <v>118</v>
      </c>
      <c r="F546">
        <v>473</v>
      </c>
      <c r="G546">
        <v>680</v>
      </c>
      <c r="H546" t="s">
        <v>3089</v>
      </c>
      <c r="I546">
        <v>12000</v>
      </c>
      <c r="J546">
        <v>55808744</v>
      </c>
      <c r="K546" t="s">
        <v>3090</v>
      </c>
      <c r="L546" t="s">
        <v>1072</v>
      </c>
      <c r="M546" t="s">
        <v>3091</v>
      </c>
      <c r="N546">
        <v>59435</v>
      </c>
      <c r="O546">
        <v>15889</v>
      </c>
      <c r="P546" t="s">
        <v>1837</v>
      </c>
      <c r="Q546">
        <v>4</v>
      </c>
      <c r="R546" t="s">
        <v>3092</v>
      </c>
      <c r="S546" t="s">
        <v>3093</v>
      </c>
      <c r="T546">
        <v>323</v>
      </c>
      <c r="U546" t="s">
        <v>37</v>
      </c>
      <c r="V546" t="s">
        <v>38</v>
      </c>
      <c r="W546" t="s">
        <v>39</v>
      </c>
      <c r="X546">
        <v>53000000</v>
      </c>
      <c r="Y546">
        <v>2005</v>
      </c>
      <c r="Z546">
        <v>1000</v>
      </c>
      <c r="AA546">
        <v>5.7</v>
      </c>
      <c r="AB546">
        <v>2.4</v>
      </c>
      <c r="AC546">
        <v>0</v>
      </c>
    </row>
    <row r="547" spans="1:29">
      <c r="A547" t="s">
        <v>28</v>
      </c>
      <c r="C547" t="s">
        <v>389</v>
      </c>
      <c r="D547">
        <v>298</v>
      </c>
      <c r="E547">
        <v>163</v>
      </c>
      <c r="F547">
        <v>14000</v>
      </c>
      <c r="G547">
        <v>412</v>
      </c>
      <c r="H547" t="s">
        <v>3094</v>
      </c>
      <c r="I547">
        <v>745</v>
      </c>
      <c r="J547">
        <v>47379090</v>
      </c>
      <c r="K547" t="s">
        <v>2819</v>
      </c>
      <c r="L547" t="s">
        <v>851</v>
      </c>
      <c r="M547" t="s">
        <v>3095</v>
      </c>
      <c r="N547">
        <v>176936</v>
      </c>
      <c r="O547">
        <v>2529</v>
      </c>
      <c r="P547" t="s">
        <v>126</v>
      </c>
      <c r="Q547">
        <v>0</v>
      </c>
      <c r="R547" t="s">
        <v>3096</v>
      </c>
      <c r="S547" t="s">
        <v>3097</v>
      </c>
      <c r="T547">
        <v>824</v>
      </c>
      <c r="U547" t="s">
        <v>37</v>
      </c>
      <c r="V547" t="s">
        <v>1465</v>
      </c>
      <c r="W547" t="s">
        <v>585</v>
      </c>
      <c r="X547">
        <v>70000000</v>
      </c>
      <c r="Y547">
        <v>2005</v>
      </c>
      <c r="Z547">
        <v>486</v>
      </c>
      <c r="AA547">
        <v>7.6</v>
      </c>
      <c r="AB547">
        <v>2.35</v>
      </c>
      <c r="AC547">
        <v>0</v>
      </c>
    </row>
    <row r="548" spans="1:29">
      <c r="A548" t="s">
        <v>28</v>
      </c>
      <c r="C548" t="s">
        <v>3098</v>
      </c>
      <c r="D548">
        <v>89</v>
      </c>
      <c r="E548">
        <v>142</v>
      </c>
      <c r="F548">
        <v>845</v>
      </c>
      <c r="G548">
        <v>787</v>
      </c>
      <c r="H548" t="s">
        <v>2201</v>
      </c>
      <c r="I548">
        <v>13000</v>
      </c>
      <c r="J548">
        <v>43426961</v>
      </c>
      <c r="K548" t="s">
        <v>1910</v>
      </c>
      <c r="L548" t="s">
        <v>977</v>
      </c>
      <c r="M548" t="s">
        <v>3099</v>
      </c>
      <c r="N548">
        <v>93494</v>
      </c>
      <c r="O548">
        <v>16580</v>
      </c>
      <c r="P548" t="s">
        <v>2049</v>
      </c>
      <c r="Q548">
        <v>1</v>
      </c>
      <c r="R548" t="s">
        <v>3100</v>
      </c>
      <c r="S548" t="s">
        <v>3101</v>
      </c>
      <c r="T548">
        <v>394</v>
      </c>
      <c r="U548" t="s">
        <v>37</v>
      </c>
      <c r="V548" t="s">
        <v>38</v>
      </c>
      <c r="W548" t="s">
        <v>585</v>
      </c>
      <c r="X548">
        <v>70000000</v>
      </c>
      <c r="Y548">
        <v>2003</v>
      </c>
      <c r="Z548">
        <v>1000</v>
      </c>
      <c r="AA548">
        <v>6.6</v>
      </c>
      <c r="AB548">
        <v>2.35</v>
      </c>
      <c r="AC548">
        <v>0</v>
      </c>
    </row>
    <row r="549" spans="1:29">
      <c r="A549" t="s">
        <v>28</v>
      </c>
      <c r="C549" t="s">
        <v>3102</v>
      </c>
      <c r="D549">
        <v>140</v>
      </c>
      <c r="E549">
        <v>100</v>
      </c>
      <c r="F549">
        <v>126</v>
      </c>
      <c r="G549">
        <v>925</v>
      </c>
      <c r="H549" t="s">
        <v>1183</v>
      </c>
      <c r="I549">
        <v>19000</v>
      </c>
      <c r="J549">
        <v>47000485</v>
      </c>
      <c r="K549" t="s">
        <v>3103</v>
      </c>
      <c r="L549" t="s">
        <v>3104</v>
      </c>
      <c r="M549" t="s">
        <v>3105</v>
      </c>
      <c r="N549">
        <v>72867</v>
      </c>
      <c r="O549">
        <v>25206</v>
      </c>
      <c r="P549" t="s">
        <v>1802</v>
      </c>
      <c r="Q549">
        <v>2</v>
      </c>
      <c r="R549" t="s">
        <v>3106</v>
      </c>
      <c r="S549" t="s">
        <v>3107</v>
      </c>
      <c r="T549">
        <v>120</v>
      </c>
      <c r="U549" t="s">
        <v>37</v>
      </c>
      <c r="V549" t="s">
        <v>38</v>
      </c>
      <c r="W549" t="s">
        <v>39</v>
      </c>
      <c r="X549">
        <v>75000000</v>
      </c>
      <c r="Y549">
        <v>2010</v>
      </c>
      <c r="Z549">
        <v>1000</v>
      </c>
      <c r="AA549">
        <v>5.4</v>
      </c>
      <c r="AB549">
        <v>2.35</v>
      </c>
      <c r="AC549">
        <v>0</v>
      </c>
    </row>
    <row r="550" spans="1:29">
      <c r="A550" t="s">
        <v>28</v>
      </c>
      <c r="C550" t="s">
        <v>1294</v>
      </c>
      <c r="D550">
        <v>362</v>
      </c>
      <c r="E550">
        <v>116</v>
      </c>
      <c r="F550">
        <v>0</v>
      </c>
      <c r="G550">
        <v>104</v>
      </c>
      <c r="H550" t="s">
        <v>365</v>
      </c>
      <c r="I550">
        <v>15000</v>
      </c>
      <c r="J550">
        <v>45434443</v>
      </c>
      <c r="K550" t="s">
        <v>1628</v>
      </c>
      <c r="L550" t="s">
        <v>113</v>
      </c>
      <c r="M550" t="s">
        <v>3108</v>
      </c>
      <c r="N550">
        <v>175960</v>
      </c>
      <c r="O550">
        <v>15735</v>
      </c>
      <c r="P550" t="s">
        <v>3109</v>
      </c>
      <c r="Q550">
        <v>2</v>
      </c>
      <c r="R550" t="s">
        <v>3110</v>
      </c>
      <c r="S550" t="s">
        <v>3111</v>
      </c>
      <c r="T550">
        <v>360</v>
      </c>
      <c r="U550" t="s">
        <v>37</v>
      </c>
      <c r="V550" t="s">
        <v>38</v>
      </c>
      <c r="W550" t="s">
        <v>39</v>
      </c>
      <c r="X550">
        <v>75000000</v>
      </c>
      <c r="Y550">
        <v>2015</v>
      </c>
      <c r="Z550">
        <v>509</v>
      </c>
      <c r="AA550">
        <v>7.3</v>
      </c>
      <c r="AB550">
        <v>2.35</v>
      </c>
      <c r="AC550">
        <v>43000</v>
      </c>
    </row>
    <row r="551" spans="1:29">
      <c r="A551" t="s">
        <v>28</v>
      </c>
      <c r="C551" t="s">
        <v>1413</v>
      </c>
      <c r="D551">
        <v>124</v>
      </c>
      <c r="E551">
        <v>131</v>
      </c>
      <c r="F551">
        <v>274</v>
      </c>
      <c r="G551">
        <v>138</v>
      </c>
      <c r="H551" t="s">
        <v>3112</v>
      </c>
      <c r="I551">
        <v>11000</v>
      </c>
      <c r="J551">
        <v>42044321</v>
      </c>
      <c r="K551" t="s">
        <v>1415</v>
      </c>
      <c r="L551" t="s">
        <v>2180</v>
      </c>
      <c r="M551" t="s">
        <v>3113</v>
      </c>
      <c r="N551">
        <v>65668</v>
      </c>
      <c r="O551">
        <v>12522</v>
      </c>
      <c r="P551" t="s">
        <v>3114</v>
      </c>
      <c r="Q551">
        <v>2</v>
      </c>
      <c r="R551" t="s">
        <v>3115</v>
      </c>
      <c r="S551" t="s">
        <v>3116</v>
      </c>
      <c r="T551">
        <v>342</v>
      </c>
      <c r="U551" t="s">
        <v>37</v>
      </c>
      <c r="V551" t="s">
        <v>38</v>
      </c>
      <c r="W551" t="s">
        <v>39</v>
      </c>
      <c r="X551">
        <v>80000000</v>
      </c>
      <c r="Y551">
        <v>2004</v>
      </c>
      <c r="Z551">
        <v>964</v>
      </c>
      <c r="AA551">
        <v>6.5</v>
      </c>
      <c r="AB551">
        <v>1.85</v>
      </c>
      <c r="AC551">
        <v>0</v>
      </c>
    </row>
    <row r="552" spans="1:29">
      <c r="A552" t="s">
        <v>28</v>
      </c>
      <c r="C552" t="s">
        <v>3117</v>
      </c>
      <c r="D552">
        <v>190</v>
      </c>
      <c r="E552">
        <v>91</v>
      </c>
      <c r="F552">
        <v>27</v>
      </c>
      <c r="G552">
        <v>925</v>
      </c>
      <c r="H552" t="s">
        <v>1951</v>
      </c>
      <c r="I552">
        <v>12000</v>
      </c>
      <c r="J552">
        <v>73661010</v>
      </c>
      <c r="K552" t="s">
        <v>3118</v>
      </c>
      <c r="L552" t="s">
        <v>272</v>
      </c>
      <c r="M552" t="s">
        <v>3119</v>
      </c>
      <c r="N552">
        <v>71137</v>
      </c>
      <c r="O552">
        <v>17299</v>
      </c>
      <c r="P552" t="s">
        <v>1802</v>
      </c>
      <c r="Q552">
        <v>0</v>
      </c>
      <c r="R552" t="s">
        <v>3120</v>
      </c>
      <c r="S552" t="s">
        <v>3121</v>
      </c>
      <c r="T552">
        <v>229</v>
      </c>
      <c r="U552" t="s">
        <v>37</v>
      </c>
      <c r="V552" t="s">
        <v>38</v>
      </c>
      <c r="W552" t="s">
        <v>95</v>
      </c>
      <c r="X552">
        <v>75000000</v>
      </c>
      <c r="Y552">
        <v>2006</v>
      </c>
      <c r="Z552">
        <v>970</v>
      </c>
      <c r="AA552">
        <v>6.6</v>
      </c>
      <c r="AB552">
        <v>2.35</v>
      </c>
      <c r="AC552">
        <v>0</v>
      </c>
    </row>
    <row r="553" spans="1:29">
      <c r="A553" t="s">
        <v>28</v>
      </c>
      <c r="C553" t="s">
        <v>3122</v>
      </c>
      <c r="D553">
        <v>132</v>
      </c>
      <c r="E553">
        <v>123</v>
      </c>
      <c r="F553">
        <v>272</v>
      </c>
      <c r="G553">
        <v>193</v>
      </c>
      <c r="H553" t="s">
        <v>3123</v>
      </c>
      <c r="I553">
        <v>13000</v>
      </c>
      <c r="J553">
        <v>41523271</v>
      </c>
      <c r="K553" t="s">
        <v>3124</v>
      </c>
      <c r="L553" t="s">
        <v>977</v>
      </c>
      <c r="M553" t="s">
        <v>3125</v>
      </c>
      <c r="N553">
        <v>57038</v>
      </c>
      <c r="O553">
        <v>13934</v>
      </c>
      <c r="P553" t="s">
        <v>3126</v>
      </c>
      <c r="Q553">
        <v>2</v>
      </c>
      <c r="R553" t="s">
        <v>3127</v>
      </c>
      <c r="S553" t="s">
        <v>3128</v>
      </c>
      <c r="T553">
        <v>261</v>
      </c>
      <c r="U553" t="s">
        <v>37</v>
      </c>
      <c r="V553" t="s">
        <v>38</v>
      </c>
      <c r="W553" t="s">
        <v>39</v>
      </c>
      <c r="X553">
        <v>80000000</v>
      </c>
      <c r="Y553">
        <v>2001</v>
      </c>
      <c r="Z553">
        <v>450</v>
      </c>
      <c r="AA553">
        <v>6.6</v>
      </c>
      <c r="AB553">
        <v>2.35</v>
      </c>
      <c r="AC553">
        <v>0</v>
      </c>
    </row>
    <row r="554" spans="1:29">
      <c r="A554" t="s">
        <v>28</v>
      </c>
      <c r="C554" t="s">
        <v>3129</v>
      </c>
      <c r="D554">
        <v>53</v>
      </c>
      <c r="E554">
        <v>134</v>
      </c>
      <c r="F554">
        <v>109</v>
      </c>
      <c r="G554">
        <v>249</v>
      </c>
      <c r="H554" t="s">
        <v>3130</v>
      </c>
      <c r="I554">
        <v>919</v>
      </c>
      <c r="J554">
        <v>37600435</v>
      </c>
      <c r="K554" t="s">
        <v>3131</v>
      </c>
      <c r="L554" t="s">
        <v>689</v>
      </c>
      <c r="M554" t="s">
        <v>3132</v>
      </c>
      <c r="N554">
        <v>55350</v>
      </c>
      <c r="O554">
        <v>1695</v>
      </c>
      <c r="P554" t="s">
        <v>3133</v>
      </c>
      <c r="Q554">
        <v>3</v>
      </c>
      <c r="R554" t="s">
        <v>3134</v>
      </c>
      <c r="S554" t="s">
        <v>3135</v>
      </c>
      <c r="T554">
        <v>180</v>
      </c>
      <c r="U554" t="s">
        <v>37</v>
      </c>
      <c r="V554" t="s">
        <v>38</v>
      </c>
      <c r="W554" t="s">
        <v>39</v>
      </c>
      <c r="X554">
        <v>55000000</v>
      </c>
      <c r="Y554">
        <v>1995</v>
      </c>
      <c r="Z554">
        <v>303</v>
      </c>
      <c r="AA554">
        <v>5.9</v>
      </c>
      <c r="AB554">
        <v>1.85</v>
      </c>
      <c r="AC554">
        <v>0</v>
      </c>
    </row>
    <row r="555" spans="1:29">
      <c r="A555" t="s">
        <v>28</v>
      </c>
      <c r="C555" t="s">
        <v>3136</v>
      </c>
      <c r="D555">
        <v>91</v>
      </c>
      <c r="E555">
        <v>148</v>
      </c>
      <c r="F555">
        <v>72</v>
      </c>
      <c r="G555">
        <v>99</v>
      </c>
      <c r="H555" t="s">
        <v>3137</v>
      </c>
      <c r="I555">
        <v>582</v>
      </c>
      <c r="J555">
        <v>39251128</v>
      </c>
      <c r="K555" t="s">
        <v>3138</v>
      </c>
      <c r="L555" t="s">
        <v>496</v>
      </c>
      <c r="M555" t="s">
        <v>3139</v>
      </c>
      <c r="N555">
        <v>31080</v>
      </c>
      <c r="O555">
        <v>804</v>
      </c>
      <c r="P555" t="s">
        <v>3140</v>
      </c>
      <c r="Q555">
        <v>2</v>
      </c>
      <c r="R555" t="s">
        <v>3141</v>
      </c>
      <c r="S555" t="s">
        <v>3142</v>
      </c>
      <c r="T555">
        <v>217</v>
      </c>
      <c r="U555" t="s">
        <v>37</v>
      </c>
      <c r="V555" t="s">
        <v>38</v>
      </c>
      <c r="W555" t="s">
        <v>39</v>
      </c>
      <c r="X555">
        <v>75000000</v>
      </c>
      <c r="Y555">
        <v>1999</v>
      </c>
      <c r="Z555">
        <v>103</v>
      </c>
      <c r="AA555">
        <v>6.7</v>
      </c>
      <c r="AB555">
        <v>2.35</v>
      </c>
      <c r="AC555">
        <v>0</v>
      </c>
    </row>
    <row r="556" spans="1:29">
      <c r="A556" t="s">
        <v>28</v>
      </c>
      <c r="C556" t="s">
        <v>2448</v>
      </c>
      <c r="D556">
        <v>284</v>
      </c>
      <c r="E556">
        <v>110</v>
      </c>
      <c r="F556">
        <v>763</v>
      </c>
      <c r="G556">
        <v>222</v>
      </c>
      <c r="H556" t="s">
        <v>3143</v>
      </c>
      <c r="I556">
        <v>15000</v>
      </c>
      <c r="J556">
        <v>83503161</v>
      </c>
      <c r="K556" t="s">
        <v>3144</v>
      </c>
      <c r="L556" t="s">
        <v>113</v>
      </c>
      <c r="M556" t="s">
        <v>3145</v>
      </c>
      <c r="N556">
        <v>138190</v>
      </c>
      <c r="O556">
        <v>16691</v>
      </c>
      <c r="P556" t="s">
        <v>3146</v>
      </c>
      <c r="Q556">
        <v>1</v>
      </c>
      <c r="R556" t="s">
        <v>3147</v>
      </c>
      <c r="S556" t="s">
        <v>3148</v>
      </c>
      <c r="T556">
        <v>405</v>
      </c>
      <c r="U556" t="s">
        <v>37</v>
      </c>
      <c r="V556" t="s">
        <v>38</v>
      </c>
      <c r="W556" t="s">
        <v>585</v>
      </c>
      <c r="X556">
        <v>75000000</v>
      </c>
      <c r="Y556">
        <v>2011</v>
      </c>
      <c r="Z556">
        <v>1000</v>
      </c>
      <c r="AA556">
        <v>6.1</v>
      </c>
      <c r="AB556">
        <v>1.85</v>
      </c>
      <c r="AC556">
        <v>30000</v>
      </c>
    </row>
    <row r="557" spans="1:29">
      <c r="A557" t="s">
        <v>28</v>
      </c>
      <c r="C557" t="s">
        <v>3149</v>
      </c>
      <c r="D557">
        <v>152</v>
      </c>
      <c r="E557">
        <v>113</v>
      </c>
      <c r="F557">
        <v>17</v>
      </c>
      <c r="G557">
        <v>759</v>
      </c>
      <c r="H557" t="s">
        <v>977</v>
      </c>
      <c r="I557">
        <v>87000</v>
      </c>
      <c r="J557">
        <v>34636443</v>
      </c>
      <c r="K557" t="s">
        <v>1120</v>
      </c>
      <c r="L557" t="s">
        <v>516</v>
      </c>
      <c r="M557" t="s">
        <v>3150</v>
      </c>
      <c r="N557">
        <v>93790</v>
      </c>
      <c r="O557">
        <v>103354</v>
      </c>
      <c r="P557" t="s">
        <v>3151</v>
      </c>
      <c r="Q557">
        <v>0</v>
      </c>
      <c r="R557" t="s">
        <v>3152</v>
      </c>
      <c r="S557" t="s">
        <v>3153</v>
      </c>
      <c r="T557">
        <v>288</v>
      </c>
      <c r="U557" t="s">
        <v>37</v>
      </c>
      <c r="V557" t="s">
        <v>38</v>
      </c>
      <c r="W557" t="s">
        <v>585</v>
      </c>
      <c r="X557">
        <v>52000000</v>
      </c>
      <c r="Y557">
        <v>2005</v>
      </c>
      <c r="Z557">
        <v>13000</v>
      </c>
      <c r="AA557">
        <v>6.6</v>
      </c>
      <c r="AB557">
        <v>2.35</v>
      </c>
      <c r="AC557">
        <v>0</v>
      </c>
    </row>
    <row r="558" spans="1:29">
      <c r="A558" t="s">
        <v>28</v>
      </c>
      <c r="C558" t="s">
        <v>3154</v>
      </c>
      <c r="D558">
        <v>131</v>
      </c>
      <c r="E558">
        <v>94</v>
      </c>
      <c r="F558">
        <v>383</v>
      </c>
      <c r="G558">
        <v>886</v>
      </c>
      <c r="H558" t="s">
        <v>793</v>
      </c>
      <c r="I558">
        <v>13000</v>
      </c>
      <c r="J558">
        <v>22751979</v>
      </c>
      <c r="K558" t="s">
        <v>3155</v>
      </c>
      <c r="L558" t="s">
        <v>1157</v>
      </c>
      <c r="M558" t="s">
        <v>3156</v>
      </c>
      <c r="N558">
        <v>52244</v>
      </c>
      <c r="O558">
        <v>15857</v>
      </c>
      <c r="P558" t="s">
        <v>1384</v>
      </c>
      <c r="Q558">
        <v>0</v>
      </c>
      <c r="R558" t="s">
        <v>3157</v>
      </c>
      <c r="S558" t="s">
        <v>3158</v>
      </c>
      <c r="T558">
        <v>377</v>
      </c>
      <c r="U558" t="s">
        <v>37</v>
      </c>
      <c r="V558" t="s">
        <v>38</v>
      </c>
      <c r="W558" t="s">
        <v>95</v>
      </c>
      <c r="X558">
        <v>75000000</v>
      </c>
      <c r="Y558">
        <v>2000</v>
      </c>
      <c r="Z558">
        <v>1000</v>
      </c>
      <c r="AA558">
        <v>6.6</v>
      </c>
      <c r="AB558">
        <v>2.35</v>
      </c>
      <c r="AC558">
        <v>0</v>
      </c>
    </row>
    <row r="559" spans="1:29">
      <c r="A559" t="s">
        <v>28</v>
      </c>
      <c r="C559" t="s">
        <v>3159</v>
      </c>
      <c r="D559">
        <v>132</v>
      </c>
      <c r="E559">
        <v>116</v>
      </c>
      <c r="F559">
        <v>41</v>
      </c>
      <c r="G559">
        <v>541</v>
      </c>
      <c r="H559" t="s">
        <v>352</v>
      </c>
      <c r="I559">
        <v>11000</v>
      </c>
      <c r="J559">
        <v>30013346</v>
      </c>
      <c r="K559" t="s">
        <v>422</v>
      </c>
      <c r="L559" t="s">
        <v>391</v>
      </c>
      <c r="M559" t="s">
        <v>3160</v>
      </c>
      <c r="N559">
        <v>31293</v>
      </c>
      <c r="O559">
        <v>14028</v>
      </c>
      <c r="P559" t="s">
        <v>3161</v>
      </c>
      <c r="Q559">
        <v>2</v>
      </c>
      <c r="R559" t="s">
        <v>3162</v>
      </c>
      <c r="S559" t="s">
        <v>3163</v>
      </c>
      <c r="T559">
        <v>254</v>
      </c>
      <c r="U559" t="s">
        <v>37</v>
      </c>
      <c r="V559" t="s">
        <v>38</v>
      </c>
      <c r="W559" t="s">
        <v>39</v>
      </c>
      <c r="X559">
        <v>75000000</v>
      </c>
      <c r="Y559">
        <v>2003</v>
      </c>
      <c r="Z559">
        <v>982</v>
      </c>
      <c r="AA559">
        <v>5.3</v>
      </c>
      <c r="AB559">
        <v>2.35</v>
      </c>
      <c r="AC559">
        <v>648</v>
      </c>
    </row>
    <row r="560" spans="1:29">
      <c r="A560" t="s">
        <v>28</v>
      </c>
      <c r="C560" t="s">
        <v>2331</v>
      </c>
      <c r="D560">
        <v>67</v>
      </c>
      <c r="E560">
        <v>99</v>
      </c>
      <c r="F560">
        <v>545</v>
      </c>
      <c r="G560">
        <v>533</v>
      </c>
      <c r="H560" t="s">
        <v>3164</v>
      </c>
      <c r="I560">
        <v>933</v>
      </c>
      <c r="J560">
        <v>14567883</v>
      </c>
      <c r="K560" t="s">
        <v>3165</v>
      </c>
      <c r="L560" t="s">
        <v>1692</v>
      </c>
      <c r="M560" t="s">
        <v>3166</v>
      </c>
      <c r="N560">
        <v>44248</v>
      </c>
      <c r="O560">
        <v>2542</v>
      </c>
      <c r="P560" t="s">
        <v>2555</v>
      </c>
      <c r="Q560">
        <v>1</v>
      </c>
      <c r="R560" t="s">
        <v>3167</v>
      </c>
      <c r="S560" t="s">
        <v>3168</v>
      </c>
      <c r="T560">
        <v>373</v>
      </c>
      <c r="U560" t="s">
        <v>37</v>
      </c>
      <c r="V560" t="s">
        <v>56</v>
      </c>
      <c r="W560" t="s">
        <v>585</v>
      </c>
      <c r="X560">
        <v>75000000</v>
      </c>
      <c r="Y560">
        <v>1998</v>
      </c>
      <c r="Z560">
        <v>722</v>
      </c>
      <c r="AA560">
        <v>6</v>
      </c>
      <c r="AB560">
        <v>2.35</v>
      </c>
      <c r="AC560">
        <v>0</v>
      </c>
    </row>
    <row r="561" spans="1:29">
      <c r="A561" t="s">
        <v>28</v>
      </c>
      <c r="C561" t="s">
        <v>3169</v>
      </c>
      <c r="D561">
        <v>130</v>
      </c>
      <c r="E561">
        <v>84</v>
      </c>
      <c r="F561">
        <v>10</v>
      </c>
      <c r="G561">
        <v>394</v>
      </c>
      <c r="H561" t="s">
        <v>3170</v>
      </c>
      <c r="I561">
        <v>3000</v>
      </c>
      <c r="J561">
        <v>90820</v>
      </c>
      <c r="K561" t="s">
        <v>3171</v>
      </c>
      <c r="L561" t="s">
        <v>141</v>
      </c>
      <c r="M561" t="s">
        <v>3172</v>
      </c>
      <c r="N561">
        <v>35510</v>
      </c>
      <c r="O561">
        <v>4368</v>
      </c>
      <c r="P561" t="s">
        <v>3173</v>
      </c>
      <c r="Q561">
        <v>0</v>
      </c>
      <c r="R561" t="s">
        <v>3174</v>
      </c>
      <c r="S561" t="s">
        <v>3175</v>
      </c>
      <c r="T561">
        <v>119</v>
      </c>
      <c r="U561" t="s">
        <v>37</v>
      </c>
      <c r="V561" t="s">
        <v>38</v>
      </c>
      <c r="W561" t="s">
        <v>39</v>
      </c>
      <c r="Y561">
        <v>2009</v>
      </c>
      <c r="Z561">
        <v>552</v>
      </c>
      <c r="AA561">
        <v>6</v>
      </c>
      <c r="AB561">
        <v>2.35</v>
      </c>
      <c r="AC561">
        <v>0</v>
      </c>
    </row>
    <row r="562" spans="1:29">
      <c r="A562" t="s">
        <v>28</v>
      </c>
      <c r="C562" t="s">
        <v>3176</v>
      </c>
      <c r="D562">
        <v>74</v>
      </c>
      <c r="E562">
        <v>93</v>
      </c>
      <c r="F562">
        <v>253</v>
      </c>
      <c r="G562">
        <v>637</v>
      </c>
      <c r="H562" t="s">
        <v>3177</v>
      </c>
      <c r="I562">
        <v>3000</v>
      </c>
      <c r="J562">
        <v>5409517</v>
      </c>
      <c r="K562" t="s">
        <v>3178</v>
      </c>
      <c r="L562" t="s">
        <v>500</v>
      </c>
      <c r="M562" t="s">
        <v>3179</v>
      </c>
      <c r="N562">
        <v>14280</v>
      </c>
      <c r="O562">
        <v>5580</v>
      </c>
      <c r="P562" t="s">
        <v>3180</v>
      </c>
      <c r="Q562">
        <v>0</v>
      </c>
      <c r="R562" t="s">
        <v>3181</v>
      </c>
      <c r="S562" t="s">
        <v>3182</v>
      </c>
      <c r="T562">
        <v>171</v>
      </c>
      <c r="U562" t="s">
        <v>37</v>
      </c>
      <c r="V562" t="s">
        <v>38</v>
      </c>
      <c r="W562" t="s">
        <v>39</v>
      </c>
      <c r="X562">
        <v>75000000</v>
      </c>
      <c r="Y562">
        <v>2001</v>
      </c>
      <c r="Z562">
        <v>889</v>
      </c>
      <c r="AA562">
        <v>4.7</v>
      </c>
      <c r="AB562">
        <v>1.85</v>
      </c>
      <c r="AC562">
        <v>683</v>
      </c>
    </row>
    <row r="563" spans="1:29">
      <c r="A563" t="s">
        <v>28</v>
      </c>
      <c r="C563" t="s">
        <v>2048</v>
      </c>
      <c r="D563">
        <v>114</v>
      </c>
      <c r="E563">
        <v>113</v>
      </c>
      <c r="F563">
        <v>212</v>
      </c>
      <c r="G563">
        <v>568</v>
      </c>
      <c r="H563" t="s">
        <v>1214</v>
      </c>
      <c r="I563">
        <v>2000</v>
      </c>
      <c r="J563">
        <v>21009180</v>
      </c>
      <c r="K563" t="s">
        <v>712</v>
      </c>
      <c r="L563" t="s">
        <v>536</v>
      </c>
      <c r="M563" t="s">
        <v>3183</v>
      </c>
      <c r="N563">
        <v>45815</v>
      </c>
      <c r="O563">
        <v>4397</v>
      </c>
      <c r="P563" t="s">
        <v>2096</v>
      </c>
      <c r="Q563">
        <v>4</v>
      </c>
      <c r="R563" t="s">
        <v>3184</v>
      </c>
      <c r="S563" t="s">
        <v>3185</v>
      </c>
      <c r="T563">
        <v>222</v>
      </c>
      <c r="U563" t="s">
        <v>37</v>
      </c>
      <c r="V563" t="s">
        <v>38</v>
      </c>
      <c r="W563" t="s">
        <v>39</v>
      </c>
      <c r="X563">
        <v>45000000</v>
      </c>
      <c r="Y563">
        <v>2004</v>
      </c>
      <c r="Z563">
        <v>845</v>
      </c>
      <c r="AA563">
        <v>6.1</v>
      </c>
      <c r="AB563">
        <v>2.35</v>
      </c>
      <c r="AC563">
        <v>1000</v>
      </c>
    </row>
    <row r="564" spans="1:29">
      <c r="A564" t="s">
        <v>28</v>
      </c>
      <c r="C564" t="s">
        <v>912</v>
      </c>
      <c r="D564">
        <v>294</v>
      </c>
      <c r="E564">
        <v>106</v>
      </c>
      <c r="F564">
        <v>0</v>
      </c>
      <c r="G564">
        <v>963</v>
      </c>
      <c r="H564" t="s">
        <v>977</v>
      </c>
      <c r="I564">
        <v>18000</v>
      </c>
      <c r="J564">
        <v>94999143</v>
      </c>
      <c r="K564" t="s">
        <v>2202</v>
      </c>
      <c r="L564" t="s">
        <v>438</v>
      </c>
      <c r="M564" t="s">
        <v>3186</v>
      </c>
      <c r="N564">
        <v>245152</v>
      </c>
      <c r="O564">
        <v>33645</v>
      </c>
      <c r="P564" t="s">
        <v>3041</v>
      </c>
      <c r="Q564">
        <v>0</v>
      </c>
      <c r="R564" t="s">
        <v>3187</v>
      </c>
      <c r="S564" t="s">
        <v>3188</v>
      </c>
      <c r="T564">
        <v>1344</v>
      </c>
      <c r="U564" t="s">
        <v>37</v>
      </c>
      <c r="V564" t="s">
        <v>38</v>
      </c>
      <c r="W564" t="s">
        <v>39</v>
      </c>
      <c r="X564">
        <v>75000000</v>
      </c>
      <c r="Y564">
        <v>2000</v>
      </c>
      <c r="Z564">
        <v>13000</v>
      </c>
      <c r="AA564">
        <v>7.2</v>
      </c>
      <c r="AB564">
        <v>2.35</v>
      </c>
      <c r="AC564">
        <v>0</v>
      </c>
    </row>
    <row r="565" spans="1:29">
      <c r="A565" t="s">
        <v>28</v>
      </c>
      <c r="C565" t="s">
        <v>3189</v>
      </c>
      <c r="D565">
        <v>308</v>
      </c>
      <c r="E565">
        <v>91</v>
      </c>
      <c r="F565">
        <v>22</v>
      </c>
      <c r="G565">
        <v>1000</v>
      </c>
      <c r="H565" t="s">
        <v>599</v>
      </c>
      <c r="I565">
        <v>7000</v>
      </c>
      <c r="J565">
        <v>336029560</v>
      </c>
      <c r="K565" t="s">
        <v>1247</v>
      </c>
      <c r="L565" t="s">
        <v>518</v>
      </c>
      <c r="M565" t="s">
        <v>3190</v>
      </c>
      <c r="N565">
        <v>142403</v>
      </c>
      <c r="O565">
        <v>13616</v>
      </c>
      <c r="P565" t="s">
        <v>813</v>
      </c>
      <c r="Q565">
        <v>0</v>
      </c>
      <c r="R565" t="s">
        <v>3191</v>
      </c>
      <c r="S565" t="s">
        <v>3192</v>
      </c>
      <c r="T565">
        <v>275</v>
      </c>
      <c r="U565" t="s">
        <v>37</v>
      </c>
      <c r="V565" t="s">
        <v>38</v>
      </c>
      <c r="W565" t="s">
        <v>95</v>
      </c>
      <c r="X565">
        <v>74000000</v>
      </c>
      <c r="Y565">
        <v>2015</v>
      </c>
      <c r="Z565">
        <v>4000</v>
      </c>
      <c r="AA565">
        <v>6.4</v>
      </c>
      <c r="AB565">
        <v>1.85</v>
      </c>
      <c r="AC565">
        <v>70000</v>
      </c>
    </row>
    <row r="566" spans="1:29">
      <c r="A566" t="s">
        <v>28</v>
      </c>
      <c r="C566" t="s">
        <v>111</v>
      </c>
      <c r="D566">
        <v>435</v>
      </c>
      <c r="E566">
        <v>128</v>
      </c>
      <c r="F566">
        <v>0</v>
      </c>
      <c r="G566">
        <v>826</v>
      </c>
      <c r="H566" t="s">
        <v>1400</v>
      </c>
      <c r="I566">
        <v>4000</v>
      </c>
      <c r="J566">
        <v>36381716</v>
      </c>
      <c r="K566" t="s">
        <v>1239</v>
      </c>
      <c r="L566" t="s">
        <v>599</v>
      </c>
      <c r="M566" t="s">
        <v>3193</v>
      </c>
      <c r="N566">
        <v>197584</v>
      </c>
      <c r="O566">
        <v>7067</v>
      </c>
      <c r="P566" t="s">
        <v>1319</v>
      </c>
      <c r="Q566">
        <v>4</v>
      </c>
      <c r="R566" t="s">
        <v>3194</v>
      </c>
      <c r="S566" t="s">
        <v>3195</v>
      </c>
      <c r="T566">
        <v>918</v>
      </c>
      <c r="U566" t="s">
        <v>37</v>
      </c>
      <c r="V566" t="s">
        <v>38</v>
      </c>
      <c r="W566" t="s">
        <v>39</v>
      </c>
      <c r="X566">
        <v>82000000</v>
      </c>
      <c r="Y566">
        <v>2011</v>
      </c>
      <c r="Z566">
        <v>2000</v>
      </c>
      <c r="AA566">
        <v>6.1</v>
      </c>
      <c r="AB566">
        <v>2.35</v>
      </c>
      <c r="AC566">
        <v>42000</v>
      </c>
    </row>
    <row r="567" spans="1:29">
      <c r="A567" t="s">
        <v>28</v>
      </c>
      <c r="C567" t="s">
        <v>2246</v>
      </c>
      <c r="D567">
        <v>117</v>
      </c>
      <c r="E567">
        <v>98</v>
      </c>
      <c r="F567">
        <v>0</v>
      </c>
      <c r="G567">
        <v>697</v>
      </c>
      <c r="H567" t="s">
        <v>3196</v>
      </c>
      <c r="I567">
        <v>12000</v>
      </c>
      <c r="J567">
        <v>55585389</v>
      </c>
      <c r="K567" t="s">
        <v>2215</v>
      </c>
      <c r="L567" t="s">
        <v>705</v>
      </c>
      <c r="M567" t="s">
        <v>3197</v>
      </c>
      <c r="N567">
        <v>64121</v>
      </c>
      <c r="O567">
        <v>15269</v>
      </c>
      <c r="P567" t="s">
        <v>3198</v>
      </c>
      <c r="Q567">
        <v>1</v>
      </c>
      <c r="R567" t="s">
        <v>3199</v>
      </c>
      <c r="S567" t="s">
        <v>3200</v>
      </c>
      <c r="T567">
        <v>241</v>
      </c>
      <c r="U567" t="s">
        <v>37</v>
      </c>
      <c r="V567" t="s">
        <v>38</v>
      </c>
      <c r="W567" t="s">
        <v>585</v>
      </c>
      <c r="X567">
        <v>69000000</v>
      </c>
      <c r="Y567">
        <v>1998</v>
      </c>
      <c r="Z567">
        <v>854</v>
      </c>
      <c r="AA567">
        <v>5.9</v>
      </c>
      <c r="AB567">
        <v>2.35</v>
      </c>
      <c r="AC567">
        <v>880</v>
      </c>
    </row>
    <row r="568" spans="1:29">
      <c r="A568" t="s">
        <v>28</v>
      </c>
      <c r="C568" t="s">
        <v>3122</v>
      </c>
      <c r="D568">
        <v>108</v>
      </c>
      <c r="E568">
        <v>134</v>
      </c>
      <c r="F568">
        <v>272</v>
      </c>
      <c r="G568">
        <v>215</v>
      </c>
      <c r="H568" t="s">
        <v>3201</v>
      </c>
      <c r="I568">
        <v>548</v>
      </c>
      <c r="J568">
        <v>36976367</v>
      </c>
      <c r="K568" t="s">
        <v>2202</v>
      </c>
      <c r="L568" t="s">
        <v>3202</v>
      </c>
      <c r="M568" t="s">
        <v>3203</v>
      </c>
      <c r="N568">
        <v>81611</v>
      </c>
      <c r="O568">
        <v>1044</v>
      </c>
      <c r="P568" t="s">
        <v>3204</v>
      </c>
      <c r="Q568">
        <v>3</v>
      </c>
      <c r="R568" t="s">
        <v>3205</v>
      </c>
      <c r="S568" t="s">
        <v>3206</v>
      </c>
      <c r="T568">
        <v>274</v>
      </c>
      <c r="U568" t="s">
        <v>37</v>
      </c>
      <c r="V568" t="s">
        <v>38</v>
      </c>
      <c r="W568" t="s">
        <v>39</v>
      </c>
      <c r="X568">
        <v>75000000</v>
      </c>
      <c r="Y568">
        <v>1998</v>
      </c>
      <c r="Z568">
        <v>270</v>
      </c>
      <c r="AA568">
        <v>6</v>
      </c>
      <c r="AB568">
        <v>2.35</v>
      </c>
      <c r="AC568">
        <v>0</v>
      </c>
    </row>
    <row r="569" spans="1:29">
      <c r="A569" t="s">
        <v>28</v>
      </c>
      <c r="C569" t="s">
        <v>3207</v>
      </c>
      <c r="D569">
        <v>141</v>
      </c>
      <c r="E569">
        <v>97</v>
      </c>
      <c r="F569">
        <v>6</v>
      </c>
      <c r="G569">
        <v>415</v>
      </c>
      <c r="H569" t="s">
        <v>830</v>
      </c>
      <c r="I569">
        <v>22000</v>
      </c>
      <c r="J569">
        <v>107225164</v>
      </c>
      <c r="K569" t="s">
        <v>3208</v>
      </c>
      <c r="L569" t="s">
        <v>149</v>
      </c>
      <c r="M569" t="s">
        <v>3209</v>
      </c>
      <c r="N569">
        <v>27130</v>
      </c>
      <c r="O569">
        <v>24350</v>
      </c>
      <c r="P569" t="s">
        <v>3210</v>
      </c>
      <c r="Q569">
        <v>0</v>
      </c>
      <c r="R569" t="s">
        <v>3211</v>
      </c>
      <c r="S569" t="s">
        <v>3212</v>
      </c>
      <c r="T569">
        <v>126</v>
      </c>
      <c r="U569" t="s">
        <v>37</v>
      </c>
      <c r="V569" t="s">
        <v>38</v>
      </c>
      <c r="W569" t="s">
        <v>95</v>
      </c>
      <c r="X569">
        <v>73000000</v>
      </c>
      <c r="Y569">
        <v>2016</v>
      </c>
      <c r="Z569">
        <v>1000</v>
      </c>
      <c r="AA569">
        <v>6.3</v>
      </c>
      <c r="AB569">
        <v>1.85</v>
      </c>
      <c r="AC569">
        <v>14000</v>
      </c>
    </row>
    <row r="570" spans="1:29">
      <c r="A570" t="s">
        <v>28</v>
      </c>
      <c r="C570" t="s">
        <v>3136</v>
      </c>
      <c r="D570">
        <v>176</v>
      </c>
      <c r="E570">
        <v>112</v>
      </c>
      <c r="F570">
        <v>72</v>
      </c>
      <c r="G570">
        <v>715</v>
      </c>
      <c r="H570" t="s">
        <v>390</v>
      </c>
      <c r="I570">
        <v>11000</v>
      </c>
      <c r="J570">
        <v>70224196</v>
      </c>
      <c r="K570" t="s">
        <v>3213</v>
      </c>
      <c r="L570" t="s">
        <v>660</v>
      </c>
      <c r="M570" t="s">
        <v>3214</v>
      </c>
      <c r="N570">
        <v>59352</v>
      </c>
      <c r="O570">
        <v>13827</v>
      </c>
      <c r="P570" t="s">
        <v>3215</v>
      </c>
      <c r="Q570">
        <v>0</v>
      </c>
      <c r="R570" t="s">
        <v>3216</v>
      </c>
      <c r="S570" t="s">
        <v>3217</v>
      </c>
      <c r="T570">
        <v>138</v>
      </c>
      <c r="U570" t="s">
        <v>37</v>
      </c>
      <c r="V570" t="s">
        <v>38</v>
      </c>
      <c r="W570" t="s">
        <v>39</v>
      </c>
      <c r="X570">
        <v>70000000</v>
      </c>
      <c r="Y570">
        <v>2008</v>
      </c>
      <c r="Z570">
        <v>1000</v>
      </c>
      <c r="AA570">
        <v>5.6</v>
      </c>
      <c r="AB570">
        <v>2.35</v>
      </c>
      <c r="AC570">
        <v>0</v>
      </c>
    </row>
    <row r="571" spans="1:29">
      <c r="A571" t="s">
        <v>28</v>
      </c>
      <c r="C571" t="s">
        <v>3218</v>
      </c>
      <c r="D571">
        <v>230</v>
      </c>
      <c r="E571">
        <v>153</v>
      </c>
      <c r="F571">
        <v>0</v>
      </c>
      <c r="G571">
        <v>130</v>
      </c>
      <c r="H571" t="s">
        <v>1729</v>
      </c>
      <c r="I571">
        <v>11000</v>
      </c>
      <c r="J571">
        <v>51814190</v>
      </c>
      <c r="K571" t="s">
        <v>2527</v>
      </c>
      <c r="L571" t="s">
        <v>2180</v>
      </c>
      <c r="M571" t="s">
        <v>3219</v>
      </c>
      <c r="N571">
        <v>100837</v>
      </c>
      <c r="O571">
        <v>11852</v>
      </c>
      <c r="P571" t="s">
        <v>3220</v>
      </c>
      <c r="Q571">
        <v>1</v>
      </c>
      <c r="R571" t="s">
        <v>3221</v>
      </c>
      <c r="S571" t="s">
        <v>3222</v>
      </c>
      <c r="T571">
        <v>301</v>
      </c>
      <c r="U571" t="s">
        <v>37</v>
      </c>
      <c r="V571" t="s">
        <v>38</v>
      </c>
      <c r="W571" t="s">
        <v>585</v>
      </c>
      <c r="X571">
        <v>75000000</v>
      </c>
      <c r="Y571">
        <v>2009</v>
      </c>
      <c r="Z571">
        <v>561</v>
      </c>
      <c r="AA571">
        <v>6.4</v>
      </c>
      <c r="AB571">
        <v>1.85</v>
      </c>
      <c r="AC571">
        <v>0</v>
      </c>
    </row>
    <row r="572" spans="1:29">
      <c r="A572" t="s">
        <v>28</v>
      </c>
      <c r="C572" t="s">
        <v>225</v>
      </c>
      <c r="D572">
        <v>234</v>
      </c>
      <c r="E572">
        <v>110</v>
      </c>
      <c r="F572">
        <v>532</v>
      </c>
      <c r="G572">
        <v>461</v>
      </c>
      <c r="H572" t="s">
        <v>3223</v>
      </c>
      <c r="I572">
        <v>3000</v>
      </c>
      <c r="J572">
        <v>47456450</v>
      </c>
      <c r="K572" t="s">
        <v>923</v>
      </c>
      <c r="L572" t="s">
        <v>750</v>
      </c>
      <c r="M572" t="s">
        <v>3224</v>
      </c>
      <c r="N572">
        <v>101386</v>
      </c>
      <c r="O572">
        <v>5187</v>
      </c>
      <c r="P572" t="s">
        <v>3225</v>
      </c>
      <c r="Q572">
        <v>1</v>
      </c>
      <c r="R572" t="s">
        <v>3226</v>
      </c>
      <c r="S572" t="s">
        <v>3227</v>
      </c>
      <c r="T572">
        <v>289</v>
      </c>
      <c r="U572" t="s">
        <v>37</v>
      </c>
      <c r="V572" t="s">
        <v>38</v>
      </c>
      <c r="W572" t="s">
        <v>585</v>
      </c>
      <c r="X572">
        <v>70000000</v>
      </c>
      <c r="Y572">
        <v>2007</v>
      </c>
      <c r="Z572">
        <v>638</v>
      </c>
      <c r="AA572">
        <v>7.1</v>
      </c>
      <c r="AB572">
        <v>2.35</v>
      </c>
      <c r="AC572">
        <v>0</v>
      </c>
    </row>
    <row r="573" spans="1:29">
      <c r="A573" t="s">
        <v>28</v>
      </c>
      <c r="C573" t="s">
        <v>1751</v>
      </c>
      <c r="D573">
        <v>164</v>
      </c>
      <c r="E573">
        <v>122</v>
      </c>
      <c r="F573">
        <v>285</v>
      </c>
      <c r="G573">
        <v>989</v>
      </c>
      <c r="H573" t="s">
        <v>2716</v>
      </c>
      <c r="I573">
        <v>8000</v>
      </c>
      <c r="J573">
        <v>148213377</v>
      </c>
      <c r="K573" t="s">
        <v>3228</v>
      </c>
      <c r="L573" t="s">
        <v>1249</v>
      </c>
      <c r="M573" t="s">
        <v>3229</v>
      </c>
      <c r="N573">
        <v>130776</v>
      </c>
      <c r="O573">
        <v>12410</v>
      </c>
      <c r="P573" t="s">
        <v>3230</v>
      </c>
      <c r="Q573">
        <v>5</v>
      </c>
      <c r="R573" t="s">
        <v>3231</v>
      </c>
      <c r="S573" t="s">
        <v>3232</v>
      </c>
      <c r="T573">
        <v>437</v>
      </c>
      <c r="U573" t="s">
        <v>37</v>
      </c>
      <c r="V573" t="s">
        <v>38</v>
      </c>
      <c r="W573" t="s">
        <v>39</v>
      </c>
      <c r="X573">
        <v>73000000</v>
      </c>
      <c r="Y573">
        <v>2006</v>
      </c>
      <c r="Z573">
        <v>1000</v>
      </c>
      <c r="AA573">
        <v>6.6</v>
      </c>
      <c r="AB573">
        <v>2.35</v>
      </c>
      <c r="AC573">
        <v>0</v>
      </c>
    </row>
    <row r="574" spans="1:29">
      <c r="A574" t="s">
        <v>28</v>
      </c>
      <c r="C574" t="s">
        <v>3233</v>
      </c>
      <c r="D574">
        <v>91</v>
      </c>
      <c r="E574">
        <v>87</v>
      </c>
      <c r="F574">
        <v>41</v>
      </c>
      <c r="G574">
        <v>574</v>
      </c>
      <c r="H574" t="s">
        <v>1655</v>
      </c>
      <c r="I574">
        <v>1000</v>
      </c>
      <c r="J574">
        <v>112950721</v>
      </c>
      <c r="K574" t="s">
        <v>515</v>
      </c>
      <c r="L574" t="s">
        <v>3234</v>
      </c>
      <c r="M574" t="s">
        <v>3235</v>
      </c>
      <c r="N574">
        <v>33884</v>
      </c>
      <c r="O574">
        <v>3287</v>
      </c>
      <c r="P574" t="s">
        <v>3236</v>
      </c>
      <c r="Q574">
        <v>0</v>
      </c>
      <c r="R574" t="s">
        <v>3237</v>
      </c>
      <c r="S574" t="s">
        <v>3238</v>
      </c>
      <c r="T574">
        <v>79</v>
      </c>
      <c r="U574" t="s">
        <v>37</v>
      </c>
      <c r="V574" t="s">
        <v>38</v>
      </c>
      <c r="W574" t="s">
        <v>95</v>
      </c>
      <c r="X574">
        <v>72000000</v>
      </c>
      <c r="Y574">
        <v>2001</v>
      </c>
      <c r="Z574">
        <v>692</v>
      </c>
      <c r="AA574">
        <v>4.5999999999999996</v>
      </c>
      <c r="AB574">
        <v>2.35</v>
      </c>
      <c r="AC574">
        <v>266</v>
      </c>
    </row>
    <row r="575" spans="1:29">
      <c r="A575" t="s">
        <v>28</v>
      </c>
      <c r="C575" t="s">
        <v>3239</v>
      </c>
      <c r="D575">
        <v>132</v>
      </c>
      <c r="E575">
        <v>178</v>
      </c>
      <c r="F575">
        <v>0</v>
      </c>
      <c r="G575">
        <v>403</v>
      </c>
      <c r="H575" t="s">
        <v>3240</v>
      </c>
      <c r="I575">
        <v>906</v>
      </c>
      <c r="J575">
        <v>75600000</v>
      </c>
      <c r="K575" t="s">
        <v>3241</v>
      </c>
      <c r="L575" t="s">
        <v>3242</v>
      </c>
      <c r="M575" t="s">
        <v>3243</v>
      </c>
      <c r="N575">
        <v>736638</v>
      </c>
      <c r="O575">
        <v>1976</v>
      </c>
      <c r="P575" t="s">
        <v>3244</v>
      </c>
      <c r="Q575">
        <v>1</v>
      </c>
      <c r="R575" t="s">
        <v>3245</v>
      </c>
      <c r="S575" t="s">
        <v>3246</v>
      </c>
      <c r="T575">
        <v>1065</v>
      </c>
      <c r="U575" t="s">
        <v>37</v>
      </c>
      <c r="V575" t="s">
        <v>38</v>
      </c>
      <c r="W575" t="s">
        <v>585</v>
      </c>
      <c r="X575">
        <v>72000000</v>
      </c>
      <c r="Y575">
        <v>1995</v>
      </c>
      <c r="Z575">
        <v>466</v>
      </c>
      <c r="AA575">
        <v>8.4</v>
      </c>
      <c r="AB575">
        <v>2.35</v>
      </c>
      <c r="AC575">
        <v>17000</v>
      </c>
    </row>
    <row r="576" spans="1:29">
      <c r="A576" t="s">
        <v>28</v>
      </c>
      <c r="C576" t="s">
        <v>48</v>
      </c>
      <c r="D576">
        <v>262</v>
      </c>
      <c r="E576">
        <v>125</v>
      </c>
      <c r="F576">
        <v>0</v>
      </c>
      <c r="G576">
        <v>210</v>
      </c>
      <c r="H576" t="s">
        <v>3247</v>
      </c>
      <c r="I576">
        <v>15000</v>
      </c>
      <c r="J576">
        <v>62647540</v>
      </c>
      <c r="K576" t="s">
        <v>1467</v>
      </c>
      <c r="L576" t="s">
        <v>373</v>
      </c>
      <c r="M576" t="s">
        <v>3248</v>
      </c>
      <c r="N576">
        <v>143525</v>
      </c>
      <c r="O576">
        <v>15850</v>
      </c>
      <c r="P576" t="s">
        <v>3249</v>
      </c>
      <c r="Q576">
        <v>0</v>
      </c>
      <c r="R576" t="s">
        <v>3250</v>
      </c>
      <c r="S576" t="s">
        <v>3251</v>
      </c>
      <c r="T576">
        <v>657</v>
      </c>
      <c r="U576" t="s">
        <v>37</v>
      </c>
      <c r="V576" t="s">
        <v>767</v>
      </c>
      <c r="W576" t="s">
        <v>585</v>
      </c>
      <c r="X576">
        <v>70000000</v>
      </c>
      <c r="Y576">
        <v>2005</v>
      </c>
      <c r="Z576">
        <v>383</v>
      </c>
      <c r="AA576">
        <v>7.1</v>
      </c>
      <c r="AB576">
        <v>2.35</v>
      </c>
      <c r="AC576">
        <v>0</v>
      </c>
    </row>
    <row r="577" spans="1:29">
      <c r="A577" t="s">
        <v>28</v>
      </c>
      <c r="C577" t="s">
        <v>3252</v>
      </c>
      <c r="D577">
        <v>299</v>
      </c>
      <c r="E577">
        <v>87</v>
      </c>
      <c r="F577">
        <v>30</v>
      </c>
      <c r="G577">
        <v>433</v>
      </c>
      <c r="H577" t="s">
        <v>3253</v>
      </c>
      <c r="I577">
        <v>745</v>
      </c>
      <c r="J577">
        <v>183132370</v>
      </c>
      <c r="K577" t="s">
        <v>3254</v>
      </c>
      <c r="L577" t="s">
        <v>2968</v>
      </c>
      <c r="M577" t="s">
        <v>3255</v>
      </c>
      <c r="N577">
        <v>259083</v>
      </c>
      <c r="O577">
        <v>3086</v>
      </c>
      <c r="P577" t="s">
        <v>3256</v>
      </c>
      <c r="Q577">
        <v>0</v>
      </c>
      <c r="R577" t="s">
        <v>3257</v>
      </c>
      <c r="S577" t="s">
        <v>3258</v>
      </c>
      <c r="T577">
        <v>763</v>
      </c>
      <c r="U577" t="s">
        <v>37</v>
      </c>
      <c r="V577" t="s">
        <v>38</v>
      </c>
      <c r="W577" t="s">
        <v>39</v>
      </c>
      <c r="X577">
        <v>75000000</v>
      </c>
      <c r="Y577">
        <v>2007</v>
      </c>
      <c r="Z577">
        <v>440</v>
      </c>
      <c r="AA577">
        <v>7.4</v>
      </c>
      <c r="AB577">
        <v>2.35</v>
      </c>
      <c r="AC577">
        <v>0</v>
      </c>
    </row>
    <row r="578" spans="1:29">
      <c r="A578" t="s">
        <v>28</v>
      </c>
      <c r="C578" t="s">
        <v>3259</v>
      </c>
      <c r="D578">
        <v>128</v>
      </c>
      <c r="E578">
        <v>152</v>
      </c>
      <c r="F578">
        <v>0</v>
      </c>
      <c r="G578">
        <v>745</v>
      </c>
      <c r="H578" t="s">
        <v>2496</v>
      </c>
      <c r="I578">
        <v>940</v>
      </c>
      <c r="J578">
        <v>27796042</v>
      </c>
      <c r="K578" t="s">
        <v>214</v>
      </c>
      <c r="L578" t="s">
        <v>3260</v>
      </c>
      <c r="M578" t="s">
        <v>3261</v>
      </c>
      <c r="N578">
        <v>45031</v>
      </c>
      <c r="O578">
        <v>4310</v>
      </c>
      <c r="P578" t="s">
        <v>3262</v>
      </c>
      <c r="Q578">
        <v>1</v>
      </c>
      <c r="R578" t="s">
        <v>3263</v>
      </c>
      <c r="S578" t="s">
        <v>3264</v>
      </c>
      <c r="T578">
        <v>376</v>
      </c>
      <c r="U578" t="s">
        <v>37</v>
      </c>
      <c r="V578" t="s">
        <v>38</v>
      </c>
      <c r="W578" t="s">
        <v>95</v>
      </c>
      <c r="X578">
        <v>72000000</v>
      </c>
      <c r="Y578">
        <v>2001</v>
      </c>
      <c r="Z578">
        <v>826</v>
      </c>
      <c r="AA578">
        <v>6.9</v>
      </c>
      <c r="AB578">
        <v>1.85</v>
      </c>
      <c r="AC578">
        <v>0</v>
      </c>
    </row>
    <row r="579" spans="1:29">
      <c r="A579" t="s">
        <v>28</v>
      </c>
      <c r="C579" t="s">
        <v>2066</v>
      </c>
      <c r="D579">
        <v>109</v>
      </c>
      <c r="E579">
        <v>116</v>
      </c>
      <c r="F579">
        <v>212</v>
      </c>
      <c r="G579">
        <v>462</v>
      </c>
      <c r="H579" t="s">
        <v>1711</v>
      </c>
      <c r="I579">
        <v>13000</v>
      </c>
      <c r="J579">
        <v>32616869</v>
      </c>
      <c r="K579" t="s">
        <v>3265</v>
      </c>
      <c r="L579" t="s">
        <v>1784</v>
      </c>
      <c r="M579" t="s">
        <v>3266</v>
      </c>
      <c r="N579">
        <v>34435</v>
      </c>
      <c r="O579">
        <v>14780</v>
      </c>
      <c r="P579" t="s">
        <v>3267</v>
      </c>
      <c r="Q579">
        <v>0</v>
      </c>
      <c r="R579" t="s">
        <v>3268</v>
      </c>
      <c r="S579" t="s">
        <v>3269</v>
      </c>
      <c r="T579">
        <v>346</v>
      </c>
      <c r="U579" t="s">
        <v>37</v>
      </c>
      <c r="V579" t="s">
        <v>38</v>
      </c>
      <c r="W579" t="s">
        <v>39</v>
      </c>
      <c r="X579">
        <v>72000000</v>
      </c>
      <c r="Y579">
        <v>2001</v>
      </c>
      <c r="Z579">
        <v>658</v>
      </c>
      <c r="AA579">
        <v>4.5</v>
      </c>
      <c r="AB579">
        <v>2.35</v>
      </c>
      <c r="AC579">
        <v>886</v>
      </c>
    </row>
    <row r="580" spans="1:29">
      <c r="A580" t="s">
        <v>28</v>
      </c>
      <c r="C580" t="s">
        <v>2396</v>
      </c>
      <c r="D580">
        <v>88</v>
      </c>
      <c r="E580">
        <v>109</v>
      </c>
      <c r="F580">
        <v>218</v>
      </c>
      <c r="G580">
        <v>8</v>
      </c>
      <c r="H580" t="s">
        <v>3270</v>
      </c>
      <c r="I580">
        <v>21</v>
      </c>
      <c r="J580">
        <v>18947630</v>
      </c>
      <c r="K580" t="s">
        <v>3271</v>
      </c>
      <c r="L580" t="s">
        <v>3272</v>
      </c>
      <c r="M580" t="s">
        <v>3273</v>
      </c>
      <c r="N580">
        <v>11798</v>
      </c>
      <c r="O580">
        <v>55</v>
      </c>
      <c r="P580" t="s">
        <v>3274</v>
      </c>
      <c r="Q580">
        <v>0</v>
      </c>
      <c r="R580" t="s">
        <v>3275</v>
      </c>
      <c r="S580" t="s">
        <v>3276</v>
      </c>
      <c r="T580">
        <v>124</v>
      </c>
      <c r="U580" t="s">
        <v>37</v>
      </c>
      <c r="V580" t="s">
        <v>1465</v>
      </c>
      <c r="W580" t="s">
        <v>95</v>
      </c>
      <c r="X580">
        <v>59660000</v>
      </c>
      <c r="Y580">
        <v>2004</v>
      </c>
      <c r="Z580">
        <v>17</v>
      </c>
      <c r="AA580">
        <v>7.1</v>
      </c>
      <c r="AB580">
        <v>2.35</v>
      </c>
      <c r="AC580">
        <v>2000</v>
      </c>
    </row>
    <row r="581" spans="1:29">
      <c r="A581" t="s">
        <v>28</v>
      </c>
      <c r="C581" t="s">
        <v>912</v>
      </c>
      <c r="D581">
        <v>261</v>
      </c>
      <c r="E581">
        <v>108</v>
      </c>
      <c r="F581">
        <v>0</v>
      </c>
      <c r="G581">
        <v>882</v>
      </c>
      <c r="H581" t="s">
        <v>234</v>
      </c>
      <c r="I581">
        <v>3000</v>
      </c>
      <c r="J581">
        <v>114195633</v>
      </c>
      <c r="K581" t="s">
        <v>3277</v>
      </c>
      <c r="L581" t="s">
        <v>235</v>
      </c>
      <c r="M581" t="s">
        <v>3278</v>
      </c>
      <c r="N581">
        <v>193770</v>
      </c>
      <c r="O581">
        <v>7273</v>
      </c>
      <c r="P581" t="s">
        <v>188</v>
      </c>
      <c r="Q581">
        <v>0</v>
      </c>
      <c r="R581" t="s">
        <v>3279</v>
      </c>
      <c r="S581" t="s">
        <v>3280</v>
      </c>
      <c r="T581">
        <v>2003</v>
      </c>
      <c r="U581" t="s">
        <v>37</v>
      </c>
      <c r="V581" t="s">
        <v>38</v>
      </c>
      <c r="W581" t="s">
        <v>39</v>
      </c>
      <c r="X581">
        <v>60000000</v>
      </c>
      <c r="Y581">
        <v>2004</v>
      </c>
      <c r="Z581">
        <v>2000</v>
      </c>
      <c r="AA581">
        <v>6.5</v>
      </c>
      <c r="AB581">
        <v>1.85</v>
      </c>
      <c r="AC581">
        <v>0</v>
      </c>
    </row>
    <row r="582" spans="1:29">
      <c r="A582" t="s">
        <v>28</v>
      </c>
      <c r="C582" t="s">
        <v>3281</v>
      </c>
      <c r="D582">
        <v>73</v>
      </c>
      <c r="E582">
        <v>85</v>
      </c>
      <c r="F582">
        <v>84</v>
      </c>
      <c r="G582">
        <v>595</v>
      </c>
      <c r="H582" t="s">
        <v>3234</v>
      </c>
      <c r="I582">
        <v>1000</v>
      </c>
      <c r="J582">
        <v>144156464</v>
      </c>
      <c r="K582" t="s">
        <v>515</v>
      </c>
      <c r="L582" t="s">
        <v>430</v>
      </c>
      <c r="M582" t="s">
        <v>3282</v>
      </c>
      <c r="N582">
        <v>74343</v>
      </c>
      <c r="O582">
        <v>4166</v>
      </c>
      <c r="P582" t="s">
        <v>3283</v>
      </c>
      <c r="Q582">
        <v>0</v>
      </c>
      <c r="R582" t="s">
        <v>3284</v>
      </c>
      <c r="S582" t="s">
        <v>3285</v>
      </c>
      <c r="T582">
        <v>98</v>
      </c>
      <c r="U582" t="s">
        <v>37</v>
      </c>
      <c r="V582" t="s">
        <v>38</v>
      </c>
      <c r="W582" t="s">
        <v>39</v>
      </c>
      <c r="X582">
        <v>71500000</v>
      </c>
      <c r="Y582">
        <v>1998</v>
      </c>
      <c r="Z582">
        <v>1000</v>
      </c>
      <c r="AA582">
        <v>5.3</v>
      </c>
      <c r="AB582">
        <v>1.85</v>
      </c>
      <c r="AC582">
        <v>694</v>
      </c>
    </row>
    <row r="583" spans="1:29">
      <c r="A583" t="s">
        <v>28</v>
      </c>
      <c r="C583" t="s">
        <v>912</v>
      </c>
      <c r="D583">
        <v>208</v>
      </c>
      <c r="E583">
        <v>106</v>
      </c>
      <c r="F583">
        <v>0</v>
      </c>
      <c r="G583">
        <v>242</v>
      </c>
      <c r="H583" t="s">
        <v>3286</v>
      </c>
      <c r="I583">
        <v>710</v>
      </c>
      <c r="J583">
        <v>227965690</v>
      </c>
      <c r="K583" t="s">
        <v>2683</v>
      </c>
      <c r="L583" t="s">
        <v>3287</v>
      </c>
      <c r="M583" t="s">
        <v>3288</v>
      </c>
      <c r="N583">
        <v>271592</v>
      </c>
      <c r="O583">
        <v>1675</v>
      </c>
      <c r="P583" t="s">
        <v>3289</v>
      </c>
      <c r="Q583">
        <v>0</v>
      </c>
      <c r="R583" t="s">
        <v>3290</v>
      </c>
      <c r="S583" t="s">
        <v>3291</v>
      </c>
      <c r="T583">
        <v>2335</v>
      </c>
      <c r="U583" t="s">
        <v>37</v>
      </c>
      <c r="V583" t="s">
        <v>38</v>
      </c>
      <c r="W583" t="s">
        <v>39</v>
      </c>
      <c r="X583">
        <v>72000000</v>
      </c>
      <c r="Y583">
        <v>2002</v>
      </c>
      <c r="Z583">
        <v>529</v>
      </c>
      <c r="AA583">
        <v>6.7</v>
      </c>
      <c r="AB583">
        <v>1.85</v>
      </c>
      <c r="AC583">
        <v>0</v>
      </c>
    </row>
    <row r="584" spans="1:29">
      <c r="A584" t="s">
        <v>28</v>
      </c>
      <c r="C584" t="s">
        <v>146</v>
      </c>
      <c r="D584">
        <v>205</v>
      </c>
      <c r="E584">
        <v>93</v>
      </c>
      <c r="F584">
        <v>80</v>
      </c>
      <c r="G584">
        <v>48</v>
      </c>
      <c r="H584" t="s">
        <v>3292</v>
      </c>
      <c r="I584">
        <v>692</v>
      </c>
      <c r="J584">
        <v>436471036</v>
      </c>
      <c r="K584" t="s">
        <v>3293</v>
      </c>
      <c r="L584" t="s">
        <v>725</v>
      </c>
      <c r="M584" t="s">
        <v>3294</v>
      </c>
      <c r="N584">
        <v>314630</v>
      </c>
      <c r="O584">
        <v>1148</v>
      </c>
      <c r="P584" t="s">
        <v>3295</v>
      </c>
      <c r="Q584">
        <v>1</v>
      </c>
      <c r="R584" t="s">
        <v>3296</v>
      </c>
      <c r="S584" t="s">
        <v>3297</v>
      </c>
      <c r="T584">
        <v>483</v>
      </c>
      <c r="U584" t="s">
        <v>37</v>
      </c>
      <c r="V584" t="s">
        <v>38</v>
      </c>
      <c r="W584" t="s">
        <v>95</v>
      </c>
      <c r="X584">
        <v>150000000</v>
      </c>
      <c r="Y584">
        <v>2004</v>
      </c>
      <c r="Z584">
        <v>309</v>
      </c>
      <c r="AA584">
        <v>7.2</v>
      </c>
      <c r="AB584">
        <v>1.85</v>
      </c>
      <c r="AC584">
        <v>0</v>
      </c>
    </row>
    <row r="585" spans="1:29">
      <c r="A585" t="s">
        <v>28</v>
      </c>
      <c r="C585" t="s">
        <v>306</v>
      </c>
      <c r="D585">
        <v>256</v>
      </c>
      <c r="E585">
        <v>117</v>
      </c>
      <c r="F585">
        <v>487</v>
      </c>
      <c r="G585">
        <v>769</v>
      </c>
      <c r="H585" t="s">
        <v>3298</v>
      </c>
      <c r="I585">
        <v>1000</v>
      </c>
      <c r="J585">
        <v>244052771</v>
      </c>
      <c r="K585" t="s">
        <v>307</v>
      </c>
      <c r="L585" t="s">
        <v>321</v>
      </c>
      <c r="M585" t="s">
        <v>3299</v>
      </c>
      <c r="N585">
        <v>263853</v>
      </c>
      <c r="O585">
        <v>4905</v>
      </c>
      <c r="P585" t="s">
        <v>3300</v>
      </c>
      <c r="Q585">
        <v>0</v>
      </c>
      <c r="R585" t="s">
        <v>3301</v>
      </c>
      <c r="S585" t="s">
        <v>3302</v>
      </c>
      <c r="T585">
        <v>584</v>
      </c>
      <c r="U585" t="s">
        <v>37</v>
      </c>
      <c r="V585" t="s">
        <v>38</v>
      </c>
      <c r="W585" t="s">
        <v>277</v>
      </c>
      <c r="X585">
        <v>120000000</v>
      </c>
      <c r="Y585">
        <v>2006</v>
      </c>
      <c r="Z585">
        <v>843</v>
      </c>
      <c r="AA585">
        <v>7.2</v>
      </c>
      <c r="AB585">
        <v>2.35</v>
      </c>
      <c r="AC585">
        <v>0</v>
      </c>
    </row>
    <row r="586" spans="1:29">
      <c r="A586" t="s">
        <v>28</v>
      </c>
      <c r="C586" t="s">
        <v>3303</v>
      </c>
      <c r="D586">
        <v>103</v>
      </c>
      <c r="E586">
        <v>116</v>
      </c>
      <c r="F586">
        <v>0</v>
      </c>
      <c r="G586">
        <v>995</v>
      </c>
      <c r="H586" t="s">
        <v>141</v>
      </c>
      <c r="I586">
        <v>8000</v>
      </c>
      <c r="J586">
        <v>152149590</v>
      </c>
      <c r="K586" t="s">
        <v>1681</v>
      </c>
      <c r="L586" t="s">
        <v>1527</v>
      </c>
      <c r="M586" t="s">
        <v>3304</v>
      </c>
      <c r="N586">
        <v>74274</v>
      </c>
      <c r="O586">
        <v>12790</v>
      </c>
      <c r="P586" t="s">
        <v>3305</v>
      </c>
      <c r="Q586">
        <v>2</v>
      </c>
      <c r="R586" t="s">
        <v>3306</v>
      </c>
      <c r="S586" t="s">
        <v>3307</v>
      </c>
      <c r="T586">
        <v>255</v>
      </c>
      <c r="U586" t="s">
        <v>37</v>
      </c>
      <c r="V586" t="s">
        <v>38</v>
      </c>
      <c r="W586" t="s">
        <v>95</v>
      </c>
      <c r="X586">
        <v>70000000</v>
      </c>
      <c r="Y586">
        <v>1999</v>
      </c>
      <c r="Z586">
        <v>3000</v>
      </c>
      <c r="AA586">
        <v>5.5</v>
      </c>
      <c r="AB586">
        <v>2.35</v>
      </c>
      <c r="AC586">
        <v>0</v>
      </c>
    </row>
    <row r="587" spans="1:29">
      <c r="A587" t="s">
        <v>28</v>
      </c>
      <c r="C587" t="s">
        <v>499</v>
      </c>
      <c r="D587">
        <v>191</v>
      </c>
      <c r="E587">
        <v>132</v>
      </c>
      <c r="F587">
        <v>357</v>
      </c>
      <c r="G587">
        <v>212</v>
      </c>
      <c r="H587" t="s">
        <v>3308</v>
      </c>
      <c r="I587">
        <v>14000</v>
      </c>
      <c r="J587">
        <v>141204016</v>
      </c>
      <c r="K587" t="s">
        <v>50</v>
      </c>
      <c r="L587" t="s">
        <v>337</v>
      </c>
      <c r="M587" t="s">
        <v>3309</v>
      </c>
      <c r="N587">
        <v>142569</v>
      </c>
      <c r="O587">
        <v>14790</v>
      </c>
      <c r="P587" t="s">
        <v>3310</v>
      </c>
      <c r="Q587">
        <v>0</v>
      </c>
      <c r="R587" t="s">
        <v>3311</v>
      </c>
      <c r="S587" t="s">
        <v>3312</v>
      </c>
      <c r="T587">
        <v>737</v>
      </c>
      <c r="U587" t="s">
        <v>37</v>
      </c>
      <c r="V587" t="s">
        <v>38</v>
      </c>
      <c r="W587" t="s">
        <v>39</v>
      </c>
      <c r="X587">
        <v>70000000</v>
      </c>
      <c r="Y587">
        <v>2002</v>
      </c>
      <c r="Z587">
        <v>223</v>
      </c>
      <c r="AA587">
        <v>5.8</v>
      </c>
      <c r="AB587">
        <v>2.35</v>
      </c>
      <c r="AC587">
        <v>10000</v>
      </c>
    </row>
    <row r="588" spans="1:29">
      <c r="A588" t="s">
        <v>28</v>
      </c>
      <c r="C588" t="s">
        <v>3313</v>
      </c>
      <c r="D588">
        <v>147</v>
      </c>
      <c r="E588">
        <v>92</v>
      </c>
      <c r="F588">
        <v>5</v>
      </c>
      <c r="G588">
        <v>726</v>
      </c>
      <c r="H588" t="s">
        <v>3314</v>
      </c>
      <c r="I588">
        <v>870</v>
      </c>
      <c r="J588">
        <v>162495848</v>
      </c>
      <c r="K588" t="s">
        <v>271</v>
      </c>
      <c r="L588" t="s">
        <v>3315</v>
      </c>
      <c r="M588" t="s">
        <v>3316</v>
      </c>
      <c r="N588">
        <v>34359</v>
      </c>
      <c r="O588">
        <v>5217</v>
      </c>
      <c r="P588" t="s">
        <v>627</v>
      </c>
      <c r="Q588">
        <v>0</v>
      </c>
      <c r="R588" t="s">
        <v>3317</v>
      </c>
      <c r="S588" t="s">
        <v>3318</v>
      </c>
      <c r="T588">
        <v>133</v>
      </c>
      <c r="U588" t="s">
        <v>37</v>
      </c>
      <c r="V588" t="s">
        <v>38</v>
      </c>
      <c r="W588" t="s">
        <v>95</v>
      </c>
      <c r="X588">
        <v>74000000</v>
      </c>
      <c r="Y588">
        <v>2015</v>
      </c>
      <c r="Z588">
        <v>861</v>
      </c>
      <c r="AA588">
        <v>6</v>
      </c>
      <c r="AB588">
        <v>1.85</v>
      </c>
      <c r="AC588">
        <v>16000</v>
      </c>
    </row>
    <row r="589" spans="1:29">
      <c r="A589" t="s">
        <v>28</v>
      </c>
      <c r="C589" t="s">
        <v>850</v>
      </c>
      <c r="D589">
        <v>79</v>
      </c>
      <c r="E589">
        <v>139</v>
      </c>
      <c r="F589">
        <v>2000</v>
      </c>
      <c r="G589">
        <v>808</v>
      </c>
      <c r="H589" t="s">
        <v>470</v>
      </c>
      <c r="I589">
        <v>960</v>
      </c>
      <c r="J589">
        <v>136448821</v>
      </c>
      <c r="K589" t="s">
        <v>1528</v>
      </c>
      <c r="L589" t="s">
        <v>2663</v>
      </c>
      <c r="M589" t="s">
        <v>3319</v>
      </c>
      <c r="N589">
        <v>98989</v>
      </c>
      <c r="O589">
        <v>3667</v>
      </c>
      <c r="P589" t="s">
        <v>1059</v>
      </c>
      <c r="Q589">
        <v>1</v>
      </c>
      <c r="R589" t="s">
        <v>3320</v>
      </c>
      <c r="S589" t="s">
        <v>3321</v>
      </c>
      <c r="T589">
        <v>158</v>
      </c>
      <c r="U589" t="s">
        <v>37</v>
      </c>
      <c r="V589" t="s">
        <v>38</v>
      </c>
      <c r="W589" t="s">
        <v>585</v>
      </c>
      <c r="X589">
        <v>80000000</v>
      </c>
      <c r="Y589">
        <v>1996</v>
      </c>
      <c r="Z589">
        <v>848</v>
      </c>
      <c r="AA589">
        <v>6.6</v>
      </c>
      <c r="AB589">
        <v>1.85</v>
      </c>
      <c r="AC589">
        <v>1000</v>
      </c>
    </row>
    <row r="590" spans="1:29">
      <c r="A590" t="s">
        <v>28</v>
      </c>
      <c r="C590" t="s">
        <v>1764</v>
      </c>
      <c r="D590">
        <v>486</v>
      </c>
      <c r="E590">
        <v>153</v>
      </c>
      <c r="F590">
        <v>16000</v>
      </c>
      <c r="G590">
        <v>11000</v>
      </c>
      <c r="H590" t="s">
        <v>340</v>
      </c>
      <c r="I590">
        <v>13000</v>
      </c>
      <c r="J590">
        <v>120523073</v>
      </c>
      <c r="K590" t="s">
        <v>3322</v>
      </c>
      <c r="L590" t="s">
        <v>458</v>
      </c>
      <c r="M590" t="s">
        <v>3323</v>
      </c>
      <c r="N590">
        <v>885175</v>
      </c>
      <c r="O590">
        <v>36741</v>
      </c>
      <c r="P590" t="s">
        <v>51</v>
      </c>
      <c r="Q590">
        <v>1</v>
      </c>
      <c r="R590" t="s">
        <v>3324</v>
      </c>
      <c r="S590" t="s">
        <v>3325</v>
      </c>
      <c r="T590">
        <v>1527</v>
      </c>
      <c r="U590" t="s">
        <v>37</v>
      </c>
      <c r="V590" t="s">
        <v>38</v>
      </c>
      <c r="W590" t="s">
        <v>585</v>
      </c>
      <c r="X590">
        <v>75000000</v>
      </c>
      <c r="Y590">
        <v>2009</v>
      </c>
      <c r="Z590">
        <v>11000</v>
      </c>
      <c r="AA590">
        <v>8.3000000000000007</v>
      </c>
      <c r="AB590">
        <v>2.35</v>
      </c>
      <c r="AC590">
        <v>42000</v>
      </c>
    </row>
    <row r="591" spans="1:29">
      <c r="A591" t="s">
        <v>28</v>
      </c>
      <c r="C591" t="s">
        <v>389</v>
      </c>
      <c r="D591">
        <v>75</v>
      </c>
      <c r="E591">
        <v>142</v>
      </c>
      <c r="F591">
        <v>14000</v>
      </c>
      <c r="G591">
        <v>5000</v>
      </c>
      <c r="H591" t="s">
        <v>1527</v>
      </c>
      <c r="I591">
        <v>49000</v>
      </c>
      <c r="J591">
        <v>119654900</v>
      </c>
      <c r="K591" t="s">
        <v>787</v>
      </c>
      <c r="L591" t="s">
        <v>811</v>
      </c>
      <c r="M591" t="s">
        <v>3326</v>
      </c>
      <c r="N591">
        <v>182802</v>
      </c>
      <c r="O591">
        <v>64259</v>
      </c>
      <c r="P591" t="s">
        <v>2398</v>
      </c>
      <c r="Q591">
        <v>1</v>
      </c>
      <c r="R591" t="s">
        <v>3327</v>
      </c>
      <c r="S591" t="s">
        <v>3328</v>
      </c>
      <c r="T591">
        <v>363</v>
      </c>
      <c r="U591" t="s">
        <v>37</v>
      </c>
      <c r="V591" t="s">
        <v>38</v>
      </c>
      <c r="W591" t="s">
        <v>95</v>
      </c>
      <c r="X591">
        <v>70000000</v>
      </c>
      <c r="Y591">
        <v>1991</v>
      </c>
      <c r="Z591">
        <v>8000</v>
      </c>
      <c r="AA591">
        <v>6.7</v>
      </c>
      <c r="AB591">
        <v>2.35</v>
      </c>
      <c r="AC591">
        <v>13000</v>
      </c>
    </row>
    <row r="592" spans="1:29">
      <c r="A592" t="s">
        <v>28</v>
      </c>
      <c r="C592" t="s">
        <v>260</v>
      </c>
      <c r="D592">
        <v>245</v>
      </c>
      <c r="E592">
        <v>101</v>
      </c>
      <c r="F592">
        <v>420</v>
      </c>
      <c r="G592">
        <v>467</v>
      </c>
      <c r="H592" t="s">
        <v>1816</v>
      </c>
      <c r="I592">
        <v>12000</v>
      </c>
      <c r="J592">
        <v>72660029</v>
      </c>
      <c r="K592" t="s">
        <v>127</v>
      </c>
      <c r="L592" t="s">
        <v>1072</v>
      </c>
      <c r="M592" t="s">
        <v>1865</v>
      </c>
      <c r="N592">
        <v>115687</v>
      </c>
      <c r="O592">
        <v>16235</v>
      </c>
      <c r="P592" t="s">
        <v>1866</v>
      </c>
      <c r="Q592">
        <v>0</v>
      </c>
      <c r="R592" t="s">
        <v>1867</v>
      </c>
      <c r="S592" t="s">
        <v>1868</v>
      </c>
      <c r="T592">
        <v>269</v>
      </c>
      <c r="U592" t="s">
        <v>37</v>
      </c>
      <c r="V592" t="s">
        <v>38</v>
      </c>
      <c r="W592" t="s">
        <v>39</v>
      </c>
      <c r="X592">
        <v>100000000</v>
      </c>
      <c r="Y592">
        <v>2014</v>
      </c>
      <c r="Z592">
        <v>3000</v>
      </c>
      <c r="AA592">
        <v>6</v>
      </c>
      <c r="AB592">
        <v>2.35</v>
      </c>
      <c r="AC592">
        <v>21000</v>
      </c>
    </row>
    <row r="593" spans="1:29">
      <c r="A593" t="s">
        <v>28</v>
      </c>
      <c r="C593" t="s">
        <v>2066</v>
      </c>
      <c r="D593">
        <v>142</v>
      </c>
      <c r="E593">
        <v>124</v>
      </c>
      <c r="F593">
        <v>212</v>
      </c>
      <c r="G593">
        <v>576</v>
      </c>
      <c r="H593" t="s">
        <v>3329</v>
      </c>
      <c r="I593">
        <v>13000</v>
      </c>
      <c r="J593">
        <v>117541000</v>
      </c>
      <c r="K593" t="s">
        <v>59</v>
      </c>
      <c r="L593" t="s">
        <v>977</v>
      </c>
      <c r="M593" t="s">
        <v>3330</v>
      </c>
      <c r="N593">
        <v>269858</v>
      </c>
      <c r="O593">
        <v>16595</v>
      </c>
      <c r="P593" t="s">
        <v>3331</v>
      </c>
      <c r="Q593">
        <v>0</v>
      </c>
      <c r="R593" t="s">
        <v>3332</v>
      </c>
      <c r="S593" t="s">
        <v>3333</v>
      </c>
      <c r="T593">
        <v>316</v>
      </c>
      <c r="U593" t="s">
        <v>37</v>
      </c>
      <c r="V593" t="s">
        <v>38</v>
      </c>
      <c r="W593" t="s">
        <v>585</v>
      </c>
      <c r="X593">
        <v>70000000</v>
      </c>
      <c r="Y593">
        <v>1990</v>
      </c>
      <c r="Z593">
        <v>982</v>
      </c>
      <c r="AA593">
        <v>7.1</v>
      </c>
      <c r="AB593">
        <v>2.35</v>
      </c>
      <c r="AC593">
        <v>0</v>
      </c>
    </row>
    <row r="594" spans="1:29">
      <c r="A594" t="s">
        <v>28</v>
      </c>
      <c r="C594" t="s">
        <v>3334</v>
      </c>
      <c r="D594">
        <v>144</v>
      </c>
      <c r="E594">
        <v>117</v>
      </c>
      <c r="F594">
        <v>69</v>
      </c>
      <c r="G594">
        <v>1000</v>
      </c>
      <c r="H594" t="s">
        <v>3335</v>
      </c>
      <c r="I594">
        <v>10000</v>
      </c>
      <c r="J594">
        <v>116643346</v>
      </c>
      <c r="K594" t="s">
        <v>3336</v>
      </c>
      <c r="L594" t="s">
        <v>887</v>
      </c>
      <c r="M594" t="s">
        <v>3337</v>
      </c>
      <c r="N594">
        <v>119807</v>
      </c>
      <c r="O594">
        <v>14486</v>
      </c>
      <c r="P594" t="s">
        <v>2119</v>
      </c>
      <c r="Q594">
        <v>1</v>
      </c>
      <c r="R594" t="s">
        <v>3338</v>
      </c>
      <c r="S594" t="s">
        <v>3339</v>
      </c>
      <c r="T594">
        <v>340</v>
      </c>
      <c r="U594" t="s">
        <v>37</v>
      </c>
      <c r="V594" t="s">
        <v>38</v>
      </c>
      <c r="W594" t="s">
        <v>39</v>
      </c>
      <c r="X594">
        <v>80000000</v>
      </c>
      <c r="Y594">
        <v>2003</v>
      </c>
      <c r="Z594">
        <v>1000</v>
      </c>
      <c r="AA594">
        <v>6</v>
      </c>
      <c r="AB594">
        <v>2.35</v>
      </c>
      <c r="AC594">
        <v>0</v>
      </c>
    </row>
    <row r="595" spans="1:29">
      <c r="A595" t="s">
        <v>28</v>
      </c>
      <c r="D595">
        <v>39</v>
      </c>
      <c r="E595">
        <v>45</v>
      </c>
      <c r="G595">
        <v>160</v>
      </c>
      <c r="H595" t="s">
        <v>3340</v>
      </c>
      <c r="I595">
        <v>898</v>
      </c>
      <c r="K595" t="s">
        <v>3341</v>
      </c>
      <c r="L595" t="s">
        <v>3342</v>
      </c>
      <c r="M595" t="s">
        <v>3343</v>
      </c>
      <c r="N595">
        <v>49049</v>
      </c>
      <c r="O595">
        <v>1430</v>
      </c>
      <c r="P595" t="s">
        <v>3344</v>
      </c>
      <c r="Q595">
        <v>0</v>
      </c>
      <c r="R595" t="s">
        <v>3345</v>
      </c>
      <c r="S595" t="s">
        <v>3346</v>
      </c>
      <c r="T595">
        <v>110</v>
      </c>
      <c r="U595" t="s">
        <v>37</v>
      </c>
      <c r="V595" t="s">
        <v>38</v>
      </c>
      <c r="W595" t="s">
        <v>1126</v>
      </c>
      <c r="Z595">
        <v>372</v>
      </c>
      <c r="AA595">
        <v>7.5</v>
      </c>
      <c r="AB595">
        <v>16</v>
      </c>
      <c r="AC595">
        <v>14000</v>
      </c>
    </row>
    <row r="596" spans="1:29">
      <c r="A596" t="s">
        <v>28</v>
      </c>
      <c r="C596" t="s">
        <v>3347</v>
      </c>
      <c r="D596">
        <v>153</v>
      </c>
      <c r="E596">
        <v>141</v>
      </c>
      <c r="F596">
        <v>488</v>
      </c>
      <c r="G596">
        <v>509</v>
      </c>
      <c r="H596" t="s">
        <v>1708</v>
      </c>
      <c r="I596">
        <v>10000</v>
      </c>
      <c r="J596">
        <v>100614858</v>
      </c>
      <c r="K596" t="s">
        <v>3348</v>
      </c>
      <c r="L596" t="s">
        <v>523</v>
      </c>
      <c r="M596" t="s">
        <v>3349</v>
      </c>
      <c r="N596">
        <v>206776</v>
      </c>
      <c r="O596">
        <v>11458</v>
      </c>
      <c r="P596" t="s">
        <v>525</v>
      </c>
      <c r="Q596">
        <v>1</v>
      </c>
      <c r="R596" t="s">
        <v>3350</v>
      </c>
      <c r="S596" t="s">
        <v>3351</v>
      </c>
      <c r="T596">
        <v>1248</v>
      </c>
      <c r="U596" t="s">
        <v>37</v>
      </c>
      <c r="V596" t="s">
        <v>38</v>
      </c>
      <c r="W596" t="s">
        <v>585</v>
      </c>
      <c r="X596">
        <v>68000000</v>
      </c>
      <c r="Y596">
        <v>2001</v>
      </c>
      <c r="Z596">
        <v>834</v>
      </c>
      <c r="AA596">
        <v>6.9</v>
      </c>
      <c r="AB596">
        <v>1.85</v>
      </c>
      <c r="AC596">
        <v>0</v>
      </c>
    </row>
    <row r="597" spans="1:29">
      <c r="A597" t="s">
        <v>28</v>
      </c>
      <c r="C597" t="s">
        <v>912</v>
      </c>
      <c r="D597">
        <v>284</v>
      </c>
      <c r="E597">
        <v>110</v>
      </c>
      <c r="F597">
        <v>0</v>
      </c>
      <c r="G597">
        <v>559</v>
      </c>
      <c r="H597" t="s">
        <v>3352</v>
      </c>
      <c r="I597">
        <v>3000</v>
      </c>
      <c r="J597">
        <v>42272747</v>
      </c>
      <c r="K597" t="s">
        <v>3353</v>
      </c>
      <c r="L597" t="s">
        <v>235</v>
      </c>
      <c r="M597" t="s">
        <v>3354</v>
      </c>
      <c r="N597">
        <v>78635</v>
      </c>
      <c r="O597">
        <v>5609</v>
      </c>
      <c r="P597" t="s">
        <v>3355</v>
      </c>
      <c r="Q597">
        <v>1</v>
      </c>
      <c r="R597" t="s">
        <v>3356</v>
      </c>
      <c r="S597" t="s">
        <v>3357</v>
      </c>
      <c r="T597">
        <v>1040</v>
      </c>
      <c r="U597" t="s">
        <v>37</v>
      </c>
      <c r="V597" t="s">
        <v>38</v>
      </c>
      <c r="W597" t="s">
        <v>39</v>
      </c>
      <c r="X597">
        <v>70000000</v>
      </c>
      <c r="Y597">
        <v>2006</v>
      </c>
      <c r="Z597">
        <v>579</v>
      </c>
      <c r="AA597">
        <v>5.6</v>
      </c>
      <c r="AB597">
        <v>1.85</v>
      </c>
      <c r="AC597">
        <v>0</v>
      </c>
    </row>
    <row r="598" spans="1:29">
      <c r="A598" t="s">
        <v>28</v>
      </c>
      <c r="C598" t="s">
        <v>2331</v>
      </c>
      <c r="D598">
        <v>247</v>
      </c>
      <c r="E598">
        <v>109</v>
      </c>
      <c r="F598">
        <v>545</v>
      </c>
      <c r="G598">
        <v>727</v>
      </c>
      <c r="H598" t="s">
        <v>963</v>
      </c>
      <c r="I598">
        <v>886</v>
      </c>
      <c r="J598">
        <v>80281096</v>
      </c>
      <c r="K598" t="s">
        <v>2208</v>
      </c>
      <c r="L598" t="s">
        <v>2232</v>
      </c>
      <c r="M598" t="s">
        <v>3358</v>
      </c>
      <c r="N598">
        <v>143628</v>
      </c>
      <c r="O598">
        <v>3222</v>
      </c>
      <c r="P598" t="s">
        <v>3359</v>
      </c>
      <c r="Q598">
        <v>0</v>
      </c>
      <c r="R598" t="s">
        <v>3360</v>
      </c>
      <c r="S598" t="s">
        <v>3361</v>
      </c>
      <c r="T598">
        <v>1283</v>
      </c>
      <c r="U598" t="s">
        <v>37</v>
      </c>
      <c r="V598" t="s">
        <v>38</v>
      </c>
      <c r="W598" t="s">
        <v>39</v>
      </c>
      <c r="X598">
        <v>60000000</v>
      </c>
      <c r="Y598">
        <v>2004</v>
      </c>
      <c r="Z598">
        <v>766</v>
      </c>
      <c r="AA598">
        <v>5.6</v>
      </c>
      <c r="AB598">
        <v>2.35</v>
      </c>
      <c r="AC598">
        <v>0</v>
      </c>
    </row>
    <row r="599" spans="1:29">
      <c r="A599" t="s">
        <v>28</v>
      </c>
      <c r="C599" t="s">
        <v>3281</v>
      </c>
      <c r="D599">
        <v>107</v>
      </c>
      <c r="E599">
        <v>88</v>
      </c>
      <c r="F599">
        <v>84</v>
      </c>
      <c r="G599">
        <v>1000</v>
      </c>
      <c r="H599" t="s">
        <v>3362</v>
      </c>
      <c r="I599">
        <v>1000</v>
      </c>
      <c r="J599">
        <v>219613391</v>
      </c>
      <c r="K599" t="s">
        <v>3363</v>
      </c>
      <c r="L599" t="s">
        <v>479</v>
      </c>
      <c r="M599" t="s">
        <v>3364</v>
      </c>
      <c r="N599">
        <v>31649</v>
      </c>
      <c r="O599">
        <v>5227</v>
      </c>
      <c r="P599" t="s">
        <v>2171</v>
      </c>
      <c r="Q599">
        <v>0</v>
      </c>
      <c r="R599" t="s">
        <v>3365</v>
      </c>
      <c r="S599" t="s">
        <v>3366</v>
      </c>
      <c r="T599">
        <v>98</v>
      </c>
      <c r="U599" t="s">
        <v>37</v>
      </c>
      <c r="V599" t="s">
        <v>38</v>
      </c>
      <c r="W599" t="s">
        <v>95</v>
      </c>
      <c r="X599">
        <v>75000000</v>
      </c>
      <c r="Y599">
        <v>2009</v>
      </c>
      <c r="Z599">
        <v>1000</v>
      </c>
      <c r="AA599">
        <v>4.5</v>
      </c>
      <c r="AB599">
        <v>1.85</v>
      </c>
      <c r="AC599">
        <v>2000</v>
      </c>
    </row>
    <row r="600" spans="1:29">
      <c r="A600" t="s">
        <v>28</v>
      </c>
      <c r="C600" t="s">
        <v>3367</v>
      </c>
      <c r="D600">
        <v>141</v>
      </c>
      <c r="E600">
        <v>124</v>
      </c>
      <c r="F600">
        <v>130</v>
      </c>
      <c r="G600">
        <v>841</v>
      </c>
      <c r="H600" t="s">
        <v>1422</v>
      </c>
      <c r="I600">
        <v>4000</v>
      </c>
      <c r="J600">
        <v>78120196</v>
      </c>
      <c r="K600" t="s">
        <v>1017</v>
      </c>
      <c r="L600" t="s">
        <v>599</v>
      </c>
      <c r="M600" t="s">
        <v>3368</v>
      </c>
      <c r="N600">
        <v>103241</v>
      </c>
      <c r="O600">
        <v>6181</v>
      </c>
      <c r="P600" t="s">
        <v>3369</v>
      </c>
      <c r="Q600">
        <v>0</v>
      </c>
      <c r="R600" t="s">
        <v>3370</v>
      </c>
      <c r="S600" t="s">
        <v>3371</v>
      </c>
      <c r="T600">
        <v>742</v>
      </c>
      <c r="U600" t="s">
        <v>37</v>
      </c>
      <c r="V600" t="s">
        <v>38</v>
      </c>
      <c r="W600" t="s">
        <v>585</v>
      </c>
      <c r="X600">
        <v>75000000</v>
      </c>
      <c r="Y600">
        <v>2002</v>
      </c>
      <c r="Z600">
        <v>973</v>
      </c>
      <c r="AA600">
        <v>7.1</v>
      </c>
      <c r="AB600">
        <v>2.35</v>
      </c>
      <c r="AC600">
        <v>5000</v>
      </c>
    </row>
    <row r="601" spans="1:29">
      <c r="A601" t="s">
        <v>28</v>
      </c>
      <c r="C601" t="s">
        <v>3098</v>
      </c>
      <c r="D601">
        <v>358</v>
      </c>
      <c r="E601">
        <v>119</v>
      </c>
      <c r="F601">
        <v>845</v>
      </c>
      <c r="G601">
        <v>992</v>
      </c>
      <c r="H601" t="s">
        <v>466</v>
      </c>
      <c r="I601">
        <v>18000</v>
      </c>
      <c r="J601">
        <v>98895417</v>
      </c>
      <c r="K601" t="s">
        <v>59</v>
      </c>
      <c r="L601" t="s">
        <v>641</v>
      </c>
      <c r="M601" t="s">
        <v>3372</v>
      </c>
      <c r="N601">
        <v>203154</v>
      </c>
      <c r="O601">
        <v>31782</v>
      </c>
      <c r="P601" t="s">
        <v>3373</v>
      </c>
      <c r="Q601">
        <v>3</v>
      </c>
      <c r="R601" t="s">
        <v>3374</v>
      </c>
      <c r="S601" t="s">
        <v>3375</v>
      </c>
      <c r="T601">
        <v>698</v>
      </c>
      <c r="U601" t="s">
        <v>37</v>
      </c>
      <c r="V601" t="s">
        <v>38</v>
      </c>
      <c r="W601" t="s">
        <v>585</v>
      </c>
      <c r="X601">
        <v>70000000</v>
      </c>
      <c r="Y601">
        <v>2013</v>
      </c>
      <c r="Z601">
        <v>11000</v>
      </c>
      <c r="AA601">
        <v>6.5</v>
      </c>
      <c r="AB601">
        <v>2.35</v>
      </c>
      <c r="AC601">
        <v>45000</v>
      </c>
    </row>
    <row r="602" spans="1:29">
      <c r="A602" t="s">
        <v>28</v>
      </c>
      <c r="C602" t="s">
        <v>3376</v>
      </c>
      <c r="D602">
        <v>160</v>
      </c>
      <c r="E602">
        <v>103</v>
      </c>
      <c r="F602">
        <v>906</v>
      </c>
      <c r="G602">
        <v>748</v>
      </c>
      <c r="H602" t="s">
        <v>3376</v>
      </c>
      <c r="I602">
        <v>1000</v>
      </c>
      <c r="J602">
        <v>70117571</v>
      </c>
      <c r="K602" t="s">
        <v>227</v>
      </c>
      <c r="L602" t="s">
        <v>3377</v>
      </c>
      <c r="M602" t="s">
        <v>3378</v>
      </c>
      <c r="N602">
        <v>56741</v>
      </c>
      <c r="O602">
        <v>6207</v>
      </c>
      <c r="P602" t="s">
        <v>3379</v>
      </c>
      <c r="Q602">
        <v>0</v>
      </c>
      <c r="R602" t="s">
        <v>3380</v>
      </c>
      <c r="S602" t="s">
        <v>3381</v>
      </c>
      <c r="T602">
        <v>515</v>
      </c>
      <c r="U602" t="s">
        <v>37</v>
      </c>
      <c r="V602" t="s">
        <v>38</v>
      </c>
      <c r="W602" t="s">
        <v>95</v>
      </c>
      <c r="X602">
        <v>58000000</v>
      </c>
      <c r="Y602">
        <v>1998</v>
      </c>
      <c r="Z602">
        <v>906</v>
      </c>
      <c r="AA602">
        <v>6.4</v>
      </c>
      <c r="AB602">
        <v>2.35</v>
      </c>
      <c r="AC602">
        <v>1000</v>
      </c>
    </row>
    <row r="603" spans="1:29">
      <c r="A603" t="s">
        <v>28</v>
      </c>
      <c r="C603" t="s">
        <v>876</v>
      </c>
      <c r="D603">
        <v>355</v>
      </c>
      <c r="E603">
        <v>116</v>
      </c>
      <c r="F603">
        <v>473</v>
      </c>
      <c r="G603">
        <v>464</v>
      </c>
      <c r="H603" t="s">
        <v>2695</v>
      </c>
      <c r="I603">
        <v>833</v>
      </c>
      <c r="J603">
        <v>83552429</v>
      </c>
      <c r="K603" t="s">
        <v>647</v>
      </c>
      <c r="L603" t="s">
        <v>1477</v>
      </c>
      <c r="M603" t="s">
        <v>3382</v>
      </c>
      <c r="N603">
        <v>154955</v>
      </c>
      <c r="O603">
        <v>4001</v>
      </c>
      <c r="P603" t="s">
        <v>282</v>
      </c>
      <c r="Q603">
        <v>0</v>
      </c>
      <c r="R603" t="s">
        <v>3383</v>
      </c>
      <c r="S603" t="s">
        <v>3384</v>
      </c>
      <c r="T603">
        <v>800</v>
      </c>
      <c r="U603" t="s">
        <v>37</v>
      </c>
      <c r="V603" t="s">
        <v>38</v>
      </c>
      <c r="W603" t="s">
        <v>39</v>
      </c>
      <c r="X603">
        <v>70000000</v>
      </c>
      <c r="Y603">
        <v>2011</v>
      </c>
      <c r="Z603">
        <v>697</v>
      </c>
      <c r="AA603">
        <v>5.8</v>
      </c>
      <c r="AB603">
        <v>2.35</v>
      </c>
      <c r="AC603">
        <v>25000</v>
      </c>
    </row>
    <row r="604" spans="1:29">
      <c r="A604" t="s">
        <v>28</v>
      </c>
      <c r="C604" t="s">
        <v>255</v>
      </c>
      <c r="D604">
        <v>235</v>
      </c>
      <c r="E604">
        <v>125</v>
      </c>
      <c r="F604">
        <v>13000</v>
      </c>
      <c r="G604">
        <v>883</v>
      </c>
      <c r="H604" t="s">
        <v>3385</v>
      </c>
      <c r="I604">
        <v>12000</v>
      </c>
      <c r="J604">
        <v>66257002</v>
      </c>
      <c r="K604" t="s">
        <v>1356</v>
      </c>
      <c r="L604" t="s">
        <v>272</v>
      </c>
      <c r="M604" t="s">
        <v>3386</v>
      </c>
      <c r="N604">
        <v>350698</v>
      </c>
      <c r="O604">
        <v>16138</v>
      </c>
      <c r="P604" t="s">
        <v>241</v>
      </c>
      <c r="Q604">
        <v>0</v>
      </c>
      <c r="R604" t="s">
        <v>3387</v>
      </c>
      <c r="S604" t="s">
        <v>3388</v>
      </c>
      <c r="T604">
        <v>816</v>
      </c>
      <c r="U604" t="s">
        <v>37</v>
      </c>
      <c r="V604" t="s">
        <v>38</v>
      </c>
      <c r="W604" t="s">
        <v>39</v>
      </c>
      <c r="X604">
        <v>70000000</v>
      </c>
      <c r="Y604">
        <v>2003</v>
      </c>
      <c r="Z604">
        <v>1000</v>
      </c>
      <c r="AA604">
        <v>8</v>
      </c>
      <c r="AB604">
        <v>1.37</v>
      </c>
      <c r="AC604">
        <v>26000</v>
      </c>
    </row>
    <row r="605" spans="1:29">
      <c r="A605" t="s">
        <v>28</v>
      </c>
      <c r="C605" t="s">
        <v>3066</v>
      </c>
      <c r="D605">
        <v>59</v>
      </c>
      <c r="E605">
        <v>125</v>
      </c>
      <c r="F605">
        <v>0</v>
      </c>
      <c r="G605">
        <v>184</v>
      </c>
      <c r="H605" t="s">
        <v>3389</v>
      </c>
      <c r="I605">
        <v>443</v>
      </c>
      <c r="J605">
        <v>65012000</v>
      </c>
      <c r="K605" t="s">
        <v>3390</v>
      </c>
      <c r="L605" t="s">
        <v>3391</v>
      </c>
      <c r="M605" t="s">
        <v>3392</v>
      </c>
      <c r="N605">
        <v>43559</v>
      </c>
      <c r="O605">
        <v>1439</v>
      </c>
      <c r="P605" t="s">
        <v>3393</v>
      </c>
      <c r="Q605">
        <v>1</v>
      </c>
      <c r="R605" t="s">
        <v>3394</v>
      </c>
      <c r="S605" t="s">
        <v>3395</v>
      </c>
      <c r="T605">
        <v>137</v>
      </c>
      <c r="U605" t="s">
        <v>37</v>
      </c>
      <c r="V605" t="s">
        <v>38</v>
      </c>
      <c r="W605" t="s">
        <v>585</v>
      </c>
      <c r="X605">
        <v>70000000</v>
      </c>
      <c r="Y605">
        <v>1994</v>
      </c>
      <c r="Z605">
        <v>277</v>
      </c>
      <c r="AA605">
        <v>6.2</v>
      </c>
      <c r="AB605">
        <v>1.85</v>
      </c>
      <c r="AC605">
        <v>0</v>
      </c>
    </row>
    <row r="606" spans="1:29">
      <c r="A606" t="s">
        <v>747</v>
      </c>
      <c r="C606" t="s">
        <v>389</v>
      </c>
      <c r="D606">
        <v>388</v>
      </c>
      <c r="E606">
        <v>146</v>
      </c>
      <c r="F606">
        <v>14000</v>
      </c>
      <c r="G606">
        <v>979</v>
      </c>
      <c r="H606" t="s">
        <v>353</v>
      </c>
      <c r="I606">
        <v>25000</v>
      </c>
      <c r="J606">
        <v>79883359</v>
      </c>
      <c r="K606" t="s">
        <v>3396</v>
      </c>
      <c r="L606" t="s">
        <v>3397</v>
      </c>
      <c r="M606" t="s">
        <v>3398</v>
      </c>
      <c r="N606">
        <v>116159</v>
      </c>
      <c r="O606">
        <v>46726</v>
      </c>
      <c r="P606" t="s">
        <v>359</v>
      </c>
      <c r="Q606">
        <v>1</v>
      </c>
      <c r="R606" t="s">
        <v>3399</v>
      </c>
      <c r="S606" t="s">
        <v>3400</v>
      </c>
      <c r="T606">
        <v>488</v>
      </c>
      <c r="U606" t="s">
        <v>37</v>
      </c>
      <c r="V606" t="s">
        <v>38</v>
      </c>
      <c r="W606" t="s">
        <v>39</v>
      </c>
      <c r="X606">
        <v>66000000</v>
      </c>
      <c r="Y606">
        <v>2011</v>
      </c>
      <c r="Z606">
        <v>19000</v>
      </c>
      <c r="AA606">
        <v>7.2</v>
      </c>
      <c r="AB606">
        <v>2.35</v>
      </c>
      <c r="AC606">
        <v>28000</v>
      </c>
    </row>
    <row r="607" spans="1:29">
      <c r="A607" t="s">
        <v>28</v>
      </c>
      <c r="C607" t="s">
        <v>3401</v>
      </c>
      <c r="D607">
        <v>371</v>
      </c>
      <c r="E607">
        <v>118</v>
      </c>
      <c r="F607">
        <v>0</v>
      </c>
      <c r="G607">
        <v>559</v>
      </c>
      <c r="H607" t="s">
        <v>1157</v>
      </c>
      <c r="I607">
        <v>13000</v>
      </c>
      <c r="J607">
        <v>78031620</v>
      </c>
      <c r="K607" t="s">
        <v>3396</v>
      </c>
      <c r="L607" t="s">
        <v>547</v>
      </c>
      <c r="M607" t="s">
        <v>3402</v>
      </c>
      <c r="N607">
        <v>102248</v>
      </c>
      <c r="O607">
        <v>27674</v>
      </c>
      <c r="P607" t="s">
        <v>3355</v>
      </c>
      <c r="Q607">
        <v>7</v>
      </c>
      <c r="R607" t="s">
        <v>3403</v>
      </c>
      <c r="S607" t="s">
        <v>3404</v>
      </c>
      <c r="T607">
        <v>403</v>
      </c>
      <c r="U607" t="s">
        <v>37</v>
      </c>
      <c r="V607" t="s">
        <v>38</v>
      </c>
      <c r="W607" t="s">
        <v>39</v>
      </c>
      <c r="X607">
        <v>70000000</v>
      </c>
      <c r="Y607">
        <v>2014</v>
      </c>
      <c r="Z607">
        <v>13000</v>
      </c>
      <c r="AA607">
        <v>6.1</v>
      </c>
      <c r="AB607">
        <v>2.35</v>
      </c>
      <c r="AC607">
        <v>34000</v>
      </c>
    </row>
    <row r="608" spans="1:29">
      <c r="A608" t="s">
        <v>28</v>
      </c>
      <c r="C608" t="s">
        <v>29</v>
      </c>
      <c r="D608">
        <v>82</v>
      </c>
      <c r="E608">
        <v>171</v>
      </c>
      <c r="F608">
        <v>0</v>
      </c>
      <c r="G608">
        <v>638</v>
      </c>
      <c r="H608" t="s">
        <v>3405</v>
      </c>
      <c r="I608">
        <v>2000</v>
      </c>
      <c r="J608">
        <v>54222000</v>
      </c>
      <c r="K608" t="s">
        <v>1483</v>
      </c>
      <c r="L608" t="s">
        <v>3007</v>
      </c>
      <c r="M608" t="s">
        <v>3406</v>
      </c>
      <c r="N608">
        <v>131217</v>
      </c>
      <c r="O608">
        <v>4074</v>
      </c>
      <c r="P608" t="s">
        <v>1345</v>
      </c>
      <c r="Q608">
        <v>0</v>
      </c>
      <c r="R608" t="s">
        <v>3407</v>
      </c>
      <c r="S608" t="s">
        <v>3408</v>
      </c>
      <c r="T608">
        <v>380</v>
      </c>
      <c r="U608" t="s">
        <v>37</v>
      </c>
      <c r="V608" t="s">
        <v>38</v>
      </c>
      <c r="W608" t="s">
        <v>39</v>
      </c>
      <c r="X608">
        <v>69500000</v>
      </c>
      <c r="Y608">
        <v>1989</v>
      </c>
      <c r="Z608">
        <v>650</v>
      </c>
      <c r="AA608">
        <v>7.6</v>
      </c>
      <c r="AB608">
        <v>2.35</v>
      </c>
      <c r="AC608">
        <v>0</v>
      </c>
    </row>
    <row r="609" spans="1:29">
      <c r="A609" t="s">
        <v>28</v>
      </c>
      <c r="C609" t="s">
        <v>760</v>
      </c>
      <c r="D609">
        <v>297</v>
      </c>
      <c r="E609">
        <v>136</v>
      </c>
      <c r="F609">
        <v>0</v>
      </c>
      <c r="G609">
        <v>17</v>
      </c>
      <c r="H609" t="s">
        <v>2914</v>
      </c>
      <c r="I609">
        <v>903</v>
      </c>
      <c r="J609">
        <v>52474616</v>
      </c>
      <c r="K609" t="s">
        <v>3409</v>
      </c>
      <c r="L609" t="s">
        <v>122</v>
      </c>
      <c r="M609" t="s">
        <v>3410</v>
      </c>
      <c r="N609">
        <v>84118</v>
      </c>
      <c r="O609">
        <v>1579</v>
      </c>
      <c r="P609" t="s">
        <v>3411</v>
      </c>
      <c r="Q609">
        <v>2</v>
      </c>
      <c r="R609" t="s">
        <v>3412</v>
      </c>
      <c r="S609" t="s">
        <v>3413</v>
      </c>
      <c r="T609">
        <v>245</v>
      </c>
      <c r="U609" t="s">
        <v>37</v>
      </c>
      <c r="V609" t="s">
        <v>38</v>
      </c>
      <c r="W609" t="s">
        <v>39</v>
      </c>
      <c r="X609">
        <v>70000000</v>
      </c>
      <c r="Y609">
        <v>2010</v>
      </c>
      <c r="Z609">
        <v>592</v>
      </c>
      <c r="AA609">
        <v>6.3</v>
      </c>
      <c r="AB609">
        <v>2.35</v>
      </c>
      <c r="AC609">
        <v>13000</v>
      </c>
    </row>
    <row r="610" spans="1:29">
      <c r="A610" t="s">
        <v>28</v>
      </c>
      <c r="C610" t="s">
        <v>3414</v>
      </c>
      <c r="D610">
        <v>261</v>
      </c>
      <c r="E610">
        <v>92</v>
      </c>
      <c r="F610">
        <v>28</v>
      </c>
      <c r="G610">
        <v>423</v>
      </c>
      <c r="H610" t="s">
        <v>3415</v>
      </c>
      <c r="I610">
        <v>3000</v>
      </c>
      <c r="J610">
        <v>55942830</v>
      </c>
      <c r="K610" t="s">
        <v>3416</v>
      </c>
      <c r="L610" t="s">
        <v>730</v>
      </c>
      <c r="M610" t="s">
        <v>3417</v>
      </c>
      <c r="N610">
        <v>138582</v>
      </c>
      <c r="O610">
        <v>5178</v>
      </c>
      <c r="P610" t="s">
        <v>3418</v>
      </c>
      <c r="Q610">
        <v>1</v>
      </c>
      <c r="R610" t="s">
        <v>3419</v>
      </c>
      <c r="S610" t="s">
        <v>3420</v>
      </c>
      <c r="T610">
        <v>423</v>
      </c>
      <c r="U610" t="s">
        <v>37</v>
      </c>
      <c r="V610" t="s">
        <v>38</v>
      </c>
      <c r="W610" t="s">
        <v>39</v>
      </c>
      <c r="X610">
        <v>70000000</v>
      </c>
      <c r="Y610">
        <v>2014</v>
      </c>
      <c r="Z610">
        <v>692</v>
      </c>
      <c r="AA610">
        <v>6.3</v>
      </c>
      <c r="AB610">
        <v>2.35</v>
      </c>
      <c r="AC610">
        <v>37000</v>
      </c>
    </row>
    <row r="611" spans="1:29">
      <c r="A611" t="s">
        <v>28</v>
      </c>
      <c r="C611" t="s">
        <v>1015</v>
      </c>
      <c r="D611">
        <v>120</v>
      </c>
      <c r="E611">
        <v>116</v>
      </c>
      <c r="F611">
        <v>380</v>
      </c>
      <c r="G611">
        <v>774</v>
      </c>
      <c r="H611" t="s">
        <v>977</v>
      </c>
      <c r="I611">
        <v>18000</v>
      </c>
      <c r="J611">
        <v>40932372</v>
      </c>
      <c r="K611" t="s">
        <v>59</v>
      </c>
      <c r="L611" t="s">
        <v>1727</v>
      </c>
      <c r="M611" t="s">
        <v>3421</v>
      </c>
      <c r="N611">
        <v>58023</v>
      </c>
      <c r="O611">
        <v>32563</v>
      </c>
      <c r="P611" t="s">
        <v>3422</v>
      </c>
      <c r="Q611">
        <v>0</v>
      </c>
      <c r="R611" t="s">
        <v>3423</v>
      </c>
      <c r="S611" t="s">
        <v>3424</v>
      </c>
      <c r="T611">
        <v>281</v>
      </c>
      <c r="U611" t="s">
        <v>37</v>
      </c>
      <c r="V611" t="s">
        <v>38</v>
      </c>
      <c r="W611" t="s">
        <v>585</v>
      </c>
      <c r="X611">
        <v>70000000</v>
      </c>
      <c r="Y611">
        <v>1998</v>
      </c>
      <c r="Z611">
        <v>13000</v>
      </c>
      <c r="AA611">
        <v>6.3</v>
      </c>
      <c r="AB611">
        <v>2.35</v>
      </c>
      <c r="AC611">
        <v>0</v>
      </c>
    </row>
    <row r="612" spans="1:29">
      <c r="A612" t="s">
        <v>28</v>
      </c>
      <c r="C612" t="s">
        <v>692</v>
      </c>
      <c r="D612">
        <v>228</v>
      </c>
      <c r="E612">
        <v>127</v>
      </c>
      <c r="F612">
        <v>905</v>
      </c>
      <c r="G612">
        <v>271</v>
      </c>
      <c r="H612" t="s">
        <v>789</v>
      </c>
      <c r="I612">
        <v>15000</v>
      </c>
      <c r="J612">
        <v>38345403</v>
      </c>
      <c r="K612" t="s">
        <v>3425</v>
      </c>
      <c r="L612" t="s">
        <v>113</v>
      </c>
      <c r="M612" t="s">
        <v>3426</v>
      </c>
      <c r="N612">
        <v>212085</v>
      </c>
      <c r="O612">
        <v>16034</v>
      </c>
      <c r="P612" t="s">
        <v>3427</v>
      </c>
      <c r="Q612">
        <v>8</v>
      </c>
      <c r="R612" t="s">
        <v>3428</v>
      </c>
      <c r="S612" t="s">
        <v>3429</v>
      </c>
      <c r="T612">
        <v>492</v>
      </c>
      <c r="U612" t="s">
        <v>37</v>
      </c>
      <c r="V612" t="s">
        <v>56</v>
      </c>
      <c r="W612" t="s">
        <v>39</v>
      </c>
      <c r="X612">
        <v>70000000</v>
      </c>
      <c r="Y612">
        <v>2007</v>
      </c>
      <c r="Z612">
        <v>588</v>
      </c>
      <c r="AA612">
        <v>7.7</v>
      </c>
      <c r="AB612">
        <v>2.35</v>
      </c>
      <c r="AC612">
        <v>15000</v>
      </c>
    </row>
    <row r="613" spans="1:29">
      <c r="A613" t="s">
        <v>28</v>
      </c>
      <c r="C613" t="s">
        <v>2396</v>
      </c>
      <c r="D613">
        <v>76</v>
      </c>
      <c r="E613">
        <v>136</v>
      </c>
      <c r="F613">
        <v>218</v>
      </c>
      <c r="G613">
        <v>400</v>
      </c>
      <c r="H613" t="s">
        <v>752</v>
      </c>
      <c r="I613">
        <v>11000</v>
      </c>
      <c r="J613">
        <v>37901509</v>
      </c>
      <c r="K613" t="s">
        <v>3430</v>
      </c>
      <c r="L613" t="s">
        <v>340</v>
      </c>
      <c r="M613" t="s">
        <v>3431</v>
      </c>
      <c r="N613">
        <v>96385</v>
      </c>
      <c r="O613">
        <v>12226</v>
      </c>
      <c r="P613" t="s">
        <v>3432</v>
      </c>
      <c r="Q613">
        <v>1</v>
      </c>
      <c r="R613" t="s">
        <v>3433</v>
      </c>
      <c r="S613" t="s">
        <v>3434</v>
      </c>
      <c r="T613">
        <v>119</v>
      </c>
      <c r="U613" t="s">
        <v>37</v>
      </c>
      <c r="V613" t="s">
        <v>38</v>
      </c>
      <c r="W613" t="s">
        <v>39</v>
      </c>
      <c r="X613">
        <v>70000000</v>
      </c>
      <c r="Y613">
        <v>1997</v>
      </c>
      <c r="Z613">
        <v>691</v>
      </c>
      <c r="AA613">
        <v>7</v>
      </c>
      <c r="AB613">
        <v>2.35</v>
      </c>
      <c r="AC613">
        <v>0</v>
      </c>
    </row>
    <row r="614" spans="1:29">
      <c r="A614" t="s">
        <v>28</v>
      </c>
      <c r="C614" t="s">
        <v>850</v>
      </c>
      <c r="D614">
        <v>185</v>
      </c>
      <c r="E614">
        <v>111</v>
      </c>
      <c r="F614">
        <v>2000</v>
      </c>
      <c r="G614">
        <v>244</v>
      </c>
      <c r="H614" t="s">
        <v>1332</v>
      </c>
      <c r="I614">
        <v>17000</v>
      </c>
      <c r="J614">
        <v>48430355</v>
      </c>
      <c r="K614" t="s">
        <v>2527</v>
      </c>
      <c r="L614" t="s">
        <v>444</v>
      </c>
      <c r="M614" t="s">
        <v>3435</v>
      </c>
      <c r="N614">
        <v>43709</v>
      </c>
      <c r="O614">
        <v>18510</v>
      </c>
      <c r="P614" t="s">
        <v>3436</v>
      </c>
      <c r="Q614">
        <v>2</v>
      </c>
      <c r="R614" t="s">
        <v>3437</v>
      </c>
      <c r="S614" t="s">
        <v>3438</v>
      </c>
      <c r="T614">
        <v>141</v>
      </c>
      <c r="U614" t="s">
        <v>37</v>
      </c>
      <c r="V614" t="s">
        <v>38</v>
      </c>
      <c r="W614" t="s">
        <v>39</v>
      </c>
      <c r="X614">
        <v>70000000</v>
      </c>
      <c r="Y614">
        <v>2011</v>
      </c>
      <c r="Z614">
        <v>1000</v>
      </c>
      <c r="AA614">
        <v>5.3</v>
      </c>
      <c r="AB614">
        <v>2.35</v>
      </c>
      <c r="AC614">
        <v>0</v>
      </c>
    </row>
    <row r="615" spans="1:29">
      <c r="A615" t="s">
        <v>28</v>
      </c>
      <c r="C615" t="s">
        <v>1324</v>
      </c>
      <c r="D615">
        <v>128</v>
      </c>
      <c r="E615">
        <v>116</v>
      </c>
      <c r="F615">
        <v>541</v>
      </c>
      <c r="G615">
        <v>384</v>
      </c>
      <c r="H615" t="s">
        <v>3439</v>
      </c>
      <c r="I615">
        <v>12000</v>
      </c>
      <c r="J615">
        <v>30157016</v>
      </c>
      <c r="K615" t="s">
        <v>1077</v>
      </c>
      <c r="L615" t="s">
        <v>762</v>
      </c>
      <c r="M615" t="s">
        <v>3440</v>
      </c>
      <c r="N615">
        <v>39659</v>
      </c>
      <c r="O615">
        <v>12993</v>
      </c>
      <c r="P615" t="s">
        <v>3441</v>
      </c>
      <c r="Q615">
        <v>2</v>
      </c>
      <c r="R615" t="s">
        <v>3442</v>
      </c>
      <c r="S615" t="s">
        <v>3443</v>
      </c>
      <c r="T615">
        <v>189</v>
      </c>
      <c r="U615" t="s">
        <v>37</v>
      </c>
      <c r="V615" t="s">
        <v>38</v>
      </c>
      <c r="W615" t="s">
        <v>39</v>
      </c>
      <c r="X615">
        <v>70000000</v>
      </c>
      <c r="Y615">
        <v>2002</v>
      </c>
      <c r="Z615">
        <v>405</v>
      </c>
      <c r="AA615">
        <v>5.6</v>
      </c>
      <c r="AB615">
        <v>2.35</v>
      </c>
      <c r="AC615">
        <v>792</v>
      </c>
    </row>
    <row r="616" spans="1:29">
      <c r="A616" t="s">
        <v>28</v>
      </c>
      <c r="C616" t="s">
        <v>3444</v>
      </c>
      <c r="D616">
        <v>237</v>
      </c>
      <c r="E616">
        <v>113</v>
      </c>
      <c r="F616">
        <v>43</v>
      </c>
      <c r="G616">
        <v>452</v>
      </c>
      <c r="H616" t="s">
        <v>3445</v>
      </c>
      <c r="I616">
        <v>12000</v>
      </c>
      <c r="J616">
        <v>28031250</v>
      </c>
      <c r="K616" t="s">
        <v>3446</v>
      </c>
      <c r="L616" t="s">
        <v>1072</v>
      </c>
      <c r="M616" t="s">
        <v>3447</v>
      </c>
      <c r="N616">
        <v>88146</v>
      </c>
      <c r="O616">
        <v>13517</v>
      </c>
      <c r="P616" t="s">
        <v>3448</v>
      </c>
      <c r="Q616">
        <v>0</v>
      </c>
      <c r="R616" t="s">
        <v>3449</v>
      </c>
      <c r="S616" t="s">
        <v>3450</v>
      </c>
      <c r="T616">
        <v>814</v>
      </c>
      <c r="U616" t="s">
        <v>37</v>
      </c>
      <c r="V616" t="s">
        <v>56</v>
      </c>
      <c r="W616" t="s">
        <v>585</v>
      </c>
      <c r="X616">
        <v>60000000</v>
      </c>
      <c r="Y616">
        <v>2005</v>
      </c>
      <c r="Z616">
        <v>585</v>
      </c>
      <c r="AA616">
        <v>5.2</v>
      </c>
      <c r="AB616">
        <v>2.35</v>
      </c>
      <c r="AC616">
        <v>0</v>
      </c>
    </row>
    <row r="617" spans="1:29">
      <c r="A617" t="s">
        <v>28</v>
      </c>
      <c r="C617" t="s">
        <v>3281</v>
      </c>
      <c r="D617">
        <v>105</v>
      </c>
      <c r="E617">
        <v>97</v>
      </c>
      <c r="F617">
        <v>84</v>
      </c>
      <c r="G617">
        <v>150</v>
      </c>
      <c r="H617" t="s">
        <v>3451</v>
      </c>
      <c r="I617">
        <v>989</v>
      </c>
      <c r="J617">
        <v>33105600</v>
      </c>
      <c r="K617" t="s">
        <v>1077</v>
      </c>
      <c r="L617" t="s">
        <v>3230</v>
      </c>
      <c r="M617" t="s">
        <v>3452</v>
      </c>
      <c r="N617">
        <v>41663</v>
      </c>
      <c r="O617">
        <v>1576</v>
      </c>
      <c r="P617" t="s">
        <v>3453</v>
      </c>
      <c r="Q617">
        <v>1</v>
      </c>
      <c r="R617" t="s">
        <v>3454</v>
      </c>
      <c r="S617" t="s">
        <v>3455</v>
      </c>
      <c r="T617">
        <v>141</v>
      </c>
      <c r="U617" t="s">
        <v>37</v>
      </c>
      <c r="V617" t="s">
        <v>38</v>
      </c>
      <c r="W617" t="s">
        <v>39</v>
      </c>
      <c r="X617">
        <v>70000000</v>
      </c>
      <c r="Y617">
        <v>2002</v>
      </c>
      <c r="Z617">
        <v>229</v>
      </c>
      <c r="AA617">
        <v>5.4</v>
      </c>
      <c r="AB617">
        <v>1.37</v>
      </c>
      <c r="AC617">
        <v>531</v>
      </c>
    </row>
    <row r="618" spans="1:29">
      <c r="A618" t="s">
        <v>28</v>
      </c>
      <c r="C618" t="s">
        <v>3456</v>
      </c>
      <c r="D618">
        <v>242</v>
      </c>
      <c r="E618">
        <v>88</v>
      </c>
      <c r="F618">
        <v>24</v>
      </c>
      <c r="G618">
        <v>324</v>
      </c>
      <c r="H618" t="s">
        <v>3457</v>
      </c>
      <c r="I618">
        <v>5000</v>
      </c>
      <c r="J618">
        <v>62321039</v>
      </c>
      <c r="K618" t="s">
        <v>3458</v>
      </c>
      <c r="L618" t="s">
        <v>1538</v>
      </c>
      <c r="M618" t="s">
        <v>3459</v>
      </c>
      <c r="N618">
        <v>117096</v>
      </c>
      <c r="O618">
        <v>5861</v>
      </c>
      <c r="P618" t="s">
        <v>3460</v>
      </c>
      <c r="Q618">
        <v>1</v>
      </c>
      <c r="R618" t="s">
        <v>3461</v>
      </c>
      <c r="S618" t="s">
        <v>3462</v>
      </c>
      <c r="T618">
        <v>271</v>
      </c>
      <c r="U618" t="s">
        <v>37</v>
      </c>
      <c r="V618" t="s">
        <v>38</v>
      </c>
      <c r="W618" t="s">
        <v>585</v>
      </c>
      <c r="X618">
        <v>70000000</v>
      </c>
      <c r="Y618">
        <v>2012</v>
      </c>
      <c r="Z618">
        <v>327</v>
      </c>
      <c r="AA618">
        <v>6.4</v>
      </c>
      <c r="AB618">
        <v>2.35</v>
      </c>
      <c r="AC618">
        <v>24000</v>
      </c>
    </row>
    <row r="619" spans="1:29">
      <c r="A619" t="s">
        <v>28</v>
      </c>
      <c r="C619" t="s">
        <v>2612</v>
      </c>
      <c r="D619">
        <v>360</v>
      </c>
      <c r="E619">
        <v>136</v>
      </c>
      <c r="F619">
        <v>163</v>
      </c>
      <c r="G619">
        <v>66</v>
      </c>
      <c r="H619" t="s">
        <v>3463</v>
      </c>
      <c r="I619">
        <v>394</v>
      </c>
      <c r="J619">
        <v>38509342</v>
      </c>
      <c r="K619" t="s">
        <v>3464</v>
      </c>
      <c r="L619" t="s">
        <v>3465</v>
      </c>
      <c r="M619" t="s">
        <v>3466</v>
      </c>
      <c r="N619">
        <v>61995</v>
      </c>
      <c r="O619">
        <v>712</v>
      </c>
      <c r="P619" t="s">
        <v>3467</v>
      </c>
      <c r="Q619">
        <v>7</v>
      </c>
      <c r="R619" t="s">
        <v>3468</v>
      </c>
      <c r="S619" t="s">
        <v>3469</v>
      </c>
      <c r="T619">
        <v>356</v>
      </c>
      <c r="U619" t="s">
        <v>37</v>
      </c>
      <c r="V619" t="s">
        <v>38</v>
      </c>
      <c r="W619" t="s">
        <v>39</v>
      </c>
      <c r="X619">
        <v>75000000</v>
      </c>
      <c r="Y619">
        <v>2012</v>
      </c>
      <c r="Z619">
        <v>217</v>
      </c>
      <c r="AA619">
        <v>5.9</v>
      </c>
      <c r="AB619">
        <v>2.35</v>
      </c>
      <c r="AC619">
        <v>33000</v>
      </c>
    </row>
    <row r="620" spans="1:29">
      <c r="A620" t="s">
        <v>28</v>
      </c>
      <c r="C620" t="s">
        <v>3470</v>
      </c>
      <c r="D620">
        <v>112</v>
      </c>
      <c r="E620">
        <v>125</v>
      </c>
      <c r="F620">
        <v>40</v>
      </c>
      <c r="G620">
        <v>407</v>
      </c>
      <c r="H620" t="s">
        <v>2049</v>
      </c>
      <c r="I620">
        <v>13000</v>
      </c>
      <c r="J620">
        <v>19076815</v>
      </c>
      <c r="K620" t="s">
        <v>3396</v>
      </c>
      <c r="L620" t="s">
        <v>977</v>
      </c>
      <c r="M620" t="s">
        <v>3471</v>
      </c>
      <c r="N620">
        <v>43651</v>
      </c>
      <c r="O620">
        <v>15916</v>
      </c>
      <c r="P620" t="s">
        <v>3472</v>
      </c>
      <c r="Q620">
        <v>0</v>
      </c>
      <c r="R620" t="s">
        <v>3473</v>
      </c>
      <c r="S620" t="s">
        <v>3474</v>
      </c>
      <c r="T620">
        <v>196</v>
      </c>
      <c r="U620" t="s">
        <v>37</v>
      </c>
      <c r="V620" t="s">
        <v>38</v>
      </c>
      <c r="W620" t="s">
        <v>585</v>
      </c>
      <c r="X620">
        <v>60000000</v>
      </c>
      <c r="Y620">
        <v>2002</v>
      </c>
      <c r="Z620">
        <v>787</v>
      </c>
      <c r="AA620">
        <v>6.3</v>
      </c>
      <c r="AB620">
        <v>2.35</v>
      </c>
      <c r="AC620">
        <v>997</v>
      </c>
    </row>
    <row r="621" spans="1:29">
      <c r="A621" t="s">
        <v>28</v>
      </c>
      <c r="C621" t="s">
        <v>3475</v>
      </c>
      <c r="D621">
        <v>189</v>
      </c>
      <c r="E621">
        <v>116</v>
      </c>
      <c r="F621">
        <v>5</v>
      </c>
      <c r="G621">
        <v>748</v>
      </c>
      <c r="H621" t="s">
        <v>1746</v>
      </c>
      <c r="I621">
        <v>26000</v>
      </c>
      <c r="J621">
        <v>25093607</v>
      </c>
      <c r="K621" t="s">
        <v>334</v>
      </c>
      <c r="L621" t="s">
        <v>335</v>
      </c>
      <c r="M621" t="s">
        <v>3476</v>
      </c>
      <c r="N621">
        <v>105556</v>
      </c>
      <c r="O621">
        <v>49608</v>
      </c>
      <c r="P621" t="s">
        <v>1025</v>
      </c>
      <c r="Q621">
        <v>2</v>
      </c>
      <c r="R621" t="s">
        <v>3477</v>
      </c>
      <c r="S621" t="s">
        <v>3478</v>
      </c>
      <c r="T621">
        <v>157</v>
      </c>
      <c r="U621" t="s">
        <v>37</v>
      </c>
      <c r="V621" t="s">
        <v>56</v>
      </c>
      <c r="W621" t="s">
        <v>585</v>
      </c>
      <c r="X621">
        <v>35000000</v>
      </c>
      <c r="Y621">
        <v>2011</v>
      </c>
      <c r="Z621">
        <v>22000</v>
      </c>
      <c r="AA621">
        <v>6.5</v>
      </c>
      <c r="AB621">
        <v>2.35</v>
      </c>
      <c r="AC621">
        <v>17000</v>
      </c>
    </row>
    <row r="622" spans="1:29">
      <c r="A622" t="s">
        <v>28</v>
      </c>
      <c r="C622" t="s">
        <v>1311</v>
      </c>
      <c r="D622">
        <v>151</v>
      </c>
      <c r="E622">
        <v>98</v>
      </c>
      <c r="F622">
        <v>323</v>
      </c>
      <c r="G622">
        <v>390</v>
      </c>
      <c r="H622" t="s">
        <v>3369</v>
      </c>
      <c r="I622">
        <v>1000</v>
      </c>
      <c r="J622">
        <v>18990542</v>
      </c>
      <c r="K622" t="s">
        <v>3479</v>
      </c>
      <c r="L622" t="s">
        <v>2119</v>
      </c>
      <c r="M622" t="s">
        <v>3480</v>
      </c>
      <c r="N622">
        <v>22264</v>
      </c>
      <c r="O622">
        <v>2763</v>
      </c>
      <c r="P622" t="s">
        <v>2549</v>
      </c>
      <c r="Q622">
        <v>3</v>
      </c>
      <c r="R622" t="s">
        <v>3481</v>
      </c>
      <c r="S622" t="s">
        <v>3482</v>
      </c>
      <c r="T622">
        <v>289</v>
      </c>
      <c r="U622" t="s">
        <v>37</v>
      </c>
      <c r="V622" t="s">
        <v>38</v>
      </c>
      <c r="W622" t="s">
        <v>585</v>
      </c>
      <c r="X622">
        <v>70000000</v>
      </c>
      <c r="Y622">
        <v>2002</v>
      </c>
      <c r="Z622">
        <v>841</v>
      </c>
      <c r="AA622">
        <v>3</v>
      </c>
      <c r="AB622">
        <v>2.35</v>
      </c>
      <c r="AC622">
        <v>584</v>
      </c>
    </row>
    <row r="623" spans="1:29">
      <c r="A623" t="s">
        <v>28</v>
      </c>
      <c r="C623" t="s">
        <v>3483</v>
      </c>
      <c r="D623">
        <v>92</v>
      </c>
      <c r="E623">
        <v>91</v>
      </c>
      <c r="F623">
        <v>8</v>
      </c>
      <c r="G623">
        <v>298</v>
      </c>
      <c r="H623" t="s">
        <v>3460</v>
      </c>
      <c r="I623">
        <v>349</v>
      </c>
      <c r="J623">
        <v>14294842</v>
      </c>
      <c r="K623" t="s">
        <v>1401</v>
      </c>
      <c r="L623" t="s">
        <v>3484</v>
      </c>
      <c r="M623" t="s">
        <v>3485</v>
      </c>
      <c r="N623">
        <v>16761</v>
      </c>
      <c r="O623">
        <v>1846</v>
      </c>
      <c r="P623" t="s">
        <v>3486</v>
      </c>
      <c r="Q623">
        <v>1</v>
      </c>
      <c r="R623" t="s">
        <v>3487</v>
      </c>
      <c r="S623" t="s">
        <v>3488</v>
      </c>
      <c r="T623">
        <v>277</v>
      </c>
      <c r="U623" t="s">
        <v>37</v>
      </c>
      <c r="V623" t="s">
        <v>38</v>
      </c>
      <c r="W623" t="s">
        <v>585</v>
      </c>
      <c r="X623">
        <v>70000000</v>
      </c>
      <c r="Y623">
        <v>2002</v>
      </c>
      <c r="Z623">
        <v>324</v>
      </c>
      <c r="AA623">
        <v>3.6</v>
      </c>
      <c r="AB623">
        <v>2.35</v>
      </c>
      <c r="AC623">
        <v>391</v>
      </c>
    </row>
    <row r="624" spans="1:29">
      <c r="A624" t="s">
        <v>28</v>
      </c>
      <c r="C624" t="s">
        <v>3489</v>
      </c>
      <c r="D624">
        <v>79</v>
      </c>
      <c r="E624">
        <v>97</v>
      </c>
      <c r="F624">
        <v>13</v>
      </c>
      <c r="G624">
        <v>695</v>
      </c>
      <c r="H624" t="s">
        <v>3490</v>
      </c>
      <c r="I624">
        <v>11000</v>
      </c>
      <c r="J624">
        <v>19819494</v>
      </c>
      <c r="K624" t="s">
        <v>464</v>
      </c>
      <c r="L624" t="s">
        <v>466</v>
      </c>
      <c r="M624" t="s">
        <v>3491</v>
      </c>
      <c r="N624">
        <v>26893</v>
      </c>
      <c r="O624">
        <v>13628</v>
      </c>
      <c r="P624" t="s">
        <v>1903</v>
      </c>
      <c r="Q624">
        <v>0</v>
      </c>
      <c r="R624" t="s">
        <v>3492</v>
      </c>
      <c r="S624" t="s">
        <v>3493</v>
      </c>
      <c r="T624">
        <v>126</v>
      </c>
      <c r="U624" t="s">
        <v>37</v>
      </c>
      <c r="V624" t="s">
        <v>38</v>
      </c>
      <c r="W624" t="s">
        <v>585</v>
      </c>
      <c r="X624">
        <v>70000000</v>
      </c>
      <c r="Y624">
        <v>1998</v>
      </c>
      <c r="Z624">
        <v>893</v>
      </c>
      <c r="AA624">
        <v>5.8</v>
      </c>
      <c r="AB624">
        <v>2.35</v>
      </c>
      <c r="AC624">
        <v>815</v>
      </c>
    </row>
    <row r="625" spans="1:29">
      <c r="A625" t="s">
        <v>28</v>
      </c>
      <c r="C625" t="s">
        <v>3494</v>
      </c>
      <c r="D625">
        <v>81</v>
      </c>
      <c r="E625">
        <v>95</v>
      </c>
      <c r="F625">
        <v>101</v>
      </c>
      <c r="G625">
        <v>443</v>
      </c>
      <c r="H625" t="s">
        <v>3495</v>
      </c>
      <c r="I625">
        <v>2000</v>
      </c>
      <c r="J625">
        <v>13596911</v>
      </c>
      <c r="K625" t="s">
        <v>3496</v>
      </c>
      <c r="L625" t="s">
        <v>850</v>
      </c>
      <c r="M625" t="s">
        <v>3497</v>
      </c>
      <c r="N625">
        <v>25572</v>
      </c>
      <c r="O625">
        <v>3734</v>
      </c>
      <c r="P625" t="s">
        <v>3391</v>
      </c>
      <c r="Q625">
        <v>0</v>
      </c>
      <c r="R625" t="s">
        <v>3498</v>
      </c>
      <c r="S625" t="s">
        <v>3499</v>
      </c>
      <c r="T625">
        <v>123</v>
      </c>
      <c r="U625" t="s">
        <v>37</v>
      </c>
      <c r="V625" t="s">
        <v>38</v>
      </c>
      <c r="W625" t="s">
        <v>95</v>
      </c>
      <c r="X625">
        <v>70000000</v>
      </c>
      <c r="Y625">
        <v>2001</v>
      </c>
      <c r="Z625">
        <v>509</v>
      </c>
      <c r="AA625">
        <v>6.2</v>
      </c>
      <c r="AB625">
        <v>2.35</v>
      </c>
      <c r="AC625">
        <v>2000</v>
      </c>
    </row>
    <row r="626" spans="1:29">
      <c r="A626" t="s">
        <v>28</v>
      </c>
      <c r="C626" t="s">
        <v>1582</v>
      </c>
      <c r="D626">
        <v>51</v>
      </c>
      <c r="E626">
        <v>88</v>
      </c>
      <c r="F626">
        <v>6</v>
      </c>
      <c r="G626">
        <v>854</v>
      </c>
      <c r="H626" t="s">
        <v>430</v>
      </c>
      <c r="I626">
        <v>2000</v>
      </c>
      <c r="J626">
        <v>8460990</v>
      </c>
      <c r="K626" t="s">
        <v>3500</v>
      </c>
      <c r="L626" t="s">
        <v>3501</v>
      </c>
      <c r="M626" t="s">
        <v>3502</v>
      </c>
      <c r="N626">
        <v>5116</v>
      </c>
      <c r="O626">
        <v>6946</v>
      </c>
      <c r="P626" t="s">
        <v>3503</v>
      </c>
      <c r="Q626">
        <v>1</v>
      </c>
      <c r="R626" t="s">
        <v>3504</v>
      </c>
      <c r="S626" t="s">
        <v>3505</v>
      </c>
      <c r="T626">
        <v>54</v>
      </c>
      <c r="U626" t="s">
        <v>37</v>
      </c>
      <c r="V626" t="s">
        <v>38</v>
      </c>
      <c r="W626" t="s">
        <v>95</v>
      </c>
      <c r="X626">
        <v>70000000</v>
      </c>
      <c r="Y626">
        <v>2013</v>
      </c>
      <c r="Z626">
        <v>1000</v>
      </c>
      <c r="AA626">
        <v>5.6</v>
      </c>
      <c r="AC626">
        <v>5000</v>
      </c>
    </row>
    <row r="627" spans="1:29">
      <c r="A627" t="s">
        <v>28</v>
      </c>
      <c r="C627" t="s">
        <v>1633</v>
      </c>
      <c r="D627">
        <v>261</v>
      </c>
      <c r="E627">
        <v>133</v>
      </c>
      <c r="F627">
        <v>0</v>
      </c>
      <c r="G627">
        <v>301</v>
      </c>
      <c r="H627" t="s">
        <v>3506</v>
      </c>
      <c r="I627">
        <v>26000</v>
      </c>
      <c r="J627">
        <v>7097125</v>
      </c>
      <c r="K627" t="s">
        <v>1120</v>
      </c>
      <c r="L627" t="s">
        <v>98</v>
      </c>
      <c r="M627" t="s">
        <v>3507</v>
      </c>
      <c r="N627">
        <v>38983</v>
      </c>
      <c r="O627">
        <v>28129</v>
      </c>
      <c r="P627" t="s">
        <v>3508</v>
      </c>
      <c r="Q627">
        <v>1</v>
      </c>
      <c r="R627" t="s">
        <v>3509</v>
      </c>
      <c r="S627" t="s">
        <v>3510</v>
      </c>
      <c r="T627">
        <v>207</v>
      </c>
      <c r="U627" t="s">
        <v>37</v>
      </c>
      <c r="V627" t="s">
        <v>38</v>
      </c>
      <c r="W627" t="s">
        <v>585</v>
      </c>
      <c r="X627">
        <v>70000000</v>
      </c>
      <c r="Y627">
        <v>2015</v>
      </c>
      <c r="Z627">
        <v>326</v>
      </c>
      <c r="AA627">
        <v>5.4</v>
      </c>
      <c r="AB627">
        <v>2.35</v>
      </c>
      <c r="AC627">
        <v>11000</v>
      </c>
    </row>
    <row r="628" spans="1:29">
      <c r="A628" t="s">
        <v>28</v>
      </c>
      <c r="C628" t="s">
        <v>3511</v>
      </c>
      <c r="D628">
        <v>197</v>
      </c>
      <c r="E628">
        <v>106</v>
      </c>
      <c r="F628">
        <v>14</v>
      </c>
      <c r="G628">
        <v>582</v>
      </c>
      <c r="H628" t="s">
        <v>3512</v>
      </c>
      <c r="I628">
        <v>11000</v>
      </c>
      <c r="J628">
        <v>37760080</v>
      </c>
      <c r="K628" t="s">
        <v>1589</v>
      </c>
      <c r="L628" t="s">
        <v>565</v>
      </c>
      <c r="M628" t="s">
        <v>3513</v>
      </c>
      <c r="N628">
        <v>72868</v>
      </c>
      <c r="O628">
        <v>12871</v>
      </c>
      <c r="P628" t="s">
        <v>496</v>
      </c>
      <c r="Q628">
        <v>2</v>
      </c>
      <c r="R628" t="s">
        <v>3514</v>
      </c>
      <c r="S628" t="s">
        <v>3515</v>
      </c>
      <c r="T628">
        <v>618</v>
      </c>
      <c r="U628" t="s">
        <v>37</v>
      </c>
      <c r="V628" t="s">
        <v>38</v>
      </c>
      <c r="W628" t="s">
        <v>95</v>
      </c>
      <c r="X628">
        <v>70000000</v>
      </c>
      <c r="Y628">
        <v>2004</v>
      </c>
      <c r="Z628">
        <v>1000</v>
      </c>
      <c r="AA628">
        <v>6.1</v>
      </c>
      <c r="AB628">
        <v>1.85</v>
      </c>
      <c r="AC628">
        <v>0</v>
      </c>
    </row>
    <row r="629" spans="1:29">
      <c r="A629" t="s">
        <v>28</v>
      </c>
      <c r="C629" t="s">
        <v>3516</v>
      </c>
      <c r="D629">
        <v>159</v>
      </c>
      <c r="E629">
        <v>116</v>
      </c>
      <c r="F629">
        <v>105</v>
      </c>
      <c r="G629">
        <v>246</v>
      </c>
      <c r="H629" t="s">
        <v>3517</v>
      </c>
      <c r="I629">
        <v>844</v>
      </c>
      <c r="J629">
        <v>5851188</v>
      </c>
      <c r="K629" t="s">
        <v>2215</v>
      </c>
      <c r="L629" t="s">
        <v>3518</v>
      </c>
      <c r="M629" t="s">
        <v>3519</v>
      </c>
      <c r="N629">
        <v>31124</v>
      </c>
      <c r="O629">
        <v>1899</v>
      </c>
      <c r="P629" t="s">
        <v>3520</v>
      </c>
      <c r="Q629">
        <v>1</v>
      </c>
      <c r="R629" t="s">
        <v>3521</v>
      </c>
      <c r="S629" t="s">
        <v>3522</v>
      </c>
      <c r="T629">
        <v>313</v>
      </c>
      <c r="U629" t="s">
        <v>37</v>
      </c>
      <c r="V629" t="s">
        <v>56</v>
      </c>
      <c r="W629" t="s">
        <v>585</v>
      </c>
      <c r="X629">
        <v>70000000</v>
      </c>
      <c r="Y629">
        <v>2006</v>
      </c>
      <c r="Z629">
        <v>729</v>
      </c>
      <c r="AA629">
        <v>4.2</v>
      </c>
      <c r="AB629">
        <v>2.35</v>
      </c>
      <c r="AC629">
        <v>764</v>
      </c>
    </row>
    <row r="630" spans="1:29">
      <c r="A630" t="s">
        <v>28</v>
      </c>
      <c r="C630" t="s">
        <v>3523</v>
      </c>
      <c r="D630">
        <v>286</v>
      </c>
      <c r="E630">
        <v>115</v>
      </c>
      <c r="F630">
        <v>101</v>
      </c>
      <c r="G630">
        <v>585</v>
      </c>
      <c r="H630" t="s">
        <v>3524</v>
      </c>
      <c r="I630">
        <v>13000</v>
      </c>
      <c r="J630">
        <v>25121291</v>
      </c>
      <c r="K630" t="s">
        <v>3525</v>
      </c>
      <c r="L630" t="s">
        <v>1784</v>
      </c>
      <c r="M630" t="s">
        <v>3526</v>
      </c>
      <c r="N630">
        <v>177653</v>
      </c>
      <c r="O630">
        <v>15708</v>
      </c>
      <c r="P630" t="s">
        <v>3527</v>
      </c>
      <c r="Q630">
        <v>1</v>
      </c>
      <c r="R630" t="s">
        <v>3528</v>
      </c>
      <c r="S630" t="s">
        <v>3529</v>
      </c>
      <c r="T630">
        <v>279</v>
      </c>
      <c r="U630" t="s">
        <v>37</v>
      </c>
      <c r="V630" t="s">
        <v>38</v>
      </c>
      <c r="W630" t="s">
        <v>585</v>
      </c>
      <c r="X630">
        <v>50000000</v>
      </c>
      <c r="Y630">
        <v>2013</v>
      </c>
      <c r="Z630">
        <v>1000</v>
      </c>
      <c r="AA630">
        <v>6.7</v>
      </c>
      <c r="AB630">
        <v>2.35</v>
      </c>
      <c r="AC630">
        <v>34000</v>
      </c>
    </row>
    <row r="631" spans="1:29">
      <c r="A631" t="s">
        <v>28</v>
      </c>
      <c r="C631" t="s">
        <v>2066</v>
      </c>
      <c r="D631">
        <v>156</v>
      </c>
      <c r="E631">
        <v>99</v>
      </c>
      <c r="F631">
        <v>212</v>
      </c>
      <c r="G631">
        <v>182</v>
      </c>
      <c r="H631" t="s">
        <v>3530</v>
      </c>
      <c r="I631">
        <v>576</v>
      </c>
      <c r="J631">
        <v>18821279</v>
      </c>
      <c r="K631" t="s">
        <v>42</v>
      </c>
      <c r="L631" t="s">
        <v>3531</v>
      </c>
      <c r="M631" t="s">
        <v>3532</v>
      </c>
      <c r="N631">
        <v>44891</v>
      </c>
      <c r="O631">
        <v>1520</v>
      </c>
      <c r="P631" t="s">
        <v>3533</v>
      </c>
      <c r="Q631">
        <v>0</v>
      </c>
      <c r="R631" t="s">
        <v>3534</v>
      </c>
      <c r="S631" t="s">
        <v>3535</v>
      </c>
      <c r="T631">
        <v>202</v>
      </c>
      <c r="U631" t="s">
        <v>37</v>
      </c>
      <c r="V631" t="s">
        <v>38</v>
      </c>
      <c r="W631" t="s">
        <v>39</v>
      </c>
      <c r="X631">
        <v>70000000</v>
      </c>
      <c r="Y631">
        <v>2014</v>
      </c>
      <c r="Z631">
        <v>358</v>
      </c>
      <c r="AA631">
        <v>4.2</v>
      </c>
      <c r="AB631">
        <v>2.35</v>
      </c>
      <c r="AC631">
        <v>12000</v>
      </c>
    </row>
    <row r="632" spans="1:29">
      <c r="A632" t="s">
        <v>28</v>
      </c>
      <c r="C632" t="s">
        <v>3536</v>
      </c>
      <c r="D632">
        <v>176</v>
      </c>
      <c r="E632">
        <v>124</v>
      </c>
      <c r="F632">
        <v>31</v>
      </c>
      <c r="G632">
        <v>497</v>
      </c>
      <c r="H632" t="s">
        <v>2283</v>
      </c>
      <c r="I632">
        <v>11000</v>
      </c>
      <c r="J632">
        <v>118471320</v>
      </c>
      <c r="K632" t="s">
        <v>923</v>
      </c>
      <c r="L632" t="s">
        <v>466</v>
      </c>
      <c r="M632" t="s">
        <v>3537</v>
      </c>
      <c r="N632">
        <v>86504</v>
      </c>
      <c r="O632">
        <v>12556</v>
      </c>
      <c r="P632" t="s">
        <v>3538</v>
      </c>
      <c r="Q632">
        <v>0</v>
      </c>
      <c r="R632" t="s">
        <v>3539</v>
      </c>
      <c r="S632" t="s">
        <v>3540</v>
      </c>
      <c r="T632">
        <v>568</v>
      </c>
      <c r="U632" t="s">
        <v>37</v>
      </c>
      <c r="V632" t="s">
        <v>38</v>
      </c>
      <c r="W632" t="s">
        <v>39</v>
      </c>
      <c r="X632">
        <v>68000000</v>
      </c>
      <c r="Y632">
        <v>2002</v>
      </c>
      <c r="Z632">
        <v>655</v>
      </c>
      <c r="AA632">
        <v>6.4</v>
      </c>
      <c r="AB632">
        <v>2.35</v>
      </c>
      <c r="AC632">
        <v>0</v>
      </c>
    </row>
    <row r="633" spans="1:29">
      <c r="A633" t="s">
        <v>28</v>
      </c>
      <c r="C633" t="s">
        <v>3541</v>
      </c>
      <c r="D633">
        <v>293</v>
      </c>
      <c r="E633">
        <v>124</v>
      </c>
      <c r="F633">
        <v>171</v>
      </c>
      <c r="G633">
        <v>10000</v>
      </c>
      <c r="H633" t="s">
        <v>557</v>
      </c>
      <c r="I633">
        <v>21000</v>
      </c>
      <c r="J633">
        <v>300523113</v>
      </c>
      <c r="K633" t="s">
        <v>1105</v>
      </c>
      <c r="L633" t="s">
        <v>768</v>
      </c>
      <c r="M633" t="s">
        <v>3542</v>
      </c>
      <c r="N633">
        <v>184637</v>
      </c>
      <c r="O633">
        <v>52547</v>
      </c>
      <c r="P633" t="s">
        <v>2456</v>
      </c>
      <c r="Q633">
        <v>3</v>
      </c>
      <c r="R633" t="s">
        <v>3543</v>
      </c>
      <c r="S633" t="s">
        <v>3544</v>
      </c>
      <c r="T633">
        <v>498</v>
      </c>
      <c r="U633" t="s">
        <v>37</v>
      </c>
      <c r="V633" t="s">
        <v>38</v>
      </c>
      <c r="W633" t="s">
        <v>39</v>
      </c>
      <c r="X633">
        <v>68000000</v>
      </c>
      <c r="Y633">
        <v>2010</v>
      </c>
      <c r="Z633">
        <v>17000</v>
      </c>
      <c r="AA633">
        <v>4.9000000000000004</v>
      </c>
      <c r="AB633">
        <v>2.35</v>
      </c>
      <c r="AC633">
        <v>29000</v>
      </c>
    </row>
    <row r="634" spans="1:29">
      <c r="A634" t="s">
        <v>28</v>
      </c>
      <c r="C634" t="s">
        <v>1954</v>
      </c>
      <c r="D634">
        <v>141</v>
      </c>
      <c r="E634">
        <v>124</v>
      </c>
      <c r="F634">
        <v>0</v>
      </c>
      <c r="G634">
        <v>580</v>
      </c>
      <c r="H634" t="s">
        <v>119</v>
      </c>
      <c r="I634">
        <v>22000</v>
      </c>
      <c r="J634">
        <v>71069884</v>
      </c>
      <c r="K634" t="s">
        <v>2125</v>
      </c>
      <c r="L634" t="s">
        <v>1746</v>
      </c>
      <c r="M634" t="s">
        <v>3545</v>
      </c>
      <c r="N634">
        <v>101899</v>
      </c>
      <c r="O634">
        <v>32871</v>
      </c>
      <c r="P634" t="s">
        <v>3546</v>
      </c>
      <c r="Q634">
        <v>0</v>
      </c>
      <c r="R634" t="s">
        <v>3547</v>
      </c>
      <c r="S634" t="s">
        <v>3548</v>
      </c>
      <c r="T634">
        <v>445</v>
      </c>
      <c r="U634" t="s">
        <v>37</v>
      </c>
      <c r="V634" t="s">
        <v>38</v>
      </c>
      <c r="W634" t="s">
        <v>585</v>
      </c>
      <c r="X634">
        <v>68000000</v>
      </c>
      <c r="Y634">
        <v>2001</v>
      </c>
      <c r="Z634">
        <v>10000</v>
      </c>
      <c r="AA634">
        <v>6.8</v>
      </c>
      <c r="AB634">
        <v>2.35</v>
      </c>
      <c r="AC634">
        <v>0</v>
      </c>
    </row>
    <row r="635" spans="1:29">
      <c r="A635" t="s">
        <v>28</v>
      </c>
      <c r="C635" t="s">
        <v>2976</v>
      </c>
      <c r="D635">
        <v>304</v>
      </c>
      <c r="E635">
        <v>87</v>
      </c>
      <c r="F635">
        <v>275</v>
      </c>
      <c r="G635">
        <v>975</v>
      </c>
      <c r="H635" t="s">
        <v>2977</v>
      </c>
      <c r="I635">
        <v>7000</v>
      </c>
      <c r="J635">
        <v>251501645</v>
      </c>
      <c r="K635" t="s">
        <v>2966</v>
      </c>
      <c r="L635" t="s">
        <v>518</v>
      </c>
      <c r="M635" t="s">
        <v>3549</v>
      </c>
      <c r="N635">
        <v>385943</v>
      </c>
      <c r="O635">
        <v>11608</v>
      </c>
      <c r="P635" t="s">
        <v>622</v>
      </c>
      <c r="Q635">
        <v>0</v>
      </c>
      <c r="R635" t="s">
        <v>3550</v>
      </c>
      <c r="S635" t="s">
        <v>3551</v>
      </c>
      <c r="T635">
        <v>296</v>
      </c>
      <c r="U635" t="s">
        <v>37</v>
      </c>
      <c r="V635" t="s">
        <v>38</v>
      </c>
      <c r="W635" t="s">
        <v>95</v>
      </c>
      <c r="X635">
        <v>69000000</v>
      </c>
      <c r="Y635">
        <v>2010</v>
      </c>
      <c r="Z635">
        <v>2000</v>
      </c>
      <c r="AA635">
        <v>7.7</v>
      </c>
      <c r="AB635">
        <v>1.85</v>
      </c>
      <c r="AC635">
        <v>31000</v>
      </c>
    </row>
    <row r="636" spans="1:29">
      <c r="A636" t="s">
        <v>28</v>
      </c>
      <c r="C636" t="s">
        <v>3552</v>
      </c>
      <c r="D636">
        <v>40</v>
      </c>
      <c r="E636">
        <v>105</v>
      </c>
      <c r="F636">
        <v>29</v>
      </c>
      <c r="G636">
        <v>97</v>
      </c>
      <c r="H636" t="s">
        <v>3553</v>
      </c>
      <c r="I636">
        <v>584</v>
      </c>
      <c r="J636">
        <v>35324232</v>
      </c>
      <c r="K636" t="s">
        <v>3554</v>
      </c>
      <c r="L636" t="s">
        <v>3555</v>
      </c>
      <c r="M636" t="s">
        <v>3556</v>
      </c>
      <c r="N636">
        <v>32224</v>
      </c>
      <c r="O636">
        <v>1132</v>
      </c>
      <c r="P636" t="s">
        <v>3557</v>
      </c>
      <c r="Q636">
        <v>1</v>
      </c>
      <c r="R636" t="s">
        <v>3558</v>
      </c>
      <c r="S636" t="s">
        <v>3559</v>
      </c>
      <c r="T636">
        <v>62</v>
      </c>
      <c r="U636" t="s">
        <v>37</v>
      </c>
      <c r="V636" t="s">
        <v>38</v>
      </c>
      <c r="W636" t="s">
        <v>585</v>
      </c>
      <c r="X636">
        <v>68000000</v>
      </c>
      <c r="Y636">
        <v>1995</v>
      </c>
      <c r="Z636">
        <v>220</v>
      </c>
      <c r="AA636">
        <v>5.6</v>
      </c>
      <c r="AB636">
        <v>2.35</v>
      </c>
      <c r="AC636">
        <v>617</v>
      </c>
    </row>
    <row r="637" spans="1:29">
      <c r="A637" t="s">
        <v>28</v>
      </c>
      <c r="C637" t="s">
        <v>2513</v>
      </c>
      <c r="D637">
        <v>280</v>
      </c>
      <c r="E637">
        <v>125</v>
      </c>
      <c r="F637">
        <v>3000</v>
      </c>
      <c r="G637">
        <v>3000</v>
      </c>
      <c r="H637" t="s">
        <v>466</v>
      </c>
      <c r="I637">
        <v>14000</v>
      </c>
      <c r="J637">
        <v>81257500</v>
      </c>
      <c r="K637" t="s">
        <v>1671</v>
      </c>
      <c r="L637" t="s">
        <v>228</v>
      </c>
      <c r="M637" t="s">
        <v>3560</v>
      </c>
      <c r="N637">
        <v>117739</v>
      </c>
      <c r="O637">
        <v>30010</v>
      </c>
      <c r="P637" t="s">
        <v>2513</v>
      </c>
      <c r="Q637">
        <v>0</v>
      </c>
      <c r="R637" t="s">
        <v>3561</v>
      </c>
      <c r="S637" t="s">
        <v>3562</v>
      </c>
      <c r="T637">
        <v>229</v>
      </c>
      <c r="U637" t="s">
        <v>37</v>
      </c>
      <c r="V637" t="s">
        <v>38</v>
      </c>
      <c r="W637" t="s">
        <v>585</v>
      </c>
      <c r="X637">
        <v>68000000</v>
      </c>
      <c r="Y637">
        <v>2015</v>
      </c>
      <c r="Z637">
        <v>11000</v>
      </c>
      <c r="AA637">
        <v>6.4</v>
      </c>
      <c r="AB637">
        <v>2.35</v>
      </c>
      <c r="AC637">
        <v>30000</v>
      </c>
    </row>
    <row r="638" spans="1:29">
      <c r="A638" t="s">
        <v>28</v>
      </c>
      <c r="C638" t="s">
        <v>3563</v>
      </c>
      <c r="D638">
        <v>180</v>
      </c>
      <c r="E638">
        <v>141</v>
      </c>
      <c r="F638">
        <v>448</v>
      </c>
      <c r="G638">
        <v>334</v>
      </c>
      <c r="H638" t="s">
        <v>3564</v>
      </c>
      <c r="I638">
        <v>614</v>
      </c>
      <c r="J638">
        <v>617840</v>
      </c>
      <c r="K638" t="s">
        <v>3565</v>
      </c>
      <c r="L638" t="s">
        <v>3566</v>
      </c>
      <c r="M638" t="s">
        <v>3567</v>
      </c>
      <c r="N638">
        <v>52496</v>
      </c>
      <c r="O638">
        <v>1829</v>
      </c>
      <c r="P638" t="s">
        <v>3568</v>
      </c>
      <c r="Q638">
        <v>2</v>
      </c>
      <c r="R638" t="s">
        <v>3569</v>
      </c>
      <c r="S638" t="s">
        <v>3570</v>
      </c>
      <c r="T638">
        <v>172</v>
      </c>
      <c r="U638" t="s">
        <v>37</v>
      </c>
      <c r="V638" t="s">
        <v>3571</v>
      </c>
      <c r="W638" t="s">
        <v>585</v>
      </c>
      <c r="X638">
        <v>70000000</v>
      </c>
      <c r="Y638">
        <v>2009</v>
      </c>
      <c r="Z638">
        <v>451</v>
      </c>
      <c r="AA638">
        <v>7.2</v>
      </c>
      <c r="AB638">
        <v>2.35</v>
      </c>
      <c r="AC638">
        <v>29000</v>
      </c>
    </row>
    <row r="639" spans="1:29">
      <c r="A639" t="s">
        <v>28</v>
      </c>
      <c r="C639" t="s">
        <v>3572</v>
      </c>
      <c r="D639">
        <v>125</v>
      </c>
      <c r="E639">
        <v>121</v>
      </c>
      <c r="F639">
        <v>18</v>
      </c>
      <c r="G639">
        <v>776</v>
      </c>
      <c r="H639" t="s">
        <v>34</v>
      </c>
      <c r="I639">
        <v>1000</v>
      </c>
      <c r="J639">
        <v>29655590</v>
      </c>
      <c r="K639" t="s">
        <v>971</v>
      </c>
      <c r="L639" t="s">
        <v>793</v>
      </c>
      <c r="M639" t="s">
        <v>3573</v>
      </c>
      <c r="N639">
        <v>53970</v>
      </c>
      <c r="O639">
        <v>3986</v>
      </c>
      <c r="P639" t="s">
        <v>310</v>
      </c>
      <c r="Q639">
        <v>4</v>
      </c>
      <c r="R639" t="s">
        <v>3574</v>
      </c>
      <c r="S639" t="s">
        <v>3575</v>
      </c>
      <c r="T639">
        <v>435</v>
      </c>
      <c r="U639" t="s">
        <v>37</v>
      </c>
      <c r="V639" t="s">
        <v>38</v>
      </c>
      <c r="W639" t="s">
        <v>39</v>
      </c>
      <c r="X639">
        <v>65000000</v>
      </c>
      <c r="Y639">
        <v>1999</v>
      </c>
      <c r="Z639">
        <v>855</v>
      </c>
      <c r="AA639">
        <v>6</v>
      </c>
      <c r="AB639">
        <v>1.85</v>
      </c>
      <c r="AC639">
        <v>0</v>
      </c>
    </row>
    <row r="640" spans="1:29">
      <c r="A640" t="s">
        <v>28</v>
      </c>
      <c r="C640" t="s">
        <v>3494</v>
      </c>
      <c r="D640">
        <v>237</v>
      </c>
      <c r="E640">
        <v>111</v>
      </c>
      <c r="F640">
        <v>101</v>
      </c>
      <c r="G640">
        <v>681</v>
      </c>
      <c r="H640" t="s">
        <v>382</v>
      </c>
      <c r="I640">
        <v>966</v>
      </c>
      <c r="J640">
        <v>45045037</v>
      </c>
      <c r="K640" t="s">
        <v>1681</v>
      </c>
      <c r="L640" t="s">
        <v>3576</v>
      </c>
      <c r="M640" t="s">
        <v>3577</v>
      </c>
      <c r="N640">
        <v>103230</v>
      </c>
      <c r="O640">
        <v>3393</v>
      </c>
      <c r="P640" t="s">
        <v>3578</v>
      </c>
      <c r="Q640">
        <v>3</v>
      </c>
      <c r="R640" t="s">
        <v>3579</v>
      </c>
      <c r="S640" t="s">
        <v>3580</v>
      </c>
      <c r="T640">
        <v>143</v>
      </c>
      <c r="U640" t="s">
        <v>37</v>
      </c>
      <c r="V640" t="s">
        <v>38</v>
      </c>
      <c r="W640" t="s">
        <v>585</v>
      </c>
      <c r="X640">
        <v>36000000</v>
      </c>
      <c r="Y640">
        <v>2011</v>
      </c>
      <c r="Z640">
        <v>919</v>
      </c>
      <c r="AA640">
        <v>5.9</v>
      </c>
      <c r="AB640">
        <v>2.35</v>
      </c>
      <c r="AC640">
        <v>10000</v>
      </c>
    </row>
    <row r="641" spans="1:29">
      <c r="A641" t="s">
        <v>28</v>
      </c>
      <c r="C641" t="s">
        <v>1633</v>
      </c>
      <c r="D641">
        <v>209</v>
      </c>
      <c r="E641">
        <v>157</v>
      </c>
      <c r="F641">
        <v>0</v>
      </c>
      <c r="G641">
        <v>680</v>
      </c>
      <c r="H641" t="s">
        <v>904</v>
      </c>
      <c r="I641">
        <v>14000</v>
      </c>
      <c r="J641">
        <v>28965197</v>
      </c>
      <c r="K641" t="s">
        <v>3581</v>
      </c>
      <c r="L641" t="s">
        <v>2382</v>
      </c>
      <c r="M641" t="s">
        <v>3582</v>
      </c>
      <c r="N641">
        <v>133526</v>
      </c>
      <c r="O641">
        <v>18216</v>
      </c>
      <c r="P641" t="s">
        <v>1837</v>
      </c>
      <c r="Q641">
        <v>1</v>
      </c>
      <c r="R641" t="s">
        <v>3583</v>
      </c>
      <c r="S641" t="s">
        <v>3584</v>
      </c>
      <c r="T641">
        <v>521</v>
      </c>
      <c r="U641" t="s">
        <v>37</v>
      </c>
      <c r="V641" t="s">
        <v>38</v>
      </c>
      <c r="W641" t="s">
        <v>585</v>
      </c>
      <c r="X641">
        <v>68000000</v>
      </c>
      <c r="Y641">
        <v>1999</v>
      </c>
      <c r="Z641">
        <v>826</v>
      </c>
      <c r="AA641">
        <v>7.9</v>
      </c>
      <c r="AB641">
        <v>2.35</v>
      </c>
      <c r="AC641">
        <v>0</v>
      </c>
    </row>
    <row r="642" spans="1:29">
      <c r="A642" t="s">
        <v>28</v>
      </c>
      <c r="C642" t="s">
        <v>3585</v>
      </c>
      <c r="D642">
        <v>178</v>
      </c>
      <c r="E642">
        <v>117</v>
      </c>
      <c r="F642">
        <v>44</v>
      </c>
      <c r="G642">
        <v>531</v>
      </c>
      <c r="H642" t="s">
        <v>616</v>
      </c>
      <c r="I642">
        <v>788</v>
      </c>
      <c r="J642">
        <v>27550735</v>
      </c>
      <c r="K642" t="s">
        <v>3586</v>
      </c>
      <c r="L642" t="s">
        <v>3587</v>
      </c>
      <c r="M642" t="s">
        <v>3588</v>
      </c>
      <c r="N642">
        <v>27481</v>
      </c>
      <c r="O642">
        <v>3524</v>
      </c>
      <c r="P642" t="s">
        <v>3589</v>
      </c>
      <c r="Q642">
        <v>0</v>
      </c>
      <c r="R642" t="s">
        <v>3590</v>
      </c>
      <c r="S642" t="s">
        <v>3591</v>
      </c>
      <c r="T642">
        <v>113</v>
      </c>
      <c r="U642" t="s">
        <v>37</v>
      </c>
      <c r="V642" t="s">
        <v>38</v>
      </c>
      <c r="W642" t="s">
        <v>39</v>
      </c>
      <c r="Y642">
        <v>2016</v>
      </c>
      <c r="Z642">
        <v>562</v>
      </c>
      <c r="AA642">
        <v>6.8</v>
      </c>
      <c r="AB642">
        <v>2.35</v>
      </c>
      <c r="AC642">
        <v>12000</v>
      </c>
    </row>
    <row r="643" spans="1:29">
      <c r="A643" t="s">
        <v>28</v>
      </c>
      <c r="C643" t="s">
        <v>187</v>
      </c>
      <c r="D643">
        <v>238</v>
      </c>
      <c r="E643">
        <v>128</v>
      </c>
      <c r="F643">
        <v>0</v>
      </c>
      <c r="G643">
        <v>135</v>
      </c>
      <c r="H643" t="s">
        <v>3592</v>
      </c>
      <c r="I643">
        <v>29000</v>
      </c>
      <c r="J643">
        <v>39380442</v>
      </c>
      <c r="K643" t="s">
        <v>923</v>
      </c>
      <c r="L643" t="s">
        <v>215</v>
      </c>
      <c r="M643" t="s">
        <v>3593</v>
      </c>
      <c r="N643">
        <v>174248</v>
      </c>
      <c r="O643">
        <v>29824</v>
      </c>
      <c r="P643" t="s">
        <v>3594</v>
      </c>
      <c r="Q643">
        <v>1</v>
      </c>
      <c r="R643" t="s">
        <v>3595</v>
      </c>
      <c r="S643" t="s">
        <v>3596</v>
      </c>
      <c r="T643">
        <v>263</v>
      </c>
      <c r="U643" t="s">
        <v>37</v>
      </c>
      <c r="V643" t="s">
        <v>38</v>
      </c>
      <c r="W643" t="s">
        <v>585</v>
      </c>
      <c r="X643">
        <v>70000000</v>
      </c>
      <c r="Y643">
        <v>2008</v>
      </c>
      <c r="Z643">
        <v>149</v>
      </c>
      <c r="AA643">
        <v>7.1</v>
      </c>
      <c r="AB643">
        <v>2.35</v>
      </c>
      <c r="AC643">
        <v>0</v>
      </c>
    </row>
    <row r="644" spans="1:29">
      <c r="A644" t="s">
        <v>28</v>
      </c>
      <c r="C644" t="s">
        <v>1965</v>
      </c>
      <c r="D644">
        <v>190</v>
      </c>
      <c r="E644">
        <v>114</v>
      </c>
      <c r="F644">
        <v>116</v>
      </c>
      <c r="G644">
        <v>982</v>
      </c>
      <c r="H644" t="s">
        <v>1260</v>
      </c>
      <c r="I644">
        <v>7000</v>
      </c>
      <c r="J644">
        <v>72980108</v>
      </c>
      <c r="K644" t="s">
        <v>1671</v>
      </c>
      <c r="L644" t="s">
        <v>518</v>
      </c>
      <c r="M644" t="s">
        <v>3597</v>
      </c>
      <c r="N644">
        <v>80338</v>
      </c>
      <c r="O644">
        <v>10419</v>
      </c>
      <c r="P644" t="s">
        <v>352</v>
      </c>
      <c r="Q644">
        <v>2</v>
      </c>
      <c r="R644" t="s">
        <v>3598</v>
      </c>
      <c r="S644" t="s">
        <v>3599</v>
      </c>
      <c r="T644">
        <v>264</v>
      </c>
      <c r="U644" t="s">
        <v>37</v>
      </c>
      <c r="V644" t="s">
        <v>38</v>
      </c>
      <c r="W644" t="s">
        <v>39</v>
      </c>
      <c r="Y644">
        <v>2010</v>
      </c>
      <c r="Z644">
        <v>1000</v>
      </c>
      <c r="AA644">
        <v>5.9</v>
      </c>
      <c r="AB644">
        <v>1.85</v>
      </c>
      <c r="AC644">
        <v>0</v>
      </c>
    </row>
    <row r="645" spans="1:29">
      <c r="A645" t="s">
        <v>28</v>
      </c>
      <c r="C645" t="s">
        <v>2156</v>
      </c>
      <c r="D645">
        <v>393</v>
      </c>
      <c r="E645">
        <v>105</v>
      </c>
      <c r="F645">
        <v>335</v>
      </c>
      <c r="G645">
        <v>911</v>
      </c>
      <c r="H645" t="s">
        <v>730</v>
      </c>
      <c r="I645">
        <v>3000</v>
      </c>
      <c r="J645">
        <v>37516013</v>
      </c>
      <c r="K645" t="s">
        <v>3458</v>
      </c>
      <c r="L645" t="s">
        <v>1816</v>
      </c>
      <c r="M645" t="s">
        <v>3600</v>
      </c>
      <c r="N645">
        <v>128629</v>
      </c>
      <c r="O645">
        <v>8281</v>
      </c>
      <c r="P645" t="s">
        <v>1896</v>
      </c>
      <c r="Q645">
        <v>0</v>
      </c>
      <c r="R645" t="s">
        <v>3601</v>
      </c>
      <c r="S645" t="s">
        <v>3602</v>
      </c>
      <c r="T645">
        <v>348</v>
      </c>
      <c r="U645" t="s">
        <v>37</v>
      </c>
      <c r="V645" t="s">
        <v>38</v>
      </c>
      <c r="W645" t="s">
        <v>585</v>
      </c>
      <c r="X645">
        <v>69000000</v>
      </c>
      <c r="Y645">
        <v>2012</v>
      </c>
      <c r="Z645">
        <v>3000</v>
      </c>
      <c r="AA645">
        <v>5.9</v>
      </c>
      <c r="AB645">
        <v>2.35</v>
      </c>
      <c r="AC645">
        <v>98000</v>
      </c>
    </row>
    <row r="646" spans="1:29">
      <c r="A646" t="s">
        <v>28</v>
      </c>
      <c r="C646" t="s">
        <v>2461</v>
      </c>
      <c r="D646">
        <v>138</v>
      </c>
      <c r="E646">
        <v>113</v>
      </c>
      <c r="F646">
        <v>36</v>
      </c>
      <c r="G646">
        <v>232</v>
      </c>
      <c r="H646" t="s">
        <v>3603</v>
      </c>
      <c r="I646">
        <v>537</v>
      </c>
      <c r="J646">
        <v>87704396</v>
      </c>
      <c r="K646" t="s">
        <v>1606</v>
      </c>
      <c r="L646" t="s">
        <v>979</v>
      </c>
      <c r="M646" t="s">
        <v>3604</v>
      </c>
      <c r="N646">
        <v>88132</v>
      </c>
      <c r="O646">
        <v>1302</v>
      </c>
      <c r="P646" t="s">
        <v>3605</v>
      </c>
      <c r="Q646">
        <v>1</v>
      </c>
      <c r="R646" t="s">
        <v>3606</v>
      </c>
      <c r="S646" t="s">
        <v>3607</v>
      </c>
      <c r="T646">
        <v>274</v>
      </c>
      <c r="U646" t="s">
        <v>37</v>
      </c>
      <c r="V646" t="s">
        <v>38</v>
      </c>
      <c r="W646" t="s">
        <v>39</v>
      </c>
      <c r="X646">
        <v>66000000</v>
      </c>
      <c r="Y646">
        <v>1999</v>
      </c>
      <c r="Z646">
        <v>427</v>
      </c>
      <c r="AA646">
        <v>6.2</v>
      </c>
      <c r="AB646">
        <v>2.35</v>
      </c>
      <c r="AC646">
        <v>0</v>
      </c>
    </row>
    <row r="647" spans="1:29">
      <c r="A647" t="s">
        <v>28</v>
      </c>
      <c r="D647">
        <v>4</v>
      </c>
      <c r="E647">
        <v>30</v>
      </c>
      <c r="G647">
        <v>359</v>
      </c>
      <c r="H647" t="s">
        <v>3608</v>
      </c>
      <c r="I647">
        <v>995</v>
      </c>
      <c r="K647" t="s">
        <v>1671</v>
      </c>
      <c r="L647" t="s">
        <v>3305</v>
      </c>
      <c r="M647" t="s">
        <v>3609</v>
      </c>
      <c r="N647">
        <v>15114</v>
      </c>
      <c r="O647">
        <v>2465</v>
      </c>
      <c r="P647" t="s">
        <v>3610</v>
      </c>
      <c r="Q647">
        <v>1</v>
      </c>
      <c r="R647" t="s">
        <v>3611</v>
      </c>
      <c r="S647" t="s">
        <v>3612</v>
      </c>
      <c r="T647">
        <v>87</v>
      </c>
      <c r="U647" t="s">
        <v>37</v>
      </c>
      <c r="V647" t="s">
        <v>38</v>
      </c>
      <c r="W647" t="s">
        <v>1568</v>
      </c>
      <c r="Z647">
        <v>363</v>
      </c>
      <c r="AA647">
        <v>7.4</v>
      </c>
      <c r="AB647">
        <v>16</v>
      </c>
      <c r="AC647">
        <v>0</v>
      </c>
    </row>
    <row r="648" spans="1:29">
      <c r="A648" t="s">
        <v>28</v>
      </c>
      <c r="C648" t="s">
        <v>3613</v>
      </c>
      <c r="D648">
        <v>142</v>
      </c>
      <c r="E648">
        <v>121</v>
      </c>
      <c r="F648">
        <v>38</v>
      </c>
      <c r="G648">
        <v>745</v>
      </c>
      <c r="H648" t="s">
        <v>3614</v>
      </c>
      <c r="I648">
        <v>940</v>
      </c>
      <c r="J648">
        <v>83892374</v>
      </c>
      <c r="K648" t="s">
        <v>2202</v>
      </c>
      <c r="L648" t="s">
        <v>3260</v>
      </c>
      <c r="M648" t="s">
        <v>3615</v>
      </c>
      <c r="N648">
        <v>85720</v>
      </c>
      <c r="O648">
        <v>4230</v>
      </c>
      <c r="P648" t="s">
        <v>3262</v>
      </c>
      <c r="Q648">
        <v>0</v>
      </c>
      <c r="R648" t="s">
        <v>3616</v>
      </c>
      <c r="S648" t="s">
        <v>3617</v>
      </c>
      <c r="T648">
        <v>297</v>
      </c>
      <c r="U648" t="s">
        <v>37</v>
      </c>
      <c r="V648" t="s">
        <v>38</v>
      </c>
      <c r="W648" t="s">
        <v>39</v>
      </c>
      <c r="X648">
        <v>66000000</v>
      </c>
      <c r="Y648">
        <v>1998</v>
      </c>
      <c r="Z648">
        <v>826</v>
      </c>
      <c r="AA648">
        <v>7</v>
      </c>
      <c r="AB648">
        <v>2.35</v>
      </c>
      <c r="AC648">
        <v>0</v>
      </c>
    </row>
    <row r="649" spans="1:29">
      <c r="A649" t="s">
        <v>28</v>
      </c>
      <c r="C649" t="s">
        <v>3618</v>
      </c>
      <c r="D649">
        <v>90</v>
      </c>
      <c r="E649">
        <v>102</v>
      </c>
      <c r="F649">
        <v>4</v>
      </c>
      <c r="G649">
        <v>112</v>
      </c>
      <c r="H649" t="s">
        <v>943</v>
      </c>
      <c r="I649">
        <v>14000</v>
      </c>
      <c r="J649">
        <v>5932060</v>
      </c>
      <c r="K649" t="s">
        <v>3619</v>
      </c>
      <c r="L649" t="s">
        <v>436</v>
      </c>
      <c r="M649" t="s">
        <v>3620</v>
      </c>
      <c r="N649">
        <v>29285</v>
      </c>
      <c r="O649">
        <v>14625</v>
      </c>
      <c r="P649" t="s">
        <v>3621</v>
      </c>
      <c r="Q649">
        <v>0</v>
      </c>
      <c r="R649" t="s">
        <v>3622</v>
      </c>
      <c r="S649" t="s">
        <v>3623</v>
      </c>
      <c r="T649">
        <v>174</v>
      </c>
      <c r="U649" t="s">
        <v>37</v>
      </c>
      <c r="V649" t="s">
        <v>56</v>
      </c>
      <c r="W649" t="s">
        <v>39</v>
      </c>
      <c r="X649">
        <v>35000000</v>
      </c>
      <c r="Y649">
        <v>2007</v>
      </c>
      <c r="Z649">
        <v>394</v>
      </c>
      <c r="AA649">
        <v>5.4</v>
      </c>
      <c r="AB649">
        <v>2.35</v>
      </c>
      <c r="AC649">
        <v>0</v>
      </c>
    </row>
    <row r="650" spans="1:29">
      <c r="A650" t="s">
        <v>28</v>
      </c>
      <c r="C650" t="s">
        <v>389</v>
      </c>
      <c r="D650">
        <v>219</v>
      </c>
      <c r="E650">
        <v>169</v>
      </c>
      <c r="F650">
        <v>14000</v>
      </c>
      <c r="G650">
        <v>13000</v>
      </c>
      <c r="H650" t="s">
        <v>337</v>
      </c>
      <c r="I650">
        <v>15000</v>
      </c>
      <c r="J650">
        <v>216119491</v>
      </c>
      <c r="K650" t="s">
        <v>1467</v>
      </c>
      <c r="L650" t="s">
        <v>322</v>
      </c>
      <c r="M650" t="s">
        <v>3624</v>
      </c>
      <c r="N650">
        <v>881236</v>
      </c>
      <c r="O650">
        <v>44998</v>
      </c>
      <c r="P650" t="s">
        <v>1157</v>
      </c>
      <c r="Q650">
        <v>2</v>
      </c>
      <c r="R650" t="s">
        <v>3625</v>
      </c>
      <c r="S650" t="s">
        <v>3626</v>
      </c>
      <c r="T650">
        <v>2277</v>
      </c>
      <c r="U650" t="s">
        <v>37</v>
      </c>
      <c r="V650" t="s">
        <v>38</v>
      </c>
      <c r="W650" t="s">
        <v>585</v>
      </c>
      <c r="X650">
        <v>70000000</v>
      </c>
      <c r="Y650">
        <v>1998</v>
      </c>
      <c r="Z650">
        <v>14000</v>
      </c>
      <c r="AA650">
        <v>8.6</v>
      </c>
      <c r="AB650">
        <v>1.85</v>
      </c>
      <c r="AC650">
        <v>22000</v>
      </c>
    </row>
    <row r="651" spans="1:29">
      <c r="A651" t="s">
        <v>28</v>
      </c>
      <c r="C651" t="s">
        <v>3627</v>
      </c>
      <c r="D651">
        <v>327</v>
      </c>
      <c r="E651">
        <v>132</v>
      </c>
      <c r="F651">
        <v>76</v>
      </c>
      <c r="G651">
        <v>464</v>
      </c>
      <c r="H651" t="s">
        <v>730</v>
      </c>
      <c r="I651">
        <v>3000</v>
      </c>
      <c r="J651">
        <v>43568507</v>
      </c>
      <c r="K651" t="s">
        <v>464</v>
      </c>
      <c r="L651" t="s">
        <v>810</v>
      </c>
      <c r="M651" t="s">
        <v>3628</v>
      </c>
      <c r="N651">
        <v>136954</v>
      </c>
      <c r="O651">
        <v>7081</v>
      </c>
      <c r="P651" t="s">
        <v>282</v>
      </c>
      <c r="Q651">
        <v>1</v>
      </c>
      <c r="R651" t="s">
        <v>3629</v>
      </c>
      <c r="S651" t="s">
        <v>3630</v>
      </c>
      <c r="T651">
        <v>346</v>
      </c>
      <c r="U651" t="s">
        <v>37</v>
      </c>
      <c r="V651" t="s">
        <v>38</v>
      </c>
      <c r="W651" t="s">
        <v>39</v>
      </c>
      <c r="X651">
        <v>66000000</v>
      </c>
      <c r="Y651">
        <v>2014</v>
      </c>
      <c r="Z651">
        <v>3000</v>
      </c>
      <c r="AA651">
        <v>6.5</v>
      </c>
      <c r="AB651">
        <v>2.35</v>
      </c>
      <c r="AC651">
        <v>32000</v>
      </c>
    </row>
    <row r="652" spans="1:29">
      <c r="A652" t="s">
        <v>28</v>
      </c>
      <c r="C652" t="s">
        <v>2367</v>
      </c>
      <c r="D652">
        <v>149</v>
      </c>
      <c r="E652">
        <v>127</v>
      </c>
      <c r="F652">
        <v>278</v>
      </c>
      <c r="G652">
        <v>912</v>
      </c>
      <c r="H652" t="s">
        <v>3631</v>
      </c>
      <c r="I652">
        <v>2000</v>
      </c>
      <c r="J652">
        <v>182805123</v>
      </c>
      <c r="K652" t="s">
        <v>3632</v>
      </c>
      <c r="L652" t="s">
        <v>234</v>
      </c>
      <c r="M652" t="s">
        <v>3633</v>
      </c>
      <c r="N652">
        <v>158864</v>
      </c>
      <c r="O652">
        <v>5838</v>
      </c>
      <c r="P652" t="s">
        <v>3077</v>
      </c>
      <c r="Q652">
        <v>1</v>
      </c>
      <c r="R652" t="s">
        <v>3634</v>
      </c>
      <c r="S652" t="s">
        <v>3635</v>
      </c>
      <c r="T652">
        <v>395</v>
      </c>
      <c r="U652" t="s">
        <v>37</v>
      </c>
      <c r="V652" t="s">
        <v>38</v>
      </c>
      <c r="W652" t="s">
        <v>39</v>
      </c>
      <c r="X652">
        <v>70000000</v>
      </c>
      <c r="Y652">
        <v>2000</v>
      </c>
      <c r="Z652">
        <v>955</v>
      </c>
      <c r="AA652">
        <v>6.4</v>
      </c>
      <c r="AB652">
        <v>1.37</v>
      </c>
      <c r="AC652">
        <v>0</v>
      </c>
    </row>
    <row r="653" spans="1:29">
      <c r="A653" t="s">
        <v>28</v>
      </c>
      <c r="C653" t="s">
        <v>1807</v>
      </c>
      <c r="D653">
        <v>193</v>
      </c>
      <c r="E653">
        <v>103</v>
      </c>
      <c r="F653">
        <v>77</v>
      </c>
      <c r="G653">
        <v>835</v>
      </c>
      <c r="H653" t="s">
        <v>1147</v>
      </c>
      <c r="I653">
        <v>1000</v>
      </c>
      <c r="J653">
        <v>176387405</v>
      </c>
      <c r="K653" t="s">
        <v>471</v>
      </c>
      <c r="L653" t="s">
        <v>2141</v>
      </c>
      <c r="M653" t="s">
        <v>3636</v>
      </c>
      <c r="N653">
        <v>328159</v>
      </c>
      <c r="O653">
        <v>5437</v>
      </c>
      <c r="P653" t="s">
        <v>2107</v>
      </c>
      <c r="Q653">
        <v>0</v>
      </c>
      <c r="R653" t="s">
        <v>3637</v>
      </c>
      <c r="S653" t="s">
        <v>3638</v>
      </c>
      <c r="T653">
        <v>467</v>
      </c>
      <c r="U653" t="s">
        <v>37</v>
      </c>
      <c r="V653" t="s">
        <v>38</v>
      </c>
      <c r="W653" t="s">
        <v>95</v>
      </c>
      <c r="X653">
        <v>59000000</v>
      </c>
      <c r="Y653">
        <v>2002</v>
      </c>
      <c r="Z653">
        <v>939</v>
      </c>
      <c r="AA653">
        <v>7.6</v>
      </c>
      <c r="AB653">
        <v>1.85</v>
      </c>
      <c r="AC653">
        <v>3000</v>
      </c>
    </row>
    <row r="654" spans="1:29">
      <c r="A654" t="s">
        <v>28</v>
      </c>
      <c r="C654" t="s">
        <v>3639</v>
      </c>
      <c r="D654">
        <v>175</v>
      </c>
      <c r="E654">
        <v>136</v>
      </c>
      <c r="F654">
        <v>759</v>
      </c>
      <c r="G654">
        <v>354</v>
      </c>
      <c r="H654" t="s">
        <v>755</v>
      </c>
      <c r="I654">
        <v>11000</v>
      </c>
      <c r="J654">
        <v>33685268</v>
      </c>
      <c r="K654" t="s">
        <v>3171</v>
      </c>
      <c r="L654" t="s">
        <v>466</v>
      </c>
      <c r="M654" t="s">
        <v>3640</v>
      </c>
      <c r="N654">
        <v>75573</v>
      </c>
      <c r="O654">
        <v>12194</v>
      </c>
      <c r="P654" t="s">
        <v>3641</v>
      </c>
      <c r="Q654">
        <v>1</v>
      </c>
      <c r="R654" t="s">
        <v>3642</v>
      </c>
      <c r="S654" t="s">
        <v>3643</v>
      </c>
      <c r="T654">
        <v>662</v>
      </c>
      <c r="U654" t="s">
        <v>37</v>
      </c>
      <c r="V654" t="s">
        <v>38</v>
      </c>
      <c r="W654" t="s">
        <v>585</v>
      </c>
      <c r="X654">
        <v>68000000</v>
      </c>
      <c r="Y654">
        <v>2003</v>
      </c>
      <c r="Z654">
        <v>599</v>
      </c>
      <c r="AA654">
        <v>5.5</v>
      </c>
      <c r="AB654">
        <v>2.35</v>
      </c>
      <c r="AC654">
        <v>4000</v>
      </c>
    </row>
    <row r="655" spans="1:29">
      <c r="A655" t="s">
        <v>28</v>
      </c>
      <c r="C655" t="s">
        <v>389</v>
      </c>
      <c r="D655">
        <v>538</v>
      </c>
      <c r="E655">
        <v>150</v>
      </c>
      <c r="F655">
        <v>14000</v>
      </c>
      <c r="G655">
        <v>655</v>
      </c>
      <c r="H655" t="s">
        <v>2496</v>
      </c>
      <c r="I655">
        <v>23000</v>
      </c>
      <c r="J655">
        <v>182204440</v>
      </c>
      <c r="K655" t="s">
        <v>3241</v>
      </c>
      <c r="L655" t="s">
        <v>62</v>
      </c>
      <c r="M655" t="s">
        <v>3644</v>
      </c>
      <c r="N655">
        <v>197412</v>
      </c>
      <c r="O655">
        <v>25517</v>
      </c>
      <c r="P655" t="s">
        <v>2283</v>
      </c>
      <c r="Q655">
        <v>0</v>
      </c>
      <c r="R655" t="s">
        <v>3645</v>
      </c>
      <c r="S655" t="s">
        <v>3646</v>
      </c>
      <c r="T655">
        <v>720</v>
      </c>
      <c r="U655" t="s">
        <v>37</v>
      </c>
      <c r="V655" t="s">
        <v>38</v>
      </c>
      <c r="W655" t="s">
        <v>39</v>
      </c>
      <c r="X655">
        <v>65000000</v>
      </c>
      <c r="Y655">
        <v>2012</v>
      </c>
      <c r="Z655">
        <v>826</v>
      </c>
      <c r="AA655">
        <v>7.4</v>
      </c>
      <c r="AB655">
        <v>2.35</v>
      </c>
      <c r="AC655">
        <v>71000</v>
      </c>
    </row>
    <row r="656" spans="1:29">
      <c r="A656" t="s">
        <v>28</v>
      </c>
      <c r="C656" t="s">
        <v>443</v>
      </c>
      <c r="D656">
        <v>313</v>
      </c>
      <c r="E656">
        <v>136</v>
      </c>
      <c r="F656">
        <v>0</v>
      </c>
      <c r="G656">
        <v>99</v>
      </c>
      <c r="H656" t="s">
        <v>3647</v>
      </c>
      <c r="I656">
        <v>18000</v>
      </c>
      <c r="J656">
        <v>171383253</v>
      </c>
      <c r="K656" t="s">
        <v>647</v>
      </c>
      <c r="L656" t="s">
        <v>588</v>
      </c>
      <c r="M656" t="s">
        <v>3648</v>
      </c>
      <c r="N656">
        <v>1217752</v>
      </c>
      <c r="O656">
        <v>18563</v>
      </c>
      <c r="P656" t="s">
        <v>3649</v>
      </c>
      <c r="Q656">
        <v>3</v>
      </c>
      <c r="R656" t="s">
        <v>3650</v>
      </c>
      <c r="S656" t="s">
        <v>3651</v>
      </c>
      <c r="T656">
        <v>3646</v>
      </c>
      <c r="U656" t="s">
        <v>37</v>
      </c>
      <c r="V656" t="s">
        <v>38</v>
      </c>
      <c r="W656" t="s">
        <v>585</v>
      </c>
      <c r="X656">
        <v>63000000</v>
      </c>
      <c r="Y656">
        <v>1999</v>
      </c>
      <c r="Z656">
        <v>145</v>
      </c>
      <c r="AA656">
        <v>8.6999999999999993</v>
      </c>
      <c r="AB656">
        <v>2.35</v>
      </c>
      <c r="AC656">
        <v>25000</v>
      </c>
    </row>
    <row r="657" spans="1:29">
      <c r="A657" t="s">
        <v>28</v>
      </c>
      <c r="C657" t="s">
        <v>850</v>
      </c>
      <c r="D657">
        <v>159</v>
      </c>
      <c r="E657">
        <v>140</v>
      </c>
      <c r="F657">
        <v>2000</v>
      </c>
      <c r="G657">
        <v>552</v>
      </c>
      <c r="H657" t="s">
        <v>3652</v>
      </c>
      <c r="I657">
        <v>15000</v>
      </c>
      <c r="J657">
        <v>172071312</v>
      </c>
      <c r="K657" t="s">
        <v>2157</v>
      </c>
      <c r="L657" t="s">
        <v>322</v>
      </c>
      <c r="M657" t="s">
        <v>3653</v>
      </c>
      <c r="N657">
        <v>208817</v>
      </c>
      <c r="O657">
        <v>17171</v>
      </c>
      <c r="P657" t="s">
        <v>3654</v>
      </c>
      <c r="Q657">
        <v>0</v>
      </c>
      <c r="R657" t="s">
        <v>3655</v>
      </c>
      <c r="S657" t="s">
        <v>3656</v>
      </c>
      <c r="T657">
        <v>296</v>
      </c>
      <c r="U657" t="s">
        <v>37</v>
      </c>
      <c r="V657" t="s">
        <v>38</v>
      </c>
      <c r="W657" t="s">
        <v>95</v>
      </c>
      <c r="X657">
        <v>62000000</v>
      </c>
      <c r="Y657">
        <v>1995</v>
      </c>
      <c r="Z657">
        <v>968</v>
      </c>
      <c r="AA657">
        <v>7.6</v>
      </c>
      <c r="AB657">
        <v>2.35</v>
      </c>
      <c r="AC657">
        <v>5000</v>
      </c>
    </row>
    <row r="658" spans="1:29">
      <c r="A658" t="s">
        <v>28</v>
      </c>
      <c r="C658" t="s">
        <v>1304</v>
      </c>
      <c r="D658">
        <v>196</v>
      </c>
      <c r="E658">
        <v>113</v>
      </c>
      <c r="F658">
        <v>719</v>
      </c>
      <c r="G658">
        <v>217</v>
      </c>
      <c r="H658" t="s">
        <v>1305</v>
      </c>
      <c r="I658">
        <v>605</v>
      </c>
      <c r="J658">
        <v>119412921</v>
      </c>
      <c r="K658" t="s">
        <v>647</v>
      </c>
      <c r="L658" t="s">
        <v>1306</v>
      </c>
      <c r="M658" t="s">
        <v>1307</v>
      </c>
      <c r="N658">
        <v>240241</v>
      </c>
      <c r="O658">
        <v>1441</v>
      </c>
      <c r="P658" t="s">
        <v>1308</v>
      </c>
      <c r="Q658">
        <v>0</v>
      </c>
      <c r="R658" t="s">
        <v>1309</v>
      </c>
      <c r="S658" t="s">
        <v>1310</v>
      </c>
      <c r="T658">
        <v>391</v>
      </c>
      <c r="U658" t="s">
        <v>37</v>
      </c>
      <c r="V658" t="s">
        <v>38</v>
      </c>
      <c r="W658" t="s">
        <v>585</v>
      </c>
      <c r="X658">
        <v>65000000</v>
      </c>
      <c r="Y658">
        <v>1990</v>
      </c>
      <c r="Z658">
        <v>308</v>
      </c>
      <c r="AA658">
        <v>7.5</v>
      </c>
      <c r="AB658">
        <v>1.85</v>
      </c>
      <c r="AC658">
        <v>0</v>
      </c>
    </row>
    <row r="659" spans="1:29">
      <c r="A659" t="s">
        <v>28</v>
      </c>
      <c r="C659" t="s">
        <v>3657</v>
      </c>
      <c r="D659">
        <v>80</v>
      </c>
      <c r="E659">
        <v>104</v>
      </c>
      <c r="F659">
        <v>54</v>
      </c>
      <c r="G659">
        <v>775</v>
      </c>
      <c r="H659" t="s">
        <v>3658</v>
      </c>
      <c r="I659">
        <v>901</v>
      </c>
      <c r="J659">
        <v>139225854</v>
      </c>
      <c r="K659" t="s">
        <v>515</v>
      </c>
      <c r="L659" t="s">
        <v>3659</v>
      </c>
      <c r="M659" t="s">
        <v>3660</v>
      </c>
      <c r="N659">
        <v>34561</v>
      </c>
      <c r="O659">
        <v>5265</v>
      </c>
      <c r="P659" t="s">
        <v>3661</v>
      </c>
      <c r="Q659">
        <v>0</v>
      </c>
      <c r="R659" t="s">
        <v>3662</v>
      </c>
      <c r="S659" t="s">
        <v>3663</v>
      </c>
      <c r="T659">
        <v>116</v>
      </c>
      <c r="U659" t="s">
        <v>37</v>
      </c>
      <c r="V659" t="s">
        <v>38</v>
      </c>
      <c r="W659" t="s">
        <v>277</v>
      </c>
      <c r="X659">
        <v>60000000</v>
      </c>
      <c r="Y659">
        <v>2002</v>
      </c>
      <c r="Z659">
        <v>857</v>
      </c>
      <c r="AA659">
        <v>5.5</v>
      </c>
      <c r="AB659">
        <v>1.85</v>
      </c>
      <c r="AC659">
        <v>1000</v>
      </c>
    </row>
    <row r="660" spans="1:29">
      <c r="A660" t="s">
        <v>28</v>
      </c>
      <c r="C660" t="s">
        <v>3664</v>
      </c>
      <c r="D660">
        <v>488</v>
      </c>
      <c r="E660">
        <v>158</v>
      </c>
      <c r="F660">
        <v>0</v>
      </c>
      <c r="G660">
        <v>11000</v>
      </c>
      <c r="H660" t="s">
        <v>446</v>
      </c>
      <c r="I660">
        <v>20000</v>
      </c>
      <c r="J660">
        <v>148775460</v>
      </c>
      <c r="K660" t="s">
        <v>2850</v>
      </c>
      <c r="L660" t="s">
        <v>263</v>
      </c>
      <c r="M660" t="s">
        <v>3665</v>
      </c>
      <c r="N660">
        <v>243834</v>
      </c>
      <c r="O660">
        <v>46204</v>
      </c>
      <c r="P660" t="s">
        <v>257</v>
      </c>
      <c r="Q660">
        <v>1</v>
      </c>
      <c r="R660" t="s">
        <v>3666</v>
      </c>
      <c r="S660" t="s">
        <v>3667</v>
      </c>
      <c r="T660">
        <v>845</v>
      </c>
      <c r="U660" t="s">
        <v>37</v>
      </c>
      <c r="V660" t="s">
        <v>38</v>
      </c>
      <c r="W660" t="s">
        <v>39</v>
      </c>
      <c r="X660">
        <v>61000000</v>
      </c>
      <c r="Y660">
        <v>2012</v>
      </c>
      <c r="Z660">
        <v>13000</v>
      </c>
      <c r="AA660">
        <v>7.6</v>
      </c>
      <c r="AB660">
        <v>1.85</v>
      </c>
      <c r="AC660">
        <v>144000</v>
      </c>
    </row>
    <row r="661" spans="1:29">
      <c r="A661" t="s">
        <v>28</v>
      </c>
      <c r="C661" t="s">
        <v>3668</v>
      </c>
      <c r="D661">
        <v>153</v>
      </c>
      <c r="E661">
        <v>119</v>
      </c>
      <c r="F661">
        <v>0</v>
      </c>
      <c r="G661">
        <v>744</v>
      </c>
      <c r="H661" t="s">
        <v>3669</v>
      </c>
      <c r="I661">
        <v>15000</v>
      </c>
      <c r="J661">
        <v>115731542</v>
      </c>
      <c r="K661" t="s">
        <v>1415</v>
      </c>
      <c r="L661" t="s">
        <v>322</v>
      </c>
      <c r="M661" t="s">
        <v>3670</v>
      </c>
      <c r="N661">
        <v>151812</v>
      </c>
      <c r="O661">
        <v>17768</v>
      </c>
      <c r="P661" t="s">
        <v>2638</v>
      </c>
      <c r="Q661">
        <v>2</v>
      </c>
      <c r="R661" t="s">
        <v>3671</v>
      </c>
      <c r="S661" t="s">
        <v>3672</v>
      </c>
      <c r="T661">
        <v>556</v>
      </c>
      <c r="U661" t="s">
        <v>37</v>
      </c>
      <c r="V661" t="s">
        <v>38</v>
      </c>
      <c r="W661" t="s">
        <v>95</v>
      </c>
      <c r="X661">
        <v>65000000</v>
      </c>
      <c r="Y661">
        <v>1998</v>
      </c>
      <c r="Z661">
        <v>793</v>
      </c>
      <c r="AA661">
        <v>6.5</v>
      </c>
      <c r="AB661">
        <v>1.85</v>
      </c>
      <c r="AC661">
        <v>0</v>
      </c>
    </row>
    <row r="662" spans="1:29">
      <c r="A662" t="s">
        <v>28</v>
      </c>
      <c r="C662" t="s">
        <v>1751</v>
      </c>
      <c r="D662">
        <v>173</v>
      </c>
      <c r="E662">
        <v>106</v>
      </c>
      <c r="F662">
        <v>285</v>
      </c>
      <c r="G662">
        <v>105</v>
      </c>
      <c r="H662" t="s">
        <v>1543</v>
      </c>
      <c r="I662">
        <v>8000</v>
      </c>
      <c r="J662">
        <v>100468793</v>
      </c>
      <c r="K662" t="s">
        <v>1671</v>
      </c>
      <c r="L662" t="s">
        <v>1249</v>
      </c>
      <c r="M662" t="s">
        <v>3673</v>
      </c>
      <c r="N662">
        <v>212499</v>
      </c>
      <c r="O662">
        <v>11264</v>
      </c>
      <c r="P662" t="s">
        <v>3674</v>
      </c>
      <c r="Q662">
        <v>2</v>
      </c>
      <c r="R662" t="s">
        <v>3675</v>
      </c>
      <c r="S662" t="s">
        <v>3676</v>
      </c>
      <c r="T662">
        <v>277</v>
      </c>
      <c r="U662" t="s">
        <v>37</v>
      </c>
      <c r="V662" t="s">
        <v>38</v>
      </c>
      <c r="W662" t="s">
        <v>585</v>
      </c>
      <c r="X662">
        <v>65000000</v>
      </c>
      <c r="Y662">
        <v>2008</v>
      </c>
      <c r="Z662">
        <v>3000</v>
      </c>
      <c r="AA662">
        <v>6.9</v>
      </c>
      <c r="AB662">
        <v>2.35</v>
      </c>
      <c r="AC662">
        <v>0</v>
      </c>
    </row>
    <row r="663" spans="1:29">
      <c r="A663" t="s">
        <v>28</v>
      </c>
      <c r="C663" t="s">
        <v>313</v>
      </c>
      <c r="D663">
        <v>156</v>
      </c>
      <c r="E663">
        <v>136</v>
      </c>
      <c r="F663">
        <v>258</v>
      </c>
      <c r="G663">
        <v>94</v>
      </c>
      <c r="H663" t="s">
        <v>3677</v>
      </c>
      <c r="I663">
        <v>12000</v>
      </c>
      <c r="J663">
        <v>93771072</v>
      </c>
      <c r="K663" t="s">
        <v>3678</v>
      </c>
      <c r="L663" t="s">
        <v>762</v>
      </c>
      <c r="M663" t="s">
        <v>3679</v>
      </c>
      <c r="N663">
        <v>135404</v>
      </c>
      <c r="O663">
        <v>12396</v>
      </c>
      <c r="P663" t="s">
        <v>3680</v>
      </c>
      <c r="Q663">
        <v>0</v>
      </c>
      <c r="R663" t="s">
        <v>3681</v>
      </c>
      <c r="S663" t="s">
        <v>3682</v>
      </c>
      <c r="T663">
        <v>318</v>
      </c>
      <c r="U663" t="s">
        <v>37</v>
      </c>
      <c r="V663" t="s">
        <v>38</v>
      </c>
      <c r="W663" t="s">
        <v>39</v>
      </c>
      <c r="X663">
        <v>65000000</v>
      </c>
      <c r="Y663">
        <v>1998</v>
      </c>
      <c r="Z663">
        <v>174</v>
      </c>
      <c r="AA663">
        <v>6.7</v>
      </c>
      <c r="AB663">
        <v>2.35</v>
      </c>
      <c r="AC663">
        <v>0</v>
      </c>
    </row>
    <row r="664" spans="1:29">
      <c r="A664" t="s">
        <v>28</v>
      </c>
      <c r="C664" t="s">
        <v>2542</v>
      </c>
      <c r="D664">
        <v>307</v>
      </c>
      <c r="E664">
        <v>95</v>
      </c>
      <c r="F664">
        <v>480</v>
      </c>
      <c r="G664">
        <v>490</v>
      </c>
      <c r="H664" t="s">
        <v>1729</v>
      </c>
      <c r="I664">
        <v>21000</v>
      </c>
      <c r="J664">
        <v>100448498</v>
      </c>
      <c r="K664" t="s">
        <v>2527</v>
      </c>
      <c r="L664" t="s">
        <v>97</v>
      </c>
      <c r="M664" t="s">
        <v>3683</v>
      </c>
      <c r="N664">
        <v>272789</v>
      </c>
      <c r="O664">
        <v>23018</v>
      </c>
      <c r="P664" t="s">
        <v>3684</v>
      </c>
      <c r="Q664">
        <v>3</v>
      </c>
      <c r="R664" t="s">
        <v>3685</v>
      </c>
      <c r="S664" t="s">
        <v>3686</v>
      </c>
      <c r="T664">
        <v>285</v>
      </c>
      <c r="U664" t="s">
        <v>37</v>
      </c>
      <c r="V664" t="s">
        <v>38</v>
      </c>
      <c r="W664" t="s">
        <v>585</v>
      </c>
      <c r="X664">
        <v>65000000</v>
      </c>
      <c r="Y664">
        <v>2010</v>
      </c>
      <c r="Z664">
        <v>561</v>
      </c>
      <c r="AA664">
        <v>6.6</v>
      </c>
      <c r="AB664">
        <v>2.35</v>
      </c>
      <c r="AC664">
        <v>25000</v>
      </c>
    </row>
    <row r="665" spans="1:29">
      <c r="A665" t="s">
        <v>28</v>
      </c>
      <c r="C665" t="s">
        <v>565</v>
      </c>
      <c r="D665">
        <v>322</v>
      </c>
      <c r="E665">
        <v>137</v>
      </c>
      <c r="F665">
        <v>11000</v>
      </c>
      <c r="G665">
        <v>465</v>
      </c>
      <c r="H665" t="s">
        <v>3687</v>
      </c>
      <c r="I665">
        <v>769</v>
      </c>
      <c r="J665">
        <v>115603980</v>
      </c>
      <c r="K665" t="s">
        <v>3688</v>
      </c>
      <c r="L665" t="s">
        <v>3689</v>
      </c>
      <c r="M665" t="s">
        <v>3690</v>
      </c>
      <c r="N665">
        <v>103589</v>
      </c>
      <c r="O665">
        <v>2938</v>
      </c>
      <c r="P665" t="s">
        <v>3691</v>
      </c>
      <c r="Q665">
        <v>0</v>
      </c>
      <c r="R665" t="s">
        <v>3692</v>
      </c>
      <c r="S665" t="s">
        <v>3693</v>
      </c>
      <c r="T665">
        <v>351</v>
      </c>
      <c r="U665" t="s">
        <v>37</v>
      </c>
      <c r="V665" t="s">
        <v>38</v>
      </c>
      <c r="W665" t="s">
        <v>39</v>
      </c>
      <c r="X665">
        <v>65000000</v>
      </c>
      <c r="Y665">
        <v>2014</v>
      </c>
      <c r="Z665">
        <v>698</v>
      </c>
      <c r="AA665">
        <v>7.2</v>
      </c>
      <c r="AB665">
        <v>2.35</v>
      </c>
      <c r="AC665">
        <v>35000</v>
      </c>
    </row>
    <row r="666" spans="1:29">
      <c r="A666" t="s">
        <v>747</v>
      </c>
      <c r="C666" t="s">
        <v>3694</v>
      </c>
      <c r="D666">
        <v>169</v>
      </c>
      <c r="E666">
        <v>130</v>
      </c>
      <c r="F666">
        <v>16000</v>
      </c>
      <c r="G666">
        <v>416</v>
      </c>
      <c r="H666" t="s">
        <v>3695</v>
      </c>
      <c r="I666">
        <v>16000</v>
      </c>
      <c r="J666">
        <v>90454043</v>
      </c>
      <c r="K666" t="s">
        <v>50</v>
      </c>
      <c r="L666" t="s">
        <v>3694</v>
      </c>
      <c r="M666" t="s">
        <v>3696</v>
      </c>
      <c r="N666">
        <v>60165</v>
      </c>
      <c r="O666">
        <v>17771</v>
      </c>
      <c r="P666" t="s">
        <v>3697</v>
      </c>
      <c r="Q666">
        <v>1</v>
      </c>
      <c r="R666" t="s">
        <v>3698</v>
      </c>
      <c r="S666" t="s">
        <v>3699</v>
      </c>
      <c r="T666">
        <v>326</v>
      </c>
      <c r="U666" t="s">
        <v>37</v>
      </c>
      <c r="V666" t="s">
        <v>38</v>
      </c>
      <c r="W666" t="s">
        <v>39</v>
      </c>
      <c r="X666">
        <v>65000000</v>
      </c>
      <c r="Y666">
        <v>2000</v>
      </c>
      <c r="Z666">
        <v>495</v>
      </c>
      <c r="AA666">
        <v>6.4</v>
      </c>
      <c r="AB666">
        <v>2.35</v>
      </c>
      <c r="AC666">
        <v>0</v>
      </c>
    </row>
    <row r="667" spans="1:29">
      <c r="A667" t="s">
        <v>28</v>
      </c>
      <c r="C667" t="s">
        <v>2066</v>
      </c>
      <c r="D667">
        <v>74</v>
      </c>
      <c r="E667">
        <v>124</v>
      </c>
      <c r="F667">
        <v>212</v>
      </c>
      <c r="G667">
        <v>369</v>
      </c>
      <c r="H667" t="s">
        <v>3700</v>
      </c>
      <c r="I667">
        <v>13000</v>
      </c>
      <c r="J667">
        <v>84049211</v>
      </c>
      <c r="K667" t="s">
        <v>50</v>
      </c>
      <c r="L667" t="s">
        <v>1784</v>
      </c>
      <c r="M667" t="s">
        <v>3701</v>
      </c>
      <c r="N667">
        <v>96096</v>
      </c>
      <c r="O667">
        <v>15229</v>
      </c>
      <c r="P667" t="s">
        <v>3702</v>
      </c>
      <c r="Q667">
        <v>1</v>
      </c>
      <c r="R667" t="s">
        <v>3703</v>
      </c>
      <c r="S667" t="s">
        <v>3704</v>
      </c>
      <c r="T667">
        <v>172</v>
      </c>
      <c r="U667" t="s">
        <v>37</v>
      </c>
      <c r="V667" t="s">
        <v>38</v>
      </c>
      <c r="W667" t="s">
        <v>585</v>
      </c>
      <c r="X667">
        <v>70000000</v>
      </c>
      <c r="Y667">
        <v>1993</v>
      </c>
      <c r="Z667">
        <v>730</v>
      </c>
      <c r="AA667">
        <v>6.4</v>
      </c>
      <c r="AB667">
        <v>2.35</v>
      </c>
      <c r="AC667">
        <v>0</v>
      </c>
    </row>
    <row r="668" spans="1:29">
      <c r="A668" t="s">
        <v>28</v>
      </c>
      <c r="C668" t="s">
        <v>1340</v>
      </c>
      <c r="D668">
        <v>72</v>
      </c>
      <c r="E668">
        <v>108</v>
      </c>
      <c r="F668">
        <v>610</v>
      </c>
      <c r="G668">
        <v>461</v>
      </c>
      <c r="H668" t="s">
        <v>3705</v>
      </c>
      <c r="I668">
        <v>848</v>
      </c>
      <c r="J668">
        <v>70450000</v>
      </c>
      <c r="K668" t="s">
        <v>334</v>
      </c>
      <c r="L668" t="s">
        <v>470</v>
      </c>
      <c r="M668" t="s">
        <v>3706</v>
      </c>
      <c r="N668">
        <v>77390</v>
      </c>
      <c r="O668">
        <v>2913</v>
      </c>
      <c r="P668" t="s">
        <v>1348</v>
      </c>
      <c r="Q668">
        <v>2</v>
      </c>
      <c r="R668" t="s">
        <v>3707</v>
      </c>
      <c r="S668" t="s">
        <v>3708</v>
      </c>
      <c r="T668">
        <v>189</v>
      </c>
      <c r="U668" t="s">
        <v>37</v>
      </c>
      <c r="V668" t="s">
        <v>38</v>
      </c>
      <c r="W668" t="s">
        <v>585</v>
      </c>
      <c r="X668">
        <v>50000000</v>
      </c>
      <c r="Y668">
        <v>1996</v>
      </c>
      <c r="Z668">
        <v>517</v>
      </c>
      <c r="AA668">
        <v>6</v>
      </c>
      <c r="AB668">
        <v>2.35</v>
      </c>
      <c r="AC668">
        <v>0</v>
      </c>
    </row>
    <row r="669" spans="1:29">
      <c r="A669" t="s">
        <v>28</v>
      </c>
      <c r="C669" t="s">
        <v>703</v>
      </c>
      <c r="D669">
        <v>86</v>
      </c>
      <c r="E669">
        <v>104</v>
      </c>
      <c r="F669">
        <v>226</v>
      </c>
      <c r="G669">
        <v>577</v>
      </c>
      <c r="H669" t="s">
        <v>3709</v>
      </c>
      <c r="I669">
        <v>13000</v>
      </c>
      <c r="J669">
        <v>69688384</v>
      </c>
      <c r="K669" t="s">
        <v>515</v>
      </c>
      <c r="L669" t="s">
        <v>977</v>
      </c>
      <c r="M669" t="s">
        <v>3710</v>
      </c>
      <c r="N669">
        <v>34473</v>
      </c>
      <c r="O669">
        <v>16452</v>
      </c>
      <c r="P669" t="s">
        <v>3711</v>
      </c>
      <c r="Q669">
        <v>1</v>
      </c>
      <c r="R669" t="s">
        <v>3712</v>
      </c>
      <c r="S669" t="s">
        <v>3713</v>
      </c>
      <c r="T669">
        <v>139</v>
      </c>
      <c r="U669" t="s">
        <v>37</v>
      </c>
      <c r="V669" t="s">
        <v>38</v>
      </c>
      <c r="W669" t="s">
        <v>95</v>
      </c>
      <c r="X669">
        <v>60000000</v>
      </c>
      <c r="Y669">
        <v>2000</v>
      </c>
      <c r="Z669">
        <v>718</v>
      </c>
      <c r="AA669">
        <v>6.1</v>
      </c>
      <c r="AB669">
        <v>1.85</v>
      </c>
      <c r="AC669">
        <v>0</v>
      </c>
    </row>
    <row r="670" spans="1:29">
      <c r="A670" t="s">
        <v>28</v>
      </c>
      <c r="C670" t="s">
        <v>760</v>
      </c>
      <c r="D670">
        <v>242</v>
      </c>
      <c r="E670">
        <v>129</v>
      </c>
      <c r="F670">
        <v>0</v>
      </c>
      <c r="G670">
        <v>625</v>
      </c>
      <c r="H670" t="s">
        <v>3714</v>
      </c>
      <c r="I670">
        <v>12000</v>
      </c>
      <c r="J670">
        <v>70236496</v>
      </c>
      <c r="K670" t="s">
        <v>2819</v>
      </c>
      <c r="L670" t="s">
        <v>705</v>
      </c>
      <c r="M670" t="s">
        <v>3715</v>
      </c>
      <c r="N670">
        <v>67395</v>
      </c>
      <c r="O670">
        <v>14421</v>
      </c>
      <c r="P670" t="s">
        <v>1788</v>
      </c>
      <c r="Q670">
        <v>0</v>
      </c>
      <c r="R670" t="s">
        <v>3716</v>
      </c>
      <c r="S670" t="s">
        <v>3717</v>
      </c>
      <c r="T670">
        <v>564</v>
      </c>
      <c r="U670" t="s">
        <v>37</v>
      </c>
      <c r="V670" t="s">
        <v>38</v>
      </c>
      <c r="W670" t="s">
        <v>39</v>
      </c>
      <c r="X670">
        <v>63000000</v>
      </c>
      <c r="Y670">
        <v>2006</v>
      </c>
      <c r="Z670">
        <v>1000</v>
      </c>
      <c r="AA670">
        <v>6</v>
      </c>
      <c r="AB670">
        <v>1.85</v>
      </c>
      <c r="AC670">
        <v>0</v>
      </c>
    </row>
    <row r="671" spans="1:29">
      <c r="A671" t="s">
        <v>28</v>
      </c>
      <c r="C671" t="s">
        <v>371</v>
      </c>
      <c r="D671">
        <v>141</v>
      </c>
      <c r="E671">
        <v>117</v>
      </c>
      <c r="F671">
        <v>179</v>
      </c>
      <c r="G671">
        <v>403</v>
      </c>
      <c r="H671" t="s">
        <v>84</v>
      </c>
      <c r="I671">
        <v>8000</v>
      </c>
      <c r="J671">
        <v>63695760</v>
      </c>
      <c r="K671" t="s">
        <v>3409</v>
      </c>
      <c r="L671" t="s">
        <v>1527</v>
      </c>
      <c r="M671" t="s">
        <v>3718</v>
      </c>
      <c r="N671">
        <v>61490</v>
      </c>
      <c r="O671">
        <v>12850</v>
      </c>
      <c r="P671" t="s">
        <v>3719</v>
      </c>
      <c r="Q671">
        <v>1</v>
      </c>
      <c r="R671" t="s">
        <v>3720</v>
      </c>
      <c r="S671" t="s">
        <v>3721</v>
      </c>
      <c r="T671">
        <v>264</v>
      </c>
      <c r="U671" t="s">
        <v>37</v>
      </c>
      <c r="V671" t="s">
        <v>38</v>
      </c>
      <c r="W671" t="s">
        <v>39</v>
      </c>
      <c r="X671">
        <v>65000000</v>
      </c>
      <c r="Y671">
        <v>2003</v>
      </c>
      <c r="Z671">
        <v>4000</v>
      </c>
      <c r="AA671">
        <v>6.4</v>
      </c>
      <c r="AB671">
        <v>1.85</v>
      </c>
      <c r="AC671">
        <v>0</v>
      </c>
    </row>
    <row r="672" spans="1:29">
      <c r="A672" t="s">
        <v>28</v>
      </c>
      <c r="C672" t="s">
        <v>3722</v>
      </c>
      <c r="D672">
        <v>313</v>
      </c>
      <c r="E672">
        <v>99</v>
      </c>
      <c r="F672">
        <v>119</v>
      </c>
      <c r="G672">
        <v>174</v>
      </c>
      <c r="H672" t="s">
        <v>916</v>
      </c>
      <c r="I672">
        <v>600</v>
      </c>
      <c r="J672">
        <v>59617068</v>
      </c>
      <c r="K672" t="s">
        <v>1681</v>
      </c>
      <c r="L672" t="s">
        <v>2179</v>
      </c>
      <c r="M672" t="s">
        <v>3723</v>
      </c>
      <c r="N672">
        <v>213863</v>
      </c>
      <c r="O672">
        <v>1375</v>
      </c>
      <c r="P672" t="s">
        <v>3724</v>
      </c>
      <c r="Q672">
        <v>0</v>
      </c>
      <c r="R672" t="s">
        <v>3725</v>
      </c>
      <c r="S672" t="s">
        <v>3726</v>
      </c>
      <c r="T672">
        <v>310</v>
      </c>
      <c r="U672" t="s">
        <v>37</v>
      </c>
      <c r="V672" t="s">
        <v>38</v>
      </c>
      <c r="W672" t="s">
        <v>585</v>
      </c>
      <c r="X672">
        <v>65000000</v>
      </c>
      <c r="Y672">
        <v>2012</v>
      </c>
      <c r="Z672">
        <v>346</v>
      </c>
      <c r="AA672">
        <v>6.4</v>
      </c>
      <c r="AB672">
        <v>2.35</v>
      </c>
      <c r="AC672">
        <v>59000</v>
      </c>
    </row>
    <row r="673" spans="1:29">
      <c r="A673" t="s">
        <v>28</v>
      </c>
      <c r="C673" t="s">
        <v>3727</v>
      </c>
      <c r="D673">
        <v>280</v>
      </c>
      <c r="E673">
        <v>159</v>
      </c>
      <c r="F673">
        <v>0</v>
      </c>
      <c r="G673">
        <v>521</v>
      </c>
      <c r="H673" t="s">
        <v>3728</v>
      </c>
      <c r="I673">
        <v>10000</v>
      </c>
      <c r="J673">
        <v>55637680</v>
      </c>
      <c r="K673" t="s">
        <v>1924</v>
      </c>
      <c r="L673" t="s">
        <v>523</v>
      </c>
      <c r="M673" t="s">
        <v>3729</v>
      </c>
      <c r="N673">
        <v>227071</v>
      </c>
      <c r="O673">
        <v>11424</v>
      </c>
      <c r="P673" t="s">
        <v>2213</v>
      </c>
      <c r="Q673">
        <v>1</v>
      </c>
      <c r="R673" t="s">
        <v>3730</v>
      </c>
      <c r="S673" t="s">
        <v>3731</v>
      </c>
      <c r="T673">
        <v>1500</v>
      </c>
      <c r="U673" t="s">
        <v>37</v>
      </c>
      <c r="V673" t="s">
        <v>56</v>
      </c>
      <c r="W673" t="s">
        <v>585</v>
      </c>
      <c r="X673">
        <v>65000000</v>
      </c>
      <c r="Y673">
        <v>1999</v>
      </c>
      <c r="Z673">
        <v>580</v>
      </c>
      <c r="AA673">
        <v>7.3</v>
      </c>
      <c r="AB673">
        <v>1.66</v>
      </c>
      <c r="AC673">
        <v>10000</v>
      </c>
    </row>
    <row r="674" spans="1:29">
      <c r="A674" t="s">
        <v>28</v>
      </c>
      <c r="C674" t="s">
        <v>3732</v>
      </c>
      <c r="D674">
        <v>176</v>
      </c>
      <c r="E674">
        <v>118</v>
      </c>
      <c r="F674">
        <v>87</v>
      </c>
      <c r="G674">
        <v>929</v>
      </c>
      <c r="H674" t="s">
        <v>2729</v>
      </c>
      <c r="I674">
        <v>2000</v>
      </c>
      <c r="J674">
        <v>85911262</v>
      </c>
      <c r="K674" t="s">
        <v>3733</v>
      </c>
      <c r="L674" t="s">
        <v>3734</v>
      </c>
      <c r="M674" t="s">
        <v>3735</v>
      </c>
      <c r="N674">
        <v>24735</v>
      </c>
      <c r="O674">
        <v>4796</v>
      </c>
      <c r="P674" t="s">
        <v>3736</v>
      </c>
      <c r="Q674">
        <v>6</v>
      </c>
      <c r="R674" t="s">
        <v>3737</v>
      </c>
      <c r="S674" t="s">
        <v>3738</v>
      </c>
      <c r="T674">
        <v>213</v>
      </c>
      <c r="U674" t="s">
        <v>37</v>
      </c>
      <c r="V674" t="s">
        <v>38</v>
      </c>
      <c r="W674" t="s">
        <v>95</v>
      </c>
      <c r="X674">
        <v>65000000</v>
      </c>
      <c r="Y674">
        <v>2014</v>
      </c>
      <c r="Z674">
        <v>1000</v>
      </c>
      <c r="AA674">
        <v>5.2</v>
      </c>
      <c r="AB674">
        <v>2.39</v>
      </c>
      <c r="AC674">
        <v>16000</v>
      </c>
    </row>
    <row r="675" spans="1:29">
      <c r="A675" t="s">
        <v>28</v>
      </c>
      <c r="C675" t="s">
        <v>3739</v>
      </c>
      <c r="D675">
        <v>279</v>
      </c>
      <c r="E675">
        <v>105</v>
      </c>
      <c r="F675">
        <v>43</v>
      </c>
      <c r="G675">
        <v>523</v>
      </c>
      <c r="H675" t="s">
        <v>2113</v>
      </c>
      <c r="I675">
        <v>10000</v>
      </c>
      <c r="J675">
        <v>53846915</v>
      </c>
      <c r="K675" t="s">
        <v>3124</v>
      </c>
      <c r="L675" t="s">
        <v>166</v>
      </c>
      <c r="M675" t="s">
        <v>3740</v>
      </c>
      <c r="N675">
        <v>149337</v>
      </c>
      <c r="O675">
        <v>11943</v>
      </c>
      <c r="P675" t="s">
        <v>3741</v>
      </c>
      <c r="Q675">
        <v>0</v>
      </c>
      <c r="R675" t="s">
        <v>3742</v>
      </c>
      <c r="S675" t="s">
        <v>3743</v>
      </c>
      <c r="T675">
        <v>221</v>
      </c>
      <c r="U675" t="s">
        <v>37</v>
      </c>
      <c r="V675" t="s">
        <v>38</v>
      </c>
      <c r="W675" t="s">
        <v>585</v>
      </c>
      <c r="X675">
        <v>50100000</v>
      </c>
      <c r="Y675">
        <v>2015</v>
      </c>
      <c r="Z675">
        <v>806</v>
      </c>
      <c r="AA675">
        <v>6.6</v>
      </c>
      <c r="AB675">
        <v>1.85</v>
      </c>
      <c r="AC675">
        <v>23000</v>
      </c>
    </row>
    <row r="676" spans="1:29">
      <c r="A676" t="s">
        <v>28</v>
      </c>
      <c r="C676" t="s">
        <v>327</v>
      </c>
      <c r="D676">
        <v>241</v>
      </c>
      <c r="E676">
        <v>103</v>
      </c>
      <c r="F676">
        <v>368</v>
      </c>
      <c r="G676">
        <v>520</v>
      </c>
      <c r="H676" t="s">
        <v>3744</v>
      </c>
      <c r="I676">
        <v>27000</v>
      </c>
      <c r="J676">
        <v>54758461</v>
      </c>
      <c r="K676" t="s">
        <v>1423</v>
      </c>
      <c r="L676" t="s">
        <v>60</v>
      </c>
      <c r="M676" t="s">
        <v>3745</v>
      </c>
      <c r="N676">
        <v>147641</v>
      </c>
      <c r="O676">
        <v>29808</v>
      </c>
      <c r="P676" t="s">
        <v>3746</v>
      </c>
      <c r="Q676">
        <v>3</v>
      </c>
      <c r="R676" t="s">
        <v>3747</v>
      </c>
      <c r="S676" t="s">
        <v>3748</v>
      </c>
      <c r="T676">
        <v>238</v>
      </c>
      <c r="U676" t="s">
        <v>37</v>
      </c>
      <c r="V676" t="s">
        <v>38</v>
      </c>
      <c r="W676" t="s">
        <v>39</v>
      </c>
      <c r="X676">
        <v>65000000</v>
      </c>
      <c r="Y676">
        <v>2012</v>
      </c>
      <c r="Z676">
        <v>1000</v>
      </c>
      <c r="AA676">
        <v>6.3</v>
      </c>
      <c r="AB676">
        <v>2.35</v>
      </c>
      <c r="AC676">
        <v>18000</v>
      </c>
    </row>
    <row r="677" spans="1:29">
      <c r="A677" t="s">
        <v>28</v>
      </c>
      <c r="C677" t="s">
        <v>3749</v>
      </c>
      <c r="D677">
        <v>185</v>
      </c>
      <c r="E677">
        <v>122</v>
      </c>
      <c r="F677">
        <v>687</v>
      </c>
      <c r="G677">
        <v>957</v>
      </c>
      <c r="H677" t="s">
        <v>3750</v>
      </c>
      <c r="I677">
        <v>16000</v>
      </c>
      <c r="J677">
        <v>52397389</v>
      </c>
      <c r="K677" t="s">
        <v>3751</v>
      </c>
      <c r="L677" t="s">
        <v>315</v>
      </c>
      <c r="M677" t="s">
        <v>3752</v>
      </c>
      <c r="N677">
        <v>132954</v>
      </c>
      <c r="O677">
        <v>19764</v>
      </c>
      <c r="P677" t="s">
        <v>1010</v>
      </c>
      <c r="Q677">
        <v>0</v>
      </c>
      <c r="R677" t="s">
        <v>3753</v>
      </c>
      <c r="S677" t="s">
        <v>3754</v>
      </c>
      <c r="T677">
        <v>514</v>
      </c>
      <c r="U677" t="s">
        <v>37</v>
      </c>
      <c r="V677" t="s">
        <v>38</v>
      </c>
      <c r="W677" t="s">
        <v>585</v>
      </c>
      <c r="X677">
        <v>65000000</v>
      </c>
      <c r="Y677">
        <v>2004</v>
      </c>
      <c r="Z677">
        <v>1000</v>
      </c>
      <c r="AA677">
        <v>5.9</v>
      </c>
      <c r="AB677">
        <v>2.35</v>
      </c>
      <c r="AC677">
        <v>0</v>
      </c>
    </row>
    <row r="678" spans="1:29">
      <c r="A678" t="s">
        <v>28</v>
      </c>
      <c r="C678" t="s">
        <v>2277</v>
      </c>
      <c r="D678">
        <v>97</v>
      </c>
      <c r="E678">
        <v>114</v>
      </c>
      <c r="F678">
        <v>468</v>
      </c>
      <c r="G678">
        <v>919</v>
      </c>
      <c r="H678" t="s">
        <v>3755</v>
      </c>
      <c r="I678">
        <v>1000</v>
      </c>
      <c r="K678" t="s">
        <v>1467</v>
      </c>
      <c r="L678" t="s">
        <v>3756</v>
      </c>
      <c r="M678" t="s">
        <v>3757</v>
      </c>
      <c r="N678">
        <v>41776</v>
      </c>
      <c r="O678">
        <v>3860</v>
      </c>
      <c r="P678" t="s">
        <v>2278</v>
      </c>
      <c r="Q678">
        <v>0</v>
      </c>
      <c r="R678" t="s">
        <v>3758</v>
      </c>
      <c r="S678" t="s">
        <v>3759</v>
      </c>
      <c r="T678">
        <v>383</v>
      </c>
      <c r="U678" t="s">
        <v>37</v>
      </c>
      <c r="V678" t="s">
        <v>38</v>
      </c>
      <c r="W678" t="s">
        <v>39</v>
      </c>
      <c r="X678">
        <v>16900000</v>
      </c>
      <c r="Y678">
        <v>1984</v>
      </c>
      <c r="Z678">
        <v>1000</v>
      </c>
      <c r="AA678">
        <v>6.4</v>
      </c>
      <c r="AB678">
        <v>1.85</v>
      </c>
      <c r="AC678">
        <v>0</v>
      </c>
    </row>
    <row r="679" spans="1:29">
      <c r="A679" t="s">
        <v>28</v>
      </c>
      <c r="C679" t="s">
        <v>3066</v>
      </c>
      <c r="D679">
        <v>117</v>
      </c>
      <c r="E679">
        <v>143</v>
      </c>
      <c r="F679">
        <v>0</v>
      </c>
      <c r="G679">
        <v>210</v>
      </c>
      <c r="H679" t="s">
        <v>3760</v>
      </c>
      <c r="I679">
        <v>509</v>
      </c>
      <c r="J679">
        <v>38966057</v>
      </c>
      <c r="K679" t="s">
        <v>2527</v>
      </c>
      <c r="L679" t="s">
        <v>3761</v>
      </c>
      <c r="M679" t="s">
        <v>3762</v>
      </c>
      <c r="N679">
        <v>23940</v>
      </c>
      <c r="O679">
        <v>1409</v>
      </c>
      <c r="P679" t="s">
        <v>3763</v>
      </c>
      <c r="Q679">
        <v>0</v>
      </c>
      <c r="R679" t="s">
        <v>3764</v>
      </c>
      <c r="S679" t="s">
        <v>3765</v>
      </c>
      <c r="T679">
        <v>157</v>
      </c>
      <c r="U679" t="s">
        <v>37</v>
      </c>
      <c r="V679" t="s">
        <v>1465</v>
      </c>
      <c r="W679" t="s">
        <v>585</v>
      </c>
      <c r="X679">
        <v>65000000</v>
      </c>
      <c r="Y679">
        <v>1998</v>
      </c>
      <c r="Z679">
        <v>317</v>
      </c>
      <c r="AA679">
        <v>6.7</v>
      </c>
      <c r="AB679">
        <v>2.35</v>
      </c>
      <c r="AC679">
        <v>688</v>
      </c>
    </row>
    <row r="680" spans="1:29">
      <c r="A680" t="s">
        <v>28</v>
      </c>
      <c r="C680" t="s">
        <v>2331</v>
      </c>
      <c r="D680">
        <v>239</v>
      </c>
      <c r="E680">
        <v>96</v>
      </c>
      <c r="F680">
        <v>545</v>
      </c>
      <c r="G680">
        <v>974</v>
      </c>
      <c r="H680" t="s">
        <v>2815</v>
      </c>
      <c r="I680">
        <v>14000</v>
      </c>
      <c r="J680">
        <v>42345531</v>
      </c>
      <c r="K680" t="s">
        <v>2208</v>
      </c>
      <c r="L680" t="s">
        <v>1972</v>
      </c>
      <c r="M680" t="s">
        <v>3766</v>
      </c>
      <c r="N680">
        <v>104831</v>
      </c>
      <c r="O680">
        <v>17913</v>
      </c>
      <c r="P680" t="s">
        <v>286</v>
      </c>
      <c r="Q680">
        <v>0</v>
      </c>
      <c r="R680" t="s">
        <v>3767</v>
      </c>
      <c r="S680" t="s">
        <v>3768</v>
      </c>
      <c r="T680">
        <v>423</v>
      </c>
      <c r="U680" t="s">
        <v>37</v>
      </c>
      <c r="V680" t="s">
        <v>767</v>
      </c>
      <c r="W680" t="s">
        <v>585</v>
      </c>
      <c r="X680">
        <v>65000000</v>
      </c>
      <c r="Y680">
        <v>2012</v>
      </c>
      <c r="Z680">
        <v>1000</v>
      </c>
      <c r="AA680">
        <v>5.4</v>
      </c>
      <c r="AB680">
        <v>2.35</v>
      </c>
      <c r="AC680">
        <v>32000</v>
      </c>
    </row>
    <row r="681" spans="1:29">
      <c r="A681" t="s">
        <v>28</v>
      </c>
      <c r="C681" t="s">
        <v>2331</v>
      </c>
      <c r="D681">
        <v>230</v>
      </c>
      <c r="E681">
        <v>111</v>
      </c>
      <c r="F681">
        <v>545</v>
      </c>
      <c r="G681">
        <v>805</v>
      </c>
      <c r="H681" t="s">
        <v>2972</v>
      </c>
      <c r="I681">
        <v>26000</v>
      </c>
      <c r="J681">
        <v>36064910</v>
      </c>
      <c r="K681" t="s">
        <v>2813</v>
      </c>
      <c r="L681" t="s">
        <v>335</v>
      </c>
      <c r="M681" t="s">
        <v>3769</v>
      </c>
      <c r="N681">
        <v>166610</v>
      </c>
      <c r="O681">
        <v>28643</v>
      </c>
      <c r="P681" t="s">
        <v>2318</v>
      </c>
      <c r="Q681">
        <v>4</v>
      </c>
      <c r="R681" t="s">
        <v>3770</v>
      </c>
      <c r="S681" t="s">
        <v>3771</v>
      </c>
      <c r="T681">
        <v>211</v>
      </c>
      <c r="U681" t="s">
        <v>37</v>
      </c>
      <c r="V681" t="s">
        <v>38</v>
      </c>
      <c r="W681" t="s">
        <v>585</v>
      </c>
      <c r="X681">
        <v>45000000</v>
      </c>
      <c r="Y681">
        <v>2008</v>
      </c>
      <c r="Z681">
        <v>872</v>
      </c>
      <c r="AA681">
        <v>6.4</v>
      </c>
      <c r="AB681">
        <v>2.35</v>
      </c>
      <c r="AC681">
        <v>0</v>
      </c>
    </row>
    <row r="682" spans="1:29">
      <c r="A682" t="s">
        <v>28</v>
      </c>
      <c r="C682" t="s">
        <v>2066</v>
      </c>
      <c r="D682">
        <v>94</v>
      </c>
      <c r="E682">
        <v>121</v>
      </c>
      <c r="F682">
        <v>212</v>
      </c>
      <c r="G682">
        <v>263</v>
      </c>
      <c r="H682" t="s">
        <v>3772</v>
      </c>
      <c r="I682">
        <v>394</v>
      </c>
      <c r="J682">
        <v>33328051</v>
      </c>
      <c r="K682" t="s">
        <v>1120</v>
      </c>
      <c r="L682" t="s">
        <v>3773</v>
      </c>
      <c r="M682" t="s">
        <v>3774</v>
      </c>
      <c r="N682">
        <v>60508</v>
      </c>
      <c r="O682">
        <v>1531</v>
      </c>
      <c r="P682" t="s">
        <v>3775</v>
      </c>
      <c r="Q682">
        <v>2</v>
      </c>
      <c r="R682" t="s">
        <v>3776</v>
      </c>
      <c r="S682" t="s">
        <v>3777</v>
      </c>
      <c r="T682">
        <v>285</v>
      </c>
      <c r="U682" t="s">
        <v>37</v>
      </c>
      <c r="V682" t="s">
        <v>38</v>
      </c>
      <c r="W682" t="s">
        <v>585</v>
      </c>
      <c r="X682">
        <v>65000000</v>
      </c>
      <c r="Y682">
        <v>1996</v>
      </c>
      <c r="Z682">
        <v>380</v>
      </c>
      <c r="AA682">
        <v>6.7</v>
      </c>
      <c r="AB682">
        <v>2.35</v>
      </c>
      <c r="AC682">
        <v>4000</v>
      </c>
    </row>
    <row r="683" spans="1:29">
      <c r="A683" t="s">
        <v>28</v>
      </c>
      <c r="C683" t="s">
        <v>3778</v>
      </c>
      <c r="D683">
        <v>134</v>
      </c>
      <c r="E683">
        <v>135</v>
      </c>
      <c r="F683">
        <v>138</v>
      </c>
      <c r="G683">
        <v>184</v>
      </c>
      <c r="H683" t="s">
        <v>2236</v>
      </c>
      <c r="I683">
        <v>324</v>
      </c>
      <c r="J683">
        <v>32598931</v>
      </c>
      <c r="K683" t="s">
        <v>923</v>
      </c>
      <c r="L683" t="s">
        <v>3779</v>
      </c>
      <c r="M683" t="s">
        <v>3780</v>
      </c>
      <c r="N683">
        <v>49300</v>
      </c>
      <c r="O683">
        <v>1013</v>
      </c>
      <c r="P683" t="s">
        <v>3781</v>
      </c>
      <c r="Q683">
        <v>1</v>
      </c>
      <c r="R683" t="s">
        <v>3782</v>
      </c>
      <c r="S683" t="s">
        <v>3783</v>
      </c>
      <c r="T683">
        <v>265</v>
      </c>
      <c r="U683" t="s">
        <v>37</v>
      </c>
      <c r="V683" t="s">
        <v>38</v>
      </c>
      <c r="W683" t="s">
        <v>585</v>
      </c>
      <c r="X683">
        <v>65000000</v>
      </c>
      <c r="Y683">
        <v>2000</v>
      </c>
      <c r="Z683">
        <v>192</v>
      </c>
      <c r="AA683">
        <v>6.2</v>
      </c>
      <c r="AB683">
        <v>2.35</v>
      </c>
      <c r="AC683">
        <v>892</v>
      </c>
    </row>
    <row r="684" spans="1:29">
      <c r="A684" t="s">
        <v>28</v>
      </c>
      <c r="C684" t="s">
        <v>250</v>
      </c>
      <c r="D684">
        <v>136</v>
      </c>
      <c r="E684">
        <v>101</v>
      </c>
      <c r="F684">
        <v>4000</v>
      </c>
      <c r="G684">
        <v>539</v>
      </c>
      <c r="H684" t="s">
        <v>700</v>
      </c>
      <c r="I684">
        <v>17000</v>
      </c>
      <c r="J684">
        <v>28045540</v>
      </c>
      <c r="K684" t="s">
        <v>165</v>
      </c>
      <c r="L684" t="s">
        <v>557</v>
      </c>
      <c r="M684" t="s">
        <v>3784</v>
      </c>
      <c r="N684">
        <v>67707</v>
      </c>
      <c r="O684">
        <v>32232</v>
      </c>
      <c r="P684" t="s">
        <v>3785</v>
      </c>
      <c r="Q684">
        <v>0</v>
      </c>
      <c r="R684" t="s">
        <v>3786</v>
      </c>
      <c r="S684" t="s">
        <v>3787</v>
      </c>
      <c r="T684">
        <v>202</v>
      </c>
      <c r="U684" t="s">
        <v>37</v>
      </c>
      <c r="V684" t="s">
        <v>38</v>
      </c>
      <c r="W684" t="s">
        <v>95</v>
      </c>
      <c r="X684">
        <v>65000000</v>
      </c>
      <c r="Y684">
        <v>2005</v>
      </c>
      <c r="Z684">
        <v>14000</v>
      </c>
      <c r="AA684">
        <v>6.1</v>
      </c>
      <c r="AB684">
        <v>1.85</v>
      </c>
      <c r="AC684">
        <v>0</v>
      </c>
    </row>
    <row r="685" spans="1:29">
      <c r="A685" t="s">
        <v>28</v>
      </c>
      <c r="C685" t="s">
        <v>685</v>
      </c>
      <c r="D685">
        <v>315</v>
      </c>
      <c r="E685">
        <v>151</v>
      </c>
      <c r="F685">
        <v>21000</v>
      </c>
      <c r="G685">
        <v>637</v>
      </c>
      <c r="H685" t="s">
        <v>3788</v>
      </c>
      <c r="I685">
        <v>11000</v>
      </c>
      <c r="J685">
        <v>37023395</v>
      </c>
      <c r="K685" t="s">
        <v>3409</v>
      </c>
      <c r="L685" t="s">
        <v>340</v>
      </c>
      <c r="M685" t="s">
        <v>3789</v>
      </c>
      <c r="N685">
        <v>1347461</v>
      </c>
      <c r="O685">
        <v>13209</v>
      </c>
      <c r="P685" t="s">
        <v>3790</v>
      </c>
      <c r="Q685">
        <v>2</v>
      </c>
      <c r="R685" t="s">
        <v>3791</v>
      </c>
      <c r="S685" t="s">
        <v>3792</v>
      </c>
      <c r="T685">
        <v>2968</v>
      </c>
      <c r="U685" t="s">
        <v>37</v>
      </c>
      <c r="V685" t="s">
        <v>38</v>
      </c>
      <c r="W685" t="s">
        <v>585</v>
      </c>
      <c r="X685">
        <v>63000000</v>
      </c>
      <c r="Y685">
        <v>1999</v>
      </c>
      <c r="Z685">
        <v>783</v>
      </c>
      <c r="AA685">
        <v>8.8000000000000007</v>
      </c>
      <c r="AB685">
        <v>2.35</v>
      </c>
      <c r="AC685">
        <v>48000</v>
      </c>
    </row>
    <row r="686" spans="1:29">
      <c r="A686" t="s">
        <v>28</v>
      </c>
      <c r="C686" t="s">
        <v>327</v>
      </c>
      <c r="D686">
        <v>96</v>
      </c>
      <c r="E686">
        <v>131</v>
      </c>
      <c r="F686">
        <v>368</v>
      </c>
      <c r="G686">
        <v>383</v>
      </c>
      <c r="H686" t="s">
        <v>3793</v>
      </c>
      <c r="I686">
        <v>11000</v>
      </c>
      <c r="J686">
        <v>43532294</v>
      </c>
      <c r="K686" t="s">
        <v>3794</v>
      </c>
      <c r="L686" t="s">
        <v>660</v>
      </c>
      <c r="M686" t="s">
        <v>3795</v>
      </c>
      <c r="N686">
        <v>46951</v>
      </c>
      <c r="O686">
        <v>12088</v>
      </c>
      <c r="P686" t="s">
        <v>3247</v>
      </c>
      <c r="Q686">
        <v>0</v>
      </c>
      <c r="R686" t="s">
        <v>3796</v>
      </c>
      <c r="S686" t="s">
        <v>3797</v>
      </c>
      <c r="T686">
        <v>175</v>
      </c>
      <c r="U686" t="s">
        <v>37</v>
      </c>
      <c r="V686" t="s">
        <v>38</v>
      </c>
      <c r="W686" t="s">
        <v>95</v>
      </c>
      <c r="X686">
        <v>65000000</v>
      </c>
      <c r="Y686">
        <v>2006</v>
      </c>
      <c r="Z686">
        <v>529</v>
      </c>
      <c r="AA686">
        <v>7.1</v>
      </c>
      <c r="AB686">
        <v>2.35</v>
      </c>
      <c r="AC686">
        <v>0</v>
      </c>
    </row>
    <row r="687" spans="1:29">
      <c r="A687" t="s">
        <v>28</v>
      </c>
      <c r="D687">
        <v>14</v>
      </c>
      <c r="E687">
        <v>60</v>
      </c>
      <c r="G687">
        <v>575</v>
      </c>
      <c r="H687" t="s">
        <v>176</v>
      </c>
      <c r="I687">
        <v>1000</v>
      </c>
      <c r="K687" t="s">
        <v>3082</v>
      </c>
      <c r="L687" t="s">
        <v>686</v>
      </c>
      <c r="M687" t="s">
        <v>3798</v>
      </c>
      <c r="N687">
        <v>8739</v>
      </c>
      <c r="O687">
        <v>3537</v>
      </c>
      <c r="P687" t="s">
        <v>3799</v>
      </c>
      <c r="Q687">
        <v>0</v>
      </c>
      <c r="R687" t="s">
        <v>3800</v>
      </c>
      <c r="S687" t="s">
        <v>3801</v>
      </c>
      <c r="T687">
        <v>28</v>
      </c>
      <c r="U687" t="s">
        <v>37</v>
      </c>
      <c r="V687" t="s">
        <v>56</v>
      </c>
      <c r="Z687">
        <v>773</v>
      </c>
      <c r="AA687">
        <v>8.1</v>
      </c>
      <c r="AC687">
        <v>0</v>
      </c>
    </row>
    <row r="688" spans="1:29">
      <c r="A688" t="s">
        <v>28</v>
      </c>
      <c r="C688" t="s">
        <v>3802</v>
      </c>
      <c r="D688">
        <v>60</v>
      </c>
      <c r="E688">
        <v>100</v>
      </c>
      <c r="F688">
        <v>36</v>
      </c>
      <c r="G688">
        <v>554</v>
      </c>
      <c r="H688" t="s">
        <v>1441</v>
      </c>
      <c r="I688">
        <v>13000</v>
      </c>
      <c r="J688">
        <v>17218080</v>
      </c>
      <c r="K688" t="s">
        <v>1628</v>
      </c>
      <c r="L688" t="s">
        <v>977</v>
      </c>
      <c r="M688" t="s">
        <v>3803</v>
      </c>
      <c r="N688">
        <v>43376</v>
      </c>
      <c r="O688">
        <v>15944</v>
      </c>
      <c r="P688" t="s">
        <v>2293</v>
      </c>
      <c r="Q688">
        <v>0</v>
      </c>
      <c r="R688" t="s">
        <v>3804</v>
      </c>
      <c r="S688" t="s">
        <v>3805</v>
      </c>
      <c r="T688">
        <v>249</v>
      </c>
      <c r="U688" t="s">
        <v>37</v>
      </c>
      <c r="V688" t="s">
        <v>38</v>
      </c>
      <c r="W688" t="s">
        <v>585</v>
      </c>
      <c r="X688">
        <v>70000000</v>
      </c>
      <c r="Y688">
        <v>1991</v>
      </c>
      <c r="Z688">
        <v>773</v>
      </c>
      <c r="AA688">
        <v>5.7</v>
      </c>
      <c r="AB688">
        <v>1.85</v>
      </c>
      <c r="AC688">
        <v>0</v>
      </c>
    </row>
    <row r="689" spans="1:29">
      <c r="A689" t="s">
        <v>28</v>
      </c>
      <c r="C689" t="s">
        <v>3668</v>
      </c>
      <c r="D689">
        <v>60</v>
      </c>
      <c r="E689">
        <v>105</v>
      </c>
      <c r="F689">
        <v>0</v>
      </c>
      <c r="G689">
        <v>506</v>
      </c>
      <c r="H689" t="s">
        <v>3806</v>
      </c>
      <c r="I689">
        <v>975</v>
      </c>
      <c r="J689">
        <v>10014234</v>
      </c>
      <c r="K689" t="s">
        <v>1009</v>
      </c>
      <c r="L689" t="s">
        <v>2523</v>
      </c>
      <c r="M689" t="s">
        <v>3807</v>
      </c>
      <c r="N689">
        <v>8560</v>
      </c>
      <c r="O689">
        <v>3580</v>
      </c>
      <c r="P689" t="s">
        <v>2985</v>
      </c>
      <c r="Q689">
        <v>1</v>
      </c>
      <c r="R689" t="s">
        <v>3808</v>
      </c>
      <c r="S689" t="s">
        <v>3809</v>
      </c>
      <c r="T689">
        <v>69</v>
      </c>
      <c r="U689" t="s">
        <v>37</v>
      </c>
      <c r="V689" t="s">
        <v>1465</v>
      </c>
      <c r="W689" t="s">
        <v>585</v>
      </c>
      <c r="X689">
        <v>65000000</v>
      </c>
      <c r="Y689">
        <v>2000</v>
      </c>
      <c r="Z689">
        <v>909</v>
      </c>
      <c r="AA689">
        <v>5</v>
      </c>
      <c r="AB689">
        <v>1.85</v>
      </c>
      <c r="AC689">
        <v>177</v>
      </c>
    </row>
    <row r="690" spans="1:29">
      <c r="A690" t="s">
        <v>28</v>
      </c>
      <c r="C690" t="s">
        <v>3810</v>
      </c>
      <c r="D690">
        <v>308</v>
      </c>
      <c r="E690">
        <v>92</v>
      </c>
      <c r="F690">
        <v>72</v>
      </c>
      <c r="G690">
        <v>568</v>
      </c>
      <c r="H690" t="s">
        <v>3811</v>
      </c>
      <c r="I690">
        <v>623</v>
      </c>
      <c r="J690">
        <v>19059018</v>
      </c>
      <c r="K690" t="s">
        <v>3812</v>
      </c>
      <c r="L690" t="s">
        <v>3813</v>
      </c>
      <c r="M690" t="s">
        <v>3814</v>
      </c>
      <c r="N690">
        <v>65709</v>
      </c>
      <c r="O690">
        <v>3165</v>
      </c>
      <c r="P690" t="s">
        <v>2096</v>
      </c>
      <c r="Q690">
        <v>0</v>
      </c>
      <c r="R690" t="s">
        <v>3815</v>
      </c>
      <c r="S690" t="s">
        <v>3816</v>
      </c>
      <c r="T690">
        <v>194</v>
      </c>
      <c r="U690" t="s">
        <v>37</v>
      </c>
      <c r="V690" t="s">
        <v>370</v>
      </c>
      <c r="W690" t="s">
        <v>39</v>
      </c>
      <c r="X690">
        <v>65000000</v>
      </c>
      <c r="Y690">
        <v>2014</v>
      </c>
      <c r="Z690">
        <v>593</v>
      </c>
      <c r="AA690">
        <v>5.0999999999999996</v>
      </c>
      <c r="AB690">
        <v>2.35</v>
      </c>
      <c r="AC690">
        <v>15000</v>
      </c>
    </row>
    <row r="691" spans="1:29">
      <c r="A691" t="s">
        <v>28</v>
      </c>
      <c r="C691" t="s">
        <v>3817</v>
      </c>
      <c r="D691">
        <v>127</v>
      </c>
      <c r="E691">
        <v>130</v>
      </c>
      <c r="F691">
        <v>2000</v>
      </c>
      <c r="G691">
        <v>25</v>
      </c>
      <c r="H691" t="s">
        <v>3818</v>
      </c>
      <c r="I691">
        <v>268</v>
      </c>
      <c r="J691">
        <v>1987287</v>
      </c>
      <c r="K691" t="s">
        <v>1935</v>
      </c>
      <c r="L691" t="s">
        <v>3819</v>
      </c>
      <c r="M691" t="s">
        <v>3820</v>
      </c>
      <c r="N691">
        <v>25474</v>
      </c>
      <c r="O691">
        <v>450</v>
      </c>
      <c r="P691" t="s">
        <v>3821</v>
      </c>
      <c r="Q691">
        <v>0</v>
      </c>
      <c r="R691" t="s">
        <v>3822</v>
      </c>
      <c r="S691" t="s">
        <v>3823</v>
      </c>
      <c r="T691">
        <v>138</v>
      </c>
      <c r="U691" t="s">
        <v>37</v>
      </c>
      <c r="V691" t="s">
        <v>56</v>
      </c>
      <c r="W691" t="s">
        <v>39</v>
      </c>
      <c r="X691">
        <v>50000000</v>
      </c>
      <c r="Y691">
        <v>2005</v>
      </c>
      <c r="Z691">
        <v>85</v>
      </c>
      <c r="AA691">
        <v>6.9</v>
      </c>
      <c r="AB691">
        <v>2.35</v>
      </c>
      <c r="AC691">
        <v>0</v>
      </c>
    </row>
    <row r="692" spans="1:29">
      <c r="A692" t="s">
        <v>28</v>
      </c>
      <c r="C692" t="s">
        <v>3613</v>
      </c>
      <c r="D692">
        <v>196</v>
      </c>
      <c r="E692">
        <v>100</v>
      </c>
      <c r="F692">
        <v>38</v>
      </c>
      <c r="G692">
        <v>1000</v>
      </c>
      <c r="H692" t="s">
        <v>587</v>
      </c>
      <c r="I692">
        <v>3000</v>
      </c>
      <c r="J692">
        <v>24407944</v>
      </c>
      <c r="K692" t="s">
        <v>3003</v>
      </c>
      <c r="L692" t="s">
        <v>750</v>
      </c>
      <c r="M692" t="s">
        <v>3824</v>
      </c>
      <c r="N692">
        <v>71202</v>
      </c>
      <c r="O692">
        <v>7048</v>
      </c>
      <c r="P692" t="s">
        <v>2141</v>
      </c>
      <c r="Q692">
        <v>0</v>
      </c>
      <c r="R692" t="s">
        <v>3825</v>
      </c>
      <c r="S692" t="s">
        <v>3826</v>
      </c>
      <c r="T692">
        <v>380</v>
      </c>
      <c r="U692" t="s">
        <v>37</v>
      </c>
      <c r="V692" t="s">
        <v>268</v>
      </c>
      <c r="W692" t="s">
        <v>39</v>
      </c>
      <c r="X692">
        <v>43000000</v>
      </c>
      <c r="Y692">
        <v>2005</v>
      </c>
      <c r="Z692">
        <v>1000</v>
      </c>
      <c r="AA692">
        <v>4.8</v>
      </c>
      <c r="AB692">
        <v>2.35</v>
      </c>
      <c r="AC692">
        <v>0</v>
      </c>
    </row>
    <row r="693" spans="1:29">
      <c r="A693" t="s">
        <v>747</v>
      </c>
      <c r="C693" t="s">
        <v>3827</v>
      </c>
      <c r="D693">
        <v>339</v>
      </c>
      <c r="E693">
        <v>102</v>
      </c>
      <c r="F693">
        <v>436</v>
      </c>
      <c r="G693">
        <v>6000</v>
      </c>
      <c r="H693" t="s">
        <v>977</v>
      </c>
      <c r="I693">
        <v>23000</v>
      </c>
      <c r="J693">
        <v>13750556</v>
      </c>
      <c r="K693" t="s">
        <v>334</v>
      </c>
      <c r="L693" t="s">
        <v>62</v>
      </c>
      <c r="M693" t="s">
        <v>3828</v>
      </c>
      <c r="N693">
        <v>111102</v>
      </c>
      <c r="O693">
        <v>49433</v>
      </c>
      <c r="P693" t="s">
        <v>199</v>
      </c>
      <c r="Q693">
        <v>3</v>
      </c>
      <c r="R693" t="s">
        <v>3829</v>
      </c>
      <c r="S693" t="s">
        <v>3830</v>
      </c>
      <c r="T693">
        <v>239</v>
      </c>
      <c r="U693" t="s">
        <v>37</v>
      </c>
      <c r="V693" t="s">
        <v>38</v>
      </c>
      <c r="W693" t="s">
        <v>585</v>
      </c>
      <c r="X693">
        <v>65000000</v>
      </c>
      <c r="Y693">
        <v>2014</v>
      </c>
      <c r="Z693">
        <v>13000</v>
      </c>
      <c r="AA693">
        <v>6.5</v>
      </c>
      <c r="AB693">
        <v>1.85</v>
      </c>
      <c r="AC693">
        <v>32000</v>
      </c>
    </row>
    <row r="694" spans="1:29">
      <c r="A694" t="s">
        <v>28</v>
      </c>
      <c r="C694" t="s">
        <v>2213</v>
      </c>
      <c r="D694">
        <v>96</v>
      </c>
      <c r="E694">
        <v>133</v>
      </c>
      <c r="F694">
        <v>521</v>
      </c>
      <c r="G694">
        <v>970</v>
      </c>
      <c r="H694" t="s">
        <v>203</v>
      </c>
      <c r="I694">
        <v>11000</v>
      </c>
      <c r="J694">
        <v>31054924</v>
      </c>
      <c r="K694" t="s">
        <v>3831</v>
      </c>
      <c r="L694" t="s">
        <v>391</v>
      </c>
      <c r="M694" t="s">
        <v>3832</v>
      </c>
      <c r="N694">
        <v>17025</v>
      </c>
      <c r="O694">
        <v>16710</v>
      </c>
      <c r="P694" t="s">
        <v>3833</v>
      </c>
      <c r="Q694">
        <v>1</v>
      </c>
      <c r="R694" t="s">
        <v>3834</v>
      </c>
      <c r="S694" t="s">
        <v>3835</v>
      </c>
      <c r="T694">
        <v>290</v>
      </c>
      <c r="U694" t="s">
        <v>37</v>
      </c>
      <c r="V694" t="s">
        <v>38</v>
      </c>
      <c r="W694" t="s">
        <v>585</v>
      </c>
      <c r="X694">
        <v>64000000</v>
      </c>
      <c r="Y694">
        <v>1999</v>
      </c>
      <c r="Z694">
        <v>1000</v>
      </c>
      <c r="AA694">
        <v>5.0999999999999996</v>
      </c>
      <c r="AB694">
        <v>1.85</v>
      </c>
      <c r="AC694">
        <v>295</v>
      </c>
    </row>
    <row r="695" spans="1:29">
      <c r="A695" t="s">
        <v>28</v>
      </c>
      <c r="C695" t="s">
        <v>3836</v>
      </c>
      <c r="D695">
        <v>361</v>
      </c>
      <c r="E695">
        <v>121</v>
      </c>
      <c r="F695">
        <v>175</v>
      </c>
      <c r="G695">
        <v>221</v>
      </c>
      <c r="H695" t="s">
        <v>3837</v>
      </c>
      <c r="I695">
        <v>963</v>
      </c>
      <c r="J695">
        <v>43247140</v>
      </c>
      <c r="K695" t="s">
        <v>3838</v>
      </c>
      <c r="L695" t="s">
        <v>3041</v>
      </c>
      <c r="M695" t="s">
        <v>3839</v>
      </c>
      <c r="N695">
        <v>134625</v>
      </c>
      <c r="O695">
        <v>2131</v>
      </c>
      <c r="P695" t="s">
        <v>3840</v>
      </c>
      <c r="Q695">
        <v>0</v>
      </c>
      <c r="R695" t="s">
        <v>3841</v>
      </c>
      <c r="S695" t="s">
        <v>3842</v>
      </c>
      <c r="T695">
        <v>265</v>
      </c>
      <c r="U695" t="s">
        <v>37</v>
      </c>
      <c r="V695" t="s">
        <v>56</v>
      </c>
      <c r="W695" t="s">
        <v>39</v>
      </c>
      <c r="X695">
        <v>55000000</v>
      </c>
      <c r="Y695">
        <v>2015</v>
      </c>
      <c r="Z695">
        <v>580</v>
      </c>
      <c r="AA695">
        <v>7.1</v>
      </c>
      <c r="AB695">
        <v>2.35</v>
      </c>
      <c r="AC695">
        <v>40000</v>
      </c>
    </row>
    <row r="696" spans="1:29">
      <c r="A696" t="s">
        <v>28</v>
      </c>
      <c r="C696" t="s">
        <v>1847</v>
      </c>
      <c r="D696">
        <v>226</v>
      </c>
      <c r="E696">
        <v>147</v>
      </c>
      <c r="F696">
        <v>670</v>
      </c>
      <c r="G696">
        <v>16</v>
      </c>
      <c r="H696" t="s">
        <v>3843</v>
      </c>
      <c r="I696">
        <v>177</v>
      </c>
      <c r="J696">
        <v>2208939</v>
      </c>
      <c r="K696" t="s">
        <v>3844</v>
      </c>
      <c r="L696" t="s">
        <v>3845</v>
      </c>
      <c r="M696" t="s">
        <v>3846</v>
      </c>
      <c r="N696">
        <v>190490</v>
      </c>
      <c r="O696">
        <v>253</v>
      </c>
      <c r="P696" t="s">
        <v>3847</v>
      </c>
      <c r="Q696">
        <v>0</v>
      </c>
      <c r="R696" t="s">
        <v>3848</v>
      </c>
      <c r="S696" t="s">
        <v>3849</v>
      </c>
      <c r="T696">
        <v>482</v>
      </c>
      <c r="U696" t="s">
        <v>37</v>
      </c>
      <c r="V696" t="s">
        <v>767</v>
      </c>
      <c r="W696" t="s">
        <v>585</v>
      </c>
      <c r="X696">
        <v>50000000</v>
      </c>
      <c r="Y696">
        <v>2006</v>
      </c>
      <c r="Z696">
        <v>27</v>
      </c>
      <c r="AA696">
        <v>7.5</v>
      </c>
      <c r="AB696">
        <v>2.35</v>
      </c>
      <c r="AC696">
        <v>26000</v>
      </c>
    </row>
    <row r="697" spans="1:29">
      <c r="A697" t="s">
        <v>28</v>
      </c>
      <c r="C697" t="s">
        <v>1965</v>
      </c>
      <c r="D697">
        <v>194</v>
      </c>
      <c r="E697">
        <v>94</v>
      </c>
      <c r="F697">
        <v>116</v>
      </c>
      <c r="G697">
        <v>481</v>
      </c>
      <c r="H697" t="s">
        <v>3850</v>
      </c>
      <c r="I697">
        <v>645</v>
      </c>
      <c r="J697">
        <v>213079163</v>
      </c>
      <c r="K697" t="s">
        <v>1752</v>
      </c>
      <c r="L697" t="s">
        <v>1254</v>
      </c>
      <c r="M697" t="s">
        <v>3851</v>
      </c>
      <c r="N697">
        <v>162909</v>
      </c>
      <c r="O697">
        <v>2725</v>
      </c>
      <c r="P697" t="s">
        <v>3852</v>
      </c>
      <c r="Q697">
        <v>2</v>
      </c>
      <c r="R697" t="s">
        <v>3853</v>
      </c>
      <c r="S697" t="s">
        <v>3854</v>
      </c>
      <c r="T697">
        <v>795</v>
      </c>
      <c r="U697" t="s">
        <v>37</v>
      </c>
      <c r="V697" t="s">
        <v>38</v>
      </c>
      <c r="W697" t="s">
        <v>39</v>
      </c>
      <c r="X697">
        <v>63000000</v>
      </c>
      <c r="Y697">
        <v>2002</v>
      </c>
      <c r="Z697">
        <v>522</v>
      </c>
      <c r="AA697">
        <v>6.2</v>
      </c>
      <c r="AB697">
        <v>2.35</v>
      </c>
      <c r="AC697">
        <v>0</v>
      </c>
    </row>
    <row r="698" spans="1:29">
      <c r="A698" t="s">
        <v>28</v>
      </c>
      <c r="C698" t="s">
        <v>935</v>
      </c>
      <c r="D698">
        <v>138</v>
      </c>
      <c r="E698">
        <v>94</v>
      </c>
      <c r="F698">
        <v>42</v>
      </c>
      <c r="G698">
        <v>668</v>
      </c>
      <c r="H698" t="s">
        <v>776</v>
      </c>
      <c r="I698">
        <v>12000</v>
      </c>
      <c r="J698">
        <v>19548064</v>
      </c>
      <c r="K698" t="s">
        <v>1247</v>
      </c>
      <c r="L698" t="s">
        <v>705</v>
      </c>
      <c r="M698" t="s">
        <v>3855</v>
      </c>
      <c r="N698">
        <v>25681</v>
      </c>
      <c r="O698">
        <v>23365</v>
      </c>
      <c r="P698" t="s">
        <v>3856</v>
      </c>
      <c r="Q698">
        <v>1</v>
      </c>
      <c r="R698" t="s">
        <v>3857</v>
      </c>
      <c r="S698" t="s">
        <v>3858</v>
      </c>
      <c r="T698">
        <v>77</v>
      </c>
      <c r="U698" t="s">
        <v>37</v>
      </c>
      <c r="V698" t="s">
        <v>3859</v>
      </c>
      <c r="W698" t="s">
        <v>95</v>
      </c>
      <c r="X698">
        <v>65000000</v>
      </c>
      <c r="Y698">
        <v>2009</v>
      </c>
      <c r="Z698">
        <v>9000</v>
      </c>
      <c r="AA698">
        <v>6.3</v>
      </c>
      <c r="AB698">
        <v>2.35</v>
      </c>
      <c r="AC698">
        <v>0</v>
      </c>
    </row>
    <row r="699" spans="1:29">
      <c r="A699" t="s">
        <v>28</v>
      </c>
      <c r="C699" t="s">
        <v>389</v>
      </c>
      <c r="D699">
        <v>308</v>
      </c>
      <c r="E699">
        <v>127</v>
      </c>
      <c r="F699">
        <v>14000</v>
      </c>
      <c r="G699">
        <v>191</v>
      </c>
      <c r="H699" t="s">
        <v>2986</v>
      </c>
      <c r="I699">
        <v>967</v>
      </c>
      <c r="J699">
        <v>356784000</v>
      </c>
      <c r="K699" t="s">
        <v>1170</v>
      </c>
      <c r="L699" t="s">
        <v>994</v>
      </c>
      <c r="M699" t="s">
        <v>3860</v>
      </c>
      <c r="N699">
        <v>613473</v>
      </c>
      <c r="O699">
        <v>2129</v>
      </c>
      <c r="P699" t="s">
        <v>3861</v>
      </c>
      <c r="Q699">
        <v>0</v>
      </c>
      <c r="R699" t="s">
        <v>3862</v>
      </c>
      <c r="S699" t="s">
        <v>3863</v>
      </c>
      <c r="T699">
        <v>895</v>
      </c>
      <c r="U699" t="s">
        <v>37</v>
      </c>
      <c r="V699" t="s">
        <v>38</v>
      </c>
      <c r="W699" t="s">
        <v>39</v>
      </c>
      <c r="X699">
        <v>63000000</v>
      </c>
      <c r="Y699">
        <v>1993</v>
      </c>
      <c r="Z699">
        <v>610</v>
      </c>
      <c r="AA699">
        <v>8.1</v>
      </c>
      <c r="AB699">
        <v>1.85</v>
      </c>
      <c r="AC699">
        <v>19000</v>
      </c>
    </row>
    <row r="700" spans="1:29">
      <c r="A700" t="s">
        <v>28</v>
      </c>
      <c r="C700" t="s">
        <v>3639</v>
      </c>
      <c r="D700">
        <v>40</v>
      </c>
      <c r="E700">
        <v>212</v>
      </c>
      <c r="F700">
        <v>759</v>
      </c>
      <c r="G700">
        <v>812</v>
      </c>
      <c r="H700" t="s">
        <v>1802</v>
      </c>
      <c r="I700">
        <v>2000</v>
      </c>
      <c r="J700">
        <v>25052000</v>
      </c>
      <c r="K700" t="s">
        <v>3864</v>
      </c>
      <c r="L700" t="s">
        <v>536</v>
      </c>
      <c r="M700" t="s">
        <v>3865</v>
      </c>
      <c r="N700">
        <v>35314</v>
      </c>
      <c r="O700">
        <v>5708</v>
      </c>
      <c r="P700" t="s">
        <v>3866</v>
      </c>
      <c r="Q700">
        <v>0</v>
      </c>
      <c r="R700" t="s">
        <v>3867</v>
      </c>
      <c r="S700" t="s">
        <v>3868</v>
      </c>
      <c r="T700">
        <v>145</v>
      </c>
      <c r="U700" t="s">
        <v>37</v>
      </c>
      <c r="V700" t="s">
        <v>38</v>
      </c>
      <c r="W700" t="s">
        <v>39</v>
      </c>
      <c r="X700">
        <v>63000000</v>
      </c>
      <c r="Y700">
        <v>1994</v>
      </c>
      <c r="Z700">
        <v>925</v>
      </c>
      <c r="AA700">
        <v>6.6</v>
      </c>
      <c r="AB700">
        <v>2.35</v>
      </c>
      <c r="AC700">
        <v>0</v>
      </c>
    </row>
    <row r="701" spans="1:29">
      <c r="A701" t="s">
        <v>28</v>
      </c>
      <c r="C701" t="s">
        <v>1198</v>
      </c>
      <c r="D701">
        <v>42</v>
      </c>
      <c r="E701">
        <v>141</v>
      </c>
      <c r="F701">
        <v>176</v>
      </c>
      <c r="G701">
        <v>672</v>
      </c>
      <c r="H701" t="s">
        <v>3869</v>
      </c>
      <c r="I701">
        <v>11000</v>
      </c>
      <c r="J701">
        <v>122012710</v>
      </c>
      <c r="K701" t="s">
        <v>464</v>
      </c>
      <c r="L701" t="s">
        <v>391</v>
      </c>
      <c r="M701" t="s">
        <v>3870</v>
      </c>
      <c r="N701">
        <v>69663</v>
      </c>
      <c r="O701">
        <v>14178</v>
      </c>
      <c r="P701" t="s">
        <v>2435</v>
      </c>
      <c r="Q701">
        <v>1</v>
      </c>
      <c r="R701" t="s">
        <v>3871</v>
      </c>
      <c r="S701" t="s">
        <v>3872</v>
      </c>
      <c r="T701">
        <v>133</v>
      </c>
      <c r="U701" t="s">
        <v>37</v>
      </c>
      <c r="V701" t="s">
        <v>38</v>
      </c>
      <c r="W701" t="s">
        <v>39</v>
      </c>
      <c r="X701">
        <v>62000000</v>
      </c>
      <c r="Y701">
        <v>1994</v>
      </c>
      <c r="Z701">
        <v>913</v>
      </c>
      <c r="AA701">
        <v>6.9</v>
      </c>
      <c r="AB701">
        <v>2.35</v>
      </c>
      <c r="AC701">
        <v>0</v>
      </c>
    </row>
    <row r="702" spans="1:29">
      <c r="A702" t="s">
        <v>28</v>
      </c>
      <c r="C702" t="s">
        <v>3873</v>
      </c>
      <c r="D702">
        <v>68</v>
      </c>
      <c r="E702">
        <v>103</v>
      </c>
      <c r="F702">
        <v>10</v>
      </c>
      <c r="G702">
        <v>7</v>
      </c>
      <c r="H702" t="s">
        <v>3874</v>
      </c>
      <c r="I702">
        <v>21</v>
      </c>
      <c r="J702">
        <v>72413</v>
      </c>
      <c r="K702" t="s">
        <v>189</v>
      </c>
      <c r="L702" t="s">
        <v>3875</v>
      </c>
      <c r="M702" t="s">
        <v>3876</v>
      </c>
      <c r="N702">
        <v>11584</v>
      </c>
      <c r="O702">
        <v>58</v>
      </c>
      <c r="P702" t="s">
        <v>3877</v>
      </c>
      <c r="Q702">
        <v>3</v>
      </c>
      <c r="R702" t="s">
        <v>3878</v>
      </c>
      <c r="S702" t="s">
        <v>3879</v>
      </c>
      <c r="T702">
        <v>86</v>
      </c>
      <c r="U702" t="s">
        <v>1946</v>
      </c>
      <c r="V702" t="s">
        <v>892</v>
      </c>
      <c r="W702" t="s">
        <v>585</v>
      </c>
      <c r="X702">
        <v>65000000</v>
      </c>
      <c r="Y702">
        <v>2015</v>
      </c>
      <c r="Z702">
        <v>18</v>
      </c>
      <c r="AA702">
        <v>6.1</v>
      </c>
      <c r="AB702">
        <v>2.35</v>
      </c>
      <c r="AC702">
        <v>0</v>
      </c>
    </row>
    <row r="703" spans="1:29">
      <c r="A703" t="s">
        <v>28</v>
      </c>
      <c r="C703" t="s">
        <v>3880</v>
      </c>
      <c r="D703">
        <v>78</v>
      </c>
      <c r="E703">
        <v>98</v>
      </c>
      <c r="F703">
        <v>322</v>
      </c>
      <c r="G703">
        <v>723</v>
      </c>
      <c r="H703" t="s">
        <v>3881</v>
      </c>
      <c r="I703">
        <v>979</v>
      </c>
      <c r="J703">
        <v>58255287</v>
      </c>
      <c r="K703" t="s">
        <v>1009</v>
      </c>
      <c r="L703" t="s">
        <v>1653</v>
      </c>
      <c r="M703" t="s">
        <v>3882</v>
      </c>
      <c r="N703">
        <v>39471</v>
      </c>
      <c r="O703">
        <v>6334</v>
      </c>
      <c r="P703" t="s">
        <v>3883</v>
      </c>
      <c r="Q703">
        <v>1</v>
      </c>
      <c r="R703" t="s">
        <v>3884</v>
      </c>
      <c r="S703" t="s">
        <v>3885</v>
      </c>
      <c r="T703">
        <v>187</v>
      </c>
      <c r="U703" t="s">
        <v>37</v>
      </c>
      <c r="V703" t="s">
        <v>38</v>
      </c>
      <c r="W703" t="s">
        <v>39</v>
      </c>
      <c r="X703">
        <v>64000000</v>
      </c>
      <c r="Y703">
        <v>2006</v>
      </c>
      <c r="Z703">
        <v>862</v>
      </c>
      <c r="AA703">
        <v>4.3</v>
      </c>
      <c r="AB703">
        <v>1.85</v>
      </c>
      <c r="AC703">
        <v>0</v>
      </c>
    </row>
    <row r="704" spans="1:29">
      <c r="A704" t="s">
        <v>28</v>
      </c>
      <c r="C704" t="s">
        <v>646</v>
      </c>
      <c r="D704">
        <v>178</v>
      </c>
      <c r="E704">
        <v>116</v>
      </c>
      <c r="F704">
        <v>84</v>
      </c>
      <c r="G704">
        <v>563</v>
      </c>
      <c r="H704" t="s">
        <v>206</v>
      </c>
      <c r="I704">
        <v>11000</v>
      </c>
      <c r="J704">
        <v>77086030</v>
      </c>
      <c r="K704" t="s">
        <v>3886</v>
      </c>
      <c r="L704" t="s">
        <v>660</v>
      </c>
      <c r="M704" t="s">
        <v>3887</v>
      </c>
      <c r="N704">
        <v>65297</v>
      </c>
      <c r="O704">
        <v>14931</v>
      </c>
      <c r="P704" t="s">
        <v>3888</v>
      </c>
      <c r="Q704">
        <v>0</v>
      </c>
      <c r="R704" t="s">
        <v>3889</v>
      </c>
      <c r="S704" t="s">
        <v>3890</v>
      </c>
      <c r="T704">
        <v>602</v>
      </c>
      <c r="U704" t="s">
        <v>37</v>
      </c>
      <c r="V704" t="s">
        <v>1465</v>
      </c>
      <c r="W704" t="s">
        <v>39</v>
      </c>
      <c r="X704">
        <v>62000000</v>
      </c>
      <c r="Y704">
        <v>2000</v>
      </c>
      <c r="Z704">
        <v>919</v>
      </c>
      <c r="AA704">
        <v>6.6</v>
      </c>
      <c r="AB704">
        <v>2.35</v>
      </c>
      <c r="AC704">
        <v>0</v>
      </c>
    </row>
    <row r="705" spans="1:29">
      <c r="A705" t="s">
        <v>28</v>
      </c>
      <c r="C705" t="s">
        <v>3891</v>
      </c>
      <c r="D705">
        <v>75</v>
      </c>
      <c r="E705">
        <v>114</v>
      </c>
      <c r="F705">
        <v>0</v>
      </c>
      <c r="G705">
        <v>452</v>
      </c>
      <c r="H705" t="s">
        <v>3705</v>
      </c>
      <c r="I705">
        <v>524</v>
      </c>
      <c r="J705">
        <v>65000000</v>
      </c>
      <c r="K705" t="s">
        <v>1415</v>
      </c>
      <c r="L705" t="s">
        <v>3892</v>
      </c>
      <c r="M705" t="s">
        <v>3893</v>
      </c>
      <c r="N705">
        <v>43027</v>
      </c>
      <c r="O705">
        <v>2668</v>
      </c>
      <c r="P705" t="s">
        <v>1777</v>
      </c>
      <c r="Q705">
        <v>0</v>
      </c>
      <c r="R705" t="s">
        <v>3894</v>
      </c>
      <c r="S705" t="s">
        <v>3895</v>
      </c>
      <c r="T705">
        <v>214</v>
      </c>
      <c r="U705" t="s">
        <v>37</v>
      </c>
      <c r="V705" t="s">
        <v>38</v>
      </c>
      <c r="W705" t="s">
        <v>39</v>
      </c>
      <c r="X705">
        <v>62000000</v>
      </c>
      <c r="Y705">
        <v>1995</v>
      </c>
      <c r="Z705">
        <v>517</v>
      </c>
      <c r="AA705">
        <v>6.8</v>
      </c>
      <c r="AB705">
        <v>2.35</v>
      </c>
      <c r="AC705">
        <v>0</v>
      </c>
    </row>
    <row r="706" spans="1:29">
      <c r="A706" t="s">
        <v>28</v>
      </c>
      <c r="C706" t="s">
        <v>3896</v>
      </c>
      <c r="D706">
        <v>150</v>
      </c>
      <c r="E706">
        <v>87</v>
      </c>
      <c r="F706">
        <v>12</v>
      </c>
      <c r="G706">
        <v>645</v>
      </c>
      <c r="H706" t="s">
        <v>3897</v>
      </c>
      <c r="I706">
        <v>3000</v>
      </c>
      <c r="J706">
        <v>32178777</v>
      </c>
      <c r="K706" t="s">
        <v>3898</v>
      </c>
      <c r="L706" t="s">
        <v>723</v>
      </c>
      <c r="M706" t="s">
        <v>3899</v>
      </c>
      <c r="N706">
        <v>43300</v>
      </c>
      <c r="O706">
        <v>6658</v>
      </c>
      <c r="P706" t="s">
        <v>1254</v>
      </c>
      <c r="Q706">
        <v>6</v>
      </c>
      <c r="R706" t="s">
        <v>3900</v>
      </c>
      <c r="S706" t="s">
        <v>3901</v>
      </c>
      <c r="T706">
        <v>250</v>
      </c>
      <c r="U706" t="s">
        <v>37</v>
      </c>
      <c r="V706" t="s">
        <v>38</v>
      </c>
      <c r="W706" t="s">
        <v>39</v>
      </c>
      <c r="X706">
        <v>62000000</v>
      </c>
      <c r="Y706">
        <v>2008</v>
      </c>
      <c r="Z706">
        <v>966</v>
      </c>
      <c r="AA706">
        <v>3.8</v>
      </c>
      <c r="AB706">
        <v>2.35</v>
      </c>
      <c r="AC706">
        <v>0</v>
      </c>
    </row>
    <row r="707" spans="1:29">
      <c r="A707" t="s">
        <v>28</v>
      </c>
      <c r="C707" t="s">
        <v>3902</v>
      </c>
      <c r="D707">
        <v>113</v>
      </c>
      <c r="E707">
        <v>125</v>
      </c>
      <c r="F707">
        <v>11</v>
      </c>
      <c r="G707">
        <v>867</v>
      </c>
      <c r="H707" t="s">
        <v>3009</v>
      </c>
      <c r="I707">
        <v>11000</v>
      </c>
      <c r="J707">
        <v>15738632</v>
      </c>
      <c r="K707" t="s">
        <v>422</v>
      </c>
      <c r="L707" t="s">
        <v>1956</v>
      </c>
      <c r="M707" t="s">
        <v>3903</v>
      </c>
      <c r="N707">
        <v>38076</v>
      </c>
      <c r="O707">
        <v>14536</v>
      </c>
      <c r="P707" t="s">
        <v>3904</v>
      </c>
      <c r="Q707">
        <v>2</v>
      </c>
      <c r="R707" t="s">
        <v>3905</v>
      </c>
      <c r="S707" t="s">
        <v>3906</v>
      </c>
      <c r="T707">
        <v>399</v>
      </c>
      <c r="U707" t="s">
        <v>37</v>
      </c>
      <c r="V707" t="s">
        <v>38</v>
      </c>
      <c r="W707" t="s">
        <v>585</v>
      </c>
      <c r="X707">
        <v>42000000</v>
      </c>
      <c r="Y707">
        <v>2001</v>
      </c>
      <c r="Z707">
        <v>904</v>
      </c>
      <c r="AA707">
        <v>5.9</v>
      </c>
      <c r="AB707">
        <v>2.35</v>
      </c>
      <c r="AC707">
        <v>0</v>
      </c>
    </row>
    <row r="708" spans="1:29">
      <c r="A708" t="s">
        <v>28</v>
      </c>
      <c r="C708" t="s">
        <v>1764</v>
      </c>
      <c r="D708">
        <v>596</v>
      </c>
      <c r="E708">
        <v>187</v>
      </c>
      <c r="F708">
        <v>16000</v>
      </c>
      <c r="G708">
        <v>1000</v>
      </c>
      <c r="H708" t="s">
        <v>2619</v>
      </c>
      <c r="I708">
        <v>46000</v>
      </c>
      <c r="J708">
        <v>54116191</v>
      </c>
      <c r="K708" t="s">
        <v>3907</v>
      </c>
      <c r="L708" t="s">
        <v>3908</v>
      </c>
      <c r="M708" t="s">
        <v>3909</v>
      </c>
      <c r="N708">
        <v>272839</v>
      </c>
      <c r="O708">
        <v>49912</v>
      </c>
      <c r="P708" t="s">
        <v>1429</v>
      </c>
      <c r="Q708">
        <v>1</v>
      </c>
      <c r="R708" t="s">
        <v>3910</v>
      </c>
      <c r="S708" t="s">
        <v>3911</v>
      </c>
      <c r="T708">
        <v>1018</v>
      </c>
      <c r="U708" t="s">
        <v>37</v>
      </c>
      <c r="V708" t="s">
        <v>38</v>
      </c>
      <c r="W708" t="s">
        <v>585</v>
      </c>
      <c r="X708">
        <v>44000000</v>
      </c>
      <c r="Y708">
        <v>2015</v>
      </c>
      <c r="Z708">
        <v>1000</v>
      </c>
      <c r="AA708">
        <v>7.9</v>
      </c>
      <c r="AB708">
        <v>2.76</v>
      </c>
      <c r="AC708">
        <v>114000</v>
      </c>
    </row>
    <row r="709" spans="1:29">
      <c r="A709" t="s">
        <v>28</v>
      </c>
      <c r="C709" t="s">
        <v>3912</v>
      </c>
      <c r="D709">
        <v>191</v>
      </c>
      <c r="E709">
        <v>93</v>
      </c>
      <c r="F709">
        <v>8</v>
      </c>
      <c r="G709">
        <v>970</v>
      </c>
      <c r="H709" t="s">
        <v>479</v>
      </c>
      <c r="I709">
        <v>8000</v>
      </c>
      <c r="J709">
        <v>118153533</v>
      </c>
      <c r="K709" t="s">
        <v>3913</v>
      </c>
      <c r="L709" t="s">
        <v>1249</v>
      </c>
      <c r="M709" t="s">
        <v>3914</v>
      </c>
      <c r="N709">
        <v>129995</v>
      </c>
      <c r="O709">
        <v>13232</v>
      </c>
      <c r="P709" t="s">
        <v>1951</v>
      </c>
      <c r="Q709">
        <v>2</v>
      </c>
      <c r="R709" t="s">
        <v>3915</v>
      </c>
      <c r="S709" t="s">
        <v>3916</v>
      </c>
      <c r="T709">
        <v>246</v>
      </c>
      <c r="U709" t="s">
        <v>37</v>
      </c>
      <c r="V709" t="s">
        <v>38</v>
      </c>
      <c r="W709" t="s">
        <v>39</v>
      </c>
      <c r="X709">
        <v>61000000</v>
      </c>
      <c r="Y709">
        <v>2007</v>
      </c>
      <c r="Z709">
        <v>1000</v>
      </c>
      <c r="AA709">
        <v>6.3</v>
      </c>
      <c r="AB709">
        <v>1.85</v>
      </c>
      <c r="AC709">
        <v>0</v>
      </c>
    </row>
    <row r="710" spans="1:29">
      <c r="A710" t="s">
        <v>28</v>
      </c>
      <c r="C710" t="s">
        <v>3917</v>
      </c>
      <c r="D710">
        <v>156</v>
      </c>
      <c r="E710">
        <v>95</v>
      </c>
      <c r="F710">
        <v>25</v>
      </c>
      <c r="G710">
        <v>439</v>
      </c>
      <c r="H710" t="s">
        <v>3918</v>
      </c>
      <c r="I710">
        <v>989</v>
      </c>
      <c r="J710">
        <v>108012170</v>
      </c>
      <c r="K710" t="s">
        <v>271</v>
      </c>
      <c r="L710" t="s">
        <v>3230</v>
      </c>
      <c r="M710" t="s">
        <v>3919</v>
      </c>
      <c r="N710">
        <v>24089</v>
      </c>
      <c r="O710">
        <v>2558</v>
      </c>
      <c r="P710" t="s">
        <v>3920</v>
      </c>
      <c r="Q710">
        <v>0</v>
      </c>
      <c r="R710" t="s">
        <v>3921</v>
      </c>
      <c r="S710" t="s">
        <v>3922</v>
      </c>
      <c r="T710">
        <v>82</v>
      </c>
      <c r="U710" t="s">
        <v>37</v>
      </c>
      <c r="V710" t="s">
        <v>38</v>
      </c>
      <c r="W710" t="s">
        <v>95</v>
      </c>
      <c r="X710">
        <v>63000000</v>
      </c>
      <c r="Y710">
        <v>2011</v>
      </c>
      <c r="Z710">
        <v>664</v>
      </c>
      <c r="AA710">
        <v>5.5</v>
      </c>
      <c r="AB710">
        <v>1.85</v>
      </c>
      <c r="AC710">
        <v>0</v>
      </c>
    </row>
    <row r="711" spans="1:29">
      <c r="A711" t="s">
        <v>28</v>
      </c>
      <c r="C711" t="s">
        <v>111</v>
      </c>
      <c r="D711">
        <v>460</v>
      </c>
      <c r="E711">
        <v>117</v>
      </c>
      <c r="F711">
        <v>0</v>
      </c>
      <c r="G711">
        <v>447</v>
      </c>
      <c r="H711" t="s">
        <v>458</v>
      </c>
      <c r="I711">
        <v>18000</v>
      </c>
      <c r="J711">
        <v>210592590</v>
      </c>
      <c r="K711" t="s">
        <v>1571</v>
      </c>
      <c r="L711" t="s">
        <v>641</v>
      </c>
      <c r="M711" t="s">
        <v>3923</v>
      </c>
      <c r="N711">
        <v>607235</v>
      </c>
      <c r="O711">
        <v>32360</v>
      </c>
      <c r="P711" t="s">
        <v>3924</v>
      </c>
      <c r="Q711">
        <v>0</v>
      </c>
      <c r="R711" t="s">
        <v>3925</v>
      </c>
      <c r="S711" t="s">
        <v>3926</v>
      </c>
      <c r="T711">
        <v>2073</v>
      </c>
      <c r="U711" t="s">
        <v>37</v>
      </c>
      <c r="V711" t="s">
        <v>38</v>
      </c>
      <c r="W711" t="s">
        <v>585</v>
      </c>
      <c r="X711">
        <v>65000000</v>
      </c>
      <c r="Y711">
        <v>2006</v>
      </c>
      <c r="Z711">
        <v>13000</v>
      </c>
      <c r="AA711">
        <v>7.7</v>
      </c>
      <c r="AB711">
        <v>2.35</v>
      </c>
      <c r="AC711">
        <v>13000</v>
      </c>
    </row>
    <row r="712" spans="1:29">
      <c r="A712" t="s">
        <v>28</v>
      </c>
      <c r="C712" t="s">
        <v>1965</v>
      </c>
      <c r="D712">
        <v>141</v>
      </c>
      <c r="E712">
        <v>106</v>
      </c>
      <c r="F712">
        <v>116</v>
      </c>
      <c r="G712">
        <v>708</v>
      </c>
      <c r="H712" t="s">
        <v>1745</v>
      </c>
      <c r="I712">
        <v>22000</v>
      </c>
      <c r="J712">
        <v>279167575</v>
      </c>
      <c r="K712" t="s">
        <v>1681</v>
      </c>
      <c r="L712" t="s">
        <v>1746</v>
      </c>
      <c r="M712" t="s">
        <v>3927</v>
      </c>
      <c r="N712">
        <v>211296</v>
      </c>
      <c r="O712">
        <v>24938</v>
      </c>
      <c r="P712" t="s">
        <v>1748</v>
      </c>
      <c r="Q712">
        <v>6</v>
      </c>
      <c r="R712" t="s">
        <v>3928</v>
      </c>
      <c r="S712" t="s">
        <v>3929</v>
      </c>
      <c r="T712">
        <v>428</v>
      </c>
      <c r="U712" t="s">
        <v>37</v>
      </c>
      <c r="V712" t="s">
        <v>38</v>
      </c>
      <c r="W712" t="s">
        <v>39</v>
      </c>
      <c r="X712">
        <v>80000000</v>
      </c>
      <c r="Y712">
        <v>2004</v>
      </c>
      <c r="Z712">
        <v>713</v>
      </c>
      <c r="AA712">
        <v>6.3</v>
      </c>
      <c r="AB712">
        <v>1.85</v>
      </c>
      <c r="AC712">
        <v>0</v>
      </c>
    </row>
    <row r="713" spans="1:29">
      <c r="A713" t="s">
        <v>28</v>
      </c>
      <c r="C713" t="s">
        <v>3930</v>
      </c>
      <c r="D713">
        <v>180</v>
      </c>
      <c r="E713">
        <v>115</v>
      </c>
      <c r="F713">
        <v>64</v>
      </c>
      <c r="G713">
        <v>664</v>
      </c>
      <c r="H713" t="s">
        <v>3931</v>
      </c>
      <c r="I713">
        <v>2000</v>
      </c>
      <c r="J713">
        <v>143151473</v>
      </c>
      <c r="K713" t="s">
        <v>3932</v>
      </c>
      <c r="L713" t="s">
        <v>3933</v>
      </c>
      <c r="M713" t="s">
        <v>3934</v>
      </c>
      <c r="N713">
        <v>116681</v>
      </c>
      <c r="O713">
        <v>4811</v>
      </c>
      <c r="P713" t="s">
        <v>3935</v>
      </c>
      <c r="Q713">
        <v>0</v>
      </c>
      <c r="R713" t="s">
        <v>3936</v>
      </c>
      <c r="S713" t="s">
        <v>3937</v>
      </c>
      <c r="T713">
        <v>320</v>
      </c>
      <c r="U713" t="s">
        <v>37</v>
      </c>
      <c r="V713" t="s">
        <v>38</v>
      </c>
      <c r="W713" t="s">
        <v>95</v>
      </c>
      <c r="X713">
        <v>60000000</v>
      </c>
      <c r="Y713">
        <v>2008</v>
      </c>
      <c r="Z713">
        <v>899</v>
      </c>
      <c r="AA713">
        <v>7.1</v>
      </c>
      <c r="AB713">
        <v>2.35</v>
      </c>
      <c r="AC713">
        <v>11000</v>
      </c>
    </row>
    <row r="714" spans="1:29">
      <c r="A714" t="s">
        <v>28</v>
      </c>
      <c r="C714" t="s">
        <v>3259</v>
      </c>
      <c r="D714">
        <v>186</v>
      </c>
      <c r="E714">
        <v>189</v>
      </c>
      <c r="F714">
        <v>0</v>
      </c>
      <c r="G714">
        <v>693</v>
      </c>
      <c r="H714" t="s">
        <v>3262</v>
      </c>
      <c r="I714">
        <v>15000</v>
      </c>
      <c r="J714">
        <v>136801374</v>
      </c>
      <c r="K714" t="s">
        <v>3938</v>
      </c>
      <c r="L714" t="s">
        <v>322</v>
      </c>
      <c r="M714" t="s">
        <v>3939</v>
      </c>
      <c r="N714">
        <v>782610</v>
      </c>
      <c r="O714">
        <v>17716</v>
      </c>
      <c r="P714" t="s">
        <v>2032</v>
      </c>
      <c r="Q714">
        <v>0</v>
      </c>
      <c r="R714" t="s">
        <v>3940</v>
      </c>
      <c r="S714" t="s">
        <v>3941</v>
      </c>
      <c r="T714">
        <v>1377</v>
      </c>
      <c r="U714" t="s">
        <v>37</v>
      </c>
      <c r="V714" t="s">
        <v>38</v>
      </c>
      <c r="W714" t="s">
        <v>585</v>
      </c>
      <c r="X714">
        <v>60000000</v>
      </c>
      <c r="Y714">
        <v>1999</v>
      </c>
      <c r="Z714">
        <v>745</v>
      </c>
      <c r="AA714">
        <v>8.5</v>
      </c>
      <c r="AB714">
        <v>1.85</v>
      </c>
      <c r="AC714">
        <v>30000</v>
      </c>
    </row>
    <row r="715" spans="1:29">
      <c r="A715" t="s">
        <v>28</v>
      </c>
      <c r="C715" t="s">
        <v>2166</v>
      </c>
      <c r="D715">
        <v>177</v>
      </c>
      <c r="E715">
        <v>100</v>
      </c>
      <c r="F715">
        <v>12</v>
      </c>
      <c r="G715">
        <v>311</v>
      </c>
      <c r="H715" t="s">
        <v>3942</v>
      </c>
      <c r="I715">
        <v>419</v>
      </c>
      <c r="J715">
        <v>168213584</v>
      </c>
      <c r="K715" t="s">
        <v>1628</v>
      </c>
      <c r="L715" t="s">
        <v>3943</v>
      </c>
      <c r="M715" t="s">
        <v>3944</v>
      </c>
      <c r="N715">
        <v>99989</v>
      </c>
      <c r="O715">
        <v>1412</v>
      </c>
      <c r="P715" t="s">
        <v>3945</v>
      </c>
      <c r="Q715">
        <v>3</v>
      </c>
      <c r="R715" t="s">
        <v>3946</v>
      </c>
      <c r="S715" t="s">
        <v>3947</v>
      </c>
      <c r="T715">
        <v>255</v>
      </c>
      <c r="U715" t="s">
        <v>37</v>
      </c>
      <c r="V715" t="s">
        <v>38</v>
      </c>
      <c r="W715" t="s">
        <v>39</v>
      </c>
      <c r="Y715">
        <v>2007</v>
      </c>
      <c r="Z715">
        <v>330</v>
      </c>
      <c r="AA715">
        <v>5.9</v>
      </c>
      <c r="AB715">
        <v>2.35</v>
      </c>
      <c r="AC715">
        <v>0</v>
      </c>
    </row>
    <row r="716" spans="1:29">
      <c r="A716" t="s">
        <v>28</v>
      </c>
      <c r="C716" t="s">
        <v>1776</v>
      </c>
      <c r="D716">
        <v>161</v>
      </c>
      <c r="E716">
        <v>81</v>
      </c>
      <c r="F716">
        <v>10</v>
      </c>
      <c r="G716">
        <v>397</v>
      </c>
      <c r="H716" t="s">
        <v>415</v>
      </c>
      <c r="I716">
        <v>925</v>
      </c>
      <c r="J716">
        <v>135381507</v>
      </c>
      <c r="K716" t="s">
        <v>621</v>
      </c>
      <c r="L716" t="s">
        <v>1802</v>
      </c>
      <c r="M716" t="s">
        <v>3948</v>
      </c>
      <c r="N716">
        <v>63912</v>
      </c>
      <c r="O716">
        <v>2252</v>
      </c>
      <c r="P716" t="s">
        <v>1195</v>
      </c>
      <c r="Q716">
        <v>0</v>
      </c>
      <c r="R716" t="s">
        <v>3949</v>
      </c>
      <c r="S716" t="s">
        <v>3950</v>
      </c>
      <c r="T716">
        <v>251</v>
      </c>
      <c r="U716" t="s">
        <v>37</v>
      </c>
      <c r="V716" t="s">
        <v>38</v>
      </c>
      <c r="W716" t="s">
        <v>277</v>
      </c>
      <c r="X716">
        <v>150000000</v>
      </c>
      <c r="Y716">
        <v>2005</v>
      </c>
      <c r="Z716">
        <v>729</v>
      </c>
      <c r="AA716">
        <v>5.8</v>
      </c>
      <c r="AB716">
        <v>1.85</v>
      </c>
      <c r="AC716">
        <v>912</v>
      </c>
    </row>
    <row r="717" spans="1:29">
      <c r="A717" t="s">
        <v>28</v>
      </c>
      <c r="C717" t="s">
        <v>685</v>
      </c>
      <c r="D717">
        <v>568</v>
      </c>
      <c r="E717">
        <v>149</v>
      </c>
      <c r="F717">
        <v>21000</v>
      </c>
      <c r="G717">
        <v>625</v>
      </c>
      <c r="H717" t="s">
        <v>633</v>
      </c>
      <c r="I717">
        <v>835</v>
      </c>
      <c r="J717">
        <v>167735396</v>
      </c>
      <c r="K717" t="s">
        <v>2142</v>
      </c>
      <c r="L717" t="s">
        <v>3951</v>
      </c>
      <c r="M717" t="s">
        <v>3952</v>
      </c>
      <c r="N717">
        <v>569841</v>
      </c>
      <c r="O717">
        <v>4348</v>
      </c>
      <c r="P717" t="s">
        <v>3953</v>
      </c>
      <c r="Q717">
        <v>0</v>
      </c>
      <c r="R717" t="s">
        <v>3954</v>
      </c>
      <c r="S717" t="s">
        <v>3955</v>
      </c>
      <c r="T717">
        <v>1127</v>
      </c>
      <c r="U717" t="s">
        <v>37</v>
      </c>
      <c r="V717" t="s">
        <v>38</v>
      </c>
      <c r="W717" t="s">
        <v>585</v>
      </c>
      <c r="X717">
        <v>61000000</v>
      </c>
      <c r="Y717">
        <v>2014</v>
      </c>
      <c r="Z717">
        <v>812</v>
      </c>
      <c r="AA717">
        <v>8.1</v>
      </c>
      <c r="AB717">
        <v>2.35</v>
      </c>
      <c r="AC717">
        <v>146000</v>
      </c>
    </row>
    <row r="718" spans="1:29">
      <c r="A718" t="s">
        <v>28</v>
      </c>
      <c r="C718" t="s">
        <v>521</v>
      </c>
      <c r="D718">
        <v>249</v>
      </c>
      <c r="E718">
        <v>119</v>
      </c>
      <c r="F718">
        <v>218</v>
      </c>
      <c r="G718">
        <v>73</v>
      </c>
      <c r="H718" t="s">
        <v>3956</v>
      </c>
      <c r="I718">
        <v>13000</v>
      </c>
      <c r="J718">
        <v>121468960</v>
      </c>
      <c r="K718" t="s">
        <v>1156</v>
      </c>
      <c r="L718" t="s">
        <v>1157</v>
      </c>
      <c r="M718" t="s">
        <v>3957</v>
      </c>
      <c r="N718">
        <v>407601</v>
      </c>
      <c r="O718">
        <v>13249</v>
      </c>
      <c r="P718" t="s">
        <v>3958</v>
      </c>
      <c r="Q718">
        <v>1</v>
      </c>
      <c r="R718" t="s">
        <v>3959</v>
      </c>
      <c r="S718" t="s">
        <v>3960</v>
      </c>
      <c r="T718">
        <v>849</v>
      </c>
      <c r="U718" t="s">
        <v>37</v>
      </c>
      <c r="V718" t="s">
        <v>38</v>
      </c>
      <c r="W718" t="s">
        <v>39</v>
      </c>
      <c r="X718">
        <v>60000000</v>
      </c>
      <c r="Y718">
        <v>2002</v>
      </c>
      <c r="Z718">
        <v>147</v>
      </c>
      <c r="AA718">
        <v>7.9</v>
      </c>
      <c r="AB718">
        <v>2.35</v>
      </c>
      <c r="AC718">
        <v>0</v>
      </c>
    </row>
    <row r="719" spans="1:29">
      <c r="A719" t="s">
        <v>28</v>
      </c>
      <c r="C719" t="s">
        <v>313</v>
      </c>
      <c r="D719">
        <v>137</v>
      </c>
      <c r="E719">
        <v>130</v>
      </c>
      <c r="F719">
        <v>258</v>
      </c>
      <c r="G719">
        <v>345</v>
      </c>
      <c r="H719" t="s">
        <v>1519</v>
      </c>
      <c r="I719">
        <v>394</v>
      </c>
      <c r="J719">
        <v>106635996</v>
      </c>
      <c r="K719" t="s">
        <v>50</v>
      </c>
      <c r="L719" t="s">
        <v>3032</v>
      </c>
      <c r="M719" t="s">
        <v>3961</v>
      </c>
      <c r="N719">
        <v>199025</v>
      </c>
      <c r="O719">
        <v>1784</v>
      </c>
      <c r="P719" t="s">
        <v>2462</v>
      </c>
      <c r="Q719">
        <v>2</v>
      </c>
      <c r="R719" t="s">
        <v>3962</v>
      </c>
      <c r="S719" t="s">
        <v>3963</v>
      </c>
      <c r="T719">
        <v>416</v>
      </c>
      <c r="U719" t="s">
        <v>37</v>
      </c>
      <c r="V719" t="s">
        <v>56</v>
      </c>
      <c r="W719" t="s">
        <v>39</v>
      </c>
      <c r="X719">
        <v>58000000</v>
      </c>
      <c r="Y719">
        <v>1995</v>
      </c>
      <c r="Z719">
        <v>387</v>
      </c>
      <c r="AA719">
        <v>7.2</v>
      </c>
      <c r="AB719">
        <v>2.35</v>
      </c>
      <c r="AC719">
        <v>0</v>
      </c>
    </row>
    <row r="720" spans="1:29">
      <c r="A720" t="s">
        <v>28</v>
      </c>
      <c r="C720" t="s">
        <v>1783</v>
      </c>
      <c r="D720">
        <v>113</v>
      </c>
      <c r="E720">
        <v>116</v>
      </c>
      <c r="F720">
        <v>165</v>
      </c>
      <c r="G720">
        <v>475</v>
      </c>
      <c r="H720" t="s">
        <v>3964</v>
      </c>
      <c r="I720">
        <v>577</v>
      </c>
      <c r="J720">
        <v>102678089</v>
      </c>
      <c r="K720" t="s">
        <v>1924</v>
      </c>
      <c r="L720" t="s">
        <v>3711</v>
      </c>
      <c r="M720" t="s">
        <v>3965</v>
      </c>
      <c r="N720">
        <v>42705</v>
      </c>
      <c r="O720">
        <v>2321</v>
      </c>
      <c r="P720" t="s">
        <v>3966</v>
      </c>
      <c r="Q720">
        <v>0</v>
      </c>
      <c r="R720" t="s">
        <v>3967</v>
      </c>
      <c r="S720" t="s">
        <v>3968</v>
      </c>
      <c r="T720">
        <v>274</v>
      </c>
      <c r="U720" t="s">
        <v>37</v>
      </c>
      <c r="V720" t="s">
        <v>38</v>
      </c>
      <c r="W720" t="s">
        <v>585</v>
      </c>
      <c r="X720">
        <v>95000000</v>
      </c>
      <c r="Y720">
        <v>1999</v>
      </c>
      <c r="Z720">
        <v>501</v>
      </c>
      <c r="AA720">
        <v>6.3</v>
      </c>
      <c r="AB720">
        <v>2.35</v>
      </c>
      <c r="AC720">
        <v>885</v>
      </c>
    </row>
    <row r="721" spans="1:29">
      <c r="A721" t="s">
        <v>28</v>
      </c>
      <c r="C721" t="s">
        <v>1096</v>
      </c>
      <c r="D721">
        <v>213</v>
      </c>
      <c r="E721">
        <v>103</v>
      </c>
      <c r="F721">
        <v>608</v>
      </c>
      <c r="G721">
        <v>576</v>
      </c>
      <c r="H721" t="s">
        <v>1469</v>
      </c>
      <c r="I721">
        <v>2000</v>
      </c>
      <c r="J721">
        <v>125603360</v>
      </c>
      <c r="K721" t="s">
        <v>2256</v>
      </c>
      <c r="L721" t="s">
        <v>2268</v>
      </c>
      <c r="M721" t="s">
        <v>3969</v>
      </c>
      <c r="N721">
        <v>667983</v>
      </c>
      <c r="O721">
        <v>3698</v>
      </c>
      <c r="P721" t="s">
        <v>3970</v>
      </c>
      <c r="Q721">
        <v>1</v>
      </c>
      <c r="R721" t="s">
        <v>3971</v>
      </c>
      <c r="S721" t="s">
        <v>3972</v>
      </c>
      <c r="T721">
        <v>877</v>
      </c>
      <c r="U721" t="s">
        <v>37</v>
      </c>
      <c r="V721" t="s">
        <v>38</v>
      </c>
      <c r="W721" t="s">
        <v>95</v>
      </c>
      <c r="X721">
        <v>60000000</v>
      </c>
      <c r="Y721">
        <v>1998</v>
      </c>
      <c r="Z721">
        <v>617</v>
      </c>
      <c r="AA721">
        <v>8.1</v>
      </c>
      <c r="AB721">
        <v>1.85</v>
      </c>
      <c r="AC721">
        <v>18000</v>
      </c>
    </row>
    <row r="722" spans="1:29">
      <c r="A722" t="s">
        <v>28</v>
      </c>
      <c r="C722" t="s">
        <v>3973</v>
      </c>
      <c r="D722">
        <v>120</v>
      </c>
      <c r="E722">
        <v>99</v>
      </c>
      <c r="F722">
        <v>59</v>
      </c>
      <c r="G722">
        <v>145</v>
      </c>
      <c r="H722" t="s">
        <v>3974</v>
      </c>
      <c r="I722">
        <v>770</v>
      </c>
      <c r="J722">
        <v>101217900</v>
      </c>
      <c r="K722" t="s">
        <v>3975</v>
      </c>
      <c r="L722" t="s">
        <v>958</v>
      </c>
      <c r="M722" t="s">
        <v>3976</v>
      </c>
      <c r="N722">
        <v>91093</v>
      </c>
      <c r="O722">
        <v>1195</v>
      </c>
      <c r="P722" t="s">
        <v>3977</v>
      </c>
      <c r="Q722">
        <v>2</v>
      </c>
      <c r="R722" t="s">
        <v>3978</v>
      </c>
      <c r="S722" t="s">
        <v>3979</v>
      </c>
      <c r="T722">
        <v>353</v>
      </c>
      <c r="U722" t="s">
        <v>37</v>
      </c>
      <c r="V722" t="s">
        <v>38</v>
      </c>
      <c r="W722" t="s">
        <v>95</v>
      </c>
      <c r="X722">
        <v>70000000</v>
      </c>
      <c r="Y722">
        <v>1998</v>
      </c>
      <c r="Z722">
        <v>263</v>
      </c>
      <c r="AA722">
        <v>7</v>
      </c>
      <c r="AB722">
        <v>1.85</v>
      </c>
      <c r="AC722">
        <v>0</v>
      </c>
    </row>
    <row r="723" spans="1:29">
      <c r="A723" t="s">
        <v>28</v>
      </c>
      <c r="C723" t="s">
        <v>3233</v>
      </c>
      <c r="D723">
        <v>81</v>
      </c>
      <c r="E723">
        <v>92</v>
      </c>
      <c r="F723">
        <v>41</v>
      </c>
      <c r="G723">
        <v>522</v>
      </c>
      <c r="H723" t="s">
        <v>3631</v>
      </c>
      <c r="I723">
        <v>1000</v>
      </c>
      <c r="J723">
        <v>104148781</v>
      </c>
      <c r="K723" t="s">
        <v>3057</v>
      </c>
      <c r="L723" t="s">
        <v>3980</v>
      </c>
      <c r="M723" t="s">
        <v>3981</v>
      </c>
      <c r="N723">
        <v>49486</v>
      </c>
      <c r="O723">
        <v>4050</v>
      </c>
      <c r="P723" t="s">
        <v>418</v>
      </c>
      <c r="Q723">
        <v>1</v>
      </c>
      <c r="R723" t="s">
        <v>3982</v>
      </c>
      <c r="S723" t="s">
        <v>3983</v>
      </c>
      <c r="T723">
        <v>116</v>
      </c>
      <c r="U723" t="s">
        <v>37</v>
      </c>
      <c r="V723" t="s">
        <v>38</v>
      </c>
      <c r="W723" t="s">
        <v>95</v>
      </c>
      <c r="X723">
        <v>60000000</v>
      </c>
      <c r="Y723">
        <v>2003</v>
      </c>
      <c r="Z723">
        <v>955</v>
      </c>
      <c r="AA723">
        <v>5.5</v>
      </c>
      <c r="AB723">
        <v>1.85</v>
      </c>
      <c r="AC723">
        <v>886</v>
      </c>
    </row>
    <row r="724" spans="1:29">
      <c r="A724" t="s">
        <v>28</v>
      </c>
      <c r="C724" t="s">
        <v>3836</v>
      </c>
      <c r="D724">
        <v>265</v>
      </c>
      <c r="E724">
        <v>109</v>
      </c>
      <c r="F724">
        <v>175</v>
      </c>
      <c r="G724">
        <v>459</v>
      </c>
      <c r="H724" t="s">
        <v>3984</v>
      </c>
      <c r="I724">
        <v>18000</v>
      </c>
      <c r="J724">
        <v>75573300</v>
      </c>
      <c r="K724" t="s">
        <v>3554</v>
      </c>
      <c r="L724" t="s">
        <v>1727</v>
      </c>
      <c r="M724" t="s">
        <v>3985</v>
      </c>
      <c r="N724">
        <v>156898</v>
      </c>
      <c r="O724">
        <v>20148</v>
      </c>
      <c r="P724" t="s">
        <v>3986</v>
      </c>
      <c r="Q724">
        <v>1</v>
      </c>
      <c r="R724" t="s">
        <v>3987</v>
      </c>
      <c r="S724" t="s">
        <v>3988</v>
      </c>
      <c r="T724">
        <v>172</v>
      </c>
      <c r="U724" t="s">
        <v>37</v>
      </c>
      <c r="V724" t="s">
        <v>38</v>
      </c>
      <c r="W724" t="s">
        <v>585</v>
      </c>
      <c r="X724">
        <v>61000000</v>
      </c>
      <c r="Y724">
        <v>2013</v>
      </c>
      <c r="Z724">
        <v>497</v>
      </c>
      <c r="AA724">
        <v>6.7</v>
      </c>
      <c r="AB724">
        <v>2.35</v>
      </c>
      <c r="AC724">
        <v>22000</v>
      </c>
    </row>
    <row r="725" spans="1:29">
      <c r="A725" t="s">
        <v>28</v>
      </c>
      <c r="C725" t="s">
        <v>1889</v>
      </c>
      <c r="D725">
        <v>105</v>
      </c>
      <c r="E725">
        <v>87</v>
      </c>
      <c r="F725">
        <v>6</v>
      </c>
      <c r="G725">
        <v>405</v>
      </c>
      <c r="H725" t="s">
        <v>3918</v>
      </c>
      <c r="I725">
        <v>3000</v>
      </c>
      <c r="J725">
        <v>93375151</v>
      </c>
      <c r="K725" t="s">
        <v>2502</v>
      </c>
      <c r="L725" t="s">
        <v>3989</v>
      </c>
      <c r="M725" t="s">
        <v>3990</v>
      </c>
      <c r="N725">
        <v>46031</v>
      </c>
      <c r="O725">
        <v>4171</v>
      </c>
      <c r="P725" t="s">
        <v>3991</v>
      </c>
      <c r="Q725">
        <v>0</v>
      </c>
      <c r="R725" t="s">
        <v>3992</v>
      </c>
      <c r="S725" t="s">
        <v>3993</v>
      </c>
      <c r="T725">
        <v>235</v>
      </c>
      <c r="U725" t="s">
        <v>37</v>
      </c>
      <c r="V725" t="s">
        <v>38</v>
      </c>
      <c r="W725" t="s">
        <v>95</v>
      </c>
      <c r="X725">
        <v>60000000</v>
      </c>
      <c r="Y725">
        <v>2001</v>
      </c>
      <c r="Z725">
        <v>664</v>
      </c>
      <c r="AA725">
        <v>5.2</v>
      </c>
      <c r="AB725">
        <v>1.85</v>
      </c>
      <c r="AC725">
        <v>0</v>
      </c>
    </row>
    <row r="726" spans="1:29">
      <c r="A726" t="s">
        <v>28</v>
      </c>
      <c r="C726" t="s">
        <v>3088</v>
      </c>
      <c r="D726">
        <v>155</v>
      </c>
      <c r="E726">
        <v>111</v>
      </c>
      <c r="F726">
        <v>473</v>
      </c>
      <c r="G726">
        <v>82</v>
      </c>
      <c r="H726" t="s">
        <v>776</v>
      </c>
      <c r="I726">
        <v>26000</v>
      </c>
      <c r="J726">
        <v>106126012</v>
      </c>
      <c r="K726" t="s">
        <v>334</v>
      </c>
      <c r="L726" t="s">
        <v>335</v>
      </c>
      <c r="M726" t="s">
        <v>3994</v>
      </c>
      <c r="N726">
        <v>285623</v>
      </c>
      <c r="O726">
        <v>35084</v>
      </c>
      <c r="P726" t="s">
        <v>3995</v>
      </c>
      <c r="Q726">
        <v>6</v>
      </c>
      <c r="R726" t="s">
        <v>3996</v>
      </c>
      <c r="S726" t="s">
        <v>3997</v>
      </c>
      <c r="T726">
        <v>497</v>
      </c>
      <c r="U726" t="s">
        <v>37</v>
      </c>
      <c r="V726" t="s">
        <v>38</v>
      </c>
      <c r="W726" t="s">
        <v>39</v>
      </c>
      <c r="X726">
        <v>60000000</v>
      </c>
      <c r="Y726">
        <v>2003</v>
      </c>
      <c r="Z726">
        <v>9000</v>
      </c>
      <c r="AA726">
        <v>7</v>
      </c>
      <c r="AB726">
        <v>2.35</v>
      </c>
      <c r="AC726">
        <v>0</v>
      </c>
    </row>
    <row r="727" spans="1:29">
      <c r="A727" t="s">
        <v>28</v>
      </c>
      <c r="C727" t="s">
        <v>3998</v>
      </c>
      <c r="D727">
        <v>118</v>
      </c>
      <c r="E727">
        <v>101</v>
      </c>
      <c r="F727">
        <v>30</v>
      </c>
      <c r="G727">
        <v>268</v>
      </c>
      <c r="H727" t="s">
        <v>3999</v>
      </c>
      <c r="I727">
        <v>1000</v>
      </c>
      <c r="J727">
        <v>93307796</v>
      </c>
      <c r="K727" t="s">
        <v>1681</v>
      </c>
      <c r="L727" t="s">
        <v>2729</v>
      </c>
      <c r="M727" t="s">
        <v>4000</v>
      </c>
      <c r="N727">
        <v>85673</v>
      </c>
      <c r="O727">
        <v>2636</v>
      </c>
      <c r="P727" t="s">
        <v>421</v>
      </c>
      <c r="Q727">
        <v>2</v>
      </c>
      <c r="R727" t="s">
        <v>4001</v>
      </c>
      <c r="S727" t="s">
        <v>4002</v>
      </c>
      <c r="T727">
        <v>269</v>
      </c>
      <c r="U727" t="s">
        <v>37</v>
      </c>
      <c r="V727" t="s">
        <v>38</v>
      </c>
      <c r="W727" t="s">
        <v>39</v>
      </c>
      <c r="X727">
        <v>60000000</v>
      </c>
      <c r="Y727">
        <v>2002</v>
      </c>
      <c r="Z727">
        <v>976</v>
      </c>
      <c r="AA727">
        <v>6.1</v>
      </c>
      <c r="AB727">
        <v>1.85</v>
      </c>
      <c r="AC727">
        <v>0</v>
      </c>
    </row>
    <row r="728" spans="1:29">
      <c r="A728" t="s">
        <v>28</v>
      </c>
      <c r="C728" t="s">
        <v>801</v>
      </c>
      <c r="D728">
        <v>131</v>
      </c>
      <c r="E728">
        <v>83</v>
      </c>
      <c r="F728">
        <v>35</v>
      </c>
      <c r="G728">
        <v>754</v>
      </c>
      <c r="H728" t="s">
        <v>4003</v>
      </c>
      <c r="I728">
        <v>13000</v>
      </c>
      <c r="J728">
        <v>90646554</v>
      </c>
      <c r="K728" t="s">
        <v>471</v>
      </c>
      <c r="L728" t="s">
        <v>1784</v>
      </c>
      <c r="M728" t="s">
        <v>4004</v>
      </c>
      <c r="N728">
        <v>124641</v>
      </c>
      <c r="O728">
        <v>25788</v>
      </c>
      <c r="P728" t="s">
        <v>4005</v>
      </c>
      <c r="Q728">
        <v>0</v>
      </c>
      <c r="R728" t="s">
        <v>4006</v>
      </c>
      <c r="S728" t="s">
        <v>4007</v>
      </c>
      <c r="T728">
        <v>289</v>
      </c>
      <c r="U728" t="s">
        <v>37</v>
      </c>
      <c r="V728" t="s">
        <v>38</v>
      </c>
      <c r="W728" t="s">
        <v>95</v>
      </c>
      <c r="X728">
        <v>105000000</v>
      </c>
      <c r="Y728">
        <v>1998</v>
      </c>
      <c r="Z728">
        <v>11000</v>
      </c>
      <c r="AA728">
        <v>6.6</v>
      </c>
      <c r="AB728">
        <v>1.85</v>
      </c>
      <c r="AC728">
        <v>0</v>
      </c>
    </row>
    <row r="729" spans="1:29">
      <c r="A729" t="s">
        <v>28</v>
      </c>
      <c r="C729" t="s">
        <v>4008</v>
      </c>
      <c r="D729">
        <v>166</v>
      </c>
      <c r="E729">
        <v>113</v>
      </c>
      <c r="F729">
        <v>0</v>
      </c>
      <c r="G729">
        <v>721</v>
      </c>
      <c r="H729" t="s">
        <v>1980</v>
      </c>
      <c r="I729">
        <v>4000</v>
      </c>
      <c r="J729">
        <v>109176215</v>
      </c>
      <c r="K729" t="s">
        <v>1671</v>
      </c>
      <c r="L729" t="s">
        <v>250</v>
      </c>
      <c r="M729" t="s">
        <v>4009</v>
      </c>
      <c r="N729">
        <v>83506</v>
      </c>
      <c r="O729">
        <v>8172</v>
      </c>
      <c r="P729" t="s">
        <v>4010</v>
      </c>
      <c r="Q729">
        <v>6</v>
      </c>
      <c r="R729" t="s">
        <v>4011</v>
      </c>
      <c r="S729" t="s">
        <v>4012</v>
      </c>
      <c r="T729">
        <v>144</v>
      </c>
      <c r="U729" t="s">
        <v>37</v>
      </c>
      <c r="V729" t="s">
        <v>38</v>
      </c>
      <c r="W729" t="s">
        <v>39</v>
      </c>
      <c r="X729">
        <v>60000000</v>
      </c>
      <c r="Y729">
        <v>2009</v>
      </c>
      <c r="Z729">
        <v>722</v>
      </c>
      <c r="AA729">
        <v>5.5</v>
      </c>
      <c r="AB729">
        <v>1.85</v>
      </c>
      <c r="AC729">
        <v>0</v>
      </c>
    </row>
    <row r="730" spans="1:29">
      <c r="A730" t="s">
        <v>28</v>
      </c>
      <c r="C730" t="s">
        <v>1739</v>
      </c>
      <c r="D730">
        <v>60</v>
      </c>
      <c r="E730">
        <v>107</v>
      </c>
      <c r="F730">
        <v>12000</v>
      </c>
      <c r="G730">
        <v>695</v>
      </c>
      <c r="H730" t="s">
        <v>1689</v>
      </c>
      <c r="I730">
        <v>10000</v>
      </c>
      <c r="J730">
        <v>82670733</v>
      </c>
      <c r="K730" t="s">
        <v>3265</v>
      </c>
      <c r="L730" t="s">
        <v>523</v>
      </c>
      <c r="M730" t="s">
        <v>4013</v>
      </c>
      <c r="N730">
        <v>60476</v>
      </c>
      <c r="O730">
        <v>14006</v>
      </c>
      <c r="P730" t="s">
        <v>1903</v>
      </c>
      <c r="Q730">
        <v>0</v>
      </c>
      <c r="R730" t="s">
        <v>4014</v>
      </c>
      <c r="S730" t="s">
        <v>4015</v>
      </c>
      <c r="T730">
        <v>97</v>
      </c>
      <c r="U730" t="s">
        <v>37</v>
      </c>
      <c r="V730" t="s">
        <v>38</v>
      </c>
      <c r="W730" t="s">
        <v>39</v>
      </c>
      <c r="X730">
        <v>60000000</v>
      </c>
      <c r="Y730">
        <v>1990</v>
      </c>
      <c r="Z730">
        <v>3000</v>
      </c>
      <c r="AA730">
        <v>5.9</v>
      </c>
      <c r="AB730">
        <v>2.35</v>
      </c>
      <c r="AC730">
        <v>0</v>
      </c>
    </row>
    <row r="731" spans="1:29">
      <c r="A731" t="s">
        <v>28</v>
      </c>
      <c r="C731" t="s">
        <v>2612</v>
      </c>
      <c r="D731">
        <v>77</v>
      </c>
      <c r="E731">
        <v>94</v>
      </c>
      <c r="F731">
        <v>163</v>
      </c>
      <c r="G731">
        <v>2000</v>
      </c>
      <c r="H731" t="s">
        <v>4016</v>
      </c>
      <c r="I731">
        <v>12000</v>
      </c>
      <c r="J731">
        <v>82569532</v>
      </c>
      <c r="K731" t="s">
        <v>2358</v>
      </c>
      <c r="L731" t="s">
        <v>1107</v>
      </c>
      <c r="M731" t="s">
        <v>4017</v>
      </c>
      <c r="N731">
        <v>42737</v>
      </c>
      <c r="O731">
        <v>20348</v>
      </c>
      <c r="P731" t="s">
        <v>4018</v>
      </c>
      <c r="Q731">
        <v>6</v>
      </c>
      <c r="R731" t="s">
        <v>4019</v>
      </c>
      <c r="S731" t="s">
        <v>4020</v>
      </c>
      <c r="T731">
        <v>128</v>
      </c>
      <c r="U731" t="s">
        <v>37</v>
      </c>
      <c r="V731" t="s">
        <v>38</v>
      </c>
      <c r="W731" t="s">
        <v>95</v>
      </c>
      <c r="X731">
        <v>60000000</v>
      </c>
      <c r="Y731">
        <v>2005</v>
      </c>
      <c r="Z731">
        <v>3000</v>
      </c>
      <c r="AA731">
        <v>5.4</v>
      </c>
      <c r="AB731">
        <v>2.35</v>
      </c>
      <c r="AC731">
        <v>781</v>
      </c>
    </row>
    <row r="732" spans="1:29">
      <c r="A732" t="s">
        <v>28</v>
      </c>
      <c r="C732" t="s">
        <v>4021</v>
      </c>
      <c r="D732">
        <v>249</v>
      </c>
      <c r="E732">
        <v>132</v>
      </c>
      <c r="F732">
        <v>47</v>
      </c>
      <c r="G732">
        <v>240</v>
      </c>
      <c r="H732" t="s">
        <v>2663</v>
      </c>
      <c r="I732">
        <v>988</v>
      </c>
      <c r="J732">
        <v>81687587</v>
      </c>
      <c r="K732" t="s">
        <v>2813</v>
      </c>
      <c r="L732" t="s">
        <v>4022</v>
      </c>
      <c r="M732" t="s">
        <v>4023</v>
      </c>
      <c r="N732">
        <v>138246</v>
      </c>
      <c r="O732">
        <v>2517</v>
      </c>
      <c r="P732" t="s">
        <v>4024</v>
      </c>
      <c r="Q732">
        <v>0</v>
      </c>
      <c r="R732" t="s">
        <v>4025</v>
      </c>
      <c r="S732" t="s">
        <v>4026</v>
      </c>
      <c r="T732">
        <v>360</v>
      </c>
      <c r="U732" t="s">
        <v>37</v>
      </c>
      <c r="V732" t="s">
        <v>38</v>
      </c>
      <c r="W732" t="s">
        <v>39</v>
      </c>
      <c r="X732">
        <v>61000000</v>
      </c>
      <c r="Y732">
        <v>2015</v>
      </c>
      <c r="Z732">
        <v>960</v>
      </c>
      <c r="AA732">
        <v>6.4</v>
      </c>
      <c r="AB732">
        <v>2.35</v>
      </c>
      <c r="AC732">
        <v>24000</v>
      </c>
    </row>
    <row r="733" spans="1:29">
      <c r="A733" t="s">
        <v>28</v>
      </c>
      <c r="C733" t="s">
        <v>4027</v>
      </c>
      <c r="D733">
        <v>213</v>
      </c>
      <c r="E733">
        <v>140</v>
      </c>
      <c r="F733">
        <v>708</v>
      </c>
      <c r="G733">
        <v>745</v>
      </c>
      <c r="H733" t="s">
        <v>1527</v>
      </c>
      <c r="I733">
        <v>11000</v>
      </c>
      <c r="J733">
        <v>80574010</v>
      </c>
      <c r="K733" t="s">
        <v>214</v>
      </c>
      <c r="L733" t="s">
        <v>80</v>
      </c>
      <c r="M733" t="s">
        <v>4028</v>
      </c>
      <c r="N733">
        <v>63493</v>
      </c>
      <c r="O733">
        <v>20440</v>
      </c>
      <c r="P733" t="s">
        <v>1051</v>
      </c>
      <c r="Q733">
        <v>1</v>
      </c>
      <c r="R733" t="s">
        <v>4029</v>
      </c>
      <c r="S733" t="s">
        <v>4030</v>
      </c>
      <c r="T733">
        <v>302</v>
      </c>
      <c r="U733" t="s">
        <v>37</v>
      </c>
      <c r="V733" t="s">
        <v>38</v>
      </c>
      <c r="W733" t="s">
        <v>39</v>
      </c>
      <c r="X733">
        <v>60000000</v>
      </c>
      <c r="Y733">
        <v>2010</v>
      </c>
      <c r="Z733">
        <v>8000</v>
      </c>
      <c r="AA733">
        <v>5.7</v>
      </c>
      <c r="AB733">
        <v>1.85</v>
      </c>
      <c r="AC733">
        <v>26000</v>
      </c>
    </row>
    <row r="734" spans="1:29">
      <c r="A734" t="s">
        <v>28</v>
      </c>
      <c r="C734" t="s">
        <v>260</v>
      </c>
      <c r="D734">
        <v>121</v>
      </c>
      <c r="E734">
        <v>125</v>
      </c>
      <c r="F734">
        <v>420</v>
      </c>
      <c r="G734">
        <v>627</v>
      </c>
      <c r="H734" t="s">
        <v>252</v>
      </c>
      <c r="I734">
        <v>12000</v>
      </c>
      <c r="J734">
        <v>75764085</v>
      </c>
      <c r="K734" t="s">
        <v>2490</v>
      </c>
      <c r="L734" t="s">
        <v>705</v>
      </c>
      <c r="M734" t="s">
        <v>4031</v>
      </c>
      <c r="N734">
        <v>85844</v>
      </c>
      <c r="O734">
        <v>16646</v>
      </c>
      <c r="P734" t="s">
        <v>2093</v>
      </c>
      <c r="Q734">
        <v>1</v>
      </c>
      <c r="R734" t="s">
        <v>4032</v>
      </c>
      <c r="S734" t="s">
        <v>4033</v>
      </c>
      <c r="T734">
        <v>322</v>
      </c>
      <c r="U734" t="s">
        <v>37</v>
      </c>
      <c r="V734" t="s">
        <v>38</v>
      </c>
      <c r="W734" t="s">
        <v>39</v>
      </c>
      <c r="X734">
        <v>60000000</v>
      </c>
      <c r="Y734">
        <v>2000</v>
      </c>
      <c r="Z734">
        <v>3000</v>
      </c>
      <c r="AA734">
        <v>6.7</v>
      </c>
      <c r="AB734">
        <v>2.35</v>
      </c>
      <c r="AC734">
        <v>0</v>
      </c>
    </row>
    <row r="735" spans="1:29">
      <c r="A735" t="s">
        <v>28</v>
      </c>
      <c r="C735" t="s">
        <v>1257</v>
      </c>
      <c r="D735">
        <v>315</v>
      </c>
      <c r="E735">
        <v>111</v>
      </c>
      <c r="F735">
        <v>124</v>
      </c>
      <c r="G735">
        <v>357</v>
      </c>
      <c r="H735" t="s">
        <v>466</v>
      </c>
      <c r="I735">
        <v>13000</v>
      </c>
      <c r="J735">
        <v>90356857</v>
      </c>
      <c r="K735" t="s">
        <v>422</v>
      </c>
      <c r="L735" t="s">
        <v>977</v>
      </c>
      <c r="M735" t="s">
        <v>4034</v>
      </c>
      <c r="N735">
        <v>238916</v>
      </c>
      <c r="O735">
        <v>24928</v>
      </c>
      <c r="P735" t="s">
        <v>4035</v>
      </c>
      <c r="Q735">
        <v>4</v>
      </c>
      <c r="R735" t="s">
        <v>4036</v>
      </c>
      <c r="S735" t="s">
        <v>4037</v>
      </c>
      <c r="T735">
        <v>328</v>
      </c>
      <c r="U735" t="s">
        <v>37</v>
      </c>
      <c r="V735" t="s">
        <v>38</v>
      </c>
      <c r="W735" t="s">
        <v>39</v>
      </c>
      <c r="X735">
        <v>58000000</v>
      </c>
      <c r="Y735">
        <v>2010</v>
      </c>
      <c r="Z735">
        <v>11000</v>
      </c>
      <c r="AA735">
        <v>7.1</v>
      </c>
      <c r="AB735">
        <v>2.35</v>
      </c>
      <c r="AC735">
        <v>32000</v>
      </c>
    </row>
    <row r="736" spans="1:29">
      <c r="A736" t="s">
        <v>28</v>
      </c>
      <c r="C736" t="s">
        <v>760</v>
      </c>
      <c r="D736">
        <v>171</v>
      </c>
      <c r="E736">
        <v>156</v>
      </c>
      <c r="F736">
        <v>0</v>
      </c>
      <c r="G736">
        <v>1000</v>
      </c>
      <c r="H736" t="s">
        <v>536</v>
      </c>
      <c r="I736">
        <v>14000</v>
      </c>
      <c r="J736">
        <v>75530832</v>
      </c>
      <c r="K736" t="s">
        <v>3794</v>
      </c>
      <c r="L736" t="s">
        <v>2382</v>
      </c>
      <c r="M736" t="s">
        <v>4038</v>
      </c>
      <c r="N736">
        <v>97047</v>
      </c>
      <c r="O736">
        <v>20761</v>
      </c>
      <c r="P736" t="s">
        <v>2119</v>
      </c>
      <c r="Q736">
        <v>5</v>
      </c>
      <c r="R736" t="s">
        <v>4039</v>
      </c>
      <c r="S736" t="s">
        <v>4040</v>
      </c>
      <c r="T736">
        <v>452</v>
      </c>
      <c r="U736" t="s">
        <v>37</v>
      </c>
      <c r="V736" t="s">
        <v>38</v>
      </c>
      <c r="W736" t="s">
        <v>585</v>
      </c>
      <c r="X736">
        <v>55000000</v>
      </c>
      <c r="Y736">
        <v>1999</v>
      </c>
      <c r="Z736">
        <v>2000</v>
      </c>
      <c r="AA736">
        <v>6.8</v>
      </c>
      <c r="AB736">
        <v>2.35</v>
      </c>
      <c r="AC736">
        <v>0</v>
      </c>
    </row>
    <row r="737" spans="1:29">
      <c r="A737" t="s">
        <v>28</v>
      </c>
      <c r="C737" t="s">
        <v>4041</v>
      </c>
      <c r="D737">
        <v>96</v>
      </c>
      <c r="E737">
        <v>170</v>
      </c>
      <c r="F737">
        <v>0</v>
      </c>
      <c r="G737">
        <v>380</v>
      </c>
      <c r="H737" t="s">
        <v>203</v>
      </c>
      <c r="I737">
        <v>19000</v>
      </c>
      <c r="J737">
        <v>75370763</v>
      </c>
      <c r="K737" t="s">
        <v>4042</v>
      </c>
      <c r="L737" t="s">
        <v>100</v>
      </c>
      <c r="M737" t="s">
        <v>4043</v>
      </c>
      <c r="N737">
        <v>32353</v>
      </c>
      <c r="O737">
        <v>20683</v>
      </c>
      <c r="P737" t="s">
        <v>4044</v>
      </c>
      <c r="Q737">
        <v>0</v>
      </c>
      <c r="R737" t="s">
        <v>4045</v>
      </c>
      <c r="S737" t="s">
        <v>4046</v>
      </c>
      <c r="T737">
        <v>263</v>
      </c>
      <c r="U737" t="s">
        <v>37</v>
      </c>
      <c r="V737" t="s">
        <v>38</v>
      </c>
      <c r="W737" t="s">
        <v>39</v>
      </c>
      <c r="X737">
        <v>60000000</v>
      </c>
      <c r="Y737">
        <v>1998</v>
      </c>
      <c r="Z737">
        <v>1000</v>
      </c>
      <c r="AA737">
        <v>6.5</v>
      </c>
      <c r="AB737">
        <v>1.85</v>
      </c>
      <c r="AC737">
        <v>0</v>
      </c>
    </row>
    <row r="738" spans="1:29">
      <c r="A738" t="s">
        <v>28</v>
      </c>
      <c r="C738" t="s">
        <v>1633</v>
      </c>
      <c r="D738">
        <v>299</v>
      </c>
      <c r="E738">
        <v>120</v>
      </c>
      <c r="F738">
        <v>0</v>
      </c>
      <c r="G738">
        <v>680</v>
      </c>
      <c r="H738" t="s">
        <v>802</v>
      </c>
      <c r="I738">
        <v>10000</v>
      </c>
      <c r="J738">
        <v>100003492</v>
      </c>
      <c r="K738" t="s">
        <v>2125</v>
      </c>
      <c r="L738" t="s">
        <v>523</v>
      </c>
      <c r="M738" t="s">
        <v>4047</v>
      </c>
      <c r="N738">
        <v>293662</v>
      </c>
      <c r="O738">
        <v>13581</v>
      </c>
      <c r="P738" t="s">
        <v>1837</v>
      </c>
      <c r="Q738">
        <v>0</v>
      </c>
      <c r="R738" t="s">
        <v>4048</v>
      </c>
      <c r="S738" t="s">
        <v>4049</v>
      </c>
      <c r="T738">
        <v>836</v>
      </c>
      <c r="U738" t="s">
        <v>37</v>
      </c>
      <c r="V738" t="s">
        <v>38</v>
      </c>
      <c r="W738" t="s">
        <v>585</v>
      </c>
      <c r="X738">
        <v>65000000</v>
      </c>
      <c r="Y738">
        <v>2004</v>
      </c>
      <c r="Z738">
        <v>851</v>
      </c>
      <c r="AA738">
        <v>7.6</v>
      </c>
      <c r="AB738">
        <v>2.35</v>
      </c>
      <c r="AC738">
        <v>0</v>
      </c>
    </row>
    <row r="739" spans="1:29">
      <c r="A739" t="s">
        <v>28</v>
      </c>
      <c r="C739" t="s">
        <v>1757</v>
      </c>
      <c r="D739">
        <v>167</v>
      </c>
      <c r="E739">
        <v>100</v>
      </c>
      <c r="F739">
        <v>55</v>
      </c>
      <c r="G739">
        <v>416</v>
      </c>
      <c r="H739" t="s">
        <v>2677</v>
      </c>
      <c r="I739">
        <v>12000</v>
      </c>
      <c r="J739">
        <v>90341670</v>
      </c>
      <c r="K739" t="s">
        <v>1930</v>
      </c>
      <c r="L739" t="s">
        <v>1072</v>
      </c>
      <c r="M739" t="s">
        <v>4050</v>
      </c>
      <c r="N739">
        <v>102129</v>
      </c>
      <c r="O739">
        <v>14611</v>
      </c>
      <c r="P739" t="s">
        <v>2011</v>
      </c>
      <c r="Q739">
        <v>4</v>
      </c>
      <c r="R739" t="s">
        <v>4051</v>
      </c>
      <c r="S739" t="s">
        <v>4052</v>
      </c>
      <c r="T739">
        <v>432</v>
      </c>
      <c r="U739" t="s">
        <v>37</v>
      </c>
      <c r="V739" t="s">
        <v>38</v>
      </c>
      <c r="W739" t="s">
        <v>39</v>
      </c>
      <c r="X739">
        <v>60000000</v>
      </c>
      <c r="Y739">
        <v>2002</v>
      </c>
      <c r="Z739">
        <v>1000</v>
      </c>
      <c r="AA739">
        <v>5.5</v>
      </c>
      <c r="AB739">
        <v>2.35</v>
      </c>
      <c r="AC739">
        <v>0</v>
      </c>
    </row>
    <row r="740" spans="1:29">
      <c r="A740" t="s">
        <v>28</v>
      </c>
      <c r="C740" t="s">
        <v>4053</v>
      </c>
      <c r="D740">
        <v>125</v>
      </c>
      <c r="E740">
        <v>115</v>
      </c>
      <c r="F740">
        <v>13</v>
      </c>
      <c r="G740">
        <v>579</v>
      </c>
      <c r="H740" t="s">
        <v>3714</v>
      </c>
      <c r="I740">
        <v>2000</v>
      </c>
      <c r="J740">
        <v>74540762</v>
      </c>
      <c r="K740" t="s">
        <v>923</v>
      </c>
      <c r="L740" t="s">
        <v>4054</v>
      </c>
      <c r="M740" t="s">
        <v>4055</v>
      </c>
      <c r="N740">
        <v>48753</v>
      </c>
      <c r="O740">
        <v>4496</v>
      </c>
      <c r="P740" t="s">
        <v>4056</v>
      </c>
      <c r="Q740">
        <v>2</v>
      </c>
      <c r="R740" t="s">
        <v>4057</v>
      </c>
      <c r="S740" t="s">
        <v>4058</v>
      </c>
      <c r="T740">
        <v>323</v>
      </c>
      <c r="U740" t="s">
        <v>37</v>
      </c>
      <c r="V740" t="s">
        <v>38</v>
      </c>
      <c r="W740" t="s">
        <v>39</v>
      </c>
      <c r="X740">
        <v>55000000</v>
      </c>
      <c r="Y740">
        <v>2004</v>
      </c>
      <c r="Z740">
        <v>1000</v>
      </c>
      <c r="AA740">
        <v>6.5</v>
      </c>
      <c r="AB740">
        <v>1.85</v>
      </c>
      <c r="AC740">
        <v>0</v>
      </c>
    </row>
    <row r="741" spans="1:29">
      <c r="A741" t="s">
        <v>28</v>
      </c>
      <c r="C741" t="s">
        <v>886</v>
      </c>
      <c r="D741">
        <v>387</v>
      </c>
      <c r="E741">
        <v>130</v>
      </c>
      <c r="F741">
        <v>188</v>
      </c>
      <c r="G741">
        <v>1000</v>
      </c>
      <c r="H741" t="s">
        <v>1689</v>
      </c>
      <c r="I741">
        <v>10000</v>
      </c>
      <c r="J741">
        <v>80033643</v>
      </c>
      <c r="K741" t="s">
        <v>1199</v>
      </c>
      <c r="L741" t="s">
        <v>523</v>
      </c>
      <c r="M741" t="s">
        <v>4059</v>
      </c>
      <c r="N741">
        <v>226570</v>
      </c>
      <c r="O741">
        <v>16385</v>
      </c>
      <c r="P741" t="s">
        <v>2038</v>
      </c>
      <c r="Q741">
        <v>2</v>
      </c>
      <c r="R741" t="s">
        <v>4060</v>
      </c>
      <c r="S741" t="s">
        <v>4061</v>
      </c>
      <c r="T741">
        <v>448</v>
      </c>
      <c r="U741" t="s">
        <v>37</v>
      </c>
      <c r="V741" t="s">
        <v>38</v>
      </c>
      <c r="W741" t="s">
        <v>39</v>
      </c>
      <c r="X741">
        <v>60000000</v>
      </c>
      <c r="Y741">
        <v>2012</v>
      </c>
      <c r="Z741">
        <v>3000</v>
      </c>
      <c r="AA741">
        <v>7</v>
      </c>
      <c r="AB741">
        <v>2.35</v>
      </c>
      <c r="AC741">
        <v>38000</v>
      </c>
    </row>
    <row r="742" spans="1:29">
      <c r="A742" t="s">
        <v>28</v>
      </c>
      <c r="C742" t="s">
        <v>2066</v>
      </c>
      <c r="D742">
        <v>199</v>
      </c>
      <c r="E742">
        <v>105</v>
      </c>
      <c r="F742">
        <v>212</v>
      </c>
      <c r="G742">
        <v>811</v>
      </c>
      <c r="H742" t="s">
        <v>2523</v>
      </c>
      <c r="I742">
        <v>1000</v>
      </c>
      <c r="J742">
        <v>73648142</v>
      </c>
      <c r="K742" t="s">
        <v>2813</v>
      </c>
      <c r="L742" t="s">
        <v>2119</v>
      </c>
      <c r="M742" t="s">
        <v>4062</v>
      </c>
      <c r="N742">
        <v>99043</v>
      </c>
      <c r="O742">
        <v>3697</v>
      </c>
      <c r="P742" t="s">
        <v>4063</v>
      </c>
      <c r="Q742">
        <v>1</v>
      </c>
      <c r="R742" t="s">
        <v>4064</v>
      </c>
      <c r="S742" t="s">
        <v>4065</v>
      </c>
      <c r="T742">
        <v>643</v>
      </c>
      <c r="U742" t="s">
        <v>37</v>
      </c>
      <c r="V742" t="s">
        <v>38</v>
      </c>
      <c r="W742" t="s">
        <v>585</v>
      </c>
      <c r="X742">
        <v>60000000</v>
      </c>
      <c r="Y742">
        <v>1999</v>
      </c>
      <c r="Z742">
        <v>975</v>
      </c>
      <c r="AA742">
        <v>5.8</v>
      </c>
      <c r="AB742">
        <v>2.35</v>
      </c>
      <c r="AC742">
        <v>0</v>
      </c>
    </row>
    <row r="743" spans="1:29">
      <c r="A743" t="s">
        <v>28</v>
      </c>
      <c r="C743" t="s">
        <v>4066</v>
      </c>
      <c r="D743">
        <v>136</v>
      </c>
      <c r="E743">
        <v>111</v>
      </c>
      <c r="F743">
        <v>197</v>
      </c>
      <c r="G743">
        <v>6</v>
      </c>
      <c r="H743" t="s">
        <v>4067</v>
      </c>
      <c r="I743">
        <v>433</v>
      </c>
      <c r="J743">
        <v>71844424</v>
      </c>
      <c r="K743" t="s">
        <v>4068</v>
      </c>
      <c r="L743" t="s">
        <v>4069</v>
      </c>
      <c r="M743" t="s">
        <v>4070</v>
      </c>
      <c r="N743">
        <v>33158</v>
      </c>
      <c r="O743">
        <v>679</v>
      </c>
      <c r="P743" t="s">
        <v>4071</v>
      </c>
      <c r="Q743">
        <v>0</v>
      </c>
      <c r="R743" t="s">
        <v>4072</v>
      </c>
      <c r="S743" t="s">
        <v>4073</v>
      </c>
      <c r="T743">
        <v>223</v>
      </c>
      <c r="U743" t="s">
        <v>37</v>
      </c>
      <c r="V743" t="s">
        <v>38</v>
      </c>
      <c r="W743" t="s">
        <v>95</v>
      </c>
      <c r="X743">
        <v>60000000</v>
      </c>
      <c r="Y743">
        <v>2009</v>
      </c>
      <c r="Z743">
        <v>208</v>
      </c>
      <c r="AA743">
        <v>7.3</v>
      </c>
      <c r="AB743">
        <v>1.78</v>
      </c>
      <c r="AC743">
        <v>0</v>
      </c>
    </row>
    <row r="744" spans="1:29">
      <c r="A744" t="s">
        <v>28</v>
      </c>
      <c r="C744" t="s">
        <v>1526</v>
      </c>
      <c r="D744">
        <v>436</v>
      </c>
      <c r="E744">
        <v>106</v>
      </c>
      <c r="F744">
        <v>0</v>
      </c>
      <c r="G744">
        <v>175</v>
      </c>
      <c r="H744" t="s">
        <v>4074</v>
      </c>
      <c r="I744">
        <v>13000</v>
      </c>
      <c r="J744">
        <v>75638743</v>
      </c>
      <c r="K744" t="s">
        <v>4075</v>
      </c>
      <c r="L744" t="s">
        <v>1157</v>
      </c>
      <c r="M744" t="s">
        <v>4076</v>
      </c>
      <c r="N744">
        <v>180479</v>
      </c>
      <c r="O744">
        <v>13634</v>
      </c>
      <c r="P744" t="s">
        <v>4077</v>
      </c>
      <c r="Q744">
        <v>4</v>
      </c>
      <c r="R744" t="s">
        <v>4078</v>
      </c>
      <c r="S744" t="s">
        <v>4079</v>
      </c>
      <c r="T744">
        <v>411</v>
      </c>
      <c r="U744" t="s">
        <v>37</v>
      </c>
      <c r="V744" t="s">
        <v>38</v>
      </c>
      <c r="W744" t="s">
        <v>39</v>
      </c>
      <c r="X744">
        <v>60000000</v>
      </c>
      <c r="Y744">
        <v>2011</v>
      </c>
      <c r="Z744">
        <v>240</v>
      </c>
      <c r="AA744">
        <v>6.6</v>
      </c>
      <c r="AB744">
        <v>1.85</v>
      </c>
      <c r="AC744">
        <v>42000</v>
      </c>
    </row>
    <row r="745" spans="1:29">
      <c r="A745" t="s">
        <v>28</v>
      </c>
      <c r="C745" t="s">
        <v>4080</v>
      </c>
      <c r="D745">
        <v>73</v>
      </c>
      <c r="E745">
        <v>89</v>
      </c>
      <c r="F745">
        <v>18</v>
      </c>
      <c r="G745">
        <v>226</v>
      </c>
      <c r="H745" t="s">
        <v>4081</v>
      </c>
      <c r="I745">
        <v>658</v>
      </c>
      <c r="J745">
        <v>66734992</v>
      </c>
      <c r="K745" t="s">
        <v>1374</v>
      </c>
      <c r="L745" t="s">
        <v>1711</v>
      </c>
      <c r="M745" t="s">
        <v>4082</v>
      </c>
      <c r="N745">
        <v>23476</v>
      </c>
      <c r="O745">
        <v>1233</v>
      </c>
      <c r="P745" t="s">
        <v>4083</v>
      </c>
      <c r="Q745">
        <v>0</v>
      </c>
      <c r="R745" t="s">
        <v>4084</v>
      </c>
      <c r="S745" t="s">
        <v>4085</v>
      </c>
      <c r="T745">
        <v>181</v>
      </c>
      <c r="U745" t="s">
        <v>37</v>
      </c>
      <c r="V745" t="s">
        <v>38</v>
      </c>
      <c r="W745" t="s">
        <v>95</v>
      </c>
      <c r="X745">
        <v>60000000</v>
      </c>
      <c r="Y745">
        <v>2003</v>
      </c>
      <c r="Z745">
        <v>257</v>
      </c>
      <c r="AA745">
        <v>4.4000000000000004</v>
      </c>
      <c r="AB745">
        <v>2.35</v>
      </c>
      <c r="AC745">
        <v>858</v>
      </c>
    </row>
    <row r="746" spans="1:29">
      <c r="A746" t="s">
        <v>747</v>
      </c>
      <c r="C746" t="s">
        <v>3176</v>
      </c>
      <c r="D746">
        <v>310</v>
      </c>
      <c r="E746">
        <v>100</v>
      </c>
      <c r="F746">
        <v>253</v>
      </c>
      <c r="G746">
        <v>57</v>
      </c>
      <c r="H746" t="s">
        <v>4086</v>
      </c>
      <c r="I746">
        <v>309</v>
      </c>
      <c r="J746">
        <v>75280058</v>
      </c>
      <c r="K746" t="s">
        <v>4087</v>
      </c>
      <c r="L746" t="s">
        <v>3292</v>
      </c>
      <c r="M746" t="s">
        <v>4088</v>
      </c>
      <c r="N746">
        <v>143121</v>
      </c>
      <c r="O746">
        <v>647</v>
      </c>
      <c r="P746" t="s">
        <v>4089</v>
      </c>
      <c r="Q746">
        <v>1</v>
      </c>
      <c r="R746" t="s">
        <v>4090</v>
      </c>
      <c r="S746" t="s">
        <v>4091</v>
      </c>
      <c r="T746">
        <v>279</v>
      </c>
      <c r="U746" t="s">
        <v>37</v>
      </c>
      <c r="V746" t="s">
        <v>38</v>
      </c>
      <c r="W746" t="s">
        <v>95</v>
      </c>
      <c r="X746">
        <v>60000000</v>
      </c>
      <c r="Y746">
        <v>2009</v>
      </c>
      <c r="Z746">
        <v>229</v>
      </c>
      <c r="AA746">
        <v>7.7</v>
      </c>
      <c r="AB746">
        <v>1.85</v>
      </c>
      <c r="AC746">
        <v>10000</v>
      </c>
    </row>
    <row r="747" spans="1:29">
      <c r="A747" t="s">
        <v>28</v>
      </c>
      <c r="C747" t="s">
        <v>912</v>
      </c>
      <c r="D747">
        <v>323</v>
      </c>
      <c r="E747">
        <v>91</v>
      </c>
      <c r="F747">
        <v>0</v>
      </c>
      <c r="G747">
        <v>751</v>
      </c>
      <c r="H747" t="s">
        <v>2302</v>
      </c>
      <c r="I747">
        <v>11000</v>
      </c>
      <c r="J747">
        <v>64505912</v>
      </c>
      <c r="K747" t="s">
        <v>2954</v>
      </c>
      <c r="L747" t="s">
        <v>1948</v>
      </c>
      <c r="M747" t="s">
        <v>4092</v>
      </c>
      <c r="N747">
        <v>163130</v>
      </c>
      <c r="O747">
        <v>13654</v>
      </c>
      <c r="P747" t="s">
        <v>4093</v>
      </c>
      <c r="Q747">
        <v>0</v>
      </c>
      <c r="R747" t="s">
        <v>4094</v>
      </c>
      <c r="S747" t="s">
        <v>4095</v>
      </c>
      <c r="T747">
        <v>1264</v>
      </c>
      <c r="U747" t="s">
        <v>37</v>
      </c>
      <c r="V747" t="s">
        <v>38</v>
      </c>
      <c r="W747" t="s">
        <v>585</v>
      </c>
      <c r="X747">
        <v>48000000</v>
      </c>
      <c r="Y747">
        <v>2008</v>
      </c>
      <c r="Z747">
        <v>946</v>
      </c>
      <c r="AA747">
        <v>5</v>
      </c>
      <c r="AB747">
        <v>1.85</v>
      </c>
      <c r="AC747">
        <v>6000</v>
      </c>
    </row>
    <row r="748" spans="1:29">
      <c r="A748" t="s">
        <v>28</v>
      </c>
      <c r="C748" t="s">
        <v>1739</v>
      </c>
      <c r="D748">
        <v>171</v>
      </c>
      <c r="E748">
        <v>146</v>
      </c>
      <c r="F748">
        <v>12000</v>
      </c>
      <c r="G748">
        <v>451</v>
      </c>
      <c r="H748" t="s">
        <v>3373</v>
      </c>
      <c r="I748">
        <v>18000</v>
      </c>
      <c r="J748">
        <v>77862546</v>
      </c>
      <c r="K748" t="s">
        <v>464</v>
      </c>
      <c r="L748" t="s">
        <v>1727</v>
      </c>
      <c r="M748" t="s">
        <v>4096</v>
      </c>
      <c r="N748">
        <v>266310</v>
      </c>
      <c r="O748">
        <v>20454</v>
      </c>
      <c r="P748" t="s">
        <v>128</v>
      </c>
      <c r="Q748">
        <v>2</v>
      </c>
      <c r="R748" t="s">
        <v>4097</v>
      </c>
      <c r="S748" t="s">
        <v>4098</v>
      </c>
      <c r="T748">
        <v>690</v>
      </c>
      <c r="U748" t="s">
        <v>37</v>
      </c>
      <c r="V748" t="s">
        <v>38</v>
      </c>
      <c r="W748" t="s">
        <v>585</v>
      </c>
      <c r="X748">
        <v>70000000</v>
      </c>
      <c r="Y748">
        <v>2004</v>
      </c>
      <c r="Z748">
        <v>992</v>
      </c>
      <c r="AA748">
        <v>7.7</v>
      </c>
      <c r="AB748">
        <v>2.35</v>
      </c>
      <c r="AC748">
        <v>14000</v>
      </c>
    </row>
    <row r="749" spans="1:29">
      <c r="A749" t="s">
        <v>28</v>
      </c>
      <c r="C749" t="s">
        <v>4099</v>
      </c>
      <c r="D749">
        <v>76</v>
      </c>
      <c r="E749">
        <v>98</v>
      </c>
      <c r="F749">
        <v>48</v>
      </c>
      <c r="G749">
        <v>722</v>
      </c>
      <c r="H749" t="s">
        <v>30</v>
      </c>
      <c r="I749">
        <v>21000</v>
      </c>
      <c r="J749">
        <v>61112916</v>
      </c>
      <c r="K749" t="s">
        <v>515</v>
      </c>
      <c r="L749" t="s">
        <v>97</v>
      </c>
      <c r="M749" t="s">
        <v>4100</v>
      </c>
      <c r="N749">
        <v>14888</v>
      </c>
      <c r="O749">
        <v>24664</v>
      </c>
      <c r="P749" t="s">
        <v>1980</v>
      </c>
      <c r="Q749">
        <v>0</v>
      </c>
      <c r="R749" t="s">
        <v>4101</v>
      </c>
      <c r="S749" t="s">
        <v>4102</v>
      </c>
      <c r="T749">
        <v>83</v>
      </c>
      <c r="U749" t="s">
        <v>37</v>
      </c>
      <c r="V749" t="s">
        <v>38</v>
      </c>
      <c r="W749" t="s">
        <v>95</v>
      </c>
      <c r="X749">
        <v>50000000</v>
      </c>
      <c r="Y749">
        <v>2006</v>
      </c>
      <c r="Z749">
        <v>936</v>
      </c>
      <c r="AA749">
        <v>4.4000000000000004</v>
      </c>
      <c r="AB749">
        <v>2.35</v>
      </c>
      <c r="AC749">
        <v>747</v>
      </c>
    </row>
    <row r="750" spans="1:29">
      <c r="A750" t="s">
        <v>28</v>
      </c>
      <c r="C750" t="s">
        <v>2542</v>
      </c>
      <c r="D750">
        <v>173</v>
      </c>
      <c r="E750">
        <v>101</v>
      </c>
      <c r="F750">
        <v>480</v>
      </c>
      <c r="G750">
        <v>767</v>
      </c>
      <c r="H750" t="s">
        <v>2613</v>
      </c>
      <c r="I750">
        <v>881</v>
      </c>
      <c r="J750">
        <v>88200225</v>
      </c>
      <c r="K750" t="s">
        <v>1009</v>
      </c>
      <c r="L750" t="s">
        <v>1140</v>
      </c>
      <c r="M750" t="s">
        <v>4103</v>
      </c>
      <c r="N750">
        <v>120795</v>
      </c>
      <c r="O750">
        <v>3943</v>
      </c>
      <c r="P750" t="s">
        <v>4104</v>
      </c>
      <c r="Q750">
        <v>5</v>
      </c>
      <c r="R750" t="s">
        <v>4105</v>
      </c>
      <c r="S750" t="s">
        <v>4106</v>
      </c>
      <c r="T750">
        <v>308</v>
      </c>
      <c r="U750" t="s">
        <v>37</v>
      </c>
      <c r="V750" t="s">
        <v>38</v>
      </c>
      <c r="W750" t="s">
        <v>39</v>
      </c>
      <c r="X750">
        <v>60000000</v>
      </c>
      <c r="Y750">
        <v>2004</v>
      </c>
      <c r="Z750">
        <v>869</v>
      </c>
      <c r="AA750">
        <v>6.1</v>
      </c>
      <c r="AB750">
        <v>2.35</v>
      </c>
      <c r="AC750">
        <v>0</v>
      </c>
    </row>
    <row r="751" spans="1:29">
      <c r="A751" t="s">
        <v>28</v>
      </c>
      <c r="C751" t="s">
        <v>4107</v>
      </c>
      <c r="D751">
        <v>81</v>
      </c>
      <c r="E751">
        <v>94</v>
      </c>
      <c r="F751">
        <v>32</v>
      </c>
      <c r="G751">
        <v>626</v>
      </c>
      <c r="H751" t="s">
        <v>4108</v>
      </c>
      <c r="I751">
        <v>854</v>
      </c>
      <c r="J751">
        <v>60573641</v>
      </c>
      <c r="K751" t="s">
        <v>3057</v>
      </c>
      <c r="L751" t="s">
        <v>3503</v>
      </c>
      <c r="M751" t="s">
        <v>4109</v>
      </c>
      <c r="N751">
        <v>68406</v>
      </c>
      <c r="O751">
        <v>4530</v>
      </c>
      <c r="P751" t="s">
        <v>4110</v>
      </c>
      <c r="Q751">
        <v>1</v>
      </c>
      <c r="R751" t="s">
        <v>4111</v>
      </c>
      <c r="S751" t="s">
        <v>4112</v>
      </c>
      <c r="T751">
        <v>162</v>
      </c>
      <c r="U751" t="s">
        <v>37</v>
      </c>
      <c r="V751" t="s">
        <v>38</v>
      </c>
      <c r="W751" t="s">
        <v>95</v>
      </c>
      <c r="X751">
        <v>60000000</v>
      </c>
      <c r="Y751">
        <v>1996</v>
      </c>
      <c r="Z751">
        <v>628</v>
      </c>
      <c r="AA751">
        <v>5.4</v>
      </c>
      <c r="AB751">
        <v>1.85</v>
      </c>
      <c r="AC751">
        <v>0</v>
      </c>
    </row>
    <row r="752" spans="1:29">
      <c r="A752" t="s">
        <v>28</v>
      </c>
      <c r="C752" t="s">
        <v>378</v>
      </c>
      <c r="D752">
        <v>242</v>
      </c>
      <c r="E752">
        <v>132</v>
      </c>
      <c r="F752">
        <v>0</v>
      </c>
      <c r="G752">
        <v>160</v>
      </c>
      <c r="H752" t="s">
        <v>3568</v>
      </c>
      <c r="I752">
        <v>366</v>
      </c>
      <c r="J752">
        <v>59035104</v>
      </c>
      <c r="K752" t="s">
        <v>4113</v>
      </c>
      <c r="L752" t="s">
        <v>4114</v>
      </c>
      <c r="M752" t="s">
        <v>4115</v>
      </c>
      <c r="N752">
        <v>244566</v>
      </c>
      <c r="O752">
        <v>1112</v>
      </c>
      <c r="P752" t="s">
        <v>2515</v>
      </c>
      <c r="Q752">
        <v>1</v>
      </c>
      <c r="R752" t="s">
        <v>4116</v>
      </c>
      <c r="S752" t="s">
        <v>4117</v>
      </c>
      <c r="T752">
        <v>597</v>
      </c>
      <c r="U752" t="s">
        <v>37</v>
      </c>
      <c r="V752" t="s">
        <v>38</v>
      </c>
      <c r="W752" t="s">
        <v>39</v>
      </c>
      <c r="X752">
        <v>66000000</v>
      </c>
      <c r="Y752">
        <v>2004</v>
      </c>
      <c r="Z752">
        <v>334</v>
      </c>
      <c r="AA752">
        <v>6.8</v>
      </c>
      <c r="AB752">
        <v>1.85</v>
      </c>
      <c r="AC752">
        <v>0</v>
      </c>
    </row>
    <row r="753" spans="1:29">
      <c r="A753" t="s">
        <v>28</v>
      </c>
      <c r="C753" t="s">
        <v>4118</v>
      </c>
      <c r="D753">
        <v>110</v>
      </c>
      <c r="E753">
        <v>115</v>
      </c>
      <c r="F753">
        <v>234</v>
      </c>
      <c r="G753">
        <v>521</v>
      </c>
      <c r="H753" t="s">
        <v>3654</v>
      </c>
      <c r="I753">
        <v>3000</v>
      </c>
      <c r="J753">
        <v>56702901</v>
      </c>
      <c r="K753" t="s">
        <v>3409</v>
      </c>
      <c r="L753" t="s">
        <v>1689</v>
      </c>
      <c r="M753" t="s">
        <v>4119</v>
      </c>
      <c r="N753">
        <v>23302</v>
      </c>
      <c r="O753">
        <v>4713</v>
      </c>
      <c r="P753" t="s">
        <v>2213</v>
      </c>
      <c r="Q753">
        <v>1</v>
      </c>
      <c r="R753" t="s">
        <v>4120</v>
      </c>
      <c r="S753" t="s">
        <v>4121</v>
      </c>
      <c r="T753">
        <v>181</v>
      </c>
      <c r="U753" t="s">
        <v>37</v>
      </c>
      <c r="V753" t="s">
        <v>38</v>
      </c>
      <c r="W753" t="s">
        <v>39</v>
      </c>
      <c r="X753">
        <v>60000000</v>
      </c>
      <c r="Y753">
        <v>1998</v>
      </c>
      <c r="Z753">
        <v>552</v>
      </c>
      <c r="AA753">
        <v>6.5</v>
      </c>
      <c r="AB753">
        <v>2.35</v>
      </c>
      <c r="AC753">
        <v>1000</v>
      </c>
    </row>
    <row r="754" spans="1:29">
      <c r="A754" t="s">
        <v>28</v>
      </c>
      <c r="C754" t="s">
        <v>4122</v>
      </c>
      <c r="D754">
        <v>328</v>
      </c>
      <c r="E754">
        <v>92</v>
      </c>
      <c r="F754">
        <v>28</v>
      </c>
      <c r="G754">
        <v>586</v>
      </c>
      <c r="H754" t="s">
        <v>573</v>
      </c>
      <c r="I754">
        <v>10000</v>
      </c>
      <c r="J754">
        <v>55994557</v>
      </c>
      <c r="K754" t="s">
        <v>271</v>
      </c>
      <c r="L754" t="s">
        <v>2456</v>
      </c>
      <c r="M754" t="s">
        <v>4123</v>
      </c>
      <c r="N754">
        <v>72287</v>
      </c>
      <c r="O754">
        <v>13597</v>
      </c>
      <c r="P754" t="s">
        <v>4124</v>
      </c>
      <c r="Q754">
        <v>0</v>
      </c>
      <c r="R754" t="s">
        <v>4125</v>
      </c>
      <c r="S754" t="s">
        <v>4126</v>
      </c>
      <c r="T754">
        <v>176</v>
      </c>
      <c r="U754" t="s">
        <v>37</v>
      </c>
      <c r="V754" t="s">
        <v>38</v>
      </c>
      <c r="W754" t="s">
        <v>95</v>
      </c>
      <c r="X754">
        <v>60000000</v>
      </c>
      <c r="Y754">
        <v>2012</v>
      </c>
      <c r="Z754">
        <v>884</v>
      </c>
      <c r="AA754">
        <v>7</v>
      </c>
      <c r="AB754">
        <v>2.35</v>
      </c>
      <c r="AC754">
        <v>12000</v>
      </c>
    </row>
    <row r="755" spans="1:29">
      <c r="A755" t="s">
        <v>28</v>
      </c>
      <c r="C755" t="s">
        <v>3516</v>
      </c>
      <c r="D755">
        <v>83</v>
      </c>
      <c r="E755">
        <v>124</v>
      </c>
      <c r="F755">
        <v>105</v>
      </c>
      <c r="G755">
        <v>460</v>
      </c>
      <c r="H755" t="s">
        <v>977</v>
      </c>
      <c r="I755">
        <v>24000</v>
      </c>
      <c r="J755">
        <v>54910560</v>
      </c>
      <c r="K755" t="s">
        <v>3336</v>
      </c>
      <c r="L755" t="s">
        <v>82</v>
      </c>
      <c r="M755" t="s">
        <v>4127</v>
      </c>
      <c r="N755">
        <v>88225</v>
      </c>
      <c r="O755">
        <v>38227</v>
      </c>
      <c r="P755" t="s">
        <v>4128</v>
      </c>
      <c r="Q755">
        <v>0</v>
      </c>
      <c r="R755" t="s">
        <v>4129</v>
      </c>
      <c r="S755" t="s">
        <v>4130</v>
      </c>
      <c r="T755">
        <v>227</v>
      </c>
      <c r="U755" t="s">
        <v>37</v>
      </c>
      <c r="V755" t="s">
        <v>38</v>
      </c>
      <c r="W755" t="s">
        <v>585</v>
      </c>
      <c r="X755">
        <v>60000000</v>
      </c>
      <c r="Y755">
        <v>1997</v>
      </c>
      <c r="Z755">
        <v>13000</v>
      </c>
      <c r="AA755">
        <v>6.3</v>
      </c>
      <c r="AB755">
        <v>2.35</v>
      </c>
      <c r="AC755">
        <v>0</v>
      </c>
    </row>
    <row r="756" spans="1:29">
      <c r="A756" t="s">
        <v>28</v>
      </c>
      <c r="C756" t="s">
        <v>1340</v>
      </c>
      <c r="D756">
        <v>196</v>
      </c>
      <c r="E756">
        <v>119</v>
      </c>
      <c r="F756">
        <v>610</v>
      </c>
      <c r="G756">
        <v>716</v>
      </c>
      <c r="H756" t="s">
        <v>1045</v>
      </c>
      <c r="I756">
        <v>834</v>
      </c>
      <c r="J756">
        <v>53789313</v>
      </c>
      <c r="K756" t="s">
        <v>1644</v>
      </c>
      <c r="L756" t="s">
        <v>1708</v>
      </c>
      <c r="M756" t="s">
        <v>4131</v>
      </c>
      <c r="N756">
        <v>89816</v>
      </c>
      <c r="O756">
        <v>3637</v>
      </c>
      <c r="P756" t="s">
        <v>729</v>
      </c>
      <c r="Q756">
        <v>0</v>
      </c>
      <c r="R756" t="s">
        <v>4132</v>
      </c>
      <c r="S756" t="s">
        <v>4133</v>
      </c>
      <c r="T756">
        <v>347</v>
      </c>
      <c r="U756" t="s">
        <v>37</v>
      </c>
      <c r="V756" t="s">
        <v>38</v>
      </c>
      <c r="W756" t="s">
        <v>39</v>
      </c>
      <c r="X756">
        <v>60000000</v>
      </c>
      <c r="Y756">
        <v>2003</v>
      </c>
      <c r="Z756">
        <v>780</v>
      </c>
      <c r="AA756">
        <v>6.3</v>
      </c>
      <c r="AB756">
        <v>2.35</v>
      </c>
      <c r="AC756">
        <v>0</v>
      </c>
    </row>
    <row r="757" spans="1:29">
      <c r="A757" t="s">
        <v>28</v>
      </c>
      <c r="C757" t="s">
        <v>4134</v>
      </c>
      <c r="D757">
        <v>34</v>
      </c>
      <c r="E757">
        <v>124</v>
      </c>
      <c r="F757">
        <v>50</v>
      </c>
      <c r="G757">
        <v>672</v>
      </c>
      <c r="H757" t="s">
        <v>4135</v>
      </c>
      <c r="I757">
        <v>1000</v>
      </c>
      <c r="J757">
        <v>51045801</v>
      </c>
      <c r="K757" t="s">
        <v>214</v>
      </c>
      <c r="L757" t="s">
        <v>308</v>
      </c>
      <c r="M757" t="s">
        <v>4136</v>
      </c>
      <c r="N757">
        <v>11370</v>
      </c>
      <c r="O757">
        <v>3653</v>
      </c>
      <c r="P757" t="s">
        <v>2435</v>
      </c>
      <c r="Q757">
        <v>2</v>
      </c>
      <c r="R757" t="s">
        <v>4137</v>
      </c>
      <c r="S757" t="s">
        <v>4138</v>
      </c>
      <c r="T757">
        <v>54</v>
      </c>
      <c r="U757" t="s">
        <v>37</v>
      </c>
      <c r="V757" t="s">
        <v>38</v>
      </c>
      <c r="W757" t="s">
        <v>39</v>
      </c>
      <c r="X757">
        <v>60000000</v>
      </c>
      <c r="Y757">
        <v>1996</v>
      </c>
      <c r="Z757">
        <v>944</v>
      </c>
      <c r="AA757">
        <v>6.1</v>
      </c>
      <c r="AB757">
        <v>1.85</v>
      </c>
      <c r="AC757">
        <v>829</v>
      </c>
    </row>
    <row r="758" spans="1:29">
      <c r="A758" t="s">
        <v>28</v>
      </c>
      <c r="C758" t="s">
        <v>4139</v>
      </c>
      <c r="D758">
        <v>118</v>
      </c>
      <c r="E758">
        <v>93</v>
      </c>
      <c r="F758">
        <v>18</v>
      </c>
      <c r="G758">
        <v>903</v>
      </c>
      <c r="H758" t="s">
        <v>902</v>
      </c>
      <c r="I758">
        <v>9000</v>
      </c>
      <c r="J758">
        <v>50818750</v>
      </c>
      <c r="K758" t="s">
        <v>271</v>
      </c>
      <c r="L758" t="s">
        <v>1205</v>
      </c>
      <c r="M758" t="s">
        <v>4140</v>
      </c>
      <c r="N758">
        <v>31209</v>
      </c>
      <c r="O758">
        <v>13403</v>
      </c>
      <c r="P758" t="s">
        <v>122</v>
      </c>
      <c r="Q758">
        <v>0</v>
      </c>
      <c r="R758" t="s">
        <v>4141</v>
      </c>
      <c r="S758" t="s">
        <v>4142</v>
      </c>
      <c r="T758">
        <v>106</v>
      </c>
      <c r="U758" t="s">
        <v>37</v>
      </c>
      <c r="V758" t="s">
        <v>56</v>
      </c>
      <c r="W758" t="s">
        <v>277</v>
      </c>
      <c r="X758">
        <v>60000000</v>
      </c>
      <c r="Y758">
        <v>2008</v>
      </c>
      <c r="Z758">
        <v>2000</v>
      </c>
      <c r="AA758">
        <v>6.1</v>
      </c>
      <c r="AB758">
        <v>2.35</v>
      </c>
      <c r="AC758">
        <v>0</v>
      </c>
    </row>
    <row r="759" spans="1:29">
      <c r="A759" t="s">
        <v>28</v>
      </c>
      <c r="D759">
        <v>8</v>
      </c>
      <c r="E759">
        <v>22</v>
      </c>
      <c r="G759">
        <v>402</v>
      </c>
      <c r="H759" t="s">
        <v>4143</v>
      </c>
      <c r="I759">
        <v>732</v>
      </c>
      <c r="K759" t="s">
        <v>1681</v>
      </c>
      <c r="L759" t="s">
        <v>4144</v>
      </c>
      <c r="M759" t="s">
        <v>4145</v>
      </c>
      <c r="N759">
        <v>26404</v>
      </c>
      <c r="O759">
        <v>2064</v>
      </c>
      <c r="P759" t="s">
        <v>4146</v>
      </c>
      <c r="Q759">
        <v>3</v>
      </c>
      <c r="R759" t="s">
        <v>4147</v>
      </c>
      <c r="S759" t="s">
        <v>4148</v>
      </c>
      <c r="T759">
        <v>41</v>
      </c>
      <c r="U759" t="s">
        <v>37</v>
      </c>
      <c r="V759" t="s">
        <v>38</v>
      </c>
      <c r="W759" t="s">
        <v>1568</v>
      </c>
      <c r="Z759">
        <v>607</v>
      </c>
      <c r="AA759">
        <v>7.3</v>
      </c>
      <c r="AB759">
        <v>1.78</v>
      </c>
      <c r="AC759">
        <v>0</v>
      </c>
    </row>
    <row r="760" spans="1:29">
      <c r="A760" t="s">
        <v>28</v>
      </c>
      <c r="C760" t="s">
        <v>4149</v>
      </c>
      <c r="D760">
        <v>81</v>
      </c>
      <c r="E760">
        <v>98</v>
      </c>
      <c r="F760">
        <v>11</v>
      </c>
      <c r="G760">
        <v>107</v>
      </c>
      <c r="H760" t="s">
        <v>1837</v>
      </c>
      <c r="I760">
        <v>966</v>
      </c>
      <c r="J760">
        <v>50189179</v>
      </c>
      <c r="K760" t="s">
        <v>1904</v>
      </c>
      <c r="L760" t="s">
        <v>3897</v>
      </c>
      <c r="M760" t="s">
        <v>4150</v>
      </c>
      <c r="N760">
        <v>61966</v>
      </c>
      <c r="O760">
        <v>2018</v>
      </c>
      <c r="P760" t="s">
        <v>4151</v>
      </c>
      <c r="Q760">
        <v>2</v>
      </c>
      <c r="R760" t="s">
        <v>4152</v>
      </c>
      <c r="S760" t="s">
        <v>4153</v>
      </c>
      <c r="T760">
        <v>207</v>
      </c>
      <c r="U760" t="s">
        <v>37</v>
      </c>
      <c r="V760" t="s">
        <v>38</v>
      </c>
      <c r="W760" t="s">
        <v>39</v>
      </c>
      <c r="X760">
        <v>60000000</v>
      </c>
      <c r="Y760">
        <v>2002</v>
      </c>
      <c r="Z760">
        <v>680</v>
      </c>
      <c r="AA760">
        <v>5.3</v>
      </c>
      <c r="AB760">
        <v>1.85</v>
      </c>
      <c r="AC760">
        <v>797</v>
      </c>
    </row>
    <row r="761" spans="1:29">
      <c r="A761" t="s">
        <v>28</v>
      </c>
      <c r="C761" t="s">
        <v>4154</v>
      </c>
      <c r="D761">
        <v>47</v>
      </c>
      <c r="E761">
        <v>92</v>
      </c>
      <c r="F761">
        <v>14</v>
      </c>
      <c r="G761">
        <v>488</v>
      </c>
      <c r="H761" t="s">
        <v>4155</v>
      </c>
      <c r="I761">
        <v>789</v>
      </c>
      <c r="J761">
        <v>50024083</v>
      </c>
      <c r="K761" t="s">
        <v>59</v>
      </c>
      <c r="L761" t="s">
        <v>4156</v>
      </c>
      <c r="M761" t="s">
        <v>4157</v>
      </c>
      <c r="N761">
        <v>35918</v>
      </c>
      <c r="O761">
        <v>2318</v>
      </c>
      <c r="P761" t="s">
        <v>4158</v>
      </c>
      <c r="Q761">
        <v>1</v>
      </c>
      <c r="R761" t="s">
        <v>4159</v>
      </c>
      <c r="S761" t="s">
        <v>4160</v>
      </c>
      <c r="T761">
        <v>126</v>
      </c>
      <c r="U761" t="s">
        <v>37</v>
      </c>
      <c r="V761" t="s">
        <v>38</v>
      </c>
      <c r="W761" t="s">
        <v>585</v>
      </c>
      <c r="X761">
        <v>60000000</v>
      </c>
      <c r="Y761">
        <v>1995</v>
      </c>
      <c r="Z761">
        <v>520</v>
      </c>
      <c r="AA761">
        <v>5.4</v>
      </c>
      <c r="AB761">
        <v>1.85</v>
      </c>
      <c r="AC761">
        <v>1000</v>
      </c>
    </row>
    <row r="762" spans="1:29">
      <c r="A762" t="s">
        <v>28</v>
      </c>
      <c r="C762" t="s">
        <v>857</v>
      </c>
      <c r="D762">
        <v>313</v>
      </c>
      <c r="E762">
        <v>105</v>
      </c>
      <c r="F762">
        <v>0</v>
      </c>
      <c r="G762">
        <v>288</v>
      </c>
      <c r="H762" t="s">
        <v>943</v>
      </c>
      <c r="I762">
        <v>539</v>
      </c>
      <c r="J762">
        <v>50549107</v>
      </c>
      <c r="K762" t="s">
        <v>923</v>
      </c>
      <c r="L762" t="s">
        <v>4161</v>
      </c>
      <c r="M762" t="s">
        <v>4162</v>
      </c>
      <c r="N762">
        <v>99035</v>
      </c>
      <c r="O762">
        <v>1411</v>
      </c>
      <c r="P762" t="s">
        <v>4163</v>
      </c>
      <c r="Q762">
        <v>3</v>
      </c>
      <c r="R762" t="s">
        <v>4164</v>
      </c>
      <c r="S762" t="s">
        <v>4165</v>
      </c>
      <c r="T762">
        <v>289</v>
      </c>
      <c r="U762" t="s">
        <v>37</v>
      </c>
      <c r="V762" t="s">
        <v>38</v>
      </c>
      <c r="W762" t="s">
        <v>39</v>
      </c>
      <c r="X762">
        <v>60000000</v>
      </c>
      <c r="Y762">
        <v>2014</v>
      </c>
      <c r="Z762">
        <v>394</v>
      </c>
      <c r="AA762">
        <v>6.2</v>
      </c>
      <c r="AB762">
        <v>2.35</v>
      </c>
      <c r="AC762">
        <v>17000</v>
      </c>
    </row>
    <row r="763" spans="1:29">
      <c r="A763" t="s">
        <v>28</v>
      </c>
      <c r="C763" t="s">
        <v>4166</v>
      </c>
      <c r="D763">
        <v>315</v>
      </c>
      <c r="E763">
        <v>124</v>
      </c>
      <c r="F763">
        <v>737</v>
      </c>
      <c r="G763">
        <v>14000</v>
      </c>
      <c r="H763" t="s">
        <v>1746</v>
      </c>
      <c r="I763">
        <v>34000</v>
      </c>
      <c r="J763">
        <v>56443482</v>
      </c>
      <c r="K763" t="s">
        <v>4167</v>
      </c>
      <c r="L763" t="s">
        <v>347</v>
      </c>
      <c r="M763" t="s">
        <v>4168</v>
      </c>
      <c r="N763">
        <v>75329</v>
      </c>
      <c r="O763">
        <v>75793</v>
      </c>
      <c r="P763" t="s">
        <v>654</v>
      </c>
      <c r="Q763">
        <v>3</v>
      </c>
      <c r="R763" t="s">
        <v>4169</v>
      </c>
      <c r="S763" t="s">
        <v>4170</v>
      </c>
      <c r="T763">
        <v>256</v>
      </c>
      <c r="U763" t="s">
        <v>37</v>
      </c>
      <c r="V763" t="s">
        <v>38</v>
      </c>
      <c r="W763" t="s">
        <v>39</v>
      </c>
      <c r="X763">
        <v>60000000</v>
      </c>
      <c r="Y763">
        <v>2015</v>
      </c>
      <c r="Z763">
        <v>22000</v>
      </c>
      <c r="AA763">
        <v>6.6</v>
      </c>
      <c r="AB763">
        <v>1.85</v>
      </c>
      <c r="AC763">
        <v>24000</v>
      </c>
    </row>
    <row r="764" spans="1:29">
      <c r="A764" t="s">
        <v>28</v>
      </c>
      <c r="C764" t="s">
        <v>4171</v>
      </c>
      <c r="D764">
        <v>225</v>
      </c>
      <c r="E764">
        <v>99</v>
      </c>
      <c r="F764">
        <v>24</v>
      </c>
      <c r="G764">
        <v>864</v>
      </c>
      <c r="H764" t="s">
        <v>3373</v>
      </c>
      <c r="I764">
        <v>18000</v>
      </c>
      <c r="J764">
        <v>62401264</v>
      </c>
      <c r="K764" t="s">
        <v>464</v>
      </c>
      <c r="L764" t="s">
        <v>641</v>
      </c>
      <c r="M764" t="s">
        <v>4172</v>
      </c>
      <c r="N764">
        <v>69484</v>
      </c>
      <c r="O764">
        <v>20276</v>
      </c>
      <c r="P764" t="s">
        <v>4173</v>
      </c>
      <c r="Q764">
        <v>3</v>
      </c>
      <c r="R764" t="s">
        <v>4174</v>
      </c>
      <c r="S764" t="s">
        <v>4175</v>
      </c>
      <c r="T764">
        <v>323</v>
      </c>
      <c r="U764" t="s">
        <v>37</v>
      </c>
      <c r="V764" t="s">
        <v>56</v>
      </c>
      <c r="W764" t="s">
        <v>585</v>
      </c>
      <c r="X764">
        <v>60000000</v>
      </c>
      <c r="Y764">
        <v>2016</v>
      </c>
      <c r="Z764">
        <v>992</v>
      </c>
      <c r="AA764">
        <v>5.9</v>
      </c>
      <c r="AB764">
        <v>2.35</v>
      </c>
      <c r="AC764">
        <v>28000</v>
      </c>
    </row>
    <row r="765" spans="1:29">
      <c r="A765" t="s">
        <v>28</v>
      </c>
      <c r="C765" t="s">
        <v>4176</v>
      </c>
      <c r="D765">
        <v>223</v>
      </c>
      <c r="E765">
        <v>116</v>
      </c>
      <c r="F765">
        <v>0</v>
      </c>
      <c r="G765">
        <v>672</v>
      </c>
      <c r="H765" t="s">
        <v>1870</v>
      </c>
      <c r="I765">
        <v>1000</v>
      </c>
      <c r="J765">
        <v>47748610</v>
      </c>
      <c r="K765" t="s">
        <v>4177</v>
      </c>
      <c r="L765" t="s">
        <v>4178</v>
      </c>
      <c r="M765" t="s">
        <v>4179</v>
      </c>
      <c r="N765">
        <v>170179</v>
      </c>
      <c r="O765">
        <v>3090</v>
      </c>
      <c r="P765" t="s">
        <v>2435</v>
      </c>
      <c r="Q765">
        <v>0</v>
      </c>
      <c r="R765" t="s">
        <v>4180</v>
      </c>
      <c r="S765" t="s">
        <v>4181</v>
      </c>
      <c r="T765">
        <v>656</v>
      </c>
      <c r="U765" t="s">
        <v>37</v>
      </c>
      <c r="V765" t="s">
        <v>38</v>
      </c>
      <c r="W765" t="s">
        <v>585</v>
      </c>
      <c r="X765">
        <v>75000000</v>
      </c>
      <c r="Y765">
        <v>1997</v>
      </c>
      <c r="Z765">
        <v>720</v>
      </c>
      <c r="AA765">
        <v>6.3</v>
      </c>
      <c r="AB765">
        <v>2.35</v>
      </c>
      <c r="AC765">
        <v>0</v>
      </c>
    </row>
    <row r="766" spans="1:29">
      <c r="A766" t="s">
        <v>28</v>
      </c>
      <c r="C766" t="s">
        <v>3098</v>
      </c>
      <c r="D766">
        <v>198</v>
      </c>
      <c r="E766">
        <v>124</v>
      </c>
      <c r="F766">
        <v>845</v>
      </c>
      <c r="G766">
        <v>295</v>
      </c>
      <c r="H766" t="s">
        <v>4182</v>
      </c>
      <c r="I766">
        <v>650</v>
      </c>
      <c r="J766">
        <v>46975183</v>
      </c>
      <c r="K766" t="s">
        <v>1120</v>
      </c>
      <c r="L766" t="s">
        <v>4183</v>
      </c>
      <c r="M766" t="s">
        <v>4184</v>
      </c>
      <c r="N766">
        <v>256213</v>
      </c>
      <c r="O766">
        <v>1640</v>
      </c>
      <c r="P766" t="s">
        <v>4185</v>
      </c>
      <c r="Q766">
        <v>0</v>
      </c>
      <c r="R766" t="s">
        <v>4186</v>
      </c>
      <c r="S766" t="s">
        <v>4187</v>
      </c>
      <c r="T766">
        <v>338</v>
      </c>
      <c r="U766" t="s">
        <v>37</v>
      </c>
      <c r="V766" t="s">
        <v>38</v>
      </c>
      <c r="W766" t="s">
        <v>585</v>
      </c>
      <c r="X766">
        <v>61000000</v>
      </c>
      <c r="Y766">
        <v>2007</v>
      </c>
      <c r="Z766">
        <v>467</v>
      </c>
      <c r="AA766">
        <v>7.2</v>
      </c>
      <c r="AB766">
        <v>2.35</v>
      </c>
      <c r="AC766">
        <v>0</v>
      </c>
    </row>
    <row r="767" spans="1:29">
      <c r="A767" t="s">
        <v>28</v>
      </c>
      <c r="C767" t="s">
        <v>4188</v>
      </c>
      <c r="D767">
        <v>219</v>
      </c>
      <c r="E767">
        <v>96</v>
      </c>
      <c r="F767">
        <v>7</v>
      </c>
      <c r="G767">
        <v>642</v>
      </c>
      <c r="H767" t="s">
        <v>3856</v>
      </c>
      <c r="I767">
        <v>874</v>
      </c>
      <c r="J767">
        <v>50807639</v>
      </c>
      <c r="K767" t="s">
        <v>271</v>
      </c>
      <c r="L767" t="s">
        <v>4189</v>
      </c>
      <c r="M767" t="s">
        <v>4190</v>
      </c>
      <c r="N767">
        <v>40883</v>
      </c>
      <c r="O767">
        <v>3151</v>
      </c>
      <c r="P767" t="s">
        <v>4191</v>
      </c>
      <c r="Q767">
        <v>3</v>
      </c>
      <c r="R767" t="s">
        <v>4192</v>
      </c>
      <c r="S767" t="s">
        <v>4193</v>
      </c>
      <c r="T767">
        <v>122</v>
      </c>
      <c r="U767" t="s">
        <v>37</v>
      </c>
      <c r="V767" t="s">
        <v>38</v>
      </c>
      <c r="W767" t="s">
        <v>95</v>
      </c>
      <c r="X767">
        <v>60000000</v>
      </c>
      <c r="Y767">
        <v>2014</v>
      </c>
      <c r="Z767">
        <v>668</v>
      </c>
      <c r="AA767">
        <v>6.8</v>
      </c>
      <c r="AB767">
        <v>1.85</v>
      </c>
      <c r="AC767">
        <v>11000</v>
      </c>
    </row>
    <row r="768" spans="1:29">
      <c r="A768" t="s">
        <v>28</v>
      </c>
      <c r="C768" t="s">
        <v>4194</v>
      </c>
      <c r="D768">
        <v>92</v>
      </c>
      <c r="E768">
        <v>104</v>
      </c>
      <c r="F768">
        <v>165</v>
      </c>
      <c r="G768">
        <v>944</v>
      </c>
      <c r="H768" t="s">
        <v>4195</v>
      </c>
      <c r="I768">
        <v>1000</v>
      </c>
      <c r="J768">
        <v>46611204</v>
      </c>
      <c r="K768" t="s">
        <v>2490</v>
      </c>
      <c r="L768" t="s">
        <v>2141</v>
      </c>
      <c r="M768" t="s">
        <v>4196</v>
      </c>
      <c r="N768">
        <v>55749</v>
      </c>
      <c r="O768">
        <v>4294</v>
      </c>
      <c r="P768" t="s">
        <v>4135</v>
      </c>
      <c r="Q768">
        <v>1</v>
      </c>
      <c r="R768" t="s">
        <v>4197</v>
      </c>
      <c r="S768" t="s">
        <v>4198</v>
      </c>
      <c r="T768">
        <v>257</v>
      </c>
      <c r="U768" t="s">
        <v>37</v>
      </c>
      <c r="V768" t="s">
        <v>38</v>
      </c>
      <c r="W768" t="s">
        <v>39</v>
      </c>
      <c r="X768">
        <v>48000000</v>
      </c>
      <c r="Y768">
        <v>1998</v>
      </c>
      <c r="Z768">
        <v>967</v>
      </c>
      <c r="AA768">
        <v>6.1</v>
      </c>
      <c r="AB768">
        <v>2.35</v>
      </c>
      <c r="AC768">
        <v>0</v>
      </c>
    </row>
    <row r="769" spans="1:29">
      <c r="A769" t="s">
        <v>28</v>
      </c>
      <c r="C769" t="s">
        <v>2099</v>
      </c>
      <c r="D769">
        <v>435</v>
      </c>
      <c r="E769">
        <v>100</v>
      </c>
      <c r="F769">
        <v>97</v>
      </c>
      <c r="G769">
        <v>2000</v>
      </c>
      <c r="H769" t="s">
        <v>1249</v>
      </c>
      <c r="I769">
        <v>11000</v>
      </c>
      <c r="J769">
        <v>257756197</v>
      </c>
      <c r="K769" t="s">
        <v>1035</v>
      </c>
      <c r="L769" t="s">
        <v>466</v>
      </c>
      <c r="M769" t="s">
        <v>4199</v>
      </c>
      <c r="N769">
        <v>246698</v>
      </c>
      <c r="O769">
        <v>22128</v>
      </c>
      <c r="P769" t="s">
        <v>4200</v>
      </c>
      <c r="Q769">
        <v>0</v>
      </c>
      <c r="R769" t="s">
        <v>4201</v>
      </c>
      <c r="S769" t="s">
        <v>4202</v>
      </c>
      <c r="T769">
        <v>471</v>
      </c>
      <c r="U769" t="s">
        <v>37</v>
      </c>
      <c r="V769" t="s">
        <v>370</v>
      </c>
      <c r="W769" t="s">
        <v>95</v>
      </c>
      <c r="X769">
        <v>60000000</v>
      </c>
      <c r="Y769">
        <v>2014</v>
      </c>
      <c r="Z769">
        <v>8000</v>
      </c>
      <c r="AA769">
        <v>7.8</v>
      </c>
      <c r="AB769">
        <v>2.35</v>
      </c>
      <c r="AC769">
        <v>64000</v>
      </c>
    </row>
    <row r="770" spans="1:29">
      <c r="A770" t="s">
        <v>28</v>
      </c>
      <c r="C770" t="s">
        <v>4203</v>
      </c>
      <c r="D770">
        <v>111</v>
      </c>
      <c r="E770">
        <v>115</v>
      </c>
      <c r="F770">
        <v>11</v>
      </c>
      <c r="G770">
        <v>642</v>
      </c>
      <c r="H770" t="s">
        <v>862</v>
      </c>
      <c r="I770">
        <v>1000</v>
      </c>
      <c r="J770">
        <v>48472213</v>
      </c>
      <c r="K770" t="s">
        <v>1752</v>
      </c>
      <c r="L770" t="s">
        <v>4204</v>
      </c>
      <c r="M770" t="s">
        <v>4205</v>
      </c>
      <c r="N770">
        <v>51252</v>
      </c>
      <c r="O770">
        <v>4305</v>
      </c>
      <c r="P770" t="s">
        <v>4206</v>
      </c>
      <c r="Q770">
        <v>2</v>
      </c>
      <c r="R770" t="s">
        <v>4207</v>
      </c>
      <c r="S770" t="s">
        <v>4208</v>
      </c>
      <c r="T770">
        <v>156</v>
      </c>
      <c r="U770" t="s">
        <v>37</v>
      </c>
      <c r="V770" t="s">
        <v>38</v>
      </c>
      <c r="W770" t="s">
        <v>39</v>
      </c>
      <c r="X770">
        <v>45000000</v>
      </c>
      <c r="Y770">
        <v>2005</v>
      </c>
      <c r="Z770">
        <v>759</v>
      </c>
      <c r="AA770">
        <v>5</v>
      </c>
      <c r="AB770">
        <v>2.35</v>
      </c>
      <c r="AC770">
        <v>621</v>
      </c>
    </row>
    <row r="771" spans="1:29">
      <c r="A771" t="s">
        <v>28</v>
      </c>
      <c r="C771" t="s">
        <v>3613</v>
      </c>
      <c r="D771">
        <v>138</v>
      </c>
      <c r="E771">
        <v>101</v>
      </c>
      <c r="F771">
        <v>38</v>
      </c>
      <c r="G771">
        <v>11000</v>
      </c>
      <c r="H771" t="s">
        <v>641</v>
      </c>
      <c r="I771">
        <v>23000</v>
      </c>
      <c r="J771">
        <v>43060566</v>
      </c>
      <c r="K771" t="s">
        <v>262</v>
      </c>
      <c r="L771" t="s">
        <v>58</v>
      </c>
      <c r="M771" t="s">
        <v>4209</v>
      </c>
      <c r="N771">
        <v>107859</v>
      </c>
      <c r="O771">
        <v>53024</v>
      </c>
      <c r="P771" t="s">
        <v>660</v>
      </c>
      <c r="Q771">
        <v>0</v>
      </c>
      <c r="R771" t="s">
        <v>4210</v>
      </c>
      <c r="S771" t="s">
        <v>4211</v>
      </c>
      <c r="T771">
        <v>569</v>
      </c>
      <c r="U771" t="s">
        <v>37</v>
      </c>
      <c r="V771" t="s">
        <v>38</v>
      </c>
      <c r="W771" t="s">
        <v>39</v>
      </c>
      <c r="X771">
        <v>60000000</v>
      </c>
      <c r="Y771">
        <v>2002</v>
      </c>
      <c r="Z771">
        <v>18000</v>
      </c>
      <c r="AA771">
        <v>6.2</v>
      </c>
      <c r="AB771">
        <v>2.35</v>
      </c>
      <c r="AC771">
        <v>0</v>
      </c>
    </row>
    <row r="772" spans="1:29">
      <c r="A772" t="s">
        <v>28</v>
      </c>
      <c r="C772" t="s">
        <v>4212</v>
      </c>
      <c r="D772">
        <v>415</v>
      </c>
      <c r="E772">
        <v>113</v>
      </c>
      <c r="F772">
        <v>181</v>
      </c>
      <c r="G772">
        <v>300</v>
      </c>
      <c r="H772" t="s">
        <v>3508</v>
      </c>
      <c r="I772">
        <v>33000</v>
      </c>
      <c r="J772">
        <v>45996718</v>
      </c>
      <c r="K772" t="s">
        <v>464</v>
      </c>
      <c r="L772" t="s">
        <v>4213</v>
      </c>
      <c r="M772" t="s">
        <v>4214</v>
      </c>
      <c r="N772">
        <v>173530</v>
      </c>
      <c r="O772">
        <v>34738</v>
      </c>
      <c r="P772" t="s">
        <v>4215</v>
      </c>
      <c r="Q772">
        <v>3</v>
      </c>
      <c r="R772" t="s">
        <v>4216</v>
      </c>
      <c r="S772" t="s">
        <v>4217</v>
      </c>
      <c r="T772">
        <v>264</v>
      </c>
      <c r="U772" t="s">
        <v>37</v>
      </c>
      <c r="V772" t="s">
        <v>38</v>
      </c>
      <c r="W772" t="s">
        <v>585</v>
      </c>
      <c r="X772">
        <v>60000000</v>
      </c>
      <c r="Y772">
        <v>2013</v>
      </c>
      <c r="Z772">
        <v>301</v>
      </c>
      <c r="AA772">
        <v>6.7</v>
      </c>
      <c r="AB772">
        <v>2.35</v>
      </c>
      <c r="AC772">
        <v>40000</v>
      </c>
    </row>
    <row r="773" spans="1:29">
      <c r="A773" t="s">
        <v>28</v>
      </c>
      <c r="C773" t="s">
        <v>4218</v>
      </c>
      <c r="D773">
        <v>170</v>
      </c>
      <c r="E773">
        <v>100</v>
      </c>
      <c r="F773">
        <v>11000</v>
      </c>
      <c r="G773">
        <v>485</v>
      </c>
      <c r="H773" t="s">
        <v>430</v>
      </c>
      <c r="I773">
        <v>10000</v>
      </c>
      <c r="J773">
        <v>43337279</v>
      </c>
      <c r="K773" t="s">
        <v>4219</v>
      </c>
      <c r="L773" t="s">
        <v>300</v>
      </c>
      <c r="M773" t="s">
        <v>4220</v>
      </c>
      <c r="N773">
        <v>76770</v>
      </c>
      <c r="O773">
        <v>12258</v>
      </c>
      <c r="P773" t="s">
        <v>4221</v>
      </c>
      <c r="Q773">
        <v>2</v>
      </c>
      <c r="R773" t="s">
        <v>4222</v>
      </c>
      <c r="S773" t="s">
        <v>4223</v>
      </c>
      <c r="T773">
        <v>203</v>
      </c>
      <c r="U773" t="s">
        <v>37</v>
      </c>
      <c r="V773" t="s">
        <v>38</v>
      </c>
      <c r="W773" t="s">
        <v>39</v>
      </c>
      <c r="X773">
        <v>60000000</v>
      </c>
      <c r="Y773">
        <v>2009</v>
      </c>
      <c r="Z773">
        <v>1000</v>
      </c>
      <c r="AA773">
        <v>4.9000000000000004</v>
      </c>
      <c r="AB773">
        <v>1.85</v>
      </c>
      <c r="AC773">
        <v>0</v>
      </c>
    </row>
    <row r="774" spans="1:29">
      <c r="A774" t="s">
        <v>28</v>
      </c>
      <c r="C774" t="s">
        <v>3694</v>
      </c>
      <c r="D774">
        <v>306</v>
      </c>
      <c r="E774">
        <v>134</v>
      </c>
      <c r="F774">
        <v>16000</v>
      </c>
      <c r="G774">
        <v>204</v>
      </c>
      <c r="H774" t="s">
        <v>466</v>
      </c>
      <c r="I774">
        <v>13000</v>
      </c>
      <c r="J774">
        <v>37479778</v>
      </c>
      <c r="K774" t="s">
        <v>4224</v>
      </c>
      <c r="L774" t="s">
        <v>1157</v>
      </c>
      <c r="M774" t="s">
        <v>4225</v>
      </c>
      <c r="N774">
        <v>124222</v>
      </c>
      <c r="O774">
        <v>24458</v>
      </c>
      <c r="P774" t="s">
        <v>4226</v>
      </c>
      <c r="Q774">
        <v>1</v>
      </c>
      <c r="R774" t="s">
        <v>4227</v>
      </c>
      <c r="S774" t="s">
        <v>4228</v>
      </c>
      <c r="T774">
        <v>259</v>
      </c>
      <c r="U774" t="s">
        <v>37</v>
      </c>
      <c r="V774" t="s">
        <v>38</v>
      </c>
      <c r="W774" t="s">
        <v>39</v>
      </c>
      <c r="X774">
        <v>60000000</v>
      </c>
      <c r="Y774">
        <v>2009</v>
      </c>
      <c r="Z774">
        <v>11000</v>
      </c>
      <c r="AA774">
        <v>7.4</v>
      </c>
      <c r="AB774">
        <v>2.35</v>
      </c>
      <c r="AC774">
        <v>23000</v>
      </c>
    </row>
    <row r="775" spans="1:29">
      <c r="A775" t="s">
        <v>28</v>
      </c>
      <c r="C775" t="s">
        <v>4229</v>
      </c>
      <c r="D775">
        <v>252</v>
      </c>
      <c r="E775">
        <v>127</v>
      </c>
      <c r="F775">
        <v>162</v>
      </c>
      <c r="G775">
        <v>379</v>
      </c>
      <c r="H775" t="s">
        <v>143</v>
      </c>
      <c r="I775">
        <v>18000</v>
      </c>
      <c r="J775">
        <v>36965395</v>
      </c>
      <c r="K775" t="s">
        <v>2142</v>
      </c>
      <c r="L775" t="s">
        <v>438</v>
      </c>
      <c r="M775" t="s">
        <v>4230</v>
      </c>
      <c r="N775">
        <v>113295</v>
      </c>
      <c r="O775">
        <v>19776</v>
      </c>
      <c r="P775" t="s">
        <v>4231</v>
      </c>
      <c r="Q775">
        <v>3</v>
      </c>
      <c r="R775" t="s">
        <v>4232</v>
      </c>
      <c r="S775" t="s">
        <v>4233</v>
      </c>
      <c r="T775">
        <v>235</v>
      </c>
      <c r="U775" t="s">
        <v>37</v>
      </c>
      <c r="V775" t="s">
        <v>38</v>
      </c>
      <c r="W775" t="s">
        <v>39</v>
      </c>
      <c r="Y775">
        <v>2009</v>
      </c>
      <c r="Z775">
        <v>748</v>
      </c>
      <c r="AA775">
        <v>7.1</v>
      </c>
      <c r="AB775">
        <v>2.35</v>
      </c>
      <c r="AC775">
        <v>0</v>
      </c>
    </row>
    <row r="776" spans="1:29">
      <c r="A776" t="s">
        <v>28</v>
      </c>
      <c r="C776" t="s">
        <v>1318</v>
      </c>
      <c r="D776">
        <v>211</v>
      </c>
      <c r="E776">
        <v>125</v>
      </c>
      <c r="F776">
        <v>209</v>
      </c>
      <c r="G776">
        <v>896</v>
      </c>
      <c r="H776" t="s">
        <v>138</v>
      </c>
      <c r="I776">
        <v>8000</v>
      </c>
      <c r="J776">
        <v>40559930</v>
      </c>
      <c r="K776" t="s">
        <v>4234</v>
      </c>
      <c r="L776" t="s">
        <v>1527</v>
      </c>
      <c r="M776" t="s">
        <v>4235</v>
      </c>
      <c r="N776">
        <v>41727</v>
      </c>
      <c r="O776">
        <v>10623</v>
      </c>
      <c r="P776" t="s">
        <v>4236</v>
      </c>
      <c r="Q776">
        <v>0</v>
      </c>
      <c r="R776" t="s">
        <v>4237</v>
      </c>
      <c r="S776" t="s">
        <v>4238</v>
      </c>
      <c r="T776">
        <v>184</v>
      </c>
      <c r="U776" t="s">
        <v>37</v>
      </c>
      <c r="V776" t="s">
        <v>38</v>
      </c>
      <c r="W776" t="s">
        <v>39</v>
      </c>
      <c r="X776">
        <v>60000000</v>
      </c>
      <c r="Y776">
        <v>2009</v>
      </c>
      <c r="Z776">
        <v>1000</v>
      </c>
      <c r="AA776">
        <v>6.2</v>
      </c>
      <c r="AB776">
        <v>2.35</v>
      </c>
      <c r="AC776">
        <v>0</v>
      </c>
    </row>
    <row r="777" spans="1:29">
      <c r="A777" t="s">
        <v>28</v>
      </c>
      <c r="C777" t="s">
        <v>4239</v>
      </c>
      <c r="D777">
        <v>49</v>
      </c>
      <c r="E777">
        <v>94</v>
      </c>
      <c r="F777">
        <v>80</v>
      </c>
      <c r="G777">
        <v>230</v>
      </c>
      <c r="H777" t="s">
        <v>4240</v>
      </c>
      <c r="I777">
        <v>1000</v>
      </c>
      <c r="J777">
        <v>36830057</v>
      </c>
      <c r="K777" t="s">
        <v>2658</v>
      </c>
      <c r="L777" t="s">
        <v>4241</v>
      </c>
      <c r="M777" t="s">
        <v>4242</v>
      </c>
      <c r="N777">
        <v>10883</v>
      </c>
      <c r="O777">
        <v>2151</v>
      </c>
      <c r="P777" t="s">
        <v>4243</v>
      </c>
      <c r="Q777">
        <v>2</v>
      </c>
      <c r="R777" t="s">
        <v>4244</v>
      </c>
      <c r="S777" t="s">
        <v>4245</v>
      </c>
      <c r="T777">
        <v>73</v>
      </c>
      <c r="U777" t="s">
        <v>37</v>
      </c>
      <c r="V777" t="s">
        <v>38</v>
      </c>
      <c r="W777" t="s">
        <v>95</v>
      </c>
      <c r="X777">
        <v>65000000</v>
      </c>
      <c r="Y777">
        <v>1999</v>
      </c>
      <c r="Z777">
        <v>417</v>
      </c>
      <c r="AA777">
        <v>4.9000000000000004</v>
      </c>
      <c r="AB777">
        <v>1.85</v>
      </c>
      <c r="AC777">
        <v>448</v>
      </c>
    </row>
    <row r="778" spans="1:29">
      <c r="A778" t="s">
        <v>28</v>
      </c>
      <c r="C778" t="s">
        <v>3334</v>
      </c>
      <c r="D778">
        <v>161</v>
      </c>
      <c r="E778">
        <v>107</v>
      </c>
      <c r="F778">
        <v>69</v>
      </c>
      <c r="G778">
        <v>206</v>
      </c>
      <c r="H778" t="s">
        <v>4246</v>
      </c>
      <c r="I778">
        <v>310</v>
      </c>
      <c r="J778">
        <v>36279230</v>
      </c>
      <c r="K778" t="s">
        <v>334</v>
      </c>
      <c r="L778" t="s">
        <v>4247</v>
      </c>
      <c r="M778" t="s">
        <v>4248</v>
      </c>
      <c r="N778">
        <v>42144</v>
      </c>
      <c r="O778">
        <v>1352</v>
      </c>
      <c r="P778" t="s">
        <v>4249</v>
      </c>
      <c r="Q778">
        <v>0</v>
      </c>
      <c r="R778" t="s">
        <v>4250</v>
      </c>
      <c r="S778" t="s">
        <v>4251</v>
      </c>
      <c r="T778">
        <v>213</v>
      </c>
      <c r="U778" t="s">
        <v>37</v>
      </c>
      <c r="V778" t="s">
        <v>38</v>
      </c>
      <c r="W778" t="s">
        <v>39</v>
      </c>
      <c r="X778">
        <v>60000000</v>
      </c>
      <c r="Y778">
        <v>2006</v>
      </c>
      <c r="Z778">
        <v>219</v>
      </c>
      <c r="AA778">
        <v>6.1</v>
      </c>
      <c r="AB778">
        <v>2.35</v>
      </c>
      <c r="AC778">
        <v>690</v>
      </c>
    </row>
    <row r="779" spans="1:29">
      <c r="A779" t="s">
        <v>28</v>
      </c>
      <c r="C779" t="s">
        <v>4252</v>
      </c>
      <c r="D779">
        <v>156</v>
      </c>
      <c r="E779">
        <v>91</v>
      </c>
      <c r="F779">
        <v>2</v>
      </c>
      <c r="G779">
        <v>480</v>
      </c>
      <c r="H779" t="s">
        <v>440</v>
      </c>
      <c r="I779">
        <v>12000</v>
      </c>
      <c r="J779">
        <v>42194060</v>
      </c>
      <c r="K779" t="s">
        <v>621</v>
      </c>
      <c r="L779" t="s">
        <v>1072</v>
      </c>
      <c r="M779" t="s">
        <v>4253</v>
      </c>
      <c r="N779">
        <v>41259</v>
      </c>
      <c r="O779">
        <v>22668</v>
      </c>
      <c r="P779" t="s">
        <v>1550</v>
      </c>
      <c r="Q779">
        <v>1</v>
      </c>
      <c r="R779" t="s">
        <v>4254</v>
      </c>
      <c r="S779" t="s">
        <v>4255</v>
      </c>
      <c r="T779">
        <v>72</v>
      </c>
      <c r="U779" t="s">
        <v>37</v>
      </c>
      <c r="V779" t="s">
        <v>3571</v>
      </c>
      <c r="W779" t="s">
        <v>95</v>
      </c>
      <c r="X779">
        <v>70000000</v>
      </c>
      <c r="Y779">
        <v>2009</v>
      </c>
      <c r="Z779">
        <v>10000</v>
      </c>
      <c r="AA779">
        <v>6.1</v>
      </c>
      <c r="AB779">
        <v>2.35</v>
      </c>
      <c r="AC779">
        <v>0</v>
      </c>
    </row>
    <row r="780" spans="1:29">
      <c r="A780" t="s">
        <v>28</v>
      </c>
      <c r="C780" t="s">
        <v>4256</v>
      </c>
      <c r="D780">
        <v>172</v>
      </c>
      <c r="E780">
        <v>116</v>
      </c>
      <c r="F780">
        <v>53</v>
      </c>
      <c r="G780">
        <v>906</v>
      </c>
      <c r="H780" t="s">
        <v>3377</v>
      </c>
      <c r="I780">
        <v>27000</v>
      </c>
      <c r="J780">
        <v>43119879</v>
      </c>
      <c r="K780" t="s">
        <v>227</v>
      </c>
      <c r="L780" t="s">
        <v>60</v>
      </c>
      <c r="M780" t="s">
        <v>4257</v>
      </c>
      <c r="N780">
        <v>58450</v>
      </c>
      <c r="O780">
        <v>31224</v>
      </c>
      <c r="P780" t="s">
        <v>3376</v>
      </c>
      <c r="Q780">
        <v>0</v>
      </c>
      <c r="R780" t="s">
        <v>4258</v>
      </c>
      <c r="S780" t="s">
        <v>4259</v>
      </c>
      <c r="T780">
        <v>842</v>
      </c>
      <c r="U780" t="s">
        <v>37</v>
      </c>
      <c r="V780" t="s">
        <v>38</v>
      </c>
      <c r="W780" t="s">
        <v>39</v>
      </c>
      <c r="X780">
        <v>60000000</v>
      </c>
      <c r="Y780">
        <v>2002</v>
      </c>
      <c r="Z780">
        <v>1000</v>
      </c>
      <c r="AA780">
        <v>6.4</v>
      </c>
      <c r="AB780">
        <v>2.35</v>
      </c>
      <c r="AC780">
        <v>0</v>
      </c>
    </row>
    <row r="781" spans="1:29">
      <c r="A781" t="s">
        <v>28</v>
      </c>
      <c r="C781" t="s">
        <v>4260</v>
      </c>
      <c r="D781">
        <v>161</v>
      </c>
      <c r="E781">
        <v>100</v>
      </c>
      <c r="F781">
        <v>0</v>
      </c>
      <c r="G781">
        <v>210</v>
      </c>
      <c r="H781" t="s">
        <v>4261</v>
      </c>
      <c r="I781">
        <v>436</v>
      </c>
      <c r="J781">
        <v>35096190</v>
      </c>
      <c r="K781" t="s">
        <v>4262</v>
      </c>
      <c r="L781" t="s">
        <v>806</v>
      </c>
      <c r="M781" t="s">
        <v>4263</v>
      </c>
      <c r="N781">
        <v>76560</v>
      </c>
      <c r="O781">
        <v>1395</v>
      </c>
      <c r="P781" t="s">
        <v>4264</v>
      </c>
      <c r="Q781">
        <v>1</v>
      </c>
      <c r="R781" t="s">
        <v>4265</v>
      </c>
      <c r="S781" t="s">
        <v>4266</v>
      </c>
      <c r="T781">
        <v>322</v>
      </c>
      <c r="U781" t="s">
        <v>37</v>
      </c>
      <c r="V781" t="s">
        <v>38</v>
      </c>
      <c r="W781" t="s">
        <v>39</v>
      </c>
      <c r="X781">
        <v>60000000</v>
      </c>
      <c r="Y781">
        <v>2003</v>
      </c>
      <c r="Z781">
        <v>399</v>
      </c>
      <c r="AA781">
        <v>6.3</v>
      </c>
      <c r="AB781">
        <v>1.85</v>
      </c>
      <c r="AC781">
        <v>0</v>
      </c>
    </row>
    <row r="782" spans="1:29">
      <c r="A782" t="s">
        <v>28</v>
      </c>
      <c r="C782" t="s">
        <v>4267</v>
      </c>
      <c r="D782">
        <v>239</v>
      </c>
      <c r="E782">
        <v>111</v>
      </c>
      <c r="F782">
        <v>39</v>
      </c>
      <c r="G782">
        <v>461</v>
      </c>
      <c r="H782" t="s">
        <v>4268</v>
      </c>
      <c r="I782">
        <v>16000</v>
      </c>
      <c r="J782">
        <v>35754555</v>
      </c>
      <c r="K782" t="s">
        <v>3794</v>
      </c>
      <c r="L782" t="s">
        <v>3694</v>
      </c>
      <c r="M782" t="s">
        <v>4269</v>
      </c>
      <c r="N782">
        <v>47954</v>
      </c>
      <c r="O782">
        <v>17871</v>
      </c>
      <c r="P782" t="s">
        <v>1348</v>
      </c>
      <c r="Q782">
        <v>0</v>
      </c>
      <c r="R782" t="s">
        <v>4270</v>
      </c>
      <c r="S782" t="s">
        <v>4271</v>
      </c>
      <c r="T782">
        <v>150</v>
      </c>
      <c r="U782" t="s">
        <v>37</v>
      </c>
      <c r="V782" t="s">
        <v>38</v>
      </c>
      <c r="W782" t="s">
        <v>39</v>
      </c>
      <c r="Y782">
        <v>2012</v>
      </c>
      <c r="Z782">
        <v>897</v>
      </c>
      <c r="AA782">
        <v>6.8</v>
      </c>
      <c r="AB782">
        <v>2.35</v>
      </c>
      <c r="AC782">
        <v>11000</v>
      </c>
    </row>
    <row r="783" spans="1:29">
      <c r="A783" t="s">
        <v>28</v>
      </c>
      <c r="C783" t="s">
        <v>313</v>
      </c>
      <c r="D783">
        <v>258</v>
      </c>
      <c r="E783">
        <v>117</v>
      </c>
      <c r="F783">
        <v>258</v>
      </c>
      <c r="G783">
        <v>896</v>
      </c>
      <c r="H783" t="s">
        <v>390</v>
      </c>
      <c r="I783">
        <v>2000</v>
      </c>
      <c r="J783">
        <v>43290977</v>
      </c>
      <c r="K783" t="s">
        <v>2142</v>
      </c>
      <c r="L783" t="s">
        <v>4272</v>
      </c>
      <c r="M783" t="s">
        <v>4273</v>
      </c>
      <c r="N783">
        <v>75201</v>
      </c>
      <c r="O783">
        <v>7053</v>
      </c>
      <c r="P783" t="s">
        <v>4236</v>
      </c>
      <c r="Q783">
        <v>1</v>
      </c>
      <c r="R783" t="s">
        <v>4274</v>
      </c>
      <c r="S783" t="s">
        <v>4275</v>
      </c>
      <c r="T783">
        <v>256</v>
      </c>
      <c r="U783" t="s">
        <v>37</v>
      </c>
      <c r="V783" t="s">
        <v>56</v>
      </c>
      <c r="W783" t="s">
        <v>585</v>
      </c>
      <c r="X783">
        <v>80000000</v>
      </c>
      <c r="Y783">
        <v>2010</v>
      </c>
      <c r="Z783">
        <v>1000</v>
      </c>
      <c r="AA783">
        <v>6.6</v>
      </c>
      <c r="AB783">
        <v>2.35</v>
      </c>
      <c r="AC783">
        <v>0</v>
      </c>
    </row>
    <row r="784" spans="1:29">
      <c r="A784" t="s">
        <v>28</v>
      </c>
      <c r="C784" t="s">
        <v>1819</v>
      </c>
      <c r="D784">
        <v>95</v>
      </c>
      <c r="E784">
        <v>110</v>
      </c>
      <c r="F784">
        <v>0</v>
      </c>
      <c r="G784">
        <v>308</v>
      </c>
      <c r="H784" t="s">
        <v>4276</v>
      </c>
      <c r="I784">
        <v>510</v>
      </c>
      <c r="J784">
        <v>33927476</v>
      </c>
      <c r="K784" t="s">
        <v>4277</v>
      </c>
      <c r="L784" t="s">
        <v>4278</v>
      </c>
      <c r="M784" t="s">
        <v>4279</v>
      </c>
      <c r="N784">
        <v>19176</v>
      </c>
      <c r="O784">
        <v>1976</v>
      </c>
      <c r="P784" t="s">
        <v>4280</v>
      </c>
      <c r="Q784">
        <v>0</v>
      </c>
      <c r="R784" t="s">
        <v>4281</v>
      </c>
      <c r="S784" t="s">
        <v>4282</v>
      </c>
      <c r="T784">
        <v>165</v>
      </c>
      <c r="U784" t="s">
        <v>37</v>
      </c>
      <c r="V784" t="s">
        <v>56</v>
      </c>
      <c r="W784" t="s">
        <v>585</v>
      </c>
      <c r="X784">
        <v>40000000</v>
      </c>
      <c r="Y784">
        <v>1997</v>
      </c>
      <c r="Z784">
        <v>344</v>
      </c>
      <c r="AA784">
        <v>5.7</v>
      </c>
      <c r="AB784">
        <v>2.35</v>
      </c>
      <c r="AC784">
        <v>956</v>
      </c>
    </row>
    <row r="785" spans="1:29">
      <c r="A785" t="s">
        <v>28</v>
      </c>
      <c r="C785" t="s">
        <v>4218</v>
      </c>
      <c r="D785">
        <v>105</v>
      </c>
      <c r="E785">
        <v>96</v>
      </c>
      <c r="F785">
        <v>11000</v>
      </c>
      <c r="G785">
        <v>236</v>
      </c>
      <c r="H785" t="s">
        <v>4283</v>
      </c>
      <c r="I785">
        <v>22000</v>
      </c>
      <c r="J785">
        <v>32122249</v>
      </c>
      <c r="K785" t="s">
        <v>1009</v>
      </c>
      <c r="L785" t="s">
        <v>1746</v>
      </c>
      <c r="M785" t="s">
        <v>4284</v>
      </c>
      <c r="N785">
        <v>69319</v>
      </c>
      <c r="O785">
        <v>22889</v>
      </c>
      <c r="P785" t="s">
        <v>4285</v>
      </c>
      <c r="Q785">
        <v>1</v>
      </c>
      <c r="R785" t="s">
        <v>4286</v>
      </c>
      <c r="S785" t="s">
        <v>4287</v>
      </c>
      <c r="T785">
        <v>138</v>
      </c>
      <c r="U785" t="s">
        <v>37</v>
      </c>
      <c r="V785" t="s">
        <v>38</v>
      </c>
      <c r="W785" t="s">
        <v>585</v>
      </c>
      <c r="X785">
        <v>60000000</v>
      </c>
      <c r="Y785">
        <v>2002</v>
      </c>
      <c r="Z785">
        <v>394</v>
      </c>
      <c r="AA785">
        <v>5.9</v>
      </c>
      <c r="AB785">
        <v>1.85</v>
      </c>
      <c r="AC785">
        <v>846</v>
      </c>
    </row>
    <row r="786" spans="1:29">
      <c r="A786" t="s">
        <v>28</v>
      </c>
      <c r="C786" t="s">
        <v>4134</v>
      </c>
      <c r="D786">
        <v>198</v>
      </c>
      <c r="E786">
        <v>101</v>
      </c>
      <c r="F786">
        <v>50</v>
      </c>
      <c r="G786">
        <v>1000</v>
      </c>
      <c r="H786" t="s">
        <v>2382</v>
      </c>
      <c r="I786">
        <v>22000</v>
      </c>
      <c r="J786">
        <v>40076438</v>
      </c>
      <c r="K786" t="s">
        <v>1120</v>
      </c>
      <c r="L786" t="s">
        <v>1746</v>
      </c>
      <c r="M786" t="s">
        <v>4288</v>
      </c>
      <c r="N786">
        <v>73368</v>
      </c>
      <c r="O786">
        <v>38809</v>
      </c>
      <c r="P786" t="s">
        <v>3524</v>
      </c>
      <c r="Q786">
        <v>2</v>
      </c>
      <c r="R786" t="s">
        <v>4289</v>
      </c>
      <c r="S786" t="s">
        <v>4290</v>
      </c>
      <c r="T786">
        <v>248</v>
      </c>
      <c r="U786" t="s">
        <v>37</v>
      </c>
      <c r="V786" t="s">
        <v>38</v>
      </c>
      <c r="W786" t="s">
        <v>585</v>
      </c>
      <c r="X786">
        <v>60000000</v>
      </c>
      <c r="Y786">
        <v>2008</v>
      </c>
      <c r="Z786">
        <v>14000</v>
      </c>
      <c r="AA786">
        <v>6</v>
      </c>
      <c r="AB786">
        <v>2.35</v>
      </c>
      <c r="AC786">
        <v>0</v>
      </c>
    </row>
    <row r="787" spans="1:29">
      <c r="A787" t="s">
        <v>28</v>
      </c>
      <c r="C787" t="s">
        <v>4291</v>
      </c>
      <c r="D787">
        <v>79</v>
      </c>
      <c r="E787">
        <v>111</v>
      </c>
      <c r="F787">
        <v>17</v>
      </c>
      <c r="G787">
        <v>652</v>
      </c>
      <c r="H787" t="s">
        <v>3652</v>
      </c>
      <c r="I787">
        <v>13000</v>
      </c>
      <c r="J787">
        <v>32940507</v>
      </c>
      <c r="K787" t="s">
        <v>464</v>
      </c>
      <c r="L787" t="s">
        <v>977</v>
      </c>
      <c r="M787" t="s">
        <v>4292</v>
      </c>
      <c r="N787">
        <v>54314</v>
      </c>
      <c r="O787">
        <v>16536</v>
      </c>
      <c r="P787" t="s">
        <v>4293</v>
      </c>
      <c r="Q787">
        <v>1</v>
      </c>
      <c r="R787" t="s">
        <v>4294</v>
      </c>
      <c r="S787" t="s">
        <v>4295</v>
      </c>
      <c r="T787">
        <v>127</v>
      </c>
      <c r="U787" t="s">
        <v>37</v>
      </c>
      <c r="V787" t="s">
        <v>38</v>
      </c>
      <c r="W787" t="s">
        <v>585</v>
      </c>
      <c r="X787">
        <v>60000000</v>
      </c>
      <c r="Y787">
        <v>1998</v>
      </c>
      <c r="Z787">
        <v>968</v>
      </c>
      <c r="AA787">
        <v>6.1</v>
      </c>
      <c r="AB787">
        <v>2.35</v>
      </c>
      <c r="AC787">
        <v>0</v>
      </c>
    </row>
    <row r="788" spans="1:29">
      <c r="A788" t="s">
        <v>28</v>
      </c>
      <c r="C788" t="s">
        <v>940</v>
      </c>
      <c r="D788">
        <v>210</v>
      </c>
      <c r="E788">
        <v>117</v>
      </c>
      <c r="F788">
        <v>456</v>
      </c>
      <c r="G788">
        <v>569</v>
      </c>
      <c r="H788" t="s">
        <v>1147</v>
      </c>
      <c r="I788">
        <v>21000</v>
      </c>
      <c r="J788">
        <v>31670931</v>
      </c>
      <c r="K788" t="s">
        <v>4296</v>
      </c>
      <c r="L788" t="s">
        <v>97</v>
      </c>
      <c r="M788" t="s">
        <v>4297</v>
      </c>
      <c r="N788">
        <v>44099</v>
      </c>
      <c r="O788">
        <v>23745</v>
      </c>
      <c r="P788" t="s">
        <v>2194</v>
      </c>
      <c r="Q788">
        <v>0</v>
      </c>
      <c r="R788" t="s">
        <v>4298</v>
      </c>
      <c r="S788" t="s">
        <v>4299</v>
      </c>
      <c r="T788">
        <v>143</v>
      </c>
      <c r="U788" t="s">
        <v>37</v>
      </c>
      <c r="V788" t="s">
        <v>56</v>
      </c>
      <c r="W788" t="s">
        <v>39</v>
      </c>
      <c r="X788">
        <v>60000000</v>
      </c>
      <c r="Y788">
        <v>2009</v>
      </c>
      <c r="Z788">
        <v>939</v>
      </c>
      <c r="AA788">
        <v>6.7</v>
      </c>
      <c r="AB788">
        <v>2.35</v>
      </c>
      <c r="AC788">
        <v>0</v>
      </c>
    </row>
    <row r="789" spans="1:29">
      <c r="A789" t="s">
        <v>28</v>
      </c>
      <c r="C789" t="s">
        <v>4041</v>
      </c>
      <c r="D789">
        <v>125</v>
      </c>
      <c r="E789">
        <v>126</v>
      </c>
      <c r="F789">
        <v>0</v>
      </c>
      <c r="G789">
        <v>9000</v>
      </c>
      <c r="H789" t="s">
        <v>166</v>
      </c>
      <c r="I789">
        <v>13000</v>
      </c>
      <c r="J789">
        <v>30695227</v>
      </c>
      <c r="K789" t="s">
        <v>4300</v>
      </c>
      <c r="L789" t="s">
        <v>1157</v>
      </c>
      <c r="M789" t="s">
        <v>4301</v>
      </c>
      <c r="N789">
        <v>45296</v>
      </c>
      <c r="O789">
        <v>34774</v>
      </c>
      <c r="P789" t="s">
        <v>776</v>
      </c>
      <c r="Q789">
        <v>3</v>
      </c>
      <c r="R789" t="s">
        <v>4302</v>
      </c>
      <c r="S789" t="s">
        <v>4303</v>
      </c>
      <c r="T789">
        <v>267</v>
      </c>
      <c r="U789" t="s">
        <v>37</v>
      </c>
      <c r="V789" t="s">
        <v>38</v>
      </c>
      <c r="W789" t="s">
        <v>39</v>
      </c>
      <c r="X789">
        <v>60000000</v>
      </c>
      <c r="Y789">
        <v>2000</v>
      </c>
      <c r="Z789">
        <v>10000</v>
      </c>
      <c r="AA789">
        <v>6.7</v>
      </c>
      <c r="AB789">
        <v>1.85</v>
      </c>
      <c r="AC789">
        <v>0</v>
      </c>
    </row>
    <row r="790" spans="1:29">
      <c r="A790" t="s">
        <v>28</v>
      </c>
      <c r="C790" t="s">
        <v>3347</v>
      </c>
      <c r="D790">
        <v>149</v>
      </c>
      <c r="E790">
        <v>152</v>
      </c>
      <c r="F790">
        <v>488</v>
      </c>
      <c r="G790">
        <v>947</v>
      </c>
      <c r="H790" t="s">
        <v>1948</v>
      </c>
      <c r="I790">
        <v>22000</v>
      </c>
      <c r="J790">
        <v>32522352</v>
      </c>
      <c r="K790" t="s">
        <v>4304</v>
      </c>
      <c r="L790" t="s">
        <v>697</v>
      </c>
      <c r="M790" t="s">
        <v>4305</v>
      </c>
      <c r="N790">
        <v>207287</v>
      </c>
      <c r="O790">
        <v>36897</v>
      </c>
      <c r="P790" t="s">
        <v>2297</v>
      </c>
      <c r="Q790">
        <v>1</v>
      </c>
      <c r="R790" t="s">
        <v>4306</v>
      </c>
      <c r="S790" t="s">
        <v>4307</v>
      </c>
      <c r="T790">
        <v>822</v>
      </c>
      <c r="U790" t="s">
        <v>37</v>
      </c>
      <c r="V790" t="s">
        <v>38</v>
      </c>
      <c r="W790" t="s">
        <v>585</v>
      </c>
      <c r="X790">
        <v>60000000</v>
      </c>
      <c r="Y790">
        <v>2000</v>
      </c>
      <c r="Z790">
        <v>11000</v>
      </c>
      <c r="AA790">
        <v>7.9</v>
      </c>
      <c r="AB790">
        <v>1.85</v>
      </c>
      <c r="AC790">
        <v>15000</v>
      </c>
    </row>
    <row r="791" spans="1:29">
      <c r="A791" t="s">
        <v>28</v>
      </c>
      <c r="C791" t="s">
        <v>3917</v>
      </c>
      <c r="D791">
        <v>77</v>
      </c>
      <c r="E791">
        <v>86</v>
      </c>
      <c r="F791">
        <v>25</v>
      </c>
      <c r="G791">
        <v>265</v>
      </c>
      <c r="H791" t="s">
        <v>2677</v>
      </c>
      <c r="I791">
        <v>13000</v>
      </c>
      <c r="J791">
        <v>28424210</v>
      </c>
      <c r="K791" t="s">
        <v>792</v>
      </c>
      <c r="L791" t="s">
        <v>547</v>
      </c>
      <c r="M791" t="s">
        <v>4308</v>
      </c>
      <c r="N791">
        <v>27517</v>
      </c>
      <c r="O791">
        <v>14918</v>
      </c>
      <c r="P791" t="s">
        <v>4309</v>
      </c>
      <c r="Q791">
        <v>0</v>
      </c>
      <c r="R791" t="s">
        <v>4310</v>
      </c>
      <c r="S791" t="s">
        <v>4311</v>
      </c>
      <c r="T791">
        <v>74</v>
      </c>
      <c r="U791" t="s">
        <v>37</v>
      </c>
      <c r="V791" t="s">
        <v>56</v>
      </c>
      <c r="W791" t="s">
        <v>95</v>
      </c>
      <c r="Y791">
        <v>2006</v>
      </c>
      <c r="Z791">
        <v>1000</v>
      </c>
      <c r="AA791">
        <v>5</v>
      </c>
      <c r="AB791">
        <v>1.85</v>
      </c>
      <c r="AC791">
        <v>470</v>
      </c>
    </row>
    <row r="792" spans="1:29">
      <c r="A792" t="s">
        <v>28</v>
      </c>
      <c r="C792" t="s">
        <v>962</v>
      </c>
      <c r="D792">
        <v>77</v>
      </c>
      <c r="E792">
        <v>101</v>
      </c>
      <c r="F792">
        <v>93</v>
      </c>
      <c r="G792">
        <v>218</v>
      </c>
      <c r="H792" t="s">
        <v>824</v>
      </c>
      <c r="I792">
        <v>287</v>
      </c>
      <c r="J792">
        <v>26082914</v>
      </c>
      <c r="K792" t="s">
        <v>3336</v>
      </c>
      <c r="L792" t="s">
        <v>4312</v>
      </c>
      <c r="M792" t="s">
        <v>4313</v>
      </c>
      <c r="N792">
        <v>51349</v>
      </c>
      <c r="O792">
        <v>993</v>
      </c>
      <c r="P792" t="s">
        <v>4314</v>
      </c>
      <c r="Q792">
        <v>2</v>
      </c>
      <c r="R792" t="s">
        <v>4315</v>
      </c>
      <c r="S792" t="s">
        <v>4316</v>
      </c>
      <c r="T792">
        <v>213</v>
      </c>
      <c r="U792" t="s">
        <v>37</v>
      </c>
      <c r="V792" t="s">
        <v>38</v>
      </c>
      <c r="W792" t="s">
        <v>39</v>
      </c>
      <c r="X792">
        <v>87000000</v>
      </c>
      <c r="Y792">
        <v>2005</v>
      </c>
      <c r="Z792">
        <v>233</v>
      </c>
      <c r="AA792">
        <v>4.3</v>
      </c>
      <c r="AB792">
        <v>2.35</v>
      </c>
      <c r="AC792">
        <v>0</v>
      </c>
    </row>
    <row r="793" spans="1:29">
      <c r="A793" t="s">
        <v>28</v>
      </c>
      <c r="C793" t="s">
        <v>4317</v>
      </c>
      <c r="D793">
        <v>225</v>
      </c>
      <c r="E793">
        <v>87</v>
      </c>
      <c r="F793">
        <v>124</v>
      </c>
      <c r="G793">
        <v>77</v>
      </c>
      <c r="H793" t="s">
        <v>4318</v>
      </c>
      <c r="I793">
        <v>865</v>
      </c>
      <c r="J793">
        <v>29136626</v>
      </c>
      <c r="K793" t="s">
        <v>4319</v>
      </c>
      <c r="L793" t="s">
        <v>4320</v>
      </c>
      <c r="M793" t="s">
        <v>4321</v>
      </c>
      <c r="N793">
        <v>97089</v>
      </c>
      <c r="O793">
        <v>1417</v>
      </c>
      <c r="P793" t="s">
        <v>4322</v>
      </c>
      <c r="Q793">
        <v>0</v>
      </c>
      <c r="R793" t="s">
        <v>4323</v>
      </c>
      <c r="S793" t="s">
        <v>4324</v>
      </c>
      <c r="T793">
        <v>233</v>
      </c>
      <c r="U793" t="s">
        <v>37</v>
      </c>
      <c r="V793" t="s">
        <v>38</v>
      </c>
      <c r="W793" t="s">
        <v>39</v>
      </c>
      <c r="X793">
        <v>60000000</v>
      </c>
      <c r="Y793">
        <v>2011</v>
      </c>
      <c r="Z793">
        <v>441</v>
      </c>
      <c r="AA793">
        <v>5.7</v>
      </c>
      <c r="AB793">
        <v>2.35</v>
      </c>
      <c r="AC793">
        <v>20000</v>
      </c>
    </row>
    <row r="794" spans="1:29">
      <c r="A794" t="s">
        <v>28</v>
      </c>
      <c r="C794" t="s">
        <v>4325</v>
      </c>
      <c r="D794">
        <v>98</v>
      </c>
      <c r="E794">
        <v>85</v>
      </c>
      <c r="F794">
        <v>0</v>
      </c>
      <c r="G794">
        <v>82</v>
      </c>
      <c r="H794" t="s">
        <v>4326</v>
      </c>
      <c r="I794">
        <v>11000</v>
      </c>
      <c r="J794">
        <v>26288320</v>
      </c>
      <c r="K794" t="s">
        <v>4327</v>
      </c>
      <c r="L794" t="s">
        <v>340</v>
      </c>
      <c r="M794" t="s">
        <v>4328</v>
      </c>
      <c r="N794">
        <v>36144</v>
      </c>
      <c r="O794">
        <v>11301</v>
      </c>
      <c r="P794" t="s">
        <v>4329</v>
      </c>
      <c r="Q794">
        <v>0</v>
      </c>
      <c r="R794" t="s">
        <v>4330</v>
      </c>
      <c r="S794" t="s">
        <v>4331</v>
      </c>
      <c r="T794">
        <v>91</v>
      </c>
      <c r="U794" t="s">
        <v>37</v>
      </c>
      <c r="V794" t="s">
        <v>38</v>
      </c>
      <c r="W794" t="s">
        <v>95</v>
      </c>
      <c r="X794">
        <v>60000000</v>
      </c>
      <c r="Y794">
        <v>2003</v>
      </c>
      <c r="Z794">
        <v>102</v>
      </c>
      <c r="AA794">
        <v>6.7</v>
      </c>
      <c r="AB794">
        <v>1.66</v>
      </c>
      <c r="AC794">
        <v>880</v>
      </c>
    </row>
    <row r="795" spans="1:29">
      <c r="A795" t="s">
        <v>28</v>
      </c>
      <c r="C795" t="s">
        <v>2331</v>
      </c>
      <c r="D795">
        <v>172</v>
      </c>
      <c r="E795">
        <v>130</v>
      </c>
      <c r="F795">
        <v>545</v>
      </c>
      <c r="G795">
        <v>552</v>
      </c>
      <c r="H795" t="s">
        <v>2144</v>
      </c>
      <c r="I795">
        <v>722</v>
      </c>
      <c r="J795">
        <v>26616590</v>
      </c>
      <c r="K795" t="s">
        <v>4332</v>
      </c>
      <c r="L795" t="s">
        <v>3164</v>
      </c>
      <c r="M795" t="s">
        <v>4333</v>
      </c>
      <c r="N795">
        <v>120416</v>
      </c>
      <c r="O795">
        <v>2525</v>
      </c>
      <c r="P795" t="s">
        <v>3654</v>
      </c>
      <c r="Q795">
        <v>0</v>
      </c>
      <c r="R795" t="s">
        <v>4334</v>
      </c>
      <c r="S795" t="s">
        <v>4335</v>
      </c>
      <c r="T795">
        <v>857</v>
      </c>
      <c r="U795" t="s">
        <v>37</v>
      </c>
      <c r="V795" t="s">
        <v>56</v>
      </c>
      <c r="W795" t="s">
        <v>585</v>
      </c>
      <c r="X795">
        <v>60000000</v>
      </c>
      <c r="Y795">
        <v>1997</v>
      </c>
      <c r="Z795">
        <v>585</v>
      </c>
      <c r="AA795">
        <v>6.7</v>
      </c>
      <c r="AB795">
        <v>2.35</v>
      </c>
      <c r="AC795">
        <v>10000</v>
      </c>
    </row>
    <row r="796" spans="1:29">
      <c r="A796" t="s">
        <v>28</v>
      </c>
      <c r="C796" t="s">
        <v>96</v>
      </c>
      <c r="D796">
        <v>703</v>
      </c>
      <c r="E796">
        <v>173</v>
      </c>
      <c r="F796">
        <v>0</v>
      </c>
      <c r="G796">
        <v>19000</v>
      </c>
      <c r="H796" t="s">
        <v>97</v>
      </c>
      <c r="I796">
        <v>26000</v>
      </c>
      <c r="J796">
        <v>623279547</v>
      </c>
      <c r="K796" t="s">
        <v>73</v>
      </c>
      <c r="L796" t="s">
        <v>98</v>
      </c>
      <c r="M796" t="s">
        <v>154</v>
      </c>
      <c r="N796">
        <v>995415</v>
      </c>
      <c r="O796">
        <v>87697</v>
      </c>
      <c r="P796" t="s">
        <v>100</v>
      </c>
      <c r="Q796">
        <v>3</v>
      </c>
      <c r="R796" t="s">
        <v>155</v>
      </c>
      <c r="S796" t="s">
        <v>156</v>
      </c>
      <c r="T796">
        <v>1722</v>
      </c>
      <c r="U796" t="s">
        <v>37</v>
      </c>
      <c r="V796" t="s">
        <v>38</v>
      </c>
      <c r="W796" t="s">
        <v>39</v>
      </c>
      <c r="X796">
        <v>220000000</v>
      </c>
      <c r="Y796">
        <v>2012</v>
      </c>
      <c r="Z796">
        <v>21000</v>
      </c>
      <c r="AA796">
        <v>8.1</v>
      </c>
      <c r="AB796">
        <v>1.85</v>
      </c>
      <c r="AC796">
        <v>123000</v>
      </c>
    </row>
    <row r="797" spans="1:29">
      <c r="A797" t="s">
        <v>28</v>
      </c>
      <c r="C797" t="s">
        <v>514</v>
      </c>
      <c r="D797">
        <v>117</v>
      </c>
      <c r="E797">
        <v>104</v>
      </c>
      <c r="F797">
        <v>293</v>
      </c>
      <c r="G797">
        <v>256</v>
      </c>
      <c r="H797" t="s">
        <v>4336</v>
      </c>
      <c r="I797">
        <v>780</v>
      </c>
      <c r="J797">
        <v>30063805</v>
      </c>
      <c r="K797" t="s">
        <v>4337</v>
      </c>
      <c r="L797" t="s">
        <v>1045</v>
      </c>
      <c r="M797" t="s">
        <v>4338</v>
      </c>
      <c r="N797">
        <v>31788</v>
      </c>
      <c r="O797">
        <v>2109</v>
      </c>
      <c r="P797" t="s">
        <v>925</v>
      </c>
      <c r="Q797">
        <v>0</v>
      </c>
      <c r="R797" t="s">
        <v>4339</v>
      </c>
      <c r="S797" t="s">
        <v>4340</v>
      </c>
      <c r="T797">
        <v>243</v>
      </c>
      <c r="U797" t="s">
        <v>37</v>
      </c>
      <c r="V797" t="s">
        <v>38</v>
      </c>
      <c r="W797" t="s">
        <v>39</v>
      </c>
      <c r="X797">
        <v>60000000</v>
      </c>
      <c r="Y797">
        <v>2002</v>
      </c>
      <c r="Z797">
        <v>265</v>
      </c>
      <c r="AA797">
        <v>6.1</v>
      </c>
      <c r="AB797">
        <v>2.35</v>
      </c>
      <c r="AC797">
        <v>0</v>
      </c>
    </row>
    <row r="798" spans="1:29">
      <c r="A798" t="s">
        <v>28</v>
      </c>
      <c r="C798" t="s">
        <v>2246</v>
      </c>
      <c r="D798">
        <v>240</v>
      </c>
      <c r="E798">
        <v>121</v>
      </c>
      <c r="F798">
        <v>0</v>
      </c>
      <c r="G798">
        <v>854</v>
      </c>
      <c r="H798" t="s">
        <v>4341</v>
      </c>
      <c r="I798">
        <v>19000</v>
      </c>
      <c r="J798">
        <v>22518325</v>
      </c>
      <c r="K798" t="s">
        <v>2142</v>
      </c>
      <c r="L798" t="s">
        <v>100</v>
      </c>
      <c r="M798" t="s">
        <v>4342</v>
      </c>
      <c r="N798">
        <v>63363</v>
      </c>
      <c r="O798">
        <v>22833</v>
      </c>
      <c r="P798" t="s">
        <v>3196</v>
      </c>
      <c r="Q798">
        <v>0</v>
      </c>
      <c r="R798" t="s">
        <v>4343</v>
      </c>
      <c r="S798" t="s">
        <v>4344</v>
      </c>
      <c r="T798">
        <v>644</v>
      </c>
      <c r="U798" t="s">
        <v>37</v>
      </c>
      <c r="V798" t="s">
        <v>767</v>
      </c>
      <c r="W798" t="s">
        <v>585</v>
      </c>
      <c r="X798">
        <v>50000000</v>
      </c>
      <c r="Y798">
        <v>2006</v>
      </c>
      <c r="Z798">
        <v>972</v>
      </c>
      <c r="AA798">
        <v>5.6</v>
      </c>
      <c r="AB798">
        <v>2.35</v>
      </c>
      <c r="AC798">
        <v>0</v>
      </c>
    </row>
    <row r="799" spans="1:29">
      <c r="A799" t="s">
        <v>747</v>
      </c>
      <c r="C799" t="s">
        <v>4345</v>
      </c>
      <c r="D799">
        <v>123</v>
      </c>
      <c r="E799">
        <v>140</v>
      </c>
      <c r="F799">
        <v>23</v>
      </c>
      <c r="G799">
        <v>579</v>
      </c>
      <c r="H799" t="s">
        <v>270</v>
      </c>
      <c r="I799">
        <v>11000</v>
      </c>
      <c r="J799">
        <v>13082288</v>
      </c>
      <c r="K799" t="s">
        <v>4346</v>
      </c>
      <c r="L799" t="s">
        <v>80</v>
      </c>
      <c r="M799" t="s">
        <v>4347</v>
      </c>
      <c r="N799">
        <v>35565</v>
      </c>
      <c r="O799">
        <v>12634</v>
      </c>
      <c r="P799" t="s">
        <v>4348</v>
      </c>
      <c r="Q799">
        <v>1</v>
      </c>
      <c r="R799" t="s">
        <v>4349</v>
      </c>
      <c r="S799" t="s">
        <v>4350</v>
      </c>
      <c r="T799">
        <v>247</v>
      </c>
      <c r="U799" t="s">
        <v>37</v>
      </c>
      <c r="V799" t="s">
        <v>56</v>
      </c>
      <c r="W799" t="s">
        <v>39</v>
      </c>
      <c r="X799">
        <v>60000000</v>
      </c>
      <c r="Y799">
        <v>2006</v>
      </c>
      <c r="Z799">
        <v>779</v>
      </c>
      <c r="AA799">
        <v>6.6</v>
      </c>
      <c r="AB799">
        <v>2.35</v>
      </c>
      <c r="AC799">
        <v>2000</v>
      </c>
    </row>
    <row r="800" spans="1:29">
      <c r="A800" t="s">
        <v>28</v>
      </c>
      <c r="C800" t="s">
        <v>4351</v>
      </c>
      <c r="D800">
        <v>110</v>
      </c>
      <c r="E800">
        <v>131</v>
      </c>
      <c r="F800">
        <v>37</v>
      </c>
      <c r="G800">
        <v>507</v>
      </c>
      <c r="H800" t="s">
        <v>470</v>
      </c>
      <c r="I800">
        <v>968</v>
      </c>
      <c r="J800">
        <v>18208078</v>
      </c>
      <c r="K800" t="s">
        <v>923</v>
      </c>
      <c r="L800" t="s">
        <v>379</v>
      </c>
      <c r="M800" t="s">
        <v>4352</v>
      </c>
      <c r="N800">
        <v>57100</v>
      </c>
      <c r="O800">
        <v>3012</v>
      </c>
      <c r="P800" t="s">
        <v>4353</v>
      </c>
      <c r="Q800">
        <v>3</v>
      </c>
      <c r="R800" t="s">
        <v>4354</v>
      </c>
      <c r="S800" t="s">
        <v>4355</v>
      </c>
      <c r="T800">
        <v>281</v>
      </c>
      <c r="U800" t="s">
        <v>37</v>
      </c>
      <c r="V800" t="s">
        <v>38</v>
      </c>
      <c r="W800" t="s">
        <v>585</v>
      </c>
      <c r="X800">
        <v>60000000</v>
      </c>
      <c r="Y800">
        <v>2001</v>
      </c>
      <c r="Z800">
        <v>848</v>
      </c>
      <c r="AA800">
        <v>6.9</v>
      </c>
      <c r="AB800">
        <v>2.35</v>
      </c>
      <c r="AC800">
        <v>0</v>
      </c>
    </row>
    <row r="801" spans="1:29">
      <c r="A801" t="s">
        <v>28</v>
      </c>
      <c r="C801" t="s">
        <v>4356</v>
      </c>
      <c r="D801">
        <v>100</v>
      </c>
      <c r="E801">
        <v>91</v>
      </c>
      <c r="F801">
        <v>394</v>
      </c>
      <c r="G801">
        <v>68</v>
      </c>
      <c r="H801" t="s">
        <v>4357</v>
      </c>
      <c r="I801">
        <v>889</v>
      </c>
      <c r="J801">
        <v>14218868</v>
      </c>
      <c r="K801" t="s">
        <v>4332</v>
      </c>
      <c r="L801" t="s">
        <v>4358</v>
      </c>
      <c r="M801" t="s">
        <v>4359</v>
      </c>
      <c r="N801">
        <v>14596</v>
      </c>
      <c r="O801">
        <v>1262</v>
      </c>
      <c r="P801" t="s">
        <v>4360</v>
      </c>
      <c r="Q801">
        <v>0</v>
      </c>
      <c r="R801" t="s">
        <v>4361</v>
      </c>
      <c r="S801" t="s">
        <v>4362</v>
      </c>
      <c r="T801">
        <v>282</v>
      </c>
      <c r="U801" t="s">
        <v>37</v>
      </c>
      <c r="V801" t="s">
        <v>38</v>
      </c>
      <c r="W801" t="s">
        <v>39</v>
      </c>
      <c r="X801">
        <v>65000000</v>
      </c>
      <c r="Y801">
        <v>2000</v>
      </c>
      <c r="Z801">
        <v>290</v>
      </c>
      <c r="AA801">
        <v>4.8</v>
      </c>
      <c r="AB801">
        <v>2.35</v>
      </c>
      <c r="AC801">
        <v>589</v>
      </c>
    </row>
    <row r="802" spans="1:29">
      <c r="A802" t="s">
        <v>28</v>
      </c>
      <c r="C802" t="s">
        <v>4363</v>
      </c>
      <c r="D802">
        <v>189</v>
      </c>
      <c r="E802">
        <v>118</v>
      </c>
      <c r="F802">
        <v>167</v>
      </c>
      <c r="G802">
        <v>778</v>
      </c>
      <c r="H802" t="s">
        <v>188</v>
      </c>
      <c r="I802">
        <v>20000</v>
      </c>
      <c r="J802">
        <v>22451</v>
      </c>
      <c r="K802" t="s">
        <v>4364</v>
      </c>
      <c r="L802" t="s">
        <v>4365</v>
      </c>
      <c r="M802" t="s">
        <v>4366</v>
      </c>
      <c r="N802">
        <v>41288</v>
      </c>
      <c r="O802">
        <v>22447</v>
      </c>
      <c r="P802" t="s">
        <v>4367</v>
      </c>
      <c r="Q802">
        <v>0</v>
      </c>
      <c r="R802" t="s">
        <v>4368</v>
      </c>
      <c r="S802" t="s">
        <v>4369</v>
      </c>
      <c r="T802">
        <v>126</v>
      </c>
      <c r="U802" t="s">
        <v>37</v>
      </c>
      <c r="V802" t="s">
        <v>38</v>
      </c>
      <c r="W802" t="s">
        <v>39</v>
      </c>
      <c r="X802">
        <v>60000000</v>
      </c>
      <c r="Y802">
        <v>2014</v>
      </c>
      <c r="Z802">
        <v>882</v>
      </c>
      <c r="AA802">
        <v>6.2</v>
      </c>
      <c r="AB802">
        <v>2.35</v>
      </c>
      <c r="AC802">
        <v>17000</v>
      </c>
    </row>
    <row r="803" spans="1:29">
      <c r="A803" t="s">
        <v>28</v>
      </c>
      <c r="C803" t="s">
        <v>4370</v>
      </c>
      <c r="D803">
        <v>212</v>
      </c>
      <c r="E803">
        <v>130</v>
      </c>
      <c r="F803">
        <v>91</v>
      </c>
      <c r="G803">
        <v>1000</v>
      </c>
      <c r="H803" t="s">
        <v>4371</v>
      </c>
      <c r="I803">
        <v>5000</v>
      </c>
      <c r="J803">
        <v>31165421</v>
      </c>
      <c r="K803" t="s">
        <v>4372</v>
      </c>
      <c r="L803" t="s">
        <v>174</v>
      </c>
      <c r="M803" t="s">
        <v>4373</v>
      </c>
      <c r="N803">
        <v>107028</v>
      </c>
      <c r="O803">
        <v>10247</v>
      </c>
      <c r="P803" t="s">
        <v>32</v>
      </c>
      <c r="Q803">
        <v>3</v>
      </c>
      <c r="R803" t="s">
        <v>4374</v>
      </c>
      <c r="S803" t="s">
        <v>4375</v>
      </c>
      <c r="T803">
        <v>457</v>
      </c>
      <c r="U803" t="s">
        <v>37</v>
      </c>
      <c r="V803" t="s">
        <v>38</v>
      </c>
      <c r="W803" t="s">
        <v>39</v>
      </c>
      <c r="X803">
        <v>60000000</v>
      </c>
      <c r="Y803">
        <v>2013</v>
      </c>
      <c r="Z803">
        <v>2000</v>
      </c>
      <c r="AA803">
        <v>6</v>
      </c>
      <c r="AB803">
        <v>2.35</v>
      </c>
      <c r="AC803">
        <v>44000</v>
      </c>
    </row>
    <row r="804" spans="1:29">
      <c r="A804" t="s">
        <v>28</v>
      </c>
      <c r="C804" t="s">
        <v>4099</v>
      </c>
      <c r="D804">
        <v>127</v>
      </c>
      <c r="E804">
        <v>90</v>
      </c>
      <c r="F804">
        <v>48</v>
      </c>
      <c r="G804">
        <v>196</v>
      </c>
      <c r="H804" t="s">
        <v>4376</v>
      </c>
      <c r="I804">
        <v>973</v>
      </c>
      <c r="J804">
        <v>11802056</v>
      </c>
      <c r="K804" t="s">
        <v>4377</v>
      </c>
      <c r="L804" t="s">
        <v>1422</v>
      </c>
      <c r="M804" t="s">
        <v>4378</v>
      </c>
      <c r="N804">
        <v>31640</v>
      </c>
      <c r="O804">
        <v>1865</v>
      </c>
      <c r="P804" t="s">
        <v>4379</v>
      </c>
      <c r="Q804">
        <v>1</v>
      </c>
      <c r="R804" t="s">
        <v>4380</v>
      </c>
      <c r="S804" t="s">
        <v>4381</v>
      </c>
      <c r="T804">
        <v>109</v>
      </c>
      <c r="U804" t="s">
        <v>37</v>
      </c>
      <c r="V804" t="s">
        <v>38</v>
      </c>
      <c r="W804" t="s">
        <v>95</v>
      </c>
      <c r="X804">
        <v>60000000</v>
      </c>
      <c r="Y804">
        <v>2008</v>
      </c>
      <c r="Z804">
        <v>400</v>
      </c>
      <c r="AA804">
        <v>4.9000000000000004</v>
      </c>
      <c r="AB804">
        <v>1.85</v>
      </c>
      <c r="AC804">
        <v>791</v>
      </c>
    </row>
    <row r="805" spans="1:29">
      <c r="A805" t="s">
        <v>28</v>
      </c>
      <c r="C805" t="s">
        <v>4382</v>
      </c>
      <c r="D805">
        <v>196</v>
      </c>
      <c r="E805">
        <v>103</v>
      </c>
      <c r="F805">
        <v>179</v>
      </c>
      <c r="G805">
        <v>87</v>
      </c>
      <c r="H805" t="s">
        <v>4383</v>
      </c>
      <c r="I805">
        <v>794</v>
      </c>
      <c r="J805">
        <v>25472967</v>
      </c>
      <c r="K805" t="s">
        <v>4384</v>
      </c>
      <c r="L805" t="s">
        <v>1341</v>
      </c>
      <c r="M805" t="s">
        <v>4385</v>
      </c>
      <c r="N805">
        <v>44966</v>
      </c>
      <c r="O805">
        <v>1467</v>
      </c>
      <c r="P805" t="s">
        <v>4386</v>
      </c>
      <c r="Q805">
        <v>2</v>
      </c>
      <c r="R805" t="s">
        <v>4387</v>
      </c>
      <c r="S805" t="s">
        <v>4388</v>
      </c>
      <c r="T805">
        <v>411</v>
      </c>
      <c r="U805" t="s">
        <v>37</v>
      </c>
      <c r="V805" t="s">
        <v>38</v>
      </c>
      <c r="W805" t="s">
        <v>39</v>
      </c>
      <c r="X805">
        <v>30000000</v>
      </c>
      <c r="Y805">
        <v>2005</v>
      </c>
      <c r="Z805">
        <v>329</v>
      </c>
      <c r="AA805">
        <v>5.6</v>
      </c>
      <c r="AB805">
        <v>2.35</v>
      </c>
      <c r="AC805">
        <v>0</v>
      </c>
    </row>
    <row r="806" spans="1:29">
      <c r="A806" t="s">
        <v>28</v>
      </c>
      <c r="C806" t="s">
        <v>850</v>
      </c>
      <c r="D806">
        <v>115</v>
      </c>
      <c r="E806">
        <v>122</v>
      </c>
      <c r="F806">
        <v>2000</v>
      </c>
      <c r="G806">
        <v>1000</v>
      </c>
      <c r="H806" t="s">
        <v>2865</v>
      </c>
      <c r="I806">
        <v>11000</v>
      </c>
      <c r="J806">
        <v>22362500</v>
      </c>
      <c r="K806" t="s">
        <v>2527</v>
      </c>
      <c r="L806" t="s">
        <v>660</v>
      </c>
      <c r="M806" t="s">
        <v>4389</v>
      </c>
      <c r="N806">
        <v>35599</v>
      </c>
      <c r="O806">
        <v>15275</v>
      </c>
      <c r="P806" t="s">
        <v>1332</v>
      </c>
      <c r="Q806">
        <v>0</v>
      </c>
      <c r="R806" t="s">
        <v>4390</v>
      </c>
      <c r="S806" t="s">
        <v>4391</v>
      </c>
      <c r="T806">
        <v>195</v>
      </c>
      <c r="U806" t="s">
        <v>37</v>
      </c>
      <c r="V806" t="s">
        <v>38</v>
      </c>
      <c r="W806" t="s">
        <v>39</v>
      </c>
      <c r="X806">
        <v>55000000</v>
      </c>
      <c r="Y806">
        <v>1999</v>
      </c>
      <c r="Z806">
        <v>1000</v>
      </c>
      <c r="AA806">
        <v>6.1</v>
      </c>
      <c r="AB806">
        <v>1.85</v>
      </c>
      <c r="AC806">
        <v>641</v>
      </c>
    </row>
    <row r="807" spans="1:29">
      <c r="A807" t="s">
        <v>28</v>
      </c>
      <c r="C807" t="s">
        <v>4392</v>
      </c>
      <c r="D807">
        <v>161</v>
      </c>
      <c r="E807">
        <v>106</v>
      </c>
      <c r="F807">
        <v>34</v>
      </c>
      <c r="G807">
        <v>466</v>
      </c>
      <c r="H807" t="s">
        <v>160</v>
      </c>
      <c r="I807">
        <v>3000</v>
      </c>
      <c r="J807">
        <v>17281832</v>
      </c>
      <c r="K807" t="s">
        <v>200</v>
      </c>
      <c r="L807" t="s">
        <v>500</v>
      </c>
      <c r="M807" t="s">
        <v>4393</v>
      </c>
      <c r="N807">
        <v>60232</v>
      </c>
      <c r="O807">
        <v>5329</v>
      </c>
      <c r="P807" t="s">
        <v>4394</v>
      </c>
      <c r="Q807">
        <v>3</v>
      </c>
      <c r="R807" t="s">
        <v>4395</v>
      </c>
      <c r="S807" t="s">
        <v>4396</v>
      </c>
      <c r="T807">
        <v>110</v>
      </c>
      <c r="U807" t="s">
        <v>37</v>
      </c>
      <c r="V807" t="s">
        <v>767</v>
      </c>
      <c r="W807" t="s">
        <v>95</v>
      </c>
      <c r="X807">
        <v>60000000</v>
      </c>
      <c r="Y807">
        <v>2008</v>
      </c>
      <c r="Z807">
        <v>1000</v>
      </c>
      <c r="AA807">
        <v>6.1</v>
      </c>
      <c r="AB807">
        <v>2.35</v>
      </c>
      <c r="AC807">
        <v>0</v>
      </c>
    </row>
    <row r="808" spans="1:29">
      <c r="A808" t="s">
        <v>28</v>
      </c>
      <c r="C808" t="s">
        <v>3827</v>
      </c>
      <c r="D808">
        <v>223</v>
      </c>
      <c r="E808">
        <v>103</v>
      </c>
      <c r="F808">
        <v>436</v>
      </c>
      <c r="G808">
        <v>437</v>
      </c>
      <c r="H808" t="s">
        <v>748</v>
      </c>
      <c r="I808">
        <v>19000</v>
      </c>
      <c r="J808">
        <v>19781879</v>
      </c>
      <c r="K808" t="s">
        <v>3003</v>
      </c>
      <c r="L808" t="s">
        <v>100</v>
      </c>
      <c r="M808" t="s">
        <v>4397</v>
      </c>
      <c r="N808">
        <v>53864</v>
      </c>
      <c r="O808">
        <v>20881</v>
      </c>
      <c r="P808" t="s">
        <v>4398</v>
      </c>
      <c r="Q808">
        <v>1</v>
      </c>
      <c r="R808" t="s">
        <v>4399</v>
      </c>
      <c r="S808" t="s">
        <v>4400</v>
      </c>
      <c r="T808">
        <v>290</v>
      </c>
      <c r="U808" t="s">
        <v>37</v>
      </c>
      <c r="V808" t="s">
        <v>38</v>
      </c>
      <c r="W808" t="s">
        <v>39</v>
      </c>
      <c r="X808">
        <v>60000000</v>
      </c>
      <c r="Y808">
        <v>2008</v>
      </c>
      <c r="Z808">
        <v>961</v>
      </c>
      <c r="AA808">
        <v>4.8</v>
      </c>
      <c r="AB808">
        <v>2.35</v>
      </c>
      <c r="AC808">
        <v>2000</v>
      </c>
    </row>
    <row r="809" spans="1:29">
      <c r="A809" t="s">
        <v>28</v>
      </c>
      <c r="C809" t="s">
        <v>4401</v>
      </c>
      <c r="D809">
        <v>181</v>
      </c>
      <c r="E809">
        <v>107</v>
      </c>
      <c r="F809">
        <v>192</v>
      </c>
      <c r="G809">
        <v>280</v>
      </c>
      <c r="H809" t="s">
        <v>4402</v>
      </c>
      <c r="I809">
        <v>40000</v>
      </c>
      <c r="J809">
        <v>7605668</v>
      </c>
      <c r="K809" t="s">
        <v>4403</v>
      </c>
      <c r="L809" t="s">
        <v>43</v>
      </c>
      <c r="M809" t="s">
        <v>4404</v>
      </c>
      <c r="N809">
        <v>47320</v>
      </c>
      <c r="O809">
        <v>42683</v>
      </c>
      <c r="P809" t="s">
        <v>4405</v>
      </c>
      <c r="Q809">
        <v>2</v>
      </c>
      <c r="R809" t="s">
        <v>4406</v>
      </c>
      <c r="S809" t="s">
        <v>4407</v>
      </c>
      <c r="T809">
        <v>188</v>
      </c>
      <c r="U809" t="s">
        <v>37</v>
      </c>
      <c r="V809" t="s">
        <v>56</v>
      </c>
      <c r="W809" t="s">
        <v>585</v>
      </c>
      <c r="X809">
        <v>60000000</v>
      </c>
      <c r="Y809">
        <v>2015</v>
      </c>
      <c r="Z809">
        <v>2000</v>
      </c>
      <c r="AA809">
        <v>5.5</v>
      </c>
      <c r="AB809">
        <v>2.35</v>
      </c>
      <c r="AC809">
        <v>12000</v>
      </c>
    </row>
    <row r="810" spans="1:29">
      <c r="A810" t="s">
        <v>28</v>
      </c>
      <c r="C810" t="s">
        <v>4408</v>
      </c>
      <c r="D810">
        <v>140</v>
      </c>
      <c r="E810">
        <v>156</v>
      </c>
      <c r="F810">
        <v>892</v>
      </c>
      <c r="G810">
        <v>102</v>
      </c>
      <c r="H810" t="s">
        <v>4409</v>
      </c>
      <c r="I810">
        <v>26000</v>
      </c>
      <c r="J810">
        <v>4535117</v>
      </c>
      <c r="K810" t="s">
        <v>1930</v>
      </c>
      <c r="L810" t="s">
        <v>335</v>
      </c>
      <c r="M810" t="s">
        <v>4410</v>
      </c>
      <c r="N810">
        <v>38398</v>
      </c>
      <c r="O810">
        <v>26564</v>
      </c>
      <c r="P810" t="s">
        <v>4411</v>
      </c>
      <c r="Q810">
        <v>3</v>
      </c>
      <c r="R810" t="s">
        <v>4412</v>
      </c>
      <c r="S810" t="s">
        <v>4413</v>
      </c>
      <c r="T810">
        <v>368</v>
      </c>
      <c r="U810" t="s">
        <v>37</v>
      </c>
      <c r="V810" t="s">
        <v>767</v>
      </c>
      <c r="W810" t="s">
        <v>39</v>
      </c>
      <c r="X810">
        <v>60000000</v>
      </c>
      <c r="Y810">
        <v>2007</v>
      </c>
      <c r="Z810">
        <v>368</v>
      </c>
      <c r="AA810">
        <v>3.8</v>
      </c>
      <c r="AB810">
        <v>2.35</v>
      </c>
      <c r="AC810">
        <v>0</v>
      </c>
    </row>
    <row r="811" spans="1:29">
      <c r="A811" t="s">
        <v>28</v>
      </c>
      <c r="C811" t="s">
        <v>313</v>
      </c>
      <c r="D811">
        <v>54</v>
      </c>
      <c r="E811">
        <v>127</v>
      </c>
      <c r="F811">
        <v>258</v>
      </c>
      <c r="G811">
        <v>617</v>
      </c>
      <c r="H811" t="s">
        <v>1748</v>
      </c>
      <c r="I811">
        <v>11000</v>
      </c>
      <c r="J811">
        <v>4426297</v>
      </c>
      <c r="K811" t="s">
        <v>1221</v>
      </c>
      <c r="L811" t="s">
        <v>565</v>
      </c>
      <c r="M811" t="s">
        <v>4414</v>
      </c>
      <c r="N811">
        <v>22570</v>
      </c>
      <c r="O811">
        <v>12947</v>
      </c>
      <c r="P811" t="s">
        <v>1469</v>
      </c>
      <c r="Q811">
        <v>2</v>
      </c>
      <c r="R811" t="s">
        <v>4415</v>
      </c>
      <c r="S811" t="s">
        <v>4416</v>
      </c>
      <c r="T811">
        <v>156</v>
      </c>
      <c r="U811" t="s">
        <v>37</v>
      </c>
      <c r="V811" t="s">
        <v>38</v>
      </c>
      <c r="W811" t="s">
        <v>585</v>
      </c>
      <c r="X811">
        <v>35000000</v>
      </c>
      <c r="Y811">
        <v>2003</v>
      </c>
      <c r="Z811">
        <v>708</v>
      </c>
      <c r="AA811">
        <v>6.5</v>
      </c>
      <c r="AB811">
        <v>2.35</v>
      </c>
      <c r="AC811">
        <v>0</v>
      </c>
    </row>
    <row r="812" spans="1:29">
      <c r="A812" t="s">
        <v>28</v>
      </c>
      <c r="C812" t="s">
        <v>4417</v>
      </c>
      <c r="D812">
        <v>14</v>
      </c>
      <c r="E812">
        <v>119</v>
      </c>
      <c r="F812">
        <v>3</v>
      </c>
      <c r="G812">
        <v>22</v>
      </c>
      <c r="H812" t="s">
        <v>4418</v>
      </c>
      <c r="I812">
        <v>879</v>
      </c>
      <c r="K812" t="s">
        <v>42</v>
      </c>
      <c r="L812" t="s">
        <v>2412</v>
      </c>
      <c r="M812" t="s">
        <v>4419</v>
      </c>
      <c r="N812">
        <v>1212</v>
      </c>
      <c r="O812">
        <v>1026</v>
      </c>
      <c r="P812" t="s">
        <v>4420</v>
      </c>
      <c r="Q812">
        <v>1</v>
      </c>
      <c r="R812" t="s">
        <v>4421</v>
      </c>
      <c r="S812" t="s">
        <v>4422</v>
      </c>
      <c r="T812">
        <v>9</v>
      </c>
      <c r="U812" t="s">
        <v>37</v>
      </c>
      <c r="V812" t="s">
        <v>892</v>
      </c>
      <c r="X812">
        <v>68005000</v>
      </c>
      <c r="Y812">
        <v>2016</v>
      </c>
      <c r="Z812">
        <v>107</v>
      </c>
      <c r="AA812">
        <v>6</v>
      </c>
      <c r="AB812">
        <v>2.35</v>
      </c>
      <c r="AC812">
        <v>426</v>
      </c>
    </row>
    <row r="813" spans="1:29">
      <c r="A813" t="s">
        <v>747</v>
      </c>
      <c r="C813" t="s">
        <v>4423</v>
      </c>
      <c r="D813">
        <v>81</v>
      </c>
      <c r="E813">
        <v>132</v>
      </c>
      <c r="F813">
        <v>131</v>
      </c>
      <c r="G813">
        <v>242</v>
      </c>
      <c r="H813" t="s">
        <v>4424</v>
      </c>
      <c r="I813">
        <v>11000</v>
      </c>
      <c r="J813">
        <v>10166502</v>
      </c>
      <c r="K813" t="s">
        <v>1467</v>
      </c>
      <c r="L813" t="s">
        <v>80</v>
      </c>
      <c r="M813" t="s">
        <v>4425</v>
      </c>
      <c r="N813">
        <v>18209</v>
      </c>
      <c r="O813">
        <v>12133</v>
      </c>
      <c r="P813" t="s">
        <v>4426</v>
      </c>
      <c r="Q813">
        <v>0</v>
      </c>
      <c r="R813" t="s">
        <v>4427</v>
      </c>
      <c r="S813" t="s">
        <v>4428</v>
      </c>
      <c r="T813">
        <v>183</v>
      </c>
      <c r="U813" t="s">
        <v>4429</v>
      </c>
      <c r="V813" t="s">
        <v>38</v>
      </c>
      <c r="W813" t="s">
        <v>585</v>
      </c>
      <c r="X813">
        <v>80000000</v>
      </c>
      <c r="Y813">
        <v>2005</v>
      </c>
      <c r="Z813">
        <v>298</v>
      </c>
      <c r="AA813">
        <v>6.7</v>
      </c>
      <c r="AB813">
        <v>2.35</v>
      </c>
      <c r="AC813">
        <v>0</v>
      </c>
    </row>
    <row r="814" spans="1:29">
      <c r="A814" t="s">
        <v>28</v>
      </c>
      <c r="C814" t="s">
        <v>4430</v>
      </c>
      <c r="D814">
        <v>579</v>
      </c>
      <c r="E814">
        <v>108</v>
      </c>
      <c r="F814">
        <v>84</v>
      </c>
      <c r="G814">
        <v>361</v>
      </c>
      <c r="H814" t="s">
        <v>4431</v>
      </c>
      <c r="I814">
        <v>16000</v>
      </c>
      <c r="J814">
        <v>363024263</v>
      </c>
      <c r="K814" t="s">
        <v>4432</v>
      </c>
      <c r="L814" t="s">
        <v>315</v>
      </c>
      <c r="M814" t="s">
        <v>4433</v>
      </c>
      <c r="N814">
        <v>479047</v>
      </c>
      <c r="O814">
        <v>18239</v>
      </c>
      <c r="P814" t="s">
        <v>4434</v>
      </c>
      <c r="Q814">
        <v>0</v>
      </c>
      <c r="R814" t="s">
        <v>4435</v>
      </c>
      <c r="S814" t="s">
        <v>4436</v>
      </c>
      <c r="T814">
        <v>1058</v>
      </c>
      <c r="U814" t="s">
        <v>37</v>
      </c>
      <c r="V814" t="s">
        <v>38</v>
      </c>
      <c r="W814" t="s">
        <v>585</v>
      </c>
      <c r="X814">
        <v>58000000</v>
      </c>
      <c r="Y814">
        <v>2016</v>
      </c>
      <c r="Z814">
        <v>805</v>
      </c>
      <c r="AA814">
        <v>8.1</v>
      </c>
      <c r="AB814">
        <v>2.35</v>
      </c>
      <c r="AC814">
        <v>117000</v>
      </c>
    </row>
    <row r="815" spans="1:29">
      <c r="A815" t="s">
        <v>28</v>
      </c>
      <c r="C815" t="s">
        <v>4437</v>
      </c>
      <c r="D815">
        <v>56</v>
      </c>
      <c r="E815">
        <v>114</v>
      </c>
      <c r="F815">
        <v>65</v>
      </c>
      <c r="G815">
        <v>440</v>
      </c>
      <c r="H815" t="s">
        <v>4438</v>
      </c>
      <c r="I815">
        <v>743</v>
      </c>
      <c r="J815">
        <v>12065985</v>
      </c>
      <c r="K815" t="s">
        <v>2527</v>
      </c>
      <c r="L815" t="s">
        <v>1639</v>
      </c>
      <c r="M815" t="s">
        <v>4439</v>
      </c>
      <c r="N815">
        <v>16260</v>
      </c>
      <c r="O815">
        <v>2367</v>
      </c>
      <c r="P815" t="s">
        <v>4440</v>
      </c>
      <c r="Q815">
        <v>1</v>
      </c>
      <c r="R815" t="s">
        <v>4441</v>
      </c>
      <c r="S815" t="s">
        <v>4442</v>
      </c>
      <c r="T815">
        <v>88</v>
      </c>
      <c r="U815" t="s">
        <v>37</v>
      </c>
      <c r="V815" t="s">
        <v>38</v>
      </c>
      <c r="W815" t="s">
        <v>95</v>
      </c>
      <c r="X815">
        <v>60000000</v>
      </c>
      <c r="Y815">
        <v>1998</v>
      </c>
      <c r="Z815">
        <v>730</v>
      </c>
      <c r="AA815">
        <v>4.9000000000000004</v>
      </c>
      <c r="AB815">
        <v>2.35</v>
      </c>
      <c r="AC815">
        <v>296</v>
      </c>
    </row>
    <row r="816" spans="1:29">
      <c r="A816" t="s">
        <v>28</v>
      </c>
      <c r="C816" t="s">
        <v>3694</v>
      </c>
      <c r="D816">
        <v>490</v>
      </c>
      <c r="E816">
        <v>133</v>
      </c>
      <c r="F816">
        <v>16000</v>
      </c>
      <c r="G816">
        <v>318</v>
      </c>
      <c r="H816" t="s">
        <v>4443</v>
      </c>
      <c r="I816">
        <v>14000</v>
      </c>
      <c r="J816">
        <v>350123553</v>
      </c>
      <c r="K816" t="s">
        <v>4444</v>
      </c>
      <c r="L816" t="s">
        <v>654</v>
      </c>
      <c r="M816" t="s">
        <v>4445</v>
      </c>
      <c r="N816">
        <v>325264</v>
      </c>
      <c r="O816">
        <v>16277</v>
      </c>
      <c r="P816" t="s">
        <v>4446</v>
      </c>
      <c r="Q816">
        <v>0</v>
      </c>
      <c r="R816" t="s">
        <v>4447</v>
      </c>
      <c r="S816" t="s">
        <v>4448</v>
      </c>
      <c r="T816">
        <v>916</v>
      </c>
      <c r="U816" t="s">
        <v>37</v>
      </c>
      <c r="V816" t="s">
        <v>38</v>
      </c>
      <c r="W816" t="s">
        <v>585</v>
      </c>
      <c r="X816">
        <v>58800000</v>
      </c>
      <c r="Y816">
        <v>2014</v>
      </c>
      <c r="Z816">
        <v>962</v>
      </c>
      <c r="AA816">
        <v>7.3</v>
      </c>
      <c r="AB816">
        <v>2.35</v>
      </c>
      <c r="AC816">
        <v>112000</v>
      </c>
    </row>
    <row r="817" spans="1:29">
      <c r="A817" t="s">
        <v>28</v>
      </c>
      <c r="C817" t="s">
        <v>476</v>
      </c>
      <c r="D817">
        <v>218</v>
      </c>
      <c r="E817">
        <v>103</v>
      </c>
      <c r="F817">
        <v>11</v>
      </c>
      <c r="G817">
        <v>543</v>
      </c>
      <c r="H817" t="s">
        <v>4449</v>
      </c>
      <c r="I817">
        <v>2000</v>
      </c>
      <c r="J817">
        <v>80021740</v>
      </c>
      <c r="K817" t="s">
        <v>4450</v>
      </c>
      <c r="L817" t="s">
        <v>4451</v>
      </c>
      <c r="M817" t="s">
        <v>4452</v>
      </c>
      <c r="N817">
        <v>47968</v>
      </c>
      <c r="O817">
        <v>5497</v>
      </c>
      <c r="P817" t="s">
        <v>4453</v>
      </c>
      <c r="Q817">
        <v>4</v>
      </c>
      <c r="R817" t="s">
        <v>4454</v>
      </c>
      <c r="S817" t="s">
        <v>4455</v>
      </c>
      <c r="T817">
        <v>154</v>
      </c>
      <c r="U817" t="s">
        <v>37</v>
      </c>
      <c r="V817" t="s">
        <v>38</v>
      </c>
      <c r="W817" t="s">
        <v>95</v>
      </c>
      <c r="X817">
        <v>58000000</v>
      </c>
      <c r="Y817">
        <v>2015</v>
      </c>
      <c r="Z817">
        <v>1000</v>
      </c>
      <c r="AA817">
        <v>6.4</v>
      </c>
      <c r="AB817">
        <v>2.35</v>
      </c>
      <c r="AC817">
        <v>35000</v>
      </c>
    </row>
    <row r="818" spans="1:29">
      <c r="A818" t="s">
        <v>28</v>
      </c>
      <c r="D818">
        <v>20</v>
      </c>
      <c r="E818">
        <v>22</v>
      </c>
      <c r="G818">
        <v>271</v>
      </c>
      <c r="H818" t="s">
        <v>4456</v>
      </c>
      <c r="I818">
        <v>870</v>
      </c>
      <c r="K818" t="s">
        <v>515</v>
      </c>
      <c r="L818" t="s">
        <v>4457</v>
      </c>
      <c r="M818" t="s">
        <v>4458</v>
      </c>
      <c r="N818">
        <v>24420</v>
      </c>
      <c r="O818">
        <v>2433</v>
      </c>
      <c r="P818" t="s">
        <v>4459</v>
      </c>
      <c r="Q818">
        <v>1</v>
      </c>
      <c r="R818" t="s">
        <v>4460</v>
      </c>
      <c r="S818" t="s">
        <v>4461</v>
      </c>
      <c r="T818">
        <v>94</v>
      </c>
      <c r="U818" t="s">
        <v>37</v>
      </c>
      <c r="V818" t="s">
        <v>38</v>
      </c>
      <c r="W818" t="s">
        <v>2749</v>
      </c>
      <c r="X818">
        <v>3000000</v>
      </c>
      <c r="Z818">
        <v>558</v>
      </c>
      <c r="AA818">
        <v>6.6</v>
      </c>
      <c r="AB818">
        <v>1.33</v>
      </c>
      <c r="AC818">
        <v>990</v>
      </c>
    </row>
    <row r="819" spans="1:29">
      <c r="A819" t="s">
        <v>28</v>
      </c>
      <c r="C819" t="s">
        <v>2042</v>
      </c>
      <c r="D819">
        <v>142</v>
      </c>
      <c r="E819">
        <v>95</v>
      </c>
      <c r="F819">
        <v>70</v>
      </c>
      <c r="G819">
        <v>512</v>
      </c>
      <c r="H819" t="s">
        <v>1708</v>
      </c>
      <c r="I819">
        <v>970</v>
      </c>
      <c r="J819">
        <v>48291624</v>
      </c>
      <c r="K819" t="s">
        <v>3632</v>
      </c>
      <c r="L819" t="s">
        <v>1951</v>
      </c>
      <c r="M819" t="s">
        <v>4462</v>
      </c>
      <c r="N819">
        <v>82819</v>
      </c>
      <c r="O819">
        <v>2876</v>
      </c>
      <c r="P819" t="s">
        <v>4463</v>
      </c>
      <c r="Q819">
        <v>1</v>
      </c>
      <c r="R819" t="s">
        <v>4464</v>
      </c>
      <c r="S819" t="s">
        <v>4465</v>
      </c>
      <c r="T819">
        <v>263</v>
      </c>
      <c r="U819" t="s">
        <v>37</v>
      </c>
      <c r="V819" t="s">
        <v>38</v>
      </c>
      <c r="W819" t="s">
        <v>39</v>
      </c>
      <c r="X819">
        <v>58000000</v>
      </c>
      <c r="Y819">
        <v>2005</v>
      </c>
      <c r="Z819">
        <v>834</v>
      </c>
      <c r="AA819">
        <v>6.7</v>
      </c>
      <c r="AB819">
        <v>1.85</v>
      </c>
      <c r="AC819">
        <v>0</v>
      </c>
    </row>
    <row r="820" spans="1:29">
      <c r="A820" t="s">
        <v>28</v>
      </c>
      <c r="C820" t="s">
        <v>4107</v>
      </c>
      <c r="D820">
        <v>57</v>
      </c>
      <c r="E820">
        <v>90</v>
      </c>
      <c r="F820">
        <v>32</v>
      </c>
      <c r="G820">
        <v>809</v>
      </c>
      <c r="H820" t="s">
        <v>190</v>
      </c>
      <c r="I820">
        <v>1000</v>
      </c>
      <c r="J820">
        <v>35231365</v>
      </c>
      <c r="K820" t="s">
        <v>4466</v>
      </c>
      <c r="L820" t="s">
        <v>4467</v>
      </c>
      <c r="M820" t="s">
        <v>4468</v>
      </c>
      <c r="N820">
        <v>15517</v>
      </c>
      <c r="O820">
        <v>6299</v>
      </c>
      <c r="P820" t="s">
        <v>1476</v>
      </c>
      <c r="Q820">
        <v>0</v>
      </c>
      <c r="R820" t="s">
        <v>4469</v>
      </c>
      <c r="S820" t="s">
        <v>4470</v>
      </c>
      <c r="T820">
        <v>85</v>
      </c>
      <c r="U820" t="s">
        <v>37</v>
      </c>
      <c r="V820" t="s">
        <v>38</v>
      </c>
      <c r="W820" t="s">
        <v>95</v>
      </c>
      <c r="X820">
        <v>60000000</v>
      </c>
      <c r="Y820">
        <v>2000</v>
      </c>
      <c r="Z820">
        <v>891</v>
      </c>
      <c r="AA820">
        <v>3.6</v>
      </c>
      <c r="AB820">
        <v>1.85</v>
      </c>
      <c r="AC820">
        <v>500</v>
      </c>
    </row>
    <row r="821" spans="1:29">
      <c r="A821" t="s">
        <v>28</v>
      </c>
      <c r="C821" t="s">
        <v>4471</v>
      </c>
      <c r="D821">
        <v>84</v>
      </c>
      <c r="E821">
        <v>87</v>
      </c>
      <c r="F821">
        <v>10</v>
      </c>
      <c r="G821">
        <v>349</v>
      </c>
      <c r="H821" t="s">
        <v>4472</v>
      </c>
      <c r="I821">
        <v>13000</v>
      </c>
      <c r="J821">
        <v>53715611</v>
      </c>
      <c r="K821" t="s">
        <v>4473</v>
      </c>
      <c r="L821" t="s">
        <v>1784</v>
      </c>
      <c r="M821" t="s">
        <v>4474</v>
      </c>
      <c r="N821">
        <v>92106</v>
      </c>
      <c r="O821">
        <v>14574</v>
      </c>
      <c r="P821" t="s">
        <v>4475</v>
      </c>
      <c r="Q821">
        <v>1</v>
      </c>
      <c r="R821" t="s">
        <v>4476</v>
      </c>
      <c r="S821" t="s">
        <v>4477</v>
      </c>
      <c r="T821">
        <v>171</v>
      </c>
      <c r="U821" t="s">
        <v>37</v>
      </c>
      <c r="V821" t="s">
        <v>38</v>
      </c>
      <c r="W821" t="s">
        <v>585</v>
      </c>
      <c r="X821">
        <v>63000000</v>
      </c>
      <c r="Y821">
        <v>1988</v>
      </c>
      <c r="Z821">
        <v>1000</v>
      </c>
      <c r="AA821">
        <v>5.7</v>
      </c>
      <c r="AB821">
        <v>2.35</v>
      </c>
      <c r="AC821">
        <v>2000</v>
      </c>
    </row>
    <row r="822" spans="1:29">
      <c r="A822" t="s">
        <v>28</v>
      </c>
      <c r="C822" t="s">
        <v>3401</v>
      </c>
      <c r="D822">
        <v>186</v>
      </c>
      <c r="E822">
        <v>114</v>
      </c>
      <c r="F822">
        <v>0</v>
      </c>
      <c r="G822">
        <v>110</v>
      </c>
      <c r="H822" t="s">
        <v>4478</v>
      </c>
      <c r="I822">
        <v>142</v>
      </c>
      <c r="J822">
        <v>31199215</v>
      </c>
      <c r="K822" t="s">
        <v>4479</v>
      </c>
      <c r="L822" t="s">
        <v>4480</v>
      </c>
      <c r="M822" t="s">
        <v>4481</v>
      </c>
      <c r="N822">
        <v>27664</v>
      </c>
      <c r="O822">
        <v>589</v>
      </c>
      <c r="P822" t="s">
        <v>4482</v>
      </c>
      <c r="Q822">
        <v>8</v>
      </c>
      <c r="R822" t="s">
        <v>4483</v>
      </c>
      <c r="S822" t="s">
        <v>4484</v>
      </c>
      <c r="T822">
        <v>120</v>
      </c>
      <c r="U822" t="s">
        <v>37</v>
      </c>
      <c r="V822" t="s">
        <v>38</v>
      </c>
      <c r="W822" t="s">
        <v>39</v>
      </c>
      <c r="X822">
        <v>58000000</v>
      </c>
      <c r="Y822">
        <v>2008</v>
      </c>
      <c r="Z822">
        <v>117</v>
      </c>
      <c r="AA822">
        <v>6</v>
      </c>
      <c r="AB822">
        <v>1.85</v>
      </c>
      <c r="AC822">
        <v>472</v>
      </c>
    </row>
    <row r="823" spans="1:29">
      <c r="A823" t="s">
        <v>28</v>
      </c>
      <c r="C823" t="s">
        <v>1627</v>
      </c>
      <c r="D823">
        <v>53</v>
      </c>
      <c r="E823">
        <v>119</v>
      </c>
      <c r="F823">
        <v>153</v>
      </c>
      <c r="G823">
        <v>11000</v>
      </c>
      <c r="H823" t="s">
        <v>2180</v>
      </c>
      <c r="I823">
        <v>12000</v>
      </c>
      <c r="K823" t="s">
        <v>4485</v>
      </c>
      <c r="L823" t="s">
        <v>1107</v>
      </c>
      <c r="M823" t="s">
        <v>4486</v>
      </c>
      <c r="N823">
        <v>27019</v>
      </c>
      <c r="O823">
        <v>36167</v>
      </c>
      <c r="P823" t="s">
        <v>1956</v>
      </c>
      <c r="Q823">
        <v>4</v>
      </c>
      <c r="R823" t="s">
        <v>4487</v>
      </c>
      <c r="S823" t="s">
        <v>4488</v>
      </c>
      <c r="T823">
        <v>143</v>
      </c>
      <c r="U823" t="s">
        <v>37</v>
      </c>
      <c r="V823" t="s">
        <v>38</v>
      </c>
      <c r="W823" t="s">
        <v>1126</v>
      </c>
      <c r="Y823">
        <v>2015</v>
      </c>
      <c r="Z823">
        <v>11000</v>
      </c>
      <c r="AA823">
        <v>4.9000000000000004</v>
      </c>
      <c r="AB823">
        <v>2.35</v>
      </c>
      <c r="AC823">
        <v>0</v>
      </c>
    </row>
    <row r="824" spans="1:29">
      <c r="A824" t="s">
        <v>28</v>
      </c>
      <c r="C824" t="s">
        <v>3998</v>
      </c>
      <c r="D824">
        <v>133</v>
      </c>
      <c r="E824">
        <v>103</v>
      </c>
      <c r="F824">
        <v>30</v>
      </c>
      <c r="G824">
        <v>727</v>
      </c>
      <c r="H824" t="s">
        <v>4489</v>
      </c>
      <c r="I824">
        <v>963</v>
      </c>
      <c r="J824">
        <v>29580087</v>
      </c>
      <c r="K824" t="s">
        <v>1415</v>
      </c>
      <c r="L824" t="s">
        <v>3041</v>
      </c>
      <c r="M824" t="s">
        <v>4490</v>
      </c>
      <c r="N824">
        <v>29523</v>
      </c>
      <c r="O824">
        <v>3150</v>
      </c>
      <c r="P824" t="s">
        <v>4491</v>
      </c>
      <c r="Q824">
        <v>2</v>
      </c>
      <c r="R824" t="s">
        <v>4492</v>
      </c>
      <c r="S824" t="s">
        <v>4493</v>
      </c>
      <c r="T824">
        <v>121</v>
      </c>
      <c r="U824" t="s">
        <v>37</v>
      </c>
      <c r="V824" t="s">
        <v>38</v>
      </c>
      <c r="W824" t="s">
        <v>39</v>
      </c>
      <c r="X824">
        <v>58000000</v>
      </c>
      <c r="Y824">
        <v>2009</v>
      </c>
      <c r="Z824">
        <v>935</v>
      </c>
      <c r="AA824">
        <v>4.7</v>
      </c>
      <c r="AB824">
        <v>2.35</v>
      </c>
      <c r="AC824">
        <v>0</v>
      </c>
    </row>
    <row r="825" spans="1:29">
      <c r="A825" t="s">
        <v>28</v>
      </c>
      <c r="C825" t="s">
        <v>809</v>
      </c>
      <c r="D825">
        <v>246</v>
      </c>
      <c r="E825">
        <v>125</v>
      </c>
      <c r="F825">
        <v>189</v>
      </c>
      <c r="G825">
        <v>839</v>
      </c>
      <c r="H825" t="s">
        <v>4494</v>
      </c>
      <c r="I825">
        <v>1000</v>
      </c>
      <c r="J825">
        <v>44665963</v>
      </c>
      <c r="K825" t="s">
        <v>1671</v>
      </c>
      <c r="L825" t="s">
        <v>830</v>
      </c>
      <c r="M825" t="s">
        <v>4495</v>
      </c>
      <c r="N825">
        <v>159931</v>
      </c>
      <c r="O825">
        <v>5081</v>
      </c>
      <c r="P825" t="s">
        <v>4496</v>
      </c>
      <c r="Q825">
        <v>2</v>
      </c>
      <c r="R825" t="s">
        <v>4497</v>
      </c>
      <c r="S825" t="s">
        <v>4498</v>
      </c>
      <c r="T825">
        <v>281</v>
      </c>
      <c r="U825" t="s">
        <v>37</v>
      </c>
      <c r="V825" t="s">
        <v>38</v>
      </c>
      <c r="W825" t="s">
        <v>39</v>
      </c>
      <c r="X825">
        <v>58000000</v>
      </c>
      <c r="Y825">
        <v>2013</v>
      </c>
      <c r="Z825">
        <v>847</v>
      </c>
      <c r="AA825">
        <v>6.3</v>
      </c>
      <c r="AB825">
        <v>2.35</v>
      </c>
      <c r="AC825">
        <v>22000</v>
      </c>
    </row>
    <row r="826" spans="1:29">
      <c r="A826" t="s">
        <v>28</v>
      </c>
      <c r="C826" t="s">
        <v>2331</v>
      </c>
      <c r="D826">
        <v>253</v>
      </c>
      <c r="E826">
        <v>97</v>
      </c>
      <c r="F826">
        <v>545</v>
      </c>
      <c r="G826">
        <v>529</v>
      </c>
      <c r="H826" t="s">
        <v>2815</v>
      </c>
      <c r="I826">
        <v>14000</v>
      </c>
      <c r="J826">
        <v>60128566</v>
      </c>
      <c r="K826" t="s">
        <v>3446</v>
      </c>
      <c r="L826" t="s">
        <v>1972</v>
      </c>
      <c r="M826" t="s">
        <v>4499</v>
      </c>
      <c r="N826">
        <v>131447</v>
      </c>
      <c r="O826">
        <v>16098</v>
      </c>
      <c r="P826" t="s">
        <v>4500</v>
      </c>
      <c r="Q826">
        <v>1</v>
      </c>
      <c r="R826" t="s">
        <v>4501</v>
      </c>
      <c r="S826" t="s">
        <v>4502</v>
      </c>
      <c r="T826">
        <v>410</v>
      </c>
      <c r="U826" t="s">
        <v>37</v>
      </c>
      <c r="V826" t="s">
        <v>767</v>
      </c>
      <c r="W826" t="s">
        <v>585</v>
      </c>
      <c r="X826">
        <v>60000000</v>
      </c>
      <c r="Y826">
        <v>2010</v>
      </c>
      <c r="Z826">
        <v>1000</v>
      </c>
      <c r="AA826">
        <v>5.9</v>
      </c>
      <c r="AB826">
        <v>2.35</v>
      </c>
      <c r="AC826">
        <v>19000</v>
      </c>
    </row>
    <row r="827" spans="1:29">
      <c r="A827" t="s">
        <v>28</v>
      </c>
      <c r="C827" t="s">
        <v>4503</v>
      </c>
      <c r="D827">
        <v>144</v>
      </c>
      <c r="E827">
        <v>125</v>
      </c>
      <c r="F827">
        <v>143</v>
      </c>
      <c r="G827">
        <v>519</v>
      </c>
      <c r="H827" t="s">
        <v>4504</v>
      </c>
      <c r="I827">
        <v>1000</v>
      </c>
      <c r="J827">
        <v>49875589</v>
      </c>
      <c r="K827" t="s">
        <v>1098</v>
      </c>
      <c r="L827" t="s">
        <v>2038</v>
      </c>
      <c r="M827" t="s">
        <v>4505</v>
      </c>
      <c r="N827">
        <v>28807</v>
      </c>
      <c r="O827">
        <v>4416</v>
      </c>
      <c r="P827" t="s">
        <v>4506</v>
      </c>
      <c r="Q827">
        <v>0</v>
      </c>
      <c r="R827" t="s">
        <v>4507</v>
      </c>
      <c r="S827" t="s">
        <v>4508</v>
      </c>
      <c r="T827">
        <v>273</v>
      </c>
      <c r="U827" t="s">
        <v>37</v>
      </c>
      <c r="V827" t="s">
        <v>38</v>
      </c>
      <c r="W827" t="s">
        <v>39</v>
      </c>
      <c r="X827">
        <v>58000000</v>
      </c>
      <c r="Y827">
        <v>2012</v>
      </c>
      <c r="Z827">
        <v>664</v>
      </c>
      <c r="AA827">
        <v>5.9</v>
      </c>
      <c r="AB827">
        <v>2.35</v>
      </c>
      <c r="AC827">
        <v>0</v>
      </c>
    </row>
    <row r="828" spans="1:29">
      <c r="A828" t="s">
        <v>28</v>
      </c>
      <c r="D828">
        <v>46</v>
      </c>
      <c r="E828">
        <v>30</v>
      </c>
      <c r="G828">
        <v>479</v>
      </c>
      <c r="H828" t="s">
        <v>1980</v>
      </c>
      <c r="I828">
        <v>962</v>
      </c>
      <c r="K828" t="s">
        <v>1681</v>
      </c>
      <c r="L828" t="s">
        <v>1978</v>
      </c>
      <c r="M828" t="s">
        <v>4509</v>
      </c>
      <c r="N828">
        <v>80025</v>
      </c>
      <c r="O828">
        <v>2558</v>
      </c>
      <c r="P828" t="s">
        <v>4510</v>
      </c>
      <c r="Q828">
        <v>0</v>
      </c>
      <c r="R828" t="s">
        <v>4511</v>
      </c>
      <c r="S828" t="s">
        <v>4512</v>
      </c>
      <c r="T828">
        <v>238</v>
      </c>
      <c r="U828" t="s">
        <v>37</v>
      </c>
      <c r="V828" t="s">
        <v>38</v>
      </c>
      <c r="W828" t="s">
        <v>2635</v>
      </c>
      <c r="Z828">
        <v>722</v>
      </c>
      <c r="AA828">
        <v>7</v>
      </c>
      <c r="AB828">
        <v>1.33</v>
      </c>
      <c r="AC828">
        <v>0</v>
      </c>
    </row>
    <row r="829" spans="1:29">
      <c r="A829" t="s">
        <v>28</v>
      </c>
      <c r="C829" t="s">
        <v>3778</v>
      </c>
      <c r="D829">
        <v>117</v>
      </c>
      <c r="E829">
        <v>136</v>
      </c>
      <c r="F829">
        <v>138</v>
      </c>
      <c r="G829">
        <v>9000</v>
      </c>
      <c r="H829" t="s">
        <v>2382</v>
      </c>
      <c r="I829">
        <v>18000</v>
      </c>
      <c r="J829">
        <v>60984028</v>
      </c>
      <c r="K829" t="s">
        <v>1924</v>
      </c>
      <c r="L829" t="s">
        <v>588</v>
      </c>
      <c r="M829" t="s">
        <v>4513</v>
      </c>
      <c r="N829">
        <v>259519</v>
      </c>
      <c r="O829">
        <v>45271</v>
      </c>
      <c r="P829" t="s">
        <v>776</v>
      </c>
      <c r="Q829">
        <v>2</v>
      </c>
      <c r="R829" t="s">
        <v>4514</v>
      </c>
      <c r="S829" t="s">
        <v>4515</v>
      </c>
      <c r="T829">
        <v>431</v>
      </c>
      <c r="U829" t="s">
        <v>37</v>
      </c>
      <c r="V829" t="s">
        <v>38</v>
      </c>
      <c r="W829" t="s">
        <v>585</v>
      </c>
      <c r="X829">
        <v>57000000</v>
      </c>
      <c r="Y829">
        <v>1997</v>
      </c>
      <c r="Z829">
        <v>14000</v>
      </c>
      <c r="AA829">
        <v>7.5</v>
      </c>
      <c r="AB829">
        <v>2.35</v>
      </c>
      <c r="AC829">
        <v>11000</v>
      </c>
    </row>
    <row r="830" spans="1:29">
      <c r="A830" t="s">
        <v>28</v>
      </c>
      <c r="C830" t="s">
        <v>4516</v>
      </c>
      <c r="D830">
        <v>157</v>
      </c>
      <c r="E830">
        <v>116</v>
      </c>
      <c r="F830">
        <v>51</v>
      </c>
      <c r="G830">
        <v>622</v>
      </c>
      <c r="H830" t="s">
        <v>4517</v>
      </c>
      <c r="I830">
        <v>11000</v>
      </c>
      <c r="J830">
        <v>36931089</v>
      </c>
      <c r="K830" t="s">
        <v>1671</v>
      </c>
      <c r="L830" t="s">
        <v>2180</v>
      </c>
      <c r="M830" t="s">
        <v>4518</v>
      </c>
      <c r="N830">
        <v>70681</v>
      </c>
      <c r="O830">
        <v>16484</v>
      </c>
      <c r="P830" t="s">
        <v>2101</v>
      </c>
      <c r="Q830">
        <v>2</v>
      </c>
      <c r="R830" t="s">
        <v>4519</v>
      </c>
      <c r="S830" t="s">
        <v>4520</v>
      </c>
      <c r="T830">
        <v>198</v>
      </c>
      <c r="U830" t="s">
        <v>37</v>
      </c>
      <c r="V830" t="s">
        <v>38</v>
      </c>
      <c r="W830" t="s">
        <v>585</v>
      </c>
      <c r="X830">
        <v>70000000</v>
      </c>
      <c r="Y830">
        <v>2012</v>
      </c>
      <c r="Z830">
        <v>3000</v>
      </c>
      <c r="AA830">
        <v>5.6</v>
      </c>
      <c r="AB830">
        <v>2.35</v>
      </c>
      <c r="AC830">
        <v>12000</v>
      </c>
    </row>
    <row r="831" spans="1:29">
      <c r="A831" t="s">
        <v>28</v>
      </c>
      <c r="C831" t="s">
        <v>499</v>
      </c>
      <c r="D831">
        <v>60</v>
      </c>
      <c r="E831">
        <v>103</v>
      </c>
      <c r="F831">
        <v>357</v>
      </c>
      <c r="G831">
        <v>40</v>
      </c>
      <c r="H831" t="s">
        <v>4521</v>
      </c>
      <c r="I831">
        <v>2000</v>
      </c>
      <c r="J831">
        <v>51317350</v>
      </c>
      <c r="K831" t="s">
        <v>42</v>
      </c>
      <c r="L831" t="s">
        <v>536</v>
      </c>
      <c r="M831" t="s">
        <v>4522</v>
      </c>
      <c r="N831">
        <v>78343</v>
      </c>
      <c r="O831">
        <v>2710</v>
      </c>
      <c r="P831" t="s">
        <v>4523</v>
      </c>
      <c r="Q831">
        <v>0</v>
      </c>
      <c r="R831" t="s">
        <v>4524</v>
      </c>
      <c r="S831" t="s">
        <v>4525</v>
      </c>
      <c r="T831">
        <v>139</v>
      </c>
      <c r="U831" t="s">
        <v>37</v>
      </c>
      <c r="V831" t="s">
        <v>38</v>
      </c>
      <c r="W831" t="s">
        <v>39</v>
      </c>
      <c r="X831">
        <v>57000000</v>
      </c>
      <c r="Y831">
        <v>1996</v>
      </c>
      <c r="Z831">
        <v>663</v>
      </c>
      <c r="AA831">
        <v>6.4</v>
      </c>
      <c r="AB831">
        <v>2.35</v>
      </c>
      <c r="AC831">
        <v>0</v>
      </c>
    </row>
    <row r="832" spans="1:29">
      <c r="A832" t="s">
        <v>28</v>
      </c>
      <c r="C832" t="s">
        <v>260</v>
      </c>
      <c r="D832">
        <v>117</v>
      </c>
      <c r="E832">
        <v>97</v>
      </c>
      <c r="F832">
        <v>420</v>
      </c>
      <c r="G832">
        <v>455</v>
      </c>
      <c r="H832" t="s">
        <v>252</v>
      </c>
      <c r="I832">
        <v>4000</v>
      </c>
      <c r="J832">
        <v>28328132</v>
      </c>
      <c r="K832" t="s">
        <v>4526</v>
      </c>
      <c r="L832" t="s">
        <v>493</v>
      </c>
      <c r="M832" t="s">
        <v>4527</v>
      </c>
      <c r="N832">
        <v>38298</v>
      </c>
      <c r="O832">
        <v>9814</v>
      </c>
      <c r="P832" t="s">
        <v>4528</v>
      </c>
      <c r="Q832">
        <v>2</v>
      </c>
      <c r="R832" t="s">
        <v>4529</v>
      </c>
      <c r="S832" t="s">
        <v>4530</v>
      </c>
      <c r="T832">
        <v>147</v>
      </c>
      <c r="U832" t="s">
        <v>37</v>
      </c>
      <c r="V832" t="s">
        <v>38</v>
      </c>
      <c r="W832" t="s">
        <v>39</v>
      </c>
      <c r="X832">
        <v>58000000</v>
      </c>
      <c r="Y832">
        <v>2004</v>
      </c>
      <c r="Z832">
        <v>3000</v>
      </c>
      <c r="AA832">
        <v>6.3</v>
      </c>
      <c r="AB832">
        <v>2.35</v>
      </c>
      <c r="AC832">
        <v>782</v>
      </c>
    </row>
    <row r="833" spans="1:29">
      <c r="A833" t="s">
        <v>28</v>
      </c>
      <c r="C833" t="s">
        <v>4531</v>
      </c>
      <c r="D833">
        <v>287</v>
      </c>
      <c r="E833">
        <v>96</v>
      </c>
      <c r="F833">
        <v>83</v>
      </c>
      <c r="G833">
        <v>1000</v>
      </c>
      <c r="H833" t="s">
        <v>4532</v>
      </c>
      <c r="I833">
        <v>12000</v>
      </c>
      <c r="J833">
        <v>51774002</v>
      </c>
      <c r="K833" t="s">
        <v>1364</v>
      </c>
      <c r="L833" t="s">
        <v>705</v>
      </c>
      <c r="M833" t="s">
        <v>4533</v>
      </c>
      <c r="N833">
        <v>87745</v>
      </c>
      <c r="O833">
        <v>16121</v>
      </c>
      <c r="P833" t="s">
        <v>4534</v>
      </c>
      <c r="Q833">
        <v>1</v>
      </c>
      <c r="R833" t="s">
        <v>4535</v>
      </c>
      <c r="S833" t="s">
        <v>4536</v>
      </c>
      <c r="T833">
        <v>331</v>
      </c>
      <c r="U833" t="s">
        <v>37</v>
      </c>
      <c r="V833" t="s">
        <v>38</v>
      </c>
      <c r="W833" t="s">
        <v>39</v>
      </c>
      <c r="X833">
        <v>57000000</v>
      </c>
      <c r="Y833">
        <v>2011</v>
      </c>
      <c r="Z833">
        <v>1000</v>
      </c>
      <c r="AA833">
        <v>4.3</v>
      </c>
      <c r="AB833">
        <v>2.35</v>
      </c>
      <c r="AC833">
        <v>18000</v>
      </c>
    </row>
    <row r="834" spans="1:29">
      <c r="A834" t="s">
        <v>28</v>
      </c>
      <c r="C834" t="s">
        <v>4537</v>
      </c>
      <c r="D834">
        <v>96</v>
      </c>
      <c r="E834">
        <v>131</v>
      </c>
      <c r="F834">
        <v>108</v>
      </c>
      <c r="G834">
        <v>58</v>
      </c>
      <c r="H834" t="s">
        <v>4538</v>
      </c>
      <c r="I834">
        <v>23000</v>
      </c>
      <c r="J834">
        <v>25528495</v>
      </c>
      <c r="K834" t="s">
        <v>4539</v>
      </c>
      <c r="L834" t="s">
        <v>58</v>
      </c>
      <c r="M834" t="s">
        <v>4540</v>
      </c>
      <c r="N834">
        <v>28099</v>
      </c>
      <c r="O834">
        <v>23325</v>
      </c>
      <c r="P834" t="s">
        <v>4541</v>
      </c>
      <c r="Q834">
        <v>2</v>
      </c>
      <c r="R834" t="s">
        <v>4542</v>
      </c>
      <c r="S834" t="s">
        <v>4543</v>
      </c>
      <c r="T834">
        <v>220</v>
      </c>
      <c r="U834" t="s">
        <v>37</v>
      </c>
      <c r="V834" t="s">
        <v>56</v>
      </c>
      <c r="W834" t="s">
        <v>585</v>
      </c>
      <c r="X834">
        <v>57000000</v>
      </c>
      <c r="Y834">
        <v>2001</v>
      </c>
      <c r="Z834">
        <v>243</v>
      </c>
      <c r="AA834">
        <v>5.9</v>
      </c>
      <c r="AB834">
        <v>2.35</v>
      </c>
      <c r="AC834">
        <v>0</v>
      </c>
    </row>
    <row r="835" spans="1:29">
      <c r="A835" t="s">
        <v>28</v>
      </c>
      <c r="D835">
        <v>26</v>
      </c>
      <c r="E835">
        <v>22</v>
      </c>
      <c r="G835">
        <v>676</v>
      </c>
      <c r="H835" t="s">
        <v>4544</v>
      </c>
      <c r="I835">
        <v>883</v>
      </c>
      <c r="K835" t="s">
        <v>1681</v>
      </c>
      <c r="L835" t="s">
        <v>4545</v>
      </c>
      <c r="M835" t="s">
        <v>4546</v>
      </c>
      <c r="N835">
        <v>26992</v>
      </c>
      <c r="O835">
        <v>4115</v>
      </c>
      <c r="P835" t="s">
        <v>4547</v>
      </c>
      <c r="Q835">
        <v>1</v>
      </c>
      <c r="R835" t="s">
        <v>4548</v>
      </c>
      <c r="S835" t="s">
        <v>4549</v>
      </c>
      <c r="T835">
        <v>54</v>
      </c>
      <c r="U835" t="s">
        <v>37</v>
      </c>
      <c r="V835" t="s">
        <v>38</v>
      </c>
      <c r="Z835">
        <v>701</v>
      </c>
      <c r="AA835">
        <v>6.7</v>
      </c>
      <c r="AB835">
        <v>16</v>
      </c>
      <c r="AC835">
        <v>0</v>
      </c>
    </row>
    <row r="836" spans="1:29">
      <c r="A836" t="s">
        <v>28</v>
      </c>
      <c r="C836" t="s">
        <v>2612</v>
      </c>
      <c r="D836">
        <v>125</v>
      </c>
      <c r="E836">
        <v>95</v>
      </c>
      <c r="F836">
        <v>163</v>
      </c>
      <c r="G836">
        <v>650</v>
      </c>
      <c r="H836" t="s">
        <v>90</v>
      </c>
      <c r="I836">
        <v>14000</v>
      </c>
      <c r="J836">
        <v>113006880</v>
      </c>
      <c r="K836" t="s">
        <v>4550</v>
      </c>
      <c r="L836" t="s">
        <v>337</v>
      </c>
      <c r="M836" t="s">
        <v>4551</v>
      </c>
      <c r="N836">
        <v>66308</v>
      </c>
      <c r="O836">
        <v>16884</v>
      </c>
      <c r="P836" t="s">
        <v>4183</v>
      </c>
      <c r="Q836">
        <v>0</v>
      </c>
      <c r="R836" t="s">
        <v>4552</v>
      </c>
      <c r="S836" t="s">
        <v>4553</v>
      </c>
      <c r="T836">
        <v>225</v>
      </c>
      <c r="U836" t="s">
        <v>37</v>
      </c>
      <c r="V836" t="s">
        <v>268</v>
      </c>
      <c r="W836" t="s">
        <v>95</v>
      </c>
      <c r="X836">
        <v>56000000</v>
      </c>
      <c r="Y836">
        <v>2005</v>
      </c>
      <c r="Z836">
        <v>799</v>
      </c>
      <c r="AA836">
        <v>5.5</v>
      </c>
      <c r="AB836">
        <v>2.35</v>
      </c>
      <c r="AC836">
        <v>0</v>
      </c>
    </row>
    <row r="837" spans="1:29">
      <c r="A837" t="s">
        <v>28</v>
      </c>
      <c r="C837" t="s">
        <v>4554</v>
      </c>
      <c r="D837">
        <v>117</v>
      </c>
      <c r="E837">
        <v>86</v>
      </c>
      <c r="F837">
        <v>10</v>
      </c>
      <c r="G837">
        <v>348</v>
      </c>
      <c r="H837" t="s">
        <v>4555</v>
      </c>
      <c r="I837">
        <v>12000</v>
      </c>
      <c r="J837">
        <v>45860039</v>
      </c>
      <c r="K837" t="s">
        <v>4556</v>
      </c>
      <c r="L837" t="s">
        <v>1072</v>
      </c>
      <c r="M837" t="s">
        <v>4557</v>
      </c>
      <c r="N837">
        <v>53118</v>
      </c>
      <c r="O837">
        <v>14146</v>
      </c>
      <c r="P837" t="s">
        <v>4558</v>
      </c>
      <c r="Q837">
        <v>1</v>
      </c>
      <c r="R837" t="s">
        <v>4559</v>
      </c>
      <c r="S837" t="s">
        <v>4560</v>
      </c>
      <c r="T837">
        <v>221</v>
      </c>
      <c r="U837" t="s">
        <v>37</v>
      </c>
      <c r="V837" t="s">
        <v>38</v>
      </c>
      <c r="W837" t="s">
        <v>39</v>
      </c>
      <c r="X837">
        <v>56000000</v>
      </c>
      <c r="Y837">
        <v>2004</v>
      </c>
      <c r="Z837">
        <v>795</v>
      </c>
      <c r="AA837">
        <v>6.2</v>
      </c>
      <c r="AB837">
        <v>2.35</v>
      </c>
      <c r="AC837">
        <v>0</v>
      </c>
    </row>
    <row r="838" spans="1:29">
      <c r="A838" t="s">
        <v>747</v>
      </c>
      <c r="C838" t="s">
        <v>435</v>
      </c>
      <c r="D838">
        <v>149</v>
      </c>
      <c r="E838">
        <v>142</v>
      </c>
      <c r="F838">
        <v>0</v>
      </c>
      <c r="G838">
        <v>194</v>
      </c>
      <c r="H838" t="s">
        <v>4561</v>
      </c>
      <c r="I838">
        <v>15000</v>
      </c>
      <c r="J838">
        <v>329691196</v>
      </c>
      <c r="K838" t="s">
        <v>2527</v>
      </c>
      <c r="L838" t="s">
        <v>322</v>
      </c>
      <c r="M838" t="s">
        <v>4562</v>
      </c>
      <c r="N838">
        <v>1251222</v>
      </c>
      <c r="O838">
        <v>15700</v>
      </c>
      <c r="P838" t="s">
        <v>4563</v>
      </c>
      <c r="Q838">
        <v>0</v>
      </c>
      <c r="R838" t="s">
        <v>4564</v>
      </c>
      <c r="S838" t="s">
        <v>4565</v>
      </c>
      <c r="T838">
        <v>1398</v>
      </c>
      <c r="U838" t="s">
        <v>37</v>
      </c>
      <c r="V838" t="s">
        <v>38</v>
      </c>
      <c r="W838" t="s">
        <v>39</v>
      </c>
      <c r="X838">
        <v>55000000</v>
      </c>
      <c r="Y838">
        <v>1994</v>
      </c>
      <c r="Z838">
        <v>294</v>
      </c>
      <c r="AA838">
        <v>8.8000000000000007</v>
      </c>
      <c r="AB838">
        <v>2.35</v>
      </c>
      <c r="AC838">
        <v>59000</v>
      </c>
    </row>
    <row r="839" spans="1:29">
      <c r="A839" t="s">
        <v>28</v>
      </c>
      <c r="C839" t="s">
        <v>3917</v>
      </c>
      <c r="D839">
        <v>131</v>
      </c>
      <c r="E839">
        <v>92</v>
      </c>
      <c r="F839">
        <v>25</v>
      </c>
      <c r="G839">
        <v>639</v>
      </c>
      <c r="H839" t="s">
        <v>4566</v>
      </c>
      <c r="I839">
        <v>1000</v>
      </c>
      <c r="J839">
        <v>217326336</v>
      </c>
      <c r="K839" t="s">
        <v>3363</v>
      </c>
      <c r="L839" t="s">
        <v>2171</v>
      </c>
      <c r="M839" t="s">
        <v>4567</v>
      </c>
      <c r="N839">
        <v>57276</v>
      </c>
      <c r="O839">
        <v>2847</v>
      </c>
      <c r="P839" t="s">
        <v>4568</v>
      </c>
      <c r="Q839">
        <v>0</v>
      </c>
      <c r="R839" t="s">
        <v>4569</v>
      </c>
      <c r="S839" t="s">
        <v>4570</v>
      </c>
      <c r="T839">
        <v>146</v>
      </c>
      <c r="U839" t="s">
        <v>37</v>
      </c>
      <c r="V839" t="s">
        <v>38</v>
      </c>
      <c r="W839" t="s">
        <v>95</v>
      </c>
      <c r="X839">
        <v>60000000</v>
      </c>
      <c r="Y839">
        <v>2007</v>
      </c>
      <c r="Z839">
        <v>718</v>
      </c>
      <c r="AA839">
        <v>5.2</v>
      </c>
      <c r="AB839">
        <v>1.85</v>
      </c>
      <c r="AC839">
        <v>0</v>
      </c>
    </row>
    <row r="840" spans="1:29">
      <c r="A840" t="s">
        <v>28</v>
      </c>
      <c r="C840" t="s">
        <v>1965</v>
      </c>
      <c r="D840">
        <v>150</v>
      </c>
      <c r="E840">
        <v>108</v>
      </c>
      <c r="F840">
        <v>116</v>
      </c>
      <c r="G840">
        <v>708</v>
      </c>
      <c r="H840" t="s">
        <v>1745</v>
      </c>
      <c r="I840">
        <v>22000</v>
      </c>
      <c r="J840">
        <v>166225040</v>
      </c>
      <c r="K840" t="s">
        <v>1671</v>
      </c>
      <c r="L840" t="s">
        <v>1746</v>
      </c>
      <c r="M840" t="s">
        <v>4571</v>
      </c>
      <c r="N840">
        <v>260442</v>
      </c>
      <c r="O840">
        <v>24286</v>
      </c>
      <c r="P840" t="s">
        <v>1748</v>
      </c>
      <c r="Q840">
        <v>2</v>
      </c>
      <c r="R840" t="s">
        <v>4572</v>
      </c>
      <c r="S840" t="s">
        <v>4573</v>
      </c>
      <c r="T840">
        <v>507</v>
      </c>
      <c r="U840" t="s">
        <v>37</v>
      </c>
      <c r="V840" t="s">
        <v>38</v>
      </c>
      <c r="W840" t="s">
        <v>39</v>
      </c>
      <c r="X840">
        <v>55000000</v>
      </c>
      <c r="Y840">
        <v>2000</v>
      </c>
      <c r="Z840">
        <v>713</v>
      </c>
      <c r="AA840">
        <v>7</v>
      </c>
      <c r="AB840">
        <v>1.85</v>
      </c>
      <c r="AC840">
        <v>0</v>
      </c>
    </row>
    <row r="841" spans="1:29">
      <c r="A841" t="s">
        <v>28</v>
      </c>
      <c r="C841" t="s">
        <v>4574</v>
      </c>
      <c r="D841">
        <v>92</v>
      </c>
      <c r="E841">
        <v>84</v>
      </c>
      <c r="F841">
        <v>12</v>
      </c>
      <c r="G841">
        <v>752</v>
      </c>
      <c r="H841" t="s">
        <v>1986</v>
      </c>
      <c r="I841">
        <v>23000</v>
      </c>
      <c r="J841">
        <v>141600000</v>
      </c>
      <c r="K841" t="s">
        <v>4575</v>
      </c>
      <c r="L841" t="s">
        <v>58</v>
      </c>
      <c r="M841" t="s">
        <v>4576</v>
      </c>
      <c r="N841">
        <v>119675</v>
      </c>
      <c r="O841">
        <v>26754</v>
      </c>
      <c r="P841" t="s">
        <v>4577</v>
      </c>
      <c r="Q841">
        <v>1</v>
      </c>
      <c r="R841" t="s">
        <v>4578</v>
      </c>
      <c r="S841" t="s">
        <v>4579</v>
      </c>
      <c r="T841">
        <v>216</v>
      </c>
      <c r="U841" t="s">
        <v>37</v>
      </c>
      <c r="V841" t="s">
        <v>38</v>
      </c>
      <c r="W841" t="s">
        <v>277</v>
      </c>
      <c r="X841">
        <v>55000000</v>
      </c>
      <c r="Y841">
        <v>1995</v>
      </c>
      <c r="Z841">
        <v>2000</v>
      </c>
      <c r="AA841">
        <v>6.6</v>
      </c>
      <c r="AB841">
        <v>1.78</v>
      </c>
      <c r="AC841">
        <v>0</v>
      </c>
    </row>
    <row r="842" spans="1:29">
      <c r="A842" t="s">
        <v>28</v>
      </c>
      <c r="C842" t="s">
        <v>1058</v>
      </c>
      <c r="D842">
        <v>169</v>
      </c>
      <c r="E842">
        <v>188</v>
      </c>
      <c r="F842">
        <v>503</v>
      </c>
      <c r="G842">
        <v>467</v>
      </c>
      <c r="H842" t="s">
        <v>4580</v>
      </c>
      <c r="I842">
        <v>10000</v>
      </c>
      <c r="J842">
        <v>134218018</v>
      </c>
      <c r="K842" t="s">
        <v>4581</v>
      </c>
      <c r="L842" t="s">
        <v>119</v>
      </c>
      <c r="M842" t="s">
        <v>4582</v>
      </c>
      <c r="N842">
        <v>126357</v>
      </c>
      <c r="O842">
        <v>12940</v>
      </c>
      <c r="P842" t="s">
        <v>4182</v>
      </c>
      <c r="Q842">
        <v>0</v>
      </c>
      <c r="R842" t="s">
        <v>4583</v>
      </c>
      <c r="S842" t="s">
        <v>4584</v>
      </c>
      <c r="T842">
        <v>497</v>
      </c>
      <c r="U842" t="s">
        <v>37</v>
      </c>
      <c r="V842" t="s">
        <v>38</v>
      </c>
      <c r="W842" t="s">
        <v>95</v>
      </c>
      <c r="X842">
        <v>55000000</v>
      </c>
      <c r="Y842">
        <v>1978</v>
      </c>
      <c r="Z842">
        <v>593</v>
      </c>
      <c r="AA842">
        <v>7.3</v>
      </c>
      <c r="AB842">
        <v>2.35</v>
      </c>
      <c r="AC842">
        <v>0</v>
      </c>
    </row>
    <row r="843" spans="1:29">
      <c r="A843" t="s">
        <v>28</v>
      </c>
      <c r="C843" t="s">
        <v>514</v>
      </c>
      <c r="D843">
        <v>57</v>
      </c>
      <c r="E843">
        <v>95</v>
      </c>
      <c r="F843">
        <v>293</v>
      </c>
      <c r="G843">
        <v>744</v>
      </c>
      <c r="H843" t="s">
        <v>1441</v>
      </c>
      <c r="I843">
        <v>851</v>
      </c>
      <c r="J843">
        <v>128769345</v>
      </c>
      <c r="K843" t="s">
        <v>2469</v>
      </c>
      <c r="L843" t="s">
        <v>802</v>
      </c>
      <c r="M843" t="s">
        <v>4585</v>
      </c>
      <c r="N843">
        <v>86556</v>
      </c>
      <c r="O843">
        <v>3155</v>
      </c>
      <c r="P843" t="s">
        <v>2638</v>
      </c>
      <c r="Q843">
        <v>1</v>
      </c>
      <c r="R843" t="s">
        <v>4586</v>
      </c>
      <c r="S843" t="s">
        <v>4587</v>
      </c>
      <c r="T843">
        <v>99</v>
      </c>
      <c r="U843" t="s">
        <v>37</v>
      </c>
      <c r="V843" t="s">
        <v>38</v>
      </c>
      <c r="W843" t="s">
        <v>39</v>
      </c>
      <c r="X843">
        <v>54000000</v>
      </c>
      <c r="Y843">
        <v>1996</v>
      </c>
      <c r="Z843">
        <v>773</v>
      </c>
      <c r="AA843">
        <v>5.6</v>
      </c>
      <c r="AB843">
        <v>1.85</v>
      </c>
      <c r="AC843">
        <v>960</v>
      </c>
    </row>
    <row r="844" spans="1:29">
      <c r="A844" t="s">
        <v>28</v>
      </c>
      <c r="C844" t="s">
        <v>3136</v>
      </c>
      <c r="D844">
        <v>171</v>
      </c>
      <c r="E844">
        <v>118</v>
      </c>
      <c r="F844">
        <v>72</v>
      </c>
      <c r="G844">
        <v>681</v>
      </c>
      <c r="H844" t="s">
        <v>2523</v>
      </c>
      <c r="I844">
        <v>10000</v>
      </c>
      <c r="J844">
        <v>177575142</v>
      </c>
      <c r="K844" t="s">
        <v>1681</v>
      </c>
      <c r="L844" t="s">
        <v>166</v>
      </c>
      <c r="M844" t="s">
        <v>4588</v>
      </c>
      <c r="N844">
        <v>244840</v>
      </c>
      <c r="O844">
        <v>13426</v>
      </c>
      <c r="P844" t="s">
        <v>2191</v>
      </c>
      <c r="Q844">
        <v>1</v>
      </c>
      <c r="R844" t="s">
        <v>4589</v>
      </c>
      <c r="S844" t="s">
        <v>4590</v>
      </c>
      <c r="T844">
        <v>372</v>
      </c>
      <c r="U844" t="s">
        <v>37</v>
      </c>
      <c r="V844" t="s">
        <v>38</v>
      </c>
      <c r="W844" t="s">
        <v>39</v>
      </c>
      <c r="X844">
        <v>70000000</v>
      </c>
      <c r="Y844">
        <v>2005</v>
      </c>
      <c r="Z844">
        <v>975</v>
      </c>
      <c r="AA844">
        <v>6.6</v>
      </c>
      <c r="AB844">
        <v>2.35</v>
      </c>
      <c r="AC844">
        <v>0</v>
      </c>
    </row>
    <row r="845" spans="1:29">
      <c r="A845" t="s">
        <v>28</v>
      </c>
      <c r="C845" t="s">
        <v>4591</v>
      </c>
      <c r="D845">
        <v>53</v>
      </c>
      <c r="E845">
        <v>92</v>
      </c>
      <c r="F845">
        <v>39</v>
      </c>
      <c r="G845">
        <v>458</v>
      </c>
      <c r="H845" t="s">
        <v>616</v>
      </c>
      <c r="I845">
        <v>3000</v>
      </c>
      <c r="J845">
        <v>105263257</v>
      </c>
      <c r="K845" t="s">
        <v>4592</v>
      </c>
      <c r="L845" t="s">
        <v>500</v>
      </c>
      <c r="M845" t="s">
        <v>4593</v>
      </c>
      <c r="N845">
        <v>56168</v>
      </c>
      <c r="O845">
        <v>4518</v>
      </c>
      <c r="P845" t="s">
        <v>4594</v>
      </c>
      <c r="Q845">
        <v>0</v>
      </c>
      <c r="R845" t="s">
        <v>4595</v>
      </c>
      <c r="S845" t="s">
        <v>4596</v>
      </c>
      <c r="T845">
        <v>103</v>
      </c>
      <c r="U845" t="s">
        <v>37</v>
      </c>
      <c r="V845" t="s">
        <v>38</v>
      </c>
      <c r="W845" t="s">
        <v>95</v>
      </c>
      <c r="X845">
        <v>55000000</v>
      </c>
      <c r="Y845">
        <v>1997</v>
      </c>
      <c r="Z845">
        <v>562</v>
      </c>
      <c r="AA845">
        <v>5.4</v>
      </c>
      <c r="AB845">
        <v>1.85</v>
      </c>
      <c r="AC845">
        <v>5000</v>
      </c>
    </row>
    <row r="846" spans="1:29">
      <c r="A846" t="s">
        <v>28</v>
      </c>
      <c r="C846" t="s">
        <v>4597</v>
      </c>
      <c r="D846">
        <v>153</v>
      </c>
      <c r="E846">
        <v>74</v>
      </c>
      <c r="F846">
        <v>58</v>
      </c>
      <c r="G846">
        <v>729</v>
      </c>
      <c r="H846" t="s">
        <v>4598</v>
      </c>
      <c r="I846">
        <v>3000</v>
      </c>
      <c r="J846">
        <v>104354205</v>
      </c>
      <c r="K846" t="s">
        <v>1681</v>
      </c>
      <c r="L846" t="s">
        <v>4599</v>
      </c>
      <c r="M846" t="s">
        <v>4600</v>
      </c>
      <c r="N846">
        <v>162331</v>
      </c>
      <c r="O846">
        <v>5713</v>
      </c>
      <c r="P846" t="s">
        <v>415</v>
      </c>
      <c r="Q846">
        <v>3</v>
      </c>
      <c r="R846" t="s">
        <v>4601</v>
      </c>
      <c r="S846" t="s">
        <v>4602</v>
      </c>
      <c r="T846">
        <v>332</v>
      </c>
      <c r="U846" t="s">
        <v>37</v>
      </c>
      <c r="V846" t="s">
        <v>38</v>
      </c>
      <c r="W846" t="s">
        <v>585</v>
      </c>
      <c r="X846">
        <v>55000000</v>
      </c>
      <c r="Y846">
        <v>2003</v>
      </c>
      <c r="Z846">
        <v>864</v>
      </c>
      <c r="AA846">
        <v>6.3</v>
      </c>
      <c r="AB846">
        <v>2.35</v>
      </c>
      <c r="AC846">
        <v>0</v>
      </c>
    </row>
    <row r="847" spans="1:29">
      <c r="A847" t="s">
        <v>28</v>
      </c>
      <c r="C847" t="s">
        <v>1155</v>
      </c>
      <c r="D847">
        <v>491</v>
      </c>
      <c r="E847">
        <v>134</v>
      </c>
      <c r="F847">
        <v>521</v>
      </c>
      <c r="G847">
        <v>186</v>
      </c>
      <c r="H847" t="s">
        <v>4603</v>
      </c>
      <c r="I847">
        <v>15000</v>
      </c>
      <c r="J847">
        <v>107100855</v>
      </c>
      <c r="K847" t="s">
        <v>3581</v>
      </c>
      <c r="L847" t="s">
        <v>322</v>
      </c>
      <c r="M847" t="s">
        <v>4604</v>
      </c>
      <c r="N847">
        <v>323353</v>
      </c>
      <c r="O847">
        <v>16281</v>
      </c>
      <c r="P847" t="s">
        <v>4605</v>
      </c>
      <c r="Q847">
        <v>0</v>
      </c>
      <c r="R847" t="s">
        <v>4606</v>
      </c>
      <c r="S847" t="s">
        <v>4607</v>
      </c>
      <c r="T847">
        <v>527</v>
      </c>
      <c r="U847" t="s">
        <v>37</v>
      </c>
      <c r="V847" t="s">
        <v>38</v>
      </c>
      <c r="W847" t="s">
        <v>39</v>
      </c>
      <c r="X847">
        <v>55000000</v>
      </c>
      <c r="Y847">
        <v>2013</v>
      </c>
      <c r="Z847">
        <v>535</v>
      </c>
      <c r="AA847">
        <v>7.9</v>
      </c>
      <c r="AB847">
        <v>2.35</v>
      </c>
      <c r="AC847">
        <v>65000</v>
      </c>
    </row>
    <row r="848" spans="1:29">
      <c r="A848" t="s">
        <v>28</v>
      </c>
      <c r="C848" t="s">
        <v>809</v>
      </c>
      <c r="D848">
        <v>247</v>
      </c>
      <c r="E848">
        <v>101</v>
      </c>
      <c r="F848">
        <v>189</v>
      </c>
      <c r="G848">
        <v>7000</v>
      </c>
      <c r="H848" t="s">
        <v>80</v>
      </c>
      <c r="I848">
        <v>15000</v>
      </c>
      <c r="J848">
        <v>98711404</v>
      </c>
      <c r="K848" t="s">
        <v>4234</v>
      </c>
      <c r="L848" t="s">
        <v>290</v>
      </c>
      <c r="M848" t="s">
        <v>4608</v>
      </c>
      <c r="N848">
        <v>127571</v>
      </c>
      <c r="O848">
        <v>39822</v>
      </c>
      <c r="P848" t="s">
        <v>518</v>
      </c>
      <c r="Q848">
        <v>2</v>
      </c>
      <c r="R848" t="s">
        <v>4609</v>
      </c>
      <c r="S848" t="s">
        <v>4610</v>
      </c>
      <c r="T848">
        <v>207</v>
      </c>
      <c r="U848" t="s">
        <v>37</v>
      </c>
      <c r="V848" t="s">
        <v>38</v>
      </c>
      <c r="W848" t="s">
        <v>39</v>
      </c>
      <c r="X848">
        <v>55000000</v>
      </c>
      <c r="Y848">
        <v>2010</v>
      </c>
      <c r="Z848">
        <v>11000</v>
      </c>
      <c r="AA848">
        <v>6.3</v>
      </c>
      <c r="AB848">
        <v>2.35</v>
      </c>
      <c r="AC848">
        <v>0</v>
      </c>
    </row>
    <row r="849" spans="1:29">
      <c r="A849" t="s">
        <v>28</v>
      </c>
      <c r="C849" t="s">
        <v>1873</v>
      </c>
      <c r="D849">
        <v>26</v>
      </c>
      <c r="E849">
        <v>100</v>
      </c>
      <c r="F849">
        <v>52</v>
      </c>
      <c r="G849">
        <v>394</v>
      </c>
      <c r="H849" t="s">
        <v>4611</v>
      </c>
      <c r="I849">
        <v>795</v>
      </c>
      <c r="J849">
        <v>100328194</v>
      </c>
      <c r="K849" t="s">
        <v>515</v>
      </c>
      <c r="L849" t="s">
        <v>722</v>
      </c>
      <c r="M849" t="s">
        <v>4612</v>
      </c>
      <c r="N849">
        <v>85903</v>
      </c>
      <c r="O849">
        <v>2638</v>
      </c>
      <c r="P849" t="s">
        <v>4283</v>
      </c>
      <c r="Q849">
        <v>0</v>
      </c>
      <c r="R849" t="s">
        <v>4613</v>
      </c>
      <c r="S849" t="s">
        <v>4614</v>
      </c>
      <c r="T849">
        <v>92</v>
      </c>
      <c r="U849" t="s">
        <v>37</v>
      </c>
      <c r="V849" t="s">
        <v>38</v>
      </c>
      <c r="W849" t="s">
        <v>95</v>
      </c>
      <c r="X849">
        <v>50000000</v>
      </c>
      <c r="Y849">
        <v>1995</v>
      </c>
      <c r="Z849">
        <v>419</v>
      </c>
      <c r="AA849">
        <v>6</v>
      </c>
      <c r="AB849">
        <v>1.85</v>
      </c>
      <c r="AC849">
        <v>0</v>
      </c>
    </row>
    <row r="850" spans="1:29">
      <c r="A850" t="s">
        <v>28</v>
      </c>
      <c r="C850" t="s">
        <v>3098</v>
      </c>
      <c r="D850">
        <v>292</v>
      </c>
      <c r="E850">
        <v>132</v>
      </c>
      <c r="F850">
        <v>845</v>
      </c>
      <c r="G850">
        <v>683</v>
      </c>
      <c r="H850" t="s">
        <v>489</v>
      </c>
      <c r="I850">
        <v>18000</v>
      </c>
      <c r="J850">
        <v>101530738</v>
      </c>
      <c r="K850" t="s">
        <v>334</v>
      </c>
      <c r="L850" t="s">
        <v>1727</v>
      </c>
      <c r="M850" t="s">
        <v>4615</v>
      </c>
      <c r="N850">
        <v>229574</v>
      </c>
      <c r="O850">
        <v>37605</v>
      </c>
      <c r="P850" t="s">
        <v>4616</v>
      </c>
      <c r="Q850">
        <v>0</v>
      </c>
      <c r="R850" t="s">
        <v>4617</v>
      </c>
      <c r="S850" t="s">
        <v>4618</v>
      </c>
      <c r="T850">
        <v>436</v>
      </c>
      <c r="U850" t="s">
        <v>37</v>
      </c>
      <c r="V850" t="s">
        <v>38</v>
      </c>
      <c r="W850" t="s">
        <v>585</v>
      </c>
      <c r="X850">
        <v>55000000</v>
      </c>
      <c r="Y850">
        <v>2014</v>
      </c>
      <c r="Z850">
        <v>17000</v>
      </c>
      <c r="AA850">
        <v>7.2</v>
      </c>
      <c r="AB850">
        <v>2.35</v>
      </c>
      <c r="AC850">
        <v>56000</v>
      </c>
    </row>
    <row r="851" spans="1:29">
      <c r="A851" t="s">
        <v>28</v>
      </c>
      <c r="C851" t="s">
        <v>4619</v>
      </c>
      <c r="D851">
        <v>114</v>
      </c>
      <c r="E851">
        <v>105</v>
      </c>
      <c r="F851">
        <v>61</v>
      </c>
      <c r="G851">
        <v>708</v>
      </c>
      <c r="H851" t="s">
        <v>1546</v>
      </c>
      <c r="I851">
        <v>5000</v>
      </c>
      <c r="J851">
        <v>93815117</v>
      </c>
      <c r="K851" t="s">
        <v>1415</v>
      </c>
      <c r="L851" t="s">
        <v>2398</v>
      </c>
      <c r="M851" t="s">
        <v>4620</v>
      </c>
      <c r="N851">
        <v>68417</v>
      </c>
      <c r="O851">
        <v>7184</v>
      </c>
      <c r="P851" t="s">
        <v>4621</v>
      </c>
      <c r="Q851">
        <v>2</v>
      </c>
      <c r="R851" t="s">
        <v>4622</v>
      </c>
      <c r="S851" t="s">
        <v>4623</v>
      </c>
      <c r="T851">
        <v>242</v>
      </c>
      <c r="U851" t="s">
        <v>37</v>
      </c>
      <c r="V851" t="s">
        <v>38</v>
      </c>
      <c r="W851" t="s">
        <v>39</v>
      </c>
      <c r="X851">
        <v>55000000</v>
      </c>
      <c r="Y851">
        <v>2002</v>
      </c>
      <c r="Z851">
        <v>827</v>
      </c>
      <c r="AA851">
        <v>5.0999999999999996</v>
      </c>
      <c r="AB851">
        <v>2.35</v>
      </c>
      <c r="AC851">
        <v>0</v>
      </c>
    </row>
    <row r="852" spans="1:29">
      <c r="A852" t="s">
        <v>28</v>
      </c>
      <c r="C852" t="s">
        <v>1739</v>
      </c>
      <c r="D852">
        <v>82</v>
      </c>
      <c r="E852">
        <v>123</v>
      </c>
      <c r="F852">
        <v>12000</v>
      </c>
      <c r="G852">
        <v>665</v>
      </c>
      <c r="H852" t="s">
        <v>2824</v>
      </c>
      <c r="I852">
        <v>18000</v>
      </c>
      <c r="J852">
        <v>91400000</v>
      </c>
      <c r="K852" t="s">
        <v>1910</v>
      </c>
      <c r="L852" t="s">
        <v>1727</v>
      </c>
      <c r="M852" t="s">
        <v>4624</v>
      </c>
      <c r="N852">
        <v>81026</v>
      </c>
      <c r="O852">
        <v>30132</v>
      </c>
      <c r="P852" t="s">
        <v>4625</v>
      </c>
      <c r="Q852">
        <v>0</v>
      </c>
      <c r="R852" t="s">
        <v>4626</v>
      </c>
      <c r="S852" t="s">
        <v>4627</v>
      </c>
      <c r="T852">
        <v>194</v>
      </c>
      <c r="U852" t="s">
        <v>37</v>
      </c>
      <c r="V852" t="s">
        <v>38</v>
      </c>
      <c r="W852" t="s">
        <v>585</v>
      </c>
      <c r="X852">
        <v>53000000</v>
      </c>
      <c r="Y852">
        <v>1995</v>
      </c>
      <c r="Z852">
        <v>10000</v>
      </c>
      <c r="AA852">
        <v>7.3</v>
      </c>
      <c r="AB852">
        <v>2.35</v>
      </c>
      <c r="AC852">
        <v>0</v>
      </c>
    </row>
    <row r="853" spans="1:29">
      <c r="A853" t="s">
        <v>28</v>
      </c>
      <c r="C853" t="s">
        <v>4628</v>
      </c>
      <c r="D853">
        <v>201</v>
      </c>
      <c r="E853">
        <v>117</v>
      </c>
      <c r="F853">
        <v>125</v>
      </c>
      <c r="G853">
        <v>168</v>
      </c>
      <c r="H853" t="s">
        <v>4629</v>
      </c>
      <c r="I853">
        <v>10000</v>
      </c>
      <c r="J853">
        <v>162586036</v>
      </c>
      <c r="K853" t="s">
        <v>1544</v>
      </c>
      <c r="L853" t="s">
        <v>166</v>
      </c>
      <c r="M853" t="s">
        <v>4630</v>
      </c>
      <c r="N853">
        <v>338383</v>
      </c>
      <c r="O853">
        <v>11036</v>
      </c>
      <c r="P853" t="s">
        <v>4631</v>
      </c>
      <c r="Q853">
        <v>0</v>
      </c>
      <c r="R853" t="s">
        <v>4632</v>
      </c>
      <c r="S853" t="s">
        <v>4633</v>
      </c>
      <c r="T853">
        <v>611</v>
      </c>
      <c r="U853" t="s">
        <v>37</v>
      </c>
      <c r="V853" t="s">
        <v>38</v>
      </c>
      <c r="W853" t="s">
        <v>39</v>
      </c>
      <c r="X853">
        <v>55000000</v>
      </c>
      <c r="Y853">
        <v>2006</v>
      </c>
      <c r="Z853">
        <v>617</v>
      </c>
      <c r="AA853">
        <v>8</v>
      </c>
      <c r="AB853">
        <v>2.35</v>
      </c>
      <c r="AC853">
        <v>32000</v>
      </c>
    </row>
    <row r="854" spans="1:29">
      <c r="A854" t="s">
        <v>28</v>
      </c>
      <c r="C854" t="s">
        <v>1257</v>
      </c>
      <c r="D854">
        <v>231</v>
      </c>
      <c r="E854">
        <v>98</v>
      </c>
      <c r="F854">
        <v>124</v>
      </c>
      <c r="G854">
        <v>354</v>
      </c>
      <c r="H854" t="s">
        <v>4353</v>
      </c>
      <c r="I854">
        <v>931</v>
      </c>
      <c r="J854">
        <v>89706988</v>
      </c>
      <c r="K854" t="s">
        <v>1924</v>
      </c>
      <c r="L854" t="s">
        <v>4634</v>
      </c>
      <c r="M854" t="s">
        <v>4635</v>
      </c>
      <c r="N854">
        <v>126746</v>
      </c>
      <c r="O854">
        <v>2287</v>
      </c>
      <c r="P854" t="s">
        <v>4636</v>
      </c>
      <c r="Q854">
        <v>1</v>
      </c>
      <c r="R854" t="s">
        <v>4637</v>
      </c>
      <c r="S854" t="s">
        <v>4638</v>
      </c>
      <c r="T854">
        <v>600</v>
      </c>
      <c r="U854" t="s">
        <v>37</v>
      </c>
      <c r="V854" t="s">
        <v>38</v>
      </c>
      <c r="W854" t="s">
        <v>39</v>
      </c>
      <c r="X854">
        <v>55000000</v>
      </c>
      <c r="Y854">
        <v>2005</v>
      </c>
      <c r="Z854">
        <v>507</v>
      </c>
      <c r="AA854">
        <v>6.2</v>
      </c>
      <c r="AB854">
        <v>2.35</v>
      </c>
      <c r="AC854">
        <v>0</v>
      </c>
    </row>
    <row r="855" spans="1:29">
      <c r="A855" t="s">
        <v>28</v>
      </c>
      <c r="C855" t="s">
        <v>3122</v>
      </c>
      <c r="D855">
        <v>55</v>
      </c>
      <c r="E855">
        <v>128</v>
      </c>
      <c r="F855">
        <v>272</v>
      </c>
      <c r="G855">
        <v>383</v>
      </c>
      <c r="H855" t="s">
        <v>4639</v>
      </c>
      <c r="I855">
        <v>2000</v>
      </c>
      <c r="J855">
        <v>83000000</v>
      </c>
      <c r="K855" t="s">
        <v>4075</v>
      </c>
      <c r="L855" t="s">
        <v>1375</v>
      </c>
      <c r="M855" t="s">
        <v>4640</v>
      </c>
      <c r="N855">
        <v>36587</v>
      </c>
      <c r="O855">
        <v>3888</v>
      </c>
      <c r="P855" t="s">
        <v>1761</v>
      </c>
      <c r="Q855">
        <v>0</v>
      </c>
      <c r="R855" t="s">
        <v>4641</v>
      </c>
      <c r="S855" t="s">
        <v>4642</v>
      </c>
      <c r="T855">
        <v>95</v>
      </c>
      <c r="U855" t="s">
        <v>37</v>
      </c>
      <c r="V855" t="s">
        <v>38</v>
      </c>
      <c r="W855" t="s">
        <v>585</v>
      </c>
      <c r="X855">
        <v>55000000</v>
      </c>
      <c r="Y855">
        <v>1994</v>
      </c>
      <c r="Z855">
        <v>812</v>
      </c>
      <c r="AA855">
        <v>6</v>
      </c>
      <c r="AB855">
        <v>2.35</v>
      </c>
      <c r="AC855">
        <v>0</v>
      </c>
    </row>
    <row r="856" spans="1:29">
      <c r="A856" t="s">
        <v>28</v>
      </c>
      <c r="C856" t="s">
        <v>1873</v>
      </c>
      <c r="D856">
        <v>110</v>
      </c>
      <c r="E856">
        <v>114</v>
      </c>
      <c r="F856">
        <v>52</v>
      </c>
      <c r="G856">
        <v>539</v>
      </c>
      <c r="H856" t="s">
        <v>714</v>
      </c>
      <c r="I856">
        <v>12000</v>
      </c>
      <c r="J856">
        <v>78745923</v>
      </c>
      <c r="K856" t="s">
        <v>687</v>
      </c>
      <c r="L856" t="s">
        <v>705</v>
      </c>
      <c r="M856" t="s">
        <v>4643</v>
      </c>
      <c r="N856">
        <v>94407</v>
      </c>
      <c r="O856">
        <v>13905</v>
      </c>
      <c r="P856" t="s">
        <v>4161</v>
      </c>
      <c r="Q856">
        <v>1</v>
      </c>
      <c r="R856" t="s">
        <v>4644</v>
      </c>
      <c r="S856" t="s">
        <v>4645</v>
      </c>
      <c r="T856">
        <v>322</v>
      </c>
      <c r="U856" t="s">
        <v>37</v>
      </c>
      <c r="V856" t="s">
        <v>767</v>
      </c>
      <c r="W856" t="s">
        <v>39</v>
      </c>
      <c r="X856">
        <v>55000000</v>
      </c>
      <c r="Y856">
        <v>1998</v>
      </c>
      <c r="Z856">
        <v>702</v>
      </c>
      <c r="AA856">
        <v>6.7</v>
      </c>
      <c r="AB856">
        <v>2.35</v>
      </c>
      <c r="AC856">
        <v>0</v>
      </c>
    </row>
    <row r="857" spans="1:29">
      <c r="A857" t="s">
        <v>747</v>
      </c>
      <c r="C857" t="s">
        <v>1764</v>
      </c>
      <c r="D857">
        <v>354</v>
      </c>
      <c r="E857">
        <v>111</v>
      </c>
      <c r="F857">
        <v>16000</v>
      </c>
      <c r="G857">
        <v>640</v>
      </c>
      <c r="H857" t="s">
        <v>634</v>
      </c>
      <c r="I857">
        <v>926</v>
      </c>
      <c r="J857">
        <v>70098138</v>
      </c>
      <c r="K857" t="s">
        <v>1325</v>
      </c>
      <c r="L857" t="s">
        <v>4646</v>
      </c>
      <c r="M857" t="s">
        <v>4647</v>
      </c>
      <c r="N857">
        <v>735784</v>
      </c>
      <c r="O857">
        <v>3983</v>
      </c>
      <c r="P857" t="s">
        <v>4648</v>
      </c>
      <c r="Q857">
        <v>0</v>
      </c>
      <c r="R857" t="s">
        <v>4649</v>
      </c>
      <c r="S857" t="s">
        <v>4650</v>
      </c>
      <c r="T857">
        <v>2105</v>
      </c>
      <c r="U857" t="s">
        <v>37</v>
      </c>
      <c r="V857" t="s">
        <v>38</v>
      </c>
      <c r="W857" t="s">
        <v>585</v>
      </c>
      <c r="X857">
        <v>30000000</v>
      </c>
      <c r="Y857">
        <v>2003</v>
      </c>
      <c r="Z857">
        <v>890</v>
      </c>
      <c r="AA857">
        <v>8.1</v>
      </c>
      <c r="AB857">
        <v>2.35</v>
      </c>
      <c r="AC857">
        <v>13000</v>
      </c>
    </row>
    <row r="858" spans="1:29">
      <c r="A858" t="s">
        <v>28</v>
      </c>
      <c r="C858" t="s">
        <v>1954</v>
      </c>
      <c r="D858">
        <v>140</v>
      </c>
      <c r="E858">
        <v>85</v>
      </c>
      <c r="F858">
        <v>0</v>
      </c>
      <c r="G858">
        <v>490</v>
      </c>
      <c r="H858" t="s">
        <v>4651</v>
      </c>
      <c r="I858">
        <v>21000</v>
      </c>
      <c r="J858">
        <v>66365290</v>
      </c>
      <c r="K858" t="s">
        <v>1671</v>
      </c>
      <c r="L858" t="s">
        <v>97</v>
      </c>
      <c r="M858" t="s">
        <v>4652</v>
      </c>
      <c r="N858">
        <v>56874</v>
      </c>
      <c r="O858">
        <v>22458</v>
      </c>
      <c r="P858" t="s">
        <v>1891</v>
      </c>
      <c r="Q858">
        <v>2</v>
      </c>
      <c r="R858" t="s">
        <v>4653</v>
      </c>
      <c r="S858" t="s">
        <v>4654</v>
      </c>
      <c r="T858">
        <v>358</v>
      </c>
      <c r="U858" t="s">
        <v>37</v>
      </c>
      <c r="V858" t="s">
        <v>38</v>
      </c>
      <c r="W858" t="s">
        <v>39</v>
      </c>
      <c r="X858">
        <v>55000000</v>
      </c>
      <c r="Y858">
        <v>1999</v>
      </c>
      <c r="Z858">
        <v>860</v>
      </c>
      <c r="AA858">
        <v>6.4</v>
      </c>
      <c r="AB858">
        <v>1.37</v>
      </c>
      <c r="AC858">
        <v>0</v>
      </c>
    </row>
    <row r="859" spans="1:29">
      <c r="A859" t="s">
        <v>28</v>
      </c>
      <c r="D859">
        <v>77</v>
      </c>
      <c r="E859">
        <v>44</v>
      </c>
      <c r="G859">
        <v>72</v>
      </c>
      <c r="H859" t="s">
        <v>4655</v>
      </c>
      <c r="I859">
        <v>847</v>
      </c>
      <c r="K859" t="s">
        <v>571</v>
      </c>
      <c r="L859" t="s">
        <v>4656</v>
      </c>
      <c r="M859" t="s">
        <v>4657</v>
      </c>
      <c r="N859">
        <v>63982</v>
      </c>
      <c r="O859">
        <v>1359</v>
      </c>
      <c r="P859" t="s">
        <v>4658</v>
      </c>
      <c r="Q859">
        <v>4</v>
      </c>
      <c r="R859" t="s">
        <v>4659</v>
      </c>
      <c r="S859" t="s">
        <v>4660</v>
      </c>
      <c r="T859">
        <v>181</v>
      </c>
      <c r="U859" t="s">
        <v>37</v>
      </c>
      <c r="V859" t="s">
        <v>38</v>
      </c>
      <c r="W859" t="s">
        <v>1126</v>
      </c>
      <c r="X859">
        <v>1400000</v>
      </c>
      <c r="Z859">
        <v>440</v>
      </c>
      <c r="AA859">
        <v>8.4</v>
      </c>
      <c r="AB859">
        <v>1.33</v>
      </c>
      <c r="AC859">
        <v>0</v>
      </c>
    </row>
    <row r="860" spans="1:29">
      <c r="A860" t="s">
        <v>747</v>
      </c>
      <c r="C860" t="s">
        <v>1764</v>
      </c>
      <c r="D860">
        <v>304</v>
      </c>
      <c r="E860">
        <v>137</v>
      </c>
      <c r="F860">
        <v>16000</v>
      </c>
      <c r="G860">
        <v>348</v>
      </c>
      <c r="H860" t="s">
        <v>4661</v>
      </c>
      <c r="I860">
        <v>890</v>
      </c>
      <c r="J860">
        <v>66207920</v>
      </c>
      <c r="K860" t="s">
        <v>464</v>
      </c>
      <c r="L860" t="s">
        <v>634</v>
      </c>
      <c r="M860" t="s">
        <v>4662</v>
      </c>
      <c r="N860">
        <v>512749</v>
      </c>
      <c r="O860">
        <v>1959</v>
      </c>
      <c r="P860" t="s">
        <v>4558</v>
      </c>
      <c r="Q860">
        <v>0</v>
      </c>
      <c r="R860" t="s">
        <v>4663</v>
      </c>
      <c r="S860" t="s">
        <v>4664</v>
      </c>
      <c r="T860">
        <v>935</v>
      </c>
      <c r="U860" t="s">
        <v>37</v>
      </c>
      <c r="V860" t="s">
        <v>38</v>
      </c>
      <c r="W860" t="s">
        <v>585</v>
      </c>
      <c r="X860">
        <v>30000000</v>
      </c>
      <c r="Y860">
        <v>2004</v>
      </c>
      <c r="Z860">
        <v>387</v>
      </c>
      <c r="AA860">
        <v>8</v>
      </c>
      <c r="AB860">
        <v>2.35</v>
      </c>
      <c r="AC860">
        <v>0</v>
      </c>
    </row>
    <row r="861" spans="1:29">
      <c r="A861" t="s">
        <v>28</v>
      </c>
      <c r="C861" t="s">
        <v>2289</v>
      </c>
      <c r="D861">
        <v>45</v>
      </c>
      <c r="E861">
        <v>97</v>
      </c>
      <c r="F861">
        <v>96</v>
      </c>
      <c r="G861">
        <v>403</v>
      </c>
      <c r="H861" t="s">
        <v>4665</v>
      </c>
      <c r="I861">
        <v>13000</v>
      </c>
      <c r="J861">
        <v>63408614</v>
      </c>
      <c r="K861" t="s">
        <v>422</v>
      </c>
      <c r="L861" t="s">
        <v>1784</v>
      </c>
      <c r="M861" t="s">
        <v>4666</v>
      </c>
      <c r="N861">
        <v>75365</v>
      </c>
      <c r="O861">
        <v>14432</v>
      </c>
      <c r="P861" t="s">
        <v>4667</v>
      </c>
      <c r="Q861">
        <v>1</v>
      </c>
      <c r="R861" t="s">
        <v>4668</v>
      </c>
      <c r="S861" t="s">
        <v>4669</v>
      </c>
      <c r="T861">
        <v>149</v>
      </c>
      <c r="U861" t="s">
        <v>37</v>
      </c>
      <c r="V861" t="s">
        <v>38</v>
      </c>
      <c r="W861" t="s">
        <v>585</v>
      </c>
      <c r="X861">
        <v>55000000</v>
      </c>
      <c r="Y861">
        <v>1989</v>
      </c>
      <c r="Z861">
        <v>549</v>
      </c>
      <c r="AA861">
        <v>6.3</v>
      </c>
      <c r="AB861">
        <v>2.35</v>
      </c>
      <c r="AC861">
        <v>0</v>
      </c>
    </row>
    <row r="862" spans="1:29">
      <c r="A862" t="s">
        <v>28</v>
      </c>
      <c r="C862" t="s">
        <v>435</v>
      </c>
      <c r="D862">
        <v>49</v>
      </c>
      <c r="E862">
        <v>104</v>
      </c>
      <c r="F862">
        <v>0</v>
      </c>
      <c r="G862">
        <v>812</v>
      </c>
      <c r="H862" t="s">
        <v>2377</v>
      </c>
      <c r="I862">
        <v>13000</v>
      </c>
      <c r="J862">
        <v>58422650</v>
      </c>
      <c r="K862" t="s">
        <v>882</v>
      </c>
      <c r="L862" t="s">
        <v>977</v>
      </c>
      <c r="M862" t="s">
        <v>4670</v>
      </c>
      <c r="N862">
        <v>78974</v>
      </c>
      <c r="O862">
        <v>25599</v>
      </c>
      <c r="P862" t="s">
        <v>3866</v>
      </c>
      <c r="Q862">
        <v>3</v>
      </c>
      <c r="R862" t="s">
        <v>4671</v>
      </c>
      <c r="S862" t="s">
        <v>4672</v>
      </c>
      <c r="T862">
        <v>173</v>
      </c>
      <c r="U862" t="s">
        <v>37</v>
      </c>
      <c r="V862" t="s">
        <v>38</v>
      </c>
      <c r="W862" t="s">
        <v>39</v>
      </c>
      <c r="X862">
        <v>55000000</v>
      </c>
      <c r="Y862">
        <v>1992</v>
      </c>
      <c r="Z862">
        <v>11000</v>
      </c>
      <c r="AA862">
        <v>6.4</v>
      </c>
      <c r="AB862">
        <v>1.85</v>
      </c>
      <c r="AC862">
        <v>8000</v>
      </c>
    </row>
    <row r="863" spans="1:29">
      <c r="A863" t="s">
        <v>28</v>
      </c>
      <c r="C863" t="s">
        <v>4673</v>
      </c>
      <c r="D863">
        <v>146</v>
      </c>
      <c r="E863">
        <v>110</v>
      </c>
      <c r="F863">
        <v>9</v>
      </c>
      <c r="G863">
        <v>95</v>
      </c>
      <c r="H863" t="s">
        <v>4674</v>
      </c>
      <c r="I863">
        <v>485</v>
      </c>
      <c r="J863">
        <v>56932305</v>
      </c>
      <c r="K863" t="s">
        <v>4675</v>
      </c>
      <c r="L863" t="s">
        <v>4221</v>
      </c>
      <c r="M863" t="s">
        <v>4676</v>
      </c>
      <c r="N863">
        <v>96690</v>
      </c>
      <c r="O863">
        <v>939</v>
      </c>
      <c r="P863" t="s">
        <v>4677</v>
      </c>
      <c r="Q863">
        <v>2</v>
      </c>
      <c r="R863" t="s">
        <v>4678</v>
      </c>
      <c r="S863" t="s">
        <v>4679</v>
      </c>
      <c r="T863">
        <v>293</v>
      </c>
      <c r="U863" t="s">
        <v>37</v>
      </c>
      <c r="V863" t="s">
        <v>38</v>
      </c>
      <c r="W863" t="s">
        <v>39</v>
      </c>
      <c r="X863">
        <v>55000000</v>
      </c>
      <c r="Y863">
        <v>2000</v>
      </c>
      <c r="Z863">
        <v>110</v>
      </c>
      <c r="AA863">
        <v>6.6</v>
      </c>
      <c r="AB863">
        <v>2.35</v>
      </c>
      <c r="AC863">
        <v>0</v>
      </c>
    </row>
    <row r="864" spans="1:29">
      <c r="A864" t="s">
        <v>28</v>
      </c>
      <c r="C864" t="s">
        <v>4256</v>
      </c>
      <c r="D864">
        <v>60</v>
      </c>
      <c r="E864">
        <v>133</v>
      </c>
      <c r="F864">
        <v>53</v>
      </c>
      <c r="G864">
        <v>263</v>
      </c>
      <c r="H864" t="s">
        <v>1045</v>
      </c>
      <c r="I864">
        <v>1000</v>
      </c>
      <c r="J864">
        <v>68750000</v>
      </c>
      <c r="K864" t="s">
        <v>50</v>
      </c>
      <c r="L864" t="s">
        <v>430</v>
      </c>
      <c r="M864" t="s">
        <v>4680</v>
      </c>
      <c r="N864">
        <v>40858</v>
      </c>
      <c r="O864">
        <v>2916</v>
      </c>
      <c r="P864" t="s">
        <v>4681</v>
      </c>
      <c r="Q864">
        <v>0</v>
      </c>
      <c r="R864" t="s">
        <v>4682</v>
      </c>
      <c r="S864" t="s">
        <v>4683</v>
      </c>
      <c r="T864">
        <v>144</v>
      </c>
      <c r="U864" t="s">
        <v>37</v>
      </c>
      <c r="V864" t="s">
        <v>38</v>
      </c>
      <c r="W864" t="s">
        <v>585</v>
      </c>
      <c r="X864">
        <v>55000000</v>
      </c>
      <c r="Y864">
        <v>1996</v>
      </c>
      <c r="Z864">
        <v>780</v>
      </c>
      <c r="AA864">
        <v>6.4</v>
      </c>
      <c r="AB864">
        <v>2.35</v>
      </c>
      <c r="AC864">
        <v>0</v>
      </c>
    </row>
    <row r="865" spans="1:29">
      <c r="A865" t="s">
        <v>28</v>
      </c>
      <c r="C865" t="s">
        <v>2042</v>
      </c>
      <c r="D865">
        <v>189</v>
      </c>
      <c r="E865">
        <v>94</v>
      </c>
      <c r="F865">
        <v>70</v>
      </c>
      <c r="G865">
        <v>497</v>
      </c>
      <c r="H865" t="s">
        <v>4684</v>
      </c>
      <c r="I865">
        <v>1000</v>
      </c>
      <c r="J865">
        <v>68218041</v>
      </c>
      <c r="K865" t="s">
        <v>515</v>
      </c>
      <c r="L865" t="s">
        <v>4685</v>
      </c>
      <c r="M865" t="s">
        <v>4686</v>
      </c>
      <c r="N865">
        <v>67191</v>
      </c>
      <c r="O865">
        <v>2820</v>
      </c>
      <c r="P865" t="s">
        <v>3538</v>
      </c>
      <c r="Q865">
        <v>1</v>
      </c>
      <c r="R865" t="s">
        <v>4687</v>
      </c>
      <c r="S865" t="s">
        <v>4688</v>
      </c>
      <c r="T865">
        <v>108</v>
      </c>
      <c r="U865" t="s">
        <v>37</v>
      </c>
      <c r="V865" t="s">
        <v>38</v>
      </c>
      <c r="W865" t="s">
        <v>95</v>
      </c>
      <c r="X865">
        <v>55000000</v>
      </c>
      <c r="Y865">
        <v>2011</v>
      </c>
      <c r="Z865">
        <v>549</v>
      </c>
      <c r="AA865">
        <v>6</v>
      </c>
      <c r="AB865">
        <v>1.85</v>
      </c>
      <c r="AC865">
        <v>14000</v>
      </c>
    </row>
    <row r="866" spans="1:29">
      <c r="A866" t="s">
        <v>28</v>
      </c>
      <c r="C866" t="s">
        <v>946</v>
      </c>
      <c r="D866">
        <v>206</v>
      </c>
      <c r="E866">
        <v>104</v>
      </c>
      <c r="F866">
        <v>50</v>
      </c>
      <c r="G866">
        <v>947</v>
      </c>
      <c r="H866" t="s">
        <v>4689</v>
      </c>
      <c r="I866">
        <v>5000</v>
      </c>
      <c r="J866">
        <v>25040293</v>
      </c>
      <c r="K866" t="s">
        <v>42</v>
      </c>
      <c r="L866" t="s">
        <v>502</v>
      </c>
      <c r="M866" t="s">
        <v>4690</v>
      </c>
      <c r="N866">
        <v>88049</v>
      </c>
      <c r="O866">
        <v>7247</v>
      </c>
      <c r="P866" t="s">
        <v>2297</v>
      </c>
      <c r="Q866">
        <v>0</v>
      </c>
      <c r="R866" t="s">
        <v>4691</v>
      </c>
      <c r="S866" t="s">
        <v>4692</v>
      </c>
      <c r="T866">
        <v>279</v>
      </c>
      <c r="U866" t="s">
        <v>37</v>
      </c>
      <c r="V866" t="s">
        <v>38</v>
      </c>
      <c r="W866" t="s">
        <v>39</v>
      </c>
      <c r="X866">
        <v>55000000</v>
      </c>
      <c r="Y866">
        <v>2008</v>
      </c>
      <c r="Z866">
        <v>962</v>
      </c>
      <c r="AA866">
        <v>6.6</v>
      </c>
      <c r="AB866">
        <v>2.35</v>
      </c>
      <c r="AC866">
        <v>0</v>
      </c>
    </row>
    <row r="867" spans="1:29">
      <c r="A867" t="s">
        <v>28</v>
      </c>
      <c r="C867" t="s">
        <v>4693</v>
      </c>
      <c r="D867">
        <v>118</v>
      </c>
      <c r="E867">
        <v>91</v>
      </c>
      <c r="F867">
        <v>39</v>
      </c>
      <c r="G867">
        <v>562</v>
      </c>
      <c r="H867" t="s">
        <v>4694</v>
      </c>
      <c r="I867">
        <v>1000</v>
      </c>
      <c r="J867">
        <v>55747724</v>
      </c>
      <c r="K867" t="s">
        <v>471</v>
      </c>
      <c r="L867" t="s">
        <v>479</v>
      </c>
      <c r="M867" t="s">
        <v>4695</v>
      </c>
      <c r="N867">
        <v>18042</v>
      </c>
      <c r="O867">
        <v>3104</v>
      </c>
      <c r="P867" t="s">
        <v>929</v>
      </c>
      <c r="Q867">
        <v>1</v>
      </c>
      <c r="R867" t="s">
        <v>4696</v>
      </c>
      <c r="S867" t="s">
        <v>4697</v>
      </c>
      <c r="T867">
        <v>73</v>
      </c>
      <c r="U867" t="s">
        <v>37</v>
      </c>
      <c r="V867" t="s">
        <v>38</v>
      </c>
      <c r="W867" t="s">
        <v>95</v>
      </c>
      <c r="X867">
        <v>55000000</v>
      </c>
      <c r="Y867">
        <v>2013</v>
      </c>
      <c r="Z867">
        <v>591</v>
      </c>
      <c r="AA867">
        <v>5.9</v>
      </c>
      <c r="AB867">
        <v>1.85</v>
      </c>
      <c r="AC867">
        <v>0</v>
      </c>
    </row>
    <row r="868" spans="1:29">
      <c r="A868" t="s">
        <v>28</v>
      </c>
      <c r="C868" t="s">
        <v>685</v>
      </c>
      <c r="D868">
        <v>210</v>
      </c>
      <c r="E868">
        <v>145</v>
      </c>
      <c r="F868">
        <v>21000</v>
      </c>
      <c r="G868">
        <v>243</v>
      </c>
      <c r="H868" t="s">
        <v>4698</v>
      </c>
      <c r="I868">
        <v>534</v>
      </c>
      <c r="J868">
        <v>55473600</v>
      </c>
      <c r="K868" t="s">
        <v>4177</v>
      </c>
      <c r="L868" t="s">
        <v>4699</v>
      </c>
      <c r="M868" t="s">
        <v>4700</v>
      </c>
      <c r="N868">
        <v>207686</v>
      </c>
      <c r="O868">
        <v>1543</v>
      </c>
      <c r="P868" t="s">
        <v>4701</v>
      </c>
      <c r="Q868">
        <v>0</v>
      </c>
      <c r="R868" t="s">
        <v>4702</v>
      </c>
      <c r="S868" t="s">
        <v>4703</v>
      </c>
      <c r="T868">
        <v>776</v>
      </c>
      <c r="U868" t="s">
        <v>37</v>
      </c>
      <c r="V868" t="s">
        <v>38</v>
      </c>
      <c r="W868" t="s">
        <v>585</v>
      </c>
      <c r="X868">
        <v>50000000</v>
      </c>
      <c r="Y868">
        <v>1992</v>
      </c>
      <c r="Z868">
        <v>273</v>
      </c>
      <c r="AA868">
        <v>6.4</v>
      </c>
      <c r="AB868">
        <v>2.35</v>
      </c>
      <c r="AC868">
        <v>0</v>
      </c>
    </row>
    <row r="869" spans="1:29">
      <c r="A869" t="s">
        <v>28</v>
      </c>
      <c r="C869" t="s">
        <v>4704</v>
      </c>
      <c r="D869">
        <v>76</v>
      </c>
      <c r="E869">
        <v>135</v>
      </c>
      <c r="F869">
        <v>317</v>
      </c>
      <c r="G869">
        <v>34</v>
      </c>
      <c r="H869" t="s">
        <v>4705</v>
      </c>
      <c r="I869">
        <v>57</v>
      </c>
      <c r="J869">
        <v>49994804</v>
      </c>
      <c r="K869" t="s">
        <v>4706</v>
      </c>
      <c r="L869" t="s">
        <v>4707</v>
      </c>
      <c r="M869" t="s">
        <v>4708</v>
      </c>
      <c r="N869">
        <v>29205</v>
      </c>
      <c r="O869">
        <v>164</v>
      </c>
      <c r="P869" t="s">
        <v>4709</v>
      </c>
      <c r="Q869">
        <v>1</v>
      </c>
      <c r="R869" t="s">
        <v>4710</v>
      </c>
      <c r="S869" t="s">
        <v>4711</v>
      </c>
      <c r="T869">
        <v>194</v>
      </c>
      <c r="U869" t="s">
        <v>37</v>
      </c>
      <c r="V869" t="s">
        <v>38</v>
      </c>
      <c r="W869" t="s">
        <v>95</v>
      </c>
      <c r="X869">
        <v>55000000</v>
      </c>
      <c r="Y869">
        <v>1996</v>
      </c>
      <c r="Z869">
        <v>40</v>
      </c>
      <c r="AA869">
        <v>6.3</v>
      </c>
      <c r="AB869">
        <v>2.35</v>
      </c>
      <c r="AC869">
        <v>0</v>
      </c>
    </row>
    <row r="870" spans="1:29">
      <c r="A870" t="s">
        <v>28</v>
      </c>
      <c r="C870" t="s">
        <v>4712</v>
      </c>
      <c r="D870">
        <v>149</v>
      </c>
      <c r="E870">
        <v>122</v>
      </c>
      <c r="F870">
        <v>287</v>
      </c>
      <c r="G870">
        <v>135</v>
      </c>
      <c r="H870" t="s">
        <v>2268</v>
      </c>
      <c r="I870">
        <v>22000</v>
      </c>
      <c r="J870">
        <v>41609593</v>
      </c>
      <c r="K870" t="s">
        <v>3336</v>
      </c>
      <c r="L870" t="s">
        <v>1746</v>
      </c>
      <c r="M870" t="s">
        <v>4713</v>
      </c>
      <c r="N870">
        <v>145422</v>
      </c>
      <c r="O870">
        <v>24270</v>
      </c>
      <c r="P870" t="s">
        <v>4714</v>
      </c>
      <c r="Q870">
        <v>2</v>
      </c>
      <c r="R870" t="s">
        <v>4715</v>
      </c>
      <c r="S870" t="s">
        <v>4716</v>
      </c>
      <c r="T870">
        <v>572</v>
      </c>
      <c r="U870" t="s">
        <v>37</v>
      </c>
      <c r="V870" t="s">
        <v>56</v>
      </c>
      <c r="W870" t="s">
        <v>585</v>
      </c>
      <c r="X870">
        <v>55000000</v>
      </c>
      <c r="Y870">
        <v>1998</v>
      </c>
      <c r="Z870">
        <v>2000</v>
      </c>
      <c r="AA870">
        <v>7.3</v>
      </c>
      <c r="AB870">
        <v>2.35</v>
      </c>
      <c r="AC870">
        <v>0</v>
      </c>
    </row>
    <row r="871" spans="1:29">
      <c r="A871" t="s">
        <v>28</v>
      </c>
      <c r="C871" t="s">
        <v>2722</v>
      </c>
      <c r="D871">
        <v>62</v>
      </c>
      <c r="E871">
        <v>110</v>
      </c>
      <c r="F871">
        <v>81</v>
      </c>
      <c r="G871">
        <v>163</v>
      </c>
      <c r="H871" t="s">
        <v>2011</v>
      </c>
      <c r="I871">
        <v>1000</v>
      </c>
      <c r="J871">
        <v>38553833</v>
      </c>
      <c r="K871" t="s">
        <v>4717</v>
      </c>
      <c r="L871" t="s">
        <v>138</v>
      </c>
      <c r="M871" t="s">
        <v>4718</v>
      </c>
      <c r="N871">
        <v>46239</v>
      </c>
      <c r="O871">
        <v>1752</v>
      </c>
      <c r="P871" t="s">
        <v>4719</v>
      </c>
      <c r="Q871">
        <v>0</v>
      </c>
      <c r="R871" t="s">
        <v>4720</v>
      </c>
      <c r="S871" t="s">
        <v>4721</v>
      </c>
      <c r="T871">
        <v>155</v>
      </c>
      <c r="U871" t="s">
        <v>37</v>
      </c>
      <c r="V871" t="s">
        <v>38</v>
      </c>
      <c r="W871" t="s">
        <v>585</v>
      </c>
      <c r="X871">
        <v>55000000</v>
      </c>
      <c r="Y871">
        <v>1996</v>
      </c>
      <c r="Z871">
        <v>416</v>
      </c>
      <c r="AA871">
        <v>6.8</v>
      </c>
      <c r="AB871">
        <v>2.35</v>
      </c>
      <c r="AC871">
        <v>0</v>
      </c>
    </row>
    <row r="872" spans="1:29">
      <c r="A872" t="s">
        <v>28</v>
      </c>
      <c r="C872" t="s">
        <v>4722</v>
      </c>
      <c r="D872">
        <v>224</v>
      </c>
      <c r="E872">
        <v>95</v>
      </c>
      <c r="F872">
        <v>17</v>
      </c>
      <c r="G872">
        <v>594</v>
      </c>
      <c r="H872" t="s">
        <v>4723</v>
      </c>
      <c r="I872">
        <v>838</v>
      </c>
      <c r="J872">
        <v>76137505</v>
      </c>
      <c r="K872" t="s">
        <v>792</v>
      </c>
      <c r="L872" t="s">
        <v>405</v>
      </c>
      <c r="M872" t="s">
        <v>4724</v>
      </c>
      <c r="N872">
        <v>49207</v>
      </c>
      <c r="O872">
        <v>3697</v>
      </c>
      <c r="P872" t="s">
        <v>4725</v>
      </c>
      <c r="Q872">
        <v>0</v>
      </c>
      <c r="R872" t="s">
        <v>4726</v>
      </c>
      <c r="S872" t="s">
        <v>4727</v>
      </c>
      <c r="T872">
        <v>174</v>
      </c>
      <c r="U872" t="s">
        <v>37</v>
      </c>
      <c r="V872" t="s">
        <v>56</v>
      </c>
      <c r="W872" t="s">
        <v>95</v>
      </c>
      <c r="X872">
        <v>55000000</v>
      </c>
      <c r="Y872">
        <v>2014</v>
      </c>
      <c r="Z872">
        <v>722</v>
      </c>
      <c r="AA872">
        <v>7.2</v>
      </c>
      <c r="AB872">
        <v>2.35</v>
      </c>
      <c r="AC872">
        <v>30000</v>
      </c>
    </row>
    <row r="873" spans="1:29">
      <c r="A873" t="s">
        <v>28</v>
      </c>
      <c r="C873" t="s">
        <v>4728</v>
      </c>
      <c r="D873">
        <v>265</v>
      </c>
      <c r="E873">
        <v>102</v>
      </c>
      <c r="F873">
        <v>82</v>
      </c>
      <c r="G873">
        <v>537</v>
      </c>
      <c r="H873" t="s">
        <v>4729</v>
      </c>
      <c r="I873">
        <v>622</v>
      </c>
      <c r="J873">
        <v>34350553</v>
      </c>
      <c r="K873" t="s">
        <v>1904</v>
      </c>
      <c r="L873" t="s">
        <v>2101</v>
      </c>
      <c r="M873" t="s">
        <v>4730</v>
      </c>
      <c r="N873">
        <v>104066</v>
      </c>
      <c r="O873">
        <v>2488</v>
      </c>
      <c r="P873" t="s">
        <v>2286</v>
      </c>
      <c r="Q873">
        <v>4</v>
      </c>
      <c r="R873" t="s">
        <v>4731</v>
      </c>
      <c r="S873" t="s">
        <v>4732</v>
      </c>
      <c r="T873">
        <v>207</v>
      </c>
      <c r="U873" t="s">
        <v>37</v>
      </c>
      <c r="V873" t="s">
        <v>38</v>
      </c>
      <c r="W873" t="s">
        <v>585</v>
      </c>
      <c r="X873">
        <v>68000000</v>
      </c>
      <c r="Y873">
        <v>2012</v>
      </c>
      <c r="Z873">
        <v>591</v>
      </c>
      <c r="AA873">
        <v>5.7</v>
      </c>
      <c r="AB873">
        <v>2.35</v>
      </c>
      <c r="AC873">
        <v>15000</v>
      </c>
    </row>
    <row r="874" spans="1:29">
      <c r="A874" t="s">
        <v>28</v>
      </c>
      <c r="C874" t="s">
        <v>4733</v>
      </c>
      <c r="D874">
        <v>135</v>
      </c>
      <c r="E874">
        <v>94</v>
      </c>
      <c r="F874">
        <v>607</v>
      </c>
      <c r="G874">
        <v>215</v>
      </c>
      <c r="H874" t="s">
        <v>4734</v>
      </c>
      <c r="I874">
        <v>933</v>
      </c>
      <c r="J874">
        <v>34238611</v>
      </c>
      <c r="K874" t="s">
        <v>464</v>
      </c>
      <c r="L874" t="s">
        <v>1692</v>
      </c>
      <c r="M874" t="s">
        <v>4735</v>
      </c>
      <c r="N874">
        <v>35830</v>
      </c>
      <c r="O874">
        <v>2248</v>
      </c>
      <c r="P874" t="s">
        <v>4736</v>
      </c>
      <c r="Q874">
        <v>1</v>
      </c>
      <c r="R874" t="s">
        <v>4737</v>
      </c>
      <c r="S874" t="s">
        <v>4738</v>
      </c>
      <c r="T874">
        <v>321</v>
      </c>
      <c r="U874" t="s">
        <v>37</v>
      </c>
      <c r="V874" t="s">
        <v>38</v>
      </c>
      <c r="W874" t="s">
        <v>585</v>
      </c>
      <c r="X874">
        <v>55000000</v>
      </c>
      <c r="Y874">
        <v>2003</v>
      </c>
      <c r="Z874">
        <v>518</v>
      </c>
      <c r="AA874">
        <v>6</v>
      </c>
      <c r="AB874">
        <v>1.85</v>
      </c>
      <c r="AC874">
        <v>0</v>
      </c>
    </row>
    <row r="875" spans="1:29">
      <c r="A875" t="s">
        <v>28</v>
      </c>
      <c r="C875" t="s">
        <v>703</v>
      </c>
      <c r="D875">
        <v>100</v>
      </c>
      <c r="E875">
        <v>126</v>
      </c>
      <c r="F875">
        <v>226</v>
      </c>
      <c r="G875">
        <v>241</v>
      </c>
      <c r="H875" t="s">
        <v>3761</v>
      </c>
      <c r="I875">
        <v>12000</v>
      </c>
      <c r="J875">
        <v>34098563</v>
      </c>
      <c r="K875" t="s">
        <v>4075</v>
      </c>
      <c r="L875" t="s">
        <v>762</v>
      </c>
      <c r="M875" t="s">
        <v>4739</v>
      </c>
      <c r="N875">
        <v>27191</v>
      </c>
      <c r="O875">
        <v>13406</v>
      </c>
      <c r="P875" t="s">
        <v>4740</v>
      </c>
      <c r="Q875">
        <v>1</v>
      </c>
      <c r="R875" t="s">
        <v>4741</v>
      </c>
      <c r="S875" t="s">
        <v>4742</v>
      </c>
      <c r="T875">
        <v>232</v>
      </c>
      <c r="U875" t="s">
        <v>37</v>
      </c>
      <c r="V875" t="s">
        <v>38</v>
      </c>
      <c r="W875" t="s">
        <v>585</v>
      </c>
      <c r="X875">
        <v>55000000</v>
      </c>
      <c r="Y875">
        <v>1999</v>
      </c>
      <c r="Z875">
        <v>509</v>
      </c>
      <c r="AA875">
        <v>6.5</v>
      </c>
      <c r="AB875">
        <v>2.35</v>
      </c>
      <c r="AC875">
        <v>0</v>
      </c>
    </row>
    <row r="876" spans="1:29">
      <c r="A876" t="s">
        <v>28</v>
      </c>
      <c r="C876" t="s">
        <v>3494</v>
      </c>
      <c r="D876">
        <v>123</v>
      </c>
      <c r="E876">
        <v>118</v>
      </c>
      <c r="F876">
        <v>101</v>
      </c>
      <c r="G876">
        <v>327</v>
      </c>
      <c r="H876" t="s">
        <v>4743</v>
      </c>
      <c r="I876">
        <v>13000</v>
      </c>
      <c r="J876">
        <v>33828318</v>
      </c>
      <c r="K876" t="s">
        <v>1671</v>
      </c>
      <c r="L876" t="s">
        <v>1157</v>
      </c>
      <c r="M876" t="s">
        <v>4744</v>
      </c>
      <c r="N876">
        <v>44453</v>
      </c>
      <c r="O876">
        <v>14036</v>
      </c>
      <c r="P876" t="s">
        <v>4745</v>
      </c>
      <c r="Q876">
        <v>2</v>
      </c>
      <c r="R876" t="s">
        <v>4746</v>
      </c>
      <c r="S876" t="s">
        <v>4747</v>
      </c>
      <c r="T876">
        <v>154</v>
      </c>
      <c r="U876" t="s">
        <v>37</v>
      </c>
      <c r="V876" t="s">
        <v>38</v>
      </c>
      <c r="W876" t="s">
        <v>39</v>
      </c>
      <c r="X876">
        <v>55000000</v>
      </c>
      <c r="Y876">
        <v>2003</v>
      </c>
      <c r="Z876">
        <v>390</v>
      </c>
      <c r="AA876">
        <v>5.8</v>
      </c>
      <c r="AB876">
        <v>2.35</v>
      </c>
      <c r="AC876">
        <v>0</v>
      </c>
    </row>
    <row r="877" spans="1:29">
      <c r="A877" t="s">
        <v>28</v>
      </c>
      <c r="C877" t="s">
        <v>4748</v>
      </c>
      <c r="D877">
        <v>164</v>
      </c>
      <c r="E877">
        <v>99</v>
      </c>
      <c r="F877">
        <v>3</v>
      </c>
      <c r="G877">
        <v>490</v>
      </c>
      <c r="H877" t="s">
        <v>3761</v>
      </c>
      <c r="I877">
        <v>8000</v>
      </c>
      <c r="J877">
        <v>33472850</v>
      </c>
      <c r="K877" t="s">
        <v>3913</v>
      </c>
      <c r="L877" t="s">
        <v>1249</v>
      </c>
      <c r="M877" t="s">
        <v>4749</v>
      </c>
      <c r="N877">
        <v>67005</v>
      </c>
      <c r="O877">
        <v>10026</v>
      </c>
      <c r="P877" t="s">
        <v>3684</v>
      </c>
      <c r="Q877">
        <v>3</v>
      </c>
      <c r="R877" t="s">
        <v>4750</v>
      </c>
      <c r="S877" t="s">
        <v>4751</v>
      </c>
      <c r="T877">
        <v>119</v>
      </c>
      <c r="U877" t="s">
        <v>37</v>
      </c>
      <c r="V877" t="s">
        <v>38</v>
      </c>
      <c r="W877" t="s">
        <v>585</v>
      </c>
      <c r="X877">
        <v>55000000</v>
      </c>
      <c r="Y877">
        <v>2008</v>
      </c>
      <c r="Z877">
        <v>509</v>
      </c>
      <c r="AA877">
        <v>5.8</v>
      </c>
      <c r="AB877">
        <v>2.35</v>
      </c>
      <c r="AC877">
        <v>0</v>
      </c>
    </row>
    <row r="878" spans="1:29">
      <c r="A878" t="s">
        <v>28</v>
      </c>
      <c r="C878" t="s">
        <v>4752</v>
      </c>
      <c r="D878">
        <v>238</v>
      </c>
      <c r="E878">
        <v>88</v>
      </c>
      <c r="F878">
        <v>91</v>
      </c>
      <c r="G878">
        <v>591</v>
      </c>
      <c r="H878" t="s">
        <v>4753</v>
      </c>
      <c r="I878">
        <v>4000</v>
      </c>
      <c r="J878">
        <v>31051126</v>
      </c>
      <c r="K878" t="s">
        <v>471</v>
      </c>
      <c r="L878" t="s">
        <v>493</v>
      </c>
      <c r="M878" t="s">
        <v>4754</v>
      </c>
      <c r="N878">
        <v>36877</v>
      </c>
      <c r="O878">
        <v>6254</v>
      </c>
      <c r="P878" t="s">
        <v>764</v>
      </c>
      <c r="Q878">
        <v>0</v>
      </c>
      <c r="R878" t="s">
        <v>4755</v>
      </c>
      <c r="S878" t="s">
        <v>4756</v>
      </c>
      <c r="T878">
        <v>101</v>
      </c>
      <c r="U878" t="s">
        <v>37</v>
      </c>
      <c r="V878" t="s">
        <v>56</v>
      </c>
      <c r="W878" t="s">
        <v>95</v>
      </c>
      <c r="X878">
        <v>55000000</v>
      </c>
      <c r="Y878">
        <v>2012</v>
      </c>
      <c r="Z878">
        <v>796</v>
      </c>
      <c r="AA878">
        <v>6.7</v>
      </c>
      <c r="AB878">
        <v>2.35</v>
      </c>
      <c r="AC878">
        <v>0</v>
      </c>
    </row>
    <row r="879" spans="1:29">
      <c r="A879" t="s">
        <v>28</v>
      </c>
      <c r="C879" t="s">
        <v>3694</v>
      </c>
      <c r="D879">
        <v>264</v>
      </c>
      <c r="E879">
        <v>141</v>
      </c>
      <c r="F879">
        <v>16000</v>
      </c>
      <c r="G879">
        <v>539</v>
      </c>
      <c r="H879" t="s">
        <v>3041</v>
      </c>
      <c r="I879">
        <v>11000</v>
      </c>
      <c r="J879">
        <v>35707327</v>
      </c>
      <c r="K879" t="s">
        <v>2142</v>
      </c>
      <c r="L879" t="s">
        <v>565</v>
      </c>
      <c r="M879" t="s">
        <v>4757</v>
      </c>
      <c r="N879">
        <v>199056</v>
      </c>
      <c r="O879">
        <v>12840</v>
      </c>
      <c r="P879" t="s">
        <v>4161</v>
      </c>
      <c r="Q879">
        <v>0</v>
      </c>
      <c r="R879" t="s">
        <v>4758</v>
      </c>
      <c r="S879" t="s">
        <v>4759</v>
      </c>
      <c r="T879">
        <v>387</v>
      </c>
      <c r="U879" t="s">
        <v>37</v>
      </c>
      <c r="V879" t="s">
        <v>38</v>
      </c>
      <c r="W879" t="s">
        <v>585</v>
      </c>
      <c r="X879">
        <v>55000000</v>
      </c>
      <c r="Y879">
        <v>2008</v>
      </c>
      <c r="Z879">
        <v>963</v>
      </c>
      <c r="AA879">
        <v>7.8</v>
      </c>
      <c r="AB879">
        <v>2.35</v>
      </c>
      <c r="AC879">
        <v>14000</v>
      </c>
    </row>
    <row r="880" spans="1:29">
      <c r="A880" t="s">
        <v>28</v>
      </c>
      <c r="C880" t="s">
        <v>2433</v>
      </c>
      <c r="D880">
        <v>47</v>
      </c>
      <c r="E880">
        <v>107</v>
      </c>
      <c r="F880">
        <v>99</v>
      </c>
      <c r="G880">
        <v>581</v>
      </c>
      <c r="H880" t="s">
        <v>466</v>
      </c>
      <c r="I880">
        <v>18000</v>
      </c>
      <c r="J880">
        <v>20550712</v>
      </c>
      <c r="K880" t="s">
        <v>1390</v>
      </c>
      <c r="L880" t="s">
        <v>588</v>
      </c>
      <c r="M880" t="s">
        <v>4760</v>
      </c>
      <c r="N880">
        <v>40346</v>
      </c>
      <c r="O880">
        <v>31014</v>
      </c>
      <c r="P880" t="s">
        <v>279</v>
      </c>
      <c r="Q880">
        <v>1</v>
      </c>
      <c r="R880" t="s">
        <v>4761</v>
      </c>
      <c r="S880" t="s">
        <v>4762</v>
      </c>
      <c r="T880">
        <v>95</v>
      </c>
      <c r="U880" t="s">
        <v>37</v>
      </c>
      <c r="V880" t="s">
        <v>38</v>
      </c>
      <c r="W880" t="s">
        <v>39</v>
      </c>
      <c r="X880">
        <v>50000000</v>
      </c>
      <c r="Y880">
        <v>1996</v>
      </c>
      <c r="Z880">
        <v>11000</v>
      </c>
      <c r="AA880">
        <v>5.6</v>
      </c>
      <c r="AB880">
        <v>1.85</v>
      </c>
      <c r="AC880">
        <v>1000</v>
      </c>
    </row>
    <row r="881" spans="1:29">
      <c r="A881" t="s">
        <v>28</v>
      </c>
      <c r="C881" t="s">
        <v>1739</v>
      </c>
      <c r="D881">
        <v>50</v>
      </c>
      <c r="E881">
        <v>116</v>
      </c>
      <c r="F881">
        <v>12000</v>
      </c>
      <c r="G881">
        <v>552</v>
      </c>
      <c r="H881" t="s">
        <v>4629</v>
      </c>
      <c r="I881">
        <v>22000</v>
      </c>
      <c r="J881">
        <v>18573791</v>
      </c>
      <c r="K881" t="s">
        <v>4763</v>
      </c>
      <c r="L881" t="s">
        <v>1746</v>
      </c>
      <c r="M881" t="s">
        <v>4764</v>
      </c>
      <c r="N881">
        <v>38533</v>
      </c>
      <c r="O881">
        <v>24618</v>
      </c>
      <c r="P881" t="s">
        <v>4765</v>
      </c>
      <c r="Q881">
        <v>3</v>
      </c>
      <c r="R881" t="s">
        <v>4766</v>
      </c>
      <c r="S881" t="s">
        <v>4767</v>
      </c>
      <c r="T881">
        <v>89</v>
      </c>
      <c r="U881" t="s">
        <v>37</v>
      </c>
      <c r="V881" t="s">
        <v>38</v>
      </c>
      <c r="W881" t="s">
        <v>585</v>
      </c>
      <c r="X881">
        <v>55000000</v>
      </c>
      <c r="Y881">
        <v>1996</v>
      </c>
      <c r="Z881">
        <v>617</v>
      </c>
      <c r="AA881">
        <v>5.8</v>
      </c>
      <c r="AB881">
        <v>2.35</v>
      </c>
      <c r="AC881">
        <v>0</v>
      </c>
    </row>
    <row r="882" spans="1:29">
      <c r="A882" t="s">
        <v>747</v>
      </c>
      <c r="C882" t="s">
        <v>1324</v>
      </c>
      <c r="D882">
        <v>153</v>
      </c>
      <c r="E882">
        <v>143</v>
      </c>
      <c r="F882">
        <v>541</v>
      </c>
      <c r="G882">
        <v>530</v>
      </c>
      <c r="H882" t="s">
        <v>3490</v>
      </c>
      <c r="I882">
        <v>18000</v>
      </c>
      <c r="J882">
        <v>51225796</v>
      </c>
      <c r="K882" t="s">
        <v>4768</v>
      </c>
      <c r="L882" t="s">
        <v>641</v>
      </c>
      <c r="M882" t="s">
        <v>4769</v>
      </c>
      <c r="N882">
        <v>96654</v>
      </c>
      <c r="O882">
        <v>20660</v>
      </c>
      <c r="P882" t="s">
        <v>4770</v>
      </c>
      <c r="Q882">
        <v>0</v>
      </c>
      <c r="R882" t="s">
        <v>4771</v>
      </c>
      <c r="S882" t="s">
        <v>4772</v>
      </c>
      <c r="T882">
        <v>2047</v>
      </c>
      <c r="U882" t="s">
        <v>37</v>
      </c>
      <c r="V882" t="s">
        <v>56</v>
      </c>
      <c r="W882" t="s">
        <v>39</v>
      </c>
      <c r="X882">
        <v>70000000</v>
      </c>
      <c r="Y882">
        <v>2004</v>
      </c>
      <c r="Z882">
        <v>893</v>
      </c>
      <c r="AA882">
        <v>7.4</v>
      </c>
      <c r="AB882">
        <v>2.35</v>
      </c>
      <c r="AC882">
        <v>0</v>
      </c>
    </row>
    <row r="883" spans="1:29">
      <c r="A883" t="s">
        <v>28</v>
      </c>
      <c r="C883" t="s">
        <v>4773</v>
      </c>
      <c r="D883">
        <v>202</v>
      </c>
      <c r="E883">
        <v>114</v>
      </c>
      <c r="F883">
        <v>159</v>
      </c>
      <c r="G883">
        <v>877</v>
      </c>
      <c r="H883" t="s">
        <v>1400</v>
      </c>
      <c r="I883">
        <v>13000</v>
      </c>
      <c r="J883">
        <v>16264475</v>
      </c>
      <c r="K883" t="s">
        <v>3241</v>
      </c>
      <c r="L883" t="s">
        <v>446</v>
      </c>
      <c r="M883" t="s">
        <v>4774</v>
      </c>
      <c r="N883">
        <v>54787</v>
      </c>
      <c r="O883">
        <v>16899</v>
      </c>
      <c r="P883" t="s">
        <v>1190</v>
      </c>
      <c r="Q883">
        <v>1</v>
      </c>
      <c r="R883" t="s">
        <v>4775</v>
      </c>
      <c r="S883" t="s">
        <v>4776</v>
      </c>
      <c r="T883">
        <v>216</v>
      </c>
      <c r="U883" t="s">
        <v>37</v>
      </c>
      <c r="V883" t="s">
        <v>56</v>
      </c>
      <c r="W883" t="s">
        <v>39</v>
      </c>
      <c r="X883">
        <v>55000000</v>
      </c>
      <c r="Y883">
        <v>2007</v>
      </c>
      <c r="Z883">
        <v>2000</v>
      </c>
      <c r="AA883">
        <v>6.9</v>
      </c>
      <c r="AB883">
        <v>1.85</v>
      </c>
      <c r="AC883">
        <v>0</v>
      </c>
    </row>
    <row r="884" spans="1:29">
      <c r="A884" t="s">
        <v>28</v>
      </c>
      <c r="C884" t="s">
        <v>4777</v>
      </c>
      <c r="D884">
        <v>178</v>
      </c>
      <c r="E884">
        <v>93</v>
      </c>
      <c r="F884">
        <v>45</v>
      </c>
      <c r="G884">
        <v>352</v>
      </c>
      <c r="H884" t="s">
        <v>4128</v>
      </c>
      <c r="I884">
        <v>9000</v>
      </c>
      <c r="J884">
        <v>25857987</v>
      </c>
      <c r="K884" t="s">
        <v>647</v>
      </c>
      <c r="L884" t="s">
        <v>776</v>
      </c>
      <c r="M884" t="s">
        <v>4778</v>
      </c>
      <c r="N884">
        <v>110614</v>
      </c>
      <c r="O884">
        <v>10185</v>
      </c>
      <c r="P884" t="s">
        <v>4779</v>
      </c>
      <c r="Q884">
        <v>0</v>
      </c>
      <c r="R884" t="s">
        <v>4780</v>
      </c>
      <c r="S884" t="s">
        <v>4781</v>
      </c>
      <c r="T884">
        <v>532</v>
      </c>
      <c r="U884" t="s">
        <v>37</v>
      </c>
      <c r="V884" t="s">
        <v>38</v>
      </c>
      <c r="W884" t="s">
        <v>39</v>
      </c>
      <c r="X884">
        <v>62000000</v>
      </c>
      <c r="Y884">
        <v>2005</v>
      </c>
      <c r="Z884">
        <v>460</v>
      </c>
      <c r="AA884">
        <v>5.5</v>
      </c>
      <c r="AB884">
        <v>2.35</v>
      </c>
      <c r="AC884">
        <v>0</v>
      </c>
    </row>
    <row r="885" spans="1:29">
      <c r="A885" t="s">
        <v>28</v>
      </c>
      <c r="C885" t="s">
        <v>4782</v>
      </c>
      <c r="D885">
        <v>84</v>
      </c>
      <c r="E885">
        <v>280</v>
      </c>
      <c r="F885">
        <v>33</v>
      </c>
      <c r="G885">
        <v>67</v>
      </c>
      <c r="H885" t="s">
        <v>4783</v>
      </c>
      <c r="I885">
        <v>789</v>
      </c>
      <c r="J885">
        <v>12870569</v>
      </c>
      <c r="K885" t="s">
        <v>1961</v>
      </c>
      <c r="L885" t="s">
        <v>4784</v>
      </c>
      <c r="M885" t="s">
        <v>4785</v>
      </c>
      <c r="N885">
        <v>13215</v>
      </c>
      <c r="O885">
        <v>1671</v>
      </c>
      <c r="P885" t="s">
        <v>4786</v>
      </c>
      <c r="Q885">
        <v>0</v>
      </c>
      <c r="R885" t="s">
        <v>4787</v>
      </c>
      <c r="S885" t="s">
        <v>4788</v>
      </c>
      <c r="T885">
        <v>497</v>
      </c>
      <c r="U885" t="s">
        <v>37</v>
      </c>
      <c r="V885" t="s">
        <v>38</v>
      </c>
      <c r="W885" t="s">
        <v>39</v>
      </c>
      <c r="X885">
        <v>56000000</v>
      </c>
      <c r="Y885">
        <v>2003</v>
      </c>
      <c r="Z885">
        <v>640</v>
      </c>
      <c r="AA885">
        <v>6.3</v>
      </c>
      <c r="AB885">
        <v>2.35</v>
      </c>
      <c r="AC885">
        <v>953</v>
      </c>
    </row>
    <row r="886" spans="1:29">
      <c r="A886" t="s">
        <v>28</v>
      </c>
      <c r="C886" t="s">
        <v>4789</v>
      </c>
      <c r="D886">
        <v>44</v>
      </c>
      <c r="E886">
        <v>100</v>
      </c>
      <c r="F886">
        <v>0</v>
      </c>
      <c r="G886">
        <v>745</v>
      </c>
      <c r="H886" t="s">
        <v>4790</v>
      </c>
      <c r="I886">
        <v>995</v>
      </c>
      <c r="J886">
        <v>11466088</v>
      </c>
      <c r="K886" t="s">
        <v>59</v>
      </c>
      <c r="L886" t="s">
        <v>3305</v>
      </c>
      <c r="M886" t="s">
        <v>4791</v>
      </c>
      <c r="N886">
        <v>8983</v>
      </c>
      <c r="O886">
        <v>3952</v>
      </c>
      <c r="P886" t="s">
        <v>3262</v>
      </c>
      <c r="Q886">
        <v>0</v>
      </c>
      <c r="R886" t="s">
        <v>4792</v>
      </c>
      <c r="S886" t="s">
        <v>4793</v>
      </c>
      <c r="T886">
        <v>84</v>
      </c>
      <c r="U886" t="s">
        <v>37</v>
      </c>
      <c r="V886" t="s">
        <v>38</v>
      </c>
      <c r="W886" t="s">
        <v>585</v>
      </c>
      <c r="X886">
        <v>71000000</v>
      </c>
      <c r="Y886">
        <v>1997</v>
      </c>
      <c r="Z886">
        <v>879</v>
      </c>
      <c r="AA886">
        <v>4.7</v>
      </c>
      <c r="AB886">
        <v>2.35</v>
      </c>
      <c r="AC886">
        <v>316</v>
      </c>
    </row>
    <row r="887" spans="1:29">
      <c r="A887" t="s">
        <v>28</v>
      </c>
      <c r="C887" t="s">
        <v>4794</v>
      </c>
      <c r="D887">
        <v>93</v>
      </c>
      <c r="E887">
        <v>107</v>
      </c>
      <c r="F887">
        <v>11</v>
      </c>
      <c r="G887">
        <v>506</v>
      </c>
      <c r="H887" t="s">
        <v>1306</v>
      </c>
      <c r="I887">
        <v>939</v>
      </c>
      <c r="J887">
        <v>16088610</v>
      </c>
      <c r="K887" t="s">
        <v>4795</v>
      </c>
      <c r="L887" t="s">
        <v>1147</v>
      </c>
      <c r="M887" t="s">
        <v>4796</v>
      </c>
      <c r="N887">
        <v>10417</v>
      </c>
      <c r="O887">
        <v>3742</v>
      </c>
      <c r="P887" t="s">
        <v>2985</v>
      </c>
      <c r="Q887">
        <v>2</v>
      </c>
      <c r="R887" t="s">
        <v>4797</v>
      </c>
      <c r="S887" t="s">
        <v>4798</v>
      </c>
      <c r="T887">
        <v>39</v>
      </c>
      <c r="U887" t="s">
        <v>37</v>
      </c>
      <c r="V887" t="s">
        <v>38</v>
      </c>
      <c r="W887" t="s">
        <v>95</v>
      </c>
      <c r="X887">
        <v>55000000</v>
      </c>
      <c r="Y887">
        <v>2009</v>
      </c>
      <c r="Z887">
        <v>605</v>
      </c>
      <c r="AA887">
        <v>5.6</v>
      </c>
      <c r="AB887">
        <v>2.35</v>
      </c>
      <c r="AC887">
        <v>610</v>
      </c>
    </row>
    <row r="888" spans="1:29">
      <c r="A888" t="s">
        <v>28</v>
      </c>
      <c r="C888" t="s">
        <v>717</v>
      </c>
      <c r="D888">
        <v>277</v>
      </c>
      <c r="E888">
        <v>119</v>
      </c>
      <c r="F888">
        <v>33</v>
      </c>
      <c r="G888">
        <v>518</v>
      </c>
      <c r="H888" t="s">
        <v>4799</v>
      </c>
      <c r="I888">
        <v>3000</v>
      </c>
      <c r="J888">
        <v>51178893</v>
      </c>
      <c r="K888" t="s">
        <v>4800</v>
      </c>
      <c r="L888" t="s">
        <v>948</v>
      </c>
      <c r="M888" t="s">
        <v>4801</v>
      </c>
      <c r="N888">
        <v>24285</v>
      </c>
      <c r="O888">
        <v>6089</v>
      </c>
      <c r="P888" t="s">
        <v>4802</v>
      </c>
      <c r="Q888">
        <v>4</v>
      </c>
      <c r="R888" t="s">
        <v>4803</v>
      </c>
      <c r="S888" t="s">
        <v>4804</v>
      </c>
      <c r="T888">
        <v>110</v>
      </c>
      <c r="U888" t="s">
        <v>37</v>
      </c>
      <c r="V888" t="s">
        <v>38</v>
      </c>
      <c r="W888" t="s">
        <v>95</v>
      </c>
      <c r="X888">
        <v>50000000</v>
      </c>
      <c r="Y888">
        <v>2014</v>
      </c>
      <c r="Z888">
        <v>2000</v>
      </c>
      <c r="AA888">
        <v>6.4</v>
      </c>
      <c r="AB888">
        <v>1.85</v>
      </c>
      <c r="AC888">
        <v>10000</v>
      </c>
    </row>
    <row r="889" spans="1:29">
      <c r="A889" t="s">
        <v>28</v>
      </c>
      <c r="C889" t="s">
        <v>3376</v>
      </c>
      <c r="D889">
        <v>76</v>
      </c>
      <c r="E889">
        <v>95</v>
      </c>
      <c r="F889">
        <v>906</v>
      </c>
      <c r="G889">
        <v>287</v>
      </c>
      <c r="H889" t="s">
        <v>4348</v>
      </c>
      <c r="I889">
        <v>956</v>
      </c>
      <c r="J889">
        <v>6768055</v>
      </c>
      <c r="K889" t="s">
        <v>3036</v>
      </c>
      <c r="L889" t="s">
        <v>285</v>
      </c>
      <c r="M889" t="s">
        <v>4805</v>
      </c>
      <c r="N889">
        <v>11148</v>
      </c>
      <c r="O889">
        <v>2260</v>
      </c>
      <c r="P889" t="s">
        <v>4806</v>
      </c>
      <c r="Q889">
        <v>0</v>
      </c>
      <c r="R889" t="s">
        <v>4807</v>
      </c>
      <c r="S889" t="s">
        <v>4808</v>
      </c>
      <c r="T889">
        <v>229</v>
      </c>
      <c r="U889" t="s">
        <v>37</v>
      </c>
      <c r="V889" t="s">
        <v>56</v>
      </c>
      <c r="W889" t="s">
        <v>95</v>
      </c>
      <c r="X889">
        <v>57000000</v>
      </c>
      <c r="Y889">
        <v>2004</v>
      </c>
      <c r="Z889">
        <v>579</v>
      </c>
      <c r="AA889">
        <v>4.2</v>
      </c>
      <c r="AB889">
        <v>1.85</v>
      </c>
      <c r="AC889">
        <v>437</v>
      </c>
    </row>
    <row r="890" spans="1:29">
      <c r="A890" t="s">
        <v>28</v>
      </c>
      <c r="C890" t="s">
        <v>4809</v>
      </c>
      <c r="D890">
        <v>197</v>
      </c>
      <c r="E890">
        <v>119</v>
      </c>
      <c r="F890">
        <v>59</v>
      </c>
      <c r="G890">
        <v>676</v>
      </c>
      <c r="H890" t="s">
        <v>4810</v>
      </c>
      <c r="I890">
        <v>2000</v>
      </c>
      <c r="J890">
        <v>39440655</v>
      </c>
      <c r="K890" t="s">
        <v>4811</v>
      </c>
      <c r="L890" t="s">
        <v>3933</v>
      </c>
      <c r="M890" t="s">
        <v>4812</v>
      </c>
      <c r="N890">
        <v>61680</v>
      </c>
      <c r="O890">
        <v>4315</v>
      </c>
      <c r="P890" t="s">
        <v>4813</v>
      </c>
      <c r="Q890">
        <v>1</v>
      </c>
      <c r="R890" t="s">
        <v>4814</v>
      </c>
      <c r="S890" t="s">
        <v>4815</v>
      </c>
      <c r="T890">
        <v>222</v>
      </c>
      <c r="U890" t="s">
        <v>37</v>
      </c>
      <c r="V890" t="s">
        <v>38</v>
      </c>
      <c r="W890" t="s">
        <v>39</v>
      </c>
      <c r="X890">
        <v>55000000</v>
      </c>
      <c r="Y890">
        <v>2010</v>
      </c>
      <c r="Z890">
        <v>828</v>
      </c>
      <c r="AA890">
        <v>6.4</v>
      </c>
      <c r="AB890">
        <v>2.35</v>
      </c>
      <c r="AC890">
        <v>19000</v>
      </c>
    </row>
    <row r="891" spans="1:29">
      <c r="A891" t="s">
        <v>28</v>
      </c>
      <c r="C891" t="s">
        <v>4176</v>
      </c>
      <c r="D891">
        <v>186</v>
      </c>
      <c r="E891">
        <v>133</v>
      </c>
      <c r="F891">
        <v>0</v>
      </c>
      <c r="G891">
        <v>46</v>
      </c>
      <c r="H891" t="s">
        <v>4816</v>
      </c>
      <c r="I891">
        <v>226</v>
      </c>
      <c r="J891">
        <v>6167817</v>
      </c>
      <c r="K891" t="s">
        <v>4817</v>
      </c>
      <c r="L891" t="s">
        <v>4818</v>
      </c>
      <c r="M891" t="s">
        <v>4819</v>
      </c>
      <c r="N891">
        <v>62607</v>
      </c>
      <c r="O891">
        <v>405</v>
      </c>
      <c r="P891" t="s">
        <v>4820</v>
      </c>
      <c r="Q891">
        <v>1</v>
      </c>
      <c r="R891" t="s">
        <v>4821</v>
      </c>
      <c r="S891" t="s">
        <v>4822</v>
      </c>
      <c r="T891">
        <v>239</v>
      </c>
      <c r="U891" t="s">
        <v>1464</v>
      </c>
      <c r="V891" t="s">
        <v>1465</v>
      </c>
      <c r="W891" t="s">
        <v>585</v>
      </c>
      <c r="X891">
        <v>47000000</v>
      </c>
      <c r="Y891">
        <v>2004</v>
      </c>
      <c r="Z891">
        <v>52</v>
      </c>
      <c r="AA891">
        <v>7.7</v>
      </c>
      <c r="AB891">
        <v>2.35</v>
      </c>
      <c r="AC891">
        <v>0</v>
      </c>
    </row>
    <row r="892" spans="1:29">
      <c r="A892" t="s">
        <v>747</v>
      </c>
      <c r="C892" t="s">
        <v>3727</v>
      </c>
      <c r="D892">
        <v>103</v>
      </c>
      <c r="E892">
        <v>152</v>
      </c>
      <c r="F892">
        <v>0</v>
      </c>
      <c r="G892">
        <v>177</v>
      </c>
      <c r="H892" t="s">
        <v>4823</v>
      </c>
      <c r="I892">
        <v>617</v>
      </c>
      <c r="K892" t="s">
        <v>4824</v>
      </c>
      <c r="L892" t="s">
        <v>4825</v>
      </c>
      <c r="M892" t="s">
        <v>4826</v>
      </c>
      <c r="N892">
        <v>67822</v>
      </c>
      <c r="O892">
        <v>1403</v>
      </c>
      <c r="P892" t="s">
        <v>4827</v>
      </c>
      <c r="Q892">
        <v>0</v>
      </c>
      <c r="R892" t="s">
        <v>4828</v>
      </c>
      <c r="S892" t="s">
        <v>4829</v>
      </c>
      <c r="T892">
        <v>207</v>
      </c>
      <c r="U892" t="s">
        <v>37</v>
      </c>
      <c r="V892" t="s">
        <v>56</v>
      </c>
      <c r="W892" t="s">
        <v>4830</v>
      </c>
      <c r="X892">
        <v>2000000</v>
      </c>
      <c r="Y892">
        <v>1962</v>
      </c>
      <c r="Z892">
        <v>367</v>
      </c>
      <c r="AA892">
        <v>7.7</v>
      </c>
      <c r="AB892">
        <v>1.66</v>
      </c>
      <c r="AC892">
        <v>0</v>
      </c>
    </row>
    <row r="893" spans="1:29">
      <c r="A893" t="s">
        <v>28</v>
      </c>
      <c r="C893" t="s">
        <v>4831</v>
      </c>
      <c r="D893">
        <v>66</v>
      </c>
      <c r="E893">
        <v>96</v>
      </c>
      <c r="F893">
        <v>13</v>
      </c>
      <c r="G893">
        <v>534</v>
      </c>
      <c r="H893" t="s">
        <v>4832</v>
      </c>
      <c r="I893">
        <v>13000</v>
      </c>
      <c r="K893" t="s">
        <v>4833</v>
      </c>
      <c r="L893" t="s">
        <v>1784</v>
      </c>
      <c r="M893" t="s">
        <v>4834</v>
      </c>
      <c r="N893">
        <v>19706</v>
      </c>
      <c r="O893">
        <v>15803</v>
      </c>
      <c r="P893" t="s">
        <v>4699</v>
      </c>
      <c r="Q893">
        <v>1</v>
      </c>
      <c r="R893" t="s">
        <v>4835</v>
      </c>
      <c r="S893" t="s">
        <v>4836</v>
      </c>
      <c r="T893">
        <v>142</v>
      </c>
      <c r="U893" t="s">
        <v>37</v>
      </c>
      <c r="V893" t="s">
        <v>38</v>
      </c>
      <c r="W893" t="s">
        <v>585</v>
      </c>
      <c r="X893">
        <v>55000000</v>
      </c>
      <c r="Y893">
        <v>2002</v>
      </c>
      <c r="Z893">
        <v>854</v>
      </c>
      <c r="AA893">
        <v>5.3</v>
      </c>
      <c r="AB893">
        <v>2.35</v>
      </c>
      <c r="AC893">
        <v>448</v>
      </c>
    </row>
    <row r="894" spans="1:29">
      <c r="A894" t="s">
        <v>28</v>
      </c>
      <c r="C894" t="s">
        <v>378</v>
      </c>
      <c r="D894">
        <v>224</v>
      </c>
      <c r="E894">
        <v>117</v>
      </c>
      <c r="F894">
        <v>0</v>
      </c>
      <c r="G894">
        <v>845</v>
      </c>
      <c r="H894" t="s">
        <v>206</v>
      </c>
      <c r="I894">
        <v>12000</v>
      </c>
      <c r="J894">
        <v>81645152</v>
      </c>
      <c r="K894" t="s">
        <v>2208</v>
      </c>
      <c r="L894" t="s">
        <v>4837</v>
      </c>
      <c r="M894" t="s">
        <v>4838</v>
      </c>
      <c r="N894">
        <v>158267</v>
      </c>
      <c r="O894">
        <v>15371</v>
      </c>
      <c r="P894" t="s">
        <v>1214</v>
      </c>
      <c r="Q894">
        <v>1</v>
      </c>
      <c r="R894" t="s">
        <v>4839</v>
      </c>
      <c r="S894" t="s">
        <v>4840</v>
      </c>
      <c r="T894">
        <v>559</v>
      </c>
      <c r="U894" t="s">
        <v>37</v>
      </c>
      <c r="V894" t="s">
        <v>38</v>
      </c>
      <c r="W894" t="s">
        <v>585</v>
      </c>
      <c r="X894">
        <v>54000000</v>
      </c>
      <c r="Y894">
        <v>2002</v>
      </c>
      <c r="Z894">
        <v>919</v>
      </c>
      <c r="AA894">
        <v>6.7</v>
      </c>
      <c r="AB894">
        <v>1.85</v>
      </c>
      <c r="AC894">
        <v>0</v>
      </c>
    </row>
    <row r="895" spans="1:29">
      <c r="A895" t="s">
        <v>28</v>
      </c>
      <c r="C895" t="s">
        <v>4628</v>
      </c>
      <c r="D895">
        <v>202</v>
      </c>
      <c r="E895">
        <v>123</v>
      </c>
      <c r="F895">
        <v>125</v>
      </c>
      <c r="G895">
        <v>835</v>
      </c>
      <c r="H895" t="s">
        <v>982</v>
      </c>
      <c r="I895">
        <v>10000</v>
      </c>
      <c r="J895">
        <v>69951824</v>
      </c>
      <c r="K895" t="s">
        <v>214</v>
      </c>
      <c r="L895" t="s">
        <v>166</v>
      </c>
      <c r="M895" t="s">
        <v>4841</v>
      </c>
      <c r="N895">
        <v>232710</v>
      </c>
      <c r="O895">
        <v>14727</v>
      </c>
      <c r="P895" t="s">
        <v>4842</v>
      </c>
      <c r="Q895">
        <v>1</v>
      </c>
      <c r="R895" t="s">
        <v>4843</v>
      </c>
      <c r="S895" t="s">
        <v>4844</v>
      </c>
      <c r="T895">
        <v>599</v>
      </c>
      <c r="U895" t="s">
        <v>37</v>
      </c>
      <c r="V895" t="s">
        <v>38</v>
      </c>
      <c r="W895" t="s">
        <v>39</v>
      </c>
      <c r="X895">
        <v>55000000</v>
      </c>
      <c r="Y895">
        <v>2008</v>
      </c>
      <c r="Z895">
        <v>3000</v>
      </c>
      <c r="AA895">
        <v>7.7</v>
      </c>
      <c r="AB895">
        <v>2.35</v>
      </c>
      <c r="AC895">
        <v>26000</v>
      </c>
    </row>
    <row r="896" spans="1:29">
      <c r="A896" t="s">
        <v>28</v>
      </c>
      <c r="C896" t="s">
        <v>4356</v>
      </c>
      <c r="D896">
        <v>279</v>
      </c>
      <c r="E896">
        <v>92</v>
      </c>
      <c r="F896">
        <v>394</v>
      </c>
      <c r="G896">
        <v>565</v>
      </c>
      <c r="H896" t="s">
        <v>4845</v>
      </c>
      <c r="I896">
        <v>13000</v>
      </c>
      <c r="J896">
        <v>9483821</v>
      </c>
      <c r="K896" t="s">
        <v>59</v>
      </c>
      <c r="L896" t="s">
        <v>1784</v>
      </c>
      <c r="M896" t="s">
        <v>4846</v>
      </c>
      <c r="N896">
        <v>39247</v>
      </c>
      <c r="O896">
        <v>25418</v>
      </c>
      <c r="P896" t="s">
        <v>4847</v>
      </c>
      <c r="Q896">
        <v>3</v>
      </c>
      <c r="R896" t="s">
        <v>4848</v>
      </c>
      <c r="S896" t="s">
        <v>4849</v>
      </c>
      <c r="T896">
        <v>131</v>
      </c>
      <c r="U896" t="s">
        <v>37</v>
      </c>
      <c r="V896" t="s">
        <v>38</v>
      </c>
      <c r="W896" t="s">
        <v>585</v>
      </c>
      <c r="X896">
        <v>55000000</v>
      </c>
      <c r="Y896">
        <v>2012</v>
      </c>
      <c r="Z896">
        <v>11000</v>
      </c>
      <c r="AA896">
        <v>5.7</v>
      </c>
      <c r="AB896">
        <v>1.85</v>
      </c>
      <c r="AC896">
        <v>10000</v>
      </c>
    </row>
    <row r="897" spans="1:29">
      <c r="A897" t="s">
        <v>28</v>
      </c>
      <c r="C897" t="s">
        <v>4850</v>
      </c>
      <c r="D897">
        <v>110</v>
      </c>
      <c r="E897">
        <v>170</v>
      </c>
      <c r="F897">
        <v>0</v>
      </c>
      <c r="G897">
        <v>889</v>
      </c>
      <c r="H897" t="s">
        <v>308</v>
      </c>
      <c r="I897">
        <v>14000</v>
      </c>
      <c r="J897">
        <v>66676062</v>
      </c>
      <c r="K897" t="s">
        <v>1935</v>
      </c>
      <c r="L897" t="s">
        <v>2382</v>
      </c>
      <c r="M897" t="s">
        <v>4851</v>
      </c>
      <c r="N897">
        <v>267980</v>
      </c>
      <c r="O897">
        <v>16949</v>
      </c>
      <c r="P897" t="s">
        <v>3177</v>
      </c>
      <c r="Q897">
        <v>1</v>
      </c>
      <c r="R897" t="s">
        <v>4852</v>
      </c>
      <c r="S897" t="s">
        <v>4853</v>
      </c>
      <c r="T897">
        <v>545</v>
      </c>
      <c r="U897" t="s">
        <v>37</v>
      </c>
      <c r="V897" t="s">
        <v>38</v>
      </c>
      <c r="W897" t="s">
        <v>585</v>
      </c>
      <c r="X897">
        <v>54000000</v>
      </c>
      <c r="Y897">
        <v>1990</v>
      </c>
      <c r="Z897">
        <v>1000</v>
      </c>
      <c r="AA897">
        <v>7.6</v>
      </c>
      <c r="AB897">
        <v>1.85</v>
      </c>
      <c r="AC897">
        <v>0</v>
      </c>
    </row>
    <row r="898" spans="1:29">
      <c r="A898" t="s">
        <v>28</v>
      </c>
      <c r="C898" t="s">
        <v>3347</v>
      </c>
      <c r="D898">
        <v>190</v>
      </c>
      <c r="E898">
        <v>123</v>
      </c>
      <c r="F898">
        <v>488</v>
      </c>
      <c r="G898">
        <v>2000</v>
      </c>
      <c r="H898" t="s">
        <v>84</v>
      </c>
      <c r="I898">
        <v>5000</v>
      </c>
      <c r="J898">
        <v>26838389</v>
      </c>
      <c r="K898" t="s">
        <v>1415</v>
      </c>
      <c r="L898" t="s">
        <v>41</v>
      </c>
      <c r="M898" t="s">
        <v>4854</v>
      </c>
      <c r="N898">
        <v>58658</v>
      </c>
      <c r="O898">
        <v>12700</v>
      </c>
      <c r="P898" t="s">
        <v>234</v>
      </c>
      <c r="Q898">
        <v>0</v>
      </c>
      <c r="R898" t="s">
        <v>4855</v>
      </c>
      <c r="S898" t="s">
        <v>4856</v>
      </c>
      <c r="T898">
        <v>495</v>
      </c>
      <c r="U898" t="s">
        <v>37</v>
      </c>
      <c r="V898" t="s">
        <v>38</v>
      </c>
      <c r="W898" t="s">
        <v>39</v>
      </c>
      <c r="X898">
        <v>57000000</v>
      </c>
      <c r="Y898">
        <v>2005</v>
      </c>
      <c r="Z898">
        <v>4000</v>
      </c>
      <c r="AA898">
        <v>6.4</v>
      </c>
      <c r="AB898">
        <v>1.85</v>
      </c>
      <c r="AC898">
        <v>0</v>
      </c>
    </row>
    <row r="899" spans="1:29">
      <c r="A899" t="s">
        <v>28</v>
      </c>
      <c r="C899" t="s">
        <v>220</v>
      </c>
      <c r="D899">
        <v>136</v>
      </c>
      <c r="E899">
        <v>110</v>
      </c>
      <c r="F899">
        <v>94</v>
      </c>
      <c r="G899">
        <v>240</v>
      </c>
      <c r="H899" t="s">
        <v>4857</v>
      </c>
      <c r="I899">
        <v>277</v>
      </c>
      <c r="J899">
        <v>75604320</v>
      </c>
      <c r="K899" t="s">
        <v>1681</v>
      </c>
      <c r="L899" t="s">
        <v>4858</v>
      </c>
      <c r="M899" t="s">
        <v>4859</v>
      </c>
      <c r="N899">
        <v>68417</v>
      </c>
      <c r="O899">
        <v>847</v>
      </c>
      <c r="P899" t="s">
        <v>4860</v>
      </c>
      <c r="Q899">
        <v>1</v>
      </c>
      <c r="R899" t="s">
        <v>4861</v>
      </c>
      <c r="S899" t="s">
        <v>4862</v>
      </c>
      <c r="T899">
        <v>195</v>
      </c>
      <c r="U899" t="s">
        <v>37</v>
      </c>
      <c r="V899" t="s">
        <v>38</v>
      </c>
      <c r="W899" t="s">
        <v>39</v>
      </c>
      <c r="X899">
        <v>54000000</v>
      </c>
      <c r="Y899">
        <v>2006</v>
      </c>
      <c r="Z899">
        <v>245</v>
      </c>
      <c r="AA899">
        <v>5.6</v>
      </c>
      <c r="AB899">
        <v>1.85</v>
      </c>
      <c r="AC899">
        <v>0</v>
      </c>
    </row>
    <row r="900" spans="1:29">
      <c r="A900" t="s">
        <v>28</v>
      </c>
      <c r="C900" t="s">
        <v>4863</v>
      </c>
      <c r="D900">
        <v>121</v>
      </c>
      <c r="E900">
        <v>116</v>
      </c>
      <c r="F900">
        <v>44</v>
      </c>
      <c r="G900">
        <v>420</v>
      </c>
      <c r="H900" t="s">
        <v>4182</v>
      </c>
      <c r="I900">
        <v>593</v>
      </c>
      <c r="J900">
        <v>108200000</v>
      </c>
      <c r="K900" t="s">
        <v>578</v>
      </c>
      <c r="L900" t="s">
        <v>4580</v>
      </c>
      <c r="M900" t="s">
        <v>4864</v>
      </c>
      <c r="N900">
        <v>76331</v>
      </c>
      <c r="O900">
        <v>2908</v>
      </c>
      <c r="P900" t="s">
        <v>4865</v>
      </c>
      <c r="Q900">
        <v>4</v>
      </c>
      <c r="R900" t="s">
        <v>4866</v>
      </c>
      <c r="S900" t="s">
        <v>4867</v>
      </c>
      <c r="T900">
        <v>269</v>
      </c>
      <c r="U900" t="s">
        <v>37</v>
      </c>
      <c r="V900" t="s">
        <v>38</v>
      </c>
      <c r="W900" t="s">
        <v>95</v>
      </c>
      <c r="X900">
        <v>54000000</v>
      </c>
      <c r="Y900">
        <v>1980</v>
      </c>
      <c r="Z900">
        <v>467</v>
      </c>
      <c r="AA900">
        <v>6.8</v>
      </c>
      <c r="AB900">
        <v>2.35</v>
      </c>
      <c r="AC900">
        <v>0</v>
      </c>
    </row>
    <row r="901" spans="1:29">
      <c r="A901" t="s">
        <v>28</v>
      </c>
      <c r="C901" t="s">
        <v>2429</v>
      </c>
      <c r="D901">
        <v>131</v>
      </c>
      <c r="E901">
        <v>121</v>
      </c>
      <c r="F901">
        <v>102</v>
      </c>
      <c r="G901">
        <v>43</v>
      </c>
      <c r="H901" t="s">
        <v>4868</v>
      </c>
      <c r="I901">
        <v>117</v>
      </c>
      <c r="J901">
        <v>5660084</v>
      </c>
      <c r="K901" t="s">
        <v>4262</v>
      </c>
      <c r="L901" t="s">
        <v>4869</v>
      </c>
      <c r="M901" t="s">
        <v>4870</v>
      </c>
      <c r="N901">
        <v>41620</v>
      </c>
      <c r="O901">
        <v>286</v>
      </c>
      <c r="P901" t="s">
        <v>4871</v>
      </c>
      <c r="Q901">
        <v>0</v>
      </c>
      <c r="R901" t="s">
        <v>4872</v>
      </c>
      <c r="S901" t="s">
        <v>4873</v>
      </c>
      <c r="T901">
        <v>418</v>
      </c>
      <c r="U901" t="s">
        <v>37</v>
      </c>
      <c r="V901" t="s">
        <v>38</v>
      </c>
      <c r="W901" t="s">
        <v>585</v>
      </c>
      <c r="X901">
        <v>54000000</v>
      </c>
      <c r="Y901">
        <v>2003</v>
      </c>
      <c r="Z901">
        <v>62</v>
      </c>
      <c r="AA901">
        <v>2.4</v>
      </c>
      <c r="AB901">
        <v>2.35</v>
      </c>
      <c r="AC901">
        <v>2000</v>
      </c>
    </row>
    <row r="902" spans="1:29">
      <c r="A902" t="s">
        <v>747</v>
      </c>
      <c r="C902" t="s">
        <v>4118</v>
      </c>
      <c r="D902">
        <v>127</v>
      </c>
      <c r="E902">
        <v>128</v>
      </c>
      <c r="F902">
        <v>234</v>
      </c>
      <c r="G902">
        <v>581</v>
      </c>
      <c r="H902" t="s">
        <v>762</v>
      </c>
      <c r="I902">
        <v>14000</v>
      </c>
      <c r="J902">
        <v>7221458</v>
      </c>
      <c r="K902" t="s">
        <v>4075</v>
      </c>
      <c r="L902" t="s">
        <v>213</v>
      </c>
      <c r="M902" t="s">
        <v>4874</v>
      </c>
      <c r="N902">
        <v>20740</v>
      </c>
      <c r="O902">
        <v>27614</v>
      </c>
      <c r="P902" t="s">
        <v>279</v>
      </c>
      <c r="Q902">
        <v>0</v>
      </c>
      <c r="R902" t="s">
        <v>4875</v>
      </c>
      <c r="S902" t="s">
        <v>4876</v>
      </c>
      <c r="T902">
        <v>178</v>
      </c>
      <c r="U902" t="s">
        <v>37</v>
      </c>
      <c r="V902" t="s">
        <v>767</v>
      </c>
      <c r="W902" t="s">
        <v>39</v>
      </c>
      <c r="X902">
        <v>55000000</v>
      </c>
      <c r="Y902">
        <v>2006</v>
      </c>
      <c r="Z902">
        <v>12000</v>
      </c>
      <c r="AA902">
        <v>6.2</v>
      </c>
      <c r="AB902">
        <v>1.85</v>
      </c>
      <c r="AC902">
        <v>0</v>
      </c>
    </row>
    <row r="903" spans="1:29">
      <c r="A903" t="s">
        <v>28</v>
      </c>
      <c r="C903" t="s">
        <v>2943</v>
      </c>
      <c r="D903">
        <v>160</v>
      </c>
      <c r="E903">
        <v>99</v>
      </c>
      <c r="F903">
        <v>309</v>
      </c>
      <c r="G903">
        <v>577</v>
      </c>
      <c r="H903" t="s">
        <v>1759</v>
      </c>
      <c r="I903">
        <v>23000</v>
      </c>
      <c r="J903">
        <v>70327868</v>
      </c>
      <c r="K903" t="s">
        <v>334</v>
      </c>
      <c r="L903" t="s">
        <v>58</v>
      </c>
      <c r="M903" t="s">
        <v>4877</v>
      </c>
      <c r="N903">
        <v>58416</v>
      </c>
      <c r="O903">
        <v>26527</v>
      </c>
      <c r="P903" t="s">
        <v>3711</v>
      </c>
      <c r="Q903">
        <v>0</v>
      </c>
      <c r="R903" t="s">
        <v>4878</v>
      </c>
      <c r="S903" t="s">
        <v>4879</v>
      </c>
      <c r="T903">
        <v>301</v>
      </c>
      <c r="U903" t="s">
        <v>37</v>
      </c>
      <c r="V903" t="s">
        <v>767</v>
      </c>
      <c r="W903" t="s">
        <v>585</v>
      </c>
      <c r="X903">
        <v>46000000</v>
      </c>
      <c r="Y903">
        <v>2000</v>
      </c>
      <c r="Z903">
        <v>1000</v>
      </c>
      <c r="AA903">
        <v>5.9</v>
      </c>
      <c r="AB903">
        <v>2.35</v>
      </c>
      <c r="AC903">
        <v>0</v>
      </c>
    </row>
    <row r="904" spans="1:29">
      <c r="A904" t="s">
        <v>28</v>
      </c>
      <c r="C904" t="s">
        <v>3154</v>
      </c>
      <c r="D904">
        <v>78</v>
      </c>
      <c r="E904">
        <v>94</v>
      </c>
      <c r="F904">
        <v>383</v>
      </c>
      <c r="G904">
        <v>753</v>
      </c>
      <c r="H904" t="s">
        <v>261</v>
      </c>
      <c r="I904">
        <v>4000</v>
      </c>
      <c r="J904">
        <v>58297830</v>
      </c>
      <c r="K904" t="s">
        <v>4880</v>
      </c>
      <c r="L904" t="s">
        <v>84</v>
      </c>
      <c r="M904" t="s">
        <v>4881</v>
      </c>
      <c r="N904">
        <v>86347</v>
      </c>
      <c r="O904">
        <v>6017</v>
      </c>
      <c r="P904" t="s">
        <v>4882</v>
      </c>
      <c r="Q904">
        <v>1</v>
      </c>
      <c r="R904" t="s">
        <v>4883</v>
      </c>
      <c r="S904" t="s">
        <v>4884</v>
      </c>
      <c r="T904">
        <v>191</v>
      </c>
      <c r="U904" t="s">
        <v>37</v>
      </c>
      <c r="V904" t="s">
        <v>38</v>
      </c>
      <c r="W904" t="s">
        <v>277</v>
      </c>
      <c r="X904">
        <v>50000000</v>
      </c>
      <c r="Y904">
        <v>1997</v>
      </c>
      <c r="Z904">
        <v>808</v>
      </c>
      <c r="AA904">
        <v>7.1</v>
      </c>
      <c r="AB904">
        <v>2.35</v>
      </c>
      <c r="AC904">
        <v>0</v>
      </c>
    </row>
    <row r="905" spans="1:29">
      <c r="A905" t="s">
        <v>747</v>
      </c>
      <c r="C905" t="s">
        <v>364</v>
      </c>
      <c r="D905">
        <v>209</v>
      </c>
      <c r="E905">
        <v>127</v>
      </c>
      <c r="F905">
        <v>1000</v>
      </c>
      <c r="G905">
        <v>653</v>
      </c>
      <c r="H905" t="s">
        <v>4885</v>
      </c>
      <c r="I905">
        <v>1000</v>
      </c>
      <c r="J905">
        <v>57386369</v>
      </c>
      <c r="K905" t="s">
        <v>2850</v>
      </c>
      <c r="L905" t="s">
        <v>393</v>
      </c>
      <c r="M905" t="s">
        <v>4886</v>
      </c>
      <c r="N905">
        <v>224013</v>
      </c>
      <c r="O905">
        <v>2601</v>
      </c>
      <c r="P905" t="s">
        <v>1048</v>
      </c>
      <c r="Q905">
        <v>1</v>
      </c>
      <c r="R905" t="s">
        <v>4887</v>
      </c>
      <c r="S905" t="s">
        <v>4888</v>
      </c>
      <c r="T905">
        <v>2319</v>
      </c>
      <c r="U905" t="s">
        <v>37</v>
      </c>
      <c r="V905" t="s">
        <v>38</v>
      </c>
      <c r="W905" t="s">
        <v>39</v>
      </c>
      <c r="X905">
        <v>52500000</v>
      </c>
      <c r="Y905">
        <v>2001</v>
      </c>
      <c r="Z905">
        <v>691</v>
      </c>
      <c r="AA905">
        <v>7.6</v>
      </c>
      <c r="AB905">
        <v>2.35</v>
      </c>
      <c r="AC905">
        <v>10000</v>
      </c>
    </row>
    <row r="906" spans="1:29">
      <c r="A906" t="s">
        <v>28</v>
      </c>
      <c r="C906" t="s">
        <v>4291</v>
      </c>
      <c r="D906">
        <v>98</v>
      </c>
      <c r="E906">
        <v>89</v>
      </c>
      <c r="F906">
        <v>17</v>
      </c>
      <c r="G906">
        <v>303</v>
      </c>
      <c r="H906" t="s">
        <v>1748</v>
      </c>
      <c r="I906">
        <v>12000</v>
      </c>
      <c r="J906">
        <v>45207112</v>
      </c>
      <c r="K906" t="s">
        <v>2215</v>
      </c>
      <c r="L906" t="s">
        <v>272</v>
      </c>
      <c r="M906" t="s">
        <v>4889</v>
      </c>
      <c r="N906">
        <v>21283</v>
      </c>
      <c r="O906">
        <v>13390</v>
      </c>
      <c r="P906" t="s">
        <v>4890</v>
      </c>
      <c r="Q906">
        <v>1</v>
      </c>
      <c r="R906" t="s">
        <v>4891</v>
      </c>
      <c r="S906" t="s">
        <v>4892</v>
      </c>
      <c r="T906">
        <v>190</v>
      </c>
      <c r="U906" t="s">
        <v>37</v>
      </c>
      <c r="V906" t="s">
        <v>38</v>
      </c>
      <c r="W906" t="s">
        <v>39</v>
      </c>
      <c r="X906">
        <v>53000000</v>
      </c>
      <c r="Y906">
        <v>2001</v>
      </c>
      <c r="Z906">
        <v>708</v>
      </c>
      <c r="AA906">
        <v>5.5</v>
      </c>
      <c r="AB906">
        <v>2.35</v>
      </c>
      <c r="AC906">
        <v>361</v>
      </c>
    </row>
    <row r="907" spans="1:29">
      <c r="A907" t="s">
        <v>28</v>
      </c>
      <c r="C907" t="s">
        <v>4893</v>
      </c>
      <c r="D907">
        <v>391</v>
      </c>
      <c r="E907">
        <v>123</v>
      </c>
      <c r="F907">
        <v>108</v>
      </c>
      <c r="G907">
        <v>3000</v>
      </c>
      <c r="H907" t="s">
        <v>353</v>
      </c>
      <c r="I907">
        <v>40000</v>
      </c>
      <c r="J907">
        <v>62563543</v>
      </c>
      <c r="K907" t="s">
        <v>1726</v>
      </c>
      <c r="L907" t="s">
        <v>43</v>
      </c>
      <c r="M907" t="s">
        <v>4894</v>
      </c>
      <c r="N907">
        <v>115216</v>
      </c>
      <c r="O907">
        <v>63769</v>
      </c>
      <c r="P907" t="s">
        <v>1543</v>
      </c>
      <c r="Q907">
        <v>7</v>
      </c>
      <c r="R907" t="s">
        <v>4895</v>
      </c>
      <c r="S907" t="s">
        <v>4896</v>
      </c>
      <c r="T907">
        <v>289</v>
      </c>
      <c r="U907" t="s">
        <v>37</v>
      </c>
      <c r="V907" t="s">
        <v>38</v>
      </c>
      <c r="W907" t="s">
        <v>585</v>
      </c>
      <c r="X907">
        <v>53000000</v>
      </c>
      <c r="Y907">
        <v>2015</v>
      </c>
      <c r="Z907">
        <v>19000</v>
      </c>
      <c r="AA907">
        <v>7</v>
      </c>
      <c r="AB907">
        <v>2.35</v>
      </c>
      <c r="AC907">
        <v>44000</v>
      </c>
    </row>
    <row r="908" spans="1:29">
      <c r="A908" t="s">
        <v>28</v>
      </c>
      <c r="C908" t="s">
        <v>3694</v>
      </c>
      <c r="D908">
        <v>279</v>
      </c>
      <c r="E908">
        <v>135</v>
      </c>
      <c r="F908">
        <v>16000</v>
      </c>
      <c r="G908">
        <v>310</v>
      </c>
      <c r="H908" t="s">
        <v>605</v>
      </c>
      <c r="I908">
        <v>23000</v>
      </c>
      <c r="J908">
        <v>33574332</v>
      </c>
      <c r="K908" t="s">
        <v>1961</v>
      </c>
      <c r="L908" t="s">
        <v>333</v>
      </c>
      <c r="M908" t="s">
        <v>4897</v>
      </c>
      <c r="N908">
        <v>101221</v>
      </c>
      <c r="O908">
        <v>24468</v>
      </c>
      <c r="P908" t="s">
        <v>432</v>
      </c>
      <c r="Q908">
        <v>0</v>
      </c>
      <c r="R908" t="s">
        <v>4898</v>
      </c>
      <c r="S908" t="s">
        <v>4899</v>
      </c>
      <c r="T908">
        <v>415</v>
      </c>
      <c r="U908" t="s">
        <v>37</v>
      </c>
      <c r="V908" t="s">
        <v>38</v>
      </c>
      <c r="W908" t="s">
        <v>585</v>
      </c>
      <c r="X908">
        <v>90000000</v>
      </c>
      <c r="Y908">
        <v>2006</v>
      </c>
      <c r="Z908">
        <v>638</v>
      </c>
      <c r="AA908">
        <v>7.1</v>
      </c>
      <c r="AB908">
        <v>2.35</v>
      </c>
      <c r="AC908">
        <v>0</v>
      </c>
    </row>
    <row r="909" spans="1:29">
      <c r="A909" t="s">
        <v>28</v>
      </c>
      <c r="C909" t="s">
        <v>3088</v>
      </c>
      <c r="D909">
        <v>216</v>
      </c>
      <c r="E909">
        <v>118</v>
      </c>
      <c r="F909">
        <v>473</v>
      </c>
      <c r="G909">
        <v>963</v>
      </c>
      <c r="H909" t="s">
        <v>2716</v>
      </c>
      <c r="I909">
        <v>18000</v>
      </c>
      <c r="J909">
        <v>73343413</v>
      </c>
      <c r="K909" t="s">
        <v>2125</v>
      </c>
      <c r="L909" t="s">
        <v>641</v>
      </c>
      <c r="M909" t="s">
        <v>4900</v>
      </c>
      <c r="N909">
        <v>217480</v>
      </c>
      <c r="O909">
        <v>22517</v>
      </c>
      <c r="P909" t="s">
        <v>3041</v>
      </c>
      <c r="Q909">
        <v>0</v>
      </c>
      <c r="R909" t="s">
        <v>4901</v>
      </c>
      <c r="S909" t="s">
        <v>4902</v>
      </c>
      <c r="T909">
        <v>429</v>
      </c>
      <c r="U909" t="s">
        <v>37</v>
      </c>
      <c r="V909" t="s">
        <v>38</v>
      </c>
      <c r="W909" t="s">
        <v>585</v>
      </c>
      <c r="X909">
        <v>50000000</v>
      </c>
      <c r="Y909">
        <v>2009</v>
      </c>
      <c r="Z909">
        <v>1000</v>
      </c>
      <c r="AA909">
        <v>7.4</v>
      </c>
      <c r="AB909">
        <v>2.35</v>
      </c>
      <c r="AC909">
        <v>21000</v>
      </c>
    </row>
    <row r="910" spans="1:29">
      <c r="A910" t="s">
        <v>28</v>
      </c>
      <c r="C910" t="s">
        <v>4903</v>
      </c>
      <c r="D910">
        <v>250</v>
      </c>
      <c r="E910">
        <v>189</v>
      </c>
      <c r="F910">
        <v>0</v>
      </c>
      <c r="G910">
        <v>1000</v>
      </c>
      <c r="H910" t="s">
        <v>982</v>
      </c>
      <c r="I910">
        <v>16000</v>
      </c>
      <c r="J910">
        <v>25031037</v>
      </c>
      <c r="K910" t="s">
        <v>4904</v>
      </c>
      <c r="L910" t="s">
        <v>1764</v>
      </c>
      <c r="M910" t="s">
        <v>4905</v>
      </c>
      <c r="N910">
        <v>155496</v>
      </c>
      <c r="O910">
        <v>22186</v>
      </c>
      <c r="P910" t="s">
        <v>1429</v>
      </c>
      <c r="Q910">
        <v>0</v>
      </c>
      <c r="R910" t="s">
        <v>4906</v>
      </c>
      <c r="S910" t="s">
        <v>4907</v>
      </c>
      <c r="T910">
        <v>532</v>
      </c>
      <c r="U910" t="s">
        <v>37</v>
      </c>
      <c r="V910" t="s">
        <v>38</v>
      </c>
      <c r="W910" t="s">
        <v>585</v>
      </c>
      <c r="X910">
        <v>53000000</v>
      </c>
      <c r="Y910">
        <v>2007</v>
      </c>
      <c r="Z910">
        <v>3000</v>
      </c>
      <c r="AA910">
        <v>7.6</v>
      </c>
      <c r="AB910">
        <v>2.35</v>
      </c>
      <c r="AC910">
        <v>0</v>
      </c>
    </row>
    <row r="911" spans="1:29">
      <c r="A911" t="s">
        <v>28</v>
      </c>
      <c r="C911" t="s">
        <v>2728</v>
      </c>
      <c r="D911">
        <v>78</v>
      </c>
      <c r="E911">
        <v>172</v>
      </c>
      <c r="F911">
        <v>438</v>
      </c>
      <c r="G911">
        <v>466</v>
      </c>
      <c r="H911" t="s">
        <v>4908</v>
      </c>
      <c r="I911">
        <v>852</v>
      </c>
      <c r="J911">
        <v>22843047</v>
      </c>
      <c r="K911" t="s">
        <v>4909</v>
      </c>
      <c r="L911" t="s">
        <v>901</v>
      </c>
      <c r="M911" t="s">
        <v>4910</v>
      </c>
      <c r="N911">
        <v>6082</v>
      </c>
      <c r="O911">
        <v>2397</v>
      </c>
      <c r="P911" t="s">
        <v>4911</v>
      </c>
      <c r="Q911">
        <v>1</v>
      </c>
      <c r="R911" t="s">
        <v>4912</v>
      </c>
      <c r="S911" t="s">
        <v>4913</v>
      </c>
      <c r="T911">
        <v>207</v>
      </c>
      <c r="U911" t="s">
        <v>37</v>
      </c>
      <c r="V911" t="s">
        <v>38</v>
      </c>
      <c r="W911" t="s">
        <v>585</v>
      </c>
      <c r="X911">
        <v>55000000</v>
      </c>
      <c r="Y911">
        <v>1998</v>
      </c>
      <c r="Z911">
        <v>637</v>
      </c>
      <c r="AA911">
        <v>5.9</v>
      </c>
      <c r="AB911">
        <v>1.85</v>
      </c>
      <c r="AC911">
        <v>853</v>
      </c>
    </row>
    <row r="912" spans="1:29">
      <c r="A912" t="s">
        <v>28</v>
      </c>
      <c r="C912" t="s">
        <v>4914</v>
      </c>
      <c r="D912">
        <v>106</v>
      </c>
      <c r="E912">
        <v>124</v>
      </c>
      <c r="F912">
        <v>161</v>
      </c>
      <c r="G912">
        <v>681</v>
      </c>
      <c r="H912" t="s">
        <v>1689</v>
      </c>
      <c r="I912">
        <v>21000</v>
      </c>
      <c r="J912">
        <v>5755286</v>
      </c>
      <c r="K912" t="s">
        <v>4915</v>
      </c>
      <c r="L912" t="s">
        <v>97</v>
      </c>
      <c r="M912" t="s">
        <v>4916</v>
      </c>
      <c r="N912">
        <v>18310</v>
      </c>
      <c r="O912">
        <v>26334</v>
      </c>
      <c r="P912" t="s">
        <v>4917</v>
      </c>
      <c r="Q912">
        <v>1</v>
      </c>
      <c r="R912" t="s">
        <v>4918</v>
      </c>
      <c r="S912" t="s">
        <v>4919</v>
      </c>
      <c r="T912">
        <v>63</v>
      </c>
      <c r="U912" t="s">
        <v>37</v>
      </c>
      <c r="V912" t="s">
        <v>38</v>
      </c>
      <c r="W912" t="s">
        <v>39</v>
      </c>
      <c r="X912">
        <v>55000000</v>
      </c>
      <c r="Y912">
        <v>2007</v>
      </c>
      <c r="Z912">
        <v>3000</v>
      </c>
      <c r="AA912">
        <v>5.9</v>
      </c>
      <c r="AB912">
        <v>2.35</v>
      </c>
      <c r="AC912">
        <v>672</v>
      </c>
    </row>
    <row r="913" spans="1:29">
      <c r="A913" t="s">
        <v>28</v>
      </c>
      <c r="C913" t="s">
        <v>389</v>
      </c>
      <c r="D913">
        <v>194</v>
      </c>
      <c r="E913">
        <v>141</v>
      </c>
      <c r="F913">
        <v>14000</v>
      </c>
      <c r="G913">
        <v>3000</v>
      </c>
      <c r="H913" t="s">
        <v>322</v>
      </c>
      <c r="I913">
        <v>29000</v>
      </c>
      <c r="J913">
        <v>164435221</v>
      </c>
      <c r="K913" t="s">
        <v>1726</v>
      </c>
      <c r="L913" t="s">
        <v>215</v>
      </c>
      <c r="M913" t="s">
        <v>4920</v>
      </c>
      <c r="N913">
        <v>525801</v>
      </c>
      <c r="O913">
        <v>48153</v>
      </c>
      <c r="P913" t="s">
        <v>750</v>
      </c>
      <c r="Q913">
        <v>0</v>
      </c>
      <c r="R913" t="s">
        <v>4921</v>
      </c>
      <c r="S913" t="s">
        <v>4922</v>
      </c>
      <c r="T913">
        <v>667</v>
      </c>
      <c r="U913" t="s">
        <v>37</v>
      </c>
      <c r="V913" t="s">
        <v>38</v>
      </c>
      <c r="W913" t="s">
        <v>39</v>
      </c>
      <c r="X913">
        <v>52000000</v>
      </c>
      <c r="Y913">
        <v>2002</v>
      </c>
      <c r="Z913">
        <v>15000</v>
      </c>
      <c r="AA913">
        <v>8</v>
      </c>
      <c r="AB913">
        <v>1.85</v>
      </c>
      <c r="AC913">
        <v>15000</v>
      </c>
    </row>
    <row r="914" spans="1:29">
      <c r="A914" t="s">
        <v>28</v>
      </c>
      <c r="C914" t="s">
        <v>2271</v>
      </c>
      <c r="D914">
        <v>558</v>
      </c>
      <c r="E914">
        <v>157</v>
      </c>
      <c r="F914">
        <v>0</v>
      </c>
      <c r="G914">
        <v>304</v>
      </c>
      <c r="H914" t="s">
        <v>2807</v>
      </c>
      <c r="I914">
        <v>1000</v>
      </c>
      <c r="J914">
        <v>95720716</v>
      </c>
      <c r="K914" t="s">
        <v>2819</v>
      </c>
      <c r="L914" t="s">
        <v>1403</v>
      </c>
      <c r="M914" t="s">
        <v>4923</v>
      </c>
      <c r="N914">
        <v>216032</v>
      </c>
      <c r="O914">
        <v>2759</v>
      </c>
      <c r="P914" t="s">
        <v>4924</v>
      </c>
      <c r="Q914">
        <v>0</v>
      </c>
      <c r="R914" t="s">
        <v>4925</v>
      </c>
      <c r="S914" t="s">
        <v>4926</v>
      </c>
      <c r="T914">
        <v>640</v>
      </c>
      <c r="U914" t="s">
        <v>37</v>
      </c>
      <c r="V914" t="s">
        <v>38</v>
      </c>
      <c r="W914" t="s">
        <v>585</v>
      </c>
      <c r="X914">
        <v>40000000</v>
      </c>
      <c r="Y914">
        <v>2012</v>
      </c>
      <c r="Z914">
        <v>1000</v>
      </c>
      <c r="AA914">
        <v>7.4</v>
      </c>
      <c r="AB914">
        <v>1.85</v>
      </c>
      <c r="AC914">
        <v>39000</v>
      </c>
    </row>
    <row r="915" spans="1:29">
      <c r="A915" t="s">
        <v>28</v>
      </c>
      <c r="C915" t="s">
        <v>1165</v>
      </c>
      <c r="D915">
        <v>183</v>
      </c>
      <c r="E915">
        <v>106</v>
      </c>
      <c r="F915">
        <v>235</v>
      </c>
      <c r="G915">
        <v>931</v>
      </c>
      <c r="H915" t="s">
        <v>1010</v>
      </c>
      <c r="I915">
        <v>4000</v>
      </c>
      <c r="J915">
        <v>118683135</v>
      </c>
      <c r="K915" t="s">
        <v>1415</v>
      </c>
      <c r="L915" t="s">
        <v>250</v>
      </c>
      <c r="M915" t="s">
        <v>4927</v>
      </c>
      <c r="N915">
        <v>102167</v>
      </c>
      <c r="O915">
        <v>8315</v>
      </c>
      <c r="P915" t="s">
        <v>4928</v>
      </c>
      <c r="Q915">
        <v>1</v>
      </c>
      <c r="R915" t="s">
        <v>4929</v>
      </c>
      <c r="S915" t="s">
        <v>4930</v>
      </c>
      <c r="T915">
        <v>483</v>
      </c>
      <c r="U915" t="s">
        <v>37</v>
      </c>
      <c r="V915" t="s">
        <v>38</v>
      </c>
      <c r="W915" t="s">
        <v>39</v>
      </c>
      <c r="X915">
        <v>52000000</v>
      </c>
      <c r="Y915">
        <v>2006</v>
      </c>
      <c r="Z915">
        <v>957</v>
      </c>
      <c r="AA915">
        <v>5.8</v>
      </c>
      <c r="AB915">
        <v>1.85</v>
      </c>
      <c r="AC915">
        <v>0</v>
      </c>
    </row>
    <row r="916" spans="1:29">
      <c r="A916" t="s">
        <v>28</v>
      </c>
      <c r="C916" t="s">
        <v>4931</v>
      </c>
      <c r="D916">
        <v>238</v>
      </c>
      <c r="E916">
        <v>108</v>
      </c>
      <c r="F916">
        <v>58</v>
      </c>
      <c r="G916">
        <v>838</v>
      </c>
      <c r="H916" t="s">
        <v>2377</v>
      </c>
      <c r="I916">
        <v>14000</v>
      </c>
      <c r="J916">
        <v>143704210</v>
      </c>
      <c r="K916" t="s">
        <v>4932</v>
      </c>
      <c r="L916" t="s">
        <v>436</v>
      </c>
      <c r="M916" t="s">
        <v>4933</v>
      </c>
      <c r="N916">
        <v>145974</v>
      </c>
      <c r="O916">
        <v>26002</v>
      </c>
      <c r="P916" t="s">
        <v>405</v>
      </c>
      <c r="Q916">
        <v>1</v>
      </c>
      <c r="R916" t="s">
        <v>4934</v>
      </c>
      <c r="S916" t="s">
        <v>4935</v>
      </c>
      <c r="T916">
        <v>611</v>
      </c>
      <c r="U916" t="s">
        <v>37</v>
      </c>
      <c r="V916" t="s">
        <v>38</v>
      </c>
      <c r="W916" t="s">
        <v>39</v>
      </c>
      <c r="X916">
        <v>52000000</v>
      </c>
      <c r="Y916">
        <v>2008</v>
      </c>
      <c r="Z916">
        <v>11000</v>
      </c>
      <c r="AA916">
        <v>6.3</v>
      </c>
      <c r="AB916">
        <v>2.35</v>
      </c>
      <c r="AC916">
        <v>10000</v>
      </c>
    </row>
    <row r="917" spans="1:29">
      <c r="A917" t="s">
        <v>28</v>
      </c>
      <c r="C917" t="s">
        <v>3303</v>
      </c>
      <c r="D917">
        <v>186</v>
      </c>
      <c r="E917">
        <v>125</v>
      </c>
      <c r="F917">
        <v>0</v>
      </c>
      <c r="G917">
        <v>11000</v>
      </c>
      <c r="H917" t="s">
        <v>1107</v>
      </c>
      <c r="I917">
        <v>14000</v>
      </c>
      <c r="J917">
        <v>110476776</v>
      </c>
      <c r="K917" t="s">
        <v>1681</v>
      </c>
      <c r="L917" t="s">
        <v>654</v>
      </c>
      <c r="M917" t="s">
        <v>4936</v>
      </c>
      <c r="N917">
        <v>95437</v>
      </c>
      <c r="O917">
        <v>45696</v>
      </c>
      <c r="P917" t="s">
        <v>257</v>
      </c>
      <c r="Q917">
        <v>12</v>
      </c>
      <c r="R917" t="s">
        <v>4937</v>
      </c>
      <c r="S917" t="s">
        <v>4938</v>
      </c>
      <c r="T917">
        <v>211</v>
      </c>
      <c r="U917" t="s">
        <v>37</v>
      </c>
      <c r="V917" t="s">
        <v>38</v>
      </c>
      <c r="W917" t="s">
        <v>39</v>
      </c>
      <c r="X917">
        <v>52000000</v>
      </c>
      <c r="Y917">
        <v>2010</v>
      </c>
      <c r="Z917">
        <v>12000</v>
      </c>
      <c r="AA917">
        <v>5.7</v>
      </c>
      <c r="AB917">
        <v>1.85</v>
      </c>
      <c r="AC917">
        <v>9000</v>
      </c>
    </row>
    <row r="918" spans="1:29">
      <c r="A918" t="s">
        <v>28</v>
      </c>
      <c r="C918" t="s">
        <v>4939</v>
      </c>
      <c r="D918">
        <v>144</v>
      </c>
      <c r="E918">
        <v>107</v>
      </c>
      <c r="F918">
        <v>422</v>
      </c>
      <c r="G918">
        <v>379</v>
      </c>
      <c r="H918" t="s">
        <v>4940</v>
      </c>
      <c r="I918">
        <v>631</v>
      </c>
      <c r="J918">
        <v>80270227</v>
      </c>
      <c r="K918" t="s">
        <v>1628</v>
      </c>
      <c r="L918" t="s">
        <v>4941</v>
      </c>
      <c r="M918" t="s">
        <v>4942</v>
      </c>
      <c r="N918">
        <v>66382</v>
      </c>
      <c r="O918">
        <v>2297</v>
      </c>
      <c r="P918" t="s">
        <v>4231</v>
      </c>
      <c r="Q918">
        <v>5</v>
      </c>
      <c r="R918" t="s">
        <v>4943</v>
      </c>
      <c r="S918" t="s">
        <v>4944</v>
      </c>
      <c r="T918">
        <v>612</v>
      </c>
      <c r="U918" t="s">
        <v>37</v>
      </c>
      <c r="V918" t="s">
        <v>38</v>
      </c>
      <c r="W918" t="s">
        <v>39</v>
      </c>
      <c r="X918">
        <v>50000000</v>
      </c>
      <c r="Y918">
        <v>2005</v>
      </c>
      <c r="Z918">
        <v>534</v>
      </c>
      <c r="AA918">
        <v>5.0999999999999996</v>
      </c>
      <c r="AB918">
        <v>2.35</v>
      </c>
      <c r="AC918">
        <v>0</v>
      </c>
    </row>
    <row r="919" spans="1:29">
      <c r="A919" t="s">
        <v>28</v>
      </c>
      <c r="C919" t="s">
        <v>4945</v>
      </c>
      <c r="D919">
        <v>156</v>
      </c>
      <c r="E919">
        <v>215</v>
      </c>
      <c r="F919">
        <v>0</v>
      </c>
      <c r="G919">
        <v>463</v>
      </c>
      <c r="H919" t="s">
        <v>2096</v>
      </c>
      <c r="I919">
        <v>648</v>
      </c>
      <c r="J919">
        <v>36385763</v>
      </c>
      <c r="K919" t="s">
        <v>3396</v>
      </c>
      <c r="L919" t="s">
        <v>648</v>
      </c>
      <c r="M919" t="s">
        <v>4946</v>
      </c>
      <c r="N919">
        <v>138941</v>
      </c>
      <c r="O919">
        <v>1937</v>
      </c>
      <c r="P919" t="s">
        <v>4947</v>
      </c>
      <c r="Q919">
        <v>0</v>
      </c>
      <c r="R919" t="s">
        <v>4948</v>
      </c>
      <c r="S919" t="s">
        <v>4949</v>
      </c>
      <c r="T919">
        <v>1448</v>
      </c>
      <c r="U919" t="s">
        <v>37</v>
      </c>
      <c r="V919" t="s">
        <v>38</v>
      </c>
      <c r="W919" t="s">
        <v>585</v>
      </c>
      <c r="X919">
        <v>52000000</v>
      </c>
      <c r="Y919">
        <v>1998</v>
      </c>
      <c r="Z919">
        <v>568</v>
      </c>
      <c r="AA919">
        <v>7.6</v>
      </c>
      <c r="AB919">
        <v>2.35</v>
      </c>
      <c r="AC919">
        <v>0</v>
      </c>
    </row>
    <row r="920" spans="1:29">
      <c r="A920" t="s">
        <v>28</v>
      </c>
      <c r="C920" t="s">
        <v>4950</v>
      </c>
      <c r="D920">
        <v>215</v>
      </c>
      <c r="E920">
        <v>118</v>
      </c>
      <c r="F920">
        <v>71</v>
      </c>
      <c r="G920">
        <v>634</v>
      </c>
      <c r="H920" t="s">
        <v>300</v>
      </c>
      <c r="I920">
        <v>16000</v>
      </c>
      <c r="J920">
        <v>37035845</v>
      </c>
      <c r="K920" t="s">
        <v>2786</v>
      </c>
      <c r="L920" t="s">
        <v>315</v>
      </c>
      <c r="M920" t="s">
        <v>4951</v>
      </c>
      <c r="N920">
        <v>136680</v>
      </c>
      <c r="O920">
        <v>28045</v>
      </c>
      <c r="P920" t="s">
        <v>4952</v>
      </c>
      <c r="Q920">
        <v>2</v>
      </c>
      <c r="R920" t="s">
        <v>4953</v>
      </c>
      <c r="S920" t="s">
        <v>4954</v>
      </c>
      <c r="T920">
        <v>149</v>
      </c>
      <c r="U920" t="s">
        <v>37</v>
      </c>
      <c r="V920" t="s">
        <v>38</v>
      </c>
      <c r="W920" t="s">
        <v>585</v>
      </c>
      <c r="X920">
        <v>52000000</v>
      </c>
      <c r="Y920">
        <v>2011</v>
      </c>
      <c r="Z920">
        <v>10000</v>
      </c>
      <c r="AA920">
        <v>6.4</v>
      </c>
      <c r="AB920">
        <v>2.35</v>
      </c>
      <c r="AC920">
        <v>13000</v>
      </c>
    </row>
    <row r="921" spans="1:29">
      <c r="A921" t="s">
        <v>28</v>
      </c>
      <c r="C921" t="s">
        <v>4955</v>
      </c>
      <c r="D921">
        <v>140</v>
      </c>
      <c r="E921">
        <v>118</v>
      </c>
      <c r="F921">
        <v>869</v>
      </c>
      <c r="G921">
        <v>21</v>
      </c>
      <c r="H921" t="s">
        <v>4956</v>
      </c>
      <c r="I921">
        <v>134</v>
      </c>
      <c r="J921">
        <v>34580635</v>
      </c>
      <c r="K921" t="s">
        <v>4167</v>
      </c>
      <c r="L921" t="s">
        <v>4957</v>
      </c>
      <c r="M921" t="s">
        <v>4958</v>
      </c>
      <c r="N921">
        <v>100743</v>
      </c>
      <c r="O921">
        <v>209</v>
      </c>
      <c r="P921" t="s">
        <v>4959</v>
      </c>
      <c r="Q921">
        <v>1</v>
      </c>
      <c r="R921" t="s">
        <v>4960</v>
      </c>
      <c r="S921" t="s">
        <v>4961</v>
      </c>
      <c r="T921">
        <v>549</v>
      </c>
      <c r="U921" t="s">
        <v>37</v>
      </c>
      <c r="V921" t="s">
        <v>56</v>
      </c>
      <c r="W921" t="s">
        <v>585</v>
      </c>
      <c r="X921">
        <v>52000000</v>
      </c>
      <c r="Y921">
        <v>1999</v>
      </c>
      <c r="Z921">
        <v>27</v>
      </c>
      <c r="AA921">
        <v>7.4</v>
      </c>
      <c r="AB921">
        <v>2.35</v>
      </c>
      <c r="AC921">
        <v>0</v>
      </c>
    </row>
    <row r="922" spans="1:29">
      <c r="A922" t="s">
        <v>28</v>
      </c>
      <c r="C922" t="s">
        <v>487</v>
      </c>
      <c r="D922">
        <v>133</v>
      </c>
      <c r="E922">
        <v>178</v>
      </c>
      <c r="F922">
        <v>17000</v>
      </c>
      <c r="G922">
        <v>574</v>
      </c>
      <c r="H922" t="s">
        <v>324</v>
      </c>
      <c r="I922">
        <v>22000</v>
      </c>
      <c r="J922">
        <v>42438300</v>
      </c>
      <c r="K922" t="s">
        <v>1726</v>
      </c>
      <c r="L922" t="s">
        <v>1746</v>
      </c>
      <c r="M922" t="s">
        <v>4962</v>
      </c>
      <c r="N922">
        <v>333542</v>
      </c>
      <c r="O922">
        <v>24183</v>
      </c>
      <c r="P922" t="s">
        <v>3236</v>
      </c>
      <c r="Q922">
        <v>2</v>
      </c>
      <c r="R922" t="s">
        <v>4963</v>
      </c>
      <c r="S922" t="s">
        <v>4964</v>
      </c>
      <c r="T922">
        <v>533</v>
      </c>
      <c r="U922" t="s">
        <v>37</v>
      </c>
      <c r="V922" t="s">
        <v>38</v>
      </c>
      <c r="W922" t="s">
        <v>585</v>
      </c>
      <c r="X922">
        <v>52000000</v>
      </c>
      <c r="Y922">
        <v>1995</v>
      </c>
      <c r="Z922">
        <v>721</v>
      </c>
      <c r="AA922">
        <v>8.1999999999999993</v>
      </c>
      <c r="AB922">
        <v>2.35</v>
      </c>
      <c r="AC922">
        <v>11000</v>
      </c>
    </row>
    <row r="923" spans="1:29">
      <c r="A923" t="s">
        <v>28</v>
      </c>
      <c r="C923" t="s">
        <v>4965</v>
      </c>
      <c r="D923">
        <v>203</v>
      </c>
      <c r="E923">
        <v>92</v>
      </c>
      <c r="F923">
        <v>180</v>
      </c>
      <c r="G923">
        <v>75</v>
      </c>
      <c r="H923" t="s">
        <v>4966</v>
      </c>
      <c r="I923">
        <v>211</v>
      </c>
      <c r="J923">
        <v>23324666</v>
      </c>
      <c r="K923" t="s">
        <v>59</v>
      </c>
      <c r="L923" t="s">
        <v>4967</v>
      </c>
      <c r="M923" t="s">
        <v>4968</v>
      </c>
      <c r="N923">
        <v>97775</v>
      </c>
      <c r="O923">
        <v>488</v>
      </c>
      <c r="P923" t="s">
        <v>4969</v>
      </c>
      <c r="Q923">
        <v>1</v>
      </c>
      <c r="R923" t="s">
        <v>4970</v>
      </c>
      <c r="S923" t="s">
        <v>4971</v>
      </c>
      <c r="T923">
        <v>211</v>
      </c>
      <c r="U923" t="s">
        <v>37</v>
      </c>
      <c r="V923" t="s">
        <v>1465</v>
      </c>
      <c r="W923" t="s">
        <v>585</v>
      </c>
      <c r="X923">
        <v>52000000</v>
      </c>
      <c r="Y923">
        <v>2010</v>
      </c>
      <c r="Z923">
        <v>135</v>
      </c>
      <c r="AA923">
        <v>6.5</v>
      </c>
      <c r="AB923">
        <v>2.35</v>
      </c>
      <c r="AC923">
        <v>0</v>
      </c>
    </row>
    <row r="924" spans="1:29">
      <c r="A924" t="s">
        <v>28</v>
      </c>
      <c r="C924" t="s">
        <v>4972</v>
      </c>
      <c r="D924">
        <v>127</v>
      </c>
      <c r="E924">
        <v>104</v>
      </c>
      <c r="F924">
        <v>13</v>
      </c>
      <c r="G924">
        <v>343</v>
      </c>
      <c r="H924" t="s">
        <v>752</v>
      </c>
      <c r="I924">
        <v>961</v>
      </c>
      <c r="J924">
        <v>23020488</v>
      </c>
      <c r="K924" t="s">
        <v>1258</v>
      </c>
      <c r="L924" t="s">
        <v>748</v>
      </c>
      <c r="M924" t="s">
        <v>4973</v>
      </c>
      <c r="N924">
        <v>42324</v>
      </c>
      <c r="O924">
        <v>2422</v>
      </c>
      <c r="P924" t="s">
        <v>4974</v>
      </c>
      <c r="Q924">
        <v>3</v>
      </c>
      <c r="R924" t="s">
        <v>4975</v>
      </c>
      <c r="S924" t="s">
        <v>4976</v>
      </c>
      <c r="T924">
        <v>180</v>
      </c>
      <c r="U924" t="s">
        <v>37</v>
      </c>
      <c r="V924" t="s">
        <v>38</v>
      </c>
      <c r="W924" t="s">
        <v>39</v>
      </c>
      <c r="X924">
        <v>52000000</v>
      </c>
      <c r="Y924">
        <v>2003</v>
      </c>
      <c r="Z924">
        <v>691</v>
      </c>
      <c r="AA924">
        <v>5.5</v>
      </c>
      <c r="AB924">
        <v>2.35</v>
      </c>
      <c r="AC924">
        <v>846</v>
      </c>
    </row>
    <row r="925" spans="1:29">
      <c r="A925" t="s">
        <v>28</v>
      </c>
      <c r="C925" t="s">
        <v>3494</v>
      </c>
      <c r="D925">
        <v>155</v>
      </c>
      <c r="E925">
        <v>116</v>
      </c>
      <c r="F925">
        <v>101</v>
      </c>
      <c r="G925">
        <v>79</v>
      </c>
      <c r="H925" t="s">
        <v>4977</v>
      </c>
      <c r="I925">
        <v>889</v>
      </c>
      <c r="J925">
        <v>90567722</v>
      </c>
      <c r="K925" t="s">
        <v>1671</v>
      </c>
      <c r="L925" t="s">
        <v>4358</v>
      </c>
      <c r="M925" t="s">
        <v>4978</v>
      </c>
      <c r="N925">
        <v>185878</v>
      </c>
      <c r="O925">
        <v>1711</v>
      </c>
      <c r="P925" t="s">
        <v>4979</v>
      </c>
      <c r="Q925">
        <v>1</v>
      </c>
      <c r="R925" t="s">
        <v>4980</v>
      </c>
      <c r="S925" t="s">
        <v>4981</v>
      </c>
      <c r="T925">
        <v>481</v>
      </c>
      <c r="U925" t="s">
        <v>37</v>
      </c>
      <c r="V925" t="s">
        <v>38</v>
      </c>
      <c r="W925" t="s">
        <v>585</v>
      </c>
      <c r="X925">
        <v>51000000</v>
      </c>
      <c r="Y925">
        <v>2000</v>
      </c>
      <c r="Z925">
        <v>624</v>
      </c>
      <c r="AA925">
        <v>6.5</v>
      </c>
      <c r="AB925">
        <v>1.85</v>
      </c>
      <c r="AC925">
        <v>0</v>
      </c>
    </row>
    <row r="926" spans="1:29">
      <c r="A926" t="s">
        <v>28</v>
      </c>
      <c r="C926" t="s">
        <v>4982</v>
      </c>
      <c r="D926">
        <v>98</v>
      </c>
      <c r="E926">
        <v>90</v>
      </c>
      <c r="F926">
        <v>176</v>
      </c>
      <c r="G926">
        <v>523</v>
      </c>
      <c r="H926" t="s">
        <v>2251</v>
      </c>
      <c r="I926">
        <v>677</v>
      </c>
      <c r="J926">
        <v>72601713</v>
      </c>
      <c r="K926" t="s">
        <v>2966</v>
      </c>
      <c r="L926" t="s">
        <v>4983</v>
      </c>
      <c r="M926" t="s">
        <v>4984</v>
      </c>
      <c r="N926">
        <v>21396</v>
      </c>
      <c r="O926">
        <v>2055</v>
      </c>
      <c r="P926" t="s">
        <v>828</v>
      </c>
      <c r="Q926">
        <v>1</v>
      </c>
      <c r="R926" t="s">
        <v>4985</v>
      </c>
      <c r="S926" t="s">
        <v>4986</v>
      </c>
      <c r="T926">
        <v>155</v>
      </c>
      <c r="U926" t="s">
        <v>37</v>
      </c>
      <c r="V926" t="s">
        <v>767</v>
      </c>
      <c r="W926" t="s">
        <v>95</v>
      </c>
      <c r="X926">
        <v>51000000</v>
      </c>
      <c r="Y926">
        <v>2006</v>
      </c>
      <c r="Z926">
        <v>560</v>
      </c>
      <c r="AA926">
        <v>5.6</v>
      </c>
      <c r="AB926">
        <v>1.85</v>
      </c>
      <c r="AC926">
        <v>605</v>
      </c>
    </row>
    <row r="927" spans="1:29">
      <c r="A927" t="s">
        <v>28</v>
      </c>
      <c r="C927" t="s">
        <v>4987</v>
      </c>
      <c r="D927">
        <v>71</v>
      </c>
      <c r="E927">
        <v>93</v>
      </c>
      <c r="F927">
        <v>14</v>
      </c>
      <c r="G927">
        <v>728</v>
      </c>
      <c r="H927" t="s">
        <v>4988</v>
      </c>
      <c r="I927">
        <v>2000</v>
      </c>
      <c r="J927">
        <v>35092918</v>
      </c>
      <c r="K927" t="s">
        <v>3057</v>
      </c>
      <c r="L927" t="s">
        <v>902</v>
      </c>
      <c r="M927" t="s">
        <v>4989</v>
      </c>
      <c r="N927">
        <v>15740</v>
      </c>
      <c r="O927">
        <v>5468</v>
      </c>
      <c r="P927" t="s">
        <v>4990</v>
      </c>
      <c r="Q927">
        <v>0</v>
      </c>
      <c r="R927" t="s">
        <v>4991</v>
      </c>
      <c r="S927" t="s">
        <v>4992</v>
      </c>
      <c r="T927">
        <v>110</v>
      </c>
      <c r="U927" t="s">
        <v>37</v>
      </c>
      <c r="V927" t="s">
        <v>38</v>
      </c>
      <c r="W927" t="s">
        <v>95</v>
      </c>
      <c r="Y927">
        <v>2006</v>
      </c>
      <c r="Z927">
        <v>1000</v>
      </c>
      <c r="AA927">
        <v>4.9000000000000004</v>
      </c>
      <c r="AB927">
        <v>1.85</v>
      </c>
      <c r="AC927">
        <v>1000</v>
      </c>
    </row>
    <row r="928" spans="1:29">
      <c r="A928" t="s">
        <v>28</v>
      </c>
      <c r="C928" t="s">
        <v>198</v>
      </c>
      <c r="D928">
        <v>299</v>
      </c>
      <c r="E928">
        <v>130</v>
      </c>
      <c r="F928">
        <v>129</v>
      </c>
      <c r="G928">
        <v>12000</v>
      </c>
      <c r="H928" t="s">
        <v>557</v>
      </c>
      <c r="I928">
        <v>21000</v>
      </c>
      <c r="J928">
        <v>296623634</v>
      </c>
      <c r="K928" t="s">
        <v>1105</v>
      </c>
      <c r="L928" t="s">
        <v>768</v>
      </c>
      <c r="M928" t="s">
        <v>4993</v>
      </c>
      <c r="N928">
        <v>220758</v>
      </c>
      <c r="O928">
        <v>64040</v>
      </c>
      <c r="P928" t="s">
        <v>1107</v>
      </c>
      <c r="Q928">
        <v>2</v>
      </c>
      <c r="R928" t="s">
        <v>4994</v>
      </c>
      <c r="S928" t="s">
        <v>4995</v>
      </c>
      <c r="T928">
        <v>919</v>
      </c>
      <c r="U928" t="s">
        <v>37</v>
      </c>
      <c r="V928" t="s">
        <v>38</v>
      </c>
      <c r="W928" t="s">
        <v>39</v>
      </c>
      <c r="X928">
        <v>50000000</v>
      </c>
      <c r="Y928">
        <v>2009</v>
      </c>
      <c r="Z928">
        <v>17000</v>
      </c>
      <c r="AA928">
        <v>4.5999999999999996</v>
      </c>
      <c r="AB928">
        <v>2.35</v>
      </c>
      <c r="AC928">
        <v>13000</v>
      </c>
    </row>
    <row r="929" spans="1:29">
      <c r="A929" t="s">
        <v>28</v>
      </c>
      <c r="C929" t="s">
        <v>146</v>
      </c>
      <c r="D929">
        <v>212</v>
      </c>
      <c r="E929">
        <v>90</v>
      </c>
      <c r="F929">
        <v>80</v>
      </c>
      <c r="G929">
        <v>21</v>
      </c>
      <c r="H929" t="s">
        <v>721</v>
      </c>
      <c r="I929">
        <v>145</v>
      </c>
      <c r="J929">
        <v>267652016</v>
      </c>
      <c r="K929" t="s">
        <v>271</v>
      </c>
      <c r="L929" t="s">
        <v>4996</v>
      </c>
      <c r="M929" t="s">
        <v>4997</v>
      </c>
      <c r="N929">
        <v>467113</v>
      </c>
      <c r="O929">
        <v>275</v>
      </c>
      <c r="P929" t="s">
        <v>4998</v>
      </c>
      <c r="Q929">
        <v>1</v>
      </c>
      <c r="R929" t="s">
        <v>4999</v>
      </c>
      <c r="S929" t="s">
        <v>5000</v>
      </c>
      <c r="T929">
        <v>945</v>
      </c>
      <c r="U929" t="s">
        <v>37</v>
      </c>
      <c r="V929" t="s">
        <v>38</v>
      </c>
      <c r="W929" t="s">
        <v>95</v>
      </c>
      <c r="X929">
        <v>60000000</v>
      </c>
      <c r="Y929">
        <v>2001</v>
      </c>
      <c r="Z929">
        <v>50</v>
      </c>
      <c r="AA929">
        <v>7.9</v>
      </c>
      <c r="AB929">
        <v>1.85</v>
      </c>
      <c r="AC929">
        <v>0</v>
      </c>
    </row>
    <row r="930" spans="1:29">
      <c r="A930" t="s">
        <v>28</v>
      </c>
      <c r="C930" t="s">
        <v>5001</v>
      </c>
      <c r="D930">
        <v>413</v>
      </c>
      <c r="E930">
        <v>106</v>
      </c>
      <c r="F930">
        <v>53</v>
      </c>
      <c r="G930">
        <v>593</v>
      </c>
      <c r="H930" t="s">
        <v>3041</v>
      </c>
      <c r="I930">
        <v>13000</v>
      </c>
      <c r="J930">
        <v>62453315</v>
      </c>
      <c r="K930" t="s">
        <v>5002</v>
      </c>
      <c r="L930" t="s">
        <v>1157</v>
      </c>
      <c r="M930" t="s">
        <v>5003</v>
      </c>
      <c r="N930">
        <v>200035</v>
      </c>
      <c r="O930">
        <v>14607</v>
      </c>
      <c r="P930" t="s">
        <v>5004</v>
      </c>
      <c r="Q930">
        <v>2</v>
      </c>
      <c r="R930" t="s">
        <v>5005</v>
      </c>
      <c r="S930" t="s">
        <v>5006</v>
      </c>
      <c r="T930">
        <v>407</v>
      </c>
      <c r="U930" t="s">
        <v>37</v>
      </c>
      <c r="V930" t="s">
        <v>38</v>
      </c>
      <c r="W930" t="s">
        <v>39</v>
      </c>
      <c r="X930">
        <v>50200000</v>
      </c>
      <c r="Y930">
        <v>2011</v>
      </c>
      <c r="Z930">
        <v>963</v>
      </c>
      <c r="AA930">
        <v>7.1</v>
      </c>
      <c r="AB930">
        <v>1.85</v>
      </c>
      <c r="AC930">
        <v>36000</v>
      </c>
    </row>
    <row r="931" spans="1:29">
      <c r="A931" t="s">
        <v>28</v>
      </c>
      <c r="C931" t="s">
        <v>528</v>
      </c>
      <c r="D931">
        <v>67</v>
      </c>
      <c r="E931">
        <v>155</v>
      </c>
      <c r="F931">
        <v>58</v>
      </c>
      <c r="G931">
        <v>720</v>
      </c>
      <c r="H931" t="s">
        <v>466</v>
      </c>
      <c r="I931">
        <v>25000</v>
      </c>
      <c r="J931">
        <v>165500000</v>
      </c>
      <c r="K931" t="s">
        <v>207</v>
      </c>
      <c r="L931" t="s">
        <v>106</v>
      </c>
      <c r="M931" t="s">
        <v>5007</v>
      </c>
      <c r="N931">
        <v>145257</v>
      </c>
      <c r="O931">
        <v>38518</v>
      </c>
      <c r="P931" t="s">
        <v>1870</v>
      </c>
      <c r="Q931">
        <v>0</v>
      </c>
      <c r="R931" t="s">
        <v>5008</v>
      </c>
      <c r="S931" t="s">
        <v>5009</v>
      </c>
      <c r="T931">
        <v>322</v>
      </c>
      <c r="U931" t="s">
        <v>37</v>
      </c>
      <c r="V931" t="s">
        <v>38</v>
      </c>
      <c r="W931" t="s">
        <v>39</v>
      </c>
      <c r="X931">
        <v>48000000</v>
      </c>
      <c r="Y931">
        <v>1991</v>
      </c>
      <c r="Z931">
        <v>11000</v>
      </c>
      <c r="AA931">
        <v>6.9</v>
      </c>
      <c r="AB931">
        <v>1.85</v>
      </c>
      <c r="AC931">
        <v>0</v>
      </c>
    </row>
    <row r="932" spans="1:29">
      <c r="A932" t="s">
        <v>28</v>
      </c>
      <c r="C932" t="s">
        <v>3347</v>
      </c>
      <c r="D932">
        <v>109</v>
      </c>
      <c r="E932">
        <v>139</v>
      </c>
      <c r="F932">
        <v>488</v>
      </c>
      <c r="G932">
        <v>597</v>
      </c>
      <c r="H932" t="s">
        <v>1639</v>
      </c>
      <c r="I932">
        <v>10000</v>
      </c>
      <c r="J932">
        <v>153620822</v>
      </c>
      <c r="K932" t="s">
        <v>4479</v>
      </c>
      <c r="L932" t="s">
        <v>523</v>
      </c>
      <c r="M932" t="s">
        <v>5010</v>
      </c>
      <c r="N932">
        <v>189923</v>
      </c>
      <c r="O932">
        <v>12182</v>
      </c>
      <c r="P932" t="s">
        <v>5011</v>
      </c>
      <c r="Q932">
        <v>0</v>
      </c>
      <c r="R932" t="s">
        <v>5012</v>
      </c>
      <c r="S932" t="s">
        <v>5013</v>
      </c>
      <c r="T932">
        <v>318</v>
      </c>
      <c r="U932" t="s">
        <v>37</v>
      </c>
      <c r="V932" t="s">
        <v>38</v>
      </c>
      <c r="W932" t="s">
        <v>585</v>
      </c>
      <c r="X932">
        <v>50000000</v>
      </c>
      <c r="Y932">
        <v>1996</v>
      </c>
      <c r="Z932">
        <v>743</v>
      </c>
      <c r="AA932">
        <v>7.3</v>
      </c>
      <c r="AB932">
        <v>1.85</v>
      </c>
      <c r="AC932">
        <v>0</v>
      </c>
    </row>
    <row r="933" spans="1:29">
      <c r="A933" t="s">
        <v>28</v>
      </c>
      <c r="C933" t="s">
        <v>2513</v>
      </c>
      <c r="D933">
        <v>457</v>
      </c>
      <c r="E933">
        <v>112</v>
      </c>
      <c r="F933">
        <v>3000</v>
      </c>
      <c r="G933">
        <v>1000</v>
      </c>
      <c r="H933" t="s">
        <v>2513</v>
      </c>
      <c r="I933">
        <v>15000</v>
      </c>
      <c r="J933">
        <v>218628680</v>
      </c>
      <c r="K933" t="s">
        <v>2786</v>
      </c>
      <c r="L933" t="s">
        <v>290</v>
      </c>
      <c r="M933" t="s">
        <v>5014</v>
      </c>
      <c r="N933">
        <v>471644</v>
      </c>
      <c r="O933">
        <v>21773</v>
      </c>
      <c r="P933" t="s">
        <v>2201</v>
      </c>
      <c r="Q933">
        <v>1</v>
      </c>
      <c r="R933" t="s">
        <v>5015</v>
      </c>
      <c r="S933" t="s">
        <v>5016</v>
      </c>
      <c r="T933">
        <v>623</v>
      </c>
      <c r="U933" t="s">
        <v>37</v>
      </c>
      <c r="V933" t="s">
        <v>38</v>
      </c>
      <c r="W933" t="s">
        <v>585</v>
      </c>
      <c r="X933">
        <v>50000000</v>
      </c>
      <c r="Y933">
        <v>2012</v>
      </c>
      <c r="Z933">
        <v>3000</v>
      </c>
      <c r="AA933">
        <v>7</v>
      </c>
      <c r="AB933">
        <v>1.85</v>
      </c>
      <c r="AC933">
        <v>74000</v>
      </c>
    </row>
    <row r="934" spans="1:29">
      <c r="A934" t="s">
        <v>28</v>
      </c>
      <c r="C934" t="s">
        <v>1413</v>
      </c>
      <c r="D934">
        <v>156</v>
      </c>
      <c r="E934">
        <v>139</v>
      </c>
      <c r="F934">
        <v>274</v>
      </c>
      <c r="G934">
        <v>285</v>
      </c>
      <c r="H934" t="s">
        <v>3253</v>
      </c>
      <c r="I934">
        <v>625</v>
      </c>
      <c r="J934">
        <v>147637474</v>
      </c>
      <c r="K934" t="s">
        <v>1415</v>
      </c>
      <c r="L934" t="s">
        <v>5017</v>
      </c>
      <c r="M934" t="s">
        <v>5018</v>
      </c>
      <c r="N934">
        <v>224671</v>
      </c>
      <c r="O934">
        <v>1474</v>
      </c>
      <c r="P934" t="s">
        <v>5019</v>
      </c>
      <c r="Q934">
        <v>0</v>
      </c>
      <c r="R934" t="s">
        <v>5020</v>
      </c>
      <c r="S934" t="s">
        <v>5021</v>
      </c>
      <c r="T934">
        <v>470</v>
      </c>
      <c r="U934" t="s">
        <v>37</v>
      </c>
      <c r="V934" t="s">
        <v>38</v>
      </c>
      <c r="W934" t="s">
        <v>39</v>
      </c>
      <c r="X934">
        <v>50000000</v>
      </c>
      <c r="Y934">
        <v>1997</v>
      </c>
      <c r="Z934">
        <v>440</v>
      </c>
      <c r="AA934">
        <v>7.7</v>
      </c>
      <c r="AB934">
        <v>1.85</v>
      </c>
      <c r="AC934">
        <v>11000</v>
      </c>
    </row>
    <row r="935" spans="1:29">
      <c r="A935" t="s">
        <v>28</v>
      </c>
      <c r="C935" t="s">
        <v>514</v>
      </c>
      <c r="D935">
        <v>55</v>
      </c>
      <c r="E935">
        <v>115</v>
      </c>
      <c r="F935">
        <v>293</v>
      </c>
      <c r="G935">
        <v>878</v>
      </c>
      <c r="H935" t="s">
        <v>697</v>
      </c>
      <c r="I935">
        <v>49000</v>
      </c>
      <c r="J935">
        <v>135014968</v>
      </c>
      <c r="K935" t="s">
        <v>5022</v>
      </c>
      <c r="L935" t="s">
        <v>811</v>
      </c>
      <c r="M935" t="s">
        <v>5023</v>
      </c>
      <c r="N935">
        <v>80580</v>
      </c>
      <c r="O935">
        <v>74382</v>
      </c>
      <c r="P935" t="s">
        <v>2636</v>
      </c>
      <c r="Q935">
        <v>1</v>
      </c>
      <c r="R935" t="s">
        <v>5024</v>
      </c>
      <c r="S935" t="s">
        <v>5025</v>
      </c>
      <c r="T935">
        <v>375</v>
      </c>
      <c r="U935" t="s">
        <v>37</v>
      </c>
      <c r="V935" t="s">
        <v>38</v>
      </c>
      <c r="W935" t="s">
        <v>39</v>
      </c>
      <c r="X935">
        <v>50000000</v>
      </c>
      <c r="Y935">
        <v>1998</v>
      </c>
      <c r="Z935">
        <v>22000</v>
      </c>
      <c r="AA935">
        <v>6.7</v>
      </c>
      <c r="AB935">
        <v>2.35</v>
      </c>
      <c r="AC935">
        <v>0</v>
      </c>
    </row>
    <row r="936" spans="1:29">
      <c r="A936" t="s">
        <v>28</v>
      </c>
      <c r="C936" t="s">
        <v>1751</v>
      </c>
      <c r="D936">
        <v>272</v>
      </c>
      <c r="E936">
        <v>143</v>
      </c>
      <c r="F936">
        <v>285</v>
      </c>
      <c r="G936">
        <v>7000</v>
      </c>
      <c r="H936" t="s">
        <v>1249</v>
      </c>
      <c r="I936">
        <v>11000</v>
      </c>
      <c r="J936">
        <v>2175312</v>
      </c>
      <c r="K936" t="s">
        <v>1671</v>
      </c>
      <c r="L936" t="s">
        <v>391</v>
      </c>
      <c r="M936" t="s">
        <v>5026</v>
      </c>
      <c r="N936">
        <v>131227</v>
      </c>
      <c r="O936">
        <v>28176</v>
      </c>
      <c r="P936" t="s">
        <v>518</v>
      </c>
      <c r="Q936">
        <v>2</v>
      </c>
      <c r="R936" t="s">
        <v>5027</v>
      </c>
      <c r="S936" t="s">
        <v>5028</v>
      </c>
      <c r="T936">
        <v>346</v>
      </c>
      <c r="U936" t="s">
        <v>37</v>
      </c>
      <c r="V936" t="s">
        <v>38</v>
      </c>
      <c r="W936" t="s">
        <v>39</v>
      </c>
      <c r="X936">
        <v>50000000</v>
      </c>
      <c r="Y936">
        <v>2013</v>
      </c>
      <c r="Z936">
        <v>8000</v>
      </c>
      <c r="AA936">
        <v>6.3</v>
      </c>
      <c r="AB936">
        <v>2.35</v>
      </c>
      <c r="AC936">
        <v>41000</v>
      </c>
    </row>
    <row r="937" spans="1:29">
      <c r="A937" t="s">
        <v>28</v>
      </c>
      <c r="C937" t="s">
        <v>2785</v>
      </c>
      <c r="D937">
        <v>117</v>
      </c>
      <c r="E937">
        <v>96</v>
      </c>
      <c r="F937">
        <v>65</v>
      </c>
      <c r="G937">
        <v>828</v>
      </c>
      <c r="H937" t="s">
        <v>2180</v>
      </c>
      <c r="I937">
        <v>12000</v>
      </c>
      <c r="J937">
        <v>126203320</v>
      </c>
      <c r="K937" t="s">
        <v>1681</v>
      </c>
      <c r="L937" t="s">
        <v>272</v>
      </c>
      <c r="M937" t="s">
        <v>5029</v>
      </c>
      <c r="N937">
        <v>110432</v>
      </c>
      <c r="O937">
        <v>26826</v>
      </c>
      <c r="P937" t="s">
        <v>4810</v>
      </c>
      <c r="Q937">
        <v>1</v>
      </c>
      <c r="R937" t="s">
        <v>5030</v>
      </c>
      <c r="S937" t="s">
        <v>5031</v>
      </c>
      <c r="T937">
        <v>309</v>
      </c>
      <c r="U937" t="s">
        <v>37</v>
      </c>
      <c r="V937" t="s">
        <v>38</v>
      </c>
      <c r="W937" t="s">
        <v>39</v>
      </c>
      <c r="X937">
        <v>50000000</v>
      </c>
      <c r="Y937">
        <v>2002</v>
      </c>
      <c r="Z937">
        <v>11000</v>
      </c>
      <c r="AA937">
        <v>5.8</v>
      </c>
      <c r="AB937">
        <v>1.85</v>
      </c>
      <c r="AC937">
        <v>0</v>
      </c>
    </row>
    <row r="938" spans="1:29">
      <c r="A938" t="s">
        <v>28</v>
      </c>
      <c r="C938" t="s">
        <v>351</v>
      </c>
      <c r="D938">
        <v>539</v>
      </c>
      <c r="E938">
        <v>112</v>
      </c>
      <c r="F938">
        <v>14000</v>
      </c>
      <c r="G938">
        <v>417</v>
      </c>
      <c r="H938" t="s">
        <v>2000</v>
      </c>
      <c r="I938">
        <v>1000</v>
      </c>
      <c r="J938">
        <v>126975169</v>
      </c>
      <c r="K938" t="s">
        <v>5032</v>
      </c>
      <c r="L938" t="s">
        <v>5033</v>
      </c>
      <c r="M938" t="s">
        <v>5034</v>
      </c>
      <c r="N938">
        <v>287822</v>
      </c>
      <c r="O938">
        <v>3388</v>
      </c>
      <c r="P938" t="s">
        <v>5035</v>
      </c>
      <c r="Q938">
        <v>0</v>
      </c>
      <c r="R938" t="s">
        <v>5036</v>
      </c>
      <c r="S938" t="s">
        <v>5037</v>
      </c>
      <c r="T938">
        <v>849</v>
      </c>
      <c r="U938" t="s">
        <v>37</v>
      </c>
      <c r="V938" t="s">
        <v>38</v>
      </c>
      <c r="W938" t="s">
        <v>39</v>
      </c>
      <c r="X938">
        <v>50000000</v>
      </c>
      <c r="Y938">
        <v>2011</v>
      </c>
      <c r="Z938">
        <v>560</v>
      </c>
      <c r="AA938">
        <v>7.1</v>
      </c>
      <c r="AB938">
        <v>2.35</v>
      </c>
      <c r="AC938">
        <v>37000</v>
      </c>
    </row>
    <row r="939" spans="1:29">
      <c r="A939" t="s">
        <v>28</v>
      </c>
      <c r="C939" t="s">
        <v>1526</v>
      </c>
      <c r="D939">
        <v>169</v>
      </c>
      <c r="E939">
        <v>131</v>
      </c>
      <c r="F939">
        <v>0</v>
      </c>
      <c r="G939">
        <v>658</v>
      </c>
      <c r="H939" t="s">
        <v>241</v>
      </c>
      <c r="I939">
        <v>8000</v>
      </c>
      <c r="J939">
        <v>125548685</v>
      </c>
      <c r="K939" t="s">
        <v>1544</v>
      </c>
      <c r="L939" t="s">
        <v>1527</v>
      </c>
      <c r="M939" t="s">
        <v>5038</v>
      </c>
      <c r="N939">
        <v>135246</v>
      </c>
      <c r="O939">
        <v>10003</v>
      </c>
      <c r="P939" t="s">
        <v>5039</v>
      </c>
      <c r="Q939">
        <v>0</v>
      </c>
      <c r="R939" t="s">
        <v>5040</v>
      </c>
      <c r="S939" t="s">
        <v>5041</v>
      </c>
      <c r="T939">
        <v>498</v>
      </c>
      <c r="U939" t="s">
        <v>37</v>
      </c>
      <c r="V939" t="s">
        <v>38</v>
      </c>
      <c r="W939" t="s">
        <v>585</v>
      </c>
      <c r="X939">
        <v>52000000</v>
      </c>
      <c r="Y939">
        <v>2000</v>
      </c>
      <c r="Z939">
        <v>883</v>
      </c>
      <c r="AA939">
        <v>7.3</v>
      </c>
      <c r="AB939">
        <v>1.85</v>
      </c>
      <c r="AC939">
        <v>0</v>
      </c>
    </row>
    <row r="940" spans="1:29">
      <c r="A940" t="s">
        <v>28</v>
      </c>
      <c r="C940" t="s">
        <v>4239</v>
      </c>
      <c r="D940">
        <v>140</v>
      </c>
      <c r="E940">
        <v>116</v>
      </c>
      <c r="F940">
        <v>80</v>
      </c>
      <c r="G940">
        <v>651</v>
      </c>
      <c r="H940" t="s">
        <v>2865</v>
      </c>
      <c r="I940">
        <v>11000</v>
      </c>
      <c r="J940">
        <v>105807520</v>
      </c>
      <c r="K940" t="s">
        <v>1681</v>
      </c>
      <c r="L940" t="s">
        <v>660</v>
      </c>
      <c r="M940" t="s">
        <v>5042</v>
      </c>
      <c r="N940">
        <v>156717</v>
      </c>
      <c r="O940">
        <v>14087</v>
      </c>
      <c r="P940" t="s">
        <v>5043</v>
      </c>
      <c r="Q940">
        <v>2</v>
      </c>
      <c r="R940" t="s">
        <v>5044</v>
      </c>
      <c r="S940" t="s">
        <v>5045</v>
      </c>
      <c r="T940">
        <v>357</v>
      </c>
      <c r="U940" t="s">
        <v>37</v>
      </c>
      <c r="V940" t="s">
        <v>38</v>
      </c>
      <c r="W940" t="s">
        <v>39</v>
      </c>
      <c r="X940">
        <v>50000000</v>
      </c>
      <c r="Y940">
        <v>2003</v>
      </c>
      <c r="Z940">
        <v>1000</v>
      </c>
      <c r="AA940">
        <v>6.4</v>
      </c>
      <c r="AB940">
        <v>1.85</v>
      </c>
      <c r="AC940">
        <v>0</v>
      </c>
    </row>
    <row r="941" spans="1:29">
      <c r="A941" t="s">
        <v>28</v>
      </c>
      <c r="C941" t="s">
        <v>2099</v>
      </c>
      <c r="D941">
        <v>330</v>
      </c>
      <c r="E941">
        <v>112</v>
      </c>
      <c r="F941">
        <v>97</v>
      </c>
      <c r="G941">
        <v>584</v>
      </c>
      <c r="H941" t="s">
        <v>5046</v>
      </c>
      <c r="I941">
        <v>17000</v>
      </c>
      <c r="J941">
        <v>191616238</v>
      </c>
      <c r="K941" t="s">
        <v>1752</v>
      </c>
      <c r="L941" t="s">
        <v>444</v>
      </c>
      <c r="M941" t="s">
        <v>5047</v>
      </c>
      <c r="N941">
        <v>258186</v>
      </c>
      <c r="O941">
        <v>19428</v>
      </c>
      <c r="P941" t="s">
        <v>2418</v>
      </c>
      <c r="Q941">
        <v>2</v>
      </c>
      <c r="R941" t="s">
        <v>5048</v>
      </c>
      <c r="S941" t="s">
        <v>5049</v>
      </c>
      <c r="T941">
        <v>322</v>
      </c>
      <c r="U941" t="s">
        <v>37</v>
      </c>
      <c r="V941" t="s">
        <v>38</v>
      </c>
      <c r="W941" t="s">
        <v>585</v>
      </c>
      <c r="X941">
        <v>50000000</v>
      </c>
      <c r="Y941">
        <v>2014</v>
      </c>
      <c r="Z941">
        <v>920</v>
      </c>
      <c r="AA941">
        <v>7.1</v>
      </c>
      <c r="AB941">
        <v>2.35</v>
      </c>
      <c r="AC941">
        <v>24000</v>
      </c>
    </row>
    <row r="942" spans="1:29">
      <c r="A942" t="s">
        <v>28</v>
      </c>
      <c r="C942" t="s">
        <v>5050</v>
      </c>
      <c r="D942">
        <v>120</v>
      </c>
      <c r="E942">
        <v>123</v>
      </c>
      <c r="F942">
        <v>277</v>
      </c>
      <c r="G942">
        <v>4000</v>
      </c>
      <c r="H942" t="s">
        <v>523</v>
      </c>
      <c r="I942">
        <v>11000</v>
      </c>
      <c r="J942">
        <v>105264608</v>
      </c>
      <c r="K942" t="s">
        <v>5051</v>
      </c>
      <c r="L942" t="s">
        <v>340</v>
      </c>
      <c r="M942" t="s">
        <v>5052</v>
      </c>
      <c r="N942">
        <v>239752</v>
      </c>
      <c r="O942">
        <v>25697</v>
      </c>
      <c r="P942" t="s">
        <v>84</v>
      </c>
      <c r="Q942">
        <v>0</v>
      </c>
      <c r="R942" t="s">
        <v>5053</v>
      </c>
      <c r="S942" t="s">
        <v>5054</v>
      </c>
      <c r="T942">
        <v>406</v>
      </c>
      <c r="U942" t="s">
        <v>37</v>
      </c>
      <c r="V942" t="s">
        <v>38</v>
      </c>
      <c r="W942" t="s">
        <v>585</v>
      </c>
      <c r="X942">
        <v>60000000</v>
      </c>
      <c r="Y942">
        <v>1994</v>
      </c>
      <c r="Z942">
        <v>10000</v>
      </c>
      <c r="AA942">
        <v>7.6</v>
      </c>
      <c r="AB942">
        <v>1.85</v>
      </c>
      <c r="AC942">
        <v>11000</v>
      </c>
    </row>
    <row r="943" spans="1:29">
      <c r="A943" t="s">
        <v>28</v>
      </c>
      <c r="C943" t="s">
        <v>1165</v>
      </c>
      <c r="D943">
        <v>190</v>
      </c>
      <c r="E943">
        <v>104</v>
      </c>
      <c r="F943">
        <v>235</v>
      </c>
      <c r="G943">
        <v>1000</v>
      </c>
      <c r="H943" t="s">
        <v>1948</v>
      </c>
      <c r="I943">
        <v>14000</v>
      </c>
      <c r="J943">
        <v>97680195</v>
      </c>
      <c r="K943" t="s">
        <v>1681</v>
      </c>
      <c r="L943" t="s">
        <v>654</v>
      </c>
      <c r="M943" t="s">
        <v>5055</v>
      </c>
      <c r="N943">
        <v>271691</v>
      </c>
      <c r="O943">
        <v>29505</v>
      </c>
      <c r="P943" t="s">
        <v>5056</v>
      </c>
      <c r="Q943">
        <v>1</v>
      </c>
      <c r="R943" t="s">
        <v>5057</v>
      </c>
      <c r="S943" t="s">
        <v>5058</v>
      </c>
      <c r="T943">
        <v>243</v>
      </c>
      <c r="U943" t="s">
        <v>37</v>
      </c>
      <c r="V943" t="s">
        <v>38</v>
      </c>
      <c r="W943" t="s">
        <v>39</v>
      </c>
      <c r="X943">
        <v>70000000</v>
      </c>
      <c r="Y943">
        <v>2008</v>
      </c>
      <c r="Z943">
        <v>11000</v>
      </c>
      <c r="AA943">
        <v>6.8</v>
      </c>
      <c r="AB943">
        <v>2.35</v>
      </c>
      <c r="AC943">
        <v>0</v>
      </c>
    </row>
    <row r="944" spans="1:29">
      <c r="A944" t="s">
        <v>28</v>
      </c>
      <c r="C944" t="s">
        <v>5059</v>
      </c>
      <c r="D944">
        <v>177</v>
      </c>
      <c r="E944">
        <v>107</v>
      </c>
      <c r="F944">
        <v>43</v>
      </c>
      <c r="G944">
        <v>569</v>
      </c>
      <c r="H944" t="s">
        <v>206</v>
      </c>
      <c r="I944">
        <v>12000</v>
      </c>
      <c r="J944">
        <v>126088877</v>
      </c>
      <c r="K944" t="s">
        <v>1752</v>
      </c>
      <c r="L944" t="s">
        <v>1072</v>
      </c>
      <c r="M944" t="s">
        <v>5060</v>
      </c>
      <c r="N944">
        <v>33354</v>
      </c>
      <c r="O944">
        <v>14569</v>
      </c>
      <c r="P944" t="s">
        <v>5061</v>
      </c>
      <c r="Q944">
        <v>2</v>
      </c>
      <c r="R944" t="s">
        <v>5062</v>
      </c>
      <c r="S944" t="s">
        <v>5063</v>
      </c>
      <c r="T944">
        <v>110</v>
      </c>
      <c r="U944" t="s">
        <v>37</v>
      </c>
      <c r="V944" t="s">
        <v>38</v>
      </c>
      <c r="W944" t="s">
        <v>39</v>
      </c>
      <c r="X944">
        <v>50000000</v>
      </c>
      <c r="Y944">
        <v>2016</v>
      </c>
      <c r="Z944">
        <v>919</v>
      </c>
      <c r="AA944">
        <v>6.6</v>
      </c>
      <c r="AB944">
        <v>2.35</v>
      </c>
      <c r="AC944">
        <v>10000</v>
      </c>
    </row>
    <row r="945" spans="1:29">
      <c r="A945" t="s">
        <v>28</v>
      </c>
      <c r="C945" t="s">
        <v>1252</v>
      </c>
      <c r="D945">
        <v>65</v>
      </c>
      <c r="E945">
        <v>124</v>
      </c>
      <c r="F945">
        <v>0</v>
      </c>
      <c r="G945">
        <v>701</v>
      </c>
      <c r="H945" t="s">
        <v>2621</v>
      </c>
      <c r="I945">
        <v>8000</v>
      </c>
      <c r="J945">
        <v>91030827</v>
      </c>
      <c r="K945" t="s">
        <v>2527</v>
      </c>
      <c r="L945" t="s">
        <v>1527</v>
      </c>
      <c r="M945" t="s">
        <v>5064</v>
      </c>
      <c r="N945">
        <v>46482</v>
      </c>
      <c r="O945">
        <v>9988</v>
      </c>
      <c r="P945" t="s">
        <v>5065</v>
      </c>
      <c r="Q945">
        <v>2</v>
      </c>
      <c r="R945" t="s">
        <v>5066</v>
      </c>
      <c r="S945" t="s">
        <v>5067</v>
      </c>
      <c r="T945">
        <v>252</v>
      </c>
      <c r="U945" t="s">
        <v>37</v>
      </c>
      <c r="V945" t="s">
        <v>38</v>
      </c>
      <c r="W945" t="s">
        <v>39</v>
      </c>
      <c r="X945">
        <v>50000000</v>
      </c>
      <c r="Y945">
        <v>1998</v>
      </c>
      <c r="Z945">
        <v>818</v>
      </c>
      <c r="AA945">
        <v>6.7</v>
      </c>
      <c r="AB945">
        <v>2.35</v>
      </c>
      <c r="AC945">
        <v>0</v>
      </c>
    </row>
    <row r="946" spans="1:29">
      <c r="A946" t="s">
        <v>28</v>
      </c>
      <c r="C946" t="s">
        <v>4516</v>
      </c>
      <c r="D946">
        <v>145</v>
      </c>
      <c r="E946">
        <v>96</v>
      </c>
      <c r="F946">
        <v>51</v>
      </c>
      <c r="G946">
        <v>322</v>
      </c>
      <c r="H946" t="s">
        <v>2475</v>
      </c>
      <c r="I946">
        <v>8000</v>
      </c>
      <c r="J946">
        <v>150315155</v>
      </c>
      <c r="K946" t="s">
        <v>3057</v>
      </c>
      <c r="L946" t="s">
        <v>1249</v>
      </c>
      <c r="M946" t="s">
        <v>5068</v>
      </c>
      <c r="N946">
        <v>54010</v>
      </c>
      <c r="O946">
        <v>10886</v>
      </c>
      <c r="P946" t="s">
        <v>5069</v>
      </c>
      <c r="Q946">
        <v>2</v>
      </c>
      <c r="R946" t="s">
        <v>5070</v>
      </c>
      <c r="S946" t="s">
        <v>5071</v>
      </c>
      <c r="T946">
        <v>130</v>
      </c>
      <c r="U946" t="s">
        <v>37</v>
      </c>
      <c r="V946" t="s">
        <v>38</v>
      </c>
      <c r="W946" t="s">
        <v>39</v>
      </c>
      <c r="X946">
        <v>50000000</v>
      </c>
      <c r="Y946">
        <v>2015</v>
      </c>
      <c r="Z946">
        <v>2000</v>
      </c>
      <c r="AA946">
        <v>6.1</v>
      </c>
      <c r="AB946">
        <v>1.85</v>
      </c>
      <c r="AC946">
        <v>13000</v>
      </c>
    </row>
    <row r="947" spans="1:29">
      <c r="A947" t="s">
        <v>28</v>
      </c>
      <c r="C947" t="s">
        <v>157</v>
      </c>
      <c r="D947">
        <v>321</v>
      </c>
      <c r="E947">
        <v>125</v>
      </c>
      <c r="F947">
        <v>252</v>
      </c>
      <c r="G947">
        <v>10000</v>
      </c>
      <c r="H947" t="s">
        <v>2377</v>
      </c>
      <c r="I947">
        <v>40000</v>
      </c>
      <c r="J947">
        <v>127997349</v>
      </c>
      <c r="K947" t="s">
        <v>5072</v>
      </c>
      <c r="L947" t="s">
        <v>43</v>
      </c>
      <c r="M947" t="s">
        <v>5073</v>
      </c>
      <c r="N947">
        <v>101178</v>
      </c>
      <c r="O947">
        <v>62837</v>
      </c>
      <c r="P947" t="s">
        <v>2456</v>
      </c>
      <c r="Q947">
        <v>1</v>
      </c>
      <c r="R947" t="s">
        <v>5074</v>
      </c>
      <c r="S947" t="s">
        <v>5075</v>
      </c>
      <c r="T947">
        <v>779</v>
      </c>
      <c r="U947" t="s">
        <v>37</v>
      </c>
      <c r="V947" t="s">
        <v>38</v>
      </c>
      <c r="W947" t="s">
        <v>95</v>
      </c>
      <c r="X947">
        <v>50000000</v>
      </c>
      <c r="Y947">
        <v>2014</v>
      </c>
      <c r="Z947">
        <v>11000</v>
      </c>
      <c r="AA947">
        <v>6</v>
      </c>
      <c r="AB947">
        <v>2.39</v>
      </c>
      <c r="AC947">
        <v>90000</v>
      </c>
    </row>
    <row r="948" spans="1:29">
      <c r="A948" t="s">
        <v>28</v>
      </c>
      <c r="C948" t="s">
        <v>5076</v>
      </c>
      <c r="D948">
        <v>230</v>
      </c>
      <c r="E948">
        <v>129</v>
      </c>
      <c r="F948">
        <v>0</v>
      </c>
      <c r="G948">
        <v>277</v>
      </c>
      <c r="H948" t="s">
        <v>5077</v>
      </c>
      <c r="I948">
        <v>18000</v>
      </c>
      <c r="J948">
        <v>88504640</v>
      </c>
      <c r="K948" t="s">
        <v>2142</v>
      </c>
      <c r="L948" t="s">
        <v>1727</v>
      </c>
      <c r="M948" t="s">
        <v>5078</v>
      </c>
      <c r="N948">
        <v>273108</v>
      </c>
      <c r="O948">
        <v>19148</v>
      </c>
      <c r="P948" t="s">
        <v>3389</v>
      </c>
      <c r="Q948">
        <v>2</v>
      </c>
      <c r="R948" t="s">
        <v>5079</v>
      </c>
      <c r="S948" t="s">
        <v>5080</v>
      </c>
      <c r="T948">
        <v>646</v>
      </c>
      <c r="U948" t="s">
        <v>37</v>
      </c>
      <c r="V948" t="s">
        <v>38</v>
      </c>
      <c r="W948" t="s">
        <v>585</v>
      </c>
      <c r="X948">
        <v>45000000</v>
      </c>
      <c r="Y948">
        <v>2006</v>
      </c>
      <c r="Z948">
        <v>412</v>
      </c>
      <c r="AA948">
        <v>7.6</v>
      </c>
      <c r="AB948">
        <v>2.35</v>
      </c>
      <c r="AC948">
        <v>0</v>
      </c>
    </row>
    <row r="949" spans="1:29">
      <c r="A949" t="s">
        <v>28</v>
      </c>
      <c r="C949" t="s">
        <v>5081</v>
      </c>
      <c r="D949">
        <v>143</v>
      </c>
      <c r="E949">
        <v>90</v>
      </c>
      <c r="F949">
        <v>241</v>
      </c>
      <c r="G949">
        <v>416</v>
      </c>
      <c r="H949" t="s">
        <v>5082</v>
      </c>
      <c r="I949">
        <v>1000</v>
      </c>
      <c r="J949">
        <v>81517441</v>
      </c>
      <c r="K949" t="s">
        <v>464</v>
      </c>
      <c r="L949" t="s">
        <v>5083</v>
      </c>
      <c r="M949" t="s">
        <v>5084</v>
      </c>
      <c r="N949">
        <v>111368</v>
      </c>
      <c r="O949">
        <v>3148</v>
      </c>
      <c r="P949" t="s">
        <v>3697</v>
      </c>
      <c r="Q949">
        <v>1</v>
      </c>
      <c r="R949" t="s">
        <v>5085</v>
      </c>
      <c r="S949" t="s">
        <v>5086</v>
      </c>
      <c r="T949">
        <v>394</v>
      </c>
      <c r="U949" t="s">
        <v>37</v>
      </c>
      <c r="V949" t="s">
        <v>38</v>
      </c>
      <c r="W949" t="s">
        <v>585</v>
      </c>
      <c r="X949">
        <v>50000000</v>
      </c>
      <c r="Y949">
        <v>1999</v>
      </c>
      <c r="Z949">
        <v>495</v>
      </c>
      <c r="AA949">
        <v>7.1</v>
      </c>
      <c r="AB949">
        <v>2.35</v>
      </c>
      <c r="AC949">
        <v>0</v>
      </c>
    </row>
    <row r="950" spans="1:29">
      <c r="A950" t="s">
        <v>28</v>
      </c>
      <c r="C950" t="s">
        <v>5087</v>
      </c>
      <c r="D950">
        <v>55</v>
      </c>
      <c r="E950">
        <v>109</v>
      </c>
      <c r="F950">
        <v>155</v>
      </c>
      <c r="G950">
        <v>293</v>
      </c>
      <c r="H950" t="s">
        <v>1519</v>
      </c>
      <c r="I950">
        <v>426</v>
      </c>
      <c r="J950">
        <v>81022333</v>
      </c>
      <c r="K950" t="s">
        <v>1427</v>
      </c>
      <c r="L950" t="s">
        <v>5088</v>
      </c>
      <c r="M950" t="s">
        <v>5089</v>
      </c>
      <c r="N950">
        <v>34471</v>
      </c>
      <c r="O950">
        <v>1761</v>
      </c>
      <c r="P950" t="s">
        <v>1490</v>
      </c>
      <c r="Q950">
        <v>0</v>
      </c>
      <c r="R950" t="s">
        <v>5090</v>
      </c>
      <c r="S950" t="s">
        <v>5091</v>
      </c>
      <c r="T950">
        <v>147</v>
      </c>
      <c r="U950" t="s">
        <v>37</v>
      </c>
      <c r="V950" t="s">
        <v>38</v>
      </c>
      <c r="W950" t="s">
        <v>39</v>
      </c>
      <c r="X950">
        <v>50000000</v>
      </c>
      <c r="Y950">
        <v>1995</v>
      </c>
      <c r="Z950">
        <v>387</v>
      </c>
      <c r="AA950">
        <v>5</v>
      </c>
      <c r="AB950">
        <v>1.85</v>
      </c>
      <c r="AC950">
        <v>0</v>
      </c>
    </row>
    <row r="951" spans="1:29">
      <c r="A951" t="s">
        <v>28</v>
      </c>
      <c r="C951" t="s">
        <v>3347</v>
      </c>
      <c r="D951">
        <v>257</v>
      </c>
      <c r="E951">
        <v>124</v>
      </c>
      <c r="F951">
        <v>488</v>
      </c>
      <c r="G951">
        <v>1000</v>
      </c>
      <c r="H951" t="s">
        <v>1157</v>
      </c>
      <c r="I951">
        <v>19000</v>
      </c>
      <c r="J951">
        <v>75621915</v>
      </c>
      <c r="K951" t="s">
        <v>3932</v>
      </c>
      <c r="L951" t="s">
        <v>100</v>
      </c>
      <c r="M951" t="s">
        <v>5092</v>
      </c>
      <c r="N951">
        <v>111003</v>
      </c>
      <c r="O951">
        <v>36873</v>
      </c>
      <c r="P951" t="s">
        <v>1260</v>
      </c>
      <c r="Q951">
        <v>3</v>
      </c>
      <c r="R951" t="s">
        <v>5093</v>
      </c>
      <c r="S951" t="s">
        <v>5094</v>
      </c>
      <c r="T951">
        <v>199</v>
      </c>
      <c r="U951" t="s">
        <v>37</v>
      </c>
      <c r="V951" t="s">
        <v>38</v>
      </c>
      <c r="W951" t="s">
        <v>95</v>
      </c>
      <c r="Y951">
        <v>2011</v>
      </c>
      <c r="Z951">
        <v>13000</v>
      </c>
      <c r="AA951">
        <v>7.1</v>
      </c>
      <c r="AB951">
        <v>1.85</v>
      </c>
      <c r="AC951">
        <v>22000</v>
      </c>
    </row>
    <row r="952" spans="1:29">
      <c r="A952" t="s">
        <v>28</v>
      </c>
      <c r="C952" t="s">
        <v>1039</v>
      </c>
      <c r="D952">
        <v>279</v>
      </c>
      <c r="E952">
        <v>121</v>
      </c>
      <c r="F952">
        <v>295</v>
      </c>
      <c r="G952">
        <v>329</v>
      </c>
      <c r="H952" t="s">
        <v>1025</v>
      </c>
      <c r="I952">
        <v>12000</v>
      </c>
      <c r="J952">
        <v>79948113</v>
      </c>
      <c r="K952" t="s">
        <v>2202</v>
      </c>
      <c r="L952" t="s">
        <v>705</v>
      </c>
      <c r="M952" t="s">
        <v>5095</v>
      </c>
      <c r="N952">
        <v>186879</v>
      </c>
      <c r="O952">
        <v>13421</v>
      </c>
      <c r="P952" t="s">
        <v>5096</v>
      </c>
      <c r="Q952">
        <v>0</v>
      </c>
      <c r="R952" t="s">
        <v>5097</v>
      </c>
      <c r="S952" t="s">
        <v>5098</v>
      </c>
      <c r="T952">
        <v>791</v>
      </c>
      <c r="U952" t="s">
        <v>37</v>
      </c>
      <c r="V952" t="s">
        <v>38</v>
      </c>
      <c r="W952" t="s">
        <v>39</v>
      </c>
      <c r="X952">
        <v>50000000</v>
      </c>
      <c r="Y952">
        <v>2009</v>
      </c>
      <c r="Z952">
        <v>748</v>
      </c>
      <c r="AA952">
        <v>6.2</v>
      </c>
      <c r="AB952">
        <v>2.35</v>
      </c>
      <c r="AC952">
        <v>0</v>
      </c>
    </row>
    <row r="953" spans="1:29">
      <c r="A953" t="s">
        <v>28</v>
      </c>
      <c r="C953" t="s">
        <v>4673</v>
      </c>
      <c r="D953">
        <v>143</v>
      </c>
      <c r="E953">
        <v>95</v>
      </c>
      <c r="F953">
        <v>9</v>
      </c>
      <c r="G953">
        <v>11000</v>
      </c>
      <c r="H953" t="s">
        <v>660</v>
      </c>
      <c r="I953">
        <v>14000</v>
      </c>
      <c r="J953">
        <v>88658172</v>
      </c>
      <c r="K953" t="s">
        <v>1681</v>
      </c>
      <c r="L953" t="s">
        <v>654</v>
      </c>
      <c r="M953" t="s">
        <v>5099</v>
      </c>
      <c r="N953">
        <v>58412</v>
      </c>
      <c r="O953">
        <v>37967</v>
      </c>
      <c r="P953" t="s">
        <v>1948</v>
      </c>
      <c r="Q953">
        <v>2</v>
      </c>
      <c r="R953" t="s">
        <v>5100</v>
      </c>
      <c r="S953" t="s">
        <v>5101</v>
      </c>
      <c r="T953">
        <v>242</v>
      </c>
      <c r="U953" t="s">
        <v>37</v>
      </c>
      <c r="V953" t="s">
        <v>38</v>
      </c>
      <c r="W953" t="s">
        <v>39</v>
      </c>
      <c r="X953">
        <v>50000000</v>
      </c>
      <c r="Y953">
        <v>2006</v>
      </c>
      <c r="Z953">
        <v>11000</v>
      </c>
      <c r="AA953">
        <v>5.6</v>
      </c>
      <c r="AB953">
        <v>2.35</v>
      </c>
      <c r="AC953">
        <v>2000</v>
      </c>
    </row>
    <row r="954" spans="1:29">
      <c r="A954" t="s">
        <v>28</v>
      </c>
      <c r="C954" t="s">
        <v>5102</v>
      </c>
      <c r="D954">
        <v>196</v>
      </c>
      <c r="E954">
        <v>128</v>
      </c>
      <c r="F954">
        <v>62</v>
      </c>
      <c r="G954">
        <v>874</v>
      </c>
      <c r="H954" t="s">
        <v>3230</v>
      </c>
      <c r="I954">
        <v>6000</v>
      </c>
      <c r="J954">
        <v>75888270</v>
      </c>
      <c r="K954" t="s">
        <v>5103</v>
      </c>
      <c r="L954" t="s">
        <v>208</v>
      </c>
      <c r="M954" t="s">
        <v>5104</v>
      </c>
      <c r="N954">
        <v>71153</v>
      </c>
      <c r="O954">
        <v>10163</v>
      </c>
      <c r="P954" t="s">
        <v>5105</v>
      </c>
      <c r="Q954">
        <v>0</v>
      </c>
      <c r="R954" t="s">
        <v>5106</v>
      </c>
      <c r="S954" t="s">
        <v>5107</v>
      </c>
      <c r="T954">
        <v>560</v>
      </c>
      <c r="U954" t="s">
        <v>37</v>
      </c>
      <c r="V954" t="s">
        <v>38</v>
      </c>
      <c r="W954" t="s">
        <v>39</v>
      </c>
      <c r="Y954">
        <v>2005</v>
      </c>
      <c r="Z954">
        <v>989</v>
      </c>
      <c r="AA954">
        <v>5.4</v>
      </c>
      <c r="AB954">
        <v>1.85</v>
      </c>
      <c r="AC954">
        <v>0</v>
      </c>
    </row>
    <row r="955" spans="1:29">
      <c r="A955" t="s">
        <v>28</v>
      </c>
      <c r="C955" t="s">
        <v>3739</v>
      </c>
      <c r="D955">
        <v>310</v>
      </c>
      <c r="E955">
        <v>118</v>
      </c>
      <c r="F955">
        <v>43</v>
      </c>
      <c r="G955">
        <v>7000</v>
      </c>
      <c r="H955" t="s">
        <v>182</v>
      </c>
      <c r="I955">
        <v>33000</v>
      </c>
      <c r="J955">
        <v>84244877</v>
      </c>
      <c r="K955" t="s">
        <v>1415</v>
      </c>
      <c r="L955" t="s">
        <v>4213</v>
      </c>
      <c r="M955" t="s">
        <v>5108</v>
      </c>
      <c r="N955">
        <v>375456</v>
      </c>
      <c r="O955">
        <v>57426</v>
      </c>
      <c r="P955" t="s">
        <v>518</v>
      </c>
      <c r="Q955">
        <v>7</v>
      </c>
      <c r="R955" t="s">
        <v>5109</v>
      </c>
      <c r="S955" t="s">
        <v>5110</v>
      </c>
      <c r="T955">
        <v>292</v>
      </c>
      <c r="U955" t="s">
        <v>37</v>
      </c>
      <c r="V955" t="s">
        <v>38</v>
      </c>
      <c r="W955" t="s">
        <v>39</v>
      </c>
      <c r="X955">
        <v>50000000</v>
      </c>
      <c r="Y955">
        <v>2011</v>
      </c>
      <c r="Z955">
        <v>15000</v>
      </c>
      <c r="AA955">
        <v>7.4</v>
      </c>
      <c r="AB955">
        <v>2.39</v>
      </c>
      <c r="AC955">
        <v>44000</v>
      </c>
    </row>
    <row r="956" spans="1:29">
      <c r="A956" t="s">
        <v>28</v>
      </c>
      <c r="C956" t="s">
        <v>5111</v>
      </c>
      <c r="D956">
        <v>116</v>
      </c>
      <c r="E956">
        <v>80</v>
      </c>
      <c r="F956">
        <v>12</v>
      </c>
      <c r="G956">
        <v>58</v>
      </c>
      <c r="H956" t="s">
        <v>5112</v>
      </c>
      <c r="I956">
        <v>13000</v>
      </c>
      <c r="J956">
        <v>75367693</v>
      </c>
      <c r="K956" t="s">
        <v>792</v>
      </c>
      <c r="L956" t="s">
        <v>547</v>
      </c>
      <c r="M956" t="s">
        <v>5113</v>
      </c>
      <c r="N956">
        <v>58961</v>
      </c>
      <c r="O956">
        <v>13430</v>
      </c>
      <c r="P956" t="s">
        <v>5114</v>
      </c>
      <c r="Q956">
        <v>0</v>
      </c>
      <c r="R956" t="s">
        <v>5115</v>
      </c>
      <c r="S956" t="s">
        <v>5116</v>
      </c>
      <c r="T956">
        <v>232</v>
      </c>
      <c r="U956" t="s">
        <v>37</v>
      </c>
      <c r="V956" t="s">
        <v>38</v>
      </c>
      <c r="W956" t="s">
        <v>95</v>
      </c>
      <c r="X956">
        <v>35000000</v>
      </c>
      <c r="Y956">
        <v>2004</v>
      </c>
      <c r="Z956">
        <v>258</v>
      </c>
      <c r="AA956">
        <v>5</v>
      </c>
      <c r="AB956">
        <v>1.85</v>
      </c>
      <c r="AC956">
        <v>795</v>
      </c>
    </row>
    <row r="957" spans="1:29">
      <c r="A957" t="s">
        <v>28</v>
      </c>
      <c r="C957" t="s">
        <v>5117</v>
      </c>
      <c r="D957">
        <v>105</v>
      </c>
      <c r="E957">
        <v>99</v>
      </c>
      <c r="F957">
        <v>148</v>
      </c>
      <c r="G957">
        <v>660</v>
      </c>
      <c r="H957" t="s">
        <v>3298</v>
      </c>
      <c r="I957">
        <v>2000</v>
      </c>
      <c r="J957">
        <v>73701902</v>
      </c>
      <c r="K957" t="s">
        <v>3057</v>
      </c>
      <c r="L957" t="s">
        <v>1734</v>
      </c>
      <c r="M957" t="s">
        <v>5118</v>
      </c>
      <c r="N957">
        <v>27548</v>
      </c>
      <c r="O957">
        <v>6729</v>
      </c>
      <c r="P957" t="s">
        <v>1842</v>
      </c>
      <c r="Q957">
        <v>1</v>
      </c>
      <c r="R957" t="s">
        <v>5119</v>
      </c>
      <c r="S957" t="s">
        <v>5120</v>
      </c>
      <c r="T957">
        <v>209</v>
      </c>
      <c r="U957" t="s">
        <v>37</v>
      </c>
      <c r="V957" t="s">
        <v>38</v>
      </c>
      <c r="W957" t="s">
        <v>95</v>
      </c>
      <c r="X957">
        <v>60000000</v>
      </c>
      <c r="Y957">
        <v>2004</v>
      </c>
      <c r="Z957">
        <v>843</v>
      </c>
      <c r="AA957">
        <v>5.2</v>
      </c>
      <c r="AB957">
        <v>2.35</v>
      </c>
      <c r="AC957">
        <v>0</v>
      </c>
    </row>
    <row r="958" spans="1:29">
      <c r="A958" t="s">
        <v>28</v>
      </c>
      <c r="C958" t="s">
        <v>5121</v>
      </c>
      <c r="D958">
        <v>419</v>
      </c>
      <c r="E958">
        <v>133</v>
      </c>
      <c r="F958">
        <v>152</v>
      </c>
      <c r="G958">
        <v>11000</v>
      </c>
      <c r="H958" t="s">
        <v>438</v>
      </c>
      <c r="I958">
        <v>22000</v>
      </c>
      <c r="J958">
        <v>75605492</v>
      </c>
      <c r="K958" t="s">
        <v>1634</v>
      </c>
      <c r="L958" t="s">
        <v>697</v>
      </c>
      <c r="M958" t="s">
        <v>5122</v>
      </c>
      <c r="N958">
        <v>283563</v>
      </c>
      <c r="O958">
        <v>53094</v>
      </c>
      <c r="P958" t="s">
        <v>340</v>
      </c>
      <c r="Q958">
        <v>1</v>
      </c>
      <c r="R958" t="s">
        <v>5123</v>
      </c>
      <c r="S958" t="s">
        <v>5124</v>
      </c>
      <c r="T958">
        <v>312</v>
      </c>
      <c r="U958" t="s">
        <v>37</v>
      </c>
      <c r="V958" t="s">
        <v>38</v>
      </c>
      <c r="W958" t="s">
        <v>39</v>
      </c>
      <c r="X958">
        <v>50000000</v>
      </c>
      <c r="Y958">
        <v>2011</v>
      </c>
      <c r="Z958">
        <v>18000</v>
      </c>
      <c r="AA958">
        <v>7.6</v>
      </c>
      <c r="AB958">
        <v>1.85</v>
      </c>
      <c r="AC958">
        <v>27000</v>
      </c>
    </row>
    <row r="959" spans="1:29">
      <c r="A959" t="s">
        <v>28</v>
      </c>
      <c r="C959" t="s">
        <v>710</v>
      </c>
      <c r="D959">
        <v>64</v>
      </c>
      <c r="E959">
        <v>127</v>
      </c>
      <c r="F959">
        <v>249</v>
      </c>
      <c r="G959">
        <v>808</v>
      </c>
      <c r="H959" t="s">
        <v>466</v>
      </c>
      <c r="I959">
        <v>18000</v>
      </c>
      <c r="J959">
        <v>67823573</v>
      </c>
      <c r="K959" t="s">
        <v>923</v>
      </c>
      <c r="L959" t="s">
        <v>120</v>
      </c>
      <c r="M959" t="s">
        <v>5125</v>
      </c>
      <c r="N959">
        <v>91176</v>
      </c>
      <c r="O959">
        <v>30383</v>
      </c>
      <c r="P959" t="s">
        <v>1059</v>
      </c>
      <c r="Q959">
        <v>3</v>
      </c>
      <c r="R959" t="s">
        <v>5126</v>
      </c>
      <c r="S959" t="s">
        <v>5127</v>
      </c>
      <c r="T959">
        <v>130</v>
      </c>
      <c r="U959" t="s">
        <v>37</v>
      </c>
      <c r="V959" t="s">
        <v>38</v>
      </c>
      <c r="W959" t="s">
        <v>585</v>
      </c>
      <c r="X959">
        <v>50000000</v>
      </c>
      <c r="Y959">
        <v>1995</v>
      </c>
      <c r="Z959">
        <v>11000</v>
      </c>
      <c r="AA959">
        <v>6.6</v>
      </c>
      <c r="AB959">
        <v>1.85</v>
      </c>
      <c r="AC959">
        <v>0</v>
      </c>
    </row>
    <row r="960" spans="1:29">
      <c r="A960" t="s">
        <v>28</v>
      </c>
      <c r="C960" t="s">
        <v>5128</v>
      </c>
      <c r="D960">
        <v>359</v>
      </c>
      <c r="E960">
        <v>106</v>
      </c>
      <c r="F960">
        <v>174</v>
      </c>
      <c r="G960">
        <v>660</v>
      </c>
      <c r="H960" t="s">
        <v>4504</v>
      </c>
      <c r="I960">
        <v>14000</v>
      </c>
      <c r="J960">
        <v>91439400</v>
      </c>
      <c r="K960" t="s">
        <v>1156</v>
      </c>
      <c r="L960" t="s">
        <v>228</v>
      </c>
      <c r="M960" t="s">
        <v>5129</v>
      </c>
      <c r="N960">
        <v>200647</v>
      </c>
      <c r="O960">
        <v>16967</v>
      </c>
      <c r="P960" t="s">
        <v>5130</v>
      </c>
      <c r="Q960">
        <v>0</v>
      </c>
      <c r="R960" t="s">
        <v>5131</v>
      </c>
      <c r="S960" t="s">
        <v>5132</v>
      </c>
      <c r="T960">
        <v>384</v>
      </c>
      <c r="U960" t="s">
        <v>37</v>
      </c>
      <c r="V960" t="s">
        <v>56</v>
      </c>
      <c r="W960" t="s">
        <v>39</v>
      </c>
      <c r="X960">
        <v>50000000</v>
      </c>
      <c r="Y960">
        <v>2014</v>
      </c>
      <c r="Z960">
        <v>664</v>
      </c>
      <c r="AA960">
        <v>7</v>
      </c>
      <c r="AB960">
        <v>2.35</v>
      </c>
      <c r="AC960">
        <v>24000</v>
      </c>
    </row>
    <row r="961" spans="1:29">
      <c r="A961" t="s">
        <v>28</v>
      </c>
      <c r="C961" t="s">
        <v>5133</v>
      </c>
      <c r="D961">
        <v>166</v>
      </c>
      <c r="E961">
        <v>98</v>
      </c>
      <c r="F961">
        <v>99</v>
      </c>
      <c r="G961">
        <v>433</v>
      </c>
      <c r="H961" t="s">
        <v>5134</v>
      </c>
      <c r="I961">
        <v>12000</v>
      </c>
      <c r="J961">
        <v>67128202</v>
      </c>
      <c r="K961" t="s">
        <v>5135</v>
      </c>
      <c r="L961" t="s">
        <v>1072</v>
      </c>
      <c r="M961" t="s">
        <v>5136</v>
      </c>
      <c r="N961">
        <v>43328</v>
      </c>
      <c r="O961">
        <v>14007</v>
      </c>
      <c r="P961" t="s">
        <v>932</v>
      </c>
      <c r="Q961">
        <v>3</v>
      </c>
      <c r="R961" t="s">
        <v>5137</v>
      </c>
      <c r="S961" t="s">
        <v>5138</v>
      </c>
      <c r="T961">
        <v>110</v>
      </c>
      <c r="U961" t="s">
        <v>37</v>
      </c>
      <c r="V961" t="s">
        <v>38</v>
      </c>
      <c r="W961" t="s">
        <v>95</v>
      </c>
      <c r="X961">
        <v>65000000</v>
      </c>
      <c r="Y961">
        <v>2009</v>
      </c>
      <c r="Z961">
        <v>536</v>
      </c>
      <c r="AA961">
        <v>5.7</v>
      </c>
      <c r="AB961">
        <v>2.35</v>
      </c>
      <c r="AC961">
        <v>0</v>
      </c>
    </row>
    <row r="962" spans="1:29">
      <c r="A962" t="s">
        <v>28</v>
      </c>
      <c r="C962" t="s">
        <v>5139</v>
      </c>
      <c r="D962">
        <v>525</v>
      </c>
      <c r="E962">
        <v>132</v>
      </c>
      <c r="F962">
        <v>160</v>
      </c>
      <c r="G962">
        <v>443</v>
      </c>
      <c r="H962" t="s">
        <v>359</v>
      </c>
      <c r="I962">
        <v>20000</v>
      </c>
      <c r="J962">
        <v>70496802</v>
      </c>
      <c r="K962" t="s">
        <v>923</v>
      </c>
      <c r="L962" t="s">
        <v>841</v>
      </c>
      <c r="M962" t="s">
        <v>5140</v>
      </c>
      <c r="N962">
        <v>791783</v>
      </c>
      <c r="O962">
        <v>22417</v>
      </c>
      <c r="P962" t="s">
        <v>5141</v>
      </c>
      <c r="Q962">
        <v>1</v>
      </c>
      <c r="R962" t="s">
        <v>5142</v>
      </c>
      <c r="S962" t="s">
        <v>5143</v>
      </c>
      <c r="T962">
        <v>2042</v>
      </c>
      <c r="U962" t="s">
        <v>37</v>
      </c>
      <c r="V962" t="s">
        <v>38</v>
      </c>
      <c r="W962" t="s">
        <v>585</v>
      </c>
      <c r="X962">
        <v>54000000</v>
      </c>
      <c r="Y962">
        <v>2005</v>
      </c>
      <c r="Z962">
        <v>979</v>
      </c>
      <c r="AA962">
        <v>8.1999999999999993</v>
      </c>
      <c r="AB962">
        <v>2.35</v>
      </c>
      <c r="AC962">
        <v>48000</v>
      </c>
    </row>
    <row r="963" spans="1:29">
      <c r="A963" t="s">
        <v>28</v>
      </c>
      <c r="C963" t="s">
        <v>4950</v>
      </c>
      <c r="D963">
        <v>165</v>
      </c>
      <c r="E963">
        <v>114</v>
      </c>
      <c r="F963">
        <v>71</v>
      </c>
      <c r="G963">
        <v>55</v>
      </c>
      <c r="H963" t="s">
        <v>5144</v>
      </c>
      <c r="I963">
        <v>154</v>
      </c>
      <c r="J963">
        <v>60470220</v>
      </c>
      <c r="K963" t="s">
        <v>1628</v>
      </c>
      <c r="L963" t="s">
        <v>5145</v>
      </c>
      <c r="M963" t="s">
        <v>5146</v>
      </c>
      <c r="N963">
        <v>81444</v>
      </c>
      <c r="O963">
        <v>428</v>
      </c>
      <c r="P963" t="s">
        <v>5147</v>
      </c>
      <c r="Q963">
        <v>2</v>
      </c>
      <c r="R963" t="s">
        <v>5148</v>
      </c>
      <c r="S963" t="s">
        <v>5149</v>
      </c>
      <c r="T963">
        <v>192</v>
      </c>
      <c r="U963" t="s">
        <v>37</v>
      </c>
      <c r="V963" t="s">
        <v>38</v>
      </c>
      <c r="W963" t="s">
        <v>39</v>
      </c>
      <c r="X963">
        <v>50000000</v>
      </c>
      <c r="Y963">
        <v>2003</v>
      </c>
      <c r="Z963">
        <v>131</v>
      </c>
      <c r="AA963">
        <v>6.2</v>
      </c>
      <c r="AB963">
        <v>2.35</v>
      </c>
      <c r="AC963">
        <v>955</v>
      </c>
    </row>
    <row r="964" spans="1:29">
      <c r="A964" t="s">
        <v>28</v>
      </c>
      <c r="D964">
        <v>2</v>
      </c>
      <c r="E964">
        <v>45</v>
      </c>
      <c r="G964">
        <v>132</v>
      </c>
      <c r="H964" t="s">
        <v>5150</v>
      </c>
      <c r="I964">
        <v>416</v>
      </c>
      <c r="K964" t="s">
        <v>1935</v>
      </c>
      <c r="L964" t="s">
        <v>2011</v>
      </c>
      <c r="M964" t="s">
        <v>5151</v>
      </c>
      <c r="N964">
        <v>1824</v>
      </c>
      <c r="O964">
        <v>1816</v>
      </c>
      <c r="P964" t="s">
        <v>5152</v>
      </c>
      <c r="Q964">
        <v>2</v>
      </c>
      <c r="S964" t="s">
        <v>5153</v>
      </c>
      <c r="T964">
        <v>9</v>
      </c>
      <c r="U964" t="s">
        <v>37</v>
      </c>
      <c r="V964" t="s">
        <v>56</v>
      </c>
      <c r="Z964">
        <v>171</v>
      </c>
      <c r="AA964">
        <v>7.9</v>
      </c>
      <c r="AC964">
        <v>0</v>
      </c>
    </row>
    <row r="965" spans="1:29">
      <c r="A965" t="s">
        <v>28</v>
      </c>
      <c r="C965" t="s">
        <v>5154</v>
      </c>
      <c r="D965">
        <v>87</v>
      </c>
      <c r="E965">
        <v>78</v>
      </c>
      <c r="F965">
        <v>5</v>
      </c>
      <c r="G965">
        <v>1000</v>
      </c>
      <c r="H965" t="s">
        <v>1986</v>
      </c>
      <c r="I965">
        <v>8000</v>
      </c>
      <c r="J965">
        <v>58336565</v>
      </c>
      <c r="K965" t="s">
        <v>471</v>
      </c>
      <c r="L965" t="s">
        <v>1249</v>
      </c>
      <c r="M965" t="s">
        <v>5155</v>
      </c>
      <c r="N965">
        <v>12845</v>
      </c>
      <c r="O965">
        <v>11124</v>
      </c>
      <c r="P965" t="s">
        <v>2006</v>
      </c>
      <c r="Q965">
        <v>0</v>
      </c>
      <c r="R965" t="s">
        <v>5156</v>
      </c>
      <c r="S965" t="s">
        <v>5157</v>
      </c>
      <c r="T965">
        <v>118</v>
      </c>
      <c r="U965" t="s">
        <v>37</v>
      </c>
      <c r="V965" t="s">
        <v>38</v>
      </c>
      <c r="W965" t="s">
        <v>277</v>
      </c>
      <c r="X965">
        <v>50000000</v>
      </c>
      <c r="Y965">
        <v>2006</v>
      </c>
      <c r="Z965">
        <v>2000</v>
      </c>
      <c r="AA965">
        <v>6.6</v>
      </c>
      <c r="AB965">
        <v>1.85</v>
      </c>
      <c r="AC965">
        <v>624</v>
      </c>
    </row>
    <row r="966" spans="1:29">
      <c r="A966" t="s">
        <v>28</v>
      </c>
      <c r="C966" t="s">
        <v>5158</v>
      </c>
      <c r="D966">
        <v>117</v>
      </c>
      <c r="E966">
        <v>101</v>
      </c>
      <c r="F966">
        <v>23</v>
      </c>
      <c r="G966">
        <v>541</v>
      </c>
      <c r="H966" t="s">
        <v>5043</v>
      </c>
      <c r="I966">
        <v>660</v>
      </c>
      <c r="J966">
        <v>66002004</v>
      </c>
      <c r="K966" t="s">
        <v>5159</v>
      </c>
      <c r="L966" t="s">
        <v>5130</v>
      </c>
      <c r="M966" t="s">
        <v>5160</v>
      </c>
      <c r="N966">
        <v>36431</v>
      </c>
      <c r="O966">
        <v>2177</v>
      </c>
      <c r="P966" t="s">
        <v>5161</v>
      </c>
      <c r="Q966">
        <v>1</v>
      </c>
      <c r="R966" t="s">
        <v>5162</v>
      </c>
      <c r="S966" t="s">
        <v>5163</v>
      </c>
      <c r="T966">
        <v>168</v>
      </c>
      <c r="U966" t="s">
        <v>37</v>
      </c>
      <c r="V966" t="s">
        <v>38</v>
      </c>
      <c r="W966" t="s">
        <v>277</v>
      </c>
      <c r="X966">
        <v>50000000</v>
      </c>
      <c r="Y966">
        <v>2005</v>
      </c>
      <c r="Z966">
        <v>651</v>
      </c>
      <c r="AA966">
        <v>4.7</v>
      </c>
      <c r="AB966">
        <v>1.85</v>
      </c>
      <c r="AC966">
        <v>1000</v>
      </c>
    </row>
    <row r="967" spans="1:29">
      <c r="A967" t="s">
        <v>28</v>
      </c>
      <c r="C967" t="s">
        <v>5164</v>
      </c>
      <c r="D967">
        <v>113</v>
      </c>
      <c r="E967">
        <v>113</v>
      </c>
      <c r="F967">
        <v>39</v>
      </c>
      <c r="G967">
        <v>477</v>
      </c>
      <c r="H967" t="s">
        <v>5165</v>
      </c>
      <c r="I967">
        <v>1000</v>
      </c>
      <c r="J967">
        <v>54997476</v>
      </c>
      <c r="K967" t="s">
        <v>2142</v>
      </c>
      <c r="L967" t="s">
        <v>430</v>
      </c>
      <c r="M967" t="s">
        <v>5166</v>
      </c>
      <c r="N967">
        <v>40362</v>
      </c>
      <c r="O967">
        <v>3341</v>
      </c>
      <c r="P967" t="s">
        <v>5167</v>
      </c>
      <c r="Q967">
        <v>0</v>
      </c>
      <c r="R967" t="s">
        <v>5168</v>
      </c>
      <c r="S967" t="s">
        <v>5169</v>
      </c>
      <c r="T967">
        <v>248</v>
      </c>
      <c r="U967" t="s">
        <v>37</v>
      </c>
      <c r="V967" t="s">
        <v>38</v>
      </c>
      <c r="W967" t="s">
        <v>585</v>
      </c>
      <c r="X967">
        <v>50000000</v>
      </c>
      <c r="Y967">
        <v>2001</v>
      </c>
      <c r="Z967">
        <v>912</v>
      </c>
      <c r="AA967">
        <v>6.3</v>
      </c>
      <c r="AB967">
        <v>2.35</v>
      </c>
      <c r="AC967">
        <v>970</v>
      </c>
    </row>
    <row r="968" spans="1:29">
      <c r="A968" t="s">
        <v>28</v>
      </c>
      <c r="C968" t="s">
        <v>5170</v>
      </c>
      <c r="D968">
        <v>349</v>
      </c>
      <c r="E968">
        <v>98</v>
      </c>
      <c r="F968">
        <v>75</v>
      </c>
      <c r="G968">
        <v>467</v>
      </c>
      <c r="H968" t="s">
        <v>5171</v>
      </c>
      <c r="I968">
        <v>10000</v>
      </c>
      <c r="J968">
        <v>55682070</v>
      </c>
      <c r="K968" t="s">
        <v>3458</v>
      </c>
      <c r="L968" t="s">
        <v>887</v>
      </c>
      <c r="M968" t="s">
        <v>5172</v>
      </c>
      <c r="N968">
        <v>159868</v>
      </c>
      <c r="O968">
        <v>11946</v>
      </c>
      <c r="P968" t="s">
        <v>1866</v>
      </c>
      <c r="Q968">
        <v>2</v>
      </c>
      <c r="R968" t="s">
        <v>5173</v>
      </c>
      <c r="S968" t="s">
        <v>5174</v>
      </c>
      <c r="T968">
        <v>304</v>
      </c>
      <c r="U968" t="s">
        <v>37</v>
      </c>
      <c r="V968" t="s">
        <v>767</v>
      </c>
      <c r="W968" t="s">
        <v>585</v>
      </c>
      <c r="X968">
        <v>50000000</v>
      </c>
      <c r="Y968">
        <v>2013</v>
      </c>
      <c r="Z968">
        <v>520</v>
      </c>
      <c r="AA968">
        <v>6.1</v>
      </c>
      <c r="AB968">
        <v>2.35</v>
      </c>
      <c r="AC968">
        <v>45000</v>
      </c>
    </row>
    <row r="969" spans="1:29">
      <c r="A969" t="s">
        <v>28</v>
      </c>
      <c r="C969" t="s">
        <v>5175</v>
      </c>
      <c r="D969">
        <v>152</v>
      </c>
      <c r="E969">
        <v>124</v>
      </c>
      <c r="F969">
        <v>213</v>
      </c>
      <c r="G969">
        <v>372</v>
      </c>
      <c r="H969" t="s">
        <v>5176</v>
      </c>
      <c r="I969">
        <v>838</v>
      </c>
      <c r="J969">
        <v>52752475</v>
      </c>
      <c r="K969" t="s">
        <v>4075</v>
      </c>
      <c r="L969" t="s">
        <v>5177</v>
      </c>
      <c r="M969" t="s">
        <v>5178</v>
      </c>
      <c r="N969">
        <v>63067</v>
      </c>
      <c r="O969">
        <v>2583</v>
      </c>
      <c r="P969" t="s">
        <v>5179</v>
      </c>
      <c r="Q969">
        <v>0</v>
      </c>
      <c r="R969" t="s">
        <v>5180</v>
      </c>
      <c r="S969" t="s">
        <v>5181</v>
      </c>
      <c r="T969">
        <v>533</v>
      </c>
      <c r="U969" t="s">
        <v>37</v>
      </c>
      <c r="V969" t="s">
        <v>38</v>
      </c>
      <c r="W969" t="s">
        <v>585</v>
      </c>
      <c r="X969">
        <v>50000000</v>
      </c>
      <c r="Y969">
        <v>2002</v>
      </c>
      <c r="Z969">
        <v>593</v>
      </c>
      <c r="AA969">
        <v>6.7</v>
      </c>
      <c r="AB969">
        <v>1.85</v>
      </c>
      <c r="AC969">
        <v>0</v>
      </c>
    </row>
    <row r="970" spans="1:29">
      <c r="A970" t="s">
        <v>28</v>
      </c>
      <c r="C970" t="s">
        <v>2641</v>
      </c>
      <c r="D970">
        <v>288</v>
      </c>
      <c r="E970">
        <v>109</v>
      </c>
      <c r="F970">
        <v>154</v>
      </c>
      <c r="G970">
        <v>144</v>
      </c>
      <c r="H970" t="s">
        <v>5182</v>
      </c>
      <c r="I970">
        <v>15000</v>
      </c>
      <c r="J970">
        <v>55092830</v>
      </c>
      <c r="K970" t="s">
        <v>227</v>
      </c>
      <c r="L970" t="s">
        <v>5183</v>
      </c>
      <c r="M970" t="s">
        <v>5184</v>
      </c>
      <c r="N970">
        <v>195043</v>
      </c>
      <c r="O970">
        <v>15608</v>
      </c>
      <c r="P970" t="s">
        <v>5185</v>
      </c>
      <c r="Q970">
        <v>1</v>
      </c>
      <c r="R970" t="s">
        <v>5186</v>
      </c>
      <c r="S970" t="s">
        <v>5187</v>
      </c>
      <c r="T970">
        <v>329</v>
      </c>
      <c r="U970" t="s">
        <v>37</v>
      </c>
      <c r="V970" t="s">
        <v>38</v>
      </c>
      <c r="W970" t="s">
        <v>39</v>
      </c>
      <c r="X970">
        <v>60000000</v>
      </c>
      <c r="Y970">
        <v>2011</v>
      </c>
      <c r="Z970">
        <v>348</v>
      </c>
      <c r="AA970">
        <v>6.1</v>
      </c>
      <c r="AB970">
        <v>1.85</v>
      </c>
      <c r="AC970">
        <v>27000</v>
      </c>
    </row>
    <row r="971" spans="1:29">
      <c r="A971" t="s">
        <v>28</v>
      </c>
      <c r="C971" t="s">
        <v>5188</v>
      </c>
      <c r="D971">
        <v>358</v>
      </c>
      <c r="E971">
        <v>128</v>
      </c>
      <c r="F971">
        <v>79</v>
      </c>
      <c r="G971">
        <v>414</v>
      </c>
      <c r="H971" t="s">
        <v>5189</v>
      </c>
      <c r="I971">
        <v>13000</v>
      </c>
      <c r="J971">
        <v>50815288</v>
      </c>
      <c r="K971" t="s">
        <v>4075</v>
      </c>
      <c r="L971" t="s">
        <v>1157</v>
      </c>
      <c r="M971" t="s">
        <v>5190</v>
      </c>
      <c r="N971">
        <v>109188</v>
      </c>
      <c r="O971">
        <v>14747</v>
      </c>
      <c r="P971" t="s">
        <v>5191</v>
      </c>
      <c r="Q971">
        <v>0</v>
      </c>
      <c r="R971" t="s">
        <v>5192</v>
      </c>
      <c r="S971" t="s">
        <v>5193</v>
      </c>
      <c r="T971">
        <v>625</v>
      </c>
      <c r="U971" t="s">
        <v>37</v>
      </c>
      <c r="V971" t="s">
        <v>38</v>
      </c>
      <c r="W971" t="s">
        <v>585</v>
      </c>
      <c r="X971">
        <v>50000000</v>
      </c>
      <c r="Y971">
        <v>2005</v>
      </c>
      <c r="Z971">
        <v>903</v>
      </c>
      <c r="AA971">
        <v>7</v>
      </c>
      <c r="AB971">
        <v>2.35</v>
      </c>
      <c r="AC971">
        <v>0</v>
      </c>
    </row>
    <row r="972" spans="1:29">
      <c r="A972" t="s">
        <v>28</v>
      </c>
      <c r="C972" t="s">
        <v>278</v>
      </c>
      <c r="D972">
        <v>204</v>
      </c>
      <c r="E972">
        <v>144</v>
      </c>
      <c r="F972">
        <v>0</v>
      </c>
      <c r="G972">
        <v>681</v>
      </c>
      <c r="H972" t="s">
        <v>5194</v>
      </c>
      <c r="I972">
        <v>769</v>
      </c>
      <c r="J972">
        <v>52822418</v>
      </c>
      <c r="K972" t="s">
        <v>1910</v>
      </c>
      <c r="L972" t="s">
        <v>964</v>
      </c>
      <c r="M972" t="s">
        <v>5195</v>
      </c>
      <c r="N972">
        <v>47764</v>
      </c>
      <c r="O972">
        <v>3580</v>
      </c>
      <c r="P972" t="s">
        <v>5196</v>
      </c>
      <c r="Q972">
        <v>0</v>
      </c>
      <c r="R972" t="s">
        <v>5197</v>
      </c>
      <c r="S972" t="s">
        <v>5198</v>
      </c>
      <c r="T972">
        <v>219</v>
      </c>
      <c r="U972" t="s">
        <v>37</v>
      </c>
      <c r="V972" t="s">
        <v>38</v>
      </c>
      <c r="W972" t="s">
        <v>585</v>
      </c>
      <c r="X972">
        <v>50000000</v>
      </c>
      <c r="Y972">
        <v>2016</v>
      </c>
      <c r="Z972">
        <v>726</v>
      </c>
      <c r="AA972">
        <v>7.4</v>
      </c>
      <c r="AB972">
        <v>2.35</v>
      </c>
      <c r="AC972">
        <v>44000</v>
      </c>
    </row>
    <row r="973" spans="1:29">
      <c r="A973" t="s">
        <v>28</v>
      </c>
      <c r="C973" t="s">
        <v>5199</v>
      </c>
      <c r="D973">
        <v>156</v>
      </c>
      <c r="E973">
        <v>95</v>
      </c>
      <c r="F973">
        <v>34</v>
      </c>
      <c r="G973">
        <v>679</v>
      </c>
      <c r="H973" t="s">
        <v>3305</v>
      </c>
      <c r="I973">
        <v>17000</v>
      </c>
      <c r="J973">
        <v>50150619</v>
      </c>
      <c r="K973" t="s">
        <v>3293</v>
      </c>
      <c r="L973" t="s">
        <v>444</v>
      </c>
      <c r="M973" t="s">
        <v>5200</v>
      </c>
      <c r="N973">
        <v>45580</v>
      </c>
      <c r="O973">
        <v>19513</v>
      </c>
      <c r="P973" t="s">
        <v>5201</v>
      </c>
      <c r="Q973">
        <v>1</v>
      </c>
      <c r="R973" t="s">
        <v>5202</v>
      </c>
      <c r="S973" t="s">
        <v>5203</v>
      </c>
      <c r="T973">
        <v>102</v>
      </c>
      <c r="U973" t="s">
        <v>37</v>
      </c>
      <c r="V973" t="s">
        <v>38</v>
      </c>
      <c r="W973" t="s">
        <v>95</v>
      </c>
      <c r="X973">
        <v>50000000</v>
      </c>
      <c r="Y973">
        <v>2014</v>
      </c>
      <c r="Z973">
        <v>995</v>
      </c>
      <c r="AA973">
        <v>7.3</v>
      </c>
      <c r="AB973">
        <v>2.35</v>
      </c>
      <c r="AC973">
        <v>18000</v>
      </c>
    </row>
    <row r="974" spans="1:29">
      <c r="A974" t="s">
        <v>28</v>
      </c>
      <c r="C974" t="s">
        <v>5204</v>
      </c>
      <c r="D974">
        <v>171</v>
      </c>
      <c r="E974">
        <v>105</v>
      </c>
      <c r="F974">
        <v>12</v>
      </c>
      <c r="G974">
        <v>935</v>
      </c>
      <c r="H974" t="s">
        <v>391</v>
      </c>
      <c r="I974">
        <v>87000</v>
      </c>
      <c r="J974">
        <v>48745150</v>
      </c>
      <c r="K974" t="s">
        <v>1528</v>
      </c>
      <c r="L974" t="s">
        <v>516</v>
      </c>
      <c r="M974" t="s">
        <v>5205</v>
      </c>
      <c r="N974">
        <v>50170</v>
      </c>
      <c r="O974">
        <v>101383</v>
      </c>
      <c r="P974" t="s">
        <v>5206</v>
      </c>
      <c r="Q974">
        <v>1</v>
      </c>
      <c r="R974" t="s">
        <v>5207</v>
      </c>
      <c r="S974" t="s">
        <v>5208</v>
      </c>
      <c r="T974">
        <v>306</v>
      </c>
      <c r="U974" t="s">
        <v>37</v>
      </c>
      <c r="V974" t="s">
        <v>38</v>
      </c>
      <c r="W974" t="s">
        <v>39</v>
      </c>
      <c r="X974">
        <v>50000000</v>
      </c>
      <c r="Y974">
        <v>2006</v>
      </c>
      <c r="Z974">
        <v>11000</v>
      </c>
      <c r="AA974">
        <v>5.8</v>
      </c>
      <c r="AB974">
        <v>2.35</v>
      </c>
      <c r="AC974">
        <v>773</v>
      </c>
    </row>
    <row r="975" spans="1:29">
      <c r="A975" t="s">
        <v>28</v>
      </c>
      <c r="C975" t="s">
        <v>3694</v>
      </c>
      <c r="D975">
        <v>76</v>
      </c>
      <c r="E975">
        <v>121</v>
      </c>
      <c r="F975">
        <v>16000</v>
      </c>
      <c r="G975">
        <v>826</v>
      </c>
      <c r="H975" t="s">
        <v>1820</v>
      </c>
      <c r="I975">
        <v>16000</v>
      </c>
      <c r="J975">
        <v>50007168</v>
      </c>
      <c r="K975" t="s">
        <v>464</v>
      </c>
      <c r="L975" t="s">
        <v>3694</v>
      </c>
      <c r="M975" t="s">
        <v>5209</v>
      </c>
      <c r="N975">
        <v>39529</v>
      </c>
      <c r="O975">
        <v>19139</v>
      </c>
      <c r="P975" t="s">
        <v>1319</v>
      </c>
      <c r="Q975">
        <v>0</v>
      </c>
      <c r="R975" t="s">
        <v>5210</v>
      </c>
      <c r="S975" t="s">
        <v>5211</v>
      </c>
      <c r="T975">
        <v>142</v>
      </c>
      <c r="U975" t="s">
        <v>37</v>
      </c>
      <c r="V975" t="s">
        <v>38</v>
      </c>
      <c r="W975" t="s">
        <v>585</v>
      </c>
      <c r="X975">
        <v>50000000</v>
      </c>
      <c r="Y975">
        <v>1997</v>
      </c>
      <c r="Z975">
        <v>1000</v>
      </c>
      <c r="AA975">
        <v>6.7</v>
      </c>
      <c r="AB975">
        <v>2.35</v>
      </c>
      <c r="AC975">
        <v>1000</v>
      </c>
    </row>
    <row r="976" spans="1:29">
      <c r="A976" t="s">
        <v>28</v>
      </c>
      <c r="C976" t="s">
        <v>187</v>
      </c>
      <c r="D976">
        <v>97</v>
      </c>
      <c r="E976">
        <v>125</v>
      </c>
      <c r="F976">
        <v>0</v>
      </c>
      <c r="G976">
        <v>957</v>
      </c>
      <c r="H976" t="s">
        <v>1375</v>
      </c>
      <c r="I976">
        <v>10000</v>
      </c>
      <c r="J976">
        <v>48154732</v>
      </c>
      <c r="K976" t="s">
        <v>1467</v>
      </c>
      <c r="L976" t="s">
        <v>2824</v>
      </c>
      <c r="M976" t="s">
        <v>5212</v>
      </c>
      <c r="N976">
        <v>60326</v>
      </c>
      <c r="O976">
        <v>15569</v>
      </c>
      <c r="P976" t="s">
        <v>1010</v>
      </c>
      <c r="Q976">
        <v>1</v>
      </c>
      <c r="R976" t="s">
        <v>5213</v>
      </c>
      <c r="S976" t="s">
        <v>5214</v>
      </c>
      <c r="T976">
        <v>142</v>
      </c>
      <c r="U976" t="s">
        <v>37</v>
      </c>
      <c r="V976" t="s">
        <v>38</v>
      </c>
      <c r="W976" t="s">
        <v>585</v>
      </c>
      <c r="X976">
        <v>50000000</v>
      </c>
      <c r="Y976">
        <v>1997</v>
      </c>
      <c r="Z976">
        <v>2000</v>
      </c>
      <c r="AA976">
        <v>5.8</v>
      </c>
      <c r="AB976">
        <v>2.35</v>
      </c>
      <c r="AC976">
        <v>2000</v>
      </c>
    </row>
    <row r="977" spans="1:29">
      <c r="A977" t="s">
        <v>28</v>
      </c>
      <c r="C977" t="s">
        <v>685</v>
      </c>
      <c r="D977">
        <v>157</v>
      </c>
      <c r="E977">
        <v>129</v>
      </c>
      <c r="F977">
        <v>21000</v>
      </c>
      <c r="G977">
        <v>283</v>
      </c>
      <c r="H977" t="s">
        <v>854</v>
      </c>
      <c r="I977">
        <v>495</v>
      </c>
      <c r="J977">
        <v>48265581</v>
      </c>
      <c r="K977" t="s">
        <v>1924</v>
      </c>
      <c r="L977" t="s">
        <v>5082</v>
      </c>
      <c r="M977" t="s">
        <v>5215</v>
      </c>
      <c r="N977">
        <v>261069</v>
      </c>
      <c r="O977">
        <v>1397</v>
      </c>
      <c r="P977" t="s">
        <v>5216</v>
      </c>
      <c r="Q977">
        <v>1</v>
      </c>
      <c r="R977" t="s">
        <v>5217</v>
      </c>
      <c r="S977" t="s">
        <v>5218</v>
      </c>
      <c r="T977">
        <v>506</v>
      </c>
      <c r="U977" t="s">
        <v>37</v>
      </c>
      <c r="V977" t="s">
        <v>38</v>
      </c>
      <c r="W977" t="s">
        <v>585</v>
      </c>
      <c r="X977">
        <v>50000000</v>
      </c>
      <c r="Y977">
        <v>1997</v>
      </c>
      <c r="Z977">
        <v>294</v>
      </c>
      <c r="AA977">
        <v>7.8</v>
      </c>
      <c r="AB977">
        <v>2.35</v>
      </c>
      <c r="AC977">
        <v>25000</v>
      </c>
    </row>
    <row r="978" spans="1:29">
      <c r="A978" t="s">
        <v>28</v>
      </c>
      <c r="C978" t="s">
        <v>5219</v>
      </c>
      <c r="D978">
        <v>267</v>
      </c>
      <c r="E978">
        <v>132</v>
      </c>
      <c r="F978">
        <v>50</v>
      </c>
      <c r="G978">
        <v>368</v>
      </c>
      <c r="H978" t="s">
        <v>5082</v>
      </c>
      <c r="I978">
        <v>992</v>
      </c>
      <c r="J978">
        <v>46982632</v>
      </c>
      <c r="K978" t="s">
        <v>5220</v>
      </c>
      <c r="L978" t="s">
        <v>3373</v>
      </c>
      <c r="M978" t="s">
        <v>5221</v>
      </c>
      <c r="N978">
        <v>172792</v>
      </c>
      <c r="O978">
        <v>1933</v>
      </c>
      <c r="P978" t="s">
        <v>5222</v>
      </c>
      <c r="Q978">
        <v>0</v>
      </c>
      <c r="R978" t="s">
        <v>5223</v>
      </c>
      <c r="S978" t="s">
        <v>5224</v>
      </c>
      <c r="T978">
        <v>1740</v>
      </c>
      <c r="U978" t="s">
        <v>37</v>
      </c>
      <c r="V978" t="s">
        <v>268</v>
      </c>
      <c r="W978" t="s">
        <v>585</v>
      </c>
      <c r="X978">
        <v>50000000</v>
      </c>
      <c r="Y978">
        <v>2006</v>
      </c>
      <c r="Z978">
        <v>495</v>
      </c>
      <c r="AA978">
        <v>6.6</v>
      </c>
      <c r="AB978">
        <v>2.35</v>
      </c>
      <c r="AC978">
        <v>0</v>
      </c>
    </row>
    <row r="979" spans="1:29">
      <c r="A979" t="s">
        <v>28</v>
      </c>
      <c r="C979" t="s">
        <v>5225</v>
      </c>
      <c r="D979">
        <v>118</v>
      </c>
      <c r="E979">
        <v>118</v>
      </c>
      <c r="F979">
        <v>41</v>
      </c>
      <c r="G979">
        <v>585</v>
      </c>
      <c r="H979" t="s">
        <v>250</v>
      </c>
      <c r="I979">
        <v>18000</v>
      </c>
      <c r="J979">
        <v>44737059</v>
      </c>
      <c r="K979" t="s">
        <v>3913</v>
      </c>
      <c r="L979" t="s">
        <v>588</v>
      </c>
      <c r="M979" t="s">
        <v>5226</v>
      </c>
      <c r="N979">
        <v>48322</v>
      </c>
      <c r="O979">
        <v>24024</v>
      </c>
      <c r="P979" t="s">
        <v>5227</v>
      </c>
      <c r="Q979">
        <v>1</v>
      </c>
      <c r="R979" t="s">
        <v>5228</v>
      </c>
      <c r="S979" t="s">
        <v>5229</v>
      </c>
      <c r="T979">
        <v>261</v>
      </c>
      <c r="U979" t="s">
        <v>37</v>
      </c>
      <c r="V979" t="s">
        <v>38</v>
      </c>
      <c r="W979" t="s">
        <v>39</v>
      </c>
      <c r="X979">
        <v>50000000</v>
      </c>
      <c r="Y979">
        <v>2000</v>
      </c>
      <c r="Z979">
        <v>4000</v>
      </c>
      <c r="AA979">
        <v>6.5</v>
      </c>
      <c r="AB979">
        <v>1.85</v>
      </c>
      <c r="AC979">
        <v>0</v>
      </c>
    </row>
    <row r="980" spans="1:29">
      <c r="A980" t="s">
        <v>28</v>
      </c>
      <c r="C980" t="s">
        <v>5230</v>
      </c>
      <c r="D980">
        <v>291</v>
      </c>
      <c r="E980">
        <v>113</v>
      </c>
      <c r="F980">
        <v>22</v>
      </c>
      <c r="G980">
        <v>1000</v>
      </c>
      <c r="H980" t="s">
        <v>5231</v>
      </c>
      <c r="I980">
        <v>3000</v>
      </c>
      <c r="J980">
        <v>56724080</v>
      </c>
      <c r="K980" t="s">
        <v>1671</v>
      </c>
      <c r="L980" t="s">
        <v>4599</v>
      </c>
      <c r="M980" t="s">
        <v>5232</v>
      </c>
      <c r="N980">
        <v>172112</v>
      </c>
      <c r="O980">
        <v>8398</v>
      </c>
      <c r="P980" t="s">
        <v>3750</v>
      </c>
      <c r="Q980">
        <v>7</v>
      </c>
      <c r="R980" t="s">
        <v>5233</v>
      </c>
      <c r="S980" t="s">
        <v>5234</v>
      </c>
      <c r="T980">
        <v>181</v>
      </c>
      <c r="U980" t="s">
        <v>37</v>
      </c>
      <c r="V980" t="s">
        <v>38</v>
      </c>
      <c r="W980" t="s">
        <v>585</v>
      </c>
      <c r="X980">
        <v>50000000</v>
      </c>
      <c r="Y980">
        <v>2012</v>
      </c>
      <c r="Z980">
        <v>1000</v>
      </c>
      <c r="AA980">
        <v>6.7</v>
      </c>
      <c r="AB980">
        <v>1.85</v>
      </c>
      <c r="AC980">
        <v>39000</v>
      </c>
    </row>
    <row r="981" spans="1:29">
      <c r="A981" t="s">
        <v>28</v>
      </c>
      <c r="C981" t="s">
        <v>3088</v>
      </c>
      <c r="D981">
        <v>68</v>
      </c>
      <c r="E981">
        <v>140</v>
      </c>
      <c r="F981">
        <v>473</v>
      </c>
      <c r="G981">
        <v>294</v>
      </c>
      <c r="H981" t="s">
        <v>5235</v>
      </c>
      <c r="I981">
        <v>18000</v>
      </c>
      <c r="J981">
        <v>44484065</v>
      </c>
      <c r="K981" t="s">
        <v>1120</v>
      </c>
      <c r="L981" t="s">
        <v>120</v>
      </c>
      <c r="M981" t="s">
        <v>5236</v>
      </c>
      <c r="N981">
        <v>107227</v>
      </c>
      <c r="O981">
        <v>20152</v>
      </c>
      <c r="P981" t="s">
        <v>4561</v>
      </c>
      <c r="Q981">
        <v>2</v>
      </c>
      <c r="R981" t="s">
        <v>5237</v>
      </c>
      <c r="S981" t="s">
        <v>5238</v>
      </c>
      <c r="T981">
        <v>279</v>
      </c>
      <c r="U981" t="s">
        <v>37</v>
      </c>
      <c r="V981" t="s">
        <v>767</v>
      </c>
      <c r="W981" t="s">
        <v>585</v>
      </c>
      <c r="X981">
        <v>50000000</v>
      </c>
      <c r="Y981">
        <v>1998</v>
      </c>
      <c r="Z981">
        <v>822</v>
      </c>
      <c r="AA981">
        <v>7.3</v>
      </c>
      <c r="AB981">
        <v>2.35</v>
      </c>
      <c r="AC981">
        <v>3000</v>
      </c>
    </row>
    <row r="982" spans="1:29">
      <c r="A982" t="s">
        <v>28</v>
      </c>
      <c r="C982" t="s">
        <v>5239</v>
      </c>
      <c r="D982">
        <v>228</v>
      </c>
      <c r="E982">
        <v>89</v>
      </c>
      <c r="F982">
        <v>77</v>
      </c>
      <c r="G982">
        <v>159</v>
      </c>
      <c r="H982" t="s">
        <v>5240</v>
      </c>
      <c r="I982">
        <v>490</v>
      </c>
      <c r="J982">
        <v>47553512</v>
      </c>
      <c r="K982" t="s">
        <v>59</v>
      </c>
      <c r="L982" t="s">
        <v>3684</v>
      </c>
      <c r="M982" t="s">
        <v>5241</v>
      </c>
      <c r="N982">
        <v>54101</v>
      </c>
      <c r="O982">
        <v>1367</v>
      </c>
      <c r="P982" t="s">
        <v>5242</v>
      </c>
      <c r="Q982">
        <v>0</v>
      </c>
      <c r="R982" t="s">
        <v>5243</v>
      </c>
      <c r="S982" t="s">
        <v>5244</v>
      </c>
      <c r="T982">
        <v>210</v>
      </c>
      <c r="U982" t="s">
        <v>37</v>
      </c>
      <c r="V982" t="s">
        <v>38</v>
      </c>
      <c r="W982" t="s">
        <v>39</v>
      </c>
      <c r="X982">
        <v>50000000</v>
      </c>
      <c r="Y982">
        <v>2014</v>
      </c>
      <c r="Z982">
        <v>298</v>
      </c>
      <c r="AA982">
        <v>5.8</v>
      </c>
      <c r="AB982">
        <v>1.85</v>
      </c>
      <c r="AC982">
        <v>15000</v>
      </c>
    </row>
    <row r="983" spans="1:29">
      <c r="A983" t="s">
        <v>28</v>
      </c>
      <c r="C983" t="s">
        <v>5245</v>
      </c>
      <c r="D983">
        <v>36</v>
      </c>
      <c r="E983">
        <v>104</v>
      </c>
      <c r="F983">
        <v>644</v>
      </c>
      <c r="G983">
        <v>174</v>
      </c>
      <c r="H983" t="s">
        <v>5246</v>
      </c>
      <c r="I983">
        <v>437</v>
      </c>
      <c r="J983">
        <v>42610000</v>
      </c>
      <c r="K983" t="s">
        <v>422</v>
      </c>
      <c r="L983" t="s">
        <v>4398</v>
      </c>
      <c r="M983" t="s">
        <v>5247</v>
      </c>
      <c r="N983">
        <v>60293</v>
      </c>
      <c r="O983">
        <v>1093</v>
      </c>
      <c r="P983" t="s">
        <v>5248</v>
      </c>
      <c r="Q983">
        <v>1</v>
      </c>
      <c r="R983" t="s">
        <v>5249</v>
      </c>
      <c r="S983" t="s">
        <v>5250</v>
      </c>
      <c r="T983">
        <v>114</v>
      </c>
      <c r="U983" t="s">
        <v>37</v>
      </c>
      <c r="V983" t="s">
        <v>38</v>
      </c>
      <c r="W983" t="s">
        <v>585</v>
      </c>
      <c r="X983">
        <v>55000000</v>
      </c>
      <c r="Y983">
        <v>1994</v>
      </c>
      <c r="Z983">
        <v>289</v>
      </c>
      <c r="AA983">
        <v>5.5</v>
      </c>
      <c r="AB983">
        <v>1.85</v>
      </c>
      <c r="AC983">
        <v>669</v>
      </c>
    </row>
    <row r="984" spans="1:29">
      <c r="A984" t="s">
        <v>28</v>
      </c>
      <c r="C984" t="s">
        <v>2843</v>
      </c>
      <c r="D984">
        <v>105</v>
      </c>
      <c r="E984">
        <v>106</v>
      </c>
      <c r="F984">
        <v>287</v>
      </c>
      <c r="G984">
        <v>767</v>
      </c>
      <c r="H984" t="s">
        <v>5251</v>
      </c>
      <c r="I984">
        <v>16000</v>
      </c>
      <c r="J984">
        <v>41482207</v>
      </c>
      <c r="K984" t="s">
        <v>882</v>
      </c>
      <c r="L984" t="s">
        <v>201</v>
      </c>
      <c r="M984" t="s">
        <v>5252</v>
      </c>
      <c r="N984">
        <v>68428</v>
      </c>
      <c r="O984">
        <v>19610</v>
      </c>
      <c r="P984" t="s">
        <v>5253</v>
      </c>
      <c r="Q984">
        <v>0</v>
      </c>
      <c r="R984" t="s">
        <v>5254</v>
      </c>
      <c r="S984" t="s">
        <v>5255</v>
      </c>
      <c r="T984">
        <v>148</v>
      </c>
      <c r="U984" t="s">
        <v>37</v>
      </c>
      <c r="V984" t="s">
        <v>38</v>
      </c>
      <c r="W984" t="s">
        <v>39</v>
      </c>
      <c r="X984">
        <v>50000000</v>
      </c>
      <c r="Y984">
        <v>1990</v>
      </c>
      <c r="Z984">
        <v>823</v>
      </c>
      <c r="AA984">
        <v>6.3</v>
      </c>
      <c r="AB984">
        <v>1.85</v>
      </c>
      <c r="AC984">
        <v>0</v>
      </c>
    </row>
    <row r="985" spans="1:29">
      <c r="A985" t="s">
        <v>28</v>
      </c>
      <c r="C985" t="s">
        <v>4950</v>
      </c>
      <c r="D985">
        <v>276</v>
      </c>
      <c r="E985">
        <v>141</v>
      </c>
      <c r="F985">
        <v>71</v>
      </c>
      <c r="G985">
        <v>3000</v>
      </c>
      <c r="H985" t="s">
        <v>1689</v>
      </c>
      <c r="I985">
        <v>21000</v>
      </c>
      <c r="J985">
        <v>47105085</v>
      </c>
      <c r="K985" t="s">
        <v>1935</v>
      </c>
      <c r="L985" t="s">
        <v>97</v>
      </c>
      <c r="M985" t="s">
        <v>5256</v>
      </c>
      <c r="N985">
        <v>136973</v>
      </c>
      <c r="O985">
        <v>30183</v>
      </c>
      <c r="P985" t="s">
        <v>4517</v>
      </c>
      <c r="Q985">
        <v>1</v>
      </c>
      <c r="R985" t="s">
        <v>5257</v>
      </c>
      <c r="S985" t="s">
        <v>5258</v>
      </c>
      <c r="T985">
        <v>275</v>
      </c>
      <c r="U985" t="s">
        <v>37</v>
      </c>
      <c r="V985" t="s">
        <v>38</v>
      </c>
      <c r="W985" t="s">
        <v>585</v>
      </c>
      <c r="X985">
        <v>50000000</v>
      </c>
      <c r="Y985">
        <v>2014</v>
      </c>
      <c r="Z985">
        <v>3000</v>
      </c>
      <c r="AA985">
        <v>7.4</v>
      </c>
      <c r="AB985">
        <v>2.35</v>
      </c>
      <c r="AC985">
        <v>47000</v>
      </c>
    </row>
    <row r="986" spans="1:29">
      <c r="A986" t="s">
        <v>28</v>
      </c>
      <c r="C986" t="s">
        <v>2565</v>
      </c>
      <c r="D986">
        <v>93</v>
      </c>
      <c r="E986">
        <v>124</v>
      </c>
      <c r="F986">
        <v>75</v>
      </c>
      <c r="G986">
        <v>258</v>
      </c>
      <c r="H986" t="s">
        <v>4698</v>
      </c>
      <c r="I986">
        <v>294</v>
      </c>
      <c r="J986">
        <v>41256277</v>
      </c>
      <c r="K986" t="s">
        <v>59</v>
      </c>
      <c r="L986" t="s">
        <v>854</v>
      </c>
      <c r="M986" t="s">
        <v>5259</v>
      </c>
      <c r="N986">
        <v>46451</v>
      </c>
      <c r="O986">
        <v>1289</v>
      </c>
      <c r="P986" t="s">
        <v>5260</v>
      </c>
      <c r="Q986">
        <v>2</v>
      </c>
      <c r="R986" t="s">
        <v>5261</v>
      </c>
      <c r="S986" t="s">
        <v>5262</v>
      </c>
      <c r="T986">
        <v>156</v>
      </c>
      <c r="U986" t="s">
        <v>37</v>
      </c>
      <c r="V986" t="s">
        <v>38</v>
      </c>
      <c r="W986" t="s">
        <v>585</v>
      </c>
      <c r="X986">
        <v>50000000</v>
      </c>
      <c r="Y986">
        <v>1997</v>
      </c>
      <c r="Z986">
        <v>273</v>
      </c>
      <c r="AA986">
        <v>5.9</v>
      </c>
      <c r="AB986">
        <v>2.35</v>
      </c>
      <c r="AC986">
        <v>0</v>
      </c>
    </row>
    <row r="987" spans="1:29">
      <c r="A987" t="s">
        <v>28</v>
      </c>
      <c r="C987" t="s">
        <v>5263</v>
      </c>
      <c r="D987">
        <v>191</v>
      </c>
      <c r="E987">
        <v>98</v>
      </c>
      <c r="F987">
        <v>38</v>
      </c>
      <c r="G987">
        <v>706</v>
      </c>
      <c r="H987" t="s">
        <v>206</v>
      </c>
      <c r="I987">
        <v>14000</v>
      </c>
      <c r="J987">
        <v>50740078</v>
      </c>
      <c r="K987" t="s">
        <v>2208</v>
      </c>
      <c r="L987" t="s">
        <v>1972</v>
      </c>
      <c r="M987" t="s">
        <v>5264</v>
      </c>
      <c r="N987">
        <v>151580</v>
      </c>
      <c r="O987">
        <v>16791</v>
      </c>
      <c r="P987" t="s">
        <v>5265</v>
      </c>
      <c r="Q987">
        <v>1</v>
      </c>
      <c r="R987" t="s">
        <v>5266</v>
      </c>
      <c r="S987" t="s">
        <v>5267</v>
      </c>
      <c r="T987">
        <v>672</v>
      </c>
      <c r="U987" t="s">
        <v>37</v>
      </c>
      <c r="V987" t="s">
        <v>767</v>
      </c>
      <c r="W987" t="s">
        <v>585</v>
      </c>
      <c r="X987">
        <v>45000000</v>
      </c>
      <c r="Y987">
        <v>2004</v>
      </c>
      <c r="Z987">
        <v>919</v>
      </c>
      <c r="AA987">
        <v>6.2</v>
      </c>
      <c r="AB987">
        <v>2.35</v>
      </c>
      <c r="AC987">
        <v>0</v>
      </c>
    </row>
    <row r="988" spans="1:29">
      <c r="A988" t="s">
        <v>28</v>
      </c>
      <c r="C988" t="s">
        <v>5268</v>
      </c>
      <c r="D988">
        <v>143</v>
      </c>
      <c r="E988">
        <v>108</v>
      </c>
      <c r="F988">
        <v>17</v>
      </c>
      <c r="G988">
        <v>186</v>
      </c>
      <c r="H988" t="s">
        <v>393</v>
      </c>
      <c r="I988">
        <v>14000</v>
      </c>
      <c r="J988">
        <v>40203020</v>
      </c>
      <c r="K988" t="s">
        <v>1415</v>
      </c>
      <c r="L988" t="s">
        <v>436</v>
      </c>
      <c r="M988" t="s">
        <v>5269</v>
      </c>
      <c r="N988">
        <v>74315</v>
      </c>
      <c r="O988">
        <v>15634</v>
      </c>
      <c r="P988" t="s">
        <v>5270</v>
      </c>
      <c r="Q988">
        <v>1</v>
      </c>
      <c r="R988" t="s">
        <v>5271</v>
      </c>
      <c r="S988" t="s">
        <v>5272</v>
      </c>
      <c r="T988">
        <v>259</v>
      </c>
      <c r="U988" t="s">
        <v>37</v>
      </c>
      <c r="V988" t="s">
        <v>56</v>
      </c>
      <c r="W988" t="s">
        <v>585</v>
      </c>
      <c r="X988">
        <v>40000000</v>
      </c>
      <c r="Y988">
        <v>2004</v>
      </c>
      <c r="Z988">
        <v>1000</v>
      </c>
      <c r="AA988">
        <v>5.9</v>
      </c>
      <c r="AB988">
        <v>2.35</v>
      </c>
      <c r="AC988">
        <v>0</v>
      </c>
    </row>
    <row r="989" spans="1:29">
      <c r="A989" t="s">
        <v>28</v>
      </c>
      <c r="C989" t="s">
        <v>5273</v>
      </c>
      <c r="D989">
        <v>124</v>
      </c>
      <c r="E989">
        <v>114</v>
      </c>
      <c r="F989">
        <v>73</v>
      </c>
      <c r="G989">
        <v>323</v>
      </c>
      <c r="H989" t="s">
        <v>2232</v>
      </c>
      <c r="I989">
        <v>18000</v>
      </c>
      <c r="J989">
        <v>40905277</v>
      </c>
      <c r="K989" t="s">
        <v>5274</v>
      </c>
      <c r="L989" t="s">
        <v>1727</v>
      </c>
      <c r="M989" t="s">
        <v>5275</v>
      </c>
      <c r="N989">
        <v>45895</v>
      </c>
      <c r="O989">
        <v>19739</v>
      </c>
      <c r="P989" t="s">
        <v>5276</v>
      </c>
      <c r="Q989">
        <v>3</v>
      </c>
      <c r="R989" t="s">
        <v>5277</v>
      </c>
      <c r="S989" t="s">
        <v>5278</v>
      </c>
      <c r="T989">
        <v>157</v>
      </c>
      <c r="U989" t="s">
        <v>37</v>
      </c>
      <c r="V989" t="s">
        <v>38</v>
      </c>
      <c r="W989" t="s">
        <v>585</v>
      </c>
      <c r="X989">
        <v>50000000</v>
      </c>
      <c r="Y989">
        <v>2003</v>
      </c>
      <c r="Z989">
        <v>886</v>
      </c>
      <c r="AA989">
        <v>6.5</v>
      </c>
      <c r="AB989">
        <v>2.35</v>
      </c>
      <c r="AC989">
        <v>1000</v>
      </c>
    </row>
    <row r="990" spans="1:29">
      <c r="A990" t="s">
        <v>28</v>
      </c>
      <c r="C990" t="s">
        <v>5279</v>
      </c>
      <c r="D990">
        <v>47</v>
      </c>
      <c r="E990">
        <v>101</v>
      </c>
      <c r="F990">
        <v>0</v>
      </c>
      <c r="G990">
        <v>158</v>
      </c>
      <c r="H990" t="s">
        <v>5280</v>
      </c>
      <c r="I990">
        <v>854</v>
      </c>
      <c r="J990">
        <v>38590500</v>
      </c>
      <c r="K990" t="s">
        <v>50</v>
      </c>
      <c r="L990" t="s">
        <v>3196</v>
      </c>
      <c r="M990" t="s">
        <v>5281</v>
      </c>
      <c r="N990">
        <v>17997</v>
      </c>
      <c r="O990">
        <v>1860</v>
      </c>
      <c r="P990" t="s">
        <v>5282</v>
      </c>
      <c r="Q990">
        <v>1</v>
      </c>
      <c r="R990" t="s">
        <v>5283</v>
      </c>
      <c r="S990" t="s">
        <v>5284</v>
      </c>
      <c r="T990">
        <v>140</v>
      </c>
      <c r="U990" t="s">
        <v>37</v>
      </c>
      <c r="V990" t="s">
        <v>38</v>
      </c>
      <c r="W990" t="s">
        <v>585</v>
      </c>
      <c r="X990">
        <v>50000000</v>
      </c>
      <c r="Y990">
        <v>1994</v>
      </c>
      <c r="Z990">
        <v>643</v>
      </c>
      <c r="AA990">
        <v>4.4000000000000004</v>
      </c>
      <c r="AB990">
        <v>2.35</v>
      </c>
      <c r="AC990">
        <v>812</v>
      </c>
    </row>
    <row r="991" spans="1:29">
      <c r="A991" t="s">
        <v>28</v>
      </c>
      <c r="C991" t="s">
        <v>4903</v>
      </c>
      <c r="D991">
        <v>66</v>
      </c>
      <c r="E991">
        <v>93</v>
      </c>
      <c r="F991">
        <v>0</v>
      </c>
      <c r="G991">
        <v>717</v>
      </c>
      <c r="H991" t="s">
        <v>1980</v>
      </c>
      <c r="I991">
        <v>12000</v>
      </c>
      <c r="J991">
        <v>39177541</v>
      </c>
      <c r="K991" t="s">
        <v>148</v>
      </c>
      <c r="L991" t="s">
        <v>1107</v>
      </c>
      <c r="M991" t="s">
        <v>5285</v>
      </c>
      <c r="N991">
        <v>20310</v>
      </c>
      <c r="O991">
        <v>14899</v>
      </c>
      <c r="P991" t="s">
        <v>5286</v>
      </c>
      <c r="Q991">
        <v>1</v>
      </c>
      <c r="R991" t="s">
        <v>5287</v>
      </c>
      <c r="S991" t="s">
        <v>5288</v>
      </c>
      <c r="T991">
        <v>177</v>
      </c>
      <c r="U991" t="s">
        <v>37</v>
      </c>
      <c r="V991" t="s">
        <v>38</v>
      </c>
      <c r="W991" t="s">
        <v>95</v>
      </c>
      <c r="X991">
        <v>50000000</v>
      </c>
      <c r="Y991">
        <v>2005</v>
      </c>
      <c r="Z991">
        <v>722</v>
      </c>
      <c r="AA991">
        <v>3.5</v>
      </c>
      <c r="AB991">
        <v>1.85</v>
      </c>
      <c r="AC991">
        <v>0</v>
      </c>
    </row>
    <row r="992" spans="1:29">
      <c r="A992" t="s">
        <v>28</v>
      </c>
      <c r="C992" t="s">
        <v>5289</v>
      </c>
      <c r="D992">
        <v>118</v>
      </c>
      <c r="E992">
        <v>119</v>
      </c>
      <c r="F992">
        <v>0</v>
      </c>
      <c r="G992">
        <v>39</v>
      </c>
      <c r="H992" t="s">
        <v>5290</v>
      </c>
      <c r="I992">
        <v>29000</v>
      </c>
      <c r="J992">
        <v>39778599</v>
      </c>
      <c r="K992" t="s">
        <v>1826</v>
      </c>
      <c r="L992" t="s">
        <v>215</v>
      </c>
      <c r="M992" t="s">
        <v>5291</v>
      </c>
      <c r="N992">
        <v>176169</v>
      </c>
      <c r="O992">
        <v>29461</v>
      </c>
      <c r="P992" t="s">
        <v>5292</v>
      </c>
      <c r="Q992">
        <v>0</v>
      </c>
      <c r="R992" t="s">
        <v>5293</v>
      </c>
      <c r="S992" t="s">
        <v>5294</v>
      </c>
      <c r="T992">
        <v>548</v>
      </c>
      <c r="U992" t="s">
        <v>37</v>
      </c>
      <c r="V992" t="s">
        <v>38</v>
      </c>
      <c r="W992" t="s">
        <v>585</v>
      </c>
      <c r="X992">
        <v>50000000</v>
      </c>
      <c r="Y992">
        <v>2000</v>
      </c>
      <c r="Z992">
        <v>414</v>
      </c>
      <c r="AA992">
        <v>6.6</v>
      </c>
      <c r="AB992">
        <v>2.35</v>
      </c>
      <c r="AC992">
        <v>0</v>
      </c>
    </row>
    <row r="993" spans="1:29">
      <c r="A993" t="s">
        <v>28</v>
      </c>
      <c r="C993" t="s">
        <v>3303</v>
      </c>
      <c r="D993">
        <v>93</v>
      </c>
      <c r="E993">
        <v>119</v>
      </c>
      <c r="F993">
        <v>0</v>
      </c>
      <c r="G993">
        <v>434</v>
      </c>
      <c r="H993" t="s">
        <v>1923</v>
      </c>
      <c r="I993">
        <v>627</v>
      </c>
      <c r="J993">
        <v>37486138</v>
      </c>
      <c r="K993" t="s">
        <v>1415</v>
      </c>
      <c r="L993" t="s">
        <v>2093</v>
      </c>
      <c r="M993" t="s">
        <v>5295</v>
      </c>
      <c r="N993">
        <v>30890</v>
      </c>
      <c r="O993">
        <v>2052</v>
      </c>
      <c r="P993" t="s">
        <v>1641</v>
      </c>
      <c r="Q993">
        <v>1</v>
      </c>
      <c r="R993" t="s">
        <v>5296</v>
      </c>
      <c r="S993" t="s">
        <v>5297</v>
      </c>
      <c r="T993">
        <v>106</v>
      </c>
      <c r="U993" t="s">
        <v>37</v>
      </c>
      <c r="V993" t="s">
        <v>38</v>
      </c>
      <c r="W993" t="s">
        <v>39</v>
      </c>
      <c r="X993">
        <v>50000000</v>
      </c>
      <c r="Y993">
        <v>2004</v>
      </c>
      <c r="Z993">
        <v>508</v>
      </c>
      <c r="AA993">
        <v>6</v>
      </c>
      <c r="AB993">
        <v>1.85</v>
      </c>
      <c r="AC993">
        <v>718</v>
      </c>
    </row>
    <row r="994" spans="1:29">
      <c r="A994" t="s">
        <v>28</v>
      </c>
      <c r="C994" t="s">
        <v>5139</v>
      </c>
      <c r="D994">
        <v>235</v>
      </c>
      <c r="E994">
        <v>99</v>
      </c>
      <c r="F994">
        <v>160</v>
      </c>
      <c r="G994">
        <v>72</v>
      </c>
      <c r="H994" t="s">
        <v>5298</v>
      </c>
      <c r="I994">
        <v>330</v>
      </c>
      <c r="J994">
        <v>38105077</v>
      </c>
      <c r="K994" t="s">
        <v>334</v>
      </c>
      <c r="L994" t="s">
        <v>5299</v>
      </c>
      <c r="M994" t="s">
        <v>5300</v>
      </c>
      <c r="N994">
        <v>58349</v>
      </c>
      <c r="O994">
        <v>701</v>
      </c>
      <c r="P994" t="s">
        <v>5301</v>
      </c>
      <c r="Q994">
        <v>0</v>
      </c>
      <c r="R994" t="s">
        <v>5302</v>
      </c>
      <c r="S994" t="s">
        <v>5303</v>
      </c>
      <c r="T994">
        <v>194</v>
      </c>
      <c r="U994" t="s">
        <v>37</v>
      </c>
      <c r="V994" t="s">
        <v>38</v>
      </c>
      <c r="W994" t="s">
        <v>585</v>
      </c>
      <c r="X994">
        <v>40000000</v>
      </c>
      <c r="Y994">
        <v>2009</v>
      </c>
      <c r="Z994">
        <v>119</v>
      </c>
      <c r="AA994">
        <v>6.4</v>
      </c>
      <c r="AB994">
        <v>2.35</v>
      </c>
      <c r="AC994">
        <v>0</v>
      </c>
    </row>
    <row r="995" spans="1:29">
      <c r="A995" t="s">
        <v>28</v>
      </c>
      <c r="C995" t="s">
        <v>79</v>
      </c>
      <c r="D995">
        <v>113</v>
      </c>
      <c r="E995">
        <v>137</v>
      </c>
      <c r="F995">
        <v>0</v>
      </c>
      <c r="G995">
        <v>432</v>
      </c>
      <c r="H995" t="s">
        <v>1639</v>
      </c>
      <c r="I995">
        <v>24000</v>
      </c>
      <c r="J995">
        <v>35168395</v>
      </c>
      <c r="K995" t="s">
        <v>4915</v>
      </c>
      <c r="L995" t="s">
        <v>82</v>
      </c>
      <c r="M995" t="s">
        <v>5304</v>
      </c>
      <c r="N995">
        <v>26034</v>
      </c>
      <c r="O995">
        <v>25469</v>
      </c>
      <c r="P995" t="s">
        <v>5305</v>
      </c>
      <c r="Q995">
        <v>0</v>
      </c>
      <c r="R995" t="s">
        <v>5306</v>
      </c>
      <c r="S995" t="s">
        <v>5307</v>
      </c>
      <c r="T995">
        <v>226</v>
      </c>
      <c r="U995" t="s">
        <v>37</v>
      </c>
      <c r="V995" t="s">
        <v>38</v>
      </c>
      <c r="W995" t="s">
        <v>39</v>
      </c>
      <c r="X995">
        <v>50000000</v>
      </c>
      <c r="Y995">
        <v>1999</v>
      </c>
      <c r="Z995">
        <v>743</v>
      </c>
      <c r="AA995">
        <v>6.5</v>
      </c>
      <c r="AB995">
        <v>2.35</v>
      </c>
      <c r="AC995">
        <v>0</v>
      </c>
    </row>
    <row r="996" spans="1:29">
      <c r="A996" t="s">
        <v>28</v>
      </c>
      <c r="D996">
        <v>14</v>
      </c>
      <c r="E996">
        <v>105</v>
      </c>
      <c r="G996">
        <v>5</v>
      </c>
      <c r="H996" t="s">
        <v>5308</v>
      </c>
      <c r="I996">
        <v>325</v>
      </c>
      <c r="K996" t="s">
        <v>3082</v>
      </c>
      <c r="L996" t="s">
        <v>5309</v>
      </c>
      <c r="M996" t="s">
        <v>5310</v>
      </c>
      <c r="N996">
        <v>4438</v>
      </c>
      <c r="O996">
        <v>344</v>
      </c>
      <c r="P996" t="s">
        <v>5311</v>
      </c>
      <c r="Q996">
        <v>1</v>
      </c>
      <c r="R996" t="s">
        <v>5312</v>
      </c>
      <c r="S996" t="s">
        <v>5313</v>
      </c>
      <c r="T996">
        <v>33</v>
      </c>
      <c r="U996" t="s">
        <v>37</v>
      </c>
      <c r="V996" t="s">
        <v>56</v>
      </c>
      <c r="Z996">
        <v>7</v>
      </c>
      <c r="AA996">
        <v>7.8</v>
      </c>
      <c r="AB996">
        <v>1.33</v>
      </c>
      <c r="AC996">
        <v>361</v>
      </c>
    </row>
    <row r="997" spans="1:29">
      <c r="A997" t="s">
        <v>28</v>
      </c>
      <c r="C997" t="s">
        <v>5314</v>
      </c>
      <c r="D997">
        <v>51</v>
      </c>
      <c r="E997">
        <v>117</v>
      </c>
      <c r="F997">
        <v>31</v>
      </c>
      <c r="G997">
        <v>210</v>
      </c>
      <c r="H997" t="s">
        <v>5315</v>
      </c>
      <c r="I997">
        <v>2000</v>
      </c>
      <c r="J997">
        <v>32800000</v>
      </c>
      <c r="K997" t="s">
        <v>5316</v>
      </c>
      <c r="L997" t="s">
        <v>1375</v>
      </c>
      <c r="M997" t="s">
        <v>5317</v>
      </c>
      <c r="N997">
        <v>34896</v>
      </c>
      <c r="O997">
        <v>3016</v>
      </c>
      <c r="P997" t="s">
        <v>3763</v>
      </c>
      <c r="Q997">
        <v>1</v>
      </c>
      <c r="R997" t="s">
        <v>5318</v>
      </c>
      <c r="S997" t="s">
        <v>5319</v>
      </c>
      <c r="T997">
        <v>118</v>
      </c>
      <c r="U997" t="s">
        <v>37</v>
      </c>
      <c r="V997" t="s">
        <v>38</v>
      </c>
      <c r="W997" t="s">
        <v>585</v>
      </c>
      <c r="X997">
        <v>40000000</v>
      </c>
      <c r="Y997">
        <v>1996</v>
      </c>
      <c r="Z997">
        <v>472</v>
      </c>
      <c r="AA997">
        <v>4.3</v>
      </c>
      <c r="AB997">
        <v>1.85</v>
      </c>
      <c r="AC997">
        <v>877</v>
      </c>
    </row>
    <row r="998" spans="1:29">
      <c r="A998" t="s">
        <v>28</v>
      </c>
      <c r="C998" t="s">
        <v>4673</v>
      </c>
      <c r="D998">
        <v>98</v>
      </c>
      <c r="E998">
        <v>87</v>
      </c>
      <c r="F998">
        <v>9</v>
      </c>
      <c r="G998">
        <v>1000</v>
      </c>
      <c r="H998" t="s">
        <v>234</v>
      </c>
      <c r="I998">
        <v>15000</v>
      </c>
      <c r="J998">
        <v>33643461</v>
      </c>
      <c r="K998" t="s">
        <v>3057</v>
      </c>
      <c r="L998" t="s">
        <v>182</v>
      </c>
      <c r="M998" t="s">
        <v>5320</v>
      </c>
      <c r="N998">
        <v>11257</v>
      </c>
      <c r="O998">
        <v>20061</v>
      </c>
      <c r="P998" t="s">
        <v>813</v>
      </c>
      <c r="Q998">
        <v>0</v>
      </c>
      <c r="R998" t="s">
        <v>5321</v>
      </c>
      <c r="S998" t="s">
        <v>5322</v>
      </c>
      <c r="T998">
        <v>65</v>
      </c>
      <c r="U998" t="s">
        <v>37</v>
      </c>
      <c r="V998" t="s">
        <v>38</v>
      </c>
      <c r="W998" t="s">
        <v>95</v>
      </c>
      <c r="X998">
        <v>50000000</v>
      </c>
      <c r="Y998">
        <v>2010</v>
      </c>
      <c r="Z998">
        <v>2000</v>
      </c>
      <c r="AA998">
        <v>4.2</v>
      </c>
      <c r="AB998">
        <v>2.35</v>
      </c>
      <c r="AC998">
        <v>0</v>
      </c>
    </row>
    <row r="999" spans="1:29">
      <c r="A999" t="s">
        <v>28</v>
      </c>
      <c r="C999" t="s">
        <v>3694</v>
      </c>
      <c r="D999">
        <v>315</v>
      </c>
      <c r="E999">
        <v>129</v>
      </c>
      <c r="F999">
        <v>16000</v>
      </c>
      <c r="G999">
        <v>447</v>
      </c>
      <c r="H999" t="s">
        <v>5323</v>
      </c>
      <c r="I999">
        <v>13000</v>
      </c>
      <c r="J999">
        <v>32741596</v>
      </c>
      <c r="K999" t="s">
        <v>5324</v>
      </c>
      <c r="L999" t="s">
        <v>1157</v>
      </c>
      <c r="M999" t="s">
        <v>5325</v>
      </c>
      <c r="N999">
        <v>80140</v>
      </c>
      <c r="O999">
        <v>14344</v>
      </c>
      <c r="P999" t="s">
        <v>1630</v>
      </c>
      <c r="Q999">
        <v>0</v>
      </c>
      <c r="R999" t="s">
        <v>5326</v>
      </c>
      <c r="S999" t="s">
        <v>5327</v>
      </c>
      <c r="T999">
        <v>323</v>
      </c>
      <c r="U999" t="s">
        <v>37</v>
      </c>
      <c r="V999" t="s">
        <v>38</v>
      </c>
      <c r="W999" t="s">
        <v>39</v>
      </c>
      <c r="X999">
        <v>50000000</v>
      </c>
      <c r="Y999">
        <v>2010</v>
      </c>
      <c r="Z999">
        <v>563</v>
      </c>
      <c r="AA999">
        <v>6.5</v>
      </c>
      <c r="AB999">
        <v>2.35</v>
      </c>
      <c r="AC999">
        <v>16000</v>
      </c>
    </row>
    <row r="1000" spans="1:29">
      <c r="A1000" t="s">
        <v>28</v>
      </c>
      <c r="C1000" t="s">
        <v>5328</v>
      </c>
      <c r="D1000">
        <v>136</v>
      </c>
      <c r="E1000">
        <v>115</v>
      </c>
      <c r="F1000">
        <v>58</v>
      </c>
      <c r="G1000">
        <v>401</v>
      </c>
      <c r="H1000" t="s">
        <v>4528</v>
      </c>
      <c r="I1000">
        <v>33000</v>
      </c>
      <c r="J1000">
        <v>31874869</v>
      </c>
      <c r="K1000" t="s">
        <v>2215</v>
      </c>
      <c r="L1000" t="s">
        <v>4213</v>
      </c>
      <c r="M1000" t="s">
        <v>5329</v>
      </c>
      <c r="N1000">
        <v>43574</v>
      </c>
      <c r="O1000">
        <v>34606</v>
      </c>
      <c r="P1000" t="s">
        <v>5330</v>
      </c>
      <c r="Q1000">
        <v>0</v>
      </c>
      <c r="R1000" t="s">
        <v>5331</v>
      </c>
      <c r="S1000" t="s">
        <v>5332</v>
      </c>
      <c r="T1000">
        <v>302</v>
      </c>
      <c r="U1000" t="s">
        <v>37</v>
      </c>
      <c r="V1000" t="s">
        <v>38</v>
      </c>
      <c r="W1000" t="s">
        <v>585</v>
      </c>
      <c r="X1000">
        <v>50000000</v>
      </c>
      <c r="Y1000">
        <v>2002</v>
      </c>
      <c r="Z1000">
        <v>455</v>
      </c>
      <c r="AA1000">
        <v>6.1</v>
      </c>
      <c r="AB1000">
        <v>1.85</v>
      </c>
      <c r="AC1000">
        <v>0</v>
      </c>
    </row>
    <row r="1001" spans="1:29">
      <c r="A1001" t="s">
        <v>747</v>
      </c>
      <c r="C1001" t="s">
        <v>1058</v>
      </c>
      <c r="D1001">
        <v>61</v>
      </c>
      <c r="E1001">
        <v>132</v>
      </c>
      <c r="F1001">
        <v>503</v>
      </c>
      <c r="G1001">
        <v>282</v>
      </c>
      <c r="H1001" t="s">
        <v>1784</v>
      </c>
      <c r="I1001">
        <v>45000</v>
      </c>
      <c r="J1001">
        <v>30306268</v>
      </c>
      <c r="K1001" t="s">
        <v>334</v>
      </c>
      <c r="L1001" t="s">
        <v>5333</v>
      </c>
      <c r="M1001" t="s">
        <v>5334</v>
      </c>
      <c r="N1001">
        <v>62981</v>
      </c>
      <c r="O1001">
        <v>58528</v>
      </c>
      <c r="P1001" t="s">
        <v>5335</v>
      </c>
      <c r="Q1001">
        <v>0</v>
      </c>
      <c r="R1001" t="s">
        <v>5336</v>
      </c>
      <c r="S1001" t="s">
        <v>5337</v>
      </c>
      <c r="T1001">
        <v>84</v>
      </c>
      <c r="U1001" t="s">
        <v>37</v>
      </c>
      <c r="V1001" t="s">
        <v>1465</v>
      </c>
      <c r="W1001" t="s">
        <v>585</v>
      </c>
      <c r="X1001">
        <v>50000000</v>
      </c>
      <c r="Y1001">
        <v>1995</v>
      </c>
      <c r="Z1001">
        <v>13000</v>
      </c>
      <c r="AA1001">
        <v>6.3</v>
      </c>
      <c r="AB1001">
        <v>1.85</v>
      </c>
      <c r="AC1001">
        <v>0</v>
      </c>
    </row>
    <row r="1002" spans="1:29">
      <c r="A1002" t="s">
        <v>28</v>
      </c>
      <c r="C1002" t="s">
        <v>5338</v>
      </c>
      <c r="D1002">
        <v>209</v>
      </c>
      <c r="E1002">
        <v>131</v>
      </c>
      <c r="F1002">
        <v>73</v>
      </c>
      <c r="G1002">
        <v>163</v>
      </c>
      <c r="H1002" t="s">
        <v>5339</v>
      </c>
      <c r="I1002">
        <v>879</v>
      </c>
      <c r="J1002">
        <v>27667947</v>
      </c>
      <c r="K1002" t="s">
        <v>2125</v>
      </c>
      <c r="L1002" t="s">
        <v>2412</v>
      </c>
      <c r="M1002" t="s">
        <v>5340</v>
      </c>
      <c r="N1002">
        <v>86374</v>
      </c>
      <c r="O1002">
        <v>1344</v>
      </c>
      <c r="P1002" t="s">
        <v>5341</v>
      </c>
      <c r="Q1002">
        <v>0</v>
      </c>
      <c r="R1002" t="s">
        <v>5342</v>
      </c>
      <c r="S1002" t="s">
        <v>5343</v>
      </c>
      <c r="T1002">
        <v>392</v>
      </c>
      <c r="U1002" t="s">
        <v>37</v>
      </c>
      <c r="V1002" t="s">
        <v>56</v>
      </c>
      <c r="W1002" t="s">
        <v>585</v>
      </c>
      <c r="X1002">
        <v>50000000</v>
      </c>
      <c r="Y1002">
        <v>2007</v>
      </c>
      <c r="Z1002">
        <v>184</v>
      </c>
      <c r="AA1002">
        <v>6.2</v>
      </c>
      <c r="AB1002">
        <v>2.35</v>
      </c>
      <c r="AC1002">
        <v>3000</v>
      </c>
    </row>
    <row r="1003" spans="1:29">
      <c r="A1003" t="s">
        <v>28</v>
      </c>
      <c r="C1003" t="s">
        <v>3891</v>
      </c>
      <c r="D1003">
        <v>99</v>
      </c>
      <c r="E1003">
        <v>95</v>
      </c>
      <c r="F1003">
        <v>0</v>
      </c>
      <c r="G1003">
        <v>323</v>
      </c>
      <c r="H1003" t="s">
        <v>5344</v>
      </c>
      <c r="I1003">
        <v>13000</v>
      </c>
      <c r="J1003">
        <v>27067160</v>
      </c>
      <c r="K1003" t="s">
        <v>1415</v>
      </c>
      <c r="L1003" t="s">
        <v>977</v>
      </c>
      <c r="M1003" t="s">
        <v>5345</v>
      </c>
      <c r="N1003">
        <v>18404</v>
      </c>
      <c r="O1003">
        <v>14706</v>
      </c>
      <c r="P1003" t="s">
        <v>5346</v>
      </c>
      <c r="Q1003">
        <v>1</v>
      </c>
      <c r="R1003" t="s">
        <v>5347</v>
      </c>
      <c r="S1003" t="s">
        <v>5348</v>
      </c>
      <c r="T1003">
        <v>150</v>
      </c>
      <c r="U1003" t="s">
        <v>37</v>
      </c>
      <c r="V1003" t="s">
        <v>38</v>
      </c>
      <c r="W1003" t="s">
        <v>585</v>
      </c>
      <c r="X1003">
        <v>50000000</v>
      </c>
      <c r="Y1003">
        <v>1999</v>
      </c>
      <c r="Z1003">
        <v>559</v>
      </c>
      <c r="AA1003">
        <v>5.9</v>
      </c>
      <c r="AB1003">
        <v>1.85</v>
      </c>
      <c r="AC1003">
        <v>0</v>
      </c>
    </row>
    <row r="1004" spans="1:29">
      <c r="A1004" t="s">
        <v>28</v>
      </c>
      <c r="C1004" t="s">
        <v>5349</v>
      </c>
      <c r="D1004">
        <v>298</v>
      </c>
      <c r="E1004">
        <v>125</v>
      </c>
      <c r="F1004">
        <v>487</v>
      </c>
      <c r="G1004">
        <v>201</v>
      </c>
      <c r="H1004" t="s">
        <v>5096</v>
      </c>
      <c r="I1004">
        <v>430</v>
      </c>
      <c r="J1004">
        <v>26616999</v>
      </c>
      <c r="K1004" t="s">
        <v>1675</v>
      </c>
      <c r="L1004" t="s">
        <v>5350</v>
      </c>
      <c r="M1004" t="s">
        <v>5351</v>
      </c>
      <c r="N1004">
        <v>92461</v>
      </c>
      <c r="O1004">
        <v>1300</v>
      </c>
      <c r="P1004" t="s">
        <v>5352</v>
      </c>
      <c r="Q1004">
        <v>3</v>
      </c>
      <c r="R1004" t="s">
        <v>5353</v>
      </c>
      <c r="S1004" t="s">
        <v>5354</v>
      </c>
      <c r="T1004">
        <v>347</v>
      </c>
      <c r="U1004" t="s">
        <v>37</v>
      </c>
      <c r="V1004" t="s">
        <v>38</v>
      </c>
      <c r="W1004" t="s">
        <v>39</v>
      </c>
      <c r="X1004">
        <v>40000000</v>
      </c>
      <c r="Y1004">
        <v>2013</v>
      </c>
      <c r="Z1004">
        <v>329</v>
      </c>
      <c r="AA1004">
        <v>5.9</v>
      </c>
      <c r="AB1004">
        <v>2.35</v>
      </c>
      <c r="AC1004">
        <v>43000</v>
      </c>
    </row>
    <row r="1005" spans="1:29">
      <c r="A1005" t="s">
        <v>28</v>
      </c>
      <c r="C1005" t="s">
        <v>1311</v>
      </c>
      <c r="D1005">
        <v>131</v>
      </c>
      <c r="E1005">
        <v>98</v>
      </c>
      <c r="F1005">
        <v>323</v>
      </c>
      <c r="G1005">
        <v>511</v>
      </c>
      <c r="H1005" t="s">
        <v>5355</v>
      </c>
      <c r="I1005">
        <v>933</v>
      </c>
      <c r="J1005">
        <v>26536120</v>
      </c>
      <c r="K1005" t="s">
        <v>1120</v>
      </c>
      <c r="L1005" t="s">
        <v>1692</v>
      </c>
      <c r="M1005" t="s">
        <v>5356</v>
      </c>
      <c r="N1005">
        <v>49926</v>
      </c>
      <c r="O1005">
        <v>3357</v>
      </c>
      <c r="P1005" t="s">
        <v>5357</v>
      </c>
      <c r="Q1005">
        <v>0</v>
      </c>
      <c r="R1005" t="s">
        <v>5358</v>
      </c>
      <c r="S1005" t="s">
        <v>5359</v>
      </c>
      <c r="T1005">
        <v>286</v>
      </c>
      <c r="U1005" t="s">
        <v>37</v>
      </c>
      <c r="V1005" t="s">
        <v>767</v>
      </c>
      <c r="W1005" t="s">
        <v>585</v>
      </c>
      <c r="X1005">
        <v>50000000</v>
      </c>
      <c r="Y1005">
        <v>2003</v>
      </c>
      <c r="Z1005">
        <v>631</v>
      </c>
      <c r="AA1005">
        <v>6.5</v>
      </c>
      <c r="AB1005">
        <v>2.35</v>
      </c>
      <c r="AC1005">
        <v>0</v>
      </c>
    </row>
    <row r="1006" spans="1:29">
      <c r="A1006" t="s">
        <v>28</v>
      </c>
      <c r="C1006" t="s">
        <v>3694</v>
      </c>
      <c r="D1006">
        <v>146</v>
      </c>
      <c r="E1006">
        <v>110</v>
      </c>
      <c r="F1006">
        <v>16000</v>
      </c>
      <c r="G1006">
        <v>581</v>
      </c>
      <c r="H1006" t="s">
        <v>3980</v>
      </c>
      <c r="I1006">
        <v>16000</v>
      </c>
      <c r="J1006">
        <v>26199517</v>
      </c>
      <c r="K1006" t="s">
        <v>1120</v>
      </c>
      <c r="L1006" t="s">
        <v>3694</v>
      </c>
      <c r="M1006" t="s">
        <v>5360</v>
      </c>
      <c r="N1006">
        <v>34356</v>
      </c>
      <c r="O1006">
        <v>18635</v>
      </c>
      <c r="P1006" t="s">
        <v>5361</v>
      </c>
      <c r="Q1006">
        <v>1</v>
      </c>
      <c r="R1006" t="s">
        <v>5362</v>
      </c>
      <c r="S1006" t="s">
        <v>5363</v>
      </c>
      <c r="T1006">
        <v>260</v>
      </c>
      <c r="U1006" t="s">
        <v>37</v>
      </c>
      <c r="V1006" t="s">
        <v>38</v>
      </c>
      <c r="W1006" t="s">
        <v>585</v>
      </c>
      <c r="X1006">
        <v>50000000</v>
      </c>
      <c r="Y1006">
        <v>2002</v>
      </c>
      <c r="Z1006">
        <v>1000</v>
      </c>
      <c r="AA1006">
        <v>6.4</v>
      </c>
      <c r="AB1006">
        <v>2.35</v>
      </c>
      <c r="AC1006">
        <v>705</v>
      </c>
    </row>
    <row r="1007" spans="1:29">
      <c r="A1007" t="s">
        <v>28</v>
      </c>
      <c r="C1007" t="s">
        <v>1847</v>
      </c>
      <c r="D1007">
        <v>245</v>
      </c>
      <c r="E1007">
        <v>118</v>
      </c>
      <c r="F1007">
        <v>670</v>
      </c>
      <c r="G1007">
        <v>294</v>
      </c>
      <c r="H1007" t="s">
        <v>3123</v>
      </c>
      <c r="I1007">
        <v>6000</v>
      </c>
      <c r="J1007">
        <v>25450527</v>
      </c>
      <c r="K1007" t="s">
        <v>1120</v>
      </c>
      <c r="L1007" t="s">
        <v>208</v>
      </c>
      <c r="M1007" t="s">
        <v>5364</v>
      </c>
      <c r="N1007">
        <v>80196</v>
      </c>
      <c r="O1007">
        <v>7654</v>
      </c>
      <c r="P1007" t="s">
        <v>854</v>
      </c>
      <c r="Q1007">
        <v>0</v>
      </c>
      <c r="R1007" t="s">
        <v>5365</v>
      </c>
      <c r="S1007" t="s">
        <v>5366</v>
      </c>
      <c r="T1007">
        <v>190</v>
      </c>
      <c r="U1007" t="s">
        <v>37</v>
      </c>
      <c r="V1007" t="s">
        <v>38</v>
      </c>
      <c r="W1007" t="s">
        <v>585</v>
      </c>
      <c r="X1007">
        <v>50000000</v>
      </c>
      <c r="Y1007">
        <v>2009</v>
      </c>
      <c r="Z1007">
        <v>450</v>
      </c>
      <c r="AA1007">
        <v>6.5</v>
      </c>
      <c r="AB1007">
        <v>2.35</v>
      </c>
      <c r="AC1007">
        <v>0</v>
      </c>
    </row>
    <row r="1008" spans="1:29">
      <c r="A1008" t="s">
        <v>28</v>
      </c>
      <c r="C1008" t="s">
        <v>5367</v>
      </c>
      <c r="D1008">
        <v>104</v>
      </c>
      <c r="E1008">
        <v>101</v>
      </c>
      <c r="F1008">
        <v>0</v>
      </c>
      <c r="G1008">
        <v>764</v>
      </c>
      <c r="H1008" t="s">
        <v>5368</v>
      </c>
      <c r="I1008">
        <v>12000</v>
      </c>
      <c r="J1008">
        <v>25407250</v>
      </c>
      <c r="K1008" t="s">
        <v>227</v>
      </c>
      <c r="L1008" t="s">
        <v>272</v>
      </c>
      <c r="M1008" t="s">
        <v>5369</v>
      </c>
      <c r="N1008">
        <v>54021</v>
      </c>
      <c r="O1008">
        <v>15935</v>
      </c>
      <c r="P1008" t="s">
        <v>5370</v>
      </c>
      <c r="Q1008">
        <v>0</v>
      </c>
      <c r="R1008" t="s">
        <v>5371</v>
      </c>
      <c r="S1008" t="s">
        <v>5372</v>
      </c>
      <c r="T1008">
        <v>227</v>
      </c>
      <c r="U1008" t="s">
        <v>37</v>
      </c>
      <c r="V1008" t="s">
        <v>38</v>
      </c>
      <c r="W1008" t="s">
        <v>585</v>
      </c>
      <c r="X1008">
        <v>50000000</v>
      </c>
      <c r="Y1008">
        <v>1996</v>
      </c>
      <c r="Z1008">
        <v>898</v>
      </c>
      <c r="AA1008">
        <v>5.7</v>
      </c>
      <c r="AB1008">
        <v>2.35</v>
      </c>
      <c r="AC1008">
        <v>0</v>
      </c>
    </row>
    <row r="1009" spans="1:29">
      <c r="A1009" t="s">
        <v>28</v>
      </c>
      <c r="D1009">
        <v>4</v>
      </c>
      <c r="E1009">
        <v>60</v>
      </c>
      <c r="G1009">
        <v>398</v>
      </c>
      <c r="H1009" t="s">
        <v>5373</v>
      </c>
      <c r="I1009">
        <v>629</v>
      </c>
      <c r="K1009" t="s">
        <v>1924</v>
      </c>
      <c r="L1009" t="s">
        <v>5374</v>
      </c>
      <c r="M1009" t="s">
        <v>5375</v>
      </c>
      <c r="N1009">
        <v>7945</v>
      </c>
      <c r="O1009">
        <v>2758</v>
      </c>
      <c r="P1009" t="s">
        <v>5376</v>
      </c>
      <c r="Q1009">
        <v>2</v>
      </c>
      <c r="S1009" t="s">
        <v>5377</v>
      </c>
      <c r="T1009">
        <v>22</v>
      </c>
      <c r="U1009" t="s">
        <v>37</v>
      </c>
      <c r="V1009" t="s">
        <v>38</v>
      </c>
      <c r="Z1009">
        <v>512</v>
      </c>
      <c r="AA1009">
        <v>7.5</v>
      </c>
      <c r="AB1009">
        <v>16</v>
      </c>
      <c r="AC1009">
        <v>915</v>
      </c>
    </row>
    <row r="1010" spans="1:29">
      <c r="A1010" t="s">
        <v>28</v>
      </c>
      <c r="C1010" t="s">
        <v>604</v>
      </c>
      <c r="D1010">
        <v>162</v>
      </c>
      <c r="E1010">
        <v>90</v>
      </c>
      <c r="F1010">
        <v>663</v>
      </c>
      <c r="G1010">
        <v>521</v>
      </c>
      <c r="H1010" t="s">
        <v>5355</v>
      </c>
      <c r="I1010">
        <v>14000</v>
      </c>
      <c r="J1010">
        <v>23159305</v>
      </c>
      <c r="K1010" t="s">
        <v>613</v>
      </c>
      <c r="L1010" t="s">
        <v>337</v>
      </c>
      <c r="M1010" t="s">
        <v>5378</v>
      </c>
      <c r="N1010">
        <v>128455</v>
      </c>
      <c r="O1010">
        <v>16358</v>
      </c>
      <c r="P1010" t="s">
        <v>5379</v>
      </c>
      <c r="Q1010">
        <v>1</v>
      </c>
      <c r="R1010" t="s">
        <v>5380</v>
      </c>
      <c r="S1010" t="s">
        <v>5381</v>
      </c>
      <c r="T1010">
        <v>514</v>
      </c>
      <c r="U1010" t="s">
        <v>37</v>
      </c>
      <c r="V1010" t="s">
        <v>38</v>
      </c>
      <c r="W1010" t="s">
        <v>95</v>
      </c>
      <c r="X1010">
        <v>70000000</v>
      </c>
      <c r="Y1010">
        <v>1999</v>
      </c>
      <c r="Z1010">
        <v>631</v>
      </c>
      <c r="AA1010">
        <v>8</v>
      </c>
      <c r="AB1010">
        <v>2.35</v>
      </c>
      <c r="AC1010">
        <v>0</v>
      </c>
    </row>
    <row r="1011" spans="1:29">
      <c r="A1011" t="s">
        <v>28</v>
      </c>
      <c r="C1011" t="s">
        <v>5382</v>
      </c>
      <c r="D1011">
        <v>259</v>
      </c>
      <c r="E1011">
        <v>119</v>
      </c>
      <c r="F1011">
        <v>0</v>
      </c>
      <c r="G1011">
        <v>639</v>
      </c>
      <c r="H1011" t="s">
        <v>3980</v>
      </c>
      <c r="I1011">
        <v>13000</v>
      </c>
      <c r="J1011">
        <v>24006726</v>
      </c>
      <c r="K1011" t="s">
        <v>5383</v>
      </c>
      <c r="L1011" t="s">
        <v>547</v>
      </c>
      <c r="M1011" t="s">
        <v>5384</v>
      </c>
      <c r="N1011">
        <v>139535</v>
      </c>
      <c r="O1011">
        <v>15757</v>
      </c>
      <c r="P1011" t="s">
        <v>4568</v>
      </c>
      <c r="Q1011">
        <v>8</v>
      </c>
      <c r="R1011" t="s">
        <v>5385</v>
      </c>
      <c r="S1011" t="s">
        <v>5386</v>
      </c>
      <c r="T1011">
        <v>632</v>
      </c>
      <c r="U1011" t="s">
        <v>37</v>
      </c>
      <c r="V1011" t="s">
        <v>38</v>
      </c>
      <c r="W1011" t="s">
        <v>585</v>
      </c>
      <c r="X1011">
        <v>50000000</v>
      </c>
      <c r="Y1011">
        <v>2004</v>
      </c>
      <c r="Z1011">
        <v>1000</v>
      </c>
      <c r="AA1011">
        <v>7.3</v>
      </c>
      <c r="AB1011">
        <v>2.35</v>
      </c>
      <c r="AC1011">
        <v>0</v>
      </c>
    </row>
    <row r="1012" spans="1:29">
      <c r="A1012" t="s">
        <v>28</v>
      </c>
      <c r="C1012" t="s">
        <v>2296</v>
      </c>
      <c r="D1012">
        <v>79</v>
      </c>
      <c r="E1012">
        <v>139</v>
      </c>
      <c r="F1012">
        <v>378</v>
      </c>
      <c r="G1012">
        <v>303</v>
      </c>
      <c r="H1012" t="s">
        <v>5387</v>
      </c>
      <c r="I1012">
        <v>11000</v>
      </c>
      <c r="J1012">
        <v>20389967</v>
      </c>
      <c r="K1012" t="s">
        <v>5388</v>
      </c>
      <c r="L1012" t="s">
        <v>660</v>
      </c>
      <c r="M1012" t="s">
        <v>5389</v>
      </c>
      <c r="N1012">
        <v>3077</v>
      </c>
      <c r="O1012">
        <v>12786</v>
      </c>
      <c r="P1012" t="s">
        <v>5390</v>
      </c>
      <c r="Q1012">
        <v>1</v>
      </c>
      <c r="R1012" t="s">
        <v>5391</v>
      </c>
      <c r="S1012" t="s">
        <v>5392</v>
      </c>
      <c r="T1012">
        <v>47</v>
      </c>
      <c r="U1012" t="s">
        <v>37</v>
      </c>
      <c r="V1012" t="s">
        <v>38</v>
      </c>
      <c r="W1012" t="s">
        <v>585</v>
      </c>
      <c r="X1012">
        <v>50000000</v>
      </c>
      <c r="Y1012">
        <v>2016</v>
      </c>
      <c r="Z1012">
        <v>552</v>
      </c>
      <c r="AA1012">
        <v>6.7</v>
      </c>
      <c r="AB1012">
        <v>1.85</v>
      </c>
      <c r="AC1012">
        <v>10000</v>
      </c>
    </row>
    <row r="1013" spans="1:29">
      <c r="A1013" t="s">
        <v>28</v>
      </c>
      <c r="C1013" t="s">
        <v>4704</v>
      </c>
      <c r="D1013">
        <v>141</v>
      </c>
      <c r="E1013">
        <v>130</v>
      </c>
      <c r="F1013">
        <v>317</v>
      </c>
      <c r="G1013">
        <v>256</v>
      </c>
      <c r="H1013" t="s">
        <v>213</v>
      </c>
      <c r="I1013">
        <v>18000</v>
      </c>
      <c r="J1013">
        <v>19593740</v>
      </c>
      <c r="K1013" t="s">
        <v>2125</v>
      </c>
      <c r="L1013" t="s">
        <v>120</v>
      </c>
      <c r="M1013" t="s">
        <v>5393</v>
      </c>
      <c r="N1013">
        <v>88270</v>
      </c>
      <c r="O1013">
        <v>32637</v>
      </c>
      <c r="P1013" t="s">
        <v>925</v>
      </c>
      <c r="Q1013">
        <v>0</v>
      </c>
      <c r="R1013" t="s">
        <v>5394</v>
      </c>
      <c r="S1013" t="s">
        <v>5395</v>
      </c>
      <c r="T1013">
        <v>420</v>
      </c>
      <c r="U1013" t="s">
        <v>37</v>
      </c>
      <c r="V1013" t="s">
        <v>38</v>
      </c>
      <c r="W1013" t="s">
        <v>585</v>
      </c>
      <c r="X1013">
        <v>50000000</v>
      </c>
      <c r="Y1013">
        <v>2003</v>
      </c>
      <c r="Z1013">
        <v>14000</v>
      </c>
      <c r="AA1013">
        <v>7.5</v>
      </c>
      <c r="AB1013">
        <v>2.35</v>
      </c>
      <c r="AC1013">
        <v>0</v>
      </c>
    </row>
    <row r="1014" spans="1:29">
      <c r="A1014" t="s">
        <v>28</v>
      </c>
      <c r="C1014" t="s">
        <v>4437</v>
      </c>
      <c r="D1014">
        <v>59</v>
      </c>
      <c r="E1014">
        <v>100</v>
      </c>
      <c r="F1014">
        <v>65</v>
      </c>
      <c r="G1014">
        <v>730</v>
      </c>
      <c r="H1014" t="s">
        <v>5396</v>
      </c>
      <c r="I1014">
        <v>1000</v>
      </c>
      <c r="J1014">
        <v>19118247</v>
      </c>
      <c r="K1014" t="s">
        <v>2136</v>
      </c>
      <c r="L1014" t="s">
        <v>3089</v>
      </c>
      <c r="M1014" t="s">
        <v>5397</v>
      </c>
      <c r="N1014">
        <v>19829</v>
      </c>
      <c r="O1014">
        <v>6171</v>
      </c>
      <c r="P1014" t="s">
        <v>871</v>
      </c>
      <c r="Q1014">
        <v>5</v>
      </c>
      <c r="R1014" t="s">
        <v>5398</v>
      </c>
      <c r="S1014" t="s">
        <v>5399</v>
      </c>
      <c r="T1014">
        <v>94</v>
      </c>
      <c r="U1014" t="s">
        <v>37</v>
      </c>
      <c r="V1014" t="s">
        <v>38</v>
      </c>
      <c r="W1014" t="s">
        <v>39</v>
      </c>
      <c r="X1014">
        <v>40000000</v>
      </c>
      <c r="Y1014">
        <v>2005</v>
      </c>
      <c r="Z1014">
        <v>923</v>
      </c>
      <c r="AA1014">
        <v>5.4</v>
      </c>
      <c r="AB1014">
        <v>2.35</v>
      </c>
      <c r="AC1014">
        <v>779</v>
      </c>
    </row>
    <row r="1015" spans="1:29">
      <c r="A1015" t="s">
        <v>28</v>
      </c>
      <c r="C1015" t="s">
        <v>5128</v>
      </c>
      <c r="D1015">
        <v>236</v>
      </c>
      <c r="E1015">
        <v>114</v>
      </c>
      <c r="F1015">
        <v>174</v>
      </c>
      <c r="G1015">
        <v>655</v>
      </c>
      <c r="H1015" t="s">
        <v>329</v>
      </c>
      <c r="I1015">
        <v>14000</v>
      </c>
      <c r="J1015">
        <v>26442251</v>
      </c>
      <c r="K1015" t="s">
        <v>464</v>
      </c>
      <c r="L1015" t="s">
        <v>228</v>
      </c>
      <c r="M1015" t="s">
        <v>5400</v>
      </c>
      <c r="N1015">
        <v>76010</v>
      </c>
      <c r="O1015">
        <v>16992</v>
      </c>
      <c r="P1015" t="s">
        <v>2283</v>
      </c>
      <c r="Q1015">
        <v>2</v>
      </c>
      <c r="R1015" t="s">
        <v>5401</v>
      </c>
      <c r="S1015" t="s">
        <v>5402</v>
      </c>
      <c r="T1015">
        <v>205</v>
      </c>
      <c r="U1015" t="s">
        <v>37</v>
      </c>
      <c r="V1015" t="s">
        <v>38</v>
      </c>
      <c r="W1015" t="s">
        <v>585</v>
      </c>
      <c r="X1015">
        <v>50000000</v>
      </c>
      <c r="Y1015">
        <v>2015</v>
      </c>
      <c r="Z1015">
        <v>988</v>
      </c>
      <c r="AA1015">
        <v>6.6</v>
      </c>
      <c r="AB1015">
        <v>2.35</v>
      </c>
      <c r="AC1015">
        <v>15000</v>
      </c>
    </row>
    <row r="1016" spans="1:29">
      <c r="A1016" t="s">
        <v>28</v>
      </c>
      <c r="C1016" t="s">
        <v>5403</v>
      </c>
      <c r="D1016">
        <v>356</v>
      </c>
      <c r="E1016">
        <v>96</v>
      </c>
      <c r="F1016">
        <v>0</v>
      </c>
      <c r="G1016">
        <v>509</v>
      </c>
      <c r="H1016" t="s">
        <v>208</v>
      </c>
      <c r="I1016">
        <v>10000</v>
      </c>
      <c r="J1016">
        <v>17114882</v>
      </c>
      <c r="K1016" t="s">
        <v>2215</v>
      </c>
      <c r="L1016" t="s">
        <v>2824</v>
      </c>
      <c r="M1016" t="s">
        <v>5404</v>
      </c>
      <c r="N1016">
        <v>189249</v>
      </c>
      <c r="O1016">
        <v>17211</v>
      </c>
      <c r="P1016" t="s">
        <v>5405</v>
      </c>
      <c r="Q1016">
        <v>1</v>
      </c>
      <c r="R1016" t="s">
        <v>5406</v>
      </c>
      <c r="S1016" t="s">
        <v>5407</v>
      </c>
      <c r="T1016">
        <v>398</v>
      </c>
      <c r="U1016" t="s">
        <v>37</v>
      </c>
      <c r="V1016" t="s">
        <v>38</v>
      </c>
      <c r="W1016" t="s">
        <v>585</v>
      </c>
      <c r="X1016">
        <v>25000000</v>
      </c>
      <c r="Y1016">
        <v>2007</v>
      </c>
      <c r="Z1016">
        <v>6000</v>
      </c>
      <c r="AA1016">
        <v>7.7</v>
      </c>
      <c r="AB1016">
        <v>1.85</v>
      </c>
      <c r="AC1016">
        <v>0</v>
      </c>
    </row>
    <row r="1017" spans="1:29">
      <c r="A1017" t="s">
        <v>28</v>
      </c>
      <c r="C1017" t="s">
        <v>5408</v>
      </c>
      <c r="D1017">
        <v>120</v>
      </c>
      <c r="E1017">
        <v>110</v>
      </c>
      <c r="F1017">
        <v>134</v>
      </c>
      <c r="G1017">
        <v>795</v>
      </c>
      <c r="H1017" t="s">
        <v>303</v>
      </c>
      <c r="I1017">
        <v>23000</v>
      </c>
      <c r="J1017">
        <v>18472363</v>
      </c>
      <c r="K1017" t="s">
        <v>3336</v>
      </c>
      <c r="L1017" t="s">
        <v>333</v>
      </c>
      <c r="M1017" t="s">
        <v>5409</v>
      </c>
      <c r="N1017">
        <v>63599</v>
      </c>
      <c r="O1017">
        <v>25049</v>
      </c>
      <c r="P1017" t="s">
        <v>4555</v>
      </c>
      <c r="Q1017">
        <v>3</v>
      </c>
      <c r="R1017" t="s">
        <v>5410</v>
      </c>
      <c r="S1017" t="s">
        <v>5411</v>
      </c>
      <c r="T1017">
        <v>208</v>
      </c>
      <c r="U1017" t="s">
        <v>37</v>
      </c>
      <c r="V1017" t="s">
        <v>38</v>
      </c>
      <c r="W1017" t="s">
        <v>39</v>
      </c>
      <c r="X1017">
        <v>50000000</v>
      </c>
      <c r="Y1017">
        <v>2005</v>
      </c>
      <c r="Z1017">
        <v>1000</v>
      </c>
      <c r="AA1017">
        <v>5.8</v>
      </c>
      <c r="AB1017">
        <v>2.35</v>
      </c>
      <c r="AC1017">
        <v>0</v>
      </c>
    </row>
    <row r="1018" spans="1:29">
      <c r="A1018" t="s">
        <v>28</v>
      </c>
      <c r="C1018" t="s">
        <v>1971</v>
      </c>
      <c r="D1018">
        <v>111</v>
      </c>
      <c r="E1018">
        <v>158</v>
      </c>
      <c r="F1018">
        <v>0</v>
      </c>
      <c r="G1018">
        <v>15</v>
      </c>
      <c r="H1018" t="s">
        <v>5412</v>
      </c>
      <c r="I1018">
        <v>51</v>
      </c>
      <c r="J1018">
        <v>14131298</v>
      </c>
      <c r="K1018" t="s">
        <v>3430</v>
      </c>
      <c r="L1018" t="s">
        <v>5413</v>
      </c>
      <c r="M1018" t="s">
        <v>5414</v>
      </c>
      <c r="N1018">
        <v>55889</v>
      </c>
      <c r="O1018">
        <v>144</v>
      </c>
      <c r="P1018" t="s">
        <v>5415</v>
      </c>
      <c r="Q1018">
        <v>0</v>
      </c>
      <c r="R1018" t="s">
        <v>5416</v>
      </c>
      <c r="S1018" t="s">
        <v>5417</v>
      </c>
      <c r="T1018">
        <v>390</v>
      </c>
      <c r="U1018" t="s">
        <v>37</v>
      </c>
      <c r="V1018" t="s">
        <v>1465</v>
      </c>
      <c r="W1018" t="s">
        <v>585</v>
      </c>
      <c r="X1018">
        <v>390000000</v>
      </c>
      <c r="Y1018">
        <v>1999</v>
      </c>
      <c r="Z1018">
        <v>40</v>
      </c>
      <c r="AA1018">
        <v>6.4</v>
      </c>
      <c r="AB1018">
        <v>2.35</v>
      </c>
      <c r="AC1018">
        <v>0</v>
      </c>
    </row>
    <row r="1019" spans="1:29">
      <c r="A1019" t="s">
        <v>28</v>
      </c>
      <c r="C1019" t="s">
        <v>5418</v>
      </c>
      <c r="D1019">
        <v>208</v>
      </c>
      <c r="E1019">
        <v>102</v>
      </c>
      <c r="F1019">
        <v>234</v>
      </c>
      <c r="G1019">
        <v>11000</v>
      </c>
      <c r="H1019" t="s">
        <v>1948</v>
      </c>
      <c r="I1019">
        <v>20000</v>
      </c>
      <c r="J1019">
        <v>21557240</v>
      </c>
      <c r="K1019" t="s">
        <v>5419</v>
      </c>
      <c r="L1019" t="s">
        <v>841</v>
      </c>
      <c r="M1019" t="s">
        <v>5420</v>
      </c>
      <c r="N1019">
        <v>85237</v>
      </c>
      <c r="O1019">
        <v>45202</v>
      </c>
      <c r="P1019" t="s">
        <v>80</v>
      </c>
      <c r="Q1019">
        <v>3</v>
      </c>
      <c r="R1019" t="s">
        <v>5421</v>
      </c>
      <c r="S1019" t="s">
        <v>5422</v>
      </c>
      <c r="T1019">
        <v>274</v>
      </c>
      <c r="U1019" t="s">
        <v>37</v>
      </c>
      <c r="V1019" t="s">
        <v>38</v>
      </c>
      <c r="W1019" t="s">
        <v>585</v>
      </c>
      <c r="X1019">
        <v>49900000</v>
      </c>
      <c r="Y1019">
        <v>2011</v>
      </c>
      <c r="Z1019">
        <v>11000</v>
      </c>
      <c r="AA1019">
        <v>5.6</v>
      </c>
      <c r="AB1019">
        <v>2.35</v>
      </c>
      <c r="AC1019">
        <v>18000</v>
      </c>
    </row>
    <row r="1020" spans="1:29">
      <c r="A1020" t="s">
        <v>28</v>
      </c>
      <c r="C1020" t="s">
        <v>5423</v>
      </c>
      <c r="D1020">
        <v>174</v>
      </c>
      <c r="E1020">
        <v>84</v>
      </c>
      <c r="F1020">
        <v>260</v>
      </c>
      <c r="G1020">
        <v>692</v>
      </c>
      <c r="H1020" t="s">
        <v>5424</v>
      </c>
      <c r="I1020">
        <v>6000</v>
      </c>
      <c r="J1020">
        <v>21283440</v>
      </c>
      <c r="K1020" t="s">
        <v>1924</v>
      </c>
      <c r="L1020" t="s">
        <v>208</v>
      </c>
      <c r="M1020" t="s">
        <v>5425</v>
      </c>
      <c r="N1020">
        <v>46239</v>
      </c>
      <c r="O1020">
        <v>8018</v>
      </c>
      <c r="P1020" t="s">
        <v>3415</v>
      </c>
      <c r="Q1020">
        <v>0</v>
      </c>
      <c r="R1020" t="s">
        <v>5426</v>
      </c>
      <c r="S1020" t="s">
        <v>5427</v>
      </c>
      <c r="T1020">
        <v>137</v>
      </c>
      <c r="U1020" t="s">
        <v>37</v>
      </c>
      <c r="V1020" t="s">
        <v>38</v>
      </c>
      <c r="W1020" t="s">
        <v>39</v>
      </c>
      <c r="X1020">
        <v>55000000</v>
      </c>
      <c r="Y1020">
        <v>2011</v>
      </c>
      <c r="Z1020">
        <v>694</v>
      </c>
      <c r="AA1020">
        <v>6</v>
      </c>
      <c r="AB1020">
        <v>2.35</v>
      </c>
      <c r="AC1020">
        <v>0</v>
      </c>
    </row>
    <row r="1021" spans="1:29">
      <c r="A1021" t="s">
        <v>28</v>
      </c>
      <c r="C1021" t="s">
        <v>5428</v>
      </c>
      <c r="D1021">
        <v>59</v>
      </c>
      <c r="E1021">
        <v>115</v>
      </c>
      <c r="F1021">
        <v>333</v>
      </c>
      <c r="G1021">
        <v>317</v>
      </c>
      <c r="H1021" t="s">
        <v>1745</v>
      </c>
      <c r="I1021">
        <v>972</v>
      </c>
      <c r="J1021">
        <v>10556196</v>
      </c>
      <c r="K1021" t="s">
        <v>2125</v>
      </c>
      <c r="L1021" t="s">
        <v>4341</v>
      </c>
      <c r="M1021" t="s">
        <v>5429</v>
      </c>
      <c r="N1021">
        <v>16562</v>
      </c>
      <c r="O1021">
        <v>2606</v>
      </c>
      <c r="P1021" t="s">
        <v>5430</v>
      </c>
      <c r="Q1021">
        <v>2</v>
      </c>
      <c r="R1021" t="s">
        <v>5431</v>
      </c>
      <c r="S1021" t="s">
        <v>5432</v>
      </c>
      <c r="T1021">
        <v>73</v>
      </c>
      <c r="U1021" t="s">
        <v>37</v>
      </c>
      <c r="V1021" t="s">
        <v>38</v>
      </c>
      <c r="W1021" t="s">
        <v>39</v>
      </c>
      <c r="X1021">
        <v>50000000</v>
      </c>
      <c r="Y1021">
        <v>1997</v>
      </c>
      <c r="Z1021">
        <v>713</v>
      </c>
      <c r="AA1021">
        <v>6.2</v>
      </c>
      <c r="AB1021">
        <v>2.35</v>
      </c>
      <c r="AC1021">
        <v>697</v>
      </c>
    </row>
    <row r="1022" spans="1:29">
      <c r="A1022" t="s">
        <v>28</v>
      </c>
      <c r="C1022" t="s">
        <v>5433</v>
      </c>
      <c r="D1022">
        <v>22</v>
      </c>
      <c r="E1022">
        <v>99</v>
      </c>
      <c r="F1022">
        <v>32</v>
      </c>
      <c r="G1022">
        <v>479</v>
      </c>
      <c r="H1022" t="s">
        <v>5434</v>
      </c>
      <c r="I1022">
        <v>1000</v>
      </c>
      <c r="J1022">
        <v>16671505</v>
      </c>
      <c r="K1022" t="s">
        <v>5435</v>
      </c>
      <c r="L1022" t="s">
        <v>308</v>
      </c>
      <c r="M1022" t="s">
        <v>5436</v>
      </c>
      <c r="N1022">
        <v>33186</v>
      </c>
      <c r="O1022">
        <v>2949</v>
      </c>
      <c r="P1022" t="s">
        <v>4510</v>
      </c>
      <c r="Q1022">
        <v>1</v>
      </c>
      <c r="R1022" t="s">
        <v>5437</v>
      </c>
      <c r="S1022" t="s">
        <v>5438</v>
      </c>
      <c r="T1022">
        <v>78</v>
      </c>
      <c r="U1022" t="s">
        <v>37</v>
      </c>
      <c r="V1022" t="s">
        <v>38</v>
      </c>
      <c r="W1022" t="s">
        <v>95</v>
      </c>
      <c r="X1022">
        <v>50000000</v>
      </c>
      <c r="Y1022">
        <v>1994</v>
      </c>
      <c r="Z1022">
        <v>619</v>
      </c>
      <c r="AA1022">
        <v>5.9</v>
      </c>
      <c r="AB1022">
        <v>1.85</v>
      </c>
      <c r="AC1022">
        <v>0</v>
      </c>
    </row>
    <row r="1023" spans="1:29">
      <c r="A1023" t="s">
        <v>28</v>
      </c>
      <c r="C1023" t="s">
        <v>576</v>
      </c>
      <c r="D1023">
        <v>34</v>
      </c>
      <c r="E1023">
        <v>135</v>
      </c>
      <c r="F1023">
        <v>596</v>
      </c>
      <c r="G1023">
        <v>2000</v>
      </c>
      <c r="H1023" t="s">
        <v>1689</v>
      </c>
      <c r="I1023">
        <v>10000</v>
      </c>
      <c r="J1023">
        <v>10400000</v>
      </c>
      <c r="K1023" t="s">
        <v>214</v>
      </c>
      <c r="L1023" t="s">
        <v>440</v>
      </c>
      <c r="M1023" t="s">
        <v>5439</v>
      </c>
      <c r="N1023">
        <v>12037</v>
      </c>
      <c r="O1023">
        <v>15820</v>
      </c>
      <c r="P1023" t="s">
        <v>1375</v>
      </c>
      <c r="Q1023">
        <v>1</v>
      </c>
      <c r="R1023" t="s">
        <v>5440</v>
      </c>
      <c r="S1023" t="s">
        <v>5441</v>
      </c>
      <c r="T1023">
        <v>90</v>
      </c>
      <c r="U1023" t="s">
        <v>37</v>
      </c>
      <c r="V1023" t="s">
        <v>38</v>
      </c>
      <c r="W1023" t="s">
        <v>585</v>
      </c>
      <c r="X1023">
        <v>50000000</v>
      </c>
      <c r="Y1023">
        <v>1995</v>
      </c>
      <c r="Z1023">
        <v>3000</v>
      </c>
      <c r="AA1023">
        <v>5.0999999999999996</v>
      </c>
      <c r="AB1023">
        <v>2.35</v>
      </c>
      <c r="AC1023">
        <v>943</v>
      </c>
    </row>
    <row r="1024" spans="1:29">
      <c r="A1024" t="s">
        <v>28</v>
      </c>
      <c r="C1024" t="s">
        <v>521</v>
      </c>
      <c r="D1024">
        <v>214</v>
      </c>
      <c r="E1024">
        <v>108</v>
      </c>
      <c r="F1024">
        <v>218</v>
      </c>
      <c r="G1024">
        <v>405</v>
      </c>
      <c r="H1024" t="s">
        <v>948</v>
      </c>
      <c r="I1024">
        <v>6000</v>
      </c>
      <c r="J1024">
        <v>9528092</v>
      </c>
      <c r="K1024" t="s">
        <v>3581</v>
      </c>
      <c r="L1024" t="s">
        <v>208</v>
      </c>
      <c r="M1024" t="s">
        <v>5442</v>
      </c>
      <c r="N1024">
        <v>38513</v>
      </c>
      <c r="O1024">
        <v>10191</v>
      </c>
      <c r="P1024" t="s">
        <v>3439</v>
      </c>
      <c r="Q1024">
        <v>2</v>
      </c>
      <c r="R1024" t="s">
        <v>5443</v>
      </c>
      <c r="S1024" t="s">
        <v>5444</v>
      </c>
      <c r="T1024">
        <v>127</v>
      </c>
      <c r="U1024" t="s">
        <v>37</v>
      </c>
      <c r="V1024" t="s">
        <v>38</v>
      </c>
      <c r="W1024" t="s">
        <v>39</v>
      </c>
      <c r="X1024">
        <v>22000000</v>
      </c>
      <c r="Y1024">
        <v>2010</v>
      </c>
      <c r="Z1024">
        <v>3000</v>
      </c>
      <c r="AA1024">
        <v>6.8</v>
      </c>
      <c r="AB1024">
        <v>2.35</v>
      </c>
      <c r="AC1024">
        <v>9000</v>
      </c>
    </row>
    <row r="1025" spans="1:29">
      <c r="A1025" t="s">
        <v>28</v>
      </c>
      <c r="D1025">
        <v>28</v>
      </c>
      <c r="E1025">
        <v>43</v>
      </c>
      <c r="G1025">
        <v>600</v>
      </c>
      <c r="H1025" t="s">
        <v>1214</v>
      </c>
      <c r="I1025">
        <v>3000</v>
      </c>
      <c r="K1025" t="s">
        <v>3165</v>
      </c>
      <c r="L1025" t="s">
        <v>5445</v>
      </c>
      <c r="M1025" t="s">
        <v>5446</v>
      </c>
      <c r="N1025">
        <v>33535</v>
      </c>
      <c r="O1025">
        <v>5381</v>
      </c>
      <c r="P1025" t="s">
        <v>5447</v>
      </c>
      <c r="Q1025">
        <v>3</v>
      </c>
      <c r="R1025" t="s">
        <v>5448</v>
      </c>
      <c r="S1025" t="s">
        <v>5449</v>
      </c>
      <c r="T1025">
        <v>149</v>
      </c>
      <c r="U1025" t="s">
        <v>37</v>
      </c>
      <c r="V1025" t="s">
        <v>38</v>
      </c>
      <c r="W1025" t="s">
        <v>2635</v>
      </c>
      <c r="Z1025">
        <v>845</v>
      </c>
      <c r="AA1025">
        <v>7</v>
      </c>
      <c r="AB1025">
        <v>1.78</v>
      </c>
      <c r="AC1025">
        <v>0</v>
      </c>
    </row>
    <row r="1026" spans="1:29">
      <c r="A1026" t="s">
        <v>28</v>
      </c>
      <c r="C1026" t="s">
        <v>1739</v>
      </c>
      <c r="D1026">
        <v>186</v>
      </c>
      <c r="E1026">
        <v>127</v>
      </c>
      <c r="F1026">
        <v>12000</v>
      </c>
      <c r="G1026">
        <v>897</v>
      </c>
      <c r="H1026" t="s">
        <v>5450</v>
      </c>
      <c r="I1026">
        <v>984</v>
      </c>
      <c r="J1026">
        <v>10137232</v>
      </c>
      <c r="K1026" t="s">
        <v>5451</v>
      </c>
      <c r="L1026" t="s">
        <v>5452</v>
      </c>
      <c r="M1026" t="s">
        <v>5453</v>
      </c>
      <c r="N1026">
        <v>58015</v>
      </c>
      <c r="O1026">
        <v>5702</v>
      </c>
      <c r="P1026" t="s">
        <v>877</v>
      </c>
      <c r="Q1026">
        <v>0</v>
      </c>
      <c r="R1026" t="s">
        <v>5454</v>
      </c>
      <c r="S1026" t="s">
        <v>5455</v>
      </c>
      <c r="T1026">
        <v>374</v>
      </c>
      <c r="U1026" t="s">
        <v>37</v>
      </c>
      <c r="V1026" t="s">
        <v>1465</v>
      </c>
      <c r="W1026" t="s">
        <v>585</v>
      </c>
      <c r="X1026">
        <v>50000000</v>
      </c>
      <c r="Y1026">
        <v>2005</v>
      </c>
      <c r="Z1026">
        <v>940</v>
      </c>
      <c r="AA1026">
        <v>6</v>
      </c>
      <c r="AB1026">
        <v>2.35</v>
      </c>
      <c r="AC1026">
        <v>0</v>
      </c>
    </row>
    <row r="1027" spans="1:29">
      <c r="A1027" t="s">
        <v>28</v>
      </c>
      <c r="C1027" t="s">
        <v>4733</v>
      </c>
      <c r="D1027">
        <v>50</v>
      </c>
      <c r="E1027">
        <v>107</v>
      </c>
      <c r="F1027">
        <v>607</v>
      </c>
      <c r="G1027">
        <v>602</v>
      </c>
      <c r="H1027" t="s">
        <v>1653</v>
      </c>
      <c r="I1027">
        <v>2000</v>
      </c>
      <c r="J1027">
        <v>9795017</v>
      </c>
      <c r="K1027" t="s">
        <v>2125</v>
      </c>
      <c r="L1027" t="s">
        <v>3007</v>
      </c>
      <c r="M1027" t="s">
        <v>5456</v>
      </c>
      <c r="N1027">
        <v>9227</v>
      </c>
      <c r="O1027">
        <v>5461</v>
      </c>
      <c r="P1027" t="s">
        <v>2077</v>
      </c>
      <c r="Q1027">
        <v>0</v>
      </c>
      <c r="R1027" t="s">
        <v>5457</v>
      </c>
      <c r="S1027" t="s">
        <v>5458</v>
      </c>
      <c r="T1027">
        <v>70</v>
      </c>
      <c r="U1027" t="s">
        <v>37</v>
      </c>
      <c r="V1027" t="s">
        <v>38</v>
      </c>
      <c r="W1027" t="s">
        <v>585</v>
      </c>
      <c r="X1027">
        <v>50000000</v>
      </c>
      <c r="Y1027">
        <v>1995</v>
      </c>
      <c r="Z1027">
        <v>979</v>
      </c>
      <c r="AA1027">
        <v>5.0999999999999996</v>
      </c>
      <c r="AB1027">
        <v>1.85</v>
      </c>
      <c r="AC1027">
        <v>422</v>
      </c>
    </row>
    <row r="1028" spans="1:29">
      <c r="A1028" t="s">
        <v>28</v>
      </c>
      <c r="C1028" t="s">
        <v>4531</v>
      </c>
      <c r="D1028">
        <v>180</v>
      </c>
      <c r="E1028">
        <v>95</v>
      </c>
      <c r="F1028">
        <v>83</v>
      </c>
      <c r="G1028">
        <v>1000</v>
      </c>
      <c r="H1028" t="s">
        <v>1207</v>
      </c>
      <c r="I1028">
        <v>18000</v>
      </c>
      <c r="J1028">
        <v>20488579</v>
      </c>
      <c r="K1028" t="s">
        <v>2813</v>
      </c>
      <c r="L1028" t="s">
        <v>641</v>
      </c>
      <c r="M1028" t="s">
        <v>5459</v>
      </c>
      <c r="N1028">
        <v>113483</v>
      </c>
      <c r="O1028">
        <v>29926</v>
      </c>
      <c r="P1028" t="s">
        <v>3385</v>
      </c>
      <c r="Q1028">
        <v>1</v>
      </c>
      <c r="R1028" t="s">
        <v>5460</v>
      </c>
      <c r="S1028" t="s">
        <v>5461</v>
      </c>
      <c r="T1028">
        <v>245</v>
      </c>
      <c r="U1028" t="s">
        <v>37</v>
      </c>
      <c r="V1028" t="s">
        <v>38</v>
      </c>
      <c r="W1028" t="s">
        <v>585</v>
      </c>
      <c r="X1028">
        <v>50000000</v>
      </c>
      <c r="Y1028">
        <v>2009</v>
      </c>
      <c r="Z1028">
        <v>8000</v>
      </c>
      <c r="AA1028">
        <v>5.8</v>
      </c>
      <c r="AB1028">
        <v>1.85</v>
      </c>
      <c r="AC1028">
        <v>0</v>
      </c>
    </row>
    <row r="1029" spans="1:29">
      <c r="A1029" t="s">
        <v>28</v>
      </c>
      <c r="C1029" t="s">
        <v>5462</v>
      </c>
      <c r="D1029">
        <v>231</v>
      </c>
      <c r="E1029">
        <v>124</v>
      </c>
      <c r="F1029">
        <v>98</v>
      </c>
      <c r="G1029">
        <v>592</v>
      </c>
      <c r="H1029" t="s">
        <v>5463</v>
      </c>
      <c r="I1029">
        <v>1000</v>
      </c>
      <c r="J1029">
        <v>19445217</v>
      </c>
      <c r="K1029" t="s">
        <v>687</v>
      </c>
      <c r="L1029" t="s">
        <v>5464</v>
      </c>
      <c r="M1029" t="s">
        <v>5465</v>
      </c>
      <c r="N1029">
        <v>67796</v>
      </c>
      <c r="O1029">
        <v>3580</v>
      </c>
      <c r="P1029" t="s">
        <v>5466</v>
      </c>
      <c r="Q1029">
        <v>7</v>
      </c>
      <c r="R1029" t="s">
        <v>5467</v>
      </c>
      <c r="S1029" t="s">
        <v>5468</v>
      </c>
      <c r="T1029">
        <v>258</v>
      </c>
      <c r="U1029" t="s">
        <v>37</v>
      </c>
      <c r="V1029" t="s">
        <v>38</v>
      </c>
      <c r="W1029" t="s">
        <v>39</v>
      </c>
      <c r="X1029">
        <v>60000000</v>
      </c>
      <c r="Y1029">
        <v>2013</v>
      </c>
      <c r="Z1029">
        <v>852</v>
      </c>
      <c r="AA1029">
        <v>6.2</v>
      </c>
      <c r="AB1029">
        <v>2.35</v>
      </c>
      <c r="AC1029">
        <v>14000</v>
      </c>
    </row>
    <row r="1030" spans="1:29">
      <c r="A1030" t="s">
        <v>28</v>
      </c>
      <c r="C1030" t="s">
        <v>5469</v>
      </c>
      <c r="D1030">
        <v>105</v>
      </c>
      <c r="E1030">
        <v>109</v>
      </c>
      <c r="F1030">
        <v>0</v>
      </c>
      <c r="G1030">
        <v>809</v>
      </c>
      <c r="H1030" t="s">
        <v>1517</v>
      </c>
      <c r="I1030">
        <v>49000</v>
      </c>
      <c r="J1030">
        <v>8355815</v>
      </c>
      <c r="K1030" t="s">
        <v>5316</v>
      </c>
      <c r="L1030" t="s">
        <v>811</v>
      </c>
      <c r="M1030" t="s">
        <v>5470</v>
      </c>
      <c r="N1030">
        <v>34730</v>
      </c>
      <c r="O1030">
        <v>52885</v>
      </c>
      <c r="P1030" t="s">
        <v>1476</v>
      </c>
      <c r="Q1030">
        <v>2</v>
      </c>
      <c r="R1030" t="s">
        <v>5471</v>
      </c>
      <c r="S1030" t="s">
        <v>5472</v>
      </c>
      <c r="T1030">
        <v>341</v>
      </c>
      <c r="U1030" t="s">
        <v>37</v>
      </c>
      <c r="V1030" t="s">
        <v>56</v>
      </c>
      <c r="W1030" t="s">
        <v>585</v>
      </c>
      <c r="X1030">
        <v>55000000</v>
      </c>
      <c r="Y1030">
        <v>2002</v>
      </c>
      <c r="Z1030">
        <v>811</v>
      </c>
      <c r="AA1030">
        <v>6.4</v>
      </c>
      <c r="AB1030">
        <v>1.85</v>
      </c>
      <c r="AC1030">
        <v>0</v>
      </c>
    </row>
    <row r="1031" spans="1:29">
      <c r="A1031" t="s">
        <v>28</v>
      </c>
      <c r="C1031" t="s">
        <v>2112</v>
      </c>
      <c r="D1031">
        <v>226</v>
      </c>
      <c r="E1031">
        <v>102</v>
      </c>
      <c r="F1031">
        <v>0</v>
      </c>
      <c r="G1031">
        <v>1000</v>
      </c>
      <c r="H1031" t="s">
        <v>1249</v>
      </c>
      <c r="I1031">
        <v>14000</v>
      </c>
      <c r="J1031">
        <v>28837115</v>
      </c>
      <c r="K1031" t="s">
        <v>1671</v>
      </c>
      <c r="L1031" t="s">
        <v>1972</v>
      </c>
      <c r="M1031" t="s">
        <v>5473</v>
      </c>
      <c r="N1031">
        <v>34964</v>
      </c>
      <c r="O1031">
        <v>24107</v>
      </c>
      <c r="P1031" t="s">
        <v>1377</v>
      </c>
      <c r="Q1031">
        <v>4</v>
      </c>
      <c r="R1031" t="s">
        <v>5474</v>
      </c>
      <c r="S1031" t="s">
        <v>5475</v>
      </c>
      <c r="T1031">
        <v>150</v>
      </c>
      <c r="U1031" t="s">
        <v>37</v>
      </c>
      <c r="V1031" t="s">
        <v>38</v>
      </c>
      <c r="W1031" t="s">
        <v>39</v>
      </c>
      <c r="X1031">
        <v>50000000</v>
      </c>
      <c r="Y1031">
        <v>2016</v>
      </c>
      <c r="Z1031">
        <v>8000</v>
      </c>
      <c r="AA1031">
        <v>4.8</v>
      </c>
      <c r="AB1031">
        <v>2.35</v>
      </c>
      <c r="AC1031">
        <v>28000</v>
      </c>
    </row>
    <row r="1032" spans="1:29">
      <c r="A1032" t="s">
        <v>28</v>
      </c>
      <c r="C1032" t="s">
        <v>5476</v>
      </c>
      <c r="D1032">
        <v>75</v>
      </c>
      <c r="E1032">
        <v>88</v>
      </c>
      <c r="F1032">
        <v>5</v>
      </c>
      <c r="G1032">
        <v>338</v>
      </c>
      <c r="H1032" t="s">
        <v>5477</v>
      </c>
      <c r="I1032">
        <v>11000</v>
      </c>
      <c r="J1032">
        <v>6471394</v>
      </c>
      <c r="K1032" t="s">
        <v>1009</v>
      </c>
      <c r="L1032" t="s">
        <v>466</v>
      </c>
      <c r="M1032" t="s">
        <v>5478</v>
      </c>
      <c r="N1032">
        <v>15880</v>
      </c>
      <c r="O1032">
        <v>11972</v>
      </c>
      <c r="P1032" t="s">
        <v>5479</v>
      </c>
      <c r="Q1032">
        <v>5</v>
      </c>
      <c r="R1032" t="s">
        <v>5480</v>
      </c>
      <c r="S1032" t="s">
        <v>5481</v>
      </c>
      <c r="T1032">
        <v>93</v>
      </c>
      <c r="U1032" t="s">
        <v>37</v>
      </c>
      <c r="V1032" t="s">
        <v>38</v>
      </c>
      <c r="W1032" t="s">
        <v>39</v>
      </c>
      <c r="X1032">
        <v>50000000</v>
      </c>
      <c r="Y1032">
        <v>2004</v>
      </c>
      <c r="Z1032">
        <v>387</v>
      </c>
      <c r="AA1032">
        <v>4.9000000000000004</v>
      </c>
      <c r="AB1032">
        <v>2.35</v>
      </c>
      <c r="AC1032">
        <v>288</v>
      </c>
    </row>
    <row r="1033" spans="1:29">
      <c r="A1033" t="s">
        <v>28</v>
      </c>
      <c r="C1033" t="s">
        <v>3066</v>
      </c>
      <c r="D1033">
        <v>82</v>
      </c>
      <c r="E1033">
        <v>87</v>
      </c>
      <c r="F1033">
        <v>0</v>
      </c>
      <c r="G1033">
        <v>591</v>
      </c>
      <c r="H1033" t="s">
        <v>2077</v>
      </c>
      <c r="I1033">
        <v>2000</v>
      </c>
      <c r="J1033">
        <v>6291602</v>
      </c>
      <c r="K1033" t="s">
        <v>5482</v>
      </c>
      <c r="L1033" t="s">
        <v>234</v>
      </c>
      <c r="M1033" t="s">
        <v>5483</v>
      </c>
      <c r="N1033">
        <v>8070</v>
      </c>
      <c r="O1033">
        <v>3954</v>
      </c>
      <c r="P1033" t="s">
        <v>550</v>
      </c>
      <c r="Q1033">
        <v>0</v>
      </c>
      <c r="R1033" t="s">
        <v>5484</v>
      </c>
      <c r="S1033" t="s">
        <v>5485</v>
      </c>
      <c r="T1033">
        <v>91</v>
      </c>
      <c r="U1033" t="s">
        <v>37</v>
      </c>
      <c r="V1033" t="s">
        <v>38</v>
      </c>
      <c r="W1033" t="s">
        <v>585</v>
      </c>
      <c r="X1033">
        <v>50000000</v>
      </c>
      <c r="Y1033">
        <v>2000</v>
      </c>
      <c r="Z1033">
        <v>602</v>
      </c>
      <c r="AA1033">
        <v>5.6</v>
      </c>
      <c r="AB1033">
        <v>1.85</v>
      </c>
      <c r="AC1033">
        <v>255</v>
      </c>
    </row>
    <row r="1034" spans="1:29">
      <c r="A1034" t="s">
        <v>28</v>
      </c>
      <c r="C1034" t="s">
        <v>5486</v>
      </c>
      <c r="D1034">
        <v>296</v>
      </c>
      <c r="E1034">
        <v>104</v>
      </c>
      <c r="F1034">
        <v>71</v>
      </c>
      <c r="G1034">
        <v>982</v>
      </c>
      <c r="H1034" t="s">
        <v>4054</v>
      </c>
      <c r="I1034">
        <v>12000</v>
      </c>
      <c r="J1034">
        <v>10706786</v>
      </c>
      <c r="K1034" t="s">
        <v>1364</v>
      </c>
      <c r="L1034" t="s">
        <v>705</v>
      </c>
      <c r="M1034" t="s">
        <v>5487</v>
      </c>
      <c r="N1034">
        <v>81800</v>
      </c>
      <c r="O1034">
        <v>16481</v>
      </c>
      <c r="P1034" t="s">
        <v>2601</v>
      </c>
      <c r="Q1034">
        <v>1</v>
      </c>
      <c r="R1034" t="s">
        <v>5488</v>
      </c>
      <c r="S1034" t="s">
        <v>5489</v>
      </c>
      <c r="T1034">
        <v>211</v>
      </c>
      <c r="U1034" t="s">
        <v>37</v>
      </c>
      <c r="V1034" t="s">
        <v>38</v>
      </c>
      <c r="W1034" t="s">
        <v>585</v>
      </c>
      <c r="X1034">
        <v>50000000</v>
      </c>
      <c r="Y1034">
        <v>2011</v>
      </c>
      <c r="Z1034">
        <v>2000</v>
      </c>
      <c r="AA1034">
        <v>5.5</v>
      </c>
      <c r="AB1034">
        <v>1.85</v>
      </c>
      <c r="AC1034">
        <v>15000</v>
      </c>
    </row>
    <row r="1035" spans="1:29">
      <c r="A1035" t="s">
        <v>28</v>
      </c>
      <c r="C1035" t="s">
        <v>3444</v>
      </c>
      <c r="D1035">
        <v>103</v>
      </c>
      <c r="E1035">
        <v>96</v>
      </c>
      <c r="F1035">
        <v>43</v>
      </c>
      <c r="G1035">
        <v>77</v>
      </c>
      <c r="H1035" t="s">
        <v>5490</v>
      </c>
      <c r="I1035">
        <v>841</v>
      </c>
      <c r="J1035">
        <v>8742261</v>
      </c>
      <c r="K1035" t="s">
        <v>1120</v>
      </c>
      <c r="L1035" t="s">
        <v>3369</v>
      </c>
      <c r="M1035" t="s">
        <v>5491</v>
      </c>
      <c r="N1035">
        <v>19824</v>
      </c>
      <c r="O1035">
        <v>1385</v>
      </c>
      <c r="P1035" t="s">
        <v>5492</v>
      </c>
      <c r="Q1035">
        <v>2</v>
      </c>
      <c r="R1035" t="s">
        <v>5493</v>
      </c>
      <c r="S1035" t="s">
        <v>5494</v>
      </c>
      <c r="T1035">
        <v>179</v>
      </c>
      <c r="U1035" t="s">
        <v>37</v>
      </c>
      <c r="V1035" t="s">
        <v>268</v>
      </c>
      <c r="W1035" t="s">
        <v>39</v>
      </c>
      <c r="X1035">
        <v>18000000</v>
      </c>
      <c r="Y1035">
        <v>2009</v>
      </c>
      <c r="Z1035">
        <v>342</v>
      </c>
      <c r="AA1035">
        <v>3.7</v>
      </c>
      <c r="AB1035">
        <v>2.35</v>
      </c>
      <c r="AC1035">
        <v>0</v>
      </c>
    </row>
    <row r="1036" spans="1:29">
      <c r="A1036" t="s">
        <v>28</v>
      </c>
      <c r="C1036" t="s">
        <v>5495</v>
      </c>
      <c r="D1036">
        <v>98</v>
      </c>
      <c r="E1036">
        <v>85</v>
      </c>
      <c r="F1036">
        <v>70</v>
      </c>
      <c r="G1036">
        <v>848</v>
      </c>
      <c r="H1036" t="s">
        <v>502</v>
      </c>
      <c r="I1036">
        <v>26000</v>
      </c>
      <c r="J1036">
        <v>43905746</v>
      </c>
      <c r="K1036" t="s">
        <v>2813</v>
      </c>
      <c r="L1036" t="s">
        <v>335</v>
      </c>
      <c r="M1036" t="s">
        <v>5496</v>
      </c>
      <c r="N1036">
        <v>77684</v>
      </c>
      <c r="O1036">
        <v>32831</v>
      </c>
      <c r="P1036" t="s">
        <v>470</v>
      </c>
      <c r="Q1036">
        <v>1</v>
      </c>
      <c r="R1036" t="s">
        <v>5497</v>
      </c>
      <c r="S1036" t="s">
        <v>5498</v>
      </c>
      <c r="T1036">
        <v>294</v>
      </c>
      <c r="U1036" t="s">
        <v>37</v>
      </c>
      <c r="V1036" t="s">
        <v>38</v>
      </c>
      <c r="W1036" t="s">
        <v>39</v>
      </c>
      <c r="X1036">
        <v>49000000</v>
      </c>
      <c r="Y1036">
        <v>2001</v>
      </c>
      <c r="Z1036">
        <v>5000</v>
      </c>
      <c r="AA1036">
        <v>5.9</v>
      </c>
      <c r="AB1036">
        <v>2.35</v>
      </c>
      <c r="AC1036">
        <v>0</v>
      </c>
    </row>
    <row r="1037" spans="1:29">
      <c r="A1037" t="s">
        <v>28</v>
      </c>
      <c r="D1037">
        <v>30</v>
      </c>
      <c r="E1037">
        <v>64</v>
      </c>
      <c r="G1037">
        <v>184</v>
      </c>
      <c r="H1037" t="s">
        <v>3589</v>
      </c>
      <c r="I1037">
        <v>1000</v>
      </c>
      <c r="K1037" t="s">
        <v>5499</v>
      </c>
      <c r="L1037" t="s">
        <v>1706</v>
      </c>
      <c r="M1037" t="s">
        <v>5500</v>
      </c>
      <c r="N1037">
        <v>50391</v>
      </c>
      <c r="O1037">
        <v>1863</v>
      </c>
      <c r="P1037" t="s">
        <v>5339</v>
      </c>
      <c r="Q1037">
        <v>8</v>
      </c>
      <c r="R1037" t="s">
        <v>5501</v>
      </c>
      <c r="S1037" t="s">
        <v>5502</v>
      </c>
      <c r="T1037">
        <v>148</v>
      </c>
      <c r="U1037" t="s">
        <v>37</v>
      </c>
      <c r="V1037" t="s">
        <v>38</v>
      </c>
      <c r="W1037" t="s">
        <v>2635</v>
      </c>
      <c r="Z1037">
        <v>531</v>
      </c>
      <c r="AA1037">
        <v>8.5</v>
      </c>
      <c r="AB1037">
        <v>16</v>
      </c>
      <c r="AC1037">
        <v>31000</v>
      </c>
    </row>
    <row r="1038" spans="1:29">
      <c r="A1038" t="s">
        <v>28</v>
      </c>
      <c r="C1038" t="s">
        <v>2066</v>
      </c>
      <c r="D1038">
        <v>48</v>
      </c>
      <c r="E1038">
        <v>104</v>
      </c>
      <c r="F1038">
        <v>212</v>
      </c>
      <c r="G1038">
        <v>380</v>
      </c>
      <c r="H1038" t="s">
        <v>5503</v>
      </c>
      <c r="I1038">
        <v>879</v>
      </c>
      <c r="J1038">
        <v>21413502</v>
      </c>
      <c r="K1038" t="s">
        <v>5504</v>
      </c>
      <c r="L1038" t="s">
        <v>4790</v>
      </c>
      <c r="M1038" t="s">
        <v>5505</v>
      </c>
      <c r="N1038">
        <v>14429</v>
      </c>
      <c r="O1038">
        <v>2795</v>
      </c>
      <c r="P1038" t="s">
        <v>5506</v>
      </c>
      <c r="Q1038">
        <v>5</v>
      </c>
      <c r="R1038" t="s">
        <v>5507</v>
      </c>
      <c r="S1038" t="s">
        <v>5508</v>
      </c>
      <c r="T1038">
        <v>113</v>
      </c>
      <c r="U1038" t="s">
        <v>37</v>
      </c>
      <c r="V1038" t="s">
        <v>38</v>
      </c>
      <c r="W1038" t="s">
        <v>585</v>
      </c>
      <c r="X1038">
        <v>40000000</v>
      </c>
      <c r="Y1038">
        <v>1990</v>
      </c>
      <c r="Z1038">
        <v>560</v>
      </c>
      <c r="AA1038">
        <v>6.3</v>
      </c>
      <c r="AB1038">
        <v>2.35</v>
      </c>
      <c r="AC1038">
        <v>2000</v>
      </c>
    </row>
    <row r="1039" spans="1:29">
      <c r="A1039" t="s">
        <v>28</v>
      </c>
      <c r="C1039" t="s">
        <v>5509</v>
      </c>
      <c r="D1039">
        <v>195</v>
      </c>
      <c r="E1039">
        <v>135</v>
      </c>
      <c r="F1039">
        <v>628</v>
      </c>
      <c r="G1039">
        <v>830</v>
      </c>
      <c r="H1039" t="s">
        <v>2832</v>
      </c>
      <c r="I1039">
        <v>22000</v>
      </c>
      <c r="J1039">
        <v>7994115</v>
      </c>
      <c r="K1039" t="s">
        <v>5510</v>
      </c>
      <c r="L1039" t="s">
        <v>697</v>
      </c>
      <c r="M1039" t="s">
        <v>5511</v>
      </c>
      <c r="N1039">
        <v>90932</v>
      </c>
      <c r="O1039">
        <v>24316</v>
      </c>
      <c r="P1039" t="s">
        <v>5512</v>
      </c>
      <c r="Q1039">
        <v>2</v>
      </c>
      <c r="R1039" t="s">
        <v>5513</v>
      </c>
      <c r="S1039" t="s">
        <v>5514</v>
      </c>
      <c r="T1039">
        <v>209</v>
      </c>
      <c r="U1039" t="s">
        <v>37</v>
      </c>
      <c r="V1039" t="s">
        <v>56</v>
      </c>
      <c r="W1039" t="s">
        <v>585</v>
      </c>
      <c r="Y1039">
        <v>2009</v>
      </c>
      <c r="Z1039">
        <v>882</v>
      </c>
      <c r="AA1039">
        <v>7.4</v>
      </c>
      <c r="AB1039">
        <v>2.35</v>
      </c>
      <c r="AC1039">
        <v>21000</v>
      </c>
    </row>
    <row r="1040" spans="1:29">
      <c r="A1040" t="s">
        <v>28</v>
      </c>
      <c r="C1040" t="s">
        <v>1526</v>
      </c>
      <c r="D1040">
        <v>223</v>
      </c>
      <c r="E1040">
        <v>190</v>
      </c>
      <c r="F1040">
        <v>0</v>
      </c>
      <c r="G1040">
        <v>215</v>
      </c>
      <c r="H1040" t="s">
        <v>5515</v>
      </c>
      <c r="I1040">
        <v>599</v>
      </c>
      <c r="J1040">
        <v>124107476</v>
      </c>
      <c r="K1040" t="s">
        <v>2125</v>
      </c>
      <c r="L1040" t="s">
        <v>755</v>
      </c>
      <c r="M1040" t="s">
        <v>5516</v>
      </c>
      <c r="N1040">
        <v>170684</v>
      </c>
      <c r="O1040">
        <v>1418</v>
      </c>
      <c r="P1040" t="s">
        <v>5517</v>
      </c>
      <c r="Q1040">
        <v>0</v>
      </c>
      <c r="R1040" t="s">
        <v>5518</v>
      </c>
      <c r="S1040" t="s">
        <v>5519</v>
      </c>
      <c r="T1040">
        <v>867</v>
      </c>
      <c r="U1040" t="s">
        <v>37</v>
      </c>
      <c r="V1040" t="s">
        <v>38</v>
      </c>
      <c r="W1040" t="s">
        <v>585</v>
      </c>
      <c r="X1040">
        <v>48000000</v>
      </c>
      <c r="Y1040">
        <v>2000</v>
      </c>
      <c r="Z1040">
        <v>399</v>
      </c>
      <c r="AA1040">
        <v>7.6</v>
      </c>
      <c r="AB1040">
        <v>1.85</v>
      </c>
      <c r="AC1040">
        <v>0</v>
      </c>
    </row>
    <row r="1041" spans="1:29">
      <c r="A1041" t="s">
        <v>28</v>
      </c>
      <c r="C1041" t="s">
        <v>389</v>
      </c>
      <c r="D1041">
        <v>149</v>
      </c>
      <c r="E1041">
        <v>127</v>
      </c>
      <c r="F1041">
        <v>14000</v>
      </c>
      <c r="G1041">
        <v>440</v>
      </c>
      <c r="H1041" t="s">
        <v>955</v>
      </c>
      <c r="I1041">
        <v>11000</v>
      </c>
      <c r="J1041">
        <v>197171806</v>
      </c>
      <c r="K1041" t="s">
        <v>42</v>
      </c>
      <c r="L1041" t="s">
        <v>391</v>
      </c>
      <c r="M1041" t="s">
        <v>5520</v>
      </c>
      <c r="N1041">
        <v>515306</v>
      </c>
      <c r="O1041">
        <v>12884</v>
      </c>
      <c r="P1041" t="s">
        <v>5521</v>
      </c>
      <c r="Q1041">
        <v>5</v>
      </c>
      <c r="R1041" t="s">
        <v>5522</v>
      </c>
      <c r="S1041" t="s">
        <v>5523</v>
      </c>
      <c r="T1041">
        <v>477</v>
      </c>
      <c r="U1041" t="s">
        <v>37</v>
      </c>
      <c r="V1041" t="s">
        <v>38</v>
      </c>
      <c r="W1041" t="s">
        <v>39</v>
      </c>
      <c r="X1041">
        <v>48000000</v>
      </c>
      <c r="Y1041">
        <v>1989</v>
      </c>
      <c r="Z1041">
        <v>844</v>
      </c>
      <c r="AA1041">
        <v>8.3000000000000007</v>
      </c>
      <c r="AB1041">
        <v>2.35</v>
      </c>
      <c r="AC1041">
        <v>0</v>
      </c>
    </row>
    <row r="1042" spans="1:29">
      <c r="A1042" t="s">
        <v>28</v>
      </c>
      <c r="C1042" t="s">
        <v>940</v>
      </c>
      <c r="D1042">
        <v>324</v>
      </c>
      <c r="E1042">
        <v>129</v>
      </c>
      <c r="F1042">
        <v>456</v>
      </c>
      <c r="G1042">
        <v>0</v>
      </c>
      <c r="H1042" t="s">
        <v>5524</v>
      </c>
      <c r="I1042">
        <v>2000</v>
      </c>
      <c r="J1042">
        <v>12802907</v>
      </c>
      <c r="K1042" t="s">
        <v>214</v>
      </c>
      <c r="L1042" t="s">
        <v>403</v>
      </c>
      <c r="M1042" t="s">
        <v>5525</v>
      </c>
      <c r="N1042">
        <v>70886</v>
      </c>
      <c r="O1042">
        <v>2035</v>
      </c>
      <c r="P1042" t="s">
        <v>5526</v>
      </c>
      <c r="Q1042">
        <v>1</v>
      </c>
      <c r="R1042" t="s">
        <v>5527</v>
      </c>
      <c r="S1042" t="s">
        <v>5528</v>
      </c>
      <c r="T1042">
        <v>226</v>
      </c>
      <c r="U1042" t="s">
        <v>37</v>
      </c>
      <c r="V1042" t="s">
        <v>56</v>
      </c>
      <c r="W1042" t="s">
        <v>585</v>
      </c>
      <c r="Y1042">
        <v>2012</v>
      </c>
      <c r="Z1042">
        <v>35</v>
      </c>
      <c r="AA1042">
        <v>6.6</v>
      </c>
      <c r="AB1042">
        <v>2.35</v>
      </c>
      <c r="AC1042">
        <v>36000</v>
      </c>
    </row>
    <row r="1043" spans="1:29">
      <c r="A1043" t="s">
        <v>28</v>
      </c>
      <c r="C1043" t="s">
        <v>1389</v>
      </c>
      <c r="D1043">
        <v>371</v>
      </c>
      <c r="E1043">
        <v>120</v>
      </c>
      <c r="F1043">
        <v>662</v>
      </c>
      <c r="G1043">
        <v>502</v>
      </c>
      <c r="H1043" t="s">
        <v>563</v>
      </c>
      <c r="I1043">
        <v>20000</v>
      </c>
      <c r="J1043">
        <v>31569268</v>
      </c>
      <c r="K1043" t="s">
        <v>5529</v>
      </c>
      <c r="L1043" t="s">
        <v>263</v>
      </c>
      <c r="M1043" t="s">
        <v>5530</v>
      </c>
      <c r="N1043">
        <v>172965</v>
      </c>
      <c r="O1043">
        <v>23051</v>
      </c>
      <c r="P1043" t="s">
        <v>2731</v>
      </c>
      <c r="Q1043">
        <v>0</v>
      </c>
      <c r="R1043" t="s">
        <v>5531</v>
      </c>
      <c r="S1043" t="s">
        <v>5532</v>
      </c>
      <c r="T1043">
        <v>627</v>
      </c>
      <c r="U1043" t="s">
        <v>37</v>
      </c>
      <c r="V1043" t="s">
        <v>38</v>
      </c>
      <c r="W1043" t="s">
        <v>585</v>
      </c>
      <c r="X1043">
        <v>49000000</v>
      </c>
      <c r="Y1043">
        <v>2015</v>
      </c>
      <c r="Z1043">
        <v>2000</v>
      </c>
      <c r="AA1043">
        <v>6.9</v>
      </c>
      <c r="AB1043">
        <v>2.35</v>
      </c>
      <c r="AC1043">
        <v>67000</v>
      </c>
    </row>
    <row r="1044" spans="1:29">
      <c r="A1044" t="s">
        <v>28</v>
      </c>
      <c r="C1044" t="s">
        <v>1198</v>
      </c>
      <c r="D1044">
        <v>75</v>
      </c>
      <c r="E1044">
        <v>118</v>
      </c>
      <c r="F1044">
        <v>176</v>
      </c>
      <c r="G1044">
        <v>308</v>
      </c>
      <c r="H1044" t="s">
        <v>565</v>
      </c>
      <c r="I1044">
        <v>18000</v>
      </c>
      <c r="J1044">
        <v>66488090</v>
      </c>
      <c r="K1044" t="s">
        <v>2142</v>
      </c>
      <c r="L1044" t="s">
        <v>1727</v>
      </c>
      <c r="M1044" t="s">
        <v>5533</v>
      </c>
      <c r="N1044">
        <v>120202</v>
      </c>
      <c r="O1044">
        <v>29748</v>
      </c>
      <c r="P1044" t="s">
        <v>5534</v>
      </c>
      <c r="Q1044">
        <v>2</v>
      </c>
      <c r="R1044" t="s">
        <v>5535</v>
      </c>
      <c r="S1044" t="s">
        <v>5536</v>
      </c>
      <c r="T1044">
        <v>397</v>
      </c>
      <c r="U1044" t="s">
        <v>37</v>
      </c>
      <c r="V1044" t="s">
        <v>38</v>
      </c>
      <c r="W1044" t="s">
        <v>585</v>
      </c>
      <c r="X1044">
        <v>48000000</v>
      </c>
      <c r="Y1044">
        <v>1999</v>
      </c>
      <c r="Z1044">
        <v>11000</v>
      </c>
      <c r="AA1044">
        <v>6.7</v>
      </c>
      <c r="AB1044">
        <v>2.35</v>
      </c>
      <c r="AC1044">
        <v>0</v>
      </c>
    </row>
    <row r="1045" spans="1:29">
      <c r="A1045" t="s">
        <v>28</v>
      </c>
      <c r="C1045" t="s">
        <v>685</v>
      </c>
      <c r="D1045">
        <v>233</v>
      </c>
      <c r="E1045">
        <v>112</v>
      </c>
      <c r="F1045">
        <v>21000</v>
      </c>
      <c r="G1045">
        <v>237</v>
      </c>
      <c r="H1045" t="s">
        <v>5537</v>
      </c>
      <c r="I1045">
        <v>17000</v>
      </c>
      <c r="J1045">
        <v>95308367</v>
      </c>
      <c r="K1045" t="s">
        <v>2125</v>
      </c>
      <c r="L1045" t="s">
        <v>557</v>
      </c>
      <c r="M1045" t="s">
        <v>5538</v>
      </c>
      <c r="N1045">
        <v>206104</v>
      </c>
      <c r="O1045">
        <v>18141</v>
      </c>
      <c r="P1045" t="s">
        <v>5539</v>
      </c>
      <c r="Q1045">
        <v>0</v>
      </c>
      <c r="R1045" t="s">
        <v>5540</v>
      </c>
      <c r="S1045" t="s">
        <v>5541</v>
      </c>
      <c r="T1045">
        <v>850</v>
      </c>
      <c r="U1045" t="s">
        <v>37</v>
      </c>
      <c r="V1045" t="s">
        <v>38</v>
      </c>
      <c r="W1045" t="s">
        <v>585</v>
      </c>
      <c r="X1045">
        <v>48000000</v>
      </c>
      <c r="Y1045">
        <v>2002</v>
      </c>
      <c r="Z1045">
        <v>324</v>
      </c>
      <c r="AA1045">
        <v>6.8</v>
      </c>
      <c r="AB1045">
        <v>2.35</v>
      </c>
      <c r="AC1045">
        <v>0</v>
      </c>
    </row>
    <row r="1046" spans="1:29">
      <c r="A1046" t="s">
        <v>28</v>
      </c>
      <c r="C1046" t="s">
        <v>5542</v>
      </c>
      <c r="D1046">
        <v>32</v>
      </c>
      <c r="E1046">
        <v>89</v>
      </c>
      <c r="F1046">
        <v>42</v>
      </c>
      <c r="G1046">
        <v>235</v>
      </c>
      <c r="H1046" t="s">
        <v>5543</v>
      </c>
      <c r="I1046">
        <v>598</v>
      </c>
      <c r="K1046" t="s">
        <v>5544</v>
      </c>
      <c r="L1046" t="s">
        <v>5545</v>
      </c>
      <c r="M1046" t="s">
        <v>5546</v>
      </c>
      <c r="N1046">
        <v>1263</v>
      </c>
      <c r="O1046">
        <v>2353</v>
      </c>
      <c r="P1046" t="s">
        <v>5547</v>
      </c>
      <c r="Q1046">
        <v>0</v>
      </c>
      <c r="R1046" t="s">
        <v>5548</v>
      </c>
      <c r="S1046" t="s">
        <v>5549</v>
      </c>
      <c r="T1046">
        <v>32</v>
      </c>
      <c r="U1046" t="s">
        <v>37</v>
      </c>
      <c r="V1046" t="s">
        <v>38</v>
      </c>
      <c r="X1046">
        <v>1500000</v>
      </c>
      <c r="Y1046">
        <v>2006</v>
      </c>
      <c r="Z1046">
        <v>555</v>
      </c>
      <c r="AA1046">
        <v>4.5999999999999996</v>
      </c>
      <c r="AB1046">
        <v>1.78</v>
      </c>
      <c r="AC1046">
        <v>352</v>
      </c>
    </row>
    <row r="1047" spans="1:29">
      <c r="A1047" t="s">
        <v>28</v>
      </c>
      <c r="C1047" t="s">
        <v>4166</v>
      </c>
      <c r="D1047">
        <v>150</v>
      </c>
      <c r="E1047">
        <v>114</v>
      </c>
      <c r="F1047">
        <v>737</v>
      </c>
      <c r="G1047">
        <v>393</v>
      </c>
      <c r="H1047" t="s">
        <v>1891</v>
      </c>
      <c r="I1047">
        <v>2000</v>
      </c>
      <c r="J1047">
        <v>60652036</v>
      </c>
      <c r="K1047" t="s">
        <v>5550</v>
      </c>
      <c r="L1047" t="s">
        <v>234</v>
      </c>
      <c r="M1047" t="s">
        <v>5551</v>
      </c>
      <c r="N1047">
        <v>137854</v>
      </c>
      <c r="O1047">
        <v>3743</v>
      </c>
      <c r="P1047" t="s">
        <v>5552</v>
      </c>
      <c r="Q1047">
        <v>1</v>
      </c>
      <c r="R1047" t="s">
        <v>5553</v>
      </c>
      <c r="S1047" t="s">
        <v>5554</v>
      </c>
      <c r="T1047">
        <v>560</v>
      </c>
      <c r="U1047" t="s">
        <v>37</v>
      </c>
      <c r="V1047" t="s">
        <v>38</v>
      </c>
      <c r="W1047" t="s">
        <v>585</v>
      </c>
      <c r="X1047">
        <v>48000000</v>
      </c>
      <c r="Y1047">
        <v>1999</v>
      </c>
      <c r="Z1047">
        <v>490</v>
      </c>
      <c r="AA1047">
        <v>7.1</v>
      </c>
      <c r="AB1047">
        <v>2.35</v>
      </c>
      <c r="AC1047">
        <v>3000</v>
      </c>
    </row>
    <row r="1048" spans="1:29">
      <c r="A1048" t="s">
        <v>28</v>
      </c>
      <c r="C1048" t="s">
        <v>2354</v>
      </c>
      <c r="D1048">
        <v>172</v>
      </c>
      <c r="E1048">
        <v>137</v>
      </c>
      <c r="F1048">
        <v>79</v>
      </c>
      <c r="G1048">
        <v>194</v>
      </c>
      <c r="H1048" t="s">
        <v>5555</v>
      </c>
      <c r="I1048">
        <v>27000</v>
      </c>
      <c r="J1048">
        <v>1206135</v>
      </c>
      <c r="K1048" t="s">
        <v>2125</v>
      </c>
      <c r="L1048" t="s">
        <v>60</v>
      </c>
      <c r="M1048" t="s">
        <v>5556</v>
      </c>
      <c r="N1048">
        <v>40568</v>
      </c>
      <c r="O1048">
        <v>27666</v>
      </c>
      <c r="P1048" t="s">
        <v>5557</v>
      </c>
      <c r="Q1048">
        <v>3</v>
      </c>
      <c r="R1048" t="s">
        <v>5558</v>
      </c>
      <c r="S1048" t="s">
        <v>5559</v>
      </c>
      <c r="T1048">
        <v>185</v>
      </c>
      <c r="U1048" t="s">
        <v>37</v>
      </c>
      <c r="V1048" t="s">
        <v>5560</v>
      </c>
      <c r="W1048" t="s">
        <v>585</v>
      </c>
      <c r="X1048">
        <v>50000000</v>
      </c>
      <c r="Y1048">
        <v>2015</v>
      </c>
      <c r="Z1048">
        <v>254</v>
      </c>
      <c r="AA1048">
        <v>6.4</v>
      </c>
      <c r="AB1048">
        <v>2.35</v>
      </c>
      <c r="AC1048">
        <v>18000</v>
      </c>
    </row>
    <row r="1049" spans="1:29">
      <c r="A1049" t="s">
        <v>28</v>
      </c>
      <c r="C1049" t="s">
        <v>3129</v>
      </c>
      <c r="D1049">
        <v>103</v>
      </c>
      <c r="E1049">
        <v>112</v>
      </c>
      <c r="F1049">
        <v>109</v>
      </c>
      <c r="G1049">
        <v>261</v>
      </c>
      <c r="H1049" t="s">
        <v>5561</v>
      </c>
      <c r="I1049">
        <v>779</v>
      </c>
      <c r="J1049">
        <v>56607223</v>
      </c>
      <c r="K1049" t="s">
        <v>4219</v>
      </c>
      <c r="L1049" t="s">
        <v>5562</v>
      </c>
      <c r="M1049" t="s">
        <v>5563</v>
      </c>
      <c r="N1049">
        <v>93367</v>
      </c>
      <c r="O1049">
        <v>1823</v>
      </c>
      <c r="P1049" t="s">
        <v>5564</v>
      </c>
      <c r="Q1049">
        <v>8</v>
      </c>
      <c r="R1049" t="s">
        <v>5565</v>
      </c>
      <c r="S1049" t="s">
        <v>5566</v>
      </c>
      <c r="T1049">
        <v>497</v>
      </c>
      <c r="U1049" t="s">
        <v>37</v>
      </c>
      <c r="V1049" t="s">
        <v>268</v>
      </c>
      <c r="W1049" t="s">
        <v>39</v>
      </c>
      <c r="X1049">
        <v>48000000</v>
      </c>
      <c r="Y1049">
        <v>2001</v>
      </c>
      <c r="Z1049">
        <v>629</v>
      </c>
      <c r="AA1049">
        <v>6.4</v>
      </c>
      <c r="AB1049">
        <v>2.35</v>
      </c>
      <c r="AC1049">
        <v>0</v>
      </c>
    </row>
    <row r="1050" spans="1:29">
      <c r="A1050" t="s">
        <v>28</v>
      </c>
      <c r="C1050" t="s">
        <v>4392</v>
      </c>
      <c r="D1050">
        <v>140</v>
      </c>
      <c r="E1050">
        <v>120</v>
      </c>
      <c r="F1050">
        <v>34</v>
      </c>
      <c r="G1050">
        <v>1000</v>
      </c>
      <c r="H1050" t="s">
        <v>301</v>
      </c>
      <c r="I1050">
        <v>18000</v>
      </c>
      <c r="J1050">
        <v>50173190</v>
      </c>
      <c r="K1050" t="s">
        <v>5567</v>
      </c>
      <c r="L1050" t="s">
        <v>120</v>
      </c>
      <c r="M1050" t="s">
        <v>5568</v>
      </c>
      <c r="N1050">
        <v>148490</v>
      </c>
      <c r="O1050">
        <v>33615</v>
      </c>
      <c r="P1050" t="s">
        <v>1232</v>
      </c>
      <c r="Q1050">
        <v>1</v>
      </c>
      <c r="R1050" t="s">
        <v>5569</v>
      </c>
      <c r="S1050" t="s">
        <v>5570</v>
      </c>
      <c r="T1050">
        <v>537</v>
      </c>
      <c r="U1050" t="s">
        <v>37</v>
      </c>
      <c r="V1050" t="s">
        <v>38</v>
      </c>
      <c r="W1050" t="s">
        <v>39</v>
      </c>
      <c r="X1050">
        <v>48000000</v>
      </c>
      <c r="Y1050">
        <v>2001</v>
      </c>
      <c r="Z1050">
        <v>12000</v>
      </c>
      <c r="AA1050">
        <v>7.4</v>
      </c>
      <c r="AB1050">
        <v>2.35</v>
      </c>
      <c r="AC1050">
        <v>0</v>
      </c>
    </row>
    <row r="1051" spans="1:29">
      <c r="A1051" t="s">
        <v>28</v>
      </c>
      <c r="C1051" t="s">
        <v>1421</v>
      </c>
      <c r="D1051">
        <v>125</v>
      </c>
      <c r="E1051">
        <v>123</v>
      </c>
      <c r="F1051">
        <v>446</v>
      </c>
      <c r="G1051">
        <v>821</v>
      </c>
      <c r="H1051" t="s">
        <v>3750</v>
      </c>
      <c r="I1051">
        <v>20000</v>
      </c>
      <c r="J1051">
        <v>47095453</v>
      </c>
      <c r="K1051" t="s">
        <v>3632</v>
      </c>
      <c r="L1051" t="s">
        <v>263</v>
      </c>
      <c r="M1051" t="s">
        <v>5571</v>
      </c>
      <c r="N1051">
        <v>64595</v>
      </c>
      <c r="O1051">
        <v>22209</v>
      </c>
      <c r="P1051" t="s">
        <v>5572</v>
      </c>
      <c r="Q1051">
        <v>1</v>
      </c>
      <c r="R1051" t="s">
        <v>5573</v>
      </c>
      <c r="S1051" t="s">
        <v>5574</v>
      </c>
      <c r="T1051">
        <v>316</v>
      </c>
      <c r="U1051" t="s">
        <v>37</v>
      </c>
      <c r="V1051" t="s">
        <v>38</v>
      </c>
      <c r="W1051" t="s">
        <v>39</v>
      </c>
      <c r="X1051">
        <v>48000000</v>
      </c>
      <c r="Y1051">
        <v>2001</v>
      </c>
      <c r="Z1051">
        <v>1000</v>
      </c>
      <c r="AA1051">
        <v>6.4</v>
      </c>
      <c r="AB1051">
        <v>1.85</v>
      </c>
      <c r="AC1051">
        <v>0</v>
      </c>
    </row>
    <row r="1052" spans="1:29">
      <c r="A1052" t="s">
        <v>28</v>
      </c>
      <c r="C1052" t="s">
        <v>4218</v>
      </c>
      <c r="D1052">
        <v>125</v>
      </c>
      <c r="E1052">
        <v>93</v>
      </c>
      <c r="F1052">
        <v>11000</v>
      </c>
      <c r="G1052">
        <v>484</v>
      </c>
      <c r="H1052" t="s">
        <v>3799</v>
      </c>
      <c r="I1052">
        <v>3000</v>
      </c>
      <c r="J1052">
        <v>37879996</v>
      </c>
      <c r="K1052" t="s">
        <v>3632</v>
      </c>
      <c r="L1052" t="s">
        <v>500</v>
      </c>
      <c r="M1052" t="s">
        <v>5575</v>
      </c>
      <c r="N1052">
        <v>81888</v>
      </c>
      <c r="O1052">
        <v>5390</v>
      </c>
      <c r="P1052" t="s">
        <v>5576</v>
      </c>
      <c r="Q1052">
        <v>2</v>
      </c>
      <c r="R1052" t="s">
        <v>5577</v>
      </c>
      <c r="S1052" t="s">
        <v>5578</v>
      </c>
      <c r="T1052">
        <v>254</v>
      </c>
      <c r="U1052" t="s">
        <v>37</v>
      </c>
      <c r="V1052" t="s">
        <v>38</v>
      </c>
      <c r="W1052" t="s">
        <v>39</v>
      </c>
      <c r="X1052">
        <v>48000000</v>
      </c>
      <c r="Y1052">
        <v>2000</v>
      </c>
      <c r="Z1052">
        <v>575</v>
      </c>
      <c r="AA1052">
        <v>6</v>
      </c>
      <c r="AB1052">
        <v>2.35</v>
      </c>
      <c r="AC1052">
        <v>0</v>
      </c>
    </row>
    <row r="1053" spans="1:29">
      <c r="A1053" t="s">
        <v>28</v>
      </c>
      <c r="C1053" t="s">
        <v>4850</v>
      </c>
      <c r="D1053">
        <v>36</v>
      </c>
      <c r="E1053">
        <v>123</v>
      </c>
      <c r="F1053">
        <v>0</v>
      </c>
      <c r="G1053">
        <v>886</v>
      </c>
      <c r="H1053" t="s">
        <v>2398</v>
      </c>
      <c r="I1053">
        <v>12000</v>
      </c>
      <c r="J1053">
        <v>25900000</v>
      </c>
      <c r="K1053" t="s">
        <v>5579</v>
      </c>
      <c r="L1053" t="s">
        <v>705</v>
      </c>
      <c r="M1053" t="s">
        <v>5580</v>
      </c>
      <c r="N1053">
        <v>12771</v>
      </c>
      <c r="O1053">
        <v>18793</v>
      </c>
      <c r="P1053" t="s">
        <v>5581</v>
      </c>
      <c r="Q1053">
        <v>1</v>
      </c>
      <c r="R1053" t="s">
        <v>5582</v>
      </c>
      <c r="S1053" t="s">
        <v>5583</v>
      </c>
      <c r="T1053">
        <v>84</v>
      </c>
      <c r="U1053" t="s">
        <v>37</v>
      </c>
      <c r="V1053" t="s">
        <v>38</v>
      </c>
      <c r="W1053" t="s">
        <v>585</v>
      </c>
      <c r="X1053">
        <v>58000000</v>
      </c>
      <c r="Y1053">
        <v>1984</v>
      </c>
      <c r="Z1053">
        <v>5000</v>
      </c>
      <c r="AA1053">
        <v>6.5</v>
      </c>
      <c r="AB1053">
        <v>1.85</v>
      </c>
      <c r="AC1053">
        <v>828</v>
      </c>
    </row>
    <row r="1054" spans="1:29">
      <c r="A1054" t="s">
        <v>28</v>
      </c>
      <c r="C1054" t="s">
        <v>1421</v>
      </c>
      <c r="D1054">
        <v>295</v>
      </c>
      <c r="E1054">
        <v>122</v>
      </c>
      <c r="F1054">
        <v>446</v>
      </c>
      <c r="G1054">
        <v>600</v>
      </c>
      <c r="H1054" t="s">
        <v>1207</v>
      </c>
      <c r="I1054">
        <v>23000</v>
      </c>
      <c r="J1054">
        <v>53574088</v>
      </c>
      <c r="K1054" t="s">
        <v>5584</v>
      </c>
      <c r="L1054" t="s">
        <v>58</v>
      </c>
      <c r="M1054" t="s">
        <v>5585</v>
      </c>
      <c r="N1054">
        <v>237872</v>
      </c>
      <c r="O1054">
        <v>33548</v>
      </c>
      <c r="P1054" t="s">
        <v>5586</v>
      </c>
      <c r="Q1054">
        <v>1</v>
      </c>
      <c r="R1054" t="s">
        <v>5587</v>
      </c>
      <c r="S1054" t="s">
        <v>5588</v>
      </c>
      <c r="T1054">
        <v>560</v>
      </c>
      <c r="U1054" t="s">
        <v>37</v>
      </c>
      <c r="V1054" t="s">
        <v>38</v>
      </c>
      <c r="W1054" t="s">
        <v>585</v>
      </c>
      <c r="X1054">
        <v>55000000</v>
      </c>
      <c r="Y1054">
        <v>2007</v>
      </c>
      <c r="Z1054">
        <v>8000</v>
      </c>
      <c r="AA1054">
        <v>7.8</v>
      </c>
      <c r="AB1054">
        <v>2.35</v>
      </c>
      <c r="AC1054">
        <v>0</v>
      </c>
    </row>
    <row r="1055" spans="1:29">
      <c r="A1055" t="s">
        <v>28</v>
      </c>
      <c r="C1055" t="s">
        <v>5589</v>
      </c>
      <c r="D1055">
        <v>222</v>
      </c>
      <c r="E1055">
        <v>115</v>
      </c>
      <c r="F1055">
        <v>118</v>
      </c>
      <c r="G1055">
        <v>482</v>
      </c>
      <c r="H1055" t="s">
        <v>1341</v>
      </c>
      <c r="I1055">
        <v>14000</v>
      </c>
      <c r="J1055">
        <v>89253340</v>
      </c>
      <c r="K1055" t="s">
        <v>59</v>
      </c>
      <c r="L1055" t="s">
        <v>228</v>
      </c>
      <c r="M1055" t="s">
        <v>5590</v>
      </c>
      <c r="N1055">
        <v>133436</v>
      </c>
      <c r="O1055">
        <v>16967</v>
      </c>
      <c r="P1055" t="s">
        <v>5591</v>
      </c>
      <c r="Q1055">
        <v>0</v>
      </c>
      <c r="R1055" t="s">
        <v>5592</v>
      </c>
      <c r="S1055" t="s">
        <v>5593</v>
      </c>
      <c r="T1055">
        <v>323</v>
      </c>
      <c r="U1055" t="s">
        <v>37</v>
      </c>
      <c r="V1055" t="s">
        <v>1465</v>
      </c>
      <c r="W1055" t="s">
        <v>39</v>
      </c>
      <c r="X1055">
        <v>48000000</v>
      </c>
      <c r="Y1055">
        <v>2014</v>
      </c>
      <c r="Z1055">
        <v>794</v>
      </c>
      <c r="AA1055">
        <v>6</v>
      </c>
      <c r="AB1055">
        <v>2.35</v>
      </c>
      <c r="AC1055">
        <v>38000</v>
      </c>
    </row>
    <row r="1056" spans="1:29">
      <c r="A1056" t="s">
        <v>28</v>
      </c>
      <c r="C1056" t="s">
        <v>1526</v>
      </c>
      <c r="D1056">
        <v>158</v>
      </c>
      <c r="E1056">
        <v>123</v>
      </c>
      <c r="F1056">
        <v>0</v>
      </c>
      <c r="G1056">
        <v>23</v>
      </c>
      <c r="H1056" t="s">
        <v>2968</v>
      </c>
      <c r="I1056">
        <v>3000</v>
      </c>
      <c r="J1056">
        <v>37339525</v>
      </c>
      <c r="K1056" t="s">
        <v>5274</v>
      </c>
      <c r="L1056" t="s">
        <v>252</v>
      </c>
      <c r="M1056" t="s">
        <v>5594</v>
      </c>
      <c r="N1056">
        <v>71708</v>
      </c>
      <c r="O1056">
        <v>3768</v>
      </c>
      <c r="P1056" t="s">
        <v>5595</v>
      </c>
      <c r="Q1056">
        <v>1</v>
      </c>
      <c r="R1056" t="s">
        <v>5596</v>
      </c>
      <c r="S1056" t="s">
        <v>5597</v>
      </c>
      <c r="T1056">
        <v>307</v>
      </c>
      <c r="U1056" t="s">
        <v>37</v>
      </c>
      <c r="V1056" t="s">
        <v>38</v>
      </c>
      <c r="W1056" t="s">
        <v>585</v>
      </c>
      <c r="X1056">
        <v>48000000</v>
      </c>
      <c r="Y1056">
        <v>1998</v>
      </c>
      <c r="Z1056">
        <v>745</v>
      </c>
      <c r="AA1056">
        <v>7</v>
      </c>
      <c r="AB1056">
        <v>1.85</v>
      </c>
      <c r="AC1056">
        <v>0</v>
      </c>
    </row>
    <row r="1057" spans="1:29">
      <c r="A1057" t="s">
        <v>28</v>
      </c>
      <c r="C1057" t="s">
        <v>2112</v>
      </c>
      <c r="D1057">
        <v>72</v>
      </c>
      <c r="E1057">
        <v>96</v>
      </c>
      <c r="F1057">
        <v>0</v>
      </c>
      <c r="G1057">
        <v>302</v>
      </c>
      <c r="H1057" t="s">
        <v>793</v>
      </c>
      <c r="I1057">
        <v>2000</v>
      </c>
      <c r="J1057">
        <v>60154431</v>
      </c>
      <c r="K1057" t="s">
        <v>5598</v>
      </c>
      <c r="L1057" t="s">
        <v>902</v>
      </c>
      <c r="M1057" t="s">
        <v>5599</v>
      </c>
      <c r="N1057">
        <v>122347</v>
      </c>
      <c r="O1057">
        <v>3718</v>
      </c>
      <c r="P1057" t="s">
        <v>5600</v>
      </c>
      <c r="Q1057">
        <v>1</v>
      </c>
      <c r="R1057" t="s">
        <v>5601</v>
      </c>
      <c r="S1057" t="s">
        <v>5602</v>
      </c>
      <c r="T1057">
        <v>345</v>
      </c>
      <c r="U1057" t="s">
        <v>37</v>
      </c>
      <c r="V1057" t="s">
        <v>38</v>
      </c>
      <c r="W1057" t="s">
        <v>39</v>
      </c>
      <c r="X1057">
        <v>47000000</v>
      </c>
      <c r="Y1057">
        <v>1996</v>
      </c>
      <c r="Z1057">
        <v>1000</v>
      </c>
      <c r="AA1057">
        <v>6</v>
      </c>
      <c r="AB1057">
        <v>2.35</v>
      </c>
      <c r="AC1057">
        <v>0</v>
      </c>
    </row>
    <row r="1058" spans="1:29">
      <c r="A1058" t="s">
        <v>28</v>
      </c>
      <c r="C1058" t="s">
        <v>5603</v>
      </c>
      <c r="D1058">
        <v>34</v>
      </c>
      <c r="E1058">
        <v>110</v>
      </c>
      <c r="F1058">
        <v>375</v>
      </c>
      <c r="G1058">
        <v>59</v>
      </c>
      <c r="H1058" t="s">
        <v>5604</v>
      </c>
      <c r="I1058">
        <v>113</v>
      </c>
      <c r="J1058">
        <v>528972</v>
      </c>
      <c r="K1058" t="s">
        <v>5605</v>
      </c>
      <c r="L1058" t="s">
        <v>5606</v>
      </c>
      <c r="M1058" t="s">
        <v>5607</v>
      </c>
      <c r="N1058">
        <v>5639</v>
      </c>
      <c r="O1058">
        <v>371</v>
      </c>
      <c r="P1058" t="s">
        <v>5608</v>
      </c>
      <c r="Q1058">
        <v>0</v>
      </c>
      <c r="R1058" t="s">
        <v>5609</v>
      </c>
      <c r="S1058" t="s">
        <v>5610</v>
      </c>
      <c r="T1058">
        <v>55</v>
      </c>
      <c r="U1058" t="s">
        <v>5611</v>
      </c>
      <c r="V1058" t="s">
        <v>5612</v>
      </c>
      <c r="W1058" t="s">
        <v>5613</v>
      </c>
      <c r="Y1058">
        <v>1998</v>
      </c>
      <c r="Z1058">
        <v>102</v>
      </c>
      <c r="AA1058">
        <v>7.8</v>
      </c>
      <c r="AC1058">
        <v>522</v>
      </c>
    </row>
    <row r="1059" spans="1:29">
      <c r="A1059" t="s">
        <v>28</v>
      </c>
      <c r="C1059" t="s">
        <v>1680</v>
      </c>
      <c r="D1059">
        <v>72</v>
      </c>
      <c r="E1059">
        <v>105</v>
      </c>
      <c r="F1059">
        <v>631</v>
      </c>
      <c r="G1059">
        <v>327</v>
      </c>
      <c r="H1059" t="s">
        <v>1680</v>
      </c>
      <c r="I1059">
        <v>678</v>
      </c>
      <c r="J1059">
        <v>103738726</v>
      </c>
      <c r="K1059" t="s">
        <v>5614</v>
      </c>
      <c r="L1059" t="s">
        <v>5615</v>
      </c>
      <c r="M1059" t="s">
        <v>5616</v>
      </c>
      <c r="N1059">
        <v>47819</v>
      </c>
      <c r="O1059">
        <v>2096</v>
      </c>
      <c r="P1059" t="s">
        <v>4745</v>
      </c>
      <c r="Q1059">
        <v>1</v>
      </c>
      <c r="R1059" t="s">
        <v>5617</v>
      </c>
      <c r="S1059" t="s">
        <v>5618</v>
      </c>
      <c r="T1059">
        <v>164</v>
      </c>
      <c r="U1059" t="s">
        <v>37</v>
      </c>
      <c r="V1059" t="s">
        <v>38</v>
      </c>
      <c r="W1059" t="s">
        <v>95</v>
      </c>
      <c r="X1059">
        <v>100000000</v>
      </c>
      <c r="Y1059">
        <v>1990</v>
      </c>
      <c r="Z1059">
        <v>631</v>
      </c>
      <c r="AA1059">
        <v>6.1</v>
      </c>
      <c r="AB1059">
        <v>1.85</v>
      </c>
      <c r="AC1059">
        <v>2000</v>
      </c>
    </row>
    <row r="1060" spans="1:29">
      <c r="A1060" t="s">
        <v>28</v>
      </c>
      <c r="C1060" t="s">
        <v>1311</v>
      </c>
      <c r="D1060">
        <v>152</v>
      </c>
      <c r="E1060">
        <v>113</v>
      </c>
      <c r="F1060">
        <v>323</v>
      </c>
      <c r="G1060">
        <v>835</v>
      </c>
      <c r="H1060" t="s">
        <v>5619</v>
      </c>
      <c r="I1060">
        <v>1000</v>
      </c>
      <c r="J1060">
        <v>69304264</v>
      </c>
      <c r="K1060" t="s">
        <v>5620</v>
      </c>
      <c r="L1060" t="s">
        <v>1820</v>
      </c>
      <c r="M1060" t="s">
        <v>5621</v>
      </c>
      <c r="N1060">
        <v>73068</v>
      </c>
      <c r="O1060">
        <v>4660</v>
      </c>
      <c r="P1060" t="s">
        <v>2107</v>
      </c>
      <c r="Q1060">
        <v>0</v>
      </c>
      <c r="R1060" t="s">
        <v>5622</v>
      </c>
      <c r="S1060" t="s">
        <v>5623</v>
      </c>
      <c r="T1060">
        <v>419</v>
      </c>
      <c r="U1060" t="s">
        <v>37</v>
      </c>
      <c r="V1060" t="s">
        <v>38</v>
      </c>
      <c r="W1060" t="s">
        <v>585</v>
      </c>
      <c r="X1060">
        <v>48000000</v>
      </c>
      <c r="Y1060">
        <v>1999</v>
      </c>
      <c r="Z1060">
        <v>977</v>
      </c>
      <c r="AA1060">
        <v>6.8</v>
      </c>
      <c r="AB1060">
        <v>2.35</v>
      </c>
      <c r="AC1060">
        <v>0</v>
      </c>
    </row>
    <row r="1061" spans="1:29">
      <c r="A1061" t="s">
        <v>28</v>
      </c>
      <c r="C1061" t="s">
        <v>5624</v>
      </c>
      <c r="D1061">
        <v>89</v>
      </c>
      <c r="E1061">
        <v>132</v>
      </c>
      <c r="F1061">
        <v>545</v>
      </c>
      <c r="G1061">
        <v>807</v>
      </c>
      <c r="H1061" t="s">
        <v>5625</v>
      </c>
      <c r="I1061">
        <v>919</v>
      </c>
      <c r="J1061">
        <v>29781453</v>
      </c>
      <c r="K1061" t="s">
        <v>4167</v>
      </c>
      <c r="L1061" t="s">
        <v>1984</v>
      </c>
      <c r="M1061" t="s">
        <v>5626</v>
      </c>
      <c r="N1061">
        <v>22447</v>
      </c>
      <c r="O1061">
        <v>4796</v>
      </c>
      <c r="P1061" t="s">
        <v>5627</v>
      </c>
      <c r="Q1061">
        <v>1</v>
      </c>
      <c r="R1061" t="s">
        <v>5628</v>
      </c>
      <c r="S1061" t="s">
        <v>5629</v>
      </c>
      <c r="T1061">
        <v>210</v>
      </c>
      <c r="U1061" t="s">
        <v>37</v>
      </c>
      <c r="V1061" t="s">
        <v>38</v>
      </c>
      <c r="W1061" t="s">
        <v>39</v>
      </c>
      <c r="X1061">
        <v>48000000</v>
      </c>
      <c r="Y1061">
        <v>2001</v>
      </c>
      <c r="Z1061">
        <v>811</v>
      </c>
      <c r="AA1061">
        <v>6.4</v>
      </c>
      <c r="AB1061">
        <v>1.85</v>
      </c>
      <c r="AC1061">
        <v>0</v>
      </c>
    </row>
    <row r="1062" spans="1:29">
      <c r="A1062" t="s">
        <v>28</v>
      </c>
      <c r="C1062" t="s">
        <v>5630</v>
      </c>
      <c r="D1062">
        <v>145</v>
      </c>
      <c r="E1062">
        <v>93</v>
      </c>
      <c r="F1062">
        <v>270</v>
      </c>
      <c r="G1062">
        <v>535</v>
      </c>
      <c r="H1062" t="s">
        <v>795</v>
      </c>
      <c r="I1062">
        <v>13000</v>
      </c>
      <c r="K1062" t="s">
        <v>1023</v>
      </c>
      <c r="L1062" t="s">
        <v>1784</v>
      </c>
      <c r="M1062" t="s">
        <v>5631</v>
      </c>
      <c r="N1062">
        <v>172489</v>
      </c>
      <c r="O1062">
        <v>15192</v>
      </c>
      <c r="P1062" t="s">
        <v>4603</v>
      </c>
      <c r="Q1062">
        <v>1</v>
      </c>
      <c r="R1062" t="s">
        <v>5632</v>
      </c>
      <c r="S1062" t="s">
        <v>5633</v>
      </c>
      <c r="T1062">
        <v>376</v>
      </c>
      <c r="U1062" t="s">
        <v>37</v>
      </c>
      <c r="V1062" t="s">
        <v>38</v>
      </c>
      <c r="W1062" t="s">
        <v>585</v>
      </c>
      <c r="X1062">
        <v>14000000</v>
      </c>
      <c r="Y1062">
        <v>1982</v>
      </c>
      <c r="Z1062">
        <v>954</v>
      </c>
      <c r="AA1062">
        <v>7.7</v>
      </c>
      <c r="AB1062">
        <v>2.35</v>
      </c>
      <c r="AC1062">
        <v>0</v>
      </c>
    </row>
    <row r="1063" spans="1:29">
      <c r="A1063" t="s">
        <v>747</v>
      </c>
      <c r="C1063" t="s">
        <v>5634</v>
      </c>
      <c r="D1063">
        <v>144</v>
      </c>
      <c r="E1063">
        <v>115</v>
      </c>
      <c r="F1063">
        <v>0</v>
      </c>
      <c r="G1063">
        <v>12</v>
      </c>
      <c r="H1063" t="s">
        <v>5635</v>
      </c>
      <c r="I1063">
        <v>29</v>
      </c>
      <c r="K1063" t="s">
        <v>5567</v>
      </c>
      <c r="L1063" t="s">
        <v>5636</v>
      </c>
      <c r="M1063" t="s">
        <v>5637</v>
      </c>
      <c r="N1063">
        <v>54057</v>
      </c>
      <c r="O1063">
        <v>95</v>
      </c>
      <c r="P1063" t="s">
        <v>5638</v>
      </c>
      <c r="Q1063">
        <v>0</v>
      </c>
      <c r="R1063" t="s">
        <v>5639</v>
      </c>
      <c r="S1063" t="s">
        <v>5640</v>
      </c>
      <c r="T1063">
        <v>236</v>
      </c>
      <c r="U1063" t="s">
        <v>5641</v>
      </c>
      <c r="V1063" t="s">
        <v>5642</v>
      </c>
      <c r="W1063" t="s">
        <v>95</v>
      </c>
      <c r="X1063">
        <v>1000000</v>
      </c>
      <c r="Y1063">
        <v>1972</v>
      </c>
      <c r="Z1063">
        <v>29</v>
      </c>
      <c r="AA1063">
        <v>8.1</v>
      </c>
      <c r="AB1063">
        <v>2.35</v>
      </c>
      <c r="AC1063">
        <v>0</v>
      </c>
    </row>
    <row r="1064" spans="1:29">
      <c r="A1064" t="s">
        <v>28</v>
      </c>
      <c r="C1064" t="s">
        <v>5643</v>
      </c>
      <c r="D1064">
        <v>93</v>
      </c>
      <c r="E1064">
        <v>75</v>
      </c>
      <c r="F1064">
        <v>0</v>
      </c>
      <c r="G1064">
        <v>677</v>
      </c>
      <c r="H1064" t="s">
        <v>3300</v>
      </c>
      <c r="I1064">
        <v>4000</v>
      </c>
      <c r="J1064">
        <v>15519841</v>
      </c>
      <c r="K1064" t="s">
        <v>271</v>
      </c>
      <c r="L1064" t="s">
        <v>2477</v>
      </c>
      <c r="M1064" t="s">
        <v>5644</v>
      </c>
      <c r="N1064">
        <v>8693</v>
      </c>
      <c r="O1064">
        <v>6863</v>
      </c>
      <c r="P1064" t="s">
        <v>4983</v>
      </c>
      <c r="Q1064">
        <v>3</v>
      </c>
      <c r="R1064" t="s">
        <v>5645</v>
      </c>
      <c r="S1064" t="s">
        <v>5646</v>
      </c>
      <c r="T1064">
        <v>71</v>
      </c>
      <c r="U1064" t="s">
        <v>37</v>
      </c>
      <c r="V1064" t="s">
        <v>38</v>
      </c>
      <c r="W1064" t="s">
        <v>95</v>
      </c>
      <c r="X1064">
        <v>47000000</v>
      </c>
      <c r="Y1064">
        <v>2006</v>
      </c>
      <c r="Z1064">
        <v>769</v>
      </c>
      <c r="AA1064">
        <v>4.5</v>
      </c>
      <c r="AB1064">
        <v>1.85</v>
      </c>
      <c r="AC1064">
        <v>261</v>
      </c>
    </row>
    <row r="1065" spans="1:29">
      <c r="A1065" t="s">
        <v>28</v>
      </c>
      <c r="C1065" t="s">
        <v>5647</v>
      </c>
      <c r="D1065">
        <v>46</v>
      </c>
      <c r="E1065">
        <v>108</v>
      </c>
      <c r="F1065">
        <v>350</v>
      </c>
      <c r="G1065">
        <v>77</v>
      </c>
      <c r="H1065" t="s">
        <v>5648</v>
      </c>
      <c r="I1065">
        <v>8000</v>
      </c>
      <c r="J1065">
        <v>5600000</v>
      </c>
      <c r="K1065" t="s">
        <v>3390</v>
      </c>
      <c r="L1065" t="s">
        <v>1527</v>
      </c>
      <c r="M1065" t="s">
        <v>5649</v>
      </c>
      <c r="N1065">
        <v>11913</v>
      </c>
      <c r="O1065">
        <v>8349</v>
      </c>
      <c r="P1065" t="s">
        <v>5650</v>
      </c>
      <c r="Q1065">
        <v>1</v>
      </c>
      <c r="R1065" t="s">
        <v>5651</v>
      </c>
      <c r="S1065" t="s">
        <v>5652</v>
      </c>
      <c r="T1065">
        <v>97</v>
      </c>
      <c r="U1065" t="s">
        <v>37</v>
      </c>
      <c r="V1065" t="s">
        <v>38</v>
      </c>
      <c r="W1065" t="s">
        <v>585</v>
      </c>
      <c r="X1065">
        <v>47000000</v>
      </c>
      <c r="Y1065">
        <v>1996</v>
      </c>
      <c r="Z1065">
        <v>115</v>
      </c>
      <c r="AA1065">
        <v>5.8</v>
      </c>
      <c r="AB1065">
        <v>1.85</v>
      </c>
      <c r="AC1065">
        <v>616</v>
      </c>
    </row>
    <row r="1066" spans="1:29">
      <c r="A1066" t="s">
        <v>28</v>
      </c>
      <c r="C1066" t="s">
        <v>5653</v>
      </c>
      <c r="D1066">
        <v>84</v>
      </c>
      <c r="E1066">
        <v>105</v>
      </c>
      <c r="F1066">
        <v>29</v>
      </c>
      <c r="G1066">
        <v>692</v>
      </c>
      <c r="H1066" t="s">
        <v>2067</v>
      </c>
      <c r="I1066">
        <v>8000</v>
      </c>
      <c r="J1066">
        <v>126805112</v>
      </c>
      <c r="K1066" t="s">
        <v>1681</v>
      </c>
      <c r="L1066" t="s">
        <v>1527</v>
      </c>
      <c r="M1066" t="s">
        <v>5654</v>
      </c>
      <c r="N1066">
        <v>98199</v>
      </c>
      <c r="O1066">
        <v>12344</v>
      </c>
      <c r="P1066" t="s">
        <v>725</v>
      </c>
      <c r="Q1066">
        <v>1</v>
      </c>
      <c r="R1066" t="s">
        <v>5655</v>
      </c>
      <c r="S1066" t="s">
        <v>5656</v>
      </c>
      <c r="T1066">
        <v>169</v>
      </c>
      <c r="U1066" t="s">
        <v>37</v>
      </c>
      <c r="V1066" t="s">
        <v>38</v>
      </c>
      <c r="W1066" t="s">
        <v>39</v>
      </c>
      <c r="X1066">
        <v>46000000</v>
      </c>
      <c r="Y1066">
        <v>1997</v>
      </c>
      <c r="Z1066">
        <v>1000</v>
      </c>
      <c r="AA1066">
        <v>6.3</v>
      </c>
      <c r="AB1066">
        <v>2.35</v>
      </c>
      <c r="AC1066">
        <v>0</v>
      </c>
    </row>
    <row r="1067" spans="1:29">
      <c r="A1067" t="s">
        <v>28</v>
      </c>
      <c r="C1067" t="s">
        <v>5117</v>
      </c>
      <c r="D1067">
        <v>142</v>
      </c>
      <c r="E1067">
        <v>102</v>
      </c>
      <c r="F1067">
        <v>148</v>
      </c>
      <c r="G1067">
        <v>135</v>
      </c>
      <c r="H1067" t="s">
        <v>477</v>
      </c>
      <c r="I1067">
        <v>8000</v>
      </c>
      <c r="J1067">
        <v>93607673</v>
      </c>
      <c r="K1067" t="s">
        <v>1681</v>
      </c>
      <c r="L1067" t="s">
        <v>1527</v>
      </c>
      <c r="M1067" t="s">
        <v>5657</v>
      </c>
      <c r="N1067">
        <v>47573</v>
      </c>
      <c r="O1067">
        <v>9176</v>
      </c>
      <c r="P1067" t="s">
        <v>2204</v>
      </c>
      <c r="Q1067">
        <v>4</v>
      </c>
      <c r="R1067" t="s">
        <v>5658</v>
      </c>
      <c r="S1067" t="s">
        <v>5659</v>
      </c>
      <c r="T1067">
        <v>343</v>
      </c>
      <c r="U1067" t="s">
        <v>37</v>
      </c>
      <c r="V1067" t="s">
        <v>38</v>
      </c>
      <c r="W1067" t="s">
        <v>39</v>
      </c>
      <c r="X1067">
        <v>48000000</v>
      </c>
      <c r="Y1067">
        <v>2001</v>
      </c>
      <c r="Z1067">
        <v>973</v>
      </c>
      <c r="AA1067">
        <v>5.7</v>
      </c>
      <c r="AB1067">
        <v>2.35</v>
      </c>
      <c r="AC1067">
        <v>881</v>
      </c>
    </row>
    <row r="1068" spans="1:29">
      <c r="A1068" t="s">
        <v>28</v>
      </c>
      <c r="C1068" t="s">
        <v>57</v>
      </c>
      <c r="D1068">
        <v>185</v>
      </c>
      <c r="E1068">
        <v>118</v>
      </c>
      <c r="F1068">
        <v>22000</v>
      </c>
      <c r="G1068">
        <v>319</v>
      </c>
      <c r="H1068" t="s">
        <v>3761</v>
      </c>
      <c r="I1068">
        <v>14000</v>
      </c>
      <c r="J1068">
        <v>67263182</v>
      </c>
      <c r="K1068" t="s">
        <v>1924</v>
      </c>
      <c r="L1068" t="s">
        <v>2382</v>
      </c>
      <c r="M1068" t="s">
        <v>5660</v>
      </c>
      <c r="N1068">
        <v>218771</v>
      </c>
      <c r="O1068">
        <v>15658</v>
      </c>
      <c r="P1068" t="s">
        <v>5661</v>
      </c>
      <c r="Q1068">
        <v>0</v>
      </c>
      <c r="R1068" t="s">
        <v>5662</v>
      </c>
      <c r="S1068" t="s">
        <v>5663</v>
      </c>
      <c r="T1068">
        <v>651</v>
      </c>
      <c r="U1068" t="s">
        <v>37</v>
      </c>
      <c r="V1068" t="s">
        <v>38</v>
      </c>
      <c r="W1068" t="s">
        <v>585</v>
      </c>
      <c r="X1068">
        <v>46000000</v>
      </c>
      <c r="Y1068">
        <v>2002</v>
      </c>
      <c r="Z1068">
        <v>509</v>
      </c>
      <c r="AA1068">
        <v>7.2</v>
      </c>
      <c r="AB1068">
        <v>2.35</v>
      </c>
      <c r="AC1068">
        <v>0</v>
      </c>
    </row>
    <row r="1069" spans="1:29">
      <c r="A1069" t="s">
        <v>28</v>
      </c>
      <c r="C1069" t="s">
        <v>3376</v>
      </c>
      <c r="D1069">
        <v>143</v>
      </c>
      <c r="E1069">
        <v>111</v>
      </c>
      <c r="F1069">
        <v>906</v>
      </c>
      <c r="G1069">
        <v>906</v>
      </c>
      <c r="H1069" t="s">
        <v>1232</v>
      </c>
      <c r="I1069">
        <v>1000</v>
      </c>
      <c r="J1069">
        <v>92001027</v>
      </c>
      <c r="K1069" t="s">
        <v>5664</v>
      </c>
      <c r="L1069" t="s">
        <v>3377</v>
      </c>
      <c r="M1069" t="s">
        <v>5665</v>
      </c>
      <c r="N1069">
        <v>97838</v>
      </c>
      <c r="O1069">
        <v>6315</v>
      </c>
      <c r="P1069" t="s">
        <v>3376</v>
      </c>
      <c r="Q1069">
        <v>2</v>
      </c>
      <c r="R1069" t="s">
        <v>5666</v>
      </c>
      <c r="S1069" t="s">
        <v>5667</v>
      </c>
      <c r="T1069">
        <v>286</v>
      </c>
      <c r="U1069" t="s">
        <v>37</v>
      </c>
      <c r="V1069" t="s">
        <v>38</v>
      </c>
      <c r="W1069" t="s">
        <v>39</v>
      </c>
      <c r="X1069">
        <v>45000000</v>
      </c>
      <c r="Y1069">
        <v>1996</v>
      </c>
      <c r="Z1069">
        <v>1000</v>
      </c>
      <c r="AA1069">
        <v>7.6</v>
      </c>
      <c r="AB1069">
        <v>2.35</v>
      </c>
      <c r="AC1069">
        <v>3000</v>
      </c>
    </row>
    <row r="1070" spans="1:29">
      <c r="A1070" t="s">
        <v>28</v>
      </c>
      <c r="C1070" t="s">
        <v>4693</v>
      </c>
      <c r="D1070">
        <v>178</v>
      </c>
      <c r="E1070">
        <v>81</v>
      </c>
      <c r="F1070">
        <v>39</v>
      </c>
      <c r="G1070">
        <v>364</v>
      </c>
      <c r="H1070" t="s">
        <v>5668</v>
      </c>
      <c r="I1070">
        <v>13000</v>
      </c>
      <c r="J1070">
        <v>10539414</v>
      </c>
      <c r="K1070" t="s">
        <v>5669</v>
      </c>
      <c r="L1070" t="s">
        <v>458</v>
      </c>
      <c r="M1070" t="s">
        <v>5670</v>
      </c>
      <c r="N1070">
        <v>45729</v>
      </c>
      <c r="O1070">
        <v>14619</v>
      </c>
      <c r="P1070" t="s">
        <v>5671</v>
      </c>
      <c r="Q1070">
        <v>1</v>
      </c>
      <c r="R1070" t="s">
        <v>5672</v>
      </c>
      <c r="S1070" t="s">
        <v>5673</v>
      </c>
      <c r="T1070">
        <v>176</v>
      </c>
      <c r="U1070" t="s">
        <v>37</v>
      </c>
      <c r="V1070" t="s">
        <v>38</v>
      </c>
      <c r="W1070" t="s">
        <v>39</v>
      </c>
      <c r="X1070">
        <v>47000000</v>
      </c>
      <c r="Y1070">
        <v>2010</v>
      </c>
      <c r="Z1070">
        <v>541</v>
      </c>
      <c r="AA1070">
        <v>4.7</v>
      </c>
      <c r="AB1070">
        <v>2.35</v>
      </c>
      <c r="AC1070">
        <v>0</v>
      </c>
    </row>
    <row r="1071" spans="1:29">
      <c r="A1071" t="s">
        <v>28</v>
      </c>
      <c r="C1071" t="s">
        <v>1015</v>
      </c>
      <c r="D1071">
        <v>65</v>
      </c>
      <c r="E1071">
        <v>116</v>
      </c>
      <c r="F1071">
        <v>380</v>
      </c>
      <c r="G1071">
        <v>826</v>
      </c>
      <c r="H1071" t="s">
        <v>1157</v>
      </c>
      <c r="I1071">
        <v>18000</v>
      </c>
      <c r="J1071">
        <v>58918501</v>
      </c>
      <c r="K1071" t="s">
        <v>5674</v>
      </c>
      <c r="L1071" t="s">
        <v>1727</v>
      </c>
      <c r="M1071" t="s">
        <v>5675</v>
      </c>
      <c r="N1071">
        <v>40126</v>
      </c>
      <c r="O1071">
        <v>33233</v>
      </c>
      <c r="P1071" t="s">
        <v>1319</v>
      </c>
      <c r="Q1071">
        <v>1</v>
      </c>
      <c r="R1071" t="s">
        <v>5676</v>
      </c>
      <c r="S1071" t="s">
        <v>5677</v>
      </c>
      <c r="T1071">
        <v>107</v>
      </c>
      <c r="U1071" t="s">
        <v>37</v>
      </c>
      <c r="V1071" t="s">
        <v>38</v>
      </c>
      <c r="W1071" t="s">
        <v>585</v>
      </c>
      <c r="X1071">
        <v>46000000</v>
      </c>
      <c r="Y1071">
        <v>1996</v>
      </c>
      <c r="Z1071">
        <v>13000</v>
      </c>
      <c r="AA1071">
        <v>6.6</v>
      </c>
      <c r="AB1071">
        <v>1.85</v>
      </c>
      <c r="AC1071">
        <v>975</v>
      </c>
    </row>
    <row r="1072" spans="1:29">
      <c r="A1072" t="s">
        <v>28</v>
      </c>
      <c r="C1072" t="s">
        <v>514</v>
      </c>
      <c r="D1072">
        <v>73</v>
      </c>
      <c r="E1072">
        <v>86</v>
      </c>
      <c r="F1072">
        <v>293</v>
      </c>
      <c r="G1072">
        <v>255</v>
      </c>
      <c r="H1072" t="s">
        <v>5678</v>
      </c>
      <c r="I1072">
        <v>509</v>
      </c>
      <c r="J1072">
        <v>181395380</v>
      </c>
      <c r="K1072" t="s">
        <v>3632</v>
      </c>
      <c r="L1072" t="s">
        <v>3761</v>
      </c>
      <c r="M1072" t="s">
        <v>5679</v>
      </c>
      <c r="N1072">
        <v>220392</v>
      </c>
      <c r="O1072">
        <v>2070</v>
      </c>
      <c r="P1072" t="s">
        <v>5680</v>
      </c>
      <c r="Q1072">
        <v>1</v>
      </c>
      <c r="R1072" t="s">
        <v>5681</v>
      </c>
      <c r="S1072" t="s">
        <v>5682</v>
      </c>
      <c r="T1072">
        <v>243</v>
      </c>
      <c r="U1072" t="s">
        <v>37</v>
      </c>
      <c r="V1072" t="s">
        <v>38</v>
      </c>
      <c r="W1072" t="s">
        <v>39</v>
      </c>
      <c r="X1072">
        <v>45000000</v>
      </c>
      <c r="Y1072">
        <v>1997</v>
      </c>
      <c r="Z1072">
        <v>418</v>
      </c>
      <c r="AA1072">
        <v>6.8</v>
      </c>
      <c r="AB1072">
        <v>1.85</v>
      </c>
      <c r="AC1072">
        <v>0</v>
      </c>
    </row>
    <row r="1073" spans="1:29">
      <c r="A1073" t="s">
        <v>28</v>
      </c>
      <c r="C1073" t="s">
        <v>5683</v>
      </c>
      <c r="D1073">
        <v>72</v>
      </c>
      <c r="E1073">
        <v>127</v>
      </c>
      <c r="F1073">
        <v>65</v>
      </c>
      <c r="G1073">
        <v>345</v>
      </c>
      <c r="H1073" t="s">
        <v>5684</v>
      </c>
      <c r="I1073">
        <v>788</v>
      </c>
      <c r="J1073">
        <v>14946229</v>
      </c>
      <c r="K1073" t="s">
        <v>5685</v>
      </c>
      <c r="L1073" t="s">
        <v>2870</v>
      </c>
      <c r="M1073" t="s">
        <v>5686</v>
      </c>
      <c r="N1073">
        <v>2581</v>
      </c>
      <c r="O1073">
        <v>2104</v>
      </c>
      <c r="P1073" t="s">
        <v>5687</v>
      </c>
      <c r="Q1073">
        <v>1</v>
      </c>
      <c r="S1073" t="s">
        <v>5688</v>
      </c>
      <c r="T1073">
        <v>29</v>
      </c>
      <c r="U1073" t="s">
        <v>37</v>
      </c>
      <c r="V1073" t="s">
        <v>56</v>
      </c>
      <c r="W1073" t="s">
        <v>585</v>
      </c>
      <c r="X1073">
        <v>25000000</v>
      </c>
      <c r="Y1073">
        <v>2016</v>
      </c>
      <c r="Z1073">
        <v>423</v>
      </c>
      <c r="AA1073">
        <v>7.3</v>
      </c>
      <c r="AB1073">
        <v>2.35</v>
      </c>
      <c r="AC1073">
        <v>0</v>
      </c>
    </row>
    <row r="1074" spans="1:29">
      <c r="A1074" t="s">
        <v>28</v>
      </c>
      <c r="C1074" t="s">
        <v>5689</v>
      </c>
      <c r="D1074">
        <v>10</v>
      </c>
      <c r="E1074">
        <v>140</v>
      </c>
      <c r="F1074">
        <v>92</v>
      </c>
      <c r="G1074">
        <v>522</v>
      </c>
      <c r="H1074" t="s">
        <v>1925</v>
      </c>
      <c r="I1074">
        <v>1000</v>
      </c>
      <c r="K1074" t="s">
        <v>1961</v>
      </c>
      <c r="L1074" t="s">
        <v>3512</v>
      </c>
      <c r="M1074" t="s">
        <v>5690</v>
      </c>
      <c r="N1074">
        <v>491</v>
      </c>
      <c r="O1074">
        <v>2704</v>
      </c>
      <c r="P1074" t="s">
        <v>5691</v>
      </c>
      <c r="Q1074">
        <v>1</v>
      </c>
      <c r="R1074" t="s">
        <v>5692</v>
      </c>
      <c r="S1074" t="s">
        <v>5693</v>
      </c>
      <c r="T1074">
        <v>16</v>
      </c>
      <c r="U1074" t="s">
        <v>37</v>
      </c>
      <c r="V1074" t="s">
        <v>5694</v>
      </c>
      <c r="W1074" t="s">
        <v>95</v>
      </c>
      <c r="X1074">
        <v>48000000</v>
      </c>
      <c r="Y1074">
        <v>1981</v>
      </c>
      <c r="Z1074">
        <v>623</v>
      </c>
      <c r="AA1074">
        <v>2.7</v>
      </c>
      <c r="AB1074">
        <v>2.35</v>
      </c>
      <c r="AC1074">
        <v>115</v>
      </c>
    </row>
    <row r="1075" spans="1:29">
      <c r="A1075" t="s">
        <v>28</v>
      </c>
      <c r="C1075" t="s">
        <v>4107</v>
      </c>
      <c r="D1075">
        <v>35</v>
      </c>
      <c r="E1075">
        <v>91</v>
      </c>
      <c r="F1075">
        <v>32</v>
      </c>
      <c r="G1075">
        <v>628</v>
      </c>
      <c r="H1075" t="s">
        <v>3918</v>
      </c>
      <c r="I1075">
        <v>924</v>
      </c>
      <c r="J1075">
        <v>130512915</v>
      </c>
      <c r="K1075" t="s">
        <v>515</v>
      </c>
      <c r="L1075" t="s">
        <v>2961</v>
      </c>
      <c r="M1075" t="s">
        <v>5695</v>
      </c>
      <c r="N1075">
        <v>60884</v>
      </c>
      <c r="O1075">
        <v>3244</v>
      </c>
      <c r="P1075" t="s">
        <v>4108</v>
      </c>
      <c r="Q1075">
        <v>2</v>
      </c>
      <c r="R1075" t="s">
        <v>5696</v>
      </c>
      <c r="S1075" t="s">
        <v>5697</v>
      </c>
      <c r="T1075">
        <v>85</v>
      </c>
      <c r="U1075" t="s">
        <v>37</v>
      </c>
      <c r="V1075" t="s">
        <v>38</v>
      </c>
      <c r="W1075" t="s">
        <v>95</v>
      </c>
      <c r="X1075">
        <v>45000000</v>
      </c>
      <c r="Y1075">
        <v>1994</v>
      </c>
      <c r="Z1075">
        <v>664</v>
      </c>
      <c r="AA1075">
        <v>4.8</v>
      </c>
      <c r="AB1075">
        <v>1.33</v>
      </c>
      <c r="AC1075">
        <v>0</v>
      </c>
    </row>
    <row r="1076" spans="1:29">
      <c r="A1076" t="s">
        <v>28</v>
      </c>
      <c r="C1076" t="s">
        <v>5589</v>
      </c>
      <c r="D1076">
        <v>358</v>
      </c>
      <c r="E1076">
        <v>98</v>
      </c>
      <c r="F1076">
        <v>118</v>
      </c>
      <c r="G1076">
        <v>558</v>
      </c>
      <c r="H1076" t="s">
        <v>5698</v>
      </c>
      <c r="I1076">
        <v>14000</v>
      </c>
      <c r="J1076">
        <v>139852971</v>
      </c>
      <c r="K1076" t="s">
        <v>334</v>
      </c>
      <c r="L1076" t="s">
        <v>228</v>
      </c>
      <c r="M1076" t="s">
        <v>5699</v>
      </c>
      <c r="N1076">
        <v>238671</v>
      </c>
      <c r="O1076">
        <v>16410</v>
      </c>
      <c r="P1076" t="s">
        <v>1230</v>
      </c>
      <c r="Q1076">
        <v>0</v>
      </c>
      <c r="R1076" t="s">
        <v>5700</v>
      </c>
      <c r="S1076" t="s">
        <v>5701</v>
      </c>
      <c r="T1076">
        <v>461</v>
      </c>
      <c r="U1076" t="s">
        <v>37</v>
      </c>
      <c r="V1076" t="s">
        <v>1465</v>
      </c>
      <c r="W1076" t="s">
        <v>39</v>
      </c>
      <c r="X1076">
        <v>45000000</v>
      </c>
      <c r="Y1076">
        <v>2012</v>
      </c>
      <c r="Z1076">
        <v>935</v>
      </c>
      <c r="AA1076">
        <v>6.3</v>
      </c>
      <c r="AB1076">
        <v>2.35</v>
      </c>
      <c r="AC1076">
        <v>63000</v>
      </c>
    </row>
    <row r="1077" spans="1:29">
      <c r="A1077" t="s">
        <v>28</v>
      </c>
      <c r="C1077" t="s">
        <v>5702</v>
      </c>
      <c r="D1077">
        <v>151</v>
      </c>
      <c r="E1077">
        <v>84</v>
      </c>
      <c r="F1077">
        <v>119</v>
      </c>
      <c r="G1077">
        <v>750</v>
      </c>
      <c r="H1077" t="s">
        <v>5703</v>
      </c>
      <c r="I1077">
        <v>807</v>
      </c>
      <c r="J1077">
        <v>110000082</v>
      </c>
      <c r="K1077" t="s">
        <v>1671</v>
      </c>
      <c r="L1077" t="s">
        <v>5704</v>
      </c>
      <c r="M1077" t="s">
        <v>5705</v>
      </c>
      <c r="N1077">
        <v>111526</v>
      </c>
      <c r="O1077">
        <v>3629</v>
      </c>
      <c r="P1077" t="s">
        <v>5706</v>
      </c>
      <c r="Q1077">
        <v>7</v>
      </c>
      <c r="R1077" t="s">
        <v>5707</v>
      </c>
      <c r="S1077" t="s">
        <v>5708</v>
      </c>
      <c r="T1077">
        <v>347</v>
      </c>
      <c r="U1077" t="s">
        <v>37</v>
      </c>
      <c r="V1077" t="s">
        <v>38</v>
      </c>
      <c r="W1077" t="s">
        <v>39</v>
      </c>
      <c r="X1077">
        <v>48000000</v>
      </c>
      <c r="Y1077">
        <v>2003</v>
      </c>
      <c r="Z1077">
        <v>780</v>
      </c>
      <c r="AA1077">
        <v>5.5</v>
      </c>
      <c r="AB1077">
        <v>1.85</v>
      </c>
      <c r="AC1077">
        <v>0</v>
      </c>
    </row>
    <row r="1078" spans="1:29">
      <c r="A1078" t="s">
        <v>28</v>
      </c>
      <c r="C1078" t="s">
        <v>4239</v>
      </c>
      <c r="D1078">
        <v>140</v>
      </c>
      <c r="E1078">
        <v>109</v>
      </c>
      <c r="F1078">
        <v>80</v>
      </c>
      <c r="G1078">
        <v>213</v>
      </c>
      <c r="H1078" t="s">
        <v>5709</v>
      </c>
      <c r="I1078">
        <v>545</v>
      </c>
      <c r="J1078">
        <v>106807667</v>
      </c>
      <c r="K1078" t="s">
        <v>5710</v>
      </c>
      <c r="L1078" t="s">
        <v>5711</v>
      </c>
      <c r="M1078" t="s">
        <v>5712</v>
      </c>
      <c r="N1078">
        <v>137377</v>
      </c>
      <c r="O1078">
        <v>1574</v>
      </c>
      <c r="P1078" t="s">
        <v>5713</v>
      </c>
      <c r="Q1078">
        <v>1</v>
      </c>
      <c r="R1078" t="s">
        <v>5714</v>
      </c>
      <c r="S1078" t="s">
        <v>5715</v>
      </c>
      <c r="T1078">
        <v>370</v>
      </c>
      <c r="U1078" t="s">
        <v>37</v>
      </c>
      <c r="V1078" t="s">
        <v>38</v>
      </c>
      <c r="W1078" t="s">
        <v>39</v>
      </c>
      <c r="X1078">
        <v>45000000</v>
      </c>
      <c r="Y1078">
        <v>2000</v>
      </c>
      <c r="Z1078">
        <v>337</v>
      </c>
      <c r="AA1078">
        <v>6.2</v>
      </c>
      <c r="AB1078">
        <v>1.85</v>
      </c>
      <c r="AC1078">
        <v>0</v>
      </c>
    </row>
    <row r="1079" spans="1:29">
      <c r="A1079" t="s">
        <v>28</v>
      </c>
      <c r="C1079" t="s">
        <v>2703</v>
      </c>
      <c r="D1079">
        <v>201</v>
      </c>
      <c r="E1079">
        <v>93</v>
      </c>
      <c r="F1079">
        <v>40</v>
      </c>
      <c r="G1079">
        <v>311</v>
      </c>
      <c r="H1079" t="s">
        <v>500</v>
      </c>
      <c r="I1079">
        <v>14000</v>
      </c>
      <c r="J1079">
        <v>101702060</v>
      </c>
      <c r="K1079" t="s">
        <v>5716</v>
      </c>
      <c r="L1079" t="s">
        <v>700</v>
      </c>
      <c r="M1079" t="s">
        <v>5717</v>
      </c>
      <c r="N1079">
        <v>85323</v>
      </c>
      <c r="O1079">
        <v>17925</v>
      </c>
      <c r="P1079" t="s">
        <v>5718</v>
      </c>
      <c r="Q1079">
        <v>0</v>
      </c>
      <c r="R1079" t="s">
        <v>5719</v>
      </c>
      <c r="S1079" t="s">
        <v>5720</v>
      </c>
      <c r="T1079">
        <v>212</v>
      </c>
      <c r="U1079" t="s">
        <v>37</v>
      </c>
      <c r="V1079" t="s">
        <v>38</v>
      </c>
      <c r="W1079" t="s">
        <v>95</v>
      </c>
      <c r="X1079">
        <v>45000000</v>
      </c>
      <c r="Y1079">
        <v>2008</v>
      </c>
      <c r="Z1079">
        <v>3000</v>
      </c>
      <c r="AA1079">
        <v>5.8</v>
      </c>
      <c r="AB1079">
        <v>1.85</v>
      </c>
      <c r="AC1079">
        <v>0</v>
      </c>
    </row>
    <row r="1080" spans="1:29">
      <c r="A1080" t="s">
        <v>28</v>
      </c>
      <c r="C1080" t="s">
        <v>3303</v>
      </c>
      <c r="D1080">
        <v>77</v>
      </c>
      <c r="E1080">
        <v>113</v>
      </c>
      <c r="F1080">
        <v>0</v>
      </c>
      <c r="G1080">
        <v>995</v>
      </c>
      <c r="H1080" t="s">
        <v>3234</v>
      </c>
      <c r="I1080">
        <v>11000</v>
      </c>
      <c r="J1080">
        <v>95149435</v>
      </c>
      <c r="K1080" t="s">
        <v>2717</v>
      </c>
      <c r="L1080" t="s">
        <v>257</v>
      </c>
      <c r="M1080" t="s">
        <v>5721</v>
      </c>
      <c r="N1080">
        <v>53687</v>
      </c>
      <c r="O1080">
        <v>15362</v>
      </c>
      <c r="P1080" t="s">
        <v>3305</v>
      </c>
      <c r="Q1080">
        <v>2</v>
      </c>
      <c r="R1080" t="s">
        <v>5722</v>
      </c>
      <c r="S1080" t="s">
        <v>5723</v>
      </c>
      <c r="T1080">
        <v>152</v>
      </c>
      <c r="U1080" t="s">
        <v>37</v>
      </c>
      <c r="V1080" t="s">
        <v>38</v>
      </c>
      <c r="W1080" t="s">
        <v>277</v>
      </c>
      <c r="X1080">
        <v>40000000</v>
      </c>
      <c r="Y1080">
        <v>2004</v>
      </c>
      <c r="Z1080">
        <v>1000</v>
      </c>
      <c r="AA1080">
        <v>5.7</v>
      </c>
      <c r="AB1080">
        <v>1.85</v>
      </c>
      <c r="AC1080">
        <v>1000</v>
      </c>
    </row>
    <row r="1081" spans="1:29">
      <c r="A1081" t="s">
        <v>28</v>
      </c>
      <c r="C1081" t="s">
        <v>2266</v>
      </c>
      <c r="D1081">
        <v>43</v>
      </c>
      <c r="E1081">
        <v>141</v>
      </c>
      <c r="F1081">
        <v>79</v>
      </c>
      <c r="G1081">
        <v>956</v>
      </c>
      <c r="H1081" t="s">
        <v>1527</v>
      </c>
      <c r="I1081">
        <v>18000</v>
      </c>
      <c r="J1081">
        <v>100768056</v>
      </c>
      <c r="K1081" t="s">
        <v>2142</v>
      </c>
      <c r="L1081" t="s">
        <v>1727</v>
      </c>
      <c r="M1081" t="s">
        <v>5724</v>
      </c>
      <c r="N1081">
        <v>59569</v>
      </c>
      <c r="O1081">
        <v>30063</v>
      </c>
      <c r="P1081" t="s">
        <v>1016</v>
      </c>
      <c r="Q1081">
        <v>0</v>
      </c>
      <c r="R1081" t="s">
        <v>5725</v>
      </c>
      <c r="S1081" t="s">
        <v>5726</v>
      </c>
      <c r="T1081">
        <v>89</v>
      </c>
      <c r="U1081" t="s">
        <v>37</v>
      </c>
      <c r="V1081" t="s">
        <v>38</v>
      </c>
      <c r="W1081" t="s">
        <v>39</v>
      </c>
      <c r="X1081">
        <v>45000000</v>
      </c>
      <c r="Y1081">
        <v>1993</v>
      </c>
      <c r="Z1081">
        <v>8000</v>
      </c>
      <c r="AA1081">
        <v>6.5</v>
      </c>
      <c r="AB1081">
        <v>2.35</v>
      </c>
      <c r="AC1081">
        <v>0</v>
      </c>
    </row>
    <row r="1082" spans="1:29">
      <c r="A1082" t="s">
        <v>28</v>
      </c>
      <c r="C1082" t="s">
        <v>1324</v>
      </c>
      <c r="D1082">
        <v>39</v>
      </c>
      <c r="E1082">
        <v>119</v>
      </c>
      <c r="F1082">
        <v>541</v>
      </c>
      <c r="G1082">
        <v>551</v>
      </c>
      <c r="H1082" t="s">
        <v>1855</v>
      </c>
      <c r="I1082">
        <v>821</v>
      </c>
      <c r="J1082">
        <v>92115211</v>
      </c>
      <c r="K1082" t="s">
        <v>2142</v>
      </c>
      <c r="L1082" t="s">
        <v>5572</v>
      </c>
      <c r="M1082" t="s">
        <v>5727</v>
      </c>
      <c r="N1082">
        <v>45798</v>
      </c>
      <c r="O1082">
        <v>4043</v>
      </c>
      <c r="P1082" t="s">
        <v>5728</v>
      </c>
      <c r="Q1082">
        <v>3</v>
      </c>
      <c r="R1082" t="s">
        <v>5729</v>
      </c>
      <c r="S1082" t="s">
        <v>5730</v>
      </c>
      <c r="T1082">
        <v>94</v>
      </c>
      <c r="U1082" t="s">
        <v>37</v>
      </c>
      <c r="V1082" t="s">
        <v>38</v>
      </c>
      <c r="W1082" t="s">
        <v>39</v>
      </c>
      <c r="X1082">
        <v>45000000</v>
      </c>
      <c r="Y1082">
        <v>1994</v>
      </c>
      <c r="Z1082">
        <v>577</v>
      </c>
      <c r="AA1082">
        <v>6.7</v>
      </c>
      <c r="AB1082">
        <v>2.35</v>
      </c>
      <c r="AC1082">
        <v>1000</v>
      </c>
    </row>
    <row r="1083" spans="1:29">
      <c r="A1083" t="s">
        <v>28</v>
      </c>
      <c r="C1083" t="s">
        <v>3891</v>
      </c>
      <c r="D1083">
        <v>207</v>
      </c>
      <c r="E1083">
        <v>97</v>
      </c>
      <c r="F1083">
        <v>0</v>
      </c>
      <c r="G1083">
        <v>760</v>
      </c>
      <c r="H1083" t="s">
        <v>5731</v>
      </c>
      <c r="I1083">
        <v>11000</v>
      </c>
      <c r="J1083">
        <v>93452056</v>
      </c>
      <c r="K1083" t="s">
        <v>5383</v>
      </c>
      <c r="L1083" t="s">
        <v>466</v>
      </c>
      <c r="M1083" t="s">
        <v>5732</v>
      </c>
      <c r="N1083">
        <v>184795</v>
      </c>
      <c r="O1083">
        <v>14868</v>
      </c>
      <c r="P1083" t="s">
        <v>274</v>
      </c>
      <c r="Q1083">
        <v>1</v>
      </c>
      <c r="R1083" t="s">
        <v>5733</v>
      </c>
      <c r="S1083" t="s">
        <v>5734</v>
      </c>
      <c r="T1083">
        <v>310</v>
      </c>
      <c r="U1083" t="s">
        <v>37</v>
      </c>
      <c r="V1083" t="s">
        <v>38</v>
      </c>
      <c r="W1083" t="s">
        <v>39</v>
      </c>
      <c r="X1083">
        <v>45000000</v>
      </c>
      <c r="Y1083">
        <v>2007</v>
      </c>
      <c r="Z1083">
        <v>2000</v>
      </c>
      <c r="AA1083">
        <v>7.4</v>
      </c>
      <c r="AB1083">
        <v>1.85</v>
      </c>
      <c r="AC1083">
        <v>22000</v>
      </c>
    </row>
    <row r="1084" spans="1:29">
      <c r="A1084" t="s">
        <v>28</v>
      </c>
      <c r="C1084" t="s">
        <v>1198</v>
      </c>
      <c r="D1084">
        <v>47</v>
      </c>
      <c r="E1084">
        <v>117</v>
      </c>
      <c r="F1084">
        <v>176</v>
      </c>
      <c r="G1084">
        <v>308</v>
      </c>
      <c r="H1084" t="s">
        <v>76</v>
      </c>
      <c r="I1084">
        <v>11000</v>
      </c>
      <c r="J1084">
        <v>83287363</v>
      </c>
      <c r="K1084" t="s">
        <v>59</v>
      </c>
      <c r="L1084" t="s">
        <v>391</v>
      </c>
      <c r="M1084" t="s">
        <v>5735</v>
      </c>
      <c r="N1084">
        <v>81442</v>
      </c>
      <c r="O1084">
        <v>12757</v>
      </c>
      <c r="P1084" t="s">
        <v>5736</v>
      </c>
      <c r="Q1084">
        <v>1</v>
      </c>
      <c r="R1084" t="s">
        <v>5737</v>
      </c>
      <c r="S1084" t="s">
        <v>5738</v>
      </c>
      <c r="T1084">
        <v>137</v>
      </c>
      <c r="U1084" t="s">
        <v>37</v>
      </c>
      <c r="V1084" t="s">
        <v>38</v>
      </c>
      <c r="W1084" t="s">
        <v>585</v>
      </c>
      <c r="X1084">
        <v>45000000</v>
      </c>
      <c r="Y1084">
        <v>1992</v>
      </c>
      <c r="Z1084">
        <v>530</v>
      </c>
      <c r="AA1084">
        <v>6.9</v>
      </c>
      <c r="AB1084">
        <v>2.35</v>
      </c>
      <c r="AC1084">
        <v>0</v>
      </c>
    </row>
    <row r="1085" spans="1:29">
      <c r="A1085" t="s">
        <v>28</v>
      </c>
      <c r="C1085" t="s">
        <v>3102</v>
      </c>
      <c r="D1085">
        <v>132</v>
      </c>
      <c r="E1085">
        <v>101</v>
      </c>
      <c r="F1085">
        <v>126</v>
      </c>
      <c r="G1085">
        <v>586</v>
      </c>
      <c r="H1085" t="s">
        <v>5739</v>
      </c>
      <c r="I1085">
        <v>3000</v>
      </c>
      <c r="J1085">
        <v>82931301</v>
      </c>
      <c r="K1085" t="s">
        <v>1681</v>
      </c>
      <c r="L1085" t="s">
        <v>1543</v>
      </c>
      <c r="M1085" t="s">
        <v>5740</v>
      </c>
      <c r="N1085">
        <v>43358</v>
      </c>
      <c r="O1085">
        <v>6292</v>
      </c>
      <c r="P1085" t="s">
        <v>4124</v>
      </c>
      <c r="Q1085">
        <v>0</v>
      </c>
      <c r="R1085" t="s">
        <v>5741</v>
      </c>
      <c r="S1085" t="s">
        <v>5742</v>
      </c>
      <c r="T1085">
        <v>228</v>
      </c>
      <c r="U1085" t="s">
        <v>37</v>
      </c>
      <c r="V1085" t="s">
        <v>767</v>
      </c>
      <c r="W1085" t="s">
        <v>39</v>
      </c>
      <c r="X1085">
        <v>60000000</v>
      </c>
      <c r="Y1085">
        <v>2005</v>
      </c>
      <c r="Z1085">
        <v>949</v>
      </c>
      <c r="AA1085">
        <v>5.5</v>
      </c>
      <c r="AB1085">
        <v>2.35</v>
      </c>
      <c r="AC1085">
        <v>0</v>
      </c>
    </row>
    <row r="1086" spans="1:29">
      <c r="A1086" t="s">
        <v>28</v>
      </c>
      <c r="C1086" t="s">
        <v>5743</v>
      </c>
      <c r="D1086">
        <v>454</v>
      </c>
      <c r="E1086">
        <v>153</v>
      </c>
      <c r="F1086">
        <v>777</v>
      </c>
      <c r="G1086">
        <v>1000</v>
      </c>
      <c r="H1086" t="s">
        <v>373</v>
      </c>
      <c r="I1086">
        <v>20000</v>
      </c>
      <c r="J1086">
        <v>60962878</v>
      </c>
      <c r="K1086" t="s">
        <v>2142</v>
      </c>
      <c r="L1086" t="s">
        <v>263</v>
      </c>
      <c r="M1086" t="s">
        <v>5744</v>
      </c>
      <c r="N1086">
        <v>383591</v>
      </c>
      <c r="O1086">
        <v>37321</v>
      </c>
      <c r="P1086" t="s">
        <v>4449</v>
      </c>
      <c r="Q1086">
        <v>2</v>
      </c>
      <c r="R1086" t="s">
        <v>5745</v>
      </c>
      <c r="S1086" t="s">
        <v>5746</v>
      </c>
      <c r="T1086">
        <v>620</v>
      </c>
      <c r="U1086" t="s">
        <v>37</v>
      </c>
      <c r="V1086" t="s">
        <v>38</v>
      </c>
      <c r="W1086" t="s">
        <v>585</v>
      </c>
      <c r="X1086">
        <v>46000000</v>
      </c>
      <c r="Y1086">
        <v>2013</v>
      </c>
      <c r="Z1086">
        <v>15000</v>
      </c>
      <c r="AA1086">
        <v>8.1</v>
      </c>
      <c r="AB1086">
        <v>1.85</v>
      </c>
      <c r="AC1086">
        <v>86000</v>
      </c>
    </row>
    <row r="1087" spans="1:29">
      <c r="A1087" t="s">
        <v>28</v>
      </c>
      <c r="C1087" t="s">
        <v>3098</v>
      </c>
      <c r="D1087">
        <v>109</v>
      </c>
      <c r="E1087">
        <v>122</v>
      </c>
      <c r="F1087">
        <v>845</v>
      </c>
      <c r="G1087">
        <v>854</v>
      </c>
      <c r="H1087" t="s">
        <v>1140</v>
      </c>
      <c r="I1087">
        <v>18000</v>
      </c>
      <c r="J1087">
        <v>76261036</v>
      </c>
      <c r="K1087" t="s">
        <v>2125</v>
      </c>
      <c r="L1087" t="s">
        <v>1727</v>
      </c>
      <c r="M1087" t="s">
        <v>5747</v>
      </c>
      <c r="N1087">
        <v>305929</v>
      </c>
      <c r="O1087">
        <v>22370</v>
      </c>
      <c r="P1087" t="s">
        <v>4832</v>
      </c>
      <c r="Q1087">
        <v>2</v>
      </c>
      <c r="R1087" t="s">
        <v>5748</v>
      </c>
      <c r="S1087" t="s">
        <v>5749</v>
      </c>
      <c r="T1087">
        <v>633</v>
      </c>
      <c r="U1087" t="s">
        <v>37</v>
      </c>
      <c r="V1087" t="s">
        <v>38</v>
      </c>
      <c r="W1087" t="s">
        <v>585</v>
      </c>
      <c r="X1087">
        <v>45000000</v>
      </c>
      <c r="Y1087">
        <v>2001</v>
      </c>
      <c r="Z1087">
        <v>881</v>
      </c>
      <c r="AA1087">
        <v>7.7</v>
      </c>
      <c r="AB1087">
        <v>2.35</v>
      </c>
      <c r="AC1087">
        <v>0</v>
      </c>
    </row>
    <row r="1088" spans="1:29">
      <c r="A1088" t="s">
        <v>28</v>
      </c>
      <c r="C1088" t="s">
        <v>1007</v>
      </c>
      <c r="D1088">
        <v>213</v>
      </c>
      <c r="E1088">
        <v>102</v>
      </c>
      <c r="F1088">
        <v>23</v>
      </c>
      <c r="G1088">
        <v>436</v>
      </c>
      <c r="H1088" t="s">
        <v>5750</v>
      </c>
      <c r="I1088">
        <v>25000</v>
      </c>
      <c r="J1088">
        <v>71423726</v>
      </c>
      <c r="K1088" t="s">
        <v>1875</v>
      </c>
      <c r="L1088" t="s">
        <v>106</v>
      </c>
      <c r="M1088" t="s">
        <v>5751</v>
      </c>
      <c r="N1088">
        <v>123558</v>
      </c>
      <c r="O1088">
        <v>26998</v>
      </c>
      <c r="P1088" t="s">
        <v>5752</v>
      </c>
      <c r="Q1088">
        <v>3</v>
      </c>
      <c r="R1088" t="s">
        <v>5753</v>
      </c>
      <c r="S1088" t="s">
        <v>5754</v>
      </c>
      <c r="T1088">
        <v>609</v>
      </c>
      <c r="U1088" t="s">
        <v>37</v>
      </c>
      <c r="V1088" t="s">
        <v>38</v>
      </c>
      <c r="W1088" t="s">
        <v>95</v>
      </c>
      <c r="X1088">
        <v>45000000</v>
      </c>
      <c r="Y1088">
        <v>1999</v>
      </c>
      <c r="Z1088">
        <v>724</v>
      </c>
      <c r="AA1088">
        <v>7.3</v>
      </c>
      <c r="AB1088">
        <v>2.35</v>
      </c>
      <c r="AC1088">
        <v>19000</v>
      </c>
    </row>
    <row r="1089" spans="1:29">
      <c r="A1089" t="s">
        <v>28</v>
      </c>
      <c r="C1089" t="s">
        <v>3880</v>
      </c>
      <c r="D1089">
        <v>127</v>
      </c>
      <c r="E1089">
        <v>83</v>
      </c>
      <c r="F1089">
        <v>322</v>
      </c>
      <c r="G1089">
        <v>179</v>
      </c>
      <c r="H1089" t="s">
        <v>2953</v>
      </c>
      <c r="I1089">
        <v>1000</v>
      </c>
      <c r="J1089">
        <v>71277420</v>
      </c>
      <c r="K1089" t="s">
        <v>1671</v>
      </c>
      <c r="L1089" t="s">
        <v>3750</v>
      </c>
      <c r="M1089" t="s">
        <v>5755</v>
      </c>
      <c r="N1089">
        <v>119590</v>
      </c>
      <c r="O1089">
        <v>1645</v>
      </c>
      <c r="P1089" t="s">
        <v>1152</v>
      </c>
      <c r="Q1089">
        <v>7</v>
      </c>
      <c r="R1089" t="s">
        <v>5756</v>
      </c>
      <c r="S1089" t="s">
        <v>5757</v>
      </c>
      <c r="T1089">
        <v>548</v>
      </c>
      <c r="U1089" t="s">
        <v>37</v>
      </c>
      <c r="V1089" t="s">
        <v>38</v>
      </c>
      <c r="W1089" t="s">
        <v>585</v>
      </c>
      <c r="X1089">
        <v>45000000</v>
      </c>
      <c r="Y1089">
        <v>2001</v>
      </c>
      <c r="Z1089">
        <v>422</v>
      </c>
      <c r="AA1089">
        <v>5.2</v>
      </c>
      <c r="AB1089">
        <v>1.85</v>
      </c>
      <c r="AC1089">
        <v>0</v>
      </c>
    </row>
    <row r="1090" spans="1:29">
      <c r="A1090" t="s">
        <v>28</v>
      </c>
      <c r="C1090" t="s">
        <v>717</v>
      </c>
      <c r="D1090">
        <v>398</v>
      </c>
      <c r="E1090">
        <v>103</v>
      </c>
      <c r="F1090">
        <v>33</v>
      </c>
      <c r="G1090">
        <v>84</v>
      </c>
      <c r="H1090" t="s">
        <v>5758</v>
      </c>
      <c r="I1090">
        <v>970</v>
      </c>
      <c r="J1090">
        <v>88625922</v>
      </c>
      <c r="K1090" t="s">
        <v>5759</v>
      </c>
      <c r="L1090" t="s">
        <v>3833</v>
      </c>
      <c r="M1090" t="s">
        <v>5760</v>
      </c>
      <c r="N1090">
        <v>75176</v>
      </c>
      <c r="O1090">
        <v>1336</v>
      </c>
      <c r="P1090" t="s">
        <v>5761</v>
      </c>
      <c r="Q1090">
        <v>3</v>
      </c>
      <c r="R1090" t="s">
        <v>5762</v>
      </c>
      <c r="S1090" t="s">
        <v>5763</v>
      </c>
      <c r="T1090">
        <v>252</v>
      </c>
      <c r="U1090" t="s">
        <v>37</v>
      </c>
      <c r="V1090" t="s">
        <v>38</v>
      </c>
      <c r="W1090" t="s">
        <v>95</v>
      </c>
      <c r="X1090">
        <v>45000000</v>
      </c>
      <c r="Y1090">
        <v>2011</v>
      </c>
      <c r="Z1090">
        <v>91</v>
      </c>
      <c r="AA1090">
        <v>7.1</v>
      </c>
      <c r="AB1090">
        <v>1.85</v>
      </c>
      <c r="AC1090">
        <v>26000</v>
      </c>
    </row>
    <row r="1091" spans="1:29">
      <c r="A1091" t="s">
        <v>28</v>
      </c>
      <c r="C1091" t="s">
        <v>2971</v>
      </c>
      <c r="D1091">
        <v>184</v>
      </c>
      <c r="E1091">
        <v>110</v>
      </c>
      <c r="F1091">
        <v>45</v>
      </c>
      <c r="G1091">
        <v>595</v>
      </c>
      <c r="H1091" t="s">
        <v>5764</v>
      </c>
      <c r="I1091">
        <v>886</v>
      </c>
      <c r="J1091">
        <v>70001065</v>
      </c>
      <c r="K1091" t="s">
        <v>5765</v>
      </c>
      <c r="L1091" t="s">
        <v>2232</v>
      </c>
      <c r="M1091" t="s">
        <v>5766</v>
      </c>
      <c r="N1091">
        <v>191437</v>
      </c>
      <c r="O1091">
        <v>3174</v>
      </c>
      <c r="P1091" t="s">
        <v>1823</v>
      </c>
      <c r="Q1091">
        <v>1</v>
      </c>
      <c r="R1091" t="s">
        <v>5767</v>
      </c>
      <c r="S1091" t="s">
        <v>5768</v>
      </c>
      <c r="T1091">
        <v>582</v>
      </c>
      <c r="U1091" t="s">
        <v>37</v>
      </c>
      <c r="V1091" t="s">
        <v>38</v>
      </c>
      <c r="W1091" t="s">
        <v>585</v>
      </c>
      <c r="X1091">
        <v>45000000</v>
      </c>
      <c r="Y1091">
        <v>1998</v>
      </c>
      <c r="Z1091">
        <v>650</v>
      </c>
      <c r="AA1091">
        <v>7.1</v>
      </c>
      <c r="AB1091">
        <v>2.35</v>
      </c>
      <c r="AC1091">
        <v>0</v>
      </c>
    </row>
    <row r="1092" spans="1:29">
      <c r="A1092" t="s">
        <v>28</v>
      </c>
      <c r="C1092" t="s">
        <v>5769</v>
      </c>
      <c r="D1092">
        <v>127</v>
      </c>
      <c r="E1092">
        <v>136</v>
      </c>
      <c r="F1092">
        <v>49</v>
      </c>
      <c r="G1092">
        <v>730</v>
      </c>
      <c r="H1092" t="s">
        <v>1185</v>
      </c>
      <c r="I1092">
        <v>17000</v>
      </c>
      <c r="J1092">
        <v>67253092</v>
      </c>
      <c r="K1092" t="s">
        <v>3794</v>
      </c>
      <c r="L1092" t="s">
        <v>444</v>
      </c>
      <c r="M1092" t="s">
        <v>5770</v>
      </c>
      <c r="N1092">
        <v>92702</v>
      </c>
      <c r="O1092">
        <v>20299</v>
      </c>
      <c r="P1092" t="s">
        <v>5771</v>
      </c>
      <c r="Q1092">
        <v>0</v>
      </c>
      <c r="R1092" t="s">
        <v>5772</v>
      </c>
      <c r="S1092" t="s">
        <v>5773</v>
      </c>
      <c r="T1092">
        <v>209</v>
      </c>
      <c r="U1092" t="s">
        <v>37</v>
      </c>
      <c r="V1092" t="s">
        <v>38</v>
      </c>
      <c r="W1092" t="s">
        <v>39</v>
      </c>
      <c r="X1092">
        <v>30000000</v>
      </c>
      <c r="Y1092">
        <v>2005</v>
      </c>
      <c r="Z1092">
        <v>807</v>
      </c>
      <c r="AA1092">
        <v>7.2</v>
      </c>
      <c r="AB1092">
        <v>2.35</v>
      </c>
      <c r="AC1092">
        <v>0</v>
      </c>
    </row>
    <row r="1093" spans="1:29">
      <c r="A1093" t="s">
        <v>28</v>
      </c>
      <c r="C1093" t="s">
        <v>5774</v>
      </c>
      <c r="D1093">
        <v>167</v>
      </c>
      <c r="E1093">
        <v>91</v>
      </c>
      <c r="F1093">
        <v>50</v>
      </c>
      <c r="G1093">
        <v>67</v>
      </c>
      <c r="H1093" t="s">
        <v>5775</v>
      </c>
      <c r="I1093">
        <v>521</v>
      </c>
      <c r="J1093">
        <v>66790248</v>
      </c>
      <c r="K1093" t="s">
        <v>4075</v>
      </c>
      <c r="L1093" t="s">
        <v>2213</v>
      </c>
      <c r="M1093" t="s">
        <v>5776</v>
      </c>
      <c r="N1093">
        <v>57281</v>
      </c>
      <c r="O1093">
        <v>758</v>
      </c>
      <c r="P1093" t="s">
        <v>5777</v>
      </c>
      <c r="Q1093">
        <v>0</v>
      </c>
      <c r="R1093" t="s">
        <v>5778</v>
      </c>
      <c r="S1093" t="s">
        <v>5779</v>
      </c>
      <c r="T1093">
        <v>350</v>
      </c>
      <c r="U1093" t="s">
        <v>37</v>
      </c>
      <c r="V1093" t="s">
        <v>38</v>
      </c>
      <c r="W1093" t="s">
        <v>585</v>
      </c>
      <c r="X1093">
        <v>45000000</v>
      </c>
      <c r="Y1093">
        <v>2002</v>
      </c>
      <c r="Z1093">
        <v>108</v>
      </c>
      <c r="AA1093">
        <v>6.5</v>
      </c>
      <c r="AB1093">
        <v>2.35</v>
      </c>
      <c r="AC1093">
        <v>0</v>
      </c>
    </row>
    <row r="1094" spans="1:29">
      <c r="A1094" t="s">
        <v>28</v>
      </c>
      <c r="C1094" t="s">
        <v>5780</v>
      </c>
      <c r="D1094">
        <v>119</v>
      </c>
      <c r="E1094">
        <v>89</v>
      </c>
      <c r="F1094">
        <v>49</v>
      </c>
      <c r="G1094">
        <v>514</v>
      </c>
      <c r="H1094" t="s">
        <v>5781</v>
      </c>
      <c r="I1094">
        <v>2000</v>
      </c>
      <c r="J1094">
        <v>65557989</v>
      </c>
      <c r="K1094" t="s">
        <v>5782</v>
      </c>
      <c r="L1094" t="s">
        <v>1986</v>
      </c>
      <c r="M1094" t="s">
        <v>5783</v>
      </c>
      <c r="N1094">
        <v>73539</v>
      </c>
      <c r="O1094">
        <v>3717</v>
      </c>
      <c r="P1094" t="s">
        <v>5784</v>
      </c>
      <c r="Q1094">
        <v>0</v>
      </c>
      <c r="R1094" t="s">
        <v>5785</v>
      </c>
      <c r="S1094" t="s">
        <v>5786</v>
      </c>
      <c r="T1094">
        <v>271</v>
      </c>
      <c r="U1094" t="s">
        <v>37</v>
      </c>
      <c r="V1094" t="s">
        <v>38</v>
      </c>
      <c r="W1094" t="s">
        <v>39</v>
      </c>
      <c r="X1094">
        <v>45000000</v>
      </c>
      <c r="Y1094">
        <v>1997</v>
      </c>
      <c r="Z1094">
        <v>902</v>
      </c>
      <c r="AA1094">
        <v>4.5999999999999996</v>
      </c>
      <c r="AB1094">
        <v>2.35</v>
      </c>
      <c r="AC1094">
        <v>0</v>
      </c>
    </row>
    <row r="1095" spans="1:29">
      <c r="A1095" t="s">
        <v>28</v>
      </c>
      <c r="C1095" t="s">
        <v>4080</v>
      </c>
      <c r="D1095">
        <v>155</v>
      </c>
      <c r="E1095">
        <v>107</v>
      </c>
      <c r="F1095">
        <v>18</v>
      </c>
      <c r="G1095">
        <v>560</v>
      </c>
      <c r="H1095" t="s">
        <v>5787</v>
      </c>
      <c r="I1095">
        <v>811</v>
      </c>
      <c r="J1095">
        <v>60786269</v>
      </c>
      <c r="K1095" t="s">
        <v>5788</v>
      </c>
      <c r="L1095" t="s">
        <v>5625</v>
      </c>
      <c r="M1095" t="s">
        <v>5789</v>
      </c>
      <c r="N1095">
        <v>90539</v>
      </c>
      <c r="O1095">
        <v>3106</v>
      </c>
      <c r="P1095" t="s">
        <v>5790</v>
      </c>
      <c r="Q1095">
        <v>5</v>
      </c>
      <c r="R1095" t="s">
        <v>5791</v>
      </c>
      <c r="S1095" t="s">
        <v>5792</v>
      </c>
      <c r="T1095">
        <v>379</v>
      </c>
      <c r="U1095" t="s">
        <v>37</v>
      </c>
      <c r="V1095" t="s">
        <v>38</v>
      </c>
      <c r="W1095" t="s">
        <v>39</v>
      </c>
      <c r="X1095">
        <v>45000000</v>
      </c>
      <c r="Y1095">
        <v>2000</v>
      </c>
      <c r="Z1095">
        <v>625</v>
      </c>
      <c r="AA1095">
        <v>5.6</v>
      </c>
      <c r="AB1095">
        <v>2.35</v>
      </c>
      <c r="AC1095">
        <v>0</v>
      </c>
    </row>
    <row r="1096" spans="1:29">
      <c r="A1096" t="s">
        <v>28</v>
      </c>
      <c r="C1096" t="s">
        <v>5509</v>
      </c>
      <c r="D1096">
        <v>218</v>
      </c>
      <c r="E1096">
        <v>129</v>
      </c>
      <c r="F1096">
        <v>628</v>
      </c>
      <c r="G1096">
        <v>548</v>
      </c>
      <c r="H1096" t="s">
        <v>228</v>
      </c>
      <c r="I1096">
        <v>14000</v>
      </c>
      <c r="J1096">
        <v>59365105</v>
      </c>
      <c r="K1096" t="s">
        <v>1415</v>
      </c>
      <c r="L1096" t="s">
        <v>436</v>
      </c>
      <c r="M1096" t="s">
        <v>5793</v>
      </c>
      <c r="N1096">
        <v>318634</v>
      </c>
      <c r="O1096">
        <v>28886</v>
      </c>
      <c r="P1096" t="s">
        <v>5794</v>
      </c>
      <c r="Q1096">
        <v>9</v>
      </c>
      <c r="R1096" t="s">
        <v>5795</v>
      </c>
      <c r="S1096" t="s">
        <v>5796</v>
      </c>
      <c r="T1096">
        <v>1004</v>
      </c>
      <c r="U1096" t="s">
        <v>37</v>
      </c>
      <c r="V1096" t="s">
        <v>56</v>
      </c>
      <c r="W1096" t="s">
        <v>585</v>
      </c>
      <c r="X1096">
        <v>45000000</v>
      </c>
      <c r="Y1096">
        <v>2003</v>
      </c>
      <c r="Z1096">
        <v>14000</v>
      </c>
      <c r="AA1096">
        <v>7.7</v>
      </c>
      <c r="AB1096">
        <v>2.35</v>
      </c>
      <c r="AC1096">
        <v>52000</v>
      </c>
    </row>
    <row r="1097" spans="1:29">
      <c r="A1097" t="s">
        <v>28</v>
      </c>
      <c r="C1097" t="s">
        <v>306</v>
      </c>
      <c r="D1097">
        <v>117</v>
      </c>
      <c r="E1097">
        <v>95</v>
      </c>
      <c r="F1097">
        <v>487</v>
      </c>
      <c r="G1097">
        <v>1000</v>
      </c>
      <c r="H1097" t="s">
        <v>5797</v>
      </c>
      <c r="I1097">
        <v>18000</v>
      </c>
      <c r="J1097">
        <v>162792677</v>
      </c>
      <c r="K1097" t="s">
        <v>271</v>
      </c>
      <c r="L1097" t="s">
        <v>120</v>
      </c>
      <c r="M1097" t="s">
        <v>5798</v>
      </c>
      <c r="N1097">
        <v>211226</v>
      </c>
      <c r="O1097">
        <v>24205</v>
      </c>
      <c r="P1097" t="s">
        <v>321</v>
      </c>
      <c r="Q1097">
        <v>0</v>
      </c>
      <c r="R1097" t="s">
        <v>5799</v>
      </c>
      <c r="S1097" t="s">
        <v>5800</v>
      </c>
      <c r="T1097">
        <v>317</v>
      </c>
      <c r="U1097" t="s">
        <v>37</v>
      </c>
      <c r="V1097" t="s">
        <v>38</v>
      </c>
      <c r="W1097" t="s">
        <v>277</v>
      </c>
      <c r="X1097">
        <v>120000000</v>
      </c>
      <c r="Y1097">
        <v>1998</v>
      </c>
      <c r="Z1097">
        <v>1000</v>
      </c>
      <c r="AA1097">
        <v>7.2</v>
      </c>
      <c r="AB1097">
        <v>2.35</v>
      </c>
      <c r="AC1097">
        <v>0</v>
      </c>
    </row>
    <row r="1098" spans="1:29">
      <c r="A1098" t="s">
        <v>28</v>
      </c>
      <c r="C1098" t="s">
        <v>2652</v>
      </c>
      <c r="D1098">
        <v>208</v>
      </c>
      <c r="E1098">
        <v>122</v>
      </c>
      <c r="F1098">
        <v>117</v>
      </c>
      <c r="G1098">
        <v>140</v>
      </c>
      <c r="H1098" t="s">
        <v>686</v>
      </c>
      <c r="I1098">
        <v>40000</v>
      </c>
      <c r="J1098">
        <v>31598308</v>
      </c>
      <c r="K1098" t="s">
        <v>3030</v>
      </c>
      <c r="L1098" t="s">
        <v>43</v>
      </c>
      <c r="M1098" t="s">
        <v>5801</v>
      </c>
      <c r="N1098">
        <v>124765</v>
      </c>
      <c r="O1098">
        <v>41636</v>
      </c>
      <c r="P1098" t="s">
        <v>5802</v>
      </c>
      <c r="Q1098">
        <v>1</v>
      </c>
      <c r="R1098" t="s">
        <v>5803</v>
      </c>
      <c r="S1098" t="s">
        <v>5804</v>
      </c>
      <c r="T1098">
        <v>541</v>
      </c>
      <c r="U1098" t="s">
        <v>37</v>
      </c>
      <c r="V1098" t="s">
        <v>38</v>
      </c>
      <c r="W1098" t="s">
        <v>585</v>
      </c>
      <c r="X1098">
        <v>35000000</v>
      </c>
      <c r="Y1098">
        <v>2001</v>
      </c>
      <c r="Z1098">
        <v>1000</v>
      </c>
      <c r="AA1098">
        <v>6.8</v>
      </c>
      <c r="AB1098">
        <v>2.35</v>
      </c>
      <c r="AC1098">
        <v>0</v>
      </c>
    </row>
    <row r="1099" spans="1:29">
      <c r="A1099" t="s">
        <v>28</v>
      </c>
      <c r="C1099" t="s">
        <v>5780</v>
      </c>
      <c r="D1099">
        <v>38</v>
      </c>
      <c r="E1099">
        <v>110</v>
      </c>
      <c r="F1099">
        <v>49</v>
      </c>
      <c r="G1099">
        <v>20</v>
      </c>
      <c r="H1099" t="s">
        <v>5805</v>
      </c>
      <c r="I1099">
        <v>13000</v>
      </c>
      <c r="J1099">
        <v>57362581</v>
      </c>
      <c r="K1099" t="s">
        <v>5806</v>
      </c>
      <c r="L1099" t="s">
        <v>1784</v>
      </c>
      <c r="M1099" t="s">
        <v>5807</v>
      </c>
      <c r="N1099">
        <v>50148</v>
      </c>
      <c r="O1099">
        <v>13331</v>
      </c>
      <c r="P1099" t="s">
        <v>5808</v>
      </c>
      <c r="Q1099">
        <v>2</v>
      </c>
      <c r="R1099" t="s">
        <v>5809</v>
      </c>
      <c r="S1099" t="s">
        <v>5810</v>
      </c>
      <c r="T1099">
        <v>116</v>
      </c>
      <c r="U1099" t="s">
        <v>37</v>
      </c>
      <c r="V1099" t="s">
        <v>5811</v>
      </c>
      <c r="W1099" t="s">
        <v>585</v>
      </c>
      <c r="X1099">
        <v>45000000</v>
      </c>
      <c r="Y1099">
        <v>1994</v>
      </c>
      <c r="Z1099">
        <v>279</v>
      </c>
      <c r="AA1099">
        <v>5.4</v>
      </c>
      <c r="AB1099">
        <v>1.85</v>
      </c>
      <c r="AC1099">
        <v>0</v>
      </c>
    </row>
    <row r="1100" spans="1:29">
      <c r="A1100" t="s">
        <v>28</v>
      </c>
      <c r="C1100" t="s">
        <v>3159</v>
      </c>
      <c r="D1100">
        <v>48</v>
      </c>
      <c r="E1100">
        <v>135</v>
      </c>
      <c r="F1100">
        <v>41</v>
      </c>
      <c r="G1100">
        <v>808</v>
      </c>
      <c r="H1100" t="s">
        <v>3298</v>
      </c>
      <c r="I1100">
        <v>982</v>
      </c>
      <c r="J1100">
        <v>53854588</v>
      </c>
      <c r="K1100" t="s">
        <v>4479</v>
      </c>
      <c r="L1100" t="s">
        <v>1121</v>
      </c>
      <c r="M1100" t="s">
        <v>5812</v>
      </c>
      <c r="N1100">
        <v>37911</v>
      </c>
      <c r="O1100">
        <v>3648</v>
      </c>
      <c r="P1100" t="s">
        <v>1059</v>
      </c>
      <c r="Q1100">
        <v>0</v>
      </c>
      <c r="R1100" t="s">
        <v>5813</v>
      </c>
      <c r="S1100" t="s">
        <v>5814</v>
      </c>
      <c r="T1100">
        <v>73</v>
      </c>
      <c r="U1100" t="s">
        <v>37</v>
      </c>
      <c r="V1100" t="s">
        <v>38</v>
      </c>
      <c r="W1100" t="s">
        <v>585</v>
      </c>
      <c r="X1100">
        <v>45000000</v>
      </c>
      <c r="Y1100">
        <v>1996</v>
      </c>
      <c r="Z1100">
        <v>843</v>
      </c>
      <c r="AA1100">
        <v>6.3</v>
      </c>
      <c r="AB1100">
        <v>2.35</v>
      </c>
      <c r="AC1100">
        <v>1000</v>
      </c>
    </row>
    <row r="1101" spans="1:29">
      <c r="A1101" t="s">
        <v>28</v>
      </c>
      <c r="C1101" t="s">
        <v>5815</v>
      </c>
      <c r="D1101">
        <v>8</v>
      </c>
      <c r="E1101">
        <v>111</v>
      </c>
      <c r="F1101">
        <v>5</v>
      </c>
      <c r="G1101">
        <v>559</v>
      </c>
      <c r="H1101" t="s">
        <v>5816</v>
      </c>
      <c r="I1101">
        <v>6000</v>
      </c>
      <c r="K1101" t="s">
        <v>3057</v>
      </c>
      <c r="L1101" t="s">
        <v>5817</v>
      </c>
      <c r="M1101" t="s">
        <v>5818</v>
      </c>
      <c r="N1101">
        <v>5888</v>
      </c>
      <c r="O1101">
        <v>7493</v>
      </c>
      <c r="P1101" t="s">
        <v>5344</v>
      </c>
      <c r="Q1101">
        <v>0</v>
      </c>
      <c r="R1101" t="s">
        <v>5819</v>
      </c>
      <c r="S1101" t="s">
        <v>5820</v>
      </c>
      <c r="T1101">
        <v>61</v>
      </c>
      <c r="U1101" t="s">
        <v>37</v>
      </c>
      <c r="V1101" t="s">
        <v>38</v>
      </c>
      <c r="W1101" t="s">
        <v>5613</v>
      </c>
      <c r="X1101">
        <v>2500000</v>
      </c>
      <c r="Y1101">
        <v>1968</v>
      </c>
      <c r="Z1101">
        <v>584</v>
      </c>
      <c r="AA1101">
        <v>7.2</v>
      </c>
      <c r="AB1101">
        <v>1.85</v>
      </c>
      <c r="AC1101">
        <v>0</v>
      </c>
    </row>
    <row r="1102" spans="1:29">
      <c r="A1102" t="s">
        <v>28</v>
      </c>
      <c r="C1102" t="s">
        <v>4597</v>
      </c>
      <c r="D1102">
        <v>94</v>
      </c>
      <c r="E1102">
        <v>95</v>
      </c>
      <c r="F1102">
        <v>58</v>
      </c>
      <c r="G1102">
        <v>3000</v>
      </c>
      <c r="H1102" t="s">
        <v>1249</v>
      </c>
      <c r="I1102">
        <v>14000</v>
      </c>
      <c r="J1102">
        <v>52580895</v>
      </c>
      <c r="K1102" t="s">
        <v>5821</v>
      </c>
      <c r="L1102" t="s">
        <v>700</v>
      </c>
      <c r="M1102" t="s">
        <v>5822</v>
      </c>
      <c r="N1102">
        <v>30255</v>
      </c>
      <c r="O1102">
        <v>27351</v>
      </c>
      <c r="P1102" t="s">
        <v>1689</v>
      </c>
      <c r="Q1102">
        <v>1</v>
      </c>
      <c r="R1102" t="s">
        <v>5823</v>
      </c>
      <c r="S1102" t="s">
        <v>5824</v>
      </c>
      <c r="T1102">
        <v>118</v>
      </c>
      <c r="U1102" t="s">
        <v>37</v>
      </c>
      <c r="V1102" t="s">
        <v>38</v>
      </c>
      <c r="W1102" t="s">
        <v>95</v>
      </c>
      <c r="X1102">
        <v>45000000</v>
      </c>
      <c r="Y1102">
        <v>2005</v>
      </c>
      <c r="Z1102">
        <v>8000</v>
      </c>
      <c r="AA1102">
        <v>5.6</v>
      </c>
      <c r="AB1102">
        <v>2.35</v>
      </c>
      <c r="AC1102">
        <v>743</v>
      </c>
    </row>
    <row r="1103" spans="1:29">
      <c r="A1103" t="s">
        <v>28</v>
      </c>
      <c r="C1103" t="s">
        <v>5825</v>
      </c>
      <c r="D1103">
        <v>276</v>
      </c>
      <c r="E1103">
        <v>109</v>
      </c>
      <c r="F1103">
        <v>37</v>
      </c>
      <c r="G1103">
        <v>651</v>
      </c>
      <c r="H1103" t="s">
        <v>403</v>
      </c>
      <c r="I1103">
        <v>11000</v>
      </c>
      <c r="J1103">
        <v>51019112</v>
      </c>
      <c r="K1103" t="s">
        <v>1875</v>
      </c>
      <c r="L1103" t="s">
        <v>1948</v>
      </c>
      <c r="M1103" t="s">
        <v>5826</v>
      </c>
      <c r="N1103">
        <v>155745</v>
      </c>
      <c r="O1103">
        <v>14073</v>
      </c>
      <c r="P1103" t="s">
        <v>5043</v>
      </c>
      <c r="Q1103">
        <v>0</v>
      </c>
      <c r="R1103" t="s">
        <v>5827</v>
      </c>
      <c r="S1103" t="s">
        <v>5828</v>
      </c>
      <c r="T1103">
        <v>1053</v>
      </c>
      <c r="U1103" t="s">
        <v>37</v>
      </c>
      <c r="V1103" t="s">
        <v>38</v>
      </c>
      <c r="W1103" t="s">
        <v>95</v>
      </c>
      <c r="X1103">
        <v>50000000</v>
      </c>
      <c r="Y1103">
        <v>2005</v>
      </c>
      <c r="Z1103">
        <v>2000</v>
      </c>
      <c r="AA1103">
        <v>6.8</v>
      </c>
      <c r="AB1103">
        <v>2.35</v>
      </c>
      <c r="AC1103">
        <v>10000</v>
      </c>
    </row>
    <row r="1104" spans="1:29">
      <c r="A1104" t="s">
        <v>28</v>
      </c>
      <c r="C1104" t="s">
        <v>5829</v>
      </c>
      <c r="D1104">
        <v>59</v>
      </c>
      <c r="E1104">
        <v>93</v>
      </c>
      <c r="F1104">
        <v>38</v>
      </c>
      <c r="G1104">
        <v>631</v>
      </c>
      <c r="H1104" t="s">
        <v>5830</v>
      </c>
      <c r="I1104">
        <v>1000</v>
      </c>
      <c r="J1104">
        <v>48114556</v>
      </c>
      <c r="K1104" t="s">
        <v>2614</v>
      </c>
      <c r="L1104" t="s">
        <v>5231</v>
      </c>
      <c r="M1104" t="s">
        <v>5831</v>
      </c>
      <c r="N1104">
        <v>9380</v>
      </c>
      <c r="O1104">
        <v>4604</v>
      </c>
      <c r="P1104" t="s">
        <v>4941</v>
      </c>
      <c r="Q1104">
        <v>1</v>
      </c>
      <c r="R1104" t="s">
        <v>5832</v>
      </c>
      <c r="S1104" t="s">
        <v>5833</v>
      </c>
      <c r="T1104">
        <v>91</v>
      </c>
      <c r="U1104" t="s">
        <v>37</v>
      </c>
      <c r="V1104" t="s">
        <v>38</v>
      </c>
      <c r="W1104" t="s">
        <v>95</v>
      </c>
      <c r="X1104">
        <v>26000000</v>
      </c>
      <c r="Y1104">
        <v>2004</v>
      </c>
      <c r="Z1104">
        <v>641</v>
      </c>
      <c r="AA1104">
        <v>4.3</v>
      </c>
      <c r="AB1104">
        <v>2.35</v>
      </c>
      <c r="AC1104">
        <v>531</v>
      </c>
    </row>
    <row r="1105" spans="1:29">
      <c r="A1105" t="s">
        <v>28</v>
      </c>
      <c r="C1105" t="s">
        <v>5834</v>
      </c>
      <c r="D1105">
        <v>216</v>
      </c>
      <c r="E1105">
        <v>94</v>
      </c>
      <c r="F1105">
        <v>85</v>
      </c>
      <c r="G1105">
        <v>443</v>
      </c>
      <c r="H1105" t="s">
        <v>5265</v>
      </c>
      <c r="I1105">
        <v>14000</v>
      </c>
      <c r="J1105">
        <v>50648679</v>
      </c>
      <c r="K1105" t="s">
        <v>2208</v>
      </c>
      <c r="L1105" t="s">
        <v>1972</v>
      </c>
      <c r="M1105" t="s">
        <v>5835</v>
      </c>
      <c r="N1105">
        <v>149549</v>
      </c>
      <c r="O1105">
        <v>16225</v>
      </c>
      <c r="P1105" t="s">
        <v>5836</v>
      </c>
      <c r="Q1105">
        <v>1</v>
      </c>
      <c r="R1105" t="s">
        <v>5837</v>
      </c>
      <c r="S1105" t="s">
        <v>5838</v>
      </c>
      <c r="T1105">
        <v>348</v>
      </c>
      <c r="U1105" t="s">
        <v>37</v>
      </c>
      <c r="V1105" t="s">
        <v>1465</v>
      </c>
      <c r="W1105" t="s">
        <v>585</v>
      </c>
      <c r="X1105">
        <v>45000000</v>
      </c>
      <c r="Y1105">
        <v>2007</v>
      </c>
      <c r="Z1105">
        <v>706</v>
      </c>
      <c r="AA1105">
        <v>6.3</v>
      </c>
      <c r="AB1105">
        <v>2.35</v>
      </c>
      <c r="AC1105">
        <v>0</v>
      </c>
    </row>
    <row r="1106" spans="1:29">
      <c r="A1106" t="s">
        <v>28</v>
      </c>
      <c r="C1106" t="s">
        <v>1627</v>
      </c>
      <c r="D1106">
        <v>173</v>
      </c>
      <c r="E1106">
        <v>117</v>
      </c>
      <c r="F1106">
        <v>153</v>
      </c>
      <c r="G1106">
        <v>734</v>
      </c>
      <c r="H1106" t="s">
        <v>2180</v>
      </c>
      <c r="I1106">
        <v>35000</v>
      </c>
      <c r="J1106">
        <v>46280507</v>
      </c>
      <c r="K1106" t="s">
        <v>1681</v>
      </c>
      <c r="L1106" t="s">
        <v>2169</v>
      </c>
      <c r="M1106" t="s">
        <v>5839</v>
      </c>
      <c r="N1106">
        <v>87165</v>
      </c>
      <c r="O1106">
        <v>49743</v>
      </c>
      <c r="P1106" t="s">
        <v>5840</v>
      </c>
      <c r="Q1106">
        <v>0</v>
      </c>
      <c r="R1106" t="s">
        <v>5841</v>
      </c>
      <c r="S1106" t="s">
        <v>5842</v>
      </c>
      <c r="T1106">
        <v>184</v>
      </c>
      <c r="U1106" t="s">
        <v>37</v>
      </c>
      <c r="V1106" t="s">
        <v>38</v>
      </c>
      <c r="W1106" t="s">
        <v>39</v>
      </c>
      <c r="X1106">
        <v>40000000</v>
      </c>
      <c r="Y1106">
        <v>2014</v>
      </c>
      <c r="Z1106">
        <v>11000</v>
      </c>
      <c r="AA1106">
        <v>6.5</v>
      </c>
      <c r="AB1106">
        <v>1.85</v>
      </c>
      <c r="AC1106">
        <v>12000</v>
      </c>
    </row>
    <row r="1107" spans="1:29">
      <c r="A1107" t="s">
        <v>28</v>
      </c>
      <c r="C1107" t="s">
        <v>4619</v>
      </c>
      <c r="D1107">
        <v>99</v>
      </c>
      <c r="E1107">
        <v>112</v>
      </c>
      <c r="F1107">
        <v>61</v>
      </c>
      <c r="G1107">
        <v>501</v>
      </c>
      <c r="H1107" t="s">
        <v>3999</v>
      </c>
      <c r="I1107">
        <v>1000</v>
      </c>
      <c r="J1107">
        <v>38360195</v>
      </c>
      <c r="K1107" t="s">
        <v>5383</v>
      </c>
      <c r="L1107" t="s">
        <v>2119</v>
      </c>
      <c r="M1107" t="s">
        <v>5843</v>
      </c>
      <c r="N1107">
        <v>21215</v>
      </c>
      <c r="O1107">
        <v>3757</v>
      </c>
      <c r="P1107" t="s">
        <v>3964</v>
      </c>
      <c r="Q1107">
        <v>1</v>
      </c>
      <c r="R1107" t="s">
        <v>5844</v>
      </c>
      <c r="S1107" t="s">
        <v>5845</v>
      </c>
      <c r="T1107">
        <v>116</v>
      </c>
      <c r="U1107" t="s">
        <v>37</v>
      </c>
      <c r="V1107" t="s">
        <v>38</v>
      </c>
      <c r="W1107" t="s">
        <v>39</v>
      </c>
      <c r="X1107">
        <v>45000000</v>
      </c>
      <c r="Y1107">
        <v>2006</v>
      </c>
      <c r="Z1107">
        <v>976</v>
      </c>
      <c r="AA1107">
        <v>6.4</v>
      </c>
      <c r="AB1107">
        <v>2.35</v>
      </c>
      <c r="AC1107">
        <v>0</v>
      </c>
    </row>
    <row r="1108" spans="1:29">
      <c r="A1108" t="s">
        <v>28</v>
      </c>
      <c r="C1108" t="s">
        <v>4914</v>
      </c>
      <c r="D1108">
        <v>42</v>
      </c>
      <c r="E1108">
        <v>111</v>
      </c>
      <c r="F1108">
        <v>161</v>
      </c>
      <c r="G1108">
        <v>132</v>
      </c>
      <c r="H1108" t="s">
        <v>280</v>
      </c>
      <c r="I1108">
        <v>11000</v>
      </c>
      <c r="J1108">
        <v>46815748</v>
      </c>
      <c r="K1108" t="s">
        <v>3336</v>
      </c>
      <c r="L1108" t="s">
        <v>2377</v>
      </c>
      <c r="M1108" t="s">
        <v>5846</v>
      </c>
      <c r="N1108">
        <v>32544</v>
      </c>
      <c r="O1108">
        <v>12161</v>
      </c>
      <c r="P1108" t="s">
        <v>5847</v>
      </c>
      <c r="Q1108">
        <v>1</v>
      </c>
      <c r="R1108" t="s">
        <v>5848</v>
      </c>
      <c r="S1108" t="s">
        <v>5849</v>
      </c>
      <c r="T1108">
        <v>69</v>
      </c>
      <c r="U1108" t="s">
        <v>37</v>
      </c>
      <c r="V1108" t="s">
        <v>38</v>
      </c>
      <c r="W1108" t="s">
        <v>39</v>
      </c>
      <c r="X1108">
        <v>45000000</v>
      </c>
      <c r="Y1108">
        <v>1994</v>
      </c>
      <c r="Z1108">
        <v>894</v>
      </c>
      <c r="AA1108">
        <v>6.3</v>
      </c>
      <c r="AB1108">
        <v>2.35</v>
      </c>
      <c r="AC1108">
        <v>0</v>
      </c>
    </row>
    <row r="1109" spans="1:29">
      <c r="A1109" t="s">
        <v>28</v>
      </c>
      <c r="C1109" t="s">
        <v>1954</v>
      </c>
      <c r="D1109">
        <v>25</v>
      </c>
      <c r="E1109">
        <v>96</v>
      </c>
      <c r="F1109">
        <v>0</v>
      </c>
      <c r="G1109">
        <v>563</v>
      </c>
      <c r="H1109" t="s">
        <v>5850</v>
      </c>
      <c r="I1109">
        <v>1000</v>
      </c>
      <c r="J1109">
        <v>35617599</v>
      </c>
      <c r="K1109" t="s">
        <v>5851</v>
      </c>
      <c r="L1109" t="s">
        <v>813</v>
      </c>
      <c r="M1109" t="s">
        <v>5852</v>
      </c>
      <c r="N1109">
        <v>20688</v>
      </c>
      <c r="O1109">
        <v>2965</v>
      </c>
      <c r="P1109" t="s">
        <v>3888</v>
      </c>
      <c r="Q1109">
        <v>1</v>
      </c>
      <c r="R1109" t="s">
        <v>5853</v>
      </c>
      <c r="S1109" t="s">
        <v>5854</v>
      </c>
      <c r="T1109">
        <v>47</v>
      </c>
      <c r="U1109" t="s">
        <v>37</v>
      </c>
      <c r="V1109" t="s">
        <v>38</v>
      </c>
      <c r="W1109" t="s">
        <v>95</v>
      </c>
      <c r="X1109">
        <v>45000000</v>
      </c>
      <c r="Y1109">
        <v>1995</v>
      </c>
      <c r="Z1109">
        <v>845</v>
      </c>
      <c r="AA1109">
        <v>5.9</v>
      </c>
      <c r="AB1109">
        <v>1.85</v>
      </c>
      <c r="AC1109">
        <v>0</v>
      </c>
    </row>
    <row r="1110" spans="1:29">
      <c r="A1110" t="s">
        <v>747</v>
      </c>
      <c r="C1110" t="s">
        <v>760</v>
      </c>
      <c r="D1110">
        <v>339</v>
      </c>
      <c r="E1110">
        <v>141</v>
      </c>
      <c r="F1110">
        <v>0</v>
      </c>
      <c r="G1110">
        <v>404</v>
      </c>
      <c r="H1110" t="s">
        <v>5855</v>
      </c>
      <c r="I1110">
        <v>749</v>
      </c>
      <c r="J1110">
        <v>47307550</v>
      </c>
      <c r="K1110" t="s">
        <v>2125</v>
      </c>
      <c r="L1110" t="s">
        <v>5856</v>
      </c>
      <c r="M1110" t="s">
        <v>5857</v>
      </c>
      <c r="N1110">
        <v>104301</v>
      </c>
      <c r="O1110">
        <v>1948</v>
      </c>
      <c r="P1110" t="s">
        <v>5858</v>
      </c>
      <c r="Q1110">
        <v>4</v>
      </c>
      <c r="R1110" t="s">
        <v>5859</v>
      </c>
      <c r="S1110" t="s">
        <v>5860</v>
      </c>
      <c r="T1110">
        <v>269</v>
      </c>
      <c r="U1110" t="s">
        <v>37</v>
      </c>
      <c r="V1110" t="s">
        <v>38</v>
      </c>
      <c r="W1110" t="s">
        <v>585</v>
      </c>
      <c r="X1110">
        <v>45000000</v>
      </c>
      <c r="Y1110">
        <v>2012</v>
      </c>
      <c r="Z1110">
        <v>463</v>
      </c>
      <c r="AA1110">
        <v>6.5</v>
      </c>
      <c r="AB1110">
        <v>2.35</v>
      </c>
      <c r="AC1110">
        <v>28000</v>
      </c>
    </row>
    <row r="1111" spans="1:29">
      <c r="A1111" t="s">
        <v>28</v>
      </c>
      <c r="C1111" t="s">
        <v>5861</v>
      </c>
      <c r="D1111">
        <v>127</v>
      </c>
      <c r="E1111">
        <v>94</v>
      </c>
      <c r="F1111">
        <v>160</v>
      </c>
      <c r="G1111">
        <v>167</v>
      </c>
      <c r="H1111" t="s">
        <v>5862</v>
      </c>
      <c r="I1111">
        <v>550</v>
      </c>
      <c r="J1111">
        <v>32003620</v>
      </c>
      <c r="K1111" t="s">
        <v>334</v>
      </c>
      <c r="L1111" t="s">
        <v>1008</v>
      </c>
      <c r="M1111" t="s">
        <v>5863</v>
      </c>
      <c r="N1111">
        <v>79141</v>
      </c>
      <c r="O1111">
        <v>1102</v>
      </c>
      <c r="P1111" t="s">
        <v>5864</v>
      </c>
      <c r="Q1111">
        <v>1</v>
      </c>
      <c r="R1111" t="s">
        <v>5865</v>
      </c>
      <c r="S1111" t="s">
        <v>5866</v>
      </c>
      <c r="T1111">
        <v>355</v>
      </c>
      <c r="U1111" t="s">
        <v>37</v>
      </c>
      <c r="V1111" t="s">
        <v>38</v>
      </c>
      <c r="W1111" t="s">
        <v>39</v>
      </c>
      <c r="X1111">
        <v>25000000</v>
      </c>
      <c r="Y1111">
        <v>2004</v>
      </c>
      <c r="Z1111">
        <v>216</v>
      </c>
      <c r="AA1111">
        <v>6.5</v>
      </c>
      <c r="AB1111">
        <v>2.35</v>
      </c>
      <c r="AC1111">
        <v>2000</v>
      </c>
    </row>
    <row r="1112" spans="1:29">
      <c r="A1112" t="s">
        <v>28</v>
      </c>
      <c r="C1112" t="s">
        <v>5867</v>
      </c>
      <c r="D1112">
        <v>122</v>
      </c>
      <c r="E1112">
        <v>87</v>
      </c>
      <c r="F1112">
        <v>29</v>
      </c>
      <c r="G1112">
        <v>252</v>
      </c>
      <c r="H1112" t="s">
        <v>5868</v>
      </c>
      <c r="I1112">
        <v>427</v>
      </c>
      <c r="J1112">
        <v>27972410</v>
      </c>
      <c r="K1112" t="s">
        <v>1628</v>
      </c>
      <c r="L1112" t="s">
        <v>3603</v>
      </c>
      <c r="M1112" t="s">
        <v>5869</v>
      </c>
      <c r="N1112">
        <v>114692</v>
      </c>
      <c r="O1112">
        <v>1461</v>
      </c>
      <c r="P1112" t="s">
        <v>5870</v>
      </c>
      <c r="Q1112">
        <v>1</v>
      </c>
      <c r="R1112" t="s">
        <v>5871</v>
      </c>
      <c r="S1112" t="s">
        <v>5872</v>
      </c>
      <c r="T1112">
        <v>285</v>
      </c>
      <c r="U1112" t="s">
        <v>37</v>
      </c>
      <c r="V1112" t="s">
        <v>56</v>
      </c>
      <c r="W1112" t="s">
        <v>95</v>
      </c>
      <c r="X1112">
        <v>35000000</v>
      </c>
      <c r="Y1112">
        <v>2003</v>
      </c>
      <c r="Z1112">
        <v>304</v>
      </c>
      <c r="AA1112">
        <v>6.1</v>
      </c>
      <c r="AB1112">
        <v>1.85</v>
      </c>
      <c r="AC1112">
        <v>2000</v>
      </c>
    </row>
    <row r="1113" spans="1:29">
      <c r="A1113" t="s">
        <v>28</v>
      </c>
      <c r="C1113" t="s">
        <v>5873</v>
      </c>
      <c r="D1113">
        <v>105</v>
      </c>
      <c r="E1113">
        <v>88</v>
      </c>
      <c r="F1113">
        <v>8</v>
      </c>
      <c r="G1113">
        <v>8000</v>
      </c>
      <c r="H1113" t="s">
        <v>2377</v>
      </c>
      <c r="I1113">
        <v>12000</v>
      </c>
      <c r="J1113">
        <v>28133159</v>
      </c>
      <c r="K1113" t="s">
        <v>271</v>
      </c>
      <c r="L1113" t="s">
        <v>705</v>
      </c>
      <c r="M1113" t="s">
        <v>5874</v>
      </c>
      <c r="N1113">
        <v>30055</v>
      </c>
      <c r="O1113">
        <v>33822</v>
      </c>
      <c r="P1113" t="s">
        <v>1527</v>
      </c>
      <c r="Q1113">
        <v>1</v>
      </c>
      <c r="R1113" t="s">
        <v>5875</v>
      </c>
      <c r="S1113" t="s">
        <v>5876</v>
      </c>
      <c r="T1113">
        <v>70</v>
      </c>
      <c r="U1113" t="s">
        <v>37</v>
      </c>
      <c r="V1113" t="s">
        <v>38</v>
      </c>
      <c r="W1113" t="s">
        <v>95</v>
      </c>
      <c r="X1113">
        <v>50000000</v>
      </c>
      <c r="Y1113">
        <v>2006</v>
      </c>
      <c r="Z1113">
        <v>11000</v>
      </c>
      <c r="AA1113">
        <v>5.9</v>
      </c>
      <c r="AB1113">
        <v>1.85</v>
      </c>
      <c r="AC1113">
        <v>593</v>
      </c>
    </row>
    <row r="1114" spans="1:29">
      <c r="A1114" t="s">
        <v>28</v>
      </c>
      <c r="C1114" t="s">
        <v>5877</v>
      </c>
      <c r="D1114">
        <v>144</v>
      </c>
      <c r="E1114">
        <v>177</v>
      </c>
      <c r="F1114">
        <v>0</v>
      </c>
      <c r="G1114">
        <v>202</v>
      </c>
      <c r="H1114" t="s">
        <v>1275</v>
      </c>
      <c r="I1114">
        <v>913</v>
      </c>
      <c r="J1114">
        <v>27400000</v>
      </c>
      <c r="K1114" t="s">
        <v>73</v>
      </c>
      <c r="L1114" t="s">
        <v>2666</v>
      </c>
      <c r="M1114" t="s">
        <v>5878</v>
      </c>
      <c r="N1114">
        <v>97087</v>
      </c>
      <c r="O1114">
        <v>2449</v>
      </c>
      <c r="P1114" t="s">
        <v>5879</v>
      </c>
      <c r="Q1114">
        <v>3</v>
      </c>
      <c r="R1114" t="s">
        <v>5880</v>
      </c>
      <c r="S1114" t="s">
        <v>5881</v>
      </c>
      <c r="T1114">
        <v>569</v>
      </c>
      <c r="U1114" t="s">
        <v>37</v>
      </c>
      <c r="V1114" t="s">
        <v>38</v>
      </c>
      <c r="W1114" t="s">
        <v>39</v>
      </c>
      <c r="X1114">
        <v>40000000</v>
      </c>
      <c r="Y1114">
        <v>1984</v>
      </c>
      <c r="Z1114">
        <v>362</v>
      </c>
      <c r="AA1114">
        <v>6.6</v>
      </c>
      <c r="AB1114">
        <v>2.35</v>
      </c>
      <c r="AC1114">
        <v>11000</v>
      </c>
    </row>
    <row r="1115" spans="1:29">
      <c r="A1115" t="s">
        <v>28</v>
      </c>
      <c r="C1115" t="s">
        <v>5882</v>
      </c>
      <c r="D1115">
        <v>156</v>
      </c>
      <c r="E1115">
        <v>133</v>
      </c>
      <c r="F1115">
        <v>278</v>
      </c>
      <c r="G1115">
        <v>107</v>
      </c>
      <c r="H1115" t="s">
        <v>5883</v>
      </c>
      <c r="I1115">
        <v>5000</v>
      </c>
      <c r="J1115">
        <v>24343673</v>
      </c>
      <c r="K1115" t="s">
        <v>5884</v>
      </c>
      <c r="L1115" t="s">
        <v>1848</v>
      </c>
      <c r="M1115" t="s">
        <v>5885</v>
      </c>
      <c r="N1115">
        <v>91860</v>
      </c>
      <c r="O1115">
        <v>5405</v>
      </c>
      <c r="P1115" t="s">
        <v>5886</v>
      </c>
      <c r="Q1115">
        <v>0</v>
      </c>
      <c r="R1115" t="s">
        <v>5887</v>
      </c>
      <c r="S1115" t="s">
        <v>5888</v>
      </c>
      <c r="T1115">
        <v>524</v>
      </c>
      <c r="U1115" t="s">
        <v>37</v>
      </c>
      <c r="V1115" t="s">
        <v>38</v>
      </c>
      <c r="W1115" t="s">
        <v>39</v>
      </c>
      <c r="X1115">
        <v>45000000</v>
      </c>
      <c r="Y1115">
        <v>2007</v>
      </c>
      <c r="Z1115">
        <v>117</v>
      </c>
      <c r="AA1115">
        <v>7.4</v>
      </c>
      <c r="AB1115">
        <v>2.35</v>
      </c>
      <c r="AC1115">
        <v>14000</v>
      </c>
    </row>
    <row r="1116" spans="1:29">
      <c r="A1116" t="s">
        <v>28</v>
      </c>
      <c r="C1116" t="s">
        <v>48</v>
      </c>
      <c r="D1116">
        <v>323</v>
      </c>
      <c r="E1116">
        <v>119</v>
      </c>
      <c r="F1116">
        <v>0</v>
      </c>
      <c r="G1116">
        <v>10000</v>
      </c>
      <c r="H1116" t="s">
        <v>213</v>
      </c>
      <c r="I1116">
        <v>29000</v>
      </c>
      <c r="J1116">
        <v>22877808</v>
      </c>
      <c r="K1116" t="s">
        <v>214</v>
      </c>
      <c r="L1116" t="s">
        <v>215</v>
      </c>
      <c r="M1116" t="s">
        <v>5889</v>
      </c>
      <c r="N1116">
        <v>152591</v>
      </c>
      <c r="O1116">
        <v>53895</v>
      </c>
      <c r="P1116" t="s">
        <v>5890</v>
      </c>
      <c r="Q1116">
        <v>0</v>
      </c>
      <c r="R1116" t="s">
        <v>5891</v>
      </c>
      <c r="S1116" t="s">
        <v>5892</v>
      </c>
      <c r="T1116">
        <v>414</v>
      </c>
      <c r="U1116" t="s">
        <v>37</v>
      </c>
      <c r="V1116" t="s">
        <v>38</v>
      </c>
      <c r="W1116" t="s">
        <v>585</v>
      </c>
      <c r="X1116">
        <v>35000000</v>
      </c>
      <c r="Y1116">
        <v>2008</v>
      </c>
      <c r="Z1116">
        <v>14000</v>
      </c>
      <c r="AA1116">
        <v>7.3</v>
      </c>
      <c r="AB1116">
        <v>2.35</v>
      </c>
      <c r="AC1116">
        <v>0</v>
      </c>
    </row>
    <row r="1117" spans="1:29">
      <c r="A1117" t="s">
        <v>28</v>
      </c>
      <c r="C1117" t="s">
        <v>1058</v>
      </c>
      <c r="D1117">
        <v>199</v>
      </c>
      <c r="E1117">
        <v>102</v>
      </c>
      <c r="F1117">
        <v>503</v>
      </c>
      <c r="G1117">
        <v>795</v>
      </c>
      <c r="H1117" t="s">
        <v>3736</v>
      </c>
      <c r="I1117">
        <v>13000</v>
      </c>
      <c r="J1117">
        <v>36883539</v>
      </c>
      <c r="K1117" t="s">
        <v>464</v>
      </c>
      <c r="L1117" t="s">
        <v>977</v>
      </c>
      <c r="M1117" t="s">
        <v>5893</v>
      </c>
      <c r="N1117">
        <v>112769</v>
      </c>
      <c r="O1117">
        <v>15053</v>
      </c>
      <c r="P1117" t="s">
        <v>2901</v>
      </c>
      <c r="Q1117">
        <v>2</v>
      </c>
      <c r="R1117" t="s">
        <v>5894</v>
      </c>
      <c r="S1117" t="s">
        <v>5895</v>
      </c>
      <c r="T1117">
        <v>305</v>
      </c>
      <c r="U1117" t="s">
        <v>37</v>
      </c>
      <c r="V1117" t="s">
        <v>767</v>
      </c>
      <c r="W1117" t="s">
        <v>39</v>
      </c>
      <c r="X1117">
        <v>52000000</v>
      </c>
      <c r="Y1117">
        <v>2006</v>
      </c>
      <c r="Z1117">
        <v>929</v>
      </c>
      <c r="AA1117">
        <v>6.6</v>
      </c>
      <c r="AB1117">
        <v>2.35</v>
      </c>
      <c r="AC1117">
        <v>0</v>
      </c>
    </row>
    <row r="1118" spans="1:29">
      <c r="A1118" t="s">
        <v>28</v>
      </c>
      <c r="C1118" t="s">
        <v>5896</v>
      </c>
      <c r="D1118">
        <v>164</v>
      </c>
      <c r="E1118">
        <v>101</v>
      </c>
      <c r="F1118">
        <v>326</v>
      </c>
      <c r="G1118">
        <v>510</v>
      </c>
      <c r="H1118" t="s">
        <v>3518</v>
      </c>
      <c r="I1118">
        <v>14000</v>
      </c>
      <c r="J1118">
        <v>22531698</v>
      </c>
      <c r="K1118" t="s">
        <v>227</v>
      </c>
      <c r="L1118" t="s">
        <v>337</v>
      </c>
      <c r="M1118" t="s">
        <v>5897</v>
      </c>
      <c r="N1118">
        <v>81523</v>
      </c>
      <c r="O1118">
        <v>15990</v>
      </c>
      <c r="P1118" t="s">
        <v>5898</v>
      </c>
      <c r="Q1118">
        <v>0</v>
      </c>
      <c r="R1118" t="s">
        <v>5899</v>
      </c>
      <c r="S1118" t="s">
        <v>5900</v>
      </c>
      <c r="T1118">
        <v>214</v>
      </c>
      <c r="U1118" t="s">
        <v>37</v>
      </c>
      <c r="V1118" t="s">
        <v>1465</v>
      </c>
      <c r="W1118" t="s">
        <v>39</v>
      </c>
      <c r="X1118">
        <v>70000000</v>
      </c>
      <c r="Y1118">
        <v>2008</v>
      </c>
      <c r="Z1118">
        <v>844</v>
      </c>
      <c r="AA1118">
        <v>5.6</v>
      </c>
      <c r="AB1118">
        <v>2.35</v>
      </c>
      <c r="AC1118">
        <v>0</v>
      </c>
    </row>
    <row r="1119" spans="1:29">
      <c r="A1119" t="s">
        <v>28</v>
      </c>
      <c r="C1119" t="s">
        <v>5901</v>
      </c>
      <c r="D1119">
        <v>39</v>
      </c>
      <c r="E1119">
        <v>91</v>
      </c>
      <c r="F1119">
        <v>29</v>
      </c>
      <c r="G1119">
        <v>322</v>
      </c>
      <c r="H1119" t="s">
        <v>1348</v>
      </c>
      <c r="I1119">
        <v>2000</v>
      </c>
      <c r="J1119">
        <v>20400913</v>
      </c>
      <c r="K1119" t="s">
        <v>3554</v>
      </c>
      <c r="L1119" t="s">
        <v>5902</v>
      </c>
      <c r="M1119" t="s">
        <v>5903</v>
      </c>
      <c r="N1119">
        <v>15455</v>
      </c>
      <c r="O1119">
        <v>3855</v>
      </c>
      <c r="P1119" t="s">
        <v>3880</v>
      </c>
      <c r="Q1119">
        <v>1</v>
      </c>
      <c r="R1119" t="s">
        <v>5904</v>
      </c>
      <c r="S1119" t="s">
        <v>5905</v>
      </c>
      <c r="T1119">
        <v>80</v>
      </c>
      <c r="U1119" t="s">
        <v>37</v>
      </c>
      <c r="V1119" t="s">
        <v>38</v>
      </c>
      <c r="W1119" t="s">
        <v>585</v>
      </c>
      <c r="X1119">
        <v>45000000</v>
      </c>
      <c r="Y1119">
        <v>1996</v>
      </c>
      <c r="Z1119">
        <v>461</v>
      </c>
      <c r="AA1119">
        <v>5.3</v>
      </c>
      <c r="AB1119">
        <v>1.85</v>
      </c>
      <c r="AC1119">
        <v>451</v>
      </c>
    </row>
    <row r="1120" spans="1:29">
      <c r="A1120" t="s">
        <v>28</v>
      </c>
      <c r="C1120" t="s">
        <v>4218</v>
      </c>
      <c r="D1120">
        <v>43</v>
      </c>
      <c r="E1120">
        <v>117</v>
      </c>
      <c r="F1120">
        <v>11000</v>
      </c>
      <c r="G1120">
        <v>451</v>
      </c>
      <c r="H1120" t="s">
        <v>5576</v>
      </c>
      <c r="I1120">
        <v>905</v>
      </c>
      <c r="J1120">
        <v>20101861</v>
      </c>
      <c r="K1120" t="s">
        <v>2469</v>
      </c>
      <c r="L1120" t="s">
        <v>5906</v>
      </c>
      <c r="M1120" t="s">
        <v>5907</v>
      </c>
      <c r="N1120">
        <v>24757</v>
      </c>
      <c r="O1120">
        <v>2348</v>
      </c>
      <c r="P1120" t="s">
        <v>5908</v>
      </c>
      <c r="Q1120">
        <v>0</v>
      </c>
      <c r="R1120" t="s">
        <v>5909</v>
      </c>
      <c r="S1120" t="s">
        <v>5910</v>
      </c>
      <c r="T1120">
        <v>81</v>
      </c>
      <c r="U1120" t="s">
        <v>37</v>
      </c>
      <c r="V1120" t="s">
        <v>38</v>
      </c>
      <c r="W1120" t="s">
        <v>39</v>
      </c>
      <c r="X1120">
        <v>45000000</v>
      </c>
      <c r="Y1120">
        <v>1996</v>
      </c>
      <c r="Z1120">
        <v>484</v>
      </c>
      <c r="AA1120">
        <v>6</v>
      </c>
      <c r="AB1120">
        <v>2.35</v>
      </c>
      <c r="AC1120">
        <v>0</v>
      </c>
    </row>
    <row r="1121" spans="1:29">
      <c r="A1121" t="s">
        <v>28</v>
      </c>
      <c r="C1121" t="s">
        <v>5911</v>
      </c>
      <c r="D1121">
        <v>82</v>
      </c>
      <c r="E1121">
        <v>86</v>
      </c>
      <c r="F1121">
        <v>13</v>
      </c>
      <c r="G1121">
        <v>553</v>
      </c>
      <c r="H1121" t="s">
        <v>5912</v>
      </c>
      <c r="I1121">
        <v>1000</v>
      </c>
      <c r="J1121">
        <v>25200412</v>
      </c>
      <c r="K1121" t="s">
        <v>5913</v>
      </c>
      <c r="L1121" t="s">
        <v>5914</v>
      </c>
      <c r="M1121" t="s">
        <v>5915</v>
      </c>
      <c r="N1121">
        <v>16580</v>
      </c>
      <c r="O1121">
        <v>3423</v>
      </c>
      <c r="P1121" t="s">
        <v>2940</v>
      </c>
      <c r="Q1121">
        <v>3</v>
      </c>
      <c r="R1121" t="s">
        <v>5916</v>
      </c>
      <c r="S1121" t="s">
        <v>5917</v>
      </c>
      <c r="T1121">
        <v>55</v>
      </c>
      <c r="U1121" t="s">
        <v>37</v>
      </c>
      <c r="V1121" t="s">
        <v>38</v>
      </c>
      <c r="W1121" t="s">
        <v>95</v>
      </c>
      <c r="X1121">
        <v>45000000</v>
      </c>
      <c r="Y1121">
        <v>2009</v>
      </c>
      <c r="Z1121">
        <v>701</v>
      </c>
      <c r="AA1121">
        <v>5.4</v>
      </c>
      <c r="AB1121">
        <v>1.85</v>
      </c>
      <c r="AC1121">
        <v>916</v>
      </c>
    </row>
    <row r="1122" spans="1:29">
      <c r="A1122" t="s">
        <v>28</v>
      </c>
      <c r="C1122" t="s">
        <v>5918</v>
      </c>
      <c r="D1122">
        <v>150</v>
      </c>
      <c r="E1122">
        <v>124</v>
      </c>
      <c r="F1122">
        <v>0</v>
      </c>
      <c r="G1122">
        <v>19</v>
      </c>
      <c r="H1122" t="s">
        <v>5919</v>
      </c>
      <c r="I1122">
        <v>723</v>
      </c>
      <c r="J1122">
        <v>19719930</v>
      </c>
      <c r="K1122" t="s">
        <v>2142</v>
      </c>
      <c r="L1122" t="s">
        <v>5920</v>
      </c>
      <c r="M1122" t="s">
        <v>5921</v>
      </c>
      <c r="N1122">
        <v>42621</v>
      </c>
      <c r="O1122">
        <v>793</v>
      </c>
      <c r="P1122" t="s">
        <v>5922</v>
      </c>
      <c r="Q1122">
        <v>0</v>
      </c>
      <c r="R1122" t="s">
        <v>5923</v>
      </c>
      <c r="S1122" t="s">
        <v>5924</v>
      </c>
      <c r="T1122">
        <v>531</v>
      </c>
      <c r="U1122" t="s">
        <v>37</v>
      </c>
      <c r="V1122" t="s">
        <v>38</v>
      </c>
      <c r="W1122" t="s">
        <v>585</v>
      </c>
      <c r="X1122">
        <v>45000000</v>
      </c>
      <c r="Y1122">
        <v>2001</v>
      </c>
      <c r="Z1122">
        <v>44</v>
      </c>
      <c r="AA1122">
        <v>6.8</v>
      </c>
      <c r="AB1122">
        <v>2.35</v>
      </c>
      <c r="AC1122">
        <v>0</v>
      </c>
    </row>
    <row r="1123" spans="1:29">
      <c r="A1123" t="s">
        <v>28</v>
      </c>
      <c r="C1123" t="s">
        <v>5925</v>
      </c>
      <c r="D1123">
        <v>168</v>
      </c>
      <c r="E1123">
        <v>134</v>
      </c>
      <c r="F1123">
        <v>38</v>
      </c>
      <c r="G1123">
        <v>2000</v>
      </c>
      <c r="H1123" t="s">
        <v>1249</v>
      </c>
      <c r="I1123">
        <v>11000</v>
      </c>
      <c r="J1123">
        <v>19377727</v>
      </c>
      <c r="K1123" t="s">
        <v>5926</v>
      </c>
      <c r="L1123" t="s">
        <v>1956</v>
      </c>
      <c r="M1123" t="s">
        <v>5927</v>
      </c>
      <c r="N1123">
        <v>35140</v>
      </c>
      <c r="O1123">
        <v>24351</v>
      </c>
      <c r="P1123" t="s">
        <v>902</v>
      </c>
      <c r="Q1123">
        <v>3</v>
      </c>
      <c r="R1123" t="s">
        <v>5928</v>
      </c>
      <c r="S1123" t="s">
        <v>5929</v>
      </c>
      <c r="T1123">
        <v>409</v>
      </c>
      <c r="U1123" t="s">
        <v>37</v>
      </c>
      <c r="V1123" t="s">
        <v>38</v>
      </c>
      <c r="W1123" t="s">
        <v>39</v>
      </c>
      <c r="X1123">
        <v>45000000</v>
      </c>
      <c r="Y1123">
        <v>2005</v>
      </c>
      <c r="Z1123">
        <v>8000</v>
      </c>
      <c r="AA1123">
        <v>6.4</v>
      </c>
      <c r="AB1123">
        <v>2.35</v>
      </c>
      <c r="AC1123">
        <v>0</v>
      </c>
    </row>
    <row r="1124" spans="1:29">
      <c r="A1124" t="s">
        <v>28</v>
      </c>
      <c r="C1124" t="s">
        <v>2482</v>
      </c>
      <c r="D1124">
        <v>432</v>
      </c>
      <c r="E1124">
        <v>95</v>
      </c>
      <c r="F1124">
        <v>38</v>
      </c>
      <c r="G1124">
        <v>20</v>
      </c>
      <c r="H1124" t="s">
        <v>2483</v>
      </c>
      <c r="I1124">
        <v>409</v>
      </c>
      <c r="J1124">
        <v>13401683</v>
      </c>
      <c r="K1124" t="s">
        <v>647</v>
      </c>
      <c r="L1124" t="s">
        <v>2484</v>
      </c>
      <c r="M1124" t="s">
        <v>2485</v>
      </c>
      <c r="N1124">
        <v>203461</v>
      </c>
      <c r="O1124">
        <v>578</v>
      </c>
      <c r="P1124" t="s">
        <v>2486</v>
      </c>
      <c r="Q1124">
        <v>0</v>
      </c>
      <c r="R1124" t="s">
        <v>2487</v>
      </c>
      <c r="S1124" t="s">
        <v>2488</v>
      </c>
      <c r="T1124">
        <v>588</v>
      </c>
      <c r="U1124" t="s">
        <v>37</v>
      </c>
      <c r="V1124" t="s">
        <v>56</v>
      </c>
      <c r="W1124" t="s">
        <v>585</v>
      </c>
      <c r="X1124">
        <v>35000000</v>
      </c>
      <c r="Y1124">
        <v>2012</v>
      </c>
      <c r="Z1124">
        <v>107</v>
      </c>
      <c r="AA1124">
        <v>7.1</v>
      </c>
      <c r="AB1124">
        <v>2.35</v>
      </c>
      <c r="AC1124">
        <v>46000</v>
      </c>
    </row>
    <row r="1125" spans="1:29">
      <c r="A1125" t="s">
        <v>28</v>
      </c>
      <c r="C1125" t="s">
        <v>5930</v>
      </c>
      <c r="D1125">
        <v>60</v>
      </c>
      <c r="E1125">
        <v>100</v>
      </c>
      <c r="F1125">
        <v>23</v>
      </c>
      <c r="G1125">
        <v>579</v>
      </c>
      <c r="H1125" t="s">
        <v>4206</v>
      </c>
      <c r="I1125">
        <v>1000</v>
      </c>
      <c r="J1125">
        <v>17300889</v>
      </c>
      <c r="K1125" t="s">
        <v>2407</v>
      </c>
      <c r="L1125" t="s">
        <v>587</v>
      </c>
      <c r="M1125" t="s">
        <v>5931</v>
      </c>
      <c r="N1125">
        <v>27648</v>
      </c>
      <c r="O1125">
        <v>3855</v>
      </c>
      <c r="P1125" t="s">
        <v>5932</v>
      </c>
      <c r="Q1125">
        <v>0</v>
      </c>
      <c r="R1125" t="s">
        <v>5933</v>
      </c>
      <c r="S1125" t="s">
        <v>5934</v>
      </c>
      <c r="T1125">
        <v>148</v>
      </c>
      <c r="U1125" t="s">
        <v>37</v>
      </c>
      <c r="V1125" t="s">
        <v>370</v>
      </c>
      <c r="W1125" t="s">
        <v>95</v>
      </c>
      <c r="X1125">
        <v>45000000</v>
      </c>
      <c r="Y1125">
        <v>1996</v>
      </c>
      <c r="Z1125">
        <v>642</v>
      </c>
      <c r="AA1125">
        <v>4.9000000000000004</v>
      </c>
      <c r="AB1125">
        <v>2.35</v>
      </c>
      <c r="AC1125">
        <v>0</v>
      </c>
    </row>
    <row r="1126" spans="1:29">
      <c r="A1126" t="s">
        <v>28</v>
      </c>
      <c r="C1126" t="s">
        <v>5935</v>
      </c>
      <c r="D1126">
        <v>85</v>
      </c>
      <c r="E1126">
        <v>220</v>
      </c>
      <c r="F1126">
        <v>0</v>
      </c>
      <c r="G1126">
        <v>820</v>
      </c>
      <c r="H1126" t="s">
        <v>5936</v>
      </c>
      <c r="I1126">
        <v>13000</v>
      </c>
      <c r="J1126">
        <v>15527125</v>
      </c>
      <c r="K1126" t="s">
        <v>4042</v>
      </c>
      <c r="L1126" t="s">
        <v>1157</v>
      </c>
      <c r="M1126" t="s">
        <v>5937</v>
      </c>
      <c r="N1126">
        <v>11388</v>
      </c>
      <c r="O1126">
        <v>15006</v>
      </c>
      <c r="P1126" t="s">
        <v>1046</v>
      </c>
      <c r="Q1126">
        <v>2</v>
      </c>
      <c r="R1126" t="s">
        <v>5938</v>
      </c>
      <c r="S1126" t="s">
        <v>5939</v>
      </c>
      <c r="T1126">
        <v>183</v>
      </c>
      <c r="U1126" t="s">
        <v>37</v>
      </c>
      <c r="V1126" t="s">
        <v>38</v>
      </c>
      <c r="W1126" t="s">
        <v>39</v>
      </c>
      <c r="X1126">
        <v>57000000</v>
      </c>
      <c r="Y1126">
        <v>2000</v>
      </c>
      <c r="Z1126">
        <v>861</v>
      </c>
      <c r="AA1126">
        <v>5.8</v>
      </c>
      <c r="AB1126">
        <v>2.35</v>
      </c>
      <c r="AC1126">
        <v>652</v>
      </c>
    </row>
    <row r="1127" spans="1:29">
      <c r="A1127" t="s">
        <v>747</v>
      </c>
      <c r="C1127" t="s">
        <v>760</v>
      </c>
      <c r="D1127">
        <v>83</v>
      </c>
      <c r="E1127">
        <v>212</v>
      </c>
      <c r="F1127">
        <v>0</v>
      </c>
      <c r="G1127">
        <v>805</v>
      </c>
      <c r="H1127" t="s">
        <v>2398</v>
      </c>
      <c r="I1127">
        <v>12000</v>
      </c>
      <c r="J1127">
        <v>13560960</v>
      </c>
      <c r="K1127" t="s">
        <v>5940</v>
      </c>
      <c r="L1127" t="s">
        <v>762</v>
      </c>
      <c r="M1127" t="s">
        <v>5941</v>
      </c>
      <c r="N1127">
        <v>23996</v>
      </c>
      <c r="O1127">
        <v>21130</v>
      </c>
      <c r="P1127" t="s">
        <v>2318</v>
      </c>
      <c r="Q1127">
        <v>0</v>
      </c>
      <c r="R1127" t="s">
        <v>5942</v>
      </c>
      <c r="S1127" t="s">
        <v>5943</v>
      </c>
      <c r="T1127">
        <v>161</v>
      </c>
      <c r="U1127" t="s">
        <v>37</v>
      </c>
      <c r="V1127" t="s">
        <v>38</v>
      </c>
      <c r="W1127" t="s">
        <v>585</v>
      </c>
      <c r="X1127">
        <v>50000000</v>
      </c>
      <c r="Y1127">
        <v>1995</v>
      </c>
      <c r="Z1127">
        <v>5000</v>
      </c>
      <c r="AA1127">
        <v>7.1</v>
      </c>
      <c r="AB1127">
        <v>2.35</v>
      </c>
      <c r="AC1127">
        <v>915</v>
      </c>
    </row>
    <row r="1128" spans="1:29">
      <c r="A1128" t="s">
        <v>28</v>
      </c>
      <c r="C1128" t="s">
        <v>3817</v>
      </c>
      <c r="D1128">
        <v>343</v>
      </c>
      <c r="E1128">
        <v>128</v>
      </c>
      <c r="F1128">
        <v>2000</v>
      </c>
      <c r="G1128">
        <v>501</v>
      </c>
      <c r="H1128" t="s">
        <v>2019</v>
      </c>
      <c r="I1128">
        <v>854</v>
      </c>
      <c r="J1128">
        <v>15523168</v>
      </c>
      <c r="K1128" t="s">
        <v>852</v>
      </c>
      <c r="L1128" t="s">
        <v>3503</v>
      </c>
      <c r="M1128" t="s">
        <v>5944</v>
      </c>
      <c r="N1128">
        <v>132423</v>
      </c>
      <c r="O1128">
        <v>2507</v>
      </c>
      <c r="P1128" t="s">
        <v>3964</v>
      </c>
      <c r="Q1128">
        <v>2</v>
      </c>
      <c r="R1128" t="s">
        <v>5945</v>
      </c>
      <c r="S1128" t="s">
        <v>5946</v>
      </c>
      <c r="T1128">
        <v>349</v>
      </c>
      <c r="U1128" t="s">
        <v>37</v>
      </c>
      <c r="V1128" t="s">
        <v>1465</v>
      </c>
      <c r="W1128" t="s">
        <v>39</v>
      </c>
      <c r="X1128">
        <v>45000000</v>
      </c>
      <c r="Y1128">
        <v>2010</v>
      </c>
      <c r="Z1128">
        <v>766</v>
      </c>
      <c r="AA1128">
        <v>7.2</v>
      </c>
      <c r="AB1128">
        <v>2.35</v>
      </c>
      <c r="AC1128">
        <v>15000</v>
      </c>
    </row>
    <row r="1129" spans="1:29">
      <c r="A1129" t="s">
        <v>28</v>
      </c>
      <c r="C1129" t="s">
        <v>535</v>
      </c>
      <c r="D1129">
        <v>106</v>
      </c>
      <c r="E1129">
        <v>106</v>
      </c>
      <c r="F1129">
        <v>208</v>
      </c>
      <c r="G1129">
        <v>855</v>
      </c>
      <c r="H1129" t="s">
        <v>686</v>
      </c>
      <c r="I1129">
        <v>3000</v>
      </c>
      <c r="J1129">
        <v>11146409</v>
      </c>
      <c r="K1129" t="s">
        <v>3446</v>
      </c>
      <c r="L1129" t="s">
        <v>656</v>
      </c>
      <c r="M1129" t="s">
        <v>5947</v>
      </c>
      <c r="N1129">
        <v>26551</v>
      </c>
      <c r="O1129">
        <v>6558</v>
      </c>
      <c r="P1129" t="s">
        <v>34</v>
      </c>
      <c r="Q1129">
        <v>0</v>
      </c>
      <c r="R1129" t="s">
        <v>5948</v>
      </c>
      <c r="S1129" t="s">
        <v>5949</v>
      </c>
      <c r="T1129">
        <v>273</v>
      </c>
      <c r="U1129" t="s">
        <v>37</v>
      </c>
      <c r="V1129" t="s">
        <v>38</v>
      </c>
      <c r="W1129" t="s">
        <v>585</v>
      </c>
      <c r="X1129">
        <v>45000000</v>
      </c>
      <c r="Y1129">
        <v>1998</v>
      </c>
      <c r="Z1129">
        <v>1000</v>
      </c>
      <c r="AA1129">
        <v>6</v>
      </c>
      <c r="AB1129">
        <v>2.35</v>
      </c>
      <c r="AC1129">
        <v>0</v>
      </c>
    </row>
    <row r="1130" spans="1:29">
      <c r="A1130" t="s">
        <v>28</v>
      </c>
      <c r="C1130" t="s">
        <v>5076</v>
      </c>
      <c r="D1130">
        <v>158</v>
      </c>
      <c r="E1130">
        <v>160</v>
      </c>
      <c r="F1130">
        <v>0</v>
      </c>
      <c r="G1130">
        <v>826</v>
      </c>
      <c r="H1130" t="s">
        <v>5950</v>
      </c>
      <c r="I1130">
        <v>23000</v>
      </c>
      <c r="J1130">
        <v>7916887</v>
      </c>
      <c r="K1130" t="s">
        <v>5951</v>
      </c>
      <c r="L1130" t="s">
        <v>62</v>
      </c>
      <c r="M1130" t="s">
        <v>5952</v>
      </c>
      <c r="N1130">
        <v>15697</v>
      </c>
      <c r="O1130">
        <v>26982</v>
      </c>
      <c r="P1130" t="s">
        <v>5953</v>
      </c>
      <c r="Q1130">
        <v>0</v>
      </c>
      <c r="R1130" t="s">
        <v>5954</v>
      </c>
      <c r="S1130" t="s">
        <v>5955</v>
      </c>
      <c r="T1130">
        <v>182</v>
      </c>
      <c r="U1130" t="s">
        <v>37</v>
      </c>
      <c r="V1130" t="s">
        <v>38</v>
      </c>
      <c r="W1130" t="s">
        <v>585</v>
      </c>
      <c r="X1130">
        <v>45000000</v>
      </c>
      <c r="Y1130">
        <v>2008</v>
      </c>
      <c r="Z1130">
        <v>1000</v>
      </c>
      <c r="AA1130">
        <v>6</v>
      </c>
      <c r="AB1130">
        <v>2.35</v>
      </c>
      <c r="AC1130">
        <v>0</v>
      </c>
    </row>
    <row r="1131" spans="1:29">
      <c r="A1131" t="s">
        <v>28</v>
      </c>
      <c r="C1131" t="s">
        <v>1939</v>
      </c>
      <c r="D1131">
        <v>189</v>
      </c>
      <c r="E1131">
        <v>114</v>
      </c>
      <c r="F1131">
        <v>611</v>
      </c>
      <c r="G1131">
        <v>10</v>
      </c>
      <c r="H1131" t="s">
        <v>5956</v>
      </c>
      <c r="I1131">
        <v>879</v>
      </c>
      <c r="J1131">
        <v>6565495</v>
      </c>
      <c r="K1131" t="s">
        <v>214</v>
      </c>
      <c r="L1131" t="s">
        <v>2412</v>
      </c>
      <c r="M1131" t="s">
        <v>5957</v>
      </c>
      <c r="N1131">
        <v>36455</v>
      </c>
      <c r="O1131">
        <v>949</v>
      </c>
      <c r="P1131" t="s">
        <v>5958</v>
      </c>
      <c r="Q1131">
        <v>2</v>
      </c>
      <c r="R1131" t="s">
        <v>5959</v>
      </c>
      <c r="S1131" t="s">
        <v>5960</v>
      </c>
      <c r="T1131">
        <v>229</v>
      </c>
      <c r="U1131" t="s">
        <v>1946</v>
      </c>
      <c r="V1131" t="s">
        <v>892</v>
      </c>
      <c r="W1131" t="s">
        <v>585</v>
      </c>
      <c r="X1131">
        <v>45000000</v>
      </c>
      <c r="Y1131">
        <v>2006</v>
      </c>
      <c r="Z1131">
        <v>52</v>
      </c>
      <c r="AA1131">
        <v>7</v>
      </c>
      <c r="AB1131">
        <v>2.35</v>
      </c>
      <c r="AC1131">
        <v>0</v>
      </c>
    </row>
    <row r="1132" spans="1:29">
      <c r="A1132" t="s">
        <v>28</v>
      </c>
      <c r="C1132" t="s">
        <v>5961</v>
      </c>
      <c r="D1132">
        <v>125</v>
      </c>
      <c r="E1132">
        <v>99</v>
      </c>
      <c r="F1132">
        <v>15</v>
      </c>
      <c r="G1132">
        <v>61</v>
      </c>
      <c r="H1132" t="s">
        <v>5962</v>
      </c>
      <c r="I1132">
        <v>12000</v>
      </c>
      <c r="J1132">
        <v>15279680</v>
      </c>
      <c r="K1132" t="s">
        <v>334</v>
      </c>
      <c r="L1132" t="s">
        <v>705</v>
      </c>
      <c r="M1132" t="s">
        <v>5963</v>
      </c>
      <c r="N1132">
        <v>48245</v>
      </c>
      <c r="O1132">
        <v>12166</v>
      </c>
      <c r="P1132" t="s">
        <v>5964</v>
      </c>
      <c r="Q1132">
        <v>1</v>
      </c>
      <c r="R1132" t="s">
        <v>5965</v>
      </c>
      <c r="S1132" t="s">
        <v>5966</v>
      </c>
      <c r="T1132">
        <v>154</v>
      </c>
      <c r="U1132" t="s">
        <v>37</v>
      </c>
      <c r="V1132" t="s">
        <v>38</v>
      </c>
      <c r="W1132" t="s">
        <v>585</v>
      </c>
      <c r="X1132">
        <v>40000000</v>
      </c>
      <c r="Y1132">
        <v>2008</v>
      </c>
      <c r="Z1132">
        <v>68</v>
      </c>
      <c r="AA1132">
        <v>5.4</v>
      </c>
      <c r="AB1132">
        <v>1.85</v>
      </c>
      <c r="AC1132">
        <v>0</v>
      </c>
    </row>
    <row r="1133" spans="1:29">
      <c r="A1133" t="s">
        <v>28</v>
      </c>
      <c r="C1133" t="s">
        <v>163</v>
      </c>
      <c r="D1133">
        <v>87</v>
      </c>
      <c r="E1133">
        <v>74</v>
      </c>
      <c r="F1133">
        <v>188</v>
      </c>
      <c r="G1133">
        <v>865</v>
      </c>
      <c r="H1133" t="s">
        <v>793</v>
      </c>
      <c r="I1133">
        <v>11000</v>
      </c>
      <c r="J1133">
        <v>7262288</v>
      </c>
      <c r="K1133" t="s">
        <v>5967</v>
      </c>
      <c r="L1133" t="s">
        <v>1948</v>
      </c>
      <c r="M1133" t="s">
        <v>5968</v>
      </c>
      <c r="N1133">
        <v>17307</v>
      </c>
      <c r="O1133">
        <v>13917</v>
      </c>
      <c r="P1133" t="s">
        <v>5969</v>
      </c>
      <c r="Q1133">
        <v>2</v>
      </c>
      <c r="R1133" t="s">
        <v>5970</v>
      </c>
      <c r="S1133" t="s">
        <v>5971</v>
      </c>
      <c r="T1133">
        <v>186</v>
      </c>
      <c r="U1133" t="s">
        <v>37</v>
      </c>
      <c r="V1133" t="s">
        <v>38</v>
      </c>
      <c r="W1133" t="s">
        <v>39</v>
      </c>
      <c r="X1133">
        <v>40000000</v>
      </c>
      <c r="Y1133">
        <v>2002</v>
      </c>
      <c r="Z1133">
        <v>1000</v>
      </c>
      <c r="AA1133">
        <v>6.5</v>
      </c>
      <c r="AB1133">
        <v>1.85</v>
      </c>
      <c r="AC1133">
        <v>892</v>
      </c>
    </row>
    <row r="1134" spans="1:29">
      <c r="A1134" t="s">
        <v>28</v>
      </c>
      <c r="C1134" t="s">
        <v>371</v>
      </c>
      <c r="D1134">
        <v>115</v>
      </c>
      <c r="E1134">
        <v>139</v>
      </c>
      <c r="F1134">
        <v>179</v>
      </c>
      <c r="G1134">
        <v>50</v>
      </c>
      <c r="H1134" t="s">
        <v>5972</v>
      </c>
      <c r="I1134">
        <v>267</v>
      </c>
      <c r="J1134">
        <v>4584886</v>
      </c>
      <c r="K1134" t="s">
        <v>214</v>
      </c>
      <c r="L1134" t="s">
        <v>5973</v>
      </c>
      <c r="M1134" t="s">
        <v>5974</v>
      </c>
      <c r="N1134">
        <v>19114</v>
      </c>
      <c r="O1134">
        <v>538</v>
      </c>
      <c r="P1134" t="s">
        <v>5975</v>
      </c>
      <c r="Q1134">
        <v>0</v>
      </c>
      <c r="R1134" t="s">
        <v>5976</v>
      </c>
      <c r="S1134" t="s">
        <v>5977</v>
      </c>
      <c r="T1134">
        <v>115</v>
      </c>
      <c r="U1134" t="s">
        <v>37</v>
      </c>
      <c r="V1134" t="s">
        <v>38</v>
      </c>
      <c r="W1134" t="s">
        <v>585</v>
      </c>
      <c r="X1134">
        <v>45000000</v>
      </c>
      <c r="Y1134">
        <v>2007</v>
      </c>
      <c r="Z1134">
        <v>202</v>
      </c>
      <c r="AA1134">
        <v>6.4</v>
      </c>
      <c r="AB1134">
        <v>2.35</v>
      </c>
      <c r="AC1134">
        <v>0</v>
      </c>
    </row>
    <row r="1135" spans="1:29">
      <c r="A1135" t="s">
        <v>28</v>
      </c>
      <c r="D1135">
        <v>23</v>
      </c>
      <c r="E1135">
        <v>52</v>
      </c>
      <c r="G1135">
        <v>114</v>
      </c>
      <c r="H1135" t="s">
        <v>5978</v>
      </c>
      <c r="I1135">
        <v>164</v>
      </c>
      <c r="K1135" t="s">
        <v>5979</v>
      </c>
      <c r="L1135" t="s">
        <v>5980</v>
      </c>
      <c r="M1135" t="s">
        <v>5981</v>
      </c>
      <c r="N1135">
        <v>15762</v>
      </c>
      <c r="O1135">
        <v>654</v>
      </c>
      <c r="P1135" t="s">
        <v>5982</v>
      </c>
      <c r="Q1135">
        <v>9</v>
      </c>
      <c r="R1135" t="s">
        <v>5983</v>
      </c>
      <c r="S1135" t="s">
        <v>5984</v>
      </c>
      <c r="T1135">
        <v>47</v>
      </c>
      <c r="U1135" t="s">
        <v>1464</v>
      </c>
      <c r="V1135" t="s">
        <v>1465</v>
      </c>
      <c r="W1135" t="s">
        <v>2635</v>
      </c>
      <c r="Z1135">
        <v>116</v>
      </c>
      <c r="AA1135">
        <v>8.3000000000000007</v>
      </c>
      <c r="AB1135">
        <v>16</v>
      </c>
      <c r="AC1135">
        <v>17000</v>
      </c>
    </row>
    <row r="1136" spans="1:29">
      <c r="A1136" t="s">
        <v>28</v>
      </c>
      <c r="C1136" t="s">
        <v>5985</v>
      </c>
      <c r="D1136">
        <v>24</v>
      </c>
      <c r="E1136">
        <v>103</v>
      </c>
      <c r="F1136">
        <v>170</v>
      </c>
      <c r="G1136">
        <v>269</v>
      </c>
      <c r="H1136" t="s">
        <v>1925</v>
      </c>
      <c r="I1136">
        <v>849</v>
      </c>
      <c r="J1136">
        <v>2154540</v>
      </c>
      <c r="K1136" t="s">
        <v>59</v>
      </c>
      <c r="L1136" t="s">
        <v>5986</v>
      </c>
      <c r="M1136" t="s">
        <v>5987</v>
      </c>
      <c r="N1136">
        <v>3803</v>
      </c>
      <c r="O1136">
        <v>2457</v>
      </c>
      <c r="P1136" t="s">
        <v>2719</v>
      </c>
      <c r="Q1136">
        <v>2</v>
      </c>
      <c r="R1136" t="s">
        <v>5988</v>
      </c>
      <c r="S1136" t="s">
        <v>5989</v>
      </c>
      <c r="T1136">
        <v>41</v>
      </c>
      <c r="U1136" t="s">
        <v>37</v>
      </c>
      <c r="V1136" t="s">
        <v>38</v>
      </c>
      <c r="W1136" t="s">
        <v>585</v>
      </c>
      <c r="X1136">
        <v>45000000</v>
      </c>
      <c r="Y1136">
        <v>1997</v>
      </c>
      <c r="Z1136">
        <v>623</v>
      </c>
      <c r="AA1136">
        <v>4.9000000000000004</v>
      </c>
      <c r="AB1136">
        <v>2.35</v>
      </c>
      <c r="AC1136">
        <v>68</v>
      </c>
    </row>
    <row r="1137" spans="1:29">
      <c r="A1137" t="s">
        <v>28</v>
      </c>
      <c r="C1137" t="s">
        <v>5990</v>
      </c>
      <c r="D1137">
        <v>152</v>
      </c>
      <c r="E1137">
        <v>101</v>
      </c>
      <c r="F1137">
        <v>32</v>
      </c>
      <c r="G1137">
        <v>104</v>
      </c>
      <c r="H1137" t="s">
        <v>5991</v>
      </c>
      <c r="I1137">
        <v>219</v>
      </c>
      <c r="J1137">
        <v>8129455</v>
      </c>
      <c r="K1137" t="s">
        <v>1374</v>
      </c>
      <c r="L1137" t="s">
        <v>5992</v>
      </c>
      <c r="M1137" t="s">
        <v>5993</v>
      </c>
      <c r="N1137">
        <v>89568</v>
      </c>
      <c r="O1137">
        <v>661</v>
      </c>
      <c r="P1137" t="s">
        <v>5994</v>
      </c>
      <c r="Q1137">
        <v>1</v>
      </c>
      <c r="R1137" t="s">
        <v>5995</v>
      </c>
      <c r="S1137" t="s">
        <v>5996</v>
      </c>
      <c r="T1137">
        <v>142</v>
      </c>
      <c r="U1137" t="s">
        <v>37</v>
      </c>
      <c r="V1137" t="s">
        <v>38</v>
      </c>
      <c r="W1137" t="s">
        <v>95</v>
      </c>
      <c r="X1137">
        <v>45000000</v>
      </c>
      <c r="Y1137">
        <v>2011</v>
      </c>
      <c r="Z1137">
        <v>141</v>
      </c>
      <c r="AA1137">
        <v>6.3</v>
      </c>
      <c r="AB1137">
        <v>2.35</v>
      </c>
      <c r="AC1137">
        <v>17000</v>
      </c>
    </row>
    <row r="1138" spans="1:29">
      <c r="A1138" t="s">
        <v>28</v>
      </c>
      <c r="C1138" t="s">
        <v>5997</v>
      </c>
      <c r="D1138">
        <v>12</v>
      </c>
      <c r="E1138">
        <v>91</v>
      </c>
      <c r="F1138">
        <v>11</v>
      </c>
      <c r="G1138">
        <v>500</v>
      </c>
      <c r="H1138" t="s">
        <v>2470</v>
      </c>
      <c r="I1138">
        <v>719</v>
      </c>
      <c r="K1138" t="s">
        <v>5998</v>
      </c>
      <c r="L1138" t="s">
        <v>3024</v>
      </c>
      <c r="M1138" t="s">
        <v>5999</v>
      </c>
      <c r="N1138">
        <v>4377</v>
      </c>
      <c r="O1138">
        <v>3090</v>
      </c>
      <c r="P1138" t="s">
        <v>2130</v>
      </c>
      <c r="Q1138">
        <v>0</v>
      </c>
      <c r="R1138" t="s">
        <v>6000</v>
      </c>
      <c r="S1138" t="s">
        <v>6001</v>
      </c>
      <c r="T1138">
        <v>66</v>
      </c>
      <c r="U1138" t="s">
        <v>37</v>
      </c>
      <c r="V1138" t="s">
        <v>38</v>
      </c>
      <c r="W1138" t="s">
        <v>95</v>
      </c>
      <c r="X1138">
        <v>65000000</v>
      </c>
      <c r="Y1138">
        <v>2012</v>
      </c>
      <c r="Z1138">
        <v>611</v>
      </c>
      <c r="AA1138">
        <v>1.7</v>
      </c>
      <c r="AC1138">
        <v>0</v>
      </c>
    </row>
    <row r="1139" spans="1:29">
      <c r="A1139" t="s">
        <v>28</v>
      </c>
      <c r="C1139" t="s">
        <v>6002</v>
      </c>
      <c r="D1139">
        <v>656</v>
      </c>
      <c r="E1139">
        <v>130</v>
      </c>
      <c r="F1139">
        <v>0</v>
      </c>
      <c r="G1139">
        <v>650</v>
      </c>
      <c r="H1139" t="s">
        <v>5130</v>
      </c>
      <c r="I1139">
        <v>1000</v>
      </c>
      <c r="J1139">
        <v>136019448</v>
      </c>
      <c r="K1139" t="s">
        <v>6003</v>
      </c>
      <c r="L1139" t="s">
        <v>6004</v>
      </c>
      <c r="M1139" t="s">
        <v>6005</v>
      </c>
      <c r="N1139">
        <v>452465</v>
      </c>
      <c r="O1139">
        <v>3133</v>
      </c>
      <c r="P1139" t="s">
        <v>4183</v>
      </c>
      <c r="Q1139">
        <v>1</v>
      </c>
      <c r="R1139" t="s">
        <v>6006</v>
      </c>
      <c r="S1139" t="s">
        <v>6007</v>
      </c>
      <c r="T1139">
        <v>695</v>
      </c>
      <c r="U1139" t="s">
        <v>37</v>
      </c>
      <c r="V1139" t="s">
        <v>38</v>
      </c>
      <c r="W1139" t="s">
        <v>585</v>
      </c>
      <c r="X1139">
        <v>44500000</v>
      </c>
      <c r="Y1139">
        <v>2012</v>
      </c>
      <c r="Z1139">
        <v>660</v>
      </c>
      <c r="AA1139">
        <v>7.7</v>
      </c>
      <c r="AB1139">
        <v>2.35</v>
      </c>
      <c r="AC1139">
        <v>89000</v>
      </c>
    </row>
    <row r="1140" spans="1:29">
      <c r="A1140" t="s">
        <v>28</v>
      </c>
      <c r="C1140" t="s">
        <v>2433</v>
      </c>
      <c r="D1140">
        <v>119</v>
      </c>
      <c r="E1140">
        <v>130</v>
      </c>
      <c r="F1140">
        <v>99</v>
      </c>
      <c r="G1140">
        <v>812</v>
      </c>
      <c r="H1140" t="s">
        <v>6008</v>
      </c>
      <c r="I1140">
        <v>11000</v>
      </c>
      <c r="J1140">
        <v>183875760</v>
      </c>
      <c r="K1140" t="s">
        <v>6009</v>
      </c>
      <c r="L1140" t="s">
        <v>391</v>
      </c>
      <c r="M1140" t="s">
        <v>6010</v>
      </c>
      <c r="N1140">
        <v>213668</v>
      </c>
      <c r="O1140">
        <v>13357</v>
      </c>
      <c r="P1140" t="s">
        <v>633</v>
      </c>
      <c r="Q1140">
        <v>1</v>
      </c>
      <c r="R1140" t="s">
        <v>6011</v>
      </c>
      <c r="S1140" t="s">
        <v>6012</v>
      </c>
      <c r="T1140">
        <v>270</v>
      </c>
      <c r="U1140" t="s">
        <v>37</v>
      </c>
      <c r="V1140" t="s">
        <v>38</v>
      </c>
      <c r="W1140" t="s">
        <v>39</v>
      </c>
      <c r="X1140">
        <v>44000000</v>
      </c>
      <c r="Y1140">
        <v>1993</v>
      </c>
      <c r="Z1140">
        <v>1000</v>
      </c>
      <c r="AA1140">
        <v>7.8</v>
      </c>
      <c r="AB1140">
        <v>1.85</v>
      </c>
      <c r="AC1140">
        <v>0</v>
      </c>
    </row>
    <row r="1141" spans="1:29">
      <c r="A1141" t="s">
        <v>28</v>
      </c>
      <c r="C1141" t="s">
        <v>3136</v>
      </c>
      <c r="D1141">
        <v>161</v>
      </c>
      <c r="E1141">
        <v>110</v>
      </c>
      <c r="F1141">
        <v>72</v>
      </c>
      <c r="G1141">
        <v>789</v>
      </c>
      <c r="H1141" t="s">
        <v>2729</v>
      </c>
      <c r="I1141">
        <v>18000</v>
      </c>
      <c r="J1141">
        <v>67061228</v>
      </c>
      <c r="K1141" t="s">
        <v>1423</v>
      </c>
      <c r="L1141" t="s">
        <v>641</v>
      </c>
      <c r="M1141" t="s">
        <v>6013</v>
      </c>
      <c r="N1141">
        <v>96565</v>
      </c>
      <c r="O1141">
        <v>21554</v>
      </c>
      <c r="P1141" t="s">
        <v>4156</v>
      </c>
      <c r="Q1141">
        <v>1</v>
      </c>
      <c r="R1141" t="s">
        <v>6014</v>
      </c>
      <c r="S1141" t="s">
        <v>6015</v>
      </c>
      <c r="T1141">
        <v>135</v>
      </c>
      <c r="U1141" t="s">
        <v>37</v>
      </c>
      <c r="V1141" t="s">
        <v>38</v>
      </c>
      <c r="W1141" t="s">
        <v>39</v>
      </c>
      <c r="X1141">
        <v>40000000</v>
      </c>
      <c r="Y1141">
        <v>2010</v>
      </c>
      <c r="Z1141">
        <v>1000</v>
      </c>
      <c r="AA1141">
        <v>5.5</v>
      </c>
      <c r="AB1141">
        <v>2.35</v>
      </c>
      <c r="AC1141">
        <v>0</v>
      </c>
    </row>
    <row r="1142" spans="1:29">
      <c r="A1142" t="s">
        <v>747</v>
      </c>
      <c r="C1142" t="s">
        <v>3122</v>
      </c>
      <c r="D1142">
        <v>73</v>
      </c>
      <c r="E1142">
        <v>147</v>
      </c>
      <c r="F1142">
        <v>272</v>
      </c>
      <c r="G1142">
        <v>893</v>
      </c>
      <c r="H1142" t="s">
        <v>340</v>
      </c>
      <c r="I1142">
        <v>22000</v>
      </c>
      <c r="J1142">
        <v>53300852</v>
      </c>
      <c r="K1142" t="s">
        <v>2125</v>
      </c>
      <c r="L1142" t="s">
        <v>1746</v>
      </c>
      <c r="M1142" t="s">
        <v>6016</v>
      </c>
      <c r="N1142">
        <v>154487</v>
      </c>
      <c r="O1142">
        <v>37076</v>
      </c>
      <c r="P1142" t="s">
        <v>3490</v>
      </c>
      <c r="Q1142">
        <v>3</v>
      </c>
      <c r="R1142" t="s">
        <v>6017</v>
      </c>
      <c r="S1142" t="s">
        <v>6018</v>
      </c>
      <c r="T1142">
        <v>259</v>
      </c>
      <c r="U1142" t="s">
        <v>37</v>
      </c>
      <c r="V1142" t="s">
        <v>38</v>
      </c>
      <c r="W1142" t="s">
        <v>585</v>
      </c>
      <c r="X1142">
        <v>44000000</v>
      </c>
      <c r="Y1142">
        <v>1996</v>
      </c>
      <c r="Z1142">
        <v>11000</v>
      </c>
      <c r="AA1142">
        <v>7.5</v>
      </c>
      <c r="AB1142">
        <v>2.35</v>
      </c>
      <c r="AC1142">
        <v>0</v>
      </c>
    </row>
    <row r="1143" spans="1:29">
      <c r="A1143" t="s">
        <v>28</v>
      </c>
      <c r="C1143" t="s">
        <v>5985</v>
      </c>
      <c r="D1143">
        <v>96</v>
      </c>
      <c r="E1143">
        <v>96</v>
      </c>
      <c r="F1143">
        <v>170</v>
      </c>
      <c r="G1143">
        <v>668</v>
      </c>
      <c r="H1143" t="s">
        <v>6019</v>
      </c>
      <c r="I1143">
        <v>13000</v>
      </c>
      <c r="J1143">
        <v>150415432</v>
      </c>
      <c r="K1143" t="s">
        <v>4473</v>
      </c>
      <c r="L1143" t="s">
        <v>1784</v>
      </c>
      <c r="M1143" t="s">
        <v>6020</v>
      </c>
      <c r="N1143">
        <v>117606</v>
      </c>
      <c r="O1143">
        <v>15662</v>
      </c>
      <c r="P1143" t="s">
        <v>6021</v>
      </c>
      <c r="Q1143">
        <v>0</v>
      </c>
      <c r="R1143" t="s">
        <v>6022</v>
      </c>
      <c r="S1143" t="s">
        <v>6023</v>
      </c>
      <c r="T1143">
        <v>217</v>
      </c>
      <c r="U1143" t="s">
        <v>37</v>
      </c>
      <c r="V1143" t="s">
        <v>38</v>
      </c>
      <c r="W1143" t="s">
        <v>585</v>
      </c>
      <c r="X1143">
        <v>44000000</v>
      </c>
      <c r="Y1143">
        <v>1985</v>
      </c>
      <c r="Z1143">
        <v>738</v>
      </c>
      <c r="AA1143">
        <v>6.4</v>
      </c>
      <c r="AB1143">
        <v>2.35</v>
      </c>
      <c r="AC1143">
        <v>0</v>
      </c>
    </row>
    <row r="1144" spans="1:29">
      <c r="A1144" t="s">
        <v>28</v>
      </c>
      <c r="C1144" t="s">
        <v>6024</v>
      </c>
      <c r="D1144">
        <v>28</v>
      </c>
      <c r="E1144">
        <v>118</v>
      </c>
      <c r="F1144">
        <v>13</v>
      </c>
      <c r="G1144">
        <v>643</v>
      </c>
      <c r="H1144" t="s">
        <v>1375</v>
      </c>
      <c r="I1144">
        <v>23000</v>
      </c>
      <c r="J1144">
        <v>44834712</v>
      </c>
      <c r="K1144" t="s">
        <v>4075</v>
      </c>
      <c r="L1144" t="s">
        <v>62</v>
      </c>
      <c r="M1144" t="s">
        <v>6025</v>
      </c>
      <c r="N1144">
        <v>13995</v>
      </c>
      <c r="O1144">
        <v>26907</v>
      </c>
      <c r="P1144" t="s">
        <v>2261</v>
      </c>
      <c r="Q1144">
        <v>1</v>
      </c>
      <c r="R1144" t="s">
        <v>6026</v>
      </c>
      <c r="S1144" t="s">
        <v>6027</v>
      </c>
      <c r="T1144">
        <v>62</v>
      </c>
      <c r="U1144" t="s">
        <v>37</v>
      </c>
      <c r="V1144" t="s">
        <v>38</v>
      </c>
      <c r="W1144" t="s">
        <v>585</v>
      </c>
      <c r="X1144">
        <v>44000000</v>
      </c>
      <c r="Y1144">
        <v>1996</v>
      </c>
      <c r="Z1144">
        <v>2000</v>
      </c>
      <c r="AA1144">
        <v>5.6</v>
      </c>
      <c r="AB1144">
        <v>2.35</v>
      </c>
      <c r="AC1144">
        <v>353</v>
      </c>
    </row>
    <row r="1145" spans="1:29">
      <c r="A1145" t="s">
        <v>28</v>
      </c>
      <c r="C1145" t="s">
        <v>6028</v>
      </c>
      <c r="D1145">
        <v>105</v>
      </c>
      <c r="E1145">
        <v>88</v>
      </c>
      <c r="F1145">
        <v>3</v>
      </c>
      <c r="G1145">
        <v>40</v>
      </c>
      <c r="H1145" t="s">
        <v>6029</v>
      </c>
      <c r="I1145">
        <v>1000</v>
      </c>
      <c r="J1145">
        <v>84300000</v>
      </c>
      <c r="K1145" t="s">
        <v>6030</v>
      </c>
      <c r="L1145" t="s">
        <v>6031</v>
      </c>
      <c r="M1145" t="s">
        <v>6032</v>
      </c>
      <c r="N1145">
        <v>90360</v>
      </c>
      <c r="O1145">
        <v>1178</v>
      </c>
      <c r="P1145" t="s">
        <v>6033</v>
      </c>
      <c r="Q1145">
        <v>0</v>
      </c>
      <c r="R1145" t="s">
        <v>6034</v>
      </c>
      <c r="S1145" t="s">
        <v>6035</v>
      </c>
      <c r="T1145">
        <v>147</v>
      </c>
      <c r="U1145" t="s">
        <v>37</v>
      </c>
      <c r="V1145" t="s">
        <v>38</v>
      </c>
      <c r="W1145" t="s">
        <v>6036</v>
      </c>
      <c r="X1145">
        <v>2600000</v>
      </c>
      <c r="Y1145">
        <v>1940</v>
      </c>
      <c r="Z1145">
        <v>48</v>
      </c>
      <c r="AA1145">
        <v>7.5</v>
      </c>
      <c r="AB1145">
        <v>1.37</v>
      </c>
      <c r="AC1145">
        <v>0</v>
      </c>
    </row>
    <row r="1146" spans="1:29">
      <c r="A1146" t="s">
        <v>28</v>
      </c>
      <c r="C1146" t="s">
        <v>6037</v>
      </c>
      <c r="D1146">
        <v>102</v>
      </c>
      <c r="E1146">
        <v>325</v>
      </c>
      <c r="F1146">
        <v>517</v>
      </c>
      <c r="G1146">
        <v>678</v>
      </c>
      <c r="H1146" t="s">
        <v>5986</v>
      </c>
      <c r="I1146">
        <v>12000</v>
      </c>
      <c r="J1146">
        <v>1500000</v>
      </c>
      <c r="K1146" t="s">
        <v>6038</v>
      </c>
      <c r="L1146" t="s">
        <v>301</v>
      </c>
      <c r="M1146" t="s">
        <v>6039</v>
      </c>
      <c r="N1146">
        <v>9830</v>
      </c>
      <c r="O1146">
        <v>14255</v>
      </c>
      <c r="P1146" t="s">
        <v>6040</v>
      </c>
      <c r="Q1146">
        <v>0</v>
      </c>
      <c r="R1146" t="s">
        <v>6041</v>
      </c>
      <c r="S1146" t="s">
        <v>6042</v>
      </c>
      <c r="T1146">
        <v>189</v>
      </c>
      <c r="U1146" t="s">
        <v>37</v>
      </c>
      <c r="V1146" t="s">
        <v>38</v>
      </c>
      <c r="W1146" t="s">
        <v>585</v>
      </c>
      <c r="X1146">
        <v>44000000</v>
      </c>
      <c r="Y1146">
        <v>1980</v>
      </c>
      <c r="Z1146">
        <v>849</v>
      </c>
      <c r="AA1146">
        <v>6.8</v>
      </c>
      <c r="AB1146">
        <v>2.35</v>
      </c>
      <c r="AC1146">
        <v>1000</v>
      </c>
    </row>
    <row r="1147" spans="1:29">
      <c r="A1147" t="s">
        <v>28</v>
      </c>
      <c r="C1147" t="s">
        <v>1617</v>
      </c>
      <c r="D1147">
        <v>206</v>
      </c>
      <c r="E1147">
        <v>102</v>
      </c>
      <c r="F1147">
        <v>235</v>
      </c>
      <c r="G1147">
        <v>520</v>
      </c>
      <c r="H1147" t="s">
        <v>1214</v>
      </c>
      <c r="I1147">
        <v>956</v>
      </c>
      <c r="J1147">
        <v>62318875</v>
      </c>
      <c r="K1147" t="s">
        <v>262</v>
      </c>
      <c r="L1147" t="s">
        <v>285</v>
      </c>
      <c r="M1147" t="s">
        <v>6043</v>
      </c>
      <c r="N1147">
        <v>156225</v>
      </c>
      <c r="O1147">
        <v>2998</v>
      </c>
      <c r="P1147" t="s">
        <v>1995</v>
      </c>
      <c r="Q1147">
        <v>1</v>
      </c>
      <c r="R1147" t="s">
        <v>6044</v>
      </c>
      <c r="S1147" t="s">
        <v>6045</v>
      </c>
      <c r="T1147">
        <v>502</v>
      </c>
      <c r="U1147" t="s">
        <v>37</v>
      </c>
      <c r="V1147" t="s">
        <v>38</v>
      </c>
      <c r="W1147" t="s">
        <v>585</v>
      </c>
      <c r="X1147">
        <v>50000000</v>
      </c>
      <c r="Y1147">
        <v>2006</v>
      </c>
      <c r="Z1147">
        <v>845</v>
      </c>
      <c r="AA1147">
        <v>6.8</v>
      </c>
      <c r="AB1147">
        <v>2.35</v>
      </c>
      <c r="AC1147">
        <v>0</v>
      </c>
    </row>
    <row r="1148" spans="1:29">
      <c r="A1148" t="s">
        <v>28</v>
      </c>
      <c r="C1148" t="s">
        <v>6046</v>
      </c>
      <c r="D1148">
        <v>159</v>
      </c>
      <c r="E1148">
        <v>110</v>
      </c>
      <c r="F1148">
        <v>118</v>
      </c>
      <c r="G1148">
        <v>287</v>
      </c>
      <c r="H1148" t="s">
        <v>4532</v>
      </c>
      <c r="I1148">
        <v>11000</v>
      </c>
      <c r="J1148">
        <v>5773519</v>
      </c>
      <c r="K1148" t="s">
        <v>3171</v>
      </c>
      <c r="L1148" t="s">
        <v>104</v>
      </c>
      <c r="M1148" t="s">
        <v>6047</v>
      </c>
      <c r="N1148">
        <v>28618</v>
      </c>
      <c r="O1148">
        <v>12876</v>
      </c>
      <c r="P1148" t="s">
        <v>6048</v>
      </c>
      <c r="Q1148">
        <v>2</v>
      </c>
      <c r="R1148" t="s">
        <v>6049</v>
      </c>
      <c r="S1148" t="s">
        <v>6050</v>
      </c>
      <c r="T1148">
        <v>91</v>
      </c>
      <c r="U1148" t="s">
        <v>37</v>
      </c>
      <c r="V1148" t="s">
        <v>38</v>
      </c>
      <c r="W1148" t="s">
        <v>39</v>
      </c>
      <c r="X1148">
        <v>40000000</v>
      </c>
      <c r="Y1148">
        <v>2015</v>
      </c>
      <c r="Z1148">
        <v>1000</v>
      </c>
      <c r="AA1148">
        <v>6</v>
      </c>
      <c r="AB1148">
        <v>2.35</v>
      </c>
      <c r="AC1148">
        <v>11000</v>
      </c>
    </row>
    <row r="1149" spans="1:29">
      <c r="A1149" t="s">
        <v>28</v>
      </c>
      <c r="C1149" t="s">
        <v>6051</v>
      </c>
      <c r="D1149">
        <v>137</v>
      </c>
      <c r="E1149">
        <v>136</v>
      </c>
      <c r="F1149">
        <v>835</v>
      </c>
      <c r="G1149">
        <v>225</v>
      </c>
      <c r="H1149" t="s">
        <v>6052</v>
      </c>
      <c r="I1149">
        <v>670</v>
      </c>
      <c r="J1149">
        <v>51768623</v>
      </c>
      <c r="K1149" t="s">
        <v>3409</v>
      </c>
      <c r="L1149" t="s">
        <v>2408</v>
      </c>
      <c r="M1149" t="s">
        <v>6053</v>
      </c>
      <c r="N1149">
        <v>73006</v>
      </c>
      <c r="O1149">
        <v>1801</v>
      </c>
      <c r="P1149" t="s">
        <v>6054</v>
      </c>
      <c r="Q1149">
        <v>1</v>
      </c>
      <c r="R1149" t="s">
        <v>6055</v>
      </c>
      <c r="S1149" t="s">
        <v>6056</v>
      </c>
      <c r="T1149">
        <v>297</v>
      </c>
      <c r="U1149" t="s">
        <v>37</v>
      </c>
      <c r="V1149" t="s">
        <v>38</v>
      </c>
      <c r="W1149" t="s">
        <v>39</v>
      </c>
      <c r="X1149">
        <v>43000000</v>
      </c>
      <c r="Y1149">
        <v>2000</v>
      </c>
      <c r="Z1149">
        <v>370</v>
      </c>
      <c r="AA1149">
        <v>7.3</v>
      </c>
      <c r="AB1149">
        <v>2.35</v>
      </c>
      <c r="AC1149">
        <v>0</v>
      </c>
    </row>
    <row r="1150" spans="1:29">
      <c r="A1150" t="s">
        <v>28</v>
      </c>
      <c r="C1150" t="s">
        <v>3281</v>
      </c>
      <c r="D1150">
        <v>116</v>
      </c>
      <c r="E1150">
        <v>103</v>
      </c>
      <c r="F1150">
        <v>84</v>
      </c>
      <c r="G1150">
        <v>664</v>
      </c>
      <c r="H1150" t="s">
        <v>2824</v>
      </c>
      <c r="I1150">
        <v>12000</v>
      </c>
      <c r="J1150">
        <v>37035515</v>
      </c>
      <c r="K1150" t="s">
        <v>2527</v>
      </c>
      <c r="L1150" t="s">
        <v>272</v>
      </c>
      <c r="M1150" t="s">
        <v>6057</v>
      </c>
      <c r="N1150">
        <v>34597</v>
      </c>
      <c r="O1150">
        <v>23864</v>
      </c>
      <c r="P1150" t="s">
        <v>3918</v>
      </c>
      <c r="Q1150">
        <v>1</v>
      </c>
      <c r="R1150" t="s">
        <v>6058</v>
      </c>
      <c r="S1150" t="s">
        <v>6059</v>
      </c>
      <c r="T1150">
        <v>194</v>
      </c>
      <c r="U1150" t="s">
        <v>37</v>
      </c>
      <c r="V1150" t="s">
        <v>38</v>
      </c>
      <c r="W1150" t="s">
        <v>39</v>
      </c>
      <c r="X1150">
        <v>43000000</v>
      </c>
      <c r="Y1150">
        <v>2000</v>
      </c>
      <c r="Z1150">
        <v>10000</v>
      </c>
      <c r="AA1150">
        <v>6</v>
      </c>
      <c r="AB1150">
        <v>1.37</v>
      </c>
      <c r="AC1150">
        <v>0</v>
      </c>
    </row>
    <row r="1151" spans="1:29">
      <c r="A1151" t="s">
        <v>28</v>
      </c>
      <c r="C1151" t="s">
        <v>1114</v>
      </c>
      <c r="D1151">
        <v>177</v>
      </c>
      <c r="E1151">
        <v>103</v>
      </c>
      <c r="F1151">
        <v>255</v>
      </c>
      <c r="G1151">
        <v>5000</v>
      </c>
      <c r="H1151" t="s">
        <v>502</v>
      </c>
      <c r="I1151">
        <v>11000</v>
      </c>
      <c r="J1151">
        <v>24520892</v>
      </c>
      <c r="K1151" t="s">
        <v>464</v>
      </c>
      <c r="L1151" t="s">
        <v>466</v>
      </c>
      <c r="M1151" t="s">
        <v>6060</v>
      </c>
      <c r="N1151">
        <v>85198</v>
      </c>
      <c r="O1151">
        <v>22383</v>
      </c>
      <c r="P1151" t="s">
        <v>2398</v>
      </c>
      <c r="Q1151">
        <v>1</v>
      </c>
      <c r="R1151" t="s">
        <v>6061</v>
      </c>
      <c r="S1151" t="s">
        <v>6062</v>
      </c>
      <c r="T1151">
        <v>303</v>
      </c>
      <c r="U1151" t="s">
        <v>37</v>
      </c>
      <c r="V1151" t="s">
        <v>1465</v>
      </c>
      <c r="W1151" t="s">
        <v>585</v>
      </c>
      <c r="X1151">
        <v>45000000</v>
      </c>
      <c r="Y1151">
        <v>2005</v>
      </c>
      <c r="Z1151">
        <v>5000</v>
      </c>
      <c r="AA1151">
        <v>7</v>
      </c>
      <c r="AB1151">
        <v>2.35</v>
      </c>
      <c r="AC1151">
        <v>0</v>
      </c>
    </row>
    <row r="1152" spans="1:29">
      <c r="A1152" t="s">
        <v>28</v>
      </c>
      <c r="C1152" t="s">
        <v>6063</v>
      </c>
      <c r="D1152">
        <v>99</v>
      </c>
      <c r="E1152">
        <v>90</v>
      </c>
      <c r="F1152">
        <v>16</v>
      </c>
      <c r="G1152">
        <v>16</v>
      </c>
      <c r="H1152" t="s">
        <v>6064</v>
      </c>
      <c r="I1152">
        <v>44</v>
      </c>
      <c r="J1152">
        <v>24430272</v>
      </c>
      <c r="K1152" t="s">
        <v>1681</v>
      </c>
      <c r="L1152" t="s">
        <v>6065</v>
      </c>
      <c r="M1152" t="s">
        <v>6066</v>
      </c>
      <c r="N1152">
        <v>46158</v>
      </c>
      <c r="O1152">
        <v>132</v>
      </c>
      <c r="P1152" t="s">
        <v>6067</v>
      </c>
      <c r="Q1152">
        <v>3</v>
      </c>
      <c r="R1152" t="s">
        <v>6068</v>
      </c>
      <c r="S1152" t="s">
        <v>6069</v>
      </c>
      <c r="T1152">
        <v>403</v>
      </c>
      <c r="U1152" t="s">
        <v>37</v>
      </c>
      <c r="V1152" t="s">
        <v>38</v>
      </c>
      <c r="W1152" t="s">
        <v>585</v>
      </c>
      <c r="X1152">
        <v>43000000</v>
      </c>
      <c r="Y1152">
        <v>2002</v>
      </c>
      <c r="Z1152">
        <v>28</v>
      </c>
      <c r="AA1152">
        <v>5.0999999999999996</v>
      </c>
      <c r="AB1152">
        <v>1.85</v>
      </c>
      <c r="AC1152">
        <v>0</v>
      </c>
    </row>
    <row r="1153" spans="1:29">
      <c r="A1153" t="s">
        <v>28</v>
      </c>
      <c r="C1153" t="s">
        <v>2213</v>
      </c>
      <c r="D1153">
        <v>56</v>
      </c>
      <c r="E1153">
        <v>154</v>
      </c>
      <c r="F1153">
        <v>521</v>
      </c>
      <c r="G1153">
        <v>957</v>
      </c>
      <c r="H1153" t="s">
        <v>2061</v>
      </c>
      <c r="I1153">
        <v>10000</v>
      </c>
      <c r="J1153">
        <v>158348400</v>
      </c>
      <c r="K1153" t="s">
        <v>1924</v>
      </c>
      <c r="L1153" t="s">
        <v>523</v>
      </c>
      <c r="M1153" t="s">
        <v>6070</v>
      </c>
      <c r="N1153">
        <v>88844</v>
      </c>
      <c r="O1153">
        <v>14244</v>
      </c>
      <c r="P1153" t="s">
        <v>6071</v>
      </c>
      <c r="Q1153">
        <v>0</v>
      </c>
      <c r="R1153" t="s">
        <v>6072</v>
      </c>
      <c r="S1153" t="s">
        <v>6073</v>
      </c>
      <c r="T1153">
        <v>142</v>
      </c>
      <c r="U1153" t="s">
        <v>37</v>
      </c>
      <c r="V1153" t="s">
        <v>38</v>
      </c>
      <c r="W1153" t="s">
        <v>585</v>
      </c>
      <c r="X1153">
        <v>42000000</v>
      </c>
      <c r="Y1153">
        <v>1993</v>
      </c>
      <c r="Z1153">
        <v>1000</v>
      </c>
      <c r="AA1153">
        <v>6.8</v>
      </c>
      <c r="AB1153">
        <v>1.85</v>
      </c>
      <c r="AC1153">
        <v>0</v>
      </c>
    </row>
    <row r="1154" spans="1:29">
      <c r="A1154" t="s">
        <v>28</v>
      </c>
      <c r="C1154" t="s">
        <v>6074</v>
      </c>
      <c r="D1154">
        <v>117</v>
      </c>
      <c r="E1154">
        <v>99</v>
      </c>
      <c r="F1154">
        <v>23</v>
      </c>
      <c r="G1154">
        <v>135</v>
      </c>
      <c r="H1154" t="s">
        <v>6075</v>
      </c>
      <c r="I1154">
        <v>405</v>
      </c>
      <c r="J1154">
        <v>31136950</v>
      </c>
      <c r="K1154" t="s">
        <v>687</v>
      </c>
      <c r="L1154" t="s">
        <v>6076</v>
      </c>
      <c r="M1154" t="s">
        <v>6077</v>
      </c>
      <c r="N1154">
        <v>47364</v>
      </c>
      <c r="O1154">
        <v>1066</v>
      </c>
      <c r="P1154" t="s">
        <v>6078</v>
      </c>
      <c r="Q1154">
        <v>1</v>
      </c>
      <c r="R1154" t="s">
        <v>6079</v>
      </c>
      <c r="S1154" t="s">
        <v>6080</v>
      </c>
      <c r="T1154">
        <v>75</v>
      </c>
      <c r="U1154" t="s">
        <v>37</v>
      </c>
      <c r="V1154" t="s">
        <v>38</v>
      </c>
      <c r="W1154" t="s">
        <v>39</v>
      </c>
      <c r="X1154">
        <v>44000000</v>
      </c>
      <c r="Y1154">
        <v>2010</v>
      </c>
      <c r="Z1154">
        <v>268</v>
      </c>
      <c r="AA1154">
        <v>6.5</v>
      </c>
      <c r="AB1154">
        <v>2.35</v>
      </c>
      <c r="AC1154">
        <v>0</v>
      </c>
    </row>
    <row r="1155" spans="1:29">
      <c r="A1155" t="s">
        <v>28</v>
      </c>
      <c r="C1155" t="s">
        <v>1783</v>
      </c>
      <c r="D1155">
        <v>252</v>
      </c>
      <c r="E1155">
        <v>93</v>
      </c>
      <c r="F1155">
        <v>165</v>
      </c>
      <c r="G1155">
        <v>350</v>
      </c>
      <c r="H1155" t="s">
        <v>1016</v>
      </c>
      <c r="I1155">
        <v>26000</v>
      </c>
      <c r="J1155">
        <v>29113588</v>
      </c>
      <c r="K1155" t="s">
        <v>334</v>
      </c>
      <c r="L1155" t="s">
        <v>335</v>
      </c>
      <c r="M1155" t="s">
        <v>6081</v>
      </c>
      <c r="N1155">
        <v>117999</v>
      </c>
      <c r="O1155">
        <v>27834</v>
      </c>
      <c r="P1155" t="s">
        <v>1530</v>
      </c>
      <c r="Q1155">
        <v>0</v>
      </c>
      <c r="R1155" t="s">
        <v>6082</v>
      </c>
      <c r="S1155" t="s">
        <v>6083</v>
      </c>
      <c r="T1155">
        <v>181</v>
      </c>
      <c r="U1155" t="s">
        <v>37</v>
      </c>
      <c r="V1155" t="s">
        <v>38</v>
      </c>
      <c r="W1155" t="s">
        <v>585</v>
      </c>
      <c r="X1155">
        <v>40000000</v>
      </c>
      <c r="Y1155">
        <v>2011</v>
      </c>
      <c r="Z1155">
        <v>956</v>
      </c>
      <c r="AA1155">
        <v>6.6</v>
      </c>
      <c r="AB1155">
        <v>2.35</v>
      </c>
      <c r="AC1155">
        <v>16000</v>
      </c>
    </row>
    <row r="1156" spans="1:29">
      <c r="A1156" t="s">
        <v>28</v>
      </c>
      <c r="C1156" t="s">
        <v>2099</v>
      </c>
      <c r="D1156">
        <v>375</v>
      </c>
      <c r="E1156">
        <v>109</v>
      </c>
      <c r="F1156">
        <v>97</v>
      </c>
      <c r="G1156">
        <v>839</v>
      </c>
      <c r="H1156" t="s">
        <v>6084</v>
      </c>
      <c r="I1156">
        <v>17000</v>
      </c>
      <c r="J1156">
        <v>138447667</v>
      </c>
      <c r="K1156" t="s">
        <v>1752</v>
      </c>
      <c r="L1156" t="s">
        <v>444</v>
      </c>
      <c r="M1156" t="s">
        <v>6085</v>
      </c>
      <c r="N1156">
        <v>408302</v>
      </c>
      <c r="O1156">
        <v>19968</v>
      </c>
      <c r="P1156" t="s">
        <v>4496</v>
      </c>
      <c r="Q1156">
        <v>2</v>
      </c>
      <c r="R1156" t="s">
        <v>6086</v>
      </c>
      <c r="S1156" t="s">
        <v>6087</v>
      </c>
      <c r="T1156">
        <v>345</v>
      </c>
      <c r="U1156" t="s">
        <v>37</v>
      </c>
      <c r="V1156" t="s">
        <v>38</v>
      </c>
      <c r="W1156" t="s">
        <v>585</v>
      </c>
      <c r="X1156">
        <v>42000000</v>
      </c>
      <c r="Y1156">
        <v>2012</v>
      </c>
      <c r="Z1156">
        <v>971</v>
      </c>
      <c r="AA1156">
        <v>7.2</v>
      </c>
      <c r="AB1156">
        <v>2.35</v>
      </c>
      <c r="AC1156">
        <v>39000</v>
      </c>
    </row>
    <row r="1157" spans="1:29">
      <c r="A1157" t="s">
        <v>28</v>
      </c>
      <c r="C1157" t="s">
        <v>5774</v>
      </c>
      <c r="D1157">
        <v>150</v>
      </c>
      <c r="E1157">
        <v>124</v>
      </c>
      <c r="F1157">
        <v>50</v>
      </c>
      <c r="G1157">
        <v>427</v>
      </c>
      <c r="H1157" t="s">
        <v>6088</v>
      </c>
      <c r="I1157">
        <v>8000</v>
      </c>
      <c r="J1157">
        <v>116006080</v>
      </c>
      <c r="K1157" t="s">
        <v>1415</v>
      </c>
      <c r="L1157" t="s">
        <v>1527</v>
      </c>
      <c r="M1157" t="s">
        <v>6089</v>
      </c>
      <c r="N1157">
        <v>203269</v>
      </c>
      <c r="O1157">
        <v>9255</v>
      </c>
      <c r="P1157" t="s">
        <v>6090</v>
      </c>
      <c r="Q1157">
        <v>1</v>
      </c>
      <c r="R1157" t="s">
        <v>6091</v>
      </c>
      <c r="S1157" t="s">
        <v>6092</v>
      </c>
      <c r="T1157">
        <v>602</v>
      </c>
      <c r="U1157" t="s">
        <v>37</v>
      </c>
      <c r="V1157" t="s">
        <v>56</v>
      </c>
      <c r="W1157" t="s">
        <v>39</v>
      </c>
      <c r="X1157">
        <v>42000000</v>
      </c>
      <c r="Y1157">
        <v>1999</v>
      </c>
      <c r="Z1157">
        <v>437</v>
      </c>
      <c r="AA1157">
        <v>7</v>
      </c>
      <c r="AB1157">
        <v>2.35</v>
      </c>
      <c r="AC1157">
        <v>11000</v>
      </c>
    </row>
    <row r="1158" spans="1:29">
      <c r="A1158" t="s">
        <v>28</v>
      </c>
      <c r="C1158" t="s">
        <v>4752</v>
      </c>
      <c r="D1158">
        <v>187</v>
      </c>
      <c r="E1158">
        <v>84</v>
      </c>
      <c r="F1158">
        <v>91</v>
      </c>
      <c r="G1158">
        <v>206</v>
      </c>
      <c r="H1158" t="s">
        <v>4770</v>
      </c>
      <c r="I1158">
        <v>579</v>
      </c>
      <c r="J1158">
        <v>106793915</v>
      </c>
      <c r="K1158" t="s">
        <v>863</v>
      </c>
      <c r="L1158" t="s">
        <v>2424</v>
      </c>
      <c r="M1158" t="s">
        <v>6093</v>
      </c>
      <c r="N1158">
        <v>140499</v>
      </c>
      <c r="O1158">
        <v>1817</v>
      </c>
      <c r="P1158" t="s">
        <v>6094</v>
      </c>
      <c r="Q1158">
        <v>0</v>
      </c>
      <c r="R1158" t="s">
        <v>6095</v>
      </c>
      <c r="S1158" t="s">
        <v>6096</v>
      </c>
      <c r="T1158">
        <v>358</v>
      </c>
      <c r="U1158" t="s">
        <v>37</v>
      </c>
      <c r="V1158" t="s">
        <v>56</v>
      </c>
      <c r="W1158" t="s">
        <v>277</v>
      </c>
      <c r="X1158">
        <v>45000000</v>
      </c>
      <c r="Y1158">
        <v>2000</v>
      </c>
      <c r="Z1158">
        <v>530</v>
      </c>
      <c r="AA1158">
        <v>7</v>
      </c>
      <c r="AB1158">
        <v>1.85</v>
      </c>
      <c r="AC1158">
        <v>0</v>
      </c>
    </row>
    <row r="1159" spans="1:29">
      <c r="A1159" t="s">
        <v>28</v>
      </c>
      <c r="C1159" t="s">
        <v>6097</v>
      </c>
      <c r="D1159">
        <v>108</v>
      </c>
      <c r="E1159">
        <v>90</v>
      </c>
      <c r="F1159">
        <v>29</v>
      </c>
      <c r="G1159">
        <v>650</v>
      </c>
      <c r="H1159" t="s">
        <v>6098</v>
      </c>
      <c r="I1159">
        <v>22000</v>
      </c>
      <c r="J1159">
        <v>87856565</v>
      </c>
      <c r="K1159" t="s">
        <v>1681</v>
      </c>
      <c r="L1159" t="s">
        <v>697</v>
      </c>
      <c r="M1159" t="s">
        <v>6099</v>
      </c>
      <c r="N1159">
        <v>106909</v>
      </c>
      <c r="O1159">
        <v>24534</v>
      </c>
      <c r="P1159" t="s">
        <v>2387</v>
      </c>
      <c r="Q1159">
        <v>1</v>
      </c>
      <c r="R1159" t="s">
        <v>6100</v>
      </c>
      <c r="S1159" t="s">
        <v>6101</v>
      </c>
      <c r="T1159">
        <v>268</v>
      </c>
      <c r="U1159" t="s">
        <v>37</v>
      </c>
      <c r="V1159" t="s">
        <v>38</v>
      </c>
      <c r="W1159" t="s">
        <v>39</v>
      </c>
      <c r="X1159">
        <v>42000000</v>
      </c>
      <c r="Y1159">
        <v>2004</v>
      </c>
      <c r="Z1159">
        <v>923</v>
      </c>
      <c r="AA1159">
        <v>5.9</v>
      </c>
      <c r="AB1159">
        <v>1.85</v>
      </c>
      <c r="AC1159">
        <v>0</v>
      </c>
    </row>
    <row r="1160" spans="1:29">
      <c r="A1160" t="s">
        <v>28</v>
      </c>
      <c r="C1160" t="s">
        <v>6102</v>
      </c>
      <c r="D1160">
        <v>21</v>
      </c>
      <c r="E1160">
        <v>117</v>
      </c>
      <c r="F1160">
        <v>71</v>
      </c>
      <c r="G1160">
        <v>547</v>
      </c>
      <c r="H1160" t="s">
        <v>1778</v>
      </c>
      <c r="I1160">
        <v>723</v>
      </c>
      <c r="J1160">
        <v>70100000</v>
      </c>
      <c r="K1160" t="s">
        <v>1415</v>
      </c>
      <c r="L1160" t="s">
        <v>3883</v>
      </c>
      <c r="M1160" t="s">
        <v>6103</v>
      </c>
      <c r="N1160">
        <v>20183</v>
      </c>
      <c r="O1160">
        <v>3841</v>
      </c>
      <c r="P1160" t="s">
        <v>6104</v>
      </c>
      <c r="Q1160">
        <v>1</v>
      </c>
      <c r="R1160" t="s">
        <v>6105</v>
      </c>
      <c r="S1160" t="s">
        <v>6106</v>
      </c>
      <c r="T1160">
        <v>41</v>
      </c>
      <c r="U1160" t="s">
        <v>37</v>
      </c>
      <c r="V1160" t="s">
        <v>38</v>
      </c>
      <c r="W1160" t="s">
        <v>585</v>
      </c>
      <c r="X1160">
        <v>40000000</v>
      </c>
      <c r="Y1160">
        <v>1992</v>
      </c>
      <c r="Z1160">
        <v>558</v>
      </c>
      <c r="AA1160">
        <v>5.4</v>
      </c>
      <c r="AB1160">
        <v>1.85</v>
      </c>
      <c r="AC1160">
        <v>0</v>
      </c>
    </row>
    <row r="1161" spans="1:29">
      <c r="A1161" t="s">
        <v>28</v>
      </c>
      <c r="C1161" t="s">
        <v>969</v>
      </c>
      <c r="D1161">
        <v>270</v>
      </c>
      <c r="E1161">
        <v>123</v>
      </c>
      <c r="F1161">
        <v>176</v>
      </c>
      <c r="G1161">
        <v>749</v>
      </c>
      <c r="H1161" t="s">
        <v>6107</v>
      </c>
      <c r="I1161">
        <v>975</v>
      </c>
      <c r="J1161">
        <v>159578352</v>
      </c>
      <c r="K1161" t="s">
        <v>1752</v>
      </c>
      <c r="L1161" t="s">
        <v>2523</v>
      </c>
      <c r="M1161" t="s">
        <v>6108</v>
      </c>
      <c r="N1161">
        <v>133177</v>
      </c>
      <c r="O1161">
        <v>4825</v>
      </c>
      <c r="P1161" t="s">
        <v>5856</v>
      </c>
      <c r="Q1161">
        <v>7</v>
      </c>
      <c r="R1161" t="s">
        <v>6109</v>
      </c>
      <c r="S1161" t="s">
        <v>6110</v>
      </c>
      <c r="T1161">
        <v>380</v>
      </c>
      <c r="U1161" t="s">
        <v>37</v>
      </c>
      <c r="V1161" t="s">
        <v>38</v>
      </c>
      <c r="W1161" t="s">
        <v>585</v>
      </c>
      <c r="X1161">
        <v>43000000</v>
      </c>
      <c r="Y1161">
        <v>2013</v>
      </c>
      <c r="Z1161">
        <v>815</v>
      </c>
      <c r="AA1161">
        <v>6.6</v>
      </c>
      <c r="AB1161">
        <v>2.35</v>
      </c>
      <c r="AC1161">
        <v>24000</v>
      </c>
    </row>
    <row r="1162" spans="1:29">
      <c r="A1162" t="s">
        <v>28</v>
      </c>
      <c r="C1162" t="s">
        <v>6111</v>
      </c>
      <c r="D1162">
        <v>72</v>
      </c>
      <c r="E1162">
        <v>251</v>
      </c>
      <c r="F1162">
        <v>311</v>
      </c>
      <c r="G1162">
        <v>595</v>
      </c>
      <c r="H1162" t="s">
        <v>6112</v>
      </c>
      <c r="I1162">
        <v>940</v>
      </c>
      <c r="J1162">
        <v>57750000</v>
      </c>
      <c r="K1162" t="s">
        <v>6113</v>
      </c>
      <c r="L1162" t="s">
        <v>3260</v>
      </c>
      <c r="M1162" t="s">
        <v>6114</v>
      </c>
      <c r="N1162">
        <v>21554</v>
      </c>
      <c r="O1162">
        <v>2957</v>
      </c>
      <c r="P1162" t="s">
        <v>6115</v>
      </c>
      <c r="Q1162">
        <v>2</v>
      </c>
      <c r="R1162" t="s">
        <v>6116</v>
      </c>
      <c r="S1162" t="s">
        <v>6117</v>
      </c>
      <c r="T1162">
        <v>192</v>
      </c>
      <c r="U1162" t="s">
        <v>37</v>
      </c>
      <c r="V1162" t="s">
        <v>56</v>
      </c>
      <c r="W1162" t="s">
        <v>6036</v>
      </c>
      <c r="X1162">
        <v>31115000</v>
      </c>
      <c r="Y1162">
        <v>1963</v>
      </c>
      <c r="Z1162">
        <v>726</v>
      </c>
      <c r="AA1162">
        <v>7</v>
      </c>
      <c r="AB1162">
        <v>2.2000000000000002</v>
      </c>
      <c r="AC1162">
        <v>0</v>
      </c>
    </row>
    <row r="1163" spans="1:29">
      <c r="A1163" t="s">
        <v>28</v>
      </c>
      <c r="C1163" t="s">
        <v>1627</v>
      </c>
      <c r="D1163">
        <v>154</v>
      </c>
      <c r="E1163">
        <v>105</v>
      </c>
      <c r="F1163">
        <v>153</v>
      </c>
      <c r="G1163">
        <v>491</v>
      </c>
      <c r="H1163" t="s">
        <v>6118</v>
      </c>
      <c r="I1163">
        <v>4000</v>
      </c>
      <c r="J1163">
        <v>45290318</v>
      </c>
      <c r="K1163" t="s">
        <v>3228</v>
      </c>
      <c r="L1163" t="s">
        <v>493</v>
      </c>
      <c r="M1163" t="s">
        <v>6119</v>
      </c>
      <c r="N1163">
        <v>74169</v>
      </c>
      <c r="O1163">
        <v>6727</v>
      </c>
      <c r="P1163" t="s">
        <v>6120</v>
      </c>
      <c r="Q1163">
        <v>2</v>
      </c>
      <c r="R1163" t="s">
        <v>6121</v>
      </c>
      <c r="S1163" t="s">
        <v>6122</v>
      </c>
      <c r="T1163">
        <v>112</v>
      </c>
      <c r="U1163" t="s">
        <v>37</v>
      </c>
      <c r="V1163" t="s">
        <v>38</v>
      </c>
      <c r="W1163" t="s">
        <v>95</v>
      </c>
      <c r="X1163">
        <v>42000000</v>
      </c>
      <c r="Y1163">
        <v>2012</v>
      </c>
      <c r="Z1163">
        <v>828</v>
      </c>
      <c r="AA1163">
        <v>6.5</v>
      </c>
      <c r="AB1163">
        <v>1.85</v>
      </c>
      <c r="AC1163">
        <v>17000</v>
      </c>
    </row>
    <row r="1164" spans="1:29">
      <c r="A1164" t="s">
        <v>28</v>
      </c>
      <c r="C1164" t="s">
        <v>5273</v>
      </c>
      <c r="D1164">
        <v>114</v>
      </c>
      <c r="E1164">
        <v>115</v>
      </c>
      <c r="F1164">
        <v>73</v>
      </c>
      <c r="G1164">
        <v>505</v>
      </c>
      <c r="H1164" t="s">
        <v>1543</v>
      </c>
      <c r="I1164">
        <v>11000</v>
      </c>
      <c r="J1164">
        <v>41543207</v>
      </c>
      <c r="K1164" t="s">
        <v>2142</v>
      </c>
      <c r="L1164" t="s">
        <v>466</v>
      </c>
      <c r="M1164" t="s">
        <v>6123</v>
      </c>
      <c r="N1164">
        <v>30077</v>
      </c>
      <c r="O1164">
        <v>15571</v>
      </c>
      <c r="P1164" t="s">
        <v>1286</v>
      </c>
      <c r="Q1164">
        <v>1</v>
      </c>
      <c r="R1164" t="s">
        <v>6124</v>
      </c>
      <c r="S1164" t="s">
        <v>6125</v>
      </c>
      <c r="T1164">
        <v>175</v>
      </c>
      <c r="U1164" t="s">
        <v>37</v>
      </c>
      <c r="V1164" t="s">
        <v>38</v>
      </c>
      <c r="W1164" t="s">
        <v>39</v>
      </c>
      <c r="X1164">
        <v>42000000</v>
      </c>
      <c r="Y1164">
        <v>2002</v>
      </c>
      <c r="Z1164">
        <v>3000</v>
      </c>
      <c r="AA1164">
        <v>6.3</v>
      </c>
      <c r="AB1164">
        <v>2.35</v>
      </c>
      <c r="AC1164">
        <v>893</v>
      </c>
    </row>
    <row r="1165" spans="1:29">
      <c r="A1165" t="s">
        <v>28</v>
      </c>
      <c r="C1165" t="s">
        <v>6126</v>
      </c>
      <c r="D1165">
        <v>27</v>
      </c>
      <c r="E1165">
        <v>122</v>
      </c>
      <c r="F1165">
        <v>0</v>
      </c>
      <c r="G1165">
        <v>292</v>
      </c>
      <c r="H1165" t="s">
        <v>2914</v>
      </c>
      <c r="I1165">
        <v>12000</v>
      </c>
      <c r="J1165">
        <v>41252428</v>
      </c>
      <c r="K1165" t="s">
        <v>1415</v>
      </c>
      <c r="L1165" t="s">
        <v>301</v>
      </c>
      <c r="M1165" t="s">
        <v>6127</v>
      </c>
      <c r="N1165">
        <v>11453</v>
      </c>
      <c r="O1165">
        <v>13716</v>
      </c>
      <c r="P1165" t="s">
        <v>6128</v>
      </c>
      <c r="Q1165">
        <v>0</v>
      </c>
      <c r="R1165" t="s">
        <v>6129</v>
      </c>
      <c r="S1165" t="s">
        <v>6130</v>
      </c>
      <c r="T1165">
        <v>71</v>
      </c>
      <c r="U1165" t="s">
        <v>37</v>
      </c>
      <c r="V1165" t="s">
        <v>38</v>
      </c>
      <c r="W1165" t="s">
        <v>39</v>
      </c>
      <c r="X1165">
        <v>42000000</v>
      </c>
      <c r="Y1165">
        <v>1996</v>
      </c>
      <c r="Z1165">
        <v>592</v>
      </c>
      <c r="AA1165">
        <v>6.5</v>
      </c>
      <c r="AB1165">
        <v>1.85</v>
      </c>
      <c r="AC1165">
        <v>0</v>
      </c>
    </row>
    <row r="1166" spans="1:29">
      <c r="A1166" t="s">
        <v>28</v>
      </c>
      <c r="C1166" t="s">
        <v>6131</v>
      </c>
      <c r="D1166">
        <v>166</v>
      </c>
      <c r="E1166">
        <v>119</v>
      </c>
      <c r="F1166">
        <v>89</v>
      </c>
      <c r="G1166">
        <v>395</v>
      </c>
      <c r="H1166" t="s">
        <v>979</v>
      </c>
      <c r="I1166">
        <v>650</v>
      </c>
      <c r="J1166">
        <v>35228696</v>
      </c>
      <c r="K1166" t="s">
        <v>6132</v>
      </c>
      <c r="L1166" t="s">
        <v>2387</v>
      </c>
      <c r="M1166" t="s">
        <v>6133</v>
      </c>
      <c r="N1166">
        <v>63677</v>
      </c>
      <c r="O1166">
        <v>1651</v>
      </c>
      <c r="P1166" t="s">
        <v>6134</v>
      </c>
      <c r="Q1166">
        <v>0</v>
      </c>
      <c r="R1166" t="s">
        <v>6135</v>
      </c>
      <c r="S1166" t="s">
        <v>6136</v>
      </c>
      <c r="T1166">
        <v>460</v>
      </c>
      <c r="U1166" t="s">
        <v>37</v>
      </c>
      <c r="V1166" t="s">
        <v>38</v>
      </c>
      <c r="W1166" t="s">
        <v>39</v>
      </c>
      <c r="X1166">
        <v>32000000</v>
      </c>
      <c r="Y1166">
        <v>2002</v>
      </c>
      <c r="Z1166">
        <v>537</v>
      </c>
      <c r="AA1166">
        <v>6.5</v>
      </c>
      <c r="AB1166">
        <v>2.35</v>
      </c>
      <c r="AC1166">
        <v>0</v>
      </c>
    </row>
    <row r="1167" spans="1:29">
      <c r="A1167" t="s">
        <v>28</v>
      </c>
      <c r="C1167" t="s">
        <v>3722</v>
      </c>
      <c r="D1167">
        <v>288</v>
      </c>
      <c r="E1167">
        <v>81</v>
      </c>
      <c r="F1167">
        <v>119</v>
      </c>
      <c r="G1167">
        <v>412</v>
      </c>
      <c r="H1167" t="s">
        <v>1988</v>
      </c>
      <c r="I1167">
        <v>468</v>
      </c>
      <c r="J1167">
        <v>59992760</v>
      </c>
      <c r="K1167" t="s">
        <v>1671</v>
      </c>
      <c r="L1167" t="s">
        <v>6137</v>
      </c>
      <c r="M1167" t="s">
        <v>6138</v>
      </c>
      <c r="N1167">
        <v>119622</v>
      </c>
      <c r="O1167">
        <v>2134</v>
      </c>
      <c r="P1167" t="s">
        <v>6139</v>
      </c>
      <c r="Q1167">
        <v>1</v>
      </c>
      <c r="R1167" t="s">
        <v>6140</v>
      </c>
      <c r="S1167" t="s">
        <v>6141</v>
      </c>
      <c r="T1167">
        <v>396</v>
      </c>
      <c r="U1167" t="s">
        <v>37</v>
      </c>
      <c r="V1167" t="s">
        <v>38</v>
      </c>
      <c r="W1167" t="s">
        <v>585</v>
      </c>
      <c r="X1167">
        <v>42000000</v>
      </c>
      <c r="Y1167">
        <v>2009</v>
      </c>
      <c r="Z1167">
        <v>442</v>
      </c>
      <c r="AA1167">
        <v>5.8</v>
      </c>
      <c r="AB1167">
        <v>1.85</v>
      </c>
      <c r="AC1167">
        <v>0</v>
      </c>
    </row>
    <row r="1168" spans="1:29">
      <c r="A1168" t="s">
        <v>28</v>
      </c>
      <c r="C1168" t="s">
        <v>6142</v>
      </c>
      <c r="D1168">
        <v>117</v>
      </c>
      <c r="E1168">
        <v>133</v>
      </c>
      <c r="F1168">
        <v>46</v>
      </c>
      <c r="G1168">
        <v>275</v>
      </c>
      <c r="H1168" t="s">
        <v>3484</v>
      </c>
      <c r="I1168">
        <v>683</v>
      </c>
      <c r="J1168">
        <v>34667015</v>
      </c>
      <c r="K1168" t="s">
        <v>50</v>
      </c>
      <c r="L1168" t="s">
        <v>6143</v>
      </c>
      <c r="M1168" t="s">
        <v>6144</v>
      </c>
      <c r="N1168">
        <v>74009</v>
      </c>
      <c r="O1168">
        <v>2371</v>
      </c>
      <c r="P1168" t="s">
        <v>6145</v>
      </c>
      <c r="Q1168">
        <v>0</v>
      </c>
      <c r="R1168" t="s">
        <v>6146</v>
      </c>
      <c r="S1168" t="s">
        <v>6147</v>
      </c>
      <c r="T1168">
        <v>317</v>
      </c>
      <c r="U1168" t="s">
        <v>37</v>
      </c>
      <c r="V1168" t="s">
        <v>56</v>
      </c>
      <c r="W1168" t="s">
        <v>39</v>
      </c>
      <c r="X1168">
        <v>32000000</v>
      </c>
      <c r="Y1168">
        <v>1989</v>
      </c>
      <c r="Z1168">
        <v>349</v>
      </c>
      <c r="AA1168">
        <v>6.6</v>
      </c>
      <c r="AB1168">
        <v>2.35</v>
      </c>
      <c r="AC1168">
        <v>0</v>
      </c>
    </row>
    <row r="1169" spans="1:29">
      <c r="A1169" t="s">
        <v>28</v>
      </c>
      <c r="C1169" t="s">
        <v>6148</v>
      </c>
      <c r="D1169">
        <v>291</v>
      </c>
      <c r="E1169">
        <v>100</v>
      </c>
      <c r="F1169">
        <v>308</v>
      </c>
      <c r="G1169">
        <v>913</v>
      </c>
      <c r="H1169" t="s">
        <v>4054</v>
      </c>
      <c r="I1169">
        <v>10000</v>
      </c>
      <c r="J1169">
        <v>37652565</v>
      </c>
      <c r="K1169" t="s">
        <v>2664</v>
      </c>
      <c r="L1169" t="s">
        <v>440</v>
      </c>
      <c r="M1169" t="s">
        <v>6149</v>
      </c>
      <c r="N1169">
        <v>91151</v>
      </c>
      <c r="O1169">
        <v>15369</v>
      </c>
      <c r="P1169" t="s">
        <v>2666</v>
      </c>
      <c r="Q1169">
        <v>2</v>
      </c>
      <c r="R1169" t="s">
        <v>6150</v>
      </c>
      <c r="S1169" t="s">
        <v>6151</v>
      </c>
      <c r="T1169">
        <v>283</v>
      </c>
      <c r="U1169" t="s">
        <v>37</v>
      </c>
      <c r="V1169" t="s">
        <v>38</v>
      </c>
      <c r="W1169" t="s">
        <v>39</v>
      </c>
      <c r="X1169">
        <v>42000000</v>
      </c>
      <c r="Y1169">
        <v>2011</v>
      </c>
      <c r="Z1169">
        <v>2000</v>
      </c>
      <c r="AA1169">
        <v>5.4</v>
      </c>
      <c r="AB1169">
        <v>2.35</v>
      </c>
      <c r="AC1169">
        <v>20000</v>
      </c>
    </row>
    <row r="1170" spans="1:29">
      <c r="A1170" t="s">
        <v>28</v>
      </c>
      <c r="C1170" t="s">
        <v>6152</v>
      </c>
      <c r="D1170">
        <v>151</v>
      </c>
      <c r="E1170">
        <v>120</v>
      </c>
      <c r="F1170">
        <v>17</v>
      </c>
      <c r="G1170">
        <v>808</v>
      </c>
      <c r="H1170" t="s">
        <v>776</v>
      </c>
      <c r="I1170">
        <v>22000</v>
      </c>
      <c r="J1170">
        <v>24375436</v>
      </c>
      <c r="K1170" t="s">
        <v>464</v>
      </c>
      <c r="L1170" t="s">
        <v>1746</v>
      </c>
      <c r="M1170" t="s">
        <v>6153</v>
      </c>
      <c r="N1170">
        <v>42547</v>
      </c>
      <c r="O1170">
        <v>33585</v>
      </c>
      <c r="P1170" t="s">
        <v>261</v>
      </c>
      <c r="Q1170">
        <v>1</v>
      </c>
      <c r="R1170" t="s">
        <v>6154</v>
      </c>
      <c r="S1170" t="s">
        <v>6155</v>
      </c>
      <c r="T1170">
        <v>265</v>
      </c>
      <c r="U1170" t="s">
        <v>37</v>
      </c>
      <c r="V1170" t="s">
        <v>38</v>
      </c>
      <c r="W1170" t="s">
        <v>585</v>
      </c>
      <c r="X1170">
        <v>42000000</v>
      </c>
      <c r="Y1170">
        <v>2001</v>
      </c>
      <c r="Z1170">
        <v>9000</v>
      </c>
      <c r="AA1170">
        <v>6.1</v>
      </c>
      <c r="AB1170">
        <v>2.35</v>
      </c>
      <c r="AC1170">
        <v>748</v>
      </c>
    </row>
    <row r="1171" spans="1:29">
      <c r="A1171" t="s">
        <v>28</v>
      </c>
      <c r="C1171" t="s">
        <v>6156</v>
      </c>
      <c r="D1171">
        <v>36</v>
      </c>
      <c r="E1171">
        <v>104</v>
      </c>
      <c r="F1171">
        <v>5</v>
      </c>
      <c r="G1171">
        <v>687</v>
      </c>
      <c r="H1171" t="s">
        <v>6157</v>
      </c>
      <c r="I1171">
        <v>5000</v>
      </c>
      <c r="J1171">
        <v>20915465</v>
      </c>
      <c r="K1171" t="s">
        <v>5913</v>
      </c>
      <c r="L1171" t="s">
        <v>2398</v>
      </c>
      <c r="M1171" t="s">
        <v>6158</v>
      </c>
      <c r="N1171">
        <v>38203</v>
      </c>
      <c r="O1171">
        <v>7723</v>
      </c>
      <c r="P1171" t="s">
        <v>770</v>
      </c>
      <c r="Q1171">
        <v>0</v>
      </c>
      <c r="R1171" t="s">
        <v>6159</v>
      </c>
      <c r="S1171" t="s">
        <v>6160</v>
      </c>
      <c r="T1171">
        <v>290</v>
      </c>
      <c r="U1171" t="s">
        <v>37</v>
      </c>
      <c r="V1171" t="s">
        <v>56</v>
      </c>
      <c r="W1171" t="s">
        <v>95</v>
      </c>
      <c r="X1171">
        <v>42000000</v>
      </c>
      <c r="Y1171">
        <v>1993</v>
      </c>
      <c r="Z1171">
        <v>922</v>
      </c>
      <c r="AA1171">
        <v>4</v>
      </c>
      <c r="AB1171">
        <v>1.85</v>
      </c>
      <c r="AC1171">
        <v>0</v>
      </c>
    </row>
    <row r="1172" spans="1:29">
      <c r="A1172" t="s">
        <v>28</v>
      </c>
      <c r="C1172" t="s">
        <v>5349</v>
      </c>
      <c r="D1172">
        <v>168</v>
      </c>
      <c r="E1172">
        <v>122</v>
      </c>
      <c r="F1172">
        <v>487</v>
      </c>
      <c r="G1172">
        <v>16</v>
      </c>
      <c r="H1172" t="s">
        <v>6161</v>
      </c>
      <c r="I1172">
        <v>12000</v>
      </c>
      <c r="J1172">
        <v>24127895</v>
      </c>
      <c r="K1172" t="s">
        <v>2125</v>
      </c>
      <c r="L1172" t="s">
        <v>705</v>
      </c>
      <c r="M1172" t="s">
        <v>6162</v>
      </c>
      <c r="N1172">
        <v>248123</v>
      </c>
      <c r="O1172">
        <v>12076</v>
      </c>
      <c r="P1172" t="s">
        <v>6163</v>
      </c>
      <c r="Q1172">
        <v>2</v>
      </c>
      <c r="R1172" t="s">
        <v>6164</v>
      </c>
      <c r="S1172" t="s">
        <v>6165</v>
      </c>
      <c r="T1172">
        <v>437</v>
      </c>
      <c r="U1172" t="s">
        <v>37</v>
      </c>
      <c r="V1172" t="s">
        <v>38</v>
      </c>
      <c r="W1172" t="s">
        <v>585</v>
      </c>
      <c r="X1172">
        <v>50000000</v>
      </c>
      <c r="Y1172">
        <v>2005</v>
      </c>
      <c r="Z1172">
        <v>43</v>
      </c>
      <c r="AA1172">
        <v>7.6</v>
      </c>
      <c r="AB1172">
        <v>2.35</v>
      </c>
      <c r="AC1172">
        <v>10000</v>
      </c>
    </row>
    <row r="1173" spans="1:29">
      <c r="A1173" t="s">
        <v>747</v>
      </c>
      <c r="C1173" t="s">
        <v>1939</v>
      </c>
      <c r="D1173">
        <v>283</v>
      </c>
      <c r="E1173">
        <v>80</v>
      </c>
      <c r="F1173">
        <v>611</v>
      </c>
      <c r="G1173">
        <v>576</v>
      </c>
      <c r="H1173" t="s">
        <v>6166</v>
      </c>
      <c r="I1173">
        <v>5000</v>
      </c>
      <c r="J1173">
        <v>84961</v>
      </c>
      <c r="K1173" t="s">
        <v>1313</v>
      </c>
      <c r="L1173" t="s">
        <v>502</v>
      </c>
      <c r="M1173" t="s">
        <v>6167</v>
      </c>
      <c r="N1173">
        <v>149414</v>
      </c>
      <c r="O1173">
        <v>6229</v>
      </c>
      <c r="P1173" t="s">
        <v>6168</v>
      </c>
      <c r="Q1173">
        <v>4</v>
      </c>
      <c r="R1173" t="s">
        <v>6169</v>
      </c>
      <c r="S1173" t="s">
        <v>6170</v>
      </c>
      <c r="T1173">
        <v>841</v>
      </c>
      <c r="U1173" t="s">
        <v>1946</v>
      </c>
      <c r="V1173" t="s">
        <v>892</v>
      </c>
      <c r="W1173" t="s">
        <v>39</v>
      </c>
      <c r="X1173">
        <v>31000000</v>
      </c>
      <c r="Y1173">
        <v>2002</v>
      </c>
      <c r="Z1173">
        <v>643</v>
      </c>
      <c r="AA1173">
        <v>7.9</v>
      </c>
      <c r="AB1173">
        <v>2.35</v>
      </c>
      <c r="AC1173">
        <v>0</v>
      </c>
    </row>
    <row r="1174" spans="1:29">
      <c r="A1174" t="s">
        <v>28</v>
      </c>
      <c r="C1174" t="s">
        <v>6171</v>
      </c>
      <c r="D1174">
        <v>127</v>
      </c>
      <c r="E1174">
        <v>91</v>
      </c>
      <c r="F1174">
        <v>30</v>
      </c>
      <c r="G1174">
        <v>497</v>
      </c>
      <c r="H1174" t="s">
        <v>6172</v>
      </c>
      <c r="I1174">
        <v>922</v>
      </c>
      <c r="J1174">
        <v>26404753</v>
      </c>
      <c r="K1174" t="s">
        <v>1533</v>
      </c>
      <c r="L1174" t="s">
        <v>6157</v>
      </c>
      <c r="M1174" t="s">
        <v>6173</v>
      </c>
      <c r="N1174">
        <v>34203</v>
      </c>
      <c r="O1174">
        <v>3301</v>
      </c>
      <c r="P1174" t="s">
        <v>3984</v>
      </c>
      <c r="Q1174">
        <v>1</v>
      </c>
      <c r="R1174" t="s">
        <v>6174</v>
      </c>
      <c r="S1174" t="s">
        <v>6175</v>
      </c>
      <c r="T1174">
        <v>169</v>
      </c>
      <c r="U1174" t="s">
        <v>37</v>
      </c>
      <c r="V1174" t="s">
        <v>38</v>
      </c>
      <c r="W1174" t="s">
        <v>39</v>
      </c>
      <c r="X1174">
        <v>40000000</v>
      </c>
      <c r="Y1174">
        <v>2012</v>
      </c>
      <c r="Z1174">
        <v>786</v>
      </c>
      <c r="AA1174">
        <v>5.3</v>
      </c>
      <c r="AB1174">
        <v>2.35</v>
      </c>
      <c r="AC1174">
        <v>19000</v>
      </c>
    </row>
    <row r="1175" spans="1:29">
      <c r="A1175" t="s">
        <v>28</v>
      </c>
      <c r="C1175" t="s">
        <v>6176</v>
      </c>
      <c r="D1175">
        <v>293</v>
      </c>
      <c r="E1175">
        <v>112</v>
      </c>
      <c r="F1175">
        <v>133</v>
      </c>
      <c r="G1175">
        <v>365</v>
      </c>
      <c r="H1175" t="s">
        <v>6177</v>
      </c>
      <c r="I1175">
        <v>11000</v>
      </c>
      <c r="J1175">
        <v>6105175</v>
      </c>
      <c r="K1175" t="s">
        <v>1671</v>
      </c>
      <c r="L1175" t="s">
        <v>80</v>
      </c>
      <c r="M1175" t="s">
        <v>6178</v>
      </c>
      <c r="N1175">
        <v>247020</v>
      </c>
      <c r="O1175">
        <v>12239</v>
      </c>
      <c r="P1175" t="s">
        <v>6179</v>
      </c>
      <c r="Q1175">
        <v>4</v>
      </c>
      <c r="R1175" t="s">
        <v>6180</v>
      </c>
      <c r="S1175" t="s">
        <v>6181</v>
      </c>
      <c r="T1175">
        <v>835</v>
      </c>
      <c r="U1175" t="s">
        <v>37</v>
      </c>
      <c r="V1175" t="s">
        <v>38</v>
      </c>
      <c r="W1175" t="s">
        <v>585</v>
      </c>
      <c r="X1175">
        <v>44000000</v>
      </c>
      <c r="Y1175">
        <v>2014</v>
      </c>
      <c r="Z1175">
        <v>392</v>
      </c>
      <c r="AA1175">
        <v>6.6</v>
      </c>
      <c r="AB1175">
        <v>2.35</v>
      </c>
      <c r="AC1175">
        <v>50000</v>
      </c>
    </row>
    <row r="1176" spans="1:29">
      <c r="A1176" t="s">
        <v>28</v>
      </c>
      <c r="C1176" t="s">
        <v>6182</v>
      </c>
      <c r="D1176">
        <v>95</v>
      </c>
      <c r="E1176">
        <v>100</v>
      </c>
      <c r="F1176">
        <v>19</v>
      </c>
      <c r="G1176">
        <v>433</v>
      </c>
      <c r="H1176" t="s">
        <v>6183</v>
      </c>
      <c r="I1176">
        <v>624</v>
      </c>
      <c r="J1176">
        <v>5664251</v>
      </c>
      <c r="K1176" t="s">
        <v>6184</v>
      </c>
      <c r="L1176" t="s">
        <v>4977</v>
      </c>
      <c r="M1176" t="s">
        <v>6185</v>
      </c>
      <c r="N1176">
        <v>22309</v>
      </c>
      <c r="O1176">
        <v>2056</v>
      </c>
      <c r="P1176" t="s">
        <v>6186</v>
      </c>
      <c r="Q1176">
        <v>1</v>
      </c>
      <c r="R1176" t="s">
        <v>6187</v>
      </c>
      <c r="S1176" t="s">
        <v>6188</v>
      </c>
      <c r="T1176">
        <v>102</v>
      </c>
      <c r="U1176" t="s">
        <v>37</v>
      </c>
      <c r="V1176" t="s">
        <v>179</v>
      </c>
      <c r="W1176" t="s">
        <v>585</v>
      </c>
      <c r="X1176">
        <v>45000000</v>
      </c>
      <c r="Y1176">
        <v>2010</v>
      </c>
      <c r="Z1176">
        <v>489</v>
      </c>
      <c r="AA1176">
        <v>6.3</v>
      </c>
      <c r="AB1176">
        <v>2.35</v>
      </c>
      <c r="AC1176">
        <v>0</v>
      </c>
    </row>
    <row r="1177" spans="1:29">
      <c r="A1177" t="s">
        <v>747</v>
      </c>
      <c r="D1177">
        <v>4</v>
      </c>
      <c r="E1177">
        <v>30</v>
      </c>
      <c r="G1177">
        <v>253</v>
      </c>
      <c r="H1177" t="s">
        <v>6189</v>
      </c>
      <c r="I1177">
        <v>870</v>
      </c>
      <c r="K1177" t="s">
        <v>6190</v>
      </c>
      <c r="L1177" t="s">
        <v>3315</v>
      </c>
      <c r="M1177" t="s">
        <v>6191</v>
      </c>
      <c r="N1177">
        <v>1558</v>
      </c>
      <c r="O1177">
        <v>1610</v>
      </c>
      <c r="P1177" t="s">
        <v>6192</v>
      </c>
      <c r="Q1177">
        <v>1</v>
      </c>
      <c r="R1177" t="s">
        <v>6193</v>
      </c>
      <c r="S1177" t="s">
        <v>6194</v>
      </c>
      <c r="T1177">
        <v>18</v>
      </c>
      <c r="U1177" t="s">
        <v>37</v>
      </c>
      <c r="V1177" t="s">
        <v>38</v>
      </c>
      <c r="W1177" t="s">
        <v>2749</v>
      </c>
      <c r="Z1177">
        <v>284</v>
      </c>
      <c r="AA1177">
        <v>7.5</v>
      </c>
      <c r="AB1177">
        <v>4</v>
      </c>
      <c r="AC1177">
        <v>455</v>
      </c>
    </row>
    <row r="1178" spans="1:29">
      <c r="A1178" t="s">
        <v>28</v>
      </c>
      <c r="C1178" t="s">
        <v>4176</v>
      </c>
      <c r="D1178">
        <v>213</v>
      </c>
      <c r="E1178">
        <v>105</v>
      </c>
      <c r="F1178">
        <v>0</v>
      </c>
      <c r="G1178">
        <v>52</v>
      </c>
      <c r="H1178" t="s">
        <v>6195</v>
      </c>
      <c r="I1178">
        <v>1000</v>
      </c>
      <c r="J1178">
        <v>1260917</v>
      </c>
      <c r="K1178" t="s">
        <v>1752</v>
      </c>
      <c r="L1178" t="s">
        <v>237</v>
      </c>
      <c r="M1178" t="s">
        <v>6196</v>
      </c>
      <c r="N1178">
        <v>24657</v>
      </c>
      <c r="O1178">
        <v>1342</v>
      </c>
      <c r="P1178" t="s">
        <v>4816</v>
      </c>
      <c r="Q1178">
        <v>4</v>
      </c>
      <c r="R1178" t="s">
        <v>6197</v>
      </c>
      <c r="S1178" t="s">
        <v>6198</v>
      </c>
      <c r="T1178">
        <v>71</v>
      </c>
      <c r="U1178" t="s">
        <v>1464</v>
      </c>
      <c r="V1178" t="s">
        <v>1465</v>
      </c>
      <c r="W1178" t="s">
        <v>585</v>
      </c>
      <c r="X1178">
        <v>27000000</v>
      </c>
      <c r="Y1178">
        <v>2009</v>
      </c>
      <c r="Z1178">
        <v>172</v>
      </c>
      <c r="AA1178">
        <v>7.2</v>
      </c>
      <c r="AB1178">
        <v>2.35</v>
      </c>
      <c r="AC1178">
        <v>0</v>
      </c>
    </row>
    <row r="1179" spans="1:29">
      <c r="A1179" t="s">
        <v>28</v>
      </c>
      <c r="C1179" t="s">
        <v>4914</v>
      </c>
      <c r="D1179">
        <v>119</v>
      </c>
      <c r="E1179">
        <v>110</v>
      </c>
      <c r="F1179">
        <v>161</v>
      </c>
      <c r="G1179">
        <v>196</v>
      </c>
      <c r="H1179" t="s">
        <v>704</v>
      </c>
      <c r="I1179">
        <v>1000</v>
      </c>
      <c r="J1179">
        <v>116724075</v>
      </c>
      <c r="K1179" t="s">
        <v>6199</v>
      </c>
      <c r="L1179" t="s">
        <v>1540</v>
      </c>
      <c r="M1179" t="s">
        <v>6200</v>
      </c>
      <c r="N1179">
        <v>187181</v>
      </c>
      <c r="O1179">
        <v>1954</v>
      </c>
      <c r="P1179" t="s">
        <v>6201</v>
      </c>
      <c r="Q1179">
        <v>0</v>
      </c>
      <c r="R1179" t="s">
        <v>6202</v>
      </c>
      <c r="S1179" t="s">
        <v>6203</v>
      </c>
      <c r="T1179">
        <v>564</v>
      </c>
      <c r="U1179" t="s">
        <v>37</v>
      </c>
      <c r="V1179" t="s">
        <v>38</v>
      </c>
      <c r="W1179" t="s">
        <v>585</v>
      </c>
      <c r="X1179">
        <v>41000000</v>
      </c>
      <c r="Y1179">
        <v>2002</v>
      </c>
      <c r="Z1179">
        <v>418</v>
      </c>
      <c r="AA1179">
        <v>7</v>
      </c>
      <c r="AB1179">
        <v>2.35</v>
      </c>
      <c r="AC1179">
        <v>0</v>
      </c>
    </row>
    <row r="1180" spans="1:29">
      <c r="A1180" t="s">
        <v>28</v>
      </c>
      <c r="C1180" t="s">
        <v>6204</v>
      </c>
      <c r="D1180">
        <v>9</v>
      </c>
      <c r="E1180">
        <v>101</v>
      </c>
      <c r="F1180">
        <v>326</v>
      </c>
      <c r="G1180">
        <v>6</v>
      </c>
      <c r="H1180" t="s">
        <v>6205</v>
      </c>
      <c r="I1180">
        <v>326</v>
      </c>
      <c r="K1180" t="s">
        <v>471</v>
      </c>
      <c r="L1180" t="s">
        <v>6204</v>
      </c>
      <c r="M1180" t="s">
        <v>6206</v>
      </c>
      <c r="N1180">
        <v>590</v>
      </c>
      <c r="O1180">
        <v>488</v>
      </c>
      <c r="P1180" t="s">
        <v>6207</v>
      </c>
      <c r="Q1180">
        <v>0</v>
      </c>
      <c r="R1180" t="s">
        <v>6208</v>
      </c>
      <c r="S1180" t="s">
        <v>6209</v>
      </c>
      <c r="T1180">
        <v>5</v>
      </c>
      <c r="U1180" t="s">
        <v>1464</v>
      </c>
      <c r="V1180" t="s">
        <v>1465</v>
      </c>
      <c r="Y1180">
        <v>2015</v>
      </c>
      <c r="Z1180">
        <v>152</v>
      </c>
      <c r="AA1180">
        <v>4.9000000000000004</v>
      </c>
      <c r="AC1180">
        <v>161</v>
      </c>
    </row>
    <row r="1181" spans="1:29">
      <c r="A1181" t="s">
        <v>28</v>
      </c>
      <c r="C1181" t="s">
        <v>5081</v>
      </c>
      <c r="D1181">
        <v>167</v>
      </c>
      <c r="E1181">
        <v>144</v>
      </c>
      <c r="F1181">
        <v>241</v>
      </c>
      <c r="G1181">
        <v>996</v>
      </c>
      <c r="H1181" t="s">
        <v>1816</v>
      </c>
      <c r="I1181">
        <v>13000</v>
      </c>
      <c r="J1181">
        <v>56083966</v>
      </c>
      <c r="K1181" t="s">
        <v>81</v>
      </c>
      <c r="L1181" t="s">
        <v>463</v>
      </c>
      <c r="M1181" t="s">
        <v>6210</v>
      </c>
      <c r="N1181">
        <v>137003</v>
      </c>
      <c r="O1181">
        <v>18761</v>
      </c>
      <c r="P1181" t="s">
        <v>6211</v>
      </c>
      <c r="Q1181">
        <v>1</v>
      </c>
      <c r="R1181" t="s">
        <v>6212</v>
      </c>
      <c r="S1181" t="s">
        <v>6213</v>
      </c>
      <c r="T1181">
        <v>658</v>
      </c>
      <c r="U1181" t="s">
        <v>37</v>
      </c>
      <c r="V1181" t="s">
        <v>38</v>
      </c>
      <c r="W1181" t="s">
        <v>39</v>
      </c>
      <c r="X1181">
        <v>65000000</v>
      </c>
      <c r="Y1181">
        <v>2001</v>
      </c>
      <c r="Z1181">
        <v>3000</v>
      </c>
      <c r="AA1181">
        <v>6.9</v>
      </c>
      <c r="AB1181">
        <v>2.35</v>
      </c>
      <c r="AC1181">
        <v>0</v>
      </c>
    </row>
    <row r="1182" spans="1:29">
      <c r="A1182" t="s">
        <v>28</v>
      </c>
      <c r="C1182" t="s">
        <v>6214</v>
      </c>
      <c r="D1182">
        <v>98</v>
      </c>
      <c r="E1182">
        <v>108</v>
      </c>
      <c r="F1182">
        <v>4</v>
      </c>
      <c r="G1182">
        <v>96</v>
      </c>
      <c r="H1182" t="s">
        <v>6215</v>
      </c>
      <c r="I1182">
        <v>687</v>
      </c>
      <c r="J1182">
        <v>22108977</v>
      </c>
      <c r="K1182" t="s">
        <v>1258</v>
      </c>
      <c r="L1182" t="s">
        <v>6216</v>
      </c>
      <c r="M1182" t="s">
        <v>6217</v>
      </c>
      <c r="N1182">
        <v>29861</v>
      </c>
      <c r="O1182">
        <v>1134</v>
      </c>
      <c r="P1182" t="s">
        <v>6218</v>
      </c>
      <c r="Q1182">
        <v>1</v>
      </c>
      <c r="R1182" t="s">
        <v>6219</v>
      </c>
      <c r="S1182" t="s">
        <v>6220</v>
      </c>
      <c r="T1182">
        <v>132</v>
      </c>
      <c r="U1182" t="s">
        <v>37</v>
      </c>
      <c r="V1182" t="s">
        <v>3859</v>
      </c>
      <c r="W1182" t="s">
        <v>39</v>
      </c>
      <c r="X1182">
        <v>41000000</v>
      </c>
      <c r="Y1182">
        <v>2003</v>
      </c>
      <c r="Z1182">
        <v>312</v>
      </c>
      <c r="AA1182">
        <v>5.2</v>
      </c>
      <c r="AB1182">
        <v>2.35</v>
      </c>
      <c r="AC1182">
        <v>505</v>
      </c>
    </row>
    <row r="1183" spans="1:29">
      <c r="A1183" t="s">
        <v>28</v>
      </c>
      <c r="C1183" t="s">
        <v>912</v>
      </c>
      <c r="D1183">
        <v>234</v>
      </c>
      <c r="E1183">
        <v>107</v>
      </c>
      <c r="F1183">
        <v>0</v>
      </c>
      <c r="G1183">
        <v>766</v>
      </c>
      <c r="H1183" t="s">
        <v>2189</v>
      </c>
      <c r="I1183">
        <v>13000</v>
      </c>
      <c r="J1183">
        <v>293501675</v>
      </c>
      <c r="K1183" t="s">
        <v>1924</v>
      </c>
      <c r="L1183" t="s">
        <v>977</v>
      </c>
      <c r="M1183" t="s">
        <v>6221</v>
      </c>
      <c r="N1183">
        <v>704766</v>
      </c>
      <c r="O1183">
        <v>17540</v>
      </c>
      <c r="P1183" t="s">
        <v>2019</v>
      </c>
      <c r="Q1183">
        <v>0</v>
      </c>
      <c r="R1183" t="s">
        <v>6222</v>
      </c>
      <c r="S1183" t="s">
        <v>6223</v>
      </c>
      <c r="T1183">
        <v>2073</v>
      </c>
      <c r="U1183" t="s">
        <v>37</v>
      </c>
      <c r="V1183" t="s">
        <v>38</v>
      </c>
      <c r="W1183" t="s">
        <v>39</v>
      </c>
      <c r="X1183">
        <v>40000000</v>
      </c>
      <c r="Y1183">
        <v>1999</v>
      </c>
      <c r="Z1183">
        <v>3000</v>
      </c>
      <c r="AA1183">
        <v>8.1</v>
      </c>
      <c r="AB1183">
        <v>1.85</v>
      </c>
      <c r="AC1183">
        <v>14000</v>
      </c>
    </row>
    <row r="1184" spans="1:29">
      <c r="A1184" t="s">
        <v>28</v>
      </c>
      <c r="C1184" t="s">
        <v>6224</v>
      </c>
      <c r="D1184">
        <v>258</v>
      </c>
      <c r="E1184">
        <v>102</v>
      </c>
      <c r="F1184">
        <v>20</v>
      </c>
      <c r="G1184">
        <v>54</v>
      </c>
      <c r="H1184" t="s">
        <v>6225</v>
      </c>
      <c r="I1184">
        <v>107</v>
      </c>
      <c r="J1184">
        <v>18600911</v>
      </c>
      <c r="K1184" t="s">
        <v>334</v>
      </c>
      <c r="L1184" t="s">
        <v>5886</v>
      </c>
      <c r="M1184" t="s">
        <v>6226</v>
      </c>
      <c r="N1184">
        <v>125198</v>
      </c>
      <c r="O1184">
        <v>362</v>
      </c>
      <c r="P1184" t="s">
        <v>6227</v>
      </c>
      <c r="Q1184">
        <v>6</v>
      </c>
      <c r="R1184" t="s">
        <v>6228</v>
      </c>
      <c r="S1184" t="s">
        <v>6229</v>
      </c>
      <c r="T1184">
        <v>153</v>
      </c>
      <c r="U1184" t="s">
        <v>37</v>
      </c>
      <c r="V1184" t="s">
        <v>38</v>
      </c>
      <c r="W1184" t="s">
        <v>39</v>
      </c>
      <c r="X1184">
        <v>42000000</v>
      </c>
      <c r="Y1184">
        <v>2012</v>
      </c>
      <c r="Z1184">
        <v>81</v>
      </c>
      <c r="AA1184">
        <v>6.6</v>
      </c>
      <c r="AB1184">
        <v>2.35</v>
      </c>
      <c r="AC1184">
        <v>11000</v>
      </c>
    </row>
    <row r="1185" spans="1:29">
      <c r="A1185" t="s">
        <v>28</v>
      </c>
      <c r="C1185" t="s">
        <v>3930</v>
      </c>
      <c r="D1185">
        <v>108</v>
      </c>
      <c r="E1185">
        <v>100</v>
      </c>
      <c r="F1185">
        <v>64</v>
      </c>
      <c r="G1185">
        <v>296</v>
      </c>
      <c r="H1185" t="s">
        <v>3236</v>
      </c>
      <c r="I1185">
        <v>734</v>
      </c>
      <c r="J1185">
        <v>7204138</v>
      </c>
      <c r="K1185" t="s">
        <v>1671</v>
      </c>
      <c r="L1185" t="s">
        <v>5840</v>
      </c>
      <c r="M1185" t="s">
        <v>6230</v>
      </c>
      <c r="N1185">
        <v>34809</v>
      </c>
      <c r="O1185">
        <v>2085</v>
      </c>
      <c r="P1185" t="s">
        <v>6231</v>
      </c>
      <c r="Q1185">
        <v>0</v>
      </c>
      <c r="R1185" t="s">
        <v>6232</v>
      </c>
      <c r="S1185" t="s">
        <v>6233</v>
      </c>
      <c r="T1185">
        <v>125</v>
      </c>
      <c r="U1185" t="s">
        <v>37</v>
      </c>
      <c r="V1185" t="s">
        <v>38</v>
      </c>
      <c r="W1185" t="s">
        <v>95</v>
      </c>
      <c r="X1185">
        <v>41000000</v>
      </c>
      <c r="Y1185">
        <v>2011</v>
      </c>
      <c r="Z1185">
        <v>574</v>
      </c>
      <c r="AA1185">
        <v>6.2</v>
      </c>
      <c r="AB1185">
        <v>2.35</v>
      </c>
      <c r="AC1185">
        <v>11000</v>
      </c>
    </row>
    <row r="1186" spans="1:29">
      <c r="A1186" t="s">
        <v>28</v>
      </c>
      <c r="C1186" t="s">
        <v>6234</v>
      </c>
      <c r="D1186">
        <v>81</v>
      </c>
      <c r="E1186">
        <v>126</v>
      </c>
      <c r="F1186">
        <v>80</v>
      </c>
      <c r="G1186">
        <v>225</v>
      </c>
      <c r="H1186" t="s">
        <v>6235</v>
      </c>
      <c r="I1186">
        <v>668</v>
      </c>
      <c r="J1186">
        <v>90800000</v>
      </c>
      <c r="K1186" t="s">
        <v>6236</v>
      </c>
      <c r="L1186" t="s">
        <v>6021</v>
      </c>
      <c r="M1186" t="s">
        <v>6237</v>
      </c>
      <c r="N1186">
        <v>126907</v>
      </c>
      <c r="O1186">
        <v>2004</v>
      </c>
      <c r="P1186" t="s">
        <v>6238</v>
      </c>
      <c r="Q1186">
        <v>0</v>
      </c>
      <c r="R1186" t="s">
        <v>6239</v>
      </c>
      <c r="S1186" t="s">
        <v>6240</v>
      </c>
      <c r="T1186">
        <v>235</v>
      </c>
      <c r="U1186" t="s">
        <v>37</v>
      </c>
      <c r="V1186" t="s">
        <v>38</v>
      </c>
      <c r="W1186" t="s">
        <v>95</v>
      </c>
      <c r="X1186">
        <v>8000000</v>
      </c>
      <c r="Y1186">
        <v>1984</v>
      </c>
      <c r="Z1186">
        <v>641</v>
      </c>
      <c r="AA1186">
        <v>7.2</v>
      </c>
      <c r="AB1186">
        <v>1.85</v>
      </c>
      <c r="AC1186">
        <v>0</v>
      </c>
    </row>
    <row r="1187" spans="1:29">
      <c r="A1187" t="s">
        <v>28</v>
      </c>
      <c r="C1187" t="s">
        <v>4166</v>
      </c>
      <c r="D1187">
        <v>538</v>
      </c>
      <c r="E1187">
        <v>138</v>
      </c>
      <c r="F1187">
        <v>737</v>
      </c>
      <c r="G1187">
        <v>14000</v>
      </c>
      <c r="H1187" t="s">
        <v>58</v>
      </c>
      <c r="I1187">
        <v>34000</v>
      </c>
      <c r="J1187">
        <v>150117807</v>
      </c>
      <c r="K1187" t="s">
        <v>1935</v>
      </c>
      <c r="L1187" t="s">
        <v>347</v>
      </c>
      <c r="M1187" t="s">
        <v>6241</v>
      </c>
      <c r="N1187">
        <v>358416</v>
      </c>
      <c r="O1187">
        <v>83012</v>
      </c>
      <c r="P1187" t="s">
        <v>654</v>
      </c>
      <c r="Q1187">
        <v>5</v>
      </c>
      <c r="R1187" t="s">
        <v>6242</v>
      </c>
      <c r="S1187" t="s">
        <v>6243</v>
      </c>
      <c r="T1187">
        <v>751</v>
      </c>
      <c r="U1187" t="s">
        <v>37</v>
      </c>
      <c r="V1187" t="s">
        <v>38</v>
      </c>
      <c r="W1187" t="s">
        <v>585</v>
      </c>
      <c r="X1187">
        <v>40000000</v>
      </c>
      <c r="Y1187">
        <v>2013</v>
      </c>
      <c r="Z1187">
        <v>23000</v>
      </c>
      <c r="AA1187">
        <v>7.3</v>
      </c>
      <c r="AB1187">
        <v>2.35</v>
      </c>
      <c r="AC1187">
        <v>63000</v>
      </c>
    </row>
    <row r="1188" spans="1:29">
      <c r="A1188" t="s">
        <v>28</v>
      </c>
      <c r="C1188" t="s">
        <v>6244</v>
      </c>
      <c r="D1188">
        <v>224</v>
      </c>
      <c r="E1188">
        <v>108</v>
      </c>
      <c r="F1188">
        <v>98</v>
      </c>
      <c r="G1188">
        <v>723</v>
      </c>
      <c r="H1188" t="s">
        <v>4236</v>
      </c>
      <c r="I1188">
        <v>16000</v>
      </c>
      <c r="J1188">
        <v>163947053</v>
      </c>
      <c r="K1188" t="s">
        <v>1415</v>
      </c>
      <c r="L1188" t="s">
        <v>315</v>
      </c>
      <c r="M1188" t="s">
        <v>6245</v>
      </c>
      <c r="N1188">
        <v>227824</v>
      </c>
      <c r="O1188">
        <v>18656</v>
      </c>
      <c r="P1188" t="s">
        <v>2059</v>
      </c>
      <c r="Q1188">
        <v>1</v>
      </c>
      <c r="R1188" t="s">
        <v>6246</v>
      </c>
      <c r="S1188" t="s">
        <v>6247</v>
      </c>
      <c r="T1188">
        <v>273</v>
      </c>
      <c r="U1188" t="s">
        <v>37</v>
      </c>
      <c r="V1188" t="s">
        <v>38</v>
      </c>
      <c r="W1188" t="s">
        <v>39</v>
      </c>
      <c r="X1188">
        <v>40000000</v>
      </c>
      <c r="Y1188">
        <v>2009</v>
      </c>
      <c r="Z1188">
        <v>896</v>
      </c>
      <c r="AA1188">
        <v>6.7</v>
      </c>
      <c r="AB1188">
        <v>2.35</v>
      </c>
      <c r="AC1188">
        <v>10000</v>
      </c>
    </row>
    <row r="1189" spans="1:29">
      <c r="A1189" t="s">
        <v>28</v>
      </c>
      <c r="C1189" t="s">
        <v>6248</v>
      </c>
      <c r="D1189">
        <v>129</v>
      </c>
      <c r="E1189">
        <v>105</v>
      </c>
      <c r="F1189">
        <v>78</v>
      </c>
      <c r="G1189">
        <v>298</v>
      </c>
      <c r="H1189" t="s">
        <v>6249</v>
      </c>
      <c r="I1189">
        <v>984</v>
      </c>
      <c r="J1189">
        <v>116735231</v>
      </c>
      <c r="K1189" t="s">
        <v>2215</v>
      </c>
      <c r="L1189" t="s">
        <v>352</v>
      </c>
      <c r="M1189" t="s">
        <v>6250</v>
      </c>
      <c r="N1189">
        <v>56646</v>
      </c>
      <c r="O1189">
        <v>2129</v>
      </c>
      <c r="P1189" t="s">
        <v>6251</v>
      </c>
      <c r="Q1189">
        <v>0</v>
      </c>
      <c r="R1189" t="s">
        <v>6252</v>
      </c>
      <c r="S1189" t="s">
        <v>6253</v>
      </c>
      <c r="T1189">
        <v>336</v>
      </c>
      <c r="U1189" t="s">
        <v>37</v>
      </c>
      <c r="V1189" t="s">
        <v>38</v>
      </c>
      <c r="W1189" t="s">
        <v>585</v>
      </c>
      <c r="X1189">
        <v>70000000</v>
      </c>
      <c r="Y1189">
        <v>1999</v>
      </c>
      <c r="Z1189">
        <v>489</v>
      </c>
      <c r="AA1189">
        <v>6.4</v>
      </c>
      <c r="AB1189">
        <v>2.35</v>
      </c>
      <c r="AC1189">
        <v>0</v>
      </c>
    </row>
    <row r="1190" spans="1:29">
      <c r="A1190" t="s">
        <v>28</v>
      </c>
      <c r="C1190" t="s">
        <v>435</v>
      </c>
      <c r="D1190">
        <v>125</v>
      </c>
      <c r="E1190">
        <v>108</v>
      </c>
      <c r="F1190">
        <v>0</v>
      </c>
      <c r="G1190">
        <v>690</v>
      </c>
      <c r="H1190" t="s">
        <v>6254</v>
      </c>
      <c r="I1190">
        <v>1000</v>
      </c>
      <c r="J1190">
        <v>118500000</v>
      </c>
      <c r="K1190" t="s">
        <v>1875</v>
      </c>
      <c r="L1190" t="s">
        <v>3756</v>
      </c>
      <c r="M1190" t="s">
        <v>6255</v>
      </c>
      <c r="N1190">
        <v>340085</v>
      </c>
      <c r="O1190">
        <v>3660</v>
      </c>
      <c r="P1190" t="s">
        <v>6256</v>
      </c>
      <c r="Q1190">
        <v>0</v>
      </c>
      <c r="R1190" t="s">
        <v>6257</v>
      </c>
      <c r="S1190" t="s">
        <v>6258</v>
      </c>
      <c r="T1190">
        <v>327</v>
      </c>
      <c r="U1190" t="s">
        <v>37</v>
      </c>
      <c r="V1190" t="s">
        <v>38</v>
      </c>
      <c r="W1190" t="s">
        <v>95</v>
      </c>
      <c r="X1190">
        <v>40000000</v>
      </c>
      <c r="Y1190">
        <v>1989</v>
      </c>
      <c r="Z1190">
        <v>869</v>
      </c>
      <c r="AA1190">
        <v>7.8</v>
      </c>
      <c r="AB1190">
        <v>1.85</v>
      </c>
      <c r="AC1190">
        <v>12000</v>
      </c>
    </row>
    <row r="1191" spans="1:29">
      <c r="A1191" t="s">
        <v>28</v>
      </c>
      <c r="C1191" t="s">
        <v>1971</v>
      </c>
      <c r="D1191">
        <v>433</v>
      </c>
      <c r="E1191">
        <v>89</v>
      </c>
      <c r="F1191">
        <v>0</v>
      </c>
      <c r="G1191">
        <v>903</v>
      </c>
      <c r="H1191" t="s">
        <v>466</v>
      </c>
      <c r="I1191">
        <v>19000</v>
      </c>
      <c r="J1191">
        <v>126546825</v>
      </c>
      <c r="K1191" t="s">
        <v>2813</v>
      </c>
      <c r="L1191" t="s">
        <v>100</v>
      </c>
      <c r="M1191" t="s">
        <v>6259</v>
      </c>
      <c r="N1191">
        <v>327367</v>
      </c>
      <c r="O1191">
        <v>32325</v>
      </c>
      <c r="P1191" t="s">
        <v>5189</v>
      </c>
      <c r="Q1191">
        <v>0</v>
      </c>
      <c r="R1191" t="s">
        <v>6260</v>
      </c>
      <c r="S1191" t="s">
        <v>6261</v>
      </c>
      <c r="T1191">
        <v>918</v>
      </c>
      <c r="U1191" t="s">
        <v>37</v>
      </c>
      <c r="V1191" t="s">
        <v>1465</v>
      </c>
      <c r="W1191" t="s">
        <v>585</v>
      </c>
      <c r="X1191">
        <v>40000000</v>
      </c>
      <c r="Y1191">
        <v>2014</v>
      </c>
      <c r="Z1191">
        <v>11000</v>
      </c>
      <c r="AA1191">
        <v>6.4</v>
      </c>
      <c r="AB1191">
        <v>2.35</v>
      </c>
      <c r="AC1191">
        <v>83000</v>
      </c>
    </row>
    <row r="1192" spans="1:29">
      <c r="A1192" t="s">
        <v>28</v>
      </c>
      <c r="C1192" t="s">
        <v>6262</v>
      </c>
      <c r="D1192">
        <v>362</v>
      </c>
      <c r="E1192">
        <v>129</v>
      </c>
      <c r="F1192">
        <v>456</v>
      </c>
      <c r="G1192">
        <v>716</v>
      </c>
      <c r="H1192" t="s">
        <v>5698</v>
      </c>
      <c r="I1192">
        <v>1000</v>
      </c>
      <c r="J1192">
        <v>166147885</v>
      </c>
      <c r="K1192" t="s">
        <v>214</v>
      </c>
      <c r="L1192" t="s">
        <v>1403</v>
      </c>
      <c r="M1192" t="s">
        <v>6263</v>
      </c>
      <c r="N1192">
        <v>220020</v>
      </c>
      <c r="O1192">
        <v>4585</v>
      </c>
      <c r="P1192" t="s">
        <v>729</v>
      </c>
      <c r="Q1192">
        <v>0</v>
      </c>
      <c r="R1192" t="s">
        <v>6264</v>
      </c>
      <c r="S1192" t="s">
        <v>6265</v>
      </c>
      <c r="T1192">
        <v>1360</v>
      </c>
      <c r="U1192" t="s">
        <v>37</v>
      </c>
      <c r="V1192" t="s">
        <v>38</v>
      </c>
      <c r="W1192" t="s">
        <v>585</v>
      </c>
      <c r="X1192">
        <v>40000000</v>
      </c>
      <c r="Y1192">
        <v>2015</v>
      </c>
      <c r="Z1192">
        <v>935</v>
      </c>
      <c r="AA1192">
        <v>4.0999999999999996</v>
      </c>
      <c r="AB1192">
        <v>2.35</v>
      </c>
      <c r="AC1192">
        <v>101000</v>
      </c>
    </row>
    <row r="1193" spans="1:29">
      <c r="A1193" t="s">
        <v>28</v>
      </c>
      <c r="C1193" t="s">
        <v>4903</v>
      </c>
      <c r="D1193">
        <v>93</v>
      </c>
      <c r="E1193">
        <v>84</v>
      </c>
      <c r="F1193">
        <v>0</v>
      </c>
      <c r="G1193">
        <v>2000</v>
      </c>
      <c r="H1193" t="s">
        <v>493</v>
      </c>
      <c r="I1193">
        <v>13000</v>
      </c>
      <c r="J1193">
        <v>111760631</v>
      </c>
      <c r="K1193" t="s">
        <v>3036</v>
      </c>
      <c r="L1193" t="s">
        <v>1784</v>
      </c>
      <c r="M1193" t="s">
        <v>6266</v>
      </c>
      <c r="N1193">
        <v>40227</v>
      </c>
      <c r="O1193">
        <v>22935</v>
      </c>
      <c r="P1193" t="s">
        <v>5902</v>
      </c>
      <c r="Q1193">
        <v>3</v>
      </c>
      <c r="R1193" t="s">
        <v>6267</v>
      </c>
      <c r="S1193" t="s">
        <v>6268</v>
      </c>
      <c r="T1193">
        <v>188</v>
      </c>
      <c r="U1193" t="s">
        <v>37</v>
      </c>
      <c r="V1193" t="s">
        <v>38</v>
      </c>
      <c r="W1193" t="s">
        <v>95</v>
      </c>
      <c r="X1193">
        <v>38000000</v>
      </c>
      <c r="Y1193">
        <v>2003</v>
      </c>
      <c r="Z1193">
        <v>4000</v>
      </c>
      <c r="AA1193">
        <v>4.0999999999999996</v>
      </c>
      <c r="AB1193">
        <v>1.85</v>
      </c>
      <c r="AC1193">
        <v>681</v>
      </c>
    </row>
    <row r="1194" spans="1:29">
      <c r="A1194" t="s">
        <v>28</v>
      </c>
      <c r="C1194" t="s">
        <v>1324</v>
      </c>
      <c r="D1194">
        <v>71</v>
      </c>
      <c r="E1194">
        <v>149</v>
      </c>
      <c r="F1194">
        <v>541</v>
      </c>
      <c r="G1194">
        <v>1000</v>
      </c>
      <c r="H1194" t="s">
        <v>660</v>
      </c>
      <c r="I1194">
        <v>18000</v>
      </c>
      <c r="J1194">
        <v>108706165</v>
      </c>
      <c r="K1194" t="s">
        <v>2125</v>
      </c>
      <c r="L1194" t="s">
        <v>120</v>
      </c>
      <c r="M1194" t="s">
        <v>6269</v>
      </c>
      <c r="N1194">
        <v>99558</v>
      </c>
      <c r="O1194">
        <v>31349</v>
      </c>
      <c r="P1194" t="s">
        <v>430</v>
      </c>
      <c r="Q1194">
        <v>3</v>
      </c>
      <c r="R1194" t="s">
        <v>6270</v>
      </c>
      <c r="S1194" t="s">
        <v>6271</v>
      </c>
      <c r="T1194">
        <v>236</v>
      </c>
      <c r="U1194" t="s">
        <v>37</v>
      </c>
      <c r="V1194" t="s">
        <v>38</v>
      </c>
      <c r="W1194" t="s">
        <v>585</v>
      </c>
      <c r="X1194">
        <v>40000000</v>
      </c>
      <c r="Y1194">
        <v>1996</v>
      </c>
      <c r="Z1194">
        <v>11000</v>
      </c>
      <c r="AA1194">
        <v>7.4</v>
      </c>
      <c r="AB1194">
        <v>2.35</v>
      </c>
      <c r="AC1194">
        <v>0</v>
      </c>
    </row>
    <row r="1195" spans="1:29">
      <c r="A1195" t="s">
        <v>28</v>
      </c>
      <c r="C1195" t="s">
        <v>809</v>
      </c>
      <c r="D1195">
        <v>104</v>
      </c>
      <c r="E1195">
        <v>94</v>
      </c>
      <c r="F1195">
        <v>189</v>
      </c>
      <c r="G1195">
        <v>597</v>
      </c>
      <c r="H1195" t="s">
        <v>4018</v>
      </c>
      <c r="I1195">
        <v>3000</v>
      </c>
      <c r="J1195">
        <v>138614544</v>
      </c>
      <c r="K1195" t="s">
        <v>3057</v>
      </c>
      <c r="L1195" t="s">
        <v>4016</v>
      </c>
      <c r="M1195" t="s">
        <v>6272</v>
      </c>
      <c r="N1195">
        <v>75152</v>
      </c>
      <c r="O1195">
        <v>7014</v>
      </c>
      <c r="P1195" t="s">
        <v>5011</v>
      </c>
      <c r="Q1195">
        <v>15</v>
      </c>
      <c r="R1195" t="s">
        <v>6273</v>
      </c>
      <c r="S1195" t="s">
        <v>6274</v>
      </c>
      <c r="T1195">
        <v>288</v>
      </c>
      <c r="U1195" t="s">
        <v>37</v>
      </c>
      <c r="V1195" t="s">
        <v>38</v>
      </c>
      <c r="W1195" t="s">
        <v>95</v>
      </c>
      <c r="X1195">
        <v>40000000</v>
      </c>
      <c r="Y1195">
        <v>2003</v>
      </c>
      <c r="Z1195">
        <v>2000</v>
      </c>
      <c r="AA1195">
        <v>5.8</v>
      </c>
      <c r="AB1195">
        <v>1.85</v>
      </c>
      <c r="AC1195">
        <v>0</v>
      </c>
    </row>
    <row r="1196" spans="1:29">
      <c r="A1196" t="s">
        <v>28</v>
      </c>
      <c r="C1196" t="s">
        <v>225</v>
      </c>
      <c r="D1196">
        <v>319</v>
      </c>
      <c r="E1196">
        <v>121</v>
      </c>
      <c r="F1196">
        <v>532</v>
      </c>
      <c r="G1196">
        <v>127</v>
      </c>
      <c r="H1196" t="s">
        <v>6275</v>
      </c>
      <c r="I1196">
        <v>480</v>
      </c>
      <c r="J1196">
        <v>125069696</v>
      </c>
      <c r="K1196" t="s">
        <v>6276</v>
      </c>
      <c r="L1196" t="s">
        <v>6277</v>
      </c>
      <c r="M1196" t="s">
        <v>6278</v>
      </c>
      <c r="N1196">
        <v>203963</v>
      </c>
      <c r="O1196">
        <v>1261</v>
      </c>
      <c r="P1196" t="s">
        <v>6279</v>
      </c>
      <c r="Q1196">
        <v>0</v>
      </c>
      <c r="R1196" t="s">
        <v>6280</v>
      </c>
      <c r="S1196" t="s">
        <v>6281</v>
      </c>
      <c r="T1196">
        <v>420</v>
      </c>
      <c r="U1196" t="s">
        <v>37</v>
      </c>
      <c r="V1196" t="s">
        <v>38</v>
      </c>
      <c r="W1196" t="s">
        <v>585</v>
      </c>
      <c r="X1196">
        <v>40000000</v>
      </c>
      <c r="Y1196">
        <v>2013</v>
      </c>
      <c r="Z1196">
        <v>449</v>
      </c>
      <c r="AA1196">
        <v>7.6</v>
      </c>
      <c r="AB1196">
        <v>2.35</v>
      </c>
      <c r="AC1196">
        <v>58000</v>
      </c>
    </row>
    <row r="1197" spans="1:29">
      <c r="A1197" t="s">
        <v>747</v>
      </c>
      <c r="C1197" t="s">
        <v>5624</v>
      </c>
      <c r="D1197">
        <v>41</v>
      </c>
      <c r="E1197">
        <v>128</v>
      </c>
      <c r="F1197">
        <v>545</v>
      </c>
      <c r="G1197">
        <v>251</v>
      </c>
      <c r="H1197" t="s">
        <v>6282</v>
      </c>
      <c r="I1197">
        <v>15000</v>
      </c>
      <c r="J1197">
        <v>107458785</v>
      </c>
      <c r="K1197" t="s">
        <v>6283</v>
      </c>
      <c r="L1197" t="s">
        <v>322</v>
      </c>
      <c r="M1197" t="s">
        <v>6284</v>
      </c>
      <c r="N1197">
        <v>71754</v>
      </c>
      <c r="O1197">
        <v>16751</v>
      </c>
      <c r="P1197" t="s">
        <v>6285</v>
      </c>
      <c r="Q1197">
        <v>3</v>
      </c>
      <c r="R1197" t="s">
        <v>6286</v>
      </c>
      <c r="S1197" t="s">
        <v>6287</v>
      </c>
      <c r="T1197">
        <v>166</v>
      </c>
      <c r="U1197" t="s">
        <v>37</v>
      </c>
      <c r="V1197" t="s">
        <v>38</v>
      </c>
      <c r="W1197" t="s">
        <v>95</v>
      </c>
      <c r="X1197">
        <v>40000000</v>
      </c>
      <c r="Y1197">
        <v>1992</v>
      </c>
      <c r="Z1197">
        <v>923</v>
      </c>
      <c r="AA1197">
        <v>7.2</v>
      </c>
      <c r="AB1197">
        <v>2.35</v>
      </c>
      <c r="AC1197">
        <v>0</v>
      </c>
    </row>
    <row r="1198" spans="1:29">
      <c r="A1198" t="s">
        <v>28</v>
      </c>
      <c r="C1198" t="s">
        <v>332</v>
      </c>
      <c r="D1198">
        <v>300</v>
      </c>
      <c r="E1198">
        <v>134</v>
      </c>
      <c r="F1198">
        <v>0</v>
      </c>
      <c r="G1198">
        <v>336</v>
      </c>
      <c r="H1198" t="s">
        <v>3799</v>
      </c>
      <c r="I1198">
        <v>1000</v>
      </c>
      <c r="J1198">
        <v>102310175</v>
      </c>
      <c r="K1198" t="s">
        <v>3030</v>
      </c>
      <c r="L1198" t="s">
        <v>6288</v>
      </c>
      <c r="M1198" t="s">
        <v>6289</v>
      </c>
      <c r="N1198">
        <v>64989</v>
      </c>
      <c r="O1198">
        <v>2676</v>
      </c>
      <c r="P1198" t="s">
        <v>508</v>
      </c>
      <c r="Q1198">
        <v>0</v>
      </c>
      <c r="R1198" t="s">
        <v>6290</v>
      </c>
      <c r="S1198" t="s">
        <v>6291</v>
      </c>
      <c r="T1198">
        <v>279</v>
      </c>
      <c r="U1198" t="s">
        <v>37</v>
      </c>
      <c r="V1198" t="s">
        <v>38</v>
      </c>
      <c r="W1198" t="s">
        <v>585</v>
      </c>
      <c r="X1198">
        <v>40000000</v>
      </c>
      <c r="Y1198">
        <v>2016</v>
      </c>
      <c r="Z1198">
        <v>575</v>
      </c>
      <c r="AA1198">
        <v>7.8</v>
      </c>
      <c r="AB1198">
        <v>2.35</v>
      </c>
      <c r="AC1198">
        <v>40000</v>
      </c>
    </row>
    <row r="1199" spans="1:29">
      <c r="A1199" t="s">
        <v>28</v>
      </c>
      <c r="C1199" t="s">
        <v>685</v>
      </c>
      <c r="D1199">
        <v>556</v>
      </c>
      <c r="E1199">
        <v>120</v>
      </c>
      <c r="F1199">
        <v>21000</v>
      </c>
      <c r="G1199">
        <v>81</v>
      </c>
      <c r="H1199" t="s">
        <v>6292</v>
      </c>
      <c r="I1199">
        <v>10000</v>
      </c>
      <c r="J1199">
        <v>96917897</v>
      </c>
      <c r="K1199" t="s">
        <v>1544</v>
      </c>
      <c r="L1199" t="s">
        <v>181</v>
      </c>
      <c r="M1199" t="s">
        <v>6293</v>
      </c>
      <c r="N1199">
        <v>479453</v>
      </c>
      <c r="O1199">
        <v>10555</v>
      </c>
      <c r="P1199" t="s">
        <v>6294</v>
      </c>
      <c r="Q1199">
        <v>0</v>
      </c>
      <c r="R1199" t="s">
        <v>6295</v>
      </c>
      <c r="S1199" t="s">
        <v>6296</v>
      </c>
      <c r="T1199">
        <v>696</v>
      </c>
      <c r="U1199" t="s">
        <v>37</v>
      </c>
      <c r="V1199" t="s">
        <v>38</v>
      </c>
      <c r="W1199" t="s">
        <v>39</v>
      </c>
      <c r="X1199">
        <v>40000000</v>
      </c>
      <c r="Y1199">
        <v>2010</v>
      </c>
      <c r="Z1199">
        <v>349</v>
      </c>
      <c r="AA1199">
        <v>7.7</v>
      </c>
      <c r="AB1199">
        <v>2.35</v>
      </c>
      <c r="AC1199">
        <v>74000</v>
      </c>
    </row>
    <row r="1200" spans="1:29">
      <c r="A1200" t="s">
        <v>28</v>
      </c>
      <c r="C1200" t="s">
        <v>6297</v>
      </c>
      <c r="D1200">
        <v>161</v>
      </c>
      <c r="E1200">
        <v>129</v>
      </c>
      <c r="F1200">
        <v>42</v>
      </c>
      <c r="G1200">
        <v>49</v>
      </c>
      <c r="H1200" t="s">
        <v>6298</v>
      </c>
      <c r="I1200">
        <v>97</v>
      </c>
      <c r="J1200">
        <v>93952276</v>
      </c>
      <c r="K1200" t="s">
        <v>1415</v>
      </c>
      <c r="L1200" t="s">
        <v>6299</v>
      </c>
      <c r="M1200" t="s">
        <v>6300</v>
      </c>
      <c r="N1200">
        <v>132048</v>
      </c>
      <c r="O1200">
        <v>318</v>
      </c>
      <c r="P1200" t="s">
        <v>6301</v>
      </c>
      <c r="Q1200">
        <v>7</v>
      </c>
      <c r="R1200" t="s">
        <v>6302</v>
      </c>
      <c r="S1200" t="s">
        <v>6303</v>
      </c>
      <c r="T1200">
        <v>203</v>
      </c>
      <c r="U1200" t="s">
        <v>37</v>
      </c>
      <c r="V1200" t="s">
        <v>38</v>
      </c>
      <c r="W1200" t="s">
        <v>39</v>
      </c>
      <c r="X1200">
        <v>40000000</v>
      </c>
      <c r="Y1200">
        <v>2009</v>
      </c>
      <c r="Z1200">
        <v>50</v>
      </c>
      <c r="AA1200">
        <v>6.4</v>
      </c>
      <c r="AB1200">
        <v>2.35</v>
      </c>
      <c r="AC1200">
        <v>12000</v>
      </c>
    </row>
    <row r="1201" spans="1:29">
      <c r="A1201" t="s">
        <v>28</v>
      </c>
      <c r="C1201" t="s">
        <v>5702</v>
      </c>
      <c r="D1201">
        <v>151</v>
      </c>
      <c r="E1201">
        <v>89</v>
      </c>
      <c r="F1201">
        <v>119</v>
      </c>
      <c r="G1201">
        <v>807</v>
      </c>
      <c r="H1201" t="s">
        <v>2613</v>
      </c>
      <c r="I1201">
        <v>2000</v>
      </c>
      <c r="J1201">
        <v>90703745</v>
      </c>
      <c r="K1201" t="s">
        <v>1671</v>
      </c>
      <c r="L1201" t="s">
        <v>6304</v>
      </c>
      <c r="M1201" t="s">
        <v>6305</v>
      </c>
      <c r="N1201">
        <v>93748</v>
      </c>
      <c r="O1201">
        <v>5855</v>
      </c>
      <c r="P1201" t="s">
        <v>5704</v>
      </c>
      <c r="Q1201">
        <v>8</v>
      </c>
      <c r="R1201" t="s">
        <v>6306</v>
      </c>
      <c r="S1201" t="s">
        <v>6307</v>
      </c>
      <c r="T1201">
        <v>410</v>
      </c>
      <c r="U1201" t="s">
        <v>37</v>
      </c>
      <c r="V1201" t="s">
        <v>38</v>
      </c>
      <c r="W1201" t="s">
        <v>39</v>
      </c>
      <c r="X1201">
        <v>45000000</v>
      </c>
      <c r="Y1201">
        <v>2006</v>
      </c>
      <c r="Z1201">
        <v>869</v>
      </c>
      <c r="AA1201">
        <v>5.0999999999999996</v>
      </c>
      <c r="AB1201">
        <v>1.85</v>
      </c>
      <c r="AC1201">
        <v>1000</v>
      </c>
    </row>
    <row r="1202" spans="1:29">
      <c r="A1202" t="s">
        <v>28</v>
      </c>
      <c r="C1202" t="s">
        <v>6308</v>
      </c>
      <c r="D1202">
        <v>212</v>
      </c>
      <c r="E1202">
        <v>116</v>
      </c>
      <c r="F1202">
        <v>0</v>
      </c>
      <c r="G1202">
        <v>71</v>
      </c>
      <c r="H1202" t="s">
        <v>6309</v>
      </c>
      <c r="I1202">
        <v>287</v>
      </c>
      <c r="J1202">
        <v>89138076</v>
      </c>
      <c r="K1202" t="s">
        <v>5103</v>
      </c>
      <c r="L1202" t="s">
        <v>6310</v>
      </c>
      <c r="M1202" t="s">
        <v>6311</v>
      </c>
      <c r="N1202">
        <v>98535</v>
      </c>
      <c r="O1202">
        <v>600</v>
      </c>
      <c r="P1202" t="s">
        <v>1599</v>
      </c>
      <c r="Q1202">
        <v>4</v>
      </c>
      <c r="R1202" t="s">
        <v>6312</v>
      </c>
      <c r="S1202" t="s">
        <v>6313</v>
      </c>
      <c r="T1202">
        <v>734</v>
      </c>
      <c r="U1202" t="s">
        <v>37</v>
      </c>
      <c r="V1202" t="s">
        <v>38</v>
      </c>
      <c r="W1202" t="s">
        <v>585</v>
      </c>
      <c r="X1202">
        <v>40000000</v>
      </c>
      <c r="Y1202">
        <v>2000</v>
      </c>
      <c r="Z1202">
        <v>157</v>
      </c>
      <c r="AA1202">
        <v>5.5</v>
      </c>
      <c r="AB1202">
        <v>2.35</v>
      </c>
      <c r="AC1202">
        <v>0</v>
      </c>
    </row>
    <row r="1203" spans="1:29">
      <c r="A1203" t="s">
        <v>28</v>
      </c>
      <c r="C1203" t="s">
        <v>435</v>
      </c>
      <c r="D1203">
        <v>111</v>
      </c>
      <c r="E1203">
        <v>118</v>
      </c>
      <c r="F1203">
        <v>0</v>
      </c>
      <c r="G1203">
        <v>690</v>
      </c>
      <c r="H1203" t="s">
        <v>6254</v>
      </c>
      <c r="I1203">
        <v>1000</v>
      </c>
      <c r="J1203">
        <v>87666629</v>
      </c>
      <c r="K1203" t="s">
        <v>6314</v>
      </c>
      <c r="L1203" t="s">
        <v>3756</v>
      </c>
      <c r="M1203" t="s">
        <v>6315</v>
      </c>
      <c r="N1203">
        <v>283480</v>
      </c>
      <c r="O1203">
        <v>3986</v>
      </c>
      <c r="P1203" t="s">
        <v>6256</v>
      </c>
      <c r="Q1203">
        <v>0</v>
      </c>
      <c r="R1203" t="s">
        <v>6316</v>
      </c>
      <c r="S1203" t="s">
        <v>6317</v>
      </c>
      <c r="T1203">
        <v>263</v>
      </c>
      <c r="U1203" t="s">
        <v>37</v>
      </c>
      <c r="V1203" t="s">
        <v>38</v>
      </c>
      <c r="W1203" t="s">
        <v>95</v>
      </c>
      <c r="X1203">
        <v>40000000</v>
      </c>
      <c r="Y1203">
        <v>1990</v>
      </c>
      <c r="Z1203">
        <v>869</v>
      </c>
      <c r="AA1203">
        <v>7.4</v>
      </c>
      <c r="AB1203">
        <v>1.37</v>
      </c>
      <c r="AC1203">
        <v>0</v>
      </c>
    </row>
    <row r="1204" spans="1:29">
      <c r="A1204" t="s">
        <v>28</v>
      </c>
      <c r="C1204" t="s">
        <v>6318</v>
      </c>
      <c r="D1204">
        <v>173</v>
      </c>
      <c r="E1204">
        <v>107</v>
      </c>
      <c r="F1204">
        <v>164</v>
      </c>
      <c r="G1204">
        <v>723</v>
      </c>
      <c r="H1204" t="s">
        <v>4200</v>
      </c>
      <c r="I1204">
        <v>8000</v>
      </c>
      <c r="J1204">
        <v>90353764</v>
      </c>
      <c r="K1204" t="s">
        <v>1009</v>
      </c>
      <c r="L1204" t="s">
        <v>1249</v>
      </c>
      <c r="M1204" t="s">
        <v>6319</v>
      </c>
      <c r="N1204">
        <v>85629</v>
      </c>
      <c r="O1204">
        <v>12556</v>
      </c>
      <c r="P1204" t="s">
        <v>2059</v>
      </c>
      <c r="Q1204">
        <v>2</v>
      </c>
      <c r="R1204" t="s">
        <v>6320</v>
      </c>
      <c r="S1204" t="s">
        <v>6321</v>
      </c>
      <c r="T1204">
        <v>144</v>
      </c>
      <c r="U1204" t="s">
        <v>37</v>
      </c>
      <c r="V1204" t="s">
        <v>38</v>
      </c>
      <c r="W1204" t="s">
        <v>585</v>
      </c>
      <c r="X1204">
        <v>40000000</v>
      </c>
      <c r="Y1204">
        <v>2015</v>
      </c>
      <c r="Z1204">
        <v>2000</v>
      </c>
      <c r="AA1204">
        <v>6</v>
      </c>
      <c r="AB1204">
        <v>1.85</v>
      </c>
      <c r="AC1204">
        <v>14000</v>
      </c>
    </row>
    <row r="1205" spans="1:29">
      <c r="A1205" t="s">
        <v>28</v>
      </c>
      <c r="C1205" t="s">
        <v>4850</v>
      </c>
      <c r="D1205">
        <v>181</v>
      </c>
      <c r="E1205">
        <v>155</v>
      </c>
      <c r="F1205">
        <v>0</v>
      </c>
      <c r="G1205">
        <v>10000</v>
      </c>
      <c r="H1205" t="s">
        <v>762</v>
      </c>
      <c r="I1205">
        <v>18000</v>
      </c>
      <c r="J1205">
        <v>82522790</v>
      </c>
      <c r="K1205" t="s">
        <v>6322</v>
      </c>
      <c r="L1205" t="s">
        <v>588</v>
      </c>
      <c r="M1205" t="s">
        <v>6323</v>
      </c>
      <c r="N1205">
        <v>143835</v>
      </c>
      <c r="O1205">
        <v>42220</v>
      </c>
      <c r="P1205" t="s">
        <v>440</v>
      </c>
      <c r="Q1205">
        <v>0</v>
      </c>
      <c r="R1205" t="s">
        <v>6324</v>
      </c>
      <c r="S1205" t="s">
        <v>6325</v>
      </c>
      <c r="T1205">
        <v>654</v>
      </c>
      <c r="U1205" t="s">
        <v>37</v>
      </c>
      <c r="V1205" t="s">
        <v>38</v>
      </c>
      <c r="W1205" t="s">
        <v>585</v>
      </c>
      <c r="X1205">
        <v>40000000</v>
      </c>
      <c r="Y1205">
        <v>1992</v>
      </c>
      <c r="Z1205">
        <v>12000</v>
      </c>
      <c r="AA1205">
        <v>7.5</v>
      </c>
      <c r="AB1205">
        <v>1.85</v>
      </c>
      <c r="AC1205">
        <v>14000</v>
      </c>
    </row>
    <row r="1206" spans="1:29">
      <c r="A1206" t="s">
        <v>28</v>
      </c>
      <c r="C1206" t="s">
        <v>3668</v>
      </c>
      <c r="D1206">
        <v>252</v>
      </c>
      <c r="E1206">
        <v>123</v>
      </c>
      <c r="F1206">
        <v>0</v>
      </c>
      <c r="G1206">
        <v>923</v>
      </c>
      <c r="H1206" t="s">
        <v>5206</v>
      </c>
      <c r="I1206">
        <v>11000</v>
      </c>
      <c r="J1206">
        <v>94125426</v>
      </c>
      <c r="K1206" t="s">
        <v>6326</v>
      </c>
      <c r="L1206" t="s">
        <v>2377</v>
      </c>
      <c r="M1206" t="s">
        <v>6327</v>
      </c>
      <c r="N1206">
        <v>79264</v>
      </c>
      <c r="O1206">
        <v>13321</v>
      </c>
      <c r="P1206" t="s">
        <v>5396</v>
      </c>
      <c r="Q1206">
        <v>2</v>
      </c>
      <c r="R1206" t="s">
        <v>6328</v>
      </c>
      <c r="S1206" t="s">
        <v>6329</v>
      </c>
      <c r="T1206">
        <v>277</v>
      </c>
      <c r="U1206" t="s">
        <v>37</v>
      </c>
      <c r="V1206" t="s">
        <v>38</v>
      </c>
      <c r="W1206" t="s">
        <v>39</v>
      </c>
      <c r="X1206">
        <v>40000000</v>
      </c>
      <c r="Y1206">
        <v>2009</v>
      </c>
      <c r="Z1206">
        <v>935</v>
      </c>
      <c r="AA1206">
        <v>7</v>
      </c>
      <c r="AB1206">
        <v>1.85</v>
      </c>
      <c r="AC1206">
        <v>13000</v>
      </c>
    </row>
    <row r="1207" spans="1:29">
      <c r="A1207" t="s">
        <v>28</v>
      </c>
      <c r="C1207" t="s">
        <v>5081</v>
      </c>
      <c r="D1207">
        <v>216</v>
      </c>
      <c r="E1207">
        <v>128</v>
      </c>
      <c r="F1207">
        <v>241</v>
      </c>
      <c r="G1207">
        <v>898</v>
      </c>
      <c r="H1207" t="s">
        <v>141</v>
      </c>
      <c r="I1207">
        <v>11000</v>
      </c>
      <c r="J1207">
        <v>95001343</v>
      </c>
      <c r="K1207" t="s">
        <v>1634</v>
      </c>
      <c r="L1207" t="s">
        <v>391</v>
      </c>
      <c r="M1207" t="s">
        <v>6330</v>
      </c>
      <c r="N1207">
        <v>66511</v>
      </c>
      <c r="O1207">
        <v>16911</v>
      </c>
      <c r="P1207" t="s">
        <v>3342</v>
      </c>
      <c r="Q1207">
        <v>0</v>
      </c>
      <c r="R1207" t="s">
        <v>6331</v>
      </c>
      <c r="S1207" t="s">
        <v>6332</v>
      </c>
      <c r="T1207">
        <v>200</v>
      </c>
      <c r="U1207" t="s">
        <v>37</v>
      </c>
      <c r="V1207" t="s">
        <v>38</v>
      </c>
      <c r="W1207" t="s">
        <v>39</v>
      </c>
      <c r="X1207">
        <v>40000000</v>
      </c>
      <c r="Y1207">
        <v>2013</v>
      </c>
      <c r="Z1207">
        <v>3000</v>
      </c>
      <c r="AA1207">
        <v>7.5</v>
      </c>
      <c r="AB1207">
        <v>2.35</v>
      </c>
      <c r="AC1207">
        <v>28000</v>
      </c>
    </row>
    <row r="1208" spans="1:29">
      <c r="A1208" t="s">
        <v>28</v>
      </c>
      <c r="C1208" t="s">
        <v>2647</v>
      </c>
      <c r="D1208">
        <v>203</v>
      </c>
      <c r="E1208">
        <v>139</v>
      </c>
      <c r="F1208">
        <v>333</v>
      </c>
      <c r="G1208">
        <v>1000</v>
      </c>
      <c r="H1208" t="s">
        <v>1157</v>
      </c>
      <c r="I1208">
        <v>22000</v>
      </c>
      <c r="J1208">
        <v>81292135</v>
      </c>
      <c r="K1208" t="s">
        <v>2125</v>
      </c>
      <c r="L1208" t="s">
        <v>697</v>
      </c>
      <c r="M1208" t="s">
        <v>6333</v>
      </c>
      <c r="N1208">
        <v>137891</v>
      </c>
      <c r="O1208">
        <v>36810</v>
      </c>
      <c r="P1208" t="s">
        <v>45</v>
      </c>
      <c r="Q1208">
        <v>1</v>
      </c>
      <c r="R1208" t="s">
        <v>6334</v>
      </c>
      <c r="S1208" t="s">
        <v>6335</v>
      </c>
      <c r="T1208">
        <v>696</v>
      </c>
      <c r="U1208" t="s">
        <v>37</v>
      </c>
      <c r="V1208" t="s">
        <v>38</v>
      </c>
      <c r="W1208" t="s">
        <v>585</v>
      </c>
      <c r="X1208">
        <v>40000000</v>
      </c>
      <c r="Y1208">
        <v>1999</v>
      </c>
      <c r="Z1208">
        <v>13000</v>
      </c>
      <c r="AA1208">
        <v>7.3</v>
      </c>
      <c r="AB1208">
        <v>1.85</v>
      </c>
      <c r="AC1208">
        <v>0</v>
      </c>
    </row>
    <row r="1209" spans="1:29">
      <c r="A1209" t="s">
        <v>28</v>
      </c>
      <c r="C1209" t="s">
        <v>3494</v>
      </c>
      <c r="D1209">
        <v>218</v>
      </c>
      <c r="E1209">
        <v>109</v>
      </c>
      <c r="F1209">
        <v>101</v>
      </c>
      <c r="G1209">
        <v>839</v>
      </c>
      <c r="H1209" t="s">
        <v>3931</v>
      </c>
      <c r="I1209">
        <v>13000</v>
      </c>
      <c r="J1209">
        <v>86208010</v>
      </c>
      <c r="K1209" t="s">
        <v>1671</v>
      </c>
      <c r="L1209" t="s">
        <v>547</v>
      </c>
      <c r="M1209" t="s">
        <v>6336</v>
      </c>
      <c r="N1209">
        <v>97045</v>
      </c>
      <c r="O1209">
        <v>16179</v>
      </c>
      <c r="P1209" t="s">
        <v>4496</v>
      </c>
      <c r="Q1209">
        <v>1</v>
      </c>
      <c r="R1209" t="s">
        <v>6337</v>
      </c>
      <c r="S1209" t="s">
        <v>6338</v>
      </c>
      <c r="T1209">
        <v>285</v>
      </c>
      <c r="U1209" t="s">
        <v>37</v>
      </c>
      <c r="V1209" t="s">
        <v>38</v>
      </c>
      <c r="W1209" t="s">
        <v>39</v>
      </c>
      <c r="X1209">
        <v>35000000</v>
      </c>
      <c r="Y1209">
        <v>2014</v>
      </c>
      <c r="Z1209">
        <v>899</v>
      </c>
      <c r="AA1209">
        <v>5.7</v>
      </c>
      <c r="AB1209">
        <v>1.85</v>
      </c>
      <c r="AC1209">
        <v>55000</v>
      </c>
    </row>
    <row r="1210" spans="1:29">
      <c r="A1210" t="s">
        <v>28</v>
      </c>
      <c r="C1210" t="s">
        <v>5087</v>
      </c>
      <c r="D1210">
        <v>118</v>
      </c>
      <c r="E1210">
        <v>120</v>
      </c>
      <c r="F1210">
        <v>155</v>
      </c>
      <c r="G1210">
        <v>249</v>
      </c>
      <c r="H1210" t="s">
        <v>352</v>
      </c>
      <c r="I1210">
        <v>23000</v>
      </c>
      <c r="J1210">
        <v>81593527</v>
      </c>
      <c r="K1210" t="s">
        <v>3271</v>
      </c>
      <c r="L1210" t="s">
        <v>333</v>
      </c>
      <c r="M1210" t="s">
        <v>6339</v>
      </c>
      <c r="N1210">
        <v>48806</v>
      </c>
      <c r="O1210">
        <v>24300</v>
      </c>
      <c r="P1210" t="s">
        <v>6340</v>
      </c>
      <c r="Q1210">
        <v>1</v>
      </c>
      <c r="R1210" t="s">
        <v>6341</v>
      </c>
      <c r="S1210" t="s">
        <v>6342</v>
      </c>
      <c r="T1210">
        <v>263</v>
      </c>
      <c r="U1210" t="s">
        <v>37</v>
      </c>
      <c r="V1210" t="s">
        <v>38</v>
      </c>
      <c r="W1210" t="s">
        <v>95</v>
      </c>
      <c r="X1210">
        <v>40000000</v>
      </c>
      <c r="Y1210">
        <v>2006</v>
      </c>
      <c r="Z1210">
        <v>984</v>
      </c>
      <c r="AA1210">
        <v>7.3</v>
      </c>
      <c r="AB1210">
        <v>2.35</v>
      </c>
      <c r="AC1210">
        <v>11000</v>
      </c>
    </row>
    <row r="1211" spans="1:29">
      <c r="A1211" t="s">
        <v>28</v>
      </c>
      <c r="C1211" t="s">
        <v>2367</v>
      </c>
      <c r="D1211">
        <v>241</v>
      </c>
      <c r="E1211">
        <v>121</v>
      </c>
      <c r="F1211">
        <v>278</v>
      </c>
      <c r="G1211">
        <v>808</v>
      </c>
      <c r="H1211" t="s">
        <v>257</v>
      </c>
      <c r="I1211">
        <v>22000</v>
      </c>
      <c r="J1211">
        <v>75274748</v>
      </c>
      <c r="K1211" t="s">
        <v>2527</v>
      </c>
      <c r="L1211" t="s">
        <v>1746</v>
      </c>
      <c r="M1211" t="s">
        <v>6343</v>
      </c>
      <c r="N1211">
        <v>130661</v>
      </c>
      <c r="O1211">
        <v>36010</v>
      </c>
      <c r="P1211" t="s">
        <v>1059</v>
      </c>
      <c r="Q1211">
        <v>2</v>
      </c>
      <c r="R1211" t="s">
        <v>6344</v>
      </c>
      <c r="S1211" t="s">
        <v>6345</v>
      </c>
      <c r="T1211">
        <v>304</v>
      </c>
      <c r="U1211" t="s">
        <v>37</v>
      </c>
      <c r="V1211" t="s">
        <v>38</v>
      </c>
      <c r="W1211" t="s">
        <v>39</v>
      </c>
      <c r="X1211">
        <v>35000000</v>
      </c>
      <c r="Y1211">
        <v>2015</v>
      </c>
      <c r="Z1211">
        <v>11000</v>
      </c>
      <c r="AA1211">
        <v>7.2</v>
      </c>
      <c r="AB1211">
        <v>1.85</v>
      </c>
      <c r="AC1211">
        <v>54000</v>
      </c>
    </row>
    <row r="1212" spans="1:29">
      <c r="A1212" t="s">
        <v>28</v>
      </c>
      <c r="C1212" t="s">
        <v>1351</v>
      </c>
      <c r="D1212">
        <v>119</v>
      </c>
      <c r="E1212">
        <v>102</v>
      </c>
      <c r="F1212">
        <v>167</v>
      </c>
      <c r="G1212">
        <v>655</v>
      </c>
      <c r="H1212" t="s">
        <v>6346</v>
      </c>
      <c r="I1212">
        <v>2000</v>
      </c>
      <c r="J1212">
        <v>90835030</v>
      </c>
      <c r="K1212" t="s">
        <v>2136</v>
      </c>
      <c r="L1212" t="s">
        <v>4402</v>
      </c>
      <c r="M1212" t="s">
        <v>6347</v>
      </c>
      <c r="N1212">
        <v>28621</v>
      </c>
      <c r="O1212">
        <v>5178</v>
      </c>
      <c r="P1212" t="s">
        <v>2283</v>
      </c>
      <c r="Q1212">
        <v>0</v>
      </c>
      <c r="R1212" t="s">
        <v>6348</v>
      </c>
      <c r="S1212" t="s">
        <v>6349</v>
      </c>
      <c r="T1212">
        <v>58</v>
      </c>
      <c r="U1212" t="s">
        <v>37</v>
      </c>
      <c r="V1212" t="s">
        <v>38</v>
      </c>
      <c r="W1212" t="s">
        <v>39</v>
      </c>
      <c r="X1212">
        <v>40000000</v>
      </c>
      <c r="Y1212">
        <v>2016</v>
      </c>
      <c r="Z1212">
        <v>874</v>
      </c>
      <c r="AA1212">
        <v>5.9</v>
      </c>
      <c r="AB1212">
        <v>2.35</v>
      </c>
      <c r="AC1212">
        <v>0</v>
      </c>
    </row>
    <row r="1213" spans="1:29">
      <c r="A1213" t="s">
        <v>28</v>
      </c>
      <c r="C1213" t="s">
        <v>1633</v>
      </c>
      <c r="D1213">
        <v>89</v>
      </c>
      <c r="E1213">
        <v>117</v>
      </c>
      <c r="F1213">
        <v>0</v>
      </c>
      <c r="G1213">
        <v>322</v>
      </c>
      <c r="H1213" t="s">
        <v>6350</v>
      </c>
      <c r="I1213">
        <v>855</v>
      </c>
      <c r="J1213">
        <v>72455275</v>
      </c>
      <c r="K1213" t="s">
        <v>6351</v>
      </c>
      <c r="L1213" t="s">
        <v>34</v>
      </c>
      <c r="M1213" t="s">
        <v>6352</v>
      </c>
      <c r="N1213">
        <v>113068</v>
      </c>
      <c r="O1213">
        <v>2144</v>
      </c>
      <c r="P1213" t="s">
        <v>6353</v>
      </c>
      <c r="Q1213">
        <v>1</v>
      </c>
      <c r="R1213" t="s">
        <v>6354</v>
      </c>
      <c r="S1213" t="s">
        <v>6355</v>
      </c>
      <c r="T1213">
        <v>382</v>
      </c>
      <c r="U1213" t="s">
        <v>37</v>
      </c>
      <c r="V1213" t="s">
        <v>38</v>
      </c>
      <c r="W1213" t="s">
        <v>585</v>
      </c>
      <c r="X1213">
        <v>40000000</v>
      </c>
      <c r="Y1213">
        <v>1992</v>
      </c>
      <c r="Z1213">
        <v>363</v>
      </c>
      <c r="AA1213">
        <v>7.8</v>
      </c>
      <c r="AB1213">
        <v>2.35</v>
      </c>
      <c r="AC1213">
        <v>0</v>
      </c>
    </row>
    <row r="1214" spans="1:29">
      <c r="A1214" t="s">
        <v>28</v>
      </c>
      <c r="C1214" t="s">
        <v>3778</v>
      </c>
      <c r="D1214">
        <v>209</v>
      </c>
      <c r="E1214">
        <v>178</v>
      </c>
      <c r="F1214">
        <v>138</v>
      </c>
      <c r="G1214">
        <v>748</v>
      </c>
      <c r="H1214" t="s">
        <v>6356</v>
      </c>
      <c r="I1214">
        <v>904</v>
      </c>
      <c r="J1214">
        <v>75305995</v>
      </c>
      <c r="K1214" t="s">
        <v>4296</v>
      </c>
      <c r="L1214" t="s">
        <v>3009</v>
      </c>
      <c r="M1214" t="s">
        <v>6357</v>
      </c>
      <c r="N1214">
        <v>110394</v>
      </c>
      <c r="O1214">
        <v>5074</v>
      </c>
      <c r="P1214" t="s">
        <v>143</v>
      </c>
      <c r="Q1214">
        <v>0</v>
      </c>
      <c r="R1214" t="s">
        <v>6358</v>
      </c>
      <c r="S1214" t="s">
        <v>6359</v>
      </c>
      <c r="T1214">
        <v>433</v>
      </c>
      <c r="U1214" t="s">
        <v>37</v>
      </c>
      <c r="V1214" t="s">
        <v>38</v>
      </c>
      <c r="W1214" t="s">
        <v>39</v>
      </c>
      <c r="X1214">
        <v>40000000</v>
      </c>
      <c r="Y1214">
        <v>2004</v>
      </c>
      <c r="Z1214">
        <v>876</v>
      </c>
      <c r="AA1214">
        <v>7.7</v>
      </c>
      <c r="AB1214">
        <v>1.85</v>
      </c>
      <c r="AC1214">
        <v>0</v>
      </c>
    </row>
    <row r="1215" spans="1:29">
      <c r="A1215" t="s">
        <v>747</v>
      </c>
      <c r="C1215" t="s">
        <v>3827</v>
      </c>
      <c r="D1215">
        <v>374</v>
      </c>
      <c r="E1215">
        <v>147</v>
      </c>
      <c r="F1215">
        <v>436</v>
      </c>
      <c r="G1215">
        <v>175</v>
      </c>
      <c r="H1215" t="s">
        <v>6360</v>
      </c>
      <c r="I1215">
        <v>3000</v>
      </c>
      <c r="J1215">
        <v>74098862</v>
      </c>
      <c r="K1215" t="s">
        <v>1528</v>
      </c>
      <c r="L1215" t="s">
        <v>982</v>
      </c>
      <c r="M1215" t="s">
        <v>6361</v>
      </c>
      <c r="N1215">
        <v>656640</v>
      </c>
      <c r="O1215">
        <v>3924</v>
      </c>
      <c r="P1215" t="s">
        <v>6362</v>
      </c>
      <c r="Q1215">
        <v>1</v>
      </c>
      <c r="R1215" t="s">
        <v>6363</v>
      </c>
      <c r="S1215" t="s">
        <v>6364</v>
      </c>
      <c r="T1215">
        <v>1732</v>
      </c>
      <c r="U1215" t="s">
        <v>37</v>
      </c>
      <c r="V1215" t="s">
        <v>38</v>
      </c>
      <c r="W1215" t="s">
        <v>585</v>
      </c>
      <c r="X1215">
        <v>40000000</v>
      </c>
      <c r="Y1215">
        <v>2005</v>
      </c>
      <c r="Z1215">
        <v>472</v>
      </c>
      <c r="AA1215">
        <v>8.1</v>
      </c>
      <c r="AB1215">
        <v>1.85</v>
      </c>
      <c r="AC1215">
        <v>13000</v>
      </c>
    </row>
    <row r="1216" spans="1:29">
      <c r="A1216" t="s">
        <v>28</v>
      </c>
      <c r="C1216" t="s">
        <v>2482</v>
      </c>
      <c r="D1216">
        <v>235</v>
      </c>
      <c r="E1216">
        <v>90</v>
      </c>
      <c r="F1216">
        <v>38</v>
      </c>
      <c r="G1216">
        <v>882</v>
      </c>
      <c r="H1216" t="s">
        <v>877</v>
      </c>
      <c r="I1216">
        <v>2000</v>
      </c>
      <c r="J1216">
        <v>72266306</v>
      </c>
      <c r="K1216" t="s">
        <v>2142</v>
      </c>
      <c r="L1216" t="s">
        <v>536</v>
      </c>
      <c r="M1216" t="s">
        <v>6365</v>
      </c>
      <c r="N1216">
        <v>127528</v>
      </c>
      <c r="O1216">
        <v>6775</v>
      </c>
      <c r="P1216" t="s">
        <v>188</v>
      </c>
      <c r="Q1216">
        <v>4</v>
      </c>
      <c r="R1216" t="s">
        <v>6366</v>
      </c>
      <c r="S1216" t="s">
        <v>6367</v>
      </c>
      <c r="T1216">
        <v>422</v>
      </c>
      <c r="U1216" t="s">
        <v>37</v>
      </c>
      <c r="V1216" t="s">
        <v>38</v>
      </c>
      <c r="W1216" t="s">
        <v>39</v>
      </c>
      <c r="X1216">
        <v>40000000</v>
      </c>
      <c r="Y1216">
        <v>2008</v>
      </c>
      <c r="Z1216">
        <v>897</v>
      </c>
      <c r="AA1216">
        <v>6.6</v>
      </c>
      <c r="AB1216">
        <v>2.35</v>
      </c>
      <c r="AC1216">
        <v>0</v>
      </c>
    </row>
    <row r="1217" spans="1:29">
      <c r="A1217" t="s">
        <v>28</v>
      </c>
      <c r="C1217" t="s">
        <v>6097</v>
      </c>
      <c r="D1217">
        <v>215</v>
      </c>
      <c r="E1217">
        <v>105</v>
      </c>
      <c r="F1217">
        <v>29</v>
      </c>
      <c r="G1217">
        <v>257</v>
      </c>
      <c r="H1217" t="s">
        <v>250</v>
      </c>
      <c r="I1217">
        <v>24000</v>
      </c>
      <c r="J1217">
        <v>71347010</v>
      </c>
      <c r="K1217" t="s">
        <v>1681</v>
      </c>
      <c r="L1217" t="s">
        <v>82</v>
      </c>
      <c r="M1217" t="s">
        <v>6368</v>
      </c>
      <c r="N1217">
        <v>166194</v>
      </c>
      <c r="O1217">
        <v>28928</v>
      </c>
      <c r="P1217" t="s">
        <v>6369</v>
      </c>
      <c r="Q1217">
        <v>2</v>
      </c>
      <c r="R1217" t="s">
        <v>6370</v>
      </c>
      <c r="S1217" t="s">
        <v>6371</v>
      </c>
      <c r="T1217">
        <v>215</v>
      </c>
      <c r="U1217" t="s">
        <v>37</v>
      </c>
      <c r="V1217" t="s">
        <v>38</v>
      </c>
      <c r="W1217" t="s">
        <v>585</v>
      </c>
      <c r="X1217">
        <v>40000000</v>
      </c>
      <c r="Y1217">
        <v>2009</v>
      </c>
      <c r="Z1217">
        <v>4000</v>
      </c>
      <c r="AA1217">
        <v>7.1</v>
      </c>
      <c r="AB1217">
        <v>1.85</v>
      </c>
      <c r="AC1217">
        <v>0</v>
      </c>
    </row>
    <row r="1218" spans="1:29">
      <c r="A1218" t="s">
        <v>28</v>
      </c>
      <c r="C1218" t="s">
        <v>3494</v>
      </c>
      <c r="D1218">
        <v>109</v>
      </c>
      <c r="E1218">
        <v>114</v>
      </c>
      <c r="F1218">
        <v>101</v>
      </c>
      <c r="G1218">
        <v>398</v>
      </c>
      <c r="H1218" t="s">
        <v>2283</v>
      </c>
      <c r="I1218">
        <v>700</v>
      </c>
      <c r="J1218">
        <v>70836296</v>
      </c>
      <c r="K1218" t="s">
        <v>2490</v>
      </c>
      <c r="L1218" t="s">
        <v>1770</v>
      </c>
      <c r="M1218" t="s">
        <v>6372</v>
      </c>
      <c r="N1218">
        <v>109445</v>
      </c>
      <c r="O1218">
        <v>2842</v>
      </c>
      <c r="P1218" t="s">
        <v>6373</v>
      </c>
      <c r="Q1218">
        <v>2</v>
      </c>
      <c r="R1218" t="s">
        <v>6374</v>
      </c>
      <c r="S1218" t="s">
        <v>6375</v>
      </c>
      <c r="T1218">
        <v>426</v>
      </c>
      <c r="U1218" t="s">
        <v>37</v>
      </c>
      <c r="V1218" t="s">
        <v>38</v>
      </c>
      <c r="W1218" t="s">
        <v>39</v>
      </c>
      <c r="X1218">
        <v>40000000</v>
      </c>
      <c r="Y1218">
        <v>2001</v>
      </c>
      <c r="Z1218">
        <v>655</v>
      </c>
      <c r="AA1218">
        <v>5.9</v>
      </c>
      <c r="AB1218">
        <v>1.85</v>
      </c>
      <c r="AC1218">
        <v>0</v>
      </c>
    </row>
    <row r="1219" spans="1:29">
      <c r="A1219" t="s">
        <v>747</v>
      </c>
      <c r="C1219" t="s">
        <v>760</v>
      </c>
      <c r="D1219">
        <v>125</v>
      </c>
      <c r="E1219">
        <v>206</v>
      </c>
      <c r="F1219">
        <v>0</v>
      </c>
      <c r="G1219">
        <v>4</v>
      </c>
      <c r="H1219" t="s">
        <v>6376</v>
      </c>
      <c r="I1219">
        <v>433</v>
      </c>
      <c r="J1219">
        <v>70405498</v>
      </c>
      <c r="K1219" t="s">
        <v>2819</v>
      </c>
      <c r="L1219" t="s">
        <v>6377</v>
      </c>
      <c r="M1219" t="s">
        <v>6378</v>
      </c>
      <c r="N1219">
        <v>113472</v>
      </c>
      <c r="O1219">
        <v>698</v>
      </c>
      <c r="P1219" t="s">
        <v>6379</v>
      </c>
      <c r="Q1219">
        <v>1</v>
      </c>
      <c r="R1219" t="s">
        <v>6380</v>
      </c>
      <c r="S1219" t="s">
        <v>6381</v>
      </c>
      <c r="T1219">
        <v>442</v>
      </c>
      <c r="U1219" t="s">
        <v>37</v>
      </c>
      <c r="V1219" t="s">
        <v>1465</v>
      </c>
      <c r="W1219" t="s">
        <v>585</v>
      </c>
      <c r="X1219">
        <v>40000000</v>
      </c>
      <c r="Y1219">
        <v>1991</v>
      </c>
      <c r="Z1219">
        <v>256</v>
      </c>
      <c r="AA1219">
        <v>8</v>
      </c>
      <c r="AB1219">
        <v>2.35</v>
      </c>
      <c r="AC1219">
        <v>0</v>
      </c>
    </row>
    <row r="1220" spans="1:29">
      <c r="A1220" t="s">
        <v>28</v>
      </c>
      <c r="C1220" t="s">
        <v>4987</v>
      </c>
      <c r="D1220">
        <v>65</v>
      </c>
      <c r="E1220">
        <v>99</v>
      </c>
      <c r="F1220">
        <v>14</v>
      </c>
      <c r="G1220">
        <v>633</v>
      </c>
      <c r="H1220" t="s">
        <v>6382</v>
      </c>
      <c r="I1220">
        <v>17000</v>
      </c>
      <c r="J1220">
        <v>70163652</v>
      </c>
      <c r="K1220" t="s">
        <v>1009</v>
      </c>
      <c r="L1220" t="s">
        <v>489</v>
      </c>
      <c r="M1220" t="s">
        <v>6383</v>
      </c>
      <c r="N1220">
        <v>31968</v>
      </c>
      <c r="O1220">
        <v>19334</v>
      </c>
      <c r="P1220" t="s">
        <v>6384</v>
      </c>
      <c r="Q1220">
        <v>0</v>
      </c>
      <c r="R1220" t="s">
        <v>6385</v>
      </c>
      <c r="S1220" t="s">
        <v>6386</v>
      </c>
      <c r="T1220">
        <v>82</v>
      </c>
      <c r="U1220" t="s">
        <v>37</v>
      </c>
      <c r="V1220" t="s">
        <v>38</v>
      </c>
      <c r="W1220" t="s">
        <v>39</v>
      </c>
      <c r="X1220">
        <v>40000000</v>
      </c>
      <c r="Y1220">
        <v>2006</v>
      </c>
      <c r="Z1220">
        <v>826</v>
      </c>
      <c r="AA1220">
        <v>4.5999999999999996</v>
      </c>
      <c r="AB1220">
        <v>1.85</v>
      </c>
      <c r="AC1220">
        <v>663</v>
      </c>
    </row>
    <row r="1221" spans="1:29">
      <c r="A1221" t="s">
        <v>28</v>
      </c>
      <c r="C1221" t="s">
        <v>40</v>
      </c>
      <c r="D1221">
        <v>125</v>
      </c>
      <c r="E1221">
        <v>123</v>
      </c>
      <c r="F1221">
        <v>563</v>
      </c>
      <c r="G1221">
        <v>8000</v>
      </c>
      <c r="H1221" t="s">
        <v>340</v>
      </c>
      <c r="I1221">
        <v>24000</v>
      </c>
      <c r="J1221">
        <v>66808615</v>
      </c>
      <c r="K1221" t="s">
        <v>6387</v>
      </c>
      <c r="L1221" t="s">
        <v>82</v>
      </c>
      <c r="M1221" t="s">
        <v>6388</v>
      </c>
      <c r="N1221">
        <v>87351</v>
      </c>
      <c r="O1221">
        <v>43917</v>
      </c>
      <c r="P1221" t="s">
        <v>1527</v>
      </c>
      <c r="Q1221">
        <v>0</v>
      </c>
      <c r="R1221" t="s">
        <v>6389</v>
      </c>
      <c r="S1221" t="s">
        <v>6390</v>
      </c>
      <c r="T1221">
        <v>344</v>
      </c>
      <c r="U1221" t="s">
        <v>37</v>
      </c>
      <c r="V1221" t="s">
        <v>38</v>
      </c>
      <c r="W1221" t="s">
        <v>585</v>
      </c>
      <c r="X1221">
        <v>34000000</v>
      </c>
      <c r="Y1221">
        <v>2001</v>
      </c>
      <c r="Z1221">
        <v>11000</v>
      </c>
      <c r="AA1221">
        <v>6.1</v>
      </c>
      <c r="AB1221">
        <v>2.35</v>
      </c>
      <c r="AC1221">
        <v>2000</v>
      </c>
    </row>
    <row r="1222" spans="1:29">
      <c r="A1222" t="s">
        <v>28</v>
      </c>
      <c r="C1222" t="s">
        <v>565</v>
      </c>
      <c r="D1222">
        <v>322</v>
      </c>
      <c r="E1222">
        <v>137</v>
      </c>
      <c r="F1222">
        <v>11000</v>
      </c>
      <c r="G1222">
        <v>465</v>
      </c>
      <c r="H1222" t="s">
        <v>3687</v>
      </c>
      <c r="I1222">
        <v>769</v>
      </c>
      <c r="J1222">
        <v>115603980</v>
      </c>
      <c r="K1222" t="s">
        <v>3688</v>
      </c>
      <c r="L1222" t="s">
        <v>3689</v>
      </c>
      <c r="M1222" t="s">
        <v>3690</v>
      </c>
      <c r="N1222">
        <v>103589</v>
      </c>
      <c r="O1222">
        <v>2938</v>
      </c>
      <c r="P1222" t="s">
        <v>3691</v>
      </c>
      <c r="Q1222">
        <v>0</v>
      </c>
      <c r="R1222" t="s">
        <v>3692</v>
      </c>
      <c r="S1222" t="s">
        <v>3693</v>
      </c>
      <c r="T1222">
        <v>351</v>
      </c>
      <c r="U1222" t="s">
        <v>37</v>
      </c>
      <c r="V1222" t="s">
        <v>38</v>
      </c>
      <c r="W1222" t="s">
        <v>39</v>
      </c>
      <c r="X1222">
        <v>65000000</v>
      </c>
      <c r="Y1222">
        <v>2014</v>
      </c>
      <c r="Z1222">
        <v>698</v>
      </c>
      <c r="AA1222">
        <v>7.2</v>
      </c>
      <c r="AB1222">
        <v>2.35</v>
      </c>
      <c r="AC1222">
        <v>35000</v>
      </c>
    </row>
    <row r="1223" spans="1:29">
      <c r="A1223" t="s">
        <v>28</v>
      </c>
      <c r="C1223" t="s">
        <v>6074</v>
      </c>
      <c r="D1223">
        <v>191</v>
      </c>
      <c r="E1223">
        <v>102</v>
      </c>
      <c r="F1223">
        <v>23</v>
      </c>
      <c r="G1223">
        <v>651</v>
      </c>
      <c r="H1223" t="s">
        <v>2376</v>
      </c>
      <c r="I1223">
        <v>2000</v>
      </c>
      <c r="J1223">
        <v>64149837</v>
      </c>
      <c r="K1223" t="s">
        <v>6391</v>
      </c>
      <c r="L1223" t="s">
        <v>6392</v>
      </c>
      <c r="M1223" t="s">
        <v>6393</v>
      </c>
      <c r="N1223">
        <v>146899</v>
      </c>
      <c r="O1223">
        <v>7009</v>
      </c>
      <c r="P1223" t="s">
        <v>5043</v>
      </c>
      <c r="Q1223">
        <v>1</v>
      </c>
      <c r="R1223" t="s">
        <v>6394</v>
      </c>
      <c r="S1223" t="s">
        <v>6395</v>
      </c>
      <c r="T1223">
        <v>185</v>
      </c>
      <c r="U1223" t="s">
        <v>37</v>
      </c>
      <c r="V1223" t="s">
        <v>38</v>
      </c>
      <c r="W1223" t="s">
        <v>39</v>
      </c>
      <c r="X1223">
        <v>20000000</v>
      </c>
      <c r="Y1223">
        <v>2009</v>
      </c>
      <c r="Z1223">
        <v>2000</v>
      </c>
      <c r="AA1223">
        <v>6.4</v>
      </c>
      <c r="AB1223">
        <v>2.35</v>
      </c>
      <c r="AC1223">
        <v>0</v>
      </c>
    </row>
    <row r="1224" spans="1:29">
      <c r="A1224" t="s">
        <v>28</v>
      </c>
      <c r="C1224" t="s">
        <v>6396</v>
      </c>
      <c r="D1224">
        <v>191</v>
      </c>
      <c r="E1224">
        <v>109</v>
      </c>
      <c r="F1224">
        <v>415</v>
      </c>
      <c r="G1224">
        <v>119</v>
      </c>
      <c r="H1224" t="s">
        <v>6397</v>
      </c>
      <c r="I1224">
        <v>982</v>
      </c>
      <c r="J1224">
        <v>83906114</v>
      </c>
      <c r="K1224" t="s">
        <v>1681</v>
      </c>
      <c r="L1224" t="s">
        <v>1121</v>
      </c>
      <c r="M1224" t="s">
        <v>6398</v>
      </c>
      <c r="N1224">
        <v>104481</v>
      </c>
      <c r="O1224">
        <v>2357</v>
      </c>
      <c r="P1224" t="s">
        <v>6399</v>
      </c>
      <c r="Q1224">
        <v>2</v>
      </c>
      <c r="R1224" t="s">
        <v>6400</v>
      </c>
      <c r="S1224" t="s">
        <v>6401</v>
      </c>
      <c r="T1224">
        <v>189</v>
      </c>
      <c r="U1224" t="s">
        <v>37</v>
      </c>
      <c r="V1224" t="s">
        <v>38</v>
      </c>
      <c r="W1224" t="s">
        <v>39</v>
      </c>
      <c r="X1224">
        <v>40000000</v>
      </c>
      <c r="Y1224">
        <v>2014</v>
      </c>
      <c r="Z1224">
        <v>971</v>
      </c>
      <c r="AA1224">
        <v>6</v>
      </c>
      <c r="AB1224">
        <v>2.35</v>
      </c>
      <c r="AC1224">
        <v>16000</v>
      </c>
    </row>
    <row r="1225" spans="1:29">
      <c r="A1225" t="s">
        <v>28</v>
      </c>
      <c r="C1225" t="s">
        <v>5861</v>
      </c>
      <c r="D1225">
        <v>221</v>
      </c>
      <c r="E1225">
        <v>82</v>
      </c>
      <c r="F1225">
        <v>160</v>
      </c>
      <c r="G1225">
        <v>748</v>
      </c>
      <c r="H1225" t="s">
        <v>6402</v>
      </c>
      <c r="I1225">
        <v>164000</v>
      </c>
      <c r="J1225">
        <v>66466372</v>
      </c>
      <c r="K1225" t="s">
        <v>6403</v>
      </c>
      <c r="L1225" t="s">
        <v>6404</v>
      </c>
      <c r="M1225" t="s">
        <v>6405</v>
      </c>
      <c r="N1225">
        <v>75345</v>
      </c>
      <c r="O1225">
        <v>303717</v>
      </c>
      <c r="P1225" t="s">
        <v>6406</v>
      </c>
      <c r="Q1225">
        <v>0</v>
      </c>
      <c r="R1225" t="s">
        <v>6407</v>
      </c>
      <c r="S1225" t="s">
        <v>6408</v>
      </c>
      <c r="T1225">
        <v>290</v>
      </c>
      <c r="U1225" t="s">
        <v>37</v>
      </c>
      <c r="V1225" t="s">
        <v>38</v>
      </c>
      <c r="W1225" t="s">
        <v>585</v>
      </c>
      <c r="X1225">
        <v>40000000</v>
      </c>
      <c r="Y1225">
        <v>2009</v>
      </c>
      <c r="Z1225">
        <v>137000</v>
      </c>
      <c r="AA1225">
        <v>5.2</v>
      </c>
      <c r="AB1225">
        <v>2.35</v>
      </c>
      <c r="AC1225">
        <v>0</v>
      </c>
    </row>
    <row r="1226" spans="1:29">
      <c r="A1226" t="s">
        <v>28</v>
      </c>
      <c r="C1226" t="s">
        <v>389</v>
      </c>
      <c r="D1226">
        <v>459</v>
      </c>
      <c r="E1226">
        <v>142</v>
      </c>
      <c r="F1226">
        <v>14000</v>
      </c>
      <c r="G1226">
        <v>423</v>
      </c>
      <c r="H1226" t="s">
        <v>1128</v>
      </c>
      <c r="I1226">
        <v>15000</v>
      </c>
      <c r="J1226">
        <v>72306065</v>
      </c>
      <c r="K1226" t="s">
        <v>2819</v>
      </c>
      <c r="L1226" t="s">
        <v>322</v>
      </c>
      <c r="M1226" t="s">
        <v>6409</v>
      </c>
      <c r="N1226">
        <v>178118</v>
      </c>
      <c r="O1226">
        <v>16944</v>
      </c>
      <c r="P1226" t="s">
        <v>5684</v>
      </c>
      <c r="Q1226">
        <v>0</v>
      </c>
      <c r="R1226" t="s">
        <v>6410</v>
      </c>
      <c r="S1226" t="s">
        <v>6411</v>
      </c>
      <c r="T1226">
        <v>355</v>
      </c>
      <c r="U1226" t="s">
        <v>37</v>
      </c>
      <c r="V1226" t="s">
        <v>38</v>
      </c>
      <c r="W1226" t="s">
        <v>39</v>
      </c>
      <c r="X1226">
        <v>40000000</v>
      </c>
      <c r="Y1226">
        <v>2015</v>
      </c>
      <c r="Z1226">
        <v>535</v>
      </c>
      <c r="AA1226">
        <v>7.6</v>
      </c>
      <c r="AB1226">
        <v>2.35</v>
      </c>
      <c r="AC1226">
        <v>55000</v>
      </c>
    </row>
    <row r="1227" spans="1:29">
      <c r="A1227" t="s">
        <v>28</v>
      </c>
      <c r="C1227" t="s">
        <v>2048</v>
      </c>
      <c r="D1227">
        <v>131</v>
      </c>
      <c r="E1227">
        <v>106</v>
      </c>
      <c r="F1227">
        <v>212</v>
      </c>
      <c r="G1227">
        <v>389</v>
      </c>
      <c r="H1227" t="s">
        <v>3888</v>
      </c>
      <c r="I1227">
        <v>578</v>
      </c>
      <c r="J1227">
        <v>59068786</v>
      </c>
      <c r="K1227" t="s">
        <v>1910</v>
      </c>
      <c r="L1227" t="s">
        <v>6412</v>
      </c>
      <c r="M1227" t="s">
        <v>6413</v>
      </c>
      <c r="N1227">
        <v>86902</v>
      </c>
      <c r="O1227">
        <v>2544</v>
      </c>
      <c r="P1227" t="s">
        <v>6414</v>
      </c>
      <c r="Q1227">
        <v>2</v>
      </c>
      <c r="R1227" t="s">
        <v>6415</v>
      </c>
      <c r="S1227" t="s">
        <v>6416</v>
      </c>
      <c r="T1227">
        <v>411</v>
      </c>
      <c r="U1227" t="s">
        <v>37</v>
      </c>
      <c r="V1227" t="s">
        <v>38</v>
      </c>
      <c r="W1227" t="s">
        <v>39</v>
      </c>
      <c r="X1227">
        <v>40000000</v>
      </c>
      <c r="Y1227">
        <v>2001</v>
      </c>
      <c r="Z1227">
        <v>563</v>
      </c>
      <c r="AA1227">
        <v>6.4</v>
      </c>
      <c r="AB1227">
        <v>2.35</v>
      </c>
      <c r="AC1227">
        <v>0</v>
      </c>
    </row>
    <row r="1228" spans="1:29">
      <c r="A1228" t="s">
        <v>28</v>
      </c>
      <c r="C1228" t="s">
        <v>6417</v>
      </c>
      <c r="D1228">
        <v>222</v>
      </c>
      <c r="E1228">
        <v>114</v>
      </c>
      <c r="F1228">
        <v>89</v>
      </c>
      <c r="G1228">
        <v>177</v>
      </c>
      <c r="H1228" t="s">
        <v>6418</v>
      </c>
      <c r="I1228">
        <v>836</v>
      </c>
      <c r="J1228">
        <v>60923325</v>
      </c>
      <c r="K1228" t="s">
        <v>6419</v>
      </c>
      <c r="L1228" t="s">
        <v>6420</v>
      </c>
      <c r="M1228" t="s">
        <v>6421</v>
      </c>
      <c r="N1228">
        <v>147317</v>
      </c>
      <c r="O1228">
        <v>2091</v>
      </c>
      <c r="P1228" t="s">
        <v>6422</v>
      </c>
      <c r="Q1228">
        <v>2</v>
      </c>
      <c r="R1228" t="s">
        <v>6423</v>
      </c>
      <c r="S1228" t="s">
        <v>6424</v>
      </c>
      <c r="T1228">
        <v>197</v>
      </c>
      <c r="U1228" t="s">
        <v>37</v>
      </c>
      <c r="V1228" t="s">
        <v>38</v>
      </c>
      <c r="W1228" t="s">
        <v>585</v>
      </c>
      <c r="Y1228">
        <v>2010</v>
      </c>
      <c r="Z1228">
        <v>719</v>
      </c>
      <c r="AA1228">
        <v>6.4</v>
      </c>
      <c r="AB1228">
        <v>1.85</v>
      </c>
      <c r="AC1228">
        <v>12000</v>
      </c>
    </row>
    <row r="1229" spans="1:29">
      <c r="A1229" t="s">
        <v>28</v>
      </c>
      <c r="C1229" t="s">
        <v>1679</v>
      </c>
      <c r="D1229">
        <v>118</v>
      </c>
      <c r="E1229">
        <v>106</v>
      </c>
      <c r="F1229">
        <v>23</v>
      </c>
      <c r="G1229">
        <v>418</v>
      </c>
      <c r="H1229" t="s">
        <v>6425</v>
      </c>
      <c r="I1229">
        <v>1000</v>
      </c>
      <c r="J1229">
        <v>57887882</v>
      </c>
      <c r="K1229" t="s">
        <v>1415</v>
      </c>
      <c r="L1229" t="s">
        <v>1183</v>
      </c>
      <c r="M1229" t="s">
        <v>6426</v>
      </c>
      <c r="N1229">
        <v>35508</v>
      </c>
      <c r="O1229">
        <v>2325</v>
      </c>
      <c r="P1229" t="s">
        <v>704</v>
      </c>
      <c r="Q1229">
        <v>2</v>
      </c>
      <c r="R1229" t="s">
        <v>6427</v>
      </c>
      <c r="S1229" t="s">
        <v>6428</v>
      </c>
      <c r="T1229">
        <v>211</v>
      </c>
      <c r="U1229" t="s">
        <v>37</v>
      </c>
      <c r="V1229" t="s">
        <v>38</v>
      </c>
      <c r="W1229" t="s">
        <v>39</v>
      </c>
      <c r="X1229">
        <v>50000000</v>
      </c>
      <c r="Y1229">
        <v>2004</v>
      </c>
      <c r="Z1229">
        <v>593</v>
      </c>
      <c r="AA1229">
        <v>6.1</v>
      </c>
      <c r="AB1229">
        <v>1.85</v>
      </c>
      <c r="AC1229">
        <v>0</v>
      </c>
    </row>
    <row r="1230" spans="1:29">
      <c r="A1230" t="s">
        <v>28</v>
      </c>
      <c r="C1230" t="s">
        <v>2843</v>
      </c>
      <c r="D1230">
        <v>100</v>
      </c>
      <c r="E1230">
        <v>108</v>
      </c>
      <c r="F1230">
        <v>287</v>
      </c>
      <c r="G1230">
        <v>823</v>
      </c>
      <c r="H1230" t="s">
        <v>2107</v>
      </c>
      <c r="I1230">
        <v>4000</v>
      </c>
      <c r="J1230">
        <v>53955614</v>
      </c>
      <c r="K1230" t="s">
        <v>3036</v>
      </c>
      <c r="L1230" t="s">
        <v>84</v>
      </c>
      <c r="M1230" t="s">
        <v>6429</v>
      </c>
      <c r="N1230">
        <v>77415</v>
      </c>
      <c r="O1230">
        <v>8610</v>
      </c>
      <c r="P1230" t="s">
        <v>5251</v>
      </c>
      <c r="Q1230">
        <v>0</v>
      </c>
      <c r="R1230" t="s">
        <v>6430</v>
      </c>
      <c r="S1230" t="s">
        <v>6431</v>
      </c>
      <c r="T1230">
        <v>139</v>
      </c>
      <c r="U1230" t="s">
        <v>37</v>
      </c>
      <c r="V1230" t="s">
        <v>38</v>
      </c>
      <c r="W1230" t="s">
        <v>39</v>
      </c>
      <c r="X1230">
        <v>40000000</v>
      </c>
      <c r="Y1230">
        <v>1998</v>
      </c>
      <c r="Z1230">
        <v>835</v>
      </c>
      <c r="AA1230">
        <v>6.1</v>
      </c>
      <c r="AB1230">
        <v>2.35</v>
      </c>
      <c r="AC1230">
        <v>0</v>
      </c>
    </row>
    <row r="1231" spans="1:29">
      <c r="A1231" t="s">
        <v>28</v>
      </c>
      <c r="C1231" t="s">
        <v>6432</v>
      </c>
      <c r="D1231">
        <v>70</v>
      </c>
      <c r="E1231">
        <v>98</v>
      </c>
      <c r="F1231">
        <v>20</v>
      </c>
      <c r="G1231">
        <v>968</v>
      </c>
      <c r="H1231" t="s">
        <v>1986</v>
      </c>
      <c r="I1231">
        <v>2000</v>
      </c>
      <c r="J1231">
        <v>54967359</v>
      </c>
      <c r="K1231" t="s">
        <v>5765</v>
      </c>
      <c r="L1231" t="s">
        <v>6433</v>
      </c>
      <c r="M1231" t="s">
        <v>6434</v>
      </c>
      <c r="N1231">
        <v>52805</v>
      </c>
      <c r="O1231">
        <v>7039</v>
      </c>
      <c r="P1231" t="s">
        <v>3652</v>
      </c>
      <c r="Q1231">
        <v>0</v>
      </c>
      <c r="R1231" t="s">
        <v>6435</v>
      </c>
      <c r="S1231" t="s">
        <v>6436</v>
      </c>
      <c r="T1231">
        <v>209</v>
      </c>
      <c r="U1231" t="s">
        <v>37</v>
      </c>
      <c r="V1231" t="s">
        <v>38</v>
      </c>
      <c r="W1231" t="s">
        <v>585</v>
      </c>
      <c r="X1231">
        <v>40000000</v>
      </c>
      <c r="Y1231">
        <v>1997</v>
      </c>
      <c r="Z1231">
        <v>2000</v>
      </c>
      <c r="AA1231">
        <v>5.2</v>
      </c>
      <c r="AB1231">
        <v>1.85</v>
      </c>
      <c r="AC1231">
        <v>0</v>
      </c>
    </row>
    <row r="1232" spans="1:29">
      <c r="A1232" t="s">
        <v>28</v>
      </c>
      <c r="C1232" t="s">
        <v>528</v>
      </c>
      <c r="D1232">
        <v>138</v>
      </c>
      <c r="E1232">
        <v>131</v>
      </c>
      <c r="F1232">
        <v>58</v>
      </c>
      <c r="G1232">
        <v>720</v>
      </c>
      <c r="H1232" t="s">
        <v>303</v>
      </c>
      <c r="I1232">
        <v>15000</v>
      </c>
      <c r="J1232">
        <v>54228104</v>
      </c>
      <c r="K1232" t="s">
        <v>6437</v>
      </c>
      <c r="L1232" t="s">
        <v>113</v>
      </c>
      <c r="M1232" t="s">
        <v>6438</v>
      </c>
      <c r="N1232">
        <v>104991</v>
      </c>
      <c r="O1232">
        <v>17152</v>
      </c>
      <c r="P1232" t="s">
        <v>1870</v>
      </c>
      <c r="Q1232">
        <v>1</v>
      </c>
      <c r="R1232" t="s">
        <v>6439</v>
      </c>
      <c r="S1232" t="s">
        <v>6440</v>
      </c>
      <c r="T1232">
        <v>544</v>
      </c>
      <c r="U1232" t="s">
        <v>37</v>
      </c>
      <c r="V1232" t="s">
        <v>56</v>
      </c>
      <c r="W1232" t="s">
        <v>39</v>
      </c>
      <c r="X1232">
        <v>35000000</v>
      </c>
      <c r="Y1232">
        <v>2002</v>
      </c>
      <c r="Z1232">
        <v>1000</v>
      </c>
      <c r="AA1232">
        <v>7.7</v>
      </c>
      <c r="AB1232">
        <v>1.85</v>
      </c>
      <c r="AC1232">
        <v>0</v>
      </c>
    </row>
    <row r="1233" spans="1:29">
      <c r="A1233" t="s">
        <v>28</v>
      </c>
      <c r="C1233" t="s">
        <v>5683</v>
      </c>
      <c r="D1233">
        <v>274</v>
      </c>
      <c r="E1233">
        <v>118</v>
      </c>
      <c r="F1233">
        <v>65</v>
      </c>
      <c r="G1233">
        <v>638</v>
      </c>
      <c r="H1233" t="s">
        <v>6441</v>
      </c>
      <c r="I1233">
        <v>11000</v>
      </c>
      <c r="J1233">
        <v>57981889</v>
      </c>
      <c r="K1233" t="s">
        <v>2125</v>
      </c>
      <c r="L1233" t="s">
        <v>660</v>
      </c>
      <c r="M1233" t="s">
        <v>6442</v>
      </c>
      <c r="N1233">
        <v>173848</v>
      </c>
      <c r="O1233">
        <v>13943</v>
      </c>
      <c r="P1233" t="s">
        <v>3223</v>
      </c>
      <c r="Q1233">
        <v>1</v>
      </c>
      <c r="R1233" t="s">
        <v>6443</v>
      </c>
      <c r="S1233" t="s">
        <v>6444</v>
      </c>
      <c r="T1233">
        <v>203</v>
      </c>
      <c r="U1233" t="s">
        <v>37</v>
      </c>
      <c r="V1233" t="s">
        <v>38</v>
      </c>
      <c r="W1233" t="s">
        <v>585</v>
      </c>
      <c r="X1233">
        <v>40000000</v>
      </c>
      <c r="Y1233">
        <v>2011</v>
      </c>
      <c r="Z1233">
        <v>980</v>
      </c>
      <c r="AA1233">
        <v>7.3</v>
      </c>
      <c r="AB1233">
        <v>2.35</v>
      </c>
      <c r="AC1233">
        <v>25000</v>
      </c>
    </row>
    <row r="1234" spans="1:29">
      <c r="A1234" t="s">
        <v>28</v>
      </c>
      <c r="C1234" t="s">
        <v>5128</v>
      </c>
      <c r="D1234">
        <v>349</v>
      </c>
      <c r="E1234">
        <v>113</v>
      </c>
      <c r="F1234">
        <v>174</v>
      </c>
      <c r="G1234">
        <v>767</v>
      </c>
      <c r="H1234" t="s">
        <v>122</v>
      </c>
      <c r="I1234">
        <v>14000</v>
      </c>
      <c r="J1234">
        <v>61094903</v>
      </c>
      <c r="K1234" t="s">
        <v>1156</v>
      </c>
      <c r="L1234" t="s">
        <v>228</v>
      </c>
      <c r="M1234" t="s">
        <v>6445</v>
      </c>
      <c r="N1234">
        <v>210542</v>
      </c>
      <c r="O1234">
        <v>17152</v>
      </c>
      <c r="P1234" t="s">
        <v>6446</v>
      </c>
      <c r="Q1234">
        <v>3</v>
      </c>
      <c r="R1234" t="s">
        <v>6447</v>
      </c>
      <c r="S1234" t="s">
        <v>6448</v>
      </c>
      <c r="T1234">
        <v>332</v>
      </c>
      <c r="U1234" t="s">
        <v>37</v>
      </c>
      <c r="V1234" t="s">
        <v>56</v>
      </c>
      <c r="W1234" t="s">
        <v>39</v>
      </c>
      <c r="X1234">
        <v>30000000</v>
      </c>
      <c r="Y1234">
        <v>2011</v>
      </c>
      <c r="Z1234">
        <v>903</v>
      </c>
      <c r="AA1234">
        <v>6.9</v>
      </c>
      <c r="AB1234">
        <v>2.35</v>
      </c>
      <c r="AC1234">
        <v>29000</v>
      </c>
    </row>
    <row r="1235" spans="1:29">
      <c r="A1235" t="s">
        <v>28</v>
      </c>
      <c r="C1235" t="s">
        <v>57</v>
      </c>
      <c r="D1235">
        <v>341</v>
      </c>
      <c r="E1235">
        <v>130</v>
      </c>
      <c r="F1235">
        <v>22000</v>
      </c>
      <c r="G1235">
        <v>19000</v>
      </c>
      <c r="H1235" t="s">
        <v>263</v>
      </c>
      <c r="I1235">
        <v>23000</v>
      </c>
      <c r="J1235">
        <v>53082743</v>
      </c>
      <c r="K1235" t="s">
        <v>2202</v>
      </c>
      <c r="L1235" t="s">
        <v>58</v>
      </c>
      <c r="M1235" t="s">
        <v>6449</v>
      </c>
      <c r="N1235">
        <v>844052</v>
      </c>
      <c r="O1235">
        <v>63986</v>
      </c>
      <c r="P1235" t="s">
        <v>100</v>
      </c>
      <c r="Q1235">
        <v>1</v>
      </c>
      <c r="R1235" t="s">
        <v>6450</v>
      </c>
      <c r="S1235" t="s">
        <v>6451</v>
      </c>
      <c r="T1235">
        <v>1100</v>
      </c>
      <c r="U1235" t="s">
        <v>37</v>
      </c>
      <c r="V1235" t="s">
        <v>38</v>
      </c>
      <c r="W1235" t="s">
        <v>39</v>
      </c>
      <c r="X1235">
        <v>40000000</v>
      </c>
      <c r="Y1235">
        <v>2006</v>
      </c>
      <c r="Z1235">
        <v>20000</v>
      </c>
      <c r="AA1235">
        <v>8.5</v>
      </c>
      <c r="AB1235">
        <v>2.35</v>
      </c>
      <c r="AC1235">
        <v>49000</v>
      </c>
    </row>
    <row r="1236" spans="1:29">
      <c r="A1236" t="s">
        <v>28</v>
      </c>
      <c r="C1236" t="s">
        <v>4516</v>
      </c>
      <c r="D1236">
        <v>196</v>
      </c>
      <c r="E1236">
        <v>116</v>
      </c>
      <c r="F1236">
        <v>51</v>
      </c>
      <c r="G1236">
        <v>465</v>
      </c>
      <c r="H1236" t="s">
        <v>51</v>
      </c>
      <c r="I1236">
        <v>18000</v>
      </c>
      <c r="J1236">
        <v>54414716</v>
      </c>
      <c r="K1236" t="s">
        <v>1009</v>
      </c>
      <c r="L1236" t="s">
        <v>120</v>
      </c>
      <c r="M1236" t="s">
        <v>6452</v>
      </c>
      <c r="N1236">
        <v>114294</v>
      </c>
      <c r="O1236">
        <v>30571</v>
      </c>
      <c r="P1236" t="s">
        <v>6453</v>
      </c>
      <c r="Q1236">
        <v>7</v>
      </c>
      <c r="R1236" t="s">
        <v>6454</v>
      </c>
      <c r="S1236" t="s">
        <v>6455</v>
      </c>
      <c r="T1236">
        <v>187</v>
      </c>
      <c r="U1236" t="s">
        <v>37</v>
      </c>
      <c r="V1236" t="s">
        <v>38</v>
      </c>
      <c r="W1236" t="s">
        <v>585</v>
      </c>
      <c r="X1236">
        <v>42000000</v>
      </c>
      <c r="Y1236">
        <v>2014</v>
      </c>
      <c r="Z1236">
        <v>11000</v>
      </c>
      <c r="AA1236">
        <v>6.3</v>
      </c>
      <c r="AB1236">
        <v>2.35</v>
      </c>
      <c r="AC1236">
        <v>12000</v>
      </c>
    </row>
    <row r="1237" spans="1:29">
      <c r="A1237" t="s">
        <v>28</v>
      </c>
      <c r="C1237" t="s">
        <v>6456</v>
      </c>
      <c r="D1237">
        <v>83</v>
      </c>
      <c r="E1237">
        <v>89</v>
      </c>
      <c r="F1237">
        <v>7</v>
      </c>
      <c r="G1237">
        <v>91</v>
      </c>
      <c r="H1237" t="s">
        <v>6457</v>
      </c>
      <c r="I1237">
        <v>3000</v>
      </c>
      <c r="J1237">
        <v>57011847</v>
      </c>
      <c r="K1237" t="s">
        <v>621</v>
      </c>
      <c r="L1237" t="s">
        <v>500</v>
      </c>
      <c r="M1237" t="s">
        <v>6458</v>
      </c>
      <c r="N1237">
        <v>20615</v>
      </c>
      <c r="O1237">
        <v>3361</v>
      </c>
      <c r="P1237" t="s">
        <v>6459</v>
      </c>
      <c r="Q1237">
        <v>2</v>
      </c>
      <c r="R1237" t="s">
        <v>6460</v>
      </c>
      <c r="S1237" t="s">
        <v>6461</v>
      </c>
      <c r="T1237">
        <v>44</v>
      </c>
      <c r="U1237" t="s">
        <v>37</v>
      </c>
      <c r="V1237" t="s">
        <v>38</v>
      </c>
      <c r="W1237" t="s">
        <v>95</v>
      </c>
      <c r="X1237">
        <v>40000000</v>
      </c>
      <c r="Y1237">
        <v>2013</v>
      </c>
      <c r="Z1237">
        <v>190</v>
      </c>
      <c r="AA1237">
        <v>5.9</v>
      </c>
      <c r="AB1237">
        <v>2.35</v>
      </c>
      <c r="AC1237">
        <v>0</v>
      </c>
    </row>
    <row r="1238" spans="1:29">
      <c r="A1238" t="s">
        <v>28</v>
      </c>
      <c r="C1238" t="s">
        <v>3239</v>
      </c>
      <c r="D1238">
        <v>283</v>
      </c>
      <c r="E1238">
        <v>139</v>
      </c>
      <c r="F1238">
        <v>0</v>
      </c>
      <c r="G1238">
        <v>19</v>
      </c>
      <c r="H1238" t="s">
        <v>6462</v>
      </c>
      <c r="I1238">
        <v>708</v>
      </c>
      <c r="J1238">
        <v>50859889</v>
      </c>
      <c r="K1238" t="s">
        <v>712</v>
      </c>
      <c r="L1238" t="s">
        <v>6463</v>
      </c>
      <c r="M1238" t="s">
        <v>6464</v>
      </c>
      <c r="N1238">
        <v>236000</v>
      </c>
      <c r="O1238">
        <v>848</v>
      </c>
      <c r="P1238" t="s">
        <v>6465</v>
      </c>
      <c r="Q1238">
        <v>0</v>
      </c>
      <c r="R1238" t="s">
        <v>6466</v>
      </c>
      <c r="S1238" t="s">
        <v>6467</v>
      </c>
      <c r="T1238">
        <v>1043</v>
      </c>
      <c r="U1238" t="s">
        <v>6468</v>
      </c>
      <c r="V1238" t="s">
        <v>38</v>
      </c>
      <c r="W1238" t="s">
        <v>585</v>
      </c>
      <c r="X1238">
        <v>40000000</v>
      </c>
      <c r="Y1238">
        <v>2006</v>
      </c>
      <c r="Z1238">
        <v>78</v>
      </c>
      <c r="AA1238">
        <v>7.8</v>
      </c>
      <c r="AB1238">
        <v>1.85</v>
      </c>
      <c r="AC1238">
        <v>14000</v>
      </c>
    </row>
    <row r="1239" spans="1:29">
      <c r="A1239" t="s">
        <v>28</v>
      </c>
      <c r="C1239" t="s">
        <v>6142</v>
      </c>
      <c r="D1239">
        <v>105</v>
      </c>
      <c r="E1239">
        <v>130</v>
      </c>
      <c r="F1239">
        <v>46</v>
      </c>
      <c r="G1239">
        <v>162</v>
      </c>
      <c r="H1239" t="s">
        <v>1093</v>
      </c>
      <c r="I1239">
        <v>387</v>
      </c>
      <c r="J1239">
        <v>51185897</v>
      </c>
      <c r="K1239" t="s">
        <v>50</v>
      </c>
      <c r="L1239" t="s">
        <v>1519</v>
      </c>
      <c r="M1239" t="s">
        <v>6469</v>
      </c>
      <c r="N1239">
        <v>69457</v>
      </c>
      <c r="O1239">
        <v>1233</v>
      </c>
      <c r="P1239" t="s">
        <v>897</v>
      </c>
      <c r="Q1239">
        <v>1</v>
      </c>
      <c r="R1239" t="s">
        <v>6470</v>
      </c>
      <c r="S1239" t="s">
        <v>6471</v>
      </c>
      <c r="T1239">
        <v>271</v>
      </c>
      <c r="U1239" t="s">
        <v>37</v>
      </c>
      <c r="V1239" t="s">
        <v>56</v>
      </c>
      <c r="W1239" t="s">
        <v>95</v>
      </c>
      <c r="X1239">
        <v>30000000</v>
      </c>
      <c r="Y1239">
        <v>1987</v>
      </c>
      <c r="Z1239">
        <v>244</v>
      </c>
      <c r="AA1239">
        <v>6.7</v>
      </c>
      <c r="AB1239">
        <v>2.35</v>
      </c>
      <c r="AC1239">
        <v>0</v>
      </c>
    </row>
    <row r="1240" spans="1:29">
      <c r="A1240" t="s">
        <v>28</v>
      </c>
      <c r="C1240" t="s">
        <v>6472</v>
      </c>
      <c r="D1240">
        <v>351</v>
      </c>
      <c r="E1240">
        <v>107</v>
      </c>
      <c r="F1240">
        <v>190</v>
      </c>
      <c r="G1240">
        <v>520</v>
      </c>
      <c r="H1240" t="s">
        <v>781</v>
      </c>
      <c r="I1240">
        <v>2000</v>
      </c>
      <c r="J1240">
        <v>52000688</v>
      </c>
      <c r="K1240" t="s">
        <v>227</v>
      </c>
      <c r="L1240" t="s">
        <v>6473</v>
      </c>
      <c r="M1240" t="s">
        <v>6474</v>
      </c>
      <c r="N1240">
        <v>171418</v>
      </c>
      <c r="O1240">
        <v>4243</v>
      </c>
      <c r="P1240" t="s">
        <v>5171</v>
      </c>
      <c r="Q1240">
        <v>0</v>
      </c>
      <c r="R1240" t="s">
        <v>6475</v>
      </c>
      <c r="S1240" t="s">
        <v>6476</v>
      </c>
      <c r="T1240">
        <v>619</v>
      </c>
      <c r="U1240" t="s">
        <v>37</v>
      </c>
      <c r="V1240" t="s">
        <v>38</v>
      </c>
      <c r="W1240" t="s">
        <v>585</v>
      </c>
      <c r="X1240">
        <v>40000000</v>
      </c>
      <c r="Y1240">
        <v>2010</v>
      </c>
      <c r="Z1240">
        <v>1000</v>
      </c>
      <c r="AA1240">
        <v>6.4</v>
      </c>
      <c r="AB1240">
        <v>2.35</v>
      </c>
      <c r="AC1240">
        <v>17000</v>
      </c>
    </row>
    <row r="1241" spans="1:29">
      <c r="A1241" t="s">
        <v>28</v>
      </c>
      <c r="C1241" t="s">
        <v>2698</v>
      </c>
      <c r="D1241">
        <v>16</v>
      </c>
      <c r="E1241">
        <v>116</v>
      </c>
      <c r="F1241">
        <v>425</v>
      </c>
      <c r="G1241">
        <v>204</v>
      </c>
      <c r="H1241" t="s">
        <v>6477</v>
      </c>
      <c r="I1241">
        <v>954</v>
      </c>
      <c r="J1241">
        <v>49851591</v>
      </c>
      <c r="K1241" t="s">
        <v>4262</v>
      </c>
      <c r="L1241" t="s">
        <v>795</v>
      </c>
      <c r="M1241" t="s">
        <v>6478</v>
      </c>
      <c r="N1241">
        <v>7900</v>
      </c>
      <c r="O1241">
        <v>2179</v>
      </c>
      <c r="P1241" t="s">
        <v>6479</v>
      </c>
      <c r="Q1241">
        <v>3</v>
      </c>
      <c r="R1241" t="s">
        <v>6480</v>
      </c>
      <c r="S1241" t="s">
        <v>6481</v>
      </c>
      <c r="T1241">
        <v>34</v>
      </c>
      <c r="U1241" t="s">
        <v>37</v>
      </c>
      <c r="V1241" t="s">
        <v>38</v>
      </c>
      <c r="W1241" t="s">
        <v>95</v>
      </c>
      <c r="X1241">
        <v>40000000</v>
      </c>
      <c r="Y1241">
        <v>1986</v>
      </c>
      <c r="Z1241">
        <v>568</v>
      </c>
      <c r="AA1241">
        <v>5.9</v>
      </c>
      <c r="AB1241">
        <v>2.35</v>
      </c>
      <c r="AC1241">
        <v>263</v>
      </c>
    </row>
    <row r="1242" spans="1:29">
      <c r="A1242" t="s">
        <v>28</v>
      </c>
      <c r="C1242" t="s">
        <v>4401</v>
      </c>
      <c r="D1242">
        <v>195</v>
      </c>
      <c r="E1242">
        <v>96</v>
      </c>
      <c r="F1242">
        <v>192</v>
      </c>
      <c r="G1242">
        <v>501</v>
      </c>
      <c r="H1242" t="s">
        <v>4699</v>
      </c>
      <c r="I1242">
        <v>40000</v>
      </c>
      <c r="J1242">
        <v>47781388</v>
      </c>
      <c r="K1242" t="s">
        <v>852</v>
      </c>
      <c r="L1242" t="s">
        <v>43</v>
      </c>
      <c r="M1242" t="s">
        <v>6482</v>
      </c>
      <c r="N1242">
        <v>147504</v>
      </c>
      <c r="O1242">
        <v>41293</v>
      </c>
      <c r="P1242" t="s">
        <v>3964</v>
      </c>
      <c r="Q1242">
        <v>1</v>
      </c>
      <c r="R1242" t="s">
        <v>6483</v>
      </c>
      <c r="S1242" t="s">
        <v>6484</v>
      </c>
      <c r="T1242">
        <v>531</v>
      </c>
      <c r="U1242" t="s">
        <v>37</v>
      </c>
      <c r="V1242" t="s">
        <v>38</v>
      </c>
      <c r="W1242" t="s">
        <v>39</v>
      </c>
      <c r="X1242">
        <v>40000000</v>
      </c>
      <c r="Y1242">
        <v>2004</v>
      </c>
      <c r="Z1242">
        <v>534</v>
      </c>
      <c r="AA1242">
        <v>6.6</v>
      </c>
      <c r="AB1242">
        <v>2.35</v>
      </c>
      <c r="AC1242">
        <v>0</v>
      </c>
    </row>
    <row r="1243" spans="1:29">
      <c r="A1243" t="s">
        <v>28</v>
      </c>
      <c r="C1243" t="s">
        <v>6485</v>
      </c>
      <c r="D1243">
        <v>175</v>
      </c>
      <c r="E1243">
        <v>99</v>
      </c>
      <c r="F1243">
        <v>18</v>
      </c>
      <c r="G1243">
        <v>211</v>
      </c>
      <c r="H1243" t="s">
        <v>5088</v>
      </c>
      <c r="I1243">
        <v>18000</v>
      </c>
      <c r="J1243">
        <v>52320979</v>
      </c>
      <c r="K1243" t="s">
        <v>687</v>
      </c>
      <c r="L1243" t="s">
        <v>588</v>
      </c>
      <c r="M1243" t="s">
        <v>6486</v>
      </c>
      <c r="N1243">
        <v>114321</v>
      </c>
      <c r="O1243">
        <v>18693</v>
      </c>
      <c r="P1243" t="s">
        <v>6487</v>
      </c>
      <c r="Q1243">
        <v>0</v>
      </c>
      <c r="R1243" t="s">
        <v>6488</v>
      </c>
      <c r="S1243" t="s">
        <v>6489</v>
      </c>
      <c r="T1243">
        <v>548</v>
      </c>
      <c r="U1243" t="s">
        <v>37</v>
      </c>
      <c r="V1243" t="s">
        <v>38</v>
      </c>
      <c r="W1243" t="s">
        <v>95</v>
      </c>
      <c r="X1243">
        <v>40000000</v>
      </c>
      <c r="Y1243">
        <v>2006</v>
      </c>
      <c r="Z1243">
        <v>426</v>
      </c>
      <c r="AA1243">
        <v>6.8</v>
      </c>
      <c r="AB1243">
        <v>2.35</v>
      </c>
      <c r="AC1243">
        <v>0</v>
      </c>
    </row>
    <row r="1244" spans="1:29">
      <c r="A1244" t="s">
        <v>747</v>
      </c>
      <c r="C1244" t="s">
        <v>4392</v>
      </c>
      <c r="D1244">
        <v>193</v>
      </c>
      <c r="E1244">
        <v>104</v>
      </c>
      <c r="F1244">
        <v>34</v>
      </c>
      <c r="G1244">
        <v>280</v>
      </c>
      <c r="H1244" t="s">
        <v>6490</v>
      </c>
      <c r="I1244">
        <v>545</v>
      </c>
      <c r="J1244">
        <v>47806295</v>
      </c>
      <c r="K1244" t="s">
        <v>3030</v>
      </c>
      <c r="L1244" t="s">
        <v>6491</v>
      </c>
      <c r="M1244" t="s">
        <v>6492</v>
      </c>
      <c r="N1244">
        <v>87447</v>
      </c>
      <c r="O1244">
        <v>1274</v>
      </c>
      <c r="P1244" t="s">
        <v>6493</v>
      </c>
      <c r="Q1244">
        <v>0</v>
      </c>
      <c r="R1244" t="s">
        <v>6494</v>
      </c>
      <c r="S1244" t="s">
        <v>6495</v>
      </c>
      <c r="T1244">
        <v>371</v>
      </c>
      <c r="U1244" t="s">
        <v>37</v>
      </c>
      <c r="V1244" t="s">
        <v>38</v>
      </c>
      <c r="W1244" t="s">
        <v>39</v>
      </c>
      <c r="X1244">
        <v>43000000</v>
      </c>
      <c r="Y1244">
        <v>2005</v>
      </c>
      <c r="Z1244">
        <v>351</v>
      </c>
      <c r="AA1244">
        <v>6.5</v>
      </c>
      <c r="AB1244">
        <v>2.35</v>
      </c>
      <c r="AC1244">
        <v>0</v>
      </c>
    </row>
    <row r="1245" spans="1:29">
      <c r="A1245" t="s">
        <v>28</v>
      </c>
      <c r="C1245" t="s">
        <v>6496</v>
      </c>
      <c r="D1245">
        <v>169</v>
      </c>
      <c r="E1245">
        <v>105</v>
      </c>
      <c r="F1245">
        <v>54</v>
      </c>
      <c r="G1245">
        <v>988</v>
      </c>
      <c r="H1245" t="s">
        <v>4451</v>
      </c>
      <c r="I1245">
        <v>3000</v>
      </c>
      <c r="J1245">
        <v>51853450</v>
      </c>
      <c r="K1245" t="s">
        <v>4795</v>
      </c>
      <c r="L1245" t="s">
        <v>750</v>
      </c>
      <c r="M1245" t="s">
        <v>6497</v>
      </c>
      <c r="N1245">
        <v>37398</v>
      </c>
      <c r="O1245">
        <v>9069</v>
      </c>
      <c r="P1245" t="s">
        <v>329</v>
      </c>
      <c r="Q1245">
        <v>0</v>
      </c>
      <c r="R1245" t="s">
        <v>6498</v>
      </c>
      <c r="S1245" t="s">
        <v>6499</v>
      </c>
      <c r="T1245">
        <v>110</v>
      </c>
      <c r="U1245" t="s">
        <v>37</v>
      </c>
      <c r="V1245" t="s">
        <v>38</v>
      </c>
      <c r="W1245" t="s">
        <v>95</v>
      </c>
      <c r="X1245">
        <v>25000000</v>
      </c>
      <c r="Y1245">
        <v>2012</v>
      </c>
      <c r="Z1245">
        <v>2000</v>
      </c>
      <c r="AA1245">
        <v>6.6</v>
      </c>
      <c r="AB1245">
        <v>1.85</v>
      </c>
      <c r="AC1245">
        <v>11000</v>
      </c>
    </row>
    <row r="1246" spans="1:29">
      <c r="A1246" t="s">
        <v>28</v>
      </c>
      <c r="C1246" t="s">
        <v>6500</v>
      </c>
      <c r="D1246">
        <v>128</v>
      </c>
      <c r="E1246">
        <v>101</v>
      </c>
      <c r="F1246">
        <v>10</v>
      </c>
      <c r="G1246">
        <v>681</v>
      </c>
      <c r="H1246" t="s">
        <v>6501</v>
      </c>
      <c r="I1246">
        <v>1000</v>
      </c>
      <c r="J1246">
        <v>46012734</v>
      </c>
      <c r="K1246" t="s">
        <v>1681</v>
      </c>
      <c r="L1246" t="s">
        <v>6502</v>
      </c>
      <c r="M1246" t="s">
        <v>6503</v>
      </c>
      <c r="N1246">
        <v>54421</v>
      </c>
      <c r="O1246">
        <v>4298</v>
      </c>
      <c r="P1246" t="s">
        <v>2191</v>
      </c>
      <c r="Q1246">
        <v>2</v>
      </c>
      <c r="R1246" t="s">
        <v>6504</v>
      </c>
      <c r="S1246" t="s">
        <v>6505</v>
      </c>
      <c r="T1246">
        <v>101</v>
      </c>
      <c r="U1246" t="s">
        <v>37</v>
      </c>
      <c r="V1246" t="s">
        <v>38</v>
      </c>
      <c r="W1246" t="s">
        <v>39</v>
      </c>
      <c r="X1246">
        <v>40000000</v>
      </c>
      <c r="Y1246">
        <v>2008</v>
      </c>
      <c r="Z1246">
        <v>689</v>
      </c>
      <c r="AA1246">
        <v>5.8</v>
      </c>
      <c r="AB1246">
        <v>2.35</v>
      </c>
      <c r="AC1246">
        <v>3000</v>
      </c>
    </row>
    <row r="1247" spans="1:29">
      <c r="A1247" t="s">
        <v>28</v>
      </c>
      <c r="C1247" t="s">
        <v>3694</v>
      </c>
      <c r="D1247">
        <v>249</v>
      </c>
      <c r="E1247">
        <v>134</v>
      </c>
      <c r="F1247">
        <v>16000</v>
      </c>
      <c r="G1247">
        <v>235</v>
      </c>
      <c r="H1247" t="s">
        <v>6506</v>
      </c>
      <c r="I1247">
        <v>880</v>
      </c>
      <c r="J1247">
        <v>47034272</v>
      </c>
      <c r="K1247" t="s">
        <v>6507</v>
      </c>
      <c r="L1247" t="s">
        <v>6508</v>
      </c>
      <c r="M1247" t="s">
        <v>6509</v>
      </c>
      <c r="N1247">
        <v>25465</v>
      </c>
      <c r="O1247">
        <v>2281</v>
      </c>
      <c r="P1247" t="s">
        <v>6510</v>
      </c>
      <c r="Q1247">
        <v>1</v>
      </c>
      <c r="R1247" t="s">
        <v>6511</v>
      </c>
      <c r="S1247" t="s">
        <v>6512</v>
      </c>
      <c r="T1247">
        <v>190</v>
      </c>
      <c r="U1247" t="s">
        <v>37</v>
      </c>
      <c r="V1247" t="s">
        <v>38</v>
      </c>
      <c r="W1247" t="s">
        <v>585</v>
      </c>
      <c r="X1247">
        <v>40000000</v>
      </c>
      <c r="Y1247">
        <v>2014</v>
      </c>
      <c r="Z1247">
        <v>413</v>
      </c>
      <c r="AA1247">
        <v>6.9</v>
      </c>
      <c r="AB1247">
        <v>2.35</v>
      </c>
      <c r="AC1247">
        <v>16000</v>
      </c>
    </row>
    <row r="1248" spans="1:29">
      <c r="A1248" t="s">
        <v>28</v>
      </c>
      <c r="C1248" t="s">
        <v>4850</v>
      </c>
      <c r="D1248">
        <v>91</v>
      </c>
      <c r="E1248">
        <v>135</v>
      </c>
      <c r="F1248">
        <v>0</v>
      </c>
      <c r="G1248">
        <v>913</v>
      </c>
      <c r="H1248" t="s">
        <v>2324</v>
      </c>
      <c r="I1248">
        <v>13000</v>
      </c>
      <c r="J1248">
        <v>45856732</v>
      </c>
      <c r="K1248" t="s">
        <v>2125</v>
      </c>
      <c r="L1248" t="s">
        <v>1157</v>
      </c>
      <c r="M1248" t="s">
        <v>6513</v>
      </c>
      <c r="N1248">
        <v>46221</v>
      </c>
      <c r="O1248">
        <v>16762</v>
      </c>
      <c r="P1248" t="s">
        <v>2666</v>
      </c>
      <c r="Q1248">
        <v>1</v>
      </c>
      <c r="R1248" t="s">
        <v>6514</v>
      </c>
      <c r="S1248" t="s">
        <v>6515</v>
      </c>
      <c r="T1248">
        <v>141</v>
      </c>
      <c r="U1248" t="s">
        <v>37</v>
      </c>
      <c r="V1248" t="s">
        <v>38</v>
      </c>
      <c r="W1248" t="s">
        <v>39</v>
      </c>
      <c r="X1248">
        <v>40000000</v>
      </c>
      <c r="Y1248">
        <v>1997</v>
      </c>
      <c r="Z1248">
        <v>936</v>
      </c>
      <c r="AA1248">
        <v>7.1</v>
      </c>
      <c r="AB1248">
        <v>2.35</v>
      </c>
      <c r="AC1248">
        <v>0</v>
      </c>
    </row>
    <row r="1249" spans="1:29">
      <c r="A1249" t="s">
        <v>28</v>
      </c>
      <c r="C1249" t="s">
        <v>5896</v>
      </c>
      <c r="D1249">
        <v>207</v>
      </c>
      <c r="E1249">
        <v>98</v>
      </c>
      <c r="F1249">
        <v>326</v>
      </c>
      <c r="G1249">
        <v>416</v>
      </c>
      <c r="H1249" t="s">
        <v>4699</v>
      </c>
      <c r="I1249">
        <v>21000</v>
      </c>
      <c r="J1249">
        <v>59588068</v>
      </c>
      <c r="K1249" t="s">
        <v>3030</v>
      </c>
      <c r="L1249" t="s">
        <v>97</v>
      </c>
      <c r="M1249" t="s">
        <v>6516</v>
      </c>
      <c r="N1249">
        <v>89557</v>
      </c>
      <c r="O1249">
        <v>22318</v>
      </c>
      <c r="P1249" t="s">
        <v>2011</v>
      </c>
      <c r="Q1249">
        <v>1</v>
      </c>
      <c r="R1249" t="s">
        <v>6517</v>
      </c>
      <c r="S1249" t="s">
        <v>6518</v>
      </c>
      <c r="T1249">
        <v>376</v>
      </c>
      <c r="U1249" t="s">
        <v>37</v>
      </c>
      <c r="V1249" t="s">
        <v>38</v>
      </c>
      <c r="W1249" t="s">
        <v>585</v>
      </c>
      <c r="X1249">
        <v>40000000</v>
      </c>
      <c r="Y1249">
        <v>2003</v>
      </c>
      <c r="Z1249">
        <v>534</v>
      </c>
      <c r="AA1249">
        <v>5.8</v>
      </c>
      <c r="AB1249">
        <v>1.85</v>
      </c>
      <c r="AC1249">
        <v>0</v>
      </c>
    </row>
    <row r="1250" spans="1:29">
      <c r="A1250" t="s">
        <v>28</v>
      </c>
      <c r="C1250" t="s">
        <v>389</v>
      </c>
      <c r="D1250">
        <v>77</v>
      </c>
      <c r="E1250">
        <v>155</v>
      </c>
      <c r="F1250">
        <v>14000</v>
      </c>
      <c r="G1250">
        <v>11000</v>
      </c>
      <c r="H1250" t="s">
        <v>466</v>
      </c>
      <c r="I1250">
        <v>12000</v>
      </c>
      <c r="J1250">
        <v>44175394</v>
      </c>
      <c r="K1250" t="s">
        <v>6519</v>
      </c>
      <c r="L1250" t="s">
        <v>762</v>
      </c>
      <c r="M1250" t="s">
        <v>6520</v>
      </c>
      <c r="N1250">
        <v>56509</v>
      </c>
      <c r="O1250">
        <v>37570</v>
      </c>
      <c r="P1250" t="s">
        <v>660</v>
      </c>
      <c r="Q1250">
        <v>2</v>
      </c>
      <c r="R1250" t="s">
        <v>6521</v>
      </c>
      <c r="S1250" t="s">
        <v>6522</v>
      </c>
      <c r="T1250">
        <v>227</v>
      </c>
      <c r="U1250" t="s">
        <v>37</v>
      </c>
      <c r="V1250" t="s">
        <v>38</v>
      </c>
      <c r="W1250" t="s">
        <v>585</v>
      </c>
      <c r="X1250">
        <v>36000000</v>
      </c>
      <c r="Y1250">
        <v>1997</v>
      </c>
      <c r="Z1250">
        <v>11000</v>
      </c>
      <c r="AA1250">
        <v>7.2</v>
      </c>
      <c r="AB1250">
        <v>1.85</v>
      </c>
      <c r="AC1250">
        <v>0</v>
      </c>
    </row>
    <row r="1251" spans="1:29">
      <c r="A1251" t="s">
        <v>28</v>
      </c>
      <c r="C1251" t="s">
        <v>1311</v>
      </c>
      <c r="D1251">
        <v>25</v>
      </c>
      <c r="E1251">
        <v>106</v>
      </c>
      <c r="F1251">
        <v>323</v>
      </c>
      <c r="G1251">
        <v>0</v>
      </c>
      <c r="H1251" t="s">
        <v>6523</v>
      </c>
      <c r="I1251">
        <v>472</v>
      </c>
      <c r="J1251">
        <v>45500797</v>
      </c>
      <c r="K1251" t="s">
        <v>2308</v>
      </c>
      <c r="L1251" t="s">
        <v>6524</v>
      </c>
      <c r="M1251" t="s">
        <v>6525</v>
      </c>
      <c r="N1251">
        <v>17443</v>
      </c>
      <c r="O1251">
        <v>519</v>
      </c>
      <c r="P1251" t="s">
        <v>6526</v>
      </c>
      <c r="Q1251">
        <v>2</v>
      </c>
      <c r="R1251" t="s">
        <v>6527</v>
      </c>
      <c r="S1251" t="s">
        <v>6528</v>
      </c>
      <c r="T1251">
        <v>56</v>
      </c>
      <c r="U1251" t="s">
        <v>37</v>
      </c>
      <c r="V1251" t="s">
        <v>38</v>
      </c>
      <c r="W1251" t="s">
        <v>39</v>
      </c>
      <c r="X1251">
        <v>40000000</v>
      </c>
      <c r="Y1251">
        <v>1992</v>
      </c>
      <c r="Z1251">
        <v>47</v>
      </c>
      <c r="AA1251">
        <v>6</v>
      </c>
      <c r="AB1251">
        <v>2.35</v>
      </c>
      <c r="AC1251">
        <v>694</v>
      </c>
    </row>
    <row r="1252" spans="1:29">
      <c r="A1252" t="s">
        <v>28</v>
      </c>
      <c r="C1252" t="s">
        <v>6529</v>
      </c>
      <c r="D1252">
        <v>211</v>
      </c>
      <c r="E1252">
        <v>102</v>
      </c>
      <c r="F1252">
        <v>25</v>
      </c>
      <c r="G1252">
        <v>473</v>
      </c>
      <c r="H1252" t="s">
        <v>6530</v>
      </c>
      <c r="I1252">
        <v>1000</v>
      </c>
      <c r="J1252">
        <v>41797066</v>
      </c>
      <c r="K1252" t="s">
        <v>2208</v>
      </c>
      <c r="L1252" t="s">
        <v>6531</v>
      </c>
      <c r="M1252" t="s">
        <v>6532</v>
      </c>
      <c r="N1252">
        <v>92789</v>
      </c>
      <c r="O1252">
        <v>4324</v>
      </c>
      <c r="P1252" t="s">
        <v>6533</v>
      </c>
      <c r="Q1252">
        <v>0</v>
      </c>
      <c r="R1252" t="s">
        <v>6534</v>
      </c>
      <c r="S1252" t="s">
        <v>6535</v>
      </c>
      <c r="T1252">
        <v>998</v>
      </c>
      <c r="U1252" t="s">
        <v>37</v>
      </c>
      <c r="V1252" t="s">
        <v>38</v>
      </c>
      <c r="W1252" t="s">
        <v>585</v>
      </c>
      <c r="X1252">
        <v>40000000</v>
      </c>
      <c r="Y1252">
        <v>2007</v>
      </c>
      <c r="Z1252">
        <v>741</v>
      </c>
      <c r="AA1252">
        <v>4.7</v>
      </c>
      <c r="AB1252">
        <v>2.35</v>
      </c>
      <c r="AC1252">
        <v>0</v>
      </c>
    </row>
    <row r="1253" spans="1:29">
      <c r="A1253" t="s">
        <v>28</v>
      </c>
      <c r="C1253" t="s">
        <v>4239</v>
      </c>
      <c r="D1253">
        <v>19</v>
      </c>
      <c r="E1253">
        <v>95</v>
      </c>
      <c r="F1253">
        <v>80</v>
      </c>
      <c r="G1253">
        <v>287</v>
      </c>
      <c r="H1253" t="s">
        <v>6536</v>
      </c>
      <c r="I1253">
        <v>3000</v>
      </c>
      <c r="J1253">
        <v>38087756</v>
      </c>
      <c r="K1253" t="s">
        <v>3057</v>
      </c>
      <c r="L1253" t="s">
        <v>6537</v>
      </c>
      <c r="M1253" t="s">
        <v>6538</v>
      </c>
      <c r="N1253">
        <v>49612</v>
      </c>
      <c r="O1253">
        <v>4634</v>
      </c>
      <c r="P1253" t="s">
        <v>6539</v>
      </c>
      <c r="Q1253">
        <v>1</v>
      </c>
      <c r="R1253" t="s">
        <v>6540</v>
      </c>
      <c r="S1253" t="s">
        <v>6541</v>
      </c>
      <c r="T1253">
        <v>39</v>
      </c>
      <c r="U1253" t="s">
        <v>37</v>
      </c>
      <c r="V1253" t="s">
        <v>38</v>
      </c>
      <c r="W1253" t="s">
        <v>95</v>
      </c>
      <c r="X1253">
        <v>40000000</v>
      </c>
      <c r="Y1253">
        <v>1994</v>
      </c>
      <c r="Z1253">
        <v>450</v>
      </c>
      <c r="AA1253">
        <v>5.2</v>
      </c>
      <c r="AB1253">
        <v>1.85</v>
      </c>
      <c r="AC1253">
        <v>0</v>
      </c>
    </row>
    <row r="1254" spans="1:29">
      <c r="A1254" t="s">
        <v>28</v>
      </c>
      <c r="C1254" t="s">
        <v>5280</v>
      </c>
      <c r="D1254">
        <v>101</v>
      </c>
      <c r="E1254">
        <v>103</v>
      </c>
      <c r="F1254">
        <v>643</v>
      </c>
      <c r="G1254">
        <v>586</v>
      </c>
      <c r="H1254" t="s">
        <v>6531</v>
      </c>
      <c r="I1254">
        <v>24000</v>
      </c>
      <c r="J1254">
        <v>37752931</v>
      </c>
      <c r="K1254" t="s">
        <v>214</v>
      </c>
      <c r="L1254" t="s">
        <v>82</v>
      </c>
      <c r="M1254" t="s">
        <v>6542</v>
      </c>
      <c r="N1254">
        <v>20201</v>
      </c>
      <c r="O1254">
        <v>26938</v>
      </c>
      <c r="P1254" t="s">
        <v>4124</v>
      </c>
      <c r="Q1254">
        <v>2</v>
      </c>
      <c r="R1254" t="s">
        <v>6543</v>
      </c>
      <c r="S1254" t="s">
        <v>6544</v>
      </c>
      <c r="T1254">
        <v>180</v>
      </c>
      <c r="U1254" t="s">
        <v>37</v>
      </c>
      <c r="V1254" t="s">
        <v>38</v>
      </c>
      <c r="W1254" t="s">
        <v>39</v>
      </c>
      <c r="X1254">
        <v>40000000</v>
      </c>
      <c r="Y1254">
        <v>2000</v>
      </c>
      <c r="Z1254">
        <v>1000</v>
      </c>
      <c r="AA1254">
        <v>5.5</v>
      </c>
      <c r="AB1254">
        <v>1.85</v>
      </c>
      <c r="AC1254">
        <v>0</v>
      </c>
    </row>
    <row r="1255" spans="1:29">
      <c r="A1255" t="s">
        <v>28</v>
      </c>
      <c r="C1255" t="s">
        <v>3998</v>
      </c>
      <c r="D1255">
        <v>175</v>
      </c>
      <c r="E1255">
        <v>95</v>
      </c>
      <c r="F1255">
        <v>30</v>
      </c>
      <c r="G1255">
        <v>664</v>
      </c>
      <c r="H1255" t="s">
        <v>1408</v>
      </c>
      <c r="I1255">
        <v>799</v>
      </c>
      <c r="J1255">
        <v>50562555</v>
      </c>
      <c r="K1255" t="s">
        <v>6545</v>
      </c>
      <c r="L1255" t="s">
        <v>90</v>
      </c>
      <c r="M1255" t="s">
        <v>6546</v>
      </c>
      <c r="N1255">
        <v>81334</v>
      </c>
      <c r="O1255">
        <v>2787</v>
      </c>
      <c r="P1255" t="s">
        <v>3935</v>
      </c>
      <c r="Q1255">
        <v>4</v>
      </c>
      <c r="R1255" t="s">
        <v>6547</v>
      </c>
      <c r="S1255" t="s">
        <v>6548</v>
      </c>
      <c r="T1255">
        <v>291</v>
      </c>
      <c r="U1255" t="s">
        <v>37</v>
      </c>
      <c r="V1255" t="s">
        <v>38</v>
      </c>
      <c r="W1255" t="s">
        <v>39</v>
      </c>
      <c r="Y1255">
        <v>2007</v>
      </c>
      <c r="Z1255">
        <v>690</v>
      </c>
      <c r="AA1255">
        <v>6.5</v>
      </c>
      <c r="AB1255">
        <v>1.85</v>
      </c>
      <c r="AC1255">
        <v>0</v>
      </c>
    </row>
    <row r="1256" spans="1:29">
      <c r="A1256" t="s">
        <v>28</v>
      </c>
      <c r="C1256" t="s">
        <v>6549</v>
      </c>
      <c r="D1256">
        <v>342</v>
      </c>
      <c r="E1256">
        <v>109</v>
      </c>
      <c r="F1256">
        <v>99</v>
      </c>
      <c r="G1256">
        <v>57</v>
      </c>
      <c r="H1256" t="s">
        <v>6550</v>
      </c>
      <c r="I1256">
        <v>176</v>
      </c>
      <c r="J1256">
        <v>37371385</v>
      </c>
      <c r="K1256" t="s">
        <v>1875</v>
      </c>
      <c r="L1256" t="s">
        <v>6551</v>
      </c>
      <c r="M1256" t="s">
        <v>6552</v>
      </c>
      <c r="N1256">
        <v>192462</v>
      </c>
      <c r="O1256">
        <v>390</v>
      </c>
      <c r="P1256" t="s">
        <v>6553</v>
      </c>
      <c r="Q1256">
        <v>0</v>
      </c>
      <c r="R1256" t="s">
        <v>6554</v>
      </c>
      <c r="S1256" t="s">
        <v>6555</v>
      </c>
      <c r="T1256">
        <v>334</v>
      </c>
      <c r="U1256" t="s">
        <v>37</v>
      </c>
      <c r="V1256" t="s">
        <v>38</v>
      </c>
      <c r="W1256" t="s">
        <v>585</v>
      </c>
      <c r="X1256">
        <v>40000000</v>
      </c>
      <c r="Y1256">
        <v>2011</v>
      </c>
      <c r="Z1256">
        <v>61</v>
      </c>
      <c r="AA1256">
        <v>7</v>
      </c>
      <c r="AB1256">
        <v>2.35</v>
      </c>
      <c r="AC1256">
        <v>42000</v>
      </c>
    </row>
    <row r="1257" spans="1:29">
      <c r="A1257" t="s">
        <v>28</v>
      </c>
      <c r="C1257" t="s">
        <v>6244</v>
      </c>
      <c r="D1257">
        <v>147</v>
      </c>
      <c r="E1257">
        <v>95</v>
      </c>
      <c r="F1257">
        <v>98</v>
      </c>
      <c r="G1257">
        <v>78</v>
      </c>
      <c r="H1257" t="s">
        <v>6556</v>
      </c>
      <c r="I1257">
        <v>405</v>
      </c>
      <c r="J1257">
        <v>37101011</v>
      </c>
      <c r="K1257" t="s">
        <v>2527</v>
      </c>
      <c r="L1257" t="s">
        <v>3991</v>
      </c>
      <c r="M1257" t="s">
        <v>6557</v>
      </c>
      <c r="N1257">
        <v>30394</v>
      </c>
      <c r="O1257">
        <v>1070</v>
      </c>
      <c r="P1257" t="s">
        <v>6558</v>
      </c>
      <c r="Q1257">
        <v>1</v>
      </c>
      <c r="R1257" t="s">
        <v>6559</v>
      </c>
      <c r="S1257" t="s">
        <v>6560</v>
      </c>
      <c r="T1257">
        <v>103</v>
      </c>
      <c r="U1257" t="s">
        <v>37</v>
      </c>
      <c r="V1257" t="s">
        <v>38</v>
      </c>
      <c r="W1257" t="s">
        <v>39</v>
      </c>
      <c r="X1257">
        <v>40000000</v>
      </c>
      <c r="Y1257">
        <v>2012</v>
      </c>
      <c r="Z1257">
        <v>358</v>
      </c>
      <c r="AA1257">
        <v>5.8</v>
      </c>
      <c r="AB1257">
        <v>2.35</v>
      </c>
      <c r="AC1257">
        <v>0</v>
      </c>
    </row>
    <row r="1258" spans="1:29">
      <c r="A1258" t="s">
        <v>28</v>
      </c>
      <c r="C1258" t="s">
        <v>6308</v>
      </c>
      <c r="D1258">
        <v>420</v>
      </c>
      <c r="E1258">
        <v>111</v>
      </c>
      <c r="F1258">
        <v>0</v>
      </c>
      <c r="G1258">
        <v>687</v>
      </c>
      <c r="H1258" t="s">
        <v>6561</v>
      </c>
      <c r="I1258">
        <v>2000</v>
      </c>
      <c r="J1258">
        <v>38176892</v>
      </c>
      <c r="K1258" t="s">
        <v>5103</v>
      </c>
      <c r="L1258" t="s">
        <v>4200</v>
      </c>
      <c r="M1258" t="s">
        <v>6562</v>
      </c>
      <c r="N1258">
        <v>104119</v>
      </c>
      <c r="O1258">
        <v>4486</v>
      </c>
      <c r="P1258" t="s">
        <v>6563</v>
      </c>
      <c r="Q1258">
        <v>0</v>
      </c>
      <c r="R1258" t="s">
        <v>6564</v>
      </c>
      <c r="S1258" t="s">
        <v>6565</v>
      </c>
      <c r="T1258">
        <v>518</v>
      </c>
      <c r="U1258" t="s">
        <v>37</v>
      </c>
      <c r="V1258" t="s">
        <v>38</v>
      </c>
      <c r="W1258" t="s">
        <v>585</v>
      </c>
      <c r="X1258">
        <v>40000000</v>
      </c>
      <c r="Y1258">
        <v>2011</v>
      </c>
      <c r="Z1258">
        <v>741</v>
      </c>
      <c r="AA1258">
        <v>6.2</v>
      </c>
      <c r="AB1258">
        <v>2.35</v>
      </c>
      <c r="AC1258">
        <v>26000</v>
      </c>
    </row>
    <row r="1259" spans="1:29">
      <c r="A1259" t="s">
        <v>28</v>
      </c>
      <c r="C1259" t="s">
        <v>1324</v>
      </c>
      <c r="D1259">
        <v>138</v>
      </c>
      <c r="E1259">
        <v>123</v>
      </c>
      <c r="F1259">
        <v>541</v>
      </c>
      <c r="G1259">
        <v>173</v>
      </c>
      <c r="H1259" t="s">
        <v>605</v>
      </c>
      <c r="I1259">
        <v>12000</v>
      </c>
      <c r="J1259">
        <v>36283504</v>
      </c>
      <c r="K1259" t="s">
        <v>852</v>
      </c>
      <c r="L1259" t="s">
        <v>705</v>
      </c>
      <c r="M1259" t="s">
        <v>6566</v>
      </c>
      <c r="N1259">
        <v>104564</v>
      </c>
      <c r="O1259">
        <v>12970</v>
      </c>
      <c r="P1259" t="s">
        <v>6567</v>
      </c>
      <c r="Q1259">
        <v>1</v>
      </c>
      <c r="R1259" t="s">
        <v>6568</v>
      </c>
      <c r="S1259" t="s">
        <v>6569</v>
      </c>
      <c r="T1259">
        <v>587</v>
      </c>
      <c r="U1259" t="s">
        <v>37</v>
      </c>
      <c r="V1259" t="s">
        <v>767</v>
      </c>
      <c r="W1259" t="s">
        <v>585</v>
      </c>
      <c r="X1259">
        <v>40000000</v>
      </c>
      <c r="Y1259">
        <v>1999</v>
      </c>
      <c r="Z1259">
        <v>638</v>
      </c>
      <c r="AA1259">
        <v>6.5</v>
      </c>
      <c r="AB1259">
        <v>2.35</v>
      </c>
      <c r="AC1259">
        <v>0</v>
      </c>
    </row>
    <row r="1260" spans="1:29">
      <c r="A1260" t="s">
        <v>28</v>
      </c>
      <c r="C1260" t="s">
        <v>760</v>
      </c>
      <c r="D1260">
        <v>82</v>
      </c>
      <c r="E1260">
        <v>140</v>
      </c>
      <c r="F1260">
        <v>0</v>
      </c>
      <c r="G1260">
        <v>552</v>
      </c>
      <c r="H1260" t="s">
        <v>3056</v>
      </c>
      <c r="I1260">
        <v>720</v>
      </c>
      <c r="J1260">
        <v>35183792</v>
      </c>
      <c r="K1260" t="s">
        <v>6507</v>
      </c>
      <c r="L1260" t="s">
        <v>1870</v>
      </c>
      <c r="M1260" t="s">
        <v>6570</v>
      </c>
      <c r="N1260">
        <v>68159</v>
      </c>
      <c r="O1260">
        <v>3044</v>
      </c>
      <c r="P1260" t="s">
        <v>3654</v>
      </c>
      <c r="Q1260">
        <v>1</v>
      </c>
      <c r="R1260" t="s">
        <v>6571</v>
      </c>
      <c r="S1260" t="s">
        <v>6572</v>
      </c>
      <c r="T1260">
        <v>209</v>
      </c>
      <c r="U1260" t="s">
        <v>37</v>
      </c>
      <c r="V1260" t="s">
        <v>38</v>
      </c>
      <c r="W1260" t="s">
        <v>585</v>
      </c>
      <c r="X1260">
        <v>38000000</v>
      </c>
      <c r="Y1260">
        <v>1991</v>
      </c>
      <c r="Z1260">
        <v>576</v>
      </c>
      <c r="AA1260">
        <v>7.2</v>
      </c>
      <c r="AB1260">
        <v>2.35</v>
      </c>
      <c r="AC1260">
        <v>0</v>
      </c>
    </row>
    <row r="1261" spans="1:29">
      <c r="A1261" t="s">
        <v>28</v>
      </c>
      <c r="C1261" t="s">
        <v>6573</v>
      </c>
      <c r="D1261">
        <v>201</v>
      </c>
      <c r="E1261">
        <v>94</v>
      </c>
      <c r="F1261">
        <v>52</v>
      </c>
      <c r="G1261">
        <v>214</v>
      </c>
      <c r="H1261" t="s">
        <v>6177</v>
      </c>
      <c r="I1261">
        <v>683</v>
      </c>
      <c r="J1261">
        <v>38543473</v>
      </c>
      <c r="K1261" t="s">
        <v>1671</v>
      </c>
      <c r="L1261" t="s">
        <v>4616</v>
      </c>
      <c r="M1261" t="s">
        <v>6574</v>
      </c>
      <c r="N1261">
        <v>84382</v>
      </c>
      <c r="O1261">
        <v>1488</v>
      </c>
      <c r="P1261" t="s">
        <v>6575</v>
      </c>
      <c r="Q1261">
        <v>2</v>
      </c>
      <c r="R1261" t="s">
        <v>6576</v>
      </c>
      <c r="S1261" t="s">
        <v>6577</v>
      </c>
      <c r="T1261">
        <v>158</v>
      </c>
      <c r="U1261" t="s">
        <v>37</v>
      </c>
      <c r="V1261" t="s">
        <v>38</v>
      </c>
      <c r="W1261" t="s">
        <v>585</v>
      </c>
      <c r="X1261">
        <v>40000000</v>
      </c>
      <c r="Y1261">
        <v>2014</v>
      </c>
      <c r="Z1261">
        <v>392</v>
      </c>
      <c r="AA1261">
        <v>5.0999999999999996</v>
      </c>
      <c r="AB1261">
        <v>1.85</v>
      </c>
      <c r="AC1261">
        <v>0</v>
      </c>
    </row>
    <row r="1262" spans="1:29">
      <c r="A1262" t="s">
        <v>28</v>
      </c>
      <c r="C1262" t="s">
        <v>6578</v>
      </c>
      <c r="D1262">
        <v>82</v>
      </c>
      <c r="E1262">
        <v>94</v>
      </c>
      <c r="F1262">
        <v>0</v>
      </c>
      <c r="G1262">
        <v>235</v>
      </c>
      <c r="H1262" t="s">
        <v>1068</v>
      </c>
      <c r="I1262">
        <v>374</v>
      </c>
      <c r="J1262">
        <v>36037909</v>
      </c>
      <c r="K1262" t="s">
        <v>2527</v>
      </c>
      <c r="L1262" t="s">
        <v>3083</v>
      </c>
      <c r="M1262" t="s">
        <v>6579</v>
      </c>
      <c r="N1262">
        <v>10132</v>
      </c>
      <c r="O1262">
        <v>1238</v>
      </c>
      <c r="P1262" t="s">
        <v>6580</v>
      </c>
      <c r="Q1262">
        <v>3</v>
      </c>
      <c r="R1262" t="s">
        <v>6581</v>
      </c>
      <c r="S1262" t="s">
        <v>6582</v>
      </c>
      <c r="T1262">
        <v>130</v>
      </c>
      <c r="U1262" t="s">
        <v>37</v>
      </c>
      <c r="V1262" t="s">
        <v>767</v>
      </c>
      <c r="W1262" t="s">
        <v>39</v>
      </c>
      <c r="X1262">
        <v>60000000</v>
      </c>
      <c r="Y1262">
        <v>2000</v>
      </c>
      <c r="Z1262">
        <v>258</v>
      </c>
      <c r="AA1262">
        <v>4.7</v>
      </c>
      <c r="AB1262">
        <v>1.85</v>
      </c>
      <c r="AC1262">
        <v>390</v>
      </c>
    </row>
    <row r="1263" spans="1:29">
      <c r="A1263" t="s">
        <v>28</v>
      </c>
      <c r="C1263" t="s">
        <v>5239</v>
      </c>
      <c r="D1263">
        <v>277</v>
      </c>
      <c r="E1263">
        <v>92</v>
      </c>
      <c r="F1263">
        <v>77</v>
      </c>
      <c r="G1263">
        <v>495</v>
      </c>
      <c r="H1263" t="s">
        <v>6583</v>
      </c>
      <c r="I1263">
        <v>703</v>
      </c>
      <c r="J1263">
        <v>42575718</v>
      </c>
      <c r="K1263" t="s">
        <v>6403</v>
      </c>
      <c r="L1263" t="s">
        <v>6584</v>
      </c>
      <c r="M1263" t="s">
        <v>6585</v>
      </c>
      <c r="N1263">
        <v>83788</v>
      </c>
      <c r="O1263">
        <v>3074</v>
      </c>
      <c r="P1263" t="s">
        <v>3695</v>
      </c>
      <c r="Q1263">
        <v>0</v>
      </c>
      <c r="R1263" t="s">
        <v>6586</v>
      </c>
      <c r="S1263" t="s">
        <v>6587</v>
      </c>
      <c r="T1263">
        <v>227</v>
      </c>
      <c r="U1263" t="s">
        <v>37</v>
      </c>
      <c r="V1263" t="s">
        <v>38</v>
      </c>
      <c r="W1263" t="s">
        <v>585</v>
      </c>
      <c r="X1263">
        <v>40000000</v>
      </c>
      <c r="Y1263">
        <v>2011</v>
      </c>
      <c r="Z1263">
        <v>682</v>
      </c>
      <c r="AA1263">
        <v>5.9</v>
      </c>
      <c r="AB1263">
        <v>2.35</v>
      </c>
      <c r="AC1263">
        <v>20000</v>
      </c>
    </row>
    <row r="1264" spans="1:29">
      <c r="A1264" t="s">
        <v>28</v>
      </c>
      <c r="C1264" t="s">
        <v>6588</v>
      </c>
      <c r="D1264">
        <v>90</v>
      </c>
      <c r="E1264">
        <v>102</v>
      </c>
      <c r="F1264">
        <v>6</v>
      </c>
      <c r="G1264">
        <v>584</v>
      </c>
      <c r="H1264" t="s">
        <v>1906</v>
      </c>
      <c r="I1264">
        <v>711</v>
      </c>
      <c r="J1264">
        <v>33864342</v>
      </c>
      <c r="K1264" t="s">
        <v>4262</v>
      </c>
      <c r="L1264" t="s">
        <v>530</v>
      </c>
      <c r="M1264" t="s">
        <v>6589</v>
      </c>
      <c r="N1264">
        <v>29968</v>
      </c>
      <c r="O1264">
        <v>2913</v>
      </c>
      <c r="P1264" t="s">
        <v>3555</v>
      </c>
      <c r="Q1264">
        <v>1</v>
      </c>
      <c r="R1264" t="s">
        <v>6590</v>
      </c>
      <c r="S1264" t="s">
        <v>6591</v>
      </c>
      <c r="T1264">
        <v>117</v>
      </c>
      <c r="U1264" t="s">
        <v>37</v>
      </c>
      <c r="V1264" t="s">
        <v>56</v>
      </c>
      <c r="W1264" t="s">
        <v>39</v>
      </c>
      <c r="X1264">
        <v>40000000</v>
      </c>
      <c r="Y1264">
        <v>1999</v>
      </c>
      <c r="Z1264">
        <v>683</v>
      </c>
      <c r="AA1264">
        <v>5.8</v>
      </c>
      <c r="AB1264">
        <v>1.85</v>
      </c>
      <c r="AC1264">
        <v>445</v>
      </c>
    </row>
    <row r="1265" spans="1:29">
      <c r="A1265" t="s">
        <v>28</v>
      </c>
      <c r="C1265" t="s">
        <v>2565</v>
      </c>
      <c r="D1265">
        <v>157</v>
      </c>
      <c r="E1265">
        <v>123</v>
      </c>
      <c r="F1265">
        <v>75</v>
      </c>
      <c r="G1265">
        <v>754</v>
      </c>
      <c r="H1265" t="s">
        <v>2189</v>
      </c>
      <c r="I1265">
        <v>18000</v>
      </c>
      <c r="J1265">
        <v>33508922</v>
      </c>
      <c r="K1265" t="s">
        <v>3409</v>
      </c>
      <c r="L1265" t="s">
        <v>120</v>
      </c>
      <c r="M1265" t="s">
        <v>6592</v>
      </c>
      <c r="N1265">
        <v>95860</v>
      </c>
      <c r="O1265">
        <v>23920</v>
      </c>
      <c r="P1265" t="s">
        <v>6593</v>
      </c>
      <c r="Q1265">
        <v>2</v>
      </c>
      <c r="R1265" t="s">
        <v>6594</v>
      </c>
      <c r="S1265" t="s">
        <v>6595</v>
      </c>
      <c r="T1265">
        <v>660</v>
      </c>
      <c r="U1265" t="s">
        <v>37</v>
      </c>
      <c r="V1265" t="s">
        <v>38</v>
      </c>
      <c r="W1265" t="s">
        <v>39</v>
      </c>
      <c r="X1265">
        <v>40000000</v>
      </c>
      <c r="Y1265">
        <v>2000</v>
      </c>
      <c r="Z1265">
        <v>3000</v>
      </c>
      <c r="AA1265">
        <v>7.2</v>
      </c>
      <c r="AB1265">
        <v>1.85</v>
      </c>
      <c r="AC1265">
        <v>16000</v>
      </c>
    </row>
    <row r="1266" spans="1:29">
      <c r="A1266" t="s">
        <v>28</v>
      </c>
      <c r="C1266" t="s">
        <v>3494</v>
      </c>
      <c r="D1266">
        <v>124</v>
      </c>
      <c r="E1266">
        <v>104</v>
      </c>
      <c r="F1266">
        <v>101</v>
      </c>
      <c r="G1266">
        <v>223</v>
      </c>
      <c r="H1266" t="s">
        <v>6596</v>
      </c>
      <c r="I1266">
        <v>787</v>
      </c>
      <c r="J1266">
        <v>42071069</v>
      </c>
      <c r="K1266" t="s">
        <v>4479</v>
      </c>
      <c r="L1266" t="s">
        <v>6597</v>
      </c>
      <c r="M1266" t="s">
        <v>6598</v>
      </c>
      <c r="N1266">
        <v>36223</v>
      </c>
      <c r="O1266">
        <v>1827</v>
      </c>
      <c r="P1266" t="s">
        <v>6599</v>
      </c>
      <c r="Q1266">
        <v>1</v>
      </c>
      <c r="R1266" t="s">
        <v>6600</v>
      </c>
      <c r="S1266" t="s">
        <v>6601</v>
      </c>
      <c r="T1266">
        <v>208</v>
      </c>
      <c r="U1266" t="s">
        <v>37</v>
      </c>
      <c r="V1266" t="s">
        <v>38</v>
      </c>
      <c r="W1266" t="s">
        <v>39</v>
      </c>
      <c r="X1266">
        <v>30000000</v>
      </c>
      <c r="Y1266">
        <v>2005</v>
      </c>
      <c r="Z1266">
        <v>299</v>
      </c>
      <c r="AA1266">
        <v>6.2</v>
      </c>
      <c r="AB1266">
        <v>2.35</v>
      </c>
      <c r="AC1266">
        <v>0</v>
      </c>
    </row>
    <row r="1267" spans="1:29">
      <c r="A1267" t="s">
        <v>28</v>
      </c>
      <c r="D1267">
        <v>3</v>
      </c>
      <c r="E1267">
        <v>30</v>
      </c>
      <c r="G1267">
        <v>12</v>
      </c>
      <c r="H1267" t="s">
        <v>6602</v>
      </c>
      <c r="I1267">
        <v>51</v>
      </c>
      <c r="K1267" t="s">
        <v>2966</v>
      </c>
      <c r="L1267" t="s">
        <v>6603</v>
      </c>
      <c r="M1267" t="s">
        <v>6604</v>
      </c>
      <c r="N1267">
        <v>8495</v>
      </c>
      <c r="O1267">
        <v>108</v>
      </c>
      <c r="P1267" t="s">
        <v>6605</v>
      </c>
      <c r="Q1267">
        <v>0</v>
      </c>
      <c r="R1267" t="s">
        <v>6606</v>
      </c>
      <c r="S1267" t="s">
        <v>6607</v>
      </c>
      <c r="T1267">
        <v>43</v>
      </c>
      <c r="U1267" t="s">
        <v>37</v>
      </c>
      <c r="V1267" t="s">
        <v>268</v>
      </c>
      <c r="W1267" t="s">
        <v>6608</v>
      </c>
      <c r="Z1267">
        <v>21</v>
      </c>
      <c r="AA1267">
        <v>7.4</v>
      </c>
      <c r="AB1267">
        <v>1.33</v>
      </c>
      <c r="AC1267">
        <v>301</v>
      </c>
    </row>
    <row r="1268" spans="1:29">
      <c r="A1268" t="s">
        <v>28</v>
      </c>
      <c r="C1268" t="s">
        <v>2785</v>
      </c>
      <c r="D1268">
        <v>146</v>
      </c>
      <c r="E1268">
        <v>102</v>
      </c>
      <c r="F1268">
        <v>65</v>
      </c>
      <c r="G1268">
        <v>490</v>
      </c>
      <c r="H1268" t="s">
        <v>6609</v>
      </c>
      <c r="I1268">
        <v>1000</v>
      </c>
      <c r="J1268">
        <v>32853640</v>
      </c>
      <c r="K1268" t="s">
        <v>2527</v>
      </c>
      <c r="L1268" t="s">
        <v>1183</v>
      </c>
      <c r="M1268" t="s">
        <v>6610</v>
      </c>
      <c r="N1268">
        <v>50199</v>
      </c>
      <c r="O1268">
        <v>3239</v>
      </c>
      <c r="P1268" t="s">
        <v>3684</v>
      </c>
      <c r="Q1268">
        <v>1</v>
      </c>
      <c r="R1268" t="s">
        <v>6611</v>
      </c>
      <c r="S1268" t="s">
        <v>6612</v>
      </c>
      <c r="T1268">
        <v>101</v>
      </c>
      <c r="U1268" t="s">
        <v>37</v>
      </c>
      <c r="V1268" t="s">
        <v>38</v>
      </c>
      <c r="W1268" t="s">
        <v>39</v>
      </c>
      <c r="X1268">
        <v>40000000</v>
      </c>
      <c r="Y1268">
        <v>2008</v>
      </c>
      <c r="Z1268">
        <v>613</v>
      </c>
      <c r="AA1268">
        <v>5.7</v>
      </c>
      <c r="AB1268">
        <v>2.35</v>
      </c>
      <c r="AC1268">
        <v>702</v>
      </c>
    </row>
    <row r="1269" spans="1:29">
      <c r="A1269" t="s">
        <v>28</v>
      </c>
      <c r="C1269" t="s">
        <v>2513</v>
      </c>
      <c r="D1269">
        <v>303</v>
      </c>
      <c r="E1269">
        <v>136</v>
      </c>
      <c r="F1269">
        <v>3000</v>
      </c>
      <c r="G1269">
        <v>3000</v>
      </c>
      <c r="H1269" t="s">
        <v>776</v>
      </c>
      <c r="I1269">
        <v>14000</v>
      </c>
      <c r="J1269">
        <v>42615685</v>
      </c>
      <c r="K1269" t="s">
        <v>4485</v>
      </c>
      <c r="L1269" t="s">
        <v>228</v>
      </c>
      <c r="M1269" t="s">
        <v>6613</v>
      </c>
      <c r="N1269">
        <v>136093</v>
      </c>
      <c r="O1269">
        <v>28927</v>
      </c>
      <c r="P1269" t="s">
        <v>2513</v>
      </c>
      <c r="Q1269">
        <v>3</v>
      </c>
      <c r="R1269" t="s">
        <v>6614</v>
      </c>
      <c r="S1269" t="s">
        <v>6615</v>
      </c>
      <c r="T1269">
        <v>416</v>
      </c>
      <c r="U1269" t="s">
        <v>37</v>
      </c>
      <c r="V1269" t="s">
        <v>38</v>
      </c>
      <c r="W1269" t="s">
        <v>585</v>
      </c>
      <c r="X1269">
        <v>40000000</v>
      </c>
      <c r="Y1269">
        <v>2014</v>
      </c>
      <c r="Z1269">
        <v>9000</v>
      </c>
      <c r="AA1269">
        <v>6.1</v>
      </c>
      <c r="AB1269">
        <v>2.35</v>
      </c>
      <c r="AC1269">
        <v>24000</v>
      </c>
    </row>
    <row r="1270" spans="1:29">
      <c r="A1270" t="s">
        <v>28</v>
      </c>
      <c r="C1270" t="s">
        <v>5834</v>
      </c>
      <c r="D1270">
        <v>70</v>
      </c>
      <c r="E1270">
        <v>93</v>
      </c>
      <c r="F1270">
        <v>85</v>
      </c>
      <c r="G1270">
        <v>510</v>
      </c>
      <c r="H1270" t="s">
        <v>3283</v>
      </c>
      <c r="I1270">
        <v>924</v>
      </c>
      <c r="J1270">
        <v>32055248</v>
      </c>
      <c r="K1270" t="s">
        <v>6616</v>
      </c>
      <c r="L1270" t="s">
        <v>2961</v>
      </c>
      <c r="M1270" t="s">
        <v>6617</v>
      </c>
      <c r="N1270">
        <v>18723</v>
      </c>
      <c r="O1270">
        <v>2711</v>
      </c>
      <c r="P1270" t="s">
        <v>4278</v>
      </c>
      <c r="Q1270">
        <v>0</v>
      </c>
      <c r="R1270" t="s">
        <v>6618</v>
      </c>
      <c r="S1270" t="s">
        <v>6619</v>
      </c>
      <c r="T1270">
        <v>146</v>
      </c>
      <c r="U1270" t="s">
        <v>37</v>
      </c>
      <c r="V1270" t="s">
        <v>38</v>
      </c>
      <c r="W1270" t="s">
        <v>39</v>
      </c>
      <c r="X1270">
        <v>25000000</v>
      </c>
      <c r="Y1270">
        <v>1994</v>
      </c>
      <c r="Z1270">
        <v>595</v>
      </c>
      <c r="AA1270">
        <v>6</v>
      </c>
      <c r="AB1270">
        <v>1.85</v>
      </c>
      <c r="AC1270">
        <v>0</v>
      </c>
    </row>
    <row r="1271" spans="1:29">
      <c r="A1271" t="s">
        <v>28</v>
      </c>
      <c r="C1271" t="s">
        <v>6620</v>
      </c>
      <c r="D1271">
        <v>283</v>
      </c>
      <c r="E1271">
        <v>129</v>
      </c>
      <c r="F1271">
        <v>335</v>
      </c>
      <c r="G1271">
        <v>64</v>
      </c>
      <c r="H1271" t="s">
        <v>6621</v>
      </c>
      <c r="I1271">
        <v>15000</v>
      </c>
      <c r="J1271">
        <v>31836745</v>
      </c>
      <c r="K1271" t="s">
        <v>6622</v>
      </c>
      <c r="L1271" t="s">
        <v>322</v>
      </c>
      <c r="M1271" t="s">
        <v>6623</v>
      </c>
      <c r="N1271">
        <v>81298</v>
      </c>
      <c r="O1271">
        <v>15595</v>
      </c>
      <c r="P1271" t="s">
        <v>6624</v>
      </c>
      <c r="Q1271">
        <v>1</v>
      </c>
      <c r="R1271" t="s">
        <v>6625</v>
      </c>
      <c r="S1271" t="s">
        <v>6626</v>
      </c>
      <c r="T1271">
        <v>341</v>
      </c>
      <c r="U1271" t="s">
        <v>37</v>
      </c>
      <c r="V1271" t="s">
        <v>38</v>
      </c>
      <c r="W1271" t="s">
        <v>39</v>
      </c>
      <c r="X1271">
        <v>40000000</v>
      </c>
      <c r="Y1271">
        <v>2011</v>
      </c>
      <c r="Z1271">
        <v>467</v>
      </c>
      <c r="AA1271">
        <v>6.9</v>
      </c>
      <c r="AB1271">
        <v>2.35</v>
      </c>
      <c r="AC1271">
        <v>39000</v>
      </c>
    </row>
    <row r="1272" spans="1:29">
      <c r="A1272" t="s">
        <v>28</v>
      </c>
      <c r="C1272" t="s">
        <v>5774</v>
      </c>
      <c r="D1272">
        <v>212</v>
      </c>
      <c r="E1272">
        <v>107</v>
      </c>
      <c r="F1272">
        <v>50</v>
      </c>
      <c r="G1272">
        <v>58</v>
      </c>
      <c r="H1272" t="s">
        <v>6627</v>
      </c>
      <c r="I1272">
        <v>293</v>
      </c>
      <c r="J1272">
        <v>30993544</v>
      </c>
      <c r="K1272" t="s">
        <v>1415</v>
      </c>
      <c r="L1272" t="s">
        <v>6628</v>
      </c>
      <c r="M1272" t="s">
        <v>6629</v>
      </c>
      <c r="N1272">
        <v>58871</v>
      </c>
      <c r="O1272">
        <v>621</v>
      </c>
      <c r="P1272" t="s">
        <v>6630</v>
      </c>
      <c r="Q1272">
        <v>0</v>
      </c>
      <c r="R1272" t="s">
        <v>6631</v>
      </c>
      <c r="S1272" t="s">
        <v>6632</v>
      </c>
      <c r="T1272">
        <v>156</v>
      </c>
      <c r="U1272" t="s">
        <v>37</v>
      </c>
      <c r="V1272" t="s">
        <v>38</v>
      </c>
      <c r="W1272" t="s">
        <v>39</v>
      </c>
      <c r="X1272">
        <v>40000000</v>
      </c>
      <c r="Y1272">
        <v>2010</v>
      </c>
      <c r="Z1272">
        <v>117</v>
      </c>
      <c r="AA1272">
        <v>6.5</v>
      </c>
      <c r="AB1272">
        <v>2.35</v>
      </c>
      <c r="AC1272">
        <v>0</v>
      </c>
    </row>
    <row r="1273" spans="1:29">
      <c r="A1273" t="s">
        <v>28</v>
      </c>
      <c r="C1273" t="s">
        <v>5423</v>
      </c>
      <c r="D1273">
        <v>98</v>
      </c>
      <c r="E1273">
        <v>117</v>
      </c>
      <c r="F1273">
        <v>260</v>
      </c>
      <c r="G1273">
        <v>441</v>
      </c>
      <c r="H1273" t="s">
        <v>5083</v>
      </c>
      <c r="I1273">
        <v>1000</v>
      </c>
      <c r="J1273">
        <v>30981850</v>
      </c>
      <c r="K1273" t="s">
        <v>6633</v>
      </c>
      <c r="L1273" t="s">
        <v>3524</v>
      </c>
      <c r="M1273" t="s">
        <v>6634</v>
      </c>
      <c r="N1273">
        <v>35834</v>
      </c>
      <c r="O1273">
        <v>3969</v>
      </c>
      <c r="P1273" t="s">
        <v>2198</v>
      </c>
      <c r="Q1273">
        <v>0</v>
      </c>
      <c r="R1273" t="s">
        <v>6635</v>
      </c>
      <c r="S1273" t="s">
        <v>6636</v>
      </c>
      <c r="T1273">
        <v>284</v>
      </c>
      <c r="U1273" t="s">
        <v>37</v>
      </c>
      <c r="V1273" t="s">
        <v>38</v>
      </c>
      <c r="W1273" t="s">
        <v>585</v>
      </c>
      <c r="X1273">
        <v>40000000</v>
      </c>
      <c r="Y1273">
        <v>2005</v>
      </c>
      <c r="Z1273">
        <v>1000</v>
      </c>
      <c r="AA1273">
        <v>5</v>
      </c>
      <c r="AB1273">
        <v>2.35</v>
      </c>
      <c r="AC1273">
        <v>0</v>
      </c>
    </row>
    <row r="1274" spans="1:29">
      <c r="A1274" t="s">
        <v>28</v>
      </c>
      <c r="C1274" t="s">
        <v>6637</v>
      </c>
      <c r="D1274">
        <v>110</v>
      </c>
      <c r="E1274">
        <v>116</v>
      </c>
      <c r="F1274">
        <v>18</v>
      </c>
      <c r="G1274">
        <v>249</v>
      </c>
      <c r="H1274" t="s">
        <v>587</v>
      </c>
      <c r="I1274">
        <v>2000</v>
      </c>
      <c r="J1274">
        <v>30199105</v>
      </c>
      <c r="K1274" t="s">
        <v>3336</v>
      </c>
      <c r="L1274" t="s">
        <v>3007</v>
      </c>
      <c r="M1274" t="s">
        <v>6638</v>
      </c>
      <c r="N1274">
        <v>25346</v>
      </c>
      <c r="O1274">
        <v>3753</v>
      </c>
      <c r="P1274" t="s">
        <v>6639</v>
      </c>
      <c r="Q1274">
        <v>0</v>
      </c>
      <c r="R1274" t="s">
        <v>6640</v>
      </c>
      <c r="S1274" t="s">
        <v>6641</v>
      </c>
      <c r="T1274">
        <v>167</v>
      </c>
      <c r="U1274" t="s">
        <v>37</v>
      </c>
      <c r="V1274" t="s">
        <v>38</v>
      </c>
      <c r="W1274" t="s">
        <v>585</v>
      </c>
      <c r="X1274">
        <v>40000000</v>
      </c>
      <c r="Y1274">
        <v>2000</v>
      </c>
      <c r="Z1274">
        <v>1000</v>
      </c>
      <c r="AA1274">
        <v>5.7</v>
      </c>
      <c r="AB1274">
        <v>2.35</v>
      </c>
      <c r="AC1274">
        <v>470</v>
      </c>
    </row>
    <row r="1275" spans="1:29">
      <c r="A1275" t="s">
        <v>28</v>
      </c>
      <c r="C1275" t="s">
        <v>1252</v>
      </c>
      <c r="D1275">
        <v>146</v>
      </c>
      <c r="E1275">
        <v>135</v>
      </c>
      <c r="F1275">
        <v>0</v>
      </c>
      <c r="G1275">
        <v>715</v>
      </c>
      <c r="H1275" t="s">
        <v>6642</v>
      </c>
      <c r="I1275">
        <v>3000</v>
      </c>
      <c r="J1275">
        <v>29077547</v>
      </c>
      <c r="K1275" t="s">
        <v>2850</v>
      </c>
      <c r="L1275" t="s">
        <v>982</v>
      </c>
      <c r="M1275" t="s">
        <v>6643</v>
      </c>
      <c r="N1275">
        <v>41685</v>
      </c>
      <c r="O1275">
        <v>5917</v>
      </c>
      <c r="P1275" t="s">
        <v>6644</v>
      </c>
      <c r="Q1275">
        <v>1</v>
      </c>
      <c r="R1275" t="s">
        <v>6645</v>
      </c>
      <c r="S1275" t="s">
        <v>6646</v>
      </c>
      <c r="T1275">
        <v>754</v>
      </c>
      <c r="U1275" t="s">
        <v>37</v>
      </c>
      <c r="V1275" t="s">
        <v>38</v>
      </c>
      <c r="W1275" t="s">
        <v>39</v>
      </c>
      <c r="X1275">
        <v>40000000</v>
      </c>
      <c r="Y1275">
        <v>2005</v>
      </c>
      <c r="Z1275">
        <v>1000</v>
      </c>
      <c r="AA1275">
        <v>7</v>
      </c>
      <c r="AB1275">
        <v>2.35</v>
      </c>
      <c r="AC1275">
        <v>3000</v>
      </c>
    </row>
    <row r="1276" spans="1:29">
      <c r="A1276" t="s">
        <v>28</v>
      </c>
      <c r="C1276" t="s">
        <v>1757</v>
      </c>
      <c r="D1276">
        <v>100</v>
      </c>
      <c r="E1276">
        <v>107</v>
      </c>
      <c r="F1276">
        <v>55</v>
      </c>
      <c r="G1276">
        <v>294</v>
      </c>
      <c r="H1276" t="s">
        <v>6647</v>
      </c>
      <c r="I1276">
        <v>3000</v>
      </c>
      <c r="J1276">
        <v>29374178</v>
      </c>
      <c r="K1276" t="s">
        <v>6648</v>
      </c>
      <c r="L1276" t="s">
        <v>1816</v>
      </c>
      <c r="M1276" t="s">
        <v>6649</v>
      </c>
      <c r="N1276">
        <v>12093</v>
      </c>
      <c r="O1276">
        <v>4565</v>
      </c>
      <c r="P1276" t="s">
        <v>6650</v>
      </c>
      <c r="Q1276">
        <v>0</v>
      </c>
      <c r="R1276" t="s">
        <v>6651</v>
      </c>
      <c r="S1276" t="s">
        <v>6652</v>
      </c>
      <c r="T1276">
        <v>188</v>
      </c>
      <c r="U1276" t="s">
        <v>37</v>
      </c>
      <c r="V1276" t="s">
        <v>38</v>
      </c>
      <c r="W1276" t="s">
        <v>585</v>
      </c>
      <c r="X1276">
        <v>40000000</v>
      </c>
      <c r="Y1276">
        <v>2000</v>
      </c>
      <c r="Z1276">
        <v>941</v>
      </c>
      <c r="AA1276">
        <v>5.0999999999999996</v>
      </c>
      <c r="AB1276">
        <v>2.35</v>
      </c>
      <c r="AC1276">
        <v>394</v>
      </c>
    </row>
    <row r="1277" spans="1:29">
      <c r="A1277" t="s">
        <v>28</v>
      </c>
      <c r="C1277" t="s">
        <v>4591</v>
      </c>
      <c r="D1277">
        <v>62</v>
      </c>
      <c r="E1277">
        <v>90</v>
      </c>
      <c r="F1277">
        <v>39</v>
      </c>
      <c r="G1277">
        <v>210</v>
      </c>
      <c r="H1277" t="s">
        <v>6653</v>
      </c>
      <c r="I1277">
        <v>607</v>
      </c>
      <c r="J1277">
        <v>28535768</v>
      </c>
      <c r="K1277" t="s">
        <v>1671</v>
      </c>
      <c r="L1277" t="s">
        <v>4143</v>
      </c>
      <c r="M1277" t="s">
        <v>6654</v>
      </c>
      <c r="N1277">
        <v>10446</v>
      </c>
      <c r="O1277">
        <v>1335</v>
      </c>
      <c r="P1277" t="s">
        <v>6655</v>
      </c>
      <c r="Q1277">
        <v>2</v>
      </c>
      <c r="R1277" t="s">
        <v>6656</v>
      </c>
      <c r="S1277" t="s">
        <v>6657</v>
      </c>
      <c r="T1277">
        <v>105</v>
      </c>
      <c r="U1277" t="s">
        <v>37</v>
      </c>
      <c r="V1277" t="s">
        <v>38</v>
      </c>
      <c r="W1277" t="s">
        <v>39</v>
      </c>
      <c r="X1277">
        <v>40000000</v>
      </c>
      <c r="Y1277">
        <v>1999</v>
      </c>
      <c r="Z1277">
        <v>322</v>
      </c>
      <c r="AA1277">
        <v>5.3</v>
      </c>
      <c r="AB1277">
        <v>1.85</v>
      </c>
      <c r="AC1277">
        <v>279</v>
      </c>
    </row>
    <row r="1278" spans="1:29">
      <c r="A1278" t="s">
        <v>28</v>
      </c>
      <c r="C1278" t="s">
        <v>4712</v>
      </c>
      <c r="D1278">
        <v>70</v>
      </c>
      <c r="E1278">
        <v>99</v>
      </c>
      <c r="F1278">
        <v>287</v>
      </c>
      <c r="G1278">
        <v>44</v>
      </c>
      <c r="H1278" t="s">
        <v>314</v>
      </c>
      <c r="I1278">
        <v>10000</v>
      </c>
      <c r="J1278">
        <v>27663982</v>
      </c>
      <c r="K1278" t="s">
        <v>4332</v>
      </c>
      <c r="L1278" t="s">
        <v>119</v>
      </c>
      <c r="M1278" t="s">
        <v>6658</v>
      </c>
      <c r="N1278">
        <v>26051</v>
      </c>
      <c r="O1278">
        <v>10469</v>
      </c>
      <c r="P1278" t="s">
        <v>6659</v>
      </c>
      <c r="Q1278">
        <v>2</v>
      </c>
      <c r="R1278" t="s">
        <v>6660</v>
      </c>
      <c r="S1278" t="s">
        <v>6661</v>
      </c>
      <c r="T1278">
        <v>164</v>
      </c>
      <c r="U1278" t="s">
        <v>37</v>
      </c>
      <c r="V1278" t="s">
        <v>38</v>
      </c>
      <c r="W1278" t="s">
        <v>39</v>
      </c>
      <c r="X1278">
        <v>40000000</v>
      </c>
      <c r="Y1278">
        <v>1996</v>
      </c>
      <c r="Z1278">
        <v>368</v>
      </c>
      <c r="AA1278">
        <v>4.4000000000000004</v>
      </c>
      <c r="AB1278">
        <v>2.35</v>
      </c>
      <c r="AC1278">
        <v>0</v>
      </c>
    </row>
    <row r="1279" spans="1:29">
      <c r="A1279" t="s">
        <v>28</v>
      </c>
      <c r="C1279" t="s">
        <v>1819</v>
      </c>
      <c r="D1279">
        <v>107</v>
      </c>
      <c r="E1279">
        <v>104</v>
      </c>
      <c r="F1279">
        <v>0</v>
      </c>
      <c r="G1279">
        <v>327</v>
      </c>
      <c r="H1279" t="s">
        <v>6662</v>
      </c>
      <c r="I1279">
        <v>964</v>
      </c>
      <c r="J1279">
        <v>27053815</v>
      </c>
      <c r="K1279" t="s">
        <v>81</v>
      </c>
      <c r="L1279" t="s">
        <v>6663</v>
      </c>
      <c r="M1279" t="s">
        <v>6664</v>
      </c>
      <c r="N1279">
        <v>12856</v>
      </c>
      <c r="O1279">
        <v>2888</v>
      </c>
      <c r="P1279" t="s">
        <v>3457</v>
      </c>
      <c r="Q1279">
        <v>0</v>
      </c>
      <c r="R1279" t="s">
        <v>6665</v>
      </c>
      <c r="S1279" t="s">
        <v>6666</v>
      </c>
      <c r="T1279">
        <v>291</v>
      </c>
      <c r="U1279" t="s">
        <v>37</v>
      </c>
      <c r="V1279" t="s">
        <v>767</v>
      </c>
      <c r="W1279" t="s">
        <v>39</v>
      </c>
      <c r="X1279">
        <v>40000000</v>
      </c>
      <c r="Y1279">
        <v>2001</v>
      </c>
      <c r="Z1279">
        <v>931</v>
      </c>
      <c r="AA1279">
        <v>4.7</v>
      </c>
      <c r="AB1279">
        <v>2.35</v>
      </c>
      <c r="AC1279">
        <v>299</v>
      </c>
    </row>
    <row r="1280" spans="1:29">
      <c r="A1280" t="s">
        <v>28</v>
      </c>
      <c r="C1280" t="s">
        <v>6667</v>
      </c>
      <c r="D1280">
        <v>169</v>
      </c>
      <c r="E1280">
        <v>115</v>
      </c>
      <c r="F1280">
        <v>56</v>
      </c>
      <c r="G1280">
        <v>19000</v>
      </c>
      <c r="H1280" t="s">
        <v>100</v>
      </c>
      <c r="I1280">
        <v>20000</v>
      </c>
      <c r="J1280">
        <v>26814957</v>
      </c>
      <c r="K1280" t="s">
        <v>6113</v>
      </c>
      <c r="L1280" t="s">
        <v>841</v>
      </c>
      <c r="M1280" t="s">
        <v>6668</v>
      </c>
      <c r="N1280">
        <v>84357</v>
      </c>
      <c r="O1280">
        <v>77823</v>
      </c>
      <c r="P1280" t="s">
        <v>353</v>
      </c>
      <c r="Q1280">
        <v>3</v>
      </c>
      <c r="R1280" t="s">
        <v>6669</v>
      </c>
      <c r="S1280" t="s">
        <v>6670</v>
      </c>
      <c r="T1280">
        <v>252</v>
      </c>
      <c r="U1280" t="s">
        <v>37</v>
      </c>
      <c r="V1280" t="s">
        <v>56</v>
      </c>
      <c r="W1280" t="s">
        <v>39</v>
      </c>
      <c r="X1280">
        <v>35000000</v>
      </c>
      <c r="Y1280">
        <v>2008</v>
      </c>
      <c r="Z1280">
        <v>19000</v>
      </c>
      <c r="AA1280">
        <v>6.7</v>
      </c>
      <c r="AB1280">
        <v>1.85</v>
      </c>
      <c r="AC1280">
        <v>0</v>
      </c>
    </row>
    <row r="1281" spans="1:29">
      <c r="A1281" t="s">
        <v>28</v>
      </c>
      <c r="C1281" t="s">
        <v>6671</v>
      </c>
      <c r="D1281">
        <v>94</v>
      </c>
      <c r="E1281">
        <v>119</v>
      </c>
      <c r="F1281">
        <v>7</v>
      </c>
      <c r="G1281">
        <v>903</v>
      </c>
      <c r="H1281" t="s">
        <v>776</v>
      </c>
      <c r="I1281">
        <v>18000</v>
      </c>
      <c r="J1281">
        <v>25178165</v>
      </c>
      <c r="K1281" t="s">
        <v>214</v>
      </c>
      <c r="L1281" t="s">
        <v>588</v>
      </c>
      <c r="M1281" t="s">
        <v>6672</v>
      </c>
      <c r="N1281">
        <v>70292</v>
      </c>
      <c r="O1281">
        <v>29484</v>
      </c>
      <c r="P1281" t="s">
        <v>122</v>
      </c>
      <c r="Q1281">
        <v>1</v>
      </c>
      <c r="R1281" t="s">
        <v>6673</v>
      </c>
      <c r="S1281" t="s">
        <v>6674</v>
      </c>
      <c r="T1281">
        <v>274</v>
      </c>
      <c r="U1281" t="s">
        <v>37</v>
      </c>
      <c r="V1281" t="s">
        <v>38</v>
      </c>
      <c r="W1281" t="s">
        <v>39</v>
      </c>
      <c r="X1281">
        <v>40000000</v>
      </c>
      <c r="Y1281">
        <v>2001</v>
      </c>
      <c r="Z1281">
        <v>9000</v>
      </c>
      <c r="AA1281">
        <v>6.7</v>
      </c>
      <c r="AB1281">
        <v>1.85</v>
      </c>
      <c r="AC1281">
        <v>8000</v>
      </c>
    </row>
    <row r="1282" spans="1:29">
      <c r="A1282" t="s">
        <v>28</v>
      </c>
      <c r="C1282" t="s">
        <v>2722</v>
      </c>
      <c r="D1282">
        <v>190</v>
      </c>
      <c r="E1282">
        <v>99</v>
      </c>
      <c r="F1282">
        <v>81</v>
      </c>
      <c r="G1282">
        <v>135</v>
      </c>
      <c r="H1282" t="s">
        <v>6675</v>
      </c>
      <c r="I1282">
        <v>327</v>
      </c>
      <c r="J1282">
        <v>25117498</v>
      </c>
      <c r="K1282" t="s">
        <v>5544</v>
      </c>
      <c r="L1282" t="s">
        <v>3457</v>
      </c>
      <c r="M1282" t="s">
        <v>6676</v>
      </c>
      <c r="N1282">
        <v>37412</v>
      </c>
      <c r="O1282">
        <v>960</v>
      </c>
      <c r="P1282" t="s">
        <v>6677</v>
      </c>
      <c r="Q1282">
        <v>0</v>
      </c>
      <c r="R1282" t="s">
        <v>6678</v>
      </c>
      <c r="S1282" t="s">
        <v>6679</v>
      </c>
      <c r="T1282">
        <v>178</v>
      </c>
      <c r="U1282" t="s">
        <v>37</v>
      </c>
      <c r="V1282" t="s">
        <v>38</v>
      </c>
      <c r="W1282" t="s">
        <v>585</v>
      </c>
      <c r="X1282">
        <v>40000000</v>
      </c>
      <c r="Y1282">
        <v>2007</v>
      </c>
      <c r="Z1282">
        <v>253</v>
      </c>
      <c r="AA1282">
        <v>5.7</v>
      </c>
      <c r="AB1282">
        <v>2.35</v>
      </c>
      <c r="AC1282">
        <v>0</v>
      </c>
    </row>
    <row r="1283" spans="1:29">
      <c r="A1283" t="s">
        <v>28</v>
      </c>
      <c r="C1283" t="s">
        <v>487</v>
      </c>
      <c r="D1283">
        <v>112</v>
      </c>
      <c r="E1283">
        <v>112</v>
      </c>
      <c r="F1283">
        <v>17000</v>
      </c>
      <c r="G1283">
        <v>354</v>
      </c>
      <c r="H1283" t="s">
        <v>4646</v>
      </c>
      <c r="I1283">
        <v>22000</v>
      </c>
      <c r="J1283">
        <v>32645</v>
      </c>
      <c r="K1283" t="s">
        <v>5274</v>
      </c>
      <c r="L1283" t="s">
        <v>1746</v>
      </c>
      <c r="M1283" t="s">
        <v>6680</v>
      </c>
      <c r="N1283">
        <v>67797</v>
      </c>
      <c r="O1283">
        <v>23737</v>
      </c>
      <c r="P1283" t="s">
        <v>6681</v>
      </c>
      <c r="Q1283">
        <v>0</v>
      </c>
      <c r="R1283" t="s">
        <v>6682</v>
      </c>
      <c r="S1283" t="s">
        <v>6683</v>
      </c>
      <c r="T1283">
        <v>223</v>
      </c>
      <c r="U1283" t="s">
        <v>37</v>
      </c>
      <c r="V1283" t="s">
        <v>38</v>
      </c>
      <c r="W1283" t="s">
        <v>585</v>
      </c>
      <c r="X1283">
        <v>500000</v>
      </c>
      <c r="Y1283">
        <v>1973</v>
      </c>
      <c r="Z1283">
        <v>926</v>
      </c>
      <c r="AA1283">
        <v>7.4</v>
      </c>
      <c r="AB1283">
        <v>1.85</v>
      </c>
      <c r="AC1283">
        <v>0</v>
      </c>
    </row>
    <row r="1284" spans="1:29">
      <c r="A1284" t="s">
        <v>28</v>
      </c>
      <c r="C1284" t="s">
        <v>5624</v>
      </c>
      <c r="D1284">
        <v>12</v>
      </c>
      <c r="E1284">
        <v>128</v>
      </c>
      <c r="F1284">
        <v>545</v>
      </c>
      <c r="G1284">
        <v>353</v>
      </c>
      <c r="H1284" t="s">
        <v>6684</v>
      </c>
      <c r="I1284">
        <v>783</v>
      </c>
      <c r="J1284">
        <v>24332324</v>
      </c>
      <c r="K1284" t="s">
        <v>2527</v>
      </c>
      <c r="L1284" t="s">
        <v>972</v>
      </c>
      <c r="M1284" t="s">
        <v>6685</v>
      </c>
      <c r="N1284">
        <v>13830</v>
      </c>
      <c r="O1284">
        <v>3126</v>
      </c>
      <c r="P1284" t="s">
        <v>6686</v>
      </c>
      <c r="Q1284">
        <v>1</v>
      </c>
      <c r="R1284" t="s">
        <v>6687</v>
      </c>
      <c r="S1284" t="s">
        <v>6688</v>
      </c>
      <c r="T1284">
        <v>61</v>
      </c>
      <c r="U1284" t="s">
        <v>37</v>
      </c>
      <c r="V1284" t="s">
        <v>38</v>
      </c>
      <c r="W1284" t="s">
        <v>39</v>
      </c>
      <c r="X1284">
        <v>40000000</v>
      </c>
      <c r="Y1284">
        <v>1994</v>
      </c>
      <c r="Z1284">
        <v>754</v>
      </c>
      <c r="AA1284">
        <v>6.1</v>
      </c>
      <c r="AB1284">
        <v>1.85</v>
      </c>
      <c r="AC1284">
        <v>680</v>
      </c>
    </row>
    <row r="1285" spans="1:29">
      <c r="A1285" t="s">
        <v>28</v>
      </c>
      <c r="C1285" t="s">
        <v>5589</v>
      </c>
      <c r="D1285">
        <v>201</v>
      </c>
      <c r="E1285">
        <v>112</v>
      </c>
      <c r="F1285">
        <v>118</v>
      </c>
      <c r="G1285">
        <v>674</v>
      </c>
      <c r="H1285" t="s">
        <v>6689</v>
      </c>
      <c r="I1285">
        <v>877</v>
      </c>
      <c r="J1285">
        <v>36665854</v>
      </c>
      <c r="K1285" t="s">
        <v>464</v>
      </c>
      <c r="L1285" t="s">
        <v>1190</v>
      </c>
      <c r="M1285" t="s">
        <v>6690</v>
      </c>
      <c r="N1285">
        <v>76498</v>
      </c>
      <c r="O1285">
        <v>3432</v>
      </c>
      <c r="P1285" t="s">
        <v>6691</v>
      </c>
      <c r="Q1285">
        <v>0</v>
      </c>
      <c r="R1285" t="s">
        <v>6692</v>
      </c>
      <c r="S1285" t="s">
        <v>6693</v>
      </c>
      <c r="T1285">
        <v>203</v>
      </c>
      <c r="U1285" t="s">
        <v>37</v>
      </c>
      <c r="V1285" t="s">
        <v>1465</v>
      </c>
      <c r="W1285" t="s">
        <v>39</v>
      </c>
      <c r="X1285">
        <v>40000000</v>
      </c>
      <c r="Y1285">
        <v>2011</v>
      </c>
      <c r="Z1285">
        <v>738</v>
      </c>
      <c r="AA1285">
        <v>6.4</v>
      </c>
      <c r="AB1285">
        <v>2.35</v>
      </c>
      <c r="AC1285">
        <v>15000</v>
      </c>
    </row>
    <row r="1286" spans="1:29">
      <c r="A1286" t="s">
        <v>28</v>
      </c>
      <c r="C1286" t="s">
        <v>6694</v>
      </c>
      <c r="D1286">
        <v>34</v>
      </c>
      <c r="E1286">
        <v>86</v>
      </c>
      <c r="F1286">
        <v>7</v>
      </c>
      <c r="G1286">
        <v>795</v>
      </c>
      <c r="H1286" t="s">
        <v>6695</v>
      </c>
      <c r="I1286">
        <v>10000</v>
      </c>
      <c r="J1286">
        <v>22717758</v>
      </c>
      <c r="K1286" t="s">
        <v>6696</v>
      </c>
      <c r="L1286" t="s">
        <v>440</v>
      </c>
      <c r="M1286" t="s">
        <v>6697</v>
      </c>
      <c r="N1286">
        <v>11156</v>
      </c>
      <c r="O1286">
        <v>14275</v>
      </c>
      <c r="P1286" t="s">
        <v>722</v>
      </c>
      <c r="Q1286">
        <v>0</v>
      </c>
      <c r="R1286" t="s">
        <v>6698</v>
      </c>
      <c r="S1286" t="s">
        <v>6699</v>
      </c>
      <c r="T1286">
        <v>67</v>
      </c>
      <c r="U1286" t="s">
        <v>37</v>
      </c>
      <c r="V1286" t="s">
        <v>38</v>
      </c>
      <c r="W1286" t="s">
        <v>277</v>
      </c>
      <c r="X1286">
        <v>40000000</v>
      </c>
      <c r="Y1286">
        <v>1998</v>
      </c>
      <c r="Z1286">
        <v>908</v>
      </c>
      <c r="AA1286">
        <v>6.2</v>
      </c>
      <c r="AB1286">
        <v>1.85</v>
      </c>
      <c r="AC1286">
        <v>0</v>
      </c>
    </row>
    <row r="1287" spans="1:29">
      <c r="A1287" t="s">
        <v>28</v>
      </c>
      <c r="C1287" t="s">
        <v>3516</v>
      </c>
      <c r="D1287">
        <v>104</v>
      </c>
      <c r="E1287">
        <v>108</v>
      </c>
      <c r="F1287">
        <v>105</v>
      </c>
      <c r="G1287">
        <v>616</v>
      </c>
      <c r="H1287" t="s">
        <v>80</v>
      </c>
      <c r="I1287">
        <v>22000</v>
      </c>
      <c r="J1287">
        <v>22433915</v>
      </c>
      <c r="K1287" t="s">
        <v>2142</v>
      </c>
      <c r="L1287" t="s">
        <v>1746</v>
      </c>
      <c r="M1287" t="s">
        <v>6700</v>
      </c>
      <c r="N1287">
        <v>21319</v>
      </c>
      <c r="O1287">
        <v>34377</v>
      </c>
      <c r="P1287" t="s">
        <v>6701</v>
      </c>
      <c r="Q1287">
        <v>1</v>
      </c>
      <c r="R1287" t="s">
        <v>6702</v>
      </c>
      <c r="S1287" t="s">
        <v>6703</v>
      </c>
      <c r="T1287">
        <v>166</v>
      </c>
      <c r="U1287" t="s">
        <v>37</v>
      </c>
      <c r="V1287" t="s">
        <v>38</v>
      </c>
      <c r="W1287" t="s">
        <v>585</v>
      </c>
      <c r="X1287">
        <v>60000000</v>
      </c>
      <c r="Y1287">
        <v>2002</v>
      </c>
      <c r="Z1287">
        <v>11000</v>
      </c>
      <c r="AA1287">
        <v>6.2</v>
      </c>
      <c r="AB1287">
        <v>2.35</v>
      </c>
      <c r="AC1287">
        <v>416</v>
      </c>
    </row>
    <row r="1288" spans="1:29">
      <c r="A1288" t="s">
        <v>747</v>
      </c>
      <c r="C1288" t="s">
        <v>6704</v>
      </c>
      <c r="D1288">
        <v>55</v>
      </c>
      <c r="E1288">
        <v>128</v>
      </c>
      <c r="F1288">
        <v>34</v>
      </c>
      <c r="G1288">
        <v>685</v>
      </c>
      <c r="H1288" t="s">
        <v>1384</v>
      </c>
      <c r="I1288">
        <v>978</v>
      </c>
      <c r="J1288">
        <v>22326247</v>
      </c>
      <c r="K1288" t="s">
        <v>214</v>
      </c>
      <c r="L1288" t="s">
        <v>6705</v>
      </c>
      <c r="M1288" t="s">
        <v>6706</v>
      </c>
      <c r="N1288">
        <v>11232</v>
      </c>
      <c r="O1288">
        <v>3821</v>
      </c>
      <c r="P1288" t="s">
        <v>6707</v>
      </c>
      <c r="Q1288">
        <v>1</v>
      </c>
      <c r="R1288" t="s">
        <v>6708</v>
      </c>
      <c r="S1288" t="s">
        <v>6709</v>
      </c>
      <c r="T1288">
        <v>106</v>
      </c>
      <c r="U1288" t="s">
        <v>37</v>
      </c>
      <c r="V1288" t="s">
        <v>38</v>
      </c>
      <c r="W1288" t="s">
        <v>39</v>
      </c>
      <c r="X1288">
        <v>60000000</v>
      </c>
      <c r="Y1288">
        <v>1999</v>
      </c>
      <c r="Z1288">
        <v>886</v>
      </c>
      <c r="AA1288">
        <v>5.9</v>
      </c>
      <c r="AB1288">
        <v>1.85</v>
      </c>
      <c r="AC1288">
        <v>0</v>
      </c>
    </row>
    <row r="1289" spans="1:29">
      <c r="A1289" t="s">
        <v>28</v>
      </c>
      <c r="C1289" t="s">
        <v>6710</v>
      </c>
      <c r="D1289">
        <v>86</v>
      </c>
      <c r="E1289">
        <v>84</v>
      </c>
      <c r="F1289">
        <v>33</v>
      </c>
      <c r="G1289">
        <v>1000</v>
      </c>
      <c r="H1289" t="s">
        <v>3714</v>
      </c>
      <c r="I1289">
        <v>1000</v>
      </c>
      <c r="J1289">
        <v>21176322</v>
      </c>
      <c r="K1289" t="s">
        <v>1752</v>
      </c>
      <c r="L1289" t="s">
        <v>6711</v>
      </c>
      <c r="M1289" t="s">
        <v>6712</v>
      </c>
      <c r="N1289">
        <v>23747</v>
      </c>
      <c r="O1289">
        <v>5039</v>
      </c>
      <c r="P1289" t="s">
        <v>3089</v>
      </c>
      <c r="Q1289">
        <v>0</v>
      </c>
      <c r="R1289" t="s">
        <v>6713</v>
      </c>
      <c r="S1289" t="s">
        <v>6714</v>
      </c>
      <c r="T1289">
        <v>207</v>
      </c>
      <c r="U1289" t="s">
        <v>37</v>
      </c>
      <c r="V1289" t="s">
        <v>38</v>
      </c>
      <c r="W1289" t="s">
        <v>39</v>
      </c>
      <c r="X1289">
        <v>40000000</v>
      </c>
      <c r="Y1289">
        <v>2004</v>
      </c>
      <c r="Z1289">
        <v>1000</v>
      </c>
      <c r="AA1289">
        <v>4</v>
      </c>
      <c r="AB1289">
        <v>2.35</v>
      </c>
      <c r="AC1289">
        <v>0</v>
      </c>
    </row>
    <row r="1290" spans="1:29">
      <c r="A1290" t="s">
        <v>28</v>
      </c>
      <c r="C1290" t="s">
        <v>4291</v>
      </c>
      <c r="D1290">
        <v>50</v>
      </c>
      <c r="E1290">
        <v>111</v>
      </c>
      <c r="F1290">
        <v>17</v>
      </c>
      <c r="G1290">
        <v>889</v>
      </c>
      <c r="H1290" t="s">
        <v>3260</v>
      </c>
      <c r="I1290">
        <v>14000</v>
      </c>
      <c r="J1290">
        <v>20300000</v>
      </c>
      <c r="K1290" t="s">
        <v>4075</v>
      </c>
      <c r="L1290" t="s">
        <v>2382</v>
      </c>
      <c r="M1290" t="s">
        <v>6715</v>
      </c>
      <c r="N1290">
        <v>16741</v>
      </c>
      <c r="O1290">
        <v>17877</v>
      </c>
      <c r="P1290" t="s">
        <v>3177</v>
      </c>
      <c r="Q1290">
        <v>2</v>
      </c>
      <c r="R1290" t="s">
        <v>6716</v>
      </c>
      <c r="S1290" t="s">
        <v>6717</v>
      </c>
      <c r="T1290">
        <v>60</v>
      </c>
      <c r="U1290" t="s">
        <v>37</v>
      </c>
      <c r="V1290" t="s">
        <v>38</v>
      </c>
      <c r="W1290" t="s">
        <v>585</v>
      </c>
      <c r="X1290">
        <v>40000000</v>
      </c>
      <c r="Y1290">
        <v>1996</v>
      </c>
      <c r="Z1290">
        <v>940</v>
      </c>
      <c r="AA1290">
        <v>6.2</v>
      </c>
      <c r="AB1290">
        <v>1.85</v>
      </c>
      <c r="AC1290">
        <v>309</v>
      </c>
    </row>
    <row r="1291" spans="1:29">
      <c r="A1291" t="s">
        <v>28</v>
      </c>
      <c r="C1291" t="s">
        <v>1304</v>
      </c>
      <c r="D1291">
        <v>181</v>
      </c>
      <c r="E1291">
        <v>131</v>
      </c>
      <c r="F1291">
        <v>719</v>
      </c>
      <c r="G1291">
        <v>683</v>
      </c>
      <c r="H1291" t="s">
        <v>6718</v>
      </c>
      <c r="I1291">
        <v>16000</v>
      </c>
      <c r="J1291">
        <v>20302961</v>
      </c>
      <c r="K1291" t="s">
        <v>3409</v>
      </c>
      <c r="L1291" t="s">
        <v>6719</v>
      </c>
      <c r="M1291" t="s">
        <v>6720</v>
      </c>
      <c r="N1291">
        <v>49874</v>
      </c>
      <c r="O1291">
        <v>18913</v>
      </c>
      <c r="P1291" t="s">
        <v>6143</v>
      </c>
      <c r="Q1291">
        <v>0</v>
      </c>
      <c r="R1291" t="s">
        <v>6721</v>
      </c>
      <c r="S1291" t="s">
        <v>6722</v>
      </c>
      <c r="T1291">
        <v>450</v>
      </c>
      <c r="U1291" t="s">
        <v>37</v>
      </c>
      <c r="V1291" t="s">
        <v>1465</v>
      </c>
      <c r="W1291" t="s">
        <v>6723</v>
      </c>
      <c r="X1291">
        <v>45000000</v>
      </c>
      <c r="Y1291">
        <v>1995</v>
      </c>
      <c r="Z1291">
        <v>893</v>
      </c>
      <c r="AA1291">
        <v>4.5999999999999996</v>
      </c>
      <c r="AB1291">
        <v>2.35</v>
      </c>
      <c r="AC1291">
        <v>0</v>
      </c>
    </row>
    <row r="1292" spans="1:29">
      <c r="A1292" t="s">
        <v>28</v>
      </c>
      <c r="C1292" t="s">
        <v>6724</v>
      </c>
      <c r="D1292">
        <v>260</v>
      </c>
      <c r="E1292">
        <v>123</v>
      </c>
      <c r="F1292">
        <v>0</v>
      </c>
      <c r="G1292">
        <v>826</v>
      </c>
      <c r="H1292" t="s">
        <v>2291</v>
      </c>
      <c r="I1292">
        <v>4000</v>
      </c>
      <c r="J1292">
        <v>15962471</v>
      </c>
      <c r="K1292" t="s">
        <v>6113</v>
      </c>
      <c r="L1292" t="s">
        <v>84</v>
      </c>
      <c r="M1292" t="s">
        <v>6725</v>
      </c>
      <c r="N1292">
        <v>79892</v>
      </c>
      <c r="O1292">
        <v>7243</v>
      </c>
      <c r="P1292" t="s">
        <v>904</v>
      </c>
      <c r="Q1292">
        <v>1</v>
      </c>
      <c r="R1292" t="s">
        <v>6726</v>
      </c>
      <c r="S1292" t="s">
        <v>6727</v>
      </c>
      <c r="T1292">
        <v>619</v>
      </c>
      <c r="U1292" t="s">
        <v>37</v>
      </c>
      <c r="V1292" t="s">
        <v>38</v>
      </c>
      <c r="W1292" t="s">
        <v>39</v>
      </c>
      <c r="X1292">
        <v>40000000</v>
      </c>
      <c r="Y1292">
        <v>2006</v>
      </c>
      <c r="Z1292">
        <v>887</v>
      </c>
      <c r="AA1292">
        <v>6.4</v>
      </c>
      <c r="AB1292">
        <v>1.85</v>
      </c>
      <c r="AC1292">
        <v>0</v>
      </c>
    </row>
    <row r="1293" spans="1:29">
      <c r="A1293" t="s">
        <v>28</v>
      </c>
      <c r="C1293" t="s">
        <v>5328</v>
      </c>
      <c r="D1293">
        <v>40</v>
      </c>
      <c r="E1293">
        <v>101</v>
      </c>
      <c r="F1293">
        <v>58</v>
      </c>
      <c r="G1293">
        <v>497</v>
      </c>
      <c r="H1293" t="s">
        <v>2523</v>
      </c>
      <c r="I1293">
        <v>12000</v>
      </c>
      <c r="J1293">
        <v>14942422</v>
      </c>
      <c r="K1293" t="s">
        <v>334</v>
      </c>
      <c r="L1293" t="s">
        <v>705</v>
      </c>
      <c r="M1293" t="s">
        <v>6728</v>
      </c>
      <c r="N1293">
        <v>14226</v>
      </c>
      <c r="O1293">
        <v>14008</v>
      </c>
      <c r="P1293" t="s">
        <v>3538</v>
      </c>
      <c r="Q1293">
        <v>3</v>
      </c>
      <c r="R1293" t="s">
        <v>6729</v>
      </c>
      <c r="S1293" t="s">
        <v>6730</v>
      </c>
      <c r="T1293">
        <v>60</v>
      </c>
      <c r="U1293" t="s">
        <v>37</v>
      </c>
      <c r="V1293" t="s">
        <v>38</v>
      </c>
      <c r="W1293" t="s">
        <v>585</v>
      </c>
      <c r="X1293">
        <v>40000000</v>
      </c>
      <c r="Y1293">
        <v>1995</v>
      </c>
      <c r="Z1293">
        <v>975</v>
      </c>
      <c r="AA1293">
        <v>5.9</v>
      </c>
      <c r="AB1293">
        <v>1.85</v>
      </c>
      <c r="AC1293">
        <v>555</v>
      </c>
    </row>
    <row r="1294" spans="1:29">
      <c r="A1294" t="s">
        <v>28</v>
      </c>
      <c r="C1294" t="s">
        <v>6731</v>
      </c>
      <c r="D1294">
        <v>102</v>
      </c>
      <c r="E1294">
        <v>102</v>
      </c>
      <c r="F1294">
        <v>19</v>
      </c>
      <c r="G1294">
        <v>351</v>
      </c>
      <c r="H1294" t="s">
        <v>4770</v>
      </c>
      <c r="I1294">
        <v>13000</v>
      </c>
      <c r="J1294">
        <v>14967182</v>
      </c>
      <c r="K1294" t="s">
        <v>464</v>
      </c>
      <c r="L1294" t="s">
        <v>1784</v>
      </c>
      <c r="M1294" t="s">
        <v>6732</v>
      </c>
      <c r="N1294">
        <v>27305</v>
      </c>
      <c r="O1294">
        <v>14463</v>
      </c>
      <c r="P1294" t="s">
        <v>6733</v>
      </c>
      <c r="Q1294">
        <v>1</v>
      </c>
      <c r="R1294" t="s">
        <v>6734</v>
      </c>
      <c r="S1294" t="s">
        <v>6735</v>
      </c>
      <c r="T1294">
        <v>284</v>
      </c>
      <c r="U1294" t="s">
        <v>37</v>
      </c>
      <c r="V1294" t="s">
        <v>38</v>
      </c>
      <c r="W1294" t="s">
        <v>585</v>
      </c>
      <c r="X1294">
        <v>40000000</v>
      </c>
      <c r="Y1294">
        <v>2000</v>
      </c>
      <c r="Z1294">
        <v>530</v>
      </c>
      <c r="AA1294">
        <v>5.0999999999999996</v>
      </c>
      <c r="AB1294">
        <v>2.35</v>
      </c>
      <c r="AC1294">
        <v>604</v>
      </c>
    </row>
    <row r="1295" spans="1:29">
      <c r="A1295" t="s">
        <v>28</v>
      </c>
      <c r="C1295" t="s">
        <v>6736</v>
      </c>
      <c r="D1295">
        <v>371</v>
      </c>
      <c r="E1295">
        <v>114</v>
      </c>
      <c r="F1295">
        <v>171</v>
      </c>
      <c r="G1295">
        <v>284</v>
      </c>
      <c r="H1295" t="s">
        <v>6737</v>
      </c>
      <c r="I1295">
        <v>6000</v>
      </c>
      <c r="J1295">
        <v>18996755</v>
      </c>
      <c r="K1295" t="s">
        <v>4075</v>
      </c>
      <c r="L1295" t="s">
        <v>208</v>
      </c>
      <c r="M1295" t="s">
        <v>6738</v>
      </c>
      <c r="N1295">
        <v>145270</v>
      </c>
      <c r="O1295">
        <v>7099</v>
      </c>
      <c r="P1295" t="s">
        <v>6739</v>
      </c>
      <c r="Q1295">
        <v>0</v>
      </c>
      <c r="R1295" t="s">
        <v>6740</v>
      </c>
      <c r="S1295" t="s">
        <v>6741</v>
      </c>
      <c r="T1295">
        <v>322</v>
      </c>
      <c r="U1295" t="s">
        <v>37</v>
      </c>
      <c r="V1295" t="s">
        <v>3571</v>
      </c>
      <c r="W1295" t="s">
        <v>39</v>
      </c>
      <c r="X1295">
        <v>45000000</v>
      </c>
      <c r="Y1295">
        <v>2012</v>
      </c>
      <c r="Z1295">
        <v>382</v>
      </c>
      <c r="AA1295">
        <v>7.6</v>
      </c>
      <c r="AB1295">
        <v>2.35</v>
      </c>
      <c r="AC1295">
        <v>54000</v>
      </c>
    </row>
    <row r="1296" spans="1:29">
      <c r="A1296" t="s">
        <v>28</v>
      </c>
      <c r="C1296" t="s">
        <v>6742</v>
      </c>
      <c r="D1296">
        <v>49</v>
      </c>
      <c r="E1296">
        <v>107</v>
      </c>
      <c r="F1296">
        <v>124</v>
      </c>
      <c r="G1296">
        <v>572</v>
      </c>
      <c r="H1296" t="s">
        <v>1680</v>
      </c>
      <c r="I1296">
        <v>636</v>
      </c>
      <c r="J1296">
        <v>14375181</v>
      </c>
      <c r="K1296" t="s">
        <v>6743</v>
      </c>
      <c r="L1296" t="s">
        <v>6744</v>
      </c>
      <c r="M1296" t="s">
        <v>6745</v>
      </c>
      <c r="N1296">
        <v>8692</v>
      </c>
      <c r="O1296">
        <v>3374</v>
      </c>
      <c r="P1296" t="s">
        <v>6746</v>
      </c>
      <c r="Q1296">
        <v>2</v>
      </c>
      <c r="R1296" t="s">
        <v>6747</v>
      </c>
      <c r="S1296" t="s">
        <v>6748</v>
      </c>
      <c r="T1296">
        <v>126</v>
      </c>
      <c r="U1296" t="s">
        <v>37</v>
      </c>
      <c r="V1296" t="s">
        <v>38</v>
      </c>
      <c r="W1296" t="s">
        <v>39</v>
      </c>
      <c r="X1296">
        <v>51000000</v>
      </c>
      <c r="Y1296">
        <v>1987</v>
      </c>
      <c r="Z1296">
        <v>631</v>
      </c>
      <c r="AA1296">
        <v>4.2</v>
      </c>
      <c r="AB1296">
        <v>1.85</v>
      </c>
      <c r="AC1296">
        <v>754</v>
      </c>
    </row>
    <row r="1297" spans="1:29">
      <c r="A1297" t="s">
        <v>28</v>
      </c>
      <c r="C1297" t="s">
        <v>5382</v>
      </c>
      <c r="D1297">
        <v>335</v>
      </c>
      <c r="E1297">
        <v>87</v>
      </c>
      <c r="F1297">
        <v>0</v>
      </c>
      <c r="G1297">
        <v>563</v>
      </c>
      <c r="H1297" t="s">
        <v>2377</v>
      </c>
      <c r="I1297">
        <v>13000</v>
      </c>
      <c r="J1297">
        <v>20999103</v>
      </c>
      <c r="K1297" t="s">
        <v>6749</v>
      </c>
      <c r="L1297" t="s">
        <v>547</v>
      </c>
      <c r="M1297" t="s">
        <v>6750</v>
      </c>
      <c r="N1297">
        <v>139114</v>
      </c>
      <c r="O1297">
        <v>24770</v>
      </c>
      <c r="P1297" t="s">
        <v>240</v>
      </c>
      <c r="Q1297">
        <v>0</v>
      </c>
      <c r="R1297" t="s">
        <v>6751</v>
      </c>
      <c r="S1297" t="s">
        <v>6752</v>
      </c>
      <c r="T1297">
        <v>245</v>
      </c>
      <c r="U1297" t="s">
        <v>37</v>
      </c>
      <c r="V1297" t="s">
        <v>38</v>
      </c>
      <c r="W1297" t="s">
        <v>95</v>
      </c>
      <c r="X1297">
        <v>40000000</v>
      </c>
      <c r="Y1297">
        <v>2009</v>
      </c>
      <c r="Z1297">
        <v>11000</v>
      </c>
      <c r="AA1297">
        <v>7.8</v>
      </c>
      <c r="AB1297">
        <v>1.85</v>
      </c>
      <c r="AC1297">
        <v>15000</v>
      </c>
    </row>
    <row r="1298" spans="1:29">
      <c r="A1298" t="s">
        <v>28</v>
      </c>
      <c r="C1298" t="s">
        <v>4437</v>
      </c>
      <c r="D1298">
        <v>86</v>
      </c>
      <c r="E1298">
        <v>103</v>
      </c>
      <c r="F1298">
        <v>65</v>
      </c>
      <c r="G1298">
        <v>311</v>
      </c>
      <c r="H1298" t="s">
        <v>4135</v>
      </c>
      <c r="I1298">
        <v>11000</v>
      </c>
      <c r="J1298">
        <v>14448589</v>
      </c>
      <c r="K1298" t="s">
        <v>1681</v>
      </c>
      <c r="L1298" t="s">
        <v>565</v>
      </c>
      <c r="M1298" t="s">
        <v>6753</v>
      </c>
      <c r="N1298">
        <v>19364</v>
      </c>
      <c r="O1298">
        <v>12566</v>
      </c>
      <c r="P1298" t="s">
        <v>6754</v>
      </c>
      <c r="Q1298">
        <v>2</v>
      </c>
      <c r="R1298" t="s">
        <v>6755</v>
      </c>
      <c r="S1298" t="s">
        <v>6756</v>
      </c>
      <c r="T1298">
        <v>128</v>
      </c>
      <c r="U1298" t="s">
        <v>37</v>
      </c>
      <c r="V1298" t="s">
        <v>38</v>
      </c>
      <c r="W1298" t="s">
        <v>39</v>
      </c>
      <c r="X1298">
        <v>40000000</v>
      </c>
      <c r="Y1298">
        <v>2002</v>
      </c>
      <c r="Z1298">
        <v>944</v>
      </c>
      <c r="AA1298">
        <v>5.8</v>
      </c>
      <c r="AB1298">
        <v>2.35</v>
      </c>
      <c r="AC1298">
        <v>835</v>
      </c>
    </row>
    <row r="1299" spans="1:29">
      <c r="A1299" t="s">
        <v>28</v>
      </c>
      <c r="C1299" t="s">
        <v>5367</v>
      </c>
      <c r="D1299">
        <v>40</v>
      </c>
      <c r="E1299">
        <v>99</v>
      </c>
      <c r="F1299">
        <v>0</v>
      </c>
      <c r="G1299">
        <v>402</v>
      </c>
      <c r="H1299" t="s">
        <v>2788</v>
      </c>
      <c r="I1299">
        <v>782</v>
      </c>
      <c r="J1299">
        <v>14358033</v>
      </c>
      <c r="K1299" t="s">
        <v>6757</v>
      </c>
      <c r="L1299" t="s">
        <v>6758</v>
      </c>
      <c r="M1299" t="s">
        <v>6759</v>
      </c>
      <c r="N1299">
        <v>17365</v>
      </c>
      <c r="O1299">
        <v>2125</v>
      </c>
      <c r="P1299" t="s">
        <v>6760</v>
      </c>
      <c r="Q1299">
        <v>2</v>
      </c>
      <c r="R1299" t="s">
        <v>6761</v>
      </c>
      <c r="S1299" t="s">
        <v>6762</v>
      </c>
      <c r="T1299">
        <v>66</v>
      </c>
      <c r="U1299" t="s">
        <v>37</v>
      </c>
      <c r="V1299" t="s">
        <v>38</v>
      </c>
      <c r="W1299" t="s">
        <v>39</v>
      </c>
      <c r="X1299">
        <v>40000000</v>
      </c>
      <c r="Y1299">
        <v>1992</v>
      </c>
      <c r="Z1299">
        <v>658</v>
      </c>
      <c r="AA1299">
        <v>5.9</v>
      </c>
      <c r="AB1299">
        <v>2.35</v>
      </c>
      <c r="AC1299">
        <v>630</v>
      </c>
    </row>
    <row r="1300" spans="1:29">
      <c r="A1300" t="s">
        <v>747</v>
      </c>
      <c r="C1300" t="s">
        <v>4176</v>
      </c>
      <c r="D1300">
        <v>242</v>
      </c>
      <c r="E1300">
        <v>122</v>
      </c>
      <c r="F1300">
        <v>0</v>
      </c>
      <c r="G1300">
        <v>54</v>
      </c>
      <c r="H1300" t="s">
        <v>6204</v>
      </c>
      <c r="I1300">
        <v>326</v>
      </c>
      <c r="J1300">
        <v>33201661</v>
      </c>
      <c r="K1300" t="s">
        <v>1681</v>
      </c>
      <c r="L1300" t="s">
        <v>5896</v>
      </c>
      <c r="M1300" t="s">
        <v>6763</v>
      </c>
      <c r="N1300">
        <v>534262</v>
      </c>
      <c r="O1300">
        <v>809</v>
      </c>
      <c r="P1300" t="s">
        <v>6764</v>
      </c>
      <c r="Q1300">
        <v>0</v>
      </c>
      <c r="R1300" t="s">
        <v>6765</v>
      </c>
      <c r="S1300" t="s">
        <v>6766</v>
      </c>
      <c r="T1300">
        <v>1314</v>
      </c>
      <c r="U1300" t="s">
        <v>1464</v>
      </c>
      <c r="V1300" t="s">
        <v>1465</v>
      </c>
      <c r="W1300" t="s">
        <v>585</v>
      </c>
      <c r="X1300">
        <v>77000000</v>
      </c>
      <c r="Y1300">
        <v>2001</v>
      </c>
      <c r="Z1300">
        <v>326</v>
      </c>
      <c r="AA1300">
        <v>8.4</v>
      </c>
      <c r="AB1300">
        <v>2.35</v>
      </c>
      <c r="AC1300">
        <v>39000</v>
      </c>
    </row>
    <row r="1301" spans="1:29">
      <c r="A1301" t="s">
        <v>28</v>
      </c>
      <c r="C1301" t="s">
        <v>6767</v>
      </c>
      <c r="D1301">
        <v>70</v>
      </c>
      <c r="E1301">
        <v>91</v>
      </c>
      <c r="F1301">
        <v>29</v>
      </c>
      <c r="G1301">
        <v>762</v>
      </c>
      <c r="H1301" t="s">
        <v>6768</v>
      </c>
      <c r="I1301">
        <v>976</v>
      </c>
      <c r="J1301">
        <v>14018364</v>
      </c>
      <c r="K1301" t="s">
        <v>6769</v>
      </c>
      <c r="L1301" t="s">
        <v>6770</v>
      </c>
      <c r="M1301" t="s">
        <v>6771</v>
      </c>
      <c r="N1301">
        <v>17722</v>
      </c>
      <c r="O1301">
        <v>3974</v>
      </c>
      <c r="P1301" t="s">
        <v>6772</v>
      </c>
      <c r="Q1301">
        <v>1</v>
      </c>
      <c r="R1301" t="s">
        <v>6773</v>
      </c>
      <c r="S1301" t="s">
        <v>6774</v>
      </c>
      <c r="T1301">
        <v>111</v>
      </c>
      <c r="U1301" t="s">
        <v>37</v>
      </c>
      <c r="V1301" t="s">
        <v>38</v>
      </c>
      <c r="W1301" t="s">
        <v>95</v>
      </c>
      <c r="X1301">
        <v>30000000</v>
      </c>
      <c r="Y1301">
        <v>2004</v>
      </c>
      <c r="Z1301">
        <v>799</v>
      </c>
      <c r="AA1301">
        <v>4.8</v>
      </c>
      <c r="AB1301">
        <v>1.85</v>
      </c>
      <c r="AC1301">
        <v>849</v>
      </c>
    </row>
    <row r="1302" spans="1:29">
      <c r="A1302" t="s">
        <v>28</v>
      </c>
      <c r="C1302" t="s">
        <v>6775</v>
      </c>
      <c r="D1302">
        <v>135</v>
      </c>
      <c r="E1302">
        <v>103</v>
      </c>
      <c r="F1302">
        <v>14</v>
      </c>
      <c r="G1302">
        <v>624</v>
      </c>
      <c r="H1302" t="s">
        <v>6382</v>
      </c>
      <c r="I1302">
        <v>865</v>
      </c>
      <c r="J1302">
        <v>13395939</v>
      </c>
      <c r="K1302" t="s">
        <v>1415</v>
      </c>
      <c r="L1302" t="s">
        <v>5969</v>
      </c>
      <c r="M1302" t="s">
        <v>6776</v>
      </c>
      <c r="N1302">
        <v>43442</v>
      </c>
      <c r="O1302">
        <v>3639</v>
      </c>
      <c r="P1302" t="s">
        <v>2389</v>
      </c>
      <c r="Q1302">
        <v>4</v>
      </c>
      <c r="R1302" t="s">
        <v>6777</v>
      </c>
      <c r="S1302" t="s">
        <v>6778</v>
      </c>
      <c r="T1302">
        <v>146</v>
      </c>
      <c r="U1302" t="s">
        <v>37</v>
      </c>
      <c r="V1302" t="s">
        <v>56</v>
      </c>
      <c r="W1302" t="s">
        <v>585</v>
      </c>
      <c r="X1302">
        <v>60000000</v>
      </c>
      <c r="Y1302">
        <v>2004</v>
      </c>
      <c r="Z1302">
        <v>826</v>
      </c>
      <c r="AA1302">
        <v>6.2</v>
      </c>
      <c r="AB1302">
        <v>1.85</v>
      </c>
      <c r="AC1302">
        <v>0</v>
      </c>
    </row>
    <row r="1303" spans="1:29">
      <c r="A1303" t="s">
        <v>28</v>
      </c>
      <c r="C1303" t="s">
        <v>6297</v>
      </c>
      <c r="D1303">
        <v>125</v>
      </c>
      <c r="E1303">
        <v>107</v>
      </c>
      <c r="F1303">
        <v>42</v>
      </c>
      <c r="G1303">
        <v>171</v>
      </c>
      <c r="H1303" t="s">
        <v>1502</v>
      </c>
      <c r="I1303">
        <v>875</v>
      </c>
      <c r="J1303">
        <v>20113965</v>
      </c>
      <c r="K1303" t="s">
        <v>6326</v>
      </c>
      <c r="L1303" t="s">
        <v>2497</v>
      </c>
      <c r="M1303" t="s">
        <v>6779</v>
      </c>
      <c r="N1303">
        <v>15231</v>
      </c>
      <c r="O1303">
        <v>1702</v>
      </c>
      <c r="P1303" t="s">
        <v>6780</v>
      </c>
      <c r="Q1303">
        <v>3</v>
      </c>
      <c r="R1303" t="s">
        <v>6781</v>
      </c>
      <c r="S1303" t="s">
        <v>6782</v>
      </c>
      <c r="T1303">
        <v>66</v>
      </c>
      <c r="U1303" t="s">
        <v>37</v>
      </c>
      <c r="V1303" t="s">
        <v>38</v>
      </c>
      <c r="W1303" t="s">
        <v>95</v>
      </c>
      <c r="X1303">
        <v>40000000</v>
      </c>
      <c r="Y1303">
        <v>2012</v>
      </c>
      <c r="Z1303">
        <v>596</v>
      </c>
      <c r="AA1303">
        <v>6.5</v>
      </c>
      <c r="AB1303">
        <v>2.35</v>
      </c>
      <c r="AC1303">
        <v>0</v>
      </c>
    </row>
    <row r="1304" spans="1:29">
      <c r="A1304" t="s">
        <v>28</v>
      </c>
      <c r="C1304" t="s">
        <v>6783</v>
      </c>
      <c r="D1304">
        <v>54</v>
      </c>
      <c r="E1304">
        <v>106</v>
      </c>
      <c r="F1304">
        <v>22</v>
      </c>
      <c r="G1304">
        <v>613</v>
      </c>
      <c r="H1304" t="s">
        <v>4206</v>
      </c>
      <c r="I1304">
        <v>2000</v>
      </c>
      <c r="J1304">
        <v>13376506</v>
      </c>
      <c r="K1304" t="s">
        <v>3409</v>
      </c>
      <c r="L1304" t="s">
        <v>5902</v>
      </c>
      <c r="M1304" t="s">
        <v>6784</v>
      </c>
      <c r="N1304">
        <v>10413</v>
      </c>
      <c r="O1304">
        <v>4327</v>
      </c>
      <c r="P1304" t="s">
        <v>6785</v>
      </c>
      <c r="Q1304">
        <v>1</v>
      </c>
      <c r="R1304" t="s">
        <v>6786</v>
      </c>
      <c r="S1304" t="s">
        <v>6787</v>
      </c>
      <c r="T1304">
        <v>111</v>
      </c>
      <c r="U1304" t="s">
        <v>37</v>
      </c>
      <c r="V1304" t="s">
        <v>38</v>
      </c>
      <c r="W1304" t="s">
        <v>39</v>
      </c>
      <c r="X1304">
        <v>40000000</v>
      </c>
      <c r="Y1304">
        <v>1999</v>
      </c>
      <c r="Z1304">
        <v>642</v>
      </c>
      <c r="AA1304">
        <v>6.3</v>
      </c>
      <c r="AB1304">
        <v>1.85</v>
      </c>
      <c r="AC1304">
        <v>579</v>
      </c>
    </row>
    <row r="1305" spans="1:29">
      <c r="A1305" t="s">
        <v>28</v>
      </c>
      <c r="C1305" t="s">
        <v>6788</v>
      </c>
      <c r="D1305">
        <v>104</v>
      </c>
      <c r="E1305">
        <v>101</v>
      </c>
      <c r="F1305">
        <v>37</v>
      </c>
      <c r="G1305">
        <v>595</v>
      </c>
      <c r="H1305" t="s">
        <v>6789</v>
      </c>
      <c r="I1305">
        <v>2000</v>
      </c>
      <c r="J1305">
        <v>13208023</v>
      </c>
      <c r="K1305" t="s">
        <v>6790</v>
      </c>
      <c r="L1305" t="s">
        <v>2268</v>
      </c>
      <c r="M1305" t="s">
        <v>6791</v>
      </c>
      <c r="N1305">
        <v>17309</v>
      </c>
      <c r="O1305">
        <v>4262</v>
      </c>
      <c r="P1305" t="s">
        <v>1823</v>
      </c>
      <c r="Q1305">
        <v>1</v>
      </c>
      <c r="R1305" t="s">
        <v>6792</v>
      </c>
      <c r="S1305" t="s">
        <v>6793</v>
      </c>
      <c r="T1305">
        <v>388</v>
      </c>
      <c r="U1305" t="s">
        <v>37</v>
      </c>
      <c r="V1305" t="s">
        <v>56</v>
      </c>
      <c r="W1305" t="s">
        <v>585</v>
      </c>
      <c r="X1305">
        <v>42000000</v>
      </c>
      <c r="Y1305">
        <v>2002</v>
      </c>
      <c r="Z1305">
        <v>886</v>
      </c>
      <c r="AA1305">
        <v>3.3</v>
      </c>
      <c r="AB1305">
        <v>2.35</v>
      </c>
      <c r="AC1305">
        <v>612</v>
      </c>
    </row>
    <row r="1306" spans="1:29">
      <c r="A1306" t="s">
        <v>28</v>
      </c>
      <c r="C1306" t="s">
        <v>1744</v>
      </c>
      <c r="D1306">
        <v>157</v>
      </c>
      <c r="E1306">
        <v>109</v>
      </c>
      <c r="F1306">
        <v>80</v>
      </c>
      <c r="G1306">
        <v>835</v>
      </c>
      <c r="H1306" t="s">
        <v>493</v>
      </c>
      <c r="I1306">
        <v>14000</v>
      </c>
      <c r="J1306">
        <v>13838130</v>
      </c>
      <c r="K1306" t="s">
        <v>1930</v>
      </c>
      <c r="L1306" t="s">
        <v>700</v>
      </c>
      <c r="M1306" t="s">
        <v>6794</v>
      </c>
      <c r="N1306">
        <v>35990</v>
      </c>
      <c r="O1306">
        <v>20503</v>
      </c>
      <c r="P1306" t="s">
        <v>3951</v>
      </c>
      <c r="Q1306">
        <v>3</v>
      </c>
      <c r="R1306" t="s">
        <v>6795</v>
      </c>
      <c r="S1306" t="s">
        <v>6796</v>
      </c>
      <c r="T1306">
        <v>157</v>
      </c>
      <c r="U1306" t="s">
        <v>37</v>
      </c>
      <c r="V1306" t="s">
        <v>38</v>
      </c>
      <c r="W1306" t="s">
        <v>39</v>
      </c>
      <c r="X1306">
        <v>40000000</v>
      </c>
      <c r="Y1306">
        <v>2009</v>
      </c>
      <c r="Z1306">
        <v>4000</v>
      </c>
      <c r="AA1306">
        <v>5.9</v>
      </c>
      <c r="AB1306">
        <v>2.35</v>
      </c>
      <c r="AC1306">
        <v>0</v>
      </c>
    </row>
    <row r="1307" spans="1:29">
      <c r="A1307" t="s">
        <v>28</v>
      </c>
      <c r="C1307" t="s">
        <v>6046</v>
      </c>
      <c r="D1307">
        <v>159</v>
      </c>
      <c r="E1307">
        <v>110</v>
      </c>
      <c r="F1307">
        <v>118</v>
      </c>
      <c r="G1307">
        <v>287</v>
      </c>
      <c r="H1307" t="s">
        <v>4532</v>
      </c>
      <c r="I1307">
        <v>11000</v>
      </c>
      <c r="J1307">
        <v>5773519</v>
      </c>
      <c r="K1307" t="s">
        <v>3171</v>
      </c>
      <c r="L1307" t="s">
        <v>104</v>
      </c>
      <c r="M1307" t="s">
        <v>6047</v>
      </c>
      <c r="N1307">
        <v>28618</v>
      </c>
      <c r="O1307">
        <v>12876</v>
      </c>
      <c r="P1307" t="s">
        <v>6048</v>
      </c>
      <c r="Q1307">
        <v>2</v>
      </c>
      <c r="R1307" t="s">
        <v>6049</v>
      </c>
      <c r="S1307" t="s">
        <v>6050</v>
      </c>
      <c r="T1307">
        <v>91</v>
      </c>
      <c r="U1307" t="s">
        <v>37</v>
      </c>
      <c r="V1307" t="s">
        <v>38</v>
      </c>
      <c r="W1307" t="s">
        <v>39</v>
      </c>
      <c r="X1307">
        <v>40000000</v>
      </c>
      <c r="Y1307">
        <v>2015</v>
      </c>
      <c r="Z1307">
        <v>1000</v>
      </c>
      <c r="AA1307">
        <v>6</v>
      </c>
      <c r="AB1307">
        <v>2.35</v>
      </c>
      <c r="AC1307">
        <v>11000</v>
      </c>
    </row>
    <row r="1308" spans="1:29">
      <c r="A1308" t="s">
        <v>28</v>
      </c>
      <c r="C1308" t="s">
        <v>5469</v>
      </c>
      <c r="D1308">
        <v>78</v>
      </c>
      <c r="E1308">
        <v>89</v>
      </c>
      <c r="F1308">
        <v>0</v>
      </c>
      <c r="G1308">
        <v>500</v>
      </c>
      <c r="H1308" t="s">
        <v>2093</v>
      </c>
      <c r="I1308">
        <v>1000</v>
      </c>
      <c r="J1308">
        <v>9652000</v>
      </c>
      <c r="K1308" t="s">
        <v>1671</v>
      </c>
      <c r="L1308" t="s">
        <v>1377</v>
      </c>
      <c r="M1308" t="s">
        <v>6797</v>
      </c>
      <c r="N1308">
        <v>46205</v>
      </c>
      <c r="O1308">
        <v>3096</v>
      </c>
      <c r="P1308" t="s">
        <v>2130</v>
      </c>
      <c r="Q1308">
        <v>0</v>
      </c>
      <c r="R1308" t="s">
        <v>6798</v>
      </c>
      <c r="S1308" t="s">
        <v>6799</v>
      </c>
      <c r="T1308">
        <v>147</v>
      </c>
      <c r="U1308" t="s">
        <v>37</v>
      </c>
      <c r="V1308" t="s">
        <v>38</v>
      </c>
      <c r="W1308" t="s">
        <v>39</v>
      </c>
      <c r="X1308">
        <v>40000000</v>
      </c>
      <c r="Y1308">
        <v>2003</v>
      </c>
      <c r="Z1308">
        <v>627</v>
      </c>
      <c r="AA1308">
        <v>5.8</v>
      </c>
      <c r="AB1308">
        <v>1.85</v>
      </c>
      <c r="AC1308">
        <v>0</v>
      </c>
    </row>
    <row r="1309" spans="1:29">
      <c r="A1309" t="s">
        <v>28</v>
      </c>
      <c r="C1309" t="s">
        <v>6800</v>
      </c>
      <c r="D1309">
        <v>88</v>
      </c>
      <c r="E1309">
        <v>100</v>
      </c>
      <c r="F1309">
        <v>92</v>
      </c>
      <c r="G1309">
        <v>706</v>
      </c>
      <c r="H1309" t="s">
        <v>274</v>
      </c>
      <c r="I1309">
        <v>1000</v>
      </c>
      <c r="J1309">
        <v>12081447</v>
      </c>
      <c r="K1309" t="s">
        <v>5510</v>
      </c>
      <c r="L1309" t="s">
        <v>804</v>
      </c>
      <c r="M1309" t="s">
        <v>6801</v>
      </c>
      <c r="N1309">
        <v>7794</v>
      </c>
      <c r="O1309">
        <v>4103</v>
      </c>
      <c r="P1309" t="s">
        <v>5265</v>
      </c>
      <c r="Q1309">
        <v>2</v>
      </c>
      <c r="R1309" t="s">
        <v>6802</v>
      </c>
      <c r="S1309" t="s">
        <v>6803</v>
      </c>
      <c r="T1309">
        <v>25</v>
      </c>
      <c r="U1309" t="s">
        <v>37</v>
      </c>
      <c r="V1309" t="s">
        <v>38</v>
      </c>
      <c r="W1309" t="s">
        <v>585</v>
      </c>
      <c r="Y1309">
        <v>2008</v>
      </c>
      <c r="Z1309">
        <v>760</v>
      </c>
      <c r="AA1309">
        <v>6.5</v>
      </c>
      <c r="AB1309">
        <v>2.35</v>
      </c>
      <c r="AC1309">
        <v>866</v>
      </c>
    </row>
    <row r="1310" spans="1:29">
      <c r="A1310" t="s">
        <v>28</v>
      </c>
      <c r="C1310" t="s">
        <v>6804</v>
      </c>
      <c r="D1310">
        <v>32</v>
      </c>
      <c r="E1310">
        <v>119</v>
      </c>
      <c r="F1310">
        <v>5</v>
      </c>
      <c r="G1310">
        <v>249</v>
      </c>
      <c r="H1310" t="s">
        <v>6805</v>
      </c>
      <c r="I1310">
        <v>521</v>
      </c>
      <c r="J1310">
        <v>7000000</v>
      </c>
      <c r="K1310" t="s">
        <v>712</v>
      </c>
      <c r="L1310" t="s">
        <v>5379</v>
      </c>
      <c r="M1310" t="s">
        <v>6806</v>
      </c>
      <c r="N1310">
        <v>2933</v>
      </c>
      <c r="O1310">
        <v>1883</v>
      </c>
      <c r="P1310" t="s">
        <v>6639</v>
      </c>
      <c r="Q1310">
        <v>0</v>
      </c>
      <c r="R1310" t="s">
        <v>6807</v>
      </c>
      <c r="S1310" t="s">
        <v>6808</v>
      </c>
      <c r="T1310">
        <v>70</v>
      </c>
      <c r="U1310" t="s">
        <v>37</v>
      </c>
      <c r="V1310" t="s">
        <v>56</v>
      </c>
      <c r="W1310" t="s">
        <v>95</v>
      </c>
      <c r="X1310">
        <v>36000000</v>
      </c>
      <c r="Y1310">
        <v>1980</v>
      </c>
      <c r="Z1310">
        <v>372</v>
      </c>
      <c r="AA1310">
        <v>4.7</v>
      </c>
      <c r="AB1310">
        <v>2.35</v>
      </c>
      <c r="AC1310">
        <v>328</v>
      </c>
    </row>
    <row r="1311" spans="1:29">
      <c r="A1311" t="s">
        <v>28</v>
      </c>
      <c r="C1311" t="s">
        <v>6809</v>
      </c>
      <c r="D1311">
        <v>75</v>
      </c>
      <c r="E1311">
        <v>83</v>
      </c>
      <c r="F1311">
        <v>7</v>
      </c>
      <c r="G1311">
        <v>485</v>
      </c>
      <c r="H1311" t="s">
        <v>3711</v>
      </c>
      <c r="I1311">
        <v>2000</v>
      </c>
      <c r="J1311">
        <v>10431220</v>
      </c>
      <c r="K1311" t="s">
        <v>647</v>
      </c>
      <c r="L1311" t="s">
        <v>6433</v>
      </c>
      <c r="M1311" t="s">
        <v>6810</v>
      </c>
      <c r="N1311">
        <v>24216</v>
      </c>
      <c r="O1311">
        <v>4024</v>
      </c>
      <c r="P1311" t="s">
        <v>4221</v>
      </c>
      <c r="Q1311">
        <v>0</v>
      </c>
      <c r="R1311" t="s">
        <v>6811</v>
      </c>
      <c r="S1311" t="s">
        <v>6812</v>
      </c>
      <c r="T1311">
        <v>162</v>
      </c>
      <c r="U1311" t="s">
        <v>37</v>
      </c>
      <c r="V1311" t="s">
        <v>38</v>
      </c>
      <c r="W1311" t="s">
        <v>585</v>
      </c>
      <c r="X1311">
        <v>24000000</v>
      </c>
      <c r="Y1311">
        <v>1999</v>
      </c>
      <c r="Z1311">
        <v>577</v>
      </c>
      <c r="AA1311">
        <v>4.0999999999999996</v>
      </c>
      <c r="AB1311">
        <v>1.85</v>
      </c>
      <c r="AC1311">
        <v>401</v>
      </c>
    </row>
    <row r="1312" spans="1:29">
      <c r="A1312" t="s">
        <v>28</v>
      </c>
      <c r="C1312" t="s">
        <v>6813</v>
      </c>
      <c r="D1312">
        <v>219</v>
      </c>
      <c r="E1312">
        <v>108</v>
      </c>
      <c r="F1312">
        <v>22</v>
      </c>
      <c r="G1312">
        <v>61</v>
      </c>
      <c r="H1312" t="s">
        <v>536</v>
      </c>
      <c r="I1312">
        <v>12000</v>
      </c>
      <c r="J1312">
        <v>10326062</v>
      </c>
      <c r="K1312" t="s">
        <v>6814</v>
      </c>
      <c r="L1312" t="s">
        <v>4837</v>
      </c>
      <c r="M1312" t="s">
        <v>6815</v>
      </c>
      <c r="N1312">
        <v>121432</v>
      </c>
      <c r="O1312">
        <v>14127</v>
      </c>
      <c r="P1312" t="s">
        <v>6816</v>
      </c>
      <c r="Q1312">
        <v>0</v>
      </c>
      <c r="R1312" t="s">
        <v>6817</v>
      </c>
      <c r="S1312" t="s">
        <v>6818</v>
      </c>
      <c r="T1312">
        <v>310</v>
      </c>
      <c r="U1312" t="s">
        <v>37</v>
      </c>
      <c r="V1312" t="s">
        <v>767</v>
      </c>
      <c r="W1312" t="s">
        <v>585</v>
      </c>
      <c r="X1312">
        <v>33000000</v>
      </c>
      <c r="Y1312">
        <v>2009</v>
      </c>
      <c r="Z1312">
        <v>2000</v>
      </c>
      <c r="AA1312">
        <v>6.8</v>
      </c>
      <c r="AB1312">
        <v>2.35</v>
      </c>
      <c r="AC1312">
        <v>10000</v>
      </c>
    </row>
    <row r="1313" spans="1:29">
      <c r="A1313" t="s">
        <v>28</v>
      </c>
      <c r="C1313" t="s">
        <v>5164</v>
      </c>
      <c r="D1313">
        <v>83</v>
      </c>
      <c r="E1313">
        <v>102</v>
      </c>
      <c r="F1313">
        <v>39</v>
      </c>
      <c r="G1313">
        <v>259</v>
      </c>
      <c r="H1313" t="s">
        <v>1540</v>
      </c>
      <c r="I1313">
        <v>1000</v>
      </c>
      <c r="J1313">
        <v>6114237</v>
      </c>
      <c r="K1313" t="s">
        <v>2202</v>
      </c>
      <c r="L1313" t="s">
        <v>4178</v>
      </c>
      <c r="M1313" t="s">
        <v>6819</v>
      </c>
      <c r="N1313">
        <v>19986</v>
      </c>
      <c r="O1313">
        <v>2664</v>
      </c>
      <c r="P1313" t="s">
        <v>6820</v>
      </c>
      <c r="Q1313">
        <v>4</v>
      </c>
      <c r="R1313" t="s">
        <v>6821</v>
      </c>
      <c r="S1313" t="s">
        <v>6822</v>
      </c>
      <c r="T1313">
        <v>207</v>
      </c>
      <c r="U1313" t="s">
        <v>37</v>
      </c>
      <c r="V1313" t="s">
        <v>38</v>
      </c>
      <c r="W1313" t="s">
        <v>585</v>
      </c>
      <c r="X1313">
        <v>40000000</v>
      </c>
      <c r="Y1313">
        <v>2001</v>
      </c>
      <c r="Z1313">
        <v>1000</v>
      </c>
      <c r="AA1313">
        <v>6.2</v>
      </c>
      <c r="AB1313">
        <v>1.85</v>
      </c>
      <c r="AC1313">
        <v>892</v>
      </c>
    </row>
    <row r="1314" spans="1:29">
      <c r="A1314" t="s">
        <v>28</v>
      </c>
      <c r="C1314" t="s">
        <v>6637</v>
      </c>
      <c r="D1314">
        <v>53</v>
      </c>
      <c r="E1314">
        <v>93</v>
      </c>
      <c r="F1314">
        <v>18</v>
      </c>
      <c r="G1314">
        <v>443</v>
      </c>
      <c r="H1314" t="s">
        <v>6823</v>
      </c>
      <c r="I1314">
        <v>3000</v>
      </c>
      <c r="J1314">
        <v>4835968</v>
      </c>
      <c r="K1314" t="s">
        <v>50</v>
      </c>
      <c r="L1314" t="s">
        <v>1816</v>
      </c>
      <c r="M1314" t="s">
        <v>6824</v>
      </c>
      <c r="N1314">
        <v>4821</v>
      </c>
      <c r="O1314">
        <v>4123</v>
      </c>
      <c r="P1314" t="s">
        <v>5141</v>
      </c>
      <c r="Q1314">
        <v>0</v>
      </c>
      <c r="R1314" t="s">
        <v>6825</v>
      </c>
      <c r="S1314" t="s">
        <v>6826</v>
      </c>
      <c r="T1314">
        <v>82</v>
      </c>
      <c r="U1314" t="s">
        <v>37</v>
      </c>
      <c r="V1314" t="s">
        <v>56</v>
      </c>
      <c r="W1314" t="s">
        <v>39</v>
      </c>
      <c r="X1314">
        <v>40000000</v>
      </c>
      <c r="Y1314">
        <v>2002</v>
      </c>
      <c r="Z1314">
        <v>545</v>
      </c>
      <c r="AA1314">
        <v>4.5</v>
      </c>
      <c r="AB1314">
        <v>2.35</v>
      </c>
      <c r="AC1314">
        <v>158</v>
      </c>
    </row>
    <row r="1315" spans="1:29">
      <c r="A1315" t="s">
        <v>28</v>
      </c>
      <c r="C1315" t="s">
        <v>6827</v>
      </c>
      <c r="D1315">
        <v>61</v>
      </c>
      <c r="E1315">
        <v>84</v>
      </c>
      <c r="F1315">
        <v>8</v>
      </c>
      <c r="G1315">
        <v>219</v>
      </c>
      <c r="H1315" t="s">
        <v>6828</v>
      </c>
      <c r="I1315">
        <v>545</v>
      </c>
      <c r="J1315">
        <v>4777007</v>
      </c>
      <c r="K1315" t="s">
        <v>6829</v>
      </c>
      <c r="L1315" t="s">
        <v>6823</v>
      </c>
      <c r="M1315" t="s">
        <v>6830</v>
      </c>
      <c r="N1315">
        <v>15130</v>
      </c>
      <c r="O1315">
        <v>1149</v>
      </c>
      <c r="P1315" t="s">
        <v>6831</v>
      </c>
      <c r="Q1315">
        <v>3</v>
      </c>
      <c r="R1315" t="s">
        <v>6832</v>
      </c>
      <c r="S1315" t="s">
        <v>6833</v>
      </c>
      <c r="T1315">
        <v>98</v>
      </c>
      <c r="U1315" t="s">
        <v>37</v>
      </c>
      <c r="V1315" t="s">
        <v>1465</v>
      </c>
      <c r="W1315" t="s">
        <v>39</v>
      </c>
      <c r="X1315">
        <v>40000000</v>
      </c>
      <c r="Y1315">
        <v>2001</v>
      </c>
      <c r="Z1315">
        <v>248</v>
      </c>
      <c r="AA1315">
        <v>5.8</v>
      </c>
      <c r="AB1315">
        <v>2.35</v>
      </c>
      <c r="AC1315">
        <v>565</v>
      </c>
    </row>
    <row r="1316" spans="1:29">
      <c r="A1316" t="s">
        <v>28</v>
      </c>
      <c r="C1316" t="s">
        <v>5289</v>
      </c>
      <c r="D1316">
        <v>308</v>
      </c>
      <c r="E1316">
        <v>107</v>
      </c>
      <c r="F1316">
        <v>0</v>
      </c>
      <c r="G1316">
        <v>167</v>
      </c>
      <c r="H1316" t="s">
        <v>1667</v>
      </c>
      <c r="I1316">
        <v>11000</v>
      </c>
      <c r="J1316">
        <v>3675072</v>
      </c>
      <c r="K1316" t="s">
        <v>1170</v>
      </c>
      <c r="L1316" t="s">
        <v>222</v>
      </c>
      <c r="M1316" t="s">
        <v>6834</v>
      </c>
      <c r="N1316">
        <v>190132</v>
      </c>
      <c r="O1316">
        <v>11623</v>
      </c>
      <c r="P1316" t="s">
        <v>6835</v>
      </c>
      <c r="Q1316">
        <v>0</v>
      </c>
      <c r="R1316" t="s">
        <v>6836</v>
      </c>
      <c r="S1316" t="s">
        <v>6837</v>
      </c>
      <c r="T1316">
        <v>801</v>
      </c>
      <c r="U1316" t="s">
        <v>37</v>
      </c>
      <c r="V1316" t="s">
        <v>56</v>
      </c>
      <c r="W1316" t="s">
        <v>585</v>
      </c>
      <c r="X1316">
        <v>26000000</v>
      </c>
      <c r="Y1316">
        <v>2007</v>
      </c>
      <c r="Z1316">
        <v>372</v>
      </c>
      <c r="AA1316">
        <v>7.3</v>
      </c>
      <c r="AB1316">
        <v>2.35</v>
      </c>
      <c r="AC1316">
        <v>15000</v>
      </c>
    </row>
    <row r="1317" spans="1:29">
      <c r="A1317" t="s">
        <v>28</v>
      </c>
      <c r="C1317" t="s">
        <v>4099</v>
      </c>
      <c r="D1317">
        <v>70</v>
      </c>
      <c r="E1317">
        <v>91</v>
      </c>
      <c r="F1317">
        <v>48</v>
      </c>
      <c r="G1317">
        <v>39</v>
      </c>
      <c r="H1317" t="s">
        <v>6838</v>
      </c>
      <c r="I1317">
        <v>61</v>
      </c>
      <c r="J1317">
        <v>18438149</v>
      </c>
      <c r="K1317" t="s">
        <v>2527</v>
      </c>
      <c r="L1317" t="s">
        <v>6839</v>
      </c>
      <c r="M1317" t="s">
        <v>6840</v>
      </c>
      <c r="N1317">
        <v>30842</v>
      </c>
      <c r="O1317">
        <v>222</v>
      </c>
      <c r="P1317" t="s">
        <v>6841</v>
      </c>
      <c r="Q1317">
        <v>8</v>
      </c>
      <c r="R1317" t="s">
        <v>6842</v>
      </c>
      <c r="S1317" t="s">
        <v>6843</v>
      </c>
      <c r="T1317">
        <v>93</v>
      </c>
      <c r="U1317" t="s">
        <v>37</v>
      </c>
      <c r="V1317" t="s">
        <v>38</v>
      </c>
      <c r="W1317" t="s">
        <v>39</v>
      </c>
      <c r="X1317">
        <v>40000000</v>
      </c>
      <c r="Y1317">
        <v>2012</v>
      </c>
      <c r="Z1317">
        <v>46</v>
      </c>
      <c r="AA1317">
        <v>5.9</v>
      </c>
      <c r="AB1317">
        <v>2.35</v>
      </c>
      <c r="AC1317">
        <v>0</v>
      </c>
    </row>
    <row r="1318" spans="1:29">
      <c r="A1318" t="s">
        <v>28</v>
      </c>
      <c r="C1318" t="s">
        <v>6844</v>
      </c>
      <c r="D1318">
        <v>41</v>
      </c>
      <c r="E1318">
        <v>94</v>
      </c>
      <c r="F1318">
        <v>0</v>
      </c>
      <c r="G1318">
        <v>379</v>
      </c>
      <c r="H1318" t="s">
        <v>4005</v>
      </c>
      <c r="I1318">
        <v>795</v>
      </c>
      <c r="J1318">
        <v>511920</v>
      </c>
      <c r="K1318" t="s">
        <v>6845</v>
      </c>
      <c r="L1318" t="s">
        <v>722</v>
      </c>
      <c r="M1318" t="s">
        <v>6846</v>
      </c>
      <c r="N1318">
        <v>2458</v>
      </c>
      <c r="O1318">
        <v>2449</v>
      </c>
      <c r="P1318" t="s">
        <v>6847</v>
      </c>
      <c r="Q1318">
        <v>1</v>
      </c>
      <c r="R1318" t="s">
        <v>6848</v>
      </c>
      <c r="S1318" t="s">
        <v>6849</v>
      </c>
      <c r="T1318">
        <v>26</v>
      </c>
      <c r="U1318" t="s">
        <v>37</v>
      </c>
      <c r="V1318" t="s">
        <v>38</v>
      </c>
      <c r="W1318" t="s">
        <v>95</v>
      </c>
      <c r="X1318">
        <v>40000000</v>
      </c>
      <c r="Y1318">
        <v>2008</v>
      </c>
      <c r="Z1318">
        <v>754</v>
      </c>
      <c r="AA1318">
        <v>4.4000000000000004</v>
      </c>
      <c r="AB1318">
        <v>1.85</v>
      </c>
      <c r="AC1318">
        <v>211</v>
      </c>
    </row>
    <row r="1319" spans="1:29">
      <c r="A1319" t="s">
        <v>28</v>
      </c>
      <c r="C1319" t="s">
        <v>4965</v>
      </c>
      <c r="D1319">
        <v>224</v>
      </c>
      <c r="E1319">
        <v>115</v>
      </c>
      <c r="F1319">
        <v>180</v>
      </c>
      <c r="G1319">
        <v>87</v>
      </c>
      <c r="H1319" t="s">
        <v>1128</v>
      </c>
      <c r="I1319">
        <v>1000</v>
      </c>
      <c r="J1319">
        <v>10640645</v>
      </c>
      <c r="K1319" t="s">
        <v>1120</v>
      </c>
      <c r="L1319" t="s">
        <v>390</v>
      </c>
      <c r="M1319" t="s">
        <v>6850</v>
      </c>
      <c r="N1319">
        <v>28429</v>
      </c>
      <c r="O1319">
        <v>1686</v>
      </c>
      <c r="P1319" t="s">
        <v>6851</v>
      </c>
      <c r="Q1319">
        <v>0</v>
      </c>
      <c r="R1319" t="s">
        <v>6852</v>
      </c>
      <c r="S1319" t="s">
        <v>6853</v>
      </c>
      <c r="T1319">
        <v>110</v>
      </c>
      <c r="U1319" t="s">
        <v>37</v>
      </c>
      <c r="V1319" t="s">
        <v>38</v>
      </c>
      <c r="W1319" t="s">
        <v>585</v>
      </c>
      <c r="X1319">
        <v>40000000</v>
      </c>
      <c r="Y1319">
        <v>2015</v>
      </c>
      <c r="Z1319">
        <v>535</v>
      </c>
      <c r="AA1319">
        <v>5.8</v>
      </c>
      <c r="AB1319">
        <v>2.35</v>
      </c>
      <c r="AC1319">
        <v>0</v>
      </c>
    </row>
    <row r="1320" spans="1:29">
      <c r="A1320" t="s">
        <v>28</v>
      </c>
      <c r="C1320" t="s">
        <v>6854</v>
      </c>
      <c r="D1320">
        <v>66</v>
      </c>
      <c r="E1320">
        <v>93</v>
      </c>
      <c r="F1320">
        <v>13</v>
      </c>
      <c r="G1320">
        <v>173</v>
      </c>
      <c r="H1320" t="s">
        <v>4128</v>
      </c>
      <c r="I1320">
        <v>15000</v>
      </c>
      <c r="J1320">
        <v>652526</v>
      </c>
      <c r="K1320" t="s">
        <v>6855</v>
      </c>
      <c r="L1320" t="s">
        <v>5183</v>
      </c>
      <c r="M1320" t="s">
        <v>6856</v>
      </c>
      <c r="N1320">
        <v>20201</v>
      </c>
      <c r="O1320">
        <v>15638</v>
      </c>
      <c r="P1320" t="s">
        <v>6857</v>
      </c>
      <c r="Q1320">
        <v>3</v>
      </c>
      <c r="R1320" t="s">
        <v>6858</v>
      </c>
      <c r="S1320" t="s">
        <v>6859</v>
      </c>
      <c r="T1320">
        <v>187</v>
      </c>
      <c r="U1320" t="s">
        <v>37</v>
      </c>
      <c r="V1320" t="s">
        <v>767</v>
      </c>
      <c r="W1320" t="s">
        <v>95</v>
      </c>
      <c r="X1320">
        <v>40000000</v>
      </c>
      <c r="Y1320">
        <v>2006</v>
      </c>
      <c r="Z1320">
        <v>460</v>
      </c>
      <c r="AA1320">
        <v>5.0999999999999996</v>
      </c>
      <c r="AB1320">
        <v>2.35</v>
      </c>
      <c r="AC1320">
        <v>823</v>
      </c>
    </row>
    <row r="1321" spans="1:29">
      <c r="A1321" t="s">
        <v>28</v>
      </c>
      <c r="C1321" t="s">
        <v>2641</v>
      </c>
      <c r="D1321">
        <v>253</v>
      </c>
      <c r="E1321">
        <v>105</v>
      </c>
      <c r="F1321">
        <v>154</v>
      </c>
      <c r="G1321">
        <v>502</v>
      </c>
      <c r="H1321" t="s">
        <v>6860</v>
      </c>
      <c r="I1321">
        <v>884</v>
      </c>
      <c r="J1321">
        <v>80050171</v>
      </c>
      <c r="K1321" t="s">
        <v>1924</v>
      </c>
      <c r="L1321" t="s">
        <v>6861</v>
      </c>
      <c r="M1321" t="s">
        <v>6862</v>
      </c>
      <c r="N1321">
        <v>186982</v>
      </c>
      <c r="O1321">
        <v>2288</v>
      </c>
      <c r="P1321" t="s">
        <v>2731</v>
      </c>
      <c r="Q1321">
        <v>0</v>
      </c>
      <c r="R1321" t="s">
        <v>6863</v>
      </c>
      <c r="S1321" t="s">
        <v>6864</v>
      </c>
      <c r="T1321">
        <v>491</v>
      </c>
      <c r="U1321" t="s">
        <v>37</v>
      </c>
      <c r="V1321" t="s">
        <v>38</v>
      </c>
      <c r="W1321" t="s">
        <v>39</v>
      </c>
      <c r="X1321">
        <v>20000000</v>
      </c>
      <c r="Y1321">
        <v>2007</v>
      </c>
      <c r="Z1321">
        <v>617</v>
      </c>
      <c r="AA1321">
        <v>6.9</v>
      </c>
      <c r="AB1321">
        <v>1.85</v>
      </c>
      <c r="AC1321">
        <v>0</v>
      </c>
    </row>
    <row r="1322" spans="1:29">
      <c r="A1322" t="s">
        <v>28</v>
      </c>
      <c r="C1322" t="s">
        <v>4392</v>
      </c>
      <c r="D1322">
        <v>79</v>
      </c>
      <c r="E1322">
        <v>107</v>
      </c>
      <c r="F1322">
        <v>34</v>
      </c>
      <c r="G1322">
        <v>472</v>
      </c>
      <c r="H1322" t="s">
        <v>6157</v>
      </c>
      <c r="I1322">
        <v>11000</v>
      </c>
      <c r="J1322">
        <v>7564000</v>
      </c>
      <c r="K1322" t="s">
        <v>5316</v>
      </c>
      <c r="L1322" t="s">
        <v>565</v>
      </c>
      <c r="M1322" t="s">
        <v>6865</v>
      </c>
      <c r="N1322">
        <v>54650</v>
      </c>
      <c r="O1322">
        <v>13821</v>
      </c>
      <c r="P1322" t="s">
        <v>6524</v>
      </c>
      <c r="Q1322">
        <v>1</v>
      </c>
      <c r="R1322" t="s">
        <v>6866</v>
      </c>
      <c r="S1322" t="s">
        <v>6867</v>
      </c>
      <c r="T1322">
        <v>223</v>
      </c>
      <c r="U1322" t="s">
        <v>37</v>
      </c>
      <c r="V1322" t="s">
        <v>38</v>
      </c>
      <c r="W1322" t="s">
        <v>39</v>
      </c>
      <c r="X1322">
        <v>20000000</v>
      </c>
      <c r="Y1322">
        <v>1995</v>
      </c>
      <c r="Z1322">
        <v>922</v>
      </c>
      <c r="AA1322">
        <v>6.2</v>
      </c>
      <c r="AB1322">
        <v>2.35</v>
      </c>
      <c r="AC1322">
        <v>12000</v>
      </c>
    </row>
    <row r="1323" spans="1:29">
      <c r="A1323" t="s">
        <v>28</v>
      </c>
      <c r="C1323" t="s">
        <v>6868</v>
      </c>
      <c r="D1323">
        <v>94</v>
      </c>
      <c r="E1323">
        <v>101</v>
      </c>
      <c r="F1323">
        <v>47</v>
      </c>
      <c r="G1323">
        <v>2</v>
      </c>
      <c r="H1323" t="s">
        <v>6869</v>
      </c>
      <c r="I1323">
        <v>499</v>
      </c>
      <c r="J1323">
        <v>876671</v>
      </c>
      <c r="K1323" t="s">
        <v>6870</v>
      </c>
      <c r="L1323" t="s">
        <v>6871</v>
      </c>
      <c r="M1323" t="s">
        <v>6872</v>
      </c>
      <c r="N1323">
        <v>22010</v>
      </c>
      <c r="O1323">
        <v>504</v>
      </c>
      <c r="P1323" t="s">
        <v>6873</v>
      </c>
      <c r="Q1323">
        <v>2</v>
      </c>
      <c r="R1323" t="s">
        <v>6874</v>
      </c>
      <c r="S1323" t="s">
        <v>6875</v>
      </c>
      <c r="T1323">
        <v>90</v>
      </c>
      <c r="U1323" t="s">
        <v>37</v>
      </c>
      <c r="V1323" t="s">
        <v>38</v>
      </c>
      <c r="W1323" t="s">
        <v>585</v>
      </c>
      <c r="X1323">
        <v>25000000</v>
      </c>
      <c r="Y1323">
        <v>2007</v>
      </c>
      <c r="Z1323">
        <v>3</v>
      </c>
      <c r="AA1323">
        <v>6.9</v>
      </c>
      <c r="AB1323">
        <v>2.35</v>
      </c>
      <c r="AC1323">
        <v>0</v>
      </c>
    </row>
    <row r="1324" spans="1:29">
      <c r="A1324" t="s">
        <v>747</v>
      </c>
      <c r="C1324" t="s">
        <v>4260</v>
      </c>
      <c r="D1324">
        <v>77</v>
      </c>
      <c r="E1324">
        <v>111</v>
      </c>
      <c r="F1324">
        <v>0</v>
      </c>
      <c r="G1324">
        <v>385</v>
      </c>
      <c r="H1324" t="s">
        <v>3833</v>
      </c>
      <c r="I1324">
        <v>1000</v>
      </c>
      <c r="J1324">
        <v>2869369</v>
      </c>
      <c r="K1324" t="s">
        <v>2786</v>
      </c>
      <c r="L1324" t="s">
        <v>2619</v>
      </c>
      <c r="M1324" t="s">
        <v>6876</v>
      </c>
      <c r="N1324">
        <v>65474</v>
      </c>
      <c r="O1324">
        <v>2612</v>
      </c>
      <c r="P1324" t="s">
        <v>6877</v>
      </c>
      <c r="Q1324">
        <v>2</v>
      </c>
      <c r="R1324" t="s">
        <v>6878</v>
      </c>
      <c r="S1324" t="s">
        <v>6879</v>
      </c>
      <c r="T1324">
        <v>211</v>
      </c>
      <c r="U1324" t="s">
        <v>37</v>
      </c>
      <c r="V1324" t="s">
        <v>56</v>
      </c>
      <c r="W1324" t="s">
        <v>95</v>
      </c>
      <c r="X1324">
        <v>30000000</v>
      </c>
      <c r="Y1324">
        <v>1994</v>
      </c>
      <c r="Z1324">
        <v>970</v>
      </c>
      <c r="AA1324">
        <v>7.3</v>
      </c>
      <c r="AB1324">
        <v>1.85</v>
      </c>
      <c r="AC1324">
        <v>0</v>
      </c>
    </row>
    <row r="1325" spans="1:29">
      <c r="A1325" t="s">
        <v>28</v>
      </c>
      <c r="C1325" t="s">
        <v>6880</v>
      </c>
      <c r="D1325">
        <v>106</v>
      </c>
      <c r="E1325">
        <v>113</v>
      </c>
      <c r="F1325">
        <v>31</v>
      </c>
      <c r="G1325">
        <v>483</v>
      </c>
      <c r="H1325" t="s">
        <v>6881</v>
      </c>
      <c r="I1325">
        <v>5000</v>
      </c>
      <c r="J1325">
        <v>128978</v>
      </c>
      <c r="K1325" t="s">
        <v>749</v>
      </c>
      <c r="L1325" t="s">
        <v>502</v>
      </c>
      <c r="M1325" t="s">
        <v>6882</v>
      </c>
      <c r="N1325">
        <v>22897</v>
      </c>
      <c r="O1325">
        <v>6267</v>
      </c>
      <c r="P1325" t="s">
        <v>6883</v>
      </c>
      <c r="Q1325">
        <v>2</v>
      </c>
      <c r="R1325" t="s">
        <v>6884</v>
      </c>
      <c r="S1325" t="s">
        <v>6885</v>
      </c>
      <c r="T1325">
        <v>61</v>
      </c>
      <c r="U1325" t="s">
        <v>1946</v>
      </c>
      <c r="V1325" t="s">
        <v>3859</v>
      </c>
      <c r="W1325" t="s">
        <v>585</v>
      </c>
      <c r="X1325">
        <v>40000000</v>
      </c>
      <c r="Y1325">
        <v>2007</v>
      </c>
      <c r="Z1325">
        <v>755</v>
      </c>
      <c r="AA1325">
        <v>7.1</v>
      </c>
      <c r="AB1325">
        <v>2.35</v>
      </c>
      <c r="AC1325">
        <v>0</v>
      </c>
    </row>
    <row r="1326" spans="1:29">
      <c r="A1326" t="s">
        <v>28</v>
      </c>
      <c r="C1326" t="s">
        <v>2017</v>
      </c>
      <c r="D1326">
        <v>30</v>
      </c>
      <c r="E1326">
        <v>112</v>
      </c>
      <c r="F1326">
        <v>44</v>
      </c>
      <c r="G1326">
        <v>533</v>
      </c>
      <c r="H1326" t="s">
        <v>6886</v>
      </c>
      <c r="I1326">
        <v>1000</v>
      </c>
      <c r="J1326">
        <v>77231</v>
      </c>
      <c r="K1326" t="s">
        <v>1961</v>
      </c>
      <c r="L1326" t="s">
        <v>3714</v>
      </c>
      <c r="M1326" t="s">
        <v>6887</v>
      </c>
      <c r="N1326">
        <v>3322</v>
      </c>
      <c r="O1326">
        <v>2115</v>
      </c>
      <c r="P1326" t="s">
        <v>2555</v>
      </c>
      <c r="Q1326">
        <v>0</v>
      </c>
      <c r="R1326" t="s">
        <v>6888</v>
      </c>
      <c r="S1326" t="s">
        <v>6889</v>
      </c>
      <c r="T1326">
        <v>32</v>
      </c>
      <c r="U1326" t="s">
        <v>6890</v>
      </c>
      <c r="V1326" t="s">
        <v>1465</v>
      </c>
      <c r="W1326" t="s">
        <v>585</v>
      </c>
      <c r="X1326">
        <v>25000000</v>
      </c>
      <c r="Y1326">
        <v>2005</v>
      </c>
      <c r="Z1326">
        <v>580</v>
      </c>
      <c r="AA1326">
        <v>6</v>
      </c>
      <c r="AB1326">
        <v>2.35</v>
      </c>
      <c r="AC1326">
        <v>265</v>
      </c>
    </row>
    <row r="1327" spans="1:29">
      <c r="A1327" t="s">
        <v>28</v>
      </c>
      <c r="C1327" t="s">
        <v>6891</v>
      </c>
      <c r="D1327">
        <v>488</v>
      </c>
      <c r="E1327">
        <v>126</v>
      </c>
      <c r="F1327">
        <v>584</v>
      </c>
      <c r="G1327">
        <v>398</v>
      </c>
      <c r="H1327" t="s">
        <v>358</v>
      </c>
      <c r="I1327">
        <v>11000</v>
      </c>
      <c r="J1327">
        <v>4563029</v>
      </c>
      <c r="K1327" t="s">
        <v>1390</v>
      </c>
      <c r="L1327" t="s">
        <v>222</v>
      </c>
      <c r="M1327" t="s">
        <v>6892</v>
      </c>
      <c r="N1327">
        <v>181472</v>
      </c>
      <c r="O1327">
        <v>12286</v>
      </c>
      <c r="P1327" t="s">
        <v>6893</v>
      </c>
      <c r="Q1327">
        <v>5</v>
      </c>
      <c r="R1327" t="s">
        <v>6894</v>
      </c>
      <c r="S1327" t="s">
        <v>6895</v>
      </c>
      <c r="T1327">
        <v>514</v>
      </c>
      <c r="U1327" t="s">
        <v>37</v>
      </c>
      <c r="V1327" t="s">
        <v>5694</v>
      </c>
      <c r="W1327" t="s">
        <v>585</v>
      </c>
      <c r="X1327">
        <v>39200000</v>
      </c>
      <c r="Y1327">
        <v>2013</v>
      </c>
      <c r="Z1327">
        <v>557</v>
      </c>
      <c r="AA1327">
        <v>7</v>
      </c>
      <c r="AB1327">
        <v>1.85</v>
      </c>
      <c r="AC1327">
        <v>58000</v>
      </c>
    </row>
    <row r="1328" spans="1:29">
      <c r="A1328" t="s">
        <v>28</v>
      </c>
      <c r="C1328" t="s">
        <v>1983</v>
      </c>
      <c r="D1328">
        <v>63</v>
      </c>
      <c r="E1328">
        <v>90</v>
      </c>
      <c r="F1328">
        <v>10</v>
      </c>
      <c r="G1328">
        <v>541</v>
      </c>
      <c r="H1328" t="s">
        <v>3355</v>
      </c>
      <c r="I1328">
        <v>1000</v>
      </c>
      <c r="K1328" t="s">
        <v>6896</v>
      </c>
      <c r="L1328" t="s">
        <v>2865</v>
      </c>
      <c r="M1328" t="s">
        <v>6897</v>
      </c>
      <c r="N1328">
        <v>15790</v>
      </c>
      <c r="O1328">
        <v>3243</v>
      </c>
      <c r="P1328" t="s">
        <v>6898</v>
      </c>
      <c r="Q1328">
        <v>0</v>
      </c>
      <c r="R1328" t="s">
        <v>6899</v>
      </c>
      <c r="S1328" t="s">
        <v>6900</v>
      </c>
      <c r="T1328">
        <v>40</v>
      </c>
      <c r="U1328" t="s">
        <v>1464</v>
      </c>
      <c r="V1328" t="s">
        <v>1465</v>
      </c>
      <c r="W1328" t="s">
        <v>95</v>
      </c>
      <c r="X1328">
        <v>25000000</v>
      </c>
      <c r="Y1328">
        <v>2011</v>
      </c>
      <c r="Z1328">
        <v>559</v>
      </c>
      <c r="AA1328">
        <v>6.8</v>
      </c>
      <c r="AB1328">
        <v>1.85</v>
      </c>
      <c r="AC1328">
        <v>0</v>
      </c>
    </row>
    <row r="1329" spans="1:29">
      <c r="A1329" t="s">
        <v>28</v>
      </c>
      <c r="C1329" t="s">
        <v>6901</v>
      </c>
      <c r="D1329">
        <v>42</v>
      </c>
      <c r="E1329">
        <v>93</v>
      </c>
      <c r="F1329">
        <v>23</v>
      </c>
      <c r="G1329">
        <v>596</v>
      </c>
      <c r="H1329" t="s">
        <v>280</v>
      </c>
      <c r="I1329">
        <v>2000</v>
      </c>
      <c r="J1329">
        <v>463730</v>
      </c>
      <c r="K1329" t="s">
        <v>1671</v>
      </c>
      <c r="L1329" t="s">
        <v>902</v>
      </c>
      <c r="M1329" t="s">
        <v>6902</v>
      </c>
      <c r="N1329">
        <v>3789</v>
      </c>
      <c r="O1329">
        <v>5240</v>
      </c>
      <c r="P1329" t="s">
        <v>1502</v>
      </c>
      <c r="Q1329">
        <v>10</v>
      </c>
      <c r="R1329" t="s">
        <v>6903</v>
      </c>
      <c r="S1329" t="s">
        <v>6904</v>
      </c>
      <c r="T1329">
        <v>39</v>
      </c>
      <c r="U1329" t="s">
        <v>37</v>
      </c>
      <c r="V1329" t="s">
        <v>38</v>
      </c>
      <c r="W1329" t="s">
        <v>585</v>
      </c>
      <c r="Y1329">
        <v>2004</v>
      </c>
      <c r="Z1329">
        <v>894</v>
      </c>
      <c r="AA1329">
        <v>5.7</v>
      </c>
      <c r="AB1329">
        <v>1.85</v>
      </c>
      <c r="AC1329">
        <v>89</v>
      </c>
    </row>
    <row r="1330" spans="1:29">
      <c r="A1330" t="s">
        <v>28</v>
      </c>
      <c r="C1330" t="s">
        <v>1039</v>
      </c>
      <c r="D1330">
        <v>118</v>
      </c>
      <c r="E1330">
        <v>98</v>
      </c>
      <c r="F1330">
        <v>295</v>
      </c>
      <c r="G1330">
        <v>380</v>
      </c>
      <c r="H1330" t="s">
        <v>496</v>
      </c>
      <c r="I1330">
        <v>720</v>
      </c>
      <c r="J1330">
        <v>50693162</v>
      </c>
      <c r="K1330" t="s">
        <v>6905</v>
      </c>
      <c r="L1330" t="s">
        <v>1870</v>
      </c>
      <c r="M1330" t="s">
        <v>6906</v>
      </c>
      <c r="N1330">
        <v>136580</v>
      </c>
      <c r="O1330">
        <v>2630</v>
      </c>
      <c r="P1330" t="s">
        <v>5506</v>
      </c>
      <c r="Q1330">
        <v>0</v>
      </c>
      <c r="R1330" t="s">
        <v>6907</v>
      </c>
      <c r="S1330" t="s">
        <v>6908</v>
      </c>
      <c r="T1330">
        <v>545</v>
      </c>
      <c r="U1330" t="s">
        <v>37</v>
      </c>
      <c r="V1330" t="s">
        <v>38</v>
      </c>
      <c r="W1330" t="s">
        <v>585</v>
      </c>
      <c r="X1330">
        <v>23000000</v>
      </c>
      <c r="Y1330">
        <v>1994</v>
      </c>
      <c r="Z1330">
        <v>581</v>
      </c>
      <c r="AA1330">
        <v>7.6</v>
      </c>
      <c r="AB1330">
        <v>1.85</v>
      </c>
      <c r="AC1330">
        <v>15000</v>
      </c>
    </row>
    <row r="1331" spans="1:29">
      <c r="A1331" t="s">
        <v>28</v>
      </c>
      <c r="C1331" t="s">
        <v>6909</v>
      </c>
      <c r="D1331">
        <v>44</v>
      </c>
      <c r="E1331">
        <v>159</v>
      </c>
      <c r="F1331">
        <v>50</v>
      </c>
      <c r="G1331">
        <v>72</v>
      </c>
      <c r="H1331" t="s">
        <v>6910</v>
      </c>
      <c r="I1331">
        <v>218</v>
      </c>
      <c r="J1331">
        <v>6498000</v>
      </c>
      <c r="K1331" t="s">
        <v>6911</v>
      </c>
      <c r="L1331" t="s">
        <v>6912</v>
      </c>
      <c r="M1331" t="s">
        <v>6913</v>
      </c>
      <c r="N1331">
        <v>62756</v>
      </c>
      <c r="O1331">
        <v>554</v>
      </c>
      <c r="P1331" t="s">
        <v>6914</v>
      </c>
      <c r="Q1331">
        <v>1</v>
      </c>
      <c r="R1331" t="s">
        <v>6915</v>
      </c>
      <c r="S1331" t="s">
        <v>6916</v>
      </c>
      <c r="T1331">
        <v>410</v>
      </c>
      <c r="U1331" t="s">
        <v>6917</v>
      </c>
      <c r="V1331" t="s">
        <v>5612</v>
      </c>
      <c r="X1331">
        <v>18026148</v>
      </c>
      <c r="Y1331">
        <v>2015</v>
      </c>
      <c r="Z1331">
        <v>133</v>
      </c>
      <c r="AA1331">
        <v>8.4</v>
      </c>
      <c r="AB1331">
        <v>1.85</v>
      </c>
      <c r="AC1331">
        <v>21000</v>
      </c>
    </row>
    <row r="1332" spans="1:29">
      <c r="A1332" t="s">
        <v>28</v>
      </c>
      <c r="C1332" t="s">
        <v>1257</v>
      </c>
      <c r="D1332">
        <v>214</v>
      </c>
      <c r="E1332">
        <v>107</v>
      </c>
      <c r="F1332">
        <v>124</v>
      </c>
      <c r="G1332">
        <v>100</v>
      </c>
      <c r="H1332" t="s">
        <v>6918</v>
      </c>
      <c r="I1332">
        <v>152</v>
      </c>
      <c r="J1332">
        <v>63411478</v>
      </c>
      <c r="K1332" t="s">
        <v>6919</v>
      </c>
      <c r="L1332" t="s">
        <v>6920</v>
      </c>
      <c r="M1332" t="s">
        <v>6921</v>
      </c>
      <c r="N1332">
        <v>114925</v>
      </c>
      <c r="O1332">
        <v>568</v>
      </c>
      <c r="P1332" t="s">
        <v>6922</v>
      </c>
      <c r="Q1332">
        <v>1</v>
      </c>
      <c r="R1332" t="s">
        <v>6923</v>
      </c>
      <c r="S1332" t="s">
        <v>6924</v>
      </c>
      <c r="T1332">
        <v>234</v>
      </c>
      <c r="U1332" t="s">
        <v>37</v>
      </c>
      <c r="V1332" t="s">
        <v>38</v>
      </c>
      <c r="W1332" t="s">
        <v>39</v>
      </c>
      <c r="X1332">
        <v>39000000</v>
      </c>
      <c r="Y1332">
        <v>2009</v>
      </c>
      <c r="Z1332">
        <v>142</v>
      </c>
      <c r="AA1332">
        <v>7.1</v>
      </c>
      <c r="AB1332">
        <v>2.35</v>
      </c>
      <c r="AC1332">
        <v>13000</v>
      </c>
    </row>
    <row r="1333" spans="1:29">
      <c r="A1333" t="s">
        <v>28</v>
      </c>
      <c r="C1333" t="s">
        <v>3802</v>
      </c>
      <c r="D1333">
        <v>110</v>
      </c>
      <c r="E1333">
        <v>102</v>
      </c>
      <c r="F1333">
        <v>36</v>
      </c>
      <c r="G1333">
        <v>433</v>
      </c>
      <c r="H1333" t="s">
        <v>1828</v>
      </c>
      <c r="I1333">
        <v>747</v>
      </c>
      <c r="J1333">
        <v>42640890</v>
      </c>
      <c r="K1333" t="s">
        <v>1681</v>
      </c>
      <c r="L1333" t="s">
        <v>6925</v>
      </c>
      <c r="M1333" t="s">
        <v>6926</v>
      </c>
      <c r="N1333">
        <v>32412</v>
      </c>
      <c r="O1333">
        <v>1930</v>
      </c>
      <c r="P1333" t="s">
        <v>932</v>
      </c>
      <c r="Q1333">
        <v>1</v>
      </c>
      <c r="R1333" t="s">
        <v>6927</v>
      </c>
      <c r="S1333" t="s">
        <v>6928</v>
      </c>
      <c r="T1333">
        <v>184</v>
      </c>
      <c r="U1333" t="s">
        <v>37</v>
      </c>
      <c r="V1333" t="s">
        <v>38</v>
      </c>
      <c r="W1333" t="s">
        <v>39</v>
      </c>
      <c r="Y1333">
        <v>2007</v>
      </c>
      <c r="Z1333">
        <v>452</v>
      </c>
      <c r="AA1333">
        <v>5.6</v>
      </c>
      <c r="AB1333">
        <v>1.85</v>
      </c>
      <c r="AC1333">
        <v>0</v>
      </c>
    </row>
    <row r="1334" spans="1:29">
      <c r="A1334" t="s">
        <v>28</v>
      </c>
      <c r="C1334" t="s">
        <v>499</v>
      </c>
      <c r="D1334">
        <v>187</v>
      </c>
      <c r="E1334">
        <v>106</v>
      </c>
      <c r="F1334">
        <v>357</v>
      </c>
      <c r="G1334">
        <v>4000</v>
      </c>
      <c r="H1334" t="s">
        <v>337</v>
      </c>
      <c r="I1334">
        <v>23000</v>
      </c>
      <c r="J1334">
        <v>144512310</v>
      </c>
      <c r="K1334" t="s">
        <v>334</v>
      </c>
      <c r="L1334" t="s">
        <v>333</v>
      </c>
      <c r="M1334" t="s">
        <v>681</v>
      </c>
      <c r="N1334">
        <v>272227</v>
      </c>
      <c r="O1334">
        <v>45327</v>
      </c>
      <c r="P1334" t="s">
        <v>682</v>
      </c>
      <c r="Q1334">
        <v>2</v>
      </c>
      <c r="R1334" t="s">
        <v>683</v>
      </c>
      <c r="S1334" t="s">
        <v>684</v>
      </c>
      <c r="T1334">
        <v>988</v>
      </c>
      <c r="U1334" t="s">
        <v>37</v>
      </c>
      <c r="V1334" t="s">
        <v>38</v>
      </c>
      <c r="W1334" t="s">
        <v>39</v>
      </c>
      <c r="X1334">
        <v>38000000</v>
      </c>
      <c r="Y1334">
        <v>2001</v>
      </c>
      <c r="Z1334">
        <v>14000</v>
      </c>
      <c r="AA1334">
        <v>6.7</v>
      </c>
      <c r="AB1334">
        <v>2.35</v>
      </c>
      <c r="AC1334">
        <v>14000</v>
      </c>
    </row>
    <row r="1335" spans="1:29">
      <c r="A1335" t="s">
        <v>747</v>
      </c>
      <c r="C1335" t="s">
        <v>255</v>
      </c>
      <c r="D1335">
        <v>370</v>
      </c>
      <c r="E1335">
        <v>87</v>
      </c>
      <c r="F1335">
        <v>13000</v>
      </c>
      <c r="G1335">
        <v>787</v>
      </c>
      <c r="H1335" t="s">
        <v>1802</v>
      </c>
      <c r="I1335">
        <v>940</v>
      </c>
      <c r="J1335">
        <v>35287788</v>
      </c>
      <c r="K1335" t="s">
        <v>6929</v>
      </c>
      <c r="L1335" t="s">
        <v>3260</v>
      </c>
      <c r="M1335" t="s">
        <v>6930</v>
      </c>
      <c r="N1335">
        <v>73886</v>
      </c>
      <c r="O1335">
        <v>4774</v>
      </c>
      <c r="P1335" t="s">
        <v>6931</v>
      </c>
      <c r="Q1335">
        <v>0</v>
      </c>
      <c r="R1335" t="s">
        <v>6932</v>
      </c>
      <c r="S1335" t="s">
        <v>6933</v>
      </c>
      <c r="T1335">
        <v>165</v>
      </c>
      <c r="U1335" t="s">
        <v>37</v>
      </c>
      <c r="V1335" t="s">
        <v>38</v>
      </c>
      <c r="W1335" t="s">
        <v>95</v>
      </c>
      <c r="X1335">
        <v>39000000</v>
      </c>
      <c r="Y1335">
        <v>2012</v>
      </c>
      <c r="Z1335">
        <v>925</v>
      </c>
      <c r="AA1335">
        <v>7</v>
      </c>
      <c r="AB1335">
        <v>1.85</v>
      </c>
      <c r="AC1335">
        <v>25000</v>
      </c>
    </row>
    <row r="1336" spans="1:29">
      <c r="A1336" t="s">
        <v>28</v>
      </c>
      <c r="C1336" t="s">
        <v>96</v>
      </c>
      <c r="D1336">
        <v>276</v>
      </c>
      <c r="E1336">
        <v>119</v>
      </c>
      <c r="F1336">
        <v>0</v>
      </c>
      <c r="G1336">
        <v>279</v>
      </c>
      <c r="H1336" t="s">
        <v>6934</v>
      </c>
      <c r="I1336">
        <v>2000</v>
      </c>
      <c r="J1336">
        <v>25335935</v>
      </c>
      <c r="K1336" t="s">
        <v>227</v>
      </c>
      <c r="L1336" t="s">
        <v>1522</v>
      </c>
      <c r="M1336" t="s">
        <v>6935</v>
      </c>
      <c r="N1336">
        <v>242599</v>
      </c>
      <c r="O1336">
        <v>2853</v>
      </c>
      <c r="P1336" t="s">
        <v>6936</v>
      </c>
      <c r="Q1336">
        <v>0</v>
      </c>
      <c r="R1336" t="s">
        <v>6937</v>
      </c>
      <c r="S1336" t="s">
        <v>6938</v>
      </c>
      <c r="T1336">
        <v>1594</v>
      </c>
      <c r="U1336" t="s">
        <v>37</v>
      </c>
      <c r="V1336" t="s">
        <v>38</v>
      </c>
      <c r="W1336" t="s">
        <v>39</v>
      </c>
      <c r="X1336">
        <v>40000000</v>
      </c>
      <c r="Y1336">
        <v>2005</v>
      </c>
      <c r="Z1336">
        <v>505</v>
      </c>
      <c r="AA1336">
        <v>8</v>
      </c>
      <c r="AB1336">
        <v>2.35</v>
      </c>
      <c r="AC1336">
        <v>14000</v>
      </c>
    </row>
    <row r="1337" spans="1:29">
      <c r="A1337" t="s">
        <v>28</v>
      </c>
      <c r="C1337" t="s">
        <v>4699</v>
      </c>
      <c r="D1337">
        <v>76</v>
      </c>
      <c r="E1337">
        <v>110</v>
      </c>
      <c r="F1337">
        <v>534</v>
      </c>
      <c r="G1337">
        <v>511</v>
      </c>
      <c r="H1337" t="s">
        <v>4699</v>
      </c>
      <c r="I1337">
        <v>865</v>
      </c>
      <c r="J1337">
        <v>5881504</v>
      </c>
      <c r="K1337" t="s">
        <v>6939</v>
      </c>
      <c r="L1337" t="s">
        <v>5969</v>
      </c>
      <c r="M1337" t="s">
        <v>6940</v>
      </c>
      <c r="N1337">
        <v>5917</v>
      </c>
      <c r="O1337">
        <v>2972</v>
      </c>
      <c r="P1337" t="s">
        <v>5357</v>
      </c>
      <c r="Q1337">
        <v>2</v>
      </c>
      <c r="R1337" t="s">
        <v>6941</v>
      </c>
      <c r="S1337" t="s">
        <v>6942</v>
      </c>
      <c r="T1337">
        <v>50</v>
      </c>
      <c r="U1337" t="s">
        <v>37</v>
      </c>
      <c r="V1337" t="s">
        <v>38</v>
      </c>
      <c r="W1337" t="s">
        <v>39</v>
      </c>
      <c r="X1337">
        <v>39000000</v>
      </c>
      <c r="Y1337">
        <v>2004</v>
      </c>
      <c r="Z1337">
        <v>534</v>
      </c>
      <c r="AA1337">
        <v>5.3</v>
      </c>
      <c r="AB1337">
        <v>2.35</v>
      </c>
      <c r="AC1337">
        <v>177</v>
      </c>
    </row>
    <row r="1338" spans="1:29">
      <c r="A1338" t="s">
        <v>28</v>
      </c>
      <c r="C1338" t="s">
        <v>4863</v>
      </c>
      <c r="D1338">
        <v>95</v>
      </c>
      <c r="E1338">
        <v>125</v>
      </c>
      <c r="F1338">
        <v>44</v>
      </c>
      <c r="G1338">
        <v>420</v>
      </c>
      <c r="H1338" t="s">
        <v>6943</v>
      </c>
      <c r="I1338">
        <v>593</v>
      </c>
      <c r="J1338">
        <v>60000000</v>
      </c>
      <c r="K1338" t="s">
        <v>1904</v>
      </c>
      <c r="L1338" t="s">
        <v>4580</v>
      </c>
      <c r="M1338" t="s">
        <v>6944</v>
      </c>
      <c r="N1338">
        <v>49934</v>
      </c>
      <c r="O1338">
        <v>2329</v>
      </c>
      <c r="P1338" t="s">
        <v>4865</v>
      </c>
      <c r="Q1338">
        <v>1</v>
      </c>
      <c r="R1338" t="s">
        <v>6945</v>
      </c>
      <c r="S1338" t="s">
        <v>6946</v>
      </c>
      <c r="T1338">
        <v>224</v>
      </c>
      <c r="U1338" t="s">
        <v>37</v>
      </c>
      <c r="V1338" t="s">
        <v>56</v>
      </c>
      <c r="W1338" t="s">
        <v>95</v>
      </c>
      <c r="X1338">
        <v>39000000</v>
      </c>
      <c r="Y1338">
        <v>1983</v>
      </c>
      <c r="Z1338">
        <v>542</v>
      </c>
      <c r="AA1338">
        <v>4.9000000000000004</v>
      </c>
      <c r="AB1338">
        <v>2.35</v>
      </c>
      <c r="AC1338">
        <v>0</v>
      </c>
    </row>
    <row r="1339" spans="1:29">
      <c r="A1339" t="s">
        <v>28</v>
      </c>
      <c r="C1339" t="s">
        <v>2467</v>
      </c>
      <c r="D1339">
        <v>211</v>
      </c>
      <c r="E1339">
        <v>113</v>
      </c>
      <c r="F1339">
        <v>88</v>
      </c>
      <c r="G1339">
        <v>785</v>
      </c>
      <c r="H1339" t="s">
        <v>1784</v>
      </c>
      <c r="I1339">
        <v>22000</v>
      </c>
      <c r="J1339">
        <v>29802761</v>
      </c>
      <c r="K1339" t="s">
        <v>3913</v>
      </c>
      <c r="L1339" t="s">
        <v>1746</v>
      </c>
      <c r="M1339" t="s">
        <v>6947</v>
      </c>
      <c r="N1339">
        <v>46480</v>
      </c>
      <c r="O1339">
        <v>36009</v>
      </c>
      <c r="P1339" t="s">
        <v>6948</v>
      </c>
      <c r="Q1339">
        <v>1</v>
      </c>
      <c r="R1339" t="s">
        <v>6949</v>
      </c>
      <c r="S1339" t="s">
        <v>6950</v>
      </c>
      <c r="T1339">
        <v>115</v>
      </c>
      <c r="U1339" t="s">
        <v>37</v>
      </c>
      <c r="V1339" t="s">
        <v>38</v>
      </c>
      <c r="W1339" t="s">
        <v>39</v>
      </c>
      <c r="X1339">
        <v>40000000</v>
      </c>
      <c r="Y1339">
        <v>2013</v>
      </c>
      <c r="Z1339">
        <v>13000</v>
      </c>
      <c r="AA1339">
        <v>6.4</v>
      </c>
      <c r="AB1339">
        <v>1.85</v>
      </c>
      <c r="AC1339">
        <v>12000</v>
      </c>
    </row>
    <row r="1340" spans="1:29">
      <c r="A1340" t="s">
        <v>28</v>
      </c>
      <c r="C1340" t="s">
        <v>1340</v>
      </c>
      <c r="D1340">
        <v>160</v>
      </c>
      <c r="E1340">
        <v>150</v>
      </c>
      <c r="F1340">
        <v>610</v>
      </c>
      <c r="G1340">
        <v>478</v>
      </c>
      <c r="H1340" t="s">
        <v>6166</v>
      </c>
      <c r="I1340">
        <v>755</v>
      </c>
      <c r="J1340">
        <v>626809</v>
      </c>
      <c r="K1340" t="s">
        <v>1098</v>
      </c>
      <c r="L1340" t="s">
        <v>6881</v>
      </c>
      <c r="M1340" t="s">
        <v>6951</v>
      </c>
      <c r="N1340">
        <v>36894</v>
      </c>
      <c r="O1340">
        <v>2172</v>
      </c>
      <c r="P1340" t="s">
        <v>6952</v>
      </c>
      <c r="Q1340">
        <v>4</v>
      </c>
      <c r="R1340" t="s">
        <v>6953</v>
      </c>
      <c r="S1340" t="s">
        <v>6954</v>
      </c>
      <c r="T1340">
        <v>105</v>
      </c>
      <c r="U1340" t="s">
        <v>1946</v>
      </c>
      <c r="V1340" t="s">
        <v>892</v>
      </c>
      <c r="W1340" t="s">
        <v>585</v>
      </c>
      <c r="X1340">
        <v>553632000</v>
      </c>
      <c r="Y1340">
        <v>2008</v>
      </c>
      <c r="Z1340">
        <v>643</v>
      </c>
      <c r="AA1340">
        <v>7.4</v>
      </c>
      <c r="AB1340">
        <v>2.35</v>
      </c>
      <c r="AC1340">
        <v>0</v>
      </c>
    </row>
    <row r="1341" spans="1:29">
      <c r="A1341" t="s">
        <v>28</v>
      </c>
      <c r="C1341" t="s">
        <v>3136</v>
      </c>
      <c r="D1341">
        <v>97</v>
      </c>
      <c r="E1341">
        <v>108</v>
      </c>
      <c r="F1341">
        <v>72</v>
      </c>
      <c r="G1341">
        <v>559</v>
      </c>
      <c r="H1341" t="s">
        <v>5206</v>
      </c>
      <c r="I1341">
        <v>982</v>
      </c>
      <c r="J1341">
        <v>127214072</v>
      </c>
      <c r="K1341" t="s">
        <v>1681</v>
      </c>
      <c r="L1341" t="s">
        <v>2642</v>
      </c>
      <c r="M1341" t="s">
        <v>6955</v>
      </c>
      <c r="N1341">
        <v>83786</v>
      </c>
      <c r="O1341">
        <v>4251</v>
      </c>
      <c r="P1341" t="s">
        <v>6956</v>
      </c>
      <c r="Q1341">
        <v>1</v>
      </c>
      <c r="R1341" t="s">
        <v>6957</v>
      </c>
      <c r="S1341" t="s">
        <v>6958</v>
      </c>
      <c r="T1341">
        <v>392</v>
      </c>
      <c r="U1341" t="s">
        <v>37</v>
      </c>
      <c r="V1341" t="s">
        <v>38</v>
      </c>
      <c r="W1341" t="s">
        <v>39</v>
      </c>
      <c r="X1341">
        <v>38000000</v>
      </c>
      <c r="Y1341">
        <v>2002</v>
      </c>
      <c r="Z1341">
        <v>935</v>
      </c>
      <c r="AA1341">
        <v>6.1</v>
      </c>
      <c r="AB1341">
        <v>2.35</v>
      </c>
      <c r="AC1341">
        <v>0</v>
      </c>
    </row>
    <row r="1342" spans="1:29">
      <c r="A1342" t="s">
        <v>28</v>
      </c>
      <c r="C1342" t="s">
        <v>3102</v>
      </c>
      <c r="D1342">
        <v>174</v>
      </c>
      <c r="E1342">
        <v>96</v>
      </c>
      <c r="F1342">
        <v>126</v>
      </c>
      <c r="G1342">
        <v>954</v>
      </c>
      <c r="H1342" t="s">
        <v>1010</v>
      </c>
      <c r="I1342">
        <v>18000</v>
      </c>
      <c r="J1342">
        <v>88915214</v>
      </c>
      <c r="K1342" t="s">
        <v>1681</v>
      </c>
      <c r="L1342" t="s">
        <v>641</v>
      </c>
      <c r="M1342" t="s">
        <v>6959</v>
      </c>
      <c r="N1342">
        <v>163665</v>
      </c>
      <c r="O1342">
        <v>22436</v>
      </c>
      <c r="P1342" t="s">
        <v>6960</v>
      </c>
      <c r="Q1342">
        <v>2</v>
      </c>
      <c r="R1342" t="s">
        <v>6961</v>
      </c>
      <c r="S1342" t="s">
        <v>6962</v>
      </c>
      <c r="T1342">
        <v>169</v>
      </c>
      <c r="U1342" t="s">
        <v>37</v>
      </c>
      <c r="V1342" t="s">
        <v>38</v>
      </c>
      <c r="W1342" t="s">
        <v>585</v>
      </c>
      <c r="X1342">
        <v>38000000</v>
      </c>
      <c r="Y1342">
        <v>2009</v>
      </c>
      <c r="Z1342">
        <v>957</v>
      </c>
      <c r="AA1342">
        <v>6.5</v>
      </c>
      <c r="AB1342">
        <v>2.35</v>
      </c>
      <c r="AC1342">
        <v>9000</v>
      </c>
    </row>
    <row r="1343" spans="1:29">
      <c r="A1343" t="s">
        <v>28</v>
      </c>
      <c r="C1343" t="s">
        <v>6963</v>
      </c>
      <c r="D1343">
        <v>23</v>
      </c>
      <c r="E1343">
        <v>93</v>
      </c>
      <c r="F1343">
        <v>36</v>
      </c>
      <c r="G1343">
        <v>275</v>
      </c>
      <c r="H1343" t="s">
        <v>6964</v>
      </c>
      <c r="I1343">
        <v>592</v>
      </c>
      <c r="J1343">
        <v>30400000</v>
      </c>
      <c r="K1343" t="s">
        <v>1671</v>
      </c>
      <c r="L1343" t="s">
        <v>2914</v>
      </c>
      <c r="M1343" t="s">
        <v>6965</v>
      </c>
      <c r="N1343">
        <v>17810</v>
      </c>
      <c r="O1343">
        <v>2176</v>
      </c>
      <c r="P1343" t="s">
        <v>6966</v>
      </c>
      <c r="Q1343">
        <v>2</v>
      </c>
      <c r="R1343" t="s">
        <v>6967</v>
      </c>
      <c r="S1343" t="s">
        <v>6968</v>
      </c>
      <c r="T1343">
        <v>73</v>
      </c>
      <c r="U1343" t="s">
        <v>37</v>
      </c>
      <c r="V1343" t="s">
        <v>38</v>
      </c>
      <c r="W1343" t="s">
        <v>95</v>
      </c>
      <c r="X1343">
        <v>39000000</v>
      </c>
      <c r="Y1343">
        <v>1996</v>
      </c>
      <c r="Z1343">
        <v>516</v>
      </c>
      <c r="AA1343">
        <v>5.7</v>
      </c>
      <c r="AB1343">
        <v>2.35</v>
      </c>
      <c r="AC1343">
        <v>478</v>
      </c>
    </row>
    <row r="1344" spans="1:29">
      <c r="A1344" t="s">
        <v>28</v>
      </c>
      <c r="C1344" t="s">
        <v>4903</v>
      </c>
      <c r="D1344">
        <v>103</v>
      </c>
      <c r="E1344">
        <v>100</v>
      </c>
      <c r="F1344">
        <v>0</v>
      </c>
      <c r="G1344">
        <v>1000</v>
      </c>
      <c r="H1344" t="s">
        <v>5902</v>
      </c>
      <c r="I1344">
        <v>12000</v>
      </c>
      <c r="J1344">
        <v>85570368</v>
      </c>
      <c r="K1344" t="s">
        <v>3036</v>
      </c>
      <c r="L1344" t="s">
        <v>272</v>
      </c>
      <c r="M1344" t="s">
        <v>6969</v>
      </c>
      <c r="N1344">
        <v>44885</v>
      </c>
      <c r="O1344">
        <v>18291</v>
      </c>
      <c r="P1344" t="s">
        <v>6970</v>
      </c>
      <c r="Q1344">
        <v>1</v>
      </c>
      <c r="R1344" t="s">
        <v>6971</v>
      </c>
      <c r="S1344" t="s">
        <v>6972</v>
      </c>
      <c r="T1344">
        <v>107</v>
      </c>
      <c r="U1344" t="s">
        <v>37</v>
      </c>
      <c r="V1344" t="s">
        <v>38</v>
      </c>
      <c r="W1344" t="s">
        <v>95</v>
      </c>
      <c r="X1344">
        <v>38000000</v>
      </c>
      <c r="Y1344">
        <v>2002</v>
      </c>
      <c r="Z1344">
        <v>2000</v>
      </c>
      <c r="AA1344">
        <v>5.0999999999999996</v>
      </c>
      <c r="AB1344">
        <v>1.85</v>
      </c>
      <c r="AC1344">
        <v>478</v>
      </c>
    </row>
    <row r="1345" spans="1:29">
      <c r="A1345" t="s">
        <v>28</v>
      </c>
      <c r="C1345" t="s">
        <v>6973</v>
      </c>
      <c r="D1345">
        <v>98</v>
      </c>
      <c r="E1345">
        <v>118</v>
      </c>
      <c r="F1345">
        <v>18</v>
      </c>
      <c r="G1345">
        <v>906</v>
      </c>
      <c r="H1345" t="s">
        <v>2302</v>
      </c>
      <c r="I1345">
        <v>1000</v>
      </c>
      <c r="J1345">
        <v>75668868</v>
      </c>
      <c r="K1345" t="s">
        <v>1589</v>
      </c>
      <c r="L1345" t="s">
        <v>3377</v>
      </c>
      <c r="M1345" t="s">
        <v>6974</v>
      </c>
      <c r="N1345">
        <v>60504</v>
      </c>
      <c r="O1345">
        <v>6427</v>
      </c>
      <c r="P1345" t="s">
        <v>3376</v>
      </c>
      <c r="Q1345">
        <v>0</v>
      </c>
      <c r="R1345" t="s">
        <v>6975</v>
      </c>
      <c r="S1345" t="s">
        <v>6976</v>
      </c>
      <c r="T1345">
        <v>249</v>
      </c>
      <c r="U1345" t="s">
        <v>37</v>
      </c>
      <c r="V1345" t="s">
        <v>38</v>
      </c>
      <c r="W1345" t="s">
        <v>95</v>
      </c>
      <c r="X1345">
        <v>35000000</v>
      </c>
      <c r="Y1345">
        <v>1994</v>
      </c>
      <c r="Z1345">
        <v>946</v>
      </c>
      <c r="AA1345">
        <v>6.6</v>
      </c>
      <c r="AB1345">
        <v>2.35</v>
      </c>
      <c r="AC1345">
        <v>0</v>
      </c>
    </row>
    <row r="1346" spans="1:29">
      <c r="A1346" t="s">
        <v>28</v>
      </c>
      <c r="C1346" t="s">
        <v>6977</v>
      </c>
      <c r="D1346">
        <v>273</v>
      </c>
      <c r="E1346">
        <v>122</v>
      </c>
      <c r="F1346">
        <v>0</v>
      </c>
      <c r="G1346">
        <v>7</v>
      </c>
      <c r="H1346" t="s">
        <v>6978</v>
      </c>
      <c r="I1346">
        <v>643</v>
      </c>
      <c r="J1346">
        <v>6594136</v>
      </c>
      <c r="K1346" t="s">
        <v>6979</v>
      </c>
      <c r="L1346" t="s">
        <v>6166</v>
      </c>
      <c r="M1346" t="s">
        <v>6980</v>
      </c>
      <c r="N1346">
        <v>24557</v>
      </c>
      <c r="O1346">
        <v>943</v>
      </c>
      <c r="P1346" t="s">
        <v>6981</v>
      </c>
      <c r="Q1346">
        <v>1</v>
      </c>
      <c r="R1346" t="s">
        <v>6982</v>
      </c>
      <c r="S1346" t="s">
        <v>6983</v>
      </c>
      <c r="T1346">
        <v>111</v>
      </c>
      <c r="U1346" t="s">
        <v>1946</v>
      </c>
      <c r="V1346" t="s">
        <v>3859</v>
      </c>
      <c r="W1346" t="s">
        <v>39</v>
      </c>
      <c r="X1346">
        <v>38600000</v>
      </c>
      <c r="Y1346">
        <v>2013</v>
      </c>
      <c r="Z1346">
        <v>290</v>
      </c>
      <c r="AA1346">
        <v>6.5</v>
      </c>
      <c r="AB1346">
        <v>2.35</v>
      </c>
      <c r="AC1346">
        <v>13000</v>
      </c>
    </row>
    <row r="1347" spans="1:29">
      <c r="A1347" t="s">
        <v>28</v>
      </c>
      <c r="C1347" t="s">
        <v>696</v>
      </c>
      <c r="D1347">
        <v>279</v>
      </c>
      <c r="E1347">
        <v>120</v>
      </c>
      <c r="F1347">
        <v>508</v>
      </c>
      <c r="G1347">
        <v>1000</v>
      </c>
      <c r="H1347" t="s">
        <v>51</v>
      </c>
      <c r="I1347">
        <v>21000</v>
      </c>
      <c r="J1347">
        <v>58700247</v>
      </c>
      <c r="K1347" t="s">
        <v>214</v>
      </c>
      <c r="L1347" t="s">
        <v>768</v>
      </c>
      <c r="M1347" t="s">
        <v>6984</v>
      </c>
      <c r="N1347">
        <v>95367</v>
      </c>
      <c r="O1347">
        <v>36062</v>
      </c>
      <c r="P1347" t="s">
        <v>303</v>
      </c>
      <c r="Q1347">
        <v>1</v>
      </c>
      <c r="R1347" t="s">
        <v>6985</v>
      </c>
      <c r="S1347" t="s">
        <v>6986</v>
      </c>
      <c r="T1347">
        <v>260</v>
      </c>
      <c r="U1347" t="s">
        <v>37</v>
      </c>
      <c r="V1347" t="s">
        <v>38</v>
      </c>
      <c r="W1347" t="s">
        <v>39</v>
      </c>
      <c r="X1347">
        <v>38000000</v>
      </c>
      <c r="Y1347">
        <v>2011</v>
      </c>
      <c r="Z1347">
        <v>11000</v>
      </c>
      <c r="AA1347">
        <v>6.9</v>
      </c>
      <c r="AB1347">
        <v>2.35</v>
      </c>
      <c r="AC1347">
        <v>33000</v>
      </c>
    </row>
    <row r="1348" spans="1:29">
      <c r="A1348" t="s">
        <v>28</v>
      </c>
      <c r="D1348">
        <v>22</v>
      </c>
      <c r="E1348">
        <v>60</v>
      </c>
      <c r="G1348">
        <v>501</v>
      </c>
      <c r="H1348" t="s">
        <v>994</v>
      </c>
      <c r="I1348">
        <v>23000</v>
      </c>
      <c r="K1348" t="s">
        <v>2658</v>
      </c>
      <c r="L1348" t="s">
        <v>62</v>
      </c>
      <c r="M1348" t="s">
        <v>6987</v>
      </c>
      <c r="N1348">
        <v>38383</v>
      </c>
      <c r="O1348">
        <v>25160</v>
      </c>
      <c r="P1348" t="s">
        <v>6988</v>
      </c>
      <c r="Q1348">
        <v>4</v>
      </c>
      <c r="R1348" t="s">
        <v>6989</v>
      </c>
      <c r="S1348" t="s">
        <v>6990</v>
      </c>
      <c r="T1348">
        <v>86</v>
      </c>
      <c r="U1348" t="s">
        <v>37</v>
      </c>
      <c r="V1348" t="s">
        <v>38</v>
      </c>
      <c r="W1348" t="s">
        <v>1568</v>
      </c>
      <c r="Z1348">
        <v>967</v>
      </c>
      <c r="AA1348">
        <v>7.8</v>
      </c>
      <c r="AB1348">
        <v>1.33</v>
      </c>
      <c r="AC1348">
        <v>0</v>
      </c>
    </row>
    <row r="1349" spans="1:29">
      <c r="A1349" t="s">
        <v>28</v>
      </c>
      <c r="C1349" t="s">
        <v>6991</v>
      </c>
      <c r="D1349">
        <v>4</v>
      </c>
      <c r="E1349">
        <v>88</v>
      </c>
      <c r="F1349">
        <v>0</v>
      </c>
      <c r="G1349">
        <v>46</v>
      </c>
      <c r="H1349" t="s">
        <v>6992</v>
      </c>
      <c r="I1349">
        <v>76</v>
      </c>
      <c r="K1349" t="s">
        <v>628</v>
      </c>
      <c r="L1349" t="s">
        <v>6993</v>
      </c>
      <c r="M1349" t="s">
        <v>6994</v>
      </c>
      <c r="N1349">
        <v>2169</v>
      </c>
      <c r="O1349">
        <v>196</v>
      </c>
      <c r="P1349" t="s">
        <v>6995</v>
      </c>
      <c r="Q1349">
        <v>0</v>
      </c>
      <c r="S1349" t="s">
        <v>6996</v>
      </c>
      <c r="T1349">
        <v>18</v>
      </c>
      <c r="U1349" t="s">
        <v>37</v>
      </c>
      <c r="V1349" t="s">
        <v>892</v>
      </c>
      <c r="X1349">
        <v>40000000</v>
      </c>
      <c r="Y1349">
        <v>2014</v>
      </c>
      <c r="Z1349">
        <v>47</v>
      </c>
      <c r="AA1349">
        <v>6.4</v>
      </c>
      <c r="AC1349">
        <v>0</v>
      </c>
    </row>
    <row r="1350" spans="1:29">
      <c r="A1350" t="s">
        <v>747</v>
      </c>
      <c r="C1350" t="s">
        <v>6997</v>
      </c>
      <c r="D1350">
        <v>65</v>
      </c>
      <c r="E1350">
        <v>146</v>
      </c>
      <c r="F1350">
        <v>278</v>
      </c>
      <c r="G1350">
        <v>494</v>
      </c>
      <c r="H1350" t="s">
        <v>3555</v>
      </c>
      <c r="I1350">
        <v>18000</v>
      </c>
      <c r="J1350">
        <v>50668906</v>
      </c>
      <c r="K1350" t="s">
        <v>1634</v>
      </c>
      <c r="L1350" t="s">
        <v>1727</v>
      </c>
      <c r="M1350" t="s">
        <v>6998</v>
      </c>
      <c r="N1350">
        <v>76016</v>
      </c>
      <c r="O1350">
        <v>20516</v>
      </c>
      <c r="P1350" t="s">
        <v>5082</v>
      </c>
      <c r="Q1350">
        <v>0</v>
      </c>
      <c r="R1350" t="s">
        <v>6999</v>
      </c>
      <c r="S1350" t="s">
        <v>7000</v>
      </c>
      <c r="T1350">
        <v>265</v>
      </c>
      <c r="U1350" t="s">
        <v>37</v>
      </c>
      <c r="V1350" t="s">
        <v>38</v>
      </c>
      <c r="W1350" t="s">
        <v>585</v>
      </c>
      <c r="X1350">
        <v>38000000</v>
      </c>
      <c r="Y1350">
        <v>1999</v>
      </c>
      <c r="Z1350">
        <v>584</v>
      </c>
      <c r="AA1350">
        <v>7.6</v>
      </c>
      <c r="AB1350">
        <v>1.85</v>
      </c>
      <c r="AC1350">
        <v>0</v>
      </c>
    </row>
    <row r="1351" spans="1:29">
      <c r="A1351" t="s">
        <v>28</v>
      </c>
      <c r="C1351" t="s">
        <v>741</v>
      </c>
      <c r="D1351">
        <v>98</v>
      </c>
      <c r="E1351">
        <v>115</v>
      </c>
      <c r="F1351">
        <v>150</v>
      </c>
      <c r="G1351">
        <v>789</v>
      </c>
      <c r="H1351" t="s">
        <v>7001</v>
      </c>
      <c r="I1351">
        <v>970</v>
      </c>
      <c r="J1351">
        <v>39177215</v>
      </c>
      <c r="K1351" t="s">
        <v>2125</v>
      </c>
      <c r="L1351" t="s">
        <v>3833</v>
      </c>
      <c r="M1351" t="s">
        <v>7002</v>
      </c>
      <c r="N1351">
        <v>30667</v>
      </c>
      <c r="O1351">
        <v>3770</v>
      </c>
      <c r="P1351" t="s">
        <v>4784</v>
      </c>
      <c r="Q1351">
        <v>1</v>
      </c>
      <c r="R1351" t="s">
        <v>7003</v>
      </c>
      <c r="S1351" t="s">
        <v>7004</v>
      </c>
      <c r="T1351">
        <v>234</v>
      </c>
      <c r="U1351" t="s">
        <v>37</v>
      </c>
      <c r="V1351" t="s">
        <v>38</v>
      </c>
      <c r="W1351" t="s">
        <v>39</v>
      </c>
      <c r="X1351">
        <v>38000000</v>
      </c>
      <c r="Y1351">
        <v>2002</v>
      </c>
      <c r="Z1351">
        <v>919</v>
      </c>
      <c r="AA1351">
        <v>5.6</v>
      </c>
      <c r="AB1351">
        <v>2.35</v>
      </c>
      <c r="AC1351">
        <v>0</v>
      </c>
    </row>
    <row r="1352" spans="1:29">
      <c r="A1352" t="s">
        <v>28</v>
      </c>
      <c r="C1352" t="s">
        <v>7005</v>
      </c>
      <c r="D1352">
        <v>116</v>
      </c>
      <c r="E1352">
        <v>123</v>
      </c>
      <c r="F1352">
        <v>7</v>
      </c>
      <c r="G1352">
        <v>692</v>
      </c>
      <c r="H1352" t="s">
        <v>4005</v>
      </c>
      <c r="I1352">
        <v>931</v>
      </c>
      <c r="J1352">
        <v>40334024</v>
      </c>
      <c r="K1352" t="s">
        <v>4262</v>
      </c>
      <c r="L1352" t="s">
        <v>620</v>
      </c>
      <c r="M1352" t="s">
        <v>7006</v>
      </c>
      <c r="N1352">
        <v>44168</v>
      </c>
      <c r="O1352">
        <v>2912</v>
      </c>
      <c r="P1352" t="s">
        <v>1655</v>
      </c>
      <c r="Q1352">
        <v>3</v>
      </c>
      <c r="R1352" t="s">
        <v>7007</v>
      </c>
      <c r="S1352" t="s">
        <v>7008</v>
      </c>
      <c r="T1352">
        <v>216</v>
      </c>
      <c r="U1352" t="s">
        <v>37</v>
      </c>
      <c r="V1352" t="s">
        <v>38</v>
      </c>
      <c r="W1352" t="s">
        <v>39</v>
      </c>
      <c r="X1352">
        <v>35000000</v>
      </c>
      <c r="Y1352">
        <v>2001</v>
      </c>
      <c r="Z1352">
        <v>754</v>
      </c>
      <c r="AA1352">
        <v>6.2</v>
      </c>
      <c r="AB1352">
        <v>2.35</v>
      </c>
      <c r="AC1352">
        <v>989</v>
      </c>
    </row>
    <row r="1353" spans="1:29">
      <c r="A1353" t="s">
        <v>28</v>
      </c>
      <c r="C1353" t="s">
        <v>5133</v>
      </c>
      <c r="D1353">
        <v>76</v>
      </c>
      <c r="E1353">
        <v>94</v>
      </c>
      <c r="F1353">
        <v>99</v>
      </c>
      <c r="G1353">
        <v>377</v>
      </c>
      <c r="H1353" t="s">
        <v>7009</v>
      </c>
      <c r="I1353">
        <v>598</v>
      </c>
      <c r="J1353">
        <v>71038190</v>
      </c>
      <c r="K1353" t="s">
        <v>1752</v>
      </c>
      <c r="L1353" t="s">
        <v>7010</v>
      </c>
      <c r="M1353" t="s">
        <v>7011</v>
      </c>
      <c r="N1353">
        <v>23473</v>
      </c>
      <c r="O1353">
        <v>3552</v>
      </c>
      <c r="P1353" t="s">
        <v>7012</v>
      </c>
      <c r="Q1353">
        <v>1</v>
      </c>
      <c r="R1353" t="s">
        <v>7013</v>
      </c>
      <c r="S1353" t="s">
        <v>7014</v>
      </c>
      <c r="T1353">
        <v>123</v>
      </c>
      <c r="U1353" t="s">
        <v>37</v>
      </c>
      <c r="V1353" t="s">
        <v>38</v>
      </c>
      <c r="W1353" t="s">
        <v>95</v>
      </c>
      <c r="X1353">
        <v>30000000</v>
      </c>
      <c r="Y1353">
        <v>2015</v>
      </c>
      <c r="Z1353">
        <v>557</v>
      </c>
      <c r="AA1353">
        <v>4.4000000000000004</v>
      </c>
      <c r="AB1353">
        <v>1.85</v>
      </c>
      <c r="AC1353">
        <v>8000</v>
      </c>
    </row>
    <row r="1354" spans="1:29">
      <c r="A1354" t="s">
        <v>28</v>
      </c>
      <c r="C1354" t="s">
        <v>7015</v>
      </c>
      <c r="D1354">
        <v>106</v>
      </c>
      <c r="E1354">
        <v>102</v>
      </c>
      <c r="F1354">
        <v>43</v>
      </c>
      <c r="G1354">
        <v>280</v>
      </c>
      <c r="H1354" t="s">
        <v>5019</v>
      </c>
      <c r="I1354">
        <v>308</v>
      </c>
      <c r="J1354">
        <v>24044532</v>
      </c>
      <c r="K1354" t="s">
        <v>214</v>
      </c>
      <c r="L1354" t="s">
        <v>7016</v>
      </c>
      <c r="M1354" t="s">
        <v>7017</v>
      </c>
      <c r="N1354">
        <v>19686</v>
      </c>
      <c r="O1354">
        <v>1440</v>
      </c>
      <c r="P1354" t="s">
        <v>7018</v>
      </c>
      <c r="Q1354">
        <v>0</v>
      </c>
      <c r="R1354" t="s">
        <v>7019</v>
      </c>
      <c r="S1354" t="s">
        <v>7020</v>
      </c>
      <c r="T1354">
        <v>180</v>
      </c>
      <c r="U1354" t="s">
        <v>37</v>
      </c>
      <c r="V1354" t="s">
        <v>38</v>
      </c>
      <c r="W1354" t="s">
        <v>585</v>
      </c>
      <c r="X1354">
        <v>38000000</v>
      </c>
      <c r="Y1354">
        <v>2001</v>
      </c>
      <c r="Z1354">
        <v>285</v>
      </c>
      <c r="AA1354">
        <v>5.6</v>
      </c>
      <c r="AB1354">
        <v>1.85</v>
      </c>
      <c r="AC1354">
        <v>689</v>
      </c>
    </row>
    <row r="1355" spans="1:29">
      <c r="A1355" t="s">
        <v>28</v>
      </c>
      <c r="C1355" t="s">
        <v>4203</v>
      </c>
      <c r="D1355">
        <v>55</v>
      </c>
      <c r="E1355">
        <v>98</v>
      </c>
      <c r="F1355">
        <v>11</v>
      </c>
      <c r="G1355">
        <v>466</v>
      </c>
      <c r="H1355" t="s">
        <v>4453</v>
      </c>
      <c r="I1355">
        <v>854</v>
      </c>
      <c r="J1355">
        <v>22770864</v>
      </c>
      <c r="K1355" t="s">
        <v>2527</v>
      </c>
      <c r="L1355" t="s">
        <v>3503</v>
      </c>
      <c r="M1355" t="s">
        <v>7021</v>
      </c>
      <c r="N1355">
        <v>8433</v>
      </c>
      <c r="O1355">
        <v>2765</v>
      </c>
      <c r="P1355" t="s">
        <v>2122</v>
      </c>
      <c r="Q1355">
        <v>1</v>
      </c>
      <c r="R1355" t="s">
        <v>7022</v>
      </c>
      <c r="S1355" t="s">
        <v>7023</v>
      </c>
      <c r="T1355">
        <v>85</v>
      </c>
      <c r="U1355" t="s">
        <v>37</v>
      </c>
      <c r="V1355" t="s">
        <v>38</v>
      </c>
      <c r="W1355" t="s">
        <v>95</v>
      </c>
      <c r="X1355">
        <v>38000000</v>
      </c>
      <c r="Y1355">
        <v>2001</v>
      </c>
      <c r="Z1355">
        <v>543</v>
      </c>
      <c r="AA1355">
        <v>5.5</v>
      </c>
      <c r="AB1355">
        <v>1.85</v>
      </c>
      <c r="AC1355">
        <v>168</v>
      </c>
    </row>
    <row r="1356" spans="1:29">
      <c r="A1356" t="s">
        <v>28</v>
      </c>
      <c r="C1356" t="s">
        <v>3817</v>
      </c>
      <c r="D1356">
        <v>172</v>
      </c>
      <c r="E1356">
        <v>133</v>
      </c>
      <c r="F1356">
        <v>2000</v>
      </c>
      <c r="G1356">
        <v>541</v>
      </c>
      <c r="H1356" t="s">
        <v>122</v>
      </c>
      <c r="I1356">
        <v>40000</v>
      </c>
      <c r="J1356">
        <v>18653746</v>
      </c>
      <c r="K1356" t="s">
        <v>852</v>
      </c>
      <c r="L1356" t="s">
        <v>43</v>
      </c>
      <c r="M1356" t="s">
        <v>7024</v>
      </c>
      <c r="N1356">
        <v>137722</v>
      </c>
      <c r="O1356">
        <v>42344</v>
      </c>
      <c r="P1356" t="s">
        <v>3161</v>
      </c>
      <c r="Q1356">
        <v>1</v>
      </c>
      <c r="R1356" t="s">
        <v>7025</v>
      </c>
      <c r="S1356" t="s">
        <v>7026</v>
      </c>
      <c r="T1356">
        <v>638</v>
      </c>
      <c r="U1356" t="s">
        <v>37</v>
      </c>
      <c r="V1356" t="s">
        <v>3571</v>
      </c>
      <c r="W1356" t="s">
        <v>585</v>
      </c>
      <c r="X1356">
        <v>38000000</v>
      </c>
      <c r="Y1356">
        <v>1999</v>
      </c>
      <c r="Z1356">
        <v>903</v>
      </c>
      <c r="AA1356">
        <v>6.7</v>
      </c>
      <c r="AB1356">
        <v>2.35</v>
      </c>
      <c r="AC1356">
        <v>0</v>
      </c>
    </row>
    <row r="1357" spans="1:29">
      <c r="A1357" t="s">
        <v>28</v>
      </c>
      <c r="C1357" t="s">
        <v>741</v>
      </c>
      <c r="D1357">
        <v>47</v>
      </c>
      <c r="E1357">
        <v>118</v>
      </c>
      <c r="F1357">
        <v>150</v>
      </c>
      <c r="G1357">
        <v>182</v>
      </c>
      <c r="H1357" t="s">
        <v>3763</v>
      </c>
      <c r="I1357">
        <v>24000</v>
      </c>
      <c r="J1357">
        <v>17305211</v>
      </c>
      <c r="K1357" t="s">
        <v>2142</v>
      </c>
      <c r="L1357" t="s">
        <v>82</v>
      </c>
      <c r="M1357" t="s">
        <v>7027</v>
      </c>
      <c r="N1357">
        <v>14066</v>
      </c>
      <c r="O1357">
        <v>24547</v>
      </c>
      <c r="P1357" t="s">
        <v>7028</v>
      </c>
      <c r="Q1357">
        <v>0</v>
      </c>
      <c r="R1357" t="s">
        <v>7029</v>
      </c>
      <c r="S1357" t="s">
        <v>7030</v>
      </c>
      <c r="T1357">
        <v>75</v>
      </c>
      <c r="U1357" t="s">
        <v>37</v>
      </c>
      <c r="V1357" t="s">
        <v>38</v>
      </c>
      <c r="W1357" t="s">
        <v>585</v>
      </c>
      <c r="X1357">
        <v>38000000</v>
      </c>
      <c r="Y1357">
        <v>1996</v>
      </c>
      <c r="Z1357">
        <v>210</v>
      </c>
      <c r="AA1357">
        <v>6.1</v>
      </c>
      <c r="AB1357">
        <v>2.35</v>
      </c>
      <c r="AC1357">
        <v>352</v>
      </c>
    </row>
    <row r="1358" spans="1:29">
      <c r="A1358" t="s">
        <v>28</v>
      </c>
      <c r="C1358" t="s">
        <v>4437</v>
      </c>
      <c r="D1358">
        <v>107</v>
      </c>
      <c r="E1358">
        <v>105</v>
      </c>
      <c r="F1358">
        <v>65</v>
      </c>
      <c r="G1358">
        <v>108</v>
      </c>
      <c r="H1358" t="s">
        <v>7031</v>
      </c>
      <c r="I1358">
        <v>628</v>
      </c>
      <c r="J1358">
        <v>16991902</v>
      </c>
      <c r="K1358" t="s">
        <v>6199</v>
      </c>
      <c r="L1358" t="s">
        <v>7032</v>
      </c>
      <c r="M1358" t="s">
        <v>7033</v>
      </c>
      <c r="N1358">
        <v>34592</v>
      </c>
      <c r="O1358">
        <v>1265</v>
      </c>
      <c r="P1358" t="s">
        <v>7034</v>
      </c>
      <c r="Q1358">
        <v>0</v>
      </c>
      <c r="R1358" t="s">
        <v>7035</v>
      </c>
      <c r="S1358" t="s">
        <v>7036</v>
      </c>
      <c r="T1358">
        <v>191</v>
      </c>
      <c r="U1358" t="s">
        <v>37</v>
      </c>
      <c r="V1358" t="s">
        <v>38</v>
      </c>
      <c r="W1358" t="s">
        <v>585</v>
      </c>
      <c r="X1358">
        <v>57000000</v>
      </c>
      <c r="Y1358">
        <v>2001</v>
      </c>
      <c r="Z1358">
        <v>316</v>
      </c>
      <c r="AA1358">
        <v>6.2</v>
      </c>
      <c r="AB1358">
        <v>2.35</v>
      </c>
      <c r="AC1358">
        <v>0</v>
      </c>
    </row>
    <row r="1359" spans="1:29">
      <c r="A1359" t="s">
        <v>28</v>
      </c>
      <c r="C1359" t="s">
        <v>7037</v>
      </c>
      <c r="D1359">
        <v>323</v>
      </c>
      <c r="E1359">
        <v>109</v>
      </c>
      <c r="F1359">
        <v>304</v>
      </c>
      <c r="G1359">
        <v>736</v>
      </c>
      <c r="H1359" t="s">
        <v>2363</v>
      </c>
      <c r="I1359">
        <v>940</v>
      </c>
      <c r="J1359">
        <v>47536959</v>
      </c>
      <c r="K1359" t="s">
        <v>3409</v>
      </c>
      <c r="L1359" t="s">
        <v>5450</v>
      </c>
      <c r="M1359" t="s">
        <v>7038</v>
      </c>
      <c r="N1359">
        <v>86955</v>
      </c>
      <c r="O1359">
        <v>3277</v>
      </c>
      <c r="P1359" t="s">
        <v>7039</v>
      </c>
      <c r="Q1359">
        <v>0</v>
      </c>
      <c r="R1359" t="s">
        <v>7040</v>
      </c>
      <c r="S1359" t="s">
        <v>7041</v>
      </c>
      <c r="T1359">
        <v>275</v>
      </c>
      <c r="U1359" t="s">
        <v>37</v>
      </c>
      <c r="V1359" t="s">
        <v>38</v>
      </c>
      <c r="W1359" t="s">
        <v>585</v>
      </c>
      <c r="X1359">
        <v>10000000</v>
      </c>
      <c r="Y1359">
        <v>2009</v>
      </c>
      <c r="Z1359">
        <v>906</v>
      </c>
      <c r="AA1359">
        <v>7.3</v>
      </c>
      <c r="AB1359">
        <v>1.85</v>
      </c>
      <c r="AC1359">
        <v>12000</v>
      </c>
    </row>
    <row r="1360" spans="1:29">
      <c r="A1360" t="s">
        <v>28</v>
      </c>
      <c r="C1360" t="s">
        <v>187</v>
      </c>
      <c r="D1360">
        <v>37</v>
      </c>
      <c r="E1360">
        <v>129</v>
      </c>
      <c r="F1360">
        <v>0</v>
      </c>
      <c r="G1360">
        <v>982</v>
      </c>
      <c r="H1360" t="s">
        <v>7042</v>
      </c>
      <c r="I1360">
        <v>12000</v>
      </c>
      <c r="J1360">
        <v>10300000</v>
      </c>
      <c r="K1360" t="s">
        <v>7043</v>
      </c>
      <c r="L1360" t="s">
        <v>301</v>
      </c>
      <c r="M1360" t="s">
        <v>7044</v>
      </c>
      <c r="N1360">
        <v>17859</v>
      </c>
      <c r="O1360">
        <v>16237</v>
      </c>
      <c r="P1360" t="s">
        <v>2642</v>
      </c>
      <c r="Q1360">
        <v>4</v>
      </c>
      <c r="R1360" t="s">
        <v>7045</v>
      </c>
      <c r="S1360" t="s">
        <v>7046</v>
      </c>
      <c r="T1360">
        <v>89</v>
      </c>
      <c r="U1360" t="s">
        <v>37</v>
      </c>
      <c r="V1360" t="s">
        <v>38</v>
      </c>
      <c r="W1360" t="s">
        <v>39</v>
      </c>
      <c r="X1360">
        <v>38000000</v>
      </c>
      <c r="Y1360">
        <v>1996</v>
      </c>
      <c r="Z1360">
        <v>1000</v>
      </c>
      <c r="AA1360">
        <v>6.6</v>
      </c>
      <c r="AB1360">
        <v>2.35</v>
      </c>
      <c r="AC1360">
        <v>911</v>
      </c>
    </row>
    <row r="1361" spans="1:29">
      <c r="A1361" t="s">
        <v>28</v>
      </c>
      <c r="C1361" t="s">
        <v>5367</v>
      </c>
      <c r="D1361">
        <v>297</v>
      </c>
      <c r="E1361">
        <v>109</v>
      </c>
      <c r="F1361">
        <v>0</v>
      </c>
      <c r="G1361">
        <v>145</v>
      </c>
      <c r="H1361" t="s">
        <v>7047</v>
      </c>
      <c r="I1361">
        <v>957</v>
      </c>
      <c r="J1361">
        <v>13782838</v>
      </c>
      <c r="K1361" t="s">
        <v>7048</v>
      </c>
      <c r="L1361" t="s">
        <v>6071</v>
      </c>
      <c r="M1361" t="s">
        <v>7049</v>
      </c>
      <c r="N1361">
        <v>258078</v>
      </c>
      <c r="O1361">
        <v>1757</v>
      </c>
      <c r="P1361" t="s">
        <v>7050</v>
      </c>
      <c r="Q1361">
        <v>0</v>
      </c>
      <c r="R1361" t="s">
        <v>7051</v>
      </c>
      <c r="S1361" t="s">
        <v>7052</v>
      </c>
      <c r="T1361">
        <v>911</v>
      </c>
      <c r="U1361" t="s">
        <v>37</v>
      </c>
      <c r="V1361" t="s">
        <v>38</v>
      </c>
      <c r="W1361" t="s">
        <v>585</v>
      </c>
      <c r="X1361">
        <v>15000000</v>
      </c>
      <c r="Y1361">
        <v>1982</v>
      </c>
      <c r="Z1361">
        <v>163</v>
      </c>
      <c r="AA1361">
        <v>8.1999999999999993</v>
      </c>
      <c r="AB1361">
        <v>2.35</v>
      </c>
      <c r="AC1361">
        <v>23000</v>
      </c>
    </row>
    <row r="1362" spans="1:29">
      <c r="A1362" t="s">
        <v>28</v>
      </c>
      <c r="C1362" t="s">
        <v>1394</v>
      </c>
      <c r="D1362">
        <v>302</v>
      </c>
      <c r="E1362">
        <v>127</v>
      </c>
      <c r="F1362">
        <v>123</v>
      </c>
      <c r="G1362">
        <v>904</v>
      </c>
      <c r="H1362" t="s">
        <v>7053</v>
      </c>
      <c r="I1362">
        <v>14000</v>
      </c>
      <c r="J1362">
        <v>41997790</v>
      </c>
      <c r="K1362" t="s">
        <v>2813</v>
      </c>
      <c r="L1362" t="s">
        <v>337</v>
      </c>
      <c r="M1362" t="s">
        <v>7054</v>
      </c>
      <c r="N1362">
        <v>125305</v>
      </c>
      <c r="O1362">
        <v>17551</v>
      </c>
      <c r="P1362" t="s">
        <v>3009</v>
      </c>
      <c r="Q1362">
        <v>0</v>
      </c>
      <c r="R1362" t="s">
        <v>7055</v>
      </c>
      <c r="S1362" t="s">
        <v>7056</v>
      </c>
      <c r="T1362">
        <v>343</v>
      </c>
      <c r="U1362" t="s">
        <v>37</v>
      </c>
      <c r="V1362" t="s">
        <v>38</v>
      </c>
      <c r="W1362" t="s">
        <v>585</v>
      </c>
      <c r="X1362">
        <v>38000000</v>
      </c>
      <c r="Y1362">
        <v>2013</v>
      </c>
      <c r="Z1362">
        <v>924</v>
      </c>
      <c r="AA1362">
        <v>6.4</v>
      </c>
      <c r="AB1362">
        <v>2.35</v>
      </c>
      <c r="AC1362">
        <v>39000</v>
      </c>
    </row>
    <row r="1363" spans="1:29">
      <c r="A1363" t="s">
        <v>28</v>
      </c>
      <c r="C1363" t="s">
        <v>7057</v>
      </c>
      <c r="D1363">
        <v>38</v>
      </c>
      <c r="E1363">
        <v>118</v>
      </c>
      <c r="F1363">
        <v>11</v>
      </c>
      <c r="G1363">
        <v>12</v>
      </c>
      <c r="H1363" t="s">
        <v>7058</v>
      </c>
      <c r="I1363">
        <v>37</v>
      </c>
      <c r="J1363">
        <v>6482195</v>
      </c>
      <c r="K1363" t="s">
        <v>2215</v>
      </c>
      <c r="L1363" t="s">
        <v>7059</v>
      </c>
      <c r="M1363" t="s">
        <v>7060</v>
      </c>
      <c r="N1363">
        <v>9740</v>
      </c>
      <c r="O1363">
        <v>74</v>
      </c>
      <c r="P1363" t="s">
        <v>7061</v>
      </c>
      <c r="Q1363">
        <v>1</v>
      </c>
      <c r="R1363" t="s">
        <v>7062</v>
      </c>
      <c r="S1363" t="s">
        <v>7063</v>
      </c>
      <c r="T1363">
        <v>81</v>
      </c>
      <c r="U1363" t="s">
        <v>37</v>
      </c>
      <c r="V1363" t="s">
        <v>38</v>
      </c>
      <c r="W1363" t="s">
        <v>585</v>
      </c>
      <c r="X1363">
        <v>37000000</v>
      </c>
      <c r="Y1363">
        <v>1997</v>
      </c>
      <c r="Z1363">
        <v>12</v>
      </c>
      <c r="AA1363">
        <v>6.4</v>
      </c>
      <c r="AB1363">
        <v>2.35</v>
      </c>
      <c r="AC1363">
        <v>389</v>
      </c>
    </row>
    <row r="1364" spans="1:29">
      <c r="A1364" t="s">
        <v>28</v>
      </c>
      <c r="C1364" t="s">
        <v>7064</v>
      </c>
      <c r="D1364">
        <v>31</v>
      </c>
      <c r="E1364">
        <v>110</v>
      </c>
      <c r="F1364">
        <v>49</v>
      </c>
      <c r="G1364">
        <v>427</v>
      </c>
      <c r="H1364" t="s">
        <v>7065</v>
      </c>
      <c r="I1364">
        <v>1000</v>
      </c>
      <c r="J1364">
        <v>623374</v>
      </c>
      <c r="K1364" t="s">
        <v>7066</v>
      </c>
      <c r="L1364" t="s">
        <v>2201</v>
      </c>
      <c r="M1364" t="s">
        <v>7067</v>
      </c>
      <c r="N1364">
        <v>4757</v>
      </c>
      <c r="O1364">
        <v>2120</v>
      </c>
      <c r="P1364" t="s">
        <v>7068</v>
      </c>
      <c r="Q1364">
        <v>2</v>
      </c>
      <c r="R1364" t="s">
        <v>7069</v>
      </c>
      <c r="S1364" t="s">
        <v>7070</v>
      </c>
      <c r="T1364">
        <v>67</v>
      </c>
      <c r="U1364" t="s">
        <v>37</v>
      </c>
      <c r="V1364" t="s">
        <v>38</v>
      </c>
      <c r="W1364" t="s">
        <v>39</v>
      </c>
      <c r="X1364">
        <v>38000000</v>
      </c>
      <c r="Y1364">
        <v>2001</v>
      </c>
      <c r="Z1364">
        <v>569</v>
      </c>
      <c r="AA1364">
        <v>5.2</v>
      </c>
      <c r="AB1364">
        <v>2.35</v>
      </c>
      <c r="AC1364">
        <v>474</v>
      </c>
    </row>
    <row r="1365" spans="1:29">
      <c r="A1365" t="s">
        <v>28</v>
      </c>
      <c r="C1365" t="s">
        <v>3117</v>
      </c>
      <c r="D1365">
        <v>118</v>
      </c>
      <c r="E1365">
        <v>90</v>
      </c>
      <c r="F1365">
        <v>27</v>
      </c>
      <c r="G1365">
        <v>260</v>
      </c>
      <c r="H1365" t="s">
        <v>1212</v>
      </c>
      <c r="I1365">
        <v>13000</v>
      </c>
      <c r="J1365">
        <v>7871693</v>
      </c>
      <c r="K1365" t="s">
        <v>7071</v>
      </c>
      <c r="L1365" t="s">
        <v>547</v>
      </c>
      <c r="M1365" t="s">
        <v>7072</v>
      </c>
      <c r="N1365">
        <v>52908</v>
      </c>
      <c r="O1365">
        <v>15494</v>
      </c>
      <c r="P1365" t="s">
        <v>7073</v>
      </c>
      <c r="Q1365">
        <v>0</v>
      </c>
      <c r="R1365" t="s">
        <v>7074</v>
      </c>
      <c r="S1365" t="s">
        <v>7075</v>
      </c>
      <c r="T1365">
        <v>102</v>
      </c>
      <c r="U1365" t="s">
        <v>37</v>
      </c>
      <c r="V1365" t="s">
        <v>38</v>
      </c>
      <c r="W1365" t="s">
        <v>95</v>
      </c>
      <c r="X1365">
        <v>55000000</v>
      </c>
      <c r="Y1365">
        <v>2008</v>
      </c>
      <c r="Z1365">
        <v>2000</v>
      </c>
      <c r="AA1365">
        <v>6.5</v>
      </c>
      <c r="AB1365">
        <v>2.35</v>
      </c>
      <c r="AC1365">
        <v>0</v>
      </c>
    </row>
    <row r="1366" spans="1:29">
      <c r="A1366" t="s">
        <v>28</v>
      </c>
      <c r="C1366" t="s">
        <v>7076</v>
      </c>
      <c r="D1366">
        <v>546</v>
      </c>
      <c r="E1366">
        <v>144</v>
      </c>
      <c r="F1366">
        <v>0</v>
      </c>
      <c r="G1366">
        <v>15</v>
      </c>
      <c r="H1366" t="s">
        <v>7077</v>
      </c>
      <c r="I1366">
        <v>378</v>
      </c>
      <c r="J1366">
        <v>16377274</v>
      </c>
      <c r="K1366" t="s">
        <v>3409</v>
      </c>
      <c r="L1366" t="s">
        <v>7078</v>
      </c>
      <c r="M1366" t="s">
        <v>7079</v>
      </c>
      <c r="N1366">
        <v>105144</v>
      </c>
      <c r="O1366">
        <v>427</v>
      </c>
      <c r="P1366" t="s">
        <v>7080</v>
      </c>
      <c r="Q1366">
        <v>31</v>
      </c>
      <c r="R1366" t="s">
        <v>7081</v>
      </c>
      <c r="S1366" t="s">
        <v>7082</v>
      </c>
      <c r="T1366">
        <v>405</v>
      </c>
      <c r="U1366" t="s">
        <v>37</v>
      </c>
      <c r="V1366" t="s">
        <v>38</v>
      </c>
      <c r="W1366" t="s">
        <v>585</v>
      </c>
      <c r="X1366">
        <v>32000000</v>
      </c>
      <c r="Y1366">
        <v>2012</v>
      </c>
      <c r="Z1366">
        <v>18</v>
      </c>
      <c r="AA1366">
        <v>7.1</v>
      </c>
      <c r="AB1366">
        <v>1.85</v>
      </c>
      <c r="AC1366">
        <v>27000</v>
      </c>
    </row>
    <row r="1367" spans="1:29">
      <c r="A1367" t="s">
        <v>28</v>
      </c>
      <c r="C1367" t="s">
        <v>7083</v>
      </c>
      <c r="D1367">
        <v>21</v>
      </c>
      <c r="E1367">
        <v>97</v>
      </c>
      <c r="F1367">
        <v>2</v>
      </c>
      <c r="G1367">
        <v>217</v>
      </c>
      <c r="H1367" t="s">
        <v>7084</v>
      </c>
      <c r="I1367">
        <v>4000</v>
      </c>
      <c r="K1367" t="s">
        <v>7085</v>
      </c>
      <c r="L1367" t="s">
        <v>1434</v>
      </c>
      <c r="M1367" t="s">
        <v>7086</v>
      </c>
      <c r="N1367">
        <v>6691</v>
      </c>
      <c r="O1367">
        <v>4900</v>
      </c>
      <c r="P1367" t="s">
        <v>7087</v>
      </c>
      <c r="Q1367">
        <v>2</v>
      </c>
      <c r="R1367" t="s">
        <v>7088</v>
      </c>
      <c r="S1367" t="s">
        <v>7089</v>
      </c>
      <c r="T1367">
        <v>28</v>
      </c>
      <c r="U1367" t="s">
        <v>37</v>
      </c>
      <c r="V1367" t="s">
        <v>7090</v>
      </c>
      <c r="W1367" t="s">
        <v>585</v>
      </c>
      <c r="X1367">
        <v>38000000</v>
      </c>
      <c r="Y1367">
        <v>2007</v>
      </c>
      <c r="Z1367">
        <v>476</v>
      </c>
      <c r="AA1367">
        <v>4.8</v>
      </c>
      <c r="AB1367">
        <v>1.85</v>
      </c>
      <c r="AC1367">
        <v>366</v>
      </c>
    </row>
    <row r="1368" spans="1:29">
      <c r="A1368" t="s">
        <v>747</v>
      </c>
      <c r="C1368" t="s">
        <v>5164</v>
      </c>
      <c r="D1368">
        <v>86</v>
      </c>
      <c r="E1368">
        <v>130</v>
      </c>
      <c r="F1368">
        <v>39</v>
      </c>
      <c r="G1368">
        <v>534</v>
      </c>
      <c r="H1368" t="s">
        <v>3342</v>
      </c>
      <c r="I1368">
        <v>2000</v>
      </c>
      <c r="J1368">
        <v>9589875</v>
      </c>
      <c r="K1368" t="s">
        <v>1634</v>
      </c>
      <c r="L1368" t="s">
        <v>536</v>
      </c>
      <c r="M1368" t="s">
        <v>7091</v>
      </c>
      <c r="N1368">
        <v>16673</v>
      </c>
      <c r="O1368">
        <v>5162</v>
      </c>
      <c r="P1368" t="s">
        <v>4699</v>
      </c>
      <c r="Q1368">
        <v>0</v>
      </c>
      <c r="R1368" t="s">
        <v>7092</v>
      </c>
      <c r="S1368" t="s">
        <v>7093</v>
      </c>
      <c r="T1368">
        <v>45</v>
      </c>
      <c r="U1368" t="s">
        <v>37</v>
      </c>
      <c r="V1368" t="s">
        <v>38</v>
      </c>
      <c r="W1368" t="s">
        <v>95</v>
      </c>
      <c r="X1368">
        <v>40000000</v>
      </c>
      <c r="Y1368">
        <v>2008</v>
      </c>
      <c r="Z1368">
        <v>898</v>
      </c>
      <c r="AA1368">
        <v>7.3</v>
      </c>
      <c r="AB1368">
        <v>2.35</v>
      </c>
      <c r="AC1368">
        <v>0</v>
      </c>
    </row>
    <row r="1369" spans="1:29">
      <c r="A1369" t="s">
        <v>28</v>
      </c>
      <c r="C1369" t="s">
        <v>7094</v>
      </c>
      <c r="D1369">
        <v>194</v>
      </c>
      <c r="E1369">
        <v>112</v>
      </c>
      <c r="F1369">
        <v>5</v>
      </c>
      <c r="G1369">
        <v>724</v>
      </c>
      <c r="H1369" t="s">
        <v>7095</v>
      </c>
      <c r="I1369">
        <v>17000</v>
      </c>
      <c r="J1369">
        <v>34912982</v>
      </c>
      <c r="K1369" t="s">
        <v>227</v>
      </c>
      <c r="L1369" t="s">
        <v>489</v>
      </c>
      <c r="M1369" t="s">
        <v>7096</v>
      </c>
      <c r="N1369">
        <v>55617</v>
      </c>
      <c r="O1369">
        <v>19974</v>
      </c>
      <c r="P1369" t="s">
        <v>7097</v>
      </c>
      <c r="Q1369">
        <v>0</v>
      </c>
      <c r="R1369" t="s">
        <v>7098</v>
      </c>
      <c r="S1369" t="s">
        <v>7099</v>
      </c>
      <c r="T1369">
        <v>266</v>
      </c>
      <c r="U1369" t="s">
        <v>37</v>
      </c>
      <c r="V1369" t="s">
        <v>38</v>
      </c>
      <c r="W1369" t="s">
        <v>39</v>
      </c>
      <c r="X1369">
        <v>38000000</v>
      </c>
      <c r="Y1369">
        <v>2016</v>
      </c>
      <c r="Z1369">
        <v>1000</v>
      </c>
      <c r="AA1369">
        <v>5.2</v>
      </c>
      <c r="AB1369">
        <v>2.35</v>
      </c>
      <c r="AC1369">
        <v>14000</v>
      </c>
    </row>
    <row r="1370" spans="1:29">
      <c r="A1370" t="s">
        <v>28</v>
      </c>
      <c r="C1370" t="s">
        <v>7100</v>
      </c>
      <c r="D1370">
        <v>437</v>
      </c>
      <c r="E1370">
        <v>133</v>
      </c>
      <c r="F1370">
        <v>0</v>
      </c>
      <c r="G1370">
        <v>531</v>
      </c>
      <c r="H1370" t="s">
        <v>7101</v>
      </c>
      <c r="I1370">
        <v>13000</v>
      </c>
      <c r="J1370">
        <v>109712885</v>
      </c>
      <c r="K1370" t="s">
        <v>3794</v>
      </c>
      <c r="L1370" t="s">
        <v>1784</v>
      </c>
      <c r="M1370" t="s">
        <v>7102</v>
      </c>
      <c r="N1370">
        <v>146708</v>
      </c>
      <c r="O1370">
        <v>15106</v>
      </c>
      <c r="P1370" t="s">
        <v>3589</v>
      </c>
      <c r="Q1370">
        <v>1</v>
      </c>
      <c r="R1370" t="s">
        <v>7103</v>
      </c>
      <c r="S1370" t="s">
        <v>7104</v>
      </c>
      <c r="T1370">
        <v>362</v>
      </c>
      <c r="U1370" t="s">
        <v>37</v>
      </c>
      <c r="V1370" t="s">
        <v>38</v>
      </c>
      <c r="W1370" t="s">
        <v>39</v>
      </c>
      <c r="X1370">
        <v>35000000</v>
      </c>
      <c r="Y1370">
        <v>2015</v>
      </c>
      <c r="Z1370">
        <v>597</v>
      </c>
      <c r="AA1370">
        <v>7.7</v>
      </c>
      <c r="AB1370">
        <v>2.35</v>
      </c>
      <c r="AC1370">
        <v>70000</v>
      </c>
    </row>
    <row r="1371" spans="1:29">
      <c r="A1371" t="s">
        <v>28</v>
      </c>
      <c r="C1371" t="s">
        <v>6002</v>
      </c>
      <c r="D1371">
        <v>378</v>
      </c>
      <c r="E1371">
        <v>150</v>
      </c>
      <c r="F1371">
        <v>0</v>
      </c>
      <c r="G1371">
        <v>206</v>
      </c>
      <c r="H1371" t="s">
        <v>599</v>
      </c>
      <c r="I1371">
        <v>10000</v>
      </c>
      <c r="J1371">
        <v>92173235</v>
      </c>
      <c r="K1371" t="s">
        <v>2125</v>
      </c>
      <c r="L1371" t="s">
        <v>887</v>
      </c>
      <c r="M1371" t="s">
        <v>7105</v>
      </c>
      <c r="N1371">
        <v>280228</v>
      </c>
      <c r="O1371">
        <v>14296</v>
      </c>
      <c r="P1371" t="s">
        <v>7106</v>
      </c>
      <c r="Q1371">
        <v>7</v>
      </c>
      <c r="R1371" t="s">
        <v>7107</v>
      </c>
      <c r="S1371" t="s">
        <v>7108</v>
      </c>
      <c r="T1371">
        <v>420</v>
      </c>
      <c r="U1371" t="s">
        <v>37</v>
      </c>
      <c r="V1371" t="s">
        <v>38</v>
      </c>
      <c r="W1371" t="s">
        <v>585</v>
      </c>
      <c r="X1371">
        <v>37000000</v>
      </c>
      <c r="Y1371">
        <v>2010</v>
      </c>
      <c r="Z1371">
        <v>4000</v>
      </c>
      <c r="AA1371">
        <v>7.6</v>
      </c>
      <c r="AB1371">
        <v>2.35</v>
      </c>
      <c r="AC1371">
        <v>29000</v>
      </c>
    </row>
    <row r="1372" spans="1:29">
      <c r="A1372" t="s">
        <v>28</v>
      </c>
      <c r="C1372" t="s">
        <v>7109</v>
      </c>
      <c r="D1372">
        <v>170</v>
      </c>
      <c r="E1372">
        <v>110</v>
      </c>
      <c r="F1372">
        <v>52</v>
      </c>
      <c r="G1372">
        <v>651</v>
      </c>
      <c r="H1372" t="s">
        <v>536</v>
      </c>
      <c r="I1372">
        <v>10000</v>
      </c>
      <c r="J1372">
        <v>41102171</v>
      </c>
      <c r="K1372" t="s">
        <v>1415</v>
      </c>
      <c r="L1372" t="s">
        <v>2456</v>
      </c>
      <c r="M1372" t="s">
        <v>7110</v>
      </c>
      <c r="N1372">
        <v>57266</v>
      </c>
      <c r="O1372">
        <v>13396</v>
      </c>
      <c r="P1372" t="s">
        <v>5043</v>
      </c>
      <c r="Q1372">
        <v>12</v>
      </c>
      <c r="R1372" t="s">
        <v>7111</v>
      </c>
      <c r="S1372" t="s">
        <v>7112</v>
      </c>
      <c r="T1372">
        <v>89</v>
      </c>
      <c r="U1372" t="s">
        <v>37</v>
      </c>
      <c r="V1372" t="s">
        <v>38</v>
      </c>
      <c r="W1372" t="s">
        <v>39</v>
      </c>
      <c r="X1372">
        <v>40000000</v>
      </c>
      <c r="Y1372">
        <v>2012</v>
      </c>
      <c r="Z1372">
        <v>2000</v>
      </c>
      <c r="AA1372">
        <v>5.7</v>
      </c>
      <c r="AB1372">
        <v>2.35</v>
      </c>
      <c r="AC1372">
        <v>14000</v>
      </c>
    </row>
    <row r="1373" spans="1:29">
      <c r="A1373" t="s">
        <v>28</v>
      </c>
      <c r="C1373" t="s">
        <v>7113</v>
      </c>
      <c r="D1373">
        <v>341</v>
      </c>
      <c r="E1373">
        <v>96</v>
      </c>
      <c r="F1373">
        <v>1000</v>
      </c>
      <c r="G1373">
        <v>681</v>
      </c>
      <c r="H1373" t="s">
        <v>340</v>
      </c>
      <c r="I1373">
        <v>24000</v>
      </c>
      <c r="J1373">
        <v>60338891</v>
      </c>
      <c r="K1373" t="s">
        <v>2527</v>
      </c>
      <c r="L1373" t="s">
        <v>82</v>
      </c>
      <c r="M1373" t="s">
        <v>7114</v>
      </c>
      <c r="N1373">
        <v>248468</v>
      </c>
      <c r="O1373">
        <v>36093</v>
      </c>
      <c r="P1373" t="s">
        <v>2191</v>
      </c>
      <c r="Q1373">
        <v>0</v>
      </c>
      <c r="R1373" t="s">
        <v>7115</v>
      </c>
      <c r="S1373" t="s">
        <v>7116</v>
      </c>
      <c r="T1373">
        <v>545</v>
      </c>
      <c r="U1373" t="s">
        <v>37</v>
      </c>
      <c r="V1373" t="s">
        <v>38</v>
      </c>
      <c r="W1373" t="s">
        <v>585</v>
      </c>
      <c r="X1373">
        <v>37000000</v>
      </c>
      <c r="Y1373">
        <v>2008</v>
      </c>
      <c r="Z1373">
        <v>11000</v>
      </c>
      <c r="AA1373">
        <v>7</v>
      </c>
      <c r="AB1373">
        <v>1.85</v>
      </c>
      <c r="AC1373">
        <v>0</v>
      </c>
    </row>
    <row r="1374" spans="1:29">
      <c r="A1374" t="s">
        <v>28</v>
      </c>
      <c r="C1374" t="s">
        <v>7117</v>
      </c>
      <c r="D1374">
        <v>139</v>
      </c>
      <c r="E1374">
        <v>96</v>
      </c>
      <c r="F1374">
        <v>3</v>
      </c>
      <c r="G1374">
        <v>35</v>
      </c>
      <c r="H1374" t="s">
        <v>7118</v>
      </c>
      <c r="I1374">
        <v>18000</v>
      </c>
      <c r="J1374">
        <v>48006503</v>
      </c>
      <c r="K1374" t="s">
        <v>787</v>
      </c>
      <c r="L1374" t="s">
        <v>641</v>
      </c>
      <c r="M1374" t="s">
        <v>7119</v>
      </c>
      <c r="N1374">
        <v>28109</v>
      </c>
      <c r="O1374">
        <v>18178</v>
      </c>
      <c r="P1374" t="s">
        <v>7120</v>
      </c>
      <c r="Q1374">
        <v>3</v>
      </c>
      <c r="R1374" t="s">
        <v>7121</v>
      </c>
      <c r="S1374" t="s">
        <v>7122</v>
      </c>
      <c r="T1374">
        <v>110</v>
      </c>
      <c r="U1374" t="s">
        <v>37</v>
      </c>
      <c r="V1374" t="s">
        <v>38</v>
      </c>
      <c r="W1374" t="s">
        <v>95</v>
      </c>
      <c r="X1374">
        <v>37000000</v>
      </c>
      <c r="Y1374">
        <v>2008</v>
      </c>
      <c r="Z1374">
        <v>82</v>
      </c>
      <c r="AA1374">
        <v>6</v>
      </c>
      <c r="AB1374">
        <v>2.35</v>
      </c>
      <c r="AC1374">
        <v>0</v>
      </c>
    </row>
    <row r="1375" spans="1:29">
      <c r="A1375" t="s">
        <v>28</v>
      </c>
      <c r="C1375" t="s">
        <v>850</v>
      </c>
      <c r="D1375">
        <v>393</v>
      </c>
      <c r="E1375">
        <v>123</v>
      </c>
      <c r="F1375">
        <v>2000</v>
      </c>
      <c r="G1375">
        <v>471</v>
      </c>
      <c r="H1375" t="s">
        <v>300</v>
      </c>
      <c r="I1375">
        <v>26000</v>
      </c>
      <c r="J1375">
        <v>26903709</v>
      </c>
      <c r="K1375" t="s">
        <v>7123</v>
      </c>
      <c r="L1375" t="s">
        <v>98</v>
      </c>
      <c r="M1375" t="s">
        <v>7124</v>
      </c>
      <c r="N1375">
        <v>312629</v>
      </c>
      <c r="O1375">
        <v>37206</v>
      </c>
      <c r="P1375" t="s">
        <v>7125</v>
      </c>
      <c r="Q1375">
        <v>0</v>
      </c>
      <c r="R1375" t="s">
        <v>7126</v>
      </c>
      <c r="S1375" t="s">
        <v>7127</v>
      </c>
      <c r="T1375">
        <v>475</v>
      </c>
      <c r="U1375" t="s">
        <v>37</v>
      </c>
      <c r="V1375" t="s">
        <v>56</v>
      </c>
      <c r="W1375" t="s">
        <v>585</v>
      </c>
      <c r="X1375">
        <v>38000000</v>
      </c>
      <c r="Y1375">
        <v>2013</v>
      </c>
      <c r="Z1375">
        <v>10000</v>
      </c>
      <c r="AA1375">
        <v>8.1</v>
      </c>
      <c r="AB1375">
        <v>2.35</v>
      </c>
      <c r="AC1375">
        <v>83000</v>
      </c>
    </row>
    <row r="1376" spans="1:29">
      <c r="A1376" t="s">
        <v>28</v>
      </c>
      <c r="C1376" t="s">
        <v>7076</v>
      </c>
      <c r="D1376">
        <v>224</v>
      </c>
      <c r="E1376">
        <v>188</v>
      </c>
      <c r="F1376">
        <v>0</v>
      </c>
      <c r="G1376">
        <v>272</v>
      </c>
      <c r="H1376" t="s">
        <v>7128</v>
      </c>
      <c r="I1376">
        <v>786</v>
      </c>
      <c r="J1376">
        <v>22450975</v>
      </c>
      <c r="K1376" t="s">
        <v>3409</v>
      </c>
      <c r="L1376" t="s">
        <v>7129</v>
      </c>
      <c r="M1376" t="s">
        <v>7130</v>
      </c>
      <c r="N1376">
        <v>241030</v>
      </c>
      <c r="O1376">
        <v>1906</v>
      </c>
      <c r="P1376" t="s">
        <v>7131</v>
      </c>
      <c r="Q1376">
        <v>1</v>
      </c>
      <c r="R1376" t="s">
        <v>7132</v>
      </c>
      <c r="S1376" t="s">
        <v>7133</v>
      </c>
      <c r="T1376">
        <v>1437</v>
      </c>
      <c r="U1376" t="s">
        <v>37</v>
      </c>
      <c r="V1376" t="s">
        <v>38</v>
      </c>
      <c r="W1376" t="s">
        <v>585</v>
      </c>
      <c r="X1376">
        <v>37000000</v>
      </c>
      <c r="Y1376">
        <v>1999</v>
      </c>
      <c r="Z1376">
        <v>625</v>
      </c>
      <c r="AA1376">
        <v>8</v>
      </c>
      <c r="AB1376">
        <v>2.35</v>
      </c>
      <c r="AC1376">
        <v>13000</v>
      </c>
    </row>
    <row r="1377" spans="1:29">
      <c r="A1377" t="s">
        <v>28</v>
      </c>
      <c r="C1377" t="s">
        <v>7134</v>
      </c>
      <c r="D1377">
        <v>203</v>
      </c>
      <c r="E1377">
        <v>107</v>
      </c>
      <c r="F1377">
        <v>0</v>
      </c>
      <c r="G1377">
        <v>574</v>
      </c>
      <c r="H1377" t="s">
        <v>4191</v>
      </c>
      <c r="I1377">
        <v>13000</v>
      </c>
      <c r="J1377">
        <v>44867349</v>
      </c>
      <c r="K1377" t="s">
        <v>1752</v>
      </c>
      <c r="L1377" t="s">
        <v>977</v>
      </c>
      <c r="M1377" t="s">
        <v>7135</v>
      </c>
      <c r="N1377">
        <v>75347</v>
      </c>
      <c r="O1377">
        <v>14483</v>
      </c>
      <c r="P1377" t="s">
        <v>3236</v>
      </c>
      <c r="Q1377">
        <v>2</v>
      </c>
      <c r="R1377" t="s">
        <v>7136</v>
      </c>
      <c r="S1377" t="s">
        <v>7137</v>
      </c>
      <c r="T1377">
        <v>176</v>
      </c>
      <c r="U1377" t="s">
        <v>37</v>
      </c>
      <c r="V1377" t="s">
        <v>38</v>
      </c>
      <c r="W1377" t="s">
        <v>585</v>
      </c>
      <c r="X1377">
        <v>37000000</v>
      </c>
      <c r="Y1377">
        <v>2010</v>
      </c>
      <c r="Z1377">
        <v>642</v>
      </c>
      <c r="AA1377">
        <v>5.6</v>
      </c>
      <c r="AB1377">
        <v>2.35</v>
      </c>
      <c r="AC1377">
        <v>0</v>
      </c>
    </row>
    <row r="1378" spans="1:29">
      <c r="A1378" t="s">
        <v>28</v>
      </c>
      <c r="C1378" t="s">
        <v>7138</v>
      </c>
      <c r="D1378">
        <v>148</v>
      </c>
      <c r="E1378">
        <v>110</v>
      </c>
      <c r="F1378">
        <v>11</v>
      </c>
      <c r="G1378">
        <v>591</v>
      </c>
      <c r="H1378" t="s">
        <v>614</v>
      </c>
      <c r="I1378">
        <v>2000</v>
      </c>
      <c r="J1378">
        <v>46813366</v>
      </c>
      <c r="K1378" t="s">
        <v>1681</v>
      </c>
      <c r="L1378" t="s">
        <v>4200</v>
      </c>
      <c r="M1378" t="s">
        <v>7139</v>
      </c>
      <c r="N1378">
        <v>39440</v>
      </c>
      <c r="O1378">
        <v>4882</v>
      </c>
      <c r="P1378" t="s">
        <v>4729</v>
      </c>
      <c r="Q1378">
        <v>4</v>
      </c>
      <c r="R1378" t="s">
        <v>7140</v>
      </c>
      <c r="S1378" t="s">
        <v>7141</v>
      </c>
      <c r="T1378">
        <v>83</v>
      </c>
      <c r="U1378" t="s">
        <v>37</v>
      </c>
      <c r="V1378" t="s">
        <v>38</v>
      </c>
      <c r="W1378" t="s">
        <v>585</v>
      </c>
      <c r="X1378">
        <v>38000000</v>
      </c>
      <c r="Y1378">
        <v>2016</v>
      </c>
      <c r="Z1378">
        <v>756</v>
      </c>
      <c r="AA1378">
        <v>6.1</v>
      </c>
      <c r="AB1378">
        <v>2.35</v>
      </c>
      <c r="AC1378">
        <v>15000</v>
      </c>
    </row>
    <row r="1379" spans="1:29">
      <c r="A1379" t="s">
        <v>28</v>
      </c>
      <c r="C1379" t="s">
        <v>7142</v>
      </c>
      <c r="D1379">
        <v>131</v>
      </c>
      <c r="E1379">
        <v>113</v>
      </c>
      <c r="F1379">
        <v>188</v>
      </c>
      <c r="G1379">
        <v>631</v>
      </c>
      <c r="H1379" t="s">
        <v>7143</v>
      </c>
      <c r="I1379">
        <v>11000</v>
      </c>
      <c r="J1379">
        <v>72279690</v>
      </c>
      <c r="K1379" t="s">
        <v>7144</v>
      </c>
      <c r="L1379" t="s">
        <v>466</v>
      </c>
      <c r="M1379" t="s">
        <v>7145</v>
      </c>
      <c r="N1379">
        <v>17948</v>
      </c>
      <c r="O1379">
        <v>14209</v>
      </c>
      <c r="P1379" t="s">
        <v>5355</v>
      </c>
      <c r="Q1379">
        <v>5</v>
      </c>
      <c r="R1379" t="s">
        <v>7146</v>
      </c>
      <c r="S1379" t="s">
        <v>7147</v>
      </c>
      <c r="T1379">
        <v>86</v>
      </c>
      <c r="U1379" t="s">
        <v>37</v>
      </c>
      <c r="V1379" t="s">
        <v>38</v>
      </c>
      <c r="W1379" t="s">
        <v>95</v>
      </c>
      <c r="X1379">
        <v>37000000</v>
      </c>
      <c r="Y1379">
        <v>2011</v>
      </c>
      <c r="Z1379">
        <v>680</v>
      </c>
      <c r="AA1379">
        <v>6.9</v>
      </c>
      <c r="AB1379">
        <v>1.85</v>
      </c>
      <c r="AC1379">
        <v>0</v>
      </c>
    </row>
    <row r="1380" spans="1:29">
      <c r="A1380" t="s">
        <v>28</v>
      </c>
      <c r="C1380" t="s">
        <v>6148</v>
      </c>
      <c r="D1380">
        <v>350</v>
      </c>
      <c r="E1380">
        <v>122</v>
      </c>
      <c r="F1380">
        <v>308</v>
      </c>
      <c r="G1380">
        <v>10000</v>
      </c>
      <c r="H1380" t="s">
        <v>1107</v>
      </c>
      <c r="I1380">
        <v>17000</v>
      </c>
      <c r="J1380">
        <v>191449475</v>
      </c>
      <c r="K1380" t="s">
        <v>687</v>
      </c>
      <c r="L1380" t="s">
        <v>557</v>
      </c>
      <c r="M1380" t="s">
        <v>7148</v>
      </c>
      <c r="N1380">
        <v>348007</v>
      </c>
      <c r="O1380">
        <v>44060</v>
      </c>
      <c r="P1380" t="s">
        <v>2456</v>
      </c>
      <c r="Q1380">
        <v>1</v>
      </c>
      <c r="R1380" t="s">
        <v>7149</v>
      </c>
      <c r="S1380" t="s">
        <v>7150</v>
      </c>
      <c r="T1380">
        <v>1535</v>
      </c>
      <c r="U1380" t="s">
        <v>37</v>
      </c>
      <c r="V1380" t="s">
        <v>38</v>
      </c>
      <c r="W1380" t="s">
        <v>39</v>
      </c>
      <c r="X1380">
        <v>37000000</v>
      </c>
      <c r="Y1380">
        <v>2008</v>
      </c>
      <c r="Z1380">
        <v>12000</v>
      </c>
      <c r="AA1380">
        <v>5.2</v>
      </c>
      <c r="AB1380">
        <v>2.35</v>
      </c>
      <c r="AC1380">
        <v>19000</v>
      </c>
    </row>
    <row r="1381" spans="1:29">
      <c r="A1381" t="s">
        <v>28</v>
      </c>
      <c r="C1381" t="s">
        <v>6396</v>
      </c>
      <c r="D1381">
        <v>129</v>
      </c>
      <c r="E1381">
        <v>116</v>
      </c>
      <c r="F1381">
        <v>415</v>
      </c>
      <c r="G1381">
        <v>644</v>
      </c>
      <c r="H1381" t="s">
        <v>7151</v>
      </c>
      <c r="I1381">
        <v>18000</v>
      </c>
      <c r="J1381">
        <v>71026631</v>
      </c>
      <c r="K1381" t="s">
        <v>2125</v>
      </c>
      <c r="L1381" t="s">
        <v>1727</v>
      </c>
      <c r="M1381" t="s">
        <v>7152</v>
      </c>
      <c r="N1381">
        <v>98899</v>
      </c>
      <c r="O1381">
        <v>20970</v>
      </c>
      <c r="P1381" t="s">
        <v>2261</v>
      </c>
      <c r="Q1381">
        <v>1</v>
      </c>
      <c r="R1381" t="s">
        <v>7153</v>
      </c>
      <c r="S1381" t="s">
        <v>7154</v>
      </c>
      <c r="T1381">
        <v>394</v>
      </c>
      <c r="U1381" t="s">
        <v>37</v>
      </c>
      <c r="V1381" t="s">
        <v>38</v>
      </c>
      <c r="W1381" t="s">
        <v>39</v>
      </c>
      <c r="X1381">
        <v>36000000</v>
      </c>
      <c r="Y1381">
        <v>2002</v>
      </c>
      <c r="Z1381">
        <v>669</v>
      </c>
      <c r="AA1381">
        <v>7</v>
      </c>
      <c r="AB1381">
        <v>1.85</v>
      </c>
      <c r="AC1381">
        <v>0</v>
      </c>
    </row>
    <row r="1382" spans="1:29">
      <c r="A1382" t="s">
        <v>28</v>
      </c>
      <c r="C1382" t="s">
        <v>2656</v>
      </c>
      <c r="D1382">
        <v>40</v>
      </c>
      <c r="E1382">
        <v>93</v>
      </c>
      <c r="F1382">
        <v>10</v>
      </c>
      <c r="G1382">
        <v>405</v>
      </c>
      <c r="H1382" t="s">
        <v>2638</v>
      </c>
      <c r="I1382">
        <v>789</v>
      </c>
      <c r="J1382">
        <v>68208190</v>
      </c>
      <c r="K1382" t="s">
        <v>422</v>
      </c>
      <c r="L1382" t="s">
        <v>4156</v>
      </c>
      <c r="M1382" t="s">
        <v>7155</v>
      </c>
      <c r="N1382">
        <v>60572</v>
      </c>
      <c r="O1382">
        <v>2986</v>
      </c>
      <c r="P1382" t="s">
        <v>7156</v>
      </c>
      <c r="Q1382">
        <v>1</v>
      </c>
      <c r="R1382" t="s">
        <v>7157</v>
      </c>
      <c r="S1382" t="s">
        <v>7158</v>
      </c>
      <c r="T1382">
        <v>144</v>
      </c>
      <c r="U1382" t="s">
        <v>37</v>
      </c>
      <c r="V1382" t="s">
        <v>38</v>
      </c>
      <c r="W1382" t="s">
        <v>39</v>
      </c>
      <c r="X1382">
        <v>65000000</v>
      </c>
      <c r="Y1382">
        <v>1999</v>
      </c>
      <c r="Z1382">
        <v>744</v>
      </c>
      <c r="AA1382">
        <v>6.3</v>
      </c>
      <c r="AB1382">
        <v>1.85</v>
      </c>
      <c r="AC1382">
        <v>0</v>
      </c>
    </row>
    <row r="1383" spans="1:29">
      <c r="A1383" t="s">
        <v>28</v>
      </c>
      <c r="C1383" t="s">
        <v>5059</v>
      </c>
      <c r="D1383">
        <v>289</v>
      </c>
      <c r="E1383">
        <v>118</v>
      </c>
      <c r="F1383">
        <v>43</v>
      </c>
      <c r="G1383">
        <v>651</v>
      </c>
      <c r="H1383" t="s">
        <v>7159</v>
      </c>
      <c r="I1383">
        <v>740</v>
      </c>
      <c r="J1383">
        <v>150368971</v>
      </c>
      <c r="K1383" t="s">
        <v>1009</v>
      </c>
      <c r="L1383" t="s">
        <v>7160</v>
      </c>
      <c r="M1383" t="s">
        <v>7161</v>
      </c>
      <c r="N1383">
        <v>316671</v>
      </c>
      <c r="O1383">
        <v>3425</v>
      </c>
      <c r="P1383" t="s">
        <v>5043</v>
      </c>
      <c r="Q1383">
        <v>4</v>
      </c>
      <c r="R1383" t="s">
        <v>7162</v>
      </c>
      <c r="S1383" t="s">
        <v>7163</v>
      </c>
      <c r="T1383">
        <v>301</v>
      </c>
      <c r="U1383" t="s">
        <v>37</v>
      </c>
      <c r="V1383" t="s">
        <v>38</v>
      </c>
      <c r="W1383" t="s">
        <v>585</v>
      </c>
      <c r="X1383">
        <v>37000000</v>
      </c>
      <c r="Y1383">
        <v>2013</v>
      </c>
      <c r="Z1383">
        <v>707</v>
      </c>
      <c r="AA1383">
        <v>7</v>
      </c>
      <c r="AB1383">
        <v>2.35</v>
      </c>
      <c r="AC1383">
        <v>35000</v>
      </c>
    </row>
    <row r="1384" spans="1:29">
      <c r="A1384" t="s">
        <v>28</v>
      </c>
      <c r="C1384" t="s">
        <v>7164</v>
      </c>
      <c r="D1384">
        <v>14</v>
      </c>
      <c r="E1384">
        <v>115</v>
      </c>
      <c r="F1384">
        <v>35</v>
      </c>
      <c r="G1384">
        <v>30</v>
      </c>
      <c r="H1384" t="s">
        <v>7164</v>
      </c>
      <c r="I1384">
        <v>463</v>
      </c>
      <c r="K1384" t="s">
        <v>73</v>
      </c>
      <c r="L1384" t="s">
        <v>7165</v>
      </c>
      <c r="M1384" t="s">
        <v>7166</v>
      </c>
      <c r="N1384">
        <v>4387</v>
      </c>
      <c r="O1384">
        <v>599</v>
      </c>
      <c r="P1384" t="s">
        <v>7167</v>
      </c>
      <c r="Q1384">
        <v>0</v>
      </c>
      <c r="R1384" t="s">
        <v>7168</v>
      </c>
      <c r="S1384" t="s">
        <v>7169</v>
      </c>
      <c r="T1384">
        <v>21</v>
      </c>
      <c r="U1384" t="s">
        <v>5641</v>
      </c>
      <c r="V1384" t="s">
        <v>7170</v>
      </c>
      <c r="X1384">
        <v>29500000</v>
      </c>
      <c r="Y1384">
        <v>2009</v>
      </c>
      <c r="Z1384">
        <v>35</v>
      </c>
      <c r="AA1384">
        <v>5.3</v>
      </c>
      <c r="AC1384">
        <v>240</v>
      </c>
    </row>
    <row r="1385" spans="1:29">
      <c r="A1385" t="s">
        <v>28</v>
      </c>
      <c r="C1385" t="s">
        <v>646</v>
      </c>
      <c r="D1385">
        <v>72</v>
      </c>
      <c r="E1385">
        <v>93</v>
      </c>
      <c r="F1385">
        <v>84</v>
      </c>
      <c r="G1385">
        <v>263</v>
      </c>
      <c r="H1385" t="s">
        <v>92</v>
      </c>
      <c r="I1385">
        <v>551</v>
      </c>
      <c r="J1385">
        <v>50129186</v>
      </c>
      <c r="K1385" t="s">
        <v>1120</v>
      </c>
      <c r="L1385" t="s">
        <v>3654</v>
      </c>
      <c r="M1385" t="s">
        <v>7171</v>
      </c>
      <c r="N1385">
        <v>38399</v>
      </c>
      <c r="O1385">
        <v>1874</v>
      </c>
      <c r="P1385" t="s">
        <v>4681</v>
      </c>
      <c r="Q1385">
        <v>0</v>
      </c>
      <c r="R1385" t="s">
        <v>7172</v>
      </c>
      <c r="S1385" t="s">
        <v>7173</v>
      </c>
      <c r="T1385">
        <v>218</v>
      </c>
      <c r="U1385" t="s">
        <v>37</v>
      </c>
      <c r="V1385" t="s">
        <v>38</v>
      </c>
      <c r="W1385" t="s">
        <v>585</v>
      </c>
      <c r="X1385">
        <v>36000000</v>
      </c>
      <c r="Y1385">
        <v>1997</v>
      </c>
      <c r="Z1385">
        <v>284</v>
      </c>
      <c r="AA1385">
        <v>6.9</v>
      </c>
      <c r="AB1385">
        <v>2.35</v>
      </c>
      <c r="AC1385">
        <v>0</v>
      </c>
    </row>
    <row r="1386" spans="1:29">
      <c r="A1386" t="s">
        <v>28</v>
      </c>
      <c r="C1386" t="s">
        <v>7174</v>
      </c>
      <c r="D1386">
        <v>89</v>
      </c>
      <c r="E1386">
        <v>121</v>
      </c>
      <c r="F1386">
        <v>883</v>
      </c>
      <c r="G1386">
        <v>133</v>
      </c>
      <c r="H1386" t="s">
        <v>7175</v>
      </c>
      <c r="I1386">
        <v>180</v>
      </c>
      <c r="J1386">
        <v>55500000</v>
      </c>
      <c r="K1386" t="s">
        <v>50</v>
      </c>
      <c r="L1386" t="s">
        <v>7176</v>
      </c>
      <c r="M1386" t="s">
        <v>7177</v>
      </c>
      <c r="N1386">
        <v>48636</v>
      </c>
      <c r="O1386">
        <v>762</v>
      </c>
      <c r="P1386" t="s">
        <v>7178</v>
      </c>
      <c r="Q1386">
        <v>3</v>
      </c>
      <c r="R1386" t="s">
        <v>7179</v>
      </c>
      <c r="S1386" t="s">
        <v>7180</v>
      </c>
      <c r="T1386">
        <v>214</v>
      </c>
      <c r="U1386" t="s">
        <v>37</v>
      </c>
      <c r="V1386" t="s">
        <v>56</v>
      </c>
      <c r="W1386" t="s">
        <v>95</v>
      </c>
      <c r="X1386">
        <v>36000000</v>
      </c>
      <c r="Y1386">
        <v>1983</v>
      </c>
      <c r="Z1386">
        <v>172</v>
      </c>
      <c r="AA1386">
        <v>6.2</v>
      </c>
      <c r="AB1386">
        <v>2.35</v>
      </c>
      <c r="AC1386">
        <v>0</v>
      </c>
    </row>
    <row r="1387" spans="1:29">
      <c r="A1387" t="s">
        <v>28</v>
      </c>
      <c r="C1387" t="s">
        <v>7181</v>
      </c>
      <c r="D1387">
        <v>265</v>
      </c>
      <c r="E1387">
        <v>101</v>
      </c>
      <c r="F1387">
        <v>38</v>
      </c>
      <c r="G1387">
        <v>318</v>
      </c>
      <c r="H1387" t="s">
        <v>7182</v>
      </c>
      <c r="I1387">
        <v>496</v>
      </c>
      <c r="J1387">
        <v>50213619</v>
      </c>
      <c r="K1387" t="s">
        <v>5482</v>
      </c>
      <c r="L1387" t="s">
        <v>7183</v>
      </c>
      <c r="M1387" t="s">
        <v>7184</v>
      </c>
      <c r="N1387">
        <v>139184</v>
      </c>
      <c r="O1387">
        <v>1272</v>
      </c>
      <c r="P1387" t="s">
        <v>5661</v>
      </c>
      <c r="Q1387">
        <v>8</v>
      </c>
      <c r="R1387" t="s">
        <v>7185</v>
      </c>
      <c r="S1387" t="s">
        <v>7186</v>
      </c>
      <c r="T1387">
        <v>243</v>
      </c>
      <c r="U1387" t="s">
        <v>37</v>
      </c>
      <c r="V1387" t="s">
        <v>38</v>
      </c>
      <c r="W1387" t="s">
        <v>585</v>
      </c>
      <c r="X1387">
        <v>36000000</v>
      </c>
      <c r="Y1387">
        <v>2010</v>
      </c>
      <c r="Z1387">
        <v>390</v>
      </c>
      <c r="AA1387">
        <v>6.4</v>
      </c>
      <c r="AB1387">
        <v>1.85</v>
      </c>
      <c r="AC1387">
        <v>12000</v>
      </c>
    </row>
    <row r="1388" spans="1:29">
      <c r="A1388" t="s">
        <v>28</v>
      </c>
      <c r="C1388" t="s">
        <v>7142</v>
      </c>
      <c r="D1388">
        <v>54</v>
      </c>
      <c r="E1388">
        <v>107</v>
      </c>
      <c r="F1388">
        <v>188</v>
      </c>
      <c r="G1388">
        <v>631</v>
      </c>
      <c r="H1388" t="s">
        <v>7187</v>
      </c>
      <c r="I1388">
        <v>11000</v>
      </c>
      <c r="J1388">
        <v>42019483</v>
      </c>
      <c r="K1388" t="s">
        <v>7144</v>
      </c>
      <c r="L1388" t="s">
        <v>466</v>
      </c>
      <c r="M1388" t="s">
        <v>7188</v>
      </c>
      <c r="N1388">
        <v>6069</v>
      </c>
      <c r="O1388">
        <v>13904</v>
      </c>
      <c r="P1388" t="s">
        <v>5355</v>
      </c>
      <c r="Q1388">
        <v>0</v>
      </c>
      <c r="R1388" t="s">
        <v>7189</v>
      </c>
      <c r="S1388" t="s">
        <v>7190</v>
      </c>
      <c r="T1388">
        <v>33</v>
      </c>
      <c r="U1388" t="s">
        <v>37</v>
      </c>
      <c r="V1388" t="s">
        <v>38</v>
      </c>
      <c r="W1388" t="s">
        <v>95</v>
      </c>
      <c r="X1388">
        <v>36000000</v>
      </c>
      <c r="Y1388">
        <v>2014</v>
      </c>
      <c r="Z1388">
        <v>641</v>
      </c>
      <c r="AA1388">
        <v>6.4</v>
      </c>
      <c r="AB1388">
        <v>1.85</v>
      </c>
      <c r="AC1388">
        <v>0</v>
      </c>
    </row>
    <row r="1389" spans="1:29">
      <c r="A1389" t="s">
        <v>28</v>
      </c>
      <c r="C1389" t="s">
        <v>4712</v>
      </c>
      <c r="D1389">
        <v>126</v>
      </c>
      <c r="E1389">
        <v>124</v>
      </c>
      <c r="F1389">
        <v>287</v>
      </c>
      <c r="G1389">
        <v>475</v>
      </c>
      <c r="H1389" t="s">
        <v>303</v>
      </c>
      <c r="I1389">
        <v>9000</v>
      </c>
      <c r="J1389">
        <v>23360779</v>
      </c>
      <c r="K1389" t="s">
        <v>7191</v>
      </c>
      <c r="L1389" t="s">
        <v>776</v>
      </c>
      <c r="M1389" t="s">
        <v>7192</v>
      </c>
      <c r="N1389">
        <v>31113</v>
      </c>
      <c r="O1389">
        <v>10838</v>
      </c>
      <c r="P1389" t="s">
        <v>3966</v>
      </c>
      <c r="Q1389">
        <v>0</v>
      </c>
      <c r="R1389" t="s">
        <v>7193</v>
      </c>
      <c r="S1389" t="s">
        <v>7194</v>
      </c>
      <c r="T1389">
        <v>212</v>
      </c>
      <c r="U1389" t="s">
        <v>37</v>
      </c>
      <c r="V1389" t="s">
        <v>38</v>
      </c>
      <c r="W1389" t="s">
        <v>585</v>
      </c>
      <c r="X1389">
        <v>34000000</v>
      </c>
      <c r="Y1389">
        <v>2000</v>
      </c>
      <c r="Z1389">
        <v>1000</v>
      </c>
      <c r="AA1389">
        <v>5.7</v>
      </c>
      <c r="AB1389">
        <v>2.35</v>
      </c>
      <c r="AC1389">
        <v>852</v>
      </c>
    </row>
    <row r="1390" spans="1:29">
      <c r="A1390" t="s">
        <v>28</v>
      </c>
      <c r="C1390" t="s">
        <v>3088</v>
      </c>
      <c r="D1390">
        <v>110</v>
      </c>
      <c r="E1390">
        <v>109</v>
      </c>
      <c r="F1390">
        <v>473</v>
      </c>
      <c r="G1390">
        <v>582</v>
      </c>
      <c r="H1390" t="s">
        <v>7001</v>
      </c>
      <c r="I1390">
        <v>14000</v>
      </c>
      <c r="J1390">
        <v>26183197</v>
      </c>
      <c r="K1390" t="s">
        <v>464</v>
      </c>
      <c r="L1390" t="s">
        <v>337</v>
      </c>
      <c r="M1390" t="s">
        <v>7195</v>
      </c>
      <c r="N1390">
        <v>38348</v>
      </c>
      <c r="O1390">
        <v>16611</v>
      </c>
      <c r="P1390" t="s">
        <v>2862</v>
      </c>
      <c r="Q1390">
        <v>0</v>
      </c>
      <c r="R1390" t="s">
        <v>7196</v>
      </c>
      <c r="S1390" t="s">
        <v>7197</v>
      </c>
      <c r="T1390">
        <v>135</v>
      </c>
      <c r="U1390" t="s">
        <v>37</v>
      </c>
      <c r="V1390" t="s">
        <v>38</v>
      </c>
      <c r="W1390" t="s">
        <v>585</v>
      </c>
      <c r="X1390">
        <v>36000000</v>
      </c>
      <c r="Y1390">
        <v>2003</v>
      </c>
      <c r="Z1390">
        <v>919</v>
      </c>
      <c r="AA1390">
        <v>6.1</v>
      </c>
      <c r="AB1390">
        <v>2.35</v>
      </c>
      <c r="AC1390">
        <v>0</v>
      </c>
    </row>
    <row r="1391" spans="1:29">
      <c r="A1391" t="s">
        <v>28</v>
      </c>
      <c r="C1391" t="s">
        <v>3347</v>
      </c>
      <c r="D1391">
        <v>138</v>
      </c>
      <c r="E1391">
        <v>105</v>
      </c>
      <c r="F1391">
        <v>488</v>
      </c>
      <c r="G1391">
        <v>13000</v>
      </c>
      <c r="H1391" t="s">
        <v>654</v>
      </c>
      <c r="I1391">
        <v>15000</v>
      </c>
      <c r="J1391">
        <v>20991497</v>
      </c>
      <c r="K1391" t="s">
        <v>1415</v>
      </c>
      <c r="L1391" t="s">
        <v>182</v>
      </c>
      <c r="M1391" t="s">
        <v>7198</v>
      </c>
      <c r="N1391">
        <v>39778</v>
      </c>
      <c r="O1391">
        <v>44037</v>
      </c>
      <c r="P1391" t="s">
        <v>547</v>
      </c>
      <c r="Q1391">
        <v>1</v>
      </c>
      <c r="R1391" t="s">
        <v>7199</v>
      </c>
      <c r="S1391" t="s">
        <v>7200</v>
      </c>
      <c r="T1391">
        <v>172</v>
      </c>
      <c r="U1391" t="s">
        <v>37</v>
      </c>
      <c r="V1391" t="s">
        <v>38</v>
      </c>
      <c r="W1391" t="s">
        <v>39</v>
      </c>
      <c r="X1391">
        <v>37000000</v>
      </c>
      <c r="Y1391">
        <v>2015</v>
      </c>
      <c r="Z1391">
        <v>14000</v>
      </c>
      <c r="AA1391">
        <v>5.4</v>
      </c>
      <c r="AB1391">
        <v>1.85</v>
      </c>
      <c r="AC1391">
        <v>11000</v>
      </c>
    </row>
    <row r="1392" spans="1:29">
      <c r="A1392" t="s">
        <v>28</v>
      </c>
      <c r="C1392" t="s">
        <v>3891</v>
      </c>
      <c r="D1392">
        <v>31</v>
      </c>
      <c r="E1392">
        <v>130</v>
      </c>
      <c r="F1392">
        <v>0</v>
      </c>
      <c r="G1392">
        <v>723</v>
      </c>
      <c r="H1392" t="s">
        <v>2666</v>
      </c>
      <c r="I1392">
        <v>2000</v>
      </c>
      <c r="J1392">
        <v>13052741</v>
      </c>
      <c r="K1392" t="s">
        <v>6519</v>
      </c>
      <c r="L1392" t="s">
        <v>5902</v>
      </c>
      <c r="M1392" t="s">
        <v>7201</v>
      </c>
      <c r="N1392">
        <v>8531</v>
      </c>
      <c r="O1392">
        <v>3968</v>
      </c>
      <c r="P1392" t="s">
        <v>2059</v>
      </c>
      <c r="Q1392">
        <v>0</v>
      </c>
      <c r="R1392" t="s">
        <v>7202</v>
      </c>
      <c r="S1392" t="s">
        <v>7203</v>
      </c>
      <c r="T1392">
        <v>57</v>
      </c>
      <c r="U1392" t="s">
        <v>37</v>
      </c>
      <c r="V1392" t="s">
        <v>38</v>
      </c>
      <c r="W1392" t="s">
        <v>39</v>
      </c>
      <c r="X1392">
        <v>36000000</v>
      </c>
      <c r="Y1392">
        <v>1996</v>
      </c>
      <c r="Z1392">
        <v>912</v>
      </c>
      <c r="AA1392">
        <v>6.7</v>
      </c>
      <c r="AB1392">
        <v>1.85</v>
      </c>
      <c r="AC1392">
        <v>591</v>
      </c>
    </row>
    <row r="1393" spans="1:29">
      <c r="A1393" t="s">
        <v>28</v>
      </c>
      <c r="C1393" t="s">
        <v>7204</v>
      </c>
      <c r="D1393">
        <v>95</v>
      </c>
      <c r="E1393">
        <v>127</v>
      </c>
      <c r="F1393">
        <v>96</v>
      </c>
      <c r="G1393">
        <v>577</v>
      </c>
      <c r="H1393" t="s">
        <v>7205</v>
      </c>
      <c r="I1393">
        <v>746</v>
      </c>
      <c r="J1393">
        <v>14378353</v>
      </c>
      <c r="K1393" t="s">
        <v>3277</v>
      </c>
      <c r="L1393" t="s">
        <v>966</v>
      </c>
      <c r="M1393" t="s">
        <v>7206</v>
      </c>
      <c r="N1393">
        <v>12375</v>
      </c>
      <c r="O1393">
        <v>2393</v>
      </c>
      <c r="P1393" t="s">
        <v>3711</v>
      </c>
      <c r="Q1393">
        <v>1</v>
      </c>
      <c r="R1393" t="s">
        <v>7207</v>
      </c>
      <c r="S1393" t="s">
        <v>7208</v>
      </c>
      <c r="T1393">
        <v>194</v>
      </c>
      <c r="U1393" t="s">
        <v>37</v>
      </c>
      <c r="V1393" t="s">
        <v>38</v>
      </c>
      <c r="W1393" t="s">
        <v>39</v>
      </c>
      <c r="X1393">
        <v>36000000</v>
      </c>
      <c r="Y1393">
        <v>1999</v>
      </c>
      <c r="Z1393">
        <v>602</v>
      </c>
      <c r="AA1393">
        <v>6.8</v>
      </c>
      <c r="AB1393">
        <v>2.35</v>
      </c>
      <c r="AC1393">
        <v>846</v>
      </c>
    </row>
    <row r="1394" spans="1:29">
      <c r="A1394" t="s">
        <v>28</v>
      </c>
      <c r="C1394" t="s">
        <v>3523</v>
      </c>
      <c r="D1394">
        <v>267</v>
      </c>
      <c r="E1394">
        <v>114</v>
      </c>
      <c r="F1394">
        <v>101</v>
      </c>
      <c r="G1394">
        <v>2000</v>
      </c>
      <c r="H1394" t="s">
        <v>7209</v>
      </c>
      <c r="I1394">
        <v>12000</v>
      </c>
      <c r="J1394">
        <v>33037754</v>
      </c>
      <c r="K1394" t="s">
        <v>6132</v>
      </c>
      <c r="L1394" t="s">
        <v>762</v>
      </c>
      <c r="M1394" t="s">
        <v>7210</v>
      </c>
      <c r="N1394">
        <v>75864</v>
      </c>
      <c r="O1394">
        <v>19904</v>
      </c>
      <c r="P1394" t="s">
        <v>1212</v>
      </c>
      <c r="Q1394">
        <v>1</v>
      </c>
      <c r="R1394" t="s">
        <v>7211</v>
      </c>
      <c r="S1394" t="s">
        <v>7212</v>
      </c>
      <c r="T1394">
        <v>197</v>
      </c>
      <c r="U1394" t="s">
        <v>37</v>
      </c>
      <c r="V1394" t="s">
        <v>38</v>
      </c>
      <c r="W1394" t="s">
        <v>39</v>
      </c>
      <c r="X1394">
        <v>37000000</v>
      </c>
      <c r="Y1394">
        <v>2011</v>
      </c>
      <c r="Z1394">
        <v>3000</v>
      </c>
      <c r="AA1394">
        <v>6</v>
      </c>
      <c r="AB1394">
        <v>2.35</v>
      </c>
      <c r="AC1394">
        <v>23000</v>
      </c>
    </row>
    <row r="1395" spans="1:29">
      <c r="A1395" t="s">
        <v>28</v>
      </c>
      <c r="C1395" t="s">
        <v>5349</v>
      </c>
      <c r="D1395">
        <v>175</v>
      </c>
      <c r="E1395">
        <v>106</v>
      </c>
      <c r="F1395">
        <v>487</v>
      </c>
      <c r="G1395">
        <v>263</v>
      </c>
      <c r="H1395" t="s">
        <v>4221</v>
      </c>
      <c r="I1395">
        <v>685</v>
      </c>
      <c r="J1395">
        <v>12339633</v>
      </c>
      <c r="K1395" t="s">
        <v>2683</v>
      </c>
      <c r="L1395" t="s">
        <v>7213</v>
      </c>
      <c r="M1395" t="s">
        <v>7214</v>
      </c>
      <c r="N1395">
        <v>220591</v>
      </c>
      <c r="O1395">
        <v>1942</v>
      </c>
      <c r="P1395" t="s">
        <v>7215</v>
      </c>
      <c r="Q1395">
        <v>2</v>
      </c>
      <c r="R1395" t="s">
        <v>7216</v>
      </c>
      <c r="S1395" t="s">
        <v>7217</v>
      </c>
      <c r="T1395">
        <v>641</v>
      </c>
      <c r="U1395" t="s">
        <v>37</v>
      </c>
      <c r="V1395" t="s">
        <v>38</v>
      </c>
      <c r="W1395" t="s">
        <v>39</v>
      </c>
      <c r="X1395">
        <v>36000000</v>
      </c>
      <c r="Y1395">
        <v>1997</v>
      </c>
      <c r="Z1395">
        <v>485</v>
      </c>
      <c r="AA1395">
        <v>7.8</v>
      </c>
      <c r="AB1395">
        <v>2.35</v>
      </c>
      <c r="AC1395">
        <v>17000</v>
      </c>
    </row>
    <row r="1396" spans="1:29">
      <c r="A1396" t="s">
        <v>28</v>
      </c>
      <c r="C1396" t="s">
        <v>5314</v>
      </c>
      <c r="D1396">
        <v>63</v>
      </c>
      <c r="E1396">
        <v>95</v>
      </c>
      <c r="F1396">
        <v>31</v>
      </c>
      <c r="G1396">
        <v>450</v>
      </c>
      <c r="H1396" t="s">
        <v>1384</v>
      </c>
      <c r="I1396">
        <v>944</v>
      </c>
      <c r="J1396">
        <v>2954405</v>
      </c>
      <c r="K1396" t="s">
        <v>7218</v>
      </c>
      <c r="L1396" t="s">
        <v>4135</v>
      </c>
      <c r="M1396" t="s">
        <v>7219</v>
      </c>
      <c r="N1396">
        <v>1977</v>
      </c>
      <c r="O1396">
        <v>2928</v>
      </c>
      <c r="P1396" t="s">
        <v>6536</v>
      </c>
      <c r="Q1396">
        <v>0</v>
      </c>
      <c r="R1396" t="s">
        <v>7220</v>
      </c>
      <c r="S1396" t="s">
        <v>7221</v>
      </c>
      <c r="T1396">
        <v>64</v>
      </c>
      <c r="U1396" t="s">
        <v>37</v>
      </c>
      <c r="V1396" t="s">
        <v>38</v>
      </c>
      <c r="W1396" t="s">
        <v>585</v>
      </c>
      <c r="X1396">
        <v>36000000</v>
      </c>
      <c r="Y1396">
        <v>2000</v>
      </c>
      <c r="Z1396">
        <v>886</v>
      </c>
      <c r="AA1396">
        <v>5.3</v>
      </c>
      <c r="AB1396">
        <v>1.85</v>
      </c>
      <c r="AC1396">
        <v>133</v>
      </c>
    </row>
    <row r="1397" spans="1:29">
      <c r="A1397" t="s">
        <v>28</v>
      </c>
      <c r="C1397" t="s">
        <v>1453</v>
      </c>
      <c r="D1397">
        <v>85</v>
      </c>
      <c r="E1397">
        <v>81</v>
      </c>
      <c r="F1397">
        <v>16</v>
      </c>
      <c r="G1397">
        <v>387</v>
      </c>
      <c r="H1397" t="s">
        <v>7222</v>
      </c>
      <c r="I1397">
        <v>541</v>
      </c>
      <c r="J1397">
        <v>30105968</v>
      </c>
      <c r="K1397" t="s">
        <v>621</v>
      </c>
      <c r="L1397" t="s">
        <v>5161</v>
      </c>
      <c r="M1397" t="s">
        <v>7223</v>
      </c>
      <c r="N1397">
        <v>8860</v>
      </c>
      <c r="O1397">
        <v>2268</v>
      </c>
      <c r="P1397" t="s">
        <v>7224</v>
      </c>
      <c r="Q1397">
        <v>0</v>
      </c>
      <c r="R1397" t="s">
        <v>7225</v>
      </c>
      <c r="S1397" t="s">
        <v>7226</v>
      </c>
      <c r="T1397">
        <v>45</v>
      </c>
      <c r="U1397" t="s">
        <v>37</v>
      </c>
      <c r="V1397" t="s">
        <v>38</v>
      </c>
      <c r="W1397" t="s">
        <v>277</v>
      </c>
      <c r="X1397">
        <v>37000000</v>
      </c>
      <c r="Y1397">
        <v>2008</v>
      </c>
      <c r="Z1397">
        <v>521</v>
      </c>
      <c r="AA1397">
        <v>4.5</v>
      </c>
      <c r="AB1397">
        <v>2.35</v>
      </c>
      <c r="AC1397">
        <v>279</v>
      </c>
    </row>
    <row r="1398" spans="1:29">
      <c r="A1398" t="s">
        <v>28</v>
      </c>
      <c r="C1398" t="s">
        <v>7227</v>
      </c>
      <c r="D1398">
        <v>44</v>
      </c>
      <c r="E1398">
        <v>95</v>
      </c>
      <c r="F1398">
        <v>0</v>
      </c>
      <c r="G1398">
        <v>642</v>
      </c>
      <c r="H1398" t="s">
        <v>4639</v>
      </c>
      <c r="I1398">
        <v>1000</v>
      </c>
      <c r="J1398">
        <v>37788228</v>
      </c>
      <c r="K1398" t="s">
        <v>1671</v>
      </c>
      <c r="L1398" t="s">
        <v>804</v>
      </c>
      <c r="M1398" t="s">
        <v>7228</v>
      </c>
      <c r="N1398">
        <v>15046</v>
      </c>
      <c r="O1398">
        <v>4537</v>
      </c>
      <c r="P1398" t="s">
        <v>4191</v>
      </c>
      <c r="Q1398">
        <v>1</v>
      </c>
      <c r="R1398" t="s">
        <v>7229</v>
      </c>
      <c r="S1398" t="s">
        <v>7230</v>
      </c>
      <c r="T1398">
        <v>80</v>
      </c>
      <c r="U1398" t="s">
        <v>37</v>
      </c>
      <c r="V1398" t="s">
        <v>38</v>
      </c>
      <c r="W1398" t="s">
        <v>39</v>
      </c>
      <c r="X1398">
        <v>35200000</v>
      </c>
      <c r="Y1398">
        <v>2003</v>
      </c>
      <c r="Z1398">
        <v>812</v>
      </c>
      <c r="AA1398">
        <v>5.4</v>
      </c>
      <c r="AB1398">
        <v>1.85</v>
      </c>
      <c r="AC1398">
        <v>638</v>
      </c>
    </row>
    <row r="1399" spans="1:29">
      <c r="A1399" t="s">
        <v>28</v>
      </c>
      <c r="C1399" t="s">
        <v>2542</v>
      </c>
      <c r="D1399">
        <v>334</v>
      </c>
      <c r="E1399">
        <v>108</v>
      </c>
      <c r="F1399">
        <v>480</v>
      </c>
      <c r="G1399">
        <v>706</v>
      </c>
      <c r="H1399" t="s">
        <v>4496</v>
      </c>
      <c r="I1399">
        <v>14000</v>
      </c>
      <c r="J1399">
        <v>277313371</v>
      </c>
      <c r="K1399" t="s">
        <v>1671</v>
      </c>
      <c r="L1399" t="s">
        <v>654</v>
      </c>
      <c r="M1399" t="s">
        <v>7231</v>
      </c>
      <c r="N1399">
        <v>583341</v>
      </c>
      <c r="O1399">
        <v>17623</v>
      </c>
      <c r="P1399" t="s">
        <v>5265</v>
      </c>
      <c r="Q1399">
        <v>3</v>
      </c>
      <c r="R1399" t="s">
        <v>7232</v>
      </c>
      <c r="S1399" t="s">
        <v>7233</v>
      </c>
      <c r="T1399">
        <v>626</v>
      </c>
      <c r="U1399" t="s">
        <v>37</v>
      </c>
      <c r="V1399" t="s">
        <v>38</v>
      </c>
      <c r="W1399" t="s">
        <v>585</v>
      </c>
      <c r="X1399">
        <v>35000000</v>
      </c>
      <c r="Y1399">
        <v>2009</v>
      </c>
      <c r="Z1399">
        <v>839</v>
      </c>
      <c r="AA1399">
        <v>7.8</v>
      </c>
      <c r="AB1399">
        <v>2.35</v>
      </c>
      <c r="AC1399">
        <v>24000</v>
      </c>
    </row>
    <row r="1400" spans="1:29">
      <c r="A1400" t="s">
        <v>28</v>
      </c>
      <c r="C1400" t="s">
        <v>7234</v>
      </c>
      <c r="D1400">
        <v>78</v>
      </c>
      <c r="E1400">
        <v>105</v>
      </c>
      <c r="F1400">
        <v>25</v>
      </c>
      <c r="G1400">
        <v>51</v>
      </c>
      <c r="H1400" t="s">
        <v>7235</v>
      </c>
      <c r="I1400">
        <v>461</v>
      </c>
      <c r="J1400">
        <v>2126511</v>
      </c>
      <c r="K1400" t="s">
        <v>7236</v>
      </c>
      <c r="L1400" t="s">
        <v>2545</v>
      </c>
      <c r="M1400" t="s">
        <v>7237</v>
      </c>
      <c r="N1400">
        <v>21912</v>
      </c>
      <c r="O1400">
        <v>615</v>
      </c>
      <c r="P1400" t="s">
        <v>7238</v>
      </c>
      <c r="Q1400">
        <v>0</v>
      </c>
      <c r="R1400" t="s">
        <v>7239</v>
      </c>
      <c r="S1400" t="s">
        <v>7240</v>
      </c>
      <c r="T1400">
        <v>45</v>
      </c>
      <c r="U1400" t="s">
        <v>7241</v>
      </c>
      <c r="V1400" t="s">
        <v>3859</v>
      </c>
      <c r="W1400" t="s">
        <v>39</v>
      </c>
      <c r="X1400">
        <v>36000000</v>
      </c>
      <c r="Y1400">
        <v>2015</v>
      </c>
      <c r="Z1400">
        <v>79</v>
      </c>
      <c r="AA1400">
        <v>7.2</v>
      </c>
      <c r="AB1400">
        <v>2.35</v>
      </c>
      <c r="AC1400">
        <v>12000</v>
      </c>
    </row>
    <row r="1401" spans="1:29">
      <c r="A1401" t="s">
        <v>28</v>
      </c>
      <c r="C1401" t="s">
        <v>1965</v>
      </c>
      <c r="D1401">
        <v>199</v>
      </c>
      <c r="E1401">
        <v>95</v>
      </c>
      <c r="F1401">
        <v>116</v>
      </c>
      <c r="G1401">
        <v>481</v>
      </c>
      <c r="H1401" t="s">
        <v>1254</v>
      </c>
      <c r="I1401">
        <v>45000</v>
      </c>
      <c r="J1401">
        <v>205399422</v>
      </c>
      <c r="K1401" t="s">
        <v>1374</v>
      </c>
      <c r="L1401" t="s">
        <v>5333</v>
      </c>
      <c r="M1401" t="s">
        <v>7242</v>
      </c>
      <c r="N1401">
        <v>181225</v>
      </c>
      <c r="O1401">
        <v>47203</v>
      </c>
      <c r="P1401" t="s">
        <v>3852</v>
      </c>
      <c r="Q1401">
        <v>1</v>
      </c>
      <c r="R1401" t="s">
        <v>7243</v>
      </c>
      <c r="S1401" t="s">
        <v>7244</v>
      </c>
      <c r="T1401">
        <v>784</v>
      </c>
      <c r="U1401" t="s">
        <v>37</v>
      </c>
      <c r="V1401" t="s">
        <v>38</v>
      </c>
      <c r="W1401" t="s">
        <v>39</v>
      </c>
      <c r="X1401">
        <v>33000000</v>
      </c>
      <c r="Y1401">
        <v>1999</v>
      </c>
      <c r="Z1401">
        <v>645</v>
      </c>
      <c r="AA1401">
        <v>6.6</v>
      </c>
      <c r="AB1401">
        <v>2.35</v>
      </c>
      <c r="AC1401">
        <v>0</v>
      </c>
    </row>
    <row r="1402" spans="1:29">
      <c r="A1402" t="s">
        <v>28</v>
      </c>
      <c r="C1402" t="s">
        <v>255</v>
      </c>
      <c r="D1402">
        <v>186</v>
      </c>
      <c r="E1402">
        <v>126</v>
      </c>
      <c r="F1402">
        <v>13000</v>
      </c>
      <c r="G1402">
        <v>488</v>
      </c>
      <c r="H1402" t="s">
        <v>4665</v>
      </c>
      <c r="I1402">
        <v>920</v>
      </c>
      <c r="J1402">
        <v>251188924</v>
      </c>
      <c r="K1402" t="s">
        <v>127</v>
      </c>
      <c r="L1402" t="s">
        <v>1326</v>
      </c>
      <c r="M1402" t="s">
        <v>7245</v>
      </c>
      <c r="N1402">
        <v>269033</v>
      </c>
      <c r="O1402">
        <v>2725</v>
      </c>
      <c r="P1402" t="s">
        <v>7246</v>
      </c>
      <c r="Q1402">
        <v>0</v>
      </c>
      <c r="R1402" t="s">
        <v>7247</v>
      </c>
      <c r="S1402" t="s">
        <v>7248</v>
      </c>
      <c r="T1402">
        <v>817</v>
      </c>
      <c r="U1402" t="s">
        <v>37</v>
      </c>
      <c r="V1402" t="s">
        <v>38</v>
      </c>
      <c r="W1402" t="s">
        <v>39</v>
      </c>
      <c r="X1402">
        <v>35000000</v>
      </c>
      <c r="Y1402">
        <v>1989</v>
      </c>
      <c r="Z1402">
        <v>549</v>
      </c>
      <c r="AA1402">
        <v>7.6</v>
      </c>
      <c r="AB1402">
        <v>1.85</v>
      </c>
      <c r="AC1402">
        <v>12000</v>
      </c>
    </row>
    <row r="1403" spans="1:29">
      <c r="A1403" t="s">
        <v>28</v>
      </c>
      <c r="C1403" t="s">
        <v>576</v>
      </c>
      <c r="D1403">
        <v>77</v>
      </c>
      <c r="E1403">
        <v>102</v>
      </c>
      <c r="F1403">
        <v>596</v>
      </c>
      <c r="G1403">
        <v>785</v>
      </c>
      <c r="H1403" t="s">
        <v>1341</v>
      </c>
      <c r="I1403">
        <v>877</v>
      </c>
      <c r="J1403">
        <v>1068392</v>
      </c>
      <c r="K1403" t="s">
        <v>7249</v>
      </c>
      <c r="L1403" t="s">
        <v>1190</v>
      </c>
      <c r="M1403" t="s">
        <v>7250</v>
      </c>
      <c r="N1403">
        <v>3865</v>
      </c>
      <c r="O1403">
        <v>3497</v>
      </c>
      <c r="P1403" t="s">
        <v>7251</v>
      </c>
      <c r="Q1403">
        <v>0</v>
      </c>
      <c r="R1403" t="s">
        <v>7252</v>
      </c>
      <c r="S1403" t="s">
        <v>7253</v>
      </c>
      <c r="T1403">
        <v>53</v>
      </c>
      <c r="U1403" t="s">
        <v>37</v>
      </c>
      <c r="V1403" t="s">
        <v>3571</v>
      </c>
      <c r="W1403" t="s">
        <v>39</v>
      </c>
      <c r="X1403">
        <v>36000000</v>
      </c>
      <c r="Y1403">
        <v>2011</v>
      </c>
      <c r="Z1403">
        <v>794</v>
      </c>
      <c r="AA1403">
        <v>5.9</v>
      </c>
      <c r="AB1403">
        <v>2.35</v>
      </c>
      <c r="AC1403">
        <v>2000</v>
      </c>
    </row>
    <row r="1404" spans="1:29">
      <c r="A1404" t="s">
        <v>28</v>
      </c>
      <c r="C1404" t="s">
        <v>1058</v>
      </c>
      <c r="D1404">
        <v>68</v>
      </c>
      <c r="E1404">
        <v>121</v>
      </c>
      <c r="F1404">
        <v>503</v>
      </c>
      <c r="G1404">
        <v>94</v>
      </c>
      <c r="H1404" t="s">
        <v>2772</v>
      </c>
      <c r="I1404">
        <v>808</v>
      </c>
      <c r="J1404">
        <v>144731527</v>
      </c>
      <c r="K1404" t="s">
        <v>334</v>
      </c>
      <c r="L1404" t="s">
        <v>1059</v>
      </c>
      <c r="M1404" t="s">
        <v>7254</v>
      </c>
      <c r="N1404">
        <v>128010</v>
      </c>
      <c r="O1404">
        <v>1446</v>
      </c>
      <c r="P1404" t="s">
        <v>3680</v>
      </c>
      <c r="Q1404">
        <v>2</v>
      </c>
      <c r="R1404" t="s">
        <v>7255</v>
      </c>
      <c r="S1404" t="s">
        <v>7256</v>
      </c>
      <c r="T1404">
        <v>136</v>
      </c>
      <c r="U1404" t="s">
        <v>37</v>
      </c>
      <c r="V1404" t="s">
        <v>38</v>
      </c>
      <c r="W1404" t="s">
        <v>585</v>
      </c>
      <c r="X1404">
        <v>35000000</v>
      </c>
      <c r="Y1404">
        <v>1992</v>
      </c>
      <c r="Z1404">
        <v>277</v>
      </c>
      <c r="AA1404">
        <v>6.7</v>
      </c>
      <c r="AB1404">
        <v>2.35</v>
      </c>
      <c r="AC1404">
        <v>0</v>
      </c>
    </row>
    <row r="1405" spans="1:29">
      <c r="A1405" t="s">
        <v>28</v>
      </c>
      <c r="C1405" t="s">
        <v>2054</v>
      </c>
      <c r="D1405">
        <v>261</v>
      </c>
      <c r="E1405">
        <v>129</v>
      </c>
      <c r="F1405">
        <v>102</v>
      </c>
      <c r="G1405">
        <v>624</v>
      </c>
      <c r="H1405" t="s">
        <v>7257</v>
      </c>
      <c r="I1405">
        <v>768</v>
      </c>
      <c r="J1405">
        <v>255950375</v>
      </c>
      <c r="K1405" t="s">
        <v>1634</v>
      </c>
      <c r="L1405" t="s">
        <v>7258</v>
      </c>
      <c r="M1405" t="s">
        <v>7259</v>
      </c>
      <c r="N1405">
        <v>223127</v>
      </c>
      <c r="O1405">
        <v>3389</v>
      </c>
      <c r="P1405" t="s">
        <v>2207</v>
      </c>
      <c r="Q1405">
        <v>0</v>
      </c>
      <c r="R1405" t="s">
        <v>7260</v>
      </c>
      <c r="S1405" t="s">
        <v>7261</v>
      </c>
      <c r="T1405">
        <v>420</v>
      </c>
      <c r="U1405" t="s">
        <v>37</v>
      </c>
      <c r="V1405" t="s">
        <v>38</v>
      </c>
      <c r="W1405" t="s">
        <v>39</v>
      </c>
      <c r="X1405">
        <v>29000000</v>
      </c>
      <c r="Y1405">
        <v>2009</v>
      </c>
      <c r="Z1405">
        <v>734</v>
      </c>
      <c r="AA1405">
        <v>7.7</v>
      </c>
      <c r="AB1405">
        <v>1.85</v>
      </c>
      <c r="AC1405">
        <v>38000</v>
      </c>
    </row>
    <row r="1406" spans="1:29">
      <c r="A1406" t="s">
        <v>28</v>
      </c>
      <c r="D1406">
        <v>5</v>
      </c>
      <c r="E1406">
        <v>43</v>
      </c>
      <c r="G1406">
        <v>452</v>
      </c>
      <c r="H1406" t="s">
        <v>7262</v>
      </c>
      <c r="I1406">
        <v>778</v>
      </c>
      <c r="K1406" t="s">
        <v>1752</v>
      </c>
      <c r="L1406" t="s">
        <v>7263</v>
      </c>
      <c r="M1406" t="s">
        <v>7264</v>
      </c>
      <c r="N1406">
        <v>2185</v>
      </c>
      <c r="O1406">
        <v>2255</v>
      </c>
      <c r="P1406" t="s">
        <v>1777</v>
      </c>
      <c r="Q1406">
        <v>2</v>
      </c>
      <c r="S1406" t="s">
        <v>7265</v>
      </c>
      <c r="T1406">
        <v>30</v>
      </c>
      <c r="U1406" t="s">
        <v>37</v>
      </c>
      <c r="V1406" t="s">
        <v>38</v>
      </c>
      <c r="W1406" t="s">
        <v>1126</v>
      </c>
      <c r="Z1406">
        <v>618</v>
      </c>
      <c r="AA1406">
        <v>5.8</v>
      </c>
      <c r="AB1406">
        <v>16</v>
      </c>
      <c r="AC1406">
        <v>0</v>
      </c>
    </row>
    <row r="1407" spans="1:29">
      <c r="A1407" t="s">
        <v>28</v>
      </c>
      <c r="C1407" t="s">
        <v>4903</v>
      </c>
      <c r="D1407">
        <v>122</v>
      </c>
      <c r="E1407">
        <v>88</v>
      </c>
      <c r="F1407">
        <v>0</v>
      </c>
      <c r="G1407">
        <v>640</v>
      </c>
      <c r="H1407" t="s">
        <v>3298</v>
      </c>
      <c r="I1407">
        <v>2000</v>
      </c>
      <c r="J1407">
        <v>112692062</v>
      </c>
      <c r="K1407" t="s">
        <v>3036</v>
      </c>
      <c r="L1407" t="s">
        <v>5902</v>
      </c>
      <c r="M1407" t="s">
        <v>7266</v>
      </c>
      <c r="N1407">
        <v>84325</v>
      </c>
      <c r="O1407">
        <v>4499</v>
      </c>
      <c r="P1407" t="s">
        <v>74</v>
      </c>
      <c r="Q1407">
        <v>0</v>
      </c>
      <c r="R1407" t="s">
        <v>7267</v>
      </c>
      <c r="S1407" t="s">
        <v>7268</v>
      </c>
      <c r="T1407">
        <v>205</v>
      </c>
      <c r="U1407" t="s">
        <v>37</v>
      </c>
      <c r="V1407" t="s">
        <v>38</v>
      </c>
      <c r="W1407" t="s">
        <v>95</v>
      </c>
      <c r="X1407">
        <v>35000000</v>
      </c>
      <c r="Y1407">
        <v>2001</v>
      </c>
      <c r="Z1407">
        <v>843</v>
      </c>
      <c r="AA1407">
        <v>5.4</v>
      </c>
      <c r="AB1407">
        <v>1.85</v>
      </c>
      <c r="AC1407">
        <v>0</v>
      </c>
    </row>
    <row r="1408" spans="1:29">
      <c r="A1408" t="s">
        <v>28</v>
      </c>
      <c r="C1408" t="s">
        <v>2599</v>
      </c>
      <c r="D1408">
        <v>340</v>
      </c>
      <c r="E1408">
        <v>106</v>
      </c>
      <c r="F1408">
        <v>91</v>
      </c>
      <c r="G1408">
        <v>64</v>
      </c>
      <c r="H1408" t="s">
        <v>6453</v>
      </c>
      <c r="I1408">
        <v>18000</v>
      </c>
      <c r="J1408">
        <v>117528646</v>
      </c>
      <c r="K1408" t="s">
        <v>1009</v>
      </c>
      <c r="L1408" t="s">
        <v>120</v>
      </c>
      <c r="M1408" t="s">
        <v>7269</v>
      </c>
      <c r="N1408">
        <v>353442</v>
      </c>
      <c r="O1408">
        <v>18669</v>
      </c>
      <c r="P1408" t="s">
        <v>7270</v>
      </c>
      <c r="Q1408">
        <v>5</v>
      </c>
      <c r="R1408" t="s">
        <v>7271</v>
      </c>
      <c r="S1408" t="s">
        <v>7272</v>
      </c>
      <c r="T1408">
        <v>387</v>
      </c>
      <c r="U1408" t="s">
        <v>37</v>
      </c>
      <c r="V1408" t="s">
        <v>38</v>
      </c>
      <c r="W1408" t="s">
        <v>585</v>
      </c>
      <c r="X1408">
        <v>35000000</v>
      </c>
      <c r="Y1408">
        <v>2011</v>
      </c>
      <c r="Z1408">
        <v>464</v>
      </c>
      <c r="AA1408">
        <v>6.9</v>
      </c>
      <c r="AB1408">
        <v>2.35</v>
      </c>
      <c r="AC1408">
        <v>31000</v>
      </c>
    </row>
    <row r="1409" spans="1:29">
      <c r="A1409" t="s">
        <v>28</v>
      </c>
      <c r="C1409" t="s">
        <v>7113</v>
      </c>
      <c r="D1409">
        <v>493</v>
      </c>
      <c r="E1409">
        <v>110</v>
      </c>
      <c r="F1409">
        <v>1000</v>
      </c>
      <c r="G1409">
        <v>538</v>
      </c>
      <c r="H1409" t="s">
        <v>301</v>
      </c>
      <c r="I1409">
        <v>13000</v>
      </c>
      <c r="J1409">
        <v>171031347</v>
      </c>
      <c r="K1409" t="s">
        <v>6038</v>
      </c>
      <c r="L1409" t="s">
        <v>1157</v>
      </c>
      <c r="M1409" t="s">
        <v>7273</v>
      </c>
      <c r="N1409">
        <v>240962</v>
      </c>
      <c r="O1409">
        <v>25964</v>
      </c>
      <c r="P1409" t="s">
        <v>7274</v>
      </c>
      <c r="Q1409">
        <v>0</v>
      </c>
      <c r="R1409" t="s">
        <v>7275</v>
      </c>
      <c r="S1409" t="s">
        <v>7276</v>
      </c>
      <c r="T1409">
        <v>724</v>
      </c>
      <c r="U1409" t="s">
        <v>37</v>
      </c>
      <c r="V1409" t="s">
        <v>38</v>
      </c>
      <c r="W1409" t="s">
        <v>39</v>
      </c>
      <c r="X1409">
        <v>38000000</v>
      </c>
      <c r="Y1409">
        <v>2010</v>
      </c>
      <c r="Z1409">
        <v>12000</v>
      </c>
      <c r="AA1409">
        <v>7.7</v>
      </c>
      <c r="AB1409">
        <v>2.35</v>
      </c>
      <c r="AC1409">
        <v>36000</v>
      </c>
    </row>
    <row r="1410" spans="1:29">
      <c r="A1410" t="s">
        <v>28</v>
      </c>
      <c r="C1410" t="s">
        <v>3930</v>
      </c>
      <c r="D1410">
        <v>208</v>
      </c>
      <c r="E1410">
        <v>109</v>
      </c>
      <c r="F1410">
        <v>64</v>
      </c>
      <c r="G1410">
        <v>505</v>
      </c>
      <c r="H1410" t="s">
        <v>257</v>
      </c>
      <c r="I1410">
        <v>11000</v>
      </c>
      <c r="J1410">
        <v>124732962</v>
      </c>
      <c r="K1410" t="s">
        <v>1415</v>
      </c>
      <c r="L1410" t="s">
        <v>2377</v>
      </c>
      <c r="M1410" t="s">
        <v>7277</v>
      </c>
      <c r="N1410">
        <v>286178</v>
      </c>
      <c r="O1410">
        <v>23923</v>
      </c>
      <c r="P1410" t="s">
        <v>7278</v>
      </c>
      <c r="Q1410">
        <v>0</v>
      </c>
      <c r="R1410" t="s">
        <v>7279</v>
      </c>
      <c r="S1410" t="s">
        <v>7280</v>
      </c>
      <c r="T1410">
        <v>631</v>
      </c>
      <c r="U1410" t="s">
        <v>37</v>
      </c>
      <c r="V1410" t="s">
        <v>38</v>
      </c>
      <c r="W1410" t="s">
        <v>39</v>
      </c>
      <c r="X1410">
        <v>35000000</v>
      </c>
      <c r="Y1410">
        <v>2006</v>
      </c>
      <c r="Z1410">
        <v>11000</v>
      </c>
      <c r="AA1410">
        <v>6.8</v>
      </c>
      <c r="AB1410">
        <v>2.35</v>
      </c>
      <c r="AC1410">
        <v>0</v>
      </c>
    </row>
    <row r="1411" spans="1:29">
      <c r="A1411" t="s">
        <v>28</v>
      </c>
      <c r="C1411" t="s">
        <v>7281</v>
      </c>
      <c r="D1411">
        <v>134</v>
      </c>
      <c r="E1411">
        <v>143</v>
      </c>
      <c r="F1411">
        <v>338</v>
      </c>
      <c r="G1411">
        <v>643</v>
      </c>
      <c r="H1411" t="s">
        <v>7282</v>
      </c>
      <c r="I1411">
        <v>12000</v>
      </c>
      <c r="J1411">
        <v>82300000</v>
      </c>
      <c r="K1411" t="s">
        <v>1380</v>
      </c>
      <c r="L1411" t="s">
        <v>1028</v>
      </c>
      <c r="M1411" t="s">
        <v>7283</v>
      </c>
      <c r="N1411">
        <v>63330</v>
      </c>
      <c r="O1411">
        <v>16007</v>
      </c>
      <c r="P1411" t="s">
        <v>7284</v>
      </c>
      <c r="Q1411">
        <v>2</v>
      </c>
      <c r="R1411" t="s">
        <v>7285</v>
      </c>
      <c r="S1411" t="s">
        <v>7286</v>
      </c>
      <c r="T1411">
        <v>405</v>
      </c>
      <c r="U1411" t="s">
        <v>37</v>
      </c>
      <c r="V1411" t="s">
        <v>38</v>
      </c>
      <c r="W1411" t="s">
        <v>95</v>
      </c>
      <c r="X1411">
        <v>35000000</v>
      </c>
      <c r="Y1411">
        <v>1979</v>
      </c>
      <c r="Z1411">
        <v>664</v>
      </c>
      <c r="AA1411">
        <v>6.4</v>
      </c>
      <c r="AB1411">
        <v>2.35</v>
      </c>
      <c r="AC1411">
        <v>0</v>
      </c>
    </row>
    <row r="1412" spans="1:29">
      <c r="A1412" t="s">
        <v>28</v>
      </c>
      <c r="C1412" t="s">
        <v>2599</v>
      </c>
      <c r="D1412">
        <v>275</v>
      </c>
      <c r="E1412">
        <v>120</v>
      </c>
      <c r="F1412">
        <v>91</v>
      </c>
      <c r="G1412">
        <v>680</v>
      </c>
      <c r="H1412" t="s">
        <v>2965</v>
      </c>
      <c r="I1412">
        <v>4000</v>
      </c>
      <c r="J1412">
        <v>134455175</v>
      </c>
      <c r="K1412" t="s">
        <v>1009</v>
      </c>
      <c r="L1412" t="s">
        <v>250</v>
      </c>
      <c r="M1412" t="s">
        <v>7287</v>
      </c>
      <c r="N1412">
        <v>97664</v>
      </c>
      <c r="O1412">
        <v>5826</v>
      </c>
      <c r="P1412" t="s">
        <v>1167</v>
      </c>
      <c r="Q1412">
        <v>2</v>
      </c>
      <c r="R1412" t="s">
        <v>7288</v>
      </c>
      <c r="S1412" t="s">
        <v>7289</v>
      </c>
      <c r="T1412">
        <v>232</v>
      </c>
      <c r="U1412" t="s">
        <v>37</v>
      </c>
      <c r="V1412" t="s">
        <v>38</v>
      </c>
      <c r="W1412" t="s">
        <v>585</v>
      </c>
      <c r="X1412">
        <v>35000000</v>
      </c>
      <c r="Y1412">
        <v>2013</v>
      </c>
      <c r="Z1412">
        <v>904</v>
      </c>
      <c r="AA1412">
        <v>5.7</v>
      </c>
      <c r="AB1412">
        <v>2.35</v>
      </c>
      <c r="AC1412">
        <v>17000</v>
      </c>
    </row>
    <row r="1413" spans="1:29">
      <c r="A1413" t="s">
        <v>28</v>
      </c>
      <c r="C1413" t="s">
        <v>487</v>
      </c>
      <c r="D1413">
        <v>120</v>
      </c>
      <c r="E1413">
        <v>128</v>
      </c>
      <c r="F1413">
        <v>17000</v>
      </c>
      <c r="G1413">
        <v>387</v>
      </c>
      <c r="H1413" t="s">
        <v>7290</v>
      </c>
      <c r="I1413">
        <v>22000</v>
      </c>
      <c r="J1413">
        <v>79100000</v>
      </c>
      <c r="K1413" t="s">
        <v>1528</v>
      </c>
      <c r="L1413" t="s">
        <v>1746</v>
      </c>
      <c r="M1413" t="s">
        <v>7291</v>
      </c>
      <c r="N1413">
        <v>127503</v>
      </c>
      <c r="O1413">
        <v>24006</v>
      </c>
      <c r="P1413" t="s">
        <v>1519</v>
      </c>
      <c r="Q1413">
        <v>0</v>
      </c>
      <c r="R1413" t="s">
        <v>7292</v>
      </c>
      <c r="S1413" t="s">
        <v>7293</v>
      </c>
      <c r="T1413">
        <v>261</v>
      </c>
      <c r="U1413" t="s">
        <v>37</v>
      </c>
      <c r="V1413" t="s">
        <v>38</v>
      </c>
      <c r="W1413" t="s">
        <v>585</v>
      </c>
      <c r="X1413">
        <v>35000000</v>
      </c>
      <c r="Y1413">
        <v>1991</v>
      </c>
      <c r="Z1413">
        <v>1000</v>
      </c>
      <c r="AA1413">
        <v>7.3</v>
      </c>
      <c r="AB1413">
        <v>2.35</v>
      </c>
      <c r="AC1413">
        <v>0</v>
      </c>
    </row>
    <row r="1414" spans="1:29">
      <c r="A1414" t="s">
        <v>28</v>
      </c>
      <c r="C1414" t="s">
        <v>3102</v>
      </c>
      <c r="D1414">
        <v>144</v>
      </c>
      <c r="E1414">
        <v>123</v>
      </c>
      <c r="F1414">
        <v>126</v>
      </c>
      <c r="G1414">
        <v>1000</v>
      </c>
      <c r="H1414" t="s">
        <v>1848</v>
      </c>
      <c r="I1414">
        <v>18000</v>
      </c>
      <c r="J1414">
        <v>81159365</v>
      </c>
      <c r="K1414" t="s">
        <v>2125</v>
      </c>
      <c r="L1414" t="s">
        <v>120</v>
      </c>
      <c r="M1414" t="s">
        <v>7294</v>
      </c>
      <c r="N1414">
        <v>191470</v>
      </c>
      <c r="O1414">
        <v>25661</v>
      </c>
      <c r="P1414" t="s">
        <v>830</v>
      </c>
      <c r="Q1414">
        <v>2</v>
      </c>
      <c r="R1414" t="s">
        <v>7295</v>
      </c>
      <c r="S1414" t="s">
        <v>7296</v>
      </c>
      <c r="T1414">
        <v>278</v>
      </c>
      <c r="U1414" t="s">
        <v>37</v>
      </c>
      <c r="V1414" t="s">
        <v>38</v>
      </c>
      <c r="W1414" t="s">
        <v>39</v>
      </c>
      <c r="X1414">
        <v>35000000</v>
      </c>
      <c r="Y1414">
        <v>2008</v>
      </c>
      <c r="Z1414">
        <v>5000</v>
      </c>
      <c r="AA1414">
        <v>6.8</v>
      </c>
      <c r="AB1414">
        <v>2.35</v>
      </c>
      <c r="AC1414">
        <v>0</v>
      </c>
    </row>
    <row r="1415" spans="1:29">
      <c r="A1415" t="s">
        <v>28</v>
      </c>
      <c r="C1415" t="s">
        <v>3218</v>
      </c>
      <c r="D1415">
        <v>332</v>
      </c>
      <c r="E1415">
        <v>129</v>
      </c>
      <c r="F1415">
        <v>0</v>
      </c>
      <c r="G1415">
        <v>213</v>
      </c>
      <c r="H1415" t="s">
        <v>6177</v>
      </c>
      <c r="I1415">
        <v>492</v>
      </c>
      <c r="J1415">
        <v>110008260</v>
      </c>
      <c r="K1415" t="s">
        <v>1681</v>
      </c>
      <c r="L1415" t="s">
        <v>7297</v>
      </c>
      <c r="M1415" t="s">
        <v>7298</v>
      </c>
      <c r="N1415">
        <v>94241</v>
      </c>
      <c r="O1415">
        <v>1450</v>
      </c>
      <c r="P1415" t="s">
        <v>7299</v>
      </c>
      <c r="Q1415">
        <v>1</v>
      </c>
      <c r="R1415" t="s">
        <v>7300</v>
      </c>
      <c r="S1415" t="s">
        <v>7301</v>
      </c>
      <c r="T1415">
        <v>309</v>
      </c>
      <c r="U1415" t="s">
        <v>37</v>
      </c>
      <c r="V1415" t="s">
        <v>677</v>
      </c>
      <c r="W1415" t="s">
        <v>585</v>
      </c>
      <c r="X1415">
        <v>35000000</v>
      </c>
      <c r="Y1415">
        <v>2015</v>
      </c>
      <c r="Z1415">
        <v>392</v>
      </c>
      <c r="AA1415">
        <v>6.3</v>
      </c>
      <c r="AB1415">
        <v>2.35</v>
      </c>
      <c r="AC1415">
        <v>25000</v>
      </c>
    </row>
    <row r="1416" spans="1:29">
      <c r="A1416" t="s">
        <v>28</v>
      </c>
      <c r="C1416" t="s">
        <v>7302</v>
      </c>
      <c r="D1416">
        <v>104</v>
      </c>
      <c r="E1416">
        <v>105</v>
      </c>
      <c r="F1416">
        <v>8</v>
      </c>
      <c r="G1416">
        <v>278</v>
      </c>
      <c r="H1416" t="s">
        <v>7303</v>
      </c>
      <c r="I1416">
        <v>1000</v>
      </c>
      <c r="J1416">
        <v>67962333</v>
      </c>
      <c r="K1416" t="s">
        <v>1681</v>
      </c>
      <c r="L1416" t="s">
        <v>804</v>
      </c>
      <c r="M1416" t="s">
        <v>7304</v>
      </c>
      <c r="N1416">
        <v>33887</v>
      </c>
      <c r="O1416">
        <v>2689</v>
      </c>
      <c r="P1416" t="s">
        <v>7305</v>
      </c>
      <c r="Q1416">
        <v>2</v>
      </c>
      <c r="R1416" t="s">
        <v>7306</v>
      </c>
      <c r="S1416" t="s">
        <v>7307</v>
      </c>
      <c r="T1416">
        <v>160</v>
      </c>
      <c r="U1416" t="s">
        <v>37</v>
      </c>
      <c r="V1416" t="s">
        <v>38</v>
      </c>
      <c r="W1416" t="s">
        <v>39</v>
      </c>
      <c r="X1416">
        <v>35000000</v>
      </c>
      <c r="Y1416">
        <v>2005</v>
      </c>
      <c r="Z1416">
        <v>358</v>
      </c>
      <c r="AA1416">
        <v>5.9</v>
      </c>
      <c r="AB1416">
        <v>1.85</v>
      </c>
      <c r="AC1416">
        <v>919</v>
      </c>
    </row>
    <row r="1417" spans="1:29">
      <c r="A1417" t="s">
        <v>28</v>
      </c>
      <c r="C1417" t="s">
        <v>2647</v>
      </c>
      <c r="D1417">
        <v>116</v>
      </c>
      <c r="E1417">
        <v>162</v>
      </c>
      <c r="F1417">
        <v>333</v>
      </c>
      <c r="G1417">
        <v>362</v>
      </c>
      <c r="H1417" t="s">
        <v>203</v>
      </c>
      <c r="I1417">
        <v>14000</v>
      </c>
      <c r="J1417">
        <v>78651430</v>
      </c>
      <c r="K1417" t="s">
        <v>5605</v>
      </c>
      <c r="L1417" t="s">
        <v>436</v>
      </c>
      <c r="M1417" t="s">
        <v>7308</v>
      </c>
      <c r="N1417">
        <v>142067</v>
      </c>
      <c r="O1417">
        <v>15912</v>
      </c>
      <c r="P1417" t="s">
        <v>1275</v>
      </c>
      <c r="Q1417">
        <v>0</v>
      </c>
      <c r="R1417" t="s">
        <v>7309</v>
      </c>
      <c r="S1417" t="s">
        <v>7310</v>
      </c>
      <c r="T1417">
        <v>457</v>
      </c>
      <c r="U1417" t="s">
        <v>37</v>
      </c>
      <c r="V1417" t="s">
        <v>38</v>
      </c>
      <c r="W1417" t="s">
        <v>585</v>
      </c>
      <c r="X1417">
        <v>27000000</v>
      </c>
      <c r="Y1417">
        <v>1996</v>
      </c>
      <c r="Z1417">
        <v>1000</v>
      </c>
      <c r="AA1417">
        <v>7.4</v>
      </c>
      <c r="AB1417">
        <v>1.85</v>
      </c>
      <c r="AC1417">
        <v>0</v>
      </c>
    </row>
    <row r="1418" spans="1:29">
      <c r="A1418" t="s">
        <v>28</v>
      </c>
      <c r="C1418" t="s">
        <v>4914</v>
      </c>
      <c r="D1418">
        <v>177</v>
      </c>
      <c r="E1418">
        <v>138</v>
      </c>
      <c r="F1418">
        <v>161</v>
      </c>
      <c r="G1418">
        <v>210</v>
      </c>
      <c r="H1418" t="s">
        <v>7311</v>
      </c>
      <c r="I1418">
        <v>18000</v>
      </c>
      <c r="J1418">
        <v>64604977</v>
      </c>
      <c r="K1418" t="s">
        <v>2142</v>
      </c>
      <c r="L1418" t="s">
        <v>120</v>
      </c>
      <c r="M1418" t="s">
        <v>7312</v>
      </c>
      <c r="N1418">
        <v>414219</v>
      </c>
      <c r="O1418">
        <v>19129</v>
      </c>
      <c r="P1418" t="s">
        <v>3763</v>
      </c>
      <c r="Q1418">
        <v>2</v>
      </c>
      <c r="R1418" t="s">
        <v>7313</v>
      </c>
      <c r="S1418" t="s">
        <v>7314</v>
      </c>
      <c r="T1418">
        <v>625</v>
      </c>
      <c r="U1418" t="s">
        <v>37</v>
      </c>
      <c r="V1418" t="s">
        <v>38</v>
      </c>
      <c r="W1418" t="s">
        <v>585</v>
      </c>
      <c r="X1418">
        <v>35000000</v>
      </c>
      <c r="Y1418">
        <v>1997</v>
      </c>
      <c r="Z1418">
        <v>398</v>
      </c>
      <c r="AA1418">
        <v>8.3000000000000007</v>
      </c>
      <c r="AB1418">
        <v>2.35</v>
      </c>
      <c r="AC1418">
        <v>11000</v>
      </c>
    </row>
    <row r="1419" spans="1:29">
      <c r="A1419" t="s">
        <v>28</v>
      </c>
      <c r="C1419" t="s">
        <v>597</v>
      </c>
      <c r="D1419">
        <v>127</v>
      </c>
      <c r="E1419">
        <v>100</v>
      </c>
      <c r="F1419">
        <v>31</v>
      </c>
      <c r="G1419">
        <v>591</v>
      </c>
      <c r="H1419" t="s">
        <v>1639</v>
      </c>
      <c r="I1419">
        <v>947</v>
      </c>
      <c r="J1419">
        <v>63939454</v>
      </c>
      <c r="K1419" t="s">
        <v>7315</v>
      </c>
      <c r="L1419" t="s">
        <v>2297</v>
      </c>
      <c r="M1419" t="s">
        <v>7316</v>
      </c>
      <c r="N1419">
        <v>61321</v>
      </c>
      <c r="O1419">
        <v>2968</v>
      </c>
      <c r="P1419" t="s">
        <v>4729</v>
      </c>
      <c r="Q1419">
        <v>3</v>
      </c>
      <c r="R1419" t="s">
        <v>7317</v>
      </c>
      <c r="S1419" t="s">
        <v>7318</v>
      </c>
      <c r="T1419">
        <v>217</v>
      </c>
      <c r="U1419" t="s">
        <v>37</v>
      </c>
      <c r="V1419" t="s">
        <v>38</v>
      </c>
      <c r="W1419" t="s">
        <v>95</v>
      </c>
      <c r="X1419">
        <v>35000000</v>
      </c>
      <c r="Y1419">
        <v>2005</v>
      </c>
      <c r="Z1419">
        <v>742</v>
      </c>
      <c r="AA1419">
        <v>6.2</v>
      </c>
      <c r="AB1419">
        <v>2.35</v>
      </c>
      <c r="AC1419">
        <v>0</v>
      </c>
    </row>
    <row r="1420" spans="1:29">
      <c r="A1420" t="s">
        <v>28</v>
      </c>
      <c r="C1420" t="s">
        <v>1954</v>
      </c>
      <c r="D1420">
        <v>83</v>
      </c>
      <c r="E1420">
        <v>90</v>
      </c>
      <c r="F1420">
        <v>0</v>
      </c>
      <c r="G1420">
        <v>945</v>
      </c>
      <c r="H1420" t="s">
        <v>6071</v>
      </c>
      <c r="I1420">
        <v>19000</v>
      </c>
      <c r="J1420">
        <v>63826569</v>
      </c>
      <c r="K1420" t="s">
        <v>1671</v>
      </c>
      <c r="L1420" t="s">
        <v>3104</v>
      </c>
      <c r="M1420" t="s">
        <v>7319</v>
      </c>
      <c r="N1420">
        <v>32416</v>
      </c>
      <c r="O1420">
        <v>23504</v>
      </c>
      <c r="P1420" t="s">
        <v>7320</v>
      </c>
      <c r="Q1420">
        <v>0</v>
      </c>
      <c r="R1420" t="s">
        <v>7321</v>
      </c>
      <c r="S1420" t="s">
        <v>7322</v>
      </c>
      <c r="T1420">
        <v>138</v>
      </c>
      <c r="U1420" t="s">
        <v>37</v>
      </c>
      <c r="V1420" t="s">
        <v>38</v>
      </c>
      <c r="W1420" t="s">
        <v>39</v>
      </c>
      <c r="X1420">
        <v>35000000</v>
      </c>
      <c r="Y1420">
        <v>1997</v>
      </c>
      <c r="Z1420">
        <v>957</v>
      </c>
      <c r="AA1420">
        <v>6.3</v>
      </c>
      <c r="AB1420">
        <v>1.85</v>
      </c>
      <c r="AC1420">
        <v>0</v>
      </c>
    </row>
    <row r="1421" spans="1:29">
      <c r="A1421" t="s">
        <v>28</v>
      </c>
      <c r="C1421" t="s">
        <v>1489</v>
      </c>
      <c r="D1421">
        <v>97</v>
      </c>
      <c r="E1421">
        <v>108</v>
      </c>
      <c r="F1421">
        <v>79</v>
      </c>
      <c r="G1421">
        <v>25</v>
      </c>
      <c r="H1421" t="s">
        <v>7323</v>
      </c>
      <c r="I1421">
        <v>900</v>
      </c>
      <c r="J1421">
        <v>60054449</v>
      </c>
      <c r="K1421" t="s">
        <v>2208</v>
      </c>
      <c r="L1421" t="s">
        <v>7324</v>
      </c>
      <c r="M1421" t="s">
        <v>7325</v>
      </c>
      <c r="N1421">
        <v>61018</v>
      </c>
      <c r="O1421">
        <v>1715</v>
      </c>
      <c r="P1421" t="s">
        <v>7326</v>
      </c>
      <c r="Q1421">
        <v>0</v>
      </c>
      <c r="R1421" t="s">
        <v>7327</v>
      </c>
      <c r="S1421" t="s">
        <v>7328</v>
      </c>
      <c r="T1421">
        <v>140</v>
      </c>
      <c r="U1421" t="s">
        <v>37</v>
      </c>
      <c r="V1421" t="s">
        <v>38</v>
      </c>
      <c r="W1421" t="s">
        <v>585</v>
      </c>
      <c r="X1421">
        <v>35000000</v>
      </c>
      <c r="Y1421">
        <v>1995</v>
      </c>
      <c r="Z1421">
        <v>759</v>
      </c>
      <c r="AA1421">
        <v>5.8</v>
      </c>
      <c r="AB1421">
        <v>2.35</v>
      </c>
      <c r="AC1421">
        <v>0</v>
      </c>
    </row>
    <row r="1422" spans="1:29">
      <c r="A1422" t="s">
        <v>28</v>
      </c>
      <c r="C1422" t="s">
        <v>6308</v>
      </c>
      <c r="D1422">
        <v>256</v>
      </c>
      <c r="E1422">
        <v>101</v>
      </c>
      <c r="F1422">
        <v>0</v>
      </c>
      <c r="G1422">
        <v>574</v>
      </c>
      <c r="H1422" t="s">
        <v>7329</v>
      </c>
      <c r="I1422">
        <v>40000</v>
      </c>
      <c r="J1422">
        <v>26505000</v>
      </c>
      <c r="K1422" t="s">
        <v>6403</v>
      </c>
      <c r="L1422" t="s">
        <v>43</v>
      </c>
      <c r="M1422" t="s">
        <v>7330</v>
      </c>
      <c r="N1422">
        <v>149285</v>
      </c>
      <c r="O1422">
        <v>42918</v>
      </c>
      <c r="P1422" t="s">
        <v>7331</v>
      </c>
      <c r="Q1422">
        <v>1</v>
      </c>
      <c r="R1422" t="s">
        <v>7332</v>
      </c>
      <c r="S1422" t="s">
        <v>7333</v>
      </c>
      <c r="T1422">
        <v>668</v>
      </c>
      <c r="U1422" t="s">
        <v>37</v>
      </c>
      <c r="V1422" t="s">
        <v>38</v>
      </c>
      <c r="W1422" t="s">
        <v>7334</v>
      </c>
      <c r="X1422">
        <v>1800000</v>
      </c>
      <c r="Y1422">
        <v>1984</v>
      </c>
      <c r="Z1422">
        <v>852</v>
      </c>
      <c r="AA1422">
        <v>7.5</v>
      </c>
      <c r="AB1422">
        <v>1.85</v>
      </c>
      <c r="AC1422">
        <v>10000</v>
      </c>
    </row>
    <row r="1423" spans="1:29">
      <c r="A1423" t="s">
        <v>28</v>
      </c>
      <c r="C1423" t="s">
        <v>2448</v>
      </c>
      <c r="D1423">
        <v>225</v>
      </c>
      <c r="E1423">
        <v>109</v>
      </c>
      <c r="F1423">
        <v>763</v>
      </c>
      <c r="G1423">
        <v>311</v>
      </c>
      <c r="H1423" t="s">
        <v>922</v>
      </c>
      <c r="I1423">
        <v>812</v>
      </c>
      <c r="J1423">
        <v>61280963</v>
      </c>
      <c r="K1423" t="s">
        <v>4332</v>
      </c>
      <c r="L1423" t="s">
        <v>4639</v>
      </c>
      <c r="M1423" t="s">
        <v>7335</v>
      </c>
      <c r="N1423">
        <v>79877</v>
      </c>
      <c r="O1423">
        <v>2474</v>
      </c>
      <c r="P1423" t="s">
        <v>6754</v>
      </c>
      <c r="Q1423">
        <v>1</v>
      </c>
      <c r="R1423" t="s">
        <v>7336</v>
      </c>
      <c r="S1423" t="s">
        <v>7337</v>
      </c>
      <c r="T1423">
        <v>677</v>
      </c>
      <c r="U1423" t="s">
        <v>37</v>
      </c>
      <c r="V1423" t="s">
        <v>38</v>
      </c>
      <c r="W1423" t="s">
        <v>585</v>
      </c>
      <c r="X1423">
        <v>33000000</v>
      </c>
      <c r="Y1423">
        <v>2000</v>
      </c>
      <c r="Z1423">
        <v>551</v>
      </c>
      <c r="AA1423">
        <v>6.3</v>
      </c>
      <c r="AB1423">
        <v>2.35</v>
      </c>
      <c r="AC1423">
        <v>0</v>
      </c>
    </row>
    <row r="1424" spans="1:29">
      <c r="A1424" t="s">
        <v>28</v>
      </c>
      <c r="C1424" t="s">
        <v>3367</v>
      </c>
      <c r="D1424">
        <v>83</v>
      </c>
      <c r="E1424">
        <v>132</v>
      </c>
      <c r="F1424">
        <v>130</v>
      </c>
      <c r="G1424">
        <v>80</v>
      </c>
      <c r="H1424" t="s">
        <v>7338</v>
      </c>
      <c r="I1424">
        <v>29000</v>
      </c>
      <c r="J1424">
        <v>56876365</v>
      </c>
      <c r="K1424" t="s">
        <v>127</v>
      </c>
      <c r="L1424" t="s">
        <v>215</v>
      </c>
      <c r="M1424" t="s">
        <v>7339</v>
      </c>
      <c r="N1424">
        <v>125219</v>
      </c>
      <c r="O1424">
        <v>29265</v>
      </c>
      <c r="P1424" t="s">
        <v>7340</v>
      </c>
      <c r="Q1424">
        <v>1</v>
      </c>
      <c r="R1424" t="s">
        <v>7341</v>
      </c>
      <c r="S1424" t="s">
        <v>7342</v>
      </c>
      <c r="T1424">
        <v>244</v>
      </c>
      <c r="U1424" t="s">
        <v>37</v>
      </c>
      <c r="V1424" t="s">
        <v>38</v>
      </c>
      <c r="W1424" t="s">
        <v>39</v>
      </c>
      <c r="X1424">
        <v>35000000</v>
      </c>
      <c r="Y1424">
        <v>1998</v>
      </c>
      <c r="Z1424">
        <v>130</v>
      </c>
      <c r="AA1424">
        <v>6.4</v>
      </c>
      <c r="AB1424">
        <v>1.85</v>
      </c>
      <c r="AC1424">
        <v>0</v>
      </c>
    </row>
    <row r="1425" spans="1:29">
      <c r="A1425" t="s">
        <v>28</v>
      </c>
      <c r="C1425" t="s">
        <v>3367</v>
      </c>
      <c r="D1425">
        <v>160</v>
      </c>
      <c r="E1425">
        <v>123</v>
      </c>
      <c r="F1425">
        <v>130</v>
      </c>
      <c r="G1425">
        <v>426</v>
      </c>
      <c r="H1425" t="s">
        <v>7343</v>
      </c>
      <c r="I1425">
        <v>826</v>
      </c>
      <c r="J1425">
        <v>59699513</v>
      </c>
      <c r="K1425" t="s">
        <v>7344</v>
      </c>
      <c r="L1425" t="s">
        <v>1319</v>
      </c>
      <c r="M1425" t="s">
        <v>7345</v>
      </c>
      <c r="N1425">
        <v>20827</v>
      </c>
      <c r="O1425">
        <v>2259</v>
      </c>
      <c r="P1425" t="s">
        <v>5088</v>
      </c>
      <c r="Q1425">
        <v>0</v>
      </c>
      <c r="R1425" t="s">
        <v>7346</v>
      </c>
      <c r="S1425" t="s">
        <v>7347</v>
      </c>
      <c r="T1425">
        <v>136</v>
      </c>
      <c r="U1425" t="s">
        <v>37</v>
      </c>
      <c r="V1425" t="s">
        <v>38</v>
      </c>
      <c r="W1425" t="s">
        <v>95</v>
      </c>
      <c r="X1425">
        <v>35000000</v>
      </c>
      <c r="Y1425">
        <v>2010</v>
      </c>
      <c r="Z1425">
        <v>638</v>
      </c>
      <c r="AA1425">
        <v>7.2</v>
      </c>
      <c r="AB1425">
        <v>2.35</v>
      </c>
      <c r="AC1425">
        <v>0</v>
      </c>
    </row>
    <row r="1426" spans="1:29">
      <c r="A1426" t="s">
        <v>28</v>
      </c>
      <c r="C1426" t="s">
        <v>7348</v>
      </c>
      <c r="D1426">
        <v>191</v>
      </c>
      <c r="E1426">
        <v>87</v>
      </c>
      <c r="F1426">
        <v>14</v>
      </c>
      <c r="G1426">
        <v>691</v>
      </c>
      <c r="H1426" t="s">
        <v>2477</v>
      </c>
      <c r="I1426">
        <v>11000</v>
      </c>
      <c r="J1426">
        <v>54132596</v>
      </c>
      <c r="K1426" t="s">
        <v>870</v>
      </c>
      <c r="L1426" t="s">
        <v>222</v>
      </c>
      <c r="M1426" t="s">
        <v>7349</v>
      </c>
      <c r="N1426">
        <v>53786</v>
      </c>
      <c r="O1426">
        <v>16571</v>
      </c>
      <c r="P1426" t="s">
        <v>752</v>
      </c>
      <c r="Q1426">
        <v>0</v>
      </c>
      <c r="R1426" t="s">
        <v>7350</v>
      </c>
      <c r="S1426" t="s">
        <v>7351</v>
      </c>
      <c r="T1426">
        <v>211</v>
      </c>
      <c r="U1426" t="s">
        <v>37</v>
      </c>
      <c r="V1426" t="s">
        <v>3859</v>
      </c>
      <c r="W1426" t="s">
        <v>95</v>
      </c>
      <c r="X1426">
        <v>34000000</v>
      </c>
      <c r="Y1426">
        <v>2007</v>
      </c>
      <c r="Z1426">
        <v>4000</v>
      </c>
      <c r="AA1426">
        <v>6.3</v>
      </c>
      <c r="AB1426">
        <v>2.35</v>
      </c>
      <c r="AC1426">
        <v>0</v>
      </c>
    </row>
    <row r="1427" spans="1:29">
      <c r="A1427" t="s">
        <v>28</v>
      </c>
      <c r="C1427" t="s">
        <v>7352</v>
      </c>
      <c r="D1427">
        <v>74</v>
      </c>
      <c r="E1427">
        <v>109</v>
      </c>
      <c r="F1427">
        <v>19</v>
      </c>
      <c r="G1427">
        <v>568</v>
      </c>
      <c r="H1427" t="s">
        <v>6772</v>
      </c>
      <c r="I1427">
        <v>1000</v>
      </c>
      <c r="J1427">
        <v>52277485</v>
      </c>
      <c r="K1427" t="s">
        <v>1634</v>
      </c>
      <c r="L1427" t="s">
        <v>1232</v>
      </c>
      <c r="M1427" t="s">
        <v>7353</v>
      </c>
      <c r="N1427">
        <v>32370</v>
      </c>
      <c r="O1427">
        <v>4231</v>
      </c>
      <c r="P1427" t="s">
        <v>6477</v>
      </c>
      <c r="Q1427">
        <v>1</v>
      </c>
      <c r="R1427" t="s">
        <v>7354</v>
      </c>
      <c r="S1427" t="s">
        <v>7355</v>
      </c>
      <c r="T1427">
        <v>196</v>
      </c>
      <c r="U1427" t="s">
        <v>37</v>
      </c>
      <c r="V1427" t="s">
        <v>38</v>
      </c>
      <c r="W1427" t="s">
        <v>95</v>
      </c>
      <c r="X1427">
        <v>35000000</v>
      </c>
      <c r="Y1427">
        <v>2003</v>
      </c>
      <c r="Z1427">
        <v>762</v>
      </c>
      <c r="AA1427">
        <v>6.9</v>
      </c>
      <c r="AB1427">
        <v>1.85</v>
      </c>
      <c r="AC1427">
        <v>0</v>
      </c>
    </row>
    <row r="1428" spans="1:29">
      <c r="A1428" t="s">
        <v>28</v>
      </c>
      <c r="C1428" t="s">
        <v>3732</v>
      </c>
      <c r="D1428">
        <v>238</v>
      </c>
      <c r="E1428">
        <v>109</v>
      </c>
      <c r="F1428">
        <v>87</v>
      </c>
      <c r="G1428">
        <v>923</v>
      </c>
      <c r="H1428" t="s">
        <v>723</v>
      </c>
      <c r="I1428">
        <v>15000</v>
      </c>
      <c r="J1428">
        <v>55802754</v>
      </c>
      <c r="K1428" t="s">
        <v>1681</v>
      </c>
      <c r="L1428" t="s">
        <v>290</v>
      </c>
      <c r="M1428" t="s">
        <v>7356</v>
      </c>
      <c r="N1428">
        <v>270228</v>
      </c>
      <c r="O1428">
        <v>20956</v>
      </c>
      <c r="P1428" t="s">
        <v>6098</v>
      </c>
      <c r="Q1428">
        <v>2</v>
      </c>
      <c r="R1428" t="s">
        <v>7357</v>
      </c>
      <c r="S1428" t="s">
        <v>7358</v>
      </c>
      <c r="T1428">
        <v>194</v>
      </c>
      <c r="U1428" t="s">
        <v>37</v>
      </c>
      <c r="V1428" t="s">
        <v>38</v>
      </c>
      <c r="W1428" t="s">
        <v>585</v>
      </c>
      <c r="X1428">
        <v>35000000</v>
      </c>
      <c r="Y1428">
        <v>2011</v>
      </c>
      <c r="Z1428">
        <v>3000</v>
      </c>
      <c r="AA1428">
        <v>6.6</v>
      </c>
      <c r="AB1428">
        <v>2.35</v>
      </c>
      <c r="AC1428">
        <v>41000</v>
      </c>
    </row>
    <row r="1429" spans="1:29">
      <c r="A1429" t="s">
        <v>28</v>
      </c>
      <c r="C1429" t="s">
        <v>6417</v>
      </c>
      <c r="D1429">
        <v>177</v>
      </c>
      <c r="E1429">
        <v>92</v>
      </c>
      <c r="F1429">
        <v>89</v>
      </c>
      <c r="G1429">
        <v>190</v>
      </c>
      <c r="H1429" t="s">
        <v>511</v>
      </c>
      <c r="I1429">
        <v>17000</v>
      </c>
      <c r="J1429">
        <v>55291815</v>
      </c>
      <c r="K1429" t="s">
        <v>1671</v>
      </c>
      <c r="L1429" t="s">
        <v>489</v>
      </c>
      <c r="M1429" t="s">
        <v>7359</v>
      </c>
      <c r="N1429">
        <v>28041</v>
      </c>
      <c r="O1429">
        <v>17860</v>
      </c>
      <c r="P1429" t="s">
        <v>7360</v>
      </c>
      <c r="Q1429">
        <v>0</v>
      </c>
      <c r="R1429" t="s">
        <v>7361</v>
      </c>
      <c r="S1429" t="s">
        <v>7362</v>
      </c>
      <c r="T1429">
        <v>111</v>
      </c>
      <c r="U1429" t="s">
        <v>37</v>
      </c>
      <c r="V1429" t="s">
        <v>38</v>
      </c>
      <c r="W1429" t="s">
        <v>585</v>
      </c>
      <c r="X1429">
        <v>35000000</v>
      </c>
      <c r="Y1429">
        <v>2016</v>
      </c>
      <c r="Z1429">
        <v>329</v>
      </c>
      <c r="AA1429">
        <v>6</v>
      </c>
      <c r="AB1429">
        <v>2.35</v>
      </c>
      <c r="AC1429">
        <v>0</v>
      </c>
    </row>
    <row r="1430" spans="1:29">
      <c r="A1430" t="s">
        <v>28</v>
      </c>
      <c r="C1430" t="s">
        <v>2054</v>
      </c>
      <c r="D1430">
        <v>405</v>
      </c>
      <c r="E1430">
        <v>125</v>
      </c>
      <c r="F1430">
        <v>102</v>
      </c>
      <c r="G1430">
        <v>825</v>
      </c>
      <c r="H1430" t="s">
        <v>135</v>
      </c>
      <c r="I1430">
        <v>15000</v>
      </c>
      <c r="J1430">
        <v>83299761</v>
      </c>
      <c r="K1430" t="s">
        <v>7363</v>
      </c>
      <c r="L1430" t="s">
        <v>322</v>
      </c>
      <c r="M1430" t="s">
        <v>7364</v>
      </c>
      <c r="N1430">
        <v>117719</v>
      </c>
      <c r="O1430">
        <v>19809</v>
      </c>
      <c r="P1430" t="s">
        <v>296</v>
      </c>
      <c r="Q1430">
        <v>2</v>
      </c>
      <c r="R1430" t="s">
        <v>7365</v>
      </c>
      <c r="S1430" t="s">
        <v>7366</v>
      </c>
      <c r="T1430">
        <v>306</v>
      </c>
      <c r="U1430" t="s">
        <v>37</v>
      </c>
      <c r="V1430" t="s">
        <v>38</v>
      </c>
      <c r="W1430" t="s">
        <v>39</v>
      </c>
      <c r="X1430">
        <v>35000000</v>
      </c>
      <c r="Y1430">
        <v>2013</v>
      </c>
      <c r="Z1430">
        <v>2000</v>
      </c>
      <c r="AA1430">
        <v>7.5</v>
      </c>
      <c r="AB1430">
        <v>2.35</v>
      </c>
      <c r="AC1430">
        <v>39000</v>
      </c>
    </row>
    <row r="1431" spans="1:29">
      <c r="A1431" t="s">
        <v>28</v>
      </c>
      <c r="C1431" t="s">
        <v>5076</v>
      </c>
      <c r="D1431">
        <v>61</v>
      </c>
      <c r="E1431">
        <v>202</v>
      </c>
      <c r="F1431">
        <v>0</v>
      </c>
      <c r="G1431">
        <v>318</v>
      </c>
      <c r="H1431" t="s">
        <v>470</v>
      </c>
      <c r="I1431">
        <v>18000</v>
      </c>
      <c r="J1431">
        <v>48169908</v>
      </c>
      <c r="K1431" t="s">
        <v>6113</v>
      </c>
      <c r="L1431" t="s">
        <v>1727</v>
      </c>
      <c r="M1431" t="s">
        <v>7367</v>
      </c>
      <c r="N1431">
        <v>63923</v>
      </c>
      <c r="O1431">
        <v>20143</v>
      </c>
      <c r="P1431" t="s">
        <v>7368</v>
      </c>
      <c r="Q1431">
        <v>0</v>
      </c>
      <c r="R1431" t="s">
        <v>7369</v>
      </c>
      <c r="S1431" t="s">
        <v>7370</v>
      </c>
      <c r="T1431">
        <v>156</v>
      </c>
      <c r="U1431" t="s">
        <v>37</v>
      </c>
      <c r="V1431" t="s">
        <v>38</v>
      </c>
      <c r="W1431" t="s">
        <v>39</v>
      </c>
      <c r="X1431">
        <v>33000000</v>
      </c>
      <c r="Y1431">
        <v>1992</v>
      </c>
      <c r="Z1431">
        <v>848</v>
      </c>
      <c r="AA1431">
        <v>7.7</v>
      </c>
      <c r="AB1431">
        <v>1.85</v>
      </c>
      <c r="AC1431">
        <v>0</v>
      </c>
    </row>
    <row r="1432" spans="1:29">
      <c r="A1432" t="s">
        <v>28</v>
      </c>
      <c r="C1432" t="s">
        <v>3218</v>
      </c>
      <c r="D1432">
        <v>285</v>
      </c>
      <c r="E1432">
        <v>134</v>
      </c>
      <c r="F1432">
        <v>0</v>
      </c>
      <c r="G1432">
        <v>120</v>
      </c>
      <c r="H1432" t="s">
        <v>3220</v>
      </c>
      <c r="I1432">
        <v>529</v>
      </c>
      <c r="J1432">
        <v>67523385</v>
      </c>
      <c r="K1432" t="s">
        <v>1671</v>
      </c>
      <c r="L1432" t="s">
        <v>7371</v>
      </c>
      <c r="M1432" t="s">
        <v>7372</v>
      </c>
      <c r="N1432">
        <v>104005</v>
      </c>
      <c r="O1432">
        <v>1050</v>
      </c>
      <c r="P1432" t="s">
        <v>7373</v>
      </c>
      <c r="Q1432">
        <v>2</v>
      </c>
      <c r="R1432" t="s">
        <v>7374</v>
      </c>
      <c r="S1432" t="s">
        <v>7375</v>
      </c>
      <c r="T1432">
        <v>248</v>
      </c>
      <c r="U1432" t="s">
        <v>37</v>
      </c>
      <c r="V1432" t="s">
        <v>38</v>
      </c>
      <c r="W1432" t="s">
        <v>585</v>
      </c>
      <c r="X1432">
        <v>35000000</v>
      </c>
      <c r="Y1432">
        <v>2012</v>
      </c>
      <c r="Z1432">
        <v>130</v>
      </c>
      <c r="AA1432">
        <v>6.2</v>
      </c>
      <c r="AB1432">
        <v>2.35</v>
      </c>
      <c r="AC1432">
        <v>18000</v>
      </c>
    </row>
    <row r="1433" spans="1:29">
      <c r="A1433" t="s">
        <v>28</v>
      </c>
      <c r="C1433" t="s">
        <v>2166</v>
      </c>
      <c r="D1433">
        <v>124</v>
      </c>
      <c r="E1433">
        <v>88</v>
      </c>
      <c r="F1433">
        <v>12</v>
      </c>
      <c r="G1433">
        <v>931</v>
      </c>
      <c r="H1433" t="s">
        <v>804</v>
      </c>
      <c r="I1433">
        <v>49000</v>
      </c>
      <c r="J1433">
        <v>49474048</v>
      </c>
      <c r="K1433" t="s">
        <v>3057</v>
      </c>
      <c r="L1433" t="s">
        <v>811</v>
      </c>
      <c r="M1433" t="s">
        <v>7376</v>
      </c>
      <c r="N1433">
        <v>31191</v>
      </c>
      <c r="O1433">
        <v>53370</v>
      </c>
      <c r="P1433" t="s">
        <v>4928</v>
      </c>
      <c r="Q1433">
        <v>2</v>
      </c>
      <c r="R1433" t="s">
        <v>7377</v>
      </c>
      <c r="S1433" t="s">
        <v>7378</v>
      </c>
      <c r="T1433">
        <v>120</v>
      </c>
      <c r="U1433" t="s">
        <v>37</v>
      </c>
      <c r="V1433" t="s">
        <v>38</v>
      </c>
      <c r="W1433" t="s">
        <v>95</v>
      </c>
      <c r="X1433">
        <v>35000000</v>
      </c>
      <c r="Y1433">
        <v>2009</v>
      </c>
      <c r="Z1433">
        <v>1000</v>
      </c>
      <c r="AA1433">
        <v>5.4</v>
      </c>
      <c r="AB1433">
        <v>1.85</v>
      </c>
      <c r="AC1433">
        <v>0</v>
      </c>
    </row>
    <row r="1434" spans="1:29">
      <c r="A1434" t="s">
        <v>28</v>
      </c>
      <c r="C1434" t="s">
        <v>7379</v>
      </c>
      <c r="D1434">
        <v>164</v>
      </c>
      <c r="E1434">
        <v>92</v>
      </c>
      <c r="F1434">
        <v>148</v>
      </c>
      <c r="G1434">
        <v>227</v>
      </c>
      <c r="H1434" t="s">
        <v>3811</v>
      </c>
      <c r="I1434">
        <v>978</v>
      </c>
      <c r="J1434">
        <v>45802315</v>
      </c>
      <c r="K1434" t="s">
        <v>262</v>
      </c>
      <c r="L1434" t="s">
        <v>7380</v>
      </c>
      <c r="M1434" t="s">
        <v>7381</v>
      </c>
      <c r="N1434">
        <v>119974</v>
      </c>
      <c r="O1434">
        <v>2184</v>
      </c>
      <c r="P1434" t="s">
        <v>7382</v>
      </c>
      <c r="Q1434">
        <v>1</v>
      </c>
      <c r="R1434" t="s">
        <v>7383</v>
      </c>
      <c r="S1434" t="s">
        <v>7384</v>
      </c>
      <c r="T1434">
        <v>169</v>
      </c>
      <c r="U1434" t="s">
        <v>37</v>
      </c>
      <c r="V1434" t="s">
        <v>38</v>
      </c>
      <c r="W1434" t="s">
        <v>585</v>
      </c>
      <c r="X1434">
        <v>35000000</v>
      </c>
      <c r="Y1434">
        <v>2009</v>
      </c>
      <c r="Z1434">
        <v>593</v>
      </c>
      <c r="AA1434">
        <v>6.6</v>
      </c>
      <c r="AB1434">
        <v>2.35</v>
      </c>
      <c r="AC1434">
        <v>0</v>
      </c>
    </row>
    <row r="1435" spans="1:29">
      <c r="A1435" t="s">
        <v>28</v>
      </c>
      <c r="C1435" t="s">
        <v>6297</v>
      </c>
      <c r="D1435">
        <v>120</v>
      </c>
      <c r="E1435">
        <v>91</v>
      </c>
      <c r="F1435">
        <v>42</v>
      </c>
      <c r="G1435">
        <v>766</v>
      </c>
      <c r="H1435" t="s">
        <v>7385</v>
      </c>
      <c r="I1435">
        <v>49000</v>
      </c>
      <c r="J1435">
        <v>43792641</v>
      </c>
      <c r="K1435" t="s">
        <v>1681</v>
      </c>
      <c r="L1435" t="s">
        <v>811</v>
      </c>
      <c r="M1435" t="s">
        <v>7386</v>
      </c>
      <c r="N1435">
        <v>32157</v>
      </c>
      <c r="O1435">
        <v>52566</v>
      </c>
      <c r="P1435" t="s">
        <v>541</v>
      </c>
      <c r="Q1435">
        <v>3</v>
      </c>
      <c r="R1435" t="s">
        <v>7387</v>
      </c>
      <c r="S1435" t="s">
        <v>7388</v>
      </c>
      <c r="T1435">
        <v>119</v>
      </c>
      <c r="U1435" t="s">
        <v>37</v>
      </c>
      <c r="V1435" t="s">
        <v>38</v>
      </c>
      <c r="W1435" t="s">
        <v>39</v>
      </c>
      <c r="X1435">
        <v>35000000</v>
      </c>
      <c r="Y1435">
        <v>2007</v>
      </c>
      <c r="Z1435">
        <v>838</v>
      </c>
      <c r="AA1435">
        <v>5.3</v>
      </c>
      <c r="AB1435">
        <v>2.35</v>
      </c>
      <c r="AC1435">
        <v>913</v>
      </c>
    </row>
    <row r="1436" spans="1:29">
      <c r="A1436" t="s">
        <v>28</v>
      </c>
      <c r="C1436" t="s">
        <v>2178</v>
      </c>
      <c r="D1436">
        <v>90</v>
      </c>
      <c r="E1436">
        <v>75</v>
      </c>
      <c r="F1436">
        <v>221</v>
      </c>
      <c r="G1436">
        <v>553</v>
      </c>
      <c r="H1436" t="s">
        <v>1951</v>
      </c>
      <c r="I1436">
        <v>11000</v>
      </c>
      <c r="J1436">
        <v>57651794</v>
      </c>
      <c r="K1436" t="s">
        <v>3898</v>
      </c>
      <c r="L1436" t="s">
        <v>1956</v>
      </c>
      <c r="M1436" t="s">
        <v>7389</v>
      </c>
      <c r="N1436">
        <v>40651</v>
      </c>
      <c r="O1436">
        <v>13125</v>
      </c>
      <c r="P1436" t="s">
        <v>2940</v>
      </c>
      <c r="Q1436">
        <v>2</v>
      </c>
      <c r="R1436" t="s">
        <v>7390</v>
      </c>
      <c r="S1436" t="s">
        <v>7391</v>
      </c>
      <c r="T1436">
        <v>209</v>
      </c>
      <c r="U1436" t="s">
        <v>37</v>
      </c>
      <c r="V1436" t="s">
        <v>38</v>
      </c>
      <c r="W1436" t="s">
        <v>39</v>
      </c>
      <c r="X1436">
        <v>33000000</v>
      </c>
      <c r="Y1436">
        <v>2006</v>
      </c>
      <c r="Z1436">
        <v>970</v>
      </c>
      <c r="AA1436">
        <v>5.6</v>
      </c>
      <c r="AB1436">
        <v>1.85</v>
      </c>
      <c r="AC1436">
        <v>0</v>
      </c>
    </row>
    <row r="1437" spans="1:29">
      <c r="A1437" t="s">
        <v>28</v>
      </c>
      <c r="C1437" t="s">
        <v>7392</v>
      </c>
      <c r="D1437">
        <v>120</v>
      </c>
      <c r="E1437">
        <v>98</v>
      </c>
      <c r="F1437">
        <v>30</v>
      </c>
      <c r="G1437">
        <v>664</v>
      </c>
      <c r="H1437" t="s">
        <v>7393</v>
      </c>
      <c r="I1437">
        <v>944</v>
      </c>
      <c r="J1437">
        <v>43894863</v>
      </c>
      <c r="K1437" t="s">
        <v>1681</v>
      </c>
      <c r="L1437" t="s">
        <v>4135</v>
      </c>
      <c r="M1437" t="s">
        <v>7394</v>
      </c>
      <c r="N1437">
        <v>25883</v>
      </c>
      <c r="O1437">
        <v>4879</v>
      </c>
      <c r="P1437" t="s">
        <v>3918</v>
      </c>
      <c r="Q1437">
        <v>2</v>
      </c>
      <c r="R1437" t="s">
        <v>7395</v>
      </c>
      <c r="S1437" t="s">
        <v>7396</v>
      </c>
      <c r="T1437">
        <v>262</v>
      </c>
      <c r="U1437" t="s">
        <v>37</v>
      </c>
      <c r="V1437" t="s">
        <v>38</v>
      </c>
      <c r="W1437" t="s">
        <v>39</v>
      </c>
      <c r="X1437">
        <v>30000000</v>
      </c>
      <c r="Y1437">
        <v>2005</v>
      </c>
      <c r="Z1437">
        <v>940</v>
      </c>
      <c r="AA1437">
        <v>5.9</v>
      </c>
      <c r="AB1437">
        <v>2.35</v>
      </c>
      <c r="AC1437">
        <v>0</v>
      </c>
    </row>
    <row r="1438" spans="1:29">
      <c r="A1438" t="s">
        <v>28</v>
      </c>
      <c r="C1438" t="s">
        <v>371</v>
      </c>
      <c r="D1438">
        <v>117</v>
      </c>
      <c r="E1438">
        <v>147</v>
      </c>
      <c r="F1438">
        <v>179</v>
      </c>
      <c r="G1438">
        <v>646</v>
      </c>
      <c r="H1438" t="s">
        <v>2382</v>
      </c>
      <c r="I1438">
        <v>40000</v>
      </c>
      <c r="J1438">
        <v>41954997</v>
      </c>
      <c r="K1438" t="s">
        <v>1726</v>
      </c>
      <c r="L1438" t="s">
        <v>43</v>
      </c>
      <c r="M1438" t="s">
        <v>7397</v>
      </c>
      <c r="N1438">
        <v>225122</v>
      </c>
      <c r="O1438">
        <v>56014</v>
      </c>
      <c r="P1438" t="s">
        <v>2261</v>
      </c>
      <c r="Q1438">
        <v>2</v>
      </c>
      <c r="R1438" t="s">
        <v>7398</v>
      </c>
      <c r="S1438" t="s">
        <v>7399</v>
      </c>
      <c r="T1438">
        <v>234</v>
      </c>
      <c r="U1438" t="s">
        <v>37</v>
      </c>
      <c r="V1438" t="s">
        <v>38</v>
      </c>
      <c r="W1438" t="s">
        <v>585</v>
      </c>
      <c r="X1438">
        <v>35000000</v>
      </c>
      <c r="Y1438">
        <v>1997</v>
      </c>
      <c r="Z1438">
        <v>14000</v>
      </c>
      <c r="AA1438">
        <v>7.8</v>
      </c>
      <c r="AB1438">
        <v>2.35</v>
      </c>
      <c r="AC1438">
        <v>0</v>
      </c>
    </row>
    <row r="1439" spans="1:29">
      <c r="A1439" t="s">
        <v>28</v>
      </c>
      <c r="C1439" t="s">
        <v>2331</v>
      </c>
      <c r="D1439">
        <v>226</v>
      </c>
      <c r="E1439">
        <v>100</v>
      </c>
      <c r="F1439">
        <v>545</v>
      </c>
      <c r="G1439">
        <v>766</v>
      </c>
      <c r="H1439" t="s">
        <v>7400</v>
      </c>
      <c r="I1439">
        <v>14000</v>
      </c>
      <c r="J1439">
        <v>39532308</v>
      </c>
      <c r="K1439" t="s">
        <v>4177</v>
      </c>
      <c r="L1439" t="s">
        <v>1972</v>
      </c>
      <c r="M1439" t="s">
        <v>7401</v>
      </c>
      <c r="N1439">
        <v>198701</v>
      </c>
      <c r="O1439">
        <v>17902</v>
      </c>
      <c r="P1439" t="s">
        <v>963</v>
      </c>
      <c r="Q1439">
        <v>0</v>
      </c>
      <c r="R1439" t="s">
        <v>7402</v>
      </c>
      <c r="S1439" t="s">
        <v>7403</v>
      </c>
      <c r="T1439">
        <v>1138</v>
      </c>
      <c r="U1439" t="s">
        <v>37</v>
      </c>
      <c r="V1439" t="s">
        <v>56</v>
      </c>
      <c r="W1439" t="s">
        <v>585</v>
      </c>
      <c r="X1439">
        <v>33000000</v>
      </c>
      <c r="Y1439">
        <v>2002</v>
      </c>
      <c r="Z1439">
        <v>2000</v>
      </c>
      <c r="AA1439">
        <v>6.7</v>
      </c>
      <c r="AB1439">
        <v>1.85</v>
      </c>
      <c r="AC1439">
        <v>0</v>
      </c>
    </row>
    <row r="1440" spans="1:29">
      <c r="A1440" t="s">
        <v>28</v>
      </c>
      <c r="C1440" t="s">
        <v>7404</v>
      </c>
      <c r="D1440">
        <v>223</v>
      </c>
      <c r="E1440">
        <v>120</v>
      </c>
      <c r="F1440">
        <v>365</v>
      </c>
      <c r="G1440">
        <v>723</v>
      </c>
      <c r="H1440" t="s">
        <v>7405</v>
      </c>
      <c r="I1440">
        <v>887</v>
      </c>
      <c r="J1440">
        <v>76600000</v>
      </c>
      <c r="K1440" t="s">
        <v>7406</v>
      </c>
      <c r="L1440" t="s">
        <v>7407</v>
      </c>
      <c r="M1440" t="s">
        <v>7408</v>
      </c>
      <c r="N1440">
        <v>105446</v>
      </c>
      <c r="O1440">
        <v>3876</v>
      </c>
      <c r="P1440" t="s">
        <v>2059</v>
      </c>
      <c r="Q1440">
        <v>0</v>
      </c>
      <c r="R1440" t="s">
        <v>7409</v>
      </c>
      <c r="S1440" t="s">
        <v>7410</v>
      </c>
      <c r="T1440">
        <v>321</v>
      </c>
      <c r="U1440" t="s">
        <v>37</v>
      </c>
      <c r="V1440" t="s">
        <v>38</v>
      </c>
      <c r="W1440" t="s">
        <v>95</v>
      </c>
      <c r="X1440">
        <v>10700000</v>
      </c>
      <c r="Y1440">
        <v>1982</v>
      </c>
      <c r="Z1440">
        <v>770</v>
      </c>
      <c r="AA1440">
        <v>7.4</v>
      </c>
      <c r="AB1440">
        <v>2.35</v>
      </c>
      <c r="AC1440">
        <v>11000</v>
      </c>
    </row>
    <row r="1441" spans="1:29">
      <c r="A1441" t="s">
        <v>28</v>
      </c>
      <c r="C1441" t="s">
        <v>7113</v>
      </c>
      <c r="D1441">
        <v>193</v>
      </c>
      <c r="E1441">
        <v>104</v>
      </c>
      <c r="F1441">
        <v>1000</v>
      </c>
      <c r="G1441">
        <v>939</v>
      </c>
      <c r="H1441" t="s">
        <v>322</v>
      </c>
      <c r="I1441">
        <v>24000</v>
      </c>
      <c r="J1441">
        <v>39692139</v>
      </c>
      <c r="K1441" t="s">
        <v>5967</v>
      </c>
      <c r="L1441" t="s">
        <v>82</v>
      </c>
      <c r="M1441" t="s">
        <v>7411</v>
      </c>
      <c r="N1441">
        <v>84131</v>
      </c>
      <c r="O1441">
        <v>41701</v>
      </c>
      <c r="P1441" t="s">
        <v>1147</v>
      </c>
      <c r="Q1441">
        <v>1</v>
      </c>
      <c r="R1441" t="s">
        <v>7412</v>
      </c>
      <c r="S1441" t="s">
        <v>7413</v>
      </c>
      <c r="T1441">
        <v>400</v>
      </c>
      <c r="U1441" t="s">
        <v>37</v>
      </c>
      <c r="V1441" t="s">
        <v>38</v>
      </c>
      <c r="W1441" t="s">
        <v>585</v>
      </c>
      <c r="X1441">
        <v>35000000</v>
      </c>
      <c r="Y1441">
        <v>2004</v>
      </c>
      <c r="Z1441">
        <v>15000</v>
      </c>
      <c r="AA1441">
        <v>6.2</v>
      </c>
      <c r="AB1441">
        <v>1.85</v>
      </c>
      <c r="AC1441">
        <v>0</v>
      </c>
    </row>
    <row r="1442" spans="1:29">
      <c r="A1442" t="s">
        <v>28</v>
      </c>
      <c r="C1442" t="s">
        <v>2048</v>
      </c>
      <c r="D1442">
        <v>228</v>
      </c>
      <c r="E1442">
        <v>103</v>
      </c>
      <c r="F1442">
        <v>212</v>
      </c>
      <c r="G1442">
        <v>248</v>
      </c>
      <c r="H1442" t="s">
        <v>7414</v>
      </c>
      <c r="I1442">
        <v>15000</v>
      </c>
      <c r="J1442">
        <v>40687294</v>
      </c>
      <c r="K1442" t="s">
        <v>1120</v>
      </c>
      <c r="L1442" t="s">
        <v>290</v>
      </c>
      <c r="M1442" t="s">
        <v>7415</v>
      </c>
      <c r="N1442">
        <v>107772</v>
      </c>
      <c r="O1442">
        <v>16249</v>
      </c>
      <c r="P1442" t="s">
        <v>7416</v>
      </c>
      <c r="Q1442">
        <v>1</v>
      </c>
      <c r="R1442" t="s">
        <v>7417</v>
      </c>
      <c r="S1442" t="s">
        <v>7418</v>
      </c>
      <c r="T1442">
        <v>398</v>
      </c>
      <c r="U1442" t="s">
        <v>37</v>
      </c>
      <c r="V1442" t="s">
        <v>268</v>
      </c>
      <c r="W1442" t="s">
        <v>39</v>
      </c>
      <c r="X1442">
        <v>35000000</v>
      </c>
      <c r="Y1442">
        <v>2008</v>
      </c>
      <c r="Z1442">
        <v>552</v>
      </c>
      <c r="AA1442">
        <v>5.4</v>
      </c>
      <c r="AB1442">
        <v>2.35</v>
      </c>
      <c r="AC1442">
        <v>0</v>
      </c>
    </row>
    <row r="1443" spans="1:29">
      <c r="A1443" t="s">
        <v>28</v>
      </c>
      <c r="C1443" t="s">
        <v>5349</v>
      </c>
      <c r="D1443">
        <v>360</v>
      </c>
      <c r="E1443">
        <v>109</v>
      </c>
      <c r="F1443">
        <v>487</v>
      </c>
      <c r="G1443">
        <v>3000</v>
      </c>
      <c r="H1443" t="s">
        <v>300</v>
      </c>
      <c r="I1443">
        <v>20000</v>
      </c>
      <c r="J1443">
        <v>37553932</v>
      </c>
      <c r="K1443" t="s">
        <v>2813</v>
      </c>
      <c r="L1443" t="s">
        <v>4365</v>
      </c>
      <c r="M1443" t="s">
        <v>7419</v>
      </c>
      <c r="N1443">
        <v>304318</v>
      </c>
      <c r="O1443">
        <v>34011</v>
      </c>
      <c r="P1443" t="s">
        <v>723</v>
      </c>
      <c r="Q1443">
        <v>2</v>
      </c>
      <c r="R1443" t="s">
        <v>7420</v>
      </c>
      <c r="S1443" t="s">
        <v>7421</v>
      </c>
      <c r="T1443">
        <v>463</v>
      </c>
      <c r="U1443" t="s">
        <v>37</v>
      </c>
      <c r="V1443" t="s">
        <v>38</v>
      </c>
      <c r="W1443" t="s">
        <v>39</v>
      </c>
      <c r="X1443">
        <v>40000000</v>
      </c>
      <c r="Y1443">
        <v>2011</v>
      </c>
      <c r="Z1443">
        <v>10000</v>
      </c>
      <c r="AA1443">
        <v>6.7</v>
      </c>
      <c r="AB1443">
        <v>2.35</v>
      </c>
      <c r="AC1443">
        <v>52000</v>
      </c>
    </row>
    <row r="1444" spans="1:29">
      <c r="A1444" t="s">
        <v>28</v>
      </c>
      <c r="C1444" t="s">
        <v>7422</v>
      </c>
      <c r="D1444">
        <v>148</v>
      </c>
      <c r="E1444">
        <v>104</v>
      </c>
      <c r="F1444">
        <v>16</v>
      </c>
      <c r="G1444">
        <v>584</v>
      </c>
      <c r="H1444" t="s">
        <v>4544</v>
      </c>
      <c r="I1444">
        <v>1000</v>
      </c>
      <c r="J1444">
        <v>37481242</v>
      </c>
      <c r="K1444" t="s">
        <v>1681</v>
      </c>
      <c r="L1444" t="s">
        <v>7423</v>
      </c>
      <c r="M1444" t="s">
        <v>7424</v>
      </c>
      <c r="N1444">
        <v>40654</v>
      </c>
      <c r="O1444">
        <v>3356</v>
      </c>
      <c r="P1444" t="s">
        <v>5816</v>
      </c>
      <c r="Q1444">
        <v>0</v>
      </c>
      <c r="R1444" t="s">
        <v>7425</v>
      </c>
      <c r="S1444" t="s">
        <v>7426</v>
      </c>
      <c r="T1444">
        <v>97</v>
      </c>
      <c r="U1444" t="s">
        <v>37</v>
      </c>
      <c r="V1444" t="s">
        <v>38</v>
      </c>
      <c r="W1444" t="s">
        <v>39</v>
      </c>
      <c r="X1444">
        <v>35000000</v>
      </c>
      <c r="Y1444">
        <v>2010</v>
      </c>
      <c r="Z1444">
        <v>700</v>
      </c>
      <c r="AA1444">
        <v>5.3</v>
      </c>
      <c r="AB1444">
        <v>2.35</v>
      </c>
      <c r="AC1444">
        <v>0</v>
      </c>
    </row>
    <row r="1445" spans="1:29">
      <c r="A1445" t="s">
        <v>28</v>
      </c>
      <c r="C1445" t="s">
        <v>7427</v>
      </c>
      <c r="D1445">
        <v>128</v>
      </c>
      <c r="E1445">
        <v>112</v>
      </c>
      <c r="F1445">
        <v>42</v>
      </c>
      <c r="G1445">
        <v>196</v>
      </c>
      <c r="H1445" t="s">
        <v>7428</v>
      </c>
      <c r="I1445">
        <v>969</v>
      </c>
      <c r="J1445">
        <v>39026186</v>
      </c>
      <c r="K1445" t="s">
        <v>1415</v>
      </c>
      <c r="L1445" t="s">
        <v>7429</v>
      </c>
      <c r="M1445" t="s">
        <v>7430</v>
      </c>
      <c r="N1445">
        <v>48019</v>
      </c>
      <c r="O1445">
        <v>2371</v>
      </c>
      <c r="P1445" t="s">
        <v>7431</v>
      </c>
      <c r="Q1445">
        <v>4</v>
      </c>
      <c r="R1445" t="s">
        <v>7432</v>
      </c>
      <c r="S1445" t="s">
        <v>7433</v>
      </c>
      <c r="T1445">
        <v>153</v>
      </c>
      <c r="U1445" t="s">
        <v>37</v>
      </c>
      <c r="V1445" t="s">
        <v>38</v>
      </c>
      <c r="W1445" t="s">
        <v>39</v>
      </c>
      <c r="X1445">
        <v>35000000</v>
      </c>
      <c r="Y1445">
        <v>2011</v>
      </c>
      <c r="Z1445">
        <v>826</v>
      </c>
      <c r="AA1445">
        <v>5.9</v>
      </c>
      <c r="AB1445">
        <v>1.85</v>
      </c>
      <c r="AC1445">
        <v>13000</v>
      </c>
    </row>
    <row r="1446" spans="1:29">
      <c r="A1446" t="s">
        <v>28</v>
      </c>
      <c r="D1446">
        <v>3</v>
      </c>
      <c r="E1446">
        <v>60</v>
      </c>
      <c r="G1446">
        <v>628</v>
      </c>
      <c r="H1446" t="s">
        <v>4908</v>
      </c>
      <c r="I1446">
        <v>897</v>
      </c>
      <c r="K1446" t="s">
        <v>214</v>
      </c>
      <c r="L1446" t="s">
        <v>7434</v>
      </c>
      <c r="M1446" t="s">
        <v>7435</v>
      </c>
      <c r="N1446">
        <v>1641</v>
      </c>
      <c r="O1446">
        <v>3438</v>
      </c>
      <c r="P1446" t="s">
        <v>7436</v>
      </c>
      <c r="Q1446">
        <v>4</v>
      </c>
      <c r="R1446" t="s">
        <v>7437</v>
      </c>
      <c r="S1446" t="s">
        <v>7438</v>
      </c>
      <c r="T1446">
        <v>11</v>
      </c>
      <c r="U1446" t="s">
        <v>37</v>
      </c>
      <c r="V1446" t="s">
        <v>38</v>
      </c>
      <c r="Z1446">
        <v>637</v>
      </c>
      <c r="AA1446">
        <v>7</v>
      </c>
      <c r="AC1446">
        <v>265</v>
      </c>
    </row>
    <row r="1447" spans="1:29">
      <c r="A1447" t="s">
        <v>28</v>
      </c>
      <c r="C1447" t="s">
        <v>7439</v>
      </c>
      <c r="D1447">
        <v>46</v>
      </c>
      <c r="E1447">
        <v>95</v>
      </c>
      <c r="F1447">
        <v>19</v>
      </c>
      <c r="G1447">
        <v>447</v>
      </c>
      <c r="H1447" t="s">
        <v>2196</v>
      </c>
      <c r="I1447">
        <v>1000</v>
      </c>
      <c r="J1447">
        <v>33422806</v>
      </c>
      <c r="K1447" t="s">
        <v>5419</v>
      </c>
      <c r="L1447" t="s">
        <v>138</v>
      </c>
      <c r="M1447" t="s">
        <v>7440</v>
      </c>
      <c r="N1447">
        <v>30771</v>
      </c>
      <c r="O1447">
        <v>2643</v>
      </c>
      <c r="P1447" t="s">
        <v>3924</v>
      </c>
      <c r="Q1447">
        <v>1</v>
      </c>
      <c r="R1447" t="s">
        <v>7441</v>
      </c>
      <c r="S1447" t="s">
        <v>7442</v>
      </c>
      <c r="T1447">
        <v>164</v>
      </c>
      <c r="U1447" t="s">
        <v>37</v>
      </c>
      <c r="V1447" t="s">
        <v>38</v>
      </c>
      <c r="W1447" t="s">
        <v>39</v>
      </c>
      <c r="X1447">
        <v>50000000</v>
      </c>
      <c r="Y1447">
        <v>2001</v>
      </c>
      <c r="Z1447">
        <v>691</v>
      </c>
      <c r="AA1447">
        <v>4.8</v>
      </c>
      <c r="AB1447">
        <v>2.35</v>
      </c>
      <c r="AC1447">
        <v>0</v>
      </c>
    </row>
    <row r="1448" spans="1:29">
      <c r="A1448" t="s">
        <v>28</v>
      </c>
      <c r="C1448" t="s">
        <v>7443</v>
      </c>
      <c r="D1448">
        <v>40</v>
      </c>
      <c r="E1448">
        <v>102</v>
      </c>
      <c r="F1448">
        <v>23</v>
      </c>
      <c r="G1448">
        <v>57</v>
      </c>
      <c r="H1448" t="s">
        <v>7444</v>
      </c>
      <c r="I1448">
        <v>288</v>
      </c>
      <c r="K1448" t="s">
        <v>7445</v>
      </c>
      <c r="L1448" t="s">
        <v>7446</v>
      </c>
      <c r="M1448" t="s">
        <v>7447</v>
      </c>
      <c r="N1448">
        <v>16323</v>
      </c>
      <c r="O1448">
        <v>677</v>
      </c>
      <c r="P1448" t="s">
        <v>7448</v>
      </c>
      <c r="Q1448">
        <v>1</v>
      </c>
      <c r="R1448" t="s">
        <v>7449</v>
      </c>
      <c r="S1448" t="s">
        <v>7450</v>
      </c>
      <c r="T1448">
        <v>91</v>
      </c>
      <c r="U1448" t="s">
        <v>37</v>
      </c>
      <c r="V1448" t="s">
        <v>38</v>
      </c>
      <c r="W1448" t="s">
        <v>95</v>
      </c>
      <c r="Y1448">
        <v>1976</v>
      </c>
      <c r="Z1448">
        <v>257</v>
      </c>
      <c r="AA1448">
        <v>7.3</v>
      </c>
      <c r="AB1448">
        <v>1.85</v>
      </c>
      <c r="AC1448">
        <v>0</v>
      </c>
    </row>
    <row r="1449" spans="1:29">
      <c r="A1449" t="s">
        <v>28</v>
      </c>
      <c r="C1449" t="s">
        <v>7451</v>
      </c>
      <c r="D1449">
        <v>63</v>
      </c>
      <c r="E1449">
        <v>102</v>
      </c>
      <c r="F1449">
        <v>133</v>
      </c>
      <c r="G1449">
        <v>690</v>
      </c>
      <c r="H1449" t="s">
        <v>7452</v>
      </c>
      <c r="I1449">
        <v>2000</v>
      </c>
      <c r="J1449">
        <v>33423521</v>
      </c>
      <c r="K1449" t="s">
        <v>1077</v>
      </c>
      <c r="L1449" t="s">
        <v>1082</v>
      </c>
      <c r="M1449" t="s">
        <v>7453</v>
      </c>
      <c r="N1449">
        <v>53115</v>
      </c>
      <c r="O1449">
        <v>5443</v>
      </c>
      <c r="P1449" t="s">
        <v>4885</v>
      </c>
      <c r="Q1449">
        <v>1</v>
      </c>
      <c r="R1449" t="s">
        <v>7454</v>
      </c>
      <c r="S1449" t="s">
        <v>7455</v>
      </c>
      <c r="T1449">
        <v>282</v>
      </c>
      <c r="U1449" t="s">
        <v>37</v>
      </c>
      <c r="V1449" t="s">
        <v>677</v>
      </c>
      <c r="W1449" t="s">
        <v>39</v>
      </c>
      <c r="X1449">
        <v>35000000</v>
      </c>
      <c r="Y1449">
        <v>1994</v>
      </c>
      <c r="Z1449">
        <v>1000</v>
      </c>
      <c r="AA1449">
        <v>3.8</v>
      </c>
      <c r="AB1449">
        <v>2.35</v>
      </c>
      <c r="AC1449">
        <v>0</v>
      </c>
    </row>
    <row r="1450" spans="1:29">
      <c r="A1450" t="s">
        <v>747</v>
      </c>
      <c r="C1450" t="s">
        <v>3817</v>
      </c>
      <c r="D1450">
        <v>193</v>
      </c>
      <c r="E1450">
        <v>150</v>
      </c>
      <c r="F1450">
        <v>2000</v>
      </c>
      <c r="G1450">
        <v>95</v>
      </c>
      <c r="H1450" t="s">
        <v>7456</v>
      </c>
      <c r="I1450">
        <v>396</v>
      </c>
      <c r="J1450">
        <v>32519322</v>
      </c>
      <c r="K1450" t="s">
        <v>7249</v>
      </c>
      <c r="L1450" t="s">
        <v>7457</v>
      </c>
      <c r="M1450" t="s">
        <v>7458</v>
      </c>
      <c r="N1450">
        <v>497946</v>
      </c>
      <c r="O1450">
        <v>1075</v>
      </c>
      <c r="P1450" t="s">
        <v>7459</v>
      </c>
      <c r="Q1450">
        <v>0</v>
      </c>
      <c r="R1450" t="s">
        <v>7460</v>
      </c>
      <c r="S1450" t="s">
        <v>7461</v>
      </c>
      <c r="T1450">
        <v>761</v>
      </c>
      <c r="U1450" t="s">
        <v>37</v>
      </c>
      <c r="V1450" t="s">
        <v>1465</v>
      </c>
      <c r="W1450" t="s">
        <v>585</v>
      </c>
      <c r="X1450">
        <v>35000000</v>
      </c>
      <c r="Y1450">
        <v>2002</v>
      </c>
      <c r="Z1450">
        <v>338</v>
      </c>
      <c r="AA1450">
        <v>8.5</v>
      </c>
      <c r="AB1450">
        <v>1.85</v>
      </c>
      <c r="AC1450">
        <v>21000</v>
      </c>
    </row>
    <row r="1451" spans="1:29">
      <c r="A1451" t="s">
        <v>28</v>
      </c>
      <c r="C1451" t="s">
        <v>2652</v>
      </c>
      <c r="D1451">
        <v>208</v>
      </c>
      <c r="E1451">
        <v>122</v>
      </c>
      <c r="F1451">
        <v>117</v>
      </c>
      <c r="G1451">
        <v>140</v>
      </c>
      <c r="H1451" t="s">
        <v>686</v>
      </c>
      <c r="I1451">
        <v>40000</v>
      </c>
      <c r="J1451">
        <v>31598308</v>
      </c>
      <c r="K1451" t="s">
        <v>3030</v>
      </c>
      <c r="L1451" t="s">
        <v>43</v>
      </c>
      <c r="M1451" t="s">
        <v>5801</v>
      </c>
      <c r="N1451">
        <v>124765</v>
      </c>
      <c r="O1451">
        <v>41636</v>
      </c>
      <c r="P1451" t="s">
        <v>5802</v>
      </c>
      <c r="Q1451">
        <v>1</v>
      </c>
      <c r="R1451" t="s">
        <v>5803</v>
      </c>
      <c r="S1451" t="s">
        <v>5804</v>
      </c>
      <c r="T1451">
        <v>541</v>
      </c>
      <c r="U1451" t="s">
        <v>37</v>
      </c>
      <c r="V1451" t="s">
        <v>38</v>
      </c>
      <c r="W1451" t="s">
        <v>585</v>
      </c>
      <c r="X1451">
        <v>35000000</v>
      </c>
      <c r="Y1451">
        <v>2001</v>
      </c>
      <c r="Z1451">
        <v>1000</v>
      </c>
      <c r="AA1451">
        <v>6.8</v>
      </c>
      <c r="AB1451">
        <v>2.35</v>
      </c>
      <c r="AC1451">
        <v>0</v>
      </c>
    </row>
    <row r="1452" spans="1:29">
      <c r="A1452" t="s">
        <v>28</v>
      </c>
      <c r="C1452" t="s">
        <v>6148</v>
      </c>
      <c r="D1452">
        <v>122</v>
      </c>
      <c r="E1452">
        <v>101</v>
      </c>
      <c r="F1452">
        <v>308</v>
      </c>
      <c r="G1452">
        <v>206</v>
      </c>
      <c r="H1452" t="s">
        <v>7462</v>
      </c>
      <c r="I1452">
        <v>446</v>
      </c>
      <c r="J1452">
        <v>37617947</v>
      </c>
      <c r="K1452" t="s">
        <v>5851</v>
      </c>
      <c r="L1452" t="s">
        <v>7463</v>
      </c>
      <c r="M1452" t="s">
        <v>7464</v>
      </c>
      <c r="N1452">
        <v>8143</v>
      </c>
      <c r="O1452">
        <v>966</v>
      </c>
      <c r="P1452" t="s">
        <v>7465</v>
      </c>
      <c r="Q1452">
        <v>0</v>
      </c>
      <c r="R1452" t="s">
        <v>7466</v>
      </c>
      <c r="S1452" t="s">
        <v>7467</v>
      </c>
      <c r="T1452">
        <v>203</v>
      </c>
      <c r="U1452" t="s">
        <v>37</v>
      </c>
      <c r="V1452" t="s">
        <v>38</v>
      </c>
      <c r="W1452" t="s">
        <v>95</v>
      </c>
      <c r="X1452">
        <v>30000000</v>
      </c>
      <c r="Y1452">
        <v>2006</v>
      </c>
      <c r="Z1452">
        <v>224</v>
      </c>
      <c r="AA1452">
        <v>6.8</v>
      </c>
      <c r="AB1452">
        <v>2.35</v>
      </c>
      <c r="AC1452">
        <v>0</v>
      </c>
    </row>
    <row r="1453" spans="1:29">
      <c r="A1453" t="s">
        <v>28</v>
      </c>
      <c r="C1453" t="s">
        <v>5128</v>
      </c>
      <c r="D1453">
        <v>228</v>
      </c>
      <c r="E1453">
        <v>108</v>
      </c>
      <c r="F1453">
        <v>174</v>
      </c>
      <c r="G1453">
        <v>324</v>
      </c>
      <c r="H1453" t="s">
        <v>7468</v>
      </c>
      <c r="I1453">
        <v>730</v>
      </c>
      <c r="J1453">
        <v>32048809</v>
      </c>
      <c r="K1453" t="s">
        <v>6403</v>
      </c>
      <c r="L1453" t="s">
        <v>5771</v>
      </c>
      <c r="M1453" t="s">
        <v>7469</v>
      </c>
      <c r="N1453">
        <v>94456</v>
      </c>
      <c r="O1453">
        <v>2178</v>
      </c>
      <c r="P1453" t="s">
        <v>7470</v>
      </c>
      <c r="Q1453">
        <v>0</v>
      </c>
      <c r="R1453" t="s">
        <v>7471</v>
      </c>
      <c r="S1453" t="s">
        <v>7472</v>
      </c>
      <c r="T1453">
        <v>576</v>
      </c>
      <c r="U1453" t="s">
        <v>37</v>
      </c>
      <c r="V1453" t="s">
        <v>370</v>
      </c>
      <c r="W1453" t="s">
        <v>585</v>
      </c>
      <c r="X1453">
        <v>30000000</v>
      </c>
      <c r="Y1453">
        <v>2005</v>
      </c>
      <c r="Z1453">
        <v>716</v>
      </c>
      <c r="AA1453">
        <v>5.3</v>
      </c>
      <c r="AB1453">
        <v>1.85</v>
      </c>
      <c r="AC1453">
        <v>0</v>
      </c>
    </row>
    <row r="1454" spans="1:29">
      <c r="A1454" t="s">
        <v>28</v>
      </c>
      <c r="C1454" t="s">
        <v>3066</v>
      </c>
      <c r="D1454">
        <v>212</v>
      </c>
      <c r="E1454">
        <v>98</v>
      </c>
      <c r="F1454">
        <v>0</v>
      </c>
      <c r="G1454">
        <v>23</v>
      </c>
      <c r="H1454" t="s">
        <v>1527</v>
      </c>
      <c r="I1454">
        <v>20000</v>
      </c>
      <c r="J1454">
        <v>33987757</v>
      </c>
      <c r="K1454" t="s">
        <v>214</v>
      </c>
      <c r="L1454" t="s">
        <v>841</v>
      </c>
      <c r="M1454" t="s">
        <v>7473</v>
      </c>
      <c r="N1454">
        <v>168314</v>
      </c>
      <c r="O1454">
        <v>28027</v>
      </c>
      <c r="P1454" t="s">
        <v>7474</v>
      </c>
      <c r="Q1454">
        <v>2</v>
      </c>
      <c r="R1454" t="s">
        <v>7475</v>
      </c>
      <c r="S1454" t="s">
        <v>7476</v>
      </c>
      <c r="T1454">
        <v>903</v>
      </c>
      <c r="U1454" t="s">
        <v>37</v>
      </c>
      <c r="V1454" t="s">
        <v>38</v>
      </c>
      <c r="W1454" t="s">
        <v>585</v>
      </c>
      <c r="X1454">
        <v>27000000</v>
      </c>
      <c r="Y1454">
        <v>2004</v>
      </c>
      <c r="Z1454">
        <v>8000</v>
      </c>
      <c r="AA1454">
        <v>7.3</v>
      </c>
      <c r="AB1454">
        <v>1.85</v>
      </c>
      <c r="AC1454">
        <v>12000</v>
      </c>
    </row>
    <row r="1455" spans="1:29">
      <c r="A1455" t="s">
        <v>28</v>
      </c>
      <c r="C1455" t="s">
        <v>3694</v>
      </c>
      <c r="D1455">
        <v>392</v>
      </c>
      <c r="E1455">
        <v>137</v>
      </c>
      <c r="F1455">
        <v>16000</v>
      </c>
      <c r="G1455">
        <v>363</v>
      </c>
      <c r="H1455" t="s">
        <v>208</v>
      </c>
      <c r="I1455">
        <v>29000</v>
      </c>
      <c r="J1455">
        <v>37304950</v>
      </c>
      <c r="K1455" t="s">
        <v>1726</v>
      </c>
      <c r="L1455" t="s">
        <v>215</v>
      </c>
      <c r="M1455" t="s">
        <v>7477</v>
      </c>
      <c r="N1455">
        <v>102728</v>
      </c>
      <c r="O1455">
        <v>36258</v>
      </c>
      <c r="P1455" t="s">
        <v>3608</v>
      </c>
      <c r="Q1455">
        <v>0</v>
      </c>
      <c r="R1455" t="s">
        <v>7478</v>
      </c>
      <c r="S1455" t="s">
        <v>7479</v>
      </c>
      <c r="T1455">
        <v>279</v>
      </c>
      <c r="U1455" t="s">
        <v>37</v>
      </c>
      <c r="V1455" t="s">
        <v>38</v>
      </c>
      <c r="W1455" t="s">
        <v>585</v>
      </c>
      <c r="X1455">
        <v>35000000</v>
      </c>
      <c r="Y1455">
        <v>2011</v>
      </c>
      <c r="Z1455">
        <v>6000</v>
      </c>
      <c r="AA1455">
        <v>6.6</v>
      </c>
      <c r="AB1455">
        <v>2.35</v>
      </c>
      <c r="AC1455">
        <v>16000</v>
      </c>
    </row>
    <row r="1456" spans="1:29">
      <c r="A1456" t="s">
        <v>28</v>
      </c>
      <c r="C1456" t="s">
        <v>7480</v>
      </c>
      <c r="D1456">
        <v>208</v>
      </c>
      <c r="E1456">
        <v>112</v>
      </c>
      <c r="F1456">
        <v>192</v>
      </c>
      <c r="G1456">
        <v>844</v>
      </c>
      <c r="H1456" t="s">
        <v>2644</v>
      </c>
      <c r="I1456">
        <v>1000</v>
      </c>
      <c r="J1456">
        <v>30691439</v>
      </c>
      <c r="K1456" t="s">
        <v>5103</v>
      </c>
      <c r="L1456" t="s">
        <v>686</v>
      </c>
      <c r="M1456" t="s">
        <v>7481</v>
      </c>
      <c r="N1456">
        <v>86205</v>
      </c>
      <c r="O1456">
        <v>3185</v>
      </c>
      <c r="P1456" t="s">
        <v>955</v>
      </c>
      <c r="Q1456">
        <v>0</v>
      </c>
      <c r="R1456" t="s">
        <v>7482</v>
      </c>
      <c r="S1456" t="s">
        <v>7483</v>
      </c>
      <c r="T1456">
        <v>232</v>
      </c>
      <c r="U1456" t="s">
        <v>37</v>
      </c>
      <c r="V1456" t="s">
        <v>38</v>
      </c>
      <c r="W1456" t="s">
        <v>585</v>
      </c>
      <c r="X1456">
        <v>35000000</v>
      </c>
      <c r="Y1456">
        <v>2008</v>
      </c>
      <c r="Z1456">
        <v>915</v>
      </c>
      <c r="AA1456">
        <v>6.2</v>
      </c>
      <c r="AB1456">
        <v>2.35</v>
      </c>
      <c r="AC1456">
        <v>5000</v>
      </c>
    </row>
    <row r="1457" spans="1:29">
      <c r="A1457" t="s">
        <v>28</v>
      </c>
      <c r="C1457" t="s">
        <v>7484</v>
      </c>
      <c r="D1457">
        <v>137</v>
      </c>
      <c r="E1457">
        <v>101</v>
      </c>
      <c r="F1457">
        <v>48</v>
      </c>
      <c r="G1457">
        <v>531</v>
      </c>
      <c r="H1457" t="s">
        <v>3161</v>
      </c>
      <c r="I1457">
        <v>775</v>
      </c>
      <c r="J1457">
        <v>30307804</v>
      </c>
      <c r="K1457" t="s">
        <v>5051</v>
      </c>
      <c r="L1457" t="s">
        <v>7485</v>
      </c>
      <c r="M1457" t="s">
        <v>7486</v>
      </c>
      <c r="N1457">
        <v>43991</v>
      </c>
      <c r="O1457">
        <v>3001</v>
      </c>
      <c r="P1457" t="s">
        <v>742</v>
      </c>
      <c r="Q1457">
        <v>2</v>
      </c>
      <c r="R1457" t="s">
        <v>7487</v>
      </c>
      <c r="S1457" t="s">
        <v>7488</v>
      </c>
      <c r="T1457">
        <v>695</v>
      </c>
      <c r="U1457" t="s">
        <v>37</v>
      </c>
      <c r="V1457" t="s">
        <v>38</v>
      </c>
      <c r="W1457" t="s">
        <v>585</v>
      </c>
      <c r="X1457">
        <v>35000000</v>
      </c>
      <c r="Y1457">
        <v>2002</v>
      </c>
      <c r="Z1457">
        <v>541</v>
      </c>
      <c r="AA1457">
        <v>5.2</v>
      </c>
      <c r="AB1457">
        <v>2.35</v>
      </c>
      <c r="AC1457">
        <v>0</v>
      </c>
    </row>
    <row r="1458" spans="1:29">
      <c r="A1458" t="s">
        <v>28</v>
      </c>
      <c r="C1458" t="s">
        <v>2722</v>
      </c>
      <c r="D1458">
        <v>119</v>
      </c>
      <c r="E1458">
        <v>103</v>
      </c>
      <c r="F1458">
        <v>81</v>
      </c>
      <c r="G1458">
        <v>636</v>
      </c>
      <c r="H1458" t="s">
        <v>6143</v>
      </c>
      <c r="I1458">
        <v>2000</v>
      </c>
      <c r="J1458">
        <v>30669413</v>
      </c>
      <c r="K1458" t="s">
        <v>4177</v>
      </c>
      <c r="L1458" t="s">
        <v>1522</v>
      </c>
      <c r="M1458" t="s">
        <v>7489</v>
      </c>
      <c r="N1458">
        <v>105478</v>
      </c>
      <c r="O1458">
        <v>4722</v>
      </c>
      <c r="P1458" t="s">
        <v>7490</v>
      </c>
      <c r="Q1458">
        <v>0</v>
      </c>
      <c r="R1458" t="s">
        <v>7491</v>
      </c>
      <c r="S1458" t="s">
        <v>7492</v>
      </c>
      <c r="T1458">
        <v>291</v>
      </c>
      <c r="U1458" t="s">
        <v>37</v>
      </c>
      <c r="V1458" t="s">
        <v>38</v>
      </c>
      <c r="W1458" t="s">
        <v>585</v>
      </c>
      <c r="X1458">
        <v>35000000</v>
      </c>
      <c r="Y1458">
        <v>1990</v>
      </c>
      <c r="Z1458">
        <v>683</v>
      </c>
      <c r="AA1458">
        <v>6.2</v>
      </c>
      <c r="AB1458">
        <v>1.37</v>
      </c>
      <c r="AC1458">
        <v>0</v>
      </c>
    </row>
    <row r="1459" spans="1:29">
      <c r="A1459" t="s">
        <v>28</v>
      </c>
      <c r="C1459" t="s">
        <v>3470</v>
      </c>
      <c r="D1459">
        <v>195</v>
      </c>
      <c r="E1459">
        <v>101</v>
      </c>
      <c r="F1459">
        <v>40</v>
      </c>
      <c r="G1459">
        <v>398</v>
      </c>
      <c r="H1459" t="s">
        <v>7493</v>
      </c>
      <c r="I1459">
        <v>2000</v>
      </c>
      <c r="J1459">
        <v>28687835</v>
      </c>
      <c r="K1459" t="s">
        <v>2125</v>
      </c>
      <c r="L1459" t="s">
        <v>4054</v>
      </c>
      <c r="M1459" t="s">
        <v>7494</v>
      </c>
      <c r="N1459">
        <v>40964</v>
      </c>
      <c r="O1459">
        <v>3612</v>
      </c>
      <c r="P1459" t="s">
        <v>7495</v>
      </c>
      <c r="Q1459">
        <v>1</v>
      </c>
      <c r="R1459" t="s">
        <v>7496</v>
      </c>
      <c r="S1459" t="s">
        <v>7497</v>
      </c>
      <c r="T1459">
        <v>245</v>
      </c>
      <c r="U1459" t="s">
        <v>37</v>
      </c>
      <c r="V1459" t="s">
        <v>38</v>
      </c>
      <c r="W1459" t="s">
        <v>585</v>
      </c>
      <c r="X1459">
        <v>35000000</v>
      </c>
      <c r="Y1459">
        <v>2008</v>
      </c>
      <c r="Z1459">
        <v>648</v>
      </c>
      <c r="AA1459">
        <v>6.2</v>
      </c>
      <c r="AB1459">
        <v>2.35</v>
      </c>
      <c r="AC1459">
        <v>0</v>
      </c>
    </row>
    <row r="1460" spans="1:29">
      <c r="A1460" t="s">
        <v>28</v>
      </c>
      <c r="C1460" t="s">
        <v>7498</v>
      </c>
      <c r="D1460">
        <v>95</v>
      </c>
      <c r="E1460">
        <v>112</v>
      </c>
      <c r="F1460">
        <v>37</v>
      </c>
      <c r="G1460">
        <v>480</v>
      </c>
      <c r="H1460" t="s">
        <v>5105</v>
      </c>
      <c r="I1460">
        <v>3000</v>
      </c>
      <c r="J1460">
        <v>26494611</v>
      </c>
      <c r="K1460" t="s">
        <v>7499</v>
      </c>
      <c r="L1460" t="s">
        <v>500</v>
      </c>
      <c r="M1460" t="s">
        <v>7500</v>
      </c>
      <c r="N1460">
        <v>48621</v>
      </c>
      <c r="O1460">
        <v>5709</v>
      </c>
      <c r="P1460" t="s">
        <v>7501</v>
      </c>
      <c r="Q1460">
        <v>0</v>
      </c>
      <c r="R1460" t="s">
        <v>7502</v>
      </c>
      <c r="S1460" t="s">
        <v>7503</v>
      </c>
      <c r="T1460">
        <v>239</v>
      </c>
      <c r="U1460" t="s">
        <v>37</v>
      </c>
      <c r="V1460" t="s">
        <v>38</v>
      </c>
      <c r="W1460" t="s">
        <v>39</v>
      </c>
      <c r="X1460">
        <v>35000000</v>
      </c>
      <c r="Y1460">
        <v>1999</v>
      </c>
      <c r="Z1460">
        <v>874</v>
      </c>
      <c r="AA1460">
        <v>6.6</v>
      </c>
      <c r="AB1460">
        <v>2.35</v>
      </c>
      <c r="AC1460">
        <v>0</v>
      </c>
    </row>
    <row r="1461" spans="1:29">
      <c r="A1461" t="s">
        <v>28</v>
      </c>
      <c r="C1461" t="s">
        <v>7504</v>
      </c>
      <c r="D1461">
        <v>100</v>
      </c>
      <c r="E1461">
        <v>111</v>
      </c>
      <c r="F1461">
        <v>24</v>
      </c>
      <c r="G1461">
        <v>455</v>
      </c>
      <c r="H1461" t="s">
        <v>7246</v>
      </c>
      <c r="I1461">
        <v>591</v>
      </c>
      <c r="K1461" t="s">
        <v>73</v>
      </c>
      <c r="L1461" t="s">
        <v>764</v>
      </c>
      <c r="M1461" t="s">
        <v>7505</v>
      </c>
      <c r="N1461">
        <v>38017</v>
      </c>
      <c r="O1461">
        <v>2603</v>
      </c>
      <c r="P1461" t="s">
        <v>7506</v>
      </c>
      <c r="Q1461">
        <v>1</v>
      </c>
      <c r="R1461" t="s">
        <v>7507</v>
      </c>
      <c r="S1461" t="s">
        <v>7508</v>
      </c>
      <c r="T1461">
        <v>247</v>
      </c>
      <c r="U1461" t="s">
        <v>37</v>
      </c>
      <c r="V1461" t="s">
        <v>56</v>
      </c>
      <c r="W1461" t="s">
        <v>95</v>
      </c>
      <c r="X1461">
        <v>20000000</v>
      </c>
      <c r="Y1461">
        <v>1980</v>
      </c>
      <c r="Z1461">
        <v>488</v>
      </c>
      <c r="AA1461">
        <v>6.4</v>
      </c>
      <c r="AB1461">
        <v>2.35</v>
      </c>
      <c r="AC1461">
        <v>12000</v>
      </c>
    </row>
    <row r="1462" spans="1:29">
      <c r="A1462" t="s">
        <v>28</v>
      </c>
      <c r="C1462" t="s">
        <v>7134</v>
      </c>
      <c r="D1462">
        <v>164</v>
      </c>
      <c r="E1462">
        <v>102</v>
      </c>
      <c r="F1462">
        <v>0</v>
      </c>
      <c r="G1462">
        <v>769</v>
      </c>
      <c r="H1462" t="s">
        <v>3196</v>
      </c>
      <c r="I1462">
        <v>939</v>
      </c>
      <c r="J1462">
        <v>25266129</v>
      </c>
      <c r="K1462" t="s">
        <v>1415</v>
      </c>
      <c r="L1462" t="s">
        <v>1147</v>
      </c>
      <c r="M1462" t="s">
        <v>7509</v>
      </c>
      <c r="N1462">
        <v>54346</v>
      </c>
      <c r="O1462">
        <v>3592</v>
      </c>
      <c r="P1462" t="s">
        <v>3300</v>
      </c>
      <c r="Q1462">
        <v>5</v>
      </c>
      <c r="R1462" t="s">
        <v>7510</v>
      </c>
      <c r="S1462" t="s">
        <v>7511</v>
      </c>
      <c r="T1462">
        <v>358</v>
      </c>
      <c r="U1462" t="s">
        <v>37</v>
      </c>
      <c r="V1462" t="s">
        <v>38</v>
      </c>
      <c r="W1462" t="s">
        <v>39</v>
      </c>
      <c r="X1462">
        <v>35000000</v>
      </c>
      <c r="Y1462">
        <v>2004</v>
      </c>
      <c r="Z1462">
        <v>854</v>
      </c>
      <c r="AA1462">
        <v>6.2</v>
      </c>
      <c r="AB1462">
        <v>2.35</v>
      </c>
      <c r="AC1462">
        <v>0</v>
      </c>
    </row>
    <row r="1463" spans="1:29">
      <c r="A1463" t="s">
        <v>28</v>
      </c>
      <c r="C1463" t="s">
        <v>499</v>
      </c>
      <c r="D1463">
        <v>211</v>
      </c>
      <c r="E1463">
        <v>101</v>
      </c>
      <c r="F1463">
        <v>357</v>
      </c>
      <c r="G1463">
        <v>374</v>
      </c>
      <c r="H1463" t="s">
        <v>1019</v>
      </c>
      <c r="I1463">
        <v>907</v>
      </c>
      <c r="J1463">
        <v>25863915</v>
      </c>
      <c r="K1463" t="s">
        <v>1199</v>
      </c>
      <c r="L1463" t="s">
        <v>7512</v>
      </c>
      <c r="M1463" t="s">
        <v>7513</v>
      </c>
      <c r="N1463">
        <v>28257</v>
      </c>
      <c r="O1463">
        <v>2471</v>
      </c>
      <c r="P1463" t="s">
        <v>7514</v>
      </c>
      <c r="Q1463">
        <v>0</v>
      </c>
      <c r="R1463" t="s">
        <v>7515</v>
      </c>
      <c r="S1463" t="s">
        <v>7516</v>
      </c>
      <c r="T1463">
        <v>151</v>
      </c>
      <c r="U1463" t="s">
        <v>37</v>
      </c>
      <c r="V1463" t="s">
        <v>38</v>
      </c>
      <c r="W1463" t="s">
        <v>39</v>
      </c>
      <c r="X1463">
        <v>35000000</v>
      </c>
      <c r="Y1463">
        <v>2012</v>
      </c>
      <c r="Z1463">
        <v>445</v>
      </c>
      <c r="AA1463">
        <v>5.0999999999999996</v>
      </c>
      <c r="AB1463">
        <v>2.35</v>
      </c>
      <c r="AC1463">
        <v>11000</v>
      </c>
    </row>
    <row r="1464" spans="1:29">
      <c r="A1464" t="s">
        <v>28</v>
      </c>
      <c r="C1464" t="s">
        <v>3694</v>
      </c>
      <c r="D1464">
        <v>91</v>
      </c>
      <c r="E1464">
        <v>155</v>
      </c>
      <c r="F1464">
        <v>16000</v>
      </c>
      <c r="G1464">
        <v>229</v>
      </c>
      <c r="H1464" t="s">
        <v>1348</v>
      </c>
      <c r="I1464">
        <v>18000</v>
      </c>
      <c r="J1464">
        <v>25078937</v>
      </c>
      <c r="K1464" t="s">
        <v>2142</v>
      </c>
      <c r="L1464" t="s">
        <v>120</v>
      </c>
      <c r="M1464" t="s">
        <v>7517</v>
      </c>
      <c r="N1464">
        <v>31751</v>
      </c>
      <c r="O1464">
        <v>19689</v>
      </c>
      <c r="P1464" t="s">
        <v>7518</v>
      </c>
      <c r="Q1464">
        <v>2</v>
      </c>
      <c r="R1464" t="s">
        <v>7519</v>
      </c>
      <c r="S1464" t="s">
        <v>7520</v>
      </c>
      <c r="T1464">
        <v>216</v>
      </c>
      <c r="U1464" t="s">
        <v>37</v>
      </c>
      <c r="V1464" t="s">
        <v>38</v>
      </c>
      <c r="W1464" t="s">
        <v>585</v>
      </c>
      <c r="X1464">
        <v>30000000</v>
      </c>
      <c r="Y1464">
        <v>1997</v>
      </c>
      <c r="Z1464">
        <v>461</v>
      </c>
      <c r="AA1464">
        <v>6.6</v>
      </c>
      <c r="AB1464">
        <v>1.85</v>
      </c>
      <c r="AC1464">
        <v>0</v>
      </c>
    </row>
    <row r="1465" spans="1:29">
      <c r="A1465" t="s">
        <v>28</v>
      </c>
      <c r="C1465" t="s">
        <v>7521</v>
      </c>
      <c r="D1465">
        <v>44</v>
      </c>
      <c r="E1465">
        <v>93</v>
      </c>
      <c r="F1465">
        <v>8</v>
      </c>
      <c r="G1465">
        <v>558</v>
      </c>
      <c r="H1465" t="s">
        <v>2167</v>
      </c>
      <c r="I1465">
        <v>22000</v>
      </c>
      <c r="K1465" t="s">
        <v>334</v>
      </c>
      <c r="L1465" t="s">
        <v>1746</v>
      </c>
      <c r="M1465" t="s">
        <v>7522</v>
      </c>
      <c r="N1465">
        <v>16193</v>
      </c>
      <c r="O1465">
        <v>24154</v>
      </c>
      <c r="P1465" t="s">
        <v>1230</v>
      </c>
      <c r="Q1465">
        <v>1</v>
      </c>
      <c r="R1465" t="s">
        <v>7523</v>
      </c>
      <c r="S1465" t="s">
        <v>7524</v>
      </c>
      <c r="T1465">
        <v>57</v>
      </c>
      <c r="U1465" t="s">
        <v>37</v>
      </c>
      <c r="V1465" t="s">
        <v>38</v>
      </c>
      <c r="W1465" t="s">
        <v>585</v>
      </c>
      <c r="X1465">
        <v>19000000</v>
      </c>
      <c r="Y1465">
        <v>2015</v>
      </c>
      <c r="Z1465">
        <v>1000</v>
      </c>
      <c r="AA1465">
        <v>6.1</v>
      </c>
      <c r="AB1465">
        <v>2.35</v>
      </c>
      <c r="AC1465">
        <v>0</v>
      </c>
    </row>
    <row r="1466" spans="1:29">
      <c r="A1466" t="s">
        <v>28</v>
      </c>
      <c r="C1466" t="s">
        <v>7525</v>
      </c>
      <c r="D1466">
        <v>97</v>
      </c>
      <c r="E1466">
        <v>109</v>
      </c>
      <c r="F1466">
        <v>24</v>
      </c>
      <c r="G1466">
        <v>167</v>
      </c>
      <c r="H1466" t="s">
        <v>7526</v>
      </c>
      <c r="I1466">
        <v>287</v>
      </c>
      <c r="J1466">
        <v>28995450</v>
      </c>
      <c r="K1466" t="s">
        <v>515</v>
      </c>
      <c r="L1466" t="s">
        <v>6048</v>
      </c>
      <c r="M1466" t="s">
        <v>7527</v>
      </c>
      <c r="N1466">
        <v>19230</v>
      </c>
      <c r="O1466">
        <v>855</v>
      </c>
      <c r="P1466" t="s">
        <v>7528</v>
      </c>
      <c r="Q1466">
        <v>5</v>
      </c>
      <c r="R1466" t="s">
        <v>7529</v>
      </c>
      <c r="S1466" t="s">
        <v>7530</v>
      </c>
      <c r="T1466">
        <v>59</v>
      </c>
      <c r="U1466" t="s">
        <v>37</v>
      </c>
      <c r="V1466" t="s">
        <v>56</v>
      </c>
      <c r="W1466" t="s">
        <v>95</v>
      </c>
      <c r="X1466">
        <v>35000000</v>
      </c>
      <c r="Y1466">
        <v>2010</v>
      </c>
      <c r="Z1466">
        <v>175</v>
      </c>
      <c r="AA1466">
        <v>6.1</v>
      </c>
      <c r="AB1466">
        <v>2.35</v>
      </c>
      <c r="AC1466">
        <v>0</v>
      </c>
    </row>
    <row r="1467" spans="1:29">
      <c r="A1467" t="s">
        <v>28</v>
      </c>
      <c r="C1467" t="s">
        <v>5469</v>
      </c>
      <c r="D1467">
        <v>32</v>
      </c>
      <c r="E1467">
        <v>140</v>
      </c>
      <c r="F1467">
        <v>0</v>
      </c>
      <c r="G1467">
        <v>210</v>
      </c>
      <c r="H1467" t="s">
        <v>4681</v>
      </c>
      <c r="I1467">
        <v>436</v>
      </c>
      <c r="J1467">
        <v>24276500</v>
      </c>
      <c r="K1467" t="s">
        <v>1726</v>
      </c>
      <c r="L1467" t="s">
        <v>7531</v>
      </c>
      <c r="M1467" t="s">
        <v>7532</v>
      </c>
      <c r="N1467">
        <v>17124</v>
      </c>
      <c r="O1467">
        <v>1394</v>
      </c>
      <c r="P1467" t="s">
        <v>3763</v>
      </c>
      <c r="Q1467">
        <v>2</v>
      </c>
      <c r="R1467" t="s">
        <v>7533</v>
      </c>
      <c r="S1467" t="s">
        <v>7534</v>
      </c>
      <c r="T1467">
        <v>68</v>
      </c>
      <c r="U1467" t="s">
        <v>37</v>
      </c>
      <c r="V1467" t="s">
        <v>38</v>
      </c>
      <c r="W1467" t="s">
        <v>585</v>
      </c>
      <c r="X1467">
        <v>35000000</v>
      </c>
      <c r="Y1467">
        <v>1992</v>
      </c>
      <c r="Z1467">
        <v>263</v>
      </c>
      <c r="AA1467">
        <v>6.6</v>
      </c>
      <c r="AB1467">
        <v>2.35</v>
      </c>
      <c r="AC1467">
        <v>949</v>
      </c>
    </row>
    <row r="1468" spans="1:29">
      <c r="A1468" t="s">
        <v>28</v>
      </c>
      <c r="C1468" t="s">
        <v>7535</v>
      </c>
      <c r="D1468">
        <v>270</v>
      </c>
      <c r="E1468">
        <v>108</v>
      </c>
      <c r="F1468">
        <v>251</v>
      </c>
      <c r="G1468">
        <v>296</v>
      </c>
      <c r="H1468" t="s">
        <v>729</v>
      </c>
      <c r="I1468">
        <v>826</v>
      </c>
      <c r="J1468">
        <v>20981633</v>
      </c>
      <c r="K1468" t="s">
        <v>2202</v>
      </c>
      <c r="L1468" t="s">
        <v>3614</v>
      </c>
      <c r="M1468" t="s">
        <v>7536</v>
      </c>
      <c r="N1468">
        <v>78256</v>
      </c>
      <c r="O1468">
        <v>2351</v>
      </c>
      <c r="P1468" t="s">
        <v>7537</v>
      </c>
      <c r="Q1468">
        <v>0</v>
      </c>
      <c r="R1468" t="s">
        <v>7538</v>
      </c>
      <c r="S1468" t="s">
        <v>7539</v>
      </c>
      <c r="T1468">
        <v>492</v>
      </c>
      <c r="U1468" t="s">
        <v>37</v>
      </c>
      <c r="V1468" t="s">
        <v>38</v>
      </c>
      <c r="W1468" t="s">
        <v>39</v>
      </c>
      <c r="X1468">
        <v>30000000</v>
      </c>
      <c r="Y1468">
        <v>2008</v>
      </c>
      <c r="Z1468">
        <v>716</v>
      </c>
      <c r="AA1468">
        <v>5.9</v>
      </c>
      <c r="AB1468">
        <v>2.35</v>
      </c>
      <c r="AC1468">
        <v>0</v>
      </c>
    </row>
    <row r="1469" spans="1:29">
      <c r="A1469" t="s">
        <v>28</v>
      </c>
      <c r="C1469" t="s">
        <v>7540</v>
      </c>
      <c r="D1469">
        <v>89</v>
      </c>
      <c r="E1469">
        <v>96</v>
      </c>
      <c r="F1469">
        <v>13</v>
      </c>
      <c r="G1469">
        <v>973</v>
      </c>
      <c r="H1469" t="s">
        <v>813</v>
      </c>
      <c r="I1469">
        <v>11000</v>
      </c>
      <c r="J1469">
        <v>22913677</v>
      </c>
      <c r="K1469" t="s">
        <v>2614</v>
      </c>
      <c r="L1469" t="s">
        <v>257</v>
      </c>
      <c r="M1469" t="s">
        <v>7541</v>
      </c>
      <c r="N1469">
        <v>47800</v>
      </c>
      <c r="O1469">
        <v>17292</v>
      </c>
      <c r="P1469" t="s">
        <v>7542</v>
      </c>
      <c r="Q1469">
        <v>1</v>
      </c>
      <c r="R1469" t="s">
        <v>7543</v>
      </c>
      <c r="S1469" t="s">
        <v>7544</v>
      </c>
      <c r="T1469">
        <v>244</v>
      </c>
      <c r="U1469" t="s">
        <v>37</v>
      </c>
      <c r="V1469" t="s">
        <v>38</v>
      </c>
      <c r="W1469" t="s">
        <v>95</v>
      </c>
      <c r="X1469">
        <v>35000000</v>
      </c>
      <c r="Y1469">
        <v>2004</v>
      </c>
      <c r="Z1469">
        <v>1000</v>
      </c>
      <c r="AA1469">
        <v>6.3</v>
      </c>
      <c r="AB1469">
        <v>1.85</v>
      </c>
      <c r="AC1469">
        <v>0</v>
      </c>
    </row>
    <row r="1470" spans="1:29">
      <c r="A1470" t="s">
        <v>28</v>
      </c>
      <c r="C1470" t="s">
        <v>7545</v>
      </c>
      <c r="D1470">
        <v>219</v>
      </c>
      <c r="E1470">
        <v>123</v>
      </c>
      <c r="F1470">
        <v>15</v>
      </c>
      <c r="G1470">
        <v>745</v>
      </c>
      <c r="H1470" t="s">
        <v>359</v>
      </c>
      <c r="I1470">
        <v>10000</v>
      </c>
      <c r="J1470">
        <v>34531832</v>
      </c>
      <c r="K1470" t="s">
        <v>1634</v>
      </c>
      <c r="L1470" t="s">
        <v>166</v>
      </c>
      <c r="M1470" t="s">
        <v>7546</v>
      </c>
      <c r="N1470">
        <v>44788</v>
      </c>
      <c r="O1470">
        <v>13371</v>
      </c>
      <c r="P1470" t="s">
        <v>2968</v>
      </c>
      <c r="Q1470">
        <v>0</v>
      </c>
      <c r="R1470" t="s">
        <v>7547</v>
      </c>
      <c r="S1470" t="s">
        <v>7548</v>
      </c>
      <c r="T1470">
        <v>138</v>
      </c>
      <c r="U1470" t="s">
        <v>37</v>
      </c>
      <c r="V1470" t="s">
        <v>56</v>
      </c>
      <c r="W1470" t="s">
        <v>39</v>
      </c>
      <c r="X1470">
        <v>35000000</v>
      </c>
      <c r="Y1470">
        <v>2015</v>
      </c>
      <c r="Z1470">
        <v>979</v>
      </c>
      <c r="AA1470">
        <v>7.1</v>
      </c>
      <c r="AB1470">
        <v>2.35</v>
      </c>
      <c r="AC1470">
        <v>23000</v>
      </c>
    </row>
    <row r="1471" spans="1:29">
      <c r="A1471" t="s">
        <v>28</v>
      </c>
      <c r="C1471" t="s">
        <v>2943</v>
      </c>
      <c r="D1471">
        <v>180</v>
      </c>
      <c r="E1471">
        <v>106</v>
      </c>
      <c r="F1471">
        <v>309</v>
      </c>
      <c r="G1471">
        <v>63</v>
      </c>
      <c r="H1471" t="s">
        <v>7549</v>
      </c>
      <c r="I1471">
        <v>327</v>
      </c>
      <c r="J1471">
        <v>28064226</v>
      </c>
      <c r="K1471" t="s">
        <v>1156</v>
      </c>
      <c r="L1471" t="s">
        <v>7550</v>
      </c>
      <c r="M1471" t="s">
        <v>7551</v>
      </c>
      <c r="N1471">
        <v>65044</v>
      </c>
      <c r="O1471">
        <v>561</v>
      </c>
      <c r="P1471" t="s">
        <v>7552</v>
      </c>
      <c r="Q1471">
        <v>1</v>
      </c>
      <c r="R1471" t="s">
        <v>7553</v>
      </c>
      <c r="S1471" t="s">
        <v>7554</v>
      </c>
      <c r="T1471">
        <v>173</v>
      </c>
      <c r="U1471" t="s">
        <v>37</v>
      </c>
      <c r="V1471" t="s">
        <v>38</v>
      </c>
      <c r="W1471" t="s">
        <v>39</v>
      </c>
      <c r="X1471">
        <v>35000000</v>
      </c>
      <c r="Y1471">
        <v>2011</v>
      </c>
      <c r="Z1471">
        <v>73</v>
      </c>
      <c r="AA1471">
        <v>5</v>
      </c>
      <c r="AB1471">
        <v>2.35</v>
      </c>
      <c r="AC1471">
        <v>13000</v>
      </c>
    </row>
    <row r="1472" spans="1:29">
      <c r="A1472" t="s">
        <v>28</v>
      </c>
      <c r="C1472" t="s">
        <v>7555</v>
      </c>
      <c r="D1472">
        <v>93</v>
      </c>
      <c r="E1472">
        <v>76</v>
      </c>
      <c r="F1472">
        <v>2</v>
      </c>
      <c r="G1472">
        <v>72</v>
      </c>
      <c r="H1472" t="s">
        <v>2019</v>
      </c>
      <c r="I1472">
        <v>1000</v>
      </c>
      <c r="J1472">
        <v>19447478</v>
      </c>
      <c r="K1472" t="s">
        <v>7556</v>
      </c>
      <c r="L1472" t="s">
        <v>393</v>
      </c>
      <c r="M1472" t="s">
        <v>7557</v>
      </c>
      <c r="N1472">
        <v>15788</v>
      </c>
      <c r="O1472">
        <v>1908</v>
      </c>
      <c r="P1472" t="s">
        <v>7558</v>
      </c>
      <c r="Q1472">
        <v>0</v>
      </c>
      <c r="R1472" t="s">
        <v>7559</v>
      </c>
      <c r="S1472" t="s">
        <v>7560</v>
      </c>
      <c r="T1472">
        <v>80</v>
      </c>
      <c r="U1472" t="s">
        <v>37</v>
      </c>
      <c r="V1472" t="s">
        <v>56</v>
      </c>
      <c r="W1472" t="s">
        <v>277</v>
      </c>
      <c r="X1472">
        <v>35000000</v>
      </c>
      <c r="Y1472">
        <v>2005</v>
      </c>
      <c r="Z1472">
        <v>766</v>
      </c>
      <c r="AA1472">
        <v>5.6</v>
      </c>
      <c r="AB1472">
        <v>1.85</v>
      </c>
      <c r="AC1472">
        <v>538</v>
      </c>
    </row>
    <row r="1473" spans="1:29">
      <c r="A1473" t="s">
        <v>28</v>
      </c>
      <c r="C1473" t="s">
        <v>4914</v>
      </c>
      <c r="D1473">
        <v>173</v>
      </c>
      <c r="E1473">
        <v>107</v>
      </c>
      <c r="F1473">
        <v>161</v>
      </c>
      <c r="G1473">
        <v>549</v>
      </c>
      <c r="H1473" t="s">
        <v>904</v>
      </c>
      <c r="I1473">
        <v>21000</v>
      </c>
      <c r="J1473">
        <v>19389454</v>
      </c>
      <c r="K1473" t="s">
        <v>2527</v>
      </c>
      <c r="L1473" t="s">
        <v>97</v>
      </c>
      <c r="M1473" t="s">
        <v>7561</v>
      </c>
      <c r="N1473">
        <v>54643</v>
      </c>
      <c r="O1473">
        <v>22974</v>
      </c>
      <c r="P1473" t="s">
        <v>7562</v>
      </c>
      <c r="Q1473">
        <v>5</v>
      </c>
      <c r="R1473" t="s">
        <v>7563</v>
      </c>
      <c r="S1473" t="s">
        <v>7564</v>
      </c>
      <c r="T1473">
        <v>335</v>
      </c>
      <c r="U1473" t="s">
        <v>37</v>
      </c>
      <c r="V1473" t="s">
        <v>38</v>
      </c>
      <c r="W1473" t="s">
        <v>585</v>
      </c>
      <c r="X1473">
        <v>55000000</v>
      </c>
      <c r="Y1473">
        <v>2000</v>
      </c>
      <c r="Z1473">
        <v>826</v>
      </c>
      <c r="AA1473">
        <v>7.4</v>
      </c>
      <c r="AB1473">
        <v>2.35</v>
      </c>
      <c r="AC1473">
        <v>0</v>
      </c>
    </row>
    <row r="1474" spans="1:29">
      <c r="A1474" t="s">
        <v>28</v>
      </c>
      <c r="C1474" t="s">
        <v>7565</v>
      </c>
      <c r="D1474">
        <v>121</v>
      </c>
      <c r="E1474">
        <v>82</v>
      </c>
      <c r="F1474">
        <v>82</v>
      </c>
      <c r="G1474">
        <v>418</v>
      </c>
      <c r="H1474" t="s">
        <v>4191</v>
      </c>
      <c r="I1474">
        <v>1000</v>
      </c>
      <c r="J1474">
        <v>25871834</v>
      </c>
      <c r="K1474" t="s">
        <v>7566</v>
      </c>
      <c r="L1474" t="s">
        <v>7567</v>
      </c>
      <c r="M1474" t="s">
        <v>7568</v>
      </c>
      <c r="N1474">
        <v>52052</v>
      </c>
      <c r="O1474">
        <v>3266</v>
      </c>
      <c r="P1474" t="s">
        <v>7569</v>
      </c>
      <c r="Q1474">
        <v>6</v>
      </c>
      <c r="R1474" t="s">
        <v>7570</v>
      </c>
      <c r="S1474" t="s">
        <v>7571</v>
      </c>
      <c r="T1474">
        <v>173</v>
      </c>
      <c r="U1474" t="s">
        <v>37</v>
      </c>
      <c r="V1474" t="s">
        <v>38</v>
      </c>
      <c r="W1474" t="s">
        <v>39</v>
      </c>
      <c r="X1474">
        <v>35000000</v>
      </c>
      <c r="Y1474">
        <v>2008</v>
      </c>
      <c r="Z1474">
        <v>642</v>
      </c>
      <c r="AA1474">
        <v>4.5</v>
      </c>
      <c r="AB1474">
        <v>1.85</v>
      </c>
      <c r="AC1474">
        <v>0</v>
      </c>
    </row>
    <row r="1475" spans="1:29">
      <c r="A1475" t="s">
        <v>28</v>
      </c>
      <c r="C1475" t="s">
        <v>7572</v>
      </c>
      <c r="D1475">
        <v>298</v>
      </c>
      <c r="E1475">
        <v>109</v>
      </c>
      <c r="F1475">
        <v>90</v>
      </c>
      <c r="G1475">
        <v>344</v>
      </c>
      <c r="H1475" t="s">
        <v>5077</v>
      </c>
      <c r="I1475">
        <v>1000</v>
      </c>
      <c r="J1475">
        <v>19692608</v>
      </c>
      <c r="K1475" t="s">
        <v>2125</v>
      </c>
      <c r="L1475" t="s">
        <v>7573</v>
      </c>
      <c r="M1475" t="s">
        <v>7574</v>
      </c>
      <c r="N1475">
        <v>63548</v>
      </c>
      <c r="O1475">
        <v>2073</v>
      </c>
      <c r="P1475" t="s">
        <v>7575</v>
      </c>
      <c r="Q1475">
        <v>3</v>
      </c>
      <c r="R1475" t="s">
        <v>7576</v>
      </c>
      <c r="S1475" t="s">
        <v>7577</v>
      </c>
      <c r="T1475">
        <v>134</v>
      </c>
      <c r="U1475" t="s">
        <v>37</v>
      </c>
      <c r="V1475" t="s">
        <v>38</v>
      </c>
      <c r="W1475" t="s">
        <v>585</v>
      </c>
      <c r="X1475">
        <v>35000000</v>
      </c>
      <c r="Y1475">
        <v>2013</v>
      </c>
      <c r="Z1475">
        <v>412</v>
      </c>
      <c r="AA1475">
        <v>6.2</v>
      </c>
      <c r="AB1475">
        <v>2.35</v>
      </c>
      <c r="AC1475">
        <v>0</v>
      </c>
    </row>
    <row r="1476" spans="1:29">
      <c r="A1476" t="s">
        <v>28</v>
      </c>
      <c r="C1476" t="s">
        <v>6308</v>
      </c>
      <c r="D1476">
        <v>158</v>
      </c>
      <c r="E1476">
        <v>99</v>
      </c>
      <c r="F1476">
        <v>0</v>
      </c>
      <c r="G1476">
        <v>520</v>
      </c>
      <c r="H1476" t="s">
        <v>7578</v>
      </c>
      <c r="I1476">
        <v>1000</v>
      </c>
      <c r="J1476">
        <v>19294901</v>
      </c>
      <c r="K1476" t="s">
        <v>7579</v>
      </c>
      <c r="L1476" t="s">
        <v>7580</v>
      </c>
      <c r="M1476" t="s">
        <v>7581</v>
      </c>
      <c r="N1476">
        <v>26126</v>
      </c>
      <c r="O1476">
        <v>2535</v>
      </c>
      <c r="P1476" t="s">
        <v>5171</v>
      </c>
      <c r="Q1476">
        <v>0</v>
      </c>
      <c r="R1476" t="s">
        <v>7582</v>
      </c>
      <c r="S1476" t="s">
        <v>7583</v>
      </c>
      <c r="T1476">
        <v>325</v>
      </c>
      <c r="U1476" t="s">
        <v>37</v>
      </c>
      <c r="V1476" t="s">
        <v>38</v>
      </c>
      <c r="W1476" t="s">
        <v>39</v>
      </c>
      <c r="X1476">
        <v>35000000</v>
      </c>
      <c r="Y1476">
        <v>2005</v>
      </c>
      <c r="Z1476">
        <v>573</v>
      </c>
      <c r="AA1476">
        <v>5</v>
      </c>
      <c r="AB1476">
        <v>2.35</v>
      </c>
      <c r="AC1476">
        <v>0</v>
      </c>
    </row>
    <row r="1477" spans="1:29">
      <c r="A1477" t="s">
        <v>28</v>
      </c>
      <c r="C1477" t="s">
        <v>4401</v>
      </c>
      <c r="D1477">
        <v>248</v>
      </c>
      <c r="E1477">
        <v>91</v>
      </c>
      <c r="F1477">
        <v>192</v>
      </c>
      <c r="G1477">
        <v>346</v>
      </c>
      <c r="H1477" t="s">
        <v>5231</v>
      </c>
      <c r="I1477">
        <v>23000</v>
      </c>
      <c r="J1477">
        <v>20275446</v>
      </c>
      <c r="K1477" t="s">
        <v>334</v>
      </c>
      <c r="L1477" t="s">
        <v>62</v>
      </c>
      <c r="M1477" t="s">
        <v>7584</v>
      </c>
      <c r="N1477">
        <v>95274</v>
      </c>
      <c r="O1477">
        <v>24669</v>
      </c>
      <c r="P1477" t="s">
        <v>916</v>
      </c>
      <c r="Q1477">
        <v>0</v>
      </c>
      <c r="R1477" t="s">
        <v>7585</v>
      </c>
      <c r="S1477" t="s">
        <v>7586</v>
      </c>
      <c r="T1477">
        <v>178</v>
      </c>
      <c r="U1477" t="s">
        <v>37</v>
      </c>
      <c r="V1477" t="s">
        <v>38</v>
      </c>
      <c r="W1477" t="s">
        <v>39</v>
      </c>
      <c r="X1477">
        <v>35000000</v>
      </c>
      <c r="Y1477">
        <v>2012</v>
      </c>
      <c r="Z1477">
        <v>1000</v>
      </c>
      <c r="AA1477">
        <v>6.5</v>
      </c>
      <c r="AB1477">
        <v>2.35</v>
      </c>
      <c r="AC1477">
        <v>20000</v>
      </c>
    </row>
    <row r="1478" spans="1:29">
      <c r="A1478" t="s">
        <v>28</v>
      </c>
      <c r="C1478" t="s">
        <v>6244</v>
      </c>
      <c r="D1478">
        <v>155</v>
      </c>
      <c r="E1478">
        <v>87</v>
      </c>
      <c r="F1478">
        <v>98</v>
      </c>
      <c r="G1478">
        <v>253</v>
      </c>
      <c r="H1478" t="s">
        <v>7587</v>
      </c>
      <c r="I1478">
        <v>472</v>
      </c>
      <c r="J1478">
        <v>34507079</v>
      </c>
      <c r="K1478" t="s">
        <v>1752</v>
      </c>
      <c r="L1478" t="s">
        <v>7588</v>
      </c>
      <c r="M1478" t="s">
        <v>7589</v>
      </c>
      <c r="N1478">
        <v>34948</v>
      </c>
      <c r="O1478">
        <v>1679</v>
      </c>
      <c r="P1478" t="s">
        <v>7590</v>
      </c>
      <c r="Q1478">
        <v>2</v>
      </c>
      <c r="R1478" t="s">
        <v>7591</v>
      </c>
      <c r="S1478" t="s">
        <v>7592</v>
      </c>
      <c r="T1478">
        <v>118</v>
      </c>
      <c r="U1478" t="s">
        <v>37</v>
      </c>
      <c r="V1478" t="s">
        <v>38</v>
      </c>
      <c r="W1478" t="s">
        <v>39</v>
      </c>
      <c r="X1478">
        <v>35000000</v>
      </c>
      <c r="Y1478">
        <v>2015</v>
      </c>
      <c r="Z1478">
        <v>328</v>
      </c>
      <c r="AA1478">
        <v>5.0999999999999996</v>
      </c>
      <c r="AB1478">
        <v>2.35</v>
      </c>
      <c r="AC1478">
        <v>0</v>
      </c>
    </row>
    <row r="1479" spans="1:29">
      <c r="A1479" t="s">
        <v>28</v>
      </c>
      <c r="C1479" t="s">
        <v>4773</v>
      </c>
      <c r="D1479">
        <v>105</v>
      </c>
      <c r="E1479">
        <v>125</v>
      </c>
      <c r="F1479">
        <v>159</v>
      </c>
      <c r="G1479">
        <v>39</v>
      </c>
      <c r="H1479" t="s">
        <v>7593</v>
      </c>
      <c r="I1479">
        <v>3000</v>
      </c>
      <c r="J1479">
        <v>18306166</v>
      </c>
      <c r="K1479" t="s">
        <v>1221</v>
      </c>
      <c r="L1479" t="s">
        <v>656</v>
      </c>
      <c r="M1479" t="s">
        <v>7594</v>
      </c>
      <c r="N1479">
        <v>28130</v>
      </c>
      <c r="O1479">
        <v>3142</v>
      </c>
      <c r="P1479" t="s">
        <v>7595</v>
      </c>
      <c r="Q1479">
        <v>2</v>
      </c>
      <c r="R1479" t="s">
        <v>7596</v>
      </c>
      <c r="S1479" t="s">
        <v>7597</v>
      </c>
      <c r="T1479">
        <v>215</v>
      </c>
      <c r="U1479" t="s">
        <v>37</v>
      </c>
      <c r="V1479" t="s">
        <v>56</v>
      </c>
      <c r="W1479" t="s">
        <v>39</v>
      </c>
      <c r="X1479">
        <v>35000000</v>
      </c>
      <c r="Y1479">
        <v>2002</v>
      </c>
      <c r="Z1479">
        <v>61</v>
      </c>
      <c r="AA1479">
        <v>6.5</v>
      </c>
      <c r="AB1479">
        <v>2.35</v>
      </c>
      <c r="AC1479">
        <v>0</v>
      </c>
    </row>
    <row r="1480" spans="1:29">
      <c r="A1480" t="s">
        <v>28</v>
      </c>
      <c r="C1480" t="s">
        <v>3778</v>
      </c>
      <c r="D1480">
        <v>224</v>
      </c>
      <c r="E1480">
        <v>118</v>
      </c>
      <c r="F1480">
        <v>138</v>
      </c>
      <c r="G1480">
        <v>458</v>
      </c>
      <c r="H1480" t="s">
        <v>379</v>
      </c>
      <c r="I1480">
        <v>26000</v>
      </c>
      <c r="J1480">
        <v>17609982</v>
      </c>
      <c r="K1480" t="s">
        <v>1606</v>
      </c>
      <c r="L1480" t="s">
        <v>335</v>
      </c>
      <c r="M1480" t="s">
        <v>7598</v>
      </c>
      <c r="N1480">
        <v>90046</v>
      </c>
      <c r="O1480">
        <v>28479</v>
      </c>
      <c r="P1480" t="s">
        <v>7599</v>
      </c>
      <c r="Q1480">
        <v>0</v>
      </c>
      <c r="R1480" t="s">
        <v>7600</v>
      </c>
      <c r="S1480" t="s">
        <v>7601</v>
      </c>
      <c r="T1480">
        <v>141</v>
      </c>
      <c r="U1480" t="s">
        <v>37</v>
      </c>
      <c r="V1480" t="s">
        <v>38</v>
      </c>
      <c r="W1480" t="s">
        <v>585</v>
      </c>
      <c r="X1480">
        <v>35000000</v>
      </c>
      <c r="Y1480">
        <v>2013</v>
      </c>
      <c r="Z1480">
        <v>968</v>
      </c>
      <c r="AA1480">
        <v>6.2</v>
      </c>
      <c r="AB1480">
        <v>2.35</v>
      </c>
      <c r="AC1480">
        <v>17000</v>
      </c>
    </row>
    <row r="1481" spans="1:29">
      <c r="A1481" t="s">
        <v>28</v>
      </c>
      <c r="C1481" t="s">
        <v>5204</v>
      </c>
      <c r="D1481">
        <v>129</v>
      </c>
      <c r="E1481">
        <v>98</v>
      </c>
      <c r="F1481">
        <v>12</v>
      </c>
      <c r="G1481">
        <v>663</v>
      </c>
      <c r="H1481" t="s">
        <v>250</v>
      </c>
      <c r="I1481">
        <v>4000</v>
      </c>
      <c r="J1481">
        <v>16831505</v>
      </c>
      <c r="K1481" t="s">
        <v>3898</v>
      </c>
      <c r="L1481" t="s">
        <v>84</v>
      </c>
      <c r="M1481" t="s">
        <v>7602</v>
      </c>
      <c r="N1481">
        <v>51842</v>
      </c>
      <c r="O1481">
        <v>9330</v>
      </c>
      <c r="P1481" t="s">
        <v>7603</v>
      </c>
      <c r="Q1481">
        <v>1</v>
      </c>
      <c r="R1481" t="s">
        <v>7604</v>
      </c>
      <c r="S1481" t="s">
        <v>7605</v>
      </c>
      <c r="T1481">
        <v>173</v>
      </c>
      <c r="U1481" t="s">
        <v>37</v>
      </c>
      <c r="V1481" t="s">
        <v>56</v>
      </c>
      <c r="W1481" t="s">
        <v>39</v>
      </c>
      <c r="X1481">
        <v>31000000</v>
      </c>
      <c r="Y1481">
        <v>2004</v>
      </c>
      <c r="Z1481">
        <v>4000</v>
      </c>
      <c r="AA1481">
        <v>6.3</v>
      </c>
      <c r="AB1481">
        <v>2.35</v>
      </c>
      <c r="AC1481">
        <v>0</v>
      </c>
    </row>
    <row r="1482" spans="1:29">
      <c r="A1482" t="s">
        <v>28</v>
      </c>
      <c r="C1482" t="s">
        <v>6063</v>
      </c>
      <c r="D1482">
        <v>101</v>
      </c>
      <c r="E1482">
        <v>92</v>
      </c>
      <c r="F1482">
        <v>16</v>
      </c>
      <c r="G1482">
        <v>734</v>
      </c>
      <c r="H1482" t="s">
        <v>7606</v>
      </c>
      <c r="I1482">
        <v>3000</v>
      </c>
      <c r="J1482">
        <v>17596256</v>
      </c>
      <c r="K1482" t="s">
        <v>3057</v>
      </c>
      <c r="L1482" t="s">
        <v>500</v>
      </c>
      <c r="M1482" t="s">
        <v>7607</v>
      </c>
      <c r="N1482">
        <v>12399</v>
      </c>
      <c r="O1482">
        <v>6327</v>
      </c>
      <c r="P1482" t="s">
        <v>7608</v>
      </c>
      <c r="Q1482">
        <v>1</v>
      </c>
      <c r="R1482" t="s">
        <v>7609</v>
      </c>
      <c r="S1482" t="s">
        <v>7610</v>
      </c>
      <c r="T1482">
        <v>84</v>
      </c>
      <c r="U1482" t="s">
        <v>37</v>
      </c>
      <c r="V1482" t="s">
        <v>38</v>
      </c>
      <c r="W1482" t="s">
        <v>95</v>
      </c>
      <c r="X1482">
        <v>35000000</v>
      </c>
      <c r="Y1482">
        <v>2010</v>
      </c>
      <c r="Z1482">
        <v>1000</v>
      </c>
      <c r="AA1482">
        <v>3.8</v>
      </c>
      <c r="AB1482">
        <v>1.85</v>
      </c>
      <c r="AC1482">
        <v>0</v>
      </c>
    </row>
    <row r="1483" spans="1:29">
      <c r="A1483" t="s">
        <v>28</v>
      </c>
      <c r="C1483" t="s">
        <v>7611</v>
      </c>
      <c r="D1483">
        <v>145</v>
      </c>
      <c r="E1483">
        <v>93</v>
      </c>
      <c r="F1483">
        <v>0</v>
      </c>
      <c r="G1483">
        <v>174</v>
      </c>
      <c r="H1483" t="s">
        <v>7612</v>
      </c>
      <c r="I1483">
        <v>465</v>
      </c>
      <c r="K1483" t="s">
        <v>4177</v>
      </c>
      <c r="L1483" t="s">
        <v>3691</v>
      </c>
      <c r="M1483" t="s">
        <v>7613</v>
      </c>
      <c r="N1483">
        <v>11482</v>
      </c>
      <c r="O1483">
        <v>1361</v>
      </c>
      <c r="P1483" t="s">
        <v>7614</v>
      </c>
      <c r="Q1483">
        <v>1</v>
      </c>
      <c r="R1483" t="s">
        <v>7615</v>
      </c>
      <c r="S1483" t="s">
        <v>7616</v>
      </c>
      <c r="T1483">
        <v>82</v>
      </c>
      <c r="U1483" t="s">
        <v>37</v>
      </c>
      <c r="V1483" t="s">
        <v>370</v>
      </c>
      <c r="W1483" t="s">
        <v>585</v>
      </c>
      <c r="X1483">
        <v>30000000</v>
      </c>
      <c r="Y1483">
        <v>2012</v>
      </c>
      <c r="Z1483">
        <v>351</v>
      </c>
      <c r="AA1483">
        <v>5.2</v>
      </c>
      <c r="AB1483">
        <v>1.85</v>
      </c>
      <c r="AC1483">
        <v>0</v>
      </c>
    </row>
    <row r="1484" spans="1:29">
      <c r="A1484" t="s">
        <v>28</v>
      </c>
      <c r="C1484" t="s">
        <v>7617</v>
      </c>
      <c r="D1484">
        <v>57</v>
      </c>
      <c r="E1484">
        <v>116</v>
      </c>
      <c r="F1484">
        <v>170</v>
      </c>
      <c r="G1484">
        <v>136</v>
      </c>
      <c r="H1484" t="s">
        <v>2236</v>
      </c>
      <c r="I1484">
        <v>14000</v>
      </c>
      <c r="K1484" t="s">
        <v>42</v>
      </c>
      <c r="L1484" t="s">
        <v>228</v>
      </c>
      <c r="M1484" t="s">
        <v>7618</v>
      </c>
      <c r="N1484">
        <v>23351</v>
      </c>
      <c r="O1484">
        <v>14744</v>
      </c>
      <c r="P1484" t="s">
        <v>7619</v>
      </c>
      <c r="Q1484">
        <v>1</v>
      </c>
      <c r="R1484" t="s">
        <v>7620</v>
      </c>
      <c r="S1484" t="s">
        <v>7621</v>
      </c>
      <c r="T1484">
        <v>178</v>
      </c>
      <c r="U1484" t="s">
        <v>37</v>
      </c>
      <c r="V1484" t="s">
        <v>56</v>
      </c>
      <c r="W1484" t="s">
        <v>95</v>
      </c>
      <c r="X1484">
        <v>27000000</v>
      </c>
      <c r="Y1484">
        <v>1983</v>
      </c>
      <c r="Z1484">
        <v>192</v>
      </c>
      <c r="AA1484">
        <v>6</v>
      </c>
      <c r="AB1484">
        <v>2.35</v>
      </c>
      <c r="AC1484">
        <v>0</v>
      </c>
    </row>
    <row r="1485" spans="1:29">
      <c r="A1485" t="s">
        <v>28</v>
      </c>
      <c r="C1485" t="s">
        <v>4041</v>
      </c>
      <c r="D1485">
        <v>227</v>
      </c>
      <c r="E1485">
        <v>92</v>
      </c>
      <c r="F1485">
        <v>0</v>
      </c>
      <c r="G1485">
        <v>10000</v>
      </c>
      <c r="H1485" t="s">
        <v>523</v>
      </c>
      <c r="I1485">
        <v>11000</v>
      </c>
      <c r="J1485">
        <v>14998070</v>
      </c>
      <c r="K1485" t="s">
        <v>7622</v>
      </c>
      <c r="L1485" t="s">
        <v>2377</v>
      </c>
      <c r="M1485" t="s">
        <v>7623</v>
      </c>
      <c r="N1485">
        <v>41170</v>
      </c>
      <c r="O1485">
        <v>32875</v>
      </c>
      <c r="P1485" t="s">
        <v>181</v>
      </c>
      <c r="Q1485">
        <v>3</v>
      </c>
      <c r="R1485" t="s">
        <v>7624</v>
      </c>
      <c r="S1485" t="s">
        <v>7625</v>
      </c>
      <c r="T1485">
        <v>298</v>
      </c>
      <c r="U1485" t="s">
        <v>37</v>
      </c>
      <c r="V1485" t="s">
        <v>38</v>
      </c>
      <c r="W1485" t="s">
        <v>585</v>
      </c>
      <c r="X1485">
        <v>35000000</v>
      </c>
      <c r="Y1485">
        <v>2007</v>
      </c>
      <c r="Z1485">
        <v>10000</v>
      </c>
      <c r="AA1485">
        <v>6.2</v>
      </c>
      <c r="AB1485">
        <v>2.35</v>
      </c>
      <c r="AC1485">
        <v>0</v>
      </c>
    </row>
    <row r="1486" spans="1:29">
      <c r="A1486" t="s">
        <v>28</v>
      </c>
      <c r="C1486" t="s">
        <v>2277</v>
      </c>
      <c r="D1486">
        <v>13</v>
      </c>
      <c r="E1486">
        <v>115</v>
      </c>
      <c r="F1486">
        <v>468</v>
      </c>
      <c r="G1486">
        <v>150</v>
      </c>
      <c r="H1486" t="s">
        <v>7626</v>
      </c>
      <c r="I1486">
        <v>605</v>
      </c>
      <c r="J1486">
        <v>14587732</v>
      </c>
      <c r="K1486" t="s">
        <v>1910</v>
      </c>
      <c r="L1486" t="s">
        <v>7627</v>
      </c>
      <c r="M1486" t="s">
        <v>7628</v>
      </c>
      <c r="N1486">
        <v>4795</v>
      </c>
      <c r="O1486">
        <v>1290</v>
      </c>
      <c r="P1486" t="s">
        <v>7629</v>
      </c>
      <c r="Q1486">
        <v>3</v>
      </c>
      <c r="R1486" t="s">
        <v>7630</v>
      </c>
      <c r="S1486" t="s">
        <v>7631</v>
      </c>
      <c r="T1486">
        <v>39</v>
      </c>
      <c r="U1486" t="s">
        <v>37</v>
      </c>
      <c r="V1486" t="s">
        <v>38</v>
      </c>
      <c r="W1486" t="s">
        <v>39</v>
      </c>
      <c r="X1486">
        <v>35000000</v>
      </c>
      <c r="Y1486">
        <v>1991</v>
      </c>
      <c r="Z1486">
        <v>367</v>
      </c>
      <c r="AA1486">
        <v>5.7</v>
      </c>
      <c r="AB1486">
        <v>2.35</v>
      </c>
      <c r="AC1486">
        <v>452</v>
      </c>
    </row>
    <row r="1487" spans="1:29">
      <c r="A1487" t="s">
        <v>28</v>
      </c>
      <c r="C1487" t="s">
        <v>6573</v>
      </c>
      <c r="D1487">
        <v>171</v>
      </c>
      <c r="E1487">
        <v>120</v>
      </c>
      <c r="F1487">
        <v>52</v>
      </c>
      <c r="G1487">
        <v>134</v>
      </c>
      <c r="H1487" t="s">
        <v>6575</v>
      </c>
      <c r="I1487">
        <v>553</v>
      </c>
      <c r="J1487">
        <v>18317151</v>
      </c>
      <c r="K1487" t="s">
        <v>6419</v>
      </c>
      <c r="L1487" t="s">
        <v>2940</v>
      </c>
      <c r="M1487" t="s">
        <v>7632</v>
      </c>
      <c r="N1487">
        <v>55630</v>
      </c>
      <c r="O1487">
        <v>1082</v>
      </c>
      <c r="P1487" t="s">
        <v>4957</v>
      </c>
      <c r="Q1487">
        <v>1</v>
      </c>
      <c r="R1487" t="s">
        <v>7633</v>
      </c>
      <c r="S1487" t="s">
        <v>7634</v>
      </c>
      <c r="T1487">
        <v>200</v>
      </c>
      <c r="U1487" t="s">
        <v>37</v>
      </c>
      <c r="V1487" t="s">
        <v>38</v>
      </c>
      <c r="W1487" t="s">
        <v>585</v>
      </c>
      <c r="X1487">
        <v>35000000</v>
      </c>
      <c r="Y1487">
        <v>2007</v>
      </c>
      <c r="Z1487">
        <v>214</v>
      </c>
      <c r="AA1487">
        <v>6.7</v>
      </c>
      <c r="AB1487">
        <v>2.35</v>
      </c>
      <c r="AC1487">
        <v>0</v>
      </c>
    </row>
    <row r="1488" spans="1:29">
      <c r="A1488" t="s">
        <v>28</v>
      </c>
      <c r="C1488" t="s">
        <v>7635</v>
      </c>
      <c r="D1488">
        <v>119</v>
      </c>
      <c r="E1488">
        <v>111</v>
      </c>
      <c r="F1488">
        <v>529</v>
      </c>
      <c r="G1488">
        <v>505</v>
      </c>
      <c r="H1488" t="s">
        <v>1319</v>
      </c>
      <c r="I1488">
        <v>18000</v>
      </c>
      <c r="J1488">
        <v>11405825</v>
      </c>
      <c r="K1488" t="s">
        <v>3409</v>
      </c>
      <c r="L1488" t="s">
        <v>120</v>
      </c>
      <c r="M1488" t="s">
        <v>7636</v>
      </c>
      <c r="N1488">
        <v>28542</v>
      </c>
      <c r="O1488">
        <v>19805</v>
      </c>
      <c r="P1488" t="s">
        <v>7637</v>
      </c>
      <c r="Q1488">
        <v>3</v>
      </c>
      <c r="R1488" t="s">
        <v>7638</v>
      </c>
      <c r="S1488" t="s">
        <v>7639</v>
      </c>
      <c r="T1488">
        <v>208</v>
      </c>
      <c r="U1488" t="s">
        <v>37</v>
      </c>
      <c r="V1488" t="s">
        <v>38</v>
      </c>
      <c r="W1488" t="s">
        <v>585</v>
      </c>
      <c r="X1488">
        <v>35000000</v>
      </c>
      <c r="Y1488">
        <v>2001</v>
      </c>
      <c r="Z1488">
        <v>826</v>
      </c>
      <c r="AA1488">
        <v>6.8</v>
      </c>
      <c r="AB1488">
        <v>2.35</v>
      </c>
      <c r="AC1488">
        <v>0</v>
      </c>
    </row>
    <row r="1489" spans="1:29">
      <c r="A1489" t="s">
        <v>28</v>
      </c>
      <c r="C1489" t="s">
        <v>2656</v>
      </c>
      <c r="D1489">
        <v>44</v>
      </c>
      <c r="E1489">
        <v>94</v>
      </c>
      <c r="F1489">
        <v>10</v>
      </c>
      <c r="G1489">
        <v>141</v>
      </c>
      <c r="H1489" t="s">
        <v>1306</v>
      </c>
      <c r="I1489">
        <v>694</v>
      </c>
      <c r="J1489">
        <v>13264986</v>
      </c>
      <c r="K1489" t="s">
        <v>7640</v>
      </c>
      <c r="L1489" t="s">
        <v>5424</v>
      </c>
      <c r="M1489" t="s">
        <v>7641</v>
      </c>
      <c r="N1489">
        <v>12077</v>
      </c>
      <c r="O1489">
        <v>1668</v>
      </c>
      <c r="P1489" t="s">
        <v>2090</v>
      </c>
      <c r="Q1489">
        <v>2</v>
      </c>
      <c r="R1489" t="s">
        <v>7642</v>
      </c>
      <c r="S1489" t="s">
        <v>7643</v>
      </c>
      <c r="T1489">
        <v>162</v>
      </c>
      <c r="U1489" t="s">
        <v>37</v>
      </c>
      <c r="V1489" t="s">
        <v>38</v>
      </c>
      <c r="W1489" t="s">
        <v>39</v>
      </c>
      <c r="X1489">
        <v>35000000</v>
      </c>
      <c r="Y1489">
        <v>2001</v>
      </c>
      <c r="Z1489">
        <v>605</v>
      </c>
      <c r="AA1489">
        <v>6</v>
      </c>
      <c r="AB1489">
        <v>1.85</v>
      </c>
      <c r="AC1489">
        <v>433</v>
      </c>
    </row>
    <row r="1490" spans="1:29">
      <c r="A1490" t="s">
        <v>28</v>
      </c>
      <c r="C1490" t="s">
        <v>7644</v>
      </c>
      <c r="D1490">
        <v>188</v>
      </c>
      <c r="E1490">
        <v>100</v>
      </c>
      <c r="F1490">
        <v>212</v>
      </c>
      <c r="G1490">
        <v>919</v>
      </c>
      <c r="H1490" t="s">
        <v>393</v>
      </c>
      <c r="I1490">
        <v>2000</v>
      </c>
      <c r="J1490">
        <v>10991381</v>
      </c>
      <c r="K1490" t="s">
        <v>6113</v>
      </c>
      <c r="L1490" t="s">
        <v>7645</v>
      </c>
      <c r="M1490" t="s">
        <v>7646</v>
      </c>
      <c r="N1490">
        <v>44931</v>
      </c>
      <c r="O1490">
        <v>5890</v>
      </c>
      <c r="P1490" t="s">
        <v>206</v>
      </c>
      <c r="Q1490">
        <v>1</v>
      </c>
      <c r="R1490" t="s">
        <v>7647</v>
      </c>
      <c r="S1490" t="s">
        <v>7648</v>
      </c>
      <c r="T1490">
        <v>100</v>
      </c>
      <c r="U1490" t="s">
        <v>37</v>
      </c>
      <c r="V1490" t="s">
        <v>56</v>
      </c>
      <c r="W1490" t="s">
        <v>95</v>
      </c>
      <c r="X1490">
        <v>35000000</v>
      </c>
      <c r="Y1490">
        <v>2009</v>
      </c>
      <c r="Z1490">
        <v>1000</v>
      </c>
      <c r="AA1490">
        <v>7.3</v>
      </c>
      <c r="AB1490">
        <v>2.35</v>
      </c>
      <c r="AC1490">
        <v>0</v>
      </c>
    </row>
    <row r="1491" spans="1:29">
      <c r="A1491" t="s">
        <v>28</v>
      </c>
      <c r="C1491" t="s">
        <v>1687</v>
      </c>
      <c r="D1491">
        <v>166</v>
      </c>
      <c r="E1491">
        <v>101</v>
      </c>
      <c r="F1491">
        <v>57</v>
      </c>
      <c r="G1491">
        <v>230</v>
      </c>
      <c r="H1491" t="s">
        <v>7649</v>
      </c>
      <c r="I1491">
        <v>1000</v>
      </c>
      <c r="J1491">
        <v>10268846</v>
      </c>
      <c r="K1491" t="s">
        <v>1199</v>
      </c>
      <c r="L1491" t="s">
        <v>2201</v>
      </c>
      <c r="M1491" t="s">
        <v>7650</v>
      </c>
      <c r="N1491">
        <v>31918</v>
      </c>
      <c r="O1491">
        <v>1947</v>
      </c>
      <c r="P1491" t="s">
        <v>7651</v>
      </c>
      <c r="Q1491">
        <v>1</v>
      </c>
      <c r="R1491" t="s">
        <v>7652</v>
      </c>
      <c r="S1491" t="s">
        <v>7653</v>
      </c>
      <c r="T1491">
        <v>142</v>
      </c>
      <c r="U1491" t="s">
        <v>37</v>
      </c>
      <c r="V1491" t="s">
        <v>38</v>
      </c>
      <c r="W1491" t="s">
        <v>585</v>
      </c>
      <c r="X1491">
        <v>35000000</v>
      </c>
      <c r="Y1491">
        <v>2009</v>
      </c>
      <c r="Z1491">
        <v>603</v>
      </c>
      <c r="AA1491">
        <v>5.5</v>
      </c>
      <c r="AB1491">
        <v>2.35</v>
      </c>
      <c r="AC1491">
        <v>0</v>
      </c>
    </row>
    <row r="1492" spans="1:29">
      <c r="A1492" t="s">
        <v>28</v>
      </c>
      <c r="C1492" t="s">
        <v>4945</v>
      </c>
      <c r="D1492">
        <v>584</v>
      </c>
      <c r="E1492">
        <v>139</v>
      </c>
      <c r="F1492">
        <v>0</v>
      </c>
      <c r="G1492">
        <v>687</v>
      </c>
      <c r="H1492" t="s">
        <v>460</v>
      </c>
      <c r="I1492">
        <v>11000</v>
      </c>
      <c r="J1492">
        <v>13303319</v>
      </c>
      <c r="K1492" t="s">
        <v>5324</v>
      </c>
      <c r="L1492" t="s">
        <v>340</v>
      </c>
      <c r="M1492" t="s">
        <v>7654</v>
      </c>
      <c r="N1492">
        <v>136367</v>
      </c>
      <c r="O1492">
        <v>13021</v>
      </c>
      <c r="P1492" t="s">
        <v>770</v>
      </c>
      <c r="Q1492">
        <v>0</v>
      </c>
      <c r="R1492" t="s">
        <v>7655</v>
      </c>
      <c r="S1492" t="s">
        <v>7656</v>
      </c>
      <c r="T1492">
        <v>975</v>
      </c>
      <c r="U1492" t="s">
        <v>37</v>
      </c>
      <c r="V1492" t="s">
        <v>38</v>
      </c>
      <c r="W1492" t="s">
        <v>39</v>
      </c>
      <c r="X1492">
        <v>32000000</v>
      </c>
      <c r="Y1492">
        <v>2011</v>
      </c>
      <c r="Z1492">
        <v>1000</v>
      </c>
      <c r="AA1492">
        <v>6.7</v>
      </c>
      <c r="AB1492">
        <v>1.85</v>
      </c>
      <c r="AC1492">
        <v>39000</v>
      </c>
    </row>
    <row r="1493" spans="1:29">
      <c r="A1493" t="s">
        <v>28</v>
      </c>
      <c r="C1493" t="s">
        <v>7657</v>
      </c>
      <c r="D1493">
        <v>67</v>
      </c>
      <c r="E1493">
        <v>91</v>
      </c>
      <c r="F1493">
        <v>85</v>
      </c>
      <c r="G1493">
        <v>105</v>
      </c>
      <c r="H1493" t="s">
        <v>7658</v>
      </c>
      <c r="I1493">
        <v>635</v>
      </c>
      <c r="J1493">
        <v>10076136</v>
      </c>
      <c r="K1493" t="s">
        <v>1733</v>
      </c>
      <c r="L1493" t="s">
        <v>7659</v>
      </c>
      <c r="M1493" t="s">
        <v>7660</v>
      </c>
      <c r="N1493">
        <v>11512</v>
      </c>
      <c r="O1493">
        <v>1352</v>
      </c>
      <c r="P1493" t="s">
        <v>7661</v>
      </c>
      <c r="Q1493">
        <v>0</v>
      </c>
      <c r="R1493" t="s">
        <v>7662</v>
      </c>
      <c r="S1493" t="s">
        <v>7663</v>
      </c>
      <c r="T1493">
        <v>141</v>
      </c>
      <c r="U1493" t="s">
        <v>37</v>
      </c>
      <c r="V1493" t="s">
        <v>7664</v>
      </c>
      <c r="W1493" t="s">
        <v>585</v>
      </c>
      <c r="X1493">
        <v>35000000</v>
      </c>
      <c r="Y1493">
        <v>1998</v>
      </c>
      <c r="Z1493">
        <v>316</v>
      </c>
      <c r="AA1493">
        <v>4.8</v>
      </c>
      <c r="AB1493">
        <v>2.35</v>
      </c>
      <c r="AC1493">
        <v>471</v>
      </c>
    </row>
    <row r="1494" spans="1:29">
      <c r="A1494" t="s">
        <v>28</v>
      </c>
      <c r="C1494" t="s">
        <v>507</v>
      </c>
      <c r="D1494">
        <v>233</v>
      </c>
      <c r="E1494">
        <v>109</v>
      </c>
      <c r="F1494">
        <v>453</v>
      </c>
      <c r="G1494">
        <v>120</v>
      </c>
      <c r="H1494" t="s">
        <v>4249</v>
      </c>
      <c r="I1494">
        <v>1000</v>
      </c>
      <c r="J1494">
        <v>10499968</v>
      </c>
      <c r="K1494" t="s">
        <v>464</v>
      </c>
      <c r="L1494" t="s">
        <v>344</v>
      </c>
      <c r="M1494" t="s">
        <v>7665</v>
      </c>
      <c r="N1494">
        <v>47498</v>
      </c>
      <c r="O1494">
        <v>1458</v>
      </c>
      <c r="P1494" t="s">
        <v>7666</v>
      </c>
      <c r="Q1494">
        <v>3</v>
      </c>
      <c r="R1494" t="s">
        <v>7667</v>
      </c>
      <c r="S1494" t="s">
        <v>7668</v>
      </c>
      <c r="T1494">
        <v>212</v>
      </c>
      <c r="U1494" t="s">
        <v>37</v>
      </c>
      <c r="V1494" t="s">
        <v>38</v>
      </c>
      <c r="W1494" t="s">
        <v>585</v>
      </c>
      <c r="X1494">
        <v>35000000</v>
      </c>
      <c r="Y1494">
        <v>2014</v>
      </c>
      <c r="Z1494">
        <v>206</v>
      </c>
      <c r="AA1494">
        <v>5.7</v>
      </c>
      <c r="AB1494">
        <v>1.85</v>
      </c>
      <c r="AC1494">
        <v>10000</v>
      </c>
    </row>
    <row r="1495" spans="1:29">
      <c r="A1495" t="s">
        <v>28</v>
      </c>
      <c r="C1495" t="s">
        <v>5081</v>
      </c>
      <c r="D1495">
        <v>112</v>
      </c>
      <c r="E1495">
        <v>102</v>
      </c>
      <c r="F1495">
        <v>241</v>
      </c>
      <c r="G1495">
        <v>127</v>
      </c>
      <c r="H1495" t="s">
        <v>190</v>
      </c>
      <c r="I1495">
        <v>13000</v>
      </c>
      <c r="J1495">
        <v>7659747</v>
      </c>
      <c r="K1495" t="s">
        <v>1156</v>
      </c>
      <c r="L1495" t="s">
        <v>463</v>
      </c>
      <c r="M1495" t="s">
        <v>7669</v>
      </c>
      <c r="N1495">
        <v>14962</v>
      </c>
      <c r="O1495">
        <v>14165</v>
      </c>
      <c r="P1495" t="s">
        <v>7670</v>
      </c>
      <c r="Q1495">
        <v>1</v>
      </c>
      <c r="R1495" t="s">
        <v>7671</v>
      </c>
      <c r="S1495" t="s">
        <v>7672</v>
      </c>
      <c r="T1495">
        <v>204</v>
      </c>
      <c r="U1495" t="s">
        <v>37</v>
      </c>
      <c r="V1495" t="s">
        <v>38</v>
      </c>
      <c r="W1495" t="s">
        <v>585</v>
      </c>
      <c r="X1495">
        <v>38000000</v>
      </c>
      <c r="Y1495">
        <v>2003</v>
      </c>
      <c r="Z1495">
        <v>891</v>
      </c>
      <c r="AA1495">
        <v>5.0999999999999996</v>
      </c>
      <c r="AB1495">
        <v>1.85</v>
      </c>
      <c r="AC1495">
        <v>704</v>
      </c>
    </row>
    <row r="1496" spans="1:29">
      <c r="A1496" t="s">
        <v>28</v>
      </c>
      <c r="C1496" t="s">
        <v>7673</v>
      </c>
      <c r="D1496">
        <v>151</v>
      </c>
      <c r="E1496">
        <v>103</v>
      </c>
      <c r="F1496">
        <v>189</v>
      </c>
      <c r="G1496">
        <v>766</v>
      </c>
      <c r="H1496" t="s">
        <v>994</v>
      </c>
      <c r="I1496">
        <v>3000</v>
      </c>
      <c r="J1496">
        <v>7948159</v>
      </c>
      <c r="K1496" t="s">
        <v>464</v>
      </c>
      <c r="L1496" t="s">
        <v>5445</v>
      </c>
      <c r="M1496" t="s">
        <v>7674</v>
      </c>
      <c r="N1496">
        <v>48999</v>
      </c>
      <c r="O1496">
        <v>6563</v>
      </c>
      <c r="P1496" t="s">
        <v>963</v>
      </c>
      <c r="Q1496">
        <v>1</v>
      </c>
      <c r="R1496" t="s">
        <v>7675</v>
      </c>
      <c r="S1496" t="s">
        <v>7676</v>
      </c>
      <c r="T1496">
        <v>280</v>
      </c>
      <c r="U1496" t="s">
        <v>37</v>
      </c>
      <c r="V1496" t="s">
        <v>38</v>
      </c>
      <c r="W1496" t="s">
        <v>585</v>
      </c>
      <c r="X1496">
        <v>35000000</v>
      </c>
      <c r="Y1496">
        <v>2008</v>
      </c>
      <c r="Z1496">
        <v>967</v>
      </c>
      <c r="AA1496">
        <v>6</v>
      </c>
      <c r="AB1496">
        <v>2.35</v>
      </c>
      <c r="AC1496">
        <v>0</v>
      </c>
    </row>
    <row r="1497" spans="1:29">
      <c r="A1497" t="s">
        <v>28</v>
      </c>
      <c r="C1497" t="s">
        <v>5111</v>
      </c>
      <c r="D1497">
        <v>63</v>
      </c>
      <c r="E1497">
        <v>83</v>
      </c>
      <c r="F1497">
        <v>12</v>
      </c>
      <c r="G1497">
        <v>690</v>
      </c>
      <c r="H1497" t="s">
        <v>904</v>
      </c>
      <c r="I1497">
        <v>2000</v>
      </c>
      <c r="J1497">
        <v>11631245</v>
      </c>
      <c r="K1497" t="s">
        <v>7677</v>
      </c>
      <c r="L1497" t="s">
        <v>4371</v>
      </c>
      <c r="M1497" t="s">
        <v>7678</v>
      </c>
      <c r="N1497">
        <v>15015</v>
      </c>
      <c r="O1497">
        <v>5022</v>
      </c>
      <c r="P1497" t="s">
        <v>6256</v>
      </c>
      <c r="Q1497">
        <v>5</v>
      </c>
      <c r="R1497" t="s">
        <v>7679</v>
      </c>
      <c r="S1497" t="s">
        <v>7680</v>
      </c>
      <c r="T1497">
        <v>113</v>
      </c>
      <c r="U1497" t="s">
        <v>37</v>
      </c>
      <c r="V1497" t="s">
        <v>38</v>
      </c>
      <c r="W1497" t="s">
        <v>95</v>
      </c>
      <c r="X1497">
        <v>35000000</v>
      </c>
      <c r="Y1497">
        <v>2006</v>
      </c>
      <c r="Z1497">
        <v>826</v>
      </c>
      <c r="AA1497">
        <v>4.2</v>
      </c>
      <c r="AB1497">
        <v>1.85</v>
      </c>
      <c r="AC1497">
        <v>494</v>
      </c>
    </row>
    <row r="1498" spans="1:29">
      <c r="A1498" t="s">
        <v>28</v>
      </c>
      <c r="C1498" t="s">
        <v>435</v>
      </c>
      <c r="D1498">
        <v>335</v>
      </c>
      <c r="E1498">
        <v>123</v>
      </c>
      <c r="F1498">
        <v>0</v>
      </c>
      <c r="G1498">
        <v>6</v>
      </c>
      <c r="H1498" t="s">
        <v>7681</v>
      </c>
      <c r="I1498">
        <v>23000</v>
      </c>
      <c r="J1498">
        <v>10137502</v>
      </c>
      <c r="K1498" t="s">
        <v>7682</v>
      </c>
      <c r="L1498" t="s">
        <v>62</v>
      </c>
      <c r="M1498" t="s">
        <v>7683</v>
      </c>
      <c r="N1498">
        <v>77394</v>
      </c>
      <c r="O1498">
        <v>23031</v>
      </c>
      <c r="P1498" t="s">
        <v>7684</v>
      </c>
      <c r="Q1498">
        <v>0</v>
      </c>
      <c r="R1498" t="s">
        <v>7685</v>
      </c>
      <c r="S1498" t="s">
        <v>7686</v>
      </c>
      <c r="T1498">
        <v>195</v>
      </c>
      <c r="U1498" t="s">
        <v>37</v>
      </c>
      <c r="V1498" t="s">
        <v>38</v>
      </c>
      <c r="W1498" t="s">
        <v>95</v>
      </c>
      <c r="X1498">
        <v>35000000</v>
      </c>
      <c r="Y1498">
        <v>2015</v>
      </c>
      <c r="Z1498">
        <v>22</v>
      </c>
      <c r="AA1498">
        <v>7.4</v>
      </c>
      <c r="AB1498">
        <v>2.35</v>
      </c>
      <c r="AC1498">
        <v>24000</v>
      </c>
    </row>
    <row r="1499" spans="1:29">
      <c r="A1499" t="s">
        <v>28</v>
      </c>
      <c r="C1499" t="s">
        <v>7687</v>
      </c>
      <c r="D1499">
        <v>24</v>
      </c>
      <c r="E1499">
        <v>101</v>
      </c>
      <c r="F1499">
        <v>31</v>
      </c>
      <c r="G1499">
        <v>448</v>
      </c>
      <c r="H1499" t="s">
        <v>7688</v>
      </c>
      <c r="I1499">
        <v>690</v>
      </c>
      <c r="J1499">
        <v>6448817</v>
      </c>
      <c r="K1499" t="s">
        <v>42</v>
      </c>
      <c r="L1499" t="s">
        <v>7689</v>
      </c>
      <c r="M1499" t="s">
        <v>7690</v>
      </c>
      <c r="N1499">
        <v>2189</v>
      </c>
      <c r="O1499">
        <v>1993</v>
      </c>
      <c r="P1499" t="s">
        <v>7691</v>
      </c>
      <c r="Q1499">
        <v>0</v>
      </c>
      <c r="R1499" t="s">
        <v>7692</v>
      </c>
      <c r="S1499" t="s">
        <v>7693</v>
      </c>
      <c r="T1499">
        <v>31</v>
      </c>
      <c r="U1499" t="s">
        <v>37</v>
      </c>
      <c r="V1499" t="s">
        <v>38</v>
      </c>
      <c r="W1499" t="s">
        <v>95</v>
      </c>
      <c r="X1499">
        <v>35000000</v>
      </c>
      <c r="Y1499">
        <v>1997</v>
      </c>
      <c r="Z1499">
        <v>457</v>
      </c>
      <c r="AA1499">
        <v>4.5999999999999996</v>
      </c>
      <c r="AB1499">
        <v>2.35</v>
      </c>
      <c r="AC1499">
        <v>0</v>
      </c>
    </row>
    <row r="1500" spans="1:29">
      <c r="A1500" t="s">
        <v>28</v>
      </c>
      <c r="C1500" t="s">
        <v>187</v>
      </c>
      <c r="D1500">
        <v>147</v>
      </c>
      <c r="E1500">
        <v>117</v>
      </c>
      <c r="F1500">
        <v>0</v>
      </c>
      <c r="G1500">
        <v>567</v>
      </c>
      <c r="H1500" t="s">
        <v>241</v>
      </c>
      <c r="I1500">
        <v>883</v>
      </c>
      <c r="J1500">
        <v>7458269</v>
      </c>
      <c r="K1500" t="s">
        <v>1415</v>
      </c>
      <c r="L1500" t="s">
        <v>1513</v>
      </c>
      <c r="M1500" t="s">
        <v>7694</v>
      </c>
      <c r="N1500">
        <v>70698</v>
      </c>
      <c r="O1500">
        <v>3611</v>
      </c>
      <c r="P1500" t="s">
        <v>372</v>
      </c>
      <c r="Q1500">
        <v>1</v>
      </c>
      <c r="R1500" t="s">
        <v>7695</v>
      </c>
      <c r="S1500" t="s">
        <v>7696</v>
      </c>
      <c r="T1500">
        <v>196</v>
      </c>
      <c r="U1500" t="s">
        <v>37</v>
      </c>
      <c r="V1500" t="s">
        <v>38</v>
      </c>
      <c r="W1500" t="s">
        <v>39</v>
      </c>
      <c r="X1500">
        <v>35000000</v>
      </c>
      <c r="Y1500">
        <v>2006</v>
      </c>
      <c r="Z1500">
        <v>883</v>
      </c>
      <c r="AA1500">
        <v>6.9</v>
      </c>
      <c r="AB1500">
        <v>2.35</v>
      </c>
      <c r="AC1500">
        <v>9000</v>
      </c>
    </row>
    <row r="1501" spans="1:29">
      <c r="A1501" t="s">
        <v>28</v>
      </c>
      <c r="D1501">
        <v>51</v>
      </c>
      <c r="E1501">
        <v>60</v>
      </c>
      <c r="G1501">
        <v>256</v>
      </c>
      <c r="H1501" t="s">
        <v>3517</v>
      </c>
      <c r="I1501">
        <v>2000</v>
      </c>
      <c r="K1501" t="s">
        <v>2142</v>
      </c>
      <c r="L1501" t="s">
        <v>135</v>
      </c>
      <c r="M1501" t="s">
        <v>7697</v>
      </c>
      <c r="N1501">
        <v>70568</v>
      </c>
      <c r="O1501">
        <v>3823</v>
      </c>
      <c r="P1501" t="s">
        <v>7698</v>
      </c>
      <c r="Q1501">
        <v>1</v>
      </c>
      <c r="R1501" t="s">
        <v>7699</v>
      </c>
      <c r="S1501" t="s">
        <v>7700</v>
      </c>
      <c r="T1501">
        <v>105</v>
      </c>
      <c r="U1501" t="s">
        <v>37</v>
      </c>
      <c r="V1501" t="s">
        <v>56</v>
      </c>
      <c r="W1501" t="s">
        <v>2635</v>
      </c>
      <c r="Z1501">
        <v>729</v>
      </c>
      <c r="AA1501">
        <v>8.6</v>
      </c>
      <c r="AB1501">
        <v>16</v>
      </c>
      <c r="AC1501">
        <v>20000</v>
      </c>
    </row>
    <row r="1502" spans="1:29">
      <c r="A1502" t="s">
        <v>28</v>
      </c>
      <c r="C1502" t="s">
        <v>1058</v>
      </c>
      <c r="D1502">
        <v>10</v>
      </c>
      <c r="E1502">
        <v>114</v>
      </c>
      <c r="F1502">
        <v>503</v>
      </c>
      <c r="G1502">
        <v>697</v>
      </c>
      <c r="H1502" t="s">
        <v>4598</v>
      </c>
      <c r="I1502">
        <v>2000</v>
      </c>
      <c r="J1502">
        <v>4651977</v>
      </c>
      <c r="K1502" t="s">
        <v>3409</v>
      </c>
      <c r="L1502" t="s">
        <v>1522</v>
      </c>
      <c r="M1502" t="s">
        <v>7701</v>
      </c>
      <c r="N1502">
        <v>10410</v>
      </c>
      <c r="O1502">
        <v>4334</v>
      </c>
      <c r="P1502" t="s">
        <v>3198</v>
      </c>
      <c r="Q1502">
        <v>3</v>
      </c>
      <c r="R1502" t="s">
        <v>7702</v>
      </c>
      <c r="S1502" t="s">
        <v>7703</v>
      </c>
      <c r="T1502">
        <v>71</v>
      </c>
      <c r="U1502" t="s">
        <v>37</v>
      </c>
      <c r="V1502" t="s">
        <v>38</v>
      </c>
      <c r="W1502" t="s">
        <v>39</v>
      </c>
      <c r="X1502">
        <v>35000000</v>
      </c>
      <c r="Y1502">
        <v>1992</v>
      </c>
      <c r="Z1502">
        <v>864</v>
      </c>
      <c r="AA1502">
        <v>6.9</v>
      </c>
      <c r="AB1502">
        <v>2.35</v>
      </c>
      <c r="AC1502">
        <v>892</v>
      </c>
    </row>
    <row r="1503" spans="1:29">
      <c r="A1503" t="s">
        <v>28</v>
      </c>
      <c r="C1503" t="s">
        <v>3778</v>
      </c>
      <c r="D1503">
        <v>12</v>
      </c>
      <c r="E1503">
        <v>330</v>
      </c>
      <c r="F1503">
        <v>138</v>
      </c>
      <c r="G1503">
        <v>672</v>
      </c>
      <c r="H1503" t="s">
        <v>6691</v>
      </c>
      <c r="I1503">
        <v>848</v>
      </c>
      <c r="J1503">
        <v>4496583</v>
      </c>
      <c r="K1503" t="s">
        <v>1935</v>
      </c>
      <c r="L1503" t="s">
        <v>470</v>
      </c>
      <c r="M1503" t="s">
        <v>7704</v>
      </c>
      <c r="N1503">
        <v>23181</v>
      </c>
      <c r="O1503">
        <v>3227</v>
      </c>
      <c r="P1503" t="s">
        <v>2435</v>
      </c>
      <c r="Q1503">
        <v>2</v>
      </c>
      <c r="R1503" t="s">
        <v>7705</v>
      </c>
      <c r="S1503" t="s">
        <v>7706</v>
      </c>
      <c r="T1503">
        <v>129</v>
      </c>
      <c r="U1503" t="s">
        <v>37</v>
      </c>
      <c r="V1503" t="s">
        <v>38</v>
      </c>
      <c r="W1503" t="s">
        <v>585</v>
      </c>
      <c r="X1503">
        <v>35000000</v>
      </c>
      <c r="Y1503">
        <v>1993</v>
      </c>
      <c r="Z1503">
        <v>674</v>
      </c>
      <c r="AA1503">
        <v>8</v>
      </c>
      <c r="AB1503">
        <v>1.66</v>
      </c>
      <c r="AC1503">
        <v>6000</v>
      </c>
    </row>
    <row r="1504" spans="1:29">
      <c r="A1504" t="s">
        <v>28</v>
      </c>
      <c r="C1504" t="s">
        <v>7707</v>
      </c>
      <c r="D1504">
        <v>50</v>
      </c>
      <c r="E1504">
        <v>121</v>
      </c>
      <c r="F1504">
        <v>55</v>
      </c>
      <c r="G1504">
        <v>918</v>
      </c>
      <c r="H1504" t="s">
        <v>138</v>
      </c>
      <c r="I1504">
        <v>1000</v>
      </c>
      <c r="J1504">
        <v>2221994</v>
      </c>
      <c r="K1504" t="s">
        <v>1390</v>
      </c>
      <c r="L1504" t="s">
        <v>393</v>
      </c>
      <c r="M1504" t="s">
        <v>7708</v>
      </c>
      <c r="N1504">
        <v>11747</v>
      </c>
      <c r="O1504">
        <v>3125</v>
      </c>
      <c r="P1504" t="s">
        <v>689</v>
      </c>
      <c r="Q1504">
        <v>1</v>
      </c>
      <c r="R1504" t="s">
        <v>7709</v>
      </c>
      <c r="S1504" t="s">
        <v>7710</v>
      </c>
      <c r="T1504">
        <v>99</v>
      </c>
      <c r="U1504" t="s">
        <v>37</v>
      </c>
      <c r="V1504" t="s">
        <v>7711</v>
      </c>
      <c r="W1504" t="s">
        <v>585</v>
      </c>
      <c r="X1504">
        <v>35000000</v>
      </c>
      <c r="Y1504">
        <v>1997</v>
      </c>
      <c r="Z1504">
        <v>1000</v>
      </c>
      <c r="AA1504">
        <v>6.4</v>
      </c>
      <c r="AB1504">
        <v>2.35</v>
      </c>
      <c r="AC1504">
        <v>561</v>
      </c>
    </row>
    <row r="1505" spans="1:29">
      <c r="A1505" t="s">
        <v>28</v>
      </c>
      <c r="C1505" t="s">
        <v>2246</v>
      </c>
      <c r="D1505">
        <v>149</v>
      </c>
      <c r="E1505">
        <v>114</v>
      </c>
      <c r="F1505">
        <v>0</v>
      </c>
      <c r="G1505">
        <v>115</v>
      </c>
      <c r="H1505" t="s">
        <v>3486</v>
      </c>
      <c r="I1505">
        <v>548</v>
      </c>
      <c r="J1505">
        <v>6592103</v>
      </c>
      <c r="K1505" t="s">
        <v>2142</v>
      </c>
      <c r="L1505" t="s">
        <v>3202</v>
      </c>
      <c r="M1505" t="s">
        <v>7712</v>
      </c>
      <c r="N1505">
        <v>28584</v>
      </c>
      <c r="O1505">
        <v>1005</v>
      </c>
      <c r="P1505" t="s">
        <v>7713</v>
      </c>
      <c r="Q1505">
        <v>1</v>
      </c>
      <c r="R1505" t="s">
        <v>7714</v>
      </c>
      <c r="S1505" t="s">
        <v>7715</v>
      </c>
      <c r="T1505">
        <v>232</v>
      </c>
      <c r="U1505" t="s">
        <v>37</v>
      </c>
      <c r="V1505" t="s">
        <v>1465</v>
      </c>
      <c r="W1505" t="s">
        <v>585</v>
      </c>
      <c r="X1505">
        <v>35000000</v>
      </c>
      <c r="Y1505">
        <v>2002</v>
      </c>
      <c r="Z1505">
        <v>298</v>
      </c>
      <c r="AA1505">
        <v>6.3</v>
      </c>
      <c r="AB1505">
        <v>1.85</v>
      </c>
      <c r="AC1505">
        <v>675</v>
      </c>
    </row>
    <row r="1506" spans="1:29">
      <c r="A1506" t="s">
        <v>747</v>
      </c>
      <c r="C1506" t="s">
        <v>7716</v>
      </c>
      <c r="D1506">
        <v>24</v>
      </c>
      <c r="E1506">
        <v>156</v>
      </c>
      <c r="F1506">
        <v>278</v>
      </c>
      <c r="G1506">
        <v>249</v>
      </c>
      <c r="H1506" t="s">
        <v>5805</v>
      </c>
      <c r="I1506">
        <v>695</v>
      </c>
      <c r="K1506" t="s">
        <v>3241</v>
      </c>
      <c r="L1506" t="s">
        <v>1695</v>
      </c>
      <c r="M1506" t="s">
        <v>7717</v>
      </c>
      <c r="N1506">
        <v>9852</v>
      </c>
      <c r="O1506">
        <v>1573</v>
      </c>
      <c r="P1506" t="s">
        <v>3133</v>
      </c>
      <c r="Q1506">
        <v>0</v>
      </c>
      <c r="R1506" t="s">
        <v>7718</v>
      </c>
      <c r="S1506" t="s">
        <v>7719</v>
      </c>
      <c r="T1506">
        <v>55</v>
      </c>
      <c r="U1506" t="s">
        <v>37</v>
      </c>
      <c r="V1506" t="s">
        <v>7720</v>
      </c>
      <c r="W1506" t="s">
        <v>95</v>
      </c>
      <c r="X1506">
        <v>35000000</v>
      </c>
      <c r="Y1506">
        <v>1980</v>
      </c>
      <c r="Z1506">
        <v>279</v>
      </c>
      <c r="AA1506">
        <v>8.4</v>
      </c>
      <c r="AB1506">
        <v>2.35</v>
      </c>
      <c r="AC1506">
        <v>0</v>
      </c>
    </row>
    <row r="1507" spans="1:29">
      <c r="A1507" t="s">
        <v>28</v>
      </c>
      <c r="C1507" t="s">
        <v>7721</v>
      </c>
      <c r="D1507">
        <v>28</v>
      </c>
      <c r="E1507">
        <v>135</v>
      </c>
      <c r="F1507">
        <v>22</v>
      </c>
      <c r="G1507">
        <v>45</v>
      </c>
      <c r="H1507" t="s">
        <v>6898</v>
      </c>
      <c r="I1507">
        <v>837</v>
      </c>
      <c r="J1507">
        <v>1877179</v>
      </c>
      <c r="K1507" t="s">
        <v>1221</v>
      </c>
      <c r="L1507" t="s">
        <v>5177</v>
      </c>
      <c r="M1507" t="s">
        <v>7722</v>
      </c>
      <c r="N1507">
        <v>4885</v>
      </c>
      <c r="O1507">
        <v>1508</v>
      </c>
      <c r="P1507" t="s">
        <v>7723</v>
      </c>
      <c r="Q1507">
        <v>1</v>
      </c>
      <c r="R1507" t="s">
        <v>7724</v>
      </c>
      <c r="S1507" t="s">
        <v>7725</v>
      </c>
      <c r="T1507">
        <v>25</v>
      </c>
      <c r="U1507" t="s">
        <v>1464</v>
      </c>
      <c r="V1507" t="s">
        <v>1465</v>
      </c>
      <c r="W1507" t="s">
        <v>585</v>
      </c>
      <c r="Y1507">
        <v>1995</v>
      </c>
      <c r="Z1507">
        <v>541</v>
      </c>
      <c r="AA1507">
        <v>7.1</v>
      </c>
      <c r="AB1507">
        <v>2.35</v>
      </c>
      <c r="AC1507">
        <v>262</v>
      </c>
    </row>
    <row r="1508" spans="1:29">
      <c r="A1508" t="s">
        <v>28</v>
      </c>
      <c r="C1508" t="s">
        <v>1064</v>
      </c>
      <c r="D1508">
        <v>95</v>
      </c>
      <c r="E1508">
        <v>148</v>
      </c>
      <c r="F1508">
        <v>0</v>
      </c>
      <c r="G1508">
        <v>0</v>
      </c>
      <c r="H1508" t="s">
        <v>7726</v>
      </c>
      <c r="I1508">
        <v>3</v>
      </c>
      <c r="J1508">
        <v>630779</v>
      </c>
      <c r="K1508" t="s">
        <v>7727</v>
      </c>
      <c r="L1508" t="s">
        <v>7728</v>
      </c>
      <c r="M1508" t="s">
        <v>7729</v>
      </c>
      <c r="N1508">
        <v>11101</v>
      </c>
      <c r="O1508">
        <v>5</v>
      </c>
      <c r="P1508" t="s">
        <v>7730</v>
      </c>
      <c r="Q1508">
        <v>0</v>
      </c>
      <c r="R1508" t="s">
        <v>7731</v>
      </c>
      <c r="S1508" t="s">
        <v>7732</v>
      </c>
      <c r="T1508">
        <v>159</v>
      </c>
      <c r="U1508" t="s">
        <v>37</v>
      </c>
      <c r="V1508" t="s">
        <v>38</v>
      </c>
      <c r="W1508" t="s">
        <v>585</v>
      </c>
      <c r="X1508">
        <v>35000000</v>
      </c>
      <c r="Y1508">
        <v>1999</v>
      </c>
      <c r="Z1508">
        <v>2</v>
      </c>
      <c r="AA1508">
        <v>6.8</v>
      </c>
      <c r="AB1508">
        <v>2.35</v>
      </c>
      <c r="AC1508">
        <v>633</v>
      </c>
    </row>
    <row r="1509" spans="1:29">
      <c r="A1509" t="s">
        <v>28</v>
      </c>
      <c r="C1509" t="s">
        <v>1133</v>
      </c>
      <c r="D1509">
        <v>288</v>
      </c>
      <c r="E1509">
        <v>148</v>
      </c>
      <c r="F1509">
        <v>0</v>
      </c>
      <c r="G1509">
        <v>7</v>
      </c>
      <c r="H1509" t="s">
        <v>7733</v>
      </c>
      <c r="I1509">
        <v>30</v>
      </c>
      <c r="J1509">
        <v>5100937</v>
      </c>
      <c r="K1509" t="s">
        <v>3409</v>
      </c>
      <c r="L1509" t="s">
        <v>7734</v>
      </c>
      <c r="M1509" t="s">
        <v>7735</v>
      </c>
      <c r="N1509">
        <v>68885</v>
      </c>
      <c r="O1509">
        <v>50</v>
      </c>
      <c r="P1509" t="s">
        <v>7736</v>
      </c>
      <c r="Q1509">
        <v>0</v>
      </c>
      <c r="R1509" t="s">
        <v>7737</v>
      </c>
      <c r="S1509" t="s">
        <v>7738</v>
      </c>
      <c r="T1509">
        <v>127</v>
      </c>
      <c r="U1509" t="s">
        <v>2778</v>
      </c>
      <c r="V1509" t="s">
        <v>2913</v>
      </c>
      <c r="W1509" t="s">
        <v>585</v>
      </c>
      <c r="Y1509">
        <v>2010</v>
      </c>
      <c r="Z1509">
        <v>9</v>
      </c>
      <c r="AA1509">
        <v>7.5</v>
      </c>
      <c r="AB1509">
        <v>2.35</v>
      </c>
      <c r="AC1509">
        <v>29000</v>
      </c>
    </row>
    <row r="1510" spans="1:29">
      <c r="A1510" t="s">
        <v>28</v>
      </c>
      <c r="C1510" t="s">
        <v>576</v>
      </c>
      <c r="D1510">
        <v>10</v>
      </c>
      <c r="E1510">
        <v>109</v>
      </c>
      <c r="F1510">
        <v>596</v>
      </c>
      <c r="G1510">
        <v>282</v>
      </c>
      <c r="H1510" t="s">
        <v>577</v>
      </c>
      <c r="I1510">
        <v>621</v>
      </c>
      <c r="K1510" t="s">
        <v>578</v>
      </c>
      <c r="L1510" t="s">
        <v>579</v>
      </c>
      <c r="M1510" t="s">
        <v>580</v>
      </c>
      <c r="N1510">
        <v>2138</v>
      </c>
      <c r="O1510">
        <v>1980</v>
      </c>
      <c r="P1510" t="s">
        <v>581</v>
      </c>
      <c r="Q1510">
        <v>3</v>
      </c>
      <c r="R1510" t="s">
        <v>582</v>
      </c>
      <c r="S1510" t="s">
        <v>583</v>
      </c>
      <c r="T1510">
        <v>15</v>
      </c>
      <c r="U1510" t="s">
        <v>37</v>
      </c>
      <c r="V1510" t="s">
        <v>584</v>
      </c>
      <c r="W1510" t="s">
        <v>585</v>
      </c>
      <c r="Y1510">
        <v>2015</v>
      </c>
      <c r="Z1510">
        <v>525</v>
      </c>
      <c r="AA1510">
        <v>4.5</v>
      </c>
      <c r="AC1510">
        <v>677</v>
      </c>
    </row>
    <row r="1511" spans="1:29">
      <c r="A1511" t="s">
        <v>28</v>
      </c>
      <c r="C1511" t="s">
        <v>7739</v>
      </c>
      <c r="D1511">
        <v>58</v>
      </c>
      <c r="E1511">
        <v>93</v>
      </c>
      <c r="F1511">
        <v>18</v>
      </c>
      <c r="G1511">
        <v>324</v>
      </c>
      <c r="H1511" t="s">
        <v>1046</v>
      </c>
      <c r="I1511">
        <v>4000</v>
      </c>
      <c r="K1511" t="s">
        <v>7740</v>
      </c>
      <c r="L1511" t="s">
        <v>493</v>
      </c>
      <c r="M1511" t="s">
        <v>7741</v>
      </c>
      <c r="N1511">
        <v>28848</v>
      </c>
      <c r="O1511">
        <v>5377</v>
      </c>
      <c r="P1511" t="s">
        <v>5537</v>
      </c>
      <c r="Q1511">
        <v>2</v>
      </c>
      <c r="R1511" t="s">
        <v>7742</v>
      </c>
      <c r="S1511" t="s">
        <v>7743</v>
      </c>
      <c r="T1511">
        <v>76</v>
      </c>
      <c r="U1511" t="s">
        <v>37</v>
      </c>
      <c r="V1511" t="s">
        <v>1465</v>
      </c>
      <c r="W1511" t="s">
        <v>39</v>
      </c>
      <c r="X1511">
        <v>32000000</v>
      </c>
      <c r="Y1511">
        <v>2006</v>
      </c>
      <c r="Z1511">
        <v>820</v>
      </c>
      <c r="AA1511">
        <v>5.7</v>
      </c>
      <c r="AB1511">
        <v>2.35</v>
      </c>
      <c r="AC1511">
        <v>0</v>
      </c>
    </row>
    <row r="1512" spans="1:29">
      <c r="A1512" t="s">
        <v>28</v>
      </c>
      <c r="C1512" t="s">
        <v>7744</v>
      </c>
      <c r="F1512">
        <v>194</v>
      </c>
      <c r="G1512">
        <v>816</v>
      </c>
      <c r="H1512" t="s">
        <v>3658</v>
      </c>
      <c r="I1512">
        <v>970</v>
      </c>
      <c r="K1512" t="s">
        <v>1935</v>
      </c>
      <c r="L1512" t="s">
        <v>3833</v>
      </c>
      <c r="M1512" t="s">
        <v>7745</v>
      </c>
      <c r="N1512">
        <v>219</v>
      </c>
      <c r="O1512">
        <v>3874</v>
      </c>
      <c r="P1512" t="s">
        <v>7746</v>
      </c>
      <c r="Q1512">
        <v>0</v>
      </c>
      <c r="R1512" t="s">
        <v>7747</v>
      </c>
      <c r="S1512" t="s">
        <v>7748</v>
      </c>
      <c r="U1512" t="s">
        <v>37</v>
      </c>
      <c r="V1512" t="s">
        <v>38</v>
      </c>
      <c r="X1512">
        <v>23000000</v>
      </c>
      <c r="Y1512">
        <v>2009</v>
      </c>
      <c r="Z1512">
        <v>856</v>
      </c>
      <c r="AA1512">
        <v>7.2</v>
      </c>
      <c r="AC1512">
        <v>26</v>
      </c>
    </row>
    <row r="1513" spans="1:29">
      <c r="A1513" t="s">
        <v>28</v>
      </c>
      <c r="C1513" t="s">
        <v>4021</v>
      </c>
      <c r="D1513">
        <v>297</v>
      </c>
      <c r="E1513">
        <v>113</v>
      </c>
      <c r="F1513">
        <v>47</v>
      </c>
      <c r="G1513">
        <v>129</v>
      </c>
      <c r="H1513" t="s">
        <v>7749</v>
      </c>
      <c r="I1513">
        <v>988</v>
      </c>
      <c r="J1513">
        <v>102413606</v>
      </c>
      <c r="K1513" t="s">
        <v>1644</v>
      </c>
      <c r="L1513" t="s">
        <v>4022</v>
      </c>
      <c r="M1513" t="s">
        <v>7750</v>
      </c>
      <c r="N1513">
        <v>310903</v>
      </c>
      <c r="O1513">
        <v>1783</v>
      </c>
      <c r="P1513" t="s">
        <v>7751</v>
      </c>
      <c r="Q1513">
        <v>0</v>
      </c>
      <c r="R1513" t="s">
        <v>7752</v>
      </c>
      <c r="S1513" t="s">
        <v>7753</v>
      </c>
      <c r="T1513">
        <v>524</v>
      </c>
      <c r="U1513" t="s">
        <v>37</v>
      </c>
      <c r="V1513" t="s">
        <v>38</v>
      </c>
      <c r="W1513" t="s">
        <v>39</v>
      </c>
      <c r="X1513">
        <v>34000000</v>
      </c>
      <c r="Y1513">
        <v>2014</v>
      </c>
      <c r="Z1513">
        <v>149</v>
      </c>
      <c r="AA1513">
        <v>6.8</v>
      </c>
      <c r="AB1513">
        <v>2.35</v>
      </c>
      <c r="AC1513">
        <v>38000</v>
      </c>
    </row>
    <row r="1514" spans="1:29">
      <c r="A1514" t="s">
        <v>28</v>
      </c>
      <c r="C1514" t="s">
        <v>7754</v>
      </c>
      <c r="D1514">
        <v>90</v>
      </c>
      <c r="E1514">
        <v>91</v>
      </c>
      <c r="F1514">
        <v>31</v>
      </c>
      <c r="G1514">
        <v>141</v>
      </c>
      <c r="H1514" t="s">
        <v>7755</v>
      </c>
      <c r="I1514">
        <v>1000</v>
      </c>
      <c r="J1514">
        <v>10214013</v>
      </c>
      <c r="K1514" t="s">
        <v>1671</v>
      </c>
      <c r="L1514" t="s">
        <v>138</v>
      </c>
      <c r="M1514" t="s">
        <v>7756</v>
      </c>
      <c r="N1514">
        <v>23072</v>
      </c>
      <c r="O1514">
        <v>1564</v>
      </c>
      <c r="P1514" t="s">
        <v>7757</v>
      </c>
      <c r="Q1514">
        <v>2</v>
      </c>
      <c r="R1514" t="s">
        <v>7758</v>
      </c>
      <c r="S1514" t="s">
        <v>7759</v>
      </c>
      <c r="T1514">
        <v>89</v>
      </c>
      <c r="U1514" t="s">
        <v>37</v>
      </c>
      <c r="V1514" t="s">
        <v>38</v>
      </c>
      <c r="W1514" t="s">
        <v>585</v>
      </c>
      <c r="X1514">
        <v>35000000</v>
      </c>
      <c r="Y1514">
        <v>2015</v>
      </c>
      <c r="Z1514">
        <v>249</v>
      </c>
      <c r="AA1514">
        <v>5.4</v>
      </c>
      <c r="AB1514">
        <v>2.35</v>
      </c>
      <c r="AC1514">
        <v>0</v>
      </c>
    </row>
    <row r="1515" spans="1:29">
      <c r="A1515" t="s">
        <v>28</v>
      </c>
      <c r="C1515" t="s">
        <v>487</v>
      </c>
      <c r="D1515">
        <v>56</v>
      </c>
      <c r="E1515">
        <v>139</v>
      </c>
      <c r="F1515">
        <v>17000</v>
      </c>
      <c r="G1515">
        <v>94</v>
      </c>
      <c r="H1515" t="s">
        <v>6737</v>
      </c>
      <c r="I1515">
        <v>554</v>
      </c>
      <c r="J1515">
        <v>32000000</v>
      </c>
      <c r="K1515" t="s">
        <v>214</v>
      </c>
      <c r="L1515" t="s">
        <v>2293</v>
      </c>
      <c r="M1515" t="s">
        <v>7760</v>
      </c>
      <c r="N1515">
        <v>36267</v>
      </c>
      <c r="O1515">
        <v>1068</v>
      </c>
      <c r="P1515" t="s">
        <v>3680</v>
      </c>
      <c r="Q1515">
        <v>3</v>
      </c>
      <c r="R1515" t="s">
        <v>7761</v>
      </c>
      <c r="S1515" t="s">
        <v>7762</v>
      </c>
      <c r="T1515">
        <v>150</v>
      </c>
      <c r="U1515" t="s">
        <v>37</v>
      </c>
      <c r="V1515" t="s">
        <v>38</v>
      </c>
      <c r="W1515" t="s">
        <v>95</v>
      </c>
      <c r="X1515">
        <v>30000000</v>
      </c>
      <c r="Y1515">
        <v>1993</v>
      </c>
      <c r="Z1515">
        <v>382</v>
      </c>
      <c r="AA1515">
        <v>7.2</v>
      </c>
      <c r="AB1515">
        <v>2.35</v>
      </c>
      <c r="AC1515">
        <v>0</v>
      </c>
    </row>
    <row r="1516" spans="1:29">
      <c r="A1516" t="s">
        <v>28</v>
      </c>
      <c r="C1516" t="s">
        <v>1204</v>
      </c>
      <c r="D1516">
        <v>274</v>
      </c>
      <c r="E1516">
        <v>96</v>
      </c>
      <c r="F1516">
        <v>0</v>
      </c>
      <c r="G1516">
        <v>1000</v>
      </c>
      <c r="H1516" t="s">
        <v>7763</v>
      </c>
      <c r="I1516">
        <v>20000</v>
      </c>
      <c r="J1516">
        <v>10139254</v>
      </c>
      <c r="K1516" t="s">
        <v>1849</v>
      </c>
      <c r="L1516" t="s">
        <v>263</v>
      </c>
      <c r="M1516" t="s">
        <v>7764</v>
      </c>
      <c r="N1516">
        <v>190990</v>
      </c>
      <c r="O1516">
        <v>24640</v>
      </c>
      <c r="P1516" t="s">
        <v>1820</v>
      </c>
      <c r="Q1516">
        <v>0</v>
      </c>
      <c r="R1516" t="s">
        <v>7765</v>
      </c>
      <c r="S1516" t="s">
        <v>7766</v>
      </c>
      <c r="T1516">
        <v>915</v>
      </c>
      <c r="U1516" t="s">
        <v>37</v>
      </c>
      <c r="V1516" t="s">
        <v>38</v>
      </c>
      <c r="W1516" t="s">
        <v>39</v>
      </c>
      <c r="X1516">
        <v>35000000</v>
      </c>
      <c r="Y1516">
        <v>2006</v>
      </c>
      <c r="Z1516">
        <v>1000</v>
      </c>
      <c r="AA1516">
        <v>7.3</v>
      </c>
      <c r="AB1516">
        <v>1.85</v>
      </c>
      <c r="AC1516">
        <v>23000</v>
      </c>
    </row>
    <row r="1517" spans="1:29">
      <c r="A1517" t="s">
        <v>28</v>
      </c>
      <c r="C1517" t="s">
        <v>7767</v>
      </c>
      <c r="D1517">
        <v>68</v>
      </c>
      <c r="E1517">
        <v>102</v>
      </c>
      <c r="F1517">
        <v>3</v>
      </c>
      <c r="G1517">
        <v>239</v>
      </c>
      <c r="H1517" t="s">
        <v>7768</v>
      </c>
      <c r="I1517">
        <v>372</v>
      </c>
      <c r="J1517">
        <v>11227940</v>
      </c>
      <c r="K1517" t="s">
        <v>7769</v>
      </c>
      <c r="L1517" t="s">
        <v>2766</v>
      </c>
      <c r="M1517" t="s">
        <v>7770</v>
      </c>
      <c r="N1517">
        <v>8367</v>
      </c>
      <c r="O1517">
        <v>1274</v>
      </c>
      <c r="P1517" t="s">
        <v>7771</v>
      </c>
      <c r="Q1517">
        <v>0</v>
      </c>
      <c r="R1517" t="s">
        <v>7772</v>
      </c>
      <c r="S1517" t="s">
        <v>7773</v>
      </c>
      <c r="T1517">
        <v>94</v>
      </c>
      <c r="U1517" t="s">
        <v>37</v>
      </c>
      <c r="V1517" t="s">
        <v>38</v>
      </c>
      <c r="W1517" t="s">
        <v>585</v>
      </c>
      <c r="X1517">
        <v>34000000</v>
      </c>
      <c r="Y1517">
        <v>1999</v>
      </c>
      <c r="Z1517">
        <v>248</v>
      </c>
      <c r="AA1517">
        <v>5.2</v>
      </c>
      <c r="AB1517">
        <v>2.35</v>
      </c>
      <c r="AC1517">
        <v>120</v>
      </c>
    </row>
    <row r="1518" spans="1:29">
      <c r="A1518" t="s">
        <v>28</v>
      </c>
      <c r="C1518" t="s">
        <v>1783</v>
      </c>
      <c r="D1518">
        <v>98</v>
      </c>
      <c r="E1518">
        <v>96</v>
      </c>
      <c r="F1518">
        <v>165</v>
      </c>
      <c r="G1518">
        <v>566</v>
      </c>
      <c r="H1518" t="s">
        <v>3422</v>
      </c>
      <c r="I1518">
        <v>12000</v>
      </c>
      <c r="J1518">
        <v>183125</v>
      </c>
      <c r="K1518" t="s">
        <v>464</v>
      </c>
      <c r="L1518" t="s">
        <v>705</v>
      </c>
      <c r="M1518" t="s">
        <v>7774</v>
      </c>
      <c r="N1518">
        <v>36914</v>
      </c>
      <c r="O1518">
        <v>14978</v>
      </c>
      <c r="P1518" t="s">
        <v>7775</v>
      </c>
      <c r="Q1518">
        <v>1</v>
      </c>
      <c r="R1518" t="s">
        <v>7776</v>
      </c>
      <c r="S1518" t="s">
        <v>7777</v>
      </c>
      <c r="T1518">
        <v>86</v>
      </c>
      <c r="U1518" t="s">
        <v>37</v>
      </c>
      <c r="V1518" t="s">
        <v>38</v>
      </c>
      <c r="W1518" t="s">
        <v>585</v>
      </c>
      <c r="X1518">
        <v>35000000</v>
      </c>
      <c r="Y1518">
        <v>2012</v>
      </c>
      <c r="Z1518">
        <v>774</v>
      </c>
      <c r="AA1518">
        <v>5.5</v>
      </c>
      <c r="AB1518">
        <v>2.35</v>
      </c>
      <c r="AC1518">
        <v>0</v>
      </c>
    </row>
    <row r="1519" spans="1:29">
      <c r="A1519" t="s">
        <v>28</v>
      </c>
      <c r="C1519" t="s">
        <v>7778</v>
      </c>
      <c r="D1519">
        <v>256</v>
      </c>
      <c r="E1519">
        <v>101</v>
      </c>
      <c r="F1519">
        <v>6000</v>
      </c>
      <c r="G1519">
        <v>2</v>
      </c>
      <c r="H1519" t="s">
        <v>7779</v>
      </c>
      <c r="I1519">
        <v>6</v>
      </c>
      <c r="J1519">
        <v>15081783</v>
      </c>
      <c r="K1519" t="s">
        <v>628</v>
      </c>
      <c r="L1519" t="s">
        <v>7780</v>
      </c>
      <c r="M1519" t="s">
        <v>7781</v>
      </c>
      <c r="N1519">
        <v>85589</v>
      </c>
      <c r="O1519">
        <v>13</v>
      </c>
      <c r="P1519" t="s">
        <v>7782</v>
      </c>
      <c r="Q1519">
        <v>0</v>
      </c>
      <c r="R1519" t="s">
        <v>7783</v>
      </c>
      <c r="S1519" t="s">
        <v>7784</v>
      </c>
      <c r="T1519">
        <v>144</v>
      </c>
      <c r="U1519" t="s">
        <v>676</v>
      </c>
      <c r="V1519" t="s">
        <v>677</v>
      </c>
      <c r="W1519" t="s">
        <v>277</v>
      </c>
      <c r="X1519">
        <v>34000000</v>
      </c>
      <c r="Y1519">
        <v>2008</v>
      </c>
      <c r="Z1519">
        <v>3</v>
      </c>
      <c r="AA1519">
        <v>7.7</v>
      </c>
      <c r="AB1519">
        <v>1.85</v>
      </c>
      <c r="AC1519">
        <v>0</v>
      </c>
    </row>
    <row r="1520" spans="1:29">
      <c r="A1520" t="s">
        <v>28</v>
      </c>
      <c r="C1520" t="s">
        <v>7785</v>
      </c>
      <c r="D1520">
        <v>117</v>
      </c>
      <c r="E1520">
        <v>128</v>
      </c>
      <c r="F1520">
        <v>88</v>
      </c>
      <c r="G1520">
        <v>954</v>
      </c>
      <c r="H1520" t="s">
        <v>7786</v>
      </c>
      <c r="I1520">
        <v>989</v>
      </c>
      <c r="J1520">
        <v>37432299</v>
      </c>
      <c r="K1520" t="s">
        <v>214</v>
      </c>
      <c r="L1520" t="s">
        <v>7787</v>
      </c>
      <c r="M1520" t="s">
        <v>7788</v>
      </c>
      <c r="N1520">
        <v>50041</v>
      </c>
      <c r="O1520">
        <v>3386</v>
      </c>
      <c r="P1520" t="s">
        <v>7789</v>
      </c>
      <c r="Q1520">
        <v>0</v>
      </c>
      <c r="R1520" t="s">
        <v>7790</v>
      </c>
      <c r="S1520" t="s">
        <v>7791</v>
      </c>
      <c r="T1520">
        <v>116</v>
      </c>
      <c r="U1520" t="s">
        <v>37</v>
      </c>
      <c r="V1520" t="s">
        <v>38</v>
      </c>
      <c r="W1520" t="s">
        <v>39</v>
      </c>
      <c r="X1520">
        <v>34000000</v>
      </c>
      <c r="Y1520">
        <v>2015</v>
      </c>
      <c r="Z1520">
        <v>970</v>
      </c>
      <c r="AA1520">
        <v>7.1</v>
      </c>
      <c r="AB1520">
        <v>2.35</v>
      </c>
      <c r="AC1520">
        <v>23000</v>
      </c>
    </row>
    <row r="1521" spans="1:29">
      <c r="A1521" t="s">
        <v>28</v>
      </c>
      <c r="C1521" t="s">
        <v>7792</v>
      </c>
      <c r="D1521">
        <v>107</v>
      </c>
      <c r="E1521">
        <v>109</v>
      </c>
      <c r="F1521">
        <v>7</v>
      </c>
      <c r="G1521">
        <v>1000</v>
      </c>
      <c r="H1521" t="s">
        <v>776</v>
      </c>
      <c r="I1521">
        <v>40000</v>
      </c>
      <c r="J1521">
        <v>10654581</v>
      </c>
      <c r="K1521" t="s">
        <v>2683</v>
      </c>
      <c r="L1521" t="s">
        <v>43</v>
      </c>
      <c r="M1521" t="s">
        <v>7793</v>
      </c>
      <c r="N1521">
        <v>45497</v>
      </c>
      <c r="O1521">
        <v>52621</v>
      </c>
      <c r="P1521" t="s">
        <v>6004</v>
      </c>
      <c r="Q1521">
        <v>0</v>
      </c>
      <c r="R1521" t="s">
        <v>7794</v>
      </c>
      <c r="S1521" t="s">
        <v>7795</v>
      </c>
      <c r="T1521">
        <v>260</v>
      </c>
      <c r="U1521" t="s">
        <v>37</v>
      </c>
      <c r="V1521" t="s">
        <v>38</v>
      </c>
      <c r="W1521" t="s">
        <v>585</v>
      </c>
      <c r="X1521">
        <v>34000000</v>
      </c>
      <c r="Y1521">
        <v>1999</v>
      </c>
      <c r="Z1521">
        <v>9000</v>
      </c>
      <c r="AA1521">
        <v>5.3</v>
      </c>
      <c r="AB1521">
        <v>1.85</v>
      </c>
      <c r="AC1521">
        <v>1000</v>
      </c>
    </row>
    <row r="1522" spans="1:29">
      <c r="A1522" t="s">
        <v>28</v>
      </c>
      <c r="C1522" t="s">
        <v>7796</v>
      </c>
      <c r="D1522">
        <v>52</v>
      </c>
      <c r="E1522">
        <v>114</v>
      </c>
      <c r="F1522">
        <v>46</v>
      </c>
      <c r="G1522">
        <v>292</v>
      </c>
      <c r="H1522" t="s">
        <v>7797</v>
      </c>
      <c r="I1522">
        <v>818</v>
      </c>
      <c r="J1522">
        <v>6543194</v>
      </c>
      <c r="K1522" t="s">
        <v>2308</v>
      </c>
      <c r="L1522" t="s">
        <v>2621</v>
      </c>
      <c r="M1522" t="s">
        <v>7798</v>
      </c>
      <c r="N1522">
        <v>3740</v>
      </c>
      <c r="O1522">
        <v>1778</v>
      </c>
      <c r="P1522" t="s">
        <v>7799</v>
      </c>
      <c r="Q1522">
        <v>1</v>
      </c>
      <c r="R1522" t="s">
        <v>7800</v>
      </c>
      <c r="S1522" t="s">
        <v>7801</v>
      </c>
      <c r="T1522">
        <v>61</v>
      </c>
      <c r="U1522" t="s">
        <v>37</v>
      </c>
      <c r="V1522" t="s">
        <v>38</v>
      </c>
      <c r="W1522" t="s">
        <v>39</v>
      </c>
      <c r="X1522">
        <v>34000000</v>
      </c>
      <c r="Y1522">
        <v>2000</v>
      </c>
      <c r="Z1522">
        <v>649</v>
      </c>
      <c r="AA1522">
        <v>5.6</v>
      </c>
      <c r="AB1522">
        <v>2.35</v>
      </c>
      <c r="AC1522">
        <v>314</v>
      </c>
    </row>
    <row r="1523" spans="1:29">
      <c r="A1523" t="s">
        <v>28</v>
      </c>
      <c r="C1523" t="s">
        <v>4628</v>
      </c>
      <c r="D1523">
        <v>135</v>
      </c>
      <c r="E1523">
        <v>105</v>
      </c>
      <c r="F1523">
        <v>125</v>
      </c>
      <c r="G1523">
        <v>2000</v>
      </c>
      <c r="H1523" t="s">
        <v>536</v>
      </c>
      <c r="I1523">
        <v>18000</v>
      </c>
      <c r="J1523">
        <v>13101142</v>
      </c>
      <c r="K1523" t="s">
        <v>3898</v>
      </c>
      <c r="L1523" t="s">
        <v>641</v>
      </c>
      <c r="M1523" t="s">
        <v>7802</v>
      </c>
      <c r="N1523">
        <v>23916</v>
      </c>
      <c r="O1523">
        <v>23122</v>
      </c>
      <c r="P1523" t="s">
        <v>234</v>
      </c>
      <c r="Q1523">
        <v>5</v>
      </c>
      <c r="R1523" t="s">
        <v>7803</v>
      </c>
      <c r="S1523" t="s">
        <v>7804</v>
      </c>
      <c r="T1523">
        <v>50</v>
      </c>
      <c r="U1523" t="s">
        <v>37</v>
      </c>
      <c r="V1523" t="s">
        <v>38</v>
      </c>
      <c r="W1523" t="s">
        <v>39</v>
      </c>
      <c r="X1523">
        <v>35000000</v>
      </c>
      <c r="Y1523">
        <v>2012</v>
      </c>
      <c r="Z1523">
        <v>2000</v>
      </c>
      <c r="AA1523">
        <v>5.7</v>
      </c>
      <c r="AB1523">
        <v>2.35</v>
      </c>
      <c r="AC1523">
        <v>0</v>
      </c>
    </row>
    <row r="1524" spans="1:29">
      <c r="A1524" t="s">
        <v>28</v>
      </c>
      <c r="C1524" t="s">
        <v>6667</v>
      </c>
      <c r="D1524">
        <v>211</v>
      </c>
      <c r="E1524">
        <v>141</v>
      </c>
      <c r="F1524">
        <v>56</v>
      </c>
      <c r="G1524">
        <v>38</v>
      </c>
      <c r="H1524" t="s">
        <v>7805</v>
      </c>
      <c r="I1524">
        <v>113</v>
      </c>
      <c r="J1524">
        <v>8324748</v>
      </c>
      <c r="K1524" t="s">
        <v>5940</v>
      </c>
      <c r="L1524" t="s">
        <v>7806</v>
      </c>
      <c r="M1524" t="s">
        <v>7807</v>
      </c>
      <c r="N1524">
        <v>21223</v>
      </c>
      <c r="O1524">
        <v>301</v>
      </c>
      <c r="P1524" t="s">
        <v>7808</v>
      </c>
      <c r="Q1524">
        <v>1</v>
      </c>
      <c r="R1524" t="s">
        <v>7809</v>
      </c>
      <c r="S1524" t="s">
        <v>7810</v>
      </c>
      <c r="T1524">
        <v>108</v>
      </c>
      <c r="U1524" t="s">
        <v>37</v>
      </c>
      <c r="V1524" t="s">
        <v>56</v>
      </c>
      <c r="W1524" t="s">
        <v>39</v>
      </c>
      <c r="X1524">
        <v>35000000</v>
      </c>
      <c r="Y1524">
        <v>2013</v>
      </c>
      <c r="Z1524">
        <v>98</v>
      </c>
      <c r="AA1524">
        <v>7.1</v>
      </c>
      <c r="AB1524">
        <v>2.35</v>
      </c>
      <c r="AC1524">
        <v>13000</v>
      </c>
    </row>
    <row r="1525" spans="1:29">
      <c r="A1525" t="s">
        <v>28</v>
      </c>
      <c r="C1525" t="s">
        <v>1680</v>
      </c>
      <c r="D1525">
        <v>57</v>
      </c>
      <c r="E1525">
        <v>195</v>
      </c>
      <c r="F1525">
        <v>631</v>
      </c>
      <c r="G1525">
        <v>521</v>
      </c>
      <c r="H1525" t="s">
        <v>1680</v>
      </c>
      <c r="I1525">
        <v>635</v>
      </c>
      <c r="K1525" t="s">
        <v>6113</v>
      </c>
      <c r="L1525" t="s">
        <v>7659</v>
      </c>
      <c r="M1525" t="s">
        <v>7811</v>
      </c>
      <c r="N1525">
        <v>16255</v>
      </c>
      <c r="O1525">
        <v>2291</v>
      </c>
      <c r="P1525" t="s">
        <v>5379</v>
      </c>
      <c r="Q1525">
        <v>0</v>
      </c>
      <c r="R1525" t="s">
        <v>7812</v>
      </c>
      <c r="S1525" t="s">
        <v>7813</v>
      </c>
      <c r="T1525">
        <v>127</v>
      </c>
      <c r="U1525" t="s">
        <v>37</v>
      </c>
      <c r="V1525" t="s">
        <v>38</v>
      </c>
      <c r="W1525" t="s">
        <v>95</v>
      </c>
      <c r="X1525">
        <v>35000000</v>
      </c>
      <c r="Y1525">
        <v>1981</v>
      </c>
      <c r="Z1525">
        <v>631</v>
      </c>
      <c r="AA1525">
        <v>7.5</v>
      </c>
      <c r="AB1525">
        <v>1.85</v>
      </c>
      <c r="AC1525">
        <v>0</v>
      </c>
    </row>
    <row r="1526" spans="1:29">
      <c r="A1526" t="s">
        <v>28</v>
      </c>
      <c r="C1526" t="s">
        <v>3891</v>
      </c>
      <c r="D1526">
        <v>81</v>
      </c>
      <c r="E1526">
        <v>138</v>
      </c>
      <c r="F1526">
        <v>0</v>
      </c>
      <c r="G1526">
        <v>574</v>
      </c>
      <c r="H1526" t="s">
        <v>1375</v>
      </c>
      <c r="I1526">
        <v>10000</v>
      </c>
      <c r="J1526">
        <v>141340178</v>
      </c>
      <c r="K1526" t="s">
        <v>4075</v>
      </c>
      <c r="L1526" t="s">
        <v>523</v>
      </c>
      <c r="M1526" t="s">
        <v>7814</v>
      </c>
      <c r="N1526">
        <v>181879</v>
      </c>
      <c r="O1526">
        <v>14619</v>
      </c>
      <c r="P1526" t="s">
        <v>3236</v>
      </c>
      <c r="Q1526">
        <v>0</v>
      </c>
      <c r="R1526" t="s">
        <v>7815</v>
      </c>
      <c r="S1526" t="s">
        <v>7816</v>
      </c>
      <c r="T1526">
        <v>319</v>
      </c>
      <c r="U1526" t="s">
        <v>37</v>
      </c>
      <c r="V1526" t="s">
        <v>38</v>
      </c>
      <c r="W1526" t="s">
        <v>585</v>
      </c>
      <c r="X1526">
        <v>40000000</v>
      </c>
      <c r="Y1526">
        <v>1992</v>
      </c>
      <c r="Z1526">
        <v>2000</v>
      </c>
      <c r="AA1526">
        <v>7.6</v>
      </c>
      <c r="AB1526">
        <v>2.35</v>
      </c>
      <c r="AC1526">
        <v>0</v>
      </c>
    </row>
    <row r="1527" spans="1:29">
      <c r="A1527" t="s">
        <v>28</v>
      </c>
      <c r="C1527" t="s">
        <v>3444</v>
      </c>
      <c r="D1527">
        <v>107</v>
      </c>
      <c r="E1527">
        <v>101</v>
      </c>
      <c r="F1527">
        <v>43</v>
      </c>
      <c r="G1527">
        <v>655</v>
      </c>
      <c r="H1527" t="s">
        <v>5083</v>
      </c>
      <c r="I1527">
        <v>2000</v>
      </c>
      <c r="J1527">
        <v>51758599</v>
      </c>
      <c r="K1527" t="s">
        <v>3554</v>
      </c>
      <c r="L1527" t="s">
        <v>6433</v>
      </c>
      <c r="M1527" t="s">
        <v>7817</v>
      </c>
      <c r="N1527">
        <v>27580</v>
      </c>
      <c r="O1527">
        <v>5942</v>
      </c>
      <c r="P1527" t="s">
        <v>2283</v>
      </c>
      <c r="Q1527">
        <v>0</v>
      </c>
      <c r="R1527" t="s">
        <v>7818</v>
      </c>
      <c r="S1527" t="s">
        <v>7819</v>
      </c>
      <c r="T1527">
        <v>232</v>
      </c>
      <c r="U1527" t="s">
        <v>37</v>
      </c>
      <c r="V1527" t="s">
        <v>38</v>
      </c>
      <c r="W1527" t="s">
        <v>585</v>
      </c>
      <c r="X1527">
        <v>33000000</v>
      </c>
      <c r="Y1527">
        <v>2001</v>
      </c>
      <c r="Z1527">
        <v>1000</v>
      </c>
      <c r="AA1527">
        <v>5.5</v>
      </c>
      <c r="AB1527">
        <v>2.35</v>
      </c>
      <c r="AC1527">
        <v>742</v>
      </c>
    </row>
    <row r="1528" spans="1:29">
      <c r="A1528" t="s">
        <v>28</v>
      </c>
      <c r="C1528" t="s">
        <v>1575</v>
      </c>
      <c r="D1528">
        <v>100</v>
      </c>
      <c r="E1528">
        <v>99</v>
      </c>
      <c r="F1528">
        <v>67</v>
      </c>
      <c r="G1528">
        <v>330</v>
      </c>
      <c r="H1528" t="s">
        <v>806</v>
      </c>
      <c r="I1528">
        <v>826</v>
      </c>
      <c r="J1528">
        <v>117559438</v>
      </c>
      <c r="K1528" t="s">
        <v>1752</v>
      </c>
      <c r="L1528" t="s">
        <v>6382</v>
      </c>
      <c r="M1528" t="s">
        <v>7820</v>
      </c>
      <c r="N1528">
        <v>66941</v>
      </c>
      <c r="O1528">
        <v>1790</v>
      </c>
      <c r="P1528" t="s">
        <v>3942</v>
      </c>
      <c r="Q1528">
        <v>1</v>
      </c>
      <c r="R1528" t="s">
        <v>7821</v>
      </c>
      <c r="S1528" t="s">
        <v>7822</v>
      </c>
      <c r="T1528">
        <v>148</v>
      </c>
      <c r="U1528" t="s">
        <v>37</v>
      </c>
      <c r="V1528" t="s">
        <v>38</v>
      </c>
      <c r="W1528" t="s">
        <v>39</v>
      </c>
      <c r="X1528">
        <v>30000000</v>
      </c>
      <c r="Y1528">
        <v>2000</v>
      </c>
      <c r="Z1528">
        <v>436</v>
      </c>
      <c r="AA1528">
        <v>5.0999999999999996</v>
      </c>
      <c r="AB1528">
        <v>1.85</v>
      </c>
      <c r="AC1528">
        <v>1000</v>
      </c>
    </row>
    <row r="1529" spans="1:29">
      <c r="A1529" t="s">
        <v>28</v>
      </c>
      <c r="C1529" t="s">
        <v>7823</v>
      </c>
      <c r="D1529">
        <v>60</v>
      </c>
      <c r="E1529">
        <v>85</v>
      </c>
      <c r="F1529">
        <v>0</v>
      </c>
      <c r="G1529">
        <v>11</v>
      </c>
      <c r="H1529" t="s">
        <v>7824</v>
      </c>
      <c r="I1529">
        <v>324</v>
      </c>
      <c r="J1529">
        <v>4091</v>
      </c>
      <c r="K1529" t="s">
        <v>271</v>
      </c>
      <c r="L1529" t="s">
        <v>7825</v>
      </c>
      <c r="M1529" t="s">
        <v>7826</v>
      </c>
      <c r="N1529">
        <v>4265</v>
      </c>
      <c r="O1529">
        <v>369</v>
      </c>
      <c r="P1529" t="s">
        <v>7827</v>
      </c>
      <c r="Q1529">
        <v>0</v>
      </c>
      <c r="S1529" t="s">
        <v>7828</v>
      </c>
      <c r="T1529">
        <v>16</v>
      </c>
      <c r="U1529" t="s">
        <v>37</v>
      </c>
      <c r="V1529" t="s">
        <v>584</v>
      </c>
      <c r="X1529">
        <v>34000000</v>
      </c>
      <c r="Y1529">
        <v>2013</v>
      </c>
      <c r="Z1529">
        <v>15</v>
      </c>
      <c r="AA1529">
        <v>6.3</v>
      </c>
      <c r="AB1529">
        <v>2.35</v>
      </c>
      <c r="AC1529">
        <v>0</v>
      </c>
    </row>
    <row r="1530" spans="1:29">
      <c r="A1530" t="s">
        <v>28</v>
      </c>
      <c r="C1530" t="s">
        <v>7829</v>
      </c>
      <c r="D1530">
        <v>195</v>
      </c>
      <c r="E1530">
        <v>89</v>
      </c>
      <c r="F1530">
        <v>21</v>
      </c>
      <c r="G1530">
        <v>48</v>
      </c>
      <c r="H1530" t="s">
        <v>7830</v>
      </c>
      <c r="I1530">
        <v>614</v>
      </c>
      <c r="J1530">
        <v>21426805</v>
      </c>
      <c r="K1530" t="s">
        <v>341</v>
      </c>
      <c r="L1530" t="s">
        <v>3566</v>
      </c>
      <c r="M1530" t="s">
        <v>7831</v>
      </c>
      <c r="N1530">
        <v>49312</v>
      </c>
      <c r="O1530">
        <v>843</v>
      </c>
      <c r="P1530" t="s">
        <v>7832</v>
      </c>
      <c r="Q1530">
        <v>0</v>
      </c>
      <c r="R1530" t="s">
        <v>7833</v>
      </c>
      <c r="S1530" t="s">
        <v>7834</v>
      </c>
      <c r="T1530">
        <v>211</v>
      </c>
      <c r="U1530" t="s">
        <v>37</v>
      </c>
      <c r="V1530" t="s">
        <v>38</v>
      </c>
      <c r="W1530" t="s">
        <v>39</v>
      </c>
      <c r="X1530">
        <v>30000000</v>
      </c>
      <c r="Y1530">
        <v>2011</v>
      </c>
      <c r="Z1530">
        <v>150</v>
      </c>
      <c r="AA1530">
        <v>4.9000000000000004</v>
      </c>
      <c r="AB1530">
        <v>2.35</v>
      </c>
      <c r="AC1530">
        <v>0</v>
      </c>
    </row>
    <row r="1531" spans="1:29">
      <c r="A1531" t="s">
        <v>28</v>
      </c>
      <c r="C1531" t="s">
        <v>7835</v>
      </c>
      <c r="D1531">
        <v>121</v>
      </c>
      <c r="E1531">
        <v>99</v>
      </c>
      <c r="F1531">
        <v>35</v>
      </c>
      <c r="G1531">
        <v>433</v>
      </c>
      <c r="H1531" t="s">
        <v>7836</v>
      </c>
      <c r="I1531">
        <v>3000</v>
      </c>
      <c r="J1531">
        <v>35057332</v>
      </c>
      <c r="K1531" t="s">
        <v>7837</v>
      </c>
      <c r="L1531" t="s">
        <v>7838</v>
      </c>
      <c r="M1531" t="s">
        <v>7839</v>
      </c>
      <c r="N1531">
        <v>45394</v>
      </c>
      <c r="O1531">
        <v>4863</v>
      </c>
      <c r="P1531" t="s">
        <v>4069</v>
      </c>
      <c r="Q1531">
        <v>0</v>
      </c>
      <c r="R1531" t="s">
        <v>7840</v>
      </c>
      <c r="S1531" t="s">
        <v>7841</v>
      </c>
      <c r="T1531">
        <v>72</v>
      </c>
      <c r="U1531" t="s">
        <v>37</v>
      </c>
      <c r="V1531" t="s">
        <v>38</v>
      </c>
      <c r="W1531" t="s">
        <v>39</v>
      </c>
      <c r="X1531">
        <v>33000000</v>
      </c>
      <c r="Y1531">
        <v>2012</v>
      </c>
      <c r="Z1531">
        <v>594</v>
      </c>
      <c r="AA1531">
        <v>6.5</v>
      </c>
      <c r="AB1531">
        <v>2.35</v>
      </c>
      <c r="AC1531">
        <v>19000</v>
      </c>
    </row>
    <row r="1532" spans="1:29">
      <c r="A1532" t="s">
        <v>28</v>
      </c>
      <c r="C1532" t="s">
        <v>5861</v>
      </c>
      <c r="D1532">
        <v>285</v>
      </c>
      <c r="E1532">
        <v>105</v>
      </c>
      <c r="F1532">
        <v>160</v>
      </c>
      <c r="G1532">
        <v>491</v>
      </c>
      <c r="H1532" t="s">
        <v>7222</v>
      </c>
      <c r="I1532">
        <v>852</v>
      </c>
      <c r="J1532">
        <v>34014398</v>
      </c>
      <c r="K1532" t="s">
        <v>7842</v>
      </c>
      <c r="L1532" t="s">
        <v>7329</v>
      </c>
      <c r="M1532" t="s">
        <v>7843</v>
      </c>
      <c r="N1532">
        <v>115649</v>
      </c>
      <c r="O1532">
        <v>2604</v>
      </c>
      <c r="P1532" t="s">
        <v>7844</v>
      </c>
      <c r="Q1532">
        <v>0</v>
      </c>
      <c r="R1532" t="s">
        <v>7845</v>
      </c>
      <c r="S1532" t="s">
        <v>7846</v>
      </c>
      <c r="T1532">
        <v>1033</v>
      </c>
      <c r="U1532" t="s">
        <v>37</v>
      </c>
      <c r="V1532" t="s">
        <v>767</v>
      </c>
      <c r="W1532" t="s">
        <v>585</v>
      </c>
      <c r="X1532">
        <v>33000000</v>
      </c>
      <c r="Y1532">
        <v>2006</v>
      </c>
      <c r="Z1532">
        <v>521</v>
      </c>
      <c r="AA1532">
        <v>5.6</v>
      </c>
      <c r="AB1532">
        <v>2.35</v>
      </c>
      <c r="AC1532">
        <v>4000</v>
      </c>
    </row>
    <row r="1533" spans="1:29">
      <c r="A1533" t="s">
        <v>28</v>
      </c>
      <c r="C1533" t="s">
        <v>7847</v>
      </c>
      <c r="D1533">
        <v>103</v>
      </c>
      <c r="E1533">
        <v>97</v>
      </c>
      <c r="F1533">
        <v>10</v>
      </c>
      <c r="G1533">
        <v>178</v>
      </c>
      <c r="H1533" t="s">
        <v>2594</v>
      </c>
      <c r="I1533">
        <v>18000</v>
      </c>
      <c r="J1533">
        <v>28927720</v>
      </c>
      <c r="K1533" t="s">
        <v>4833</v>
      </c>
      <c r="L1533" t="s">
        <v>588</v>
      </c>
      <c r="M1533" t="s">
        <v>7848</v>
      </c>
      <c r="N1533">
        <v>22220</v>
      </c>
      <c r="O1533">
        <v>18688</v>
      </c>
      <c r="P1533" t="s">
        <v>7849</v>
      </c>
      <c r="Q1533">
        <v>0</v>
      </c>
      <c r="R1533" t="s">
        <v>7850</v>
      </c>
      <c r="S1533" t="s">
        <v>7851</v>
      </c>
      <c r="T1533">
        <v>181</v>
      </c>
      <c r="U1533" t="s">
        <v>37</v>
      </c>
      <c r="V1533" t="s">
        <v>38</v>
      </c>
      <c r="W1533" t="s">
        <v>585</v>
      </c>
      <c r="X1533">
        <v>33000000</v>
      </c>
      <c r="Y1533">
        <v>2000</v>
      </c>
      <c r="Z1533">
        <v>223</v>
      </c>
      <c r="AA1533">
        <v>5.3</v>
      </c>
      <c r="AB1533">
        <v>1.85</v>
      </c>
      <c r="AC1533">
        <v>463</v>
      </c>
    </row>
    <row r="1534" spans="1:29">
      <c r="A1534" t="s">
        <v>28</v>
      </c>
      <c r="C1534" t="s">
        <v>7852</v>
      </c>
      <c r="D1534">
        <v>192</v>
      </c>
      <c r="E1534">
        <v>140</v>
      </c>
      <c r="F1534">
        <v>36</v>
      </c>
      <c r="G1534">
        <v>336</v>
      </c>
      <c r="H1534" t="s">
        <v>7853</v>
      </c>
      <c r="I1534">
        <v>669</v>
      </c>
      <c r="J1534">
        <v>33682273</v>
      </c>
      <c r="K1534" t="s">
        <v>464</v>
      </c>
      <c r="L1534" t="s">
        <v>7151</v>
      </c>
      <c r="M1534" t="s">
        <v>7854</v>
      </c>
      <c r="N1534">
        <v>124242</v>
      </c>
      <c r="O1534">
        <v>2114</v>
      </c>
      <c r="P1534" t="s">
        <v>7855</v>
      </c>
      <c r="Q1534">
        <v>1</v>
      </c>
      <c r="R1534" t="s">
        <v>7856</v>
      </c>
      <c r="S1534" t="s">
        <v>7857</v>
      </c>
      <c r="T1534">
        <v>622</v>
      </c>
      <c r="U1534" t="s">
        <v>37</v>
      </c>
      <c r="V1534" t="s">
        <v>38</v>
      </c>
      <c r="W1534" t="s">
        <v>585</v>
      </c>
      <c r="X1534">
        <v>33000000</v>
      </c>
      <c r="Y1534">
        <v>2004</v>
      </c>
      <c r="Z1534">
        <v>403</v>
      </c>
      <c r="AA1534">
        <v>6.5</v>
      </c>
      <c r="AB1534">
        <v>2.35</v>
      </c>
      <c r="AC1534">
        <v>4000</v>
      </c>
    </row>
    <row r="1535" spans="1:29">
      <c r="A1535" t="s">
        <v>28</v>
      </c>
      <c r="C1535" t="s">
        <v>7858</v>
      </c>
      <c r="D1535">
        <v>90</v>
      </c>
      <c r="E1535">
        <v>118</v>
      </c>
      <c r="F1535">
        <v>41</v>
      </c>
      <c r="G1535">
        <v>577</v>
      </c>
      <c r="H1535" t="s">
        <v>6886</v>
      </c>
      <c r="I1535">
        <v>722</v>
      </c>
      <c r="J1535">
        <v>4280577</v>
      </c>
      <c r="K1535" t="s">
        <v>4915</v>
      </c>
      <c r="L1535" t="s">
        <v>3164</v>
      </c>
      <c r="M1535" t="s">
        <v>7859</v>
      </c>
      <c r="N1535">
        <v>50919</v>
      </c>
      <c r="O1535">
        <v>2859</v>
      </c>
      <c r="P1535" t="s">
        <v>2241</v>
      </c>
      <c r="Q1535">
        <v>0</v>
      </c>
      <c r="R1535" t="s">
        <v>7860</v>
      </c>
      <c r="S1535" t="s">
        <v>7861</v>
      </c>
      <c r="T1535">
        <v>114</v>
      </c>
      <c r="U1535" t="s">
        <v>37</v>
      </c>
      <c r="V1535" t="s">
        <v>38</v>
      </c>
      <c r="W1535" t="s">
        <v>39</v>
      </c>
      <c r="X1535">
        <v>10000000</v>
      </c>
      <c r="Y1535">
        <v>2005</v>
      </c>
      <c r="Z1535">
        <v>580</v>
      </c>
      <c r="AA1535">
        <v>6.8</v>
      </c>
      <c r="AB1535">
        <v>2.35</v>
      </c>
      <c r="AC1535">
        <v>0</v>
      </c>
    </row>
    <row r="1536" spans="1:29">
      <c r="A1536" t="s">
        <v>28</v>
      </c>
      <c r="C1536" t="s">
        <v>7862</v>
      </c>
      <c r="D1536">
        <v>258</v>
      </c>
      <c r="E1536">
        <v>94</v>
      </c>
      <c r="F1536">
        <v>132</v>
      </c>
      <c r="G1536">
        <v>317</v>
      </c>
      <c r="H1536" t="s">
        <v>6118</v>
      </c>
      <c r="I1536">
        <v>26000</v>
      </c>
      <c r="J1536">
        <v>17120019</v>
      </c>
      <c r="K1536" t="s">
        <v>334</v>
      </c>
      <c r="L1536" t="s">
        <v>335</v>
      </c>
      <c r="M1536" t="s">
        <v>7863</v>
      </c>
      <c r="N1536">
        <v>83097</v>
      </c>
      <c r="O1536">
        <v>27759</v>
      </c>
      <c r="P1536" t="s">
        <v>7864</v>
      </c>
      <c r="Q1536">
        <v>2</v>
      </c>
      <c r="R1536" t="s">
        <v>7865</v>
      </c>
      <c r="S1536" t="s">
        <v>7866</v>
      </c>
      <c r="T1536">
        <v>134</v>
      </c>
      <c r="U1536" t="s">
        <v>37</v>
      </c>
      <c r="V1536" t="s">
        <v>38</v>
      </c>
      <c r="W1536" t="s">
        <v>585</v>
      </c>
      <c r="X1536">
        <v>30000000</v>
      </c>
      <c r="Y1536">
        <v>2012</v>
      </c>
      <c r="Z1536">
        <v>828</v>
      </c>
      <c r="AA1536">
        <v>6.5</v>
      </c>
      <c r="AB1536">
        <v>2.35</v>
      </c>
      <c r="AC1536">
        <v>12000</v>
      </c>
    </row>
    <row r="1537" spans="1:29">
      <c r="A1537" t="s">
        <v>28</v>
      </c>
      <c r="C1537" t="s">
        <v>371</v>
      </c>
      <c r="D1537">
        <v>56</v>
      </c>
      <c r="E1537">
        <v>124</v>
      </c>
      <c r="F1537">
        <v>179</v>
      </c>
      <c r="G1537">
        <v>551</v>
      </c>
      <c r="H1537" t="s">
        <v>4629</v>
      </c>
      <c r="I1537">
        <v>11000</v>
      </c>
      <c r="J1537">
        <v>8406264</v>
      </c>
      <c r="K1537" t="s">
        <v>1415</v>
      </c>
      <c r="L1537" t="s">
        <v>565</v>
      </c>
      <c r="M1537" t="s">
        <v>7867</v>
      </c>
      <c r="N1537">
        <v>24826</v>
      </c>
      <c r="O1537">
        <v>13093</v>
      </c>
      <c r="P1537" t="s">
        <v>922</v>
      </c>
      <c r="Q1537">
        <v>3</v>
      </c>
      <c r="R1537" t="s">
        <v>7868</v>
      </c>
      <c r="S1537" t="s">
        <v>7869</v>
      </c>
      <c r="T1537">
        <v>175</v>
      </c>
      <c r="U1537" t="s">
        <v>37</v>
      </c>
      <c r="V1537" t="s">
        <v>38</v>
      </c>
      <c r="W1537" t="s">
        <v>585</v>
      </c>
      <c r="X1537">
        <v>38000000</v>
      </c>
      <c r="Y1537">
        <v>1999</v>
      </c>
      <c r="Z1537">
        <v>617</v>
      </c>
      <c r="AA1537">
        <v>6</v>
      </c>
      <c r="AB1537">
        <v>2.35</v>
      </c>
      <c r="AC1537">
        <v>783</v>
      </c>
    </row>
    <row r="1538" spans="1:29">
      <c r="A1538" t="s">
        <v>28</v>
      </c>
      <c r="C1538" t="s">
        <v>7870</v>
      </c>
      <c r="D1538">
        <v>197</v>
      </c>
      <c r="E1538">
        <v>134</v>
      </c>
      <c r="F1538">
        <v>37</v>
      </c>
      <c r="G1538">
        <v>504</v>
      </c>
      <c r="H1538" t="s">
        <v>1450</v>
      </c>
      <c r="I1538">
        <v>11000</v>
      </c>
      <c r="J1538">
        <v>309125409</v>
      </c>
      <c r="K1538" t="s">
        <v>31</v>
      </c>
      <c r="L1538" t="s">
        <v>391</v>
      </c>
      <c r="M1538" t="s">
        <v>7871</v>
      </c>
      <c r="N1538">
        <v>681857</v>
      </c>
      <c r="O1538">
        <v>13649</v>
      </c>
      <c r="P1538" t="s">
        <v>7872</v>
      </c>
      <c r="Q1538">
        <v>0</v>
      </c>
      <c r="R1538" t="s">
        <v>7873</v>
      </c>
      <c r="S1538" t="s">
        <v>7874</v>
      </c>
      <c r="T1538">
        <v>647</v>
      </c>
      <c r="U1538" t="s">
        <v>37</v>
      </c>
      <c r="V1538" t="s">
        <v>38</v>
      </c>
      <c r="W1538" t="s">
        <v>95</v>
      </c>
      <c r="X1538">
        <v>32500000</v>
      </c>
      <c r="Y1538">
        <v>1983</v>
      </c>
      <c r="Z1538">
        <v>1000</v>
      </c>
      <c r="AA1538">
        <v>8.4</v>
      </c>
      <c r="AB1538">
        <v>2.35</v>
      </c>
      <c r="AC1538">
        <v>14000</v>
      </c>
    </row>
    <row r="1539" spans="1:29">
      <c r="A1539" t="s">
        <v>28</v>
      </c>
      <c r="C1539" t="s">
        <v>7875</v>
      </c>
      <c r="D1539">
        <v>254</v>
      </c>
      <c r="E1539">
        <v>113</v>
      </c>
      <c r="F1539">
        <v>197</v>
      </c>
      <c r="G1539">
        <v>43</v>
      </c>
      <c r="H1539" t="s">
        <v>2483</v>
      </c>
      <c r="I1539">
        <v>165</v>
      </c>
      <c r="J1539">
        <v>10955425</v>
      </c>
      <c r="K1539" t="s">
        <v>2813</v>
      </c>
      <c r="L1539" t="s">
        <v>7876</v>
      </c>
      <c r="M1539" t="s">
        <v>7877</v>
      </c>
      <c r="N1539">
        <v>62770</v>
      </c>
      <c r="O1539">
        <v>391</v>
      </c>
      <c r="P1539" t="s">
        <v>6161</v>
      </c>
      <c r="Q1539">
        <v>1</v>
      </c>
      <c r="R1539" t="s">
        <v>7878</v>
      </c>
      <c r="S1539" t="s">
        <v>7879</v>
      </c>
      <c r="T1539">
        <v>396</v>
      </c>
      <c r="U1539" t="s">
        <v>37</v>
      </c>
      <c r="V1539" t="s">
        <v>56</v>
      </c>
      <c r="W1539" t="s">
        <v>585</v>
      </c>
      <c r="X1539">
        <v>30000000</v>
      </c>
      <c r="Y1539">
        <v>2008</v>
      </c>
      <c r="Z1539">
        <v>107</v>
      </c>
      <c r="AA1539">
        <v>6</v>
      </c>
      <c r="AB1539">
        <v>2.35</v>
      </c>
      <c r="AC1539">
        <v>0</v>
      </c>
    </row>
    <row r="1540" spans="1:29">
      <c r="A1540" t="s">
        <v>28</v>
      </c>
      <c r="C1540" t="s">
        <v>6620</v>
      </c>
      <c r="D1540">
        <v>299</v>
      </c>
      <c r="E1540">
        <v>124</v>
      </c>
      <c r="F1540">
        <v>335</v>
      </c>
      <c r="G1540">
        <v>50</v>
      </c>
      <c r="H1540" t="s">
        <v>7880</v>
      </c>
      <c r="I1540">
        <v>14000</v>
      </c>
      <c r="J1540">
        <v>34180954</v>
      </c>
      <c r="K1540" t="s">
        <v>214</v>
      </c>
      <c r="L1540" t="s">
        <v>213</v>
      </c>
      <c r="M1540" t="s">
        <v>7881</v>
      </c>
      <c r="N1540">
        <v>189812</v>
      </c>
      <c r="O1540">
        <v>14504</v>
      </c>
      <c r="P1540" t="s">
        <v>7882</v>
      </c>
      <c r="Q1540">
        <v>0</v>
      </c>
      <c r="R1540" t="s">
        <v>7883</v>
      </c>
      <c r="S1540" t="s">
        <v>7884</v>
      </c>
      <c r="T1540">
        <v>370</v>
      </c>
      <c r="U1540" t="s">
        <v>37</v>
      </c>
      <c r="V1540" t="s">
        <v>38</v>
      </c>
      <c r="W1540" t="s">
        <v>585</v>
      </c>
      <c r="X1540">
        <v>32000000</v>
      </c>
      <c r="Y1540">
        <v>2008</v>
      </c>
      <c r="Z1540">
        <v>388</v>
      </c>
      <c r="AA1540">
        <v>7.6</v>
      </c>
      <c r="AB1540">
        <v>1.85</v>
      </c>
      <c r="AC1540">
        <v>15000</v>
      </c>
    </row>
    <row r="1541" spans="1:29">
      <c r="A1541" t="s">
        <v>28</v>
      </c>
      <c r="C1541" t="s">
        <v>7885</v>
      </c>
      <c r="D1541">
        <v>163</v>
      </c>
      <c r="E1541">
        <v>98</v>
      </c>
      <c r="F1541">
        <v>136</v>
      </c>
      <c r="G1541">
        <v>833</v>
      </c>
      <c r="H1541" t="s">
        <v>7320</v>
      </c>
      <c r="I1541">
        <v>1000</v>
      </c>
      <c r="J1541">
        <v>17225675</v>
      </c>
      <c r="K1541" t="s">
        <v>1671</v>
      </c>
      <c r="L1541" t="s">
        <v>1377</v>
      </c>
      <c r="M1541" t="s">
        <v>7886</v>
      </c>
      <c r="N1541">
        <v>62198</v>
      </c>
      <c r="O1541">
        <v>4151</v>
      </c>
      <c r="P1541" t="s">
        <v>624</v>
      </c>
      <c r="Q1541">
        <v>2</v>
      </c>
      <c r="R1541" t="s">
        <v>7887</v>
      </c>
      <c r="S1541" t="s">
        <v>7888</v>
      </c>
      <c r="T1541">
        <v>139</v>
      </c>
      <c r="U1541" t="s">
        <v>37</v>
      </c>
      <c r="V1541" t="s">
        <v>38</v>
      </c>
      <c r="W1541" t="s">
        <v>585</v>
      </c>
      <c r="Y1541">
        <v>2012</v>
      </c>
      <c r="Z1541">
        <v>945</v>
      </c>
      <c r="AA1541">
        <v>5.6</v>
      </c>
      <c r="AB1541">
        <v>1.85</v>
      </c>
      <c r="AC1541">
        <v>0</v>
      </c>
    </row>
    <row r="1542" spans="1:29">
      <c r="A1542" t="s">
        <v>28</v>
      </c>
      <c r="C1542" t="s">
        <v>250</v>
      </c>
      <c r="D1542">
        <v>152</v>
      </c>
      <c r="E1542">
        <v>97</v>
      </c>
      <c r="F1542">
        <v>4000</v>
      </c>
      <c r="G1542">
        <v>8000</v>
      </c>
      <c r="H1542" t="s">
        <v>1948</v>
      </c>
      <c r="I1542">
        <v>22000</v>
      </c>
      <c r="J1542">
        <v>173381405</v>
      </c>
      <c r="K1542" t="s">
        <v>2614</v>
      </c>
      <c r="L1542" t="s">
        <v>149</v>
      </c>
      <c r="M1542" t="s">
        <v>7889</v>
      </c>
      <c r="N1542">
        <v>147597</v>
      </c>
      <c r="O1542">
        <v>43354</v>
      </c>
      <c r="P1542" t="s">
        <v>1249</v>
      </c>
      <c r="Q1542">
        <v>1</v>
      </c>
      <c r="R1542" t="s">
        <v>7890</v>
      </c>
      <c r="S1542" t="s">
        <v>7891</v>
      </c>
      <c r="T1542">
        <v>395</v>
      </c>
      <c r="U1542" t="s">
        <v>37</v>
      </c>
      <c r="V1542" t="s">
        <v>38</v>
      </c>
      <c r="W1542" t="s">
        <v>95</v>
      </c>
      <c r="X1542">
        <v>33000000</v>
      </c>
      <c r="Y1542">
        <v>2003</v>
      </c>
      <c r="Z1542">
        <v>11000</v>
      </c>
      <c r="AA1542">
        <v>6.9</v>
      </c>
      <c r="AB1542">
        <v>1.85</v>
      </c>
      <c r="AC1542">
        <v>21000</v>
      </c>
    </row>
    <row r="1543" spans="1:29">
      <c r="A1543" t="s">
        <v>28</v>
      </c>
      <c r="C1543" t="s">
        <v>703</v>
      </c>
      <c r="D1543">
        <v>53</v>
      </c>
      <c r="E1543">
        <v>123</v>
      </c>
      <c r="F1543">
        <v>226</v>
      </c>
      <c r="G1543">
        <v>796</v>
      </c>
      <c r="H1543" t="s">
        <v>7892</v>
      </c>
      <c r="I1543">
        <v>3000</v>
      </c>
      <c r="J1543">
        <v>104632573</v>
      </c>
      <c r="K1543" t="s">
        <v>6919</v>
      </c>
      <c r="L1543" t="s">
        <v>1689</v>
      </c>
      <c r="M1543" t="s">
        <v>7893</v>
      </c>
      <c r="N1543">
        <v>63839</v>
      </c>
      <c r="O1543">
        <v>5975</v>
      </c>
      <c r="P1543" t="s">
        <v>7894</v>
      </c>
      <c r="Q1543">
        <v>1</v>
      </c>
      <c r="R1543" t="s">
        <v>7895</v>
      </c>
      <c r="S1543" t="s">
        <v>7896</v>
      </c>
      <c r="T1543">
        <v>118</v>
      </c>
      <c r="U1543" t="s">
        <v>37</v>
      </c>
      <c r="V1543" t="s">
        <v>38</v>
      </c>
      <c r="W1543" t="s">
        <v>95</v>
      </c>
      <c r="X1543">
        <v>32000000</v>
      </c>
      <c r="Y1543">
        <v>1996</v>
      </c>
      <c r="Z1543">
        <v>941</v>
      </c>
      <c r="AA1543">
        <v>6.4</v>
      </c>
      <c r="AB1543">
        <v>2.35</v>
      </c>
      <c r="AC1543">
        <v>0</v>
      </c>
    </row>
    <row r="1544" spans="1:29">
      <c r="A1544" t="s">
        <v>28</v>
      </c>
      <c r="C1544" t="s">
        <v>4107</v>
      </c>
      <c r="D1544">
        <v>67</v>
      </c>
      <c r="E1544">
        <v>99</v>
      </c>
      <c r="F1544">
        <v>32</v>
      </c>
      <c r="G1544">
        <v>521</v>
      </c>
      <c r="H1544" t="s">
        <v>7282</v>
      </c>
      <c r="I1544">
        <v>773</v>
      </c>
      <c r="J1544">
        <v>81150692</v>
      </c>
      <c r="K1544" t="s">
        <v>7897</v>
      </c>
      <c r="L1544" t="s">
        <v>1441</v>
      </c>
      <c r="M1544" t="s">
        <v>7898</v>
      </c>
      <c r="N1544">
        <v>20219</v>
      </c>
      <c r="O1544">
        <v>2916</v>
      </c>
      <c r="P1544" t="s">
        <v>5379</v>
      </c>
      <c r="Q1544">
        <v>1</v>
      </c>
      <c r="R1544" t="s">
        <v>7899</v>
      </c>
      <c r="S1544" t="s">
        <v>7900</v>
      </c>
      <c r="T1544">
        <v>100</v>
      </c>
      <c r="U1544" t="s">
        <v>37</v>
      </c>
      <c r="V1544" t="s">
        <v>268</v>
      </c>
      <c r="W1544" t="s">
        <v>95</v>
      </c>
      <c r="X1544">
        <v>35000000</v>
      </c>
      <c r="Y1544">
        <v>2002</v>
      </c>
      <c r="Z1544">
        <v>664</v>
      </c>
      <c r="AA1544">
        <v>5.0999999999999996</v>
      </c>
      <c r="AB1544">
        <v>1.85</v>
      </c>
      <c r="AC1544">
        <v>0</v>
      </c>
    </row>
    <row r="1545" spans="1:29">
      <c r="A1545" t="s">
        <v>28</v>
      </c>
      <c r="C1545" t="s">
        <v>1058</v>
      </c>
      <c r="D1545">
        <v>88</v>
      </c>
      <c r="E1545">
        <v>101</v>
      </c>
      <c r="F1545">
        <v>503</v>
      </c>
      <c r="G1545">
        <v>1000</v>
      </c>
      <c r="H1545" t="s">
        <v>1232</v>
      </c>
      <c r="I1545">
        <v>13000</v>
      </c>
      <c r="J1545">
        <v>60328558</v>
      </c>
      <c r="K1545" t="s">
        <v>7901</v>
      </c>
      <c r="L1545" t="s">
        <v>547</v>
      </c>
      <c r="M1545" t="s">
        <v>7902</v>
      </c>
      <c r="N1545">
        <v>61396</v>
      </c>
      <c r="O1545">
        <v>18734</v>
      </c>
      <c r="P1545" t="s">
        <v>7290</v>
      </c>
      <c r="Q1545">
        <v>1</v>
      </c>
      <c r="R1545" t="s">
        <v>7903</v>
      </c>
      <c r="S1545" t="s">
        <v>7904</v>
      </c>
      <c r="T1545">
        <v>159</v>
      </c>
      <c r="U1545" t="s">
        <v>37</v>
      </c>
      <c r="V1545" t="s">
        <v>38</v>
      </c>
      <c r="W1545" t="s">
        <v>39</v>
      </c>
      <c r="X1545">
        <v>32000000</v>
      </c>
      <c r="Y1545">
        <v>1988</v>
      </c>
      <c r="Z1545">
        <v>1000</v>
      </c>
      <c r="AA1545">
        <v>7</v>
      </c>
      <c r="AB1545">
        <v>1.85</v>
      </c>
      <c r="AC1545">
        <v>11000</v>
      </c>
    </row>
    <row r="1546" spans="1:29">
      <c r="A1546" t="s">
        <v>28</v>
      </c>
      <c r="C1546" t="s">
        <v>7905</v>
      </c>
      <c r="D1546">
        <v>163</v>
      </c>
      <c r="E1546">
        <v>92</v>
      </c>
      <c r="F1546">
        <v>100</v>
      </c>
      <c r="G1546">
        <v>327</v>
      </c>
      <c r="H1546" t="s">
        <v>1612</v>
      </c>
      <c r="I1546">
        <v>678</v>
      </c>
      <c r="J1546">
        <v>80197993</v>
      </c>
      <c r="K1546" t="s">
        <v>7906</v>
      </c>
      <c r="L1546" t="s">
        <v>5201</v>
      </c>
      <c r="M1546" t="s">
        <v>7907</v>
      </c>
      <c r="N1546">
        <v>65551</v>
      </c>
      <c r="O1546">
        <v>1729</v>
      </c>
      <c r="P1546" t="s">
        <v>7908</v>
      </c>
      <c r="Q1546">
        <v>1</v>
      </c>
      <c r="R1546" t="s">
        <v>7909</v>
      </c>
      <c r="S1546" t="s">
        <v>7910</v>
      </c>
      <c r="T1546">
        <v>441</v>
      </c>
      <c r="U1546" t="s">
        <v>37</v>
      </c>
      <c r="V1546" t="s">
        <v>767</v>
      </c>
      <c r="W1546" t="s">
        <v>95</v>
      </c>
      <c r="X1546">
        <v>32000000</v>
      </c>
      <c r="Y1546">
        <v>2006</v>
      </c>
      <c r="Z1546">
        <v>635</v>
      </c>
      <c r="AA1546">
        <v>5.7</v>
      </c>
      <c r="AB1546">
        <v>1.85</v>
      </c>
      <c r="AC1546">
        <v>0</v>
      </c>
    </row>
    <row r="1547" spans="1:29">
      <c r="A1547" t="s">
        <v>28</v>
      </c>
      <c r="C1547" t="s">
        <v>969</v>
      </c>
      <c r="D1547">
        <v>371</v>
      </c>
      <c r="E1547">
        <v>131</v>
      </c>
      <c r="F1547">
        <v>176</v>
      </c>
      <c r="G1547">
        <v>460</v>
      </c>
      <c r="H1547" t="s">
        <v>7911</v>
      </c>
      <c r="I1547">
        <v>722</v>
      </c>
      <c r="J1547">
        <v>169076745</v>
      </c>
      <c r="K1547" t="s">
        <v>1681</v>
      </c>
      <c r="L1547" t="s">
        <v>4723</v>
      </c>
      <c r="M1547" t="s">
        <v>7912</v>
      </c>
      <c r="N1547">
        <v>218711</v>
      </c>
      <c r="O1547">
        <v>3229</v>
      </c>
      <c r="P1547" t="s">
        <v>7913</v>
      </c>
      <c r="Q1547">
        <v>6</v>
      </c>
      <c r="R1547" t="s">
        <v>7914</v>
      </c>
      <c r="S1547" t="s">
        <v>7915</v>
      </c>
      <c r="T1547">
        <v>485</v>
      </c>
      <c r="U1547" t="s">
        <v>37</v>
      </c>
      <c r="V1547" t="s">
        <v>38</v>
      </c>
      <c r="W1547" t="s">
        <v>585</v>
      </c>
      <c r="X1547">
        <v>32500000</v>
      </c>
      <c r="Y1547">
        <v>2011</v>
      </c>
      <c r="Z1547">
        <v>655</v>
      </c>
      <c r="AA1547">
        <v>6.8</v>
      </c>
      <c r="AB1547">
        <v>2.35</v>
      </c>
      <c r="AC1547">
        <v>27000</v>
      </c>
    </row>
    <row r="1548" spans="1:29">
      <c r="A1548" t="s">
        <v>28</v>
      </c>
      <c r="C1548" t="s">
        <v>6176</v>
      </c>
      <c r="D1548">
        <v>418</v>
      </c>
      <c r="E1548">
        <v>107</v>
      </c>
      <c r="F1548">
        <v>133</v>
      </c>
      <c r="G1548">
        <v>9000</v>
      </c>
      <c r="H1548" t="s">
        <v>80</v>
      </c>
      <c r="I1548">
        <v>17000</v>
      </c>
      <c r="J1548">
        <v>101470202</v>
      </c>
      <c r="K1548" t="s">
        <v>2786</v>
      </c>
      <c r="L1548" t="s">
        <v>444</v>
      </c>
      <c r="M1548" t="s">
        <v>7916</v>
      </c>
      <c r="N1548">
        <v>310540</v>
      </c>
      <c r="O1548">
        <v>38751</v>
      </c>
      <c r="P1548" t="s">
        <v>1205</v>
      </c>
      <c r="Q1548">
        <v>6</v>
      </c>
      <c r="R1548" t="s">
        <v>7917</v>
      </c>
      <c r="S1548" t="s">
        <v>7918</v>
      </c>
      <c r="T1548">
        <v>669</v>
      </c>
      <c r="U1548" t="s">
        <v>37</v>
      </c>
      <c r="V1548" t="s">
        <v>38</v>
      </c>
      <c r="W1548" t="s">
        <v>585</v>
      </c>
      <c r="X1548">
        <v>32000000</v>
      </c>
      <c r="Y1548">
        <v>2013</v>
      </c>
      <c r="Z1548">
        <v>11000</v>
      </c>
      <c r="AA1548">
        <v>6.7</v>
      </c>
      <c r="AB1548">
        <v>2.35</v>
      </c>
      <c r="AC1548">
        <v>97000</v>
      </c>
    </row>
    <row r="1549" spans="1:29">
      <c r="A1549" t="s">
        <v>28</v>
      </c>
      <c r="C1549" t="s">
        <v>7919</v>
      </c>
      <c r="D1549">
        <v>131</v>
      </c>
      <c r="E1549">
        <v>103</v>
      </c>
      <c r="F1549">
        <v>9</v>
      </c>
      <c r="G1549">
        <v>573</v>
      </c>
      <c r="H1549" t="s">
        <v>5750</v>
      </c>
      <c r="I1549">
        <v>826</v>
      </c>
      <c r="J1549">
        <v>50041732</v>
      </c>
      <c r="K1549" t="s">
        <v>6403</v>
      </c>
      <c r="L1549" t="s">
        <v>6382</v>
      </c>
      <c r="M1549" t="s">
        <v>7920</v>
      </c>
      <c r="N1549">
        <v>54390</v>
      </c>
      <c r="O1549">
        <v>3004</v>
      </c>
      <c r="P1549" t="s">
        <v>7578</v>
      </c>
      <c r="Q1549">
        <v>0</v>
      </c>
      <c r="R1549" t="s">
        <v>7921</v>
      </c>
      <c r="S1549" t="s">
        <v>7922</v>
      </c>
      <c r="T1549">
        <v>398</v>
      </c>
      <c r="U1549" t="s">
        <v>37</v>
      </c>
      <c r="V1549" t="s">
        <v>38</v>
      </c>
      <c r="W1549" t="s">
        <v>585</v>
      </c>
      <c r="X1549">
        <v>29000000</v>
      </c>
      <c r="Y1549">
        <v>1999</v>
      </c>
      <c r="Z1549">
        <v>724</v>
      </c>
      <c r="AA1549">
        <v>6.2</v>
      </c>
      <c r="AB1549">
        <v>2.35</v>
      </c>
      <c r="AC1549">
        <v>0</v>
      </c>
    </row>
    <row r="1550" spans="1:29">
      <c r="A1550" t="s">
        <v>28</v>
      </c>
      <c r="C1550" t="s">
        <v>7785</v>
      </c>
      <c r="D1550">
        <v>98</v>
      </c>
      <c r="E1550">
        <v>129</v>
      </c>
      <c r="F1550">
        <v>88</v>
      </c>
      <c r="G1550">
        <v>975</v>
      </c>
      <c r="H1550" t="s">
        <v>776</v>
      </c>
      <c r="I1550">
        <v>22000</v>
      </c>
      <c r="J1550">
        <v>48814909</v>
      </c>
      <c r="K1550" t="s">
        <v>1544</v>
      </c>
      <c r="L1550" t="s">
        <v>1746</v>
      </c>
      <c r="M1550" t="s">
        <v>7923</v>
      </c>
      <c r="N1550">
        <v>89424</v>
      </c>
      <c r="O1550">
        <v>36069</v>
      </c>
      <c r="P1550" t="s">
        <v>2523</v>
      </c>
      <c r="Q1550">
        <v>0</v>
      </c>
      <c r="R1550" t="s">
        <v>7924</v>
      </c>
      <c r="S1550" t="s">
        <v>7925</v>
      </c>
      <c r="T1550">
        <v>224</v>
      </c>
      <c r="U1550" t="s">
        <v>37</v>
      </c>
      <c r="V1550" t="s">
        <v>38</v>
      </c>
      <c r="W1550" t="s">
        <v>585</v>
      </c>
      <c r="X1550">
        <v>32000000</v>
      </c>
      <c r="Y1550">
        <v>2000</v>
      </c>
      <c r="Z1550">
        <v>9000</v>
      </c>
      <c r="AA1550">
        <v>7.2</v>
      </c>
      <c r="AB1550">
        <v>2.35</v>
      </c>
      <c r="AC1550">
        <v>0</v>
      </c>
    </row>
    <row r="1551" spans="1:29">
      <c r="A1551" t="s">
        <v>28</v>
      </c>
      <c r="C1551" t="s">
        <v>7926</v>
      </c>
      <c r="D1551">
        <v>119</v>
      </c>
      <c r="E1551">
        <v>107</v>
      </c>
      <c r="F1551">
        <v>34</v>
      </c>
      <c r="G1551">
        <v>1000</v>
      </c>
      <c r="H1551" t="s">
        <v>1434</v>
      </c>
      <c r="I1551">
        <v>23000</v>
      </c>
      <c r="J1551">
        <v>57744720</v>
      </c>
      <c r="K1551" t="s">
        <v>334</v>
      </c>
      <c r="L1551" t="s">
        <v>333</v>
      </c>
      <c r="M1551" t="s">
        <v>7927</v>
      </c>
      <c r="N1551">
        <v>46961</v>
      </c>
      <c r="O1551">
        <v>31529</v>
      </c>
      <c r="P1551" t="s">
        <v>3714</v>
      </c>
      <c r="Q1551">
        <v>5</v>
      </c>
      <c r="R1551" t="s">
        <v>7928</v>
      </c>
      <c r="S1551" t="s">
        <v>7929</v>
      </c>
      <c r="T1551">
        <v>132</v>
      </c>
      <c r="U1551" t="s">
        <v>37</v>
      </c>
      <c r="V1551" t="s">
        <v>38</v>
      </c>
      <c r="W1551" t="s">
        <v>39</v>
      </c>
      <c r="X1551">
        <v>20000000</v>
      </c>
      <c r="Y1551">
        <v>2010</v>
      </c>
      <c r="Z1551">
        <v>4000</v>
      </c>
      <c r="AA1551">
        <v>6.2</v>
      </c>
      <c r="AB1551">
        <v>2.35</v>
      </c>
      <c r="AC1551">
        <v>0</v>
      </c>
    </row>
    <row r="1552" spans="1:29">
      <c r="A1552" t="s">
        <v>28</v>
      </c>
      <c r="C1552" t="s">
        <v>7930</v>
      </c>
      <c r="D1552">
        <v>133</v>
      </c>
      <c r="E1552">
        <v>89</v>
      </c>
      <c r="F1552">
        <v>16</v>
      </c>
      <c r="G1552">
        <v>2000</v>
      </c>
      <c r="H1552" t="s">
        <v>1746</v>
      </c>
      <c r="I1552">
        <v>49000</v>
      </c>
      <c r="J1552">
        <v>21784432</v>
      </c>
      <c r="K1552" t="s">
        <v>1671</v>
      </c>
      <c r="L1552" t="s">
        <v>811</v>
      </c>
      <c r="M1552" t="s">
        <v>7931</v>
      </c>
      <c r="N1552">
        <v>37493</v>
      </c>
      <c r="O1552">
        <v>74181</v>
      </c>
      <c r="P1552" t="s">
        <v>6473</v>
      </c>
      <c r="Q1552">
        <v>8</v>
      </c>
      <c r="R1552" t="s">
        <v>7932</v>
      </c>
      <c r="S1552" t="s">
        <v>7933</v>
      </c>
      <c r="T1552">
        <v>108</v>
      </c>
      <c r="U1552" t="s">
        <v>37</v>
      </c>
      <c r="V1552" t="s">
        <v>38</v>
      </c>
      <c r="W1552" t="s">
        <v>585</v>
      </c>
      <c r="X1552">
        <v>35000000</v>
      </c>
      <c r="Y1552">
        <v>2013</v>
      </c>
      <c r="Z1552">
        <v>22000</v>
      </c>
      <c r="AA1552">
        <v>5.6</v>
      </c>
      <c r="AB1552">
        <v>2.35</v>
      </c>
      <c r="AC1552">
        <v>0</v>
      </c>
    </row>
    <row r="1553" spans="1:29">
      <c r="A1553" t="s">
        <v>28</v>
      </c>
      <c r="C1553" t="s">
        <v>4987</v>
      </c>
      <c r="D1553">
        <v>88</v>
      </c>
      <c r="E1553">
        <v>113</v>
      </c>
      <c r="F1553">
        <v>14</v>
      </c>
      <c r="G1553">
        <v>534</v>
      </c>
      <c r="H1553" t="s">
        <v>1214</v>
      </c>
      <c r="I1553">
        <v>918</v>
      </c>
      <c r="J1553">
        <v>37911876</v>
      </c>
      <c r="K1553" t="s">
        <v>1752</v>
      </c>
      <c r="L1553" t="s">
        <v>2138</v>
      </c>
      <c r="M1553" t="s">
        <v>7934</v>
      </c>
      <c r="N1553">
        <v>19671</v>
      </c>
      <c r="O1553">
        <v>3500</v>
      </c>
      <c r="P1553" t="s">
        <v>7935</v>
      </c>
      <c r="Q1553">
        <v>2</v>
      </c>
      <c r="R1553" t="s">
        <v>7936</v>
      </c>
      <c r="S1553" t="s">
        <v>7937</v>
      </c>
      <c r="T1553">
        <v>47</v>
      </c>
      <c r="U1553" t="s">
        <v>37</v>
      </c>
      <c r="V1553" t="s">
        <v>38</v>
      </c>
      <c r="W1553" t="s">
        <v>39</v>
      </c>
      <c r="X1553">
        <v>32000000</v>
      </c>
      <c r="Y1553">
        <v>2011</v>
      </c>
      <c r="Z1553">
        <v>845</v>
      </c>
      <c r="AA1553">
        <v>4.4000000000000004</v>
      </c>
      <c r="AB1553">
        <v>2.35</v>
      </c>
      <c r="AC1553">
        <v>0</v>
      </c>
    </row>
    <row r="1554" spans="1:29">
      <c r="A1554" t="s">
        <v>28</v>
      </c>
      <c r="C1554" t="s">
        <v>728</v>
      </c>
      <c r="D1554">
        <v>522</v>
      </c>
      <c r="E1554">
        <v>93</v>
      </c>
      <c r="F1554">
        <v>0</v>
      </c>
      <c r="G1554">
        <v>355</v>
      </c>
      <c r="H1554" t="s">
        <v>7938</v>
      </c>
      <c r="I1554">
        <v>15000</v>
      </c>
      <c r="J1554">
        <v>54696902</v>
      </c>
      <c r="K1554" t="s">
        <v>5032</v>
      </c>
      <c r="L1554" t="s">
        <v>373</v>
      </c>
      <c r="M1554" t="s">
        <v>7939</v>
      </c>
      <c r="N1554">
        <v>379462</v>
      </c>
      <c r="O1554">
        <v>16034</v>
      </c>
      <c r="P1554" t="s">
        <v>7940</v>
      </c>
      <c r="Q1554">
        <v>3</v>
      </c>
      <c r="R1554" t="s">
        <v>7941</v>
      </c>
      <c r="S1554" t="s">
        <v>7942</v>
      </c>
      <c r="T1554">
        <v>571</v>
      </c>
      <c r="U1554" t="s">
        <v>37</v>
      </c>
      <c r="V1554" t="s">
        <v>38</v>
      </c>
      <c r="W1554" t="s">
        <v>39</v>
      </c>
      <c r="X1554">
        <v>32000000</v>
      </c>
      <c r="Y1554">
        <v>2011</v>
      </c>
      <c r="Z1554">
        <v>491</v>
      </c>
      <c r="AA1554">
        <v>7.5</v>
      </c>
      <c r="AB1554">
        <v>1.85</v>
      </c>
      <c r="AC1554">
        <v>56000</v>
      </c>
    </row>
    <row r="1555" spans="1:29">
      <c r="A1555" t="s">
        <v>28</v>
      </c>
      <c r="C1555" t="s">
        <v>5087</v>
      </c>
      <c r="D1555">
        <v>43</v>
      </c>
      <c r="E1555">
        <v>120</v>
      </c>
      <c r="F1555">
        <v>155</v>
      </c>
      <c r="G1555">
        <v>240</v>
      </c>
      <c r="H1555" t="s">
        <v>7943</v>
      </c>
      <c r="I1555">
        <v>344</v>
      </c>
      <c r="J1555">
        <v>36733909</v>
      </c>
      <c r="K1555" t="s">
        <v>7682</v>
      </c>
      <c r="L1555" t="s">
        <v>7944</v>
      </c>
      <c r="M1555" t="s">
        <v>7945</v>
      </c>
      <c r="N1555">
        <v>38949</v>
      </c>
      <c r="O1555">
        <v>2054</v>
      </c>
      <c r="P1555" t="s">
        <v>7946</v>
      </c>
      <c r="Q1555">
        <v>3</v>
      </c>
      <c r="R1555" t="s">
        <v>7947</v>
      </c>
      <c r="S1555" t="s">
        <v>7948</v>
      </c>
      <c r="T1555">
        <v>112</v>
      </c>
      <c r="U1555" t="s">
        <v>37</v>
      </c>
      <c r="V1555" t="s">
        <v>38</v>
      </c>
      <c r="W1555" t="s">
        <v>585</v>
      </c>
      <c r="X1555">
        <v>32000000</v>
      </c>
      <c r="Y1555">
        <v>1993</v>
      </c>
      <c r="Z1555">
        <v>242</v>
      </c>
      <c r="AA1555">
        <v>7.1</v>
      </c>
      <c r="AB1555">
        <v>1.85</v>
      </c>
      <c r="AC1555">
        <v>0</v>
      </c>
    </row>
    <row r="1556" spans="1:29">
      <c r="A1556" t="s">
        <v>28</v>
      </c>
      <c r="C1556" t="s">
        <v>1324</v>
      </c>
      <c r="D1556">
        <v>224</v>
      </c>
      <c r="E1556">
        <v>98</v>
      </c>
      <c r="F1556">
        <v>541</v>
      </c>
      <c r="G1556">
        <v>897</v>
      </c>
      <c r="H1556" t="s">
        <v>2666</v>
      </c>
      <c r="I1556">
        <v>8000</v>
      </c>
      <c r="J1556">
        <v>35063732</v>
      </c>
      <c r="K1556" t="s">
        <v>852</v>
      </c>
      <c r="L1556" t="s">
        <v>1207</v>
      </c>
      <c r="M1556" t="s">
        <v>7949</v>
      </c>
      <c r="N1556">
        <v>164608</v>
      </c>
      <c r="O1556">
        <v>10938</v>
      </c>
      <c r="P1556" t="s">
        <v>4268</v>
      </c>
      <c r="Q1556">
        <v>1</v>
      </c>
      <c r="R1556" t="s">
        <v>7950</v>
      </c>
      <c r="S1556" t="s">
        <v>7951</v>
      </c>
      <c r="T1556">
        <v>383</v>
      </c>
      <c r="U1556" t="s">
        <v>37</v>
      </c>
      <c r="V1556" t="s">
        <v>38</v>
      </c>
      <c r="W1556" t="s">
        <v>585</v>
      </c>
      <c r="X1556">
        <v>32000000</v>
      </c>
      <c r="Y1556">
        <v>2007</v>
      </c>
      <c r="Z1556">
        <v>912</v>
      </c>
      <c r="AA1556">
        <v>6.4</v>
      </c>
      <c r="AB1556">
        <v>2.35</v>
      </c>
      <c r="AC1556">
        <v>10000</v>
      </c>
    </row>
    <row r="1557" spans="1:29">
      <c r="A1557" t="s">
        <v>28</v>
      </c>
      <c r="C1557" t="s">
        <v>4176</v>
      </c>
      <c r="D1557">
        <v>122</v>
      </c>
      <c r="E1557">
        <v>105</v>
      </c>
      <c r="F1557">
        <v>0</v>
      </c>
      <c r="G1557">
        <v>223</v>
      </c>
      <c r="H1557" t="s">
        <v>7952</v>
      </c>
      <c r="I1557">
        <v>716</v>
      </c>
      <c r="J1557">
        <v>99462</v>
      </c>
      <c r="K1557" t="s">
        <v>7953</v>
      </c>
      <c r="L1557" t="s">
        <v>729</v>
      </c>
      <c r="M1557" t="s">
        <v>7954</v>
      </c>
      <c r="N1557">
        <v>11347</v>
      </c>
      <c r="O1557">
        <v>1843</v>
      </c>
      <c r="P1557" t="s">
        <v>7955</v>
      </c>
      <c r="Q1557">
        <v>1</v>
      </c>
      <c r="R1557" t="s">
        <v>7956</v>
      </c>
      <c r="S1557" t="s">
        <v>7957</v>
      </c>
      <c r="T1557">
        <v>28</v>
      </c>
      <c r="U1557" t="s">
        <v>37</v>
      </c>
      <c r="V1557" t="s">
        <v>1465</v>
      </c>
      <c r="W1557" t="s">
        <v>95</v>
      </c>
      <c r="X1557">
        <v>33000000</v>
      </c>
      <c r="Y1557">
        <v>2013</v>
      </c>
      <c r="Z1557">
        <v>648</v>
      </c>
      <c r="AA1557">
        <v>7.1</v>
      </c>
      <c r="AB1557">
        <v>2.35</v>
      </c>
      <c r="AC1557">
        <v>5000</v>
      </c>
    </row>
    <row r="1558" spans="1:29">
      <c r="A1558" t="s">
        <v>28</v>
      </c>
      <c r="C1558" t="s">
        <v>389</v>
      </c>
      <c r="D1558">
        <v>56</v>
      </c>
      <c r="E1558">
        <v>142</v>
      </c>
      <c r="F1558">
        <v>14000</v>
      </c>
      <c r="G1558">
        <v>642</v>
      </c>
      <c r="H1558" t="s">
        <v>7958</v>
      </c>
      <c r="I1558">
        <v>16000</v>
      </c>
      <c r="K1558" t="s">
        <v>7959</v>
      </c>
      <c r="L1558" t="s">
        <v>201</v>
      </c>
      <c r="M1558" t="s">
        <v>7960</v>
      </c>
      <c r="N1558">
        <v>25193</v>
      </c>
      <c r="O1558">
        <v>20201</v>
      </c>
      <c r="P1558" t="s">
        <v>4206</v>
      </c>
      <c r="Q1558">
        <v>5</v>
      </c>
      <c r="R1558" t="s">
        <v>7961</v>
      </c>
      <c r="S1558" t="s">
        <v>7962</v>
      </c>
      <c r="T1558">
        <v>217</v>
      </c>
      <c r="U1558" t="s">
        <v>37</v>
      </c>
      <c r="V1558" t="s">
        <v>38</v>
      </c>
      <c r="W1558" t="s">
        <v>95</v>
      </c>
      <c r="X1558">
        <v>35000000</v>
      </c>
      <c r="Y1558">
        <v>1979</v>
      </c>
      <c r="Z1558">
        <v>1000</v>
      </c>
      <c r="AA1558">
        <v>5.9</v>
      </c>
      <c r="AB1558">
        <v>2.35</v>
      </c>
      <c r="AC1558">
        <v>2000</v>
      </c>
    </row>
    <row r="1559" spans="1:29">
      <c r="A1559" t="s">
        <v>28</v>
      </c>
      <c r="C1559" t="s">
        <v>6839</v>
      </c>
      <c r="D1559">
        <v>75</v>
      </c>
      <c r="E1559">
        <v>98</v>
      </c>
      <c r="F1559">
        <v>61</v>
      </c>
      <c r="G1559">
        <v>83</v>
      </c>
      <c r="H1559" t="s">
        <v>3352</v>
      </c>
      <c r="I1559">
        <v>649</v>
      </c>
      <c r="J1559">
        <v>32701088</v>
      </c>
      <c r="K1559" t="s">
        <v>7963</v>
      </c>
      <c r="L1559" t="s">
        <v>7964</v>
      </c>
      <c r="M1559" t="s">
        <v>7965</v>
      </c>
      <c r="N1559">
        <v>10018</v>
      </c>
      <c r="O1559">
        <v>1400</v>
      </c>
      <c r="P1559" t="s">
        <v>7966</v>
      </c>
      <c r="Q1559">
        <v>1</v>
      </c>
      <c r="R1559" t="s">
        <v>7967</v>
      </c>
      <c r="S1559" t="s">
        <v>7968</v>
      </c>
      <c r="T1559">
        <v>108</v>
      </c>
      <c r="U1559" t="s">
        <v>37</v>
      </c>
      <c r="V1559" t="s">
        <v>38</v>
      </c>
      <c r="W1559" t="s">
        <v>95</v>
      </c>
      <c r="X1559">
        <v>32000000</v>
      </c>
      <c r="Y1559">
        <v>2005</v>
      </c>
      <c r="Z1559">
        <v>579</v>
      </c>
      <c r="AA1559">
        <v>6.9</v>
      </c>
      <c r="AB1559">
        <v>2.35</v>
      </c>
      <c r="AC1559">
        <v>0</v>
      </c>
    </row>
    <row r="1560" spans="1:29">
      <c r="A1560" t="s">
        <v>28</v>
      </c>
      <c r="C1560" t="s">
        <v>5403</v>
      </c>
      <c r="D1560">
        <v>441</v>
      </c>
      <c r="E1560">
        <v>96</v>
      </c>
      <c r="F1560">
        <v>0</v>
      </c>
      <c r="G1560">
        <v>882</v>
      </c>
      <c r="H1560" t="s">
        <v>7969</v>
      </c>
      <c r="I1560">
        <v>10000</v>
      </c>
      <c r="J1560">
        <v>31493782</v>
      </c>
      <c r="K1560" t="s">
        <v>2125</v>
      </c>
      <c r="L1560" t="s">
        <v>2824</v>
      </c>
      <c r="M1560" t="s">
        <v>7970</v>
      </c>
      <c r="N1560">
        <v>186606</v>
      </c>
      <c r="O1560">
        <v>12754</v>
      </c>
      <c r="P1560" t="s">
        <v>188</v>
      </c>
      <c r="Q1560">
        <v>1</v>
      </c>
      <c r="R1560" t="s">
        <v>7971</v>
      </c>
      <c r="S1560" t="s">
        <v>7972</v>
      </c>
      <c r="T1560">
        <v>1125</v>
      </c>
      <c r="U1560" t="s">
        <v>37</v>
      </c>
      <c r="V1560" t="s">
        <v>38</v>
      </c>
      <c r="W1560" t="s">
        <v>585</v>
      </c>
      <c r="X1560">
        <v>32000000</v>
      </c>
      <c r="Y1560">
        <v>2005</v>
      </c>
      <c r="Z1560">
        <v>917</v>
      </c>
      <c r="AA1560">
        <v>7.5</v>
      </c>
      <c r="AB1560">
        <v>1.85</v>
      </c>
      <c r="AC1560">
        <v>0</v>
      </c>
    </row>
    <row r="1561" spans="1:29">
      <c r="A1561" t="s">
        <v>28</v>
      </c>
      <c r="C1561" t="s">
        <v>1114</v>
      </c>
      <c r="D1561">
        <v>163</v>
      </c>
      <c r="E1561">
        <v>87</v>
      </c>
      <c r="F1561">
        <v>255</v>
      </c>
      <c r="G1561">
        <v>810</v>
      </c>
      <c r="H1561" t="s">
        <v>686</v>
      </c>
      <c r="I1561">
        <v>26000</v>
      </c>
      <c r="J1561">
        <v>43095600</v>
      </c>
      <c r="K1561" t="s">
        <v>334</v>
      </c>
      <c r="L1561" t="s">
        <v>335</v>
      </c>
      <c r="M1561" t="s">
        <v>7973</v>
      </c>
      <c r="N1561">
        <v>156267</v>
      </c>
      <c r="O1561">
        <v>29050</v>
      </c>
      <c r="P1561" t="s">
        <v>2069</v>
      </c>
      <c r="Q1561">
        <v>1</v>
      </c>
      <c r="R1561" t="s">
        <v>7974</v>
      </c>
      <c r="S1561" t="s">
        <v>7975</v>
      </c>
      <c r="T1561">
        <v>340</v>
      </c>
      <c r="U1561" t="s">
        <v>37</v>
      </c>
      <c r="V1561" t="s">
        <v>1465</v>
      </c>
      <c r="W1561" t="s">
        <v>39</v>
      </c>
      <c r="X1561">
        <v>32000000</v>
      </c>
      <c r="Y1561">
        <v>2005</v>
      </c>
      <c r="Z1561">
        <v>1000</v>
      </c>
      <c r="AA1561">
        <v>6.3</v>
      </c>
      <c r="AB1561">
        <v>2.35</v>
      </c>
      <c r="AC1561">
        <v>0</v>
      </c>
    </row>
    <row r="1562" spans="1:29">
      <c r="A1562" t="s">
        <v>747</v>
      </c>
      <c r="C1562" t="s">
        <v>79</v>
      </c>
      <c r="D1562">
        <v>63</v>
      </c>
      <c r="E1562">
        <v>107</v>
      </c>
      <c r="F1562">
        <v>0</v>
      </c>
      <c r="G1562">
        <v>159</v>
      </c>
      <c r="H1562" t="s">
        <v>7976</v>
      </c>
      <c r="I1562">
        <v>29000</v>
      </c>
      <c r="J1562">
        <v>18636537</v>
      </c>
      <c r="K1562" t="s">
        <v>7977</v>
      </c>
      <c r="L1562" t="s">
        <v>215</v>
      </c>
      <c r="M1562" t="s">
        <v>7978</v>
      </c>
      <c r="N1562">
        <v>69197</v>
      </c>
      <c r="O1562">
        <v>29743</v>
      </c>
      <c r="P1562" t="s">
        <v>7979</v>
      </c>
      <c r="Q1562">
        <v>0</v>
      </c>
      <c r="R1562" t="s">
        <v>7980</v>
      </c>
      <c r="S1562" t="s">
        <v>7981</v>
      </c>
      <c r="T1562">
        <v>216</v>
      </c>
      <c r="U1562" t="s">
        <v>37</v>
      </c>
      <c r="V1562" t="s">
        <v>677</v>
      </c>
      <c r="W1562" t="s">
        <v>585</v>
      </c>
      <c r="X1562">
        <v>32000000</v>
      </c>
      <c r="Y1562">
        <v>1995</v>
      </c>
      <c r="Z1562">
        <v>165</v>
      </c>
      <c r="AA1562">
        <v>6.4</v>
      </c>
      <c r="AB1562">
        <v>1.85</v>
      </c>
      <c r="AC1562">
        <v>0</v>
      </c>
    </row>
    <row r="1563" spans="1:29">
      <c r="A1563" t="s">
        <v>28</v>
      </c>
      <c r="C1563" t="s">
        <v>5867</v>
      </c>
      <c r="D1563">
        <v>90</v>
      </c>
      <c r="E1563">
        <v>90</v>
      </c>
      <c r="F1563">
        <v>29</v>
      </c>
      <c r="G1563">
        <v>142</v>
      </c>
      <c r="H1563" t="s">
        <v>7982</v>
      </c>
      <c r="I1563">
        <v>638</v>
      </c>
      <c r="J1563">
        <v>17848322</v>
      </c>
      <c r="K1563" t="s">
        <v>1681</v>
      </c>
      <c r="L1563" t="s">
        <v>3223</v>
      </c>
      <c r="M1563" t="s">
        <v>7983</v>
      </c>
      <c r="N1563">
        <v>18771</v>
      </c>
      <c r="O1563">
        <v>961</v>
      </c>
      <c r="P1563" t="s">
        <v>7984</v>
      </c>
      <c r="Q1563">
        <v>1</v>
      </c>
      <c r="R1563" t="s">
        <v>7985</v>
      </c>
      <c r="S1563" t="s">
        <v>7986</v>
      </c>
      <c r="T1563">
        <v>102</v>
      </c>
      <c r="U1563" t="s">
        <v>37</v>
      </c>
      <c r="V1563" t="s">
        <v>7987</v>
      </c>
      <c r="W1563" t="s">
        <v>39</v>
      </c>
      <c r="X1563">
        <v>28000000</v>
      </c>
      <c r="Y1563">
        <v>2004</v>
      </c>
      <c r="Z1563">
        <v>160</v>
      </c>
      <c r="AA1563">
        <v>5.9</v>
      </c>
      <c r="AB1563">
        <v>2.35</v>
      </c>
      <c r="AC1563">
        <v>702</v>
      </c>
    </row>
    <row r="1564" spans="1:29">
      <c r="A1564" t="s">
        <v>28</v>
      </c>
      <c r="C1564" t="s">
        <v>487</v>
      </c>
      <c r="D1564">
        <v>163</v>
      </c>
      <c r="E1564">
        <v>121</v>
      </c>
      <c r="F1564">
        <v>17000</v>
      </c>
      <c r="G1564">
        <v>245</v>
      </c>
      <c r="H1564" t="s">
        <v>7988</v>
      </c>
      <c r="I1564">
        <v>12000</v>
      </c>
      <c r="J1564">
        <v>16640210</v>
      </c>
      <c r="K1564" t="s">
        <v>4075</v>
      </c>
      <c r="L1564" t="s">
        <v>705</v>
      </c>
      <c r="M1564" t="s">
        <v>7989</v>
      </c>
      <c r="N1564">
        <v>53028</v>
      </c>
      <c r="O1564">
        <v>13040</v>
      </c>
      <c r="P1564" t="s">
        <v>7990</v>
      </c>
      <c r="Q1564">
        <v>0</v>
      </c>
      <c r="R1564" t="s">
        <v>7991</v>
      </c>
      <c r="S1564" t="s">
        <v>7992</v>
      </c>
      <c r="T1564">
        <v>382</v>
      </c>
      <c r="U1564" t="s">
        <v>37</v>
      </c>
      <c r="V1564" t="s">
        <v>38</v>
      </c>
      <c r="W1564" t="s">
        <v>585</v>
      </c>
      <c r="X1564">
        <v>55000000</v>
      </c>
      <c r="Y1564">
        <v>1999</v>
      </c>
      <c r="Z1564">
        <v>368</v>
      </c>
      <c r="AA1564">
        <v>6.8</v>
      </c>
      <c r="AB1564">
        <v>2.35</v>
      </c>
      <c r="AC1564">
        <v>0</v>
      </c>
    </row>
    <row r="1565" spans="1:29">
      <c r="A1565" t="s">
        <v>28</v>
      </c>
      <c r="C1565" t="s">
        <v>7993</v>
      </c>
      <c r="D1565">
        <v>197</v>
      </c>
      <c r="E1565">
        <v>119</v>
      </c>
      <c r="F1565">
        <v>238</v>
      </c>
      <c r="G1565">
        <v>447</v>
      </c>
      <c r="H1565" t="s">
        <v>1729</v>
      </c>
      <c r="I1565">
        <v>1000</v>
      </c>
      <c r="J1565">
        <v>13763130</v>
      </c>
      <c r="K1565" t="s">
        <v>1401</v>
      </c>
      <c r="L1565" t="s">
        <v>781</v>
      </c>
      <c r="M1565" t="s">
        <v>7994</v>
      </c>
      <c r="N1565">
        <v>87768</v>
      </c>
      <c r="O1565">
        <v>2925</v>
      </c>
      <c r="P1565" t="s">
        <v>3059</v>
      </c>
      <c r="Q1565">
        <v>0</v>
      </c>
      <c r="R1565" t="s">
        <v>7995</v>
      </c>
      <c r="S1565" t="s">
        <v>7996</v>
      </c>
      <c r="T1565">
        <v>187</v>
      </c>
      <c r="U1565" t="s">
        <v>37</v>
      </c>
      <c r="V1565" t="s">
        <v>38</v>
      </c>
      <c r="W1565" t="s">
        <v>585</v>
      </c>
      <c r="X1565">
        <v>32000000</v>
      </c>
      <c r="Y1565">
        <v>2010</v>
      </c>
      <c r="Z1565">
        <v>561</v>
      </c>
      <c r="AA1565">
        <v>6.3</v>
      </c>
      <c r="AB1565">
        <v>2.35</v>
      </c>
      <c r="AC1565">
        <v>12000</v>
      </c>
    </row>
    <row r="1566" spans="1:29">
      <c r="A1566" t="s">
        <v>28</v>
      </c>
      <c r="C1566" t="s">
        <v>7997</v>
      </c>
      <c r="D1566">
        <v>93</v>
      </c>
      <c r="E1566">
        <v>107</v>
      </c>
      <c r="F1566">
        <v>26</v>
      </c>
      <c r="G1566">
        <v>535</v>
      </c>
      <c r="H1566" t="s">
        <v>7262</v>
      </c>
      <c r="I1566">
        <v>889</v>
      </c>
      <c r="J1566">
        <v>10956379</v>
      </c>
      <c r="K1566" t="s">
        <v>7998</v>
      </c>
      <c r="L1566" t="s">
        <v>4358</v>
      </c>
      <c r="M1566" t="s">
        <v>7999</v>
      </c>
      <c r="N1566">
        <v>21506</v>
      </c>
      <c r="O1566">
        <v>3274</v>
      </c>
      <c r="P1566" t="s">
        <v>4603</v>
      </c>
      <c r="Q1566">
        <v>0</v>
      </c>
      <c r="R1566" t="s">
        <v>8000</v>
      </c>
      <c r="S1566" t="s">
        <v>8001</v>
      </c>
      <c r="T1566">
        <v>364</v>
      </c>
      <c r="U1566" t="s">
        <v>37</v>
      </c>
      <c r="V1566" t="s">
        <v>5694</v>
      </c>
      <c r="W1566" t="s">
        <v>39</v>
      </c>
      <c r="X1566">
        <v>35000000</v>
      </c>
      <c r="Y1566">
        <v>2007</v>
      </c>
      <c r="Z1566">
        <v>618</v>
      </c>
      <c r="AA1566">
        <v>3.6</v>
      </c>
      <c r="AB1566">
        <v>2.35</v>
      </c>
      <c r="AC1566">
        <v>0</v>
      </c>
    </row>
    <row r="1567" spans="1:29">
      <c r="A1567" t="s">
        <v>28</v>
      </c>
      <c r="C1567" t="s">
        <v>6997</v>
      </c>
      <c r="D1567">
        <v>15</v>
      </c>
      <c r="E1567">
        <v>110</v>
      </c>
      <c r="F1567">
        <v>278</v>
      </c>
      <c r="G1567">
        <v>179</v>
      </c>
      <c r="H1567" t="s">
        <v>3610</v>
      </c>
      <c r="I1567">
        <v>3000</v>
      </c>
      <c r="J1567">
        <v>4357000</v>
      </c>
      <c r="K1567" t="s">
        <v>515</v>
      </c>
      <c r="L1567" t="s">
        <v>2189</v>
      </c>
      <c r="M1567" t="s">
        <v>8002</v>
      </c>
      <c r="N1567">
        <v>5176</v>
      </c>
      <c r="O1567">
        <v>3864</v>
      </c>
      <c r="P1567" t="s">
        <v>8003</v>
      </c>
      <c r="Q1567">
        <v>3</v>
      </c>
      <c r="R1567" t="s">
        <v>8004</v>
      </c>
      <c r="S1567" t="s">
        <v>8005</v>
      </c>
      <c r="T1567">
        <v>30</v>
      </c>
      <c r="U1567" t="s">
        <v>37</v>
      </c>
      <c r="V1567" t="s">
        <v>38</v>
      </c>
      <c r="W1567" t="s">
        <v>95</v>
      </c>
      <c r="X1567">
        <v>30000000</v>
      </c>
      <c r="Y1567">
        <v>1996</v>
      </c>
      <c r="Z1567">
        <v>359</v>
      </c>
      <c r="AA1567">
        <v>5.3</v>
      </c>
      <c r="AB1567">
        <v>1.85</v>
      </c>
      <c r="AC1567">
        <v>350</v>
      </c>
    </row>
    <row r="1568" spans="1:29">
      <c r="A1568" t="s">
        <v>28</v>
      </c>
      <c r="C1568" t="s">
        <v>8006</v>
      </c>
      <c r="D1568">
        <v>260</v>
      </c>
      <c r="E1568">
        <v>100</v>
      </c>
      <c r="F1568">
        <v>35</v>
      </c>
      <c r="G1568">
        <v>7000</v>
      </c>
      <c r="H1568" t="s">
        <v>300</v>
      </c>
      <c r="I1568">
        <v>12000</v>
      </c>
      <c r="J1568">
        <v>22525921</v>
      </c>
      <c r="K1568" t="s">
        <v>1671</v>
      </c>
      <c r="L1568" t="s">
        <v>272</v>
      </c>
      <c r="M1568" t="s">
        <v>8007</v>
      </c>
      <c r="N1568">
        <v>60596</v>
      </c>
      <c r="O1568">
        <v>32094</v>
      </c>
      <c r="P1568" t="s">
        <v>518</v>
      </c>
      <c r="Q1568">
        <v>4</v>
      </c>
      <c r="R1568" t="s">
        <v>8008</v>
      </c>
      <c r="S1568" t="s">
        <v>8009</v>
      </c>
      <c r="T1568">
        <v>158</v>
      </c>
      <c r="U1568" t="s">
        <v>37</v>
      </c>
      <c r="V1568" t="s">
        <v>38</v>
      </c>
      <c r="W1568" t="s">
        <v>39</v>
      </c>
      <c r="X1568">
        <v>30000000</v>
      </c>
      <c r="Y1568">
        <v>2013</v>
      </c>
      <c r="Z1568">
        <v>10000</v>
      </c>
      <c r="AA1568">
        <v>5.9</v>
      </c>
      <c r="AB1568">
        <v>2.35</v>
      </c>
      <c r="AC1568">
        <v>13000</v>
      </c>
    </row>
    <row r="1569" spans="1:29">
      <c r="A1569" t="s">
        <v>28</v>
      </c>
      <c r="C1569" t="s">
        <v>1776</v>
      </c>
      <c r="D1569">
        <v>18</v>
      </c>
      <c r="E1569">
        <v>75</v>
      </c>
      <c r="F1569">
        <v>10</v>
      </c>
      <c r="G1569">
        <v>826</v>
      </c>
      <c r="H1569" t="s">
        <v>1986</v>
      </c>
      <c r="I1569">
        <v>3000</v>
      </c>
      <c r="J1569">
        <v>3562749</v>
      </c>
      <c r="K1569" t="s">
        <v>8010</v>
      </c>
      <c r="L1569" t="s">
        <v>8011</v>
      </c>
      <c r="M1569" t="s">
        <v>8012</v>
      </c>
      <c r="N1569">
        <v>5600</v>
      </c>
      <c r="O1569">
        <v>7394</v>
      </c>
      <c r="P1569" t="s">
        <v>2496</v>
      </c>
      <c r="Q1569">
        <v>0</v>
      </c>
      <c r="R1569" t="s">
        <v>8013</v>
      </c>
      <c r="S1569" t="s">
        <v>8014</v>
      </c>
      <c r="T1569">
        <v>49</v>
      </c>
      <c r="U1569" t="s">
        <v>37</v>
      </c>
      <c r="V1569" t="s">
        <v>38</v>
      </c>
      <c r="W1569" t="s">
        <v>277</v>
      </c>
      <c r="X1569">
        <v>32000000</v>
      </c>
      <c r="Y1569">
        <v>1997</v>
      </c>
      <c r="Z1569">
        <v>2000</v>
      </c>
      <c r="AA1569">
        <v>6.9</v>
      </c>
      <c r="AB1569">
        <v>1.33</v>
      </c>
      <c r="AC1569">
        <v>643</v>
      </c>
    </row>
    <row r="1570" spans="1:29">
      <c r="A1570" t="s">
        <v>28</v>
      </c>
      <c r="C1570" t="s">
        <v>8015</v>
      </c>
      <c r="D1570">
        <v>70</v>
      </c>
      <c r="E1570">
        <v>132</v>
      </c>
      <c r="F1570">
        <v>0</v>
      </c>
      <c r="G1570">
        <v>876</v>
      </c>
      <c r="H1570" t="s">
        <v>2535</v>
      </c>
      <c r="I1570">
        <v>13000</v>
      </c>
      <c r="J1570">
        <v>2899970</v>
      </c>
      <c r="K1570" t="s">
        <v>3409</v>
      </c>
      <c r="L1570" t="s">
        <v>547</v>
      </c>
      <c r="M1570" t="s">
        <v>8016</v>
      </c>
      <c r="N1570">
        <v>8039</v>
      </c>
      <c r="O1570">
        <v>16878</v>
      </c>
      <c r="P1570" t="s">
        <v>2933</v>
      </c>
      <c r="Q1570">
        <v>2</v>
      </c>
      <c r="R1570" t="s">
        <v>8017</v>
      </c>
      <c r="S1570" t="s">
        <v>8018</v>
      </c>
      <c r="T1570">
        <v>161</v>
      </c>
      <c r="U1570" t="s">
        <v>37</v>
      </c>
      <c r="V1570" t="s">
        <v>38</v>
      </c>
      <c r="W1570" t="s">
        <v>585</v>
      </c>
      <c r="X1570">
        <v>32000000</v>
      </c>
      <c r="Y1570">
        <v>1999</v>
      </c>
      <c r="Z1570">
        <v>898</v>
      </c>
      <c r="AA1570">
        <v>6.9</v>
      </c>
      <c r="AB1570">
        <v>2.35</v>
      </c>
      <c r="AC1570">
        <v>625</v>
      </c>
    </row>
    <row r="1571" spans="1:29">
      <c r="A1571" t="s">
        <v>747</v>
      </c>
      <c r="C1571" t="s">
        <v>1526</v>
      </c>
      <c r="D1571">
        <v>183</v>
      </c>
      <c r="E1571">
        <v>105</v>
      </c>
      <c r="F1571">
        <v>0</v>
      </c>
      <c r="G1571">
        <v>308</v>
      </c>
      <c r="H1571" t="s">
        <v>7414</v>
      </c>
      <c r="I1571">
        <v>845</v>
      </c>
      <c r="J1571">
        <v>1304837</v>
      </c>
      <c r="K1571" t="s">
        <v>1924</v>
      </c>
      <c r="L1571" t="s">
        <v>1214</v>
      </c>
      <c r="M1571" t="s">
        <v>8019</v>
      </c>
      <c r="N1571">
        <v>21481</v>
      </c>
      <c r="O1571">
        <v>2355</v>
      </c>
      <c r="P1571" t="s">
        <v>5534</v>
      </c>
      <c r="Q1571">
        <v>2</v>
      </c>
      <c r="R1571" t="s">
        <v>8020</v>
      </c>
      <c r="S1571" t="s">
        <v>8021</v>
      </c>
      <c r="T1571">
        <v>175</v>
      </c>
      <c r="U1571" t="s">
        <v>37</v>
      </c>
      <c r="V1571" t="s">
        <v>38</v>
      </c>
      <c r="W1571" t="s">
        <v>585</v>
      </c>
      <c r="X1571">
        <v>32000000</v>
      </c>
      <c r="Y1571">
        <v>2006</v>
      </c>
      <c r="Z1571">
        <v>552</v>
      </c>
      <c r="AA1571">
        <v>6.1</v>
      </c>
      <c r="AB1571">
        <v>1.66</v>
      </c>
      <c r="AC1571">
        <v>559</v>
      </c>
    </row>
    <row r="1572" spans="1:29">
      <c r="A1572" t="s">
        <v>28</v>
      </c>
      <c r="C1572" t="s">
        <v>8022</v>
      </c>
      <c r="D1572">
        <v>12</v>
      </c>
      <c r="E1572">
        <v>93</v>
      </c>
      <c r="F1572">
        <v>0</v>
      </c>
      <c r="G1572">
        <v>239</v>
      </c>
      <c r="H1572" t="s">
        <v>8023</v>
      </c>
      <c r="I1572">
        <v>330</v>
      </c>
      <c r="K1572" t="s">
        <v>8024</v>
      </c>
      <c r="L1572" t="s">
        <v>2045</v>
      </c>
      <c r="M1572" t="s">
        <v>8025</v>
      </c>
      <c r="N1572">
        <v>3088</v>
      </c>
      <c r="O1572">
        <v>1073</v>
      </c>
      <c r="P1572" t="s">
        <v>8026</v>
      </c>
      <c r="Q1572">
        <v>4</v>
      </c>
      <c r="R1572" t="s">
        <v>8027</v>
      </c>
      <c r="S1572" t="s">
        <v>8028</v>
      </c>
      <c r="T1572">
        <v>31</v>
      </c>
      <c r="U1572" t="s">
        <v>37</v>
      </c>
      <c r="V1572" t="s">
        <v>38</v>
      </c>
      <c r="W1572" t="s">
        <v>95</v>
      </c>
      <c r="X1572">
        <v>32000000</v>
      </c>
      <c r="Y1572">
        <v>2004</v>
      </c>
      <c r="Z1572">
        <v>239</v>
      </c>
      <c r="AA1572">
        <v>5.7</v>
      </c>
      <c r="AB1572">
        <v>2.35</v>
      </c>
      <c r="AC1572">
        <v>290</v>
      </c>
    </row>
    <row r="1573" spans="1:29">
      <c r="A1573" t="s">
        <v>28</v>
      </c>
      <c r="C1573" t="s">
        <v>4850</v>
      </c>
      <c r="D1573">
        <v>261</v>
      </c>
      <c r="E1573">
        <v>289</v>
      </c>
      <c r="F1573">
        <v>0</v>
      </c>
      <c r="G1573">
        <v>3000</v>
      </c>
      <c r="H1573" t="s">
        <v>119</v>
      </c>
      <c r="I1573">
        <v>11000</v>
      </c>
      <c r="J1573">
        <v>78800000</v>
      </c>
      <c r="K1573" t="s">
        <v>3396</v>
      </c>
      <c r="L1573" t="s">
        <v>391</v>
      </c>
      <c r="M1573" t="s">
        <v>8029</v>
      </c>
      <c r="N1573">
        <v>450676</v>
      </c>
      <c r="O1573">
        <v>25313</v>
      </c>
      <c r="P1573" t="s">
        <v>1689</v>
      </c>
      <c r="Q1573">
        <v>1</v>
      </c>
      <c r="R1573" t="s">
        <v>8030</v>
      </c>
      <c r="S1573" t="s">
        <v>8031</v>
      </c>
      <c r="T1573">
        <v>983</v>
      </c>
      <c r="U1573" t="s">
        <v>37</v>
      </c>
      <c r="V1573" t="s">
        <v>38</v>
      </c>
      <c r="W1573" t="s">
        <v>585</v>
      </c>
      <c r="X1573">
        <v>31500000</v>
      </c>
      <c r="Y1573">
        <v>1979</v>
      </c>
      <c r="Z1573">
        <v>10000</v>
      </c>
      <c r="AA1573">
        <v>8.5</v>
      </c>
      <c r="AB1573">
        <v>2.35</v>
      </c>
      <c r="AC1573">
        <v>19000</v>
      </c>
    </row>
    <row r="1574" spans="1:29">
      <c r="A1574" t="s">
        <v>28</v>
      </c>
      <c r="C1574" t="s">
        <v>8032</v>
      </c>
      <c r="D1574">
        <v>167</v>
      </c>
      <c r="E1574">
        <v>102</v>
      </c>
      <c r="F1574">
        <v>8</v>
      </c>
      <c r="G1574">
        <v>472</v>
      </c>
      <c r="H1574" t="s">
        <v>871</v>
      </c>
      <c r="I1574">
        <v>839</v>
      </c>
      <c r="J1574">
        <v>17797316</v>
      </c>
      <c r="K1574" t="s">
        <v>1681</v>
      </c>
      <c r="L1574" t="s">
        <v>4496</v>
      </c>
      <c r="M1574" t="s">
        <v>8033</v>
      </c>
      <c r="N1574">
        <v>50523</v>
      </c>
      <c r="O1574">
        <v>2961</v>
      </c>
      <c r="P1574" t="s">
        <v>7588</v>
      </c>
      <c r="Q1574">
        <v>0</v>
      </c>
      <c r="R1574" t="s">
        <v>8034</v>
      </c>
      <c r="S1574" t="s">
        <v>8035</v>
      </c>
      <c r="T1574">
        <v>113</v>
      </c>
      <c r="U1574" t="s">
        <v>37</v>
      </c>
      <c r="V1574" t="s">
        <v>38</v>
      </c>
      <c r="W1574" t="s">
        <v>585</v>
      </c>
      <c r="X1574">
        <v>32000000</v>
      </c>
      <c r="Y1574">
        <v>2010</v>
      </c>
      <c r="Z1574">
        <v>730</v>
      </c>
      <c r="AA1574">
        <v>6.3</v>
      </c>
      <c r="AB1574">
        <v>2.35</v>
      </c>
      <c r="AC1574">
        <v>0</v>
      </c>
    </row>
    <row r="1575" spans="1:29">
      <c r="A1575" t="s">
        <v>28</v>
      </c>
      <c r="C1575" t="s">
        <v>4437</v>
      </c>
      <c r="D1575">
        <v>42</v>
      </c>
      <c r="E1575">
        <v>143</v>
      </c>
      <c r="F1575">
        <v>65</v>
      </c>
      <c r="G1575">
        <v>320</v>
      </c>
      <c r="H1575" t="s">
        <v>5687</v>
      </c>
      <c r="I1575">
        <v>975</v>
      </c>
      <c r="J1575">
        <v>82528097</v>
      </c>
      <c r="K1575" t="s">
        <v>6199</v>
      </c>
      <c r="L1575" t="s">
        <v>3999</v>
      </c>
      <c r="M1575" t="s">
        <v>8036</v>
      </c>
      <c r="N1575">
        <v>30230</v>
      </c>
      <c r="O1575">
        <v>2223</v>
      </c>
      <c r="P1575" t="s">
        <v>8037</v>
      </c>
      <c r="Q1575">
        <v>1</v>
      </c>
      <c r="R1575" t="s">
        <v>8038</v>
      </c>
      <c r="S1575" t="s">
        <v>8039</v>
      </c>
      <c r="T1575">
        <v>154</v>
      </c>
      <c r="U1575" t="s">
        <v>37</v>
      </c>
      <c r="V1575" t="s">
        <v>38</v>
      </c>
      <c r="W1575" t="s">
        <v>95</v>
      </c>
      <c r="X1575">
        <v>6500000</v>
      </c>
      <c r="Y1575">
        <v>1995</v>
      </c>
      <c r="Z1575">
        <v>345</v>
      </c>
      <c r="AA1575">
        <v>7.3</v>
      </c>
      <c r="AB1575">
        <v>2.35</v>
      </c>
      <c r="AC1575">
        <v>0</v>
      </c>
    </row>
    <row r="1576" spans="1:29">
      <c r="A1576" t="s">
        <v>28</v>
      </c>
      <c r="C1576" t="s">
        <v>8040</v>
      </c>
      <c r="D1576">
        <v>130</v>
      </c>
      <c r="E1576">
        <v>113</v>
      </c>
      <c r="F1576">
        <v>34</v>
      </c>
      <c r="G1576">
        <v>24</v>
      </c>
      <c r="H1576" t="s">
        <v>1190</v>
      </c>
      <c r="I1576">
        <v>10000</v>
      </c>
      <c r="J1576">
        <v>14268533</v>
      </c>
      <c r="K1576" t="s">
        <v>8041</v>
      </c>
      <c r="L1576" t="s">
        <v>440</v>
      </c>
      <c r="M1576" t="s">
        <v>8042</v>
      </c>
      <c r="N1576">
        <v>17319</v>
      </c>
      <c r="O1576">
        <v>10910</v>
      </c>
      <c r="P1576" t="s">
        <v>8043</v>
      </c>
      <c r="Q1576">
        <v>2</v>
      </c>
      <c r="R1576" t="s">
        <v>8044</v>
      </c>
      <c r="S1576" t="s">
        <v>8045</v>
      </c>
      <c r="T1576">
        <v>100</v>
      </c>
      <c r="U1576" t="s">
        <v>37</v>
      </c>
      <c r="V1576" t="s">
        <v>56</v>
      </c>
      <c r="W1576" t="s">
        <v>585</v>
      </c>
      <c r="X1576">
        <v>31500000</v>
      </c>
      <c r="Y1576">
        <v>2016</v>
      </c>
      <c r="Z1576">
        <v>877</v>
      </c>
      <c r="AA1576">
        <v>6.3</v>
      </c>
      <c r="AB1576">
        <v>2.35</v>
      </c>
      <c r="AC1576">
        <v>0</v>
      </c>
    </row>
    <row r="1577" spans="1:29">
      <c r="A1577" t="s">
        <v>28</v>
      </c>
      <c r="C1577" t="s">
        <v>2213</v>
      </c>
      <c r="D1577">
        <v>66</v>
      </c>
      <c r="E1577">
        <v>161</v>
      </c>
      <c r="F1577">
        <v>521</v>
      </c>
      <c r="G1577">
        <v>184</v>
      </c>
      <c r="H1577" t="s">
        <v>1326</v>
      </c>
      <c r="I1577">
        <v>11000</v>
      </c>
      <c r="J1577">
        <v>87100000</v>
      </c>
      <c r="K1577" t="s">
        <v>6326</v>
      </c>
      <c r="L1577" t="s">
        <v>2377</v>
      </c>
      <c r="M1577" t="s">
        <v>8046</v>
      </c>
      <c r="N1577">
        <v>52339</v>
      </c>
      <c r="O1577">
        <v>12518</v>
      </c>
      <c r="P1577" t="s">
        <v>3781</v>
      </c>
      <c r="Q1577">
        <v>0</v>
      </c>
      <c r="R1577" t="s">
        <v>8047</v>
      </c>
      <c r="S1577" t="s">
        <v>8048</v>
      </c>
      <c r="T1577">
        <v>200</v>
      </c>
      <c r="U1577" t="s">
        <v>37</v>
      </c>
      <c r="V1577" t="s">
        <v>38</v>
      </c>
      <c r="W1577" t="s">
        <v>95</v>
      </c>
      <c r="X1577">
        <v>31000000</v>
      </c>
      <c r="Y1577">
        <v>1985</v>
      </c>
      <c r="Z1577">
        <v>920</v>
      </c>
      <c r="AA1577">
        <v>7.2</v>
      </c>
      <c r="AB1577">
        <v>1.85</v>
      </c>
      <c r="AC1577">
        <v>0</v>
      </c>
    </row>
    <row r="1578" spans="1:29">
      <c r="A1578" t="s">
        <v>28</v>
      </c>
      <c r="C1578" t="s">
        <v>435</v>
      </c>
      <c r="D1578">
        <v>449</v>
      </c>
      <c r="E1578">
        <v>138</v>
      </c>
      <c r="F1578">
        <v>0</v>
      </c>
      <c r="G1578">
        <v>874</v>
      </c>
      <c r="H1578" t="s">
        <v>352</v>
      </c>
      <c r="I1578">
        <v>18000</v>
      </c>
      <c r="J1578">
        <v>93749203</v>
      </c>
      <c r="K1578" t="s">
        <v>4075</v>
      </c>
      <c r="L1578" t="s">
        <v>1727</v>
      </c>
      <c r="M1578" t="s">
        <v>8049</v>
      </c>
      <c r="N1578">
        <v>264047</v>
      </c>
      <c r="O1578">
        <v>20952</v>
      </c>
      <c r="P1578" t="s">
        <v>6346</v>
      </c>
      <c r="Q1578">
        <v>0</v>
      </c>
      <c r="R1578" t="s">
        <v>8050</v>
      </c>
      <c r="S1578" t="s">
        <v>8051</v>
      </c>
      <c r="T1578">
        <v>491</v>
      </c>
      <c r="U1578" t="s">
        <v>37</v>
      </c>
      <c r="V1578" t="s">
        <v>38</v>
      </c>
      <c r="W1578" t="s">
        <v>585</v>
      </c>
      <c r="X1578">
        <v>31000000</v>
      </c>
      <c r="Y1578">
        <v>2012</v>
      </c>
      <c r="Z1578">
        <v>984</v>
      </c>
      <c r="AA1578">
        <v>7.3</v>
      </c>
      <c r="AB1578">
        <v>2.35</v>
      </c>
      <c r="AC1578">
        <v>64000</v>
      </c>
    </row>
    <row r="1579" spans="1:29">
      <c r="A1579" t="s">
        <v>28</v>
      </c>
      <c r="C1579" t="s">
        <v>8052</v>
      </c>
      <c r="D1579">
        <v>121</v>
      </c>
      <c r="E1579">
        <v>126</v>
      </c>
      <c r="F1579">
        <v>43</v>
      </c>
      <c r="G1579">
        <v>177</v>
      </c>
      <c r="H1579" t="s">
        <v>1609</v>
      </c>
      <c r="I1579">
        <v>244</v>
      </c>
      <c r="J1579">
        <v>62700000</v>
      </c>
      <c r="K1579" t="s">
        <v>227</v>
      </c>
      <c r="L1579" t="s">
        <v>1093</v>
      </c>
      <c r="M1579" t="s">
        <v>8053</v>
      </c>
      <c r="N1579">
        <v>69534</v>
      </c>
      <c r="O1579">
        <v>1008</v>
      </c>
      <c r="P1579" t="s">
        <v>4827</v>
      </c>
      <c r="Q1579">
        <v>2</v>
      </c>
      <c r="R1579" t="s">
        <v>8054</v>
      </c>
      <c r="S1579" t="s">
        <v>8055</v>
      </c>
      <c r="T1579">
        <v>294</v>
      </c>
      <c r="U1579" t="s">
        <v>37</v>
      </c>
      <c r="V1579" t="s">
        <v>56</v>
      </c>
      <c r="W1579" t="s">
        <v>95</v>
      </c>
      <c r="X1579">
        <v>34000000</v>
      </c>
      <c r="Y1579">
        <v>1979</v>
      </c>
      <c r="Z1579">
        <v>202</v>
      </c>
      <c r="AA1579">
        <v>6.3</v>
      </c>
      <c r="AB1579">
        <v>2.35</v>
      </c>
      <c r="AC1579">
        <v>0</v>
      </c>
    </row>
    <row r="1580" spans="1:29">
      <c r="A1580" t="s">
        <v>28</v>
      </c>
      <c r="C1580" t="s">
        <v>5382</v>
      </c>
      <c r="D1580">
        <v>536</v>
      </c>
      <c r="E1580">
        <v>99</v>
      </c>
      <c r="F1580">
        <v>0</v>
      </c>
      <c r="G1580">
        <v>670</v>
      </c>
      <c r="H1580" t="s">
        <v>138</v>
      </c>
      <c r="I1580">
        <v>13000</v>
      </c>
      <c r="J1580">
        <v>59073773</v>
      </c>
      <c r="K1580" t="s">
        <v>8056</v>
      </c>
      <c r="L1580" t="s">
        <v>547</v>
      </c>
      <c r="M1580" t="s">
        <v>8057</v>
      </c>
      <c r="N1580">
        <v>475518</v>
      </c>
      <c r="O1580">
        <v>15082</v>
      </c>
      <c r="P1580" t="s">
        <v>2408</v>
      </c>
      <c r="Q1580">
        <v>0</v>
      </c>
      <c r="R1580" t="s">
        <v>8058</v>
      </c>
      <c r="S1580" t="s">
        <v>8059</v>
      </c>
      <c r="T1580">
        <v>644</v>
      </c>
      <c r="U1580" t="s">
        <v>37</v>
      </c>
      <c r="V1580" t="s">
        <v>38</v>
      </c>
      <c r="W1580" t="s">
        <v>585</v>
      </c>
      <c r="X1580">
        <v>25000000</v>
      </c>
      <c r="Y1580">
        <v>2014</v>
      </c>
      <c r="Z1580">
        <v>1000</v>
      </c>
      <c r="AA1580">
        <v>8.1</v>
      </c>
      <c r="AB1580">
        <v>1.37</v>
      </c>
      <c r="AC1580">
        <v>149000</v>
      </c>
    </row>
    <row r="1581" spans="1:29">
      <c r="A1581" t="s">
        <v>28</v>
      </c>
      <c r="C1581" t="s">
        <v>7204</v>
      </c>
      <c r="D1581">
        <v>135</v>
      </c>
      <c r="E1581">
        <v>101</v>
      </c>
      <c r="F1581">
        <v>96</v>
      </c>
      <c r="G1581">
        <v>442</v>
      </c>
      <c r="H1581" t="s">
        <v>2763</v>
      </c>
      <c r="I1581">
        <v>12000</v>
      </c>
      <c r="J1581">
        <v>24185781</v>
      </c>
      <c r="K1581" t="s">
        <v>8060</v>
      </c>
      <c r="L1581" t="s">
        <v>762</v>
      </c>
      <c r="M1581" t="s">
        <v>8061</v>
      </c>
      <c r="N1581">
        <v>30339</v>
      </c>
      <c r="O1581">
        <v>13811</v>
      </c>
      <c r="P1581" t="s">
        <v>8062</v>
      </c>
      <c r="Q1581">
        <v>1</v>
      </c>
      <c r="R1581" t="s">
        <v>8063</v>
      </c>
      <c r="S1581" t="s">
        <v>8064</v>
      </c>
      <c r="T1581">
        <v>268</v>
      </c>
      <c r="U1581" t="s">
        <v>37</v>
      </c>
      <c r="V1581" t="s">
        <v>38</v>
      </c>
      <c r="W1581" t="s">
        <v>39</v>
      </c>
      <c r="X1581">
        <v>31000000</v>
      </c>
      <c r="Y1581">
        <v>2001</v>
      </c>
      <c r="Z1581">
        <v>495</v>
      </c>
      <c r="AA1581">
        <v>6.9</v>
      </c>
      <c r="AB1581">
        <v>2.35</v>
      </c>
      <c r="AC1581">
        <v>0</v>
      </c>
    </row>
    <row r="1582" spans="1:29">
      <c r="A1582" t="s">
        <v>28</v>
      </c>
      <c r="C1582" t="s">
        <v>5087</v>
      </c>
      <c r="D1582">
        <v>74</v>
      </c>
      <c r="E1582">
        <v>103</v>
      </c>
      <c r="F1582">
        <v>155</v>
      </c>
      <c r="G1582">
        <v>125</v>
      </c>
      <c r="H1582" t="s">
        <v>8065</v>
      </c>
      <c r="I1582">
        <v>687</v>
      </c>
      <c r="J1582">
        <v>53133888</v>
      </c>
      <c r="K1582" t="s">
        <v>8066</v>
      </c>
      <c r="L1582" t="s">
        <v>6216</v>
      </c>
      <c r="M1582" t="s">
        <v>8067</v>
      </c>
      <c r="N1582">
        <v>50389</v>
      </c>
      <c r="O1582">
        <v>1440</v>
      </c>
      <c r="P1582" t="s">
        <v>8068</v>
      </c>
      <c r="Q1582">
        <v>0</v>
      </c>
      <c r="R1582" t="s">
        <v>8069</v>
      </c>
      <c r="S1582" t="s">
        <v>8070</v>
      </c>
      <c r="T1582">
        <v>136</v>
      </c>
      <c r="U1582" t="s">
        <v>37</v>
      </c>
      <c r="V1582" t="s">
        <v>38</v>
      </c>
      <c r="W1582" t="s">
        <v>39</v>
      </c>
      <c r="X1582">
        <v>31000000</v>
      </c>
      <c r="Y1582">
        <v>1990</v>
      </c>
      <c r="Z1582">
        <v>151</v>
      </c>
      <c r="AA1582">
        <v>6.3</v>
      </c>
      <c r="AB1582">
        <v>1.85</v>
      </c>
      <c r="AC1582">
        <v>0</v>
      </c>
    </row>
    <row r="1583" spans="1:29">
      <c r="A1583" t="s">
        <v>28</v>
      </c>
      <c r="C1583" t="s">
        <v>3470</v>
      </c>
      <c r="D1583">
        <v>168</v>
      </c>
      <c r="E1583">
        <v>118</v>
      </c>
      <c r="F1583">
        <v>40</v>
      </c>
      <c r="G1583">
        <v>617</v>
      </c>
      <c r="H1583" t="s">
        <v>714</v>
      </c>
      <c r="I1583">
        <v>2000</v>
      </c>
      <c r="J1583">
        <v>44983704</v>
      </c>
      <c r="K1583" t="s">
        <v>8071</v>
      </c>
      <c r="L1583" t="s">
        <v>536</v>
      </c>
      <c r="M1583" t="s">
        <v>8072</v>
      </c>
      <c r="N1583">
        <v>81866</v>
      </c>
      <c r="O1583">
        <v>4045</v>
      </c>
      <c r="P1583" t="s">
        <v>1469</v>
      </c>
      <c r="Q1583">
        <v>0</v>
      </c>
      <c r="R1583" t="s">
        <v>8073</v>
      </c>
      <c r="S1583" t="s">
        <v>8074</v>
      </c>
      <c r="T1583">
        <v>510</v>
      </c>
      <c r="U1583" t="s">
        <v>37</v>
      </c>
      <c r="V1583" t="s">
        <v>38</v>
      </c>
      <c r="W1583" t="s">
        <v>39</v>
      </c>
      <c r="X1583">
        <v>31000000</v>
      </c>
      <c r="Y1583">
        <v>2000</v>
      </c>
      <c r="Z1583">
        <v>702</v>
      </c>
      <c r="AA1583">
        <v>7.3</v>
      </c>
      <c r="AB1583">
        <v>2.35</v>
      </c>
      <c r="AC1583">
        <v>0</v>
      </c>
    </row>
    <row r="1584" spans="1:29">
      <c r="A1584" t="s">
        <v>28</v>
      </c>
      <c r="C1584" t="s">
        <v>969</v>
      </c>
      <c r="D1584">
        <v>464</v>
      </c>
      <c r="E1584">
        <v>116</v>
      </c>
      <c r="F1584">
        <v>176</v>
      </c>
      <c r="G1584">
        <v>322</v>
      </c>
      <c r="H1584" t="s">
        <v>970</v>
      </c>
      <c r="I1584">
        <v>783</v>
      </c>
      <c r="J1584">
        <v>118099659</v>
      </c>
      <c r="K1584" t="s">
        <v>971</v>
      </c>
      <c r="L1584" t="s">
        <v>972</v>
      </c>
      <c r="M1584" t="s">
        <v>973</v>
      </c>
      <c r="N1584">
        <v>69790</v>
      </c>
      <c r="O1584">
        <v>2097</v>
      </c>
      <c r="P1584" t="s">
        <v>974</v>
      </c>
      <c r="Q1584">
        <v>4</v>
      </c>
      <c r="R1584" t="s">
        <v>975</v>
      </c>
      <c r="S1584" t="s">
        <v>976</v>
      </c>
      <c r="T1584">
        <v>1211</v>
      </c>
      <c r="U1584" t="s">
        <v>37</v>
      </c>
      <c r="V1584" t="s">
        <v>38</v>
      </c>
      <c r="W1584" t="s">
        <v>39</v>
      </c>
      <c r="X1584">
        <v>144000000</v>
      </c>
      <c r="Y1584">
        <v>2016</v>
      </c>
      <c r="Z1584">
        <v>370</v>
      </c>
      <c r="AA1584">
        <v>5.5</v>
      </c>
      <c r="AB1584">
        <v>2.35</v>
      </c>
      <c r="AC1584">
        <v>62000</v>
      </c>
    </row>
    <row r="1585" spans="1:29">
      <c r="A1585" t="s">
        <v>28</v>
      </c>
      <c r="C1585" t="s">
        <v>8075</v>
      </c>
      <c r="D1585">
        <v>204</v>
      </c>
      <c r="E1585">
        <v>99</v>
      </c>
      <c r="F1585">
        <v>0</v>
      </c>
      <c r="G1585">
        <v>816</v>
      </c>
      <c r="H1585" t="s">
        <v>4837</v>
      </c>
      <c r="I1585">
        <v>26000</v>
      </c>
      <c r="J1585">
        <v>58879132</v>
      </c>
      <c r="K1585" t="s">
        <v>4219</v>
      </c>
      <c r="L1585" t="s">
        <v>98</v>
      </c>
      <c r="M1585" t="s">
        <v>8076</v>
      </c>
      <c r="N1585">
        <v>66123</v>
      </c>
      <c r="O1585">
        <v>40312</v>
      </c>
      <c r="P1585" t="s">
        <v>7746</v>
      </c>
      <c r="Q1585">
        <v>4</v>
      </c>
      <c r="R1585" t="s">
        <v>8077</v>
      </c>
      <c r="S1585" t="s">
        <v>8078</v>
      </c>
      <c r="T1585">
        <v>219</v>
      </c>
      <c r="U1585" t="s">
        <v>37</v>
      </c>
      <c r="V1585" t="s">
        <v>38</v>
      </c>
      <c r="W1585" t="s">
        <v>585</v>
      </c>
      <c r="X1585">
        <v>31000000</v>
      </c>
      <c r="Y1585">
        <v>2015</v>
      </c>
      <c r="Z1585">
        <v>12000</v>
      </c>
      <c r="AA1585">
        <v>6.1</v>
      </c>
      <c r="AB1585">
        <v>2.35</v>
      </c>
      <c r="AC1585">
        <v>28000</v>
      </c>
    </row>
    <row r="1586" spans="1:29">
      <c r="A1586" t="s">
        <v>28</v>
      </c>
      <c r="C1586" t="s">
        <v>163</v>
      </c>
      <c r="D1586">
        <v>96</v>
      </c>
      <c r="E1586">
        <v>105</v>
      </c>
      <c r="F1586">
        <v>188</v>
      </c>
      <c r="G1586">
        <v>482</v>
      </c>
      <c r="H1586" t="s">
        <v>1059</v>
      </c>
      <c r="I1586">
        <v>848</v>
      </c>
      <c r="J1586">
        <v>72077000</v>
      </c>
      <c r="K1586" t="s">
        <v>5967</v>
      </c>
      <c r="L1586" t="s">
        <v>470</v>
      </c>
      <c r="M1586" t="s">
        <v>8079</v>
      </c>
      <c r="N1586">
        <v>62986</v>
      </c>
      <c r="O1586">
        <v>3439</v>
      </c>
      <c r="P1586" t="s">
        <v>5591</v>
      </c>
      <c r="Q1586">
        <v>4</v>
      </c>
      <c r="R1586" t="s">
        <v>8080</v>
      </c>
      <c r="S1586" t="s">
        <v>8081</v>
      </c>
      <c r="T1586">
        <v>150</v>
      </c>
      <c r="U1586" t="s">
        <v>37</v>
      </c>
      <c r="V1586" t="s">
        <v>38</v>
      </c>
      <c r="W1586" t="s">
        <v>585</v>
      </c>
      <c r="X1586">
        <v>30250000</v>
      </c>
      <c r="Y1586">
        <v>1995</v>
      </c>
      <c r="Z1586">
        <v>808</v>
      </c>
      <c r="AA1586">
        <v>6.9</v>
      </c>
      <c r="AB1586">
        <v>1.85</v>
      </c>
      <c r="AC1586">
        <v>0</v>
      </c>
    </row>
    <row r="1587" spans="1:29">
      <c r="A1587" t="s">
        <v>747</v>
      </c>
      <c r="C1587" t="s">
        <v>157</v>
      </c>
      <c r="D1587">
        <v>223</v>
      </c>
      <c r="E1587">
        <v>113</v>
      </c>
      <c r="F1587">
        <v>252</v>
      </c>
      <c r="G1587">
        <v>90</v>
      </c>
      <c r="H1587" t="s">
        <v>8082</v>
      </c>
      <c r="I1587">
        <v>539</v>
      </c>
      <c r="J1587">
        <v>170684505</v>
      </c>
      <c r="K1587" t="s">
        <v>8083</v>
      </c>
      <c r="L1587" t="s">
        <v>4161</v>
      </c>
      <c r="M1587" t="s">
        <v>8084</v>
      </c>
      <c r="N1587">
        <v>172080</v>
      </c>
      <c r="O1587">
        <v>813</v>
      </c>
      <c r="P1587" t="s">
        <v>8085</v>
      </c>
      <c r="Q1587">
        <v>0</v>
      </c>
      <c r="R1587" t="s">
        <v>8086</v>
      </c>
      <c r="S1587" t="s">
        <v>8087</v>
      </c>
      <c r="T1587">
        <v>1017</v>
      </c>
      <c r="U1587" t="s">
        <v>37</v>
      </c>
      <c r="V1587" t="s">
        <v>38</v>
      </c>
      <c r="W1587" t="s">
        <v>39</v>
      </c>
      <c r="X1587">
        <v>45000000</v>
      </c>
      <c r="Y1587">
        <v>2002</v>
      </c>
      <c r="Z1587">
        <v>151</v>
      </c>
      <c r="AA1587">
        <v>7.2</v>
      </c>
      <c r="AB1587">
        <v>1.85</v>
      </c>
      <c r="AC1587">
        <v>0</v>
      </c>
    </row>
    <row r="1588" spans="1:29">
      <c r="A1588" t="s">
        <v>28</v>
      </c>
      <c r="C1588" t="s">
        <v>2178</v>
      </c>
      <c r="D1588">
        <v>112</v>
      </c>
      <c r="E1588">
        <v>93</v>
      </c>
      <c r="F1588">
        <v>221</v>
      </c>
      <c r="G1588">
        <v>781</v>
      </c>
      <c r="H1588" t="s">
        <v>2180</v>
      </c>
      <c r="I1588">
        <v>12000</v>
      </c>
      <c r="J1588">
        <v>163479795</v>
      </c>
      <c r="K1588" t="s">
        <v>2527</v>
      </c>
      <c r="L1588" t="s">
        <v>272</v>
      </c>
      <c r="M1588" t="s">
        <v>8088</v>
      </c>
      <c r="N1588">
        <v>161858</v>
      </c>
      <c r="O1588">
        <v>26760</v>
      </c>
      <c r="P1588" t="s">
        <v>8089</v>
      </c>
      <c r="Q1588">
        <v>0</v>
      </c>
      <c r="R1588" t="s">
        <v>8090</v>
      </c>
      <c r="S1588" t="s">
        <v>8091</v>
      </c>
      <c r="T1588">
        <v>289</v>
      </c>
      <c r="U1588" t="s">
        <v>37</v>
      </c>
      <c r="V1588" t="s">
        <v>38</v>
      </c>
      <c r="W1588" t="s">
        <v>39</v>
      </c>
      <c r="X1588">
        <v>34200000</v>
      </c>
      <c r="Y1588">
        <v>1999</v>
      </c>
      <c r="Z1588">
        <v>11000</v>
      </c>
      <c r="AA1588">
        <v>6.4</v>
      </c>
      <c r="AB1588">
        <v>1.85</v>
      </c>
      <c r="AC1588">
        <v>0</v>
      </c>
    </row>
    <row r="1589" spans="1:29">
      <c r="A1589" t="s">
        <v>28</v>
      </c>
      <c r="C1589" t="s">
        <v>8092</v>
      </c>
      <c r="D1589">
        <v>142</v>
      </c>
      <c r="E1589">
        <v>108</v>
      </c>
      <c r="F1589">
        <v>6</v>
      </c>
      <c r="G1589">
        <v>1000</v>
      </c>
      <c r="H1589" t="s">
        <v>7580</v>
      </c>
      <c r="I1589">
        <v>3000</v>
      </c>
      <c r="J1589">
        <v>145096820</v>
      </c>
      <c r="K1589" t="s">
        <v>1671</v>
      </c>
      <c r="L1589" t="s">
        <v>4599</v>
      </c>
      <c r="M1589" t="s">
        <v>8093</v>
      </c>
      <c r="N1589">
        <v>200260</v>
      </c>
      <c r="O1589">
        <v>7872</v>
      </c>
      <c r="P1589" t="s">
        <v>3750</v>
      </c>
      <c r="Q1589">
        <v>0</v>
      </c>
      <c r="R1589" t="s">
        <v>8094</v>
      </c>
      <c r="S1589" t="s">
        <v>8095</v>
      </c>
      <c r="T1589">
        <v>431</v>
      </c>
      <c r="U1589" t="s">
        <v>37</v>
      </c>
      <c r="V1589" t="s">
        <v>38</v>
      </c>
      <c r="W1589" t="s">
        <v>585</v>
      </c>
      <c r="X1589">
        <v>30000000</v>
      </c>
      <c r="Y1589">
        <v>2001</v>
      </c>
      <c r="Z1589">
        <v>1000</v>
      </c>
      <c r="AA1589">
        <v>6.4</v>
      </c>
      <c r="AB1589">
        <v>1.85</v>
      </c>
      <c r="AC1589">
        <v>0</v>
      </c>
    </row>
    <row r="1590" spans="1:29">
      <c r="A1590" t="s">
        <v>28</v>
      </c>
      <c r="C1590" t="s">
        <v>306</v>
      </c>
      <c r="D1590">
        <v>166</v>
      </c>
      <c r="E1590">
        <v>74</v>
      </c>
      <c r="F1590">
        <v>487</v>
      </c>
      <c r="G1590">
        <v>802</v>
      </c>
      <c r="H1590" t="s">
        <v>321</v>
      </c>
      <c r="I1590">
        <v>15000</v>
      </c>
      <c r="J1590">
        <v>191796233</v>
      </c>
      <c r="K1590" t="s">
        <v>271</v>
      </c>
      <c r="L1590" t="s">
        <v>322</v>
      </c>
      <c r="M1590" t="s">
        <v>8096</v>
      </c>
      <c r="N1590">
        <v>623757</v>
      </c>
      <c r="O1590">
        <v>19046</v>
      </c>
      <c r="P1590" t="s">
        <v>2160</v>
      </c>
      <c r="Q1590">
        <v>1</v>
      </c>
      <c r="R1590" t="s">
        <v>8097</v>
      </c>
      <c r="S1590" t="s">
        <v>8098</v>
      </c>
      <c r="T1590">
        <v>391</v>
      </c>
      <c r="U1590" t="s">
        <v>37</v>
      </c>
      <c r="V1590" t="s">
        <v>38</v>
      </c>
      <c r="W1590" t="s">
        <v>277</v>
      </c>
      <c r="X1590">
        <v>30000000</v>
      </c>
      <c r="Y1590">
        <v>1995</v>
      </c>
      <c r="Z1590">
        <v>1000</v>
      </c>
      <c r="AA1590">
        <v>8.3000000000000007</v>
      </c>
      <c r="AB1590">
        <v>1.85</v>
      </c>
      <c r="AC1590">
        <v>0</v>
      </c>
    </row>
    <row r="1591" spans="1:29">
      <c r="A1591" t="s">
        <v>28</v>
      </c>
      <c r="C1591" t="s">
        <v>1605</v>
      </c>
      <c r="D1591">
        <v>114</v>
      </c>
      <c r="E1591">
        <v>116</v>
      </c>
      <c r="F1591">
        <v>101</v>
      </c>
      <c r="G1591">
        <v>780</v>
      </c>
      <c r="H1591" t="s">
        <v>2302</v>
      </c>
      <c r="I1591">
        <v>18000</v>
      </c>
      <c r="J1591">
        <v>121248145</v>
      </c>
      <c r="K1591" t="s">
        <v>3336</v>
      </c>
      <c r="L1591" t="s">
        <v>588</v>
      </c>
      <c r="M1591" t="s">
        <v>8099</v>
      </c>
      <c r="N1591">
        <v>260981</v>
      </c>
      <c r="O1591">
        <v>20966</v>
      </c>
      <c r="P1591" t="s">
        <v>1045</v>
      </c>
      <c r="Q1591">
        <v>0</v>
      </c>
      <c r="R1591" t="s">
        <v>8100</v>
      </c>
      <c r="S1591" t="s">
        <v>8101</v>
      </c>
      <c r="T1591">
        <v>373</v>
      </c>
      <c r="U1591" t="s">
        <v>37</v>
      </c>
      <c r="V1591" t="s">
        <v>38</v>
      </c>
      <c r="W1591" t="s">
        <v>585</v>
      </c>
      <c r="X1591">
        <v>25000000</v>
      </c>
      <c r="Y1591">
        <v>1994</v>
      </c>
      <c r="Z1591">
        <v>946</v>
      </c>
      <c r="AA1591">
        <v>7.2</v>
      </c>
      <c r="AB1591">
        <v>2.35</v>
      </c>
      <c r="AC1591">
        <v>0</v>
      </c>
    </row>
    <row r="1592" spans="1:29">
      <c r="A1592" t="s">
        <v>28</v>
      </c>
      <c r="C1592" t="s">
        <v>8102</v>
      </c>
      <c r="D1592">
        <v>214</v>
      </c>
      <c r="E1592">
        <v>104</v>
      </c>
      <c r="F1592">
        <v>23</v>
      </c>
      <c r="G1592">
        <v>281</v>
      </c>
      <c r="H1592" t="s">
        <v>8103</v>
      </c>
      <c r="I1592">
        <v>17000</v>
      </c>
      <c r="J1592">
        <v>125014030</v>
      </c>
      <c r="K1592" t="s">
        <v>214</v>
      </c>
      <c r="L1592" t="s">
        <v>444</v>
      </c>
      <c r="M1592" t="s">
        <v>8104</v>
      </c>
      <c r="N1592">
        <v>145852</v>
      </c>
      <c r="O1592">
        <v>18322</v>
      </c>
      <c r="P1592" t="s">
        <v>8105</v>
      </c>
      <c r="Q1592">
        <v>0</v>
      </c>
      <c r="R1592" t="s">
        <v>8106</v>
      </c>
      <c r="S1592" t="s">
        <v>8107</v>
      </c>
      <c r="T1592">
        <v>164</v>
      </c>
      <c r="U1592" t="s">
        <v>37</v>
      </c>
      <c r="V1592" t="s">
        <v>38</v>
      </c>
      <c r="W1592" t="s">
        <v>39</v>
      </c>
      <c r="X1592">
        <v>30000000</v>
      </c>
      <c r="Y1592">
        <v>2012</v>
      </c>
      <c r="Z1592">
        <v>359</v>
      </c>
      <c r="AA1592">
        <v>6.8</v>
      </c>
      <c r="AB1592">
        <v>2.35</v>
      </c>
      <c r="AC1592">
        <v>32000</v>
      </c>
    </row>
    <row r="1593" spans="1:29">
      <c r="A1593" t="s">
        <v>28</v>
      </c>
      <c r="C1593" t="s">
        <v>8108</v>
      </c>
      <c r="D1593">
        <v>126</v>
      </c>
      <c r="E1593">
        <v>106</v>
      </c>
      <c r="F1593">
        <v>12</v>
      </c>
      <c r="G1593">
        <v>946</v>
      </c>
      <c r="H1593" t="s">
        <v>500</v>
      </c>
      <c r="I1593">
        <v>11000</v>
      </c>
      <c r="J1593">
        <v>11854694</v>
      </c>
      <c r="K1593" t="s">
        <v>3409</v>
      </c>
      <c r="L1593" t="s">
        <v>391</v>
      </c>
      <c r="M1593" t="s">
        <v>8109</v>
      </c>
      <c r="N1593">
        <v>14281</v>
      </c>
      <c r="O1593">
        <v>17560</v>
      </c>
      <c r="P1593" t="s">
        <v>2302</v>
      </c>
      <c r="Q1593">
        <v>2</v>
      </c>
      <c r="R1593" t="s">
        <v>8110</v>
      </c>
      <c r="S1593" t="s">
        <v>8111</v>
      </c>
      <c r="T1593">
        <v>64</v>
      </c>
      <c r="U1593" t="s">
        <v>37</v>
      </c>
      <c r="V1593" t="s">
        <v>38</v>
      </c>
      <c r="W1593" t="s">
        <v>95</v>
      </c>
      <c r="X1593">
        <v>31000000</v>
      </c>
      <c r="Y1593">
        <v>2010</v>
      </c>
      <c r="Z1593">
        <v>3000</v>
      </c>
      <c r="AA1593">
        <v>6.5</v>
      </c>
      <c r="AB1593">
        <v>1.85</v>
      </c>
      <c r="AC1593">
        <v>0</v>
      </c>
    </row>
    <row r="1594" spans="1:29">
      <c r="A1594" t="s">
        <v>28</v>
      </c>
      <c r="C1594" t="s">
        <v>7862</v>
      </c>
      <c r="D1594">
        <v>157</v>
      </c>
      <c r="E1594">
        <v>120</v>
      </c>
      <c r="F1594">
        <v>132</v>
      </c>
      <c r="G1594">
        <v>1000</v>
      </c>
      <c r="H1594" t="s">
        <v>1727</v>
      </c>
      <c r="I1594">
        <v>33000</v>
      </c>
      <c r="J1594">
        <v>115648585</v>
      </c>
      <c r="K1594" t="s">
        <v>1634</v>
      </c>
      <c r="L1594" t="s">
        <v>4213</v>
      </c>
      <c r="M1594" t="s">
        <v>8112</v>
      </c>
      <c r="N1594">
        <v>160776</v>
      </c>
      <c r="O1594">
        <v>54877</v>
      </c>
      <c r="P1594" t="s">
        <v>2084</v>
      </c>
      <c r="Q1594">
        <v>1</v>
      </c>
      <c r="R1594" t="s">
        <v>8113</v>
      </c>
      <c r="S1594" t="s">
        <v>8114</v>
      </c>
      <c r="T1594">
        <v>402</v>
      </c>
      <c r="U1594" t="s">
        <v>37</v>
      </c>
      <c r="V1594" t="s">
        <v>38</v>
      </c>
      <c r="W1594" t="s">
        <v>95</v>
      </c>
      <c r="X1594">
        <v>30000000</v>
      </c>
      <c r="Y1594">
        <v>2000</v>
      </c>
      <c r="Z1594">
        <v>18000</v>
      </c>
      <c r="AA1594">
        <v>7.8</v>
      </c>
      <c r="AB1594">
        <v>2.35</v>
      </c>
      <c r="AC1594">
        <v>0</v>
      </c>
    </row>
    <row r="1595" spans="1:29">
      <c r="A1595" t="s">
        <v>28</v>
      </c>
      <c r="C1595" t="s">
        <v>1311</v>
      </c>
      <c r="D1595">
        <v>104</v>
      </c>
      <c r="E1595">
        <v>135</v>
      </c>
      <c r="F1595">
        <v>323</v>
      </c>
      <c r="G1595">
        <v>495</v>
      </c>
      <c r="H1595" t="s">
        <v>1655</v>
      </c>
      <c r="I1595">
        <v>826</v>
      </c>
      <c r="J1595">
        <v>122012643</v>
      </c>
      <c r="K1595" t="s">
        <v>50</v>
      </c>
      <c r="L1595" t="s">
        <v>1319</v>
      </c>
      <c r="M1595" t="s">
        <v>8115</v>
      </c>
      <c r="N1595">
        <v>143696</v>
      </c>
      <c r="O1595">
        <v>2575</v>
      </c>
      <c r="P1595" t="s">
        <v>3695</v>
      </c>
      <c r="Q1595">
        <v>1</v>
      </c>
      <c r="R1595" t="s">
        <v>8116</v>
      </c>
      <c r="S1595" t="s">
        <v>8117</v>
      </c>
      <c r="T1595">
        <v>241</v>
      </c>
      <c r="U1595" t="s">
        <v>37</v>
      </c>
      <c r="V1595" t="s">
        <v>38</v>
      </c>
      <c r="W1595" t="s">
        <v>95</v>
      </c>
      <c r="X1595">
        <v>30000000</v>
      </c>
      <c r="Y1595">
        <v>1990</v>
      </c>
      <c r="Z1595">
        <v>692</v>
      </c>
      <c r="AA1595">
        <v>7.6</v>
      </c>
      <c r="AB1595">
        <v>2.35</v>
      </c>
      <c r="AC1595">
        <v>0</v>
      </c>
    </row>
    <row r="1596" spans="1:29">
      <c r="A1596" t="s">
        <v>28</v>
      </c>
      <c r="C1596" t="s">
        <v>7037</v>
      </c>
      <c r="D1596">
        <v>304</v>
      </c>
      <c r="E1596">
        <v>132</v>
      </c>
      <c r="F1596">
        <v>304</v>
      </c>
      <c r="G1596">
        <v>898</v>
      </c>
      <c r="H1596" t="s">
        <v>2038</v>
      </c>
      <c r="I1596">
        <v>15000</v>
      </c>
      <c r="J1596">
        <v>116631310</v>
      </c>
      <c r="K1596" t="s">
        <v>1544</v>
      </c>
      <c r="L1596" t="s">
        <v>5183</v>
      </c>
      <c r="M1596" t="s">
        <v>8118</v>
      </c>
      <c r="N1596">
        <v>87665</v>
      </c>
      <c r="O1596">
        <v>20035</v>
      </c>
      <c r="P1596" t="s">
        <v>2535</v>
      </c>
      <c r="Q1596">
        <v>0</v>
      </c>
      <c r="R1596" t="s">
        <v>8119</v>
      </c>
      <c r="S1596" t="s">
        <v>8120</v>
      </c>
      <c r="T1596">
        <v>323</v>
      </c>
      <c r="U1596" t="s">
        <v>37</v>
      </c>
      <c r="V1596" t="s">
        <v>38</v>
      </c>
      <c r="W1596" t="s">
        <v>39</v>
      </c>
      <c r="X1596">
        <v>30000000</v>
      </c>
      <c r="Y1596">
        <v>2013</v>
      </c>
      <c r="Z1596">
        <v>1000</v>
      </c>
      <c r="AA1596">
        <v>7.2</v>
      </c>
      <c r="AB1596">
        <v>1.85</v>
      </c>
      <c r="AC1596">
        <v>41000</v>
      </c>
    </row>
    <row r="1597" spans="1:29">
      <c r="A1597" t="s">
        <v>747</v>
      </c>
      <c r="C1597" t="s">
        <v>5059</v>
      </c>
      <c r="D1597">
        <v>191</v>
      </c>
      <c r="E1597">
        <v>92</v>
      </c>
      <c r="F1597">
        <v>43</v>
      </c>
      <c r="G1597">
        <v>936</v>
      </c>
      <c r="H1597" t="s">
        <v>1147</v>
      </c>
      <c r="I1597">
        <v>989</v>
      </c>
      <c r="J1597">
        <v>114324072</v>
      </c>
      <c r="K1597" t="s">
        <v>3913</v>
      </c>
      <c r="L1597" t="s">
        <v>3230</v>
      </c>
      <c r="M1597" t="s">
        <v>8121</v>
      </c>
      <c r="N1597">
        <v>185338</v>
      </c>
      <c r="O1597">
        <v>4730</v>
      </c>
      <c r="P1597" t="s">
        <v>30</v>
      </c>
      <c r="Q1597">
        <v>0</v>
      </c>
      <c r="R1597" t="s">
        <v>8122</v>
      </c>
      <c r="S1597" t="s">
        <v>8123</v>
      </c>
      <c r="T1597">
        <v>392</v>
      </c>
      <c r="U1597" t="s">
        <v>37</v>
      </c>
      <c r="V1597" t="s">
        <v>38</v>
      </c>
      <c r="W1597" t="s">
        <v>39</v>
      </c>
      <c r="X1597">
        <v>20000000</v>
      </c>
      <c r="Y1597">
        <v>2004</v>
      </c>
      <c r="Z1597">
        <v>939</v>
      </c>
      <c r="AA1597">
        <v>6.7</v>
      </c>
      <c r="AB1597">
        <v>2.35</v>
      </c>
      <c r="AC1597">
        <v>0</v>
      </c>
    </row>
    <row r="1598" spans="1:29">
      <c r="A1598" t="s">
        <v>28</v>
      </c>
      <c r="C1598" t="s">
        <v>163</v>
      </c>
      <c r="D1598">
        <v>55</v>
      </c>
      <c r="E1598">
        <v>99</v>
      </c>
      <c r="F1598">
        <v>188</v>
      </c>
      <c r="G1598">
        <v>436</v>
      </c>
      <c r="H1598" t="s">
        <v>7452</v>
      </c>
      <c r="I1598">
        <v>1000</v>
      </c>
      <c r="J1598">
        <v>113502246</v>
      </c>
      <c r="K1598" t="s">
        <v>2786</v>
      </c>
      <c r="L1598" t="s">
        <v>3980</v>
      </c>
      <c r="M1598" t="s">
        <v>8124</v>
      </c>
      <c r="N1598">
        <v>96607</v>
      </c>
      <c r="O1598">
        <v>3696</v>
      </c>
      <c r="P1598" t="s">
        <v>8125</v>
      </c>
      <c r="Q1598">
        <v>0</v>
      </c>
      <c r="R1598" t="s">
        <v>8126</v>
      </c>
      <c r="S1598" t="s">
        <v>8127</v>
      </c>
      <c r="T1598">
        <v>125</v>
      </c>
      <c r="U1598" t="s">
        <v>37</v>
      </c>
      <c r="V1598" t="s">
        <v>38</v>
      </c>
      <c r="W1598" t="s">
        <v>39</v>
      </c>
      <c r="X1598">
        <v>38000000</v>
      </c>
      <c r="Y1598">
        <v>1991</v>
      </c>
      <c r="Z1598">
        <v>1000</v>
      </c>
      <c r="AA1598">
        <v>6.8</v>
      </c>
      <c r="AB1598">
        <v>1.85</v>
      </c>
      <c r="AC1598">
        <v>5000</v>
      </c>
    </row>
    <row r="1599" spans="1:29">
      <c r="A1599" t="s">
        <v>28</v>
      </c>
      <c r="C1599" t="s">
        <v>4982</v>
      </c>
      <c r="D1599">
        <v>59</v>
      </c>
      <c r="E1599">
        <v>90</v>
      </c>
      <c r="F1599">
        <v>176</v>
      </c>
      <c r="G1599">
        <v>460</v>
      </c>
      <c r="H1599" t="s">
        <v>1348</v>
      </c>
      <c r="I1599">
        <v>531</v>
      </c>
      <c r="J1599">
        <v>108360000</v>
      </c>
      <c r="K1599" t="s">
        <v>4219</v>
      </c>
      <c r="L1599" t="s">
        <v>742</v>
      </c>
      <c r="M1599" t="s">
        <v>8128</v>
      </c>
      <c r="N1599">
        <v>160321</v>
      </c>
      <c r="O1599">
        <v>2203</v>
      </c>
      <c r="P1599" t="s">
        <v>4128</v>
      </c>
      <c r="Q1599">
        <v>0</v>
      </c>
      <c r="R1599" t="s">
        <v>8129</v>
      </c>
      <c r="S1599" t="s">
        <v>8130</v>
      </c>
      <c r="T1599">
        <v>178</v>
      </c>
      <c r="U1599" t="s">
        <v>37</v>
      </c>
      <c r="V1599" t="s">
        <v>38</v>
      </c>
      <c r="W1599" t="s">
        <v>39</v>
      </c>
      <c r="X1599">
        <v>30000000</v>
      </c>
      <c r="Y1599">
        <v>1995</v>
      </c>
      <c r="Z1599">
        <v>461</v>
      </c>
      <c r="AA1599">
        <v>6.3</v>
      </c>
      <c r="AB1599">
        <v>2.35</v>
      </c>
      <c r="AC1599">
        <v>0</v>
      </c>
    </row>
    <row r="1600" spans="1:29">
      <c r="A1600" t="s">
        <v>28</v>
      </c>
      <c r="C1600" t="s">
        <v>3303</v>
      </c>
      <c r="D1600">
        <v>108</v>
      </c>
      <c r="E1600">
        <v>111</v>
      </c>
      <c r="F1600">
        <v>0</v>
      </c>
      <c r="G1600">
        <v>529</v>
      </c>
      <c r="H1600" t="s">
        <v>3305</v>
      </c>
      <c r="I1600">
        <v>11000</v>
      </c>
      <c r="J1600">
        <v>108244774</v>
      </c>
      <c r="K1600" t="s">
        <v>2717</v>
      </c>
      <c r="L1600" t="s">
        <v>257</v>
      </c>
      <c r="M1600" t="s">
        <v>8131</v>
      </c>
      <c r="N1600">
        <v>94049</v>
      </c>
      <c r="O1600">
        <v>13645</v>
      </c>
      <c r="P1600" t="s">
        <v>8132</v>
      </c>
      <c r="Q1600">
        <v>2</v>
      </c>
      <c r="R1600" t="s">
        <v>8133</v>
      </c>
      <c r="S1600" t="s">
        <v>8134</v>
      </c>
      <c r="T1600">
        <v>301</v>
      </c>
      <c r="U1600" t="s">
        <v>37</v>
      </c>
      <c r="V1600" t="s">
        <v>38</v>
      </c>
      <c r="W1600" t="s">
        <v>277</v>
      </c>
      <c r="X1600">
        <v>37000000</v>
      </c>
      <c r="Y1600">
        <v>2001</v>
      </c>
      <c r="Z1600">
        <v>995</v>
      </c>
      <c r="AA1600">
        <v>6.2</v>
      </c>
      <c r="AB1600">
        <v>1.85</v>
      </c>
      <c r="AC1600">
        <v>0</v>
      </c>
    </row>
    <row r="1601" spans="1:29">
      <c r="A1601" t="s">
        <v>28</v>
      </c>
      <c r="C1601" t="s">
        <v>7498</v>
      </c>
      <c r="D1601">
        <v>50</v>
      </c>
      <c r="E1601">
        <v>103</v>
      </c>
      <c r="F1601">
        <v>37</v>
      </c>
      <c r="G1601">
        <v>452</v>
      </c>
      <c r="H1601" t="s">
        <v>6718</v>
      </c>
      <c r="I1601">
        <v>944</v>
      </c>
      <c r="J1601">
        <v>105444419</v>
      </c>
      <c r="K1601" t="s">
        <v>1671</v>
      </c>
      <c r="L1601" t="s">
        <v>4135</v>
      </c>
      <c r="M1601" t="s">
        <v>8135</v>
      </c>
      <c r="N1601">
        <v>31817</v>
      </c>
      <c r="O1601">
        <v>3143</v>
      </c>
      <c r="P1601" t="s">
        <v>1828</v>
      </c>
      <c r="Q1601">
        <v>3</v>
      </c>
      <c r="R1601" t="s">
        <v>8136</v>
      </c>
      <c r="S1601" t="s">
        <v>8137</v>
      </c>
      <c r="T1601">
        <v>117</v>
      </c>
      <c r="U1601" t="s">
        <v>37</v>
      </c>
      <c r="V1601" t="s">
        <v>38</v>
      </c>
      <c r="W1601" t="s">
        <v>95</v>
      </c>
      <c r="X1601">
        <v>26000000</v>
      </c>
      <c r="Y1601">
        <v>1996</v>
      </c>
      <c r="Z1601">
        <v>893</v>
      </c>
      <c r="AA1601">
        <v>6.2</v>
      </c>
      <c r="AB1601">
        <v>1.85</v>
      </c>
      <c r="AC1601">
        <v>0</v>
      </c>
    </row>
    <row r="1602" spans="1:29">
      <c r="A1602" t="s">
        <v>28</v>
      </c>
      <c r="C1602" t="s">
        <v>685</v>
      </c>
      <c r="D1602">
        <v>216</v>
      </c>
      <c r="E1602">
        <v>127</v>
      </c>
      <c r="F1602">
        <v>21000</v>
      </c>
      <c r="G1602">
        <v>360</v>
      </c>
      <c r="H1602" t="s">
        <v>340</v>
      </c>
      <c r="I1602">
        <v>11000</v>
      </c>
      <c r="J1602">
        <v>100125340</v>
      </c>
      <c r="K1602" t="s">
        <v>2142</v>
      </c>
      <c r="L1602" t="s">
        <v>466</v>
      </c>
      <c r="M1602" t="s">
        <v>8138</v>
      </c>
      <c r="N1602">
        <v>1023511</v>
      </c>
      <c r="O1602">
        <v>22678</v>
      </c>
      <c r="P1602" t="s">
        <v>1501</v>
      </c>
      <c r="Q1602">
        <v>0</v>
      </c>
      <c r="R1602" t="s">
        <v>8139</v>
      </c>
      <c r="S1602" t="s">
        <v>8140</v>
      </c>
      <c r="T1602">
        <v>1080</v>
      </c>
      <c r="U1602" t="s">
        <v>37</v>
      </c>
      <c r="V1602" t="s">
        <v>38</v>
      </c>
      <c r="W1602" t="s">
        <v>585</v>
      </c>
      <c r="X1602">
        <v>33000000</v>
      </c>
      <c r="Y1602">
        <v>1995</v>
      </c>
      <c r="Z1602">
        <v>11000</v>
      </c>
      <c r="AA1602">
        <v>8.6</v>
      </c>
      <c r="AB1602">
        <v>2.35</v>
      </c>
      <c r="AC1602">
        <v>39000</v>
      </c>
    </row>
    <row r="1603" spans="1:29">
      <c r="A1603" t="s">
        <v>28</v>
      </c>
      <c r="C1603" t="s">
        <v>1389</v>
      </c>
      <c r="D1603">
        <v>472</v>
      </c>
      <c r="E1603">
        <v>112</v>
      </c>
      <c r="F1603">
        <v>662</v>
      </c>
      <c r="G1603">
        <v>107</v>
      </c>
      <c r="H1603" t="s">
        <v>6186</v>
      </c>
      <c r="I1603">
        <v>2000</v>
      </c>
      <c r="J1603">
        <v>115646235</v>
      </c>
      <c r="K1603" t="s">
        <v>2813</v>
      </c>
      <c r="L1603" t="s">
        <v>563</v>
      </c>
      <c r="M1603" t="s">
        <v>8141</v>
      </c>
      <c r="N1603">
        <v>531737</v>
      </c>
      <c r="O1603">
        <v>2639</v>
      </c>
      <c r="P1603" t="s">
        <v>2483</v>
      </c>
      <c r="Q1603">
        <v>0</v>
      </c>
      <c r="R1603" t="s">
        <v>8142</v>
      </c>
      <c r="S1603" t="s">
        <v>8143</v>
      </c>
      <c r="T1603">
        <v>1262</v>
      </c>
      <c r="U1603" t="s">
        <v>37</v>
      </c>
      <c r="V1603" t="s">
        <v>8144</v>
      </c>
      <c r="W1603" t="s">
        <v>585</v>
      </c>
      <c r="X1603">
        <v>30000000</v>
      </c>
      <c r="Y1603">
        <v>2009</v>
      </c>
      <c r="Z1603">
        <v>433</v>
      </c>
      <c r="AA1603">
        <v>8</v>
      </c>
      <c r="AB1603">
        <v>1.85</v>
      </c>
      <c r="AC1603">
        <v>22000</v>
      </c>
    </row>
    <row r="1604" spans="1:29">
      <c r="A1604" t="s">
        <v>28</v>
      </c>
      <c r="C1604" t="s">
        <v>8145</v>
      </c>
      <c r="D1604">
        <v>89</v>
      </c>
      <c r="E1604">
        <v>87</v>
      </c>
      <c r="F1604">
        <v>47</v>
      </c>
      <c r="G1604">
        <v>217</v>
      </c>
      <c r="H1604" t="s">
        <v>1773</v>
      </c>
      <c r="I1604">
        <v>19000</v>
      </c>
      <c r="J1604">
        <v>85416609</v>
      </c>
      <c r="K1604" t="s">
        <v>271</v>
      </c>
      <c r="L1604" t="s">
        <v>100</v>
      </c>
      <c r="M1604" t="s">
        <v>8146</v>
      </c>
      <c r="N1604">
        <v>58906</v>
      </c>
      <c r="O1604">
        <v>20097</v>
      </c>
      <c r="P1604" t="s">
        <v>8147</v>
      </c>
      <c r="Q1604">
        <v>0</v>
      </c>
      <c r="R1604" t="s">
        <v>8148</v>
      </c>
      <c r="S1604" t="s">
        <v>8149</v>
      </c>
      <c r="T1604">
        <v>186</v>
      </c>
      <c r="U1604" t="s">
        <v>37</v>
      </c>
      <c r="V1604" t="s">
        <v>38</v>
      </c>
      <c r="W1604" t="s">
        <v>95</v>
      </c>
      <c r="X1604">
        <v>30000000</v>
      </c>
      <c r="Y1604">
        <v>2004</v>
      </c>
      <c r="Z1604">
        <v>542</v>
      </c>
      <c r="AA1604">
        <v>7</v>
      </c>
      <c r="AB1604">
        <v>1.85</v>
      </c>
      <c r="AC1604">
        <v>0</v>
      </c>
    </row>
    <row r="1605" spans="1:29">
      <c r="A1605" t="s">
        <v>28</v>
      </c>
      <c r="C1605" t="s">
        <v>3694</v>
      </c>
      <c r="D1605">
        <v>229</v>
      </c>
      <c r="E1605">
        <v>138</v>
      </c>
      <c r="F1605">
        <v>16000</v>
      </c>
      <c r="G1605">
        <v>262</v>
      </c>
      <c r="H1605" t="s">
        <v>8150</v>
      </c>
      <c r="I1605">
        <v>616</v>
      </c>
      <c r="J1605">
        <v>90135191</v>
      </c>
      <c r="K1605" t="s">
        <v>2142</v>
      </c>
      <c r="L1605" t="s">
        <v>6701</v>
      </c>
      <c r="M1605" t="s">
        <v>8151</v>
      </c>
      <c r="N1605">
        <v>338415</v>
      </c>
      <c r="O1605">
        <v>1942</v>
      </c>
      <c r="P1605" t="s">
        <v>8152</v>
      </c>
      <c r="Q1605">
        <v>0</v>
      </c>
      <c r="R1605" t="s">
        <v>8153</v>
      </c>
      <c r="S1605" t="s">
        <v>8154</v>
      </c>
      <c r="T1605">
        <v>935</v>
      </c>
      <c r="U1605" t="s">
        <v>37</v>
      </c>
      <c r="V1605" t="s">
        <v>38</v>
      </c>
      <c r="W1605" t="s">
        <v>585</v>
      </c>
      <c r="X1605">
        <v>25000000</v>
      </c>
      <c r="Y1605">
        <v>2003</v>
      </c>
      <c r="Z1605">
        <v>541</v>
      </c>
      <c r="AA1605">
        <v>8</v>
      </c>
      <c r="AB1605">
        <v>2.35</v>
      </c>
      <c r="AC1605">
        <v>12000</v>
      </c>
    </row>
    <row r="1606" spans="1:29">
      <c r="A1606" t="s">
        <v>28</v>
      </c>
      <c r="C1606" t="s">
        <v>3694</v>
      </c>
      <c r="D1606">
        <v>268</v>
      </c>
      <c r="E1606">
        <v>132</v>
      </c>
      <c r="F1606">
        <v>16000</v>
      </c>
      <c r="G1606">
        <v>567</v>
      </c>
      <c r="H1606" t="s">
        <v>466</v>
      </c>
      <c r="I1606">
        <v>16000</v>
      </c>
      <c r="J1606">
        <v>100422786</v>
      </c>
      <c r="K1606" t="s">
        <v>3794</v>
      </c>
      <c r="L1606" t="s">
        <v>3694</v>
      </c>
      <c r="M1606" t="s">
        <v>8155</v>
      </c>
      <c r="N1606">
        <v>482064</v>
      </c>
      <c r="O1606">
        <v>28830</v>
      </c>
      <c r="P1606" t="s">
        <v>8156</v>
      </c>
      <c r="Q1606">
        <v>1</v>
      </c>
      <c r="R1606" t="s">
        <v>8157</v>
      </c>
      <c r="S1606" t="s">
        <v>8158</v>
      </c>
      <c r="T1606">
        <v>1106</v>
      </c>
      <c r="U1606" t="s">
        <v>37</v>
      </c>
      <c r="V1606" t="s">
        <v>38</v>
      </c>
      <c r="W1606" t="s">
        <v>39</v>
      </c>
      <c r="X1606">
        <v>30000000</v>
      </c>
      <c r="Y1606">
        <v>2004</v>
      </c>
      <c r="Z1606">
        <v>11000</v>
      </c>
      <c r="AA1606">
        <v>8.1</v>
      </c>
      <c r="AB1606">
        <v>2.35</v>
      </c>
      <c r="AC1606">
        <v>14000</v>
      </c>
    </row>
    <row r="1607" spans="1:29">
      <c r="A1607" t="s">
        <v>28</v>
      </c>
      <c r="C1607" t="s">
        <v>4218</v>
      </c>
      <c r="D1607">
        <v>145</v>
      </c>
      <c r="E1607">
        <v>103</v>
      </c>
      <c r="F1607">
        <v>11000</v>
      </c>
      <c r="G1607">
        <v>636</v>
      </c>
      <c r="H1607" t="s">
        <v>1653</v>
      </c>
      <c r="I1607">
        <v>22000</v>
      </c>
      <c r="J1607">
        <v>106694016</v>
      </c>
      <c r="K1607" t="s">
        <v>1009</v>
      </c>
      <c r="L1607" t="s">
        <v>1746</v>
      </c>
      <c r="M1607" t="s">
        <v>8159</v>
      </c>
      <c r="N1607">
        <v>123940</v>
      </c>
      <c r="O1607">
        <v>24333</v>
      </c>
      <c r="P1607" t="s">
        <v>1334</v>
      </c>
      <c r="Q1607">
        <v>2</v>
      </c>
      <c r="R1607" t="s">
        <v>8160</v>
      </c>
      <c r="S1607" t="s">
        <v>8161</v>
      </c>
      <c r="T1607">
        <v>337</v>
      </c>
      <c r="U1607" t="s">
        <v>37</v>
      </c>
      <c r="V1607" t="s">
        <v>38</v>
      </c>
      <c r="W1607" t="s">
        <v>585</v>
      </c>
      <c r="X1607">
        <v>30000000</v>
      </c>
      <c r="Y1607">
        <v>1999</v>
      </c>
      <c r="Z1607">
        <v>979</v>
      </c>
      <c r="AA1607">
        <v>6.7</v>
      </c>
      <c r="AB1607">
        <v>1.85</v>
      </c>
      <c r="AC1607">
        <v>0</v>
      </c>
    </row>
    <row r="1608" spans="1:29">
      <c r="A1608" t="s">
        <v>28</v>
      </c>
      <c r="C1608" t="s">
        <v>6396</v>
      </c>
      <c r="D1608">
        <v>177</v>
      </c>
      <c r="E1608">
        <v>123</v>
      </c>
      <c r="F1608">
        <v>415</v>
      </c>
      <c r="G1608">
        <v>545</v>
      </c>
      <c r="H1608" t="s">
        <v>7343</v>
      </c>
      <c r="I1608">
        <v>33000</v>
      </c>
      <c r="J1608">
        <v>64286</v>
      </c>
      <c r="K1608" t="s">
        <v>214</v>
      </c>
      <c r="L1608" t="s">
        <v>4213</v>
      </c>
      <c r="M1608" t="s">
        <v>8162</v>
      </c>
      <c r="N1608">
        <v>396396</v>
      </c>
      <c r="O1608">
        <v>34495</v>
      </c>
      <c r="P1608" t="s">
        <v>6491</v>
      </c>
      <c r="Q1608">
        <v>0</v>
      </c>
      <c r="R1608" t="s">
        <v>8163</v>
      </c>
      <c r="S1608" t="s">
        <v>8164</v>
      </c>
      <c r="T1608">
        <v>1111</v>
      </c>
      <c r="U1608" t="s">
        <v>37</v>
      </c>
      <c r="V1608" t="s">
        <v>38</v>
      </c>
      <c r="W1608" t="s">
        <v>39</v>
      </c>
      <c r="X1608">
        <v>29000000</v>
      </c>
      <c r="Y1608">
        <v>2004</v>
      </c>
      <c r="Z1608">
        <v>638</v>
      </c>
      <c r="AA1608">
        <v>7.9</v>
      </c>
      <c r="AB1608">
        <v>2.35</v>
      </c>
      <c r="AC1608">
        <v>57000</v>
      </c>
    </row>
    <row r="1609" spans="1:29">
      <c r="A1609" t="s">
        <v>28</v>
      </c>
      <c r="C1609" t="s">
        <v>6244</v>
      </c>
      <c r="D1609">
        <v>175</v>
      </c>
      <c r="E1609">
        <v>111</v>
      </c>
      <c r="F1609">
        <v>98</v>
      </c>
      <c r="G1609">
        <v>71</v>
      </c>
      <c r="H1609" t="s">
        <v>8165</v>
      </c>
      <c r="I1609">
        <v>2000</v>
      </c>
      <c r="J1609">
        <v>76806312</v>
      </c>
      <c r="K1609" t="s">
        <v>1681</v>
      </c>
      <c r="L1609" t="s">
        <v>234</v>
      </c>
      <c r="M1609" t="s">
        <v>8166</v>
      </c>
      <c r="N1609">
        <v>124501</v>
      </c>
      <c r="O1609">
        <v>2978</v>
      </c>
      <c r="P1609" t="s">
        <v>8167</v>
      </c>
      <c r="Q1609">
        <v>1</v>
      </c>
      <c r="R1609" t="s">
        <v>8168</v>
      </c>
      <c r="S1609" t="s">
        <v>8169</v>
      </c>
      <c r="T1609">
        <v>154</v>
      </c>
      <c r="U1609" t="s">
        <v>37</v>
      </c>
      <c r="V1609" t="s">
        <v>38</v>
      </c>
      <c r="W1609" t="s">
        <v>39</v>
      </c>
      <c r="X1609">
        <v>30000000</v>
      </c>
      <c r="Y1609">
        <v>2008</v>
      </c>
      <c r="Z1609">
        <v>805</v>
      </c>
      <c r="AA1609">
        <v>6.1</v>
      </c>
      <c r="AB1609">
        <v>2.35</v>
      </c>
      <c r="AC1609">
        <v>0</v>
      </c>
    </row>
    <row r="1610" spans="1:29">
      <c r="A1610" t="s">
        <v>28</v>
      </c>
      <c r="C1610" t="s">
        <v>1679</v>
      </c>
      <c r="D1610">
        <v>131</v>
      </c>
      <c r="E1610">
        <v>102</v>
      </c>
      <c r="F1610">
        <v>23</v>
      </c>
      <c r="G1610">
        <v>635</v>
      </c>
      <c r="H1610" t="s">
        <v>1759</v>
      </c>
      <c r="I1610">
        <v>1000</v>
      </c>
      <c r="J1610">
        <v>79566871</v>
      </c>
      <c r="K1610" t="s">
        <v>8170</v>
      </c>
      <c r="L1610" t="s">
        <v>6970</v>
      </c>
      <c r="M1610" t="s">
        <v>8171</v>
      </c>
      <c r="N1610">
        <v>31760</v>
      </c>
      <c r="O1610">
        <v>4516</v>
      </c>
      <c r="P1610" t="s">
        <v>1612</v>
      </c>
      <c r="Q1610">
        <v>2</v>
      </c>
      <c r="R1610" t="s">
        <v>8172</v>
      </c>
      <c r="S1610" t="s">
        <v>8173</v>
      </c>
      <c r="T1610">
        <v>140</v>
      </c>
      <c r="U1610" t="s">
        <v>37</v>
      </c>
      <c r="V1610" t="s">
        <v>38</v>
      </c>
      <c r="W1610" t="s">
        <v>277</v>
      </c>
      <c r="X1610">
        <v>30000000</v>
      </c>
      <c r="Y1610">
        <v>2009</v>
      </c>
      <c r="Z1610">
        <v>1000</v>
      </c>
      <c r="AA1610">
        <v>4.2</v>
      </c>
      <c r="AB1610">
        <v>1.85</v>
      </c>
      <c r="AC1610">
        <v>0</v>
      </c>
    </row>
    <row r="1611" spans="1:29">
      <c r="A1611" t="s">
        <v>28</v>
      </c>
      <c r="C1611" t="s">
        <v>8174</v>
      </c>
      <c r="D1611">
        <v>41</v>
      </c>
      <c r="E1611">
        <v>78</v>
      </c>
      <c r="F1611">
        <v>0</v>
      </c>
      <c r="G1611">
        <v>786</v>
      </c>
      <c r="H1611" t="s">
        <v>8175</v>
      </c>
      <c r="I1611">
        <v>971</v>
      </c>
      <c r="J1611">
        <v>76501438</v>
      </c>
      <c r="K1611" t="s">
        <v>1985</v>
      </c>
      <c r="L1611" t="s">
        <v>2315</v>
      </c>
      <c r="M1611" t="s">
        <v>8176</v>
      </c>
      <c r="N1611">
        <v>8146</v>
      </c>
      <c r="O1611">
        <v>4527</v>
      </c>
      <c r="P1611" t="s">
        <v>6172</v>
      </c>
      <c r="Q1611">
        <v>0</v>
      </c>
      <c r="R1611" t="s">
        <v>8177</v>
      </c>
      <c r="S1611" t="s">
        <v>8178</v>
      </c>
      <c r="T1611">
        <v>49</v>
      </c>
      <c r="U1611" t="s">
        <v>37</v>
      </c>
      <c r="V1611" t="s">
        <v>767</v>
      </c>
      <c r="W1611" t="s">
        <v>277</v>
      </c>
      <c r="X1611">
        <v>30000000</v>
      </c>
      <c r="Y1611">
        <v>2000</v>
      </c>
      <c r="Z1611">
        <v>844</v>
      </c>
      <c r="AA1611">
        <v>6.1</v>
      </c>
      <c r="AB1611">
        <v>1.85</v>
      </c>
      <c r="AC1611">
        <v>181</v>
      </c>
    </row>
    <row r="1612" spans="1:29">
      <c r="A1612" t="s">
        <v>28</v>
      </c>
      <c r="C1612" t="s">
        <v>6126</v>
      </c>
      <c r="D1612">
        <v>30</v>
      </c>
      <c r="E1612">
        <v>132</v>
      </c>
      <c r="F1612">
        <v>0</v>
      </c>
      <c r="G1612">
        <v>252</v>
      </c>
      <c r="H1612" t="s">
        <v>1745</v>
      </c>
      <c r="I1612">
        <v>769</v>
      </c>
      <c r="J1612">
        <v>74787599</v>
      </c>
      <c r="K1612" t="s">
        <v>214</v>
      </c>
      <c r="L1612" t="s">
        <v>3300</v>
      </c>
      <c r="M1612" t="s">
        <v>8179</v>
      </c>
      <c r="N1612">
        <v>12549</v>
      </c>
      <c r="O1612">
        <v>1936</v>
      </c>
      <c r="P1612" t="s">
        <v>8180</v>
      </c>
      <c r="Q1612">
        <v>1</v>
      </c>
      <c r="R1612" t="s">
        <v>8181</v>
      </c>
      <c r="S1612" t="s">
        <v>8182</v>
      </c>
      <c r="T1612">
        <v>109</v>
      </c>
      <c r="U1612" t="s">
        <v>37</v>
      </c>
      <c r="V1612" t="s">
        <v>38</v>
      </c>
      <c r="W1612" t="s">
        <v>585</v>
      </c>
      <c r="X1612">
        <v>30000000</v>
      </c>
      <c r="Y1612">
        <v>1991</v>
      </c>
      <c r="Z1612">
        <v>713</v>
      </c>
      <c r="AA1612">
        <v>6.6</v>
      </c>
      <c r="AB1612">
        <v>1.85</v>
      </c>
      <c r="AC1612">
        <v>883</v>
      </c>
    </row>
    <row r="1613" spans="1:29">
      <c r="A1613" t="s">
        <v>28</v>
      </c>
      <c r="C1613" t="s">
        <v>1015</v>
      </c>
      <c r="D1613">
        <v>57</v>
      </c>
      <c r="E1613">
        <v>133</v>
      </c>
      <c r="F1613">
        <v>380</v>
      </c>
      <c r="G1613">
        <v>918</v>
      </c>
      <c r="H1613" t="s">
        <v>340</v>
      </c>
      <c r="I1613">
        <v>12000</v>
      </c>
      <c r="J1613">
        <v>66528842</v>
      </c>
      <c r="K1613" t="s">
        <v>7727</v>
      </c>
      <c r="L1613" t="s">
        <v>762</v>
      </c>
      <c r="M1613" t="s">
        <v>8183</v>
      </c>
      <c r="N1613">
        <v>112175</v>
      </c>
      <c r="O1613">
        <v>26388</v>
      </c>
      <c r="P1613" t="s">
        <v>689</v>
      </c>
      <c r="Q1613">
        <v>2</v>
      </c>
      <c r="R1613" t="s">
        <v>8184</v>
      </c>
      <c r="S1613" t="s">
        <v>8185</v>
      </c>
      <c r="T1613">
        <v>329</v>
      </c>
      <c r="U1613" t="s">
        <v>37</v>
      </c>
      <c r="V1613" t="s">
        <v>38</v>
      </c>
      <c r="W1613" t="s">
        <v>585</v>
      </c>
      <c r="X1613">
        <v>30000000</v>
      </c>
      <c r="Y1613">
        <v>1994</v>
      </c>
      <c r="Z1613">
        <v>11000</v>
      </c>
      <c r="AA1613">
        <v>7.5</v>
      </c>
      <c r="AB1613">
        <v>1.85</v>
      </c>
      <c r="AC1613">
        <v>11000</v>
      </c>
    </row>
    <row r="1614" spans="1:29">
      <c r="A1614" t="s">
        <v>28</v>
      </c>
      <c r="C1614" t="s">
        <v>8186</v>
      </c>
      <c r="D1614">
        <v>391</v>
      </c>
      <c r="E1614">
        <v>108</v>
      </c>
      <c r="F1614">
        <v>655</v>
      </c>
      <c r="G1614">
        <v>940</v>
      </c>
      <c r="H1614" t="s">
        <v>2456</v>
      </c>
      <c r="I1614">
        <v>24000</v>
      </c>
      <c r="J1614">
        <v>83813460</v>
      </c>
      <c r="K1614" t="s">
        <v>214</v>
      </c>
      <c r="L1614" t="s">
        <v>82</v>
      </c>
      <c r="M1614" t="s">
        <v>8187</v>
      </c>
      <c r="N1614">
        <v>270238</v>
      </c>
      <c r="O1614">
        <v>35209</v>
      </c>
      <c r="P1614" t="s">
        <v>8188</v>
      </c>
      <c r="Q1614">
        <v>0</v>
      </c>
      <c r="R1614" t="s">
        <v>8189</v>
      </c>
      <c r="S1614" t="s">
        <v>8190</v>
      </c>
      <c r="T1614">
        <v>452</v>
      </c>
      <c r="U1614" t="s">
        <v>37</v>
      </c>
      <c r="V1614" t="s">
        <v>38</v>
      </c>
      <c r="W1614" t="s">
        <v>585</v>
      </c>
      <c r="X1614">
        <v>25000000</v>
      </c>
      <c r="Y1614">
        <v>2009</v>
      </c>
      <c r="Z1614">
        <v>10000</v>
      </c>
      <c r="AA1614">
        <v>7.4</v>
      </c>
      <c r="AB1614">
        <v>1.85</v>
      </c>
      <c r="AC1614">
        <v>19000</v>
      </c>
    </row>
    <row r="1615" spans="1:29">
      <c r="A1615" t="s">
        <v>28</v>
      </c>
      <c r="C1615" t="s">
        <v>8191</v>
      </c>
      <c r="D1615">
        <v>217</v>
      </c>
      <c r="E1615">
        <v>125</v>
      </c>
      <c r="F1615">
        <v>729</v>
      </c>
      <c r="G1615">
        <v>322</v>
      </c>
      <c r="H1615" t="s">
        <v>8192</v>
      </c>
      <c r="I1615">
        <v>442</v>
      </c>
      <c r="J1615">
        <v>65010106</v>
      </c>
      <c r="K1615" t="s">
        <v>2527</v>
      </c>
      <c r="L1615" t="s">
        <v>8062</v>
      </c>
      <c r="M1615" t="s">
        <v>8193</v>
      </c>
      <c r="N1615">
        <v>107557</v>
      </c>
      <c r="O1615">
        <v>1556</v>
      </c>
      <c r="P1615" t="s">
        <v>8194</v>
      </c>
      <c r="Q1615">
        <v>1</v>
      </c>
      <c r="R1615" t="s">
        <v>8195</v>
      </c>
      <c r="S1615" t="s">
        <v>8196</v>
      </c>
      <c r="T1615">
        <v>612</v>
      </c>
      <c r="U1615" t="s">
        <v>37</v>
      </c>
      <c r="V1615" t="s">
        <v>38</v>
      </c>
      <c r="W1615" t="s">
        <v>585</v>
      </c>
      <c r="X1615">
        <v>30000000</v>
      </c>
      <c r="Y1615">
        <v>2002</v>
      </c>
      <c r="Z1615">
        <v>344</v>
      </c>
      <c r="AA1615">
        <v>7.2</v>
      </c>
      <c r="AB1615">
        <v>1.85</v>
      </c>
      <c r="AC1615">
        <v>0</v>
      </c>
    </row>
    <row r="1616" spans="1:29">
      <c r="A1616" t="s">
        <v>28</v>
      </c>
      <c r="C1616" t="s">
        <v>8197</v>
      </c>
      <c r="D1616">
        <v>452</v>
      </c>
      <c r="E1616">
        <v>98</v>
      </c>
      <c r="F1616">
        <v>129</v>
      </c>
      <c r="G1616">
        <v>7</v>
      </c>
      <c r="H1616" t="s">
        <v>8198</v>
      </c>
      <c r="I1616">
        <v>303</v>
      </c>
      <c r="J1616">
        <v>66359959</v>
      </c>
      <c r="K1616" t="s">
        <v>8199</v>
      </c>
      <c r="L1616" t="s">
        <v>8200</v>
      </c>
      <c r="M1616" t="s">
        <v>8201</v>
      </c>
      <c r="N1616">
        <v>184641</v>
      </c>
      <c r="O1616">
        <v>337</v>
      </c>
      <c r="P1616" t="s">
        <v>8202</v>
      </c>
      <c r="Q1616">
        <v>0</v>
      </c>
      <c r="R1616" t="s">
        <v>8203</v>
      </c>
      <c r="S1616" t="s">
        <v>8204</v>
      </c>
      <c r="T1616">
        <v>326</v>
      </c>
      <c r="U1616" t="s">
        <v>37</v>
      </c>
      <c r="V1616" t="s">
        <v>38</v>
      </c>
      <c r="W1616" t="s">
        <v>39</v>
      </c>
      <c r="X1616">
        <v>35000000</v>
      </c>
      <c r="Y1616">
        <v>2013</v>
      </c>
      <c r="Z1616">
        <v>18</v>
      </c>
      <c r="AA1616">
        <v>6.9</v>
      </c>
      <c r="AB1616">
        <v>2.35</v>
      </c>
      <c r="AC1616">
        <v>81000</v>
      </c>
    </row>
    <row r="1617" spans="1:29">
      <c r="A1617" t="s">
        <v>28</v>
      </c>
      <c r="C1617" t="s">
        <v>8205</v>
      </c>
      <c r="D1617">
        <v>589</v>
      </c>
      <c r="E1617">
        <v>119</v>
      </c>
      <c r="F1617">
        <v>0</v>
      </c>
      <c r="G1617">
        <v>502</v>
      </c>
      <c r="H1617" t="s">
        <v>977</v>
      </c>
      <c r="I1617">
        <v>23000</v>
      </c>
      <c r="J1617">
        <v>66468315</v>
      </c>
      <c r="K1617" t="s">
        <v>5529</v>
      </c>
      <c r="L1617" t="s">
        <v>62</v>
      </c>
      <c r="M1617" t="s">
        <v>8206</v>
      </c>
      <c r="N1617">
        <v>428916</v>
      </c>
      <c r="O1617">
        <v>37387</v>
      </c>
      <c r="P1617" t="s">
        <v>8207</v>
      </c>
      <c r="Q1617">
        <v>0</v>
      </c>
      <c r="R1617" t="s">
        <v>8208</v>
      </c>
      <c r="S1617" t="s">
        <v>8209</v>
      </c>
      <c r="T1617">
        <v>667</v>
      </c>
      <c r="U1617" t="s">
        <v>37</v>
      </c>
      <c r="V1617" t="s">
        <v>38</v>
      </c>
      <c r="W1617" t="s">
        <v>585</v>
      </c>
      <c r="X1617">
        <v>30000000</v>
      </c>
      <c r="Y1617">
        <v>2012</v>
      </c>
      <c r="Z1617">
        <v>13000</v>
      </c>
      <c r="AA1617">
        <v>7.4</v>
      </c>
      <c r="AB1617">
        <v>2.35</v>
      </c>
      <c r="AC1617">
        <v>75000</v>
      </c>
    </row>
    <row r="1618" spans="1:29">
      <c r="A1618" t="s">
        <v>28</v>
      </c>
      <c r="C1618" t="s">
        <v>198</v>
      </c>
      <c r="D1618">
        <v>61</v>
      </c>
      <c r="E1618">
        <v>87</v>
      </c>
      <c r="F1618">
        <v>129</v>
      </c>
      <c r="G1618">
        <v>560</v>
      </c>
      <c r="H1618" t="s">
        <v>190</v>
      </c>
      <c r="I1618">
        <v>979</v>
      </c>
      <c r="J1618">
        <v>64172251</v>
      </c>
      <c r="K1618" t="s">
        <v>2786</v>
      </c>
      <c r="L1618" t="s">
        <v>1653</v>
      </c>
      <c r="M1618" t="s">
        <v>8210</v>
      </c>
      <c r="N1618">
        <v>19079</v>
      </c>
      <c r="O1618">
        <v>2911</v>
      </c>
      <c r="P1618" t="s">
        <v>2251</v>
      </c>
      <c r="Q1618">
        <v>1</v>
      </c>
      <c r="R1618" t="s">
        <v>8211</v>
      </c>
      <c r="S1618" t="s">
        <v>8212</v>
      </c>
      <c r="T1618">
        <v>122</v>
      </c>
      <c r="U1618" t="s">
        <v>37</v>
      </c>
      <c r="V1618" t="s">
        <v>38</v>
      </c>
      <c r="W1618" t="s">
        <v>39</v>
      </c>
      <c r="X1618">
        <v>30000000</v>
      </c>
      <c r="Y1618">
        <v>2001</v>
      </c>
      <c r="Z1618">
        <v>891</v>
      </c>
      <c r="AA1618">
        <v>5.4</v>
      </c>
      <c r="AB1618">
        <v>1.85</v>
      </c>
      <c r="AC1618">
        <v>602</v>
      </c>
    </row>
    <row r="1619" spans="1:29">
      <c r="A1619" t="s">
        <v>28</v>
      </c>
      <c r="C1619" t="s">
        <v>8213</v>
      </c>
      <c r="D1619">
        <v>79</v>
      </c>
      <c r="E1619">
        <v>91</v>
      </c>
      <c r="F1619">
        <v>108</v>
      </c>
      <c r="G1619">
        <v>204</v>
      </c>
      <c r="H1619" t="s">
        <v>8214</v>
      </c>
      <c r="I1619">
        <v>405</v>
      </c>
      <c r="J1619">
        <v>66600000</v>
      </c>
      <c r="K1619" t="s">
        <v>3932</v>
      </c>
      <c r="L1619" t="s">
        <v>3991</v>
      </c>
      <c r="M1619" t="s">
        <v>8215</v>
      </c>
      <c r="N1619">
        <v>94435</v>
      </c>
      <c r="O1619">
        <v>1185</v>
      </c>
      <c r="P1619" t="s">
        <v>6479</v>
      </c>
      <c r="Q1619">
        <v>0</v>
      </c>
      <c r="R1619" t="s">
        <v>8216</v>
      </c>
      <c r="S1619" t="s">
        <v>8217</v>
      </c>
      <c r="T1619">
        <v>182</v>
      </c>
      <c r="U1619" t="s">
        <v>37</v>
      </c>
      <c r="V1619" t="s">
        <v>370</v>
      </c>
      <c r="W1619" t="s">
        <v>277</v>
      </c>
      <c r="X1619">
        <v>30000000</v>
      </c>
      <c r="Y1619">
        <v>1995</v>
      </c>
      <c r="Z1619">
        <v>368</v>
      </c>
      <c r="AA1619">
        <v>6.8</v>
      </c>
      <c r="AB1619">
        <v>1.85</v>
      </c>
      <c r="AC1619">
        <v>5000</v>
      </c>
    </row>
    <row r="1620" spans="1:29">
      <c r="A1620" t="s">
        <v>28</v>
      </c>
      <c r="C1620" t="s">
        <v>3930</v>
      </c>
      <c r="D1620">
        <v>234</v>
      </c>
      <c r="E1620">
        <v>100</v>
      </c>
      <c r="F1620">
        <v>64</v>
      </c>
      <c r="G1620">
        <v>329</v>
      </c>
      <c r="H1620" t="s">
        <v>518</v>
      </c>
      <c r="I1620">
        <v>11000</v>
      </c>
      <c r="J1620">
        <v>63536011</v>
      </c>
      <c r="K1620" t="s">
        <v>1415</v>
      </c>
      <c r="L1620" t="s">
        <v>2377</v>
      </c>
      <c r="M1620" t="s">
        <v>8218</v>
      </c>
      <c r="N1620">
        <v>34258</v>
      </c>
      <c r="O1620">
        <v>19420</v>
      </c>
      <c r="P1620" t="s">
        <v>8219</v>
      </c>
      <c r="Q1620">
        <v>2</v>
      </c>
      <c r="R1620" t="s">
        <v>8220</v>
      </c>
      <c r="S1620" t="s">
        <v>8221</v>
      </c>
      <c r="T1620">
        <v>178</v>
      </c>
      <c r="U1620" t="s">
        <v>37</v>
      </c>
      <c r="V1620" t="s">
        <v>38</v>
      </c>
      <c r="W1620" t="s">
        <v>39</v>
      </c>
      <c r="X1620">
        <v>30000000</v>
      </c>
      <c r="Y1620">
        <v>2012</v>
      </c>
      <c r="Z1620">
        <v>7000</v>
      </c>
      <c r="AA1620">
        <v>6.3</v>
      </c>
      <c r="AB1620">
        <v>2.35</v>
      </c>
      <c r="AC1620">
        <v>0</v>
      </c>
    </row>
    <row r="1621" spans="1:29">
      <c r="A1621" t="s">
        <v>28</v>
      </c>
      <c r="C1621" t="s">
        <v>6417</v>
      </c>
      <c r="D1621">
        <v>253</v>
      </c>
      <c r="E1621">
        <v>118</v>
      </c>
      <c r="F1621">
        <v>89</v>
      </c>
      <c r="G1621">
        <v>344</v>
      </c>
      <c r="H1621" t="s">
        <v>622</v>
      </c>
      <c r="I1621">
        <v>15000</v>
      </c>
      <c r="J1621">
        <v>62877175</v>
      </c>
      <c r="K1621" t="s">
        <v>1415</v>
      </c>
      <c r="L1621" t="s">
        <v>290</v>
      </c>
      <c r="M1621" t="s">
        <v>8222</v>
      </c>
      <c r="N1621">
        <v>217507</v>
      </c>
      <c r="O1621">
        <v>16758</v>
      </c>
      <c r="P1621" t="s">
        <v>8223</v>
      </c>
      <c r="Q1621">
        <v>1</v>
      </c>
      <c r="R1621" t="s">
        <v>8224</v>
      </c>
      <c r="S1621" t="s">
        <v>8225</v>
      </c>
      <c r="T1621">
        <v>325</v>
      </c>
      <c r="U1621" t="s">
        <v>37</v>
      </c>
      <c r="V1621" t="s">
        <v>38</v>
      </c>
      <c r="W1621" t="s">
        <v>585</v>
      </c>
      <c r="X1621">
        <v>30000000</v>
      </c>
      <c r="Y1621">
        <v>2008</v>
      </c>
      <c r="Z1621">
        <v>975</v>
      </c>
      <c r="AA1621">
        <v>7.2</v>
      </c>
      <c r="AB1621">
        <v>1.85</v>
      </c>
      <c r="AC1621">
        <v>0</v>
      </c>
    </row>
    <row r="1622" spans="1:29">
      <c r="A1622" t="s">
        <v>28</v>
      </c>
      <c r="D1622">
        <v>51</v>
      </c>
      <c r="E1622">
        <v>44</v>
      </c>
      <c r="G1622">
        <v>690</v>
      </c>
      <c r="H1622" t="s">
        <v>6561</v>
      </c>
      <c r="I1622">
        <v>971</v>
      </c>
      <c r="K1622" t="s">
        <v>3794</v>
      </c>
      <c r="L1622" t="s">
        <v>8226</v>
      </c>
      <c r="M1622" t="s">
        <v>8227</v>
      </c>
      <c r="N1622">
        <v>42746</v>
      </c>
      <c r="O1622">
        <v>3418</v>
      </c>
      <c r="P1622" t="s">
        <v>1408</v>
      </c>
      <c r="Q1622">
        <v>1</v>
      </c>
      <c r="R1622" t="s">
        <v>8228</v>
      </c>
      <c r="S1622" t="s">
        <v>8229</v>
      </c>
      <c r="T1622">
        <v>257</v>
      </c>
      <c r="U1622" t="s">
        <v>37</v>
      </c>
      <c r="V1622" t="s">
        <v>38</v>
      </c>
      <c r="W1622" t="s">
        <v>1126</v>
      </c>
      <c r="Z1622">
        <v>741</v>
      </c>
      <c r="AA1622">
        <v>8.6999999999999993</v>
      </c>
      <c r="AB1622">
        <v>1.78</v>
      </c>
      <c r="AC1622">
        <v>0</v>
      </c>
    </row>
    <row r="1623" spans="1:29">
      <c r="A1623" t="s">
        <v>28</v>
      </c>
      <c r="C1623" t="s">
        <v>2943</v>
      </c>
      <c r="D1623">
        <v>123</v>
      </c>
      <c r="E1623">
        <v>109</v>
      </c>
      <c r="F1623">
        <v>309</v>
      </c>
      <c r="G1623">
        <v>482</v>
      </c>
      <c r="H1623" t="s">
        <v>8230</v>
      </c>
      <c r="I1623">
        <v>1000</v>
      </c>
      <c r="J1623">
        <v>74484168</v>
      </c>
      <c r="K1623" t="s">
        <v>1120</v>
      </c>
      <c r="L1623" t="s">
        <v>3335</v>
      </c>
      <c r="M1623" t="s">
        <v>8231</v>
      </c>
      <c r="N1623">
        <v>109894</v>
      </c>
      <c r="O1623">
        <v>2740</v>
      </c>
      <c r="P1623" t="s">
        <v>8232</v>
      </c>
      <c r="Q1623">
        <v>3</v>
      </c>
      <c r="R1623" t="s">
        <v>8233</v>
      </c>
      <c r="S1623" t="s">
        <v>8234</v>
      </c>
      <c r="T1623">
        <v>340</v>
      </c>
      <c r="U1623" t="s">
        <v>37</v>
      </c>
      <c r="V1623" t="s">
        <v>38</v>
      </c>
      <c r="W1623" t="s">
        <v>585</v>
      </c>
      <c r="X1623">
        <v>45000000</v>
      </c>
      <c r="Y1623">
        <v>2005</v>
      </c>
      <c r="Z1623">
        <v>654</v>
      </c>
      <c r="AA1623">
        <v>6.9</v>
      </c>
      <c r="AB1623">
        <v>2.35</v>
      </c>
      <c r="AC1623">
        <v>0</v>
      </c>
    </row>
    <row r="1624" spans="1:29">
      <c r="A1624" t="s">
        <v>28</v>
      </c>
      <c r="C1624" t="s">
        <v>8235</v>
      </c>
      <c r="D1624">
        <v>145</v>
      </c>
      <c r="E1624">
        <v>99</v>
      </c>
      <c r="F1624">
        <v>5</v>
      </c>
      <c r="G1624">
        <v>966</v>
      </c>
      <c r="H1624" t="s">
        <v>479</v>
      </c>
      <c r="I1624">
        <v>2000</v>
      </c>
      <c r="J1624">
        <v>60269340</v>
      </c>
      <c r="K1624" t="s">
        <v>1681</v>
      </c>
      <c r="L1624" t="s">
        <v>4799</v>
      </c>
      <c r="M1624" t="s">
        <v>8236</v>
      </c>
      <c r="N1624">
        <v>34079</v>
      </c>
      <c r="O1624">
        <v>6930</v>
      </c>
      <c r="P1624" t="s">
        <v>3897</v>
      </c>
      <c r="Q1624">
        <v>2</v>
      </c>
      <c r="R1624" t="s">
        <v>8237</v>
      </c>
      <c r="S1624" t="s">
        <v>8238</v>
      </c>
      <c r="T1624">
        <v>97</v>
      </c>
      <c r="U1624" t="s">
        <v>37</v>
      </c>
      <c r="V1624" t="s">
        <v>38</v>
      </c>
      <c r="W1624" t="s">
        <v>39</v>
      </c>
      <c r="X1624">
        <v>30000000</v>
      </c>
      <c r="Y1624">
        <v>2008</v>
      </c>
      <c r="Z1624">
        <v>1000</v>
      </c>
      <c r="AA1624">
        <v>6</v>
      </c>
      <c r="AB1624">
        <v>1.85</v>
      </c>
      <c r="AC1624">
        <v>0</v>
      </c>
    </row>
    <row r="1625" spans="1:29">
      <c r="A1625" t="s">
        <v>28</v>
      </c>
      <c r="C1625" t="s">
        <v>8239</v>
      </c>
      <c r="D1625">
        <v>65</v>
      </c>
      <c r="E1625">
        <v>114</v>
      </c>
      <c r="F1625">
        <v>0</v>
      </c>
      <c r="G1625">
        <v>545</v>
      </c>
      <c r="H1625" t="s">
        <v>5355</v>
      </c>
      <c r="I1625">
        <v>970</v>
      </c>
      <c r="J1625">
        <v>60033780</v>
      </c>
      <c r="K1625" t="s">
        <v>214</v>
      </c>
      <c r="L1625" t="s">
        <v>3833</v>
      </c>
      <c r="M1625" t="s">
        <v>8240</v>
      </c>
      <c r="N1625">
        <v>18973</v>
      </c>
      <c r="O1625">
        <v>2860</v>
      </c>
      <c r="P1625" t="s">
        <v>6491</v>
      </c>
      <c r="Q1625">
        <v>1</v>
      </c>
      <c r="R1625" t="s">
        <v>8241</v>
      </c>
      <c r="S1625" t="s">
        <v>8242</v>
      </c>
      <c r="T1625">
        <v>162</v>
      </c>
      <c r="U1625" t="s">
        <v>37</v>
      </c>
      <c r="V1625" t="s">
        <v>38</v>
      </c>
      <c r="W1625" t="s">
        <v>39</v>
      </c>
      <c r="X1625">
        <v>30000000</v>
      </c>
      <c r="Y1625">
        <v>1998</v>
      </c>
      <c r="Z1625">
        <v>631</v>
      </c>
      <c r="AA1625">
        <v>5.9</v>
      </c>
      <c r="AB1625">
        <v>1.85</v>
      </c>
      <c r="AC1625">
        <v>0</v>
      </c>
    </row>
    <row r="1626" spans="1:29">
      <c r="A1626" t="s">
        <v>28</v>
      </c>
      <c r="C1626" t="s">
        <v>2561</v>
      </c>
      <c r="D1626">
        <v>152</v>
      </c>
      <c r="E1626">
        <v>89</v>
      </c>
      <c r="F1626">
        <v>56</v>
      </c>
      <c r="G1626">
        <v>545</v>
      </c>
      <c r="H1626" t="s">
        <v>7428</v>
      </c>
      <c r="I1626">
        <v>11000</v>
      </c>
      <c r="J1626">
        <v>58715510</v>
      </c>
      <c r="K1626" t="s">
        <v>1681</v>
      </c>
      <c r="L1626" t="s">
        <v>257</v>
      </c>
      <c r="M1626" t="s">
        <v>8243</v>
      </c>
      <c r="N1626">
        <v>79094</v>
      </c>
      <c r="O1626">
        <v>13794</v>
      </c>
      <c r="P1626" t="s">
        <v>5711</v>
      </c>
      <c r="Q1626">
        <v>2</v>
      </c>
      <c r="R1626" t="s">
        <v>8244</v>
      </c>
      <c r="S1626" t="s">
        <v>8245</v>
      </c>
      <c r="T1626">
        <v>129</v>
      </c>
      <c r="U1626" t="s">
        <v>37</v>
      </c>
      <c r="V1626" t="s">
        <v>38</v>
      </c>
      <c r="W1626" t="s">
        <v>95</v>
      </c>
      <c r="X1626">
        <v>30000000</v>
      </c>
      <c r="Y1626">
        <v>2009</v>
      </c>
      <c r="Z1626">
        <v>826</v>
      </c>
      <c r="AA1626">
        <v>5.4</v>
      </c>
      <c r="AB1626">
        <v>1.85</v>
      </c>
      <c r="AC1626">
        <v>0</v>
      </c>
    </row>
    <row r="1627" spans="1:29">
      <c r="A1627" t="s">
        <v>28</v>
      </c>
      <c r="C1627" t="s">
        <v>2785</v>
      </c>
      <c r="D1627">
        <v>94</v>
      </c>
      <c r="E1627">
        <v>95</v>
      </c>
      <c r="F1627">
        <v>65</v>
      </c>
      <c r="G1627">
        <v>246</v>
      </c>
      <c r="H1627" t="s">
        <v>8246</v>
      </c>
      <c r="I1627">
        <v>506</v>
      </c>
      <c r="J1627">
        <v>58156435</v>
      </c>
      <c r="K1627" t="s">
        <v>2476</v>
      </c>
      <c r="L1627" t="s">
        <v>8247</v>
      </c>
      <c r="M1627" t="s">
        <v>8248</v>
      </c>
      <c r="N1627">
        <v>37479</v>
      </c>
      <c r="O1627">
        <v>1266</v>
      </c>
      <c r="P1627" t="s">
        <v>8249</v>
      </c>
      <c r="Q1627">
        <v>3</v>
      </c>
      <c r="R1627" t="s">
        <v>8250</v>
      </c>
      <c r="S1627" t="s">
        <v>8251</v>
      </c>
      <c r="T1627">
        <v>152</v>
      </c>
      <c r="U1627" t="s">
        <v>37</v>
      </c>
      <c r="V1627" t="s">
        <v>38</v>
      </c>
      <c r="W1627" t="s">
        <v>39</v>
      </c>
      <c r="X1627">
        <v>19000000</v>
      </c>
      <c r="Y1627">
        <v>2004</v>
      </c>
      <c r="Z1627">
        <v>316</v>
      </c>
      <c r="AA1627">
        <v>5.9</v>
      </c>
      <c r="AB1627">
        <v>2.35</v>
      </c>
      <c r="AC1627">
        <v>0</v>
      </c>
    </row>
    <row r="1628" spans="1:29">
      <c r="A1628" t="s">
        <v>28</v>
      </c>
      <c r="C1628" t="s">
        <v>2561</v>
      </c>
      <c r="D1628">
        <v>119</v>
      </c>
      <c r="E1628">
        <v>98</v>
      </c>
      <c r="F1628">
        <v>56</v>
      </c>
      <c r="G1628">
        <v>533</v>
      </c>
      <c r="H1628" t="s">
        <v>234</v>
      </c>
      <c r="I1628">
        <v>3000</v>
      </c>
      <c r="J1628">
        <v>56044241</v>
      </c>
      <c r="K1628" t="s">
        <v>3632</v>
      </c>
      <c r="L1628" t="s">
        <v>750</v>
      </c>
      <c r="M1628" t="s">
        <v>8252</v>
      </c>
      <c r="N1628">
        <v>122187</v>
      </c>
      <c r="O1628">
        <v>6742</v>
      </c>
      <c r="P1628" t="s">
        <v>8253</v>
      </c>
      <c r="Q1628">
        <v>1</v>
      </c>
      <c r="R1628" t="s">
        <v>8254</v>
      </c>
      <c r="S1628" t="s">
        <v>8255</v>
      </c>
      <c r="T1628">
        <v>339</v>
      </c>
      <c r="U1628" t="s">
        <v>37</v>
      </c>
      <c r="V1628" t="s">
        <v>38</v>
      </c>
      <c r="W1628" t="s">
        <v>39</v>
      </c>
      <c r="X1628">
        <v>37000000</v>
      </c>
      <c r="Y1628">
        <v>2004</v>
      </c>
      <c r="Z1628">
        <v>2000</v>
      </c>
      <c r="AA1628">
        <v>6.1</v>
      </c>
      <c r="AB1628">
        <v>1.85</v>
      </c>
      <c r="AC1628">
        <v>0</v>
      </c>
    </row>
    <row r="1629" spans="1:29">
      <c r="A1629" t="s">
        <v>28</v>
      </c>
      <c r="C1629" t="s">
        <v>4003</v>
      </c>
      <c r="D1629">
        <v>487</v>
      </c>
      <c r="E1629">
        <v>94</v>
      </c>
      <c r="F1629">
        <v>11000</v>
      </c>
      <c r="G1629">
        <v>183</v>
      </c>
      <c r="H1629" t="s">
        <v>8256</v>
      </c>
      <c r="I1629">
        <v>617</v>
      </c>
      <c r="J1629">
        <v>56816662</v>
      </c>
      <c r="K1629" t="s">
        <v>3632</v>
      </c>
      <c r="L1629" t="s">
        <v>4629</v>
      </c>
      <c r="M1629" t="s">
        <v>8257</v>
      </c>
      <c r="N1629">
        <v>301149</v>
      </c>
      <c r="O1629">
        <v>1289</v>
      </c>
      <c r="P1629" t="s">
        <v>8258</v>
      </c>
      <c r="Q1629">
        <v>1</v>
      </c>
      <c r="R1629" t="s">
        <v>8259</v>
      </c>
      <c r="S1629" t="s">
        <v>8260</v>
      </c>
      <c r="T1629">
        <v>509</v>
      </c>
      <c r="U1629" t="s">
        <v>37</v>
      </c>
      <c r="V1629" t="s">
        <v>3571</v>
      </c>
      <c r="W1629" t="s">
        <v>39</v>
      </c>
      <c r="X1629">
        <v>17000000</v>
      </c>
      <c r="Y1629">
        <v>2011</v>
      </c>
      <c r="Z1629">
        <v>204</v>
      </c>
      <c r="AA1629">
        <v>7.7</v>
      </c>
      <c r="AB1629">
        <v>1.85</v>
      </c>
      <c r="AC1629">
        <v>78000</v>
      </c>
    </row>
    <row r="1630" spans="1:29">
      <c r="A1630" t="s">
        <v>28</v>
      </c>
      <c r="C1630" t="s">
        <v>8261</v>
      </c>
      <c r="D1630">
        <v>121</v>
      </c>
      <c r="E1630">
        <v>85</v>
      </c>
      <c r="F1630">
        <v>7</v>
      </c>
      <c r="G1630">
        <v>691</v>
      </c>
      <c r="H1630" t="s">
        <v>500</v>
      </c>
      <c r="I1630">
        <v>14000</v>
      </c>
      <c r="J1630">
        <v>64238770</v>
      </c>
      <c r="K1630" t="s">
        <v>471</v>
      </c>
      <c r="L1630" t="s">
        <v>228</v>
      </c>
      <c r="M1630" t="s">
        <v>8262</v>
      </c>
      <c r="N1630">
        <v>19547</v>
      </c>
      <c r="O1630">
        <v>18795</v>
      </c>
      <c r="P1630" t="s">
        <v>3415</v>
      </c>
      <c r="Q1630">
        <v>0</v>
      </c>
      <c r="R1630" t="s">
        <v>8263</v>
      </c>
      <c r="S1630" t="s">
        <v>8264</v>
      </c>
      <c r="T1630">
        <v>64</v>
      </c>
      <c r="U1630" t="s">
        <v>37</v>
      </c>
      <c r="V1630" t="s">
        <v>268</v>
      </c>
      <c r="W1630" t="s">
        <v>95</v>
      </c>
      <c r="X1630">
        <v>42000000</v>
      </c>
      <c r="Y1630">
        <v>2014</v>
      </c>
      <c r="Z1630">
        <v>3000</v>
      </c>
      <c r="AA1630">
        <v>5.8</v>
      </c>
      <c r="AB1630">
        <v>1.85</v>
      </c>
      <c r="AC1630">
        <v>0</v>
      </c>
    </row>
    <row r="1631" spans="1:29">
      <c r="A1631" t="s">
        <v>28</v>
      </c>
      <c r="C1631" t="s">
        <v>8265</v>
      </c>
      <c r="D1631">
        <v>147</v>
      </c>
      <c r="E1631">
        <v>124</v>
      </c>
      <c r="F1631">
        <v>47</v>
      </c>
      <c r="G1631">
        <v>877</v>
      </c>
      <c r="H1631" t="s">
        <v>2084</v>
      </c>
      <c r="I1631">
        <v>40000</v>
      </c>
      <c r="J1631">
        <v>52937130</v>
      </c>
      <c r="K1631" t="s">
        <v>1726</v>
      </c>
      <c r="L1631" t="s">
        <v>43</v>
      </c>
      <c r="M1631" t="s">
        <v>8266</v>
      </c>
      <c r="N1631">
        <v>198066</v>
      </c>
      <c r="O1631">
        <v>43453</v>
      </c>
      <c r="P1631" t="s">
        <v>1190</v>
      </c>
      <c r="Q1631">
        <v>1</v>
      </c>
      <c r="R1631" t="s">
        <v>8267</v>
      </c>
      <c r="S1631" t="s">
        <v>8268</v>
      </c>
      <c r="T1631">
        <v>426</v>
      </c>
      <c r="U1631" t="s">
        <v>37</v>
      </c>
      <c r="V1631" t="s">
        <v>38</v>
      </c>
      <c r="W1631" t="s">
        <v>585</v>
      </c>
      <c r="X1631">
        <v>30000000</v>
      </c>
      <c r="Y1631">
        <v>2001</v>
      </c>
      <c r="Z1631">
        <v>1000</v>
      </c>
      <c r="AA1631">
        <v>7.6</v>
      </c>
      <c r="AB1631">
        <v>2.35</v>
      </c>
      <c r="AC1631">
        <v>13000</v>
      </c>
    </row>
    <row r="1632" spans="1:29">
      <c r="A1632" t="s">
        <v>28</v>
      </c>
      <c r="C1632" t="s">
        <v>7015</v>
      </c>
      <c r="D1632">
        <v>85</v>
      </c>
      <c r="E1632">
        <v>131</v>
      </c>
      <c r="F1632">
        <v>43</v>
      </c>
      <c r="G1632">
        <v>362</v>
      </c>
      <c r="H1632" t="s">
        <v>8269</v>
      </c>
      <c r="I1632">
        <v>18000</v>
      </c>
      <c r="J1632">
        <v>52799004</v>
      </c>
      <c r="K1632" t="s">
        <v>214</v>
      </c>
      <c r="L1632" t="s">
        <v>438</v>
      </c>
      <c r="M1632" t="s">
        <v>8270</v>
      </c>
      <c r="N1632">
        <v>28942</v>
      </c>
      <c r="O1632">
        <v>19815</v>
      </c>
      <c r="P1632" t="s">
        <v>8271</v>
      </c>
      <c r="Q1632">
        <v>0</v>
      </c>
      <c r="R1632" t="s">
        <v>8272</v>
      </c>
      <c r="S1632" t="s">
        <v>8273</v>
      </c>
      <c r="T1632">
        <v>223</v>
      </c>
      <c r="U1632" t="s">
        <v>37</v>
      </c>
      <c r="V1632" t="s">
        <v>38</v>
      </c>
      <c r="W1632" t="s">
        <v>39</v>
      </c>
      <c r="X1632">
        <v>55000000</v>
      </c>
      <c r="Y1632">
        <v>1999</v>
      </c>
      <c r="Z1632">
        <v>652</v>
      </c>
      <c r="AA1632">
        <v>6.1</v>
      </c>
      <c r="AB1632">
        <v>2.35</v>
      </c>
      <c r="AC1632">
        <v>0</v>
      </c>
    </row>
    <row r="1633" spans="1:29">
      <c r="A1633" t="s">
        <v>28</v>
      </c>
      <c r="C1633" t="s">
        <v>8274</v>
      </c>
      <c r="D1633">
        <v>98</v>
      </c>
      <c r="E1633">
        <v>107</v>
      </c>
      <c r="F1633">
        <v>0</v>
      </c>
      <c r="G1633">
        <v>643</v>
      </c>
      <c r="H1633" t="s">
        <v>7282</v>
      </c>
      <c r="I1633">
        <v>12000</v>
      </c>
      <c r="J1633">
        <v>55210049</v>
      </c>
      <c r="K1633" t="s">
        <v>227</v>
      </c>
      <c r="L1633" t="s">
        <v>1028</v>
      </c>
      <c r="M1633" t="s">
        <v>8275</v>
      </c>
      <c r="N1633">
        <v>43743</v>
      </c>
      <c r="O1633">
        <v>14710</v>
      </c>
      <c r="P1633" t="s">
        <v>7284</v>
      </c>
      <c r="Q1633">
        <v>1</v>
      </c>
      <c r="R1633" t="s">
        <v>8276</v>
      </c>
      <c r="S1633" t="s">
        <v>8277</v>
      </c>
      <c r="T1633">
        <v>293</v>
      </c>
      <c r="U1633" t="s">
        <v>37</v>
      </c>
      <c r="V1633" t="s">
        <v>38</v>
      </c>
      <c r="W1633" t="s">
        <v>95</v>
      </c>
      <c r="X1633">
        <v>27800000</v>
      </c>
      <c r="Y1633">
        <v>1989</v>
      </c>
      <c r="Z1633">
        <v>664</v>
      </c>
      <c r="AA1633">
        <v>5.4</v>
      </c>
      <c r="AB1633">
        <v>2.35</v>
      </c>
      <c r="AC1633">
        <v>0</v>
      </c>
    </row>
    <row r="1634" spans="1:29">
      <c r="A1634" t="s">
        <v>28</v>
      </c>
      <c r="C1634" t="s">
        <v>5911</v>
      </c>
      <c r="D1634">
        <v>39</v>
      </c>
      <c r="E1634">
        <v>99</v>
      </c>
      <c r="F1634">
        <v>13</v>
      </c>
      <c r="G1634">
        <v>837</v>
      </c>
      <c r="H1634" t="s">
        <v>4358</v>
      </c>
      <c r="I1634">
        <v>1000</v>
      </c>
      <c r="J1634">
        <v>51432423</v>
      </c>
      <c r="K1634" t="s">
        <v>8278</v>
      </c>
      <c r="L1634" t="s">
        <v>8279</v>
      </c>
      <c r="M1634" t="s">
        <v>8280</v>
      </c>
      <c r="N1634">
        <v>15074</v>
      </c>
      <c r="O1634">
        <v>3679</v>
      </c>
      <c r="P1634" t="s">
        <v>8281</v>
      </c>
      <c r="Q1634">
        <v>7</v>
      </c>
      <c r="R1634" t="s">
        <v>8282</v>
      </c>
      <c r="S1634" t="s">
        <v>8283</v>
      </c>
      <c r="T1634">
        <v>72</v>
      </c>
      <c r="U1634" t="s">
        <v>37</v>
      </c>
      <c r="V1634" t="s">
        <v>38</v>
      </c>
      <c r="W1634" t="s">
        <v>95</v>
      </c>
      <c r="X1634">
        <v>30000000</v>
      </c>
      <c r="Y1634">
        <v>2002</v>
      </c>
      <c r="Z1634">
        <v>889</v>
      </c>
      <c r="AA1634">
        <v>5.0999999999999996</v>
      </c>
      <c r="AB1634">
        <v>1.85</v>
      </c>
      <c r="AC1634">
        <v>1000</v>
      </c>
    </row>
    <row r="1635" spans="1:29">
      <c r="A1635" t="s">
        <v>28</v>
      </c>
      <c r="C1635" t="s">
        <v>2467</v>
      </c>
      <c r="D1635">
        <v>43</v>
      </c>
      <c r="E1635">
        <v>83</v>
      </c>
      <c r="F1635">
        <v>88</v>
      </c>
      <c r="G1635">
        <v>348</v>
      </c>
      <c r="H1635" t="s">
        <v>3986</v>
      </c>
      <c r="I1635">
        <v>3000</v>
      </c>
      <c r="J1635">
        <v>51109400</v>
      </c>
      <c r="K1635" t="s">
        <v>1009</v>
      </c>
      <c r="L1635" t="s">
        <v>8011</v>
      </c>
      <c r="M1635" t="s">
        <v>8284</v>
      </c>
      <c r="N1635">
        <v>76850</v>
      </c>
      <c r="O1635">
        <v>4767</v>
      </c>
      <c r="P1635" t="s">
        <v>8285</v>
      </c>
      <c r="Q1635">
        <v>5</v>
      </c>
      <c r="R1635" t="s">
        <v>8286</v>
      </c>
      <c r="S1635" t="s">
        <v>8287</v>
      </c>
      <c r="T1635">
        <v>85</v>
      </c>
      <c r="U1635" t="s">
        <v>37</v>
      </c>
      <c r="V1635" t="s">
        <v>38</v>
      </c>
      <c r="W1635" t="s">
        <v>39</v>
      </c>
      <c r="X1635">
        <v>30000000</v>
      </c>
      <c r="Y1635">
        <v>1994</v>
      </c>
      <c r="Z1635">
        <v>459</v>
      </c>
      <c r="AA1635">
        <v>6.4</v>
      </c>
      <c r="AB1635">
        <v>1.85</v>
      </c>
      <c r="AC1635">
        <v>1000</v>
      </c>
    </row>
    <row r="1636" spans="1:29">
      <c r="A1636" t="s">
        <v>28</v>
      </c>
      <c r="C1636" t="s">
        <v>6142</v>
      </c>
      <c r="D1636">
        <v>108</v>
      </c>
      <c r="E1636">
        <v>131</v>
      </c>
      <c r="F1636">
        <v>46</v>
      </c>
      <c r="G1636">
        <v>433</v>
      </c>
      <c r="H1636" t="s">
        <v>5521</v>
      </c>
      <c r="I1636">
        <v>1000</v>
      </c>
      <c r="J1636">
        <v>50300000</v>
      </c>
      <c r="K1636" t="s">
        <v>50</v>
      </c>
      <c r="L1636" t="s">
        <v>8288</v>
      </c>
      <c r="M1636" t="s">
        <v>8289</v>
      </c>
      <c r="N1636">
        <v>68565</v>
      </c>
      <c r="O1636">
        <v>2943</v>
      </c>
      <c r="P1636" t="s">
        <v>8290</v>
      </c>
      <c r="Q1636">
        <v>2</v>
      </c>
      <c r="R1636" t="s">
        <v>8291</v>
      </c>
      <c r="S1636" t="s">
        <v>8292</v>
      </c>
      <c r="T1636">
        <v>300</v>
      </c>
      <c r="U1636" t="s">
        <v>37</v>
      </c>
      <c r="V1636" t="s">
        <v>56</v>
      </c>
      <c r="W1636" t="s">
        <v>95</v>
      </c>
      <c r="X1636">
        <v>30000000</v>
      </c>
      <c r="Y1636">
        <v>1985</v>
      </c>
      <c r="Z1636">
        <v>439</v>
      </c>
      <c r="AA1636">
        <v>6.3</v>
      </c>
      <c r="AB1636">
        <v>2.35</v>
      </c>
      <c r="AC1636">
        <v>0</v>
      </c>
    </row>
    <row r="1637" spans="1:29">
      <c r="A1637" t="s">
        <v>28</v>
      </c>
      <c r="C1637" t="s">
        <v>8293</v>
      </c>
      <c r="D1637">
        <v>209</v>
      </c>
      <c r="E1637">
        <v>85</v>
      </c>
      <c r="F1637">
        <v>9</v>
      </c>
      <c r="G1637">
        <v>100</v>
      </c>
      <c r="H1637" t="s">
        <v>8294</v>
      </c>
      <c r="I1637">
        <v>567</v>
      </c>
      <c r="J1637">
        <v>56068547</v>
      </c>
      <c r="K1637" t="s">
        <v>8295</v>
      </c>
      <c r="L1637" t="s">
        <v>8296</v>
      </c>
      <c r="M1637" t="s">
        <v>8297</v>
      </c>
      <c r="N1637">
        <v>98160</v>
      </c>
      <c r="O1637">
        <v>1145</v>
      </c>
      <c r="P1637" t="s">
        <v>8298</v>
      </c>
      <c r="Q1637">
        <v>0</v>
      </c>
      <c r="R1637" t="s">
        <v>8299</v>
      </c>
      <c r="S1637" t="s">
        <v>8300</v>
      </c>
      <c r="T1637">
        <v>307</v>
      </c>
      <c r="U1637" t="s">
        <v>37</v>
      </c>
      <c r="V1637" t="s">
        <v>56</v>
      </c>
      <c r="W1637" t="s">
        <v>277</v>
      </c>
      <c r="X1637">
        <v>30000000</v>
      </c>
      <c r="Y1637">
        <v>2005</v>
      </c>
      <c r="Z1637">
        <v>269</v>
      </c>
      <c r="AA1637">
        <v>7.5</v>
      </c>
      <c r="AB1637">
        <v>1.85</v>
      </c>
      <c r="AC1637">
        <v>0</v>
      </c>
    </row>
    <row r="1638" spans="1:29">
      <c r="A1638" t="s">
        <v>28</v>
      </c>
      <c r="C1638" t="s">
        <v>5462</v>
      </c>
      <c r="D1638">
        <v>131</v>
      </c>
      <c r="E1638">
        <v>126</v>
      </c>
      <c r="F1638">
        <v>98</v>
      </c>
      <c r="G1638">
        <v>37</v>
      </c>
      <c r="H1638" t="s">
        <v>5355</v>
      </c>
      <c r="I1638">
        <v>18000</v>
      </c>
      <c r="J1638">
        <v>53680848</v>
      </c>
      <c r="K1638" t="s">
        <v>214</v>
      </c>
      <c r="L1638" t="s">
        <v>641</v>
      </c>
      <c r="M1638" t="s">
        <v>8301</v>
      </c>
      <c r="N1638">
        <v>167967</v>
      </c>
      <c r="O1638">
        <v>18726</v>
      </c>
      <c r="P1638" t="s">
        <v>8302</v>
      </c>
      <c r="Q1638">
        <v>1</v>
      </c>
      <c r="R1638" t="s">
        <v>8303</v>
      </c>
      <c r="S1638" t="s">
        <v>8304</v>
      </c>
      <c r="T1638">
        <v>243</v>
      </c>
      <c r="U1638" t="s">
        <v>37</v>
      </c>
      <c r="V1638" t="s">
        <v>38</v>
      </c>
      <c r="W1638" t="s">
        <v>39</v>
      </c>
      <c r="X1638">
        <v>30000000</v>
      </c>
      <c r="Y1638">
        <v>2007</v>
      </c>
      <c r="Z1638">
        <v>631</v>
      </c>
      <c r="AA1638">
        <v>7.1</v>
      </c>
      <c r="AB1638">
        <v>1.85</v>
      </c>
      <c r="AC1638">
        <v>20000</v>
      </c>
    </row>
    <row r="1639" spans="1:29">
      <c r="A1639" t="s">
        <v>28</v>
      </c>
      <c r="C1639" t="s">
        <v>6694</v>
      </c>
      <c r="D1639">
        <v>73</v>
      </c>
      <c r="E1639">
        <v>102</v>
      </c>
      <c r="F1639">
        <v>7</v>
      </c>
      <c r="G1639">
        <v>521</v>
      </c>
      <c r="H1639" t="s">
        <v>8305</v>
      </c>
      <c r="I1639">
        <v>984</v>
      </c>
      <c r="J1639">
        <v>49186871</v>
      </c>
      <c r="K1639" t="s">
        <v>8306</v>
      </c>
      <c r="L1639" t="s">
        <v>352</v>
      </c>
      <c r="M1639" t="s">
        <v>8307</v>
      </c>
      <c r="N1639">
        <v>12570</v>
      </c>
      <c r="O1639">
        <v>2910</v>
      </c>
      <c r="P1639" t="s">
        <v>5379</v>
      </c>
      <c r="Q1639">
        <v>0</v>
      </c>
      <c r="R1639" t="s">
        <v>8308</v>
      </c>
      <c r="S1639" t="s">
        <v>8309</v>
      </c>
      <c r="T1639">
        <v>86</v>
      </c>
      <c r="U1639" t="s">
        <v>37</v>
      </c>
      <c r="V1639" t="s">
        <v>38</v>
      </c>
      <c r="W1639" t="s">
        <v>95</v>
      </c>
      <c r="Y1639">
        <v>2005</v>
      </c>
      <c r="Z1639">
        <v>934</v>
      </c>
      <c r="AA1639">
        <v>5.2</v>
      </c>
      <c r="AB1639">
        <v>1.85</v>
      </c>
      <c r="AC1639">
        <v>771</v>
      </c>
    </row>
    <row r="1640" spans="1:29">
      <c r="A1640" t="s">
        <v>28</v>
      </c>
      <c r="C1640" t="s">
        <v>940</v>
      </c>
      <c r="D1640">
        <v>316</v>
      </c>
      <c r="E1640">
        <v>123</v>
      </c>
      <c r="F1640">
        <v>456</v>
      </c>
      <c r="G1640">
        <v>286</v>
      </c>
      <c r="H1640" t="s">
        <v>8310</v>
      </c>
      <c r="I1640">
        <v>19000</v>
      </c>
      <c r="J1640">
        <v>50921738</v>
      </c>
      <c r="K1640" t="s">
        <v>4817</v>
      </c>
      <c r="L1640" t="s">
        <v>353</v>
      </c>
      <c r="M1640" t="s">
        <v>8311</v>
      </c>
      <c r="N1640">
        <v>192930</v>
      </c>
      <c r="O1640">
        <v>20499</v>
      </c>
      <c r="P1640" t="s">
        <v>8312</v>
      </c>
      <c r="Q1640">
        <v>1</v>
      </c>
      <c r="R1640" t="s">
        <v>8313</v>
      </c>
      <c r="S1640" t="s">
        <v>8314</v>
      </c>
      <c r="T1640">
        <v>581</v>
      </c>
      <c r="U1640" t="s">
        <v>37</v>
      </c>
      <c r="V1640" t="s">
        <v>56</v>
      </c>
      <c r="W1640" t="s">
        <v>585</v>
      </c>
      <c r="X1640">
        <v>30000000</v>
      </c>
      <c r="Y1640">
        <v>2007</v>
      </c>
      <c r="Z1640">
        <v>1000</v>
      </c>
      <c r="AA1640">
        <v>7.8</v>
      </c>
      <c r="AB1640">
        <v>1.85</v>
      </c>
      <c r="AC1640">
        <v>12000</v>
      </c>
    </row>
    <row r="1641" spans="1:29">
      <c r="A1641" t="s">
        <v>28</v>
      </c>
      <c r="C1641" t="s">
        <v>2561</v>
      </c>
      <c r="D1641">
        <v>159</v>
      </c>
      <c r="E1641">
        <v>105</v>
      </c>
      <c r="F1641">
        <v>56</v>
      </c>
      <c r="G1641">
        <v>22</v>
      </c>
      <c r="H1641" t="s">
        <v>8315</v>
      </c>
      <c r="I1641">
        <v>898</v>
      </c>
      <c r="J1641">
        <v>53021560</v>
      </c>
      <c r="K1641" t="s">
        <v>1415</v>
      </c>
      <c r="L1641" t="s">
        <v>2535</v>
      </c>
      <c r="M1641" t="s">
        <v>8316</v>
      </c>
      <c r="N1641">
        <v>74630</v>
      </c>
      <c r="O1641">
        <v>1026</v>
      </c>
      <c r="P1641" t="s">
        <v>8317</v>
      </c>
      <c r="Q1641">
        <v>1</v>
      </c>
      <c r="R1641" t="s">
        <v>8318</v>
      </c>
      <c r="S1641" t="s">
        <v>8319</v>
      </c>
      <c r="T1641">
        <v>156</v>
      </c>
      <c r="U1641" t="s">
        <v>37</v>
      </c>
      <c r="V1641" t="s">
        <v>38</v>
      </c>
      <c r="W1641" t="s">
        <v>95</v>
      </c>
      <c r="X1641">
        <v>30000000</v>
      </c>
      <c r="Y1641">
        <v>2010</v>
      </c>
      <c r="Z1641">
        <v>60</v>
      </c>
      <c r="AA1641">
        <v>6.5</v>
      </c>
      <c r="AB1641">
        <v>2.35</v>
      </c>
      <c r="AC1641">
        <v>13000</v>
      </c>
    </row>
    <row r="1642" spans="1:29">
      <c r="A1642" t="s">
        <v>28</v>
      </c>
      <c r="C1642" t="s">
        <v>187</v>
      </c>
      <c r="D1642">
        <v>63</v>
      </c>
      <c r="E1642">
        <v>125</v>
      </c>
      <c r="F1642">
        <v>0</v>
      </c>
      <c r="G1642">
        <v>237</v>
      </c>
      <c r="H1642" t="s">
        <v>8320</v>
      </c>
      <c r="I1642">
        <v>939</v>
      </c>
      <c r="J1642">
        <v>45645204</v>
      </c>
      <c r="K1642" t="s">
        <v>334</v>
      </c>
      <c r="L1642" t="s">
        <v>1147</v>
      </c>
      <c r="M1642" t="s">
        <v>8321</v>
      </c>
      <c r="N1642">
        <v>39306</v>
      </c>
      <c r="O1642">
        <v>1748</v>
      </c>
      <c r="P1642" t="s">
        <v>8322</v>
      </c>
      <c r="Q1642">
        <v>2</v>
      </c>
      <c r="R1642" t="s">
        <v>8323</v>
      </c>
      <c r="S1642" t="s">
        <v>8324</v>
      </c>
      <c r="T1642">
        <v>119</v>
      </c>
      <c r="U1642" t="s">
        <v>37</v>
      </c>
      <c r="V1642" t="s">
        <v>38</v>
      </c>
      <c r="W1642" t="s">
        <v>585</v>
      </c>
      <c r="X1642">
        <v>30000000</v>
      </c>
      <c r="Y1642">
        <v>1989</v>
      </c>
      <c r="Z1642">
        <v>255</v>
      </c>
      <c r="AA1642">
        <v>6.6</v>
      </c>
      <c r="AB1642">
        <v>2.35</v>
      </c>
      <c r="AC1642">
        <v>0</v>
      </c>
    </row>
    <row r="1643" spans="1:29">
      <c r="A1643" t="s">
        <v>28</v>
      </c>
      <c r="C1643" t="s">
        <v>3494</v>
      </c>
      <c r="D1643">
        <v>162</v>
      </c>
      <c r="E1643">
        <v>92</v>
      </c>
      <c r="F1643">
        <v>101</v>
      </c>
      <c r="G1643">
        <v>760</v>
      </c>
      <c r="H1643" t="s">
        <v>8325</v>
      </c>
      <c r="I1643">
        <v>971</v>
      </c>
      <c r="J1643">
        <v>44328238</v>
      </c>
      <c r="K1643" t="s">
        <v>1671</v>
      </c>
      <c r="L1643" t="s">
        <v>6397</v>
      </c>
      <c r="M1643" t="s">
        <v>8326</v>
      </c>
      <c r="N1643">
        <v>25484</v>
      </c>
      <c r="O1643">
        <v>6137</v>
      </c>
      <c r="P1643" t="s">
        <v>274</v>
      </c>
      <c r="Q1643">
        <v>0</v>
      </c>
      <c r="R1643" t="s">
        <v>8327</v>
      </c>
      <c r="S1643" t="s">
        <v>8328</v>
      </c>
      <c r="T1643">
        <v>189</v>
      </c>
      <c r="U1643" t="s">
        <v>37</v>
      </c>
      <c r="V1643" t="s">
        <v>38</v>
      </c>
      <c r="W1643" t="s">
        <v>95</v>
      </c>
      <c r="Y1643">
        <v>2012</v>
      </c>
      <c r="Z1643">
        <v>860</v>
      </c>
      <c r="AA1643">
        <v>5.0999999999999996</v>
      </c>
      <c r="AB1643">
        <v>1.85</v>
      </c>
      <c r="AC1643">
        <v>13000</v>
      </c>
    </row>
    <row r="1644" spans="1:29">
      <c r="A1644" t="s">
        <v>28</v>
      </c>
      <c r="C1644" t="s">
        <v>255</v>
      </c>
      <c r="D1644">
        <v>267</v>
      </c>
      <c r="E1644">
        <v>77</v>
      </c>
      <c r="F1644">
        <v>13000</v>
      </c>
      <c r="G1644">
        <v>973</v>
      </c>
      <c r="H1644" t="s">
        <v>201</v>
      </c>
      <c r="I1644">
        <v>40000</v>
      </c>
      <c r="J1644">
        <v>53337608</v>
      </c>
      <c r="K1644" t="s">
        <v>8329</v>
      </c>
      <c r="L1644" t="s">
        <v>43</v>
      </c>
      <c r="M1644" t="s">
        <v>8330</v>
      </c>
      <c r="N1644">
        <v>188785</v>
      </c>
      <c r="O1644">
        <v>60683</v>
      </c>
      <c r="P1644" t="s">
        <v>7542</v>
      </c>
      <c r="Q1644">
        <v>1</v>
      </c>
      <c r="R1644" t="s">
        <v>8331</v>
      </c>
      <c r="S1644" t="s">
        <v>8332</v>
      </c>
      <c r="T1644">
        <v>467</v>
      </c>
      <c r="U1644" t="s">
        <v>37</v>
      </c>
      <c r="V1644" t="s">
        <v>38</v>
      </c>
      <c r="W1644" t="s">
        <v>95</v>
      </c>
      <c r="X1644">
        <v>40000000</v>
      </c>
      <c r="Y1644">
        <v>2005</v>
      </c>
      <c r="Z1644">
        <v>16000</v>
      </c>
      <c r="AA1644">
        <v>7.4</v>
      </c>
      <c r="AB1644">
        <v>1.85</v>
      </c>
      <c r="AC1644">
        <v>0</v>
      </c>
    </row>
    <row r="1645" spans="1:29">
      <c r="A1645" t="s">
        <v>28</v>
      </c>
      <c r="C1645" t="s">
        <v>8333</v>
      </c>
      <c r="D1645">
        <v>95</v>
      </c>
      <c r="E1645">
        <v>118</v>
      </c>
      <c r="F1645">
        <v>0</v>
      </c>
      <c r="G1645">
        <v>543</v>
      </c>
      <c r="H1645" t="s">
        <v>7603</v>
      </c>
      <c r="I1645">
        <v>696</v>
      </c>
      <c r="J1645">
        <v>42643187</v>
      </c>
      <c r="K1645" t="s">
        <v>1634</v>
      </c>
      <c r="L1645" t="s">
        <v>8334</v>
      </c>
      <c r="M1645" t="s">
        <v>8335</v>
      </c>
      <c r="N1645">
        <v>34910</v>
      </c>
      <c r="O1645">
        <v>2577</v>
      </c>
      <c r="P1645" t="s">
        <v>8336</v>
      </c>
      <c r="Q1645">
        <v>1</v>
      </c>
      <c r="R1645" t="s">
        <v>8337</v>
      </c>
      <c r="S1645" t="s">
        <v>8338</v>
      </c>
      <c r="T1645">
        <v>145</v>
      </c>
      <c r="U1645" t="s">
        <v>37</v>
      </c>
      <c r="V1645" t="s">
        <v>38</v>
      </c>
      <c r="W1645" t="s">
        <v>95</v>
      </c>
      <c r="Y1645">
        <v>2006</v>
      </c>
      <c r="Z1645">
        <v>663</v>
      </c>
      <c r="AA1645">
        <v>7.2</v>
      </c>
      <c r="AB1645">
        <v>2.35</v>
      </c>
      <c r="AC1645">
        <v>0</v>
      </c>
    </row>
    <row r="1646" spans="1:29">
      <c r="A1646" t="s">
        <v>28</v>
      </c>
      <c r="C1646" t="s">
        <v>5743</v>
      </c>
      <c r="D1646">
        <v>478</v>
      </c>
      <c r="E1646">
        <v>121</v>
      </c>
      <c r="F1646">
        <v>777</v>
      </c>
      <c r="G1646">
        <v>219</v>
      </c>
      <c r="H1646" t="s">
        <v>8339</v>
      </c>
      <c r="I1646">
        <v>455</v>
      </c>
      <c r="J1646">
        <v>46875468</v>
      </c>
      <c r="K1646" t="s">
        <v>1120</v>
      </c>
      <c r="L1646" t="s">
        <v>8340</v>
      </c>
      <c r="M1646" t="s">
        <v>8341</v>
      </c>
      <c r="N1646">
        <v>196217</v>
      </c>
      <c r="O1646">
        <v>1467</v>
      </c>
      <c r="P1646" t="s">
        <v>5992</v>
      </c>
      <c r="Q1646">
        <v>2</v>
      </c>
      <c r="R1646" t="s">
        <v>8342</v>
      </c>
      <c r="S1646" t="s">
        <v>8343</v>
      </c>
      <c r="T1646">
        <v>461</v>
      </c>
      <c r="U1646" t="s">
        <v>37</v>
      </c>
      <c r="V1646" t="s">
        <v>38</v>
      </c>
      <c r="W1646" t="s">
        <v>585</v>
      </c>
      <c r="X1646">
        <v>30000000</v>
      </c>
      <c r="Y1646">
        <v>2015</v>
      </c>
      <c r="Z1646">
        <v>221</v>
      </c>
      <c r="AA1646">
        <v>7.6</v>
      </c>
      <c r="AB1646">
        <v>2.39</v>
      </c>
      <c r="AC1646">
        <v>59000</v>
      </c>
    </row>
    <row r="1647" spans="1:29">
      <c r="A1647" t="s">
        <v>28</v>
      </c>
      <c r="C1647" t="s">
        <v>3098</v>
      </c>
      <c r="D1647">
        <v>305</v>
      </c>
      <c r="E1647">
        <v>124</v>
      </c>
      <c r="F1647">
        <v>845</v>
      </c>
      <c r="G1647">
        <v>424</v>
      </c>
      <c r="H1647" t="s">
        <v>3524</v>
      </c>
      <c r="I1647">
        <v>15000</v>
      </c>
      <c r="J1647">
        <v>52418902</v>
      </c>
      <c r="K1647" t="s">
        <v>3794</v>
      </c>
      <c r="L1647" t="s">
        <v>373</v>
      </c>
      <c r="M1647" t="s">
        <v>8344</v>
      </c>
      <c r="N1647">
        <v>147128</v>
      </c>
      <c r="O1647">
        <v>16881</v>
      </c>
      <c r="P1647" t="s">
        <v>8345</v>
      </c>
      <c r="Q1647">
        <v>0</v>
      </c>
      <c r="R1647" t="s">
        <v>8346</v>
      </c>
      <c r="S1647" t="s">
        <v>8347</v>
      </c>
      <c r="T1647">
        <v>277</v>
      </c>
      <c r="U1647" t="s">
        <v>37</v>
      </c>
      <c r="V1647" t="s">
        <v>38</v>
      </c>
      <c r="W1647" t="s">
        <v>585</v>
      </c>
      <c r="X1647">
        <v>30000000</v>
      </c>
      <c r="Y1647">
        <v>2015</v>
      </c>
      <c r="Z1647">
        <v>1000</v>
      </c>
      <c r="AA1647">
        <v>7.5</v>
      </c>
      <c r="AB1647">
        <v>2.35</v>
      </c>
      <c r="AC1647">
        <v>44000</v>
      </c>
    </row>
    <row r="1648" spans="1:29">
      <c r="A1648" t="s">
        <v>28</v>
      </c>
      <c r="C1648" t="s">
        <v>79</v>
      </c>
      <c r="D1648">
        <v>397</v>
      </c>
      <c r="E1648">
        <v>99</v>
      </c>
      <c r="F1648">
        <v>0</v>
      </c>
      <c r="G1648">
        <v>828</v>
      </c>
      <c r="H1648" t="s">
        <v>3385</v>
      </c>
      <c r="I1648">
        <v>2000</v>
      </c>
      <c r="J1648">
        <v>42057340</v>
      </c>
      <c r="K1648" t="s">
        <v>5544</v>
      </c>
      <c r="L1648" t="s">
        <v>4272</v>
      </c>
      <c r="M1648" t="s">
        <v>8348</v>
      </c>
      <c r="N1648">
        <v>158354</v>
      </c>
      <c r="O1648">
        <v>5642</v>
      </c>
      <c r="P1648" t="s">
        <v>6118</v>
      </c>
      <c r="Q1648">
        <v>0</v>
      </c>
      <c r="R1648" t="s">
        <v>8349</v>
      </c>
      <c r="S1648" t="s">
        <v>8350</v>
      </c>
      <c r="T1648">
        <v>691</v>
      </c>
      <c r="U1648" t="s">
        <v>37</v>
      </c>
      <c r="V1648" t="s">
        <v>38</v>
      </c>
      <c r="W1648" t="s">
        <v>39</v>
      </c>
      <c r="X1648">
        <v>30000000</v>
      </c>
      <c r="Y1648">
        <v>2009</v>
      </c>
      <c r="Z1648">
        <v>1000</v>
      </c>
      <c r="AA1648">
        <v>6.6</v>
      </c>
      <c r="AB1648">
        <v>2.35</v>
      </c>
      <c r="AC1648">
        <v>11000</v>
      </c>
    </row>
    <row r="1649" spans="1:29">
      <c r="A1649" t="s">
        <v>28</v>
      </c>
      <c r="C1649" t="s">
        <v>8351</v>
      </c>
      <c r="D1649">
        <v>214</v>
      </c>
      <c r="E1649">
        <v>112</v>
      </c>
      <c r="F1649">
        <v>43</v>
      </c>
      <c r="G1649">
        <v>1000</v>
      </c>
      <c r="H1649" t="s">
        <v>7645</v>
      </c>
      <c r="I1649">
        <v>11000</v>
      </c>
      <c r="J1649">
        <v>42478175</v>
      </c>
      <c r="K1649" t="s">
        <v>687</v>
      </c>
      <c r="L1649" t="s">
        <v>391</v>
      </c>
      <c r="M1649" t="s">
        <v>8352</v>
      </c>
      <c r="N1649">
        <v>93767</v>
      </c>
      <c r="O1649">
        <v>15327</v>
      </c>
      <c r="P1649" t="s">
        <v>7763</v>
      </c>
      <c r="Q1649">
        <v>1</v>
      </c>
      <c r="R1649" t="s">
        <v>8353</v>
      </c>
      <c r="S1649" t="s">
        <v>8354</v>
      </c>
      <c r="T1649">
        <v>209</v>
      </c>
      <c r="U1649" t="s">
        <v>37</v>
      </c>
      <c r="V1649" t="s">
        <v>38</v>
      </c>
      <c r="W1649" t="s">
        <v>39</v>
      </c>
      <c r="X1649">
        <v>25000000</v>
      </c>
      <c r="Y1649">
        <v>2015</v>
      </c>
      <c r="Z1649">
        <v>2000</v>
      </c>
      <c r="AA1649">
        <v>7.2</v>
      </c>
      <c r="AB1649">
        <v>2.35</v>
      </c>
      <c r="AC1649">
        <v>34000</v>
      </c>
    </row>
    <row r="1650" spans="1:29">
      <c r="A1650" t="s">
        <v>28</v>
      </c>
      <c r="C1650" t="s">
        <v>8355</v>
      </c>
      <c r="D1650">
        <v>82</v>
      </c>
      <c r="E1650">
        <v>111</v>
      </c>
      <c r="F1650">
        <v>23</v>
      </c>
      <c r="G1650">
        <v>1000</v>
      </c>
      <c r="H1650" t="s">
        <v>1689</v>
      </c>
      <c r="I1650">
        <v>3000</v>
      </c>
      <c r="J1650">
        <v>41407470</v>
      </c>
      <c r="K1650" t="s">
        <v>3932</v>
      </c>
      <c r="L1650" t="s">
        <v>2189</v>
      </c>
      <c r="M1650" t="s">
        <v>8356</v>
      </c>
      <c r="N1650">
        <v>43378</v>
      </c>
      <c r="O1650">
        <v>9638</v>
      </c>
      <c r="P1650" t="s">
        <v>8357</v>
      </c>
      <c r="Q1650">
        <v>1</v>
      </c>
      <c r="R1650" t="s">
        <v>8358</v>
      </c>
      <c r="S1650" t="s">
        <v>8359</v>
      </c>
      <c r="T1650">
        <v>292</v>
      </c>
      <c r="U1650" t="s">
        <v>37</v>
      </c>
      <c r="V1650" t="s">
        <v>38</v>
      </c>
      <c r="W1650" t="s">
        <v>95</v>
      </c>
      <c r="X1650">
        <v>30000000</v>
      </c>
      <c r="Y1650">
        <v>2003</v>
      </c>
      <c r="Z1650">
        <v>3000</v>
      </c>
      <c r="AA1650">
        <v>7.6</v>
      </c>
      <c r="AB1650">
        <v>1.85</v>
      </c>
      <c r="AC1650">
        <v>0</v>
      </c>
    </row>
    <row r="1651" spans="1:29">
      <c r="A1651" t="s">
        <v>28</v>
      </c>
      <c r="C1651" t="s">
        <v>1071</v>
      </c>
      <c r="D1651">
        <v>138</v>
      </c>
      <c r="E1651">
        <v>107</v>
      </c>
      <c r="F1651">
        <v>209</v>
      </c>
      <c r="G1651">
        <v>357</v>
      </c>
      <c r="H1651" t="s">
        <v>7836</v>
      </c>
      <c r="I1651">
        <v>2000</v>
      </c>
      <c r="J1651">
        <v>42385520</v>
      </c>
      <c r="K1651" t="s">
        <v>7837</v>
      </c>
      <c r="L1651" t="s">
        <v>4018</v>
      </c>
      <c r="M1651" t="s">
        <v>8360</v>
      </c>
      <c r="N1651">
        <v>47297</v>
      </c>
      <c r="O1651">
        <v>4059</v>
      </c>
      <c r="P1651" t="s">
        <v>8361</v>
      </c>
      <c r="Q1651">
        <v>0</v>
      </c>
      <c r="R1651" t="s">
        <v>8362</v>
      </c>
      <c r="S1651" t="s">
        <v>8363</v>
      </c>
      <c r="T1651">
        <v>86</v>
      </c>
      <c r="U1651" t="s">
        <v>37</v>
      </c>
      <c r="V1651" t="s">
        <v>38</v>
      </c>
      <c r="W1651" t="s">
        <v>39</v>
      </c>
      <c r="X1651">
        <v>30000000</v>
      </c>
      <c r="Y1651">
        <v>2010</v>
      </c>
      <c r="Z1651">
        <v>594</v>
      </c>
      <c r="AA1651">
        <v>6.2</v>
      </c>
      <c r="AB1651">
        <v>1.85</v>
      </c>
      <c r="AC1651">
        <v>16000</v>
      </c>
    </row>
    <row r="1652" spans="1:29">
      <c r="A1652" t="s">
        <v>28</v>
      </c>
      <c r="C1652" t="s">
        <v>5408</v>
      </c>
      <c r="D1652">
        <v>69</v>
      </c>
      <c r="E1652">
        <v>104</v>
      </c>
      <c r="F1652">
        <v>134</v>
      </c>
      <c r="G1652">
        <v>64</v>
      </c>
      <c r="H1652" t="s">
        <v>2763</v>
      </c>
      <c r="I1652">
        <v>585</v>
      </c>
      <c r="J1652">
        <v>40118420</v>
      </c>
      <c r="K1652" t="s">
        <v>4915</v>
      </c>
      <c r="L1652" t="s">
        <v>5227</v>
      </c>
      <c r="M1652" t="s">
        <v>8364</v>
      </c>
      <c r="N1652">
        <v>26066</v>
      </c>
      <c r="O1652">
        <v>1165</v>
      </c>
      <c r="P1652" t="s">
        <v>8365</v>
      </c>
      <c r="Q1652">
        <v>3</v>
      </c>
      <c r="R1652" t="s">
        <v>8366</v>
      </c>
      <c r="S1652" t="s">
        <v>8367</v>
      </c>
      <c r="T1652">
        <v>216</v>
      </c>
      <c r="U1652" t="s">
        <v>37</v>
      </c>
      <c r="V1652" t="s">
        <v>38</v>
      </c>
      <c r="W1652" t="s">
        <v>39</v>
      </c>
      <c r="X1652">
        <v>30000000</v>
      </c>
      <c r="Y1652">
        <v>2002</v>
      </c>
      <c r="Z1652">
        <v>495</v>
      </c>
      <c r="AA1652">
        <v>5.6</v>
      </c>
      <c r="AB1652">
        <v>1.85</v>
      </c>
      <c r="AC1652">
        <v>0</v>
      </c>
    </row>
    <row r="1653" spans="1:29">
      <c r="A1653" t="s">
        <v>28</v>
      </c>
      <c r="C1653" t="s">
        <v>125</v>
      </c>
      <c r="D1653">
        <v>253</v>
      </c>
      <c r="E1653">
        <v>113</v>
      </c>
      <c r="F1653">
        <v>395</v>
      </c>
      <c r="G1653">
        <v>77</v>
      </c>
      <c r="H1653" t="s">
        <v>8368</v>
      </c>
      <c r="I1653">
        <v>8000</v>
      </c>
      <c r="J1653">
        <v>40137776</v>
      </c>
      <c r="K1653" t="s">
        <v>2490</v>
      </c>
      <c r="L1653" t="s">
        <v>1249</v>
      </c>
      <c r="M1653" t="s">
        <v>8369</v>
      </c>
      <c r="N1653">
        <v>186977</v>
      </c>
      <c r="O1653">
        <v>8362</v>
      </c>
      <c r="P1653" t="s">
        <v>8370</v>
      </c>
      <c r="Q1653">
        <v>1</v>
      </c>
      <c r="R1653" t="s">
        <v>8371</v>
      </c>
      <c r="S1653" t="s">
        <v>8372</v>
      </c>
      <c r="T1653">
        <v>529</v>
      </c>
      <c r="U1653" t="s">
        <v>37</v>
      </c>
      <c r="V1653" t="s">
        <v>38</v>
      </c>
      <c r="W1653" t="s">
        <v>39</v>
      </c>
      <c r="X1653">
        <v>38000000</v>
      </c>
      <c r="Y1653">
        <v>2006</v>
      </c>
      <c r="Z1653">
        <v>189</v>
      </c>
      <c r="AA1653">
        <v>7.6</v>
      </c>
      <c r="AB1653">
        <v>1.85</v>
      </c>
      <c r="AC1653">
        <v>13000</v>
      </c>
    </row>
    <row r="1654" spans="1:29">
      <c r="A1654" t="s">
        <v>28</v>
      </c>
      <c r="C1654" t="s">
        <v>3541</v>
      </c>
      <c r="D1654">
        <v>304</v>
      </c>
      <c r="E1654">
        <v>113</v>
      </c>
      <c r="F1654">
        <v>171</v>
      </c>
      <c r="G1654">
        <v>63</v>
      </c>
      <c r="H1654" t="s">
        <v>8373</v>
      </c>
      <c r="I1654">
        <v>430</v>
      </c>
      <c r="J1654">
        <v>39568996</v>
      </c>
      <c r="K1654" t="s">
        <v>6403</v>
      </c>
      <c r="L1654" t="s">
        <v>2994</v>
      </c>
      <c r="M1654" t="s">
        <v>8374</v>
      </c>
      <c r="N1654">
        <v>138435</v>
      </c>
      <c r="O1654">
        <v>814</v>
      </c>
      <c r="P1654" t="s">
        <v>8375</v>
      </c>
      <c r="Q1654">
        <v>0</v>
      </c>
      <c r="R1654" t="s">
        <v>8376</v>
      </c>
      <c r="S1654" t="s">
        <v>8377</v>
      </c>
      <c r="T1654">
        <v>527</v>
      </c>
      <c r="U1654" t="s">
        <v>37</v>
      </c>
      <c r="V1654" t="s">
        <v>38</v>
      </c>
      <c r="W1654" t="s">
        <v>585</v>
      </c>
      <c r="X1654">
        <v>32000000</v>
      </c>
      <c r="Y1654">
        <v>2007</v>
      </c>
      <c r="Z1654">
        <v>72</v>
      </c>
      <c r="AA1654">
        <v>6.6</v>
      </c>
      <c r="AB1654">
        <v>2.35</v>
      </c>
      <c r="AC1654">
        <v>0</v>
      </c>
    </row>
    <row r="1655" spans="1:29">
      <c r="A1655" t="s">
        <v>28</v>
      </c>
      <c r="C1655" t="s">
        <v>8378</v>
      </c>
      <c r="D1655">
        <v>634</v>
      </c>
      <c r="E1655">
        <v>95</v>
      </c>
      <c r="F1655">
        <v>246</v>
      </c>
      <c r="G1655">
        <v>751</v>
      </c>
      <c r="H1655" t="s">
        <v>5572</v>
      </c>
      <c r="I1655">
        <v>26000</v>
      </c>
      <c r="J1655">
        <v>42043633</v>
      </c>
      <c r="K1655" t="s">
        <v>2664</v>
      </c>
      <c r="L1655" t="s">
        <v>98</v>
      </c>
      <c r="M1655" t="s">
        <v>8379</v>
      </c>
      <c r="N1655">
        <v>277172</v>
      </c>
      <c r="O1655">
        <v>29551</v>
      </c>
      <c r="P1655" t="s">
        <v>4093</v>
      </c>
      <c r="Q1655">
        <v>0</v>
      </c>
      <c r="R1655" t="s">
        <v>8380</v>
      </c>
      <c r="S1655" t="s">
        <v>8381</v>
      </c>
      <c r="T1655">
        <v>986</v>
      </c>
      <c r="U1655" t="s">
        <v>37</v>
      </c>
      <c r="V1655" t="s">
        <v>38</v>
      </c>
      <c r="W1655" t="s">
        <v>585</v>
      </c>
      <c r="X1655">
        <v>30000000</v>
      </c>
      <c r="Y1655">
        <v>2012</v>
      </c>
      <c r="Z1655">
        <v>821</v>
      </c>
      <c r="AA1655">
        <v>7</v>
      </c>
      <c r="AB1655">
        <v>2.35</v>
      </c>
      <c r="AC1655">
        <v>66000</v>
      </c>
    </row>
    <row r="1656" spans="1:29">
      <c r="A1656" t="s">
        <v>28</v>
      </c>
      <c r="C1656" t="s">
        <v>8382</v>
      </c>
      <c r="D1656">
        <v>111</v>
      </c>
      <c r="E1656">
        <v>86</v>
      </c>
      <c r="F1656">
        <v>82</v>
      </c>
      <c r="G1656">
        <v>362</v>
      </c>
      <c r="H1656" t="s">
        <v>862</v>
      </c>
      <c r="I1656">
        <v>869</v>
      </c>
      <c r="J1656">
        <v>38232624</v>
      </c>
      <c r="K1656" t="s">
        <v>1671</v>
      </c>
      <c r="L1656" t="s">
        <v>2613</v>
      </c>
      <c r="M1656" t="s">
        <v>8383</v>
      </c>
      <c r="N1656">
        <v>88518</v>
      </c>
      <c r="O1656">
        <v>3854</v>
      </c>
      <c r="P1656" t="s">
        <v>8384</v>
      </c>
      <c r="Q1656">
        <v>0</v>
      </c>
      <c r="R1656" t="s">
        <v>8385</v>
      </c>
      <c r="S1656" t="s">
        <v>8386</v>
      </c>
      <c r="T1656">
        <v>409</v>
      </c>
      <c r="U1656" t="s">
        <v>37</v>
      </c>
      <c r="V1656" t="s">
        <v>38</v>
      </c>
      <c r="W1656" t="s">
        <v>39</v>
      </c>
      <c r="X1656">
        <v>30000000</v>
      </c>
      <c r="Y1656">
        <v>2008</v>
      </c>
      <c r="Z1656">
        <v>759</v>
      </c>
      <c r="AA1656">
        <v>2.7</v>
      </c>
      <c r="AB1656">
        <v>1.85</v>
      </c>
      <c r="AC1656">
        <v>0</v>
      </c>
    </row>
    <row r="1657" spans="1:29">
      <c r="A1657" t="s">
        <v>28</v>
      </c>
      <c r="C1657" t="s">
        <v>2429</v>
      </c>
      <c r="D1657">
        <v>77</v>
      </c>
      <c r="E1657">
        <v>126</v>
      </c>
      <c r="F1657">
        <v>102</v>
      </c>
      <c r="G1657">
        <v>497</v>
      </c>
      <c r="H1657" t="s">
        <v>8387</v>
      </c>
      <c r="I1657">
        <v>22000</v>
      </c>
      <c r="J1657">
        <v>38413606</v>
      </c>
      <c r="K1657" t="s">
        <v>422</v>
      </c>
      <c r="L1657" t="s">
        <v>1746</v>
      </c>
      <c r="M1657" t="s">
        <v>8388</v>
      </c>
      <c r="N1657">
        <v>54042</v>
      </c>
      <c r="O1657">
        <v>23866</v>
      </c>
      <c r="P1657" t="s">
        <v>3538</v>
      </c>
      <c r="Q1657">
        <v>1</v>
      </c>
      <c r="R1657" t="s">
        <v>8389</v>
      </c>
      <c r="S1657" t="s">
        <v>8390</v>
      </c>
      <c r="T1657">
        <v>215</v>
      </c>
      <c r="U1657" t="s">
        <v>37</v>
      </c>
      <c r="V1657" t="s">
        <v>38</v>
      </c>
      <c r="W1657" t="s">
        <v>585</v>
      </c>
      <c r="X1657">
        <v>30000000</v>
      </c>
      <c r="Y1657">
        <v>1988</v>
      </c>
      <c r="Z1657">
        <v>581</v>
      </c>
      <c r="AA1657">
        <v>7.6</v>
      </c>
      <c r="AB1657">
        <v>1.85</v>
      </c>
      <c r="AC1657">
        <v>0</v>
      </c>
    </row>
    <row r="1658" spans="1:29">
      <c r="A1658" t="s">
        <v>28</v>
      </c>
      <c r="C1658" t="s">
        <v>2591</v>
      </c>
      <c r="D1658">
        <v>120</v>
      </c>
      <c r="E1658">
        <v>101</v>
      </c>
      <c r="F1658">
        <v>343</v>
      </c>
      <c r="G1658">
        <v>384</v>
      </c>
      <c r="H1658" t="s">
        <v>8391</v>
      </c>
      <c r="I1658">
        <v>581</v>
      </c>
      <c r="J1658">
        <v>38122105</v>
      </c>
      <c r="K1658" t="s">
        <v>1401</v>
      </c>
      <c r="L1658" t="s">
        <v>8387</v>
      </c>
      <c r="M1658" t="s">
        <v>8392</v>
      </c>
      <c r="N1658">
        <v>112669</v>
      </c>
      <c r="O1658">
        <v>2373</v>
      </c>
      <c r="P1658" t="s">
        <v>8393</v>
      </c>
      <c r="Q1658">
        <v>1</v>
      </c>
      <c r="R1658" t="s">
        <v>8394</v>
      </c>
      <c r="S1658" t="s">
        <v>8395</v>
      </c>
      <c r="T1658">
        <v>226</v>
      </c>
      <c r="U1658" t="s">
        <v>37</v>
      </c>
      <c r="V1658" t="s">
        <v>38</v>
      </c>
      <c r="W1658" t="s">
        <v>585</v>
      </c>
      <c r="X1658">
        <v>27000000</v>
      </c>
      <c r="Y1658">
        <v>1987</v>
      </c>
      <c r="Z1658">
        <v>571</v>
      </c>
      <c r="AA1658">
        <v>6.6</v>
      </c>
      <c r="AB1658">
        <v>1.37</v>
      </c>
      <c r="AC1658">
        <v>0</v>
      </c>
    </row>
    <row r="1659" spans="1:29">
      <c r="A1659" t="s">
        <v>28</v>
      </c>
      <c r="C1659" t="s">
        <v>1954</v>
      </c>
      <c r="D1659">
        <v>63</v>
      </c>
      <c r="E1659">
        <v>102</v>
      </c>
      <c r="F1659">
        <v>0</v>
      </c>
      <c r="G1659">
        <v>413</v>
      </c>
      <c r="H1659" t="s">
        <v>3503</v>
      </c>
      <c r="I1659">
        <v>13000</v>
      </c>
      <c r="J1659">
        <v>38747385</v>
      </c>
      <c r="K1659" t="s">
        <v>8396</v>
      </c>
      <c r="L1659" t="s">
        <v>547</v>
      </c>
      <c r="M1659" t="s">
        <v>8397</v>
      </c>
      <c r="N1659">
        <v>49349</v>
      </c>
      <c r="O1659">
        <v>15308</v>
      </c>
      <c r="P1659" t="s">
        <v>8398</v>
      </c>
      <c r="Q1659">
        <v>2</v>
      </c>
      <c r="R1659" t="s">
        <v>8399</v>
      </c>
      <c r="S1659" t="s">
        <v>8400</v>
      </c>
      <c r="T1659">
        <v>165</v>
      </c>
      <c r="U1659" t="s">
        <v>37</v>
      </c>
      <c r="V1659" t="s">
        <v>38</v>
      </c>
      <c r="W1659" t="s">
        <v>39</v>
      </c>
      <c r="X1659">
        <v>25000000</v>
      </c>
      <c r="Y1659">
        <v>1986</v>
      </c>
      <c r="Z1659">
        <v>854</v>
      </c>
      <c r="AA1659">
        <v>6.9</v>
      </c>
      <c r="AB1659">
        <v>1.85</v>
      </c>
      <c r="AC1659">
        <v>0</v>
      </c>
    </row>
    <row r="1660" spans="1:29">
      <c r="A1660" t="s">
        <v>28</v>
      </c>
      <c r="C1660" t="s">
        <v>940</v>
      </c>
      <c r="D1660">
        <v>417</v>
      </c>
      <c r="E1660">
        <v>111</v>
      </c>
      <c r="F1660">
        <v>456</v>
      </c>
      <c r="G1660">
        <v>21</v>
      </c>
      <c r="H1660" t="s">
        <v>8401</v>
      </c>
      <c r="I1660">
        <v>157</v>
      </c>
      <c r="J1660">
        <v>40247512</v>
      </c>
      <c r="K1660" t="s">
        <v>923</v>
      </c>
      <c r="L1660" t="s">
        <v>8402</v>
      </c>
      <c r="M1660" t="s">
        <v>8403</v>
      </c>
      <c r="N1660">
        <v>159198</v>
      </c>
      <c r="O1660">
        <v>257</v>
      </c>
      <c r="P1660" t="s">
        <v>8404</v>
      </c>
      <c r="Q1660">
        <v>0</v>
      </c>
      <c r="R1660" t="s">
        <v>8405</v>
      </c>
      <c r="S1660" t="s">
        <v>8406</v>
      </c>
      <c r="T1660">
        <v>438</v>
      </c>
      <c r="U1660" t="s">
        <v>37</v>
      </c>
      <c r="V1660" t="s">
        <v>38</v>
      </c>
      <c r="W1660" t="s">
        <v>39</v>
      </c>
      <c r="X1660">
        <v>30000000</v>
      </c>
      <c r="Y1660">
        <v>2011</v>
      </c>
      <c r="Z1660">
        <v>33</v>
      </c>
      <c r="AA1660">
        <v>6.8</v>
      </c>
      <c r="AB1660">
        <v>2.35</v>
      </c>
      <c r="AC1660">
        <v>38000</v>
      </c>
    </row>
    <row r="1661" spans="1:29">
      <c r="A1661" t="s">
        <v>28</v>
      </c>
      <c r="D1661">
        <v>9</v>
      </c>
      <c r="E1661">
        <v>60</v>
      </c>
      <c r="G1661">
        <v>468</v>
      </c>
      <c r="H1661" t="s">
        <v>2318</v>
      </c>
      <c r="I1661">
        <v>971</v>
      </c>
      <c r="K1661" t="s">
        <v>8060</v>
      </c>
      <c r="L1661" t="s">
        <v>8226</v>
      </c>
      <c r="M1661" t="s">
        <v>8407</v>
      </c>
      <c r="N1661">
        <v>3322</v>
      </c>
      <c r="O1661">
        <v>3295</v>
      </c>
      <c r="P1661" t="s">
        <v>429</v>
      </c>
      <c r="Q1661">
        <v>4</v>
      </c>
      <c r="R1661" t="s">
        <v>8408</v>
      </c>
      <c r="S1661" t="s">
        <v>8409</v>
      </c>
      <c r="T1661">
        <v>30</v>
      </c>
      <c r="U1661" t="s">
        <v>37</v>
      </c>
      <c r="V1661" t="s">
        <v>38</v>
      </c>
      <c r="W1661" t="s">
        <v>1568</v>
      </c>
      <c r="Z1661">
        <v>805</v>
      </c>
      <c r="AA1661">
        <v>7.5</v>
      </c>
      <c r="AB1661">
        <v>16</v>
      </c>
      <c r="AC1661">
        <v>0</v>
      </c>
    </row>
    <row r="1662" spans="1:29">
      <c r="A1662" t="s">
        <v>28</v>
      </c>
      <c r="C1662" t="s">
        <v>8410</v>
      </c>
      <c r="D1662">
        <v>59</v>
      </c>
      <c r="E1662">
        <v>95</v>
      </c>
      <c r="F1662">
        <v>40</v>
      </c>
      <c r="G1662">
        <v>342</v>
      </c>
      <c r="H1662" t="s">
        <v>3484</v>
      </c>
      <c r="I1662">
        <v>663</v>
      </c>
      <c r="J1662">
        <v>35927406</v>
      </c>
      <c r="K1662" t="s">
        <v>262</v>
      </c>
      <c r="L1662" t="s">
        <v>4521</v>
      </c>
      <c r="M1662" t="s">
        <v>8411</v>
      </c>
      <c r="N1662">
        <v>36363</v>
      </c>
      <c r="O1662">
        <v>2266</v>
      </c>
      <c r="P1662" t="s">
        <v>5490</v>
      </c>
      <c r="Q1662">
        <v>0</v>
      </c>
      <c r="R1662" t="s">
        <v>8412</v>
      </c>
      <c r="S1662" t="s">
        <v>8413</v>
      </c>
      <c r="T1662">
        <v>256</v>
      </c>
      <c r="U1662" t="s">
        <v>37</v>
      </c>
      <c r="V1662" t="s">
        <v>38</v>
      </c>
      <c r="W1662" t="s">
        <v>39</v>
      </c>
      <c r="X1662">
        <v>30000000</v>
      </c>
      <c r="Y1662">
        <v>1997</v>
      </c>
      <c r="Z1662">
        <v>349</v>
      </c>
      <c r="AA1662">
        <v>3.7</v>
      </c>
      <c r="AB1662">
        <v>1.85</v>
      </c>
      <c r="AC1662">
        <v>1000</v>
      </c>
    </row>
    <row r="1663" spans="1:29">
      <c r="A1663" t="s">
        <v>28</v>
      </c>
      <c r="C1663" t="s">
        <v>322</v>
      </c>
      <c r="D1663">
        <v>218</v>
      </c>
      <c r="E1663">
        <v>98</v>
      </c>
      <c r="F1663">
        <v>15000</v>
      </c>
      <c r="G1663">
        <v>392</v>
      </c>
      <c r="H1663" t="s">
        <v>4496</v>
      </c>
      <c r="I1663">
        <v>15000</v>
      </c>
      <c r="J1663">
        <v>35565975</v>
      </c>
      <c r="K1663" t="s">
        <v>1415</v>
      </c>
      <c r="L1663" t="s">
        <v>322</v>
      </c>
      <c r="M1663" t="s">
        <v>8414</v>
      </c>
      <c r="N1663">
        <v>49205</v>
      </c>
      <c r="O1663">
        <v>16827</v>
      </c>
      <c r="P1663" t="s">
        <v>6177</v>
      </c>
      <c r="Q1663">
        <v>0</v>
      </c>
      <c r="R1663" t="s">
        <v>8415</v>
      </c>
      <c r="S1663" t="s">
        <v>8416</v>
      </c>
      <c r="T1663">
        <v>184</v>
      </c>
      <c r="U1663" t="s">
        <v>37</v>
      </c>
      <c r="V1663" t="s">
        <v>38</v>
      </c>
      <c r="W1663" t="s">
        <v>39</v>
      </c>
      <c r="X1663">
        <v>30000000</v>
      </c>
      <c r="Y1663">
        <v>2011</v>
      </c>
      <c r="Z1663">
        <v>839</v>
      </c>
      <c r="AA1663">
        <v>6.1</v>
      </c>
      <c r="AB1663">
        <v>2.35</v>
      </c>
      <c r="AC1663">
        <v>0</v>
      </c>
    </row>
    <row r="1664" spans="1:29">
      <c r="A1664" t="s">
        <v>28</v>
      </c>
      <c r="C1664" t="s">
        <v>8417</v>
      </c>
      <c r="D1664">
        <v>359</v>
      </c>
      <c r="E1664">
        <v>100</v>
      </c>
      <c r="F1664">
        <v>108</v>
      </c>
      <c r="G1664">
        <v>534</v>
      </c>
      <c r="H1664" t="s">
        <v>234</v>
      </c>
      <c r="I1664">
        <v>17000</v>
      </c>
      <c r="J1664">
        <v>35266619</v>
      </c>
      <c r="K1664" t="s">
        <v>5051</v>
      </c>
      <c r="L1664" t="s">
        <v>489</v>
      </c>
      <c r="M1664" t="s">
        <v>8418</v>
      </c>
      <c r="N1664">
        <v>108242</v>
      </c>
      <c r="O1664">
        <v>20051</v>
      </c>
      <c r="P1664" t="s">
        <v>7935</v>
      </c>
      <c r="Q1664">
        <v>1</v>
      </c>
      <c r="R1664" t="s">
        <v>8419</v>
      </c>
      <c r="S1664" t="s">
        <v>8420</v>
      </c>
      <c r="T1664">
        <v>371</v>
      </c>
      <c r="U1664" t="s">
        <v>37</v>
      </c>
      <c r="V1664" t="s">
        <v>38</v>
      </c>
      <c r="W1664" t="s">
        <v>585</v>
      </c>
      <c r="X1664">
        <v>30000000</v>
      </c>
      <c r="Y1664">
        <v>2013</v>
      </c>
      <c r="Z1664">
        <v>2000</v>
      </c>
      <c r="AA1664">
        <v>5.9</v>
      </c>
      <c r="AB1664">
        <v>2.35</v>
      </c>
      <c r="AC1664">
        <v>39000</v>
      </c>
    </row>
    <row r="1665" spans="1:29">
      <c r="A1665" t="s">
        <v>28</v>
      </c>
      <c r="C1665" t="s">
        <v>8421</v>
      </c>
      <c r="D1665">
        <v>101</v>
      </c>
      <c r="E1665">
        <v>118</v>
      </c>
      <c r="F1665">
        <v>3</v>
      </c>
      <c r="G1665">
        <v>439</v>
      </c>
      <c r="H1665" t="s">
        <v>8422</v>
      </c>
      <c r="I1665">
        <v>1000</v>
      </c>
      <c r="J1665">
        <v>34703228</v>
      </c>
      <c r="K1665" t="s">
        <v>6199</v>
      </c>
      <c r="L1665" t="s">
        <v>1232</v>
      </c>
      <c r="M1665" t="s">
        <v>8423</v>
      </c>
      <c r="N1665">
        <v>21767</v>
      </c>
      <c r="O1665">
        <v>3797</v>
      </c>
      <c r="P1665" t="s">
        <v>8424</v>
      </c>
      <c r="Q1665">
        <v>0</v>
      </c>
      <c r="R1665" t="s">
        <v>8425</v>
      </c>
      <c r="S1665" t="s">
        <v>8426</v>
      </c>
      <c r="T1665">
        <v>127</v>
      </c>
      <c r="U1665" t="s">
        <v>37</v>
      </c>
      <c r="V1665" t="s">
        <v>38</v>
      </c>
      <c r="W1665" t="s">
        <v>39</v>
      </c>
      <c r="X1665">
        <v>30000000</v>
      </c>
      <c r="Y1665">
        <v>2006</v>
      </c>
      <c r="Z1665">
        <v>712</v>
      </c>
      <c r="AA1665">
        <v>6.7</v>
      </c>
      <c r="AB1665">
        <v>1.85</v>
      </c>
      <c r="AC1665">
        <v>0</v>
      </c>
    </row>
    <row r="1666" spans="1:29">
      <c r="A1666" t="s">
        <v>28</v>
      </c>
      <c r="D1666">
        <v>52</v>
      </c>
      <c r="E1666">
        <v>28</v>
      </c>
      <c r="G1666">
        <v>576</v>
      </c>
      <c r="H1666" t="s">
        <v>7343</v>
      </c>
      <c r="I1666">
        <v>680</v>
      </c>
      <c r="K1666" t="s">
        <v>2527</v>
      </c>
      <c r="L1666" t="s">
        <v>1837</v>
      </c>
      <c r="M1666" t="s">
        <v>8427</v>
      </c>
      <c r="N1666">
        <v>135643</v>
      </c>
      <c r="O1666">
        <v>2867</v>
      </c>
      <c r="P1666" t="s">
        <v>3056</v>
      </c>
      <c r="Q1666">
        <v>2</v>
      </c>
      <c r="R1666" t="s">
        <v>8428</v>
      </c>
      <c r="S1666" t="s">
        <v>8429</v>
      </c>
      <c r="T1666">
        <v>145</v>
      </c>
      <c r="U1666" t="s">
        <v>37</v>
      </c>
      <c r="V1666" t="s">
        <v>38</v>
      </c>
      <c r="W1666" t="s">
        <v>2635</v>
      </c>
      <c r="Z1666">
        <v>638</v>
      </c>
      <c r="AA1666">
        <v>8.5</v>
      </c>
      <c r="AB1666">
        <v>1.78</v>
      </c>
      <c r="AC1666">
        <v>0</v>
      </c>
    </row>
    <row r="1667" spans="1:29">
      <c r="A1667" t="s">
        <v>28</v>
      </c>
      <c r="C1667" t="s">
        <v>8430</v>
      </c>
      <c r="D1667">
        <v>85</v>
      </c>
      <c r="E1667">
        <v>125</v>
      </c>
      <c r="F1667">
        <v>21</v>
      </c>
      <c r="G1667">
        <v>581</v>
      </c>
      <c r="H1667" t="s">
        <v>8431</v>
      </c>
      <c r="I1667">
        <v>12000</v>
      </c>
      <c r="J1667">
        <v>38432823</v>
      </c>
      <c r="K1667" t="s">
        <v>8432</v>
      </c>
      <c r="L1667" t="s">
        <v>1072</v>
      </c>
      <c r="M1667" t="s">
        <v>8433</v>
      </c>
      <c r="N1667">
        <v>33067</v>
      </c>
      <c r="O1667">
        <v>15811</v>
      </c>
      <c r="P1667" t="s">
        <v>279</v>
      </c>
      <c r="Q1667">
        <v>1</v>
      </c>
      <c r="R1667" t="s">
        <v>8434</v>
      </c>
      <c r="S1667" t="s">
        <v>8435</v>
      </c>
      <c r="T1667">
        <v>134</v>
      </c>
      <c r="U1667" t="s">
        <v>37</v>
      </c>
      <c r="V1667" t="s">
        <v>38</v>
      </c>
      <c r="W1667" t="s">
        <v>39</v>
      </c>
      <c r="X1667">
        <v>30000000</v>
      </c>
      <c r="Y1667">
        <v>2006</v>
      </c>
      <c r="Z1667">
        <v>2000</v>
      </c>
      <c r="AA1667">
        <v>6.9</v>
      </c>
      <c r="AB1667">
        <v>2.35</v>
      </c>
      <c r="AC1667">
        <v>0</v>
      </c>
    </row>
    <row r="1668" spans="1:29">
      <c r="A1668" t="s">
        <v>28</v>
      </c>
      <c r="C1668" t="s">
        <v>4591</v>
      </c>
      <c r="D1668">
        <v>64</v>
      </c>
      <c r="E1668">
        <v>94</v>
      </c>
      <c r="F1668">
        <v>39</v>
      </c>
      <c r="G1668">
        <v>506</v>
      </c>
      <c r="H1668" t="s">
        <v>2470</v>
      </c>
      <c r="I1668">
        <v>1000</v>
      </c>
      <c r="J1668">
        <v>32095318</v>
      </c>
      <c r="K1668" t="s">
        <v>1009</v>
      </c>
      <c r="L1668" t="s">
        <v>804</v>
      </c>
      <c r="M1668" t="s">
        <v>8436</v>
      </c>
      <c r="N1668">
        <v>12466</v>
      </c>
      <c r="O1668">
        <v>3664</v>
      </c>
      <c r="P1668" t="s">
        <v>2985</v>
      </c>
      <c r="Q1668">
        <v>0</v>
      </c>
      <c r="R1668" t="s">
        <v>8437</v>
      </c>
      <c r="S1668" t="s">
        <v>8438</v>
      </c>
      <c r="T1668">
        <v>84</v>
      </c>
      <c r="U1668" t="s">
        <v>37</v>
      </c>
      <c r="V1668" t="s">
        <v>38</v>
      </c>
      <c r="W1668" t="s">
        <v>39</v>
      </c>
      <c r="X1668">
        <v>45000000</v>
      </c>
      <c r="Y1668">
        <v>2001</v>
      </c>
      <c r="Z1668">
        <v>611</v>
      </c>
      <c r="AA1668">
        <v>5.5</v>
      </c>
      <c r="AB1668">
        <v>1.85</v>
      </c>
      <c r="AC1668">
        <v>304</v>
      </c>
    </row>
    <row r="1669" spans="1:29">
      <c r="A1669" t="s">
        <v>28</v>
      </c>
      <c r="C1669" t="s">
        <v>8439</v>
      </c>
      <c r="D1669">
        <v>263</v>
      </c>
      <c r="E1669">
        <v>79</v>
      </c>
      <c r="F1669">
        <v>30</v>
      </c>
      <c r="G1669">
        <v>265</v>
      </c>
      <c r="H1669" t="s">
        <v>8440</v>
      </c>
      <c r="I1669">
        <v>940</v>
      </c>
      <c r="J1669">
        <v>31743332</v>
      </c>
      <c r="K1669" t="s">
        <v>8441</v>
      </c>
      <c r="L1669" t="s">
        <v>3260</v>
      </c>
      <c r="M1669" t="s">
        <v>8442</v>
      </c>
      <c r="N1669">
        <v>111117</v>
      </c>
      <c r="O1669">
        <v>1594</v>
      </c>
      <c r="P1669" t="s">
        <v>8443</v>
      </c>
      <c r="Q1669">
        <v>0</v>
      </c>
      <c r="R1669" t="s">
        <v>8444</v>
      </c>
      <c r="S1669" t="s">
        <v>8445</v>
      </c>
      <c r="T1669">
        <v>245</v>
      </c>
      <c r="U1669" t="s">
        <v>37</v>
      </c>
      <c r="V1669" t="s">
        <v>38</v>
      </c>
      <c r="W1669" t="s">
        <v>39</v>
      </c>
      <c r="X1669">
        <v>30000000</v>
      </c>
      <c r="Y1669">
        <v>2009</v>
      </c>
      <c r="Z1669">
        <v>271</v>
      </c>
      <c r="AA1669">
        <v>7.1</v>
      </c>
      <c r="AB1669">
        <v>1.85</v>
      </c>
      <c r="AC1669">
        <v>13000</v>
      </c>
    </row>
    <row r="1670" spans="1:29">
      <c r="A1670" t="s">
        <v>28</v>
      </c>
      <c r="C1670" t="s">
        <v>1526</v>
      </c>
      <c r="D1670">
        <v>450</v>
      </c>
      <c r="E1670">
        <v>106</v>
      </c>
      <c r="F1670">
        <v>0</v>
      </c>
      <c r="G1670">
        <v>273</v>
      </c>
      <c r="H1670" t="s">
        <v>5196</v>
      </c>
      <c r="I1670">
        <v>17000</v>
      </c>
      <c r="J1670">
        <v>32154410</v>
      </c>
      <c r="K1670" t="s">
        <v>2125</v>
      </c>
      <c r="L1670" t="s">
        <v>444</v>
      </c>
      <c r="M1670" t="s">
        <v>8446</v>
      </c>
      <c r="N1670">
        <v>148327</v>
      </c>
      <c r="O1670">
        <v>18469</v>
      </c>
      <c r="P1670" t="s">
        <v>8447</v>
      </c>
      <c r="Q1670">
        <v>0</v>
      </c>
      <c r="R1670" t="s">
        <v>8448</v>
      </c>
      <c r="S1670" t="s">
        <v>8449</v>
      </c>
      <c r="T1670">
        <v>274</v>
      </c>
      <c r="U1670" t="s">
        <v>37</v>
      </c>
      <c r="V1670" t="s">
        <v>38</v>
      </c>
      <c r="W1670" t="s">
        <v>585</v>
      </c>
      <c r="X1670">
        <v>30000000</v>
      </c>
      <c r="Y1670">
        <v>2013</v>
      </c>
      <c r="Z1670">
        <v>681</v>
      </c>
      <c r="AA1670">
        <v>7.1</v>
      </c>
      <c r="AB1670">
        <v>1.85</v>
      </c>
      <c r="AC1670">
        <v>29000</v>
      </c>
    </row>
    <row r="1671" spans="1:29">
      <c r="A1671" t="s">
        <v>28</v>
      </c>
      <c r="C1671" t="s">
        <v>8450</v>
      </c>
      <c r="D1671">
        <v>85</v>
      </c>
      <c r="E1671">
        <v>111</v>
      </c>
      <c r="F1671">
        <v>57</v>
      </c>
      <c r="G1671">
        <v>438</v>
      </c>
      <c r="H1671" t="s">
        <v>4770</v>
      </c>
      <c r="I1671">
        <v>1000</v>
      </c>
      <c r="J1671">
        <v>28165882</v>
      </c>
      <c r="K1671" t="s">
        <v>2717</v>
      </c>
      <c r="L1671" t="s">
        <v>2812</v>
      </c>
      <c r="M1671" t="s">
        <v>8451</v>
      </c>
      <c r="N1671">
        <v>31984</v>
      </c>
      <c r="O1671">
        <v>3239</v>
      </c>
      <c r="P1671" t="s">
        <v>8452</v>
      </c>
      <c r="Q1671">
        <v>1</v>
      </c>
      <c r="R1671" t="s">
        <v>8453</v>
      </c>
      <c r="S1671" t="s">
        <v>8454</v>
      </c>
      <c r="T1671">
        <v>154</v>
      </c>
      <c r="U1671" t="s">
        <v>37</v>
      </c>
      <c r="V1671" t="s">
        <v>38</v>
      </c>
      <c r="W1671" t="s">
        <v>95</v>
      </c>
      <c r="Y1671">
        <v>2004</v>
      </c>
      <c r="Z1671">
        <v>530</v>
      </c>
      <c r="AA1671">
        <v>5.9</v>
      </c>
      <c r="AB1671">
        <v>1.85</v>
      </c>
      <c r="AC1671">
        <v>0</v>
      </c>
    </row>
    <row r="1672" spans="1:29">
      <c r="A1672" t="s">
        <v>28</v>
      </c>
      <c r="C1672" t="s">
        <v>8455</v>
      </c>
      <c r="D1672">
        <v>162</v>
      </c>
      <c r="E1672">
        <v>63</v>
      </c>
      <c r="F1672">
        <v>15</v>
      </c>
      <c r="G1672">
        <v>69</v>
      </c>
      <c r="H1672" t="s">
        <v>8456</v>
      </c>
      <c r="I1672">
        <v>759</v>
      </c>
      <c r="J1672">
        <v>26687172</v>
      </c>
      <c r="K1672" t="s">
        <v>1280</v>
      </c>
      <c r="L1672" t="s">
        <v>643</v>
      </c>
      <c r="M1672" t="s">
        <v>8457</v>
      </c>
      <c r="N1672">
        <v>15600</v>
      </c>
      <c r="O1672">
        <v>1002</v>
      </c>
      <c r="P1672" t="s">
        <v>8458</v>
      </c>
      <c r="Q1672">
        <v>0</v>
      </c>
      <c r="R1672" t="s">
        <v>8459</v>
      </c>
      <c r="S1672" t="s">
        <v>8460</v>
      </c>
      <c r="T1672">
        <v>55</v>
      </c>
      <c r="U1672" t="s">
        <v>37</v>
      </c>
      <c r="V1672" t="s">
        <v>38</v>
      </c>
      <c r="W1672" t="s">
        <v>277</v>
      </c>
      <c r="X1672">
        <v>30000000</v>
      </c>
      <c r="Y1672">
        <v>2011</v>
      </c>
      <c r="Z1672">
        <v>73</v>
      </c>
      <c r="AA1672">
        <v>7.3</v>
      </c>
      <c r="AB1672">
        <v>1.85</v>
      </c>
      <c r="AC1672">
        <v>0</v>
      </c>
    </row>
    <row r="1673" spans="1:29">
      <c r="A1673" t="s">
        <v>28</v>
      </c>
      <c r="C1673" t="s">
        <v>8461</v>
      </c>
      <c r="D1673">
        <v>85</v>
      </c>
      <c r="E1673">
        <v>85</v>
      </c>
      <c r="F1673">
        <v>14</v>
      </c>
      <c r="G1673">
        <v>244</v>
      </c>
      <c r="H1673" t="s">
        <v>6128</v>
      </c>
      <c r="I1673">
        <v>577</v>
      </c>
      <c r="J1673">
        <v>26096584</v>
      </c>
      <c r="K1673" t="s">
        <v>1671</v>
      </c>
      <c r="L1673" t="s">
        <v>2630</v>
      </c>
      <c r="M1673" t="s">
        <v>8462</v>
      </c>
      <c r="N1673">
        <v>30651</v>
      </c>
      <c r="O1673">
        <v>1653</v>
      </c>
      <c r="P1673" t="s">
        <v>8463</v>
      </c>
      <c r="Q1673">
        <v>0</v>
      </c>
      <c r="R1673" t="s">
        <v>8464</v>
      </c>
      <c r="S1673" t="s">
        <v>8465</v>
      </c>
      <c r="T1673">
        <v>267</v>
      </c>
      <c r="U1673" t="s">
        <v>37</v>
      </c>
      <c r="V1673" t="s">
        <v>38</v>
      </c>
      <c r="W1673" t="s">
        <v>39</v>
      </c>
      <c r="X1673">
        <v>19000000</v>
      </c>
      <c r="Y1673">
        <v>2003</v>
      </c>
      <c r="Z1673">
        <v>291</v>
      </c>
      <c r="AA1673">
        <v>3.4</v>
      </c>
      <c r="AB1673">
        <v>1.37</v>
      </c>
      <c r="AC1673">
        <v>1000</v>
      </c>
    </row>
    <row r="1674" spans="1:29">
      <c r="A1674" t="s">
        <v>28</v>
      </c>
      <c r="C1674" t="s">
        <v>1680</v>
      </c>
      <c r="D1674">
        <v>110</v>
      </c>
      <c r="E1674">
        <v>108</v>
      </c>
      <c r="F1674">
        <v>631</v>
      </c>
      <c r="G1674">
        <v>95</v>
      </c>
      <c r="H1674" t="s">
        <v>8466</v>
      </c>
      <c r="I1674">
        <v>631</v>
      </c>
      <c r="J1674">
        <v>26525834</v>
      </c>
      <c r="K1674" t="s">
        <v>1415</v>
      </c>
      <c r="L1674" t="s">
        <v>1680</v>
      </c>
      <c r="M1674" t="s">
        <v>8467</v>
      </c>
      <c r="N1674">
        <v>21998</v>
      </c>
      <c r="O1674">
        <v>1023</v>
      </c>
      <c r="P1674" t="s">
        <v>8468</v>
      </c>
      <c r="Q1674">
        <v>1</v>
      </c>
      <c r="R1674" t="s">
        <v>8469</v>
      </c>
      <c r="S1674" t="s">
        <v>8470</v>
      </c>
      <c r="T1674">
        <v>227</v>
      </c>
      <c r="U1674" t="s">
        <v>37</v>
      </c>
      <c r="V1674" t="s">
        <v>38</v>
      </c>
      <c r="W1674" t="s">
        <v>585</v>
      </c>
      <c r="X1674">
        <v>30000000</v>
      </c>
      <c r="Y1674">
        <v>1998</v>
      </c>
      <c r="Z1674">
        <v>199</v>
      </c>
      <c r="AA1674">
        <v>6.8</v>
      </c>
      <c r="AB1674">
        <v>1.85</v>
      </c>
      <c r="AC1674">
        <v>0</v>
      </c>
    </row>
    <row r="1675" spans="1:29">
      <c r="A1675" t="s">
        <v>28</v>
      </c>
      <c r="C1675" t="s">
        <v>3453</v>
      </c>
      <c r="D1675">
        <v>165</v>
      </c>
      <c r="E1675">
        <v>139</v>
      </c>
      <c r="F1675">
        <v>150</v>
      </c>
      <c r="G1675">
        <v>400</v>
      </c>
      <c r="H1675" t="s">
        <v>8471</v>
      </c>
      <c r="I1675">
        <v>521</v>
      </c>
      <c r="J1675">
        <v>30513940</v>
      </c>
      <c r="K1675" t="s">
        <v>4296</v>
      </c>
      <c r="L1675" t="s">
        <v>8472</v>
      </c>
      <c r="M1675" t="s">
        <v>8473</v>
      </c>
      <c r="N1675">
        <v>15843</v>
      </c>
      <c r="O1675">
        <v>2060</v>
      </c>
      <c r="P1675" t="s">
        <v>8474</v>
      </c>
      <c r="Q1675">
        <v>0</v>
      </c>
      <c r="R1675" t="s">
        <v>8475</v>
      </c>
      <c r="S1675" t="s">
        <v>8476</v>
      </c>
      <c r="T1675">
        <v>104</v>
      </c>
      <c r="U1675" t="s">
        <v>37</v>
      </c>
      <c r="V1675" t="s">
        <v>38</v>
      </c>
      <c r="W1675" t="s">
        <v>39</v>
      </c>
      <c r="X1675">
        <v>30000000</v>
      </c>
      <c r="Y1675">
        <v>2014</v>
      </c>
      <c r="Z1675">
        <v>491</v>
      </c>
      <c r="AA1675">
        <v>6.9</v>
      </c>
      <c r="AB1675">
        <v>1.85</v>
      </c>
      <c r="AC1675">
        <v>11000</v>
      </c>
    </row>
    <row r="1676" spans="1:29">
      <c r="A1676" t="s">
        <v>28</v>
      </c>
      <c r="C1676" t="s">
        <v>5273</v>
      </c>
      <c r="D1676">
        <v>64</v>
      </c>
      <c r="E1676">
        <v>127</v>
      </c>
      <c r="F1676">
        <v>73</v>
      </c>
      <c r="G1676">
        <v>433</v>
      </c>
      <c r="H1676" t="s">
        <v>188</v>
      </c>
      <c r="I1676">
        <v>11000</v>
      </c>
      <c r="J1676">
        <v>23209440</v>
      </c>
      <c r="K1676" t="s">
        <v>3409</v>
      </c>
      <c r="L1676" t="s">
        <v>2377</v>
      </c>
      <c r="M1676" t="s">
        <v>8477</v>
      </c>
      <c r="N1676">
        <v>9283</v>
      </c>
      <c r="O1676">
        <v>12785</v>
      </c>
      <c r="P1676" t="s">
        <v>932</v>
      </c>
      <c r="Q1676">
        <v>3</v>
      </c>
      <c r="R1676" t="s">
        <v>8478</v>
      </c>
      <c r="S1676" t="s">
        <v>8479</v>
      </c>
      <c r="T1676">
        <v>112</v>
      </c>
      <c r="U1676" t="s">
        <v>37</v>
      </c>
      <c r="V1676" t="s">
        <v>38</v>
      </c>
      <c r="W1676" t="s">
        <v>585</v>
      </c>
      <c r="X1676">
        <v>30000000</v>
      </c>
      <c r="Y1676">
        <v>1998</v>
      </c>
      <c r="Z1676">
        <v>882</v>
      </c>
      <c r="AA1676">
        <v>7</v>
      </c>
      <c r="AB1676">
        <v>1.85</v>
      </c>
      <c r="AC1676">
        <v>592</v>
      </c>
    </row>
    <row r="1677" spans="1:29">
      <c r="A1677" t="s">
        <v>28</v>
      </c>
      <c r="C1677" t="s">
        <v>8480</v>
      </c>
      <c r="D1677">
        <v>44</v>
      </c>
      <c r="E1677">
        <v>106</v>
      </c>
      <c r="F1677">
        <v>32</v>
      </c>
      <c r="G1677">
        <v>650</v>
      </c>
      <c r="H1677" t="s">
        <v>5920</v>
      </c>
      <c r="I1677">
        <v>18000</v>
      </c>
      <c r="J1677">
        <v>24048000</v>
      </c>
      <c r="K1677" t="s">
        <v>1401</v>
      </c>
      <c r="L1677" t="s">
        <v>1727</v>
      </c>
      <c r="M1677" t="s">
        <v>8481</v>
      </c>
      <c r="N1677">
        <v>23579</v>
      </c>
      <c r="O1677">
        <v>20772</v>
      </c>
      <c r="P1677" t="s">
        <v>5764</v>
      </c>
      <c r="Q1677">
        <v>1</v>
      </c>
      <c r="R1677" t="s">
        <v>8482</v>
      </c>
      <c r="S1677" t="s">
        <v>8483</v>
      </c>
      <c r="T1677">
        <v>88</v>
      </c>
      <c r="U1677" t="s">
        <v>37</v>
      </c>
      <c r="V1677" t="s">
        <v>38</v>
      </c>
      <c r="W1677" t="s">
        <v>585</v>
      </c>
      <c r="X1677">
        <v>30000000</v>
      </c>
      <c r="Y1677">
        <v>1995</v>
      </c>
      <c r="Z1677">
        <v>723</v>
      </c>
      <c r="AA1677">
        <v>5.5</v>
      </c>
      <c r="AB1677">
        <v>2.35</v>
      </c>
      <c r="AC1677">
        <v>0</v>
      </c>
    </row>
    <row r="1678" spans="1:29">
      <c r="A1678" t="s">
        <v>28</v>
      </c>
      <c r="C1678" t="s">
        <v>2698</v>
      </c>
      <c r="D1678">
        <v>147</v>
      </c>
      <c r="E1678">
        <v>95</v>
      </c>
      <c r="F1678">
        <v>425</v>
      </c>
      <c r="G1678">
        <v>560</v>
      </c>
      <c r="H1678" t="s">
        <v>310</v>
      </c>
      <c r="I1678">
        <v>973</v>
      </c>
      <c r="J1678">
        <v>22526144</v>
      </c>
      <c r="K1678" t="s">
        <v>2469</v>
      </c>
      <c r="L1678" t="s">
        <v>477</v>
      </c>
      <c r="M1678" t="s">
        <v>8484</v>
      </c>
      <c r="N1678">
        <v>53884</v>
      </c>
      <c r="O1678">
        <v>2737</v>
      </c>
      <c r="P1678" t="s">
        <v>2251</v>
      </c>
      <c r="Q1678">
        <v>1</v>
      </c>
      <c r="R1678" t="s">
        <v>8485</v>
      </c>
      <c r="S1678" t="s">
        <v>8486</v>
      </c>
      <c r="T1678">
        <v>203</v>
      </c>
      <c r="U1678" t="s">
        <v>37</v>
      </c>
      <c r="V1678" t="s">
        <v>38</v>
      </c>
      <c r="W1678" t="s">
        <v>39</v>
      </c>
      <c r="X1678">
        <v>30000000</v>
      </c>
      <c r="Y1678">
        <v>2006</v>
      </c>
      <c r="Z1678">
        <v>776</v>
      </c>
      <c r="AA1678">
        <v>5.0999999999999996</v>
      </c>
      <c r="AB1678">
        <v>2.35</v>
      </c>
      <c r="AC1678">
        <v>1000</v>
      </c>
    </row>
    <row r="1679" spans="1:29">
      <c r="A1679" t="s">
        <v>28</v>
      </c>
      <c r="C1679" t="s">
        <v>2682</v>
      </c>
      <c r="D1679">
        <v>242</v>
      </c>
      <c r="E1679">
        <v>118</v>
      </c>
      <c r="F1679">
        <v>301</v>
      </c>
      <c r="G1679">
        <v>897</v>
      </c>
      <c r="H1679" t="s">
        <v>2729</v>
      </c>
      <c r="I1679">
        <v>2000</v>
      </c>
      <c r="J1679">
        <v>30523568</v>
      </c>
      <c r="K1679" t="s">
        <v>3030</v>
      </c>
      <c r="L1679" t="s">
        <v>4402</v>
      </c>
      <c r="M1679" t="s">
        <v>8487</v>
      </c>
      <c r="N1679">
        <v>54447</v>
      </c>
      <c r="O1679">
        <v>5697</v>
      </c>
      <c r="P1679" t="s">
        <v>877</v>
      </c>
      <c r="Q1679">
        <v>0</v>
      </c>
      <c r="R1679" t="s">
        <v>8488</v>
      </c>
      <c r="S1679" t="s">
        <v>8489</v>
      </c>
      <c r="T1679">
        <v>201</v>
      </c>
      <c r="U1679" t="s">
        <v>37</v>
      </c>
      <c r="V1679" t="s">
        <v>38</v>
      </c>
      <c r="W1679" t="s">
        <v>585</v>
      </c>
      <c r="X1679">
        <v>30000000</v>
      </c>
      <c r="Y1679">
        <v>2014</v>
      </c>
      <c r="Z1679">
        <v>1000</v>
      </c>
      <c r="AA1679">
        <v>6.2</v>
      </c>
      <c r="AB1679">
        <v>2.35</v>
      </c>
      <c r="AC1679">
        <v>18000</v>
      </c>
    </row>
    <row r="1680" spans="1:29">
      <c r="A1680" t="s">
        <v>28</v>
      </c>
      <c r="C1680" t="s">
        <v>8490</v>
      </c>
      <c r="D1680">
        <v>244</v>
      </c>
      <c r="E1680">
        <v>108</v>
      </c>
      <c r="F1680">
        <v>24</v>
      </c>
      <c r="G1680">
        <v>653</v>
      </c>
      <c r="H1680" t="s">
        <v>8491</v>
      </c>
      <c r="I1680">
        <v>2000</v>
      </c>
      <c r="J1680">
        <v>23070045</v>
      </c>
      <c r="K1680" t="s">
        <v>1826</v>
      </c>
      <c r="L1680" t="s">
        <v>1352</v>
      </c>
      <c r="M1680" t="s">
        <v>8492</v>
      </c>
      <c r="N1680">
        <v>47003</v>
      </c>
      <c r="O1680">
        <v>3892</v>
      </c>
      <c r="P1680" t="s">
        <v>1048</v>
      </c>
      <c r="Q1680">
        <v>0</v>
      </c>
      <c r="R1680" t="s">
        <v>8493</v>
      </c>
      <c r="S1680" t="s">
        <v>8494</v>
      </c>
      <c r="T1680">
        <v>215</v>
      </c>
      <c r="U1680" t="s">
        <v>37</v>
      </c>
      <c r="V1680" t="s">
        <v>38</v>
      </c>
      <c r="W1680" t="s">
        <v>585</v>
      </c>
      <c r="X1680">
        <v>30000000</v>
      </c>
      <c r="Y1680">
        <v>2011</v>
      </c>
      <c r="Z1680">
        <v>942</v>
      </c>
      <c r="AA1680">
        <v>5.9</v>
      </c>
      <c r="AB1680">
        <v>1.85</v>
      </c>
      <c r="AC1680">
        <v>11000</v>
      </c>
    </row>
    <row r="1681" spans="1:29">
      <c r="A1681" t="s">
        <v>28</v>
      </c>
      <c r="C1681" t="s">
        <v>8495</v>
      </c>
      <c r="D1681">
        <v>73</v>
      </c>
      <c r="E1681">
        <v>105</v>
      </c>
      <c r="F1681">
        <v>34</v>
      </c>
      <c r="G1681">
        <v>642</v>
      </c>
      <c r="H1681" t="s">
        <v>2191</v>
      </c>
      <c r="I1681">
        <v>1000</v>
      </c>
      <c r="J1681">
        <v>20422207</v>
      </c>
      <c r="K1681" t="s">
        <v>1415</v>
      </c>
      <c r="L1681" t="s">
        <v>2061</v>
      </c>
      <c r="M1681" t="s">
        <v>8496</v>
      </c>
      <c r="N1681">
        <v>15052</v>
      </c>
      <c r="O1681">
        <v>4369</v>
      </c>
      <c r="P1681" t="s">
        <v>8497</v>
      </c>
      <c r="Q1681">
        <v>1</v>
      </c>
      <c r="R1681" t="s">
        <v>8498</v>
      </c>
      <c r="S1681" t="s">
        <v>8499</v>
      </c>
      <c r="T1681">
        <v>116</v>
      </c>
      <c r="U1681" t="s">
        <v>37</v>
      </c>
      <c r="V1681" t="s">
        <v>38</v>
      </c>
      <c r="W1681" t="s">
        <v>39</v>
      </c>
      <c r="X1681">
        <v>35000000</v>
      </c>
      <c r="Y1681">
        <v>2004</v>
      </c>
      <c r="Z1681">
        <v>681</v>
      </c>
      <c r="AA1681">
        <v>5.2</v>
      </c>
      <c r="AB1681">
        <v>2.35</v>
      </c>
      <c r="AC1681">
        <v>484</v>
      </c>
    </row>
    <row r="1682" spans="1:29">
      <c r="A1682" t="s">
        <v>28</v>
      </c>
      <c r="C1682" t="s">
        <v>6417</v>
      </c>
      <c r="D1682">
        <v>232</v>
      </c>
      <c r="E1682">
        <v>131</v>
      </c>
      <c r="F1682">
        <v>89</v>
      </c>
      <c r="G1682">
        <v>372</v>
      </c>
      <c r="H1682" t="s">
        <v>8500</v>
      </c>
      <c r="I1682">
        <v>2000</v>
      </c>
      <c r="J1682">
        <v>28644770</v>
      </c>
      <c r="K1682" t="s">
        <v>1681</v>
      </c>
      <c r="L1682" t="s">
        <v>4200</v>
      </c>
      <c r="M1682" t="s">
        <v>8501</v>
      </c>
      <c r="N1682">
        <v>78974</v>
      </c>
      <c r="O1682">
        <v>3479</v>
      </c>
      <c r="P1682" t="s">
        <v>2766</v>
      </c>
      <c r="Q1682">
        <v>2</v>
      </c>
      <c r="R1682" t="s">
        <v>8502</v>
      </c>
      <c r="S1682" t="s">
        <v>8503</v>
      </c>
      <c r="T1682">
        <v>141</v>
      </c>
      <c r="U1682" t="s">
        <v>37</v>
      </c>
      <c r="V1682" t="s">
        <v>38</v>
      </c>
      <c r="W1682" t="s">
        <v>585</v>
      </c>
      <c r="X1682">
        <v>30000000</v>
      </c>
      <c r="Y1682">
        <v>2012</v>
      </c>
      <c r="Z1682">
        <v>401</v>
      </c>
      <c r="AA1682">
        <v>6.2</v>
      </c>
      <c r="AB1682">
        <v>1.85</v>
      </c>
      <c r="AC1682">
        <v>11000</v>
      </c>
    </row>
    <row r="1683" spans="1:29">
      <c r="A1683" t="s">
        <v>28</v>
      </c>
      <c r="C1683" t="s">
        <v>8504</v>
      </c>
      <c r="D1683">
        <v>63</v>
      </c>
      <c r="E1683">
        <v>104</v>
      </c>
      <c r="F1683">
        <v>30</v>
      </c>
      <c r="G1683">
        <v>635</v>
      </c>
      <c r="H1683" t="s">
        <v>1978</v>
      </c>
      <c r="I1683">
        <v>1000</v>
      </c>
      <c r="J1683">
        <v>21800302</v>
      </c>
      <c r="K1683" t="s">
        <v>4479</v>
      </c>
      <c r="L1683" t="s">
        <v>804</v>
      </c>
      <c r="M1683" t="s">
        <v>8505</v>
      </c>
      <c r="N1683">
        <v>12164</v>
      </c>
      <c r="O1683">
        <v>4462</v>
      </c>
      <c r="P1683" t="s">
        <v>7659</v>
      </c>
      <c r="Q1683">
        <v>1</v>
      </c>
      <c r="R1683" t="s">
        <v>8506</v>
      </c>
      <c r="S1683" t="s">
        <v>8507</v>
      </c>
      <c r="T1683">
        <v>63</v>
      </c>
      <c r="U1683" t="s">
        <v>37</v>
      </c>
      <c r="V1683" t="s">
        <v>38</v>
      </c>
      <c r="W1683" t="s">
        <v>39</v>
      </c>
      <c r="X1683">
        <v>30000000</v>
      </c>
      <c r="Y1683">
        <v>2004</v>
      </c>
      <c r="Z1683">
        <v>962</v>
      </c>
      <c r="AA1683">
        <v>5.5</v>
      </c>
      <c r="AB1683">
        <v>1.85</v>
      </c>
      <c r="AC1683">
        <v>491</v>
      </c>
    </row>
    <row r="1684" spans="1:29">
      <c r="A1684" t="s">
        <v>28</v>
      </c>
      <c r="C1684" t="s">
        <v>8508</v>
      </c>
      <c r="D1684">
        <v>239</v>
      </c>
      <c r="E1684">
        <v>133</v>
      </c>
      <c r="F1684">
        <v>549</v>
      </c>
      <c r="G1684">
        <v>343</v>
      </c>
      <c r="H1684" t="s">
        <v>8509</v>
      </c>
      <c r="I1684">
        <v>10000</v>
      </c>
      <c r="J1684">
        <v>21129348</v>
      </c>
      <c r="K1684" t="s">
        <v>5274</v>
      </c>
      <c r="L1684" t="s">
        <v>300</v>
      </c>
      <c r="M1684" t="s">
        <v>8510</v>
      </c>
      <c r="N1684">
        <v>146364</v>
      </c>
      <c r="O1684">
        <v>11799</v>
      </c>
      <c r="P1684" t="s">
        <v>8511</v>
      </c>
      <c r="Q1684">
        <v>0</v>
      </c>
      <c r="R1684" t="s">
        <v>8512</v>
      </c>
      <c r="S1684" t="s">
        <v>8513</v>
      </c>
      <c r="T1684">
        <v>237</v>
      </c>
      <c r="U1684" t="s">
        <v>37</v>
      </c>
      <c r="V1684" t="s">
        <v>38</v>
      </c>
      <c r="W1684" t="s">
        <v>39</v>
      </c>
      <c r="X1684">
        <v>35000000</v>
      </c>
      <c r="Y1684">
        <v>2010</v>
      </c>
      <c r="Z1684">
        <v>796</v>
      </c>
      <c r="AA1684">
        <v>7.4</v>
      </c>
      <c r="AB1684">
        <v>2.35</v>
      </c>
      <c r="AC1684">
        <v>27000</v>
      </c>
    </row>
    <row r="1685" spans="1:29">
      <c r="A1685" t="s">
        <v>28</v>
      </c>
      <c r="C1685" t="s">
        <v>8514</v>
      </c>
      <c r="D1685">
        <v>158</v>
      </c>
      <c r="E1685">
        <v>94</v>
      </c>
      <c r="F1685">
        <v>110</v>
      </c>
      <c r="G1685">
        <v>277</v>
      </c>
      <c r="H1685" t="s">
        <v>8515</v>
      </c>
      <c r="I1685">
        <v>14000</v>
      </c>
      <c r="J1685">
        <v>18500966</v>
      </c>
      <c r="K1685" t="s">
        <v>2208</v>
      </c>
      <c r="L1685" t="s">
        <v>1972</v>
      </c>
      <c r="M1685" t="s">
        <v>8516</v>
      </c>
      <c r="N1685">
        <v>70341</v>
      </c>
      <c r="O1685">
        <v>15271</v>
      </c>
      <c r="P1685" t="s">
        <v>2772</v>
      </c>
      <c r="Q1685">
        <v>1</v>
      </c>
      <c r="R1685" t="s">
        <v>8517</v>
      </c>
      <c r="S1685" t="s">
        <v>8518</v>
      </c>
      <c r="T1685">
        <v>830</v>
      </c>
      <c r="U1685" t="s">
        <v>37</v>
      </c>
      <c r="V1685" t="s">
        <v>38</v>
      </c>
      <c r="W1685" t="s">
        <v>39</v>
      </c>
      <c r="X1685">
        <v>30000000</v>
      </c>
      <c r="Y1685">
        <v>2006</v>
      </c>
      <c r="Z1685">
        <v>829</v>
      </c>
      <c r="AA1685">
        <v>4.4000000000000004</v>
      </c>
      <c r="AB1685">
        <v>1.85</v>
      </c>
      <c r="AC1685">
        <v>0</v>
      </c>
    </row>
    <row r="1686" spans="1:29">
      <c r="A1686" t="s">
        <v>28</v>
      </c>
      <c r="C1686" t="s">
        <v>8519</v>
      </c>
      <c r="D1686">
        <v>152</v>
      </c>
      <c r="E1686">
        <v>109</v>
      </c>
      <c r="F1686">
        <v>25</v>
      </c>
      <c r="G1686">
        <v>431</v>
      </c>
      <c r="H1686" t="s">
        <v>8520</v>
      </c>
      <c r="I1686">
        <v>954</v>
      </c>
      <c r="J1686">
        <v>19976073</v>
      </c>
      <c r="K1686" t="s">
        <v>464</v>
      </c>
      <c r="L1686" t="s">
        <v>795</v>
      </c>
      <c r="M1686" t="s">
        <v>8521</v>
      </c>
      <c r="N1686">
        <v>65979</v>
      </c>
      <c r="O1686">
        <v>3148</v>
      </c>
      <c r="P1686" t="s">
        <v>8522</v>
      </c>
      <c r="Q1686">
        <v>1</v>
      </c>
      <c r="R1686" t="s">
        <v>8523</v>
      </c>
      <c r="S1686" t="s">
        <v>8524</v>
      </c>
      <c r="T1686">
        <v>220</v>
      </c>
      <c r="U1686" t="s">
        <v>37</v>
      </c>
      <c r="V1686" t="s">
        <v>38</v>
      </c>
      <c r="W1686" t="s">
        <v>585</v>
      </c>
      <c r="X1686">
        <v>20000000</v>
      </c>
      <c r="Y1686">
        <v>2005</v>
      </c>
      <c r="Z1686">
        <v>739</v>
      </c>
      <c r="AA1686">
        <v>6.3</v>
      </c>
      <c r="AB1686">
        <v>2.35</v>
      </c>
      <c r="AC1686">
        <v>999</v>
      </c>
    </row>
    <row r="1687" spans="1:29">
      <c r="A1687" t="s">
        <v>28</v>
      </c>
      <c r="C1687" t="s">
        <v>3098</v>
      </c>
      <c r="D1687">
        <v>105</v>
      </c>
      <c r="E1687">
        <v>96</v>
      </c>
      <c r="F1687">
        <v>845</v>
      </c>
      <c r="G1687">
        <v>488</v>
      </c>
      <c r="H1687" t="s">
        <v>379</v>
      </c>
      <c r="I1687">
        <v>978</v>
      </c>
      <c r="J1687">
        <v>18967571</v>
      </c>
      <c r="K1687" t="s">
        <v>334</v>
      </c>
      <c r="L1687" t="s">
        <v>6705</v>
      </c>
      <c r="M1687" t="s">
        <v>8525</v>
      </c>
      <c r="N1687">
        <v>23345</v>
      </c>
      <c r="O1687">
        <v>3072</v>
      </c>
      <c r="P1687" t="s">
        <v>4158</v>
      </c>
      <c r="Q1687">
        <v>2</v>
      </c>
      <c r="R1687" t="s">
        <v>8526</v>
      </c>
      <c r="S1687" t="s">
        <v>8527</v>
      </c>
      <c r="T1687">
        <v>167</v>
      </c>
      <c r="U1687" t="s">
        <v>37</v>
      </c>
      <c r="V1687" t="s">
        <v>38</v>
      </c>
      <c r="W1687" t="s">
        <v>585</v>
      </c>
      <c r="X1687">
        <v>30000000</v>
      </c>
      <c r="Y1687">
        <v>1998</v>
      </c>
      <c r="Z1687">
        <v>968</v>
      </c>
      <c r="AA1687">
        <v>6.1</v>
      </c>
      <c r="AB1687">
        <v>2.35</v>
      </c>
      <c r="AC1687">
        <v>629</v>
      </c>
    </row>
    <row r="1688" spans="1:29">
      <c r="A1688" t="s">
        <v>28</v>
      </c>
      <c r="C1688" t="s">
        <v>8528</v>
      </c>
      <c r="D1688">
        <v>36</v>
      </c>
      <c r="E1688">
        <v>105</v>
      </c>
      <c r="F1688">
        <v>114</v>
      </c>
      <c r="G1688">
        <v>537</v>
      </c>
      <c r="H1688" t="s">
        <v>8529</v>
      </c>
      <c r="I1688">
        <v>4000</v>
      </c>
      <c r="J1688">
        <v>17100000</v>
      </c>
      <c r="K1688" t="s">
        <v>8530</v>
      </c>
      <c r="L1688" t="s">
        <v>493</v>
      </c>
      <c r="M1688" t="s">
        <v>8531</v>
      </c>
      <c r="N1688">
        <v>7073</v>
      </c>
      <c r="O1688">
        <v>6152</v>
      </c>
      <c r="P1688" t="s">
        <v>979</v>
      </c>
      <c r="Q1688">
        <v>1</v>
      </c>
      <c r="R1688" t="s">
        <v>8532</v>
      </c>
      <c r="S1688" t="s">
        <v>8533</v>
      </c>
      <c r="T1688">
        <v>29</v>
      </c>
      <c r="U1688" t="s">
        <v>37</v>
      </c>
      <c r="V1688" t="s">
        <v>38</v>
      </c>
      <c r="W1688" t="s">
        <v>585</v>
      </c>
      <c r="X1688">
        <v>25000000</v>
      </c>
      <c r="Y1688">
        <v>1996</v>
      </c>
      <c r="Z1688">
        <v>561</v>
      </c>
      <c r="AA1688">
        <v>5.3</v>
      </c>
      <c r="AB1688">
        <v>1.85</v>
      </c>
      <c r="AC1688">
        <v>204</v>
      </c>
    </row>
    <row r="1689" spans="1:29">
      <c r="A1689" t="s">
        <v>28</v>
      </c>
      <c r="C1689" t="s">
        <v>8534</v>
      </c>
      <c r="D1689">
        <v>181</v>
      </c>
      <c r="E1689">
        <v>99</v>
      </c>
      <c r="F1689">
        <v>11</v>
      </c>
      <c r="G1689">
        <v>762</v>
      </c>
      <c r="H1689" t="s">
        <v>8535</v>
      </c>
      <c r="I1689">
        <v>19000</v>
      </c>
      <c r="J1689">
        <v>17266505</v>
      </c>
      <c r="K1689" t="s">
        <v>8536</v>
      </c>
      <c r="L1689" t="s">
        <v>100</v>
      </c>
      <c r="M1689" t="s">
        <v>8537</v>
      </c>
      <c r="N1689">
        <v>43764</v>
      </c>
      <c r="O1689">
        <v>22554</v>
      </c>
      <c r="P1689" t="s">
        <v>6772</v>
      </c>
      <c r="Q1689">
        <v>1</v>
      </c>
      <c r="R1689" t="s">
        <v>8538</v>
      </c>
      <c r="S1689" t="s">
        <v>8539</v>
      </c>
      <c r="T1689">
        <v>291</v>
      </c>
      <c r="U1689" t="s">
        <v>37</v>
      </c>
      <c r="V1689" t="s">
        <v>38</v>
      </c>
      <c r="W1689" t="s">
        <v>39</v>
      </c>
      <c r="X1689">
        <v>30000000</v>
      </c>
      <c r="Y1689">
        <v>2002</v>
      </c>
      <c r="Z1689">
        <v>953</v>
      </c>
      <c r="AA1689">
        <v>5.4</v>
      </c>
      <c r="AB1689">
        <v>2.35</v>
      </c>
      <c r="AC1689">
        <v>0</v>
      </c>
    </row>
    <row r="1690" spans="1:29">
      <c r="A1690" t="s">
        <v>28</v>
      </c>
      <c r="C1690" t="s">
        <v>1015</v>
      </c>
      <c r="D1690">
        <v>219</v>
      </c>
      <c r="E1690">
        <v>112</v>
      </c>
      <c r="F1690">
        <v>380</v>
      </c>
      <c r="G1690">
        <v>2000</v>
      </c>
      <c r="H1690" t="s">
        <v>257</v>
      </c>
      <c r="I1690">
        <v>15000</v>
      </c>
      <c r="J1690">
        <v>32357532</v>
      </c>
      <c r="K1690" t="s">
        <v>1415</v>
      </c>
      <c r="L1690" t="s">
        <v>373</v>
      </c>
      <c r="M1690" t="s">
        <v>8540</v>
      </c>
      <c r="N1690">
        <v>143368</v>
      </c>
      <c r="O1690">
        <v>31278</v>
      </c>
      <c r="P1690" t="s">
        <v>234</v>
      </c>
      <c r="Q1690">
        <v>0</v>
      </c>
      <c r="R1690" t="s">
        <v>8541</v>
      </c>
      <c r="S1690" t="s">
        <v>8542</v>
      </c>
      <c r="T1690">
        <v>215</v>
      </c>
      <c r="U1690" t="s">
        <v>37</v>
      </c>
      <c r="V1690" t="s">
        <v>38</v>
      </c>
      <c r="W1690" t="s">
        <v>585</v>
      </c>
      <c r="X1690">
        <v>30000000</v>
      </c>
      <c r="Y1690">
        <v>2010</v>
      </c>
      <c r="Z1690">
        <v>11000</v>
      </c>
      <c r="AA1690">
        <v>6.7</v>
      </c>
      <c r="AB1690">
        <v>1.85</v>
      </c>
      <c r="AC1690">
        <v>24000</v>
      </c>
    </row>
    <row r="1691" spans="1:29">
      <c r="A1691" t="s">
        <v>28</v>
      </c>
      <c r="C1691" t="s">
        <v>4134</v>
      </c>
      <c r="D1691">
        <v>158</v>
      </c>
      <c r="E1691">
        <v>108</v>
      </c>
      <c r="F1691">
        <v>50</v>
      </c>
      <c r="G1691">
        <v>494</v>
      </c>
      <c r="H1691" t="s">
        <v>3999</v>
      </c>
      <c r="I1691">
        <v>14000</v>
      </c>
      <c r="J1691">
        <v>16930884</v>
      </c>
      <c r="K1691" t="s">
        <v>2142</v>
      </c>
      <c r="L1691" t="s">
        <v>2382</v>
      </c>
      <c r="M1691" t="s">
        <v>8543</v>
      </c>
      <c r="N1691">
        <v>65628</v>
      </c>
      <c r="O1691">
        <v>16722</v>
      </c>
      <c r="P1691" t="s">
        <v>5082</v>
      </c>
      <c r="Q1691">
        <v>1</v>
      </c>
      <c r="R1691" t="s">
        <v>8544</v>
      </c>
      <c r="S1691" t="s">
        <v>8545</v>
      </c>
      <c r="T1691">
        <v>262</v>
      </c>
      <c r="U1691" t="s">
        <v>37</v>
      </c>
      <c r="V1691" t="s">
        <v>38</v>
      </c>
      <c r="W1691" t="s">
        <v>585</v>
      </c>
      <c r="X1691">
        <v>30000000</v>
      </c>
      <c r="Y1691">
        <v>2007</v>
      </c>
      <c r="Z1691">
        <v>975</v>
      </c>
      <c r="AA1691">
        <v>5.9</v>
      </c>
      <c r="AB1691">
        <v>2.35</v>
      </c>
      <c r="AC1691">
        <v>0</v>
      </c>
    </row>
    <row r="1692" spans="1:29">
      <c r="A1692" t="s">
        <v>28</v>
      </c>
      <c r="C1692" t="s">
        <v>8546</v>
      </c>
      <c r="D1692">
        <v>155</v>
      </c>
      <c r="E1692">
        <v>126</v>
      </c>
      <c r="F1692">
        <v>51</v>
      </c>
      <c r="G1692">
        <v>874</v>
      </c>
      <c r="H1692" t="s">
        <v>776</v>
      </c>
      <c r="I1692">
        <v>10000</v>
      </c>
      <c r="J1692">
        <v>18324242</v>
      </c>
      <c r="K1692" t="s">
        <v>3409</v>
      </c>
      <c r="L1692" t="s">
        <v>887</v>
      </c>
      <c r="M1692" t="s">
        <v>8547</v>
      </c>
      <c r="N1692">
        <v>32815</v>
      </c>
      <c r="O1692">
        <v>20563</v>
      </c>
      <c r="P1692" t="s">
        <v>5105</v>
      </c>
      <c r="Q1692">
        <v>4</v>
      </c>
      <c r="R1692" t="s">
        <v>8548</v>
      </c>
      <c r="S1692" t="s">
        <v>8549</v>
      </c>
      <c r="T1692">
        <v>214</v>
      </c>
      <c r="U1692" t="s">
        <v>37</v>
      </c>
      <c r="V1692" t="s">
        <v>38</v>
      </c>
      <c r="W1692" t="s">
        <v>585</v>
      </c>
      <c r="X1692">
        <v>35000000</v>
      </c>
      <c r="Y1692">
        <v>2005</v>
      </c>
      <c r="Z1692">
        <v>9000</v>
      </c>
      <c r="AA1692">
        <v>7.3</v>
      </c>
      <c r="AB1692">
        <v>2.35</v>
      </c>
      <c r="AC1692">
        <v>0</v>
      </c>
    </row>
    <row r="1693" spans="1:29">
      <c r="A1693" t="s">
        <v>28</v>
      </c>
      <c r="C1693" t="s">
        <v>5225</v>
      </c>
      <c r="D1693">
        <v>74</v>
      </c>
      <c r="E1693">
        <v>98</v>
      </c>
      <c r="F1693">
        <v>41</v>
      </c>
      <c r="G1693">
        <v>900</v>
      </c>
      <c r="H1693" t="s">
        <v>6392</v>
      </c>
      <c r="I1693">
        <v>13000</v>
      </c>
      <c r="J1693">
        <v>16323969</v>
      </c>
      <c r="K1693" t="s">
        <v>5967</v>
      </c>
      <c r="L1693" t="s">
        <v>977</v>
      </c>
      <c r="M1693" t="s">
        <v>8550</v>
      </c>
      <c r="N1693">
        <v>45775</v>
      </c>
      <c r="O1693">
        <v>18085</v>
      </c>
      <c r="P1693" t="s">
        <v>7324</v>
      </c>
      <c r="Q1693">
        <v>5</v>
      </c>
      <c r="R1693" t="s">
        <v>8551</v>
      </c>
      <c r="S1693" t="s">
        <v>8552</v>
      </c>
      <c r="T1693">
        <v>112</v>
      </c>
      <c r="U1693" t="s">
        <v>37</v>
      </c>
      <c r="V1693" t="s">
        <v>38</v>
      </c>
      <c r="W1693" t="s">
        <v>39</v>
      </c>
      <c r="X1693">
        <v>40000000</v>
      </c>
      <c r="Y1693">
        <v>2004</v>
      </c>
      <c r="Z1693">
        <v>2000</v>
      </c>
      <c r="AA1693">
        <v>5.5</v>
      </c>
      <c r="AB1693">
        <v>1.85</v>
      </c>
      <c r="AC1693">
        <v>462</v>
      </c>
    </row>
    <row r="1694" spans="1:29">
      <c r="A1694" t="s">
        <v>28</v>
      </c>
      <c r="C1694" t="s">
        <v>8553</v>
      </c>
      <c r="D1694">
        <v>368</v>
      </c>
      <c r="E1694">
        <v>104</v>
      </c>
      <c r="F1694">
        <v>165</v>
      </c>
      <c r="G1694">
        <v>559</v>
      </c>
      <c r="H1694" t="s">
        <v>8554</v>
      </c>
      <c r="I1694">
        <v>900</v>
      </c>
      <c r="J1694">
        <v>16999046</v>
      </c>
      <c r="K1694" t="s">
        <v>782</v>
      </c>
      <c r="L1694" t="s">
        <v>8555</v>
      </c>
      <c r="M1694" t="s">
        <v>8556</v>
      </c>
      <c r="N1694">
        <v>79517</v>
      </c>
      <c r="O1694">
        <v>2222</v>
      </c>
      <c r="P1694" t="s">
        <v>8557</v>
      </c>
      <c r="Q1694">
        <v>0</v>
      </c>
      <c r="R1694" t="s">
        <v>8558</v>
      </c>
      <c r="S1694" t="s">
        <v>8559</v>
      </c>
      <c r="T1694">
        <v>354</v>
      </c>
      <c r="U1694" t="s">
        <v>37</v>
      </c>
      <c r="V1694" t="s">
        <v>268</v>
      </c>
      <c r="W1694" t="s">
        <v>585</v>
      </c>
      <c r="X1694">
        <v>26000000</v>
      </c>
      <c r="Y1694">
        <v>2009</v>
      </c>
      <c r="Z1694">
        <v>686</v>
      </c>
      <c r="AA1694">
        <v>5.8</v>
      </c>
      <c r="AB1694">
        <v>1.85</v>
      </c>
      <c r="AC1694">
        <v>12000</v>
      </c>
    </row>
    <row r="1695" spans="1:29">
      <c r="A1695" t="s">
        <v>28</v>
      </c>
      <c r="C1695" t="s">
        <v>8560</v>
      </c>
      <c r="D1695">
        <v>81</v>
      </c>
      <c r="E1695">
        <v>110</v>
      </c>
      <c r="F1695">
        <v>8</v>
      </c>
      <c r="G1695">
        <v>322</v>
      </c>
      <c r="H1695" t="s">
        <v>1655</v>
      </c>
      <c r="I1695">
        <v>1000</v>
      </c>
      <c r="J1695">
        <v>16295774</v>
      </c>
      <c r="K1695" t="s">
        <v>4432</v>
      </c>
      <c r="L1695" t="s">
        <v>3756</v>
      </c>
      <c r="M1695" t="s">
        <v>8561</v>
      </c>
      <c r="N1695">
        <v>33669</v>
      </c>
      <c r="O1695">
        <v>3000</v>
      </c>
      <c r="P1695" t="s">
        <v>8562</v>
      </c>
      <c r="Q1695">
        <v>1</v>
      </c>
      <c r="R1695" t="s">
        <v>8563</v>
      </c>
      <c r="S1695" t="s">
        <v>8564</v>
      </c>
      <c r="T1695">
        <v>269</v>
      </c>
      <c r="U1695" t="s">
        <v>37</v>
      </c>
      <c r="V1695" t="s">
        <v>38</v>
      </c>
      <c r="W1695" t="s">
        <v>95</v>
      </c>
      <c r="X1695">
        <v>35000000</v>
      </c>
      <c r="Y1695">
        <v>1986</v>
      </c>
      <c r="Z1695">
        <v>692</v>
      </c>
      <c r="AA1695">
        <v>4.5999999999999996</v>
      </c>
      <c r="AB1695">
        <v>1.85</v>
      </c>
      <c r="AC1695">
        <v>0</v>
      </c>
    </row>
    <row r="1696" spans="1:29">
      <c r="A1696" t="s">
        <v>28</v>
      </c>
      <c r="C1696" t="s">
        <v>8565</v>
      </c>
      <c r="D1696">
        <v>154</v>
      </c>
      <c r="E1696">
        <v>130</v>
      </c>
      <c r="F1696">
        <v>149</v>
      </c>
      <c r="G1696">
        <v>798</v>
      </c>
      <c r="H1696" t="s">
        <v>1185</v>
      </c>
      <c r="I1696">
        <v>1000</v>
      </c>
      <c r="J1696">
        <v>15709385</v>
      </c>
      <c r="K1696" t="s">
        <v>2125</v>
      </c>
      <c r="L1696" t="s">
        <v>1403</v>
      </c>
      <c r="M1696" t="s">
        <v>8566</v>
      </c>
      <c r="N1696">
        <v>53053</v>
      </c>
      <c r="O1696">
        <v>5101</v>
      </c>
      <c r="P1696" t="s">
        <v>1698</v>
      </c>
      <c r="Q1696">
        <v>0</v>
      </c>
      <c r="R1696" t="s">
        <v>8567</v>
      </c>
      <c r="S1696" t="s">
        <v>8568</v>
      </c>
      <c r="T1696">
        <v>132</v>
      </c>
      <c r="U1696" t="s">
        <v>37</v>
      </c>
      <c r="V1696" t="s">
        <v>38</v>
      </c>
      <c r="W1696" t="s">
        <v>585</v>
      </c>
      <c r="X1696">
        <v>30000000</v>
      </c>
      <c r="Y1696">
        <v>2008</v>
      </c>
      <c r="Z1696">
        <v>807</v>
      </c>
      <c r="AA1696">
        <v>6.7</v>
      </c>
      <c r="AB1696">
        <v>1.85</v>
      </c>
      <c r="AC1696">
        <v>0</v>
      </c>
    </row>
    <row r="1697" spans="1:29">
      <c r="A1697" t="s">
        <v>28</v>
      </c>
      <c r="C1697" t="s">
        <v>8569</v>
      </c>
      <c r="D1697">
        <v>140</v>
      </c>
      <c r="E1697">
        <v>93</v>
      </c>
      <c r="F1697">
        <v>2</v>
      </c>
      <c r="G1697">
        <v>258</v>
      </c>
      <c r="H1697" t="s">
        <v>2049</v>
      </c>
      <c r="I1697">
        <v>849</v>
      </c>
      <c r="J1697">
        <v>14888028</v>
      </c>
      <c r="K1697" t="s">
        <v>8570</v>
      </c>
      <c r="L1697" t="s">
        <v>8571</v>
      </c>
      <c r="M1697" t="s">
        <v>8572</v>
      </c>
      <c r="N1697">
        <v>28606</v>
      </c>
      <c r="O1697">
        <v>2178</v>
      </c>
      <c r="P1697" t="s">
        <v>5260</v>
      </c>
      <c r="Q1697">
        <v>0</v>
      </c>
      <c r="R1697" t="s">
        <v>8573</v>
      </c>
      <c r="S1697" t="s">
        <v>8574</v>
      </c>
      <c r="T1697">
        <v>262</v>
      </c>
      <c r="U1697" t="s">
        <v>37</v>
      </c>
      <c r="V1697" t="s">
        <v>38</v>
      </c>
      <c r="W1697" t="s">
        <v>39</v>
      </c>
      <c r="X1697">
        <v>30000000</v>
      </c>
      <c r="Y1697">
        <v>2005</v>
      </c>
      <c r="Z1697">
        <v>787</v>
      </c>
      <c r="AA1697">
        <v>5.0999999999999996</v>
      </c>
      <c r="AB1697">
        <v>2.35</v>
      </c>
      <c r="AC1697">
        <v>0</v>
      </c>
    </row>
    <row r="1698" spans="1:29">
      <c r="A1698" t="s">
        <v>28</v>
      </c>
      <c r="C1698" t="s">
        <v>3891</v>
      </c>
      <c r="D1698">
        <v>73</v>
      </c>
      <c r="E1698">
        <v>96</v>
      </c>
      <c r="F1698">
        <v>0</v>
      </c>
      <c r="G1698">
        <v>130</v>
      </c>
      <c r="H1698" t="s">
        <v>8575</v>
      </c>
      <c r="I1698">
        <v>372</v>
      </c>
      <c r="J1698">
        <v>14208384</v>
      </c>
      <c r="K1698" t="s">
        <v>1681</v>
      </c>
      <c r="L1698" t="s">
        <v>2766</v>
      </c>
      <c r="M1698" t="s">
        <v>8576</v>
      </c>
      <c r="N1698">
        <v>11520</v>
      </c>
      <c r="O1698">
        <v>977</v>
      </c>
      <c r="P1698" t="s">
        <v>8577</v>
      </c>
      <c r="Q1698">
        <v>2</v>
      </c>
      <c r="R1698" t="s">
        <v>8578</v>
      </c>
      <c r="S1698" t="s">
        <v>8579</v>
      </c>
      <c r="T1698">
        <v>105</v>
      </c>
      <c r="U1698" t="s">
        <v>37</v>
      </c>
      <c r="V1698" t="s">
        <v>38</v>
      </c>
      <c r="W1698" t="s">
        <v>39</v>
      </c>
      <c r="X1698">
        <v>30000000</v>
      </c>
      <c r="Y1698">
        <v>2003</v>
      </c>
      <c r="Z1698">
        <v>206</v>
      </c>
      <c r="AA1698">
        <v>5.6</v>
      </c>
      <c r="AB1698">
        <v>1.85</v>
      </c>
      <c r="AC1698">
        <v>625</v>
      </c>
    </row>
    <row r="1699" spans="1:29">
      <c r="A1699" t="s">
        <v>28</v>
      </c>
      <c r="C1699" t="s">
        <v>6046</v>
      </c>
      <c r="D1699">
        <v>98</v>
      </c>
      <c r="E1699">
        <v>114</v>
      </c>
      <c r="F1699">
        <v>118</v>
      </c>
      <c r="G1699">
        <v>40</v>
      </c>
      <c r="H1699" t="s">
        <v>8580</v>
      </c>
      <c r="I1699">
        <v>489</v>
      </c>
      <c r="J1699">
        <v>12831121</v>
      </c>
      <c r="K1699" t="s">
        <v>3277</v>
      </c>
      <c r="L1699" t="s">
        <v>8581</v>
      </c>
      <c r="M1699" t="s">
        <v>8582</v>
      </c>
      <c r="N1699">
        <v>44979</v>
      </c>
      <c r="O1699">
        <v>679</v>
      </c>
      <c r="P1699" t="s">
        <v>8583</v>
      </c>
      <c r="Q1699">
        <v>0</v>
      </c>
      <c r="R1699" t="s">
        <v>8584</v>
      </c>
      <c r="S1699" t="s">
        <v>8585</v>
      </c>
      <c r="T1699">
        <v>298</v>
      </c>
      <c r="U1699" t="s">
        <v>37</v>
      </c>
      <c r="V1699" t="s">
        <v>38</v>
      </c>
      <c r="W1699" t="s">
        <v>39</v>
      </c>
      <c r="X1699">
        <v>30000000</v>
      </c>
      <c r="Y1699">
        <v>2004</v>
      </c>
      <c r="Z1699">
        <v>93</v>
      </c>
      <c r="AA1699">
        <v>7</v>
      </c>
      <c r="AB1699">
        <v>2.35</v>
      </c>
      <c r="AC1699">
        <v>0</v>
      </c>
    </row>
    <row r="1700" spans="1:29">
      <c r="A1700" t="s">
        <v>28</v>
      </c>
      <c r="C1700" t="s">
        <v>3585</v>
      </c>
      <c r="D1700">
        <v>358</v>
      </c>
      <c r="E1700">
        <v>106</v>
      </c>
      <c r="F1700">
        <v>44</v>
      </c>
      <c r="G1700">
        <v>133</v>
      </c>
      <c r="H1700" t="s">
        <v>8586</v>
      </c>
      <c r="I1700">
        <v>596</v>
      </c>
      <c r="J1700">
        <v>18298649</v>
      </c>
      <c r="K1700" t="s">
        <v>7579</v>
      </c>
      <c r="L1700" t="s">
        <v>8587</v>
      </c>
      <c r="M1700" t="s">
        <v>8588</v>
      </c>
      <c r="N1700">
        <v>85024</v>
      </c>
      <c r="O1700">
        <v>1393</v>
      </c>
      <c r="P1700" t="s">
        <v>8589</v>
      </c>
      <c r="Q1700">
        <v>1</v>
      </c>
      <c r="R1700" t="s">
        <v>8590</v>
      </c>
      <c r="S1700" t="s">
        <v>8591</v>
      </c>
      <c r="T1700">
        <v>242</v>
      </c>
      <c r="U1700" t="s">
        <v>37</v>
      </c>
      <c r="V1700" t="s">
        <v>38</v>
      </c>
      <c r="W1700" t="s">
        <v>585</v>
      </c>
      <c r="X1700">
        <v>30000000</v>
      </c>
      <c r="Y1700">
        <v>2011</v>
      </c>
      <c r="Z1700">
        <v>343</v>
      </c>
      <c r="AA1700">
        <v>6.4</v>
      </c>
      <c r="AB1700">
        <v>1.85</v>
      </c>
      <c r="AC1700">
        <v>23000</v>
      </c>
    </row>
    <row r="1701" spans="1:29">
      <c r="A1701" t="s">
        <v>28</v>
      </c>
      <c r="C1701" t="s">
        <v>4945</v>
      </c>
      <c r="D1701">
        <v>222</v>
      </c>
      <c r="E1701">
        <v>150</v>
      </c>
      <c r="F1701">
        <v>0</v>
      </c>
      <c r="G1701">
        <v>855</v>
      </c>
      <c r="H1701" t="s">
        <v>8592</v>
      </c>
      <c r="I1701">
        <v>23000</v>
      </c>
      <c r="J1701">
        <v>12712093</v>
      </c>
      <c r="K1701" t="s">
        <v>6113</v>
      </c>
      <c r="L1701" t="s">
        <v>58</v>
      </c>
      <c r="M1701" t="s">
        <v>8593</v>
      </c>
      <c r="N1701">
        <v>70771</v>
      </c>
      <c r="O1701">
        <v>27829</v>
      </c>
      <c r="P1701" t="s">
        <v>34</v>
      </c>
      <c r="Q1701">
        <v>0</v>
      </c>
      <c r="R1701" t="s">
        <v>8594</v>
      </c>
      <c r="S1701" t="s">
        <v>8595</v>
      </c>
      <c r="T1701">
        <v>671</v>
      </c>
      <c r="U1701" t="s">
        <v>37</v>
      </c>
      <c r="V1701" t="s">
        <v>38</v>
      </c>
      <c r="W1701" t="s">
        <v>39</v>
      </c>
      <c r="X1701">
        <v>30000000</v>
      </c>
      <c r="Y1701">
        <v>2005</v>
      </c>
      <c r="Z1701">
        <v>909</v>
      </c>
      <c r="AA1701">
        <v>6.7</v>
      </c>
      <c r="AB1701">
        <v>2.35</v>
      </c>
      <c r="AC1701">
        <v>0</v>
      </c>
    </row>
    <row r="1702" spans="1:29">
      <c r="A1702" t="s">
        <v>28</v>
      </c>
      <c r="C1702" t="s">
        <v>8596</v>
      </c>
      <c r="D1702">
        <v>85</v>
      </c>
      <c r="E1702">
        <v>100</v>
      </c>
      <c r="F1702">
        <v>38</v>
      </c>
      <c r="G1702">
        <v>362</v>
      </c>
      <c r="H1702" t="s">
        <v>937</v>
      </c>
      <c r="I1702">
        <v>811</v>
      </c>
      <c r="J1702">
        <v>11576087</v>
      </c>
      <c r="K1702" t="s">
        <v>73</v>
      </c>
      <c r="L1702" t="s">
        <v>4063</v>
      </c>
      <c r="M1702" t="s">
        <v>8597</v>
      </c>
      <c r="N1702">
        <v>14747</v>
      </c>
      <c r="O1702">
        <v>2497</v>
      </c>
      <c r="P1702" t="s">
        <v>1275</v>
      </c>
      <c r="Q1702">
        <v>3</v>
      </c>
      <c r="R1702" t="s">
        <v>8598</v>
      </c>
      <c r="S1702" t="s">
        <v>8599</v>
      </c>
      <c r="T1702">
        <v>338</v>
      </c>
      <c r="U1702" t="s">
        <v>37</v>
      </c>
      <c r="V1702" t="s">
        <v>38</v>
      </c>
      <c r="W1702" t="s">
        <v>39</v>
      </c>
      <c r="X1702">
        <v>30000000</v>
      </c>
      <c r="Y1702">
        <v>1999</v>
      </c>
      <c r="Z1702">
        <v>586</v>
      </c>
      <c r="AA1702">
        <v>4.0999999999999996</v>
      </c>
      <c r="AB1702">
        <v>2.35</v>
      </c>
      <c r="AC1702">
        <v>858</v>
      </c>
    </row>
    <row r="1703" spans="1:29">
      <c r="A1703" t="s">
        <v>28</v>
      </c>
      <c r="C1703" t="s">
        <v>5050</v>
      </c>
      <c r="D1703">
        <v>62</v>
      </c>
      <c r="E1703">
        <v>100</v>
      </c>
      <c r="F1703">
        <v>277</v>
      </c>
      <c r="G1703">
        <v>210</v>
      </c>
      <c r="H1703" t="s">
        <v>6446</v>
      </c>
      <c r="I1703">
        <v>21000</v>
      </c>
      <c r="J1703">
        <v>11900000</v>
      </c>
      <c r="K1703" t="s">
        <v>2001</v>
      </c>
      <c r="L1703" t="s">
        <v>97</v>
      </c>
      <c r="M1703" t="s">
        <v>8600</v>
      </c>
      <c r="N1703">
        <v>11003</v>
      </c>
      <c r="O1703">
        <v>22006</v>
      </c>
      <c r="P1703" t="s">
        <v>3763</v>
      </c>
      <c r="Q1703">
        <v>0</v>
      </c>
      <c r="R1703" t="s">
        <v>8601</v>
      </c>
      <c r="S1703" t="s">
        <v>8602</v>
      </c>
      <c r="T1703">
        <v>148</v>
      </c>
      <c r="U1703" t="s">
        <v>37</v>
      </c>
      <c r="V1703" t="s">
        <v>38</v>
      </c>
      <c r="W1703" t="s">
        <v>585</v>
      </c>
      <c r="X1703">
        <v>30000000</v>
      </c>
      <c r="Y1703">
        <v>1999</v>
      </c>
      <c r="Z1703">
        <v>767</v>
      </c>
      <c r="AA1703">
        <v>5.5</v>
      </c>
      <c r="AB1703">
        <v>1.85</v>
      </c>
      <c r="AC1703">
        <v>654</v>
      </c>
    </row>
    <row r="1704" spans="1:29">
      <c r="A1704" t="s">
        <v>28</v>
      </c>
      <c r="C1704" t="s">
        <v>5495</v>
      </c>
      <c r="D1704">
        <v>130</v>
      </c>
      <c r="E1704">
        <v>100</v>
      </c>
      <c r="F1704">
        <v>70</v>
      </c>
      <c r="G1704">
        <v>99</v>
      </c>
      <c r="H1704" t="s">
        <v>8603</v>
      </c>
      <c r="I1704">
        <v>473</v>
      </c>
      <c r="J1704">
        <v>9353573</v>
      </c>
      <c r="K1704" t="s">
        <v>262</v>
      </c>
      <c r="L1704" t="s">
        <v>6533</v>
      </c>
      <c r="M1704" t="s">
        <v>8604</v>
      </c>
      <c r="N1704">
        <v>56451</v>
      </c>
      <c r="O1704">
        <v>1100</v>
      </c>
      <c r="P1704" t="s">
        <v>3140</v>
      </c>
      <c r="Q1704">
        <v>0</v>
      </c>
      <c r="R1704" t="s">
        <v>8605</v>
      </c>
      <c r="S1704" t="s">
        <v>8606</v>
      </c>
      <c r="T1704">
        <v>524</v>
      </c>
      <c r="U1704" t="s">
        <v>37</v>
      </c>
      <c r="V1704" t="s">
        <v>38</v>
      </c>
      <c r="W1704" t="s">
        <v>95</v>
      </c>
      <c r="X1704">
        <v>45000000</v>
      </c>
      <c r="Y1704">
        <v>2009</v>
      </c>
      <c r="Z1704">
        <v>315</v>
      </c>
      <c r="AA1704">
        <v>2.7</v>
      </c>
      <c r="AB1704">
        <v>2.35</v>
      </c>
      <c r="AC1704">
        <v>0</v>
      </c>
    </row>
    <row r="1705" spans="1:29">
      <c r="A1705" t="s">
        <v>28</v>
      </c>
      <c r="C1705" t="s">
        <v>8607</v>
      </c>
      <c r="D1705">
        <v>376</v>
      </c>
      <c r="E1705">
        <v>107</v>
      </c>
      <c r="F1705">
        <v>419</v>
      </c>
      <c r="G1705">
        <v>165</v>
      </c>
      <c r="H1705" t="s">
        <v>8608</v>
      </c>
      <c r="I1705">
        <v>971</v>
      </c>
      <c r="J1705">
        <v>12026670</v>
      </c>
      <c r="K1705" t="s">
        <v>334</v>
      </c>
      <c r="L1705" t="s">
        <v>8226</v>
      </c>
      <c r="M1705" t="s">
        <v>8609</v>
      </c>
      <c r="N1705">
        <v>114241</v>
      </c>
      <c r="O1705">
        <v>1643</v>
      </c>
      <c r="P1705" t="s">
        <v>8610</v>
      </c>
      <c r="Q1705">
        <v>2</v>
      </c>
      <c r="R1705" t="s">
        <v>8611</v>
      </c>
      <c r="S1705" t="s">
        <v>8612</v>
      </c>
      <c r="T1705">
        <v>258</v>
      </c>
      <c r="U1705" t="s">
        <v>37</v>
      </c>
      <c r="V1705" t="s">
        <v>38</v>
      </c>
      <c r="W1705" t="s">
        <v>585</v>
      </c>
      <c r="X1705">
        <v>45000000</v>
      </c>
      <c r="Y1705">
        <v>2013</v>
      </c>
      <c r="Z1705">
        <v>236</v>
      </c>
      <c r="AA1705">
        <v>6.4</v>
      </c>
      <c r="AB1705">
        <v>2.35</v>
      </c>
      <c r="AC1705">
        <v>24000</v>
      </c>
    </row>
    <row r="1706" spans="1:29">
      <c r="A1706" t="s">
        <v>28</v>
      </c>
      <c r="C1706" t="s">
        <v>8613</v>
      </c>
      <c r="D1706">
        <v>130</v>
      </c>
      <c r="E1706">
        <v>102</v>
      </c>
      <c r="F1706">
        <v>6</v>
      </c>
      <c r="G1706">
        <v>353</v>
      </c>
      <c r="H1706" t="s">
        <v>8515</v>
      </c>
      <c r="I1706">
        <v>22000</v>
      </c>
      <c r="J1706">
        <v>14334645</v>
      </c>
      <c r="K1706" t="s">
        <v>3171</v>
      </c>
      <c r="L1706" t="s">
        <v>1746</v>
      </c>
      <c r="M1706" t="s">
        <v>8614</v>
      </c>
      <c r="N1706">
        <v>22449</v>
      </c>
      <c r="O1706">
        <v>23352</v>
      </c>
      <c r="P1706" t="s">
        <v>8615</v>
      </c>
      <c r="Q1706">
        <v>1</v>
      </c>
      <c r="R1706" t="s">
        <v>8616</v>
      </c>
      <c r="S1706" t="s">
        <v>8617</v>
      </c>
      <c r="T1706">
        <v>191</v>
      </c>
      <c r="U1706" t="s">
        <v>37</v>
      </c>
      <c r="V1706" t="s">
        <v>38</v>
      </c>
      <c r="W1706" t="s">
        <v>39</v>
      </c>
      <c r="X1706">
        <v>25000000</v>
      </c>
      <c r="Y1706">
        <v>2004</v>
      </c>
      <c r="Z1706">
        <v>829</v>
      </c>
      <c r="AA1706">
        <v>4.8</v>
      </c>
      <c r="AB1706">
        <v>2.35</v>
      </c>
      <c r="AC1706">
        <v>387</v>
      </c>
    </row>
    <row r="1707" spans="1:29">
      <c r="A1707" t="s">
        <v>28</v>
      </c>
      <c r="C1707" t="s">
        <v>8618</v>
      </c>
      <c r="D1707">
        <v>65</v>
      </c>
      <c r="E1707">
        <v>101</v>
      </c>
      <c r="F1707">
        <v>3</v>
      </c>
      <c r="G1707">
        <v>120</v>
      </c>
      <c r="H1707" t="s">
        <v>8619</v>
      </c>
      <c r="I1707">
        <v>448</v>
      </c>
      <c r="J1707">
        <v>12189514</v>
      </c>
      <c r="K1707" t="s">
        <v>1681</v>
      </c>
      <c r="L1707" t="s">
        <v>2780</v>
      </c>
      <c r="M1707" t="s">
        <v>8620</v>
      </c>
      <c r="N1707">
        <v>30092</v>
      </c>
      <c r="O1707">
        <v>842</v>
      </c>
      <c r="P1707" t="s">
        <v>8621</v>
      </c>
      <c r="Q1707">
        <v>0</v>
      </c>
      <c r="R1707" t="s">
        <v>8622</v>
      </c>
      <c r="S1707" t="s">
        <v>8623</v>
      </c>
      <c r="T1707">
        <v>129</v>
      </c>
      <c r="U1707" t="s">
        <v>37</v>
      </c>
      <c r="V1707" t="s">
        <v>38</v>
      </c>
      <c r="W1707" t="s">
        <v>39</v>
      </c>
      <c r="X1707">
        <v>23000000</v>
      </c>
      <c r="Y1707">
        <v>2004</v>
      </c>
      <c r="Z1707">
        <v>143</v>
      </c>
      <c r="AA1707">
        <v>6.1</v>
      </c>
      <c r="AB1707">
        <v>2.35</v>
      </c>
      <c r="AC1707">
        <v>0</v>
      </c>
    </row>
    <row r="1708" spans="1:29">
      <c r="A1708" t="s">
        <v>28</v>
      </c>
      <c r="C1708" t="s">
        <v>8624</v>
      </c>
      <c r="D1708">
        <v>77</v>
      </c>
      <c r="E1708">
        <v>86</v>
      </c>
      <c r="F1708">
        <v>6</v>
      </c>
      <c r="G1708">
        <v>843</v>
      </c>
      <c r="H1708" t="s">
        <v>8625</v>
      </c>
      <c r="I1708">
        <v>1000</v>
      </c>
      <c r="J1708">
        <v>10134754</v>
      </c>
      <c r="K1708" t="s">
        <v>2966</v>
      </c>
      <c r="L1708" t="s">
        <v>479</v>
      </c>
      <c r="M1708" t="s">
        <v>8626</v>
      </c>
      <c r="N1708">
        <v>9682</v>
      </c>
      <c r="O1708">
        <v>5393</v>
      </c>
      <c r="P1708" t="s">
        <v>3298</v>
      </c>
      <c r="Q1708">
        <v>0</v>
      </c>
      <c r="R1708" t="s">
        <v>8627</v>
      </c>
      <c r="S1708" t="s">
        <v>8628</v>
      </c>
      <c r="T1708">
        <v>38</v>
      </c>
      <c r="U1708" t="s">
        <v>37</v>
      </c>
      <c r="V1708" t="s">
        <v>38</v>
      </c>
      <c r="W1708" t="s">
        <v>95</v>
      </c>
      <c r="X1708">
        <v>30000000</v>
      </c>
      <c r="Y1708">
        <v>2011</v>
      </c>
      <c r="Z1708">
        <v>857</v>
      </c>
      <c r="AA1708">
        <v>4.8</v>
      </c>
      <c r="AB1708">
        <v>1.85</v>
      </c>
      <c r="AC1708">
        <v>0</v>
      </c>
    </row>
    <row r="1709" spans="1:29">
      <c r="A1709" t="s">
        <v>28</v>
      </c>
      <c r="C1709" t="s">
        <v>7635</v>
      </c>
      <c r="D1709">
        <v>107</v>
      </c>
      <c r="E1709">
        <v>108</v>
      </c>
      <c r="F1709">
        <v>529</v>
      </c>
      <c r="G1709">
        <v>83</v>
      </c>
      <c r="H1709" t="s">
        <v>4383</v>
      </c>
      <c r="I1709">
        <v>11000</v>
      </c>
      <c r="J1709">
        <v>8535575</v>
      </c>
      <c r="K1709" t="s">
        <v>3409</v>
      </c>
      <c r="L1709" t="s">
        <v>466</v>
      </c>
      <c r="M1709" t="s">
        <v>8629</v>
      </c>
      <c r="N1709">
        <v>24033</v>
      </c>
      <c r="O1709">
        <v>11519</v>
      </c>
      <c r="P1709" t="s">
        <v>8630</v>
      </c>
      <c r="Q1709">
        <v>3</v>
      </c>
      <c r="R1709" t="s">
        <v>8631</v>
      </c>
      <c r="S1709" t="s">
        <v>8632</v>
      </c>
      <c r="T1709">
        <v>152</v>
      </c>
      <c r="U1709" t="s">
        <v>37</v>
      </c>
      <c r="V1709" t="s">
        <v>38</v>
      </c>
      <c r="W1709" t="s">
        <v>39</v>
      </c>
      <c r="X1709">
        <v>30000000</v>
      </c>
      <c r="Y1709">
        <v>2005</v>
      </c>
      <c r="Z1709">
        <v>329</v>
      </c>
      <c r="AA1709">
        <v>7</v>
      </c>
      <c r="AB1709">
        <v>2.35</v>
      </c>
      <c r="AC1709">
        <v>0</v>
      </c>
    </row>
    <row r="1710" spans="1:29">
      <c r="A1710" t="s">
        <v>28</v>
      </c>
      <c r="C1710" t="s">
        <v>2791</v>
      </c>
      <c r="D1710">
        <v>292</v>
      </c>
      <c r="E1710">
        <v>123</v>
      </c>
      <c r="F1710">
        <v>0</v>
      </c>
      <c r="G1710">
        <v>645</v>
      </c>
      <c r="H1710" t="s">
        <v>7251</v>
      </c>
      <c r="I1710">
        <v>10000</v>
      </c>
      <c r="J1710">
        <v>7689458</v>
      </c>
      <c r="K1710" t="s">
        <v>8633</v>
      </c>
      <c r="L1710" t="s">
        <v>181</v>
      </c>
      <c r="M1710" t="s">
        <v>8634</v>
      </c>
      <c r="N1710">
        <v>126307</v>
      </c>
      <c r="O1710">
        <v>11769</v>
      </c>
      <c r="P1710" t="s">
        <v>1254</v>
      </c>
      <c r="Q1710">
        <v>1</v>
      </c>
      <c r="R1710" t="s">
        <v>8635</v>
      </c>
      <c r="S1710" t="s">
        <v>8636</v>
      </c>
      <c r="T1710">
        <v>210</v>
      </c>
      <c r="U1710" t="s">
        <v>37</v>
      </c>
      <c r="V1710" t="s">
        <v>56</v>
      </c>
      <c r="W1710" t="s">
        <v>39</v>
      </c>
      <c r="X1710">
        <v>40000000</v>
      </c>
      <c r="Y1710">
        <v>2009</v>
      </c>
      <c r="Z1710">
        <v>785</v>
      </c>
      <c r="AA1710">
        <v>6.8</v>
      </c>
      <c r="AB1710">
        <v>1.85</v>
      </c>
      <c r="AC1710">
        <v>19000</v>
      </c>
    </row>
    <row r="1711" spans="1:29">
      <c r="A1711" t="s">
        <v>28</v>
      </c>
      <c r="C1711" t="s">
        <v>8637</v>
      </c>
      <c r="D1711">
        <v>193</v>
      </c>
      <c r="E1711">
        <v>134</v>
      </c>
      <c r="F1711">
        <v>12</v>
      </c>
      <c r="G1711">
        <v>329</v>
      </c>
      <c r="H1711" t="s">
        <v>8638</v>
      </c>
      <c r="I1711">
        <v>891</v>
      </c>
      <c r="J1711">
        <v>7501404</v>
      </c>
      <c r="K1711" t="s">
        <v>2527</v>
      </c>
      <c r="L1711" t="s">
        <v>190</v>
      </c>
      <c r="M1711" t="s">
        <v>8639</v>
      </c>
      <c r="N1711">
        <v>21086</v>
      </c>
      <c r="O1711">
        <v>1873</v>
      </c>
      <c r="P1711" t="s">
        <v>8640</v>
      </c>
      <c r="Q1711">
        <v>2</v>
      </c>
      <c r="R1711" t="s">
        <v>8641</v>
      </c>
      <c r="S1711" t="s">
        <v>8642</v>
      </c>
      <c r="T1711">
        <v>87</v>
      </c>
      <c r="U1711" t="s">
        <v>37</v>
      </c>
      <c r="V1711" t="s">
        <v>268</v>
      </c>
      <c r="W1711" t="s">
        <v>585</v>
      </c>
      <c r="Y1711">
        <v>2010</v>
      </c>
      <c r="Z1711">
        <v>460</v>
      </c>
      <c r="AA1711">
        <v>7.3</v>
      </c>
      <c r="AB1711">
        <v>2.35</v>
      </c>
      <c r="AC1711">
        <v>0</v>
      </c>
    </row>
    <row r="1712" spans="1:29">
      <c r="A1712" t="s">
        <v>28</v>
      </c>
      <c r="D1712">
        <v>16</v>
      </c>
      <c r="E1712">
        <v>511</v>
      </c>
      <c r="G1712">
        <v>51</v>
      </c>
      <c r="H1712" t="s">
        <v>8643</v>
      </c>
      <c r="I1712">
        <v>147</v>
      </c>
      <c r="K1712" t="s">
        <v>2125</v>
      </c>
      <c r="L1712" t="s">
        <v>8644</v>
      </c>
      <c r="M1712" t="s">
        <v>8645</v>
      </c>
      <c r="N1712">
        <v>2308</v>
      </c>
      <c r="O1712">
        <v>307</v>
      </c>
      <c r="P1712" t="s">
        <v>8646</v>
      </c>
      <c r="Q1712">
        <v>0</v>
      </c>
      <c r="R1712" t="s">
        <v>8647</v>
      </c>
      <c r="S1712" t="s">
        <v>8648</v>
      </c>
      <c r="T1712">
        <v>19</v>
      </c>
      <c r="U1712" t="s">
        <v>8649</v>
      </c>
      <c r="V1712" t="s">
        <v>8650</v>
      </c>
      <c r="Z1712">
        <v>63</v>
      </c>
      <c r="AA1712">
        <v>8.1999999999999993</v>
      </c>
      <c r="AB1712">
        <v>16</v>
      </c>
      <c r="AC1712">
        <v>0</v>
      </c>
    </row>
    <row r="1713" spans="1:29">
      <c r="A1713" t="s">
        <v>28</v>
      </c>
      <c r="C1713" t="s">
        <v>5683</v>
      </c>
      <c r="D1713">
        <v>184</v>
      </c>
      <c r="E1713">
        <v>88</v>
      </c>
      <c r="F1713">
        <v>65</v>
      </c>
      <c r="G1713">
        <v>681</v>
      </c>
      <c r="H1713" t="s">
        <v>3198</v>
      </c>
      <c r="I1713">
        <v>3000</v>
      </c>
      <c r="J1713">
        <v>19316646</v>
      </c>
      <c r="K1713" t="s">
        <v>1528</v>
      </c>
      <c r="L1713" t="s">
        <v>723</v>
      </c>
      <c r="M1713" t="s">
        <v>8651</v>
      </c>
      <c r="N1713">
        <v>52069</v>
      </c>
      <c r="O1713">
        <v>5706</v>
      </c>
      <c r="P1713" t="s">
        <v>5196</v>
      </c>
      <c r="Q1713">
        <v>3</v>
      </c>
      <c r="R1713" t="s">
        <v>8652</v>
      </c>
      <c r="S1713" t="s">
        <v>8653</v>
      </c>
      <c r="T1713">
        <v>95</v>
      </c>
      <c r="U1713" t="s">
        <v>37</v>
      </c>
      <c r="V1713" t="s">
        <v>38</v>
      </c>
      <c r="W1713" t="s">
        <v>585</v>
      </c>
      <c r="X1713">
        <v>30000000</v>
      </c>
      <c r="Y1713">
        <v>2013</v>
      </c>
      <c r="Z1713">
        <v>697</v>
      </c>
      <c r="AA1713">
        <v>5.6</v>
      </c>
      <c r="AB1713">
        <v>2.35</v>
      </c>
      <c r="AC1713">
        <v>0</v>
      </c>
    </row>
    <row r="1714" spans="1:29">
      <c r="A1714" t="s">
        <v>28</v>
      </c>
      <c r="C1714" t="s">
        <v>5867</v>
      </c>
      <c r="D1714">
        <v>123</v>
      </c>
      <c r="E1714">
        <v>109</v>
      </c>
      <c r="F1714">
        <v>29</v>
      </c>
      <c r="G1714">
        <v>91</v>
      </c>
      <c r="H1714" t="s">
        <v>8654</v>
      </c>
      <c r="I1714">
        <v>779</v>
      </c>
      <c r="J1714">
        <v>10965209</v>
      </c>
      <c r="K1714" t="s">
        <v>464</v>
      </c>
      <c r="L1714" t="s">
        <v>270</v>
      </c>
      <c r="M1714" t="s">
        <v>8655</v>
      </c>
      <c r="N1714">
        <v>25558</v>
      </c>
      <c r="O1714">
        <v>1297</v>
      </c>
      <c r="P1714" t="s">
        <v>8656</v>
      </c>
      <c r="Q1714">
        <v>2</v>
      </c>
      <c r="R1714" t="s">
        <v>8657</v>
      </c>
      <c r="S1714" t="s">
        <v>8658</v>
      </c>
      <c r="T1714">
        <v>221</v>
      </c>
      <c r="U1714" t="s">
        <v>37</v>
      </c>
      <c r="V1714" t="s">
        <v>38</v>
      </c>
      <c r="W1714" t="s">
        <v>39</v>
      </c>
      <c r="X1714">
        <v>30000000</v>
      </c>
      <c r="Y1714">
        <v>2001</v>
      </c>
      <c r="Z1714">
        <v>240</v>
      </c>
      <c r="AA1714">
        <v>6.1</v>
      </c>
      <c r="AB1714">
        <v>2.35</v>
      </c>
      <c r="AC1714">
        <v>0</v>
      </c>
    </row>
    <row r="1715" spans="1:29">
      <c r="A1715" t="s">
        <v>28</v>
      </c>
      <c r="C1715" t="s">
        <v>1015</v>
      </c>
      <c r="D1715">
        <v>60</v>
      </c>
      <c r="E1715">
        <v>122</v>
      </c>
      <c r="F1715">
        <v>380</v>
      </c>
      <c r="G1715">
        <v>2000</v>
      </c>
      <c r="H1715" t="s">
        <v>466</v>
      </c>
      <c r="I1715">
        <v>18000</v>
      </c>
      <c r="J1715">
        <v>26830000</v>
      </c>
      <c r="K1715" t="s">
        <v>1961</v>
      </c>
      <c r="L1715" t="s">
        <v>1727</v>
      </c>
      <c r="M1715" t="s">
        <v>8659</v>
      </c>
      <c r="N1715">
        <v>101888</v>
      </c>
      <c r="O1715">
        <v>32930</v>
      </c>
      <c r="P1715" t="s">
        <v>902</v>
      </c>
      <c r="Q1715">
        <v>3</v>
      </c>
      <c r="R1715" t="s">
        <v>8660</v>
      </c>
      <c r="S1715" t="s">
        <v>8661</v>
      </c>
      <c r="T1715">
        <v>365</v>
      </c>
      <c r="U1715" t="s">
        <v>37</v>
      </c>
      <c r="V1715" t="s">
        <v>38</v>
      </c>
      <c r="W1715" t="s">
        <v>585</v>
      </c>
      <c r="X1715">
        <v>18000000</v>
      </c>
      <c r="Y1715">
        <v>1989</v>
      </c>
      <c r="Z1715">
        <v>11000</v>
      </c>
      <c r="AA1715">
        <v>7.9</v>
      </c>
      <c r="AB1715">
        <v>1.85</v>
      </c>
      <c r="AC1715">
        <v>0</v>
      </c>
    </row>
    <row r="1716" spans="1:29">
      <c r="A1716" t="s">
        <v>28</v>
      </c>
      <c r="C1716" t="s">
        <v>8662</v>
      </c>
      <c r="D1716">
        <v>111</v>
      </c>
      <c r="E1716">
        <v>251</v>
      </c>
      <c r="F1716">
        <v>0</v>
      </c>
      <c r="G1716">
        <v>642</v>
      </c>
      <c r="H1716" t="s">
        <v>1906</v>
      </c>
      <c r="I1716">
        <v>22000</v>
      </c>
      <c r="J1716">
        <v>5300000</v>
      </c>
      <c r="K1716" t="s">
        <v>1935</v>
      </c>
      <c r="L1716" t="s">
        <v>1746</v>
      </c>
      <c r="M1716" t="s">
        <v>8663</v>
      </c>
      <c r="N1716">
        <v>221000</v>
      </c>
      <c r="O1716">
        <v>24719</v>
      </c>
      <c r="P1716" t="s">
        <v>4206</v>
      </c>
      <c r="Q1716">
        <v>8</v>
      </c>
      <c r="R1716" t="s">
        <v>8664</v>
      </c>
      <c r="S1716" t="s">
        <v>8665</v>
      </c>
      <c r="T1716">
        <v>495</v>
      </c>
      <c r="U1716" t="s">
        <v>37</v>
      </c>
      <c r="V1716" t="s">
        <v>7090</v>
      </c>
      <c r="W1716" t="s">
        <v>585</v>
      </c>
      <c r="X1716">
        <v>30000000</v>
      </c>
      <c r="Y1716">
        <v>1984</v>
      </c>
      <c r="Z1716">
        <v>683</v>
      </c>
      <c r="AA1716">
        <v>8.4</v>
      </c>
      <c r="AB1716">
        <v>1.85</v>
      </c>
      <c r="AC1716">
        <v>12000</v>
      </c>
    </row>
    <row r="1717" spans="1:29">
      <c r="A1717" t="s">
        <v>28</v>
      </c>
      <c r="C1717" t="s">
        <v>8666</v>
      </c>
      <c r="D1717">
        <v>217</v>
      </c>
      <c r="E1717">
        <v>118</v>
      </c>
      <c r="F1717">
        <v>76</v>
      </c>
      <c r="G1717">
        <v>174</v>
      </c>
      <c r="H1717" t="s">
        <v>6040</v>
      </c>
      <c r="I1717">
        <v>3000</v>
      </c>
      <c r="J1717">
        <v>10880926</v>
      </c>
      <c r="K1717" t="s">
        <v>464</v>
      </c>
      <c r="L1717" t="s">
        <v>730</v>
      </c>
      <c r="M1717" t="s">
        <v>8667</v>
      </c>
      <c r="N1717">
        <v>54147</v>
      </c>
      <c r="O1717">
        <v>4253</v>
      </c>
      <c r="P1717" t="s">
        <v>8668</v>
      </c>
      <c r="Q1717">
        <v>2</v>
      </c>
      <c r="R1717" t="s">
        <v>8669</v>
      </c>
      <c r="S1717" t="s">
        <v>8670</v>
      </c>
      <c r="T1717">
        <v>127</v>
      </c>
      <c r="U1717" t="s">
        <v>37</v>
      </c>
      <c r="V1717" t="s">
        <v>38</v>
      </c>
      <c r="W1717" t="s">
        <v>585</v>
      </c>
      <c r="X1717">
        <v>30000000</v>
      </c>
      <c r="Y1717">
        <v>2013</v>
      </c>
      <c r="Z1717">
        <v>678</v>
      </c>
      <c r="AA1717">
        <v>6.5</v>
      </c>
      <c r="AB1717">
        <v>2.35</v>
      </c>
      <c r="AC1717">
        <v>0</v>
      </c>
    </row>
    <row r="1718" spans="1:29">
      <c r="A1718" t="s">
        <v>28</v>
      </c>
      <c r="C1718" t="s">
        <v>8671</v>
      </c>
      <c r="D1718">
        <v>117</v>
      </c>
      <c r="E1718">
        <v>131</v>
      </c>
      <c r="F1718">
        <v>53</v>
      </c>
      <c r="G1718">
        <v>548</v>
      </c>
      <c r="H1718" t="s">
        <v>1210</v>
      </c>
      <c r="I1718">
        <v>14000</v>
      </c>
      <c r="J1718">
        <v>3752725</v>
      </c>
      <c r="K1718" t="s">
        <v>214</v>
      </c>
      <c r="L1718" t="s">
        <v>2382</v>
      </c>
      <c r="M1718" t="s">
        <v>8672</v>
      </c>
      <c r="N1718">
        <v>29715</v>
      </c>
      <c r="O1718">
        <v>16252</v>
      </c>
      <c r="P1718" t="s">
        <v>5794</v>
      </c>
      <c r="Q1718">
        <v>3</v>
      </c>
      <c r="R1718" t="s">
        <v>8673</v>
      </c>
      <c r="S1718" t="s">
        <v>8674</v>
      </c>
      <c r="T1718">
        <v>161</v>
      </c>
      <c r="U1718" t="s">
        <v>37</v>
      </c>
      <c r="V1718" t="s">
        <v>38</v>
      </c>
      <c r="W1718" t="s">
        <v>585</v>
      </c>
      <c r="X1718">
        <v>18000000</v>
      </c>
      <c r="Y1718">
        <v>2004</v>
      </c>
      <c r="Z1718">
        <v>871</v>
      </c>
      <c r="AA1718">
        <v>7.1</v>
      </c>
      <c r="AB1718">
        <v>2.35</v>
      </c>
      <c r="AC1718">
        <v>0</v>
      </c>
    </row>
    <row r="1719" spans="1:29">
      <c r="A1719" t="s">
        <v>28</v>
      </c>
      <c r="C1719" t="s">
        <v>5050</v>
      </c>
      <c r="D1719">
        <v>105</v>
      </c>
      <c r="E1719">
        <v>109</v>
      </c>
      <c r="F1719">
        <v>277</v>
      </c>
      <c r="G1719">
        <v>345</v>
      </c>
      <c r="H1719" t="s">
        <v>8675</v>
      </c>
      <c r="I1719">
        <v>2000</v>
      </c>
      <c r="J1719">
        <v>3517797</v>
      </c>
      <c r="K1719" t="s">
        <v>5806</v>
      </c>
      <c r="L1719" t="s">
        <v>8676</v>
      </c>
      <c r="M1719" t="s">
        <v>8677</v>
      </c>
      <c r="N1719">
        <v>9004</v>
      </c>
      <c r="O1719">
        <v>2759</v>
      </c>
      <c r="P1719" t="s">
        <v>2462</v>
      </c>
      <c r="Q1719">
        <v>0</v>
      </c>
      <c r="R1719" t="s">
        <v>8678</v>
      </c>
      <c r="S1719" t="s">
        <v>8679</v>
      </c>
      <c r="T1719">
        <v>103</v>
      </c>
      <c r="U1719" t="s">
        <v>37</v>
      </c>
      <c r="V1719" t="s">
        <v>1465</v>
      </c>
      <c r="W1719" t="s">
        <v>585</v>
      </c>
      <c r="X1719">
        <v>25000000</v>
      </c>
      <c r="Y1719">
        <v>2002</v>
      </c>
      <c r="Z1719">
        <v>378</v>
      </c>
      <c r="AA1719">
        <v>6.6</v>
      </c>
      <c r="AB1719">
        <v>1.85</v>
      </c>
      <c r="AC1719">
        <v>287</v>
      </c>
    </row>
    <row r="1720" spans="1:29">
      <c r="A1720" t="s">
        <v>28</v>
      </c>
      <c r="C1720" t="s">
        <v>8680</v>
      </c>
      <c r="D1720">
        <v>41</v>
      </c>
      <c r="E1720">
        <v>80</v>
      </c>
      <c r="F1720">
        <v>9</v>
      </c>
      <c r="G1720">
        <v>826</v>
      </c>
      <c r="H1720" t="s">
        <v>711</v>
      </c>
      <c r="I1720">
        <v>17000</v>
      </c>
      <c r="J1720">
        <v>3101301</v>
      </c>
      <c r="K1720" t="s">
        <v>8681</v>
      </c>
      <c r="L1720" t="s">
        <v>444</v>
      </c>
      <c r="M1720" t="s">
        <v>8682</v>
      </c>
      <c r="N1720">
        <v>3926</v>
      </c>
      <c r="O1720">
        <v>21519</v>
      </c>
      <c r="P1720" t="s">
        <v>7428</v>
      </c>
      <c r="Q1720">
        <v>1</v>
      </c>
      <c r="R1720" t="s">
        <v>8683</v>
      </c>
      <c r="S1720" t="s">
        <v>8684</v>
      </c>
      <c r="T1720">
        <v>38</v>
      </c>
      <c r="U1720" t="s">
        <v>37</v>
      </c>
      <c r="V1720" t="s">
        <v>38</v>
      </c>
      <c r="W1720" t="s">
        <v>39</v>
      </c>
      <c r="Y1720">
        <v>2005</v>
      </c>
      <c r="Z1720">
        <v>2000</v>
      </c>
      <c r="AA1720">
        <v>4</v>
      </c>
      <c r="AB1720">
        <v>1.85</v>
      </c>
      <c r="AC1720">
        <v>353</v>
      </c>
    </row>
    <row r="1721" spans="1:29">
      <c r="A1721" t="s">
        <v>28</v>
      </c>
      <c r="C1721" t="s">
        <v>8213</v>
      </c>
      <c r="D1721">
        <v>124</v>
      </c>
      <c r="E1721">
        <v>88</v>
      </c>
      <c r="F1721">
        <v>108</v>
      </c>
      <c r="G1721">
        <v>135</v>
      </c>
      <c r="H1721" t="s">
        <v>8685</v>
      </c>
      <c r="I1721">
        <v>876</v>
      </c>
      <c r="J1721">
        <v>2975649</v>
      </c>
      <c r="K1721" t="s">
        <v>6326</v>
      </c>
      <c r="L1721" t="s">
        <v>2933</v>
      </c>
      <c r="M1721" t="s">
        <v>8686</v>
      </c>
      <c r="N1721">
        <v>23864</v>
      </c>
      <c r="O1721">
        <v>1518</v>
      </c>
      <c r="P1721" t="s">
        <v>8687</v>
      </c>
      <c r="Q1721">
        <v>1</v>
      </c>
      <c r="R1721" t="s">
        <v>8688</v>
      </c>
      <c r="S1721" t="s">
        <v>8689</v>
      </c>
      <c r="T1721">
        <v>142</v>
      </c>
      <c r="U1721" t="s">
        <v>37</v>
      </c>
      <c r="V1721" t="s">
        <v>56</v>
      </c>
      <c r="W1721" t="s">
        <v>95</v>
      </c>
      <c r="X1721">
        <v>30000000</v>
      </c>
      <c r="Y1721">
        <v>2006</v>
      </c>
      <c r="Z1721">
        <v>142</v>
      </c>
      <c r="AA1721">
        <v>7</v>
      </c>
      <c r="AB1721">
        <v>2.35</v>
      </c>
      <c r="AC1721">
        <v>0</v>
      </c>
    </row>
    <row r="1722" spans="1:29">
      <c r="A1722" t="s">
        <v>28</v>
      </c>
      <c r="C1722" t="s">
        <v>8690</v>
      </c>
      <c r="D1722">
        <v>90</v>
      </c>
      <c r="E1722">
        <v>103</v>
      </c>
      <c r="F1722">
        <v>45</v>
      </c>
      <c r="G1722">
        <v>107</v>
      </c>
      <c r="H1722" t="s">
        <v>8691</v>
      </c>
      <c r="I1722">
        <v>489</v>
      </c>
      <c r="J1722">
        <v>668171</v>
      </c>
      <c r="K1722" t="s">
        <v>6905</v>
      </c>
      <c r="L1722" t="s">
        <v>6183</v>
      </c>
      <c r="M1722" t="s">
        <v>8692</v>
      </c>
      <c r="N1722">
        <v>8215</v>
      </c>
      <c r="O1722">
        <v>949</v>
      </c>
      <c r="P1722" t="s">
        <v>8693</v>
      </c>
      <c r="Q1722">
        <v>0</v>
      </c>
      <c r="R1722" t="s">
        <v>8694</v>
      </c>
      <c r="S1722" t="s">
        <v>8695</v>
      </c>
      <c r="T1722">
        <v>132</v>
      </c>
      <c r="U1722" t="s">
        <v>1946</v>
      </c>
      <c r="V1722" t="s">
        <v>892</v>
      </c>
      <c r="W1722" t="s">
        <v>39</v>
      </c>
      <c r="X1722">
        <v>60000000</v>
      </c>
      <c r="Y1722">
        <v>2005</v>
      </c>
      <c r="Z1722">
        <v>181</v>
      </c>
      <c r="AA1722">
        <v>5.6</v>
      </c>
      <c r="AB1722">
        <v>2.35</v>
      </c>
      <c r="AC1722">
        <v>445</v>
      </c>
    </row>
    <row r="1723" spans="1:29">
      <c r="A1723" t="s">
        <v>28</v>
      </c>
      <c r="C1723" t="s">
        <v>8696</v>
      </c>
      <c r="D1723">
        <v>110</v>
      </c>
      <c r="E1723">
        <v>87</v>
      </c>
      <c r="F1723">
        <v>23</v>
      </c>
      <c r="G1723">
        <v>748</v>
      </c>
      <c r="H1723" t="s">
        <v>8697</v>
      </c>
      <c r="I1723">
        <v>826</v>
      </c>
      <c r="J1723">
        <v>480314</v>
      </c>
      <c r="K1723" t="s">
        <v>127</v>
      </c>
      <c r="L1723" t="s">
        <v>7428</v>
      </c>
      <c r="M1723" t="s">
        <v>8698</v>
      </c>
      <c r="N1723">
        <v>38503</v>
      </c>
      <c r="O1723">
        <v>4473</v>
      </c>
      <c r="P1723" t="s">
        <v>8699</v>
      </c>
      <c r="Q1723">
        <v>4</v>
      </c>
      <c r="R1723" t="s">
        <v>8700</v>
      </c>
      <c r="S1723" t="s">
        <v>8701</v>
      </c>
      <c r="T1723">
        <v>180</v>
      </c>
      <c r="U1723" t="s">
        <v>37</v>
      </c>
      <c r="V1723" t="s">
        <v>38</v>
      </c>
      <c r="W1723" t="s">
        <v>39</v>
      </c>
      <c r="X1723">
        <v>21000000</v>
      </c>
      <c r="Y1723">
        <v>2006</v>
      </c>
      <c r="Z1723">
        <v>816</v>
      </c>
      <c r="AA1723">
        <v>4.8</v>
      </c>
      <c r="AB1723">
        <v>2.35</v>
      </c>
      <c r="AC1723">
        <v>0</v>
      </c>
    </row>
    <row r="1724" spans="1:29">
      <c r="A1724" t="s">
        <v>28</v>
      </c>
      <c r="C1724" t="s">
        <v>8702</v>
      </c>
      <c r="D1724">
        <v>273</v>
      </c>
      <c r="E1724">
        <v>160</v>
      </c>
      <c r="F1724">
        <v>181</v>
      </c>
      <c r="G1724">
        <v>820</v>
      </c>
      <c r="H1724" t="s">
        <v>887</v>
      </c>
      <c r="I1724">
        <v>11000</v>
      </c>
      <c r="J1724">
        <v>3904982</v>
      </c>
      <c r="K1724" t="s">
        <v>8703</v>
      </c>
      <c r="L1724" t="s">
        <v>340</v>
      </c>
      <c r="M1724" t="s">
        <v>8704</v>
      </c>
      <c r="N1724">
        <v>136104</v>
      </c>
      <c r="O1724">
        <v>22516</v>
      </c>
      <c r="P1724" t="s">
        <v>1046</v>
      </c>
      <c r="Q1724">
        <v>0</v>
      </c>
      <c r="R1724" t="s">
        <v>8705</v>
      </c>
      <c r="S1724" t="s">
        <v>8706</v>
      </c>
      <c r="T1724">
        <v>415</v>
      </c>
      <c r="U1724" t="s">
        <v>37</v>
      </c>
      <c r="V1724" t="s">
        <v>38</v>
      </c>
      <c r="W1724" t="s">
        <v>585</v>
      </c>
      <c r="X1724">
        <v>30000000</v>
      </c>
      <c r="Y1724">
        <v>2007</v>
      </c>
      <c r="Z1724">
        <v>10000</v>
      </c>
      <c r="AA1724">
        <v>7.5</v>
      </c>
      <c r="AB1724">
        <v>2.35</v>
      </c>
      <c r="AC1724">
        <v>0</v>
      </c>
    </row>
    <row r="1725" spans="1:29">
      <c r="A1725" t="s">
        <v>28</v>
      </c>
      <c r="C1725" t="s">
        <v>8707</v>
      </c>
      <c r="D1725">
        <v>63</v>
      </c>
      <c r="E1725">
        <v>121</v>
      </c>
      <c r="F1725">
        <v>0</v>
      </c>
      <c r="G1725">
        <v>187</v>
      </c>
      <c r="H1725" t="s">
        <v>5280</v>
      </c>
      <c r="I1725">
        <v>974</v>
      </c>
      <c r="J1725">
        <v>127437</v>
      </c>
      <c r="K1725" t="s">
        <v>1098</v>
      </c>
      <c r="L1725" t="s">
        <v>286</v>
      </c>
      <c r="M1725" t="s">
        <v>8708</v>
      </c>
      <c r="N1725">
        <v>4670</v>
      </c>
      <c r="O1725">
        <v>1887</v>
      </c>
      <c r="P1725" t="s">
        <v>8709</v>
      </c>
      <c r="Q1725">
        <v>0</v>
      </c>
      <c r="R1725" t="s">
        <v>8710</v>
      </c>
      <c r="S1725" t="s">
        <v>8711</v>
      </c>
      <c r="T1725">
        <v>27</v>
      </c>
      <c r="U1725" t="s">
        <v>1946</v>
      </c>
      <c r="V1725" t="s">
        <v>892</v>
      </c>
      <c r="W1725" t="s">
        <v>585</v>
      </c>
      <c r="X1725">
        <v>18000000</v>
      </c>
      <c r="Y1725">
        <v>2011</v>
      </c>
      <c r="Z1725">
        <v>643</v>
      </c>
      <c r="AA1725">
        <v>6</v>
      </c>
      <c r="AB1725">
        <v>2.35</v>
      </c>
      <c r="AC1725">
        <v>0</v>
      </c>
    </row>
    <row r="1726" spans="1:29">
      <c r="A1726" t="s">
        <v>28</v>
      </c>
      <c r="C1726" t="s">
        <v>8712</v>
      </c>
      <c r="D1726">
        <v>56</v>
      </c>
      <c r="E1726">
        <v>91</v>
      </c>
      <c r="F1726">
        <v>2</v>
      </c>
      <c r="G1726">
        <v>55</v>
      </c>
      <c r="H1726" t="s">
        <v>8713</v>
      </c>
      <c r="I1726">
        <v>295</v>
      </c>
      <c r="K1726" t="s">
        <v>3057</v>
      </c>
      <c r="L1726" t="s">
        <v>8714</v>
      </c>
      <c r="M1726" t="s">
        <v>8715</v>
      </c>
      <c r="N1726">
        <v>9214</v>
      </c>
      <c r="O1726">
        <v>545</v>
      </c>
      <c r="P1726" t="s">
        <v>8716</v>
      </c>
      <c r="Q1726">
        <v>7</v>
      </c>
      <c r="R1726" t="s">
        <v>8717</v>
      </c>
      <c r="S1726" t="s">
        <v>8718</v>
      </c>
      <c r="T1726">
        <v>17</v>
      </c>
      <c r="U1726" t="s">
        <v>1464</v>
      </c>
      <c r="V1726" t="s">
        <v>1465</v>
      </c>
      <c r="Y1726">
        <v>2009</v>
      </c>
      <c r="Z1726">
        <v>71</v>
      </c>
      <c r="AA1726">
        <v>7.2</v>
      </c>
      <c r="AB1726">
        <v>1.85</v>
      </c>
      <c r="AC1726">
        <v>0</v>
      </c>
    </row>
    <row r="1727" spans="1:29">
      <c r="A1727" t="s">
        <v>28</v>
      </c>
      <c r="C1727" t="s">
        <v>1783</v>
      </c>
      <c r="D1727">
        <v>130</v>
      </c>
      <c r="E1727">
        <v>92</v>
      </c>
      <c r="F1727">
        <v>165</v>
      </c>
      <c r="G1727">
        <v>700</v>
      </c>
      <c r="H1727" t="s">
        <v>2297</v>
      </c>
      <c r="I1727">
        <v>26000</v>
      </c>
      <c r="K1727" t="s">
        <v>464</v>
      </c>
      <c r="L1727" t="s">
        <v>335</v>
      </c>
      <c r="M1727" t="s">
        <v>8719</v>
      </c>
      <c r="N1727">
        <v>36487</v>
      </c>
      <c r="O1727">
        <v>29773</v>
      </c>
      <c r="P1727" t="s">
        <v>1770</v>
      </c>
      <c r="Q1727">
        <v>0</v>
      </c>
      <c r="R1727" t="s">
        <v>8720</v>
      </c>
      <c r="S1727" t="s">
        <v>8721</v>
      </c>
      <c r="T1727">
        <v>114</v>
      </c>
      <c r="U1727" t="s">
        <v>37</v>
      </c>
      <c r="V1727" t="s">
        <v>38</v>
      </c>
      <c r="W1727" t="s">
        <v>585</v>
      </c>
      <c r="X1727">
        <v>30000000</v>
      </c>
      <c r="Y1727">
        <v>2015</v>
      </c>
      <c r="Z1727">
        <v>947</v>
      </c>
      <c r="AA1727">
        <v>5.6</v>
      </c>
      <c r="AB1727">
        <v>2.35</v>
      </c>
      <c r="AC1727">
        <v>0</v>
      </c>
    </row>
    <row r="1728" spans="1:29">
      <c r="A1728" t="s">
        <v>28</v>
      </c>
      <c r="C1728" t="s">
        <v>125</v>
      </c>
      <c r="D1728">
        <v>134</v>
      </c>
      <c r="E1728">
        <v>129</v>
      </c>
      <c r="F1728">
        <v>395</v>
      </c>
      <c r="G1728">
        <v>313</v>
      </c>
      <c r="H1728" t="s">
        <v>4685</v>
      </c>
      <c r="I1728">
        <v>18000</v>
      </c>
      <c r="J1728">
        <v>537580</v>
      </c>
      <c r="K1728" t="s">
        <v>8722</v>
      </c>
      <c r="L1728" t="s">
        <v>641</v>
      </c>
      <c r="M1728" t="s">
        <v>8723</v>
      </c>
      <c r="N1728">
        <v>52972</v>
      </c>
      <c r="O1728">
        <v>19620</v>
      </c>
      <c r="P1728" t="s">
        <v>8724</v>
      </c>
      <c r="Q1728">
        <v>1</v>
      </c>
      <c r="R1728" t="s">
        <v>8725</v>
      </c>
      <c r="S1728" t="s">
        <v>8726</v>
      </c>
      <c r="T1728">
        <v>124</v>
      </c>
      <c r="U1728" t="s">
        <v>37</v>
      </c>
      <c r="V1728" t="s">
        <v>38</v>
      </c>
      <c r="W1728" t="s">
        <v>585</v>
      </c>
      <c r="X1728">
        <v>30000000</v>
      </c>
      <c r="Y1728">
        <v>2011</v>
      </c>
      <c r="Z1728">
        <v>1000</v>
      </c>
      <c r="AA1728">
        <v>6.8</v>
      </c>
      <c r="AB1728">
        <v>2.35</v>
      </c>
      <c r="AC1728">
        <v>21000</v>
      </c>
    </row>
    <row r="1729" spans="1:29">
      <c r="A1729" t="s">
        <v>28</v>
      </c>
      <c r="C1729" t="s">
        <v>8727</v>
      </c>
      <c r="D1729">
        <v>36</v>
      </c>
      <c r="E1729">
        <v>93</v>
      </c>
      <c r="F1729">
        <v>7</v>
      </c>
      <c r="G1729">
        <v>480</v>
      </c>
      <c r="H1729" t="s">
        <v>2535</v>
      </c>
      <c r="I1729">
        <v>1000</v>
      </c>
      <c r="K1729" t="s">
        <v>2966</v>
      </c>
      <c r="L1729" t="s">
        <v>393</v>
      </c>
      <c r="M1729" t="s">
        <v>8728</v>
      </c>
      <c r="N1729">
        <v>4599</v>
      </c>
      <c r="O1729">
        <v>3095</v>
      </c>
      <c r="P1729" t="s">
        <v>1550</v>
      </c>
      <c r="Q1729">
        <v>0</v>
      </c>
      <c r="R1729" t="s">
        <v>8729</v>
      </c>
      <c r="S1729" t="s">
        <v>8730</v>
      </c>
      <c r="T1729">
        <v>44</v>
      </c>
      <c r="U1729" t="s">
        <v>8731</v>
      </c>
      <c r="V1729" t="s">
        <v>767</v>
      </c>
      <c r="W1729" t="s">
        <v>95</v>
      </c>
      <c r="Y1729">
        <v>2010</v>
      </c>
      <c r="Z1729">
        <v>898</v>
      </c>
      <c r="AA1729">
        <v>4.9000000000000004</v>
      </c>
      <c r="AB1729">
        <v>2.39</v>
      </c>
      <c r="AC1729">
        <v>885</v>
      </c>
    </row>
    <row r="1730" spans="1:29">
      <c r="A1730" t="s">
        <v>28</v>
      </c>
      <c r="C1730" t="s">
        <v>7707</v>
      </c>
      <c r="D1730">
        <v>46</v>
      </c>
      <c r="E1730">
        <v>118</v>
      </c>
      <c r="F1730">
        <v>55</v>
      </c>
      <c r="G1730">
        <v>11</v>
      </c>
      <c r="H1730" t="s">
        <v>8732</v>
      </c>
      <c r="I1730">
        <v>113</v>
      </c>
      <c r="K1730" t="s">
        <v>5940</v>
      </c>
      <c r="L1730" t="s">
        <v>7806</v>
      </c>
      <c r="M1730" t="s">
        <v>8733</v>
      </c>
      <c r="N1730">
        <v>10175</v>
      </c>
      <c r="O1730">
        <v>143</v>
      </c>
      <c r="P1730" t="s">
        <v>8734</v>
      </c>
      <c r="Q1730">
        <v>1</v>
      </c>
      <c r="R1730" t="s">
        <v>8735</v>
      </c>
      <c r="S1730" t="s">
        <v>8736</v>
      </c>
      <c r="T1730">
        <v>23</v>
      </c>
      <c r="U1730" t="s">
        <v>37</v>
      </c>
      <c r="V1730" t="s">
        <v>767</v>
      </c>
      <c r="W1730" t="s">
        <v>585</v>
      </c>
      <c r="X1730">
        <v>30000000</v>
      </c>
      <c r="Y1730">
        <v>2007</v>
      </c>
      <c r="Z1730">
        <v>11</v>
      </c>
      <c r="AA1730">
        <v>7.1</v>
      </c>
      <c r="AB1730">
        <v>2.35</v>
      </c>
      <c r="AC1730">
        <v>0</v>
      </c>
    </row>
    <row r="1731" spans="1:29">
      <c r="A1731" t="s">
        <v>28</v>
      </c>
      <c r="C1731" t="s">
        <v>8737</v>
      </c>
      <c r="D1731">
        <v>7</v>
      </c>
      <c r="E1731">
        <v>110</v>
      </c>
      <c r="F1731">
        <v>18</v>
      </c>
      <c r="G1731">
        <v>432</v>
      </c>
      <c r="H1731" t="s">
        <v>206</v>
      </c>
      <c r="I1731">
        <v>922</v>
      </c>
      <c r="K1731" t="s">
        <v>2298</v>
      </c>
      <c r="L1731" t="s">
        <v>6157</v>
      </c>
      <c r="M1731" t="s">
        <v>8738</v>
      </c>
      <c r="N1731">
        <v>3279</v>
      </c>
      <c r="O1731">
        <v>2725</v>
      </c>
      <c r="P1731" t="s">
        <v>8739</v>
      </c>
      <c r="Q1731">
        <v>4</v>
      </c>
      <c r="R1731" t="s">
        <v>8740</v>
      </c>
      <c r="S1731" t="s">
        <v>8741</v>
      </c>
      <c r="T1731">
        <v>22</v>
      </c>
      <c r="U1731" t="s">
        <v>37</v>
      </c>
      <c r="V1731" t="s">
        <v>1465</v>
      </c>
      <c r="W1731" t="s">
        <v>4830</v>
      </c>
      <c r="X1731">
        <v>24000000</v>
      </c>
      <c r="Y1731">
        <v>2014</v>
      </c>
      <c r="Z1731">
        <v>919</v>
      </c>
      <c r="AA1731">
        <v>2</v>
      </c>
      <c r="AB1731">
        <v>2.35</v>
      </c>
      <c r="AC1731">
        <v>0</v>
      </c>
    </row>
    <row r="1732" spans="1:29">
      <c r="A1732" t="s">
        <v>28</v>
      </c>
      <c r="C1732" t="s">
        <v>8742</v>
      </c>
      <c r="D1732">
        <v>132</v>
      </c>
      <c r="E1732">
        <v>103</v>
      </c>
      <c r="F1732">
        <v>61</v>
      </c>
      <c r="G1732">
        <v>520</v>
      </c>
      <c r="H1732" t="s">
        <v>122</v>
      </c>
      <c r="I1732">
        <v>963</v>
      </c>
      <c r="K1732" t="s">
        <v>6326</v>
      </c>
      <c r="L1732" t="s">
        <v>3112</v>
      </c>
      <c r="M1732" t="s">
        <v>8743</v>
      </c>
      <c r="N1732">
        <v>12410</v>
      </c>
      <c r="O1732">
        <v>2806</v>
      </c>
      <c r="P1732" t="s">
        <v>1995</v>
      </c>
      <c r="Q1732">
        <v>3</v>
      </c>
      <c r="R1732" t="s">
        <v>8744</v>
      </c>
      <c r="S1732" t="s">
        <v>8745</v>
      </c>
      <c r="T1732">
        <v>62</v>
      </c>
      <c r="U1732" t="s">
        <v>37</v>
      </c>
      <c r="V1732" t="s">
        <v>8746</v>
      </c>
      <c r="X1732">
        <v>30000000</v>
      </c>
      <c r="Y1732">
        <v>2014</v>
      </c>
      <c r="Z1732">
        <v>903</v>
      </c>
      <c r="AA1732">
        <v>5.7</v>
      </c>
      <c r="AB1732">
        <v>2.35</v>
      </c>
      <c r="AC1732">
        <v>6000</v>
      </c>
    </row>
    <row r="1733" spans="1:29">
      <c r="A1733" t="s">
        <v>28</v>
      </c>
      <c r="C1733" t="s">
        <v>8747</v>
      </c>
      <c r="D1733">
        <v>5</v>
      </c>
      <c r="E1733">
        <v>85</v>
      </c>
      <c r="F1733">
        <v>0</v>
      </c>
      <c r="G1733">
        <v>21</v>
      </c>
      <c r="H1733" t="s">
        <v>7164</v>
      </c>
      <c r="I1733">
        <v>114</v>
      </c>
      <c r="K1733" t="s">
        <v>8748</v>
      </c>
      <c r="L1733" t="s">
        <v>8749</v>
      </c>
      <c r="M1733" t="s">
        <v>8750</v>
      </c>
      <c r="N1733">
        <v>393</v>
      </c>
      <c r="O1733">
        <v>229</v>
      </c>
      <c r="P1733" t="s">
        <v>8751</v>
      </c>
      <c r="Q1733">
        <v>1</v>
      </c>
      <c r="R1733" t="s">
        <v>8752</v>
      </c>
      <c r="S1733" t="s">
        <v>8753</v>
      </c>
      <c r="T1733">
        <v>7</v>
      </c>
      <c r="U1733" t="s">
        <v>5641</v>
      </c>
      <c r="V1733" t="s">
        <v>7170</v>
      </c>
      <c r="X1733">
        <v>30000000</v>
      </c>
      <c r="Y1733">
        <v>2015</v>
      </c>
      <c r="Z1733">
        <v>35</v>
      </c>
      <c r="AA1733">
        <v>4.0999999999999996</v>
      </c>
      <c r="AC1733">
        <v>161</v>
      </c>
    </row>
    <row r="1734" spans="1:29">
      <c r="A1734" t="s">
        <v>28</v>
      </c>
      <c r="C1734" t="s">
        <v>8754</v>
      </c>
      <c r="D1734">
        <v>56</v>
      </c>
      <c r="E1734">
        <v>110</v>
      </c>
      <c r="F1734">
        <v>59</v>
      </c>
      <c r="G1734">
        <v>24</v>
      </c>
      <c r="H1734" t="s">
        <v>1341</v>
      </c>
      <c r="I1734">
        <v>1000</v>
      </c>
      <c r="K1734" t="s">
        <v>2142</v>
      </c>
      <c r="L1734" t="s">
        <v>390</v>
      </c>
      <c r="M1734" t="s">
        <v>8755</v>
      </c>
      <c r="N1734">
        <v>14618</v>
      </c>
      <c r="O1734">
        <v>1831</v>
      </c>
      <c r="P1734" t="s">
        <v>8756</v>
      </c>
      <c r="Q1734">
        <v>0</v>
      </c>
      <c r="R1734" t="s">
        <v>8757</v>
      </c>
      <c r="S1734" t="s">
        <v>8758</v>
      </c>
      <c r="T1734">
        <v>108</v>
      </c>
      <c r="U1734" t="s">
        <v>37</v>
      </c>
      <c r="V1734" t="s">
        <v>7090</v>
      </c>
      <c r="W1734" t="s">
        <v>585</v>
      </c>
      <c r="X1734">
        <v>30000000</v>
      </c>
      <c r="Y1734">
        <v>2002</v>
      </c>
      <c r="Z1734">
        <v>794</v>
      </c>
      <c r="AA1734">
        <v>6.7</v>
      </c>
      <c r="AB1734">
        <v>1.85</v>
      </c>
      <c r="AC1734">
        <v>447</v>
      </c>
    </row>
    <row r="1735" spans="1:29">
      <c r="A1735" t="s">
        <v>28</v>
      </c>
      <c r="C1735" t="s">
        <v>8759</v>
      </c>
      <c r="D1735">
        <v>65</v>
      </c>
      <c r="E1735">
        <v>89</v>
      </c>
      <c r="F1735">
        <v>5</v>
      </c>
      <c r="G1735">
        <v>365</v>
      </c>
      <c r="H1735" t="s">
        <v>493</v>
      </c>
      <c r="I1735">
        <v>11000</v>
      </c>
      <c r="K1735" t="s">
        <v>8760</v>
      </c>
      <c r="L1735" t="s">
        <v>80</v>
      </c>
      <c r="M1735" t="s">
        <v>8761</v>
      </c>
      <c r="N1735">
        <v>3302</v>
      </c>
      <c r="O1735">
        <v>15795</v>
      </c>
      <c r="P1735" t="s">
        <v>6179</v>
      </c>
      <c r="Q1735">
        <v>0</v>
      </c>
      <c r="R1735" t="s">
        <v>8762</v>
      </c>
      <c r="S1735" t="s">
        <v>8763</v>
      </c>
      <c r="T1735">
        <v>14</v>
      </c>
      <c r="U1735" t="s">
        <v>37</v>
      </c>
      <c r="V1735" t="s">
        <v>38</v>
      </c>
      <c r="W1735" t="s">
        <v>585</v>
      </c>
      <c r="X1735">
        <v>19000000</v>
      </c>
      <c r="Y1735">
        <v>2016</v>
      </c>
      <c r="Z1735">
        <v>4000</v>
      </c>
      <c r="AA1735">
        <v>7.5</v>
      </c>
      <c r="AB1735">
        <v>1.85</v>
      </c>
      <c r="AC1735">
        <v>13000</v>
      </c>
    </row>
    <row r="1736" spans="1:29">
      <c r="A1736" t="s">
        <v>28</v>
      </c>
      <c r="C1736" t="s">
        <v>8764</v>
      </c>
      <c r="D1736">
        <v>221</v>
      </c>
      <c r="E1736">
        <v>115</v>
      </c>
      <c r="F1736">
        <v>0</v>
      </c>
      <c r="G1736">
        <v>751</v>
      </c>
      <c r="H1736" t="s">
        <v>8765</v>
      </c>
      <c r="I1736">
        <v>10000</v>
      </c>
      <c r="J1736">
        <v>183436380</v>
      </c>
      <c r="K1736" t="s">
        <v>6419</v>
      </c>
      <c r="L1736" t="s">
        <v>2456</v>
      </c>
      <c r="M1736" t="s">
        <v>8766</v>
      </c>
      <c r="N1736">
        <v>97697</v>
      </c>
      <c r="O1736">
        <v>13159</v>
      </c>
      <c r="P1736" t="s">
        <v>8767</v>
      </c>
      <c r="Q1736">
        <v>8</v>
      </c>
      <c r="R1736" t="s">
        <v>8768</v>
      </c>
      <c r="S1736" t="s">
        <v>8769</v>
      </c>
      <c r="T1736">
        <v>185</v>
      </c>
      <c r="U1736" t="s">
        <v>37</v>
      </c>
      <c r="V1736" t="s">
        <v>38</v>
      </c>
      <c r="W1736" t="s">
        <v>39</v>
      </c>
      <c r="X1736">
        <v>29000000</v>
      </c>
      <c r="Y1736">
        <v>2015</v>
      </c>
      <c r="Z1736">
        <v>1000</v>
      </c>
      <c r="AA1736">
        <v>6.5</v>
      </c>
      <c r="AB1736">
        <v>1.85</v>
      </c>
      <c r="AC1736">
        <v>40000</v>
      </c>
    </row>
    <row r="1737" spans="1:29">
      <c r="A1737" t="s">
        <v>28</v>
      </c>
      <c r="C1737" t="s">
        <v>1421</v>
      </c>
      <c r="D1737">
        <v>291</v>
      </c>
      <c r="E1737">
        <v>153</v>
      </c>
      <c r="F1737">
        <v>446</v>
      </c>
      <c r="G1737">
        <v>154</v>
      </c>
      <c r="H1737" t="s">
        <v>8770</v>
      </c>
      <c r="I1737">
        <v>523</v>
      </c>
      <c r="J1737">
        <v>119518352</v>
      </c>
      <c r="K1737" t="s">
        <v>8771</v>
      </c>
      <c r="L1737" t="s">
        <v>1172</v>
      </c>
      <c r="M1737" t="s">
        <v>8772</v>
      </c>
      <c r="N1737">
        <v>188637</v>
      </c>
      <c r="O1737">
        <v>1383</v>
      </c>
      <c r="P1737" t="s">
        <v>8773</v>
      </c>
      <c r="Q1737">
        <v>0</v>
      </c>
      <c r="R1737" t="s">
        <v>8774</v>
      </c>
      <c r="S1737" t="s">
        <v>8775</v>
      </c>
      <c r="T1737">
        <v>815</v>
      </c>
      <c r="U1737" t="s">
        <v>37</v>
      </c>
      <c r="V1737" t="s">
        <v>38</v>
      </c>
      <c r="W1737" t="s">
        <v>39</v>
      </c>
      <c r="X1737">
        <v>28000000</v>
      </c>
      <c r="Y1737">
        <v>2005</v>
      </c>
      <c r="Z1737">
        <v>405</v>
      </c>
      <c r="AA1737">
        <v>7.9</v>
      </c>
      <c r="AB1737">
        <v>2.39</v>
      </c>
      <c r="AC1737">
        <v>11000</v>
      </c>
    </row>
    <row r="1738" spans="1:29">
      <c r="A1738" t="s">
        <v>28</v>
      </c>
      <c r="D1738">
        <v>13</v>
      </c>
      <c r="E1738">
        <v>42</v>
      </c>
      <c r="G1738">
        <v>442</v>
      </c>
      <c r="H1738" t="s">
        <v>8776</v>
      </c>
      <c r="I1738">
        <v>757</v>
      </c>
      <c r="K1738" t="s">
        <v>8777</v>
      </c>
      <c r="L1738" t="s">
        <v>8778</v>
      </c>
      <c r="M1738" t="s">
        <v>8779</v>
      </c>
      <c r="N1738">
        <v>20839</v>
      </c>
      <c r="O1738">
        <v>3309</v>
      </c>
      <c r="P1738" t="s">
        <v>2406</v>
      </c>
      <c r="Q1738">
        <v>0</v>
      </c>
      <c r="R1738" t="s">
        <v>8780</v>
      </c>
      <c r="S1738" t="s">
        <v>8781</v>
      </c>
      <c r="T1738">
        <v>56</v>
      </c>
      <c r="U1738" t="s">
        <v>37</v>
      </c>
      <c r="V1738" t="s">
        <v>38</v>
      </c>
      <c r="W1738" t="s">
        <v>1126</v>
      </c>
      <c r="Z1738">
        <v>641</v>
      </c>
      <c r="AA1738">
        <v>7.6</v>
      </c>
      <c r="AB1738">
        <v>16</v>
      </c>
      <c r="AC1738">
        <v>12000</v>
      </c>
    </row>
    <row r="1739" spans="1:29">
      <c r="A1739" t="s">
        <v>28</v>
      </c>
      <c r="C1739" t="s">
        <v>8782</v>
      </c>
      <c r="D1739">
        <v>148</v>
      </c>
      <c r="E1739">
        <v>128</v>
      </c>
      <c r="F1739">
        <v>0</v>
      </c>
      <c r="G1739">
        <v>754</v>
      </c>
      <c r="H1739" t="s">
        <v>4955</v>
      </c>
      <c r="I1739">
        <v>955</v>
      </c>
      <c r="J1739">
        <v>37036404</v>
      </c>
      <c r="K1739" t="s">
        <v>1415</v>
      </c>
      <c r="L1739" t="s">
        <v>3631</v>
      </c>
      <c r="M1739" t="s">
        <v>8783</v>
      </c>
      <c r="N1739">
        <v>44816</v>
      </c>
      <c r="O1739">
        <v>5404</v>
      </c>
      <c r="P1739" t="s">
        <v>4005</v>
      </c>
      <c r="Q1739">
        <v>3</v>
      </c>
      <c r="R1739" t="s">
        <v>8784</v>
      </c>
      <c r="S1739" t="s">
        <v>8785</v>
      </c>
      <c r="T1739">
        <v>259</v>
      </c>
      <c r="U1739" t="s">
        <v>37</v>
      </c>
      <c r="V1739" t="s">
        <v>38</v>
      </c>
      <c r="W1739" t="s">
        <v>39</v>
      </c>
      <c r="X1739">
        <v>30000000</v>
      </c>
      <c r="Y1739">
        <v>2000</v>
      </c>
      <c r="Z1739">
        <v>869</v>
      </c>
      <c r="AA1739">
        <v>6.4</v>
      </c>
      <c r="AB1739">
        <v>1.85</v>
      </c>
      <c r="AC1739">
        <v>0</v>
      </c>
    </row>
    <row r="1740" spans="1:29">
      <c r="A1740" t="s">
        <v>28</v>
      </c>
      <c r="C1740" t="s">
        <v>5111</v>
      </c>
      <c r="D1740">
        <v>42</v>
      </c>
      <c r="E1740">
        <v>89</v>
      </c>
      <c r="F1740">
        <v>12</v>
      </c>
      <c r="G1740">
        <v>373</v>
      </c>
      <c r="H1740" t="s">
        <v>8786</v>
      </c>
      <c r="I1740">
        <v>1000</v>
      </c>
      <c r="J1740">
        <v>22359293</v>
      </c>
      <c r="K1740" t="s">
        <v>787</v>
      </c>
      <c r="L1740" t="s">
        <v>393</v>
      </c>
      <c r="M1740" t="s">
        <v>8787</v>
      </c>
      <c r="N1740">
        <v>16222</v>
      </c>
      <c r="O1740">
        <v>2056</v>
      </c>
      <c r="P1740" t="s">
        <v>8788</v>
      </c>
      <c r="Q1740">
        <v>0</v>
      </c>
      <c r="R1740" t="s">
        <v>8789</v>
      </c>
      <c r="S1740" t="s">
        <v>8790</v>
      </c>
      <c r="T1740">
        <v>39</v>
      </c>
      <c r="U1740" t="s">
        <v>37</v>
      </c>
      <c r="V1740" t="s">
        <v>56</v>
      </c>
      <c r="W1740" t="s">
        <v>95</v>
      </c>
      <c r="X1740">
        <v>29000000</v>
      </c>
      <c r="Y1740">
        <v>1997</v>
      </c>
      <c r="Z1740">
        <v>409</v>
      </c>
      <c r="AA1740">
        <v>5.8</v>
      </c>
      <c r="AB1740">
        <v>1.85</v>
      </c>
      <c r="AC1740">
        <v>0</v>
      </c>
    </row>
    <row r="1741" spans="1:29">
      <c r="A1741" t="s">
        <v>28</v>
      </c>
      <c r="C1741" t="s">
        <v>850</v>
      </c>
      <c r="D1741">
        <v>302</v>
      </c>
      <c r="E1741">
        <v>122</v>
      </c>
      <c r="F1741">
        <v>2000</v>
      </c>
      <c r="G1741">
        <v>1000</v>
      </c>
      <c r="H1741" t="s">
        <v>1332</v>
      </c>
      <c r="I1741">
        <v>2000</v>
      </c>
      <c r="J1741">
        <v>18593156</v>
      </c>
      <c r="K1741" t="s">
        <v>3409</v>
      </c>
      <c r="L1741" t="s">
        <v>1212</v>
      </c>
      <c r="M1741" t="s">
        <v>8791</v>
      </c>
      <c r="N1741">
        <v>88682</v>
      </c>
      <c r="O1741">
        <v>6161</v>
      </c>
      <c r="P1741" t="s">
        <v>430</v>
      </c>
      <c r="Q1741">
        <v>1</v>
      </c>
      <c r="R1741" t="s">
        <v>8792</v>
      </c>
      <c r="S1741" t="s">
        <v>8793</v>
      </c>
      <c r="T1741">
        <v>241</v>
      </c>
      <c r="U1741" t="s">
        <v>37</v>
      </c>
      <c r="V1741" t="s">
        <v>38</v>
      </c>
      <c r="W1741" t="s">
        <v>585</v>
      </c>
      <c r="X1741">
        <v>35000000</v>
      </c>
      <c r="Y1741">
        <v>2008</v>
      </c>
      <c r="Z1741">
        <v>1000</v>
      </c>
      <c r="AA1741">
        <v>7.7</v>
      </c>
      <c r="AB1741">
        <v>2.35</v>
      </c>
      <c r="AC1741">
        <v>0</v>
      </c>
    </row>
    <row r="1742" spans="1:29">
      <c r="A1742" t="s">
        <v>28</v>
      </c>
      <c r="C1742" t="s">
        <v>3401</v>
      </c>
      <c r="D1742">
        <v>181</v>
      </c>
      <c r="E1742">
        <v>113</v>
      </c>
      <c r="F1742">
        <v>0</v>
      </c>
      <c r="G1742">
        <v>89</v>
      </c>
      <c r="H1742" t="s">
        <v>8794</v>
      </c>
      <c r="I1742">
        <v>504</v>
      </c>
      <c r="K1742" t="s">
        <v>8795</v>
      </c>
      <c r="L1742" t="s">
        <v>8796</v>
      </c>
      <c r="M1742" t="s">
        <v>8797</v>
      </c>
      <c r="N1742">
        <v>71596</v>
      </c>
      <c r="O1742">
        <v>810</v>
      </c>
      <c r="P1742" t="s">
        <v>8798</v>
      </c>
      <c r="Q1742">
        <v>0</v>
      </c>
      <c r="R1742" t="s">
        <v>8799</v>
      </c>
      <c r="S1742" t="s">
        <v>8800</v>
      </c>
      <c r="T1742">
        <v>276</v>
      </c>
      <c r="U1742" t="s">
        <v>37</v>
      </c>
      <c r="V1742" t="s">
        <v>38</v>
      </c>
      <c r="W1742" t="s">
        <v>585</v>
      </c>
      <c r="X1742">
        <v>29000000</v>
      </c>
      <c r="Y1742">
        <v>2002</v>
      </c>
      <c r="Z1742">
        <v>147</v>
      </c>
      <c r="AA1742">
        <v>7.1</v>
      </c>
      <c r="AB1742">
        <v>2.35</v>
      </c>
      <c r="AC1742">
        <v>3000</v>
      </c>
    </row>
    <row r="1743" spans="1:29">
      <c r="A1743" t="s">
        <v>28</v>
      </c>
      <c r="C1743" t="s">
        <v>6102</v>
      </c>
      <c r="D1743">
        <v>64</v>
      </c>
      <c r="E1743">
        <v>99</v>
      </c>
      <c r="F1743">
        <v>71</v>
      </c>
      <c r="G1743">
        <v>584</v>
      </c>
      <c r="H1743" t="s">
        <v>3024</v>
      </c>
      <c r="I1743">
        <v>2000</v>
      </c>
      <c r="J1743">
        <v>16930185</v>
      </c>
      <c r="K1743" t="s">
        <v>1681</v>
      </c>
      <c r="L1743" t="s">
        <v>6392</v>
      </c>
      <c r="M1743" t="s">
        <v>8801</v>
      </c>
      <c r="N1743">
        <v>14315</v>
      </c>
      <c r="O1743">
        <v>4169</v>
      </c>
      <c r="P1743" t="s">
        <v>3555</v>
      </c>
      <c r="Q1743">
        <v>2</v>
      </c>
      <c r="R1743" t="s">
        <v>8802</v>
      </c>
      <c r="S1743" t="s">
        <v>8803</v>
      </c>
      <c r="T1743">
        <v>101</v>
      </c>
      <c r="U1743" t="s">
        <v>37</v>
      </c>
      <c r="V1743" t="s">
        <v>767</v>
      </c>
      <c r="W1743" t="s">
        <v>39</v>
      </c>
      <c r="X1743">
        <v>29000000</v>
      </c>
      <c r="Y1743">
        <v>2002</v>
      </c>
      <c r="Z1743">
        <v>719</v>
      </c>
      <c r="AA1743">
        <v>5.3</v>
      </c>
      <c r="AB1743">
        <v>1.85</v>
      </c>
      <c r="AC1743">
        <v>201</v>
      </c>
    </row>
    <row r="1744" spans="1:29">
      <c r="A1744" t="s">
        <v>28</v>
      </c>
      <c r="C1744" t="s">
        <v>4309</v>
      </c>
      <c r="D1744">
        <v>154</v>
      </c>
      <c r="E1744">
        <v>99</v>
      </c>
      <c r="F1744">
        <v>265</v>
      </c>
      <c r="G1744">
        <v>265</v>
      </c>
      <c r="H1744" t="s">
        <v>270</v>
      </c>
      <c r="I1744">
        <v>22000</v>
      </c>
      <c r="J1744">
        <v>63034755</v>
      </c>
      <c r="K1744" t="s">
        <v>1671</v>
      </c>
      <c r="L1744" t="s">
        <v>149</v>
      </c>
      <c r="M1744" t="s">
        <v>8804</v>
      </c>
      <c r="N1744">
        <v>16984</v>
      </c>
      <c r="O1744">
        <v>23562</v>
      </c>
      <c r="P1744" t="s">
        <v>4309</v>
      </c>
      <c r="Q1744">
        <v>1</v>
      </c>
      <c r="R1744" t="s">
        <v>8805</v>
      </c>
      <c r="S1744" t="s">
        <v>8806</v>
      </c>
      <c r="T1744">
        <v>96</v>
      </c>
      <c r="U1744" t="s">
        <v>37</v>
      </c>
      <c r="V1744" t="s">
        <v>38</v>
      </c>
      <c r="W1744" t="s">
        <v>585</v>
      </c>
      <c r="X1744">
        <v>29000000</v>
      </c>
      <c r="Y1744">
        <v>2016</v>
      </c>
      <c r="Z1744">
        <v>779</v>
      </c>
      <c r="AA1744">
        <v>5.3</v>
      </c>
      <c r="AB1744">
        <v>1.85</v>
      </c>
      <c r="AC1744">
        <v>0</v>
      </c>
    </row>
    <row r="1745" spans="1:29">
      <c r="A1745" t="s">
        <v>28</v>
      </c>
      <c r="C1745" t="s">
        <v>8807</v>
      </c>
      <c r="D1745">
        <v>17</v>
      </c>
      <c r="E1745">
        <v>147</v>
      </c>
      <c r="F1745">
        <v>0</v>
      </c>
      <c r="G1745">
        <v>400</v>
      </c>
      <c r="H1745" t="s">
        <v>3603</v>
      </c>
      <c r="I1745">
        <v>18000</v>
      </c>
      <c r="J1745">
        <v>5899797</v>
      </c>
      <c r="K1745" t="s">
        <v>5940</v>
      </c>
      <c r="L1745" t="s">
        <v>1727</v>
      </c>
      <c r="M1745" t="s">
        <v>8808</v>
      </c>
      <c r="N1745">
        <v>9913</v>
      </c>
      <c r="O1745">
        <v>18855</v>
      </c>
      <c r="P1745" t="s">
        <v>1127</v>
      </c>
      <c r="Q1745">
        <v>0</v>
      </c>
      <c r="R1745" t="s">
        <v>8809</v>
      </c>
      <c r="S1745" t="s">
        <v>8810</v>
      </c>
      <c r="T1745">
        <v>51</v>
      </c>
      <c r="U1745" t="s">
        <v>37</v>
      </c>
      <c r="V1745" t="s">
        <v>56</v>
      </c>
      <c r="W1745" t="s">
        <v>95</v>
      </c>
      <c r="X1745">
        <v>29000000</v>
      </c>
      <c r="Y1745">
        <v>1987</v>
      </c>
      <c r="Z1745">
        <v>427</v>
      </c>
      <c r="AA1745">
        <v>7.5</v>
      </c>
      <c r="AB1745">
        <v>2.35</v>
      </c>
      <c r="AC1745">
        <v>0</v>
      </c>
    </row>
    <row r="1746" spans="1:29">
      <c r="A1746" t="s">
        <v>747</v>
      </c>
      <c r="C1746" t="s">
        <v>3639</v>
      </c>
      <c r="D1746">
        <v>65</v>
      </c>
      <c r="E1746">
        <v>112</v>
      </c>
      <c r="F1746">
        <v>759</v>
      </c>
      <c r="G1746">
        <v>933</v>
      </c>
      <c r="H1746" t="s">
        <v>1232</v>
      </c>
      <c r="I1746">
        <v>11000</v>
      </c>
      <c r="J1746">
        <v>4554569</v>
      </c>
      <c r="K1746" t="s">
        <v>2527</v>
      </c>
      <c r="L1746" t="s">
        <v>1948</v>
      </c>
      <c r="M1746" t="s">
        <v>8811</v>
      </c>
      <c r="N1746">
        <v>8134</v>
      </c>
      <c r="O1746">
        <v>17873</v>
      </c>
      <c r="P1746" t="s">
        <v>2982</v>
      </c>
      <c r="Q1746">
        <v>4</v>
      </c>
      <c r="R1746" t="s">
        <v>8812</v>
      </c>
      <c r="S1746" t="s">
        <v>8813</v>
      </c>
      <c r="T1746">
        <v>123</v>
      </c>
      <c r="U1746" t="s">
        <v>37</v>
      </c>
      <c r="V1746" t="s">
        <v>38</v>
      </c>
      <c r="W1746" t="s">
        <v>585</v>
      </c>
      <c r="X1746">
        <v>28000000</v>
      </c>
      <c r="Y1746">
        <v>1999</v>
      </c>
      <c r="Z1746">
        <v>1000</v>
      </c>
      <c r="AA1746">
        <v>6.9</v>
      </c>
      <c r="AB1746">
        <v>2.35</v>
      </c>
      <c r="AC1746">
        <v>209</v>
      </c>
    </row>
    <row r="1747" spans="1:29">
      <c r="A1747" t="s">
        <v>28</v>
      </c>
      <c r="C1747" t="s">
        <v>8814</v>
      </c>
      <c r="D1747">
        <v>148</v>
      </c>
      <c r="E1747">
        <v>88</v>
      </c>
      <c r="F1747">
        <v>64</v>
      </c>
      <c r="G1747">
        <v>363</v>
      </c>
      <c r="H1747" t="s">
        <v>1624</v>
      </c>
      <c r="I1747">
        <v>1000</v>
      </c>
      <c r="J1747">
        <v>17016190</v>
      </c>
      <c r="K1747" t="s">
        <v>8066</v>
      </c>
      <c r="L1747" t="s">
        <v>686</v>
      </c>
      <c r="M1747" t="s">
        <v>8815</v>
      </c>
      <c r="N1747">
        <v>28632</v>
      </c>
      <c r="O1747">
        <v>2567</v>
      </c>
      <c r="P1747" t="s">
        <v>8816</v>
      </c>
      <c r="Q1747">
        <v>0</v>
      </c>
      <c r="R1747" t="s">
        <v>8817</v>
      </c>
      <c r="S1747" t="s">
        <v>8818</v>
      </c>
      <c r="T1747">
        <v>214</v>
      </c>
      <c r="U1747" t="s">
        <v>37</v>
      </c>
      <c r="V1747" t="s">
        <v>8819</v>
      </c>
      <c r="W1747" t="s">
        <v>585</v>
      </c>
      <c r="X1747">
        <v>12000000</v>
      </c>
      <c r="Y1747">
        <v>2004</v>
      </c>
      <c r="Z1747">
        <v>857</v>
      </c>
      <c r="AA1747">
        <v>4.9000000000000004</v>
      </c>
      <c r="AB1747">
        <v>1.85</v>
      </c>
      <c r="AC1747">
        <v>0</v>
      </c>
    </row>
    <row r="1748" spans="1:29">
      <c r="A1748" t="s">
        <v>28</v>
      </c>
      <c r="C1748" t="s">
        <v>8820</v>
      </c>
      <c r="D1748">
        <v>161</v>
      </c>
      <c r="E1748">
        <v>94</v>
      </c>
      <c r="F1748">
        <v>11</v>
      </c>
      <c r="G1748">
        <v>566</v>
      </c>
      <c r="H1748" t="s">
        <v>8821</v>
      </c>
      <c r="I1748">
        <v>1000</v>
      </c>
      <c r="J1748">
        <v>6301131</v>
      </c>
      <c r="K1748" t="s">
        <v>2202</v>
      </c>
      <c r="L1748" t="s">
        <v>2619</v>
      </c>
      <c r="M1748" t="s">
        <v>8822</v>
      </c>
      <c r="N1748">
        <v>92850</v>
      </c>
      <c r="O1748">
        <v>5085</v>
      </c>
      <c r="P1748" t="s">
        <v>8823</v>
      </c>
      <c r="Q1748">
        <v>0</v>
      </c>
      <c r="R1748" t="s">
        <v>8824</v>
      </c>
      <c r="S1748" t="s">
        <v>8825</v>
      </c>
      <c r="T1748">
        <v>263</v>
      </c>
      <c r="U1748" t="s">
        <v>37</v>
      </c>
      <c r="V1748" t="s">
        <v>38</v>
      </c>
      <c r="W1748" t="s">
        <v>585</v>
      </c>
      <c r="X1748">
        <v>29000000</v>
      </c>
      <c r="Y1748">
        <v>2005</v>
      </c>
      <c r="Z1748">
        <v>948</v>
      </c>
      <c r="AA1748">
        <v>7.1</v>
      </c>
      <c r="AB1748">
        <v>2.35</v>
      </c>
      <c r="AC1748">
        <v>0</v>
      </c>
    </row>
    <row r="1749" spans="1:29">
      <c r="A1749" t="s">
        <v>28</v>
      </c>
      <c r="C1749" t="s">
        <v>1658</v>
      </c>
      <c r="D1749">
        <v>124</v>
      </c>
      <c r="E1749">
        <v>90</v>
      </c>
      <c r="F1749">
        <v>63</v>
      </c>
      <c r="G1749">
        <v>631</v>
      </c>
      <c r="H1749" t="s">
        <v>1986</v>
      </c>
      <c r="I1749">
        <v>49000</v>
      </c>
      <c r="J1749">
        <v>217350219</v>
      </c>
      <c r="K1749" t="s">
        <v>89</v>
      </c>
      <c r="L1749" t="s">
        <v>811</v>
      </c>
      <c r="M1749" t="s">
        <v>8826</v>
      </c>
      <c r="N1749">
        <v>260939</v>
      </c>
      <c r="O1749">
        <v>52970</v>
      </c>
      <c r="P1749" t="s">
        <v>8827</v>
      </c>
      <c r="Q1749">
        <v>0</v>
      </c>
      <c r="R1749" t="s">
        <v>8828</v>
      </c>
      <c r="S1749" t="s">
        <v>8829</v>
      </c>
      <c r="T1749">
        <v>244</v>
      </c>
      <c r="U1749" t="s">
        <v>37</v>
      </c>
      <c r="V1749" t="s">
        <v>38</v>
      </c>
      <c r="W1749" t="s">
        <v>277</v>
      </c>
      <c r="X1749">
        <v>28000000</v>
      </c>
      <c r="Y1749">
        <v>1992</v>
      </c>
      <c r="Z1749">
        <v>2000</v>
      </c>
      <c r="AA1749">
        <v>8</v>
      </c>
      <c r="AB1749">
        <v>1.33</v>
      </c>
      <c r="AC1749">
        <v>0</v>
      </c>
    </row>
    <row r="1750" spans="1:29">
      <c r="A1750" t="s">
        <v>28</v>
      </c>
      <c r="C1750" t="s">
        <v>3088</v>
      </c>
      <c r="D1750">
        <v>349</v>
      </c>
      <c r="E1750">
        <v>167</v>
      </c>
      <c r="F1750">
        <v>473</v>
      </c>
      <c r="G1750">
        <v>303</v>
      </c>
      <c r="H1750" t="s">
        <v>8830</v>
      </c>
      <c r="I1750">
        <v>559</v>
      </c>
      <c r="J1750">
        <v>161029270</v>
      </c>
      <c r="K1750" t="s">
        <v>8831</v>
      </c>
      <c r="L1750" t="s">
        <v>2147</v>
      </c>
      <c r="M1750" t="s">
        <v>8832</v>
      </c>
      <c r="N1750">
        <v>119928</v>
      </c>
      <c r="O1750">
        <v>2702</v>
      </c>
      <c r="P1750" t="s">
        <v>8833</v>
      </c>
      <c r="Q1750">
        <v>0</v>
      </c>
      <c r="R1750" t="s">
        <v>8834</v>
      </c>
      <c r="S1750" t="s">
        <v>8835</v>
      </c>
      <c r="T1750">
        <v>331</v>
      </c>
      <c r="U1750" t="s">
        <v>37</v>
      </c>
      <c r="V1750" t="s">
        <v>38</v>
      </c>
      <c r="W1750" t="s">
        <v>585</v>
      </c>
      <c r="X1750">
        <v>28000000</v>
      </c>
      <c r="Y1750">
        <v>2015</v>
      </c>
      <c r="Z1750">
        <v>427</v>
      </c>
      <c r="AA1750">
        <v>7.9</v>
      </c>
      <c r="AB1750">
        <v>2.35</v>
      </c>
      <c r="AC1750">
        <v>76000</v>
      </c>
    </row>
    <row r="1751" spans="1:29">
      <c r="A1751" t="s">
        <v>28</v>
      </c>
      <c r="C1751" t="s">
        <v>389</v>
      </c>
      <c r="D1751">
        <v>148</v>
      </c>
      <c r="E1751">
        <v>118</v>
      </c>
      <c r="F1751">
        <v>14000</v>
      </c>
      <c r="G1751">
        <v>237</v>
      </c>
      <c r="H1751" t="s">
        <v>8836</v>
      </c>
      <c r="I1751">
        <v>11000</v>
      </c>
      <c r="J1751">
        <v>179870271</v>
      </c>
      <c r="K1751" t="s">
        <v>127</v>
      </c>
      <c r="L1751" t="s">
        <v>391</v>
      </c>
      <c r="M1751" t="s">
        <v>8837</v>
      </c>
      <c r="N1751">
        <v>329969</v>
      </c>
      <c r="O1751">
        <v>11898</v>
      </c>
      <c r="P1751" t="s">
        <v>8322</v>
      </c>
      <c r="Q1751">
        <v>2</v>
      </c>
      <c r="R1751" t="s">
        <v>8838</v>
      </c>
      <c r="S1751" t="s">
        <v>8839</v>
      </c>
      <c r="T1751">
        <v>524</v>
      </c>
      <c r="U1751" t="s">
        <v>37</v>
      </c>
      <c r="V1751" t="s">
        <v>38</v>
      </c>
      <c r="W1751" t="s">
        <v>95</v>
      </c>
      <c r="X1751">
        <v>28000000</v>
      </c>
      <c r="Y1751">
        <v>1984</v>
      </c>
      <c r="Z1751">
        <v>429</v>
      </c>
      <c r="AA1751">
        <v>7.6</v>
      </c>
      <c r="AB1751">
        <v>2.35</v>
      </c>
      <c r="AC1751">
        <v>0</v>
      </c>
    </row>
    <row r="1752" spans="1:29">
      <c r="A1752" t="s">
        <v>28</v>
      </c>
      <c r="C1752" t="s">
        <v>8840</v>
      </c>
      <c r="D1752">
        <v>45</v>
      </c>
      <c r="E1752">
        <v>83</v>
      </c>
      <c r="F1752">
        <v>5</v>
      </c>
      <c r="G1752">
        <v>368</v>
      </c>
      <c r="H1752" t="s">
        <v>2163</v>
      </c>
      <c r="I1752">
        <v>971</v>
      </c>
      <c r="J1752">
        <v>100491683</v>
      </c>
      <c r="K1752" t="s">
        <v>8841</v>
      </c>
      <c r="L1752" t="s">
        <v>2315</v>
      </c>
      <c r="M1752" t="s">
        <v>8842</v>
      </c>
      <c r="N1752">
        <v>14005</v>
      </c>
      <c r="O1752">
        <v>3438</v>
      </c>
      <c r="P1752" t="s">
        <v>8214</v>
      </c>
      <c r="Q1752">
        <v>0</v>
      </c>
      <c r="R1752" t="s">
        <v>8843</v>
      </c>
      <c r="S1752" t="s">
        <v>8844</v>
      </c>
      <c r="T1752">
        <v>67</v>
      </c>
      <c r="U1752" t="s">
        <v>37</v>
      </c>
      <c r="V1752" t="s">
        <v>38</v>
      </c>
      <c r="W1752" t="s">
        <v>277</v>
      </c>
      <c r="X1752">
        <v>24000000</v>
      </c>
      <c r="Y1752">
        <v>1998</v>
      </c>
      <c r="Z1752">
        <v>503</v>
      </c>
      <c r="AA1752">
        <v>5.9</v>
      </c>
      <c r="AB1752">
        <v>1.85</v>
      </c>
      <c r="AC1752">
        <v>418</v>
      </c>
    </row>
    <row r="1753" spans="1:29">
      <c r="A1753" t="s">
        <v>28</v>
      </c>
      <c r="C1753" t="s">
        <v>962</v>
      </c>
      <c r="D1753">
        <v>133</v>
      </c>
      <c r="E1753">
        <v>104</v>
      </c>
      <c r="F1753">
        <v>93</v>
      </c>
      <c r="G1753">
        <v>878</v>
      </c>
      <c r="H1753" t="s">
        <v>4054</v>
      </c>
      <c r="I1753">
        <v>11000</v>
      </c>
      <c r="J1753">
        <v>74058698</v>
      </c>
      <c r="K1753" t="s">
        <v>2125</v>
      </c>
      <c r="L1753" t="s">
        <v>466</v>
      </c>
      <c r="M1753" t="s">
        <v>8845</v>
      </c>
      <c r="N1753">
        <v>59232</v>
      </c>
      <c r="O1753">
        <v>17109</v>
      </c>
      <c r="P1753" t="s">
        <v>2636</v>
      </c>
      <c r="Q1753">
        <v>0</v>
      </c>
      <c r="R1753" t="s">
        <v>8846</v>
      </c>
      <c r="S1753" t="s">
        <v>8847</v>
      </c>
      <c r="T1753">
        <v>317</v>
      </c>
      <c r="U1753" t="s">
        <v>37</v>
      </c>
      <c r="V1753" t="s">
        <v>38</v>
      </c>
      <c r="W1753" t="s">
        <v>585</v>
      </c>
      <c r="X1753">
        <v>60000000</v>
      </c>
      <c r="Y1753">
        <v>2001</v>
      </c>
      <c r="Z1753">
        <v>2000</v>
      </c>
      <c r="AA1753">
        <v>6.3</v>
      </c>
      <c r="AB1753">
        <v>2.35</v>
      </c>
      <c r="AC1753">
        <v>0</v>
      </c>
    </row>
    <row r="1754" spans="1:29">
      <c r="A1754" t="s">
        <v>28</v>
      </c>
      <c r="C1754" t="s">
        <v>5647</v>
      </c>
      <c r="D1754">
        <v>87</v>
      </c>
      <c r="E1754">
        <v>110</v>
      </c>
      <c r="F1754">
        <v>350</v>
      </c>
      <c r="G1754">
        <v>83</v>
      </c>
      <c r="H1754" t="s">
        <v>8258</v>
      </c>
      <c r="I1754">
        <v>11000</v>
      </c>
      <c r="K1754" t="s">
        <v>8848</v>
      </c>
      <c r="L1754" t="s">
        <v>2377</v>
      </c>
      <c r="M1754" t="s">
        <v>8849</v>
      </c>
      <c r="N1754">
        <v>2167</v>
      </c>
      <c r="O1754">
        <v>11534</v>
      </c>
      <c r="P1754" t="s">
        <v>8850</v>
      </c>
      <c r="Q1754">
        <v>3</v>
      </c>
      <c r="R1754" t="s">
        <v>8851</v>
      </c>
      <c r="S1754" t="s">
        <v>8852</v>
      </c>
      <c r="T1754">
        <v>32</v>
      </c>
      <c r="U1754" t="s">
        <v>37</v>
      </c>
      <c r="V1754" t="s">
        <v>56</v>
      </c>
      <c r="W1754" t="s">
        <v>39</v>
      </c>
      <c r="X1754">
        <v>29000000</v>
      </c>
      <c r="Y1754">
        <v>2016</v>
      </c>
      <c r="Z1754">
        <v>183</v>
      </c>
      <c r="AA1754">
        <v>7.1</v>
      </c>
      <c r="AB1754">
        <v>2.35</v>
      </c>
      <c r="AC1754">
        <v>0</v>
      </c>
    </row>
    <row r="1755" spans="1:29">
      <c r="A1755" t="s">
        <v>28</v>
      </c>
      <c r="C1755" t="s">
        <v>4903</v>
      </c>
      <c r="D1755">
        <v>178</v>
      </c>
      <c r="E1755">
        <v>102</v>
      </c>
      <c r="F1755">
        <v>0</v>
      </c>
      <c r="G1755">
        <v>876</v>
      </c>
      <c r="H1755" t="s">
        <v>493</v>
      </c>
      <c r="I1755">
        <v>40000</v>
      </c>
      <c r="J1755">
        <v>55845943</v>
      </c>
      <c r="K1755" t="s">
        <v>334</v>
      </c>
      <c r="L1755" t="s">
        <v>43</v>
      </c>
      <c r="M1755" t="s">
        <v>8853</v>
      </c>
      <c r="N1755">
        <v>130094</v>
      </c>
      <c r="O1755">
        <v>46186</v>
      </c>
      <c r="P1755" t="s">
        <v>8854</v>
      </c>
      <c r="Q1755">
        <v>1</v>
      </c>
      <c r="R1755" t="s">
        <v>8855</v>
      </c>
      <c r="S1755" t="s">
        <v>8856</v>
      </c>
      <c r="T1755">
        <v>471</v>
      </c>
      <c r="U1755" t="s">
        <v>37</v>
      </c>
      <c r="V1755" t="s">
        <v>38</v>
      </c>
      <c r="W1755" t="s">
        <v>585</v>
      </c>
      <c r="X1755">
        <v>29000000</v>
      </c>
      <c r="Y1755">
        <v>2003</v>
      </c>
      <c r="Z1755">
        <v>4000</v>
      </c>
      <c r="AA1755">
        <v>6.4</v>
      </c>
      <c r="AB1755">
        <v>1.78</v>
      </c>
      <c r="AC1755">
        <v>0</v>
      </c>
    </row>
    <row r="1756" spans="1:29">
      <c r="A1756" t="s">
        <v>28</v>
      </c>
      <c r="C1756" t="s">
        <v>1311</v>
      </c>
      <c r="D1756">
        <v>233</v>
      </c>
      <c r="E1756">
        <v>131</v>
      </c>
      <c r="F1756">
        <v>323</v>
      </c>
      <c r="G1756">
        <v>541</v>
      </c>
      <c r="H1756" t="s">
        <v>977</v>
      </c>
      <c r="I1756">
        <v>25000</v>
      </c>
      <c r="J1756">
        <v>81350242</v>
      </c>
      <c r="K1756" t="s">
        <v>59</v>
      </c>
      <c r="L1756" t="s">
        <v>106</v>
      </c>
      <c r="M1756" t="s">
        <v>8857</v>
      </c>
      <c r="N1756">
        <v>592582</v>
      </c>
      <c r="O1756">
        <v>40585</v>
      </c>
      <c r="P1756" t="s">
        <v>8858</v>
      </c>
      <c r="Q1756">
        <v>0</v>
      </c>
      <c r="R1756" t="s">
        <v>8859</v>
      </c>
      <c r="S1756" t="s">
        <v>8860</v>
      </c>
      <c r="T1756">
        <v>722</v>
      </c>
      <c r="U1756" t="s">
        <v>37</v>
      </c>
      <c r="V1756" t="s">
        <v>38</v>
      </c>
      <c r="W1756" t="s">
        <v>585</v>
      </c>
      <c r="X1756">
        <v>28000000</v>
      </c>
      <c r="Y1756">
        <v>1988</v>
      </c>
      <c r="Z1756">
        <v>13000</v>
      </c>
      <c r="AA1756">
        <v>8.1999999999999993</v>
      </c>
      <c r="AB1756">
        <v>2.35</v>
      </c>
      <c r="AC1756">
        <v>25000</v>
      </c>
    </row>
    <row r="1757" spans="1:29">
      <c r="A1757" t="s">
        <v>28</v>
      </c>
      <c r="C1757" t="s">
        <v>7885</v>
      </c>
      <c r="D1757">
        <v>173</v>
      </c>
      <c r="E1757">
        <v>101</v>
      </c>
      <c r="F1757">
        <v>136</v>
      </c>
      <c r="G1757">
        <v>526</v>
      </c>
      <c r="H1757" t="s">
        <v>4453</v>
      </c>
      <c r="I1757">
        <v>833</v>
      </c>
      <c r="J1757">
        <v>67266300</v>
      </c>
      <c r="K1757" t="s">
        <v>1671</v>
      </c>
      <c r="L1757" t="s">
        <v>624</v>
      </c>
      <c r="M1757" t="s">
        <v>8861</v>
      </c>
      <c r="N1757">
        <v>195255</v>
      </c>
      <c r="O1757">
        <v>3400</v>
      </c>
      <c r="P1757" t="s">
        <v>1877</v>
      </c>
      <c r="Q1757">
        <v>1</v>
      </c>
      <c r="R1757" t="s">
        <v>8862</v>
      </c>
      <c r="S1757" t="s">
        <v>8863</v>
      </c>
      <c r="T1757">
        <v>170</v>
      </c>
      <c r="U1757" t="s">
        <v>37</v>
      </c>
      <c r="V1757" t="s">
        <v>767</v>
      </c>
      <c r="W1757" t="s">
        <v>585</v>
      </c>
      <c r="X1757">
        <v>28000000</v>
      </c>
      <c r="Y1757">
        <v>2008</v>
      </c>
      <c r="Z1757">
        <v>543</v>
      </c>
      <c r="AA1757">
        <v>6.9</v>
      </c>
      <c r="AB1757">
        <v>1.85</v>
      </c>
      <c r="AC1757">
        <v>0</v>
      </c>
    </row>
    <row r="1758" spans="1:29">
      <c r="A1758" t="s">
        <v>28</v>
      </c>
      <c r="C1758" t="s">
        <v>1751</v>
      </c>
      <c r="D1758">
        <v>426</v>
      </c>
      <c r="E1758">
        <v>130</v>
      </c>
      <c r="F1758">
        <v>285</v>
      </c>
      <c r="G1758">
        <v>767</v>
      </c>
      <c r="H1758" t="s">
        <v>58</v>
      </c>
      <c r="I1758">
        <v>33000</v>
      </c>
      <c r="J1758">
        <v>70235322</v>
      </c>
      <c r="K1758" t="s">
        <v>3067</v>
      </c>
      <c r="L1758" t="s">
        <v>4213</v>
      </c>
      <c r="M1758" t="s">
        <v>8864</v>
      </c>
      <c r="N1758">
        <v>182983</v>
      </c>
      <c r="O1758">
        <v>57308</v>
      </c>
      <c r="P1758" t="s">
        <v>8865</v>
      </c>
      <c r="Q1758">
        <v>4</v>
      </c>
      <c r="R1758" t="s">
        <v>8866</v>
      </c>
      <c r="S1758" t="s">
        <v>8867</v>
      </c>
      <c r="T1758">
        <v>374</v>
      </c>
      <c r="U1758" t="s">
        <v>37</v>
      </c>
      <c r="V1758" t="s">
        <v>38</v>
      </c>
      <c r="W1758" t="s">
        <v>585</v>
      </c>
      <c r="X1758">
        <v>28000000</v>
      </c>
      <c r="Y1758">
        <v>2015</v>
      </c>
      <c r="Z1758">
        <v>23000</v>
      </c>
      <c r="AA1758">
        <v>7.8</v>
      </c>
      <c r="AB1758">
        <v>2.35</v>
      </c>
      <c r="AC1758">
        <v>99000</v>
      </c>
    </row>
    <row r="1759" spans="1:29">
      <c r="A1759" t="s">
        <v>28</v>
      </c>
      <c r="C1759" t="s">
        <v>1064</v>
      </c>
      <c r="D1759">
        <v>210</v>
      </c>
      <c r="E1759">
        <v>120</v>
      </c>
      <c r="F1759">
        <v>0</v>
      </c>
      <c r="G1759">
        <v>210</v>
      </c>
      <c r="H1759" t="s">
        <v>2149</v>
      </c>
      <c r="I1759">
        <v>579</v>
      </c>
      <c r="J1759">
        <v>7443007</v>
      </c>
      <c r="K1759" t="s">
        <v>5510</v>
      </c>
      <c r="L1759" t="s">
        <v>2424</v>
      </c>
      <c r="M1759" t="s">
        <v>8868</v>
      </c>
      <c r="N1759">
        <v>24663</v>
      </c>
      <c r="O1759">
        <v>1500</v>
      </c>
      <c r="P1759" t="s">
        <v>8869</v>
      </c>
      <c r="Q1759">
        <v>12</v>
      </c>
      <c r="R1759" t="s">
        <v>8870</v>
      </c>
      <c r="S1759" t="s">
        <v>8871</v>
      </c>
      <c r="T1759">
        <v>71</v>
      </c>
      <c r="U1759" t="s">
        <v>37</v>
      </c>
      <c r="V1759" t="s">
        <v>38</v>
      </c>
      <c r="W1759" t="s">
        <v>585</v>
      </c>
      <c r="X1759">
        <v>30000000</v>
      </c>
      <c r="Y1759">
        <v>2009</v>
      </c>
      <c r="Z1759">
        <v>489</v>
      </c>
      <c r="AA1759">
        <v>6.7</v>
      </c>
      <c r="AB1759">
        <v>1.85</v>
      </c>
      <c r="AC1759">
        <v>0</v>
      </c>
    </row>
    <row r="1760" spans="1:29">
      <c r="A1760" t="s">
        <v>28</v>
      </c>
      <c r="C1760" t="s">
        <v>8565</v>
      </c>
      <c r="D1760">
        <v>129</v>
      </c>
      <c r="E1760">
        <v>135</v>
      </c>
      <c r="F1760">
        <v>149</v>
      </c>
      <c r="G1760">
        <v>250</v>
      </c>
      <c r="H1760" t="s">
        <v>1469</v>
      </c>
      <c r="I1760">
        <v>639</v>
      </c>
      <c r="J1760">
        <v>64371181</v>
      </c>
      <c r="K1760" t="s">
        <v>4224</v>
      </c>
      <c r="L1760" t="s">
        <v>8872</v>
      </c>
      <c r="M1760" t="s">
        <v>8873</v>
      </c>
      <c r="N1760">
        <v>36636</v>
      </c>
      <c r="O1760">
        <v>1845</v>
      </c>
      <c r="P1760" t="s">
        <v>8874</v>
      </c>
      <c r="Q1760">
        <v>0</v>
      </c>
      <c r="R1760" t="s">
        <v>8875</v>
      </c>
      <c r="S1760" t="s">
        <v>8876</v>
      </c>
      <c r="T1760">
        <v>289</v>
      </c>
      <c r="U1760" t="s">
        <v>37</v>
      </c>
      <c r="V1760" t="s">
        <v>38</v>
      </c>
      <c r="W1760" t="s">
        <v>95</v>
      </c>
      <c r="X1760">
        <v>28000000</v>
      </c>
      <c r="Y1760">
        <v>2004</v>
      </c>
      <c r="Z1760">
        <v>617</v>
      </c>
      <c r="AA1760">
        <v>7.5</v>
      </c>
      <c r="AB1760">
        <v>2.4</v>
      </c>
      <c r="AC1760">
        <v>0</v>
      </c>
    </row>
    <row r="1761" spans="1:29">
      <c r="A1761" t="s">
        <v>28</v>
      </c>
      <c r="C1761" t="s">
        <v>111</v>
      </c>
      <c r="D1761">
        <v>287</v>
      </c>
      <c r="E1761">
        <v>110</v>
      </c>
      <c r="F1761">
        <v>0</v>
      </c>
      <c r="G1761">
        <v>1000</v>
      </c>
      <c r="H1761" t="s">
        <v>4371</v>
      </c>
      <c r="I1761">
        <v>3000</v>
      </c>
      <c r="J1761">
        <v>58885635</v>
      </c>
      <c r="K1761" t="s">
        <v>4904</v>
      </c>
      <c r="L1761" t="s">
        <v>948</v>
      </c>
      <c r="M1761" t="s">
        <v>8877</v>
      </c>
      <c r="N1761">
        <v>194422</v>
      </c>
      <c r="O1761">
        <v>10438</v>
      </c>
      <c r="P1761" t="s">
        <v>1540</v>
      </c>
      <c r="Q1761">
        <v>0</v>
      </c>
      <c r="R1761" t="s">
        <v>8878</v>
      </c>
      <c r="S1761" t="s">
        <v>8879</v>
      </c>
      <c r="T1761">
        <v>1057</v>
      </c>
      <c r="U1761" t="s">
        <v>37</v>
      </c>
      <c r="V1761" t="s">
        <v>38</v>
      </c>
      <c r="W1761" t="s">
        <v>585</v>
      </c>
      <c r="X1761">
        <v>26000000</v>
      </c>
      <c r="Y1761">
        <v>2004</v>
      </c>
      <c r="Z1761">
        <v>2000</v>
      </c>
      <c r="AA1761">
        <v>7.4</v>
      </c>
      <c r="AB1761">
        <v>2.35</v>
      </c>
      <c r="AC1761">
        <v>7000</v>
      </c>
    </row>
    <row r="1762" spans="1:29">
      <c r="A1762" t="s">
        <v>28</v>
      </c>
      <c r="C1762" t="s">
        <v>2612</v>
      </c>
      <c r="D1762">
        <v>108</v>
      </c>
      <c r="E1762">
        <v>103</v>
      </c>
      <c r="F1762">
        <v>163</v>
      </c>
      <c r="G1762">
        <v>968</v>
      </c>
      <c r="H1762" t="s">
        <v>234</v>
      </c>
      <c r="I1762">
        <v>11000</v>
      </c>
      <c r="J1762">
        <v>60400856</v>
      </c>
      <c r="K1762" t="s">
        <v>1681</v>
      </c>
      <c r="L1762" t="s">
        <v>660</v>
      </c>
      <c r="M1762" t="s">
        <v>8880</v>
      </c>
      <c r="N1762">
        <v>61317</v>
      </c>
      <c r="O1762">
        <v>17533</v>
      </c>
      <c r="P1762" t="s">
        <v>8881</v>
      </c>
      <c r="Q1762">
        <v>2</v>
      </c>
      <c r="R1762" t="s">
        <v>8882</v>
      </c>
      <c r="S1762" t="s">
        <v>8883</v>
      </c>
      <c r="T1762">
        <v>229</v>
      </c>
      <c r="U1762" t="s">
        <v>37</v>
      </c>
      <c r="V1762" t="s">
        <v>767</v>
      </c>
      <c r="W1762" t="s">
        <v>39</v>
      </c>
      <c r="X1762">
        <v>35000000</v>
      </c>
      <c r="Y1762">
        <v>2001</v>
      </c>
      <c r="Z1762">
        <v>2000</v>
      </c>
      <c r="AA1762">
        <v>5.2</v>
      </c>
      <c r="AB1762">
        <v>2.35</v>
      </c>
      <c r="AC1762">
        <v>0</v>
      </c>
    </row>
    <row r="1763" spans="1:29">
      <c r="A1763" t="s">
        <v>28</v>
      </c>
      <c r="C1763" t="s">
        <v>8884</v>
      </c>
      <c r="D1763">
        <v>62</v>
      </c>
      <c r="E1763">
        <v>115</v>
      </c>
      <c r="F1763">
        <v>21</v>
      </c>
      <c r="G1763">
        <v>47</v>
      </c>
      <c r="H1763" t="s">
        <v>8885</v>
      </c>
      <c r="I1763">
        <v>173</v>
      </c>
      <c r="K1763" t="s">
        <v>8886</v>
      </c>
      <c r="L1763" t="s">
        <v>8887</v>
      </c>
      <c r="M1763" t="s">
        <v>8888</v>
      </c>
      <c r="N1763">
        <v>8227</v>
      </c>
      <c r="O1763">
        <v>386</v>
      </c>
      <c r="P1763" t="s">
        <v>8889</v>
      </c>
      <c r="Q1763">
        <v>0</v>
      </c>
      <c r="R1763" t="s">
        <v>8890</v>
      </c>
      <c r="S1763" t="s">
        <v>8891</v>
      </c>
      <c r="T1763">
        <v>28</v>
      </c>
      <c r="U1763" t="s">
        <v>676</v>
      </c>
      <c r="V1763" t="s">
        <v>677</v>
      </c>
      <c r="W1763" t="s">
        <v>4830</v>
      </c>
      <c r="X1763">
        <v>30000000</v>
      </c>
      <c r="Y1763">
        <v>2013</v>
      </c>
      <c r="Z1763">
        <v>59</v>
      </c>
      <c r="AA1763">
        <v>6.5</v>
      </c>
      <c r="AB1763">
        <v>2.35</v>
      </c>
      <c r="AC1763">
        <v>0</v>
      </c>
    </row>
    <row r="1764" spans="1:29">
      <c r="A1764" t="s">
        <v>28</v>
      </c>
      <c r="C1764" t="s">
        <v>5382</v>
      </c>
      <c r="D1764">
        <v>220</v>
      </c>
      <c r="E1764">
        <v>110</v>
      </c>
      <c r="F1764">
        <v>0</v>
      </c>
      <c r="G1764">
        <v>327</v>
      </c>
      <c r="H1764" t="s">
        <v>3980</v>
      </c>
      <c r="I1764">
        <v>13000</v>
      </c>
      <c r="J1764">
        <v>52353636</v>
      </c>
      <c r="K1764" t="s">
        <v>2527</v>
      </c>
      <c r="L1764" t="s">
        <v>547</v>
      </c>
      <c r="M1764" t="s">
        <v>8892</v>
      </c>
      <c r="N1764">
        <v>209133</v>
      </c>
      <c r="O1764">
        <v>14609</v>
      </c>
      <c r="P1764" t="s">
        <v>4745</v>
      </c>
      <c r="Q1764">
        <v>1</v>
      </c>
      <c r="R1764" t="s">
        <v>8893</v>
      </c>
      <c r="S1764" t="s">
        <v>8894</v>
      </c>
      <c r="T1764">
        <v>962</v>
      </c>
      <c r="U1764" t="s">
        <v>37</v>
      </c>
      <c r="V1764" t="s">
        <v>38</v>
      </c>
      <c r="W1764" t="s">
        <v>585</v>
      </c>
      <c r="X1764">
        <v>21000000</v>
      </c>
      <c r="Y1764">
        <v>2001</v>
      </c>
      <c r="Z1764">
        <v>1000</v>
      </c>
      <c r="AA1764">
        <v>7.6</v>
      </c>
      <c r="AB1764">
        <v>2.35</v>
      </c>
      <c r="AC1764">
        <v>0</v>
      </c>
    </row>
    <row r="1765" spans="1:29">
      <c r="A1765" t="s">
        <v>28</v>
      </c>
      <c r="C1765" t="s">
        <v>1421</v>
      </c>
      <c r="D1765">
        <v>136</v>
      </c>
      <c r="E1765">
        <v>91</v>
      </c>
      <c r="F1765">
        <v>446</v>
      </c>
      <c r="G1765">
        <v>660</v>
      </c>
      <c r="H1765" t="s">
        <v>8895</v>
      </c>
      <c r="I1765">
        <v>1000</v>
      </c>
      <c r="J1765">
        <v>51475962</v>
      </c>
      <c r="K1765" t="s">
        <v>852</v>
      </c>
      <c r="L1765" t="s">
        <v>6004</v>
      </c>
      <c r="M1765" t="s">
        <v>8896</v>
      </c>
      <c r="N1765">
        <v>177828</v>
      </c>
      <c r="O1765">
        <v>3969</v>
      </c>
      <c r="P1765" t="s">
        <v>1842</v>
      </c>
      <c r="Q1765">
        <v>0</v>
      </c>
      <c r="R1765" t="s">
        <v>8897</v>
      </c>
      <c r="S1765" t="s">
        <v>8898</v>
      </c>
      <c r="T1765">
        <v>714</v>
      </c>
      <c r="U1765" t="s">
        <v>37</v>
      </c>
      <c r="V1765" t="s">
        <v>38</v>
      </c>
      <c r="W1765" t="s">
        <v>585</v>
      </c>
      <c r="X1765">
        <v>30000000</v>
      </c>
      <c r="Y1765">
        <v>2003</v>
      </c>
      <c r="Z1765">
        <v>872</v>
      </c>
      <c r="AA1765">
        <v>7.3</v>
      </c>
      <c r="AB1765">
        <v>2.35</v>
      </c>
      <c r="AC1765">
        <v>11000</v>
      </c>
    </row>
    <row r="1766" spans="1:29">
      <c r="A1766" t="s">
        <v>28</v>
      </c>
      <c r="C1766" t="s">
        <v>703</v>
      </c>
      <c r="D1766">
        <v>222</v>
      </c>
      <c r="E1766">
        <v>105</v>
      </c>
      <c r="F1766">
        <v>226</v>
      </c>
      <c r="G1766">
        <v>966</v>
      </c>
      <c r="H1766" t="s">
        <v>466</v>
      </c>
      <c r="I1766">
        <v>22000</v>
      </c>
      <c r="J1766">
        <v>63910583</v>
      </c>
      <c r="K1766" t="s">
        <v>1681</v>
      </c>
      <c r="L1766" t="s">
        <v>1746</v>
      </c>
      <c r="M1766" t="s">
        <v>8899</v>
      </c>
      <c r="N1766">
        <v>106755</v>
      </c>
      <c r="O1766">
        <v>35694</v>
      </c>
      <c r="P1766" t="s">
        <v>3897</v>
      </c>
      <c r="Q1766">
        <v>2</v>
      </c>
      <c r="R1766" t="s">
        <v>8900</v>
      </c>
      <c r="S1766" t="s">
        <v>8901</v>
      </c>
      <c r="T1766">
        <v>173</v>
      </c>
      <c r="U1766" t="s">
        <v>37</v>
      </c>
      <c r="V1766" t="s">
        <v>38</v>
      </c>
      <c r="W1766" t="s">
        <v>39</v>
      </c>
      <c r="X1766">
        <v>28000000</v>
      </c>
      <c r="Y1766">
        <v>2013</v>
      </c>
      <c r="Z1766">
        <v>11000</v>
      </c>
      <c r="AA1766">
        <v>6.6</v>
      </c>
      <c r="AB1766">
        <v>2.35</v>
      </c>
      <c r="AC1766">
        <v>27000</v>
      </c>
    </row>
    <row r="1767" spans="1:29">
      <c r="A1767" t="s">
        <v>28</v>
      </c>
      <c r="C1767" t="s">
        <v>6142</v>
      </c>
      <c r="D1767">
        <v>112</v>
      </c>
      <c r="E1767">
        <v>127</v>
      </c>
      <c r="F1767">
        <v>46</v>
      </c>
      <c r="G1767">
        <v>244</v>
      </c>
      <c r="H1767" t="s">
        <v>8902</v>
      </c>
      <c r="I1767">
        <v>844</v>
      </c>
      <c r="J1767">
        <v>62300000</v>
      </c>
      <c r="K1767" t="s">
        <v>50</v>
      </c>
      <c r="L1767" t="s">
        <v>955</v>
      </c>
      <c r="M1767" t="s">
        <v>8903</v>
      </c>
      <c r="N1767">
        <v>72085</v>
      </c>
      <c r="O1767">
        <v>2118</v>
      </c>
      <c r="P1767" t="s">
        <v>1093</v>
      </c>
      <c r="Q1767">
        <v>1</v>
      </c>
      <c r="R1767" t="s">
        <v>8904</v>
      </c>
      <c r="S1767" t="s">
        <v>8905</v>
      </c>
      <c r="T1767">
        <v>263</v>
      </c>
      <c r="U1767" t="s">
        <v>37</v>
      </c>
      <c r="V1767" t="s">
        <v>56</v>
      </c>
      <c r="W1767" t="s">
        <v>95</v>
      </c>
      <c r="X1767">
        <v>28000000</v>
      </c>
      <c r="Y1767">
        <v>1981</v>
      </c>
      <c r="Z1767">
        <v>402</v>
      </c>
      <c r="AA1767">
        <v>6.8</v>
      </c>
      <c r="AB1767">
        <v>2.35</v>
      </c>
      <c r="AC1767">
        <v>2000</v>
      </c>
    </row>
    <row r="1768" spans="1:29">
      <c r="A1768" t="s">
        <v>28</v>
      </c>
      <c r="C1768" t="s">
        <v>1679</v>
      </c>
      <c r="D1768">
        <v>122</v>
      </c>
      <c r="E1768">
        <v>82</v>
      </c>
      <c r="F1768">
        <v>23</v>
      </c>
      <c r="G1768">
        <v>6</v>
      </c>
      <c r="H1768" t="s">
        <v>8906</v>
      </c>
      <c r="I1768">
        <v>11</v>
      </c>
      <c r="J1768">
        <v>49968653</v>
      </c>
      <c r="K1768" t="s">
        <v>1681</v>
      </c>
      <c r="L1768" t="s">
        <v>8907</v>
      </c>
      <c r="M1768" t="s">
        <v>8908</v>
      </c>
      <c r="N1768">
        <v>85423</v>
      </c>
      <c r="O1768">
        <v>37</v>
      </c>
      <c r="P1768" t="s">
        <v>8909</v>
      </c>
      <c r="Q1768">
        <v>0</v>
      </c>
      <c r="R1768" t="s">
        <v>8910</v>
      </c>
      <c r="S1768" t="s">
        <v>8911</v>
      </c>
      <c r="T1768">
        <v>374</v>
      </c>
      <c r="U1768" t="s">
        <v>37</v>
      </c>
      <c r="V1768" t="s">
        <v>38</v>
      </c>
      <c r="W1768" t="s">
        <v>39</v>
      </c>
      <c r="X1768">
        <v>28000000</v>
      </c>
      <c r="Y1768">
        <v>2001</v>
      </c>
      <c r="Z1768">
        <v>9</v>
      </c>
      <c r="AA1768">
        <v>6.9</v>
      </c>
      <c r="AB1768">
        <v>1.85</v>
      </c>
      <c r="AC1768">
        <v>12000</v>
      </c>
    </row>
    <row r="1769" spans="1:29">
      <c r="A1769" t="s">
        <v>28</v>
      </c>
      <c r="C1769" t="s">
        <v>1819</v>
      </c>
      <c r="D1769">
        <v>62</v>
      </c>
      <c r="E1769">
        <v>99</v>
      </c>
      <c r="F1769">
        <v>0</v>
      </c>
      <c r="G1769">
        <v>186</v>
      </c>
      <c r="H1769" t="s">
        <v>2283</v>
      </c>
      <c r="I1769">
        <v>664</v>
      </c>
      <c r="J1769">
        <v>44450000</v>
      </c>
      <c r="K1769" t="s">
        <v>1401</v>
      </c>
      <c r="L1769" t="s">
        <v>8912</v>
      </c>
      <c r="M1769" t="s">
        <v>8913</v>
      </c>
      <c r="N1769">
        <v>44394</v>
      </c>
      <c r="O1769">
        <v>2010</v>
      </c>
      <c r="P1769" t="s">
        <v>8914</v>
      </c>
      <c r="Q1769">
        <v>1</v>
      </c>
      <c r="R1769" t="s">
        <v>8915</v>
      </c>
      <c r="S1769" t="s">
        <v>8916</v>
      </c>
      <c r="T1769">
        <v>115</v>
      </c>
      <c r="U1769" t="s">
        <v>37</v>
      </c>
      <c r="V1769" t="s">
        <v>268</v>
      </c>
      <c r="W1769" t="s">
        <v>585</v>
      </c>
      <c r="X1769">
        <v>27000000</v>
      </c>
      <c r="Y1769">
        <v>1994</v>
      </c>
      <c r="Z1769">
        <v>655</v>
      </c>
      <c r="AA1769">
        <v>5.8</v>
      </c>
      <c r="AB1769">
        <v>2.35</v>
      </c>
      <c r="AC1769">
        <v>0</v>
      </c>
    </row>
    <row r="1770" spans="1:29">
      <c r="A1770" t="s">
        <v>28</v>
      </c>
      <c r="C1770" t="s">
        <v>2112</v>
      </c>
      <c r="D1770">
        <v>135</v>
      </c>
      <c r="E1770">
        <v>90</v>
      </c>
      <c r="F1770">
        <v>0</v>
      </c>
      <c r="G1770">
        <v>8000</v>
      </c>
      <c r="H1770" t="s">
        <v>226</v>
      </c>
      <c r="I1770">
        <v>14000</v>
      </c>
      <c r="J1770">
        <v>45162741</v>
      </c>
      <c r="K1770" t="s">
        <v>1671</v>
      </c>
      <c r="L1770" t="s">
        <v>1972</v>
      </c>
      <c r="M1770" t="s">
        <v>8917</v>
      </c>
      <c r="N1770">
        <v>201084</v>
      </c>
      <c r="O1770">
        <v>34565</v>
      </c>
      <c r="P1770" t="s">
        <v>1249</v>
      </c>
      <c r="Q1770">
        <v>0</v>
      </c>
      <c r="R1770" t="s">
        <v>8918</v>
      </c>
      <c r="S1770" t="s">
        <v>8919</v>
      </c>
      <c r="T1770">
        <v>523</v>
      </c>
      <c r="U1770" t="s">
        <v>37</v>
      </c>
      <c r="V1770" t="s">
        <v>767</v>
      </c>
      <c r="W1770" t="s">
        <v>39</v>
      </c>
      <c r="X1770">
        <v>28000000</v>
      </c>
      <c r="Y1770">
        <v>2001</v>
      </c>
      <c r="Z1770">
        <v>10000</v>
      </c>
      <c r="AA1770">
        <v>6.6</v>
      </c>
      <c r="AB1770">
        <v>2.35</v>
      </c>
      <c r="AC1770">
        <v>0</v>
      </c>
    </row>
    <row r="1771" spans="1:29">
      <c r="A1771" t="s">
        <v>28</v>
      </c>
      <c r="C1771" t="s">
        <v>7635</v>
      </c>
      <c r="D1771">
        <v>184</v>
      </c>
      <c r="E1771">
        <v>115</v>
      </c>
      <c r="F1771">
        <v>529</v>
      </c>
      <c r="G1771">
        <v>325</v>
      </c>
      <c r="H1771" t="s">
        <v>8920</v>
      </c>
      <c r="I1771">
        <v>576</v>
      </c>
      <c r="J1771">
        <v>71346930</v>
      </c>
      <c r="K1771" t="s">
        <v>8921</v>
      </c>
      <c r="L1771" t="s">
        <v>8922</v>
      </c>
      <c r="M1771" t="s">
        <v>8923</v>
      </c>
      <c r="N1771">
        <v>78008</v>
      </c>
      <c r="O1771">
        <v>1554</v>
      </c>
      <c r="P1771" t="s">
        <v>8924</v>
      </c>
      <c r="Q1771">
        <v>0</v>
      </c>
      <c r="R1771" t="s">
        <v>8925</v>
      </c>
      <c r="S1771" t="s">
        <v>8926</v>
      </c>
      <c r="T1771">
        <v>160</v>
      </c>
      <c r="U1771" t="s">
        <v>37</v>
      </c>
      <c r="V1771" t="s">
        <v>38</v>
      </c>
      <c r="W1771" t="s">
        <v>39</v>
      </c>
      <c r="X1771">
        <v>28000000</v>
      </c>
      <c r="Y1771">
        <v>2013</v>
      </c>
      <c r="Z1771">
        <v>447</v>
      </c>
      <c r="AA1771">
        <v>6.7</v>
      </c>
      <c r="AB1771">
        <v>2.35</v>
      </c>
      <c r="AC1771">
        <v>23000</v>
      </c>
    </row>
    <row r="1772" spans="1:29">
      <c r="A1772" t="s">
        <v>28</v>
      </c>
      <c r="C1772" t="s">
        <v>4066</v>
      </c>
      <c r="D1772">
        <v>36</v>
      </c>
      <c r="E1772">
        <v>96</v>
      </c>
      <c r="F1772">
        <v>197</v>
      </c>
      <c r="G1772">
        <v>115</v>
      </c>
      <c r="H1772" t="s">
        <v>8927</v>
      </c>
      <c r="I1772">
        <v>580</v>
      </c>
      <c r="J1772">
        <v>39514713</v>
      </c>
      <c r="K1772" t="s">
        <v>515</v>
      </c>
      <c r="L1772" t="s">
        <v>3728</v>
      </c>
      <c r="M1772" t="s">
        <v>8928</v>
      </c>
      <c r="N1772">
        <v>60494</v>
      </c>
      <c r="O1772">
        <v>1275</v>
      </c>
      <c r="P1772" t="s">
        <v>8929</v>
      </c>
      <c r="Q1772">
        <v>0</v>
      </c>
      <c r="R1772" t="s">
        <v>8930</v>
      </c>
      <c r="S1772" t="s">
        <v>8931</v>
      </c>
      <c r="T1772">
        <v>132</v>
      </c>
      <c r="U1772" t="s">
        <v>37</v>
      </c>
      <c r="V1772" t="s">
        <v>38</v>
      </c>
      <c r="W1772" t="s">
        <v>95</v>
      </c>
      <c r="X1772">
        <v>28000000</v>
      </c>
      <c r="Y1772">
        <v>1993</v>
      </c>
      <c r="Z1772">
        <v>336</v>
      </c>
      <c r="AA1772">
        <v>6.7</v>
      </c>
      <c r="AB1772">
        <v>1.85</v>
      </c>
      <c r="AC1772">
        <v>16000</v>
      </c>
    </row>
    <row r="1773" spans="1:29">
      <c r="A1773" t="s">
        <v>28</v>
      </c>
      <c r="C1773" t="s">
        <v>7204</v>
      </c>
      <c r="D1773">
        <v>171</v>
      </c>
      <c r="E1773">
        <v>104</v>
      </c>
      <c r="F1773">
        <v>96</v>
      </c>
      <c r="G1773">
        <v>559</v>
      </c>
      <c r="H1773" t="s">
        <v>8932</v>
      </c>
      <c r="I1773">
        <v>943</v>
      </c>
      <c r="J1773">
        <v>43097652</v>
      </c>
      <c r="K1773" t="s">
        <v>1415</v>
      </c>
      <c r="L1773" t="s">
        <v>847</v>
      </c>
      <c r="M1773" t="s">
        <v>8933</v>
      </c>
      <c r="N1773">
        <v>59068</v>
      </c>
      <c r="O1773">
        <v>3497</v>
      </c>
      <c r="P1773" t="s">
        <v>3355</v>
      </c>
      <c r="Q1773">
        <v>2</v>
      </c>
      <c r="R1773" t="s">
        <v>8934</v>
      </c>
      <c r="S1773" t="s">
        <v>8935</v>
      </c>
      <c r="T1773">
        <v>128</v>
      </c>
      <c r="U1773" t="s">
        <v>37</v>
      </c>
      <c r="V1773" t="s">
        <v>38</v>
      </c>
      <c r="W1773" t="s">
        <v>95</v>
      </c>
      <c r="X1773">
        <v>28000000</v>
      </c>
      <c r="Y1773">
        <v>2007</v>
      </c>
      <c r="Z1773">
        <v>763</v>
      </c>
      <c r="AA1773">
        <v>6.3</v>
      </c>
      <c r="AB1773">
        <v>2.35</v>
      </c>
      <c r="AC1773">
        <v>0</v>
      </c>
    </row>
    <row r="1774" spans="1:29">
      <c r="A1774" t="s">
        <v>28</v>
      </c>
      <c r="C1774" t="s">
        <v>692</v>
      </c>
      <c r="D1774">
        <v>447</v>
      </c>
      <c r="E1774">
        <v>117</v>
      </c>
      <c r="F1774">
        <v>905</v>
      </c>
      <c r="G1774">
        <v>385</v>
      </c>
      <c r="H1774" t="s">
        <v>8936</v>
      </c>
      <c r="I1774">
        <v>553</v>
      </c>
      <c r="J1774">
        <v>48043505</v>
      </c>
      <c r="K1774" t="s">
        <v>2136</v>
      </c>
      <c r="L1774" t="s">
        <v>8937</v>
      </c>
      <c r="M1774" t="s">
        <v>8938</v>
      </c>
      <c r="N1774">
        <v>435864</v>
      </c>
      <c r="O1774">
        <v>2357</v>
      </c>
      <c r="P1774" t="s">
        <v>1741</v>
      </c>
      <c r="Q1774">
        <v>1</v>
      </c>
      <c r="R1774" t="s">
        <v>8939</v>
      </c>
      <c r="S1774" t="s">
        <v>8940</v>
      </c>
      <c r="T1774">
        <v>801</v>
      </c>
      <c r="U1774" t="s">
        <v>37</v>
      </c>
      <c r="V1774" t="s">
        <v>56</v>
      </c>
      <c r="W1774" t="s">
        <v>585</v>
      </c>
      <c r="X1774">
        <v>30000000</v>
      </c>
      <c r="Y1774">
        <v>2010</v>
      </c>
      <c r="Z1774">
        <v>488</v>
      </c>
      <c r="AA1774">
        <v>7.7</v>
      </c>
      <c r="AB1774">
        <v>2.35</v>
      </c>
      <c r="AC1774">
        <v>36000</v>
      </c>
    </row>
    <row r="1775" spans="1:29">
      <c r="A1775" t="s">
        <v>28</v>
      </c>
      <c r="C1775" t="s">
        <v>4212</v>
      </c>
      <c r="D1775">
        <v>220</v>
      </c>
      <c r="E1775">
        <v>83</v>
      </c>
      <c r="F1775">
        <v>181</v>
      </c>
      <c r="G1775">
        <v>459</v>
      </c>
      <c r="H1775" t="s">
        <v>8941</v>
      </c>
      <c r="I1775">
        <v>731</v>
      </c>
      <c r="J1775">
        <v>37053924</v>
      </c>
      <c r="K1775" t="s">
        <v>1752</v>
      </c>
      <c r="L1775" t="s">
        <v>4144</v>
      </c>
      <c r="M1775" t="s">
        <v>8942</v>
      </c>
      <c r="N1775">
        <v>77935</v>
      </c>
      <c r="O1775">
        <v>1987</v>
      </c>
      <c r="P1775" t="s">
        <v>3986</v>
      </c>
      <c r="Q1775">
        <v>3</v>
      </c>
      <c r="R1775" t="s">
        <v>8943</v>
      </c>
      <c r="S1775" t="s">
        <v>8944</v>
      </c>
      <c r="T1775">
        <v>122</v>
      </c>
      <c r="U1775" t="s">
        <v>37</v>
      </c>
      <c r="V1775" t="s">
        <v>767</v>
      </c>
      <c r="W1775" t="s">
        <v>585</v>
      </c>
      <c r="X1775">
        <v>28000000</v>
      </c>
      <c r="Y1775">
        <v>2011</v>
      </c>
      <c r="Z1775">
        <v>579</v>
      </c>
      <c r="AA1775">
        <v>6.1</v>
      </c>
      <c r="AB1775">
        <v>2.35</v>
      </c>
      <c r="AC1775">
        <v>0</v>
      </c>
    </row>
    <row r="1776" spans="1:29">
      <c r="A1776" t="s">
        <v>28</v>
      </c>
      <c r="C1776" t="s">
        <v>5486</v>
      </c>
      <c r="D1776">
        <v>122</v>
      </c>
      <c r="E1776">
        <v>99</v>
      </c>
      <c r="F1776">
        <v>71</v>
      </c>
      <c r="G1776">
        <v>1000</v>
      </c>
      <c r="H1776" t="s">
        <v>5056</v>
      </c>
      <c r="I1776">
        <v>18000</v>
      </c>
      <c r="J1776">
        <v>33000377</v>
      </c>
      <c r="K1776" t="s">
        <v>8945</v>
      </c>
      <c r="L1776" t="s">
        <v>641</v>
      </c>
      <c r="M1776" t="s">
        <v>8946</v>
      </c>
      <c r="N1776">
        <v>27378</v>
      </c>
      <c r="O1776">
        <v>23344</v>
      </c>
      <c r="P1776" t="s">
        <v>8947</v>
      </c>
      <c r="Q1776">
        <v>0</v>
      </c>
      <c r="R1776" t="s">
        <v>8948</v>
      </c>
      <c r="S1776" t="s">
        <v>8949</v>
      </c>
      <c r="T1776">
        <v>365</v>
      </c>
      <c r="U1776" t="s">
        <v>37</v>
      </c>
      <c r="V1776" t="s">
        <v>38</v>
      </c>
      <c r="W1776" t="s">
        <v>585</v>
      </c>
      <c r="X1776">
        <v>28000000</v>
      </c>
      <c r="Y1776">
        <v>2000</v>
      </c>
      <c r="Z1776">
        <v>1000</v>
      </c>
      <c r="AA1776">
        <v>4.9000000000000004</v>
      </c>
      <c r="AB1776">
        <v>2.35</v>
      </c>
      <c r="AC1776">
        <v>0</v>
      </c>
    </row>
    <row r="1777" spans="1:29">
      <c r="A1777" t="s">
        <v>28</v>
      </c>
      <c r="C1777" t="s">
        <v>8950</v>
      </c>
      <c r="D1777">
        <v>119</v>
      </c>
      <c r="E1777">
        <v>81</v>
      </c>
      <c r="F1777">
        <v>44</v>
      </c>
      <c r="G1777">
        <v>3000</v>
      </c>
      <c r="H1777" t="s">
        <v>518</v>
      </c>
      <c r="I1777">
        <v>35000</v>
      </c>
      <c r="J1777">
        <v>66950483</v>
      </c>
      <c r="K1777" t="s">
        <v>3057</v>
      </c>
      <c r="L1777" t="s">
        <v>2169</v>
      </c>
      <c r="M1777" t="s">
        <v>8951</v>
      </c>
      <c r="N1777">
        <v>29738</v>
      </c>
      <c r="O1777">
        <v>47677</v>
      </c>
      <c r="P1777" t="s">
        <v>750</v>
      </c>
      <c r="Q1777">
        <v>6</v>
      </c>
      <c r="R1777" t="s">
        <v>8952</v>
      </c>
      <c r="S1777" t="s">
        <v>8953</v>
      </c>
      <c r="T1777">
        <v>85</v>
      </c>
      <c r="U1777" t="s">
        <v>37</v>
      </c>
      <c r="V1777" t="s">
        <v>38</v>
      </c>
      <c r="W1777" t="s">
        <v>95</v>
      </c>
      <c r="X1777">
        <v>28000000</v>
      </c>
      <c r="Y1777">
        <v>2014</v>
      </c>
      <c r="Z1777">
        <v>7000</v>
      </c>
      <c r="AA1777">
        <v>6.2</v>
      </c>
      <c r="AB1777">
        <v>2.39</v>
      </c>
      <c r="AC1777">
        <v>12000</v>
      </c>
    </row>
    <row r="1778" spans="1:29">
      <c r="A1778" t="s">
        <v>28</v>
      </c>
      <c r="C1778" t="s">
        <v>940</v>
      </c>
      <c r="D1778">
        <v>177</v>
      </c>
      <c r="E1778">
        <v>135</v>
      </c>
      <c r="F1778">
        <v>456</v>
      </c>
      <c r="G1778">
        <v>241</v>
      </c>
      <c r="H1778" t="s">
        <v>8312</v>
      </c>
      <c r="I1778">
        <v>422</v>
      </c>
      <c r="J1778">
        <v>38372662</v>
      </c>
      <c r="K1778" t="s">
        <v>214</v>
      </c>
      <c r="L1778" t="s">
        <v>8954</v>
      </c>
      <c r="M1778" t="s">
        <v>8955</v>
      </c>
      <c r="N1778">
        <v>193455</v>
      </c>
      <c r="O1778">
        <v>1083</v>
      </c>
      <c r="P1778" t="s">
        <v>8956</v>
      </c>
      <c r="Q1778">
        <v>2</v>
      </c>
      <c r="R1778" t="s">
        <v>8957</v>
      </c>
      <c r="S1778" t="s">
        <v>8958</v>
      </c>
      <c r="T1778">
        <v>1058</v>
      </c>
      <c r="U1778" t="s">
        <v>37</v>
      </c>
      <c r="V1778" t="s">
        <v>1465</v>
      </c>
      <c r="W1778" t="s">
        <v>95</v>
      </c>
      <c r="X1778">
        <v>28000000</v>
      </c>
      <c r="Y1778">
        <v>2005</v>
      </c>
      <c r="Z1778">
        <v>286</v>
      </c>
      <c r="AA1778">
        <v>7.8</v>
      </c>
      <c r="AB1778">
        <v>2.35</v>
      </c>
      <c r="AC1778">
        <v>17000</v>
      </c>
    </row>
    <row r="1779" spans="1:29">
      <c r="A1779" t="s">
        <v>28</v>
      </c>
      <c r="C1779" t="s">
        <v>187</v>
      </c>
      <c r="D1779">
        <v>302</v>
      </c>
      <c r="E1779">
        <v>117</v>
      </c>
      <c r="F1779">
        <v>0</v>
      </c>
      <c r="G1779">
        <v>521</v>
      </c>
      <c r="H1779" t="s">
        <v>8959</v>
      </c>
      <c r="I1779">
        <v>11000</v>
      </c>
      <c r="J1779">
        <v>27000000</v>
      </c>
      <c r="K1779" t="s">
        <v>2954</v>
      </c>
      <c r="L1779" t="s">
        <v>391</v>
      </c>
      <c r="M1779" t="s">
        <v>8960</v>
      </c>
      <c r="N1779">
        <v>461609</v>
      </c>
      <c r="O1779">
        <v>13877</v>
      </c>
      <c r="P1779" t="s">
        <v>5379</v>
      </c>
      <c r="Q1779">
        <v>2</v>
      </c>
      <c r="R1779" t="s">
        <v>8961</v>
      </c>
      <c r="S1779" t="s">
        <v>8962</v>
      </c>
      <c r="T1779">
        <v>1168</v>
      </c>
      <c r="U1779" t="s">
        <v>37</v>
      </c>
      <c r="V1779" t="s">
        <v>38</v>
      </c>
      <c r="W1779" t="s">
        <v>585</v>
      </c>
      <c r="X1779">
        <v>28000000</v>
      </c>
      <c r="Y1779">
        <v>1982</v>
      </c>
      <c r="Z1779">
        <v>759</v>
      </c>
      <c r="AA1779">
        <v>8.1999999999999993</v>
      </c>
      <c r="AB1779">
        <v>2.35</v>
      </c>
      <c r="AC1779">
        <v>34000</v>
      </c>
    </row>
    <row r="1780" spans="1:29">
      <c r="A1780" t="s">
        <v>28</v>
      </c>
      <c r="C1780" t="s">
        <v>3516</v>
      </c>
      <c r="D1780">
        <v>44</v>
      </c>
      <c r="E1780">
        <v>139</v>
      </c>
      <c r="F1780">
        <v>105</v>
      </c>
      <c r="G1780">
        <v>902</v>
      </c>
      <c r="H1780" t="s">
        <v>686</v>
      </c>
      <c r="I1780">
        <v>14000</v>
      </c>
      <c r="J1780">
        <v>31600000</v>
      </c>
      <c r="K1780" t="s">
        <v>8963</v>
      </c>
      <c r="L1780" t="s">
        <v>228</v>
      </c>
      <c r="M1780" t="s">
        <v>8964</v>
      </c>
      <c r="N1780">
        <v>34427</v>
      </c>
      <c r="O1780">
        <v>16125</v>
      </c>
      <c r="P1780" t="s">
        <v>5781</v>
      </c>
      <c r="Q1780">
        <v>1</v>
      </c>
      <c r="R1780" t="s">
        <v>8965</v>
      </c>
      <c r="S1780" t="s">
        <v>8966</v>
      </c>
      <c r="T1780">
        <v>126</v>
      </c>
      <c r="U1780" t="s">
        <v>37</v>
      </c>
      <c r="V1780" t="s">
        <v>38</v>
      </c>
      <c r="W1780" t="s">
        <v>585</v>
      </c>
      <c r="X1780">
        <v>28000000</v>
      </c>
      <c r="Y1780">
        <v>1995</v>
      </c>
      <c r="Z1780">
        <v>1000</v>
      </c>
      <c r="AA1780">
        <v>6.9</v>
      </c>
      <c r="AB1780">
        <v>2.35</v>
      </c>
      <c r="AC1780">
        <v>0</v>
      </c>
    </row>
    <row r="1781" spans="1:29">
      <c r="A1781" t="s">
        <v>28</v>
      </c>
      <c r="C1781" t="s">
        <v>327</v>
      </c>
      <c r="D1781">
        <v>211</v>
      </c>
      <c r="E1781">
        <v>123</v>
      </c>
      <c r="F1781">
        <v>368</v>
      </c>
      <c r="G1781">
        <v>114</v>
      </c>
      <c r="H1781" t="s">
        <v>8967</v>
      </c>
      <c r="I1781">
        <v>933</v>
      </c>
      <c r="J1781">
        <v>30688364</v>
      </c>
      <c r="K1781" t="s">
        <v>923</v>
      </c>
      <c r="L1781" t="s">
        <v>1692</v>
      </c>
      <c r="M1781" t="s">
        <v>8968</v>
      </c>
      <c r="N1781">
        <v>69355</v>
      </c>
      <c r="O1781">
        <v>1286</v>
      </c>
      <c r="P1781" t="s">
        <v>8969</v>
      </c>
      <c r="Q1781">
        <v>0</v>
      </c>
      <c r="R1781" t="s">
        <v>8970</v>
      </c>
      <c r="S1781" t="s">
        <v>8971</v>
      </c>
      <c r="T1781">
        <v>211</v>
      </c>
      <c r="U1781" t="s">
        <v>37</v>
      </c>
      <c r="V1781" t="s">
        <v>38</v>
      </c>
      <c r="W1781" t="s">
        <v>39</v>
      </c>
      <c r="X1781">
        <v>28000000</v>
      </c>
      <c r="Y1781">
        <v>2014</v>
      </c>
      <c r="Z1781">
        <v>194</v>
      </c>
      <c r="AA1781">
        <v>6.2</v>
      </c>
      <c r="AB1781">
        <v>2.35</v>
      </c>
      <c r="AC1781">
        <v>10000</v>
      </c>
    </row>
    <row r="1782" spans="1:29">
      <c r="A1782" t="s">
        <v>28</v>
      </c>
      <c r="C1782" t="s">
        <v>8972</v>
      </c>
      <c r="D1782">
        <v>222</v>
      </c>
      <c r="E1782">
        <v>117</v>
      </c>
      <c r="F1782">
        <v>115</v>
      </c>
      <c r="G1782">
        <v>97</v>
      </c>
      <c r="H1782" t="s">
        <v>8973</v>
      </c>
      <c r="I1782">
        <v>3000</v>
      </c>
      <c r="J1782">
        <v>28563179</v>
      </c>
      <c r="K1782" t="s">
        <v>2125</v>
      </c>
      <c r="L1782" t="s">
        <v>1689</v>
      </c>
      <c r="M1782" t="s">
        <v>8974</v>
      </c>
      <c r="N1782">
        <v>72693</v>
      </c>
      <c r="O1782">
        <v>3681</v>
      </c>
      <c r="P1782" t="s">
        <v>8975</v>
      </c>
      <c r="Q1782">
        <v>4</v>
      </c>
      <c r="R1782" t="s">
        <v>8976</v>
      </c>
      <c r="S1782" t="s">
        <v>8977</v>
      </c>
      <c r="T1782">
        <v>199</v>
      </c>
      <c r="U1782" t="s">
        <v>37</v>
      </c>
      <c r="V1782" t="s">
        <v>38</v>
      </c>
      <c r="W1782" t="s">
        <v>585</v>
      </c>
      <c r="X1782">
        <v>21000000</v>
      </c>
      <c r="Y1782">
        <v>2007</v>
      </c>
      <c r="Z1782">
        <v>327</v>
      </c>
      <c r="AA1782">
        <v>6.9</v>
      </c>
      <c r="AB1782">
        <v>1.85</v>
      </c>
      <c r="AC1782">
        <v>0</v>
      </c>
    </row>
    <row r="1783" spans="1:29">
      <c r="A1783" t="s">
        <v>28</v>
      </c>
      <c r="C1783" t="s">
        <v>8978</v>
      </c>
      <c r="D1783">
        <v>100</v>
      </c>
      <c r="E1783">
        <v>97</v>
      </c>
      <c r="F1783">
        <v>710</v>
      </c>
      <c r="G1783">
        <v>258</v>
      </c>
      <c r="H1783" t="s">
        <v>8979</v>
      </c>
      <c r="I1783">
        <v>497</v>
      </c>
      <c r="J1783">
        <v>16779636</v>
      </c>
      <c r="K1783" t="s">
        <v>4384</v>
      </c>
      <c r="L1783" t="s">
        <v>3538</v>
      </c>
      <c r="M1783" t="s">
        <v>8980</v>
      </c>
      <c r="N1783">
        <v>9338</v>
      </c>
      <c r="O1783">
        <v>1805</v>
      </c>
      <c r="P1783" t="s">
        <v>8981</v>
      </c>
      <c r="Q1783">
        <v>2</v>
      </c>
      <c r="R1783" t="s">
        <v>8982</v>
      </c>
      <c r="S1783" t="s">
        <v>8983</v>
      </c>
      <c r="T1783">
        <v>167</v>
      </c>
      <c r="U1783" t="s">
        <v>37</v>
      </c>
      <c r="V1783" t="s">
        <v>38</v>
      </c>
      <c r="W1783" t="s">
        <v>585</v>
      </c>
      <c r="X1783">
        <v>28000000</v>
      </c>
      <c r="Y1783">
        <v>2000</v>
      </c>
      <c r="Z1783">
        <v>347</v>
      </c>
      <c r="AA1783">
        <v>4.8</v>
      </c>
      <c r="AB1783">
        <v>2.35</v>
      </c>
      <c r="AC1783">
        <v>209</v>
      </c>
    </row>
    <row r="1784" spans="1:29">
      <c r="A1784" t="s">
        <v>28</v>
      </c>
      <c r="C1784" t="s">
        <v>2888</v>
      </c>
      <c r="D1784">
        <v>100</v>
      </c>
      <c r="E1784">
        <v>81</v>
      </c>
      <c r="F1784">
        <v>63</v>
      </c>
      <c r="H1784" t="s">
        <v>8984</v>
      </c>
      <c r="I1784">
        <v>63</v>
      </c>
      <c r="J1784">
        <v>10762178</v>
      </c>
      <c r="K1784" t="s">
        <v>67</v>
      </c>
      <c r="L1784" t="s">
        <v>2888</v>
      </c>
      <c r="M1784" t="s">
        <v>8985</v>
      </c>
      <c r="N1784">
        <v>10369</v>
      </c>
      <c r="O1784">
        <v>66</v>
      </c>
      <c r="Q1784">
        <v>0</v>
      </c>
      <c r="R1784" t="s">
        <v>8986</v>
      </c>
      <c r="S1784" t="s">
        <v>8987</v>
      </c>
      <c r="T1784">
        <v>153</v>
      </c>
      <c r="U1784" t="s">
        <v>37</v>
      </c>
      <c r="V1784" t="s">
        <v>1465</v>
      </c>
      <c r="W1784" t="s">
        <v>277</v>
      </c>
      <c r="X1784">
        <v>160000000</v>
      </c>
      <c r="Y1784">
        <v>2001</v>
      </c>
      <c r="Z1784">
        <v>3</v>
      </c>
      <c r="AA1784">
        <v>8</v>
      </c>
      <c r="AB1784">
        <v>1.85</v>
      </c>
      <c r="AC1784">
        <v>1000</v>
      </c>
    </row>
    <row r="1785" spans="1:29">
      <c r="A1785" t="s">
        <v>28</v>
      </c>
      <c r="C1785" t="s">
        <v>4239</v>
      </c>
      <c r="D1785">
        <v>98</v>
      </c>
      <c r="E1785">
        <v>103</v>
      </c>
      <c r="F1785">
        <v>80</v>
      </c>
      <c r="G1785">
        <v>585</v>
      </c>
      <c r="H1785" t="s">
        <v>4694</v>
      </c>
      <c r="I1785">
        <v>806</v>
      </c>
      <c r="J1785">
        <v>17324744</v>
      </c>
      <c r="K1785" t="s">
        <v>3632</v>
      </c>
      <c r="L1785" t="s">
        <v>8988</v>
      </c>
      <c r="M1785" t="s">
        <v>8989</v>
      </c>
      <c r="N1785">
        <v>44103</v>
      </c>
      <c r="O1785">
        <v>3211</v>
      </c>
      <c r="P1785" t="s">
        <v>5227</v>
      </c>
      <c r="Q1785">
        <v>3</v>
      </c>
      <c r="R1785" t="s">
        <v>8990</v>
      </c>
      <c r="S1785" t="s">
        <v>8991</v>
      </c>
      <c r="T1785">
        <v>149</v>
      </c>
      <c r="U1785" t="s">
        <v>37</v>
      </c>
      <c r="V1785" t="s">
        <v>38</v>
      </c>
      <c r="W1785" t="s">
        <v>39</v>
      </c>
      <c r="X1785">
        <v>28000000</v>
      </c>
      <c r="Y1785">
        <v>2006</v>
      </c>
      <c r="Z1785">
        <v>591</v>
      </c>
      <c r="AA1785">
        <v>5.3</v>
      </c>
      <c r="AB1785">
        <v>1.85</v>
      </c>
      <c r="AC1785">
        <v>0</v>
      </c>
    </row>
    <row r="1786" spans="1:29">
      <c r="A1786" t="s">
        <v>28</v>
      </c>
      <c r="C1786" t="s">
        <v>1965</v>
      </c>
      <c r="D1786">
        <v>74</v>
      </c>
      <c r="E1786">
        <v>119</v>
      </c>
      <c r="F1786">
        <v>116</v>
      </c>
      <c r="G1786">
        <v>385</v>
      </c>
      <c r="H1786" t="s">
        <v>8992</v>
      </c>
      <c r="I1786">
        <v>738</v>
      </c>
      <c r="J1786">
        <v>8888143</v>
      </c>
      <c r="K1786" t="s">
        <v>6283</v>
      </c>
      <c r="L1786" t="s">
        <v>192</v>
      </c>
      <c r="M1786" t="s">
        <v>8993</v>
      </c>
      <c r="N1786">
        <v>22250</v>
      </c>
      <c r="O1786">
        <v>2171</v>
      </c>
      <c r="P1786" t="s">
        <v>8994</v>
      </c>
      <c r="Q1786">
        <v>0</v>
      </c>
      <c r="R1786" t="s">
        <v>8995</v>
      </c>
      <c r="S1786" t="s">
        <v>8996</v>
      </c>
      <c r="T1786">
        <v>123</v>
      </c>
      <c r="U1786" t="s">
        <v>37</v>
      </c>
      <c r="V1786" t="s">
        <v>268</v>
      </c>
      <c r="W1786" t="s">
        <v>585</v>
      </c>
      <c r="X1786">
        <v>28000000</v>
      </c>
      <c r="Y1786">
        <v>1999</v>
      </c>
      <c r="Z1786">
        <v>428</v>
      </c>
      <c r="AA1786">
        <v>6.7</v>
      </c>
      <c r="AB1786">
        <v>2.35</v>
      </c>
      <c r="AC1786">
        <v>913</v>
      </c>
    </row>
    <row r="1787" spans="1:29">
      <c r="A1787" t="s">
        <v>28</v>
      </c>
      <c r="C1787" t="s">
        <v>4107</v>
      </c>
      <c r="D1787">
        <v>97</v>
      </c>
      <c r="E1787">
        <v>94</v>
      </c>
      <c r="F1787">
        <v>32</v>
      </c>
      <c r="G1787">
        <v>453</v>
      </c>
      <c r="H1787" t="s">
        <v>2093</v>
      </c>
      <c r="I1787">
        <v>1000</v>
      </c>
      <c r="J1787">
        <v>24268828</v>
      </c>
      <c r="K1787" t="s">
        <v>8997</v>
      </c>
      <c r="L1787" t="s">
        <v>4685</v>
      </c>
      <c r="M1787" t="s">
        <v>8998</v>
      </c>
      <c r="N1787">
        <v>29971</v>
      </c>
      <c r="O1787">
        <v>3436</v>
      </c>
      <c r="P1787" t="s">
        <v>8999</v>
      </c>
      <c r="Q1787">
        <v>4</v>
      </c>
      <c r="R1787" t="s">
        <v>9000</v>
      </c>
      <c r="S1787" t="s">
        <v>9001</v>
      </c>
      <c r="T1787">
        <v>71</v>
      </c>
      <c r="U1787" t="s">
        <v>37</v>
      </c>
      <c r="V1787" t="s">
        <v>38</v>
      </c>
      <c r="W1787" t="s">
        <v>95</v>
      </c>
      <c r="X1787">
        <v>28000000</v>
      </c>
      <c r="Y1787">
        <v>2010</v>
      </c>
      <c r="Z1787">
        <v>626</v>
      </c>
      <c r="AA1787">
        <v>5.4</v>
      </c>
      <c r="AB1787">
        <v>1.85</v>
      </c>
      <c r="AC1787">
        <v>0</v>
      </c>
    </row>
    <row r="1788" spans="1:29">
      <c r="A1788" t="s">
        <v>28</v>
      </c>
      <c r="C1788" t="s">
        <v>7443</v>
      </c>
      <c r="D1788">
        <v>21</v>
      </c>
      <c r="E1788">
        <v>89</v>
      </c>
      <c r="F1788">
        <v>23</v>
      </c>
      <c r="G1788">
        <v>899</v>
      </c>
      <c r="H1788" t="s">
        <v>9002</v>
      </c>
      <c r="I1788">
        <v>1000</v>
      </c>
      <c r="J1788">
        <v>8119205</v>
      </c>
      <c r="K1788" t="s">
        <v>515</v>
      </c>
      <c r="L1788" t="s">
        <v>9003</v>
      </c>
      <c r="M1788" t="s">
        <v>9004</v>
      </c>
      <c r="N1788">
        <v>4288</v>
      </c>
      <c r="O1788">
        <v>5535</v>
      </c>
      <c r="P1788" t="s">
        <v>3931</v>
      </c>
      <c r="Q1788">
        <v>3</v>
      </c>
      <c r="R1788" t="s">
        <v>9005</v>
      </c>
      <c r="S1788" t="s">
        <v>9006</v>
      </c>
      <c r="T1788">
        <v>21</v>
      </c>
      <c r="U1788" t="s">
        <v>37</v>
      </c>
      <c r="V1788" t="s">
        <v>38</v>
      </c>
      <c r="W1788" t="s">
        <v>95</v>
      </c>
      <c r="X1788">
        <v>28000000</v>
      </c>
      <c r="Y1788">
        <v>1997</v>
      </c>
      <c r="Z1788">
        <v>937</v>
      </c>
      <c r="AA1788">
        <v>5.4</v>
      </c>
      <c r="AB1788">
        <v>1.85</v>
      </c>
      <c r="AC1788">
        <v>517</v>
      </c>
    </row>
    <row r="1789" spans="1:29">
      <c r="A1789" t="s">
        <v>28</v>
      </c>
      <c r="C1789" t="s">
        <v>5367</v>
      </c>
      <c r="D1789">
        <v>156</v>
      </c>
      <c r="E1789">
        <v>98</v>
      </c>
      <c r="F1789">
        <v>0</v>
      </c>
      <c r="G1789">
        <v>900</v>
      </c>
      <c r="H1789" t="s">
        <v>6004</v>
      </c>
      <c r="I1789">
        <v>26000</v>
      </c>
      <c r="J1789">
        <v>8434601</v>
      </c>
      <c r="K1789" t="s">
        <v>4177</v>
      </c>
      <c r="L1789" t="s">
        <v>335</v>
      </c>
      <c r="M1789" t="s">
        <v>9007</v>
      </c>
      <c r="N1789">
        <v>43006</v>
      </c>
      <c r="O1789">
        <v>28867</v>
      </c>
      <c r="P1789" t="s">
        <v>7324</v>
      </c>
      <c r="Q1789">
        <v>5</v>
      </c>
      <c r="R1789" t="s">
        <v>9008</v>
      </c>
      <c r="S1789" t="s">
        <v>9009</v>
      </c>
      <c r="T1789">
        <v>460</v>
      </c>
      <c r="U1789" t="s">
        <v>37</v>
      </c>
      <c r="V1789" t="s">
        <v>38</v>
      </c>
      <c r="W1789" t="s">
        <v>585</v>
      </c>
      <c r="X1789">
        <v>28000000</v>
      </c>
      <c r="Y1789">
        <v>2001</v>
      </c>
      <c r="Z1789">
        <v>1000</v>
      </c>
      <c r="AA1789">
        <v>4.9000000000000004</v>
      </c>
      <c r="AB1789">
        <v>2.35</v>
      </c>
      <c r="AC1789">
        <v>0</v>
      </c>
    </row>
    <row r="1790" spans="1:29">
      <c r="A1790" t="s">
        <v>28</v>
      </c>
      <c r="C1790" t="s">
        <v>5418</v>
      </c>
      <c r="D1790">
        <v>125</v>
      </c>
      <c r="E1790">
        <v>107</v>
      </c>
      <c r="F1790">
        <v>234</v>
      </c>
      <c r="G1790">
        <v>660</v>
      </c>
      <c r="H1790" t="s">
        <v>2379</v>
      </c>
      <c r="I1790">
        <v>1000</v>
      </c>
      <c r="J1790">
        <v>6998324</v>
      </c>
      <c r="K1790" t="s">
        <v>2527</v>
      </c>
      <c r="L1790" t="s">
        <v>9010</v>
      </c>
      <c r="M1790" t="s">
        <v>9011</v>
      </c>
      <c r="N1790">
        <v>11476</v>
      </c>
      <c r="O1790">
        <v>3944</v>
      </c>
      <c r="P1790" t="s">
        <v>5130</v>
      </c>
      <c r="Q1790">
        <v>2</v>
      </c>
      <c r="R1790" t="s">
        <v>9012</v>
      </c>
      <c r="S1790" t="s">
        <v>9013</v>
      </c>
      <c r="T1790">
        <v>50</v>
      </c>
      <c r="U1790" t="s">
        <v>37</v>
      </c>
      <c r="V1790" t="s">
        <v>38</v>
      </c>
      <c r="W1790" t="s">
        <v>585</v>
      </c>
      <c r="X1790">
        <v>28000000</v>
      </c>
      <c r="Y1790">
        <v>2015</v>
      </c>
      <c r="Z1790">
        <v>962</v>
      </c>
      <c r="AA1790">
        <v>6.1</v>
      </c>
      <c r="AB1790">
        <v>1.85</v>
      </c>
      <c r="AC1790">
        <v>0</v>
      </c>
    </row>
    <row r="1791" spans="1:29">
      <c r="A1791" t="s">
        <v>28</v>
      </c>
      <c r="C1791" t="s">
        <v>6074</v>
      </c>
      <c r="D1791">
        <v>225</v>
      </c>
      <c r="E1791">
        <v>108</v>
      </c>
      <c r="F1791">
        <v>23</v>
      </c>
      <c r="G1791">
        <v>845</v>
      </c>
      <c r="H1791" t="s">
        <v>9014</v>
      </c>
      <c r="I1791">
        <v>2000</v>
      </c>
      <c r="J1791">
        <v>10907291</v>
      </c>
      <c r="K1791" t="s">
        <v>9015</v>
      </c>
      <c r="L1791" t="s">
        <v>738</v>
      </c>
      <c r="M1791" t="s">
        <v>9016</v>
      </c>
      <c r="N1791">
        <v>23775</v>
      </c>
      <c r="O1791">
        <v>4710</v>
      </c>
      <c r="P1791" t="s">
        <v>567</v>
      </c>
      <c r="Q1791">
        <v>0</v>
      </c>
      <c r="R1791" t="s">
        <v>9017</v>
      </c>
      <c r="S1791" t="s">
        <v>9018</v>
      </c>
      <c r="T1791">
        <v>134</v>
      </c>
      <c r="U1791" t="s">
        <v>37</v>
      </c>
      <c r="V1791" t="s">
        <v>38</v>
      </c>
      <c r="W1791" t="s">
        <v>39</v>
      </c>
      <c r="X1791">
        <v>28000000</v>
      </c>
      <c r="Y1791">
        <v>2016</v>
      </c>
      <c r="Z1791">
        <v>860</v>
      </c>
      <c r="AA1791">
        <v>5.8</v>
      </c>
      <c r="AB1791">
        <v>2.35</v>
      </c>
      <c r="AC1791">
        <v>73000</v>
      </c>
    </row>
    <row r="1792" spans="1:29">
      <c r="A1792" t="s">
        <v>28</v>
      </c>
      <c r="C1792" t="s">
        <v>487</v>
      </c>
      <c r="D1792">
        <v>85</v>
      </c>
      <c r="E1792">
        <v>134</v>
      </c>
      <c r="F1792">
        <v>17000</v>
      </c>
      <c r="G1792">
        <v>0</v>
      </c>
      <c r="H1792" t="s">
        <v>9019</v>
      </c>
      <c r="I1792">
        <v>2</v>
      </c>
      <c r="J1792">
        <v>5532301</v>
      </c>
      <c r="K1792" t="s">
        <v>3241</v>
      </c>
      <c r="L1792" t="s">
        <v>9020</v>
      </c>
      <c r="M1792" t="s">
        <v>9021</v>
      </c>
      <c r="N1792">
        <v>21606</v>
      </c>
      <c r="O1792">
        <v>4</v>
      </c>
      <c r="P1792" t="s">
        <v>9022</v>
      </c>
      <c r="Q1792">
        <v>0</v>
      </c>
      <c r="R1792" t="s">
        <v>9023</v>
      </c>
      <c r="S1792" t="s">
        <v>9024</v>
      </c>
      <c r="T1792">
        <v>117</v>
      </c>
      <c r="U1792" t="s">
        <v>37</v>
      </c>
      <c r="V1792" t="s">
        <v>38</v>
      </c>
      <c r="W1792" t="s">
        <v>39</v>
      </c>
      <c r="X1792">
        <v>28000000</v>
      </c>
      <c r="Y1792">
        <v>1997</v>
      </c>
      <c r="Z1792">
        <v>2</v>
      </c>
      <c r="AA1792">
        <v>7</v>
      </c>
      <c r="AB1792">
        <v>2.35</v>
      </c>
      <c r="AC1792">
        <v>0</v>
      </c>
    </row>
    <row r="1793" spans="1:29">
      <c r="A1793" t="s">
        <v>28</v>
      </c>
      <c r="C1793" t="s">
        <v>9025</v>
      </c>
      <c r="D1793">
        <v>135</v>
      </c>
      <c r="E1793">
        <v>110</v>
      </c>
      <c r="F1793">
        <v>53</v>
      </c>
      <c r="G1793">
        <v>87</v>
      </c>
      <c r="H1793" t="s">
        <v>9026</v>
      </c>
      <c r="I1793">
        <v>480</v>
      </c>
      <c r="J1793">
        <v>2775593</v>
      </c>
      <c r="K1793" t="s">
        <v>1415</v>
      </c>
      <c r="L1793" t="s">
        <v>1550</v>
      </c>
      <c r="M1793" t="s">
        <v>9027</v>
      </c>
      <c r="N1793">
        <v>61269</v>
      </c>
      <c r="O1793">
        <v>858</v>
      </c>
      <c r="P1793" t="s">
        <v>9028</v>
      </c>
      <c r="Q1793">
        <v>4</v>
      </c>
      <c r="R1793" t="s">
        <v>9029</v>
      </c>
      <c r="S1793" t="s">
        <v>9030</v>
      </c>
      <c r="T1793">
        <v>98</v>
      </c>
      <c r="U1793" t="s">
        <v>37</v>
      </c>
      <c r="V1793" t="s">
        <v>56</v>
      </c>
      <c r="W1793" t="s">
        <v>585</v>
      </c>
      <c r="X1793">
        <v>27000000</v>
      </c>
      <c r="Y1793">
        <v>2008</v>
      </c>
      <c r="Z1793">
        <v>261</v>
      </c>
      <c r="AA1793">
        <v>6.5</v>
      </c>
      <c r="AB1793">
        <v>1.85</v>
      </c>
      <c r="AC1793">
        <v>0</v>
      </c>
    </row>
    <row r="1794" spans="1:29">
      <c r="A1794" t="s">
        <v>28</v>
      </c>
      <c r="C1794" t="s">
        <v>9031</v>
      </c>
      <c r="D1794">
        <v>350</v>
      </c>
      <c r="E1794">
        <v>103</v>
      </c>
      <c r="F1794">
        <v>65</v>
      </c>
      <c r="G1794">
        <v>405</v>
      </c>
      <c r="H1794" t="s">
        <v>9032</v>
      </c>
      <c r="I1794">
        <v>17000</v>
      </c>
      <c r="J1794">
        <v>28751715</v>
      </c>
      <c r="K1794" t="s">
        <v>1752</v>
      </c>
      <c r="L1794" t="s">
        <v>489</v>
      </c>
      <c r="M1794" t="s">
        <v>9033</v>
      </c>
      <c r="N1794">
        <v>202967</v>
      </c>
      <c r="O1794">
        <v>19168</v>
      </c>
      <c r="P1794" t="s">
        <v>6076</v>
      </c>
      <c r="Q1794">
        <v>0</v>
      </c>
      <c r="R1794" t="s">
        <v>9034</v>
      </c>
      <c r="S1794" t="s">
        <v>9035</v>
      </c>
      <c r="T1794">
        <v>378</v>
      </c>
      <c r="U1794" t="s">
        <v>37</v>
      </c>
      <c r="V1794" t="s">
        <v>38</v>
      </c>
      <c r="W1794" t="s">
        <v>585</v>
      </c>
      <c r="X1794">
        <v>28000000</v>
      </c>
      <c r="Y1794">
        <v>2013</v>
      </c>
      <c r="Z1794">
        <v>927</v>
      </c>
      <c r="AA1794">
        <v>6.6</v>
      </c>
      <c r="AB1794">
        <v>2.35</v>
      </c>
      <c r="AC1794">
        <v>36000</v>
      </c>
    </row>
    <row r="1795" spans="1:29">
      <c r="A1795" t="s">
        <v>28</v>
      </c>
      <c r="C1795" t="s">
        <v>9036</v>
      </c>
      <c r="D1795">
        <v>31</v>
      </c>
      <c r="E1795">
        <v>145</v>
      </c>
      <c r="F1795">
        <v>13</v>
      </c>
      <c r="G1795">
        <v>278</v>
      </c>
      <c r="H1795" t="s">
        <v>9037</v>
      </c>
      <c r="I1795">
        <v>10000</v>
      </c>
      <c r="K1795" t="s">
        <v>9038</v>
      </c>
      <c r="L1795" t="s">
        <v>2824</v>
      </c>
      <c r="M1795" t="s">
        <v>9039</v>
      </c>
      <c r="N1795">
        <v>10266</v>
      </c>
      <c r="O1795">
        <v>11669</v>
      </c>
      <c r="P1795" t="s">
        <v>9040</v>
      </c>
      <c r="Q1795">
        <v>1</v>
      </c>
      <c r="R1795" t="s">
        <v>9041</v>
      </c>
      <c r="S1795" t="s">
        <v>9042</v>
      </c>
      <c r="T1795">
        <v>84</v>
      </c>
      <c r="U1795" t="s">
        <v>2778</v>
      </c>
      <c r="V1795" t="s">
        <v>3571</v>
      </c>
      <c r="X1795">
        <v>24000000</v>
      </c>
      <c r="Y1795">
        <v>2006</v>
      </c>
      <c r="Z1795">
        <v>1000</v>
      </c>
      <c r="AA1795">
        <v>6.1</v>
      </c>
      <c r="AB1795">
        <v>1.85</v>
      </c>
      <c r="AC1795">
        <v>0</v>
      </c>
    </row>
    <row r="1796" spans="1:29">
      <c r="A1796" t="s">
        <v>28</v>
      </c>
      <c r="C1796" t="s">
        <v>9043</v>
      </c>
      <c r="D1796">
        <v>177</v>
      </c>
      <c r="E1796">
        <v>100</v>
      </c>
      <c r="F1796">
        <v>11</v>
      </c>
      <c r="G1796">
        <v>561</v>
      </c>
      <c r="H1796" t="s">
        <v>2153</v>
      </c>
      <c r="I1796">
        <v>23000</v>
      </c>
      <c r="J1796">
        <v>20285518</v>
      </c>
      <c r="K1796" t="s">
        <v>464</v>
      </c>
      <c r="L1796" t="s">
        <v>333</v>
      </c>
      <c r="M1796" t="s">
        <v>9044</v>
      </c>
      <c r="N1796">
        <v>32103</v>
      </c>
      <c r="O1796">
        <v>25387</v>
      </c>
      <c r="P1796" t="s">
        <v>1729</v>
      </c>
      <c r="Q1796">
        <v>2</v>
      </c>
      <c r="R1796" t="s">
        <v>9045</v>
      </c>
      <c r="S1796" t="s">
        <v>9046</v>
      </c>
      <c r="T1796">
        <v>112</v>
      </c>
      <c r="U1796" t="s">
        <v>37</v>
      </c>
      <c r="V1796" t="s">
        <v>1465</v>
      </c>
      <c r="W1796" t="s">
        <v>39</v>
      </c>
      <c r="X1796">
        <v>28000000</v>
      </c>
      <c r="Y1796">
        <v>2014</v>
      </c>
      <c r="Z1796">
        <v>727</v>
      </c>
      <c r="AA1796">
        <v>5.7</v>
      </c>
      <c r="AB1796">
        <v>2.35</v>
      </c>
      <c r="AC1796">
        <v>0</v>
      </c>
    </row>
    <row r="1797" spans="1:29">
      <c r="A1797" t="s">
        <v>28</v>
      </c>
      <c r="C1797" t="s">
        <v>6142</v>
      </c>
      <c r="D1797">
        <v>106</v>
      </c>
      <c r="E1797">
        <v>131</v>
      </c>
      <c r="F1797">
        <v>46</v>
      </c>
      <c r="G1797">
        <v>293</v>
      </c>
      <c r="H1797" t="s">
        <v>9047</v>
      </c>
      <c r="I1797">
        <v>594</v>
      </c>
      <c r="J1797">
        <v>67900000</v>
      </c>
      <c r="K1797" t="s">
        <v>50</v>
      </c>
      <c r="L1797" t="s">
        <v>9048</v>
      </c>
      <c r="M1797" t="s">
        <v>9049</v>
      </c>
      <c r="N1797">
        <v>74374</v>
      </c>
      <c r="O1797">
        <v>1898</v>
      </c>
      <c r="P1797" t="s">
        <v>9050</v>
      </c>
      <c r="Q1797">
        <v>0</v>
      </c>
      <c r="R1797" t="s">
        <v>9051</v>
      </c>
      <c r="S1797" t="s">
        <v>9052</v>
      </c>
      <c r="T1797">
        <v>225</v>
      </c>
      <c r="U1797" t="s">
        <v>37</v>
      </c>
      <c r="V1797" t="s">
        <v>56</v>
      </c>
      <c r="W1797" t="s">
        <v>95</v>
      </c>
      <c r="X1797">
        <v>27500000</v>
      </c>
      <c r="Y1797">
        <v>1983</v>
      </c>
      <c r="Z1797">
        <v>303</v>
      </c>
      <c r="AA1797">
        <v>6.6</v>
      </c>
      <c r="AB1797">
        <v>2.35</v>
      </c>
      <c r="AC1797">
        <v>0</v>
      </c>
    </row>
    <row r="1798" spans="1:29">
      <c r="A1798" t="s">
        <v>28</v>
      </c>
      <c r="C1798" t="s">
        <v>3218</v>
      </c>
      <c r="D1798">
        <v>251</v>
      </c>
      <c r="E1798">
        <v>133</v>
      </c>
      <c r="F1798">
        <v>0</v>
      </c>
      <c r="G1798">
        <v>529</v>
      </c>
      <c r="H1798" t="s">
        <v>9053</v>
      </c>
      <c r="I1798">
        <v>11000</v>
      </c>
      <c r="J1798">
        <v>148734225</v>
      </c>
      <c r="K1798" t="s">
        <v>1681</v>
      </c>
      <c r="L1798" t="s">
        <v>4218</v>
      </c>
      <c r="M1798" t="s">
        <v>9054</v>
      </c>
      <c r="N1798">
        <v>298590</v>
      </c>
      <c r="O1798">
        <v>12874</v>
      </c>
      <c r="P1798" t="s">
        <v>7371</v>
      </c>
      <c r="Q1798">
        <v>2</v>
      </c>
      <c r="R1798" t="s">
        <v>9055</v>
      </c>
      <c r="S1798" t="s">
        <v>9056</v>
      </c>
      <c r="T1798">
        <v>559</v>
      </c>
      <c r="U1798" t="s">
        <v>37</v>
      </c>
      <c r="V1798" t="s">
        <v>38</v>
      </c>
      <c r="W1798" t="s">
        <v>585</v>
      </c>
      <c r="X1798">
        <v>30000000</v>
      </c>
      <c r="Y1798">
        <v>2007</v>
      </c>
      <c r="Z1798">
        <v>985</v>
      </c>
      <c r="AA1798">
        <v>7</v>
      </c>
      <c r="AB1798">
        <v>1.85</v>
      </c>
      <c r="AC1798">
        <v>0</v>
      </c>
    </row>
    <row r="1799" spans="1:29">
      <c r="A1799" t="s">
        <v>28</v>
      </c>
      <c r="C1799" t="s">
        <v>6396</v>
      </c>
      <c r="D1799">
        <v>148</v>
      </c>
      <c r="E1799">
        <v>109</v>
      </c>
      <c r="F1799">
        <v>415</v>
      </c>
      <c r="G1799">
        <v>228</v>
      </c>
      <c r="H1799" t="s">
        <v>9057</v>
      </c>
      <c r="I1799">
        <v>673</v>
      </c>
      <c r="J1799">
        <v>49185998</v>
      </c>
      <c r="K1799" t="s">
        <v>3409</v>
      </c>
      <c r="L1799" t="s">
        <v>1607</v>
      </c>
      <c r="M1799" t="s">
        <v>9058</v>
      </c>
      <c r="N1799">
        <v>74476</v>
      </c>
      <c r="O1799">
        <v>1775</v>
      </c>
      <c r="P1799" t="s">
        <v>9059</v>
      </c>
      <c r="Q1799">
        <v>2</v>
      </c>
      <c r="R1799" t="s">
        <v>9060</v>
      </c>
      <c r="S1799" t="s">
        <v>9061</v>
      </c>
      <c r="T1799">
        <v>184</v>
      </c>
      <c r="U1799" t="s">
        <v>37</v>
      </c>
      <c r="V1799" t="s">
        <v>38</v>
      </c>
      <c r="W1799" t="s">
        <v>39</v>
      </c>
      <c r="X1799">
        <v>30000000</v>
      </c>
      <c r="Y1799">
        <v>2009</v>
      </c>
      <c r="Z1799">
        <v>489</v>
      </c>
      <c r="AA1799">
        <v>7.4</v>
      </c>
      <c r="AB1799">
        <v>2.35</v>
      </c>
      <c r="AC1799">
        <v>15000</v>
      </c>
    </row>
    <row r="1800" spans="1:29">
      <c r="A1800" t="s">
        <v>28</v>
      </c>
      <c r="C1800" t="s">
        <v>6800</v>
      </c>
      <c r="D1800">
        <v>76</v>
      </c>
      <c r="E1800">
        <v>114</v>
      </c>
      <c r="F1800">
        <v>92</v>
      </c>
      <c r="G1800">
        <v>436</v>
      </c>
      <c r="H1800" t="s">
        <v>5265</v>
      </c>
      <c r="I1800">
        <v>940</v>
      </c>
      <c r="J1800">
        <v>42168445</v>
      </c>
      <c r="K1800" t="s">
        <v>1415</v>
      </c>
      <c r="L1800" t="s">
        <v>5450</v>
      </c>
      <c r="M1800" t="s">
        <v>9062</v>
      </c>
      <c r="N1800">
        <v>10791</v>
      </c>
      <c r="O1800">
        <v>3565</v>
      </c>
      <c r="P1800" t="s">
        <v>806</v>
      </c>
      <c r="Q1800">
        <v>3</v>
      </c>
      <c r="R1800" t="s">
        <v>9063</v>
      </c>
      <c r="S1800" t="s">
        <v>9064</v>
      </c>
      <c r="T1800">
        <v>39</v>
      </c>
      <c r="U1800" t="s">
        <v>37</v>
      </c>
      <c r="V1800" t="s">
        <v>38</v>
      </c>
      <c r="W1800" t="s">
        <v>39</v>
      </c>
      <c r="X1800">
        <v>35000000</v>
      </c>
      <c r="Y1800">
        <v>2008</v>
      </c>
      <c r="Z1800">
        <v>706</v>
      </c>
      <c r="AA1800">
        <v>5.3</v>
      </c>
      <c r="AB1800">
        <v>1.85</v>
      </c>
      <c r="AC1800">
        <v>464</v>
      </c>
    </row>
    <row r="1801" spans="1:29">
      <c r="A1801" t="s">
        <v>28</v>
      </c>
      <c r="C1801" t="s">
        <v>9065</v>
      </c>
      <c r="D1801">
        <v>52</v>
      </c>
      <c r="E1801">
        <v>164</v>
      </c>
      <c r="F1801">
        <v>767</v>
      </c>
      <c r="G1801">
        <v>162</v>
      </c>
      <c r="H1801" t="s">
        <v>7955</v>
      </c>
      <c r="I1801">
        <v>358</v>
      </c>
      <c r="J1801">
        <v>26400000</v>
      </c>
      <c r="K1801" t="s">
        <v>2157</v>
      </c>
      <c r="L1801" t="s">
        <v>9066</v>
      </c>
      <c r="M1801" t="s">
        <v>9067</v>
      </c>
      <c r="N1801">
        <v>12980</v>
      </c>
      <c r="O1801">
        <v>1334</v>
      </c>
      <c r="P1801" t="s">
        <v>897</v>
      </c>
      <c r="Q1801">
        <v>0</v>
      </c>
      <c r="R1801" t="s">
        <v>9068</v>
      </c>
      <c r="S1801" t="s">
        <v>9069</v>
      </c>
      <c r="T1801">
        <v>89</v>
      </c>
      <c r="U1801" t="s">
        <v>37</v>
      </c>
      <c r="V1801" t="s">
        <v>56</v>
      </c>
      <c r="W1801" t="s">
        <v>95</v>
      </c>
      <c r="X1801">
        <v>16000000</v>
      </c>
      <c r="Y1801">
        <v>1984</v>
      </c>
      <c r="Z1801">
        <v>223</v>
      </c>
      <c r="AA1801">
        <v>7.4</v>
      </c>
      <c r="AB1801">
        <v>1.85</v>
      </c>
      <c r="AC1801">
        <v>845</v>
      </c>
    </row>
    <row r="1802" spans="1:29">
      <c r="A1802" t="s">
        <v>28</v>
      </c>
      <c r="C1802" t="s">
        <v>9070</v>
      </c>
      <c r="D1802">
        <v>220</v>
      </c>
      <c r="E1802">
        <v>92</v>
      </c>
      <c r="F1802">
        <v>14</v>
      </c>
      <c r="G1802">
        <v>78</v>
      </c>
      <c r="H1802" t="s">
        <v>9071</v>
      </c>
      <c r="I1802">
        <v>386</v>
      </c>
      <c r="J1802">
        <v>17508670</v>
      </c>
      <c r="K1802" t="s">
        <v>5274</v>
      </c>
      <c r="L1802" t="s">
        <v>9072</v>
      </c>
      <c r="M1802" t="s">
        <v>9073</v>
      </c>
      <c r="N1802">
        <v>64625</v>
      </c>
      <c r="O1802">
        <v>646</v>
      </c>
      <c r="P1802" t="s">
        <v>9074</v>
      </c>
      <c r="Q1802">
        <v>0</v>
      </c>
      <c r="R1802" t="s">
        <v>9075</v>
      </c>
      <c r="S1802" t="s">
        <v>9076</v>
      </c>
      <c r="T1802">
        <v>281</v>
      </c>
      <c r="U1802" t="s">
        <v>37</v>
      </c>
      <c r="V1802" t="s">
        <v>56</v>
      </c>
      <c r="W1802" t="s">
        <v>585</v>
      </c>
      <c r="X1802">
        <v>15000000</v>
      </c>
      <c r="Y1802">
        <v>2006</v>
      </c>
      <c r="Z1802">
        <v>99</v>
      </c>
      <c r="AA1802">
        <v>7.4</v>
      </c>
      <c r="AB1802">
        <v>1.85</v>
      </c>
      <c r="AC1802">
        <v>0</v>
      </c>
    </row>
    <row r="1803" spans="1:29">
      <c r="A1803" t="s">
        <v>28</v>
      </c>
      <c r="C1803" t="s">
        <v>816</v>
      </c>
      <c r="D1803">
        <v>131</v>
      </c>
      <c r="E1803">
        <v>122</v>
      </c>
      <c r="F1803">
        <v>151</v>
      </c>
      <c r="G1803">
        <v>11000</v>
      </c>
      <c r="H1803" t="s">
        <v>373</v>
      </c>
      <c r="I1803">
        <v>24000</v>
      </c>
      <c r="J1803">
        <v>9664316</v>
      </c>
      <c r="K1803" t="s">
        <v>4075</v>
      </c>
      <c r="L1803" t="s">
        <v>82</v>
      </c>
      <c r="M1803" t="s">
        <v>9077</v>
      </c>
      <c r="N1803">
        <v>47203</v>
      </c>
      <c r="O1803">
        <v>50950</v>
      </c>
      <c r="P1803" t="s">
        <v>2377</v>
      </c>
      <c r="Q1803">
        <v>2</v>
      </c>
      <c r="R1803" t="s">
        <v>9078</v>
      </c>
      <c r="S1803" t="s">
        <v>9079</v>
      </c>
      <c r="T1803">
        <v>197</v>
      </c>
      <c r="U1803" t="s">
        <v>37</v>
      </c>
      <c r="V1803" t="s">
        <v>38</v>
      </c>
      <c r="W1803" t="s">
        <v>585</v>
      </c>
      <c r="X1803">
        <v>27500000</v>
      </c>
      <c r="Y1803">
        <v>2007</v>
      </c>
      <c r="Z1803">
        <v>15000</v>
      </c>
      <c r="AA1803">
        <v>6.8</v>
      </c>
      <c r="AB1803">
        <v>2.35</v>
      </c>
      <c r="AC1803">
        <v>0</v>
      </c>
    </row>
    <row r="1804" spans="1:29">
      <c r="A1804" t="s">
        <v>28</v>
      </c>
      <c r="D1804">
        <v>7</v>
      </c>
      <c r="E1804">
        <v>42</v>
      </c>
      <c r="G1804">
        <v>535</v>
      </c>
      <c r="H1804" t="s">
        <v>1345</v>
      </c>
      <c r="I1804">
        <v>766</v>
      </c>
      <c r="K1804" t="s">
        <v>9080</v>
      </c>
      <c r="L1804" t="s">
        <v>963</v>
      </c>
      <c r="M1804" t="s">
        <v>9081</v>
      </c>
      <c r="N1804">
        <v>38177</v>
      </c>
      <c r="O1804">
        <v>2707</v>
      </c>
      <c r="P1804" t="s">
        <v>9082</v>
      </c>
      <c r="Q1804">
        <v>2</v>
      </c>
      <c r="R1804" t="s">
        <v>9083</v>
      </c>
      <c r="S1804" t="s">
        <v>9084</v>
      </c>
      <c r="T1804">
        <v>131</v>
      </c>
      <c r="U1804" t="s">
        <v>37</v>
      </c>
      <c r="V1804" t="s">
        <v>38</v>
      </c>
      <c r="W1804" t="s">
        <v>1126</v>
      </c>
      <c r="Z1804">
        <v>638</v>
      </c>
      <c r="AA1804">
        <v>7.9</v>
      </c>
      <c r="AB1804">
        <v>16</v>
      </c>
      <c r="AC1804">
        <v>11000</v>
      </c>
    </row>
    <row r="1805" spans="1:29">
      <c r="A1805" t="s">
        <v>28</v>
      </c>
      <c r="C1805" t="s">
        <v>9085</v>
      </c>
      <c r="D1805">
        <v>112</v>
      </c>
      <c r="E1805">
        <v>110</v>
      </c>
      <c r="F1805">
        <v>120</v>
      </c>
      <c r="G1805">
        <v>664</v>
      </c>
      <c r="H1805" t="s">
        <v>4472</v>
      </c>
      <c r="I1805">
        <v>12000</v>
      </c>
      <c r="J1805">
        <v>74888996</v>
      </c>
      <c r="K1805" t="s">
        <v>227</v>
      </c>
      <c r="L1805" t="s">
        <v>1028</v>
      </c>
      <c r="M1805" t="s">
        <v>9086</v>
      </c>
      <c r="N1805">
        <v>55513</v>
      </c>
      <c r="O1805">
        <v>16230</v>
      </c>
      <c r="P1805" t="s">
        <v>7282</v>
      </c>
      <c r="Q1805">
        <v>0</v>
      </c>
      <c r="R1805" t="s">
        <v>9087</v>
      </c>
      <c r="S1805" t="s">
        <v>9088</v>
      </c>
      <c r="T1805">
        <v>188</v>
      </c>
      <c r="U1805" t="s">
        <v>37</v>
      </c>
      <c r="V1805" t="s">
        <v>38</v>
      </c>
      <c r="W1805" t="s">
        <v>95</v>
      </c>
      <c r="X1805">
        <v>30000000</v>
      </c>
      <c r="Y1805">
        <v>1991</v>
      </c>
      <c r="Z1805">
        <v>1000</v>
      </c>
      <c r="AA1805">
        <v>7.2</v>
      </c>
      <c r="AB1805">
        <v>2.35</v>
      </c>
      <c r="AC1805">
        <v>0</v>
      </c>
    </row>
    <row r="1806" spans="1:29">
      <c r="A1806" t="s">
        <v>28</v>
      </c>
      <c r="C1806" t="s">
        <v>9089</v>
      </c>
      <c r="D1806">
        <v>93</v>
      </c>
      <c r="E1806">
        <v>116</v>
      </c>
      <c r="F1806">
        <v>144</v>
      </c>
      <c r="G1806">
        <v>477</v>
      </c>
      <c r="H1806" t="s">
        <v>8232</v>
      </c>
      <c r="I1806">
        <v>1000</v>
      </c>
      <c r="J1806">
        <v>69586544</v>
      </c>
      <c r="K1806" t="s">
        <v>3409</v>
      </c>
      <c r="L1806" t="s">
        <v>7763</v>
      </c>
      <c r="M1806" t="s">
        <v>9090</v>
      </c>
      <c r="N1806">
        <v>15352</v>
      </c>
      <c r="O1806">
        <v>3845</v>
      </c>
      <c r="P1806" t="s">
        <v>9091</v>
      </c>
      <c r="Q1806">
        <v>4</v>
      </c>
      <c r="R1806" t="s">
        <v>9092</v>
      </c>
      <c r="S1806" t="s">
        <v>9093</v>
      </c>
      <c r="T1806">
        <v>199</v>
      </c>
      <c r="U1806" t="s">
        <v>37</v>
      </c>
      <c r="V1806" t="s">
        <v>38</v>
      </c>
      <c r="W1806" t="s">
        <v>39</v>
      </c>
      <c r="X1806">
        <v>27000000</v>
      </c>
      <c r="Y1806">
        <v>2002</v>
      </c>
      <c r="Z1806">
        <v>482</v>
      </c>
      <c r="AA1806">
        <v>6</v>
      </c>
      <c r="AB1806">
        <v>2.35</v>
      </c>
      <c r="AC1806">
        <v>0</v>
      </c>
    </row>
    <row r="1807" spans="1:29">
      <c r="A1807" t="s">
        <v>28</v>
      </c>
      <c r="C1807" t="s">
        <v>250</v>
      </c>
      <c r="D1807">
        <v>370</v>
      </c>
      <c r="E1807">
        <v>106</v>
      </c>
      <c r="F1807">
        <v>4000</v>
      </c>
      <c r="G1807">
        <v>591</v>
      </c>
      <c r="H1807" t="s">
        <v>547</v>
      </c>
      <c r="I1807">
        <v>19000</v>
      </c>
      <c r="J1807">
        <v>362645141</v>
      </c>
      <c r="K1807" t="s">
        <v>548</v>
      </c>
      <c r="L1807" t="s">
        <v>100</v>
      </c>
      <c r="M1807" t="s">
        <v>549</v>
      </c>
      <c r="N1807">
        <v>106221</v>
      </c>
      <c r="O1807">
        <v>32921</v>
      </c>
      <c r="P1807" t="s">
        <v>550</v>
      </c>
      <c r="Q1807">
        <v>0</v>
      </c>
      <c r="R1807" t="s">
        <v>551</v>
      </c>
      <c r="S1807" t="s">
        <v>552</v>
      </c>
      <c r="T1807">
        <v>398</v>
      </c>
      <c r="U1807" t="s">
        <v>37</v>
      </c>
      <c r="V1807" t="s">
        <v>56</v>
      </c>
      <c r="W1807" t="s">
        <v>95</v>
      </c>
      <c r="X1807">
        <v>175000000</v>
      </c>
      <c r="Y1807">
        <v>2016</v>
      </c>
      <c r="Z1807">
        <v>13000</v>
      </c>
      <c r="AA1807">
        <v>7.8</v>
      </c>
      <c r="AB1807">
        <v>1.85</v>
      </c>
      <c r="AC1807">
        <v>65000</v>
      </c>
    </row>
    <row r="1808" spans="1:29">
      <c r="A1808" t="s">
        <v>28</v>
      </c>
      <c r="C1808" t="s">
        <v>5164</v>
      </c>
      <c r="D1808">
        <v>83</v>
      </c>
      <c r="E1808">
        <v>115</v>
      </c>
      <c r="F1808">
        <v>39</v>
      </c>
      <c r="G1808">
        <v>685</v>
      </c>
      <c r="H1808" t="s">
        <v>1016</v>
      </c>
      <c r="I1808">
        <v>11000</v>
      </c>
      <c r="J1808">
        <v>60491560</v>
      </c>
      <c r="K1808" t="s">
        <v>2142</v>
      </c>
      <c r="L1808" t="s">
        <v>466</v>
      </c>
      <c r="M1808" t="s">
        <v>9094</v>
      </c>
      <c r="N1808">
        <v>50653</v>
      </c>
      <c r="O1808">
        <v>14322</v>
      </c>
      <c r="P1808" t="s">
        <v>9095</v>
      </c>
      <c r="Q1808">
        <v>1</v>
      </c>
      <c r="R1808" t="s">
        <v>9096</v>
      </c>
      <c r="S1808" t="s">
        <v>9097</v>
      </c>
      <c r="T1808">
        <v>143</v>
      </c>
      <c r="U1808" t="s">
        <v>37</v>
      </c>
      <c r="V1808" t="s">
        <v>38</v>
      </c>
      <c r="W1808" t="s">
        <v>585</v>
      </c>
      <c r="X1808">
        <v>27000000</v>
      </c>
      <c r="Y1808">
        <v>1997</v>
      </c>
      <c r="Z1808">
        <v>956</v>
      </c>
      <c r="AA1808">
        <v>6.6</v>
      </c>
      <c r="AB1808">
        <v>2.35</v>
      </c>
      <c r="AC1808">
        <v>0</v>
      </c>
    </row>
    <row r="1809" spans="1:29">
      <c r="A1809" t="s">
        <v>28</v>
      </c>
      <c r="C1809" t="s">
        <v>5245</v>
      </c>
      <c r="D1809">
        <v>125</v>
      </c>
      <c r="E1809">
        <v>148</v>
      </c>
      <c r="F1809">
        <v>644</v>
      </c>
      <c r="G1809">
        <v>326</v>
      </c>
      <c r="H1809" t="s">
        <v>9098</v>
      </c>
      <c r="I1809">
        <v>1000</v>
      </c>
      <c r="J1809">
        <v>54200000</v>
      </c>
      <c r="K1809" t="s">
        <v>9099</v>
      </c>
      <c r="L1809" t="s">
        <v>7958</v>
      </c>
      <c r="M1809" t="s">
        <v>9100</v>
      </c>
      <c r="N1809">
        <v>142448</v>
      </c>
      <c r="O1809">
        <v>2566</v>
      </c>
      <c r="P1809" t="s">
        <v>9101</v>
      </c>
      <c r="Q1809">
        <v>1</v>
      </c>
      <c r="R1809" t="s">
        <v>9102</v>
      </c>
      <c r="S1809" t="s">
        <v>9103</v>
      </c>
      <c r="T1809">
        <v>319</v>
      </c>
      <c r="U1809" t="s">
        <v>37</v>
      </c>
      <c r="V1809" t="s">
        <v>38</v>
      </c>
      <c r="W1809" t="s">
        <v>585</v>
      </c>
      <c r="X1809">
        <v>27000000</v>
      </c>
      <c r="Y1809">
        <v>1980</v>
      </c>
      <c r="Z1809">
        <v>809</v>
      </c>
      <c r="AA1809">
        <v>7.9</v>
      </c>
      <c r="AB1809">
        <v>1.85</v>
      </c>
      <c r="AC1809">
        <v>14000</v>
      </c>
    </row>
    <row r="1810" spans="1:29">
      <c r="A1810" t="s">
        <v>28</v>
      </c>
      <c r="C1810" t="s">
        <v>9104</v>
      </c>
      <c r="D1810">
        <v>73</v>
      </c>
      <c r="E1810">
        <v>119</v>
      </c>
      <c r="F1810">
        <v>43</v>
      </c>
      <c r="G1810">
        <v>523</v>
      </c>
      <c r="H1810" t="s">
        <v>1745</v>
      </c>
      <c r="I1810">
        <v>953</v>
      </c>
      <c r="J1810">
        <v>44087387</v>
      </c>
      <c r="K1810" t="s">
        <v>9105</v>
      </c>
      <c r="L1810" t="s">
        <v>640</v>
      </c>
      <c r="M1810" t="s">
        <v>9106</v>
      </c>
      <c r="N1810">
        <v>22304</v>
      </c>
      <c r="O1810">
        <v>3525</v>
      </c>
      <c r="P1810" t="s">
        <v>9107</v>
      </c>
      <c r="Q1810">
        <v>4</v>
      </c>
      <c r="R1810" t="s">
        <v>9108</v>
      </c>
      <c r="S1810" t="s">
        <v>9109</v>
      </c>
      <c r="T1810">
        <v>33</v>
      </c>
      <c r="U1810" t="s">
        <v>37</v>
      </c>
      <c r="V1810" t="s">
        <v>38</v>
      </c>
      <c r="W1810" t="s">
        <v>39</v>
      </c>
      <c r="Y1810">
        <v>2008</v>
      </c>
      <c r="Z1810">
        <v>713</v>
      </c>
      <c r="AA1810">
        <v>6.2</v>
      </c>
      <c r="AB1810">
        <v>1.85</v>
      </c>
      <c r="AC1810">
        <v>894</v>
      </c>
    </row>
    <row r="1811" spans="1:29">
      <c r="A1811" t="s">
        <v>28</v>
      </c>
      <c r="C1811" t="s">
        <v>3405</v>
      </c>
      <c r="D1811">
        <v>98</v>
      </c>
      <c r="E1811">
        <v>118</v>
      </c>
      <c r="F1811">
        <v>650</v>
      </c>
      <c r="G1811">
        <v>715</v>
      </c>
      <c r="H1811" t="s">
        <v>9110</v>
      </c>
      <c r="I1811">
        <v>1000</v>
      </c>
      <c r="J1811">
        <v>30920167</v>
      </c>
      <c r="K1811" t="s">
        <v>6419</v>
      </c>
      <c r="L1811" t="s">
        <v>9111</v>
      </c>
      <c r="M1811" t="s">
        <v>9112</v>
      </c>
      <c r="N1811">
        <v>6476</v>
      </c>
      <c r="O1811">
        <v>3389</v>
      </c>
      <c r="P1811" t="s">
        <v>6644</v>
      </c>
      <c r="Q1811">
        <v>4</v>
      </c>
      <c r="R1811" t="s">
        <v>9113</v>
      </c>
      <c r="S1811" t="s">
        <v>9114</v>
      </c>
      <c r="T1811">
        <v>71</v>
      </c>
      <c r="U1811" t="s">
        <v>37</v>
      </c>
      <c r="V1811" t="s">
        <v>38</v>
      </c>
      <c r="W1811" t="s">
        <v>39</v>
      </c>
      <c r="X1811">
        <v>25000000</v>
      </c>
      <c r="Y1811">
        <v>2012</v>
      </c>
      <c r="Z1811">
        <v>773</v>
      </c>
      <c r="AA1811">
        <v>5.7</v>
      </c>
      <c r="AB1811">
        <v>2.35</v>
      </c>
      <c r="AC1811">
        <v>0</v>
      </c>
    </row>
    <row r="1812" spans="1:29">
      <c r="A1812" t="s">
        <v>28</v>
      </c>
      <c r="C1812" t="s">
        <v>198</v>
      </c>
      <c r="D1812">
        <v>158</v>
      </c>
      <c r="E1812">
        <v>101</v>
      </c>
      <c r="F1812">
        <v>129</v>
      </c>
      <c r="G1812">
        <v>3</v>
      </c>
      <c r="H1812" t="s">
        <v>9115</v>
      </c>
      <c r="I1812">
        <v>66</v>
      </c>
      <c r="J1812">
        <v>40566655</v>
      </c>
      <c r="K1812" t="s">
        <v>1415</v>
      </c>
      <c r="L1812" t="s">
        <v>9116</v>
      </c>
      <c r="M1812" t="s">
        <v>9117</v>
      </c>
      <c r="N1812">
        <v>144021</v>
      </c>
      <c r="O1812">
        <v>74</v>
      </c>
      <c r="P1812" t="s">
        <v>9118</v>
      </c>
      <c r="Q1812">
        <v>0</v>
      </c>
      <c r="R1812" t="s">
        <v>9119</v>
      </c>
      <c r="S1812" t="s">
        <v>9120</v>
      </c>
      <c r="T1812">
        <v>391</v>
      </c>
      <c r="U1812" t="s">
        <v>37</v>
      </c>
      <c r="V1812" t="s">
        <v>56</v>
      </c>
      <c r="W1812" t="s">
        <v>39</v>
      </c>
      <c r="X1812">
        <v>30000000</v>
      </c>
      <c r="Y1812">
        <v>2002</v>
      </c>
      <c r="Z1812">
        <v>5</v>
      </c>
      <c r="AA1812">
        <v>7.1</v>
      </c>
      <c r="AB1812">
        <v>2.35</v>
      </c>
      <c r="AC1812">
        <v>0</v>
      </c>
    </row>
    <row r="1813" spans="1:29">
      <c r="A1813" t="s">
        <v>28</v>
      </c>
      <c r="C1813" t="s">
        <v>7064</v>
      </c>
      <c r="D1813">
        <v>152</v>
      </c>
      <c r="E1813">
        <v>82</v>
      </c>
      <c r="F1813">
        <v>49</v>
      </c>
      <c r="G1813">
        <v>429</v>
      </c>
      <c r="H1813" t="s">
        <v>3177</v>
      </c>
      <c r="I1813">
        <v>1000</v>
      </c>
      <c r="J1813">
        <v>31768374</v>
      </c>
      <c r="K1813" t="s">
        <v>8536</v>
      </c>
      <c r="L1813" t="s">
        <v>430</v>
      </c>
      <c r="M1813" t="s">
        <v>9121</v>
      </c>
      <c r="N1813">
        <v>42761</v>
      </c>
      <c r="O1813">
        <v>3313</v>
      </c>
      <c r="P1813" t="s">
        <v>9122</v>
      </c>
      <c r="Q1813">
        <v>0</v>
      </c>
      <c r="R1813" t="s">
        <v>9123</v>
      </c>
      <c r="S1813" t="s">
        <v>9124</v>
      </c>
      <c r="T1813">
        <v>366</v>
      </c>
      <c r="U1813" t="s">
        <v>37</v>
      </c>
      <c r="V1813" t="s">
        <v>38</v>
      </c>
      <c r="W1813" t="s">
        <v>585</v>
      </c>
      <c r="X1813">
        <v>27000000</v>
      </c>
      <c r="Y1813">
        <v>1999</v>
      </c>
      <c r="Z1813">
        <v>888</v>
      </c>
      <c r="AA1813">
        <v>5.6</v>
      </c>
      <c r="AB1813">
        <v>2.35</v>
      </c>
      <c r="AC1813">
        <v>2000</v>
      </c>
    </row>
    <row r="1814" spans="1:29">
      <c r="A1814" t="s">
        <v>28</v>
      </c>
      <c r="C1814" t="s">
        <v>6046</v>
      </c>
      <c r="D1814">
        <v>202</v>
      </c>
      <c r="E1814">
        <v>110</v>
      </c>
      <c r="F1814">
        <v>118</v>
      </c>
      <c r="G1814">
        <v>1000</v>
      </c>
      <c r="H1814" t="s">
        <v>466</v>
      </c>
      <c r="I1814">
        <v>13000</v>
      </c>
      <c r="J1814">
        <v>22494487</v>
      </c>
      <c r="K1814" t="s">
        <v>2142</v>
      </c>
      <c r="L1814" t="s">
        <v>977</v>
      </c>
      <c r="M1814" t="s">
        <v>9125</v>
      </c>
      <c r="N1814">
        <v>262153</v>
      </c>
      <c r="O1814">
        <v>26451</v>
      </c>
      <c r="P1814" t="s">
        <v>2729</v>
      </c>
      <c r="Q1814">
        <v>3</v>
      </c>
      <c r="R1814" t="s">
        <v>9126</v>
      </c>
      <c r="S1814" t="s">
        <v>9127</v>
      </c>
      <c r="T1814">
        <v>507</v>
      </c>
      <c r="U1814" t="s">
        <v>37</v>
      </c>
      <c r="V1814" t="s">
        <v>767</v>
      </c>
      <c r="W1814" t="s">
        <v>585</v>
      </c>
      <c r="X1814">
        <v>27000000</v>
      </c>
      <c r="Y1814">
        <v>2006</v>
      </c>
      <c r="Z1814">
        <v>11000</v>
      </c>
      <c r="AA1814">
        <v>7.8</v>
      </c>
      <c r="AB1814">
        <v>2.35</v>
      </c>
      <c r="AC1814">
        <v>10000</v>
      </c>
    </row>
    <row r="1815" spans="1:29">
      <c r="A1815" t="s">
        <v>28</v>
      </c>
      <c r="C1815" t="s">
        <v>9128</v>
      </c>
      <c r="D1815">
        <v>80</v>
      </c>
      <c r="E1815">
        <v>193</v>
      </c>
      <c r="F1815">
        <v>133</v>
      </c>
      <c r="G1815">
        <v>820</v>
      </c>
      <c r="H1815" t="s">
        <v>1319</v>
      </c>
      <c r="I1815">
        <v>2000</v>
      </c>
      <c r="J1815">
        <v>21500000</v>
      </c>
      <c r="K1815" t="s">
        <v>2157</v>
      </c>
      <c r="L1815" t="s">
        <v>536</v>
      </c>
      <c r="M1815" t="s">
        <v>9129</v>
      </c>
      <c r="N1815">
        <v>45271</v>
      </c>
      <c r="O1815">
        <v>6341</v>
      </c>
      <c r="P1815" t="s">
        <v>1046</v>
      </c>
      <c r="Q1815">
        <v>0</v>
      </c>
      <c r="R1815" t="s">
        <v>9130</v>
      </c>
      <c r="S1815" t="s">
        <v>9131</v>
      </c>
      <c r="T1815">
        <v>170</v>
      </c>
      <c r="U1815" t="s">
        <v>37</v>
      </c>
      <c r="V1815" t="s">
        <v>38</v>
      </c>
      <c r="W1815" t="s">
        <v>95</v>
      </c>
      <c r="X1815">
        <v>27000000</v>
      </c>
      <c r="Y1815">
        <v>1983</v>
      </c>
      <c r="Z1815">
        <v>826</v>
      </c>
      <c r="AA1815">
        <v>7.9</v>
      </c>
      <c r="AB1815">
        <v>1.85</v>
      </c>
      <c r="AC1815">
        <v>0</v>
      </c>
    </row>
    <row r="1816" spans="1:29">
      <c r="A1816" t="s">
        <v>28</v>
      </c>
      <c r="C1816" t="s">
        <v>428</v>
      </c>
      <c r="D1816">
        <v>288</v>
      </c>
      <c r="E1816">
        <v>130</v>
      </c>
      <c r="F1816">
        <v>776</v>
      </c>
      <c r="G1816">
        <v>358</v>
      </c>
      <c r="H1816" t="s">
        <v>2144</v>
      </c>
      <c r="I1816">
        <v>898</v>
      </c>
      <c r="J1816">
        <v>4463292</v>
      </c>
      <c r="K1816" t="s">
        <v>2819</v>
      </c>
      <c r="L1816" t="s">
        <v>2535</v>
      </c>
      <c r="M1816" t="s">
        <v>9132</v>
      </c>
      <c r="N1816">
        <v>34488</v>
      </c>
      <c r="O1816">
        <v>2452</v>
      </c>
      <c r="P1816" t="s">
        <v>1130</v>
      </c>
      <c r="Q1816">
        <v>3</v>
      </c>
      <c r="R1816" t="s">
        <v>9133</v>
      </c>
      <c r="S1816" t="s">
        <v>9134</v>
      </c>
      <c r="T1816">
        <v>136</v>
      </c>
      <c r="U1816" t="s">
        <v>37</v>
      </c>
      <c r="V1816" t="s">
        <v>56</v>
      </c>
      <c r="W1816" t="s">
        <v>39</v>
      </c>
      <c r="X1816">
        <v>30000000</v>
      </c>
      <c r="Y1816">
        <v>2011</v>
      </c>
      <c r="Z1816">
        <v>584</v>
      </c>
      <c r="AA1816">
        <v>6.9</v>
      </c>
      <c r="AB1816">
        <v>2.35</v>
      </c>
      <c r="AC1816">
        <v>15000</v>
      </c>
    </row>
    <row r="1817" spans="1:29">
      <c r="A1817" t="s">
        <v>28</v>
      </c>
      <c r="C1817" t="s">
        <v>710</v>
      </c>
      <c r="D1817">
        <v>99</v>
      </c>
      <c r="E1817">
        <v>94</v>
      </c>
      <c r="F1817">
        <v>249</v>
      </c>
      <c r="G1817">
        <v>271</v>
      </c>
      <c r="H1817" t="s">
        <v>9135</v>
      </c>
      <c r="I1817">
        <v>523</v>
      </c>
      <c r="K1817" t="s">
        <v>548</v>
      </c>
      <c r="L1817" t="s">
        <v>3741</v>
      </c>
      <c r="M1817" t="s">
        <v>9136</v>
      </c>
      <c r="N1817">
        <v>99557</v>
      </c>
      <c r="O1817">
        <v>1560</v>
      </c>
      <c r="P1817" t="s">
        <v>8440</v>
      </c>
      <c r="Q1817">
        <v>1</v>
      </c>
      <c r="R1817" t="s">
        <v>9137</v>
      </c>
      <c r="S1817" t="s">
        <v>9138</v>
      </c>
      <c r="T1817">
        <v>284</v>
      </c>
      <c r="U1817" t="s">
        <v>37</v>
      </c>
      <c r="V1817" t="s">
        <v>9139</v>
      </c>
      <c r="W1817" t="s">
        <v>95</v>
      </c>
      <c r="X1817">
        <v>27000000</v>
      </c>
      <c r="Y1817">
        <v>1984</v>
      </c>
      <c r="Z1817">
        <v>312</v>
      </c>
      <c r="AA1817">
        <v>7.4</v>
      </c>
      <c r="AB1817">
        <v>2.35</v>
      </c>
      <c r="AC1817">
        <v>21000</v>
      </c>
    </row>
    <row r="1818" spans="1:29">
      <c r="A1818" t="s">
        <v>28</v>
      </c>
      <c r="C1818" t="s">
        <v>1039</v>
      </c>
      <c r="D1818">
        <v>222</v>
      </c>
      <c r="E1818">
        <v>111</v>
      </c>
      <c r="F1818">
        <v>295</v>
      </c>
      <c r="G1818">
        <v>531</v>
      </c>
      <c r="H1818" t="s">
        <v>188</v>
      </c>
      <c r="I1818">
        <v>3000</v>
      </c>
      <c r="J1818">
        <v>14337579</v>
      </c>
      <c r="K1818" t="s">
        <v>9140</v>
      </c>
      <c r="L1818" t="s">
        <v>1816</v>
      </c>
      <c r="M1818" t="s">
        <v>9141</v>
      </c>
      <c r="N1818">
        <v>156929</v>
      </c>
      <c r="O1818">
        <v>4696</v>
      </c>
      <c r="P1818" t="s">
        <v>742</v>
      </c>
      <c r="Q1818">
        <v>1</v>
      </c>
      <c r="R1818" t="s">
        <v>9142</v>
      </c>
      <c r="S1818" t="s">
        <v>9143</v>
      </c>
      <c r="T1818">
        <v>624</v>
      </c>
      <c r="U1818" t="s">
        <v>37</v>
      </c>
      <c r="V1818" t="s">
        <v>370</v>
      </c>
      <c r="W1818" t="s">
        <v>585</v>
      </c>
      <c r="X1818">
        <v>27000000</v>
      </c>
      <c r="Y1818">
        <v>1998</v>
      </c>
      <c r="Z1818">
        <v>882</v>
      </c>
      <c r="AA1818">
        <v>7.7</v>
      </c>
      <c r="AB1818">
        <v>2.35</v>
      </c>
      <c r="AC1818">
        <v>14000</v>
      </c>
    </row>
    <row r="1819" spans="1:29">
      <c r="A1819" t="s">
        <v>28</v>
      </c>
      <c r="C1819" t="s">
        <v>9144</v>
      </c>
      <c r="D1819">
        <v>194</v>
      </c>
      <c r="E1819">
        <v>110</v>
      </c>
      <c r="F1819">
        <v>10</v>
      </c>
      <c r="G1819">
        <v>844</v>
      </c>
      <c r="H1819" t="s">
        <v>594</v>
      </c>
      <c r="I1819">
        <v>3000</v>
      </c>
      <c r="J1819">
        <v>13823741</v>
      </c>
      <c r="K1819" t="s">
        <v>6113</v>
      </c>
      <c r="L1819" t="s">
        <v>730</v>
      </c>
      <c r="M1819" t="s">
        <v>9145</v>
      </c>
      <c r="N1819">
        <v>61777</v>
      </c>
      <c r="O1819">
        <v>6420</v>
      </c>
      <c r="P1819" t="s">
        <v>3518</v>
      </c>
      <c r="Q1819">
        <v>3</v>
      </c>
      <c r="R1819" t="s">
        <v>9146</v>
      </c>
      <c r="S1819" t="s">
        <v>9147</v>
      </c>
      <c r="T1819">
        <v>140</v>
      </c>
      <c r="U1819" t="s">
        <v>37</v>
      </c>
      <c r="V1819" t="s">
        <v>56</v>
      </c>
      <c r="W1819" t="s">
        <v>39</v>
      </c>
      <c r="X1819">
        <v>13500000</v>
      </c>
      <c r="Y1819">
        <v>2008</v>
      </c>
      <c r="Z1819">
        <v>2000</v>
      </c>
      <c r="AA1819">
        <v>6.9</v>
      </c>
      <c r="AB1819">
        <v>2.35</v>
      </c>
      <c r="AC1819">
        <v>0</v>
      </c>
    </row>
    <row r="1820" spans="1:29">
      <c r="A1820" t="s">
        <v>747</v>
      </c>
      <c r="D1820">
        <v>15</v>
      </c>
      <c r="E1820">
        <v>30</v>
      </c>
      <c r="G1820">
        <v>94</v>
      </c>
      <c r="H1820" t="s">
        <v>9148</v>
      </c>
      <c r="I1820">
        <v>491</v>
      </c>
      <c r="K1820" t="s">
        <v>3057</v>
      </c>
      <c r="L1820" t="s">
        <v>9149</v>
      </c>
      <c r="M1820" t="s">
        <v>9150</v>
      </c>
      <c r="N1820">
        <v>3446</v>
      </c>
      <c r="O1820">
        <v>812</v>
      </c>
      <c r="P1820" t="s">
        <v>9151</v>
      </c>
      <c r="Q1820">
        <v>4</v>
      </c>
      <c r="R1820" t="s">
        <v>9152</v>
      </c>
      <c r="S1820" t="s">
        <v>9153</v>
      </c>
      <c r="T1820">
        <v>31</v>
      </c>
      <c r="U1820" t="s">
        <v>37</v>
      </c>
      <c r="V1820" t="s">
        <v>38</v>
      </c>
      <c r="Z1820">
        <v>154</v>
      </c>
      <c r="AA1820">
        <v>8.6999999999999993</v>
      </c>
      <c r="AB1820">
        <v>1.33</v>
      </c>
      <c r="AC1820">
        <v>459</v>
      </c>
    </row>
    <row r="1821" spans="1:29">
      <c r="A1821" t="s">
        <v>28</v>
      </c>
      <c r="C1821" t="s">
        <v>9154</v>
      </c>
      <c r="D1821">
        <v>56</v>
      </c>
      <c r="E1821">
        <v>109</v>
      </c>
      <c r="F1821">
        <v>181</v>
      </c>
      <c r="G1821">
        <v>137</v>
      </c>
      <c r="H1821" t="s">
        <v>9155</v>
      </c>
      <c r="I1821">
        <v>303</v>
      </c>
      <c r="K1821" t="s">
        <v>9156</v>
      </c>
      <c r="L1821" t="s">
        <v>9157</v>
      </c>
      <c r="M1821" t="s">
        <v>9158</v>
      </c>
      <c r="N1821">
        <v>19568</v>
      </c>
      <c r="O1821">
        <v>960</v>
      </c>
      <c r="P1821" t="s">
        <v>9159</v>
      </c>
      <c r="Q1821">
        <v>0</v>
      </c>
      <c r="R1821" t="s">
        <v>9160</v>
      </c>
      <c r="S1821" t="s">
        <v>9161</v>
      </c>
      <c r="T1821">
        <v>208</v>
      </c>
      <c r="U1821" t="s">
        <v>37</v>
      </c>
      <c r="V1821" t="s">
        <v>56</v>
      </c>
      <c r="W1821" t="s">
        <v>95</v>
      </c>
      <c r="X1821">
        <v>25000000</v>
      </c>
      <c r="Y1821">
        <v>1985</v>
      </c>
      <c r="Z1821">
        <v>146</v>
      </c>
      <c r="AA1821">
        <v>6.7</v>
      </c>
      <c r="AB1821">
        <v>1.85</v>
      </c>
      <c r="AC1821">
        <v>0</v>
      </c>
    </row>
    <row r="1822" spans="1:29">
      <c r="A1822" t="s">
        <v>28</v>
      </c>
      <c r="C1822" t="s">
        <v>9162</v>
      </c>
      <c r="D1822">
        <v>63</v>
      </c>
      <c r="E1822">
        <v>123</v>
      </c>
      <c r="F1822">
        <v>0</v>
      </c>
      <c r="G1822">
        <v>324</v>
      </c>
      <c r="H1822" t="s">
        <v>9163</v>
      </c>
      <c r="I1822">
        <v>11000</v>
      </c>
      <c r="J1822">
        <v>10297897</v>
      </c>
      <c r="K1822" t="s">
        <v>9164</v>
      </c>
      <c r="L1822" t="s">
        <v>660</v>
      </c>
      <c r="M1822" t="s">
        <v>9165</v>
      </c>
      <c r="N1822">
        <v>8309</v>
      </c>
      <c r="O1822">
        <v>11969</v>
      </c>
      <c r="P1822" t="s">
        <v>5537</v>
      </c>
      <c r="Q1822">
        <v>4</v>
      </c>
      <c r="R1822" t="s">
        <v>9166</v>
      </c>
      <c r="S1822" t="s">
        <v>9167</v>
      </c>
      <c r="T1822">
        <v>39</v>
      </c>
      <c r="U1822" t="s">
        <v>37</v>
      </c>
      <c r="V1822" t="s">
        <v>38</v>
      </c>
      <c r="W1822" t="s">
        <v>39</v>
      </c>
      <c r="X1822">
        <v>27000000</v>
      </c>
      <c r="Y1822">
        <v>1998</v>
      </c>
      <c r="Z1822">
        <v>597</v>
      </c>
      <c r="AA1822">
        <v>6</v>
      </c>
      <c r="AB1822">
        <v>2.35</v>
      </c>
      <c r="AC1822">
        <v>315</v>
      </c>
    </row>
    <row r="1823" spans="1:29">
      <c r="A1823" t="s">
        <v>28</v>
      </c>
      <c r="C1823" t="s">
        <v>6813</v>
      </c>
      <c r="D1823">
        <v>167</v>
      </c>
      <c r="E1823">
        <v>109</v>
      </c>
      <c r="F1823">
        <v>22</v>
      </c>
      <c r="G1823">
        <v>355</v>
      </c>
      <c r="H1823" t="s">
        <v>729</v>
      </c>
      <c r="I1823">
        <v>14000</v>
      </c>
      <c r="J1823">
        <v>13248477</v>
      </c>
      <c r="K1823" t="s">
        <v>3030</v>
      </c>
      <c r="L1823" t="s">
        <v>654</v>
      </c>
      <c r="M1823" t="s">
        <v>9168</v>
      </c>
      <c r="N1823">
        <v>60555</v>
      </c>
      <c r="O1823">
        <v>15790</v>
      </c>
      <c r="P1823" t="s">
        <v>9169</v>
      </c>
      <c r="Q1823">
        <v>1</v>
      </c>
      <c r="R1823" t="s">
        <v>9170</v>
      </c>
      <c r="S1823" t="s">
        <v>9171</v>
      </c>
      <c r="T1823">
        <v>174</v>
      </c>
      <c r="U1823" t="s">
        <v>37</v>
      </c>
      <c r="V1823" t="s">
        <v>38</v>
      </c>
      <c r="W1823" t="s">
        <v>585</v>
      </c>
      <c r="X1823">
        <v>27000000</v>
      </c>
      <c r="Y1823">
        <v>2009</v>
      </c>
      <c r="Z1823">
        <v>716</v>
      </c>
      <c r="AA1823">
        <v>6.2</v>
      </c>
      <c r="AB1823">
        <v>2.35</v>
      </c>
      <c r="AC1823">
        <v>0</v>
      </c>
    </row>
    <row r="1824" spans="1:29">
      <c r="A1824" t="s">
        <v>28</v>
      </c>
      <c r="C1824" t="s">
        <v>9172</v>
      </c>
      <c r="D1824">
        <v>101</v>
      </c>
      <c r="E1824">
        <v>99</v>
      </c>
      <c r="F1824">
        <v>54</v>
      </c>
      <c r="G1824">
        <v>398</v>
      </c>
      <c r="H1824" t="s">
        <v>2149</v>
      </c>
      <c r="I1824">
        <v>748</v>
      </c>
      <c r="J1824">
        <v>8712564</v>
      </c>
      <c r="K1824" t="s">
        <v>2142</v>
      </c>
      <c r="L1824" t="s">
        <v>143</v>
      </c>
      <c r="M1824" t="s">
        <v>9173</v>
      </c>
      <c r="N1824">
        <v>16555</v>
      </c>
      <c r="O1824">
        <v>1721</v>
      </c>
      <c r="P1824" t="s">
        <v>9174</v>
      </c>
      <c r="Q1824">
        <v>0</v>
      </c>
      <c r="R1824" t="s">
        <v>9175</v>
      </c>
      <c r="S1824" t="s">
        <v>9176</v>
      </c>
      <c r="T1824">
        <v>139</v>
      </c>
      <c r="U1824" t="s">
        <v>37</v>
      </c>
      <c r="V1824" t="s">
        <v>38</v>
      </c>
      <c r="W1824" t="s">
        <v>585</v>
      </c>
      <c r="X1824">
        <v>27000000</v>
      </c>
      <c r="Y1824">
        <v>2004</v>
      </c>
      <c r="Z1824">
        <v>489</v>
      </c>
      <c r="AA1824">
        <v>5.9</v>
      </c>
      <c r="AB1824">
        <v>1.33</v>
      </c>
      <c r="AC1824">
        <v>817</v>
      </c>
    </row>
    <row r="1825" spans="1:29">
      <c r="A1825" t="s">
        <v>28</v>
      </c>
      <c r="C1825" t="s">
        <v>9177</v>
      </c>
      <c r="D1825">
        <v>118</v>
      </c>
      <c r="E1825">
        <v>106</v>
      </c>
      <c r="F1825">
        <v>43</v>
      </c>
      <c r="G1825">
        <v>460</v>
      </c>
      <c r="H1825" t="s">
        <v>2985</v>
      </c>
      <c r="I1825">
        <v>1000</v>
      </c>
      <c r="J1825">
        <v>7486906</v>
      </c>
      <c r="K1825" t="s">
        <v>3932</v>
      </c>
      <c r="L1825" t="s">
        <v>430</v>
      </c>
      <c r="M1825" t="s">
        <v>9178</v>
      </c>
      <c r="N1825">
        <v>17436</v>
      </c>
      <c r="O1825">
        <v>2495</v>
      </c>
      <c r="P1825" t="s">
        <v>4128</v>
      </c>
      <c r="Q1825">
        <v>0</v>
      </c>
      <c r="R1825" t="s">
        <v>9179</v>
      </c>
      <c r="S1825" t="s">
        <v>9180</v>
      </c>
      <c r="T1825">
        <v>71</v>
      </c>
      <c r="U1825" t="s">
        <v>37</v>
      </c>
      <c r="V1825" t="s">
        <v>38</v>
      </c>
      <c r="W1825" t="s">
        <v>95</v>
      </c>
      <c r="X1825">
        <v>27000000</v>
      </c>
      <c r="Y1825">
        <v>2007</v>
      </c>
      <c r="Z1825">
        <v>506</v>
      </c>
      <c r="AA1825">
        <v>6.8</v>
      </c>
      <c r="AB1825">
        <v>1.85</v>
      </c>
      <c r="AC1825">
        <v>0</v>
      </c>
    </row>
    <row r="1826" spans="1:29">
      <c r="A1826" t="s">
        <v>28</v>
      </c>
      <c r="C1826" t="s">
        <v>4903</v>
      </c>
      <c r="D1826">
        <v>76</v>
      </c>
      <c r="E1826">
        <v>89</v>
      </c>
      <c r="F1826">
        <v>0</v>
      </c>
      <c r="G1826">
        <v>640</v>
      </c>
      <c r="H1826" t="s">
        <v>5840</v>
      </c>
      <c r="I1826">
        <v>2000</v>
      </c>
      <c r="J1826">
        <v>38536376</v>
      </c>
      <c r="K1826" t="s">
        <v>3036</v>
      </c>
      <c r="L1826" t="s">
        <v>5902</v>
      </c>
      <c r="M1826" t="s">
        <v>9181</v>
      </c>
      <c r="N1826">
        <v>15866</v>
      </c>
      <c r="O1826">
        <v>4311</v>
      </c>
      <c r="P1826" t="s">
        <v>74</v>
      </c>
      <c r="Q1826">
        <v>5</v>
      </c>
      <c r="R1826" t="s">
        <v>9182</v>
      </c>
      <c r="S1826" t="s">
        <v>9183</v>
      </c>
      <c r="T1826">
        <v>83</v>
      </c>
      <c r="U1826" t="s">
        <v>37</v>
      </c>
      <c r="V1826" t="s">
        <v>38</v>
      </c>
      <c r="W1826" t="s">
        <v>95</v>
      </c>
      <c r="X1826">
        <v>27000000</v>
      </c>
      <c r="Y1826">
        <v>2011</v>
      </c>
      <c r="Z1826">
        <v>734</v>
      </c>
      <c r="AA1826">
        <v>3.6</v>
      </c>
      <c r="AB1826">
        <v>1.85</v>
      </c>
      <c r="AC1826">
        <v>0</v>
      </c>
    </row>
    <row r="1827" spans="1:29">
      <c r="A1827" t="s">
        <v>28</v>
      </c>
      <c r="C1827" t="s">
        <v>9184</v>
      </c>
      <c r="D1827">
        <v>268</v>
      </c>
      <c r="E1827">
        <v>98</v>
      </c>
      <c r="F1827">
        <v>0</v>
      </c>
      <c r="G1827">
        <v>638</v>
      </c>
      <c r="H1827" t="s">
        <v>3687</v>
      </c>
      <c r="I1827">
        <v>8000</v>
      </c>
      <c r="J1827">
        <v>41008532</v>
      </c>
      <c r="K1827" t="s">
        <v>2125</v>
      </c>
      <c r="L1827" t="s">
        <v>1527</v>
      </c>
      <c r="M1827" t="s">
        <v>9185</v>
      </c>
      <c r="N1827">
        <v>19611</v>
      </c>
      <c r="O1827">
        <v>10894</v>
      </c>
      <c r="P1827" t="s">
        <v>605</v>
      </c>
      <c r="Q1827">
        <v>1</v>
      </c>
      <c r="R1827" t="s">
        <v>9186</v>
      </c>
      <c r="S1827" t="s">
        <v>9187</v>
      </c>
      <c r="T1827">
        <v>103</v>
      </c>
      <c r="U1827" t="s">
        <v>37</v>
      </c>
      <c r="V1827" t="s">
        <v>38</v>
      </c>
      <c r="W1827" t="s">
        <v>585</v>
      </c>
      <c r="X1827">
        <v>27000000</v>
      </c>
      <c r="Y1827">
        <v>2016</v>
      </c>
      <c r="Z1827">
        <v>698</v>
      </c>
      <c r="AA1827">
        <v>6.7</v>
      </c>
      <c r="AB1827">
        <v>2.35</v>
      </c>
      <c r="AC1827">
        <v>0</v>
      </c>
    </row>
    <row r="1828" spans="1:29">
      <c r="A1828" t="s">
        <v>28</v>
      </c>
      <c r="C1828" t="s">
        <v>7687</v>
      </c>
      <c r="D1828">
        <v>95</v>
      </c>
      <c r="E1828">
        <v>93</v>
      </c>
      <c r="F1828">
        <v>31</v>
      </c>
      <c r="G1828">
        <v>57</v>
      </c>
      <c r="H1828" t="s">
        <v>9188</v>
      </c>
      <c r="I1828">
        <v>783</v>
      </c>
      <c r="J1828">
        <v>5204007</v>
      </c>
      <c r="K1828" t="s">
        <v>422</v>
      </c>
      <c r="L1828" t="s">
        <v>3788</v>
      </c>
      <c r="M1828" t="s">
        <v>9189</v>
      </c>
      <c r="N1828">
        <v>42876</v>
      </c>
      <c r="O1828">
        <v>1044</v>
      </c>
      <c r="P1828" t="s">
        <v>9190</v>
      </c>
      <c r="Q1828">
        <v>2</v>
      </c>
      <c r="R1828" t="s">
        <v>9191</v>
      </c>
      <c r="S1828" t="s">
        <v>9192</v>
      </c>
      <c r="T1828">
        <v>167</v>
      </c>
      <c r="U1828" t="s">
        <v>37</v>
      </c>
      <c r="V1828" t="s">
        <v>56</v>
      </c>
      <c r="W1828" t="s">
        <v>585</v>
      </c>
      <c r="X1828">
        <v>28000000</v>
      </c>
      <c r="Y1828">
        <v>2001</v>
      </c>
      <c r="Z1828">
        <v>132</v>
      </c>
      <c r="AA1828">
        <v>6.3</v>
      </c>
      <c r="AB1828">
        <v>2.35</v>
      </c>
      <c r="AC1828">
        <v>0</v>
      </c>
    </row>
    <row r="1829" spans="1:29">
      <c r="A1829" t="s">
        <v>28</v>
      </c>
      <c r="C1829" t="s">
        <v>1324</v>
      </c>
      <c r="D1829">
        <v>78</v>
      </c>
      <c r="E1829">
        <v>112</v>
      </c>
      <c r="F1829">
        <v>541</v>
      </c>
      <c r="G1829">
        <v>638</v>
      </c>
      <c r="H1829" t="s">
        <v>697</v>
      </c>
      <c r="I1829">
        <v>22000</v>
      </c>
      <c r="J1829">
        <v>4485485</v>
      </c>
      <c r="K1829" t="s">
        <v>9193</v>
      </c>
      <c r="L1829" t="s">
        <v>1746</v>
      </c>
      <c r="M1829" t="s">
        <v>9194</v>
      </c>
      <c r="N1829">
        <v>14612</v>
      </c>
      <c r="O1829">
        <v>46022</v>
      </c>
      <c r="P1829" t="s">
        <v>605</v>
      </c>
      <c r="Q1829">
        <v>1</v>
      </c>
      <c r="R1829" t="s">
        <v>9195</v>
      </c>
      <c r="S1829" t="s">
        <v>9196</v>
      </c>
      <c r="T1829">
        <v>105</v>
      </c>
      <c r="U1829" t="s">
        <v>37</v>
      </c>
      <c r="V1829" t="s">
        <v>38</v>
      </c>
      <c r="W1829" t="s">
        <v>585</v>
      </c>
      <c r="X1829">
        <v>15000000</v>
      </c>
      <c r="Y1829">
        <v>1999</v>
      </c>
      <c r="Z1829">
        <v>22000</v>
      </c>
      <c r="AA1829">
        <v>6.4</v>
      </c>
      <c r="AB1829">
        <v>1.85</v>
      </c>
      <c r="AC1829">
        <v>0</v>
      </c>
    </row>
    <row r="1830" spans="1:29">
      <c r="A1830" t="s">
        <v>28</v>
      </c>
      <c r="C1830" t="s">
        <v>2066</v>
      </c>
      <c r="D1830">
        <v>127</v>
      </c>
      <c r="E1830">
        <v>101</v>
      </c>
      <c r="F1830">
        <v>212</v>
      </c>
      <c r="G1830">
        <v>749</v>
      </c>
      <c r="H1830" t="s">
        <v>379</v>
      </c>
      <c r="I1830">
        <v>1000</v>
      </c>
      <c r="J1830">
        <v>4476235</v>
      </c>
      <c r="K1830" t="s">
        <v>4833</v>
      </c>
      <c r="L1830" t="s">
        <v>2119</v>
      </c>
      <c r="M1830" t="s">
        <v>9197</v>
      </c>
      <c r="N1830">
        <v>49405</v>
      </c>
      <c r="O1830">
        <v>4186</v>
      </c>
      <c r="P1830" t="s">
        <v>9198</v>
      </c>
      <c r="Q1830">
        <v>0</v>
      </c>
      <c r="R1830" t="s">
        <v>9199</v>
      </c>
      <c r="S1830" t="s">
        <v>9200</v>
      </c>
      <c r="T1830">
        <v>226</v>
      </c>
      <c r="U1830" t="s">
        <v>37</v>
      </c>
      <c r="V1830" t="s">
        <v>38</v>
      </c>
      <c r="W1830" t="s">
        <v>585</v>
      </c>
      <c r="X1830">
        <v>27000000</v>
      </c>
      <c r="Y1830">
        <v>2004</v>
      </c>
      <c r="Z1830">
        <v>968</v>
      </c>
      <c r="AA1830">
        <v>6.4</v>
      </c>
      <c r="AB1830">
        <v>2.35</v>
      </c>
      <c r="AC1830">
        <v>2000</v>
      </c>
    </row>
    <row r="1831" spans="1:29">
      <c r="A1831" t="s">
        <v>28</v>
      </c>
      <c r="C1831" t="s">
        <v>3122</v>
      </c>
      <c r="D1831">
        <v>137</v>
      </c>
      <c r="E1831">
        <v>104</v>
      </c>
      <c r="F1831">
        <v>272</v>
      </c>
      <c r="G1831">
        <v>17000</v>
      </c>
      <c r="H1831" t="s">
        <v>438</v>
      </c>
      <c r="I1831">
        <v>22000</v>
      </c>
      <c r="J1831">
        <v>1089365</v>
      </c>
      <c r="K1831" t="s">
        <v>2527</v>
      </c>
      <c r="L1831" t="s">
        <v>1746</v>
      </c>
      <c r="M1831" t="s">
        <v>9201</v>
      </c>
      <c r="N1831">
        <v>23767</v>
      </c>
      <c r="O1831">
        <v>71973</v>
      </c>
      <c r="P1831" t="s">
        <v>557</v>
      </c>
      <c r="Q1831">
        <v>1</v>
      </c>
      <c r="R1831" t="s">
        <v>9202</v>
      </c>
      <c r="S1831" t="s">
        <v>9203</v>
      </c>
      <c r="T1831">
        <v>111</v>
      </c>
      <c r="U1831" t="s">
        <v>37</v>
      </c>
      <c r="V1831" t="s">
        <v>38</v>
      </c>
      <c r="W1831" t="s">
        <v>585</v>
      </c>
      <c r="X1831">
        <v>25000000</v>
      </c>
      <c r="Y1831">
        <v>2008</v>
      </c>
      <c r="Z1831">
        <v>18000</v>
      </c>
      <c r="AA1831">
        <v>5.7</v>
      </c>
      <c r="AB1831">
        <v>2.35</v>
      </c>
      <c r="AC1831">
        <v>845</v>
      </c>
    </row>
    <row r="1832" spans="1:29">
      <c r="A1832" t="s">
        <v>747</v>
      </c>
      <c r="C1832" t="s">
        <v>6997</v>
      </c>
      <c r="D1832">
        <v>54</v>
      </c>
      <c r="E1832">
        <v>120</v>
      </c>
      <c r="F1832">
        <v>278</v>
      </c>
      <c r="G1832">
        <v>387</v>
      </c>
      <c r="H1832" t="s">
        <v>963</v>
      </c>
      <c r="I1832">
        <v>844</v>
      </c>
      <c r="J1832">
        <v>763044</v>
      </c>
      <c r="K1832" t="s">
        <v>4075</v>
      </c>
      <c r="L1832" t="s">
        <v>3518</v>
      </c>
      <c r="M1832" t="s">
        <v>9204</v>
      </c>
      <c r="N1832">
        <v>4257</v>
      </c>
      <c r="O1832">
        <v>3286</v>
      </c>
      <c r="P1832" t="s">
        <v>9205</v>
      </c>
      <c r="Q1832">
        <v>4</v>
      </c>
      <c r="R1832" t="s">
        <v>9206</v>
      </c>
      <c r="S1832" t="s">
        <v>9207</v>
      </c>
      <c r="T1832">
        <v>52</v>
      </c>
      <c r="U1832" t="s">
        <v>37</v>
      </c>
      <c r="V1832" t="s">
        <v>268</v>
      </c>
      <c r="W1832" t="s">
        <v>585</v>
      </c>
      <c r="X1832">
        <v>23000000</v>
      </c>
      <c r="Y1832">
        <v>2003</v>
      </c>
      <c r="Z1832">
        <v>766</v>
      </c>
      <c r="AA1832">
        <v>6.2</v>
      </c>
      <c r="AB1832">
        <v>1.85</v>
      </c>
      <c r="AC1832">
        <v>188</v>
      </c>
    </row>
    <row r="1833" spans="1:29">
      <c r="A1833" t="s">
        <v>28</v>
      </c>
      <c r="C1833" t="s">
        <v>857</v>
      </c>
      <c r="D1833">
        <v>38</v>
      </c>
      <c r="E1833">
        <v>135</v>
      </c>
      <c r="F1833">
        <v>0</v>
      </c>
      <c r="G1833">
        <v>3</v>
      </c>
      <c r="H1833" t="s">
        <v>9208</v>
      </c>
      <c r="I1833">
        <v>5</v>
      </c>
      <c r="K1833" t="s">
        <v>2850</v>
      </c>
      <c r="L1833" t="s">
        <v>9209</v>
      </c>
      <c r="M1833" t="s">
        <v>9210</v>
      </c>
      <c r="N1833">
        <v>926</v>
      </c>
      <c r="O1833">
        <v>24</v>
      </c>
      <c r="P1833" t="s">
        <v>9211</v>
      </c>
      <c r="Q1833">
        <v>1</v>
      </c>
      <c r="R1833" t="s">
        <v>9212</v>
      </c>
      <c r="S1833" t="s">
        <v>9213</v>
      </c>
      <c r="T1833">
        <v>19</v>
      </c>
      <c r="U1833" t="s">
        <v>37</v>
      </c>
      <c r="V1833" t="s">
        <v>1465</v>
      </c>
      <c r="X1833">
        <v>27000000</v>
      </c>
      <c r="Y1833">
        <v>2006</v>
      </c>
      <c r="Z1833">
        <v>4</v>
      </c>
      <c r="AA1833">
        <v>6.6</v>
      </c>
      <c r="AB1833">
        <v>2.35</v>
      </c>
      <c r="AC1833">
        <v>359</v>
      </c>
    </row>
    <row r="1834" spans="1:29">
      <c r="A1834" t="s">
        <v>28</v>
      </c>
      <c r="C1834" t="s">
        <v>3233</v>
      </c>
      <c r="D1834">
        <v>167</v>
      </c>
      <c r="E1834">
        <v>91</v>
      </c>
      <c r="F1834">
        <v>41</v>
      </c>
      <c r="G1834">
        <v>328</v>
      </c>
      <c r="H1834" t="s">
        <v>4146</v>
      </c>
      <c r="I1834">
        <v>567</v>
      </c>
      <c r="J1834">
        <v>20819129</v>
      </c>
      <c r="K1834" t="s">
        <v>1752</v>
      </c>
      <c r="L1834" t="s">
        <v>1713</v>
      </c>
      <c r="M1834" t="s">
        <v>9214</v>
      </c>
      <c r="N1834">
        <v>84209</v>
      </c>
      <c r="O1834">
        <v>2954</v>
      </c>
      <c r="P1834" t="s">
        <v>3019</v>
      </c>
      <c r="Q1834">
        <v>1</v>
      </c>
      <c r="R1834" t="s">
        <v>9215</v>
      </c>
      <c r="S1834" t="s">
        <v>9216</v>
      </c>
      <c r="T1834">
        <v>201</v>
      </c>
      <c r="U1834" t="s">
        <v>37</v>
      </c>
      <c r="V1834" t="s">
        <v>38</v>
      </c>
      <c r="W1834" t="s">
        <v>95</v>
      </c>
      <c r="X1834">
        <v>26000000</v>
      </c>
      <c r="Y1834">
        <v>2009</v>
      </c>
      <c r="Z1834">
        <v>402</v>
      </c>
      <c r="AA1834">
        <v>5.2</v>
      </c>
      <c r="AB1834">
        <v>1.85</v>
      </c>
      <c r="AC1834">
        <v>0</v>
      </c>
    </row>
    <row r="1835" spans="1:29">
      <c r="A1835" t="s">
        <v>28</v>
      </c>
      <c r="C1835" t="s">
        <v>2042</v>
      </c>
      <c r="D1835">
        <v>129</v>
      </c>
      <c r="E1835">
        <v>97</v>
      </c>
      <c r="F1835">
        <v>70</v>
      </c>
      <c r="G1835">
        <v>512</v>
      </c>
      <c r="H1835" t="s">
        <v>9217</v>
      </c>
      <c r="I1835">
        <v>2000</v>
      </c>
      <c r="J1835">
        <v>110222438</v>
      </c>
      <c r="K1835" t="s">
        <v>9218</v>
      </c>
      <c r="L1835" t="s">
        <v>1734</v>
      </c>
      <c r="M1835" t="s">
        <v>9219</v>
      </c>
      <c r="N1835">
        <v>96693</v>
      </c>
      <c r="O1835">
        <v>3984</v>
      </c>
      <c r="P1835" t="s">
        <v>4463</v>
      </c>
      <c r="Q1835">
        <v>2</v>
      </c>
      <c r="R1835" t="s">
        <v>9220</v>
      </c>
      <c r="S1835" t="s">
        <v>9221</v>
      </c>
      <c r="T1835">
        <v>271</v>
      </c>
      <c r="U1835" t="s">
        <v>37</v>
      </c>
      <c r="V1835" t="s">
        <v>38</v>
      </c>
      <c r="W1835" t="s">
        <v>95</v>
      </c>
      <c r="X1835">
        <v>26000000</v>
      </c>
      <c r="Y1835">
        <v>2003</v>
      </c>
      <c r="Z1835">
        <v>528</v>
      </c>
      <c r="AA1835">
        <v>6.1</v>
      </c>
      <c r="AB1835">
        <v>1.85</v>
      </c>
      <c r="AC1835">
        <v>0</v>
      </c>
    </row>
    <row r="1836" spans="1:29">
      <c r="A1836" t="s">
        <v>28</v>
      </c>
      <c r="C1836" t="s">
        <v>3218</v>
      </c>
      <c r="D1836">
        <v>217</v>
      </c>
      <c r="E1836">
        <v>133</v>
      </c>
      <c r="F1836">
        <v>0</v>
      </c>
      <c r="G1836">
        <v>218</v>
      </c>
      <c r="H1836" t="s">
        <v>3897</v>
      </c>
      <c r="I1836">
        <v>7000</v>
      </c>
      <c r="J1836">
        <v>109243478</v>
      </c>
      <c r="K1836" t="s">
        <v>1681</v>
      </c>
      <c r="L1836" t="s">
        <v>518</v>
      </c>
      <c r="M1836" t="s">
        <v>9222</v>
      </c>
      <c r="N1836">
        <v>313797</v>
      </c>
      <c r="O1836">
        <v>8341</v>
      </c>
      <c r="P1836" t="s">
        <v>9223</v>
      </c>
      <c r="Q1836">
        <v>1</v>
      </c>
      <c r="R1836" t="s">
        <v>9224</v>
      </c>
      <c r="S1836" t="s">
        <v>9225</v>
      </c>
      <c r="T1836">
        <v>546</v>
      </c>
      <c r="U1836" t="s">
        <v>37</v>
      </c>
      <c r="V1836" t="s">
        <v>38</v>
      </c>
      <c r="W1836" t="s">
        <v>585</v>
      </c>
      <c r="X1836">
        <v>26000000</v>
      </c>
      <c r="Y1836">
        <v>2005</v>
      </c>
      <c r="Z1836">
        <v>966</v>
      </c>
      <c r="AA1836">
        <v>7.1</v>
      </c>
      <c r="AB1836">
        <v>1.85</v>
      </c>
      <c r="AC1836">
        <v>0</v>
      </c>
    </row>
    <row r="1837" spans="1:29">
      <c r="A1837" t="s">
        <v>28</v>
      </c>
      <c r="C1837" t="s">
        <v>4537</v>
      </c>
      <c r="D1837">
        <v>134</v>
      </c>
      <c r="E1837">
        <v>123</v>
      </c>
      <c r="F1837">
        <v>108</v>
      </c>
      <c r="G1837">
        <v>239</v>
      </c>
      <c r="H1837" t="s">
        <v>9226</v>
      </c>
      <c r="I1837">
        <v>1000</v>
      </c>
      <c r="J1837">
        <v>100241322</v>
      </c>
      <c r="K1837" t="s">
        <v>1415</v>
      </c>
      <c r="L1837" t="s">
        <v>138</v>
      </c>
      <c r="M1837" t="s">
        <v>9227</v>
      </c>
      <c r="N1837">
        <v>175524</v>
      </c>
      <c r="O1837">
        <v>1690</v>
      </c>
      <c r="P1837" t="s">
        <v>8026</v>
      </c>
      <c r="Q1837">
        <v>0</v>
      </c>
      <c r="R1837" t="s">
        <v>9228</v>
      </c>
      <c r="S1837" t="s">
        <v>9229</v>
      </c>
      <c r="T1837">
        <v>752</v>
      </c>
      <c r="U1837" t="s">
        <v>37</v>
      </c>
      <c r="V1837" t="s">
        <v>38</v>
      </c>
      <c r="W1837" t="s">
        <v>585</v>
      </c>
      <c r="X1837">
        <v>25000000</v>
      </c>
      <c r="Y1837">
        <v>1998</v>
      </c>
      <c r="Z1837">
        <v>264</v>
      </c>
      <c r="AA1837">
        <v>7.2</v>
      </c>
      <c r="AB1837">
        <v>2.35</v>
      </c>
      <c r="AC1837">
        <v>0</v>
      </c>
    </row>
    <row r="1838" spans="1:29">
      <c r="A1838" t="s">
        <v>28</v>
      </c>
      <c r="C1838" t="s">
        <v>9230</v>
      </c>
      <c r="D1838">
        <v>253</v>
      </c>
      <c r="E1838">
        <v>114</v>
      </c>
      <c r="F1838">
        <v>71</v>
      </c>
      <c r="G1838">
        <v>313</v>
      </c>
      <c r="H1838" t="s">
        <v>9231</v>
      </c>
      <c r="I1838">
        <v>14000</v>
      </c>
      <c r="J1838">
        <v>25977365</v>
      </c>
      <c r="K1838" t="s">
        <v>2142</v>
      </c>
      <c r="L1838" t="s">
        <v>228</v>
      </c>
      <c r="M1838" t="s">
        <v>9232</v>
      </c>
      <c r="N1838">
        <v>87950</v>
      </c>
      <c r="O1838">
        <v>15428</v>
      </c>
      <c r="P1838" t="s">
        <v>9233</v>
      </c>
      <c r="Q1838">
        <v>0</v>
      </c>
      <c r="R1838" t="s">
        <v>9234</v>
      </c>
      <c r="S1838" t="s">
        <v>9235</v>
      </c>
      <c r="T1838">
        <v>207</v>
      </c>
      <c r="U1838" t="s">
        <v>37</v>
      </c>
      <c r="V1838" t="s">
        <v>38</v>
      </c>
      <c r="W1838" t="s">
        <v>585</v>
      </c>
      <c r="X1838">
        <v>28000000</v>
      </c>
      <c r="Y1838">
        <v>2014</v>
      </c>
      <c r="Z1838">
        <v>439</v>
      </c>
      <c r="AA1838">
        <v>6.5</v>
      </c>
      <c r="AB1838">
        <v>2.35</v>
      </c>
      <c r="AC1838">
        <v>15000</v>
      </c>
    </row>
    <row r="1839" spans="1:29">
      <c r="A1839" t="s">
        <v>28</v>
      </c>
      <c r="C1839" t="s">
        <v>2698</v>
      </c>
      <c r="D1839">
        <v>46</v>
      </c>
      <c r="E1839">
        <v>111</v>
      </c>
      <c r="F1839">
        <v>425</v>
      </c>
      <c r="G1839">
        <v>344</v>
      </c>
      <c r="H1839" t="s">
        <v>4283</v>
      </c>
      <c r="I1839">
        <v>743</v>
      </c>
      <c r="J1839">
        <v>91457688</v>
      </c>
      <c r="K1839" t="s">
        <v>1752</v>
      </c>
      <c r="L1839" t="s">
        <v>2838</v>
      </c>
      <c r="M1839" t="s">
        <v>9236</v>
      </c>
      <c r="N1839">
        <v>107801</v>
      </c>
      <c r="O1839">
        <v>2403</v>
      </c>
      <c r="P1839" t="s">
        <v>4276</v>
      </c>
      <c r="Q1839">
        <v>4</v>
      </c>
      <c r="R1839" t="s">
        <v>9237</v>
      </c>
      <c r="S1839" t="s">
        <v>9238</v>
      </c>
      <c r="T1839">
        <v>109</v>
      </c>
      <c r="U1839" t="s">
        <v>37</v>
      </c>
      <c r="V1839" t="s">
        <v>38</v>
      </c>
      <c r="W1839" t="s">
        <v>39</v>
      </c>
      <c r="X1839">
        <v>26000000</v>
      </c>
      <c r="Y1839">
        <v>1990</v>
      </c>
      <c r="Z1839">
        <v>394</v>
      </c>
      <c r="AA1839">
        <v>6</v>
      </c>
      <c r="AB1839">
        <v>1.85</v>
      </c>
      <c r="AC1839">
        <v>0</v>
      </c>
    </row>
    <row r="1840" spans="1:29">
      <c r="A1840" t="s">
        <v>28</v>
      </c>
      <c r="C1840" t="s">
        <v>5418</v>
      </c>
      <c r="D1840">
        <v>232</v>
      </c>
      <c r="E1840">
        <v>117</v>
      </c>
      <c r="F1840">
        <v>234</v>
      </c>
      <c r="G1840">
        <v>919</v>
      </c>
      <c r="H1840" t="s">
        <v>3230</v>
      </c>
      <c r="I1840">
        <v>11000</v>
      </c>
      <c r="J1840">
        <v>87341380</v>
      </c>
      <c r="K1840" t="s">
        <v>1752</v>
      </c>
      <c r="L1840" t="s">
        <v>80</v>
      </c>
      <c r="M1840" t="s">
        <v>9239</v>
      </c>
      <c r="N1840">
        <v>255257</v>
      </c>
      <c r="O1840">
        <v>15590</v>
      </c>
      <c r="P1840" t="s">
        <v>1984</v>
      </c>
      <c r="Q1840">
        <v>3</v>
      </c>
      <c r="R1840" t="s">
        <v>9240</v>
      </c>
      <c r="S1840" t="s">
        <v>9241</v>
      </c>
      <c r="T1840">
        <v>374</v>
      </c>
      <c r="U1840" t="s">
        <v>37</v>
      </c>
      <c r="V1840" t="s">
        <v>38</v>
      </c>
      <c r="W1840" t="s">
        <v>585</v>
      </c>
      <c r="X1840">
        <v>27000000</v>
      </c>
      <c r="Y1840">
        <v>2008</v>
      </c>
      <c r="Z1840">
        <v>989</v>
      </c>
      <c r="AA1840">
        <v>7</v>
      </c>
      <c r="AB1840">
        <v>2.35</v>
      </c>
      <c r="AC1840">
        <v>0</v>
      </c>
    </row>
    <row r="1841" spans="1:29">
      <c r="A1841" t="s">
        <v>28</v>
      </c>
      <c r="C1841" t="s">
        <v>3136</v>
      </c>
      <c r="D1841">
        <v>92</v>
      </c>
      <c r="E1841">
        <v>121</v>
      </c>
      <c r="F1841">
        <v>72</v>
      </c>
      <c r="G1841">
        <v>343</v>
      </c>
      <c r="H1841" t="s">
        <v>1341</v>
      </c>
      <c r="I1841">
        <v>1000</v>
      </c>
      <c r="J1841">
        <v>65703412</v>
      </c>
      <c r="K1841" t="s">
        <v>1415</v>
      </c>
      <c r="L1841" t="s">
        <v>3980</v>
      </c>
      <c r="M1841" t="s">
        <v>9242</v>
      </c>
      <c r="N1841">
        <v>57958</v>
      </c>
      <c r="O1841">
        <v>2747</v>
      </c>
      <c r="P1841" t="s">
        <v>9243</v>
      </c>
      <c r="Q1841">
        <v>1</v>
      </c>
      <c r="R1841" t="s">
        <v>9244</v>
      </c>
      <c r="S1841" t="s">
        <v>9245</v>
      </c>
      <c r="T1841">
        <v>345</v>
      </c>
      <c r="U1841" t="s">
        <v>37</v>
      </c>
      <c r="V1841" t="s">
        <v>38</v>
      </c>
      <c r="W1841" t="s">
        <v>39</v>
      </c>
      <c r="X1841">
        <v>26000000</v>
      </c>
      <c r="Y1841">
        <v>1998</v>
      </c>
      <c r="Z1841">
        <v>794</v>
      </c>
      <c r="AA1841">
        <v>7</v>
      </c>
      <c r="AB1841">
        <v>2.35</v>
      </c>
      <c r="AC1841">
        <v>0</v>
      </c>
    </row>
    <row r="1842" spans="1:29">
      <c r="A1842" t="s">
        <v>28</v>
      </c>
      <c r="C1842" t="s">
        <v>2859</v>
      </c>
      <c r="D1842">
        <v>153</v>
      </c>
      <c r="E1842">
        <v>139</v>
      </c>
      <c r="F1842">
        <v>0</v>
      </c>
      <c r="G1842">
        <v>648</v>
      </c>
      <c r="H1842" t="s">
        <v>2032</v>
      </c>
      <c r="I1842">
        <v>3000</v>
      </c>
      <c r="J1842">
        <v>58328680</v>
      </c>
      <c r="K1842" t="s">
        <v>4042</v>
      </c>
      <c r="L1842" t="s">
        <v>1689</v>
      </c>
      <c r="M1842" t="s">
        <v>9246</v>
      </c>
      <c r="N1842">
        <v>54096</v>
      </c>
      <c r="O1842">
        <v>5458</v>
      </c>
      <c r="P1842" t="s">
        <v>7952</v>
      </c>
      <c r="Q1842">
        <v>0</v>
      </c>
      <c r="R1842" t="s">
        <v>9247</v>
      </c>
      <c r="S1842" t="s">
        <v>9248</v>
      </c>
      <c r="T1842">
        <v>494</v>
      </c>
      <c r="U1842" t="s">
        <v>37</v>
      </c>
      <c r="V1842" t="s">
        <v>38</v>
      </c>
      <c r="W1842" t="s">
        <v>585</v>
      </c>
      <c r="X1842">
        <v>22000000</v>
      </c>
      <c r="Y1842">
        <v>2003</v>
      </c>
      <c r="Z1842">
        <v>693</v>
      </c>
      <c r="AA1842">
        <v>7.5</v>
      </c>
      <c r="AB1842">
        <v>2.35</v>
      </c>
      <c r="AC1842">
        <v>0</v>
      </c>
    </row>
    <row r="1843" spans="1:29">
      <c r="A1843" t="s">
        <v>28</v>
      </c>
      <c r="C1843" t="s">
        <v>1324</v>
      </c>
      <c r="D1843">
        <v>49</v>
      </c>
      <c r="E1843">
        <v>115</v>
      </c>
      <c r="F1843">
        <v>541</v>
      </c>
      <c r="G1843">
        <v>442</v>
      </c>
      <c r="H1843" t="s">
        <v>430</v>
      </c>
      <c r="I1843">
        <v>8000</v>
      </c>
      <c r="J1843">
        <v>61490000</v>
      </c>
      <c r="K1843" t="s">
        <v>3171</v>
      </c>
      <c r="L1843" t="s">
        <v>1527</v>
      </c>
      <c r="M1843" t="s">
        <v>9249</v>
      </c>
      <c r="N1843">
        <v>62037</v>
      </c>
      <c r="O1843">
        <v>10493</v>
      </c>
      <c r="P1843" t="s">
        <v>8062</v>
      </c>
      <c r="Q1843">
        <v>5</v>
      </c>
      <c r="R1843" t="s">
        <v>9250</v>
      </c>
      <c r="S1843" t="s">
        <v>9251</v>
      </c>
      <c r="T1843">
        <v>148</v>
      </c>
      <c r="U1843" t="s">
        <v>37</v>
      </c>
      <c r="V1843" t="s">
        <v>38</v>
      </c>
      <c r="W1843" t="s">
        <v>585</v>
      </c>
      <c r="X1843">
        <v>26000000</v>
      </c>
      <c r="Y1843">
        <v>1990</v>
      </c>
      <c r="Z1843">
        <v>1000</v>
      </c>
      <c r="AA1843">
        <v>6.6</v>
      </c>
      <c r="AB1843">
        <v>2.35</v>
      </c>
      <c r="AC1843">
        <v>0</v>
      </c>
    </row>
    <row r="1844" spans="1:29">
      <c r="A1844" t="s">
        <v>28</v>
      </c>
      <c r="D1844">
        <v>79</v>
      </c>
      <c r="E1844">
        <v>22</v>
      </c>
      <c r="G1844">
        <v>424</v>
      </c>
      <c r="H1844" t="s">
        <v>9252</v>
      </c>
      <c r="I1844">
        <v>813</v>
      </c>
      <c r="K1844" t="s">
        <v>1671</v>
      </c>
      <c r="L1844" t="s">
        <v>9253</v>
      </c>
      <c r="M1844" t="s">
        <v>9254</v>
      </c>
      <c r="N1844">
        <v>133415</v>
      </c>
      <c r="O1844">
        <v>1784</v>
      </c>
      <c r="P1844" t="s">
        <v>9255</v>
      </c>
      <c r="Q1844">
        <v>5</v>
      </c>
      <c r="R1844" t="s">
        <v>9256</v>
      </c>
      <c r="S1844" t="s">
        <v>9257</v>
      </c>
      <c r="T1844">
        <v>151</v>
      </c>
      <c r="U1844" t="s">
        <v>37</v>
      </c>
      <c r="V1844" t="s">
        <v>38</v>
      </c>
      <c r="W1844" t="s">
        <v>2635</v>
      </c>
      <c r="Z1844">
        <v>547</v>
      </c>
      <c r="AA1844">
        <v>8.8000000000000007</v>
      </c>
      <c r="AB1844">
        <v>1.33</v>
      </c>
      <c r="AC1844">
        <v>0</v>
      </c>
    </row>
    <row r="1845" spans="1:29">
      <c r="A1845" t="s">
        <v>747</v>
      </c>
      <c r="C1845" t="s">
        <v>8807</v>
      </c>
      <c r="D1845">
        <v>56</v>
      </c>
      <c r="E1845">
        <v>175</v>
      </c>
      <c r="F1845">
        <v>0</v>
      </c>
      <c r="G1845">
        <v>14</v>
      </c>
      <c r="H1845" t="s">
        <v>9258</v>
      </c>
      <c r="I1845">
        <v>385</v>
      </c>
      <c r="J1845">
        <v>50800000</v>
      </c>
      <c r="K1845" t="s">
        <v>1961</v>
      </c>
      <c r="L1845" t="s">
        <v>9259</v>
      </c>
      <c r="M1845" t="s">
        <v>9260</v>
      </c>
      <c r="N1845">
        <v>40277</v>
      </c>
      <c r="O1845">
        <v>669</v>
      </c>
      <c r="P1845" t="s">
        <v>9261</v>
      </c>
      <c r="Q1845">
        <v>14</v>
      </c>
      <c r="R1845" t="s">
        <v>9262</v>
      </c>
      <c r="S1845" t="s">
        <v>9263</v>
      </c>
      <c r="T1845">
        <v>210</v>
      </c>
      <c r="U1845" t="s">
        <v>37</v>
      </c>
      <c r="V1845" t="s">
        <v>38</v>
      </c>
      <c r="W1845" t="s">
        <v>95</v>
      </c>
      <c r="X1845">
        <v>26000000</v>
      </c>
      <c r="Y1845">
        <v>1977</v>
      </c>
      <c r="Z1845">
        <v>232</v>
      </c>
      <c r="AA1845">
        <v>7.4</v>
      </c>
      <c r="AB1845">
        <v>2.35</v>
      </c>
      <c r="AC1845">
        <v>0</v>
      </c>
    </row>
    <row r="1846" spans="1:29">
      <c r="A1846" t="s">
        <v>28</v>
      </c>
      <c r="C1846" t="s">
        <v>6308</v>
      </c>
      <c r="D1846">
        <v>224</v>
      </c>
      <c r="E1846">
        <v>85</v>
      </c>
      <c r="F1846">
        <v>0</v>
      </c>
      <c r="G1846">
        <v>178</v>
      </c>
      <c r="H1846" t="s">
        <v>9264</v>
      </c>
      <c r="I1846">
        <v>332</v>
      </c>
      <c r="J1846">
        <v>57859105</v>
      </c>
      <c r="K1846" t="s">
        <v>852</v>
      </c>
      <c r="L1846" t="s">
        <v>9265</v>
      </c>
      <c r="M1846" t="s">
        <v>9266</v>
      </c>
      <c r="N1846">
        <v>94108</v>
      </c>
      <c r="O1846">
        <v>1090</v>
      </c>
      <c r="P1846" t="s">
        <v>9267</v>
      </c>
      <c r="Q1846">
        <v>0</v>
      </c>
      <c r="R1846" t="s">
        <v>9268</v>
      </c>
      <c r="S1846" t="s">
        <v>9269</v>
      </c>
      <c r="T1846">
        <v>673</v>
      </c>
      <c r="U1846" t="s">
        <v>37</v>
      </c>
      <c r="V1846" t="s">
        <v>38</v>
      </c>
      <c r="W1846" t="s">
        <v>39</v>
      </c>
      <c r="X1846">
        <v>26000000</v>
      </c>
      <c r="Y1846">
        <v>2005</v>
      </c>
      <c r="Z1846">
        <v>285</v>
      </c>
      <c r="AA1846">
        <v>6.5</v>
      </c>
      <c r="AB1846">
        <v>2.35</v>
      </c>
      <c r="AC1846">
        <v>0</v>
      </c>
    </row>
    <row r="1847" spans="1:29">
      <c r="A1847" t="s">
        <v>28</v>
      </c>
      <c r="C1847" t="s">
        <v>5861</v>
      </c>
      <c r="D1847">
        <v>175</v>
      </c>
      <c r="E1847">
        <v>90</v>
      </c>
      <c r="F1847">
        <v>160</v>
      </c>
      <c r="G1847">
        <v>392</v>
      </c>
      <c r="H1847" t="s">
        <v>9270</v>
      </c>
      <c r="I1847">
        <v>748</v>
      </c>
      <c r="J1847">
        <v>46455802</v>
      </c>
      <c r="K1847" t="s">
        <v>5544</v>
      </c>
      <c r="L1847" t="s">
        <v>8699</v>
      </c>
      <c r="M1847" t="s">
        <v>9271</v>
      </c>
      <c r="N1847">
        <v>120786</v>
      </c>
      <c r="O1847">
        <v>3172</v>
      </c>
      <c r="P1847" t="s">
        <v>9272</v>
      </c>
      <c r="Q1847">
        <v>0</v>
      </c>
      <c r="R1847" t="s">
        <v>9273</v>
      </c>
      <c r="S1847" t="s">
        <v>9274</v>
      </c>
      <c r="T1847">
        <v>472</v>
      </c>
      <c r="U1847" t="s">
        <v>37</v>
      </c>
      <c r="V1847" t="s">
        <v>38</v>
      </c>
      <c r="W1847" t="s">
        <v>585</v>
      </c>
      <c r="X1847">
        <v>26000000</v>
      </c>
      <c r="Y1847">
        <v>2003</v>
      </c>
      <c r="Z1847">
        <v>439</v>
      </c>
      <c r="AA1847">
        <v>6.2</v>
      </c>
      <c r="AB1847">
        <v>1.85</v>
      </c>
      <c r="AC1847">
        <v>0</v>
      </c>
    </row>
    <row r="1848" spans="1:29">
      <c r="A1848" t="s">
        <v>28</v>
      </c>
      <c r="C1848" t="s">
        <v>4260</v>
      </c>
      <c r="D1848">
        <v>197</v>
      </c>
      <c r="E1848">
        <v>107</v>
      </c>
      <c r="F1848">
        <v>0</v>
      </c>
      <c r="G1848">
        <v>577</v>
      </c>
      <c r="H1848" t="s">
        <v>1502</v>
      </c>
      <c r="I1848">
        <v>1000</v>
      </c>
      <c r="J1848">
        <v>45506619</v>
      </c>
      <c r="K1848" t="s">
        <v>9275</v>
      </c>
      <c r="L1848" t="s">
        <v>2061</v>
      </c>
      <c r="M1848" t="s">
        <v>9276</v>
      </c>
      <c r="N1848">
        <v>225102</v>
      </c>
      <c r="O1848">
        <v>3066</v>
      </c>
      <c r="P1848" t="s">
        <v>3711</v>
      </c>
      <c r="Q1848">
        <v>3</v>
      </c>
      <c r="R1848" t="s">
        <v>9277</v>
      </c>
      <c r="S1848" t="s">
        <v>9278</v>
      </c>
      <c r="T1848">
        <v>862</v>
      </c>
      <c r="U1848" t="s">
        <v>37</v>
      </c>
      <c r="V1848" t="s">
        <v>56</v>
      </c>
      <c r="W1848" t="s">
        <v>39</v>
      </c>
      <c r="X1848">
        <v>26000000</v>
      </c>
      <c r="Y1848">
        <v>2000</v>
      </c>
      <c r="Z1848">
        <v>596</v>
      </c>
      <c r="AA1848">
        <v>7.8</v>
      </c>
      <c r="AB1848">
        <v>2.35</v>
      </c>
      <c r="AC1848">
        <v>16000</v>
      </c>
    </row>
    <row r="1849" spans="1:29">
      <c r="A1849" t="s">
        <v>28</v>
      </c>
      <c r="C1849" t="s">
        <v>4317</v>
      </c>
      <c r="D1849">
        <v>226</v>
      </c>
      <c r="E1849">
        <v>100</v>
      </c>
      <c r="F1849">
        <v>124</v>
      </c>
      <c r="G1849">
        <v>534</v>
      </c>
      <c r="H1849" t="s">
        <v>9279</v>
      </c>
      <c r="I1849">
        <v>2000</v>
      </c>
      <c r="J1849">
        <v>40168080</v>
      </c>
      <c r="K1849" t="s">
        <v>3458</v>
      </c>
      <c r="L1849" t="s">
        <v>536</v>
      </c>
      <c r="M1849" t="s">
        <v>9280</v>
      </c>
      <c r="N1849">
        <v>80870</v>
      </c>
      <c r="O1849">
        <v>3889</v>
      </c>
      <c r="P1849" t="s">
        <v>4699</v>
      </c>
      <c r="Q1849">
        <v>0</v>
      </c>
      <c r="R1849" t="s">
        <v>9281</v>
      </c>
      <c r="S1849" t="s">
        <v>9282</v>
      </c>
      <c r="T1849">
        <v>315</v>
      </c>
      <c r="U1849" t="s">
        <v>37</v>
      </c>
      <c r="V1849" t="s">
        <v>38</v>
      </c>
      <c r="W1849" t="s">
        <v>585</v>
      </c>
      <c r="X1849">
        <v>26000000</v>
      </c>
      <c r="Y1849">
        <v>2010</v>
      </c>
      <c r="Z1849">
        <v>850</v>
      </c>
      <c r="AA1849">
        <v>5.2</v>
      </c>
      <c r="AB1849">
        <v>2.35</v>
      </c>
      <c r="AC1849">
        <v>0</v>
      </c>
    </row>
    <row r="1850" spans="1:29">
      <c r="A1850" t="s">
        <v>28</v>
      </c>
      <c r="C1850" t="s">
        <v>278</v>
      </c>
      <c r="D1850">
        <v>335</v>
      </c>
      <c r="E1850">
        <v>129</v>
      </c>
      <c r="F1850">
        <v>0</v>
      </c>
      <c r="G1850">
        <v>385</v>
      </c>
      <c r="H1850" t="s">
        <v>9283</v>
      </c>
      <c r="I1850">
        <v>12000</v>
      </c>
      <c r="J1850">
        <v>49874933</v>
      </c>
      <c r="K1850" t="s">
        <v>9193</v>
      </c>
      <c r="L1850" t="s">
        <v>1072</v>
      </c>
      <c r="M1850" t="s">
        <v>9284</v>
      </c>
      <c r="N1850">
        <v>161168</v>
      </c>
      <c r="O1850">
        <v>13573</v>
      </c>
      <c r="P1850" t="s">
        <v>1741</v>
      </c>
      <c r="Q1850">
        <v>4</v>
      </c>
      <c r="R1850" t="s">
        <v>9285</v>
      </c>
      <c r="S1850" t="s">
        <v>9286</v>
      </c>
      <c r="T1850">
        <v>287</v>
      </c>
      <c r="U1850" t="s">
        <v>37</v>
      </c>
      <c r="V1850" t="s">
        <v>38</v>
      </c>
      <c r="W1850" t="s">
        <v>585</v>
      </c>
      <c r="X1850">
        <v>26000000</v>
      </c>
      <c r="Y1850">
        <v>2013</v>
      </c>
      <c r="Z1850">
        <v>412</v>
      </c>
      <c r="AA1850">
        <v>6.5</v>
      </c>
      <c r="AB1850">
        <v>2.35</v>
      </c>
      <c r="AC1850">
        <v>43000</v>
      </c>
    </row>
    <row r="1851" spans="1:29">
      <c r="A1851" t="s">
        <v>28</v>
      </c>
      <c r="C1851" t="s">
        <v>1744</v>
      </c>
      <c r="D1851">
        <v>157</v>
      </c>
      <c r="E1851">
        <v>109</v>
      </c>
      <c r="F1851">
        <v>80</v>
      </c>
      <c r="G1851">
        <v>2000</v>
      </c>
      <c r="H1851" t="s">
        <v>948</v>
      </c>
      <c r="I1851">
        <v>19000</v>
      </c>
      <c r="J1851">
        <v>45489752</v>
      </c>
      <c r="K1851" t="s">
        <v>1415</v>
      </c>
      <c r="L1851" t="s">
        <v>100</v>
      </c>
      <c r="M1851" t="s">
        <v>9287</v>
      </c>
      <c r="N1851">
        <v>48973</v>
      </c>
      <c r="O1851">
        <v>28493</v>
      </c>
      <c r="P1851" t="s">
        <v>536</v>
      </c>
      <c r="Q1851">
        <v>2</v>
      </c>
      <c r="R1851" t="s">
        <v>9288</v>
      </c>
      <c r="S1851" t="s">
        <v>9289</v>
      </c>
      <c r="T1851">
        <v>214</v>
      </c>
      <c r="U1851" t="s">
        <v>37</v>
      </c>
      <c r="V1851" t="s">
        <v>38</v>
      </c>
      <c r="W1851" t="s">
        <v>39</v>
      </c>
      <c r="X1851">
        <v>26000000</v>
      </c>
      <c r="Y1851">
        <v>2004</v>
      </c>
      <c r="Z1851">
        <v>3000</v>
      </c>
      <c r="AA1851">
        <v>6.5</v>
      </c>
      <c r="AB1851">
        <v>1.85</v>
      </c>
      <c r="AC1851">
        <v>736</v>
      </c>
    </row>
    <row r="1852" spans="1:29">
      <c r="A1852" t="s">
        <v>28</v>
      </c>
      <c r="C1852" t="s">
        <v>3376</v>
      </c>
      <c r="D1852">
        <v>69</v>
      </c>
      <c r="E1852">
        <v>94</v>
      </c>
      <c r="F1852">
        <v>906</v>
      </c>
      <c r="G1852">
        <v>528</v>
      </c>
      <c r="H1852" t="s">
        <v>9290</v>
      </c>
      <c r="I1852">
        <v>2000</v>
      </c>
      <c r="J1852">
        <v>36985501</v>
      </c>
      <c r="K1852" t="s">
        <v>9291</v>
      </c>
      <c r="L1852" t="s">
        <v>3007</v>
      </c>
      <c r="M1852" t="s">
        <v>9292</v>
      </c>
      <c r="N1852">
        <v>11212</v>
      </c>
      <c r="O1852">
        <v>3917</v>
      </c>
      <c r="P1852" t="s">
        <v>9293</v>
      </c>
      <c r="Q1852">
        <v>0</v>
      </c>
      <c r="R1852" t="s">
        <v>9294</v>
      </c>
      <c r="S1852" t="s">
        <v>9295</v>
      </c>
      <c r="T1852">
        <v>94</v>
      </c>
      <c r="U1852" t="s">
        <v>37</v>
      </c>
      <c r="V1852" t="s">
        <v>38</v>
      </c>
      <c r="W1852" t="s">
        <v>95</v>
      </c>
      <c r="X1852">
        <v>26000000</v>
      </c>
      <c r="Y1852">
        <v>2002</v>
      </c>
      <c r="Z1852">
        <v>587</v>
      </c>
      <c r="AA1852">
        <v>5.2</v>
      </c>
      <c r="AB1852">
        <v>1.85</v>
      </c>
      <c r="AC1852">
        <v>874</v>
      </c>
    </row>
    <row r="1853" spans="1:29">
      <c r="A1853" t="s">
        <v>28</v>
      </c>
      <c r="C1853" t="s">
        <v>3639</v>
      </c>
      <c r="D1853">
        <v>46</v>
      </c>
      <c r="E1853">
        <v>133</v>
      </c>
      <c r="F1853">
        <v>759</v>
      </c>
      <c r="G1853">
        <v>67</v>
      </c>
      <c r="H1853" t="s">
        <v>9296</v>
      </c>
      <c r="I1853">
        <v>826</v>
      </c>
      <c r="J1853">
        <v>33200000</v>
      </c>
      <c r="K1853" t="s">
        <v>9297</v>
      </c>
      <c r="L1853" t="s">
        <v>1319</v>
      </c>
      <c r="M1853" t="s">
        <v>9298</v>
      </c>
      <c r="N1853">
        <v>28247</v>
      </c>
      <c r="O1853">
        <v>1154</v>
      </c>
      <c r="P1853" t="s">
        <v>9299</v>
      </c>
      <c r="Q1853">
        <v>4</v>
      </c>
      <c r="R1853" t="s">
        <v>9300</v>
      </c>
      <c r="S1853" t="s">
        <v>9301</v>
      </c>
      <c r="T1853">
        <v>149</v>
      </c>
      <c r="U1853" t="s">
        <v>37</v>
      </c>
      <c r="V1853" t="s">
        <v>38</v>
      </c>
      <c r="W1853" t="s">
        <v>39</v>
      </c>
      <c r="X1853">
        <v>26000000</v>
      </c>
      <c r="Y1853">
        <v>1985</v>
      </c>
      <c r="Z1853">
        <v>130</v>
      </c>
      <c r="AA1853">
        <v>7.2</v>
      </c>
      <c r="AB1853">
        <v>2.35</v>
      </c>
      <c r="AC1853">
        <v>0</v>
      </c>
    </row>
    <row r="1854" spans="1:29">
      <c r="A1854" t="s">
        <v>28</v>
      </c>
      <c r="C1854" t="s">
        <v>5423</v>
      </c>
      <c r="D1854">
        <v>217</v>
      </c>
      <c r="E1854">
        <v>105</v>
      </c>
      <c r="F1854">
        <v>260</v>
      </c>
      <c r="G1854">
        <v>3000</v>
      </c>
      <c r="H1854" t="s">
        <v>373</v>
      </c>
      <c r="I1854">
        <v>20000</v>
      </c>
      <c r="J1854">
        <v>28501651</v>
      </c>
      <c r="K1854" t="s">
        <v>4075</v>
      </c>
      <c r="L1854" t="s">
        <v>841</v>
      </c>
      <c r="M1854" t="s">
        <v>9302</v>
      </c>
      <c r="N1854">
        <v>88035</v>
      </c>
      <c r="O1854">
        <v>42473</v>
      </c>
      <c r="P1854" t="s">
        <v>2624</v>
      </c>
      <c r="Q1854">
        <v>0</v>
      </c>
      <c r="R1854" t="s">
        <v>9303</v>
      </c>
      <c r="S1854" t="s">
        <v>9304</v>
      </c>
      <c r="T1854">
        <v>201</v>
      </c>
      <c r="U1854" t="s">
        <v>37</v>
      </c>
      <c r="V1854" t="s">
        <v>38</v>
      </c>
      <c r="W1854" t="s">
        <v>585</v>
      </c>
      <c r="X1854">
        <v>26000000</v>
      </c>
      <c r="Y1854">
        <v>2009</v>
      </c>
      <c r="Z1854">
        <v>15000</v>
      </c>
      <c r="AA1854">
        <v>7.1</v>
      </c>
      <c r="AB1854">
        <v>2.35</v>
      </c>
      <c r="AC1854">
        <v>10000</v>
      </c>
    </row>
    <row r="1855" spans="1:29">
      <c r="A1855" t="s">
        <v>28</v>
      </c>
      <c r="C1855" t="s">
        <v>9305</v>
      </c>
      <c r="D1855">
        <v>55</v>
      </c>
      <c r="E1855">
        <v>100</v>
      </c>
      <c r="F1855">
        <v>8</v>
      </c>
      <c r="G1855">
        <v>588</v>
      </c>
      <c r="H1855" t="s">
        <v>8305</v>
      </c>
      <c r="I1855">
        <v>1000</v>
      </c>
      <c r="J1855">
        <v>23222861</v>
      </c>
      <c r="K1855" t="s">
        <v>9306</v>
      </c>
      <c r="L1855" t="s">
        <v>6008</v>
      </c>
      <c r="M1855" t="s">
        <v>9307</v>
      </c>
      <c r="N1855">
        <v>11092</v>
      </c>
      <c r="O1855">
        <v>3742</v>
      </c>
      <c r="P1855" t="s">
        <v>789</v>
      </c>
      <c r="Q1855">
        <v>4</v>
      </c>
      <c r="R1855" t="s">
        <v>9308</v>
      </c>
      <c r="S1855" t="s">
        <v>9309</v>
      </c>
      <c r="T1855">
        <v>44</v>
      </c>
      <c r="U1855" t="s">
        <v>37</v>
      </c>
      <c r="V1855" t="s">
        <v>38</v>
      </c>
      <c r="W1855" t="s">
        <v>95</v>
      </c>
      <c r="X1855">
        <v>26000000</v>
      </c>
      <c r="Y1855">
        <v>2004</v>
      </c>
      <c r="Z1855">
        <v>934</v>
      </c>
      <c r="AA1855">
        <v>4.5</v>
      </c>
      <c r="AB1855">
        <v>2.35</v>
      </c>
      <c r="AC1855">
        <v>167</v>
      </c>
    </row>
    <row r="1856" spans="1:29">
      <c r="A1856" t="s">
        <v>28</v>
      </c>
      <c r="C1856" t="s">
        <v>3303</v>
      </c>
      <c r="D1856">
        <v>200</v>
      </c>
      <c r="E1856">
        <v>113</v>
      </c>
      <c r="F1856">
        <v>0</v>
      </c>
      <c r="G1856">
        <v>307</v>
      </c>
      <c r="H1856" t="s">
        <v>329</v>
      </c>
      <c r="I1856">
        <v>22000</v>
      </c>
      <c r="J1856">
        <v>54540525</v>
      </c>
      <c r="K1856" t="s">
        <v>1681</v>
      </c>
      <c r="L1856" t="s">
        <v>1746</v>
      </c>
      <c r="M1856" t="s">
        <v>9310</v>
      </c>
      <c r="N1856">
        <v>66579</v>
      </c>
      <c r="O1856">
        <v>23456</v>
      </c>
      <c r="P1856" t="s">
        <v>9311</v>
      </c>
      <c r="Q1856">
        <v>15</v>
      </c>
      <c r="R1856" t="s">
        <v>9312</v>
      </c>
      <c r="S1856" t="s">
        <v>9313</v>
      </c>
      <c r="T1856">
        <v>134</v>
      </c>
      <c r="U1856" t="s">
        <v>37</v>
      </c>
      <c r="V1856" t="s">
        <v>38</v>
      </c>
      <c r="W1856" t="s">
        <v>39</v>
      </c>
      <c r="X1856">
        <v>56000000</v>
      </c>
      <c r="Y1856">
        <v>2011</v>
      </c>
      <c r="Z1856">
        <v>988</v>
      </c>
      <c r="AA1856">
        <v>5.7</v>
      </c>
      <c r="AB1856">
        <v>1.85</v>
      </c>
      <c r="AC1856">
        <v>20000</v>
      </c>
    </row>
    <row r="1857" spans="1:29">
      <c r="A1857" t="s">
        <v>28</v>
      </c>
      <c r="C1857" t="s">
        <v>9314</v>
      </c>
      <c r="D1857">
        <v>93</v>
      </c>
      <c r="E1857">
        <v>118</v>
      </c>
      <c r="F1857">
        <v>49</v>
      </c>
      <c r="G1857">
        <v>155</v>
      </c>
      <c r="H1857" t="s">
        <v>9315</v>
      </c>
      <c r="I1857">
        <v>11000</v>
      </c>
      <c r="J1857">
        <v>16252765</v>
      </c>
      <c r="K1857" t="s">
        <v>3277</v>
      </c>
      <c r="L1857" t="s">
        <v>565</v>
      </c>
      <c r="M1857" t="s">
        <v>9316</v>
      </c>
      <c r="N1857">
        <v>44913</v>
      </c>
      <c r="O1857">
        <v>11662</v>
      </c>
      <c r="P1857" t="s">
        <v>9317</v>
      </c>
      <c r="Q1857">
        <v>1</v>
      </c>
      <c r="R1857" t="s">
        <v>9318</v>
      </c>
      <c r="S1857" t="s">
        <v>9319</v>
      </c>
      <c r="T1857">
        <v>181</v>
      </c>
      <c r="U1857" t="s">
        <v>37</v>
      </c>
      <c r="V1857" t="s">
        <v>1465</v>
      </c>
      <c r="W1857" t="s">
        <v>585</v>
      </c>
      <c r="X1857">
        <v>42000000</v>
      </c>
      <c r="Y1857">
        <v>2001</v>
      </c>
      <c r="Z1857">
        <v>216</v>
      </c>
      <c r="AA1857">
        <v>6</v>
      </c>
      <c r="AB1857">
        <v>2.35</v>
      </c>
      <c r="AC1857">
        <v>3000</v>
      </c>
    </row>
    <row r="1858" spans="1:29">
      <c r="A1858" t="s">
        <v>28</v>
      </c>
      <c r="C1858" t="s">
        <v>5139</v>
      </c>
      <c r="D1858">
        <v>265</v>
      </c>
      <c r="E1858">
        <v>110</v>
      </c>
      <c r="F1858">
        <v>160</v>
      </c>
      <c r="G1858">
        <v>427</v>
      </c>
      <c r="H1858" t="s">
        <v>1238</v>
      </c>
      <c r="I1858">
        <v>771</v>
      </c>
      <c r="J1858">
        <v>16005978</v>
      </c>
      <c r="K1858" t="s">
        <v>2215</v>
      </c>
      <c r="L1858" t="s">
        <v>9320</v>
      </c>
      <c r="M1858" t="s">
        <v>9321</v>
      </c>
      <c r="N1858">
        <v>72886</v>
      </c>
      <c r="O1858">
        <v>2356</v>
      </c>
      <c r="P1858" t="s">
        <v>3603</v>
      </c>
      <c r="Q1858">
        <v>1</v>
      </c>
      <c r="R1858" t="s">
        <v>9322</v>
      </c>
      <c r="S1858" t="s">
        <v>9323</v>
      </c>
      <c r="T1858">
        <v>190</v>
      </c>
      <c r="U1858" t="s">
        <v>37</v>
      </c>
      <c r="V1858" t="s">
        <v>38</v>
      </c>
      <c r="W1858" t="s">
        <v>585</v>
      </c>
      <c r="X1858">
        <v>26000000</v>
      </c>
      <c r="Y1858">
        <v>2012</v>
      </c>
      <c r="Z1858">
        <v>570</v>
      </c>
      <c r="AA1858">
        <v>6.4</v>
      </c>
      <c r="AB1858">
        <v>2.35</v>
      </c>
      <c r="AC1858">
        <v>35000</v>
      </c>
    </row>
    <row r="1859" spans="1:29">
      <c r="A1859" t="s">
        <v>28</v>
      </c>
      <c r="C1859" t="s">
        <v>4239</v>
      </c>
      <c r="D1859">
        <v>82</v>
      </c>
      <c r="E1859">
        <v>110</v>
      </c>
      <c r="F1859">
        <v>80</v>
      </c>
      <c r="G1859">
        <v>509</v>
      </c>
      <c r="H1859" t="s">
        <v>3012</v>
      </c>
      <c r="I1859">
        <v>826</v>
      </c>
      <c r="J1859">
        <v>14469428</v>
      </c>
      <c r="K1859" t="s">
        <v>1681</v>
      </c>
      <c r="L1859" t="s">
        <v>904</v>
      </c>
      <c r="M1859" t="s">
        <v>9324</v>
      </c>
      <c r="N1859">
        <v>10667</v>
      </c>
      <c r="O1859">
        <v>2466</v>
      </c>
      <c r="P1859" t="s">
        <v>3761</v>
      </c>
      <c r="Q1859">
        <v>2</v>
      </c>
      <c r="R1859" t="s">
        <v>9325</v>
      </c>
      <c r="S1859" t="s">
        <v>9326</v>
      </c>
      <c r="T1859">
        <v>95</v>
      </c>
      <c r="U1859" t="s">
        <v>37</v>
      </c>
      <c r="V1859" t="s">
        <v>38</v>
      </c>
      <c r="W1859" t="s">
        <v>39</v>
      </c>
      <c r="X1859">
        <v>26000000</v>
      </c>
      <c r="Y1859">
        <v>2004</v>
      </c>
      <c r="Z1859">
        <v>590</v>
      </c>
      <c r="AA1859">
        <v>5.2</v>
      </c>
      <c r="AB1859">
        <v>1.85</v>
      </c>
      <c r="AC1859">
        <v>260</v>
      </c>
    </row>
    <row r="1860" spans="1:29">
      <c r="A1860" t="s">
        <v>28</v>
      </c>
      <c r="C1860" t="s">
        <v>9327</v>
      </c>
      <c r="D1860">
        <v>32</v>
      </c>
      <c r="E1860">
        <v>99</v>
      </c>
      <c r="F1860">
        <v>5</v>
      </c>
      <c r="G1860">
        <v>535</v>
      </c>
      <c r="H1860" t="s">
        <v>752</v>
      </c>
      <c r="I1860">
        <v>1000</v>
      </c>
      <c r="J1860">
        <v>13829734</v>
      </c>
      <c r="K1860" t="s">
        <v>9328</v>
      </c>
      <c r="L1860" t="s">
        <v>4534</v>
      </c>
      <c r="M1860" t="s">
        <v>9329</v>
      </c>
      <c r="N1860">
        <v>16194</v>
      </c>
      <c r="O1860">
        <v>2960</v>
      </c>
      <c r="P1860" t="s">
        <v>9330</v>
      </c>
      <c r="Q1860">
        <v>0</v>
      </c>
      <c r="R1860" t="s">
        <v>9331</v>
      </c>
      <c r="S1860" t="s">
        <v>9332</v>
      </c>
      <c r="T1860">
        <v>79</v>
      </c>
      <c r="U1860" t="s">
        <v>37</v>
      </c>
      <c r="V1860" t="s">
        <v>268</v>
      </c>
      <c r="W1860" t="s">
        <v>39</v>
      </c>
      <c r="X1860">
        <v>26000000</v>
      </c>
      <c r="Y1860">
        <v>1994</v>
      </c>
      <c r="Z1860">
        <v>691</v>
      </c>
      <c r="AA1860">
        <v>4.3</v>
      </c>
      <c r="AB1860">
        <v>2.35</v>
      </c>
      <c r="AC1860">
        <v>319</v>
      </c>
    </row>
    <row r="1861" spans="1:29">
      <c r="A1861" t="s">
        <v>28</v>
      </c>
      <c r="C1861" t="s">
        <v>9333</v>
      </c>
      <c r="D1861">
        <v>42</v>
      </c>
      <c r="E1861">
        <v>101</v>
      </c>
      <c r="F1861">
        <v>30</v>
      </c>
      <c r="G1861">
        <v>223</v>
      </c>
      <c r="H1861" t="s">
        <v>3196</v>
      </c>
      <c r="I1861">
        <v>1000</v>
      </c>
      <c r="J1861">
        <v>1075288</v>
      </c>
      <c r="K1861" t="s">
        <v>2125</v>
      </c>
      <c r="L1861" t="s">
        <v>2807</v>
      </c>
      <c r="M1861" t="s">
        <v>9334</v>
      </c>
      <c r="N1861">
        <v>7772</v>
      </c>
      <c r="O1861">
        <v>2228</v>
      </c>
      <c r="P1861" t="s">
        <v>7955</v>
      </c>
      <c r="Q1861">
        <v>3</v>
      </c>
      <c r="R1861" t="s">
        <v>9335</v>
      </c>
      <c r="S1861" t="s">
        <v>9336</v>
      </c>
      <c r="T1861">
        <v>55</v>
      </c>
      <c r="U1861" t="s">
        <v>37</v>
      </c>
      <c r="V1861" t="s">
        <v>38</v>
      </c>
      <c r="W1861" t="s">
        <v>585</v>
      </c>
      <c r="X1861">
        <v>22000000</v>
      </c>
      <c r="Y1861">
        <v>1996</v>
      </c>
      <c r="Z1861">
        <v>854</v>
      </c>
      <c r="AA1861">
        <v>6.1</v>
      </c>
      <c r="AB1861">
        <v>1.85</v>
      </c>
      <c r="AC1861">
        <v>145</v>
      </c>
    </row>
    <row r="1862" spans="1:29">
      <c r="A1862" t="s">
        <v>28</v>
      </c>
      <c r="C1862" t="s">
        <v>9337</v>
      </c>
      <c r="D1862">
        <v>22</v>
      </c>
      <c r="E1862">
        <v>100</v>
      </c>
      <c r="F1862">
        <v>2</v>
      </c>
      <c r="G1862">
        <v>512</v>
      </c>
      <c r="H1862" t="s">
        <v>605</v>
      </c>
      <c r="I1862">
        <v>642</v>
      </c>
      <c r="K1862" t="s">
        <v>7406</v>
      </c>
      <c r="L1862" t="s">
        <v>9338</v>
      </c>
      <c r="M1862" t="s">
        <v>9339</v>
      </c>
      <c r="N1862">
        <v>8118</v>
      </c>
      <c r="O1862">
        <v>2170</v>
      </c>
      <c r="P1862" t="s">
        <v>9340</v>
      </c>
      <c r="Q1862">
        <v>2</v>
      </c>
      <c r="R1862" t="s">
        <v>9341</v>
      </c>
      <c r="S1862" t="s">
        <v>9342</v>
      </c>
      <c r="T1862">
        <v>69</v>
      </c>
      <c r="U1862" t="s">
        <v>37</v>
      </c>
      <c r="V1862" t="s">
        <v>38</v>
      </c>
      <c r="W1862" t="s">
        <v>585</v>
      </c>
      <c r="X1862">
        <v>26000000</v>
      </c>
      <c r="Y1862">
        <v>1997</v>
      </c>
      <c r="Z1862">
        <v>638</v>
      </c>
      <c r="AA1862">
        <v>6.3</v>
      </c>
      <c r="AB1862">
        <v>1.85</v>
      </c>
      <c r="AC1862">
        <v>0</v>
      </c>
    </row>
    <row r="1863" spans="1:29">
      <c r="A1863" t="s">
        <v>28</v>
      </c>
      <c r="C1863" t="s">
        <v>4003</v>
      </c>
      <c r="D1863">
        <v>116</v>
      </c>
      <c r="E1863">
        <v>103</v>
      </c>
      <c r="F1863">
        <v>11000</v>
      </c>
      <c r="G1863">
        <v>277</v>
      </c>
      <c r="H1863" t="s">
        <v>6718</v>
      </c>
      <c r="I1863">
        <v>11000</v>
      </c>
      <c r="J1863">
        <v>7496522</v>
      </c>
      <c r="K1863" t="s">
        <v>9343</v>
      </c>
      <c r="L1863" t="s">
        <v>4003</v>
      </c>
      <c r="M1863" t="s">
        <v>9344</v>
      </c>
      <c r="N1863">
        <v>31798</v>
      </c>
      <c r="O1863">
        <v>12534</v>
      </c>
      <c r="P1863" t="s">
        <v>3389</v>
      </c>
      <c r="Q1863">
        <v>0</v>
      </c>
      <c r="R1863" t="s">
        <v>9345</v>
      </c>
      <c r="S1863" t="s">
        <v>9346</v>
      </c>
      <c r="T1863">
        <v>178</v>
      </c>
      <c r="U1863" t="s">
        <v>37</v>
      </c>
      <c r="V1863" t="s">
        <v>38</v>
      </c>
      <c r="W1863" t="s">
        <v>39</v>
      </c>
      <c r="X1863">
        <v>26000000</v>
      </c>
      <c r="Y1863">
        <v>2001</v>
      </c>
      <c r="Z1863">
        <v>893</v>
      </c>
      <c r="AA1863">
        <v>6.8</v>
      </c>
      <c r="AB1863">
        <v>1.37</v>
      </c>
      <c r="AC1863">
        <v>826</v>
      </c>
    </row>
    <row r="1864" spans="1:29">
      <c r="A1864" t="s">
        <v>28</v>
      </c>
      <c r="C1864" t="s">
        <v>4166</v>
      </c>
      <c r="D1864">
        <v>56</v>
      </c>
      <c r="E1864">
        <v>100</v>
      </c>
      <c r="F1864">
        <v>737</v>
      </c>
      <c r="G1864">
        <v>816</v>
      </c>
      <c r="H1864" t="s">
        <v>9347</v>
      </c>
      <c r="I1864">
        <v>15000</v>
      </c>
      <c r="K1864" t="s">
        <v>1681</v>
      </c>
      <c r="L1864" t="s">
        <v>373</v>
      </c>
      <c r="M1864" t="s">
        <v>9348</v>
      </c>
      <c r="N1864">
        <v>5006</v>
      </c>
      <c r="O1864">
        <v>19068</v>
      </c>
      <c r="P1864" t="s">
        <v>7746</v>
      </c>
      <c r="Q1864">
        <v>5</v>
      </c>
      <c r="R1864" t="s">
        <v>9349</v>
      </c>
      <c r="S1864" t="s">
        <v>9350</v>
      </c>
      <c r="T1864">
        <v>28</v>
      </c>
      <c r="U1864" t="s">
        <v>37</v>
      </c>
      <c r="V1864" t="s">
        <v>38</v>
      </c>
      <c r="W1864" t="s">
        <v>39</v>
      </c>
      <c r="X1864">
        <v>26000000</v>
      </c>
      <c r="Y1864">
        <v>2015</v>
      </c>
      <c r="Z1864">
        <v>980</v>
      </c>
      <c r="AA1864">
        <v>4</v>
      </c>
      <c r="AB1864">
        <v>1.85</v>
      </c>
      <c r="AC1864">
        <v>0</v>
      </c>
    </row>
    <row r="1865" spans="1:29">
      <c r="A1865" t="s">
        <v>28</v>
      </c>
      <c r="C1865" t="s">
        <v>9351</v>
      </c>
      <c r="D1865">
        <v>23</v>
      </c>
      <c r="E1865">
        <v>95</v>
      </c>
      <c r="F1865">
        <v>0</v>
      </c>
      <c r="G1865">
        <v>26</v>
      </c>
      <c r="H1865" t="s">
        <v>9352</v>
      </c>
      <c r="I1865">
        <v>442</v>
      </c>
      <c r="J1865">
        <v>20047715</v>
      </c>
      <c r="K1865" t="s">
        <v>9353</v>
      </c>
      <c r="L1865" t="s">
        <v>9354</v>
      </c>
      <c r="M1865" t="s">
        <v>9355</v>
      </c>
      <c r="N1865">
        <v>8008</v>
      </c>
      <c r="O1865">
        <v>616</v>
      </c>
      <c r="P1865" t="s">
        <v>9356</v>
      </c>
      <c r="Q1865">
        <v>1</v>
      </c>
      <c r="R1865" t="s">
        <v>9357</v>
      </c>
      <c r="S1865" t="s">
        <v>9358</v>
      </c>
      <c r="T1865">
        <v>26</v>
      </c>
      <c r="U1865" t="s">
        <v>37</v>
      </c>
      <c r="V1865" t="s">
        <v>38</v>
      </c>
      <c r="W1865" t="s">
        <v>95</v>
      </c>
      <c r="X1865">
        <v>25530000</v>
      </c>
      <c r="Y1865">
        <v>1996</v>
      </c>
      <c r="Z1865">
        <v>95</v>
      </c>
      <c r="AA1865">
        <v>5.2</v>
      </c>
      <c r="AB1865">
        <v>2.35</v>
      </c>
      <c r="AC1865">
        <v>504</v>
      </c>
    </row>
    <row r="1866" spans="1:29">
      <c r="A1866" t="s">
        <v>28</v>
      </c>
      <c r="C1866" t="s">
        <v>2448</v>
      </c>
      <c r="D1866">
        <v>178</v>
      </c>
      <c r="E1866">
        <v>117</v>
      </c>
      <c r="F1866">
        <v>763</v>
      </c>
      <c r="G1866">
        <v>523</v>
      </c>
      <c r="H1866" t="s">
        <v>8336</v>
      </c>
      <c r="I1866">
        <v>16000</v>
      </c>
      <c r="J1866">
        <v>12276810</v>
      </c>
      <c r="K1866" t="s">
        <v>1644</v>
      </c>
      <c r="L1866" t="s">
        <v>315</v>
      </c>
      <c r="M1866" t="s">
        <v>9359</v>
      </c>
      <c r="N1866">
        <v>57674</v>
      </c>
      <c r="O1866">
        <v>17847</v>
      </c>
      <c r="P1866" t="s">
        <v>1172</v>
      </c>
      <c r="Q1866">
        <v>0</v>
      </c>
      <c r="R1866" t="s">
        <v>9360</v>
      </c>
      <c r="S1866" t="s">
        <v>9361</v>
      </c>
      <c r="T1866">
        <v>126</v>
      </c>
      <c r="U1866" t="s">
        <v>37</v>
      </c>
      <c r="V1866" t="s">
        <v>38</v>
      </c>
      <c r="W1866" t="s">
        <v>39</v>
      </c>
      <c r="X1866">
        <v>26000000</v>
      </c>
      <c r="Y1866">
        <v>2015</v>
      </c>
      <c r="Z1866">
        <v>543</v>
      </c>
      <c r="AA1866">
        <v>6.5</v>
      </c>
      <c r="AB1866">
        <v>2.35</v>
      </c>
      <c r="AC1866">
        <v>11000</v>
      </c>
    </row>
    <row r="1867" spans="1:29">
      <c r="A1867" t="s">
        <v>28</v>
      </c>
      <c r="C1867" t="s">
        <v>9362</v>
      </c>
      <c r="D1867">
        <v>226</v>
      </c>
      <c r="E1867">
        <v>129</v>
      </c>
      <c r="F1867">
        <v>353</v>
      </c>
      <c r="G1867">
        <v>151</v>
      </c>
      <c r="H1867" t="s">
        <v>2994</v>
      </c>
      <c r="I1867">
        <v>883</v>
      </c>
      <c r="J1867">
        <v>33565375</v>
      </c>
      <c r="K1867" t="s">
        <v>3277</v>
      </c>
      <c r="L1867" t="s">
        <v>1513</v>
      </c>
      <c r="M1867" t="s">
        <v>9363</v>
      </c>
      <c r="N1867">
        <v>111351</v>
      </c>
      <c r="O1867">
        <v>1565</v>
      </c>
      <c r="P1867" t="s">
        <v>9364</v>
      </c>
      <c r="Q1867">
        <v>0</v>
      </c>
      <c r="R1867" t="s">
        <v>9365</v>
      </c>
      <c r="S1867" t="s">
        <v>9366</v>
      </c>
      <c r="T1867">
        <v>568</v>
      </c>
      <c r="U1867" t="s">
        <v>37</v>
      </c>
      <c r="V1867" t="s">
        <v>56</v>
      </c>
      <c r="W1867" t="s">
        <v>585</v>
      </c>
      <c r="X1867">
        <v>15000000</v>
      </c>
      <c r="Y1867">
        <v>2005</v>
      </c>
      <c r="Z1867">
        <v>430</v>
      </c>
      <c r="AA1867">
        <v>7.5</v>
      </c>
      <c r="AB1867">
        <v>1.85</v>
      </c>
      <c r="AC1867">
        <v>0</v>
      </c>
    </row>
    <row r="1868" spans="1:29">
      <c r="A1868" t="s">
        <v>28</v>
      </c>
      <c r="C1868" t="s">
        <v>3239</v>
      </c>
      <c r="D1868">
        <v>406</v>
      </c>
      <c r="E1868">
        <v>120</v>
      </c>
      <c r="F1868">
        <v>0</v>
      </c>
      <c r="G1868">
        <v>113</v>
      </c>
      <c r="H1868" t="s">
        <v>9367</v>
      </c>
      <c r="I1868">
        <v>260</v>
      </c>
      <c r="J1868">
        <v>499263</v>
      </c>
      <c r="K1868" t="s">
        <v>3409</v>
      </c>
      <c r="L1868" t="s">
        <v>9368</v>
      </c>
      <c r="M1868" t="s">
        <v>9369</v>
      </c>
      <c r="N1868">
        <v>179235</v>
      </c>
      <c r="O1868">
        <v>705</v>
      </c>
      <c r="P1868" t="s">
        <v>9370</v>
      </c>
      <c r="Q1868">
        <v>0</v>
      </c>
      <c r="R1868" t="s">
        <v>9371</v>
      </c>
      <c r="S1868" t="s">
        <v>9372</v>
      </c>
      <c r="T1868">
        <v>2814</v>
      </c>
      <c r="U1868" t="s">
        <v>9373</v>
      </c>
      <c r="V1868" t="s">
        <v>38</v>
      </c>
      <c r="W1868" t="s">
        <v>585</v>
      </c>
      <c r="X1868">
        <v>30000000</v>
      </c>
      <c r="Y1868">
        <v>2004</v>
      </c>
      <c r="Z1868">
        <v>252</v>
      </c>
      <c r="AA1868">
        <v>7.1</v>
      </c>
      <c r="AB1868">
        <v>2.35</v>
      </c>
      <c r="AC1868">
        <v>13000</v>
      </c>
    </row>
    <row r="1869" spans="1:29">
      <c r="A1869" t="s">
        <v>28</v>
      </c>
      <c r="C1869" t="s">
        <v>1252</v>
      </c>
      <c r="D1869">
        <v>57</v>
      </c>
      <c r="E1869">
        <v>125</v>
      </c>
      <c r="F1869">
        <v>0</v>
      </c>
      <c r="G1869">
        <v>711</v>
      </c>
      <c r="H1869" t="s">
        <v>9003</v>
      </c>
      <c r="I1869">
        <v>49000</v>
      </c>
      <c r="J1869">
        <v>219200000</v>
      </c>
      <c r="K1869" t="s">
        <v>9105</v>
      </c>
      <c r="L1869" t="s">
        <v>811</v>
      </c>
      <c r="M1869" t="s">
        <v>9374</v>
      </c>
      <c r="N1869">
        <v>181380</v>
      </c>
      <c r="O1869">
        <v>52201</v>
      </c>
      <c r="P1869" t="s">
        <v>9375</v>
      </c>
      <c r="Q1869">
        <v>5</v>
      </c>
      <c r="R1869" t="s">
        <v>9376</v>
      </c>
      <c r="S1869" t="s">
        <v>9377</v>
      </c>
      <c r="T1869">
        <v>223</v>
      </c>
      <c r="U1869" t="s">
        <v>37</v>
      </c>
      <c r="V1869" t="s">
        <v>38</v>
      </c>
      <c r="W1869" t="s">
        <v>39</v>
      </c>
      <c r="X1869">
        <v>25000000</v>
      </c>
      <c r="Y1869">
        <v>1993</v>
      </c>
      <c r="Z1869">
        <v>1000</v>
      </c>
      <c r="AA1869">
        <v>6.9</v>
      </c>
      <c r="AB1869">
        <v>2.35</v>
      </c>
      <c r="AC1869">
        <v>0</v>
      </c>
    </row>
    <row r="1870" spans="1:29">
      <c r="A1870" t="s">
        <v>28</v>
      </c>
      <c r="C1870" t="s">
        <v>3122</v>
      </c>
      <c r="D1870">
        <v>100</v>
      </c>
      <c r="E1870">
        <v>133</v>
      </c>
      <c r="F1870">
        <v>272</v>
      </c>
      <c r="G1870">
        <v>628</v>
      </c>
      <c r="H1870" t="s">
        <v>5368</v>
      </c>
      <c r="I1870">
        <v>10000</v>
      </c>
      <c r="J1870">
        <v>172825435</v>
      </c>
      <c r="K1870" t="s">
        <v>3409</v>
      </c>
      <c r="L1870" t="s">
        <v>523</v>
      </c>
      <c r="M1870" t="s">
        <v>9378</v>
      </c>
      <c r="N1870">
        <v>383784</v>
      </c>
      <c r="O1870">
        <v>12285</v>
      </c>
      <c r="P1870" t="s">
        <v>7032</v>
      </c>
      <c r="Q1870">
        <v>3</v>
      </c>
      <c r="R1870" t="s">
        <v>9379</v>
      </c>
      <c r="S1870" t="s">
        <v>9380</v>
      </c>
      <c r="T1870">
        <v>331</v>
      </c>
      <c r="U1870" t="s">
        <v>37</v>
      </c>
      <c r="V1870" t="s">
        <v>38</v>
      </c>
      <c r="W1870" t="s">
        <v>585</v>
      </c>
      <c r="X1870">
        <v>25000000</v>
      </c>
      <c r="Y1870">
        <v>1988</v>
      </c>
      <c r="Z1870">
        <v>898</v>
      </c>
      <c r="AA1870">
        <v>8</v>
      </c>
      <c r="AB1870">
        <v>1.85</v>
      </c>
      <c r="AC1870">
        <v>12000</v>
      </c>
    </row>
    <row r="1871" spans="1:29">
      <c r="A1871" t="s">
        <v>28</v>
      </c>
      <c r="C1871" t="s">
        <v>3694</v>
      </c>
      <c r="D1871">
        <v>366</v>
      </c>
      <c r="E1871">
        <v>116</v>
      </c>
      <c r="F1871">
        <v>16000</v>
      </c>
      <c r="G1871">
        <v>198</v>
      </c>
      <c r="H1871" t="s">
        <v>9381</v>
      </c>
      <c r="I1871">
        <v>16000</v>
      </c>
      <c r="J1871">
        <v>148085755</v>
      </c>
      <c r="K1871" t="s">
        <v>3409</v>
      </c>
      <c r="L1871" t="s">
        <v>3694</v>
      </c>
      <c r="M1871" t="s">
        <v>9382</v>
      </c>
      <c r="N1871">
        <v>561773</v>
      </c>
      <c r="O1871">
        <v>17347</v>
      </c>
      <c r="P1871" t="s">
        <v>9383</v>
      </c>
      <c r="Q1871">
        <v>0</v>
      </c>
      <c r="R1871" t="s">
        <v>9384</v>
      </c>
      <c r="S1871" t="s">
        <v>9385</v>
      </c>
      <c r="T1871">
        <v>871</v>
      </c>
      <c r="U1871" t="s">
        <v>37</v>
      </c>
      <c r="V1871" t="s">
        <v>38</v>
      </c>
      <c r="W1871" t="s">
        <v>585</v>
      </c>
      <c r="X1871">
        <v>33000000</v>
      </c>
      <c r="Y1871">
        <v>2008</v>
      </c>
      <c r="Z1871">
        <v>601</v>
      </c>
      <c r="AA1871">
        <v>8.1999999999999993</v>
      </c>
      <c r="AB1871">
        <v>2.35</v>
      </c>
      <c r="AC1871">
        <v>28000</v>
      </c>
    </row>
    <row r="1872" spans="1:29">
      <c r="A1872" t="s">
        <v>28</v>
      </c>
      <c r="C1872" t="s">
        <v>760</v>
      </c>
      <c r="D1872">
        <v>242</v>
      </c>
      <c r="E1872">
        <v>129</v>
      </c>
      <c r="F1872">
        <v>0</v>
      </c>
      <c r="G1872">
        <v>655</v>
      </c>
      <c r="H1872" t="s">
        <v>1319</v>
      </c>
      <c r="I1872">
        <v>2000</v>
      </c>
      <c r="J1872">
        <v>25517500</v>
      </c>
      <c r="K1872" t="s">
        <v>5940</v>
      </c>
      <c r="L1872" t="s">
        <v>1212</v>
      </c>
      <c r="M1872" t="s">
        <v>9386</v>
      </c>
      <c r="N1872">
        <v>40941</v>
      </c>
      <c r="O1872">
        <v>4264</v>
      </c>
      <c r="P1872" t="s">
        <v>2283</v>
      </c>
      <c r="Q1872">
        <v>1</v>
      </c>
      <c r="R1872" t="s">
        <v>9387</v>
      </c>
      <c r="S1872" t="s">
        <v>9388</v>
      </c>
      <c r="T1872">
        <v>320</v>
      </c>
      <c r="U1872" t="s">
        <v>37</v>
      </c>
      <c r="V1872" t="s">
        <v>38</v>
      </c>
      <c r="W1872" t="s">
        <v>39</v>
      </c>
      <c r="X1872">
        <v>25100000</v>
      </c>
      <c r="Y1872">
        <v>2008</v>
      </c>
      <c r="Z1872">
        <v>826</v>
      </c>
      <c r="AA1872">
        <v>6.4</v>
      </c>
      <c r="AB1872">
        <v>2.35</v>
      </c>
      <c r="AC1872">
        <v>0</v>
      </c>
    </row>
    <row r="1873" spans="1:29">
      <c r="A1873" t="s">
        <v>28</v>
      </c>
      <c r="C1873" t="s">
        <v>4965</v>
      </c>
      <c r="D1873">
        <v>309</v>
      </c>
      <c r="E1873">
        <v>93</v>
      </c>
      <c r="F1873">
        <v>180</v>
      </c>
      <c r="G1873">
        <v>485</v>
      </c>
      <c r="H1873" t="s">
        <v>8697</v>
      </c>
      <c r="I1873">
        <v>14000</v>
      </c>
      <c r="J1873">
        <v>145000989</v>
      </c>
      <c r="K1873" t="s">
        <v>59</v>
      </c>
      <c r="L1873" t="s">
        <v>228</v>
      </c>
      <c r="M1873" t="s">
        <v>9389</v>
      </c>
      <c r="N1873">
        <v>483756</v>
      </c>
      <c r="O1873">
        <v>16461</v>
      </c>
      <c r="P1873" t="s">
        <v>4221</v>
      </c>
      <c r="Q1873">
        <v>0</v>
      </c>
      <c r="R1873" t="s">
        <v>9390</v>
      </c>
      <c r="S1873" t="s">
        <v>9391</v>
      </c>
      <c r="T1873">
        <v>974</v>
      </c>
      <c r="U1873" t="s">
        <v>37</v>
      </c>
      <c r="V1873" t="s">
        <v>1465</v>
      </c>
      <c r="W1873" t="s">
        <v>39</v>
      </c>
      <c r="X1873">
        <v>25000000</v>
      </c>
      <c r="Y1873">
        <v>2008</v>
      </c>
      <c r="Z1873">
        <v>816</v>
      </c>
      <c r="AA1873">
        <v>7.9</v>
      </c>
      <c r="AB1873">
        <v>2.35</v>
      </c>
      <c r="AC1873">
        <v>29000</v>
      </c>
    </row>
    <row r="1874" spans="1:29">
      <c r="A1874" t="s">
        <v>28</v>
      </c>
      <c r="C1874" t="s">
        <v>9392</v>
      </c>
      <c r="D1874">
        <v>85</v>
      </c>
      <c r="E1874">
        <v>118</v>
      </c>
      <c r="F1874">
        <v>97</v>
      </c>
      <c r="G1874">
        <v>437</v>
      </c>
      <c r="H1874" t="s">
        <v>3741</v>
      </c>
      <c r="I1874">
        <v>775</v>
      </c>
      <c r="J1874">
        <v>26761283</v>
      </c>
      <c r="K1874" t="s">
        <v>214</v>
      </c>
      <c r="L1874" t="s">
        <v>9393</v>
      </c>
      <c r="M1874" t="s">
        <v>9394</v>
      </c>
      <c r="N1874">
        <v>43084</v>
      </c>
      <c r="O1874">
        <v>3197</v>
      </c>
      <c r="P1874" t="s">
        <v>6088</v>
      </c>
      <c r="Q1874">
        <v>0</v>
      </c>
      <c r="R1874" t="s">
        <v>9395</v>
      </c>
      <c r="S1874" t="s">
        <v>9396</v>
      </c>
      <c r="T1874">
        <v>99</v>
      </c>
      <c r="U1874" t="s">
        <v>37</v>
      </c>
      <c r="V1874" t="s">
        <v>38</v>
      </c>
      <c r="W1874" t="s">
        <v>39</v>
      </c>
      <c r="X1874">
        <v>26000000</v>
      </c>
      <c r="Y1874">
        <v>2014</v>
      </c>
      <c r="Z1874">
        <v>523</v>
      </c>
      <c r="AA1874">
        <v>6.7</v>
      </c>
      <c r="AB1874">
        <v>2.35</v>
      </c>
      <c r="AC1874">
        <v>19000</v>
      </c>
    </row>
    <row r="1875" spans="1:29">
      <c r="A1875" t="s">
        <v>28</v>
      </c>
      <c r="C1875" t="s">
        <v>2260</v>
      </c>
      <c r="D1875">
        <v>48</v>
      </c>
      <c r="E1875">
        <v>129</v>
      </c>
      <c r="F1875">
        <v>81</v>
      </c>
      <c r="G1875">
        <v>164</v>
      </c>
      <c r="H1875" t="s">
        <v>3196</v>
      </c>
      <c r="I1875">
        <v>970</v>
      </c>
      <c r="J1875">
        <v>121945720</v>
      </c>
      <c r="K1875" t="s">
        <v>9397</v>
      </c>
      <c r="L1875" t="s">
        <v>3833</v>
      </c>
      <c r="M1875" t="s">
        <v>9398</v>
      </c>
      <c r="N1875">
        <v>89972</v>
      </c>
      <c r="O1875">
        <v>2551</v>
      </c>
      <c r="P1875" t="s">
        <v>9399</v>
      </c>
      <c r="Q1875">
        <v>0</v>
      </c>
      <c r="R1875" t="s">
        <v>9400</v>
      </c>
      <c r="S1875" t="s">
        <v>9401</v>
      </c>
      <c r="T1875">
        <v>126</v>
      </c>
      <c r="U1875" t="s">
        <v>37</v>
      </c>
      <c r="V1875" t="s">
        <v>38</v>
      </c>
      <c r="W1875" t="s">
        <v>585</v>
      </c>
      <c r="X1875">
        <v>25000000</v>
      </c>
      <c r="Y1875">
        <v>1992</v>
      </c>
      <c r="Z1875">
        <v>854</v>
      </c>
      <c r="AA1875">
        <v>6.1</v>
      </c>
      <c r="AB1875">
        <v>1.85</v>
      </c>
      <c r="AC1875">
        <v>0</v>
      </c>
    </row>
    <row r="1876" spans="1:29">
      <c r="A1876" t="s">
        <v>747</v>
      </c>
      <c r="C1876" t="s">
        <v>389</v>
      </c>
      <c r="D1876">
        <v>174</v>
      </c>
      <c r="E1876">
        <v>185</v>
      </c>
      <c r="F1876">
        <v>14000</v>
      </c>
      <c r="G1876">
        <v>212</v>
      </c>
      <c r="H1876" t="s">
        <v>9402</v>
      </c>
      <c r="I1876">
        <v>14000</v>
      </c>
      <c r="J1876">
        <v>96067179</v>
      </c>
      <c r="K1876" t="s">
        <v>5940</v>
      </c>
      <c r="L1876" t="s">
        <v>228</v>
      </c>
      <c r="M1876" t="s">
        <v>9403</v>
      </c>
      <c r="N1876">
        <v>865020</v>
      </c>
      <c r="O1876">
        <v>15233</v>
      </c>
      <c r="P1876" t="s">
        <v>9404</v>
      </c>
      <c r="Q1876">
        <v>0</v>
      </c>
      <c r="R1876" t="s">
        <v>9405</v>
      </c>
      <c r="S1876" t="s">
        <v>9406</v>
      </c>
      <c r="T1876">
        <v>1273</v>
      </c>
      <c r="U1876" t="s">
        <v>37</v>
      </c>
      <c r="V1876" t="s">
        <v>38</v>
      </c>
      <c r="W1876" t="s">
        <v>585</v>
      </c>
      <c r="X1876">
        <v>22000000</v>
      </c>
      <c r="Y1876">
        <v>1993</v>
      </c>
      <c r="Z1876">
        <v>795</v>
      </c>
      <c r="AA1876">
        <v>8.9</v>
      </c>
      <c r="AB1876">
        <v>1.85</v>
      </c>
      <c r="AC1876">
        <v>41000</v>
      </c>
    </row>
    <row r="1877" spans="1:29">
      <c r="A1877" t="s">
        <v>28</v>
      </c>
      <c r="C1877" t="s">
        <v>3453</v>
      </c>
      <c r="D1877">
        <v>373</v>
      </c>
      <c r="E1877">
        <v>146</v>
      </c>
      <c r="F1877">
        <v>150</v>
      </c>
      <c r="G1877">
        <v>2000</v>
      </c>
      <c r="H1877" t="s">
        <v>235</v>
      </c>
      <c r="I1877">
        <v>15000</v>
      </c>
      <c r="J1877">
        <v>169705587</v>
      </c>
      <c r="K1877" t="s">
        <v>3409</v>
      </c>
      <c r="L1877" t="s">
        <v>182</v>
      </c>
      <c r="M1877" t="s">
        <v>9407</v>
      </c>
      <c r="N1877">
        <v>318955</v>
      </c>
      <c r="O1877">
        <v>23227</v>
      </c>
      <c r="P1877" t="s">
        <v>711</v>
      </c>
      <c r="Q1877">
        <v>2</v>
      </c>
      <c r="R1877" t="s">
        <v>9408</v>
      </c>
      <c r="S1877" t="s">
        <v>9409</v>
      </c>
      <c r="T1877">
        <v>460</v>
      </c>
      <c r="U1877" t="s">
        <v>37</v>
      </c>
      <c r="V1877" t="s">
        <v>38</v>
      </c>
      <c r="W1877" t="s">
        <v>39</v>
      </c>
      <c r="X1877">
        <v>25000000</v>
      </c>
      <c r="Y1877">
        <v>2011</v>
      </c>
      <c r="Z1877">
        <v>3000</v>
      </c>
      <c r="AA1877">
        <v>8.1</v>
      </c>
      <c r="AB1877">
        <v>1.85</v>
      </c>
      <c r="AC1877">
        <v>75000</v>
      </c>
    </row>
    <row r="1878" spans="1:29">
      <c r="A1878" t="s">
        <v>28</v>
      </c>
      <c r="C1878" t="s">
        <v>1104</v>
      </c>
      <c r="D1878">
        <v>224</v>
      </c>
      <c r="E1878">
        <v>128</v>
      </c>
      <c r="F1878">
        <v>386</v>
      </c>
      <c r="G1878">
        <v>203</v>
      </c>
      <c r="H1878" t="s">
        <v>342</v>
      </c>
      <c r="I1878">
        <v>19000</v>
      </c>
      <c r="J1878">
        <v>3254172</v>
      </c>
      <c r="K1878" t="s">
        <v>3581</v>
      </c>
      <c r="L1878" t="s">
        <v>353</v>
      </c>
      <c r="M1878" t="s">
        <v>9410</v>
      </c>
      <c r="N1878">
        <v>29282</v>
      </c>
      <c r="O1878">
        <v>36337</v>
      </c>
      <c r="P1878" t="s">
        <v>9411</v>
      </c>
      <c r="Q1878">
        <v>1</v>
      </c>
      <c r="R1878" t="s">
        <v>9412</v>
      </c>
      <c r="S1878" t="s">
        <v>9413</v>
      </c>
      <c r="T1878">
        <v>105</v>
      </c>
      <c r="U1878" t="s">
        <v>37</v>
      </c>
      <c r="V1878" t="s">
        <v>38</v>
      </c>
      <c r="W1878" t="s">
        <v>585</v>
      </c>
      <c r="X1878">
        <v>28000000</v>
      </c>
      <c r="Y1878">
        <v>2013</v>
      </c>
      <c r="Z1878">
        <v>17000</v>
      </c>
      <c r="AA1878">
        <v>6.2</v>
      </c>
      <c r="AB1878">
        <v>2.35</v>
      </c>
      <c r="AC1878">
        <v>11000</v>
      </c>
    </row>
    <row r="1879" spans="1:29">
      <c r="A1879" t="s">
        <v>28</v>
      </c>
      <c r="C1879" t="s">
        <v>1575</v>
      </c>
      <c r="D1879">
        <v>94</v>
      </c>
      <c r="E1879">
        <v>93</v>
      </c>
      <c r="F1879">
        <v>67</v>
      </c>
      <c r="G1879">
        <v>596</v>
      </c>
      <c r="H1879" t="s">
        <v>2475</v>
      </c>
      <c r="I1879">
        <v>4000</v>
      </c>
      <c r="J1879">
        <v>84185387</v>
      </c>
      <c r="K1879" t="s">
        <v>9414</v>
      </c>
      <c r="L1879" t="s">
        <v>2477</v>
      </c>
      <c r="M1879" t="s">
        <v>9415</v>
      </c>
      <c r="N1879">
        <v>33180</v>
      </c>
      <c r="O1879">
        <v>7800</v>
      </c>
      <c r="P1879" t="s">
        <v>1502</v>
      </c>
      <c r="Q1879">
        <v>0</v>
      </c>
      <c r="R1879" t="s">
        <v>9416</v>
      </c>
      <c r="S1879" t="s">
        <v>9417</v>
      </c>
      <c r="T1879">
        <v>149</v>
      </c>
      <c r="U1879" t="s">
        <v>37</v>
      </c>
      <c r="V1879" t="s">
        <v>38</v>
      </c>
      <c r="W1879" t="s">
        <v>95</v>
      </c>
      <c r="X1879">
        <v>80000000</v>
      </c>
      <c r="Y1879">
        <v>2004</v>
      </c>
      <c r="Z1879">
        <v>2000</v>
      </c>
      <c r="AA1879">
        <v>4.9000000000000004</v>
      </c>
      <c r="AB1879">
        <v>1.85</v>
      </c>
      <c r="AC1879">
        <v>567</v>
      </c>
    </row>
    <row r="1880" spans="1:29">
      <c r="A1880" t="s">
        <v>28</v>
      </c>
      <c r="C1880" t="s">
        <v>9418</v>
      </c>
      <c r="D1880">
        <v>25</v>
      </c>
      <c r="E1880">
        <v>107</v>
      </c>
      <c r="F1880">
        <v>0</v>
      </c>
      <c r="G1880">
        <v>48</v>
      </c>
      <c r="H1880" t="s">
        <v>9419</v>
      </c>
      <c r="I1880">
        <v>1000</v>
      </c>
      <c r="K1880" t="s">
        <v>9420</v>
      </c>
      <c r="L1880" t="s">
        <v>686</v>
      </c>
      <c r="M1880" t="s">
        <v>9421</v>
      </c>
      <c r="N1880">
        <v>3170</v>
      </c>
      <c r="O1880">
        <v>1166</v>
      </c>
      <c r="P1880" t="s">
        <v>9422</v>
      </c>
      <c r="Q1880">
        <v>1</v>
      </c>
      <c r="R1880" t="s">
        <v>9423</v>
      </c>
      <c r="S1880" t="s">
        <v>9424</v>
      </c>
      <c r="T1880">
        <v>18</v>
      </c>
      <c r="U1880" t="s">
        <v>5641</v>
      </c>
      <c r="V1880" t="s">
        <v>7170</v>
      </c>
      <c r="X1880">
        <v>26000000</v>
      </c>
      <c r="Y1880">
        <v>2014</v>
      </c>
      <c r="Z1880">
        <v>65</v>
      </c>
      <c r="AA1880">
        <v>5.4</v>
      </c>
      <c r="AB1880">
        <v>1.85</v>
      </c>
      <c r="AC1880">
        <v>0</v>
      </c>
    </row>
    <row r="1881" spans="1:29">
      <c r="A1881" t="s">
        <v>28</v>
      </c>
      <c r="C1881" t="s">
        <v>7687</v>
      </c>
      <c r="D1881">
        <v>273</v>
      </c>
      <c r="E1881">
        <v>97</v>
      </c>
      <c r="F1881">
        <v>31</v>
      </c>
      <c r="G1881">
        <v>662</v>
      </c>
      <c r="H1881" t="s">
        <v>9425</v>
      </c>
      <c r="I1881">
        <v>918</v>
      </c>
      <c r="J1881">
        <v>82163317</v>
      </c>
      <c r="K1881" t="s">
        <v>4904</v>
      </c>
      <c r="L1881" t="s">
        <v>9426</v>
      </c>
      <c r="M1881" t="s">
        <v>9427</v>
      </c>
      <c r="N1881">
        <v>89101</v>
      </c>
      <c r="O1881">
        <v>4692</v>
      </c>
      <c r="P1881" t="s">
        <v>756</v>
      </c>
      <c r="Q1881">
        <v>0</v>
      </c>
      <c r="R1881" t="s">
        <v>9428</v>
      </c>
      <c r="S1881" t="s">
        <v>9429</v>
      </c>
      <c r="T1881">
        <v>885</v>
      </c>
      <c r="U1881" t="s">
        <v>37</v>
      </c>
      <c r="V1881" t="s">
        <v>38</v>
      </c>
      <c r="W1881" t="s">
        <v>585</v>
      </c>
      <c r="X1881">
        <v>30000000</v>
      </c>
      <c r="Y1881">
        <v>2003</v>
      </c>
      <c r="Z1881">
        <v>782</v>
      </c>
      <c r="AA1881">
        <v>5.8</v>
      </c>
      <c r="AB1881">
        <v>2.35</v>
      </c>
      <c r="AC1881">
        <v>3000</v>
      </c>
    </row>
    <row r="1882" spans="1:29">
      <c r="A1882" t="s">
        <v>28</v>
      </c>
      <c r="C1882" t="s">
        <v>9430</v>
      </c>
      <c r="D1882">
        <v>78</v>
      </c>
      <c r="E1882">
        <v>101</v>
      </c>
      <c r="F1882">
        <v>187</v>
      </c>
      <c r="G1882">
        <v>127</v>
      </c>
      <c r="H1882" t="s">
        <v>9431</v>
      </c>
      <c r="I1882">
        <v>554</v>
      </c>
      <c r="K1882" t="s">
        <v>3409</v>
      </c>
      <c r="L1882" t="s">
        <v>941</v>
      </c>
      <c r="M1882" t="s">
        <v>9432</v>
      </c>
      <c r="N1882">
        <v>2863</v>
      </c>
      <c r="O1882">
        <v>1041</v>
      </c>
      <c r="P1882" t="s">
        <v>9433</v>
      </c>
      <c r="Q1882">
        <v>2</v>
      </c>
      <c r="S1882" t="s">
        <v>9434</v>
      </c>
      <c r="T1882">
        <v>25</v>
      </c>
      <c r="U1882" t="s">
        <v>37</v>
      </c>
      <c r="V1882" t="s">
        <v>56</v>
      </c>
      <c r="W1882" t="s">
        <v>4830</v>
      </c>
      <c r="Y1882">
        <v>2014</v>
      </c>
      <c r="Z1882">
        <v>213</v>
      </c>
      <c r="AA1882">
        <v>4.7</v>
      </c>
      <c r="AB1882">
        <v>2.35</v>
      </c>
      <c r="AC1882">
        <v>488</v>
      </c>
    </row>
    <row r="1883" spans="1:29">
      <c r="A1883" t="s">
        <v>28</v>
      </c>
      <c r="C1883" t="s">
        <v>5873</v>
      </c>
      <c r="D1883">
        <v>66</v>
      </c>
      <c r="E1883">
        <v>82</v>
      </c>
      <c r="F1883">
        <v>8</v>
      </c>
      <c r="G1883">
        <v>179</v>
      </c>
      <c r="H1883" t="s">
        <v>4983</v>
      </c>
      <c r="I1883">
        <v>770</v>
      </c>
      <c r="J1883">
        <v>80920948</v>
      </c>
      <c r="K1883" t="s">
        <v>478</v>
      </c>
      <c r="L1883" t="s">
        <v>958</v>
      </c>
      <c r="M1883" t="s">
        <v>9435</v>
      </c>
      <c r="N1883">
        <v>23943</v>
      </c>
      <c r="O1883">
        <v>2251</v>
      </c>
      <c r="P1883" t="s">
        <v>8003</v>
      </c>
      <c r="Q1883">
        <v>0</v>
      </c>
      <c r="R1883" t="s">
        <v>9436</v>
      </c>
      <c r="S1883" t="s">
        <v>9437</v>
      </c>
      <c r="T1883">
        <v>118</v>
      </c>
      <c r="U1883" t="s">
        <v>37</v>
      </c>
      <c r="V1883" t="s">
        <v>38</v>
      </c>
      <c r="W1883" t="s">
        <v>277</v>
      </c>
      <c r="X1883">
        <v>30000000</v>
      </c>
      <c r="Y1883">
        <v>2001</v>
      </c>
      <c r="Z1883">
        <v>677</v>
      </c>
      <c r="AA1883">
        <v>6</v>
      </c>
      <c r="AB1883">
        <v>1.85</v>
      </c>
      <c r="AC1883">
        <v>425</v>
      </c>
    </row>
    <row r="1884" spans="1:29">
      <c r="A1884" t="s">
        <v>28</v>
      </c>
      <c r="C1884" t="s">
        <v>570</v>
      </c>
      <c r="D1884">
        <v>459</v>
      </c>
      <c r="E1884">
        <v>85</v>
      </c>
      <c r="F1884">
        <v>198</v>
      </c>
      <c r="G1884">
        <v>387</v>
      </c>
      <c r="H1884" t="s">
        <v>9438</v>
      </c>
      <c r="I1884">
        <v>2000</v>
      </c>
      <c r="J1884">
        <v>80034302</v>
      </c>
      <c r="K1884" t="s">
        <v>3446</v>
      </c>
      <c r="L1884" t="s">
        <v>711</v>
      </c>
      <c r="M1884" t="s">
        <v>9439</v>
      </c>
      <c r="N1884">
        <v>296787</v>
      </c>
      <c r="O1884">
        <v>3958</v>
      </c>
      <c r="P1884" t="s">
        <v>9440</v>
      </c>
      <c r="Q1884">
        <v>0</v>
      </c>
      <c r="R1884" t="s">
        <v>9441</v>
      </c>
      <c r="S1884" t="s">
        <v>9442</v>
      </c>
      <c r="T1884">
        <v>2192</v>
      </c>
      <c r="U1884" t="s">
        <v>37</v>
      </c>
      <c r="V1884" t="s">
        <v>38</v>
      </c>
      <c r="W1884" t="s">
        <v>39</v>
      </c>
      <c r="X1884">
        <v>25000000</v>
      </c>
      <c r="Y1884">
        <v>2008</v>
      </c>
      <c r="Z1884">
        <v>1000</v>
      </c>
      <c r="AA1884">
        <v>7</v>
      </c>
      <c r="AB1884">
        <v>1.85</v>
      </c>
      <c r="AC1884">
        <v>0</v>
      </c>
    </row>
    <row r="1885" spans="1:29">
      <c r="A1885" t="s">
        <v>28</v>
      </c>
      <c r="C1885" t="s">
        <v>9443</v>
      </c>
      <c r="D1885">
        <v>68</v>
      </c>
      <c r="E1885">
        <v>88</v>
      </c>
      <c r="F1885">
        <v>34</v>
      </c>
      <c r="G1885">
        <v>445</v>
      </c>
      <c r="H1885" t="s">
        <v>9444</v>
      </c>
      <c r="I1885">
        <v>642</v>
      </c>
      <c r="J1885">
        <v>78656813</v>
      </c>
      <c r="K1885" t="s">
        <v>3036</v>
      </c>
      <c r="L1885" t="s">
        <v>9445</v>
      </c>
      <c r="M1885" t="s">
        <v>9446</v>
      </c>
      <c r="N1885">
        <v>42765</v>
      </c>
      <c r="O1885">
        <v>2501</v>
      </c>
      <c r="P1885" t="s">
        <v>9447</v>
      </c>
      <c r="Q1885">
        <v>0</v>
      </c>
      <c r="R1885" t="s">
        <v>9448</v>
      </c>
      <c r="S1885" t="s">
        <v>9449</v>
      </c>
      <c r="T1885">
        <v>93</v>
      </c>
      <c r="U1885" t="s">
        <v>37</v>
      </c>
      <c r="V1885" t="s">
        <v>38</v>
      </c>
      <c r="W1885" t="s">
        <v>95</v>
      </c>
      <c r="X1885">
        <v>25000000</v>
      </c>
      <c r="Y1885">
        <v>1991</v>
      </c>
      <c r="Z1885">
        <v>533</v>
      </c>
      <c r="AA1885">
        <v>6</v>
      </c>
      <c r="AB1885">
        <v>1.85</v>
      </c>
      <c r="AC1885">
        <v>0</v>
      </c>
    </row>
    <row r="1886" spans="1:29">
      <c r="A1886" t="s">
        <v>28</v>
      </c>
      <c r="C1886" t="s">
        <v>2246</v>
      </c>
      <c r="D1886">
        <v>123</v>
      </c>
      <c r="E1886">
        <v>119</v>
      </c>
      <c r="F1886">
        <v>0</v>
      </c>
      <c r="G1886">
        <v>188</v>
      </c>
      <c r="H1886" t="s">
        <v>9450</v>
      </c>
      <c r="I1886">
        <v>22000</v>
      </c>
      <c r="J1886">
        <v>76270454</v>
      </c>
      <c r="K1886" t="s">
        <v>2125</v>
      </c>
      <c r="L1886" t="s">
        <v>1746</v>
      </c>
      <c r="M1886" t="s">
        <v>9451</v>
      </c>
      <c r="N1886">
        <v>219008</v>
      </c>
      <c r="O1886">
        <v>22767</v>
      </c>
      <c r="P1886" t="s">
        <v>7142</v>
      </c>
      <c r="Q1886">
        <v>1</v>
      </c>
      <c r="R1886" t="s">
        <v>9452</v>
      </c>
      <c r="S1886" t="s">
        <v>9453</v>
      </c>
      <c r="T1886">
        <v>418</v>
      </c>
      <c r="U1886" t="s">
        <v>37</v>
      </c>
      <c r="V1886" t="s">
        <v>38</v>
      </c>
      <c r="W1886" t="s">
        <v>585</v>
      </c>
      <c r="X1886">
        <v>25000000</v>
      </c>
      <c r="Y1886">
        <v>1987</v>
      </c>
      <c r="Z1886">
        <v>371</v>
      </c>
      <c r="AA1886">
        <v>7.9</v>
      </c>
      <c r="AB1886">
        <v>2.35</v>
      </c>
      <c r="AC1886">
        <v>0</v>
      </c>
    </row>
    <row r="1887" spans="1:29">
      <c r="A1887" t="s">
        <v>28</v>
      </c>
      <c r="C1887" t="s">
        <v>7113</v>
      </c>
      <c r="D1887">
        <v>488</v>
      </c>
      <c r="E1887">
        <v>122</v>
      </c>
      <c r="F1887">
        <v>1000</v>
      </c>
      <c r="G1887">
        <v>883</v>
      </c>
      <c r="H1887" t="s">
        <v>1147</v>
      </c>
      <c r="I1887">
        <v>2000</v>
      </c>
      <c r="J1887">
        <v>74273505</v>
      </c>
      <c r="K1887" t="s">
        <v>2125</v>
      </c>
      <c r="L1887" t="s">
        <v>403</v>
      </c>
      <c r="M1887" t="s">
        <v>9454</v>
      </c>
      <c r="N1887">
        <v>612060</v>
      </c>
      <c r="O1887">
        <v>4738</v>
      </c>
      <c r="P1887" t="s">
        <v>4545</v>
      </c>
      <c r="Q1887">
        <v>0</v>
      </c>
      <c r="R1887" t="s">
        <v>9455</v>
      </c>
      <c r="S1887" t="s">
        <v>9456</v>
      </c>
      <c r="T1887">
        <v>1518</v>
      </c>
      <c r="U1887" t="s">
        <v>37</v>
      </c>
      <c r="V1887" t="s">
        <v>38</v>
      </c>
      <c r="W1887" t="s">
        <v>585</v>
      </c>
      <c r="X1887">
        <v>25000000</v>
      </c>
      <c r="Y1887">
        <v>2007</v>
      </c>
      <c r="Z1887">
        <v>939</v>
      </c>
      <c r="AA1887">
        <v>8.1</v>
      </c>
      <c r="AB1887">
        <v>2.35</v>
      </c>
      <c r="AC1887">
        <v>21000</v>
      </c>
    </row>
    <row r="1888" spans="1:29">
      <c r="A1888" t="s">
        <v>28</v>
      </c>
      <c r="C1888" t="s">
        <v>1351</v>
      </c>
      <c r="D1888">
        <v>146</v>
      </c>
      <c r="E1888">
        <v>99</v>
      </c>
      <c r="F1888">
        <v>167</v>
      </c>
      <c r="G1888">
        <v>460</v>
      </c>
      <c r="H1888" t="s">
        <v>8472</v>
      </c>
      <c r="I1888">
        <v>655</v>
      </c>
      <c r="J1888">
        <v>134141530</v>
      </c>
      <c r="K1888" t="s">
        <v>5710</v>
      </c>
      <c r="L1888" t="s">
        <v>2283</v>
      </c>
      <c r="M1888" t="s">
        <v>9457</v>
      </c>
      <c r="N1888">
        <v>75903</v>
      </c>
      <c r="O1888">
        <v>2394</v>
      </c>
      <c r="P1888" t="s">
        <v>9458</v>
      </c>
      <c r="Q1888">
        <v>1</v>
      </c>
      <c r="R1888" t="s">
        <v>9459</v>
      </c>
      <c r="S1888" t="s">
        <v>9460</v>
      </c>
      <c r="T1888">
        <v>109</v>
      </c>
      <c r="U1888" t="s">
        <v>37</v>
      </c>
      <c r="V1888" t="s">
        <v>38</v>
      </c>
      <c r="W1888" t="s">
        <v>39</v>
      </c>
      <c r="X1888">
        <v>25000000</v>
      </c>
      <c r="Y1888">
        <v>2014</v>
      </c>
      <c r="Z1888">
        <v>521</v>
      </c>
      <c r="AA1888">
        <v>6.2</v>
      </c>
      <c r="AB1888">
        <v>2.35</v>
      </c>
      <c r="AC1888">
        <v>0</v>
      </c>
    </row>
    <row r="1889" spans="1:29">
      <c r="A1889" t="s">
        <v>28</v>
      </c>
      <c r="C1889" t="s">
        <v>9461</v>
      </c>
      <c r="D1889">
        <v>168</v>
      </c>
      <c r="E1889">
        <v>97</v>
      </c>
      <c r="F1889">
        <v>11</v>
      </c>
      <c r="G1889">
        <v>887</v>
      </c>
      <c r="H1889" t="s">
        <v>393</v>
      </c>
      <c r="I1889">
        <v>14000</v>
      </c>
      <c r="J1889">
        <v>71500556</v>
      </c>
      <c r="K1889" t="s">
        <v>1415</v>
      </c>
      <c r="L1889" t="s">
        <v>436</v>
      </c>
      <c r="M1889" t="s">
        <v>9462</v>
      </c>
      <c r="N1889">
        <v>171568</v>
      </c>
      <c r="O1889">
        <v>16999</v>
      </c>
      <c r="P1889" t="s">
        <v>2291</v>
      </c>
      <c r="Q1889">
        <v>3</v>
      </c>
      <c r="R1889" t="s">
        <v>9463</v>
      </c>
      <c r="S1889" t="s">
        <v>9464</v>
      </c>
      <c r="T1889">
        <v>571</v>
      </c>
      <c r="U1889" t="s">
        <v>37</v>
      </c>
      <c r="V1889" t="s">
        <v>56</v>
      </c>
      <c r="W1889" t="s">
        <v>585</v>
      </c>
      <c r="X1889">
        <v>26000000</v>
      </c>
      <c r="Y1889">
        <v>2001</v>
      </c>
      <c r="Z1889">
        <v>1000</v>
      </c>
      <c r="AA1889">
        <v>6.7</v>
      </c>
      <c r="AB1889">
        <v>2.35</v>
      </c>
      <c r="AC1889">
        <v>0</v>
      </c>
    </row>
    <row r="1890" spans="1:29">
      <c r="A1890" t="s">
        <v>28</v>
      </c>
      <c r="C1890" t="s">
        <v>7635</v>
      </c>
      <c r="D1890">
        <v>152</v>
      </c>
      <c r="E1890">
        <v>121</v>
      </c>
      <c r="F1890">
        <v>529</v>
      </c>
      <c r="G1890">
        <v>163</v>
      </c>
      <c r="H1890" t="s">
        <v>9465</v>
      </c>
      <c r="I1890">
        <v>541</v>
      </c>
      <c r="J1890">
        <v>71309760</v>
      </c>
      <c r="K1890" t="s">
        <v>214</v>
      </c>
      <c r="L1890" t="s">
        <v>3161</v>
      </c>
      <c r="M1890" t="s">
        <v>9466</v>
      </c>
      <c r="N1890">
        <v>150308</v>
      </c>
      <c r="O1890">
        <v>1323</v>
      </c>
      <c r="P1890" t="s">
        <v>9467</v>
      </c>
      <c r="Q1890">
        <v>1</v>
      </c>
      <c r="R1890" t="s">
        <v>9468</v>
      </c>
      <c r="S1890" t="s">
        <v>9469</v>
      </c>
      <c r="T1890">
        <v>498</v>
      </c>
      <c r="U1890" t="s">
        <v>37</v>
      </c>
      <c r="V1890" t="s">
        <v>56</v>
      </c>
      <c r="W1890" t="s">
        <v>39</v>
      </c>
      <c r="X1890">
        <v>25000000</v>
      </c>
      <c r="Y1890">
        <v>2000</v>
      </c>
      <c r="Z1890">
        <v>399</v>
      </c>
      <c r="AA1890">
        <v>7.3</v>
      </c>
      <c r="AB1890">
        <v>1.85</v>
      </c>
      <c r="AC1890">
        <v>18000</v>
      </c>
    </row>
    <row r="1891" spans="1:29">
      <c r="A1891" t="s">
        <v>28</v>
      </c>
      <c r="C1891" t="s">
        <v>9470</v>
      </c>
      <c r="D1891">
        <v>133</v>
      </c>
      <c r="E1891">
        <v>95</v>
      </c>
      <c r="F1891">
        <v>0</v>
      </c>
      <c r="G1891">
        <v>643</v>
      </c>
      <c r="H1891" t="s">
        <v>2283</v>
      </c>
      <c r="I1891">
        <v>934</v>
      </c>
      <c r="J1891">
        <v>89808372</v>
      </c>
      <c r="K1891" t="s">
        <v>1671</v>
      </c>
      <c r="L1891" t="s">
        <v>5206</v>
      </c>
      <c r="M1891" t="s">
        <v>9471</v>
      </c>
      <c r="N1891">
        <v>46417</v>
      </c>
      <c r="O1891">
        <v>3500</v>
      </c>
      <c r="P1891" t="s">
        <v>9472</v>
      </c>
      <c r="Q1891">
        <v>2</v>
      </c>
      <c r="R1891" t="s">
        <v>9473</v>
      </c>
      <c r="S1891" t="s">
        <v>9474</v>
      </c>
      <c r="T1891">
        <v>297</v>
      </c>
      <c r="U1891" t="s">
        <v>37</v>
      </c>
      <c r="V1891" t="s">
        <v>38</v>
      </c>
      <c r="W1891" t="s">
        <v>39</v>
      </c>
      <c r="X1891">
        <v>45000000</v>
      </c>
      <c r="Y1891">
        <v>2003</v>
      </c>
      <c r="Z1891">
        <v>655</v>
      </c>
      <c r="AA1891">
        <v>4.5999999999999996</v>
      </c>
      <c r="AB1891">
        <v>1.85</v>
      </c>
      <c r="AC1891">
        <v>660</v>
      </c>
    </row>
    <row r="1892" spans="1:29">
      <c r="A1892" t="s">
        <v>28</v>
      </c>
      <c r="C1892" t="s">
        <v>5133</v>
      </c>
      <c r="D1892">
        <v>139</v>
      </c>
      <c r="E1892">
        <v>105</v>
      </c>
      <c r="F1892">
        <v>99</v>
      </c>
      <c r="G1892">
        <v>433</v>
      </c>
      <c r="H1892" t="s">
        <v>9475</v>
      </c>
      <c r="I1892">
        <v>3000</v>
      </c>
      <c r="J1892">
        <v>77264926</v>
      </c>
      <c r="K1892" t="s">
        <v>3057</v>
      </c>
      <c r="L1892" t="s">
        <v>2624</v>
      </c>
      <c r="M1892" t="s">
        <v>9476</v>
      </c>
      <c r="N1892">
        <v>21176</v>
      </c>
      <c r="O1892">
        <v>5740</v>
      </c>
      <c r="P1892" t="s">
        <v>932</v>
      </c>
      <c r="Q1892">
        <v>5</v>
      </c>
      <c r="R1892" t="s">
        <v>9477</v>
      </c>
      <c r="S1892" t="s">
        <v>9478</v>
      </c>
      <c r="T1892">
        <v>107</v>
      </c>
      <c r="U1892" t="s">
        <v>37</v>
      </c>
      <c r="V1892" t="s">
        <v>38</v>
      </c>
      <c r="W1892" t="s">
        <v>95</v>
      </c>
      <c r="X1892">
        <v>25000000</v>
      </c>
      <c r="Y1892">
        <v>2012</v>
      </c>
      <c r="Z1892">
        <v>448</v>
      </c>
      <c r="AA1892">
        <v>6.1</v>
      </c>
      <c r="AB1892">
        <v>1.85</v>
      </c>
      <c r="AC1892">
        <v>0</v>
      </c>
    </row>
    <row r="1893" spans="1:29">
      <c r="A1893" t="s">
        <v>28</v>
      </c>
      <c r="C1893" t="s">
        <v>2698</v>
      </c>
      <c r="D1893">
        <v>245</v>
      </c>
      <c r="E1893">
        <v>108</v>
      </c>
      <c r="F1893">
        <v>425</v>
      </c>
      <c r="G1893">
        <v>766</v>
      </c>
      <c r="H1893" t="s">
        <v>9479</v>
      </c>
      <c r="I1893">
        <v>20000</v>
      </c>
      <c r="J1893">
        <v>70625986</v>
      </c>
      <c r="K1893" t="s">
        <v>1681</v>
      </c>
      <c r="L1893" t="s">
        <v>841</v>
      </c>
      <c r="M1893" t="s">
        <v>9480</v>
      </c>
      <c r="N1893">
        <v>168717</v>
      </c>
      <c r="O1893">
        <v>22739</v>
      </c>
      <c r="P1893" t="s">
        <v>541</v>
      </c>
      <c r="Q1893">
        <v>1</v>
      </c>
      <c r="R1893" t="s">
        <v>9481</v>
      </c>
      <c r="S1893" t="s">
        <v>9482</v>
      </c>
      <c r="T1893">
        <v>178</v>
      </c>
      <c r="U1893" t="s">
        <v>37</v>
      </c>
      <c r="V1893" t="s">
        <v>38</v>
      </c>
      <c r="W1893" t="s">
        <v>585</v>
      </c>
      <c r="X1893">
        <v>25000000</v>
      </c>
      <c r="Y1893">
        <v>2011</v>
      </c>
      <c r="Z1893">
        <v>962</v>
      </c>
      <c r="AA1893">
        <v>6.2</v>
      </c>
      <c r="AB1893">
        <v>2.35</v>
      </c>
      <c r="AC1893">
        <v>24000</v>
      </c>
    </row>
    <row r="1894" spans="1:29">
      <c r="A1894" t="s">
        <v>28</v>
      </c>
      <c r="C1894" t="s">
        <v>5985</v>
      </c>
      <c r="D1894">
        <v>84</v>
      </c>
      <c r="E1894">
        <v>134</v>
      </c>
      <c r="F1894">
        <v>170</v>
      </c>
      <c r="G1894">
        <v>472</v>
      </c>
      <c r="H1894" t="s">
        <v>9483</v>
      </c>
      <c r="I1894">
        <v>2000</v>
      </c>
      <c r="J1894">
        <v>56505065</v>
      </c>
      <c r="K1894" t="s">
        <v>9484</v>
      </c>
      <c r="L1894" t="s">
        <v>3007</v>
      </c>
      <c r="M1894" t="s">
        <v>9485</v>
      </c>
      <c r="N1894">
        <v>95241</v>
      </c>
      <c r="O1894">
        <v>4453</v>
      </c>
      <c r="P1894" t="s">
        <v>6360</v>
      </c>
      <c r="Q1894">
        <v>0</v>
      </c>
      <c r="R1894" t="s">
        <v>9486</v>
      </c>
      <c r="S1894" t="s">
        <v>9487</v>
      </c>
      <c r="T1894">
        <v>439</v>
      </c>
      <c r="U1894" t="s">
        <v>37</v>
      </c>
      <c r="V1894" t="s">
        <v>38</v>
      </c>
      <c r="W1894" t="s">
        <v>585</v>
      </c>
      <c r="X1894">
        <v>25000000</v>
      </c>
      <c r="Y1894">
        <v>1993</v>
      </c>
      <c r="Z1894">
        <v>722</v>
      </c>
      <c r="AA1894">
        <v>7.8</v>
      </c>
      <c r="AB1894">
        <v>2.35</v>
      </c>
      <c r="AC1894">
        <v>11000</v>
      </c>
    </row>
    <row r="1895" spans="1:29">
      <c r="A1895" t="s">
        <v>28</v>
      </c>
      <c r="C1895" t="s">
        <v>3444</v>
      </c>
      <c r="D1895">
        <v>70</v>
      </c>
      <c r="E1895">
        <v>115</v>
      </c>
      <c r="F1895">
        <v>43</v>
      </c>
      <c r="G1895">
        <v>775</v>
      </c>
      <c r="H1895" t="s">
        <v>470</v>
      </c>
      <c r="I1895">
        <v>5000</v>
      </c>
      <c r="J1895">
        <v>55973336</v>
      </c>
      <c r="K1895" t="s">
        <v>334</v>
      </c>
      <c r="L1895" t="s">
        <v>502</v>
      </c>
      <c r="M1895" t="s">
        <v>9488</v>
      </c>
      <c r="N1895">
        <v>57040</v>
      </c>
      <c r="O1895">
        <v>9082</v>
      </c>
      <c r="P1895" t="s">
        <v>7485</v>
      </c>
      <c r="Q1895">
        <v>1</v>
      </c>
      <c r="R1895" t="s">
        <v>9489</v>
      </c>
      <c r="S1895" t="s">
        <v>9490</v>
      </c>
      <c r="T1895">
        <v>365</v>
      </c>
      <c r="U1895" t="s">
        <v>37</v>
      </c>
      <c r="V1895" t="s">
        <v>38</v>
      </c>
      <c r="W1895" t="s">
        <v>585</v>
      </c>
      <c r="X1895">
        <v>25000000</v>
      </c>
      <c r="Y1895">
        <v>2000</v>
      </c>
      <c r="Z1895">
        <v>848</v>
      </c>
      <c r="AA1895">
        <v>6.1</v>
      </c>
      <c r="AB1895">
        <v>2.35</v>
      </c>
      <c r="AC1895">
        <v>0</v>
      </c>
    </row>
    <row r="1896" spans="1:29">
      <c r="A1896" t="s">
        <v>28</v>
      </c>
      <c r="C1896" t="s">
        <v>1058</v>
      </c>
      <c r="D1896">
        <v>154</v>
      </c>
      <c r="E1896">
        <v>107</v>
      </c>
      <c r="F1896">
        <v>503</v>
      </c>
      <c r="G1896">
        <v>108</v>
      </c>
      <c r="H1896" t="s">
        <v>9491</v>
      </c>
      <c r="I1896">
        <v>264</v>
      </c>
      <c r="K1896" t="s">
        <v>9492</v>
      </c>
      <c r="L1896" t="s">
        <v>9493</v>
      </c>
      <c r="M1896" t="s">
        <v>9494</v>
      </c>
      <c r="N1896">
        <v>80958</v>
      </c>
      <c r="O1896">
        <v>673</v>
      </c>
      <c r="P1896" t="s">
        <v>9495</v>
      </c>
      <c r="Q1896">
        <v>2</v>
      </c>
      <c r="R1896" t="s">
        <v>9496</v>
      </c>
      <c r="S1896" t="s">
        <v>9497</v>
      </c>
      <c r="T1896">
        <v>310</v>
      </c>
      <c r="U1896" t="s">
        <v>37</v>
      </c>
      <c r="V1896" t="s">
        <v>56</v>
      </c>
      <c r="W1896" t="s">
        <v>585</v>
      </c>
      <c r="X1896">
        <v>2800000</v>
      </c>
      <c r="Y1896">
        <v>1976</v>
      </c>
      <c r="Z1896">
        <v>139</v>
      </c>
      <c r="AA1896">
        <v>7.6</v>
      </c>
      <c r="AB1896">
        <v>2.35</v>
      </c>
      <c r="AC1896">
        <v>7000</v>
      </c>
    </row>
    <row r="1897" spans="1:29">
      <c r="A1897" t="s">
        <v>28</v>
      </c>
      <c r="C1897" t="s">
        <v>5495</v>
      </c>
      <c r="D1897">
        <v>216</v>
      </c>
      <c r="E1897">
        <v>86</v>
      </c>
      <c r="F1897">
        <v>70</v>
      </c>
      <c r="G1897">
        <v>318</v>
      </c>
      <c r="H1897" t="s">
        <v>9498</v>
      </c>
      <c r="I1897">
        <v>440</v>
      </c>
      <c r="J1897">
        <v>54098051</v>
      </c>
      <c r="K1897" t="s">
        <v>6403</v>
      </c>
      <c r="L1897" t="s">
        <v>9499</v>
      </c>
      <c r="M1897" t="s">
        <v>9500</v>
      </c>
      <c r="N1897">
        <v>102861</v>
      </c>
      <c r="O1897">
        <v>2420</v>
      </c>
      <c r="P1897" t="s">
        <v>5661</v>
      </c>
      <c r="Q1897">
        <v>0</v>
      </c>
      <c r="R1897" t="s">
        <v>9501</v>
      </c>
      <c r="S1897" t="s">
        <v>9502</v>
      </c>
      <c r="T1897">
        <v>571</v>
      </c>
      <c r="U1897" t="s">
        <v>37</v>
      </c>
      <c r="V1897" t="s">
        <v>767</v>
      </c>
      <c r="W1897" t="s">
        <v>585</v>
      </c>
      <c r="X1897">
        <v>25000000</v>
      </c>
      <c r="Y1897">
        <v>2006</v>
      </c>
      <c r="Z1897">
        <v>346</v>
      </c>
      <c r="AA1897">
        <v>5.8</v>
      </c>
      <c r="AB1897">
        <v>2.35</v>
      </c>
      <c r="AC1897">
        <v>0</v>
      </c>
    </row>
    <row r="1898" spans="1:29">
      <c r="A1898" t="s">
        <v>28</v>
      </c>
      <c r="C1898" t="s">
        <v>7204</v>
      </c>
      <c r="D1898">
        <v>170</v>
      </c>
      <c r="E1898">
        <v>101</v>
      </c>
      <c r="F1898">
        <v>96</v>
      </c>
      <c r="G1898">
        <v>204</v>
      </c>
      <c r="H1898" t="s">
        <v>9503</v>
      </c>
      <c r="I1898">
        <v>713</v>
      </c>
      <c r="J1898">
        <v>60443237</v>
      </c>
      <c r="K1898" t="s">
        <v>214</v>
      </c>
      <c r="L1898" t="s">
        <v>1745</v>
      </c>
      <c r="M1898" t="s">
        <v>9504</v>
      </c>
      <c r="N1898">
        <v>76882</v>
      </c>
      <c r="O1898">
        <v>1852</v>
      </c>
      <c r="P1898" t="s">
        <v>9505</v>
      </c>
      <c r="Q1898">
        <v>0</v>
      </c>
      <c r="R1898" t="s">
        <v>9506</v>
      </c>
      <c r="S1898" t="s">
        <v>9507</v>
      </c>
      <c r="T1898">
        <v>106</v>
      </c>
      <c r="U1898" t="s">
        <v>37</v>
      </c>
      <c r="V1898" t="s">
        <v>38</v>
      </c>
      <c r="W1898" t="s">
        <v>39</v>
      </c>
      <c r="X1898">
        <v>25000000</v>
      </c>
      <c r="Y1898">
        <v>2012</v>
      </c>
      <c r="Z1898">
        <v>220</v>
      </c>
      <c r="AA1898">
        <v>6.5</v>
      </c>
      <c r="AB1898">
        <v>2.35</v>
      </c>
      <c r="AC1898">
        <v>29000</v>
      </c>
    </row>
    <row r="1899" spans="1:29">
      <c r="A1899" t="s">
        <v>28</v>
      </c>
      <c r="C1899" t="s">
        <v>9508</v>
      </c>
      <c r="D1899">
        <v>181</v>
      </c>
      <c r="E1899">
        <v>96</v>
      </c>
      <c r="F1899">
        <v>47</v>
      </c>
      <c r="G1899">
        <v>3000</v>
      </c>
      <c r="H1899" t="s">
        <v>1948</v>
      </c>
      <c r="I1899">
        <v>14000</v>
      </c>
      <c r="J1899">
        <v>82234139</v>
      </c>
      <c r="K1899" t="s">
        <v>548</v>
      </c>
      <c r="L1899" t="s">
        <v>700</v>
      </c>
      <c r="M1899" t="s">
        <v>9509</v>
      </c>
      <c r="N1899">
        <v>110390</v>
      </c>
      <c r="O1899">
        <v>28071</v>
      </c>
      <c r="P1899" t="s">
        <v>2624</v>
      </c>
      <c r="Q1899">
        <v>3</v>
      </c>
      <c r="R1899" t="s">
        <v>9510</v>
      </c>
      <c r="S1899" t="s">
        <v>9511</v>
      </c>
      <c r="T1899">
        <v>522</v>
      </c>
      <c r="U1899" t="s">
        <v>37</v>
      </c>
      <c r="V1899" t="s">
        <v>38</v>
      </c>
      <c r="W1899" t="s">
        <v>95</v>
      </c>
      <c r="X1899">
        <v>17000000</v>
      </c>
      <c r="Y1899">
        <v>2007</v>
      </c>
      <c r="Z1899">
        <v>11000</v>
      </c>
      <c r="AA1899">
        <v>7.2</v>
      </c>
      <c r="AB1899">
        <v>1.85</v>
      </c>
      <c r="AC1899">
        <v>6000</v>
      </c>
    </row>
    <row r="1900" spans="1:29">
      <c r="A1900" t="s">
        <v>28</v>
      </c>
      <c r="C1900" t="s">
        <v>125</v>
      </c>
      <c r="D1900">
        <v>226</v>
      </c>
      <c r="E1900">
        <v>101</v>
      </c>
      <c r="F1900">
        <v>395</v>
      </c>
      <c r="G1900">
        <v>2000</v>
      </c>
      <c r="H1900" t="s">
        <v>213</v>
      </c>
      <c r="I1900">
        <v>40000</v>
      </c>
      <c r="J1900">
        <v>51676606</v>
      </c>
      <c r="K1900" t="s">
        <v>9512</v>
      </c>
      <c r="L1900" t="s">
        <v>43</v>
      </c>
      <c r="M1900" t="s">
        <v>9513</v>
      </c>
      <c r="N1900">
        <v>174591</v>
      </c>
      <c r="O1900">
        <v>58823</v>
      </c>
      <c r="P1900" t="s">
        <v>403</v>
      </c>
      <c r="Q1900">
        <v>1</v>
      </c>
      <c r="R1900" t="s">
        <v>9514</v>
      </c>
      <c r="S1900" t="s">
        <v>9515</v>
      </c>
      <c r="T1900">
        <v>632</v>
      </c>
      <c r="U1900" t="s">
        <v>37</v>
      </c>
      <c r="V1900" t="s">
        <v>38</v>
      </c>
      <c r="W1900" t="s">
        <v>95</v>
      </c>
      <c r="X1900">
        <v>25000000</v>
      </c>
      <c r="Y1900">
        <v>2004</v>
      </c>
      <c r="Z1900">
        <v>14000</v>
      </c>
      <c r="AA1900">
        <v>7.8</v>
      </c>
      <c r="AB1900">
        <v>2.35</v>
      </c>
      <c r="AC1900">
        <v>0</v>
      </c>
    </row>
    <row r="1901" spans="1:29">
      <c r="A1901" t="s">
        <v>28</v>
      </c>
      <c r="C1901" t="s">
        <v>9516</v>
      </c>
      <c r="D1901">
        <v>24</v>
      </c>
      <c r="E1901">
        <v>100</v>
      </c>
      <c r="F1901">
        <v>0</v>
      </c>
      <c r="G1901">
        <v>400</v>
      </c>
      <c r="H1901" t="s">
        <v>8472</v>
      </c>
      <c r="I1901">
        <v>975</v>
      </c>
      <c r="J1901">
        <v>52528330</v>
      </c>
      <c r="K1901" t="s">
        <v>2527</v>
      </c>
      <c r="L1901" t="s">
        <v>3999</v>
      </c>
      <c r="M1901" t="s">
        <v>9517</v>
      </c>
      <c r="N1901">
        <v>4265</v>
      </c>
      <c r="O1901">
        <v>3202</v>
      </c>
      <c r="P1901" t="s">
        <v>9518</v>
      </c>
      <c r="Q1901">
        <v>0</v>
      </c>
      <c r="R1901" t="s">
        <v>9519</v>
      </c>
      <c r="S1901" t="s">
        <v>9520</v>
      </c>
      <c r="T1901">
        <v>27</v>
      </c>
      <c r="U1901" t="s">
        <v>37</v>
      </c>
      <c r="V1901" t="s">
        <v>38</v>
      </c>
      <c r="W1901" t="s">
        <v>39</v>
      </c>
      <c r="X1901">
        <v>25000000</v>
      </c>
      <c r="Y1901">
        <v>2013</v>
      </c>
      <c r="Z1901">
        <v>521</v>
      </c>
      <c r="AA1901">
        <v>4.7</v>
      </c>
      <c r="AB1901">
        <v>1.85</v>
      </c>
      <c r="AC1901">
        <v>0</v>
      </c>
    </row>
    <row r="1902" spans="1:29">
      <c r="A1902" t="s">
        <v>28</v>
      </c>
      <c r="C1902" t="s">
        <v>9521</v>
      </c>
      <c r="D1902">
        <v>408</v>
      </c>
      <c r="E1902">
        <v>117</v>
      </c>
      <c r="F1902">
        <v>248</v>
      </c>
      <c r="G1902">
        <v>726</v>
      </c>
      <c r="H1902" t="s">
        <v>1698</v>
      </c>
      <c r="I1902">
        <v>14000</v>
      </c>
      <c r="J1902">
        <v>51533608</v>
      </c>
      <c r="K1902" t="s">
        <v>712</v>
      </c>
      <c r="L1902" t="s">
        <v>228</v>
      </c>
      <c r="M1902" t="s">
        <v>9522</v>
      </c>
      <c r="N1902">
        <v>203111</v>
      </c>
      <c r="O1902">
        <v>16606</v>
      </c>
      <c r="P1902" t="s">
        <v>5194</v>
      </c>
      <c r="Q1902">
        <v>1</v>
      </c>
      <c r="R1902" t="s">
        <v>9523</v>
      </c>
      <c r="S1902" t="s">
        <v>9524</v>
      </c>
      <c r="T1902">
        <v>755</v>
      </c>
      <c r="U1902" t="s">
        <v>37</v>
      </c>
      <c r="V1902" t="s">
        <v>38</v>
      </c>
      <c r="W1902" t="s">
        <v>585</v>
      </c>
      <c r="X1902">
        <v>25000000</v>
      </c>
      <c r="Y1902">
        <v>2011</v>
      </c>
      <c r="Z1902">
        <v>798</v>
      </c>
      <c r="AA1902">
        <v>6.8</v>
      </c>
      <c r="AB1902">
        <v>2.35</v>
      </c>
      <c r="AC1902">
        <v>32000</v>
      </c>
    </row>
    <row r="1903" spans="1:29">
      <c r="A1903" t="s">
        <v>28</v>
      </c>
      <c r="C1903" t="s">
        <v>9525</v>
      </c>
      <c r="D1903">
        <v>180</v>
      </c>
      <c r="E1903">
        <v>101</v>
      </c>
      <c r="F1903">
        <v>21</v>
      </c>
      <c r="G1903">
        <v>317</v>
      </c>
      <c r="H1903" t="s">
        <v>4639</v>
      </c>
      <c r="I1903">
        <v>22000</v>
      </c>
      <c r="J1903">
        <v>51097664</v>
      </c>
      <c r="K1903" t="s">
        <v>6132</v>
      </c>
      <c r="L1903" t="s">
        <v>1746</v>
      </c>
      <c r="M1903" t="s">
        <v>9526</v>
      </c>
      <c r="N1903">
        <v>70205</v>
      </c>
      <c r="O1903">
        <v>23328</v>
      </c>
      <c r="P1903" t="s">
        <v>7864</v>
      </c>
      <c r="Q1903">
        <v>0</v>
      </c>
      <c r="R1903" t="s">
        <v>9527</v>
      </c>
      <c r="S1903" t="s">
        <v>9528</v>
      </c>
      <c r="T1903">
        <v>450</v>
      </c>
      <c r="U1903" t="s">
        <v>37</v>
      </c>
      <c r="V1903" t="s">
        <v>38</v>
      </c>
      <c r="W1903" t="s">
        <v>585</v>
      </c>
      <c r="X1903">
        <v>30000000</v>
      </c>
      <c r="Y1903">
        <v>2005</v>
      </c>
      <c r="Z1903">
        <v>812</v>
      </c>
      <c r="AA1903">
        <v>5.9</v>
      </c>
      <c r="AB1903">
        <v>2.35</v>
      </c>
      <c r="AC1903">
        <v>0</v>
      </c>
    </row>
    <row r="1904" spans="1:29">
      <c r="A1904" t="s">
        <v>28</v>
      </c>
      <c r="C1904" t="s">
        <v>1751</v>
      </c>
      <c r="D1904">
        <v>181</v>
      </c>
      <c r="E1904">
        <v>98</v>
      </c>
      <c r="F1904">
        <v>285</v>
      </c>
      <c r="G1904">
        <v>7000</v>
      </c>
      <c r="H1904" t="s">
        <v>1249</v>
      </c>
      <c r="I1904">
        <v>640000</v>
      </c>
      <c r="J1904">
        <v>84136909</v>
      </c>
      <c r="K1904" t="s">
        <v>1671</v>
      </c>
      <c r="L1904" t="s">
        <v>9529</v>
      </c>
      <c r="M1904" t="s">
        <v>9530</v>
      </c>
      <c r="N1904">
        <v>267921</v>
      </c>
      <c r="O1904">
        <v>656730</v>
      </c>
      <c r="P1904" t="s">
        <v>518</v>
      </c>
      <c r="Q1904">
        <v>5</v>
      </c>
      <c r="R1904" t="s">
        <v>9531</v>
      </c>
      <c r="S1904" t="s">
        <v>9532</v>
      </c>
      <c r="T1904">
        <v>577</v>
      </c>
      <c r="U1904" t="s">
        <v>37</v>
      </c>
      <c r="V1904" t="s">
        <v>38</v>
      </c>
      <c r="W1904" t="s">
        <v>39</v>
      </c>
      <c r="X1904">
        <v>26000000</v>
      </c>
      <c r="Y1904">
        <v>2004</v>
      </c>
      <c r="Z1904">
        <v>8000</v>
      </c>
      <c r="AA1904">
        <v>7.2</v>
      </c>
      <c r="AB1904">
        <v>1.85</v>
      </c>
      <c r="AC1904">
        <v>0</v>
      </c>
    </row>
    <row r="1905" spans="1:29">
      <c r="A1905" t="s">
        <v>28</v>
      </c>
      <c r="C1905" t="s">
        <v>487</v>
      </c>
      <c r="D1905">
        <v>192</v>
      </c>
      <c r="E1905">
        <v>146</v>
      </c>
      <c r="F1905">
        <v>17000</v>
      </c>
      <c r="G1905">
        <v>635</v>
      </c>
      <c r="H1905" t="s">
        <v>3196</v>
      </c>
      <c r="I1905">
        <v>22000</v>
      </c>
      <c r="J1905">
        <v>46836394</v>
      </c>
      <c r="K1905" t="s">
        <v>1726</v>
      </c>
      <c r="L1905" t="s">
        <v>1746</v>
      </c>
      <c r="M1905" t="s">
        <v>9533</v>
      </c>
      <c r="N1905">
        <v>728685</v>
      </c>
      <c r="O1905">
        <v>24783</v>
      </c>
      <c r="P1905" t="s">
        <v>7659</v>
      </c>
      <c r="Q1905">
        <v>3</v>
      </c>
      <c r="R1905" t="s">
        <v>9534</v>
      </c>
      <c r="S1905" t="s">
        <v>9535</v>
      </c>
      <c r="T1905">
        <v>989</v>
      </c>
      <c r="U1905" t="s">
        <v>37</v>
      </c>
      <c r="V1905" t="s">
        <v>38</v>
      </c>
      <c r="W1905" t="s">
        <v>585</v>
      </c>
      <c r="X1905">
        <v>25000000</v>
      </c>
      <c r="Y1905">
        <v>1990</v>
      </c>
      <c r="Z1905">
        <v>854</v>
      </c>
      <c r="AA1905">
        <v>8.6999999999999993</v>
      </c>
      <c r="AB1905">
        <v>1.85</v>
      </c>
      <c r="AC1905">
        <v>25000</v>
      </c>
    </row>
    <row r="1906" spans="1:29">
      <c r="A1906" t="s">
        <v>28</v>
      </c>
      <c r="C1906" t="s">
        <v>4370</v>
      </c>
      <c r="D1906">
        <v>79</v>
      </c>
      <c r="E1906">
        <v>102</v>
      </c>
      <c r="F1906">
        <v>91</v>
      </c>
      <c r="G1906">
        <v>434</v>
      </c>
      <c r="H1906" t="s">
        <v>8305</v>
      </c>
      <c r="I1906">
        <v>1000</v>
      </c>
      <c r="J1906">
        <v>47285499</v>
      </c>
      <c r="K1906" t="s">
        <v>9536</v>
      </c>
      <c r="L1906" t="s">
        <v>6008</v>
      </c>
      <c r="M1906" t="s">
        <v>9537</v>
      </c>
      <c r="N1906">
        <v>26755</v>
      </c>
      <c r="O1906">
        <v>3037</v>
      </c>
      <c r="P1906" t="s">
        <v>9538</v>
      </c>
      <c r="Q1906">
        <v>3</v>
      </c>
      <c r="R1906" t="s">
        <v>9539</v>
      </c>
      <c r="S1906" t="s">
        <v>9540</v>
      </c>
      <c r="T1906">
        <v>104</v>
      </c>
      <c r="U1906" t="s">
        <v>37</v>
      </c>
      <c r="V1906" t="s">
        <v>38</v>
      </c>
      <c r="W1906" t="s">
        <v>95</v>
      </c>
      <c r="X1906">
        <v>26000000</v>
      </c>
      <c r="Y1906">
        <v>2003</v>
      </c>
      <c r="Z1906">
        <v>934</v>
      </c>
      <c r="AA1906">
        <v>5</v>
      </c>
      <c r="AB1906">
        <v>2.35</v>
      </c>
      <c r="AC1906">
        <v>542</v>
      </c>
    </row>
    <row r="1907" spans="1:29">
      <c r="A1907" t="s">
        <v>28</v>
      </c>
      <c r="C1907" t="s">
        <v>7109</v>
      </c>
      <c r="D1907">
        <v>128</v>
      </c>
      <c r="E1907">
        <v>97</v>
      </c>
      <c r="F1907">
        <v>52</v>
      </c>
      <c r="G1907">
        <v>579</v>
      </c>
      <c r="H1907" t="s">
        <v>403</v>
      </c>
      <c r="I1907">
        <v>14000</v>
      </c>
      <c r="J1907">
        <v>47124400</v>
      </c>
      <c r="K1907" t="s">
        <v>515</v>
      </c>
      <c r="L1907" t="s">
        <v>436</v>
      </c>
      <c r="M1907" t="s">
        <v>9541</v>
      </c>
      <c r="N1907">
        <v>49676</v>
      </c>
      <c r="O1907">
        <v>17278</v>
      </c>
      <c r="P1907" t="s">
        <v>2424</v>
      </c>
      <c r="Q1907">
        <v>0</v>
      </c>
      <c r="R1907" t="s">
        <v>9542</v>
      </c>
      <c r="S1907" t="s">
        <v>9543</v>
      </c>
      <c r="T1907">
        <v>181</v>
      </c>
      <c r="U1907" t="s">
        <v>37</v>
      </c>
      <c r="V1907" t="s">
        <v>38</v>
      </c>
      <c r="W1907" t="s">
        <v>95</v>
      </c>
      <c r="X1907">
        <v>25000000</v>
      </c>
      <c r="Y1907">
        <v>2005</v>
      </c>
      <c r="Z1907">
        <v>2000</v>
      </c>
      <c r="AA1907">
        <v>6.6</v>
      </c>
      <c r="AB1907">
        <v>2.35</v>
      </c>
      <c r="AC1907">
        <v>0</v>
      </c>
    </row>
    <row r="1908" spans="1:29">
      <c r="A1908" t="s">
        <v>28</v>
      </c>
      <c r="C1908" t="s">
        <v>2246</v>
      </c>
      <c r="D1908">
        <v>147</v>
      </c>
      <c r="E1908">
        <v>142</v>
      </c>
      <c r="F1908">
        <v>0</v>
      </c>
      <c r="G1908">
        <v>638</v>
      </c>
      <c r="H1908" t="s">
        <v>2408</v>
      </c>
      <c r="I1908">
        <v>14000</v>
      </c>
      <c r="J1908">
        <v>44700000</v>
      </c>
      <c r="K1908" t="s">
        <v>1935</v>
      </c>
      <c r="L1908" t="s">
        <v>2382</v>
      </c>
      <c r="M1908" t="s">
        <v>9544</v>
      </c>
      <c r="N1908">
        <v>537442</v>
      </c>
      <c r="O1908">
        <v>16464</v>
      </c>
      <c r="P1908" t="s">
        <v>1345</v>
      </c>
      <c r="Q1908">
        <v>0</v>
      </c>
      <c r="R1908" t="s">
        <v>9545</v>
      </c>
      <c r="S1908" t="s">
        <v>9546</v>
      </c>
      <c r="T1908">
        <v>851</v>
      </c>
      <c r="U1908" t="s">
        <v>37</v>
      </c>
      <c r="V1908" t="s">
        <v>38</v>
      </c>
      <c r="W1908" t="s">
        <v>585</v>
      </c>
      <c r="X1908">
        <v>25000000</v>
      </c>
      <c r="Y1908">
        <v>1983</v>
      </c>
      <c r="Z1908">
        <v>670</v>
      </c>
      <c r="AA1908">
        <v>8.3000000000000007</v>
      </c>
      <c r="AB1908">
        <v>2.35</v>
      </c>
      <c r="AC1908">
        <v>19000</v>
      </c>
    </row>
    <row r="1909" spans="1:29">
      <c r="A1909" t="s">
        <v>28</v>
      </c>
      <c r="C1909" t="s">
        <v>4982</v>
      </c>
      <c r="D1909">
        <v>49</v>
      </c>
      <c r="E1909">
        <v>98</v>
      </c>
      <c r="F1909">
        <v>176</v>
      </c>
      <c r="G1909">
        <v>468</v>
      </c>
      <c r="H1909" t="s">
        <v>2788</v>
      </c>
      <c r="I1909">
        <v>742</v>
      </c>
      <c r="J1909">
        <v>44455658</v>
      </c>
      <c r="K1909" t="s">
        <v>1374</v>
      </c>
      <c r="L1909" t="s">
        <v>1639</v>
      </c>
      <c r="M1909" t="s">
        <v>9547</v>
      </c>
      <c r="N1909">
        <v>36253</v>
      </c>
      <c r="O1909">
        <v>2457</v>
      </c>
      <c r="P1909" t="s">
        <v>9548</v>
      </c>
      <c r="Q1909">
        <v>2</v>
      </c>
      <c r="R1909" t="s">
        <v>9549</v>
      </c>
      <c r="S1909" t="s">
        <v>9550</v>
      </c>
      <c r="T1909">
        <v>92</v>
      </c>
      <c r="U1909" t="s">
        <v>37</v>
      </c>
      <c r="V1909" t="s">
        <v>38</v>
      </c>
      <c r="W1909" t="s">
        <v>585</v>
      </c>
      <c r="X1909">
        <v>25000000</v>
      </c>
      <c r="Y1909">
        <v>1997</v>
      </c>
      <c r="Z1909">
        <v>658</v>
      </c>
      <c r="AA1909">
        <v>6.7</v>
      </c>
      <c r="AB1909">
        <v>1.85</v>
      </c>
      <c r="AC1909">
        <v>0</v>
      </c>
    </row>
    <row r="1910" spans="1:29">
      <c r="A1910" t="s">
        <v>28</v>
      </c>
      <c r="C1910" t="s">
        <v>9551</v>
      </c>
      <c r="D1910">
        <v>75</v>
      </c>
      <c r="E1910">
        <v>219</v>
      </c>
      <c r="F1910">
        <v>973</v>
      </c>
      <c r="G1910">
        <v>400</v>
      </c>
      <c r="H1910" t="s">
        <v>5280</v>
      </c>
      <c r="I1910">
        <v>1000</v>
      </c>
      <c r="J1910">
        <v>43984230</v>
      </c>
      <c r="K1910" t="s">
        <v>5940</v>
      </c>
      <c r="L1910" t="s">
        <v>587</v>
      </c>
      <c r="M1910" t="s">
        <v>9552</v>
      </c>
      <c r="N1910">
        <v>70274</v>
      </c>
      <c r="O1910">
        <v>2451</v>
      </c>
      <c r="P1910" t="s">
        <v>3432</v>
      </c>
      <c r="Q1910">
        <v>0</v>
      </c>
      <c r="R1910" t="s">
        <v>9553</v>
      </c>
      <c r="S1910" t="s">
        <v>9554</v>
      </c>
      <c r="T1910">
        <v>133</v>
      </c>
      <c r="U1910" t="s">
        <v>37</v>
      </c>
      <c r="V1910" t="s">
        <v>892</v>
      </c>
      <c r="W1910" t="s">
        <v>39</v>
      </c>
      <c r="X1910">
        <v>23000000</v>
      </c>
      <c r="Y1910">
        <v>1987</v>
      </c>
      <c r="Z1910">
        <v>643</v>
      </c>
      <c r="AA1910">
        <v>7.8</v>
      </c>
      <c r="AB1910">
        <v>2.35</v>
      </c>
      <c r="AC1910">
        <v>0</v>
      </c>
    </row>
    <row r="1911" spans="1:29">
      <c r="A1911" t="s">
        <v>28</v>
      </c>
      <c r="C1911" t="s">
        <v>3836</v>
      </c>
      <c r="D1911">
        <v>270</v>
      </c>
      <c r="E1911">
        <v>109</v>
      </c>
      <c r="F1911">
        <v>175</v>
      </c>
      <c r="G1911">
        <v>733</v>
      </c>
      <c r="H1911" t="s">
        <v>9555</v>
      </c>
      <c r="I1911">
        <v>24000</v>
      </c>
      <c r="J1911">
        <v>66489425</v>
      </c>
      <c r="K1911" t="s">
        <v>464</v>
      </c>
      <c r="L1911" t="s">
        <v>82</v>
      </c>
      <c r="M1911" t="s">
        <v>9556</v>
      </c>
      <c r="N1911">
        <v>101977</v>
      </c>
      <c r="O1911">
        <v>26625</v>
      </c>
      <c r="P1911" t="s">
        <v>1136</v>
      </c>
      <c r="Q1911">
        <v>3</v>
      </c>
      <c r="R1911" t="s">
        <v>9557</v>
      </c>
      <c r="S1911" t="s">
        <v>9558</v>
      </c>
      <c r="T1911">
        <v>161</v>
      </c>
      <c r="U1911" t="s">
        <v>37</v>
      </c>
      <c r="V1911" t="s">
        <v>38</v>
      </c>
      <c r="W1911" t="s">
        <v>585</v>
      </c>
      <c r="X1911">
        <v>25000000</v>
      </c>
      <c r="Y1911">
        <v>2012</v>
      </c>
      <c r="Z1911">
        <v>736</v>
      </c>
      <c r="AA1911">
        <v>6.5</v>
      </c>
      <c r="AB1911">
        <v>2.35</v>
      </c>
      <c r="AC1911">
        <v>0</v>
      </c>
    </row>
    <row r="1912" spans="1:29">
      <c r="A1912" t="s">
        <v>28</v>
      </c>
      <c r="C1912" t="s">
        <v>260</v>
      </c>
      <c r="D1912">
        <v>29</v>
      </c>
      <c r="E1912">
        <v>97</v>
      </c>
      <c r="F1912">
        <v>420</v>
      </c>
      <c r="G1912">
        <v>585</v>
      </c>
      <c r="H1912" t="s">
        <v>7659</v>
      </c>
      <c r="I1912">
        <v>695</v>
      </c>
      <c r="J1912">
        <v>41067398</v>
      </c>
      <c r="K1912" t="s">
        <v>422</v>
      </c>
      <c r="L1912" t="s">
        <v>2846</v>
      </c>
      <c r="M1912" t="s">
        <v>9559</v>
      </c>
      <c r="N1912">
        <v>22748</v>
      </c>
      <c r="O1912">
        <v>2530</v>
      </c>
      <c r="P1912" t="s">
        <v>5227</v>
      </c>
      <c r="Q1912">
        <v>2</v>
      </c>
      <c r="R1912" t="s">
        <v>9560</v>
      </c>
      <c r="S1912" t="s">
        <v>9561</v>
      </c>
      <c r="T1912">
        <v>41</v>
      </c>
      <c r="U1912" t="s">
        <v>37</v>
      </c>
      <c r="V1912" t="s">
        <v>38</v>
      </c>
      <c r="W1912" t="s">
        <v>585</v>
      </c>
      <c r="X1912">
        <v>25000000</v>
      </c>
      <c r="Y1912">
        <v>1997</v>
      </c>
      <c r="Z1912">
        <v>635</v>
      </c>
      <c r="AA1912">
        <v>6.1</v>
      </c>
      <c r="AB1912">
        <v>2.35</v>
      </c>
      <c r="AC1912">
        <v>666</v>
      </c>
    </row>
    <row r="1913" spans="1:29">
      <c r="A1913" t="s">
        <v>28</v>
      </c>
      <c r="C1913" t="s">
        <v>7076</v>
      </c>
      <c r="D1913">
        <v>398</v>
      </c>
      <c r="E1913">
        <v>158</v>
      </c>
      <c r="F1913">
        <v>0</v>
      </c>
      <c r="G1913">
        <v>104</v>
      </c>
      <c r="H1913" t="s">
        <v>9562</v>
      </c>
      <c r="I1913">
        <v>272</v>
      </c>
      <c r="J1913">
        <v>40218903</v>
      </c>
      <c r="K1913" t="s">
        <v>3409</v>
      </c>
      <c r="L1913" t="s">
        <v>7131</v>
      </c>
      <c r="M1913" t="s">
        <v>9563</v>
      </c>
      <c r="N1913">
        <v>372990</v>
      </c>
      <c r="O1913">
        <v>533</v>
      </c>
      <c r="P1913" t="s">
        <v>9564</v>
      </c>
      <c r="Q1913">
        <v>0</v>
      </c>
      <c r="R1913" t="s">
        <v>9565</v>
      </c>
      <c r="S1913" t="s">
        <v>9566</v>
      </c>
      <c r="T1913">
        <v>1107</v>
      </c>
      <c r="U1913" t="s">
        <v>37</v>
      </c>
      <c r="V1913" t="s">
        <v>38</v>
      </c>
      <c r="W1913" t="s">
        <v>585</v>
      </c>
      <c r="X1913">
        <v>25000000</v>
      </c>
      <c r="Y1913">
        <v>2007</v>
      </c>
      <c r="Z1913">
        <v>111</v>
      </c>
      <c r="AA1913">
        <v>8.1</v>
      </c>
      <c r="AB1913">
        <v>2.35</v>
      </c>
      <c r="AC1913">
        <v>16000</v>
      </c>
    </row>
    <row r="1914" spans="1:29">
      <c r="A1914" t="s">
        <v>28</v>
      </c>
      <c r="C1914" t="s">
        <v>9567</v>
      </c>
      <c r="D1914">
        <v>38</v>
      </c>
      <c r="E1914">
        <v>85</v>
      </c>
      <c r="F1914">
        <v>0</v>
      </c>
      <c r="G1914">
        <v>503</v>
      </c>
      <c r="H1914" t="s">
        <v>9568</v>
      </c>
      <c r="I1914">
        <v>1000</v>
      </c>
      <c r="J1914">
        <v>39880476</v>
      </c>
      <c r="K1914" t="s">
        <v>271</v>
      </c>
      <c r="L1914" t="s">
        <v>1232</v>
      </c>
      <c r="M1914" t="s">
        <v>9569</v>
      </c>
      <c r="N1914">
        <v>12218</v>
      </c>
      <c r="O1914">
        <v>2908</v>
      </c>
      <c r="P1914" t="s">
        <v>2163</v>
      </c>
      <c r="Q1914">
        <v>0</v>
      </c>
      <c r="R1914" t="s">
        <v>9570</v>
      </c>
      <c r="S1914" t="s">
        <v>9571</v>
      </c>
      <c r="T1914">
        <v>33</v>
      </c>
      <c r="U1914" t="s">
        <v>37</v>
      </c>
      <c r="V1914" t="s">
        <v>38</v>
      </c>
      <c r="W1914" t="s">
        <v>95</v>
      </c>
      <c r="X1914">
        <v>25000000</v>
      </c>
      <c r="Y1914">
        <v>2002</v>
      </c>
      <c r="Z1914">
        <v>535</v>
      </c>
      <c r="AA1914">
        <v>5.2</v>
      </c>
      <c r="AB1914">
        <v>2.35</v>
      </c>
      <c r="AC1914">
        <v>187</v>
      </c>
    </row>
    <row r="1915" spans="1:29">
      <c r="A1915" t="s">
        <v>28</v>
      </c>
      <c r="C1915" t="s">
        <v>9572</v>
      </c>
      <c r="D1915">
        <v>45</v>
      </c>
      <c r="E1915">
        <v>80</v>
      </c>
      <c r="F1915">
        <v>0</v>
      </c>
      <c r="G1915">
        <v>362</v>
      </c>
      <c r="H1915" t="s">
        <v>2163</v>
      </c>
      <c r="I1915">
        <v>971</v>
      </c>
      <c r="J1915">
        <v>39399750</v>
      </c>
      <c r="K1915" t="s">
        <v>829</v>
      </c>
      <c r="L1915" t="s">
        <v>2315</v>
      </c>
      <c r="M1915" t="s">
        <v>9573</v>
      </c>
      <c r="N1915">
        <v>5674</v>
      </c>
      <c r="O1915">
        <v>3017</v>
      </c>
      <c r="P1915" t="s">
        <v>9574</v>
      </c>
      <c r="Q1915">
        <v>0</v>
      </c>
      <c r="R1915" t="s">
        <v>9575</v>
      </c>
      <c r="S1915" t="s">
        <v>9576</v>
      </c>
      <c r="T1915">
        <v>35</v>
      </c>
      <c r="U1915" t="s">
        <v>37</v>
      </c>
      <c r="V1915" t="s">
        <v>38</v>
      </c>
      <c r="W1915" t="s">
        <v>95</v>
      </c>
      <c r="X1915">
        <v>25000000</v>
      </c>
      <c r="Y1915">
        <v>2003</v>
      </c>
      <c r="Z1915">
        <v>503</v>
      </c>
      <c r="AA1915">
        <v>5.6</v>
      </c>
      <c r="AB1915">
        <v>2.35</v>
      </c>
      <c r="AC1915">
        <v>329</v>
      </c>
    </row>
    <row r="1916" spans="1:29">
      <c r="A1916" t="s">
        <v>28</v>
      </c>
      <c r="C1916" t="s">
        <v>6800</v>
      </c>
      <c r="D1916">
        <v>81</v>
      </c>
      <c r="E1916">
        <v>86</v>
      </c>
      <c r="F1916">
        <v>92</v>
      </c>
      <c r="G1916">
        <v>466</v>
      </c>
      <c r="H1916" t="s">
        <v>9577</v>
      </c>
      <c r="I1916">
        <v>744</v>
      </c>
      <c r="J1916">
        <v>38230435</v>
      </c>
      <c r="K1916" t="s">
        <v>2136</v>
      </c>
      <c r="L1916" t="s">
        <v>2638</v>
      </c>
      <c r="M1916" t="s">
        <v>9578</v>
      </c>
      <c r="N1916">
        <v>29661</v>
      </c>
      <c r="O1916">
        <v>3001</v>
      </c>
      <c r="P1916" t="s">
        <v>1646</v>
      </c>
      <c r="Q1916">
        <v>3</v>
      </c>
      <c r="R1916" t="s">
        <v>9579</v>
      </c>
      <c r="S1916" t="s">
        <v>9580</v>
      </c>
      <c r="T1916">
        <v>179</v>
      </c>
      <c r="U1916" t="s">
        <v>37</v>
      </c>
      <c r="V1916" t="s">
        <v>38</v>
      </c>
      <c r="W1916" t="s">
        <v>39</v>
      </c>
      <c r="X1916">
        <v>25000000</v>
      </c>
      <c r="Y1916">
        <v>2002</v>
      </c>
      <c r="Z1916">
        <v>489</v>
      </c>
      <c r="AA1916">
        <v>5.8</v>
      </c>
      <c r="AB1916">
        <v>1.85</v>
      </c>
      <c r="AC1916">
        <v>0</v>
      </c>
    </row>
    <row r="1917" spans="1:29">
      <c r="A1917" t="s">
        <v>28</v>
      </c>
      <c r="C1917" t="s">
        <v>6297</v>
      </c>
      <c r="D1917">
        <v>88</v>
      </c>
      <c r="E1917">
        <v>119</v>
      </c>
      <c r="F1917">
        <v>42</v>
      </c>
      <c r="G1917">
        <v>917</v>
      </c>
      <c r="H1917" t="s">
        <v>640</v>
      </c>
      <c r="I1917">
        <v>2000</v>
      </c>
      <c r="J1917">
        <v>39008741</v>
      </c>
      <c r="K1917" t="s">
        <v>9105</v>
      </c>
      <c r="L1917" t="s">
        <v>711</v>
      </c>
      <c r="M1917" t="s">
        <v>9581</v>
      </c>
      <c r="N1917">
        <v>44838</v>
      </c>
      <c r="O1917">
        <v>6862</v>
      </c>
      <c r="P1917" t="s">
        <v>7969</v>
      </c>
      <c r="Q1917">
        <v>0</v>
      </c>
      <c r="R1917" t="s">
        <v>9582</v>
      </c>
      <c r="S1917" t="s">
        <v>9583</v>
      </c>
      <c r="T1917">
        <v>223</v>
      </c>
      <c r="U1917" t="s">
        <v>37</v>
      </c>
      <c r="V1917" t="s">
        <v>38</v>
      </c>
      <c r="W1917" t="s">
        <v>95</v>
      </c>
      <c r="X1917">
        <v>25000000</v>
      </c>
      <c r="Y1917">
        <v>2005</v>
      </c>
      <c r="Z1917">
        <v>953</v>
      </c>
      <c r="AA1917">
        <v>6.6</v>
      </c>
      <c r="AB1917">
        <v>2.35</v>
      </c>
      <c r="AC1917">
        <v>0</v>
      </c>
    </row>
    <row r="1918" spans="1:29">
      <c r="A1918" t="s">
        <v>28</v>
      </c>
      <c r="C1918" t="s">
        <v>9584</v>
      </c>
      <c r="D1918">
        <v>116</v>
      </c>
      <c r="E1918">
        <v>98</v>
      </c>
      <c r="F1918">
        <v>20</v>
      </c>
      <c r="G1918">
        <v>872</v>
      </c>
      <c r="H1918" t="s">
        <v>3177</v>
      </c>
      <c r="I1918">
        <v>5000</v>
      </c>
      <c r="J1918">
        <v>36833473</v>
      </c>
      <c r="K1918" t="s">
        <v>464</v>
      </c>
      <c r="L1918" t="s">
        <v>502</v>
      </c>
      <c r="M1918" t="s">
        <v>9585</v>
      </c>
      <c r="N1918">
        <v>53126</v>
      </c>
      <c r="O1918">
        <v>7945</v>
      </c>
      <c r="P1918" t="s">
        <v>2972</v>
      </c>
      <c r="Q1918">
        <v>1</v>
      </c>
      <c r="R1918" t="s">
        <v>9586</v>
      </c>
      <c r="S1918" t="s">
        <v>9587</v>
      </c>
      <c r="T1918">
        <v>254</v>
      </c>
      <c r="U1918" t="s">
        <v>37</v>
      </c>
      <c r="V1918" t="s">
        <v>1465</v>
      </c>
      <c r="W1918" t="s">
        <v>585</v>
      </c>
      <c r="X1918">
        <v>25000000</v>
      </c>
      <c r="Y1918">
        <v>2001</v>
      </c>
      <c r="Z1918">
        <v>888</v>
      </c>
      <c r="AA1918">
        <v>6.6</v>
      </c>
      <c r="AB1918">
        <v>2.35</v>
      </c>
      <c r="AC1918">
        <v>0</v>
      </c>
    </row>
    <row r="1919" spans="1:29">
      <c r="A1919" t="s">
        <v>28</v>
      </c>
      <c r="C1919" t="s">
        <v>9588</v>
      </c>
      <c r="D1919">
        <v>129</v>
      </c>
      <c r="E1919">
        <v>97</v>
      </c>
      <c r="F1919">
        <v>29</v>
      </c>
      <c r="G1919">
        <v>816</v>
      </c>
      <c r="H1919" t="s">
        <v>9589</v>
      </c>
      <c r="I1919">
        <v>15000</v>
      </c>
      <c r="J1919">
        <v>48237389</v>
      </c>
      <c r="K1919" t="s">
        <v>1681</v>
      </c>
      <c r="L1919" t="s">
        <v>182</v>
      </c>
      <c r="M1919" t="s">
        <v>9590</v>
      </c>
      <c r="N1919">
        <v>63969</v>
      </c>
      <c r="O1919">
        <v>18789</v>
      </c>
      <c r="P1919" t="s">
        <v>7746</v>
      </c>
      <c r="Q1919">
        <v>1</v>
      </c>
      <c r="R1919" t="s">
        <v>9591</v>
      </c>
      <c r="S1919" t="s">
        <v>9592</v>
      </c>
      <c r="T1919">
        <v>126</v>
      </c>
      <c r="U1919" t="s">
        <v>37</v>
      </c>
      <c r="V1919" t="s">
        <v>38</v>
      </c>
      <c r="W1919" t="s">
        <v>39</v>
      </c>
      <c r="X1919">
        <v>25000000</v>
      </c>
      <c r="Y1919">
        <v>2008</v>
      </c>
      <c r="Z1919">
        <v>852</v>
      </c>
      <c r="AA1919">
        <v>5.5</v>
      </c>
      <c r="AB1919">
        <v>2.35</v>
      </c>
      <c r="AC1919">
        <v>0</v>
      </c>
    </row>
    <row r="1920" spans="1:29">
      <c r="A1920" t="s">
        <v>28</v>
      </c>
      <c r="C1920" t="s">
        <v>9593</v>
      </c>
      <c r="D1920">
        <v>72</v>
      </c>
      <c r="E1920">
        <v>105</v>
      </c>
      <c r="F1920">
        <v>23</v>
      </c>
      <c r="G1920">
        <v>485</v>
      </c>
      <c r="H1920" t="s">
        <v>9594</v>
      </c>
      <c r="I1920">
        <v>1000</v>
      </c>
      <c r="J1920">
        <v>36310118</v>
      </c>
      <c r="K1920" t="s">
        <v>1671</v>
      </c>
      <c r="L1920" t="s">
        <v>1232</v>
      </c>
      <c r="M1920" t="s">
        <v>9595</v>
      </c>
      <c r="N1920">
        <v>13194</v>
      </c>
      <c r="O1920">
        <v>3535</v>
      </c>
      <c r="P1920" t="s">
        <v>9596</v>
      </c>
      <c r="Q1920">
        <v>1</v>
      </c>
      <c r="R1920" t="s">
        <v>9597</v>
      </c>
      <c r="S1920" t="s">
        <v>9598</v>
      </c>
      <c r="T1920">
        <v>59</v>
      </c>
      <c r="U1920" t="s">
        <v>37</v>
      </c>
      <c r="V1920" t="s">
        <v>38</v>
      </c>
      <c r="W1920" t="s">
        <v>39</v>
      </c>
      <c r="Y1920">
        <v>2005</v>
      </c>
      <c r="Z1920">
        <v>619</v>
      </c>
      <c r="AA1920">
        <v>5.5</v>
      </c>
      <c r="AB1920">
        <v>2.35</v>
      </c>
      <c r="AC1920">
        <v>671</v>
      </c>
    </row>
    <row r="1921" spans="1:29">
      <c r="A1921" t="s">
        <v>28</v>
      </c>
      <c r="C1921" t="s">
        <v>3585</v>
      </c>
      <c r="D1921">
        <v>151</v>
      </c>
      <c r="E1921">
        <v>124</v>
      </c>
      <c r="F1921">
        <v>44</v>
      </c>
      <c r="G1921">
        <v>367</v>
      </c>
      <c r="H1921" t="s">
        <v>1357</v>
      </c>
      <c r="I1921">
        <v>4000</v>
      </c>
      <c r="J1921">
        <v>36447959</v>
      </c>
      <c r="K1921" t="s">
        <v>1634</v>
      </c>
      <c r="L1921" t="s">
        <v>599</v>
      </c>
      <c r="M1921" t="s">
        <v>9599</v>
      </c>
      <c r="N1921">
        <v>35833</v>
      </c>
      <c r="O1921">
        <v>6393</v>
      </c>
      <c r="P1921" t="s">
        <v>9600</v>
      </c>
      <c r="Q1921">
        <v>0</v>
      </c>
      <c r="R1921" t="s">
        <v>9601</v>
      </c>
      <c r="S1921" t="s">
        <v>9602</v>
      </c>
      <c r="T1921">
        <v>96</v>
      </c>
      <c r="U1921" t="s">
        <v>37</v>
      </c>
      <c r="V1921" t="s">
        <v>38</v>
      </c>
      <c r="W1921" t="s">
        <v>95</v>
      </c>
      <c r="X1921">
        <v>25000000</v>
      </c>
      <c r="Y1921">
        <v>2014</v>
      </c>
      <c r="Z1921">
        <v>774</v>
      </c>
      <c r="AA1921">
        <v>7</v>
      </c>
      <c r="AB1921">
        <v>2.39</v>
      </c>
      <c r="AC1921">
        <v>10000</v>
      </c>
    </row>
    <row r="1922" spans="1:29">
      <c r="A1922" t="s">
        <v>747</v>
      </c>
      <c r="C1922" t="s">
        <v>1198</v>
      </c>
      <c r="D1922">
        <v>198</v>
      </c>
      <c r="E1922">
        <v>97</v>
      </c>
      <c r="F1922">
        <v>176</v>
      </c>
      <c r="G1922">
        <v>10000</v>
      </c>
      <c r="H1922" t="s">
        <v>2377</v>
      </c>
      <c r="I1922">
        <v>12000</v>
      </c>
      <c r="J1922">
        <v>45089048</v>
      </c>
      <c r="K1922" t="s">
        <v>5499</v>
      </c>
      <c r="L1922" t="s">
        <v>301</v>
      </c>
      <c r="M1922" t="s">
        <v>9603</v>
      </c>
      <c r="N1922">
        <v>86251</v>
      </c>
      <c r="O1922">
        <v>36064</v>
      </c>
      <c r="P1922" t="s">
        <v>226</v>
      </c>
      <c r="Q1922">
        <v>3</v>
      </c>
      <c r="R1922" t="s">
        <v>9604</v>
      </c>
      <c r="S1922" t="s">
        <v>9605</v>
      </c>
      <c r="T1922">
        <v>260</v>
      </c>
      <c r="U1922" t="s">
        <v>37</v>
      </c>
      <c r="V1922" t="s">
        <v>8144</v>
      </c>
      <c r="W1922" t="s">
        <v>39</v>
      </c>
      <c r="X1922">
        <v>25000000</v>
      </c>
      <c r="Y1922">
        <v>2014</v>
      </c>
      <c r="Z1922">
        <v>11000</v>
      </c>
      <c r="AA1922">
        <v>6.5</v>
      </c>
      <c r="AB1922">
        <v>2.35</v>
      </c>
      <c r="AC1922">
        <v>58000</v>
      </c>
    </row>
    <row r="1923" spans="1:29">
      <c r="A1923" t="s">
        <v>28</v>
      </c>
      <c r="C1923" t="s">
        <v>6767</v>
      </c>
      <c r="D1923">
        <v>66</v>
      </c>
      <c r="E1923">
        <v>105</v>
      </c>
      <c r="F1923">
        <v>29</v>
      </c>
      <c r="G1923">
        <v>742</v>
      </c>
      <c r="H1923" t="s">
        <v>9606</v>
      </c>
      <c r="I1923">
        <v>14000</v>
      </c>
      <c r="J1923">
        <v>35990505</v>
      </c>
      <c r="K1923" t="s">
        <v>9105</v>
      </c>
      <c r="L1923" t="s">
        <v>436</v>
      </c>
      <c r="M1923" t="s">
        <v>9607</v>
      </c>
      <c r="N1923">
        <v>48095</v>
      </c>
      <c r="O1923">
        <v>16400</v>
      </c>
      <c r="P1923" t="s">
        <v>1639</v>
      </c>
      <c r="Q1923">
        <v>1</v>
      </c>
      <c r="R1923" t="s">
        <v>9608</v>
      </c>
      <c r="S1923" t="s">
        <v>9609</v>
      </c>
      <c r="T1923">
        <v>194</v>
      </c>
      <c r="U1923" t="s">
        <v>37</v>
      </c>
      <c r="V1923" t="s">
        <v>38</v>
      </c>
      <c r="W1923" t="s">
        <v>95</v>
      </c>
      <c r="X1923">
        <v>20000000</v>
      </c>
      <c r="Y1923">
        <v>2003</v>
      </c>
      <c r="Z1923">
        <v>1000</v>
      </c>
      <c r="AA1923">
        <v>5.8</v>
      </c>
      <c r="AB1923">
        <v>2.35</v>
      </c>
      <c r="AC1923">
        <v>0</v>
      </c>
    </row>
    <row r="1924" spans="1:29">
      <c r="A1924" t="s">
        <v>28</v>
      </c>
      <c r="C1924" t="s">
        <v>9610</v>
      </c>
      <c r="D1924">
        <v>167</v>
      </c>
      <c r="E1924">
        <v>104</v>
      </c>
      <c r="F1924">
        <v>108</v>
      </c>
      <c r="G1924">
        <v>177</v>
      </c>
      <c r="H1924" t="s">
        <v>9611</v>
      </c>
      <c r="I1924">
        <v>296</v>
      </c>
      <c r="J1924">
        <v>35143332</v>
      </c>
      <c r="K1924" t="s">
        <v>6403</v>
      </c>
      <c r="L1924" t="s">
        <v>7537</v>
      </c>
      <c r="M1924" t="s">
        <v>9612</v>
      </c>
      <c r="N1924">
        <v>45102</v>
      </c>
      <c r="O1924">
        <v>1340</v>
      </c>
      <c r="P1924" t="s">
        <v>9613</v>
      </c>
      <c r="Q1924">
        <v>0</v>
      </c>
      <c r="R1924" t="s">
        <v>9614</v>
      </c>
      <c r="S1924" t="s">
        <v>9615</v>
      </c>
      <c r="T1924">
        <v>316</v>
      </c>
      <c r="U1924" t="s">
        <v>37</v>
      </c>
      <c r="V1924" t="s">
        <v>38</v>
      </c>
      <c r="W1924" t="s">
        <v>585</v>
      </c>
      <c r="X1924">
        <v>17000000</v>
      </c>
      <c r="Y1924">
        <v>2003</v>
      </c>
      <c r="Z1924">
        <v>270</v>
      </c>
      <c r="AA1924">
        <v>5.6</v>
      </c>
      <c r="AB1924">
        <v>2.35</v>
      </c>
      <c r="AC1924">
        <v>0</v>
      </c>
    </row>
    <row r="1925" spans="1:29">
      <c r="A1925" t="s">
        <v>28</v>
      </c>
      <c r="C1925" t="s">
        <v>9616</v>
      </c>
      <c r="D1925">
        <v>127</v>
      </c>
      <c r="E1925">
        <v>101</v>
      </c>
      <c r="F1925">
        <v>7</v>
      </c>
      <c r="G1925">
        <v>440</v>
      </c>
      <c r="H1925" t="s">
        <v>929</v>
      </c>
      <c r="I1925">
        <v>1000</v>
      </c>
      <c r="J1925">
        <v>35000629</v>
      </c>
      <c r="K1925" t="s">
        <v>1681</v>
      </c>
      <c r="L1925" t="s">
        <v>6711</v>
      </c>
      <c r="M1925" t="s">
        <v>9617</v>
      </c>
      <c r="N1925">
        <v>74622</v>
      </c>
      <c r="O1925">
        <v>2822</v>
      </c>
      <c r="P1925" t="s">
        <v>9499</v>
      </c>
      <c r="Q1925">
        <v>1</v>
      </c>
      <c r="R1925" t="s">
        <v>9618</v>
      </c>
      <c r="S1925" t="s">
        <v>9619</v>
      </c>
      <c r="T1925">
        <v>150</v>
      </c>
      <c r="U1925" t="s">
        <v>37</v>
      </c>
      <c r="V1925" t="s">
        <v>38</v>
      </c>
      <c r="W1925" t="s">
        <v>585</v>
      </c>
      <c r="X1925">
        <v>25000000</v>
      </c>
      <c r="Y1925">
        <v>2007</v>
      </c>
      <c r="Z1925">
        <v>562</v>
      </c>
      <c r="AA1925">
        <v>5.6</v>
      </c>
      <c r="AB1925">
        <v>1.85</v>
      </c>
      <c r="AC1925">
        <v>0</v>
      </c>
    </row>
    <row r="1926" spans="1:29">
      <c r="A1926" t="s">
        <v>28</v>
      </c>
      <c r="C1926" t="s">
        <v>3444</v>
      </c>
      <c r="D1926">
        <v>109</v>
      </c>
      <c r="E1926">
        <v>101</v>
      </c>
      <c r="F1926">
        <v>43</v>
      </c>
      <c r="G1926">
        <v>432</v>
      </c>
      <c r="H1926" t="s">
        <v>1736</v>
      </c>
      <c r="I1926">
        <v>5000</v>
      </c>
      <c r="J1926">
        <v>34604054</v>
      </c>
      <c r="K1926" t="s">
        <v>464</v>
      </c>
      <c r="L1926" t="s">
        <v>502</v>
      </c>
      <c r="M1926" t="s">
        <v>9620</v>
      </c>
      <c r="N1926">
        <v>34942</v>
      </c>
      <c r="O1926">
        <v>6867</v>
      </c>
      <c r="P1926" t="s">
        <v>9621</v>
      </c>
      <c r="Q1926">
        <v>2</v>
      </c>
      <c r="R1926" t="s">
        <v>9622</v>
      </c>
      <c r="S1926" t="s">
        <v>9623</v>
      </c>
      <c r="T1926">
        <v>185</v>
      </c>
      <c r="U1926" t="s">
        <v>37</v>
      </c>
      <c r="V1926" t="s">
        <v>38</v>
      </c>
      <c r="W1926" t="s">
        <v>585</v>
      </c>
      <c r="X1926">
        <v>30000000</v>
      </c>
      <c r="Y1926">
        <v>2003</v>
      </c>
      <c r="Z1926">
        <v>618</v>
      </c>
      <c r="AA1926">
        <v>5.8</v>
      </c>
      <c r="AB1926">
        <v>2.35</v>
      </c>
      <c r="AC1926">
        <v>1000</v>
      </c>
    </row>
    <row r="1927" spans="1:29">
      <c r="A1927" t="s">
        <v>28</v>
      </c>
      <c r="C1927" t="s">
        <v>6620</v>
      </c>
      <c r="D1927">
        <v>174</v>
      </c>
      <c r="E1927">
        <v>114</v>
      </c>
      <c r="F1927">
        <v>335</v>
      </c>
      <c r="G1927">
        <v>530</v>
      </c>
      <c r="H1927" t="s">
        <v>2241</v>
      </c>
      <c r="I1927">
        <v>11000</v>
      </c>
      <c r="J1927">
        <v>41597830</v>
      </c>
      <c r="K1927" t="s">
        <v>214</v>
      </c>
      <c r="L1927" t="s">
        <v>2377</v>
      </c>
      <c r="M1927" t="s">
        <v>9624</v>
      </c>
      <c r="N1927">
        <v>102123</v>
      </c>
      <c r="O1927">
        <v>12624</v>
      </c>
      <c r="P1927" t="s">
        <v>4770</v>
      </c>
      <c r="Q1927">
        <v>3</v>
      </c>
      <c r="R1927" t="s">
        <v>9625</v>
      </c>
      <c r="S1927" t="s">
        <v>9626</v>
      </c>
      <c r="T1927">
        <v>660</v>
      </c>
      <c r="U1927" t="s">
        <v>37</v>
      </c>
      <c r="V1927" t="s">
        <v>38</v>
      </c>
      <c r="W1927" t="s">
        <v>39</v>
      </c>
      <c r="X1927">
        <v>25000000</v>
      </c>
      <c r="Y1927">
        <v>2002</v>
      </c>
      <c r="Z1927">
        <v>577</v>
      </c>
      <c r="AA1927">
        <v>7.6</v>
      </c>
      <c r="AB1927">
        <v>1.85</v>
      </c>
      <c r="AC1927">
        <v>0</v>
      </c>
    </row>
    <row r="1928" spans="1:29">
      <c r="A1928" t="s">
        <v>28</v>
      </c>
      <c r="C1928" t="s">
        <v>5133</v>
      </c>
      <c r="D1928">
        <v>91</v>
      </c>
      <c r="E1928">
        <v>105</v>
      </c>
      <c r="F1928">
        <v>99</v>
      </c>
      <c r="G1928">
        <v>960</v>
      </c>
      <c r="H1928" t="s">
        <v>9627</v>
      </c>
      <c r="I1928">
        <v>17000</v>
      </c>
      <c r="J1928">
        <v>33687630</v>
      </c>
      <c r="K1928" t="s">
        <v>1681</v>
      </c>
      <c r="L1928" t="s">
        <v>444</v>
      </c>
      <c r="M1928" t="s">
        <v>9628</v>
      </c>
      <c r="N1928">
        <v>116762</v>
      </c>
      <c r="O1928">
        <v>20109</v>
      </c>
      <c r="P1928" t="s">
        <v>9629</v>
      </c>
      <c r="Q1928">
        <v>0</v>
      </c>
      <c r="R1928" t="s">
        <v>9630</v>
      </c>
      <c r="S1928" t="s">
        <v>9631</v>
      </c>
      <c r="T1928">
        <v>261</v>
      </c>
      <c r="U1928" t="s">
        <v>37</v>
      </c>
      <c r="V1928" t="s">
        <v>38</v>
      </c>
      <c r="W1928" t="s">
        <v>39</v>
      </c>
      <c r="X1928">
        <v>20000000</v>
      </c>
      <c r="Y1928">
        <v>2006</v>
      </c>
      <c r="Z1928">
        <v>1000</v>
      </c>
      <c r="AA1928">
        <v>6.4</v>
      </c>
      <c r="AB1928">
        <v>1.85</v>
      </c>
      <c r="AC1928">
        <v>0</v>
      </c>
    </row>
    <row r="1929" spans="1:29">
      <c r="A1929" t="s">
        <v>28</v>
      </c>
      <c r="C1929" t="s">
        <v>9632</v>
      </c>
      <c r="D1929">
        <v>151</v>
      </c>
      <c r="E1929">
        <v>90</v>
      </c>
      <c r="F1929">
        <v>68</v>
      </c>
      <c r="G1929">
        <v>100</v>
      </c>
      <c r="H1929" t="s">
        <v>9633</v>
      </c>
      <c r="I1929">
        <v>328</v>
      </c>
      <c r="J1929">
        <v>32553210</v>
      </c>
      <c r="K1929" t="s">
        <v>3057</v>
      </c>
      <c r="L1929" t="s">
        <v>9634</v>
      </c>
      <c r="M1929" t="s">
        <v>9635</v>
      </c>
      <c r="N1929">
        <v>88714</v>
      </c>
      <c r="O1929">
        <v>794</v>
      </c>
      <c r="P1929" t="s">
        <v>9636</v>
      </c>
      <c r="Q1929">
        <v>0</v>
      </c>
      <c r="R1929" t="s">
        <v>9637</v>
      </c>
      <c r="S1929" t="s">
        <v>9638</v>
      </c>
      <c r="T1929">
        <v>235</v>
      </c>
      <c r="U1929" t="s">
        <v>37</v>
      </c>
      <c r="V1929" t="s">
        <v>56</v>
      </c>
      <c r="W1929" t="s">
        <v>95</v>
      </c>
      <c r="X1929">
        <v>25000000</v>
      </c>
      <c r="Y1929">
        <v>2007</v>
      </c>
      <c r="Z1929">
        <v>132</v>
      </c>
      <c r="AA1929">
        <v>6.3</v>
      </c>
      <c r="AB1929">
        <v>1.85</v>
      </c>
      <c r="AC1929">
        <v>0</v>
      </c>
    </row>
    <row r="1930" spans="1:29">
      <c r="A1930" t="s">
        <v>28</v>
      </c>
      <c r="C1930" t="s">
        <v>9639</v>
      </c>
      <c r="D1930">
        <v>94</v>
      </c>
      <c r="E1930">
        <v>97</v>
      </c>
      <c r="F1930">
        <v>27</v>
      </c>
      <c r="G1930">
        <v>522</v>
      </c>
      <c r="H1930" t="s">
        <v>9640</v>
      </c>
      <c r="I1930">
        <v>601</v>
      </c>
      <c r="J1930">
        <v>31526393</v>
      </c>
      <c r="K1930" t="s">
        <v>5782</v>
      </c>
      <c r="L1930" t="s">
        <v>9641</v>
      </c>
      <c r="M1930" t="s">
        <v>9642</v>
      </c>
      <c r="N1930">
        <v>22243</v>
      </c>
      <c r="O1930">
        <v>2730</v>
      </c>
      <c r="P1930" t="s">
        <v>9643</v>
      </c>
      <c r="Q1930">
        <v>0</v>
      </c>
      <c r="R1930" t="s">
        <v>9644</v>
      </c>
      <c r="S1930" t="s">
        <v>9645</v>
      </c>
      <c r="T1930">
        <v>144</v>
      </c>
      <c r="U1930" t="s">
        <v>37</v>
      </c>
      <c r="V1930" t="s">
        <v>38</v>
      </c>
      <c r="W1930" t="s">
        <v>39</v>
      </c>
      <c r="X1930">
        <v>25000000</v>
      </c>
      <c r="Y1930">
        <v>2004</v>
      </c>
      <c r="Z1930">
        <v>543</v>
      </c>
      <c r="AA1930">
        <v>4.5999999999999996</v>
      </c>
      <c r="AB1930">
        <v>2.35</v>
      </c>
      <c r="AC1930">
        <v>686</v>
      </c>
    </row>
    <row r="1931" spans="1:29">
      <c r="A1931" t="s">
        <v>28</v>
      </c>
      <c r="C1931" t="s">
        <v>9646</v>
      </c>
      <c r="D1931">
        <v>91</v>
      </c>
      <c r="E1931">
        <v>144</v>
      </c>
      <c r="F1931">
        <v>0</v>
      </c>
      <c r="G1931">
        <v>745</v>
      </c>
      <c r="H1931" t="s">
        <v>2663</v>
      </c>
      <c r="I1931">
        <v>15000</v>
      </c>
      <c r="J1931">
        <v>41229</v>
      </c>
      <c r="K1931" t="s">
        <v>2125</v>
      </c>
      <c r="L1931" t="s">
        <v>290</v>
      </c>
      <c r="M1931" t="s">
        <v>9647</v>
      </c>
      <c r="N1931">
        <v>14612</v>
      </c>
      <c r="O1931">
        <v>18442</v>
      </c>
      <c r="P1931" t="s">
        <v>1051</v>
      </c>
      <c r="Q1931">
        <v>6</v>
      </c>
      <c r="R1931" t="s">
        <v>9648</v>
      </c>
      <c r="S1931" t="s">
        <v>9649</v>
      </c>
      <c r="T1931">
        <v>41</v>
      </c>
      <c r="U1931" t="s">
        <v>37</v>
      </c>
      <c r="V1931" t="s">
        <v>1465</v>
      </c>
      <c r="W1931" t="s">
        <v>585</v>
      </c>
      <c r="X1931">
        <v>25500000</v>
      </c>
      <c r="Y1931">
        <v>2013</v>
      </c>
      <c r="Z1931">
        <v>960</v>
      </c>
      <c r="AA1931">
        <v>6.5</v>
      </c>
      <c r="AB1931">
        <v>2.35</v>
      </c>
      <c r="AC1931">
        <v>0</v>
      </c>
    </row>
    <row r="1932" spans="1:29">
      <c r="A1932" t="s">
        <v>28</v>
      </c>
      <c r="C1932" t="s">
        <v>9650</v>
      </c>
      <c r="D1932">
        <v>148</v>
      </c>
      <c r="E1932">
        <v>114</v>
      </c>
      <c r="F1932">
        <v>59</v>
      </c>
      <c r="G1932">
        <v>403</v>
      </c>
      <c r="H1932" t="s">
        <v>9651</v>
      </c>
      <c r="I1932">
        <v>49000</v>
      </c>
      <c r="J1932">
        <v>31655091</v>
      </c>
      <c r="K1932" t="s">
        <v>6199</v>
      </c>
      <c r="L1932" t="s">
        <v>811</v>
      </c>
      <c r="M1932" t="s">
        <v>9652</v>
      </c>
      <c r="N1932">
        <v>87331</v>
      </c>
      <c r="O1932">
        <v>50927</v>
      </c>
      <c r="P1932" t="s">
        <v>3719</v>
      </c>
      <c r="Q1932">
        <v>0</v>
      </c>
      <c r="R1932" t="s">
        <v>9653</v>
      </c>
      <c r="S1932" t="s">
        <v>9654</v>
      </c>
      <c r="T1932">
        <v>364</v>
      </c>
      <c r="U1932" t="s">
        <v>37</v>
      </c>
      <c r="V1932" t="s">
        <v>38</v>
      </c>
      <c r="W1932" t="s">
        <v>95</v>
      </c>
      <c r="X1932">
        <v>30000000</v>
      </c>
      <c r="Y1932">
        <v>2007</v>
      </c>
      <c r="Z1932">
        <v>702</v>
      </c>
      <c r="AA1932">
        <v>7.5</v>
      </c>
      <c r="AB1932">
        <v>2.35</v>
      </c>
      <c r="AC1932">
        <v>18000</v>
      </c>
    </row>
    <row r="1933" spans="1:29">
      <c r="A1933" t="s">
        <v>28</v>
      </c>
      <c r="C1933" t="s">
        <v>4773</v>
      </c>
      <c r="D1933">
        <v>141</v>
      </c>
      <c r="E1933">
        <v>124</v>
      </c>
      <c r="F1933">
        <v>159</v>
      </c>
      <c r="G1933">
        <v>240</v>
      </c>
      <c r="H1933" t="s">
        <v>3133</v>
      </c>
      <c r="I1933">
        <v>288</v>
      </c>
      <c r="J1933">
        <v>30012990</v>
      </c>
      <c r="K1933" t="s">
        <v>5940</v>
      </c>
      <c r="L1933" t="s">
        <v>9655</v>
      </c>
      <c r="M1933" t="s">
        <v>9656</v>
      </c>
      <c r="N1933">
        <v>75973</v>
      </c>
      <c r="O1933">
        <v>1006</v>
      </c>
      <c r="P1933" t="s">
        <v>9657</v>
      </c>
      <c r="Q1933">
        <v>1</v>
      </c>
      <c r="R1933" t="s">
        <v>9658</v>
      </c>
      <c r="S1933" t="s">
        <v>9659</v>
      </c>
      <c r="T1933">
        <v>409</v>
      </c>
      <c r="U1933" t="s">
        <v>37</v>
      </c>
      <c r="V1933" t="s">
        <v>56</v>
      </c>
      <c r="W1933" t="s">
        <v>585</v>
      </c>
      <c r="X1933">
        <v>25000000</v>
      </c>
      <c r="Y1933">
        <v>1998</v>
      </c>
      <c r="Z1933">
        <v>249</v>
      </c>
      <c r="AA1933">
        <v>7.5</v>
      </c>
      <c r="AB1933">
        <v>1.85</v>
      </c>
      <c r="AC1933">
        <v>0</v>
      </c>
    </row>
    <row r="1934" spans="1:29">
      <c r="A1934" t="s">
        <v>28</v>
      </c>
      <c r="C1934" t="s">
        <v>7687</v>
      </c>
      <c r="D1934">
        <v>114</v>
      </c>
      <c r="E1934">
        <v>89</v>
      </c>
      <c r="F1934">
        <v>31</v>
      </c>
      <c r="G1934">
        <v>71</v>
      </c>
      <c r="H1934" t="s">
        <v>9660</v>
      </c>
      <c r="I1934">
        <v>285</v>
      </c>
      <c r="J1934">
        <v>32368960</v>
      </c>
      <c r="K1934" t="s">
        <v>9661</v>
      </c>
      <c r="L1934" t="s">
        <v>9662</v>
      </c>
      <c r="M1934" t="s">
        <v>9663</v>
      </c>
      <c r="N1934">
        <v>39768</v>
      </c>
      <c r="O1934">
        <v>667</v>
      </c>
      <c r="P1934" t="s">
        <v>9664</v>
      </c>
      <c r="Q1934">
        <v>0</v>
      </c>
      <c r="R1934" t="s">
        <v>9665</v>
      </c>
      <c r="S1934" t="s">
        <v>9666</v>
      </c>
      <c r="T1934">
        <v>292</v>
      </c>
      <c r="U1934" t="s">
        <v>37</v>
      </c>
      <c r="V1934" t="s">
        <v>268</v>
      </c>
      <c r="W1934" t="s">
        <v>585</v>
      </c>
      <c r="X1934">
        <v>25000000</v>
      </c>
      <c r="Y1934">
        <v>1998</v>
      </c>
      <c r="Z1934">
        <v>81</v>
      </c>
      <c r="AA1934">
        <v>5.3</v>
      </c>
      <c r="AB1934">
        <v>1.85</v>
      </c>
      <c r="AC1934">
        <v>0</v>
      </c>
    </row>
    <row r="1935" spans="1:29">
      <c r="A1935" t="s">
        <v>28</v>
      </c>
      <c r="C1935" t="s">
        <v>9667</v>
      </c>
      <c r="D1935">
        <v>79</v>
      </c>
      <c r="E1935">
        <v>160</v>
      </c>
      <c r="F1935">
        <v>130</v>
      </c>
      <c r="G1935">
        <v>288</v>
      </c>
      <c r="H1935" t="s">
        <v>9668</v>
      </c>
      <c r="I1935">
        <v>469</v>
      </c>
      <c r="J1935">
        <v>14500000</v>
      </c>
      <c r="K1935" t="s">
        <v>1017</v>
      </c>
      <c r="L1935" t="s">
        <v>9669</v>
      </c>
      <c r="M1935" t="s">
        <v>9670</v>
      </c>
      <c r="N1935">
        <v>25019</v>
      </c>
      <c r="O1935">
        <v>1548</v>
      </c>
      <c r="P1935" t="s">
        <v>9671</v>
      </c>
      <c r="Q1935">
        <v>0</v>
      </c>
      <c r="R1935" t="s">
        <v>9672</v>
      </c>
      <c r="S1935" t="s">
        <v>9673</v>
      </c>
      <c r="T1935">
        <v>159</v>
      </c>
      <c r="U1935" t="s">
        <v>37</v>
      </c>
      <c r="V1935" t="s">
        <v>677</v>
      </c>
      <c r="W1935" t="s">
        <v>277</v>
      </c>
      <c r="X1935">
        <v>25000000</v>
      </c>
      <c r="Y1935">
        <v>1970</v>
      </c>
      <c r="Z1935">
        <v>377</v>
      </c>
      <c r="AA1935">
        <v>7.5</v>
      </c>
      <c r="AB1935">
        <v>2.35</v>
      </c>
      <c r="AC1935">
        <v>0</v>
      </c>
    </row>
    <row r="1936" spans="1:29">
      <c r="A1936" t="s">
        <v>28</v>
      </c>
      <c r="C1936" t="s">
        <v>9674</v>
      </c>
      <c r="D1936">
        <v>33</v>
      </c>
      <c r="E1936">
        <v>93</v>
      </c>
      <c r="F1936">
        <v>14</v>
      </c>
      <c r="G1936">
        <v>199</v>
      </c>
      <c r="H1936" t="s">
        <v>9675</v>
      </c>
      <c r="I1936">
        <v>1000</v>
      </c>
      <c r="J1936">
        <v>29247405</v>
      </c>
      <c r="K1936" t="s">
        <v>9676</v>
      </c>
      <c r="L1936" t="s">
        <v>686</v>
      </c>
      <c r="M1936" t="s">
        <v>9677</v>
      </c>
      <c r="N1936">
        <v>28377</v>
      </c>
      <c r="O1936">
        <v>2176</v>
      </c>
      <c r="P1936" t="s">
        <v>9678</v>
      </c>
      <c r="Q1936">
        <v>1</v>
      </c>
      <c r="R1936" t="s">
        <v>9679</v>
      </c>
      <c r="S1936" t="s">
        <v>9680</v>
      </c>
      <c r="T1936">
        <v>261</v>
      </c>
      <c r="U1936" t="s">
        <v>37</v>
      </c>
      <c r="V1936" t="s">
        <v>56</v>
      </c>
      <c r="W1936" t="s">
        <v>95</v>
      </c>
      <c r="X1936">
        <v>25000000</v>
      </c>
      <c r="Y1936">
        <v>1997</v>
      </c>
      <c r="Z1936">
        <v>401</v>
      </c>
      <c r="AA1936">
        <v>3.3</v>
      </c>
      <c r="AB1936">
        <v>1.85</v>
      </c>
      <c r="AC1936">
        <v>0</v>
      </c>
    </row>
    <row r="1937" spans="1:29">
      <c r="A1937" t="s">
        <v>28</v>
      </c>
      <c r="C1937" t="s">
        <v>5418</v>
      </c>
      <c r="D1937">
        <v>146</v>
      </c>
      <c r="E1937">
        <v>87</v>
      </c>
      <c r="F1937">
        <v>234</v>
      </c>
      <c r="G1937">
        <v>370</v>
      </c>
      <c r="H1937" t="s">
        <v>9681</v>
      </c>
      <c r="I1937">
        <v>904</v>
      </c>
      <c r="J1937">
        <v>30538669</v>
      </c>
      <c r="K1937" t="s">
        <v>1671</v>
      </c>
      <c r="L1937" t="s">
        <v>9682</v>
      </c>
      <c r="M1937" t="s">
        <v>9683</v>
      </c>
      <c r="N1937">
        <v>60202</v>
      </c>
      <c r="O1937">
        <v>3850</v>
      </c>
      <c r="P1937" t="s">
        <v>9684</v>
      </c>
      <c r="Q1937">
        <v>3</v>
      </c>
      <c r="R1937" t="s">
        <v>9685</v>
      </c>
      <c r="S1937" t="s">
        <v>9686</v>
      </c>
      <c r="T1937">
        <v>114</v>
      </c>
      <c r="U1937" t="s">
        <v>37</v>
      </c>
      <c r="V1937" t="s">
        <v>38</v>
      </c>
      <c r="W1937" t="s">
        <v>585</v>
      </c>
      <c r="Y1937">
        <v>2011</v>
      </c>
      <c r="Z1937">
        <v>555</v>
      </c>
      <c r="AA1937">
        <v>5.7</v>
      </c>
      <c r="AB1937">
        <v>1.85</v>
      </c>
      <c r="AC1937">
        <v>0</v>
      </c>
    </row>
    <row r="1938" spans="1:29">
      <c r="A1938" t="s">
        <v>28</v>
      </c>
      <c r="C1938" t="s">
        <v>9687</v>
      </c>
      <c r="D1938">
        <v>83</v>
      </c>
      <c r="E1938">
        <v>88</v>
      </c>
      <c r="F1938">
        <v>82</v>
      </c>
      <c r="G1938">
        <v>571</v>
      </c>
      <c r="H1938" t="s">
        <v>9688</v>
      </c>
      <c r="I1938">
        <v>756</v>
      </c>
      <c r="J1938">
        <v>25615792</v>
      </c>
      <c r="K1938" t="s">
        <v>9689</v>
      </c>
      <c r="L1938" t="s">
        <v>614</v>
      </c>
      <c r="M1938" t="s">
        <v>9690</v>
      </c>
      <c r="N1938">
        <v>10161</v>
      </c>
      <c r="O1938">
        <v>4378</v>
      </c>
      <c r="P1938" t="s">
        <v>2472</v>
      </c>
      <c r="Q1938">
        <v>0</v>
      </c>
      <c r="R1938" t="s">
        <v>9691</v>
      </c>
      <c r="S1938" t="s">
        <v>9692</v>
      </c>
      <c r="T1938">
        <v>50</v>
      </c>
      <c r="U1938" t="s">
        <v>37</v>
      </c>
      <c r="V1938" t="s">
        <v>38</v>
      </c>
      <c r="W1938" t="s">
        <v>39</v>
      </c>
      <c r="X1938">
        <v>25000000</v>
      </c>
      <c r="Y1938">
        <v>2009</v>
      </c>
      <c r="Z1938">
        <v>713</v>
      </c>
      <c r="AA1938">
        <v>3.5</v>
      </c>
      <c r="AB1938">
        <v>1.85</v>
      </c>
      <c r="AC1938">
        <v>657</v>
      </c>
    </row>
    <row r="1939" spans="1:29">
      <c r="A1939" t="s">
        <v>28</v>
      </c>
      <c r="C1939" t="s">
        <v>3259</v>
      </c>
      <c r="D1939">
        <v>199</v>
      </c>
      <c r="E1939">
        <v>142</v>
      </c>
      <c r="F1939">
        <v>0</v>
      </c>
      <c r="G1939">
        <v>461</v>
      </c>
      <c r="H1939" t="s">
        <v>3262</v>
      </c>
      <c r="I1939">
        <v>11000</v>
      </c>
      <c r="J1939">
        <v>28341469</v>
      </c>
      <c r="K1939" t="s">
        <v>1935</v>
      </c>
      <c r="L1939" t="s">
        <v>466</v>
      </c>
      <c r="M1939" t="s">
        <v>9693</v>
      </c>
      <c r="N1939">
        <v>1689764</v>
      </c>
      <c r="O1939">
        <v>13495</v>
      </c>
      <c r="P1939" t="s">
        <v>1348</v>
      </c>
      <c r="Q1939">
        <v>0</v>
      </c>
      <c r="R1939" t="s">
        <v>9694</v>
      </c>
      <c r="S1939" t="s">
        <v>9695</v>
      </c>
      <c r="T1939">
        <v>4144</v>
      </c>
      <c r="U1939" t="s">
        <v>37</v>
      </c>
      <c r="V1939" t="s">
        <v>38</v>
      </c>
      <c r="W1939" t="s">
        <v>585</v>
      </c>
      <c r="X1939">
        <v>25000000</v>
      </c>
      <c r="Y1939">
        <v>1994</v>
      </c>
      <c r="Z1939">
        <v>745</v>
      </c>
      <c r="AA1939">
        <v>9.3000000000000007</v>
      </c>
      <c r="AB1939">
        <v>1.85</v>
      </c>
      <c r="AC1939">
        <v>108000</v>
      </c>
    </row>
    <row r="1940" spans="1:29">
      <c r="A1940" t="s">
        <v>28</v>
      </c>
      <c r="C1940" t="s">
        <v>5930</v>
      </c>
      <c r="D1940">
        <v>71</v>
      </c>
      <c r="E1940">
        <v>92</v>
      </c>
      <c r="F1940">
        <v>23</v>
      </c>
      <c r="G1940">
        <v>162</v>
      </c>
      <c r="H1940" t="s">
        <v>9354</v>
      </c>
      <c r="I1940">
        <v>460</v>
      </c>
      <c r="J1940">
        <v>25590119</v>
      </c>
      <c r="K1940" t="s">
        <v>9696</v>
      </c>
      <c r="L1940" t="s">
        <v>9697</v>
      </c>
      <c r="M1940" t="s">
        <v>9698</v>
      </c>
      <c r="N1940">
        <v>19699</v>
      </c>
      <c r="O1940">
        <v>1315</v>
      </c>
      <c r="P1940" t="s">
        <v>9699</v>
      </c>
      <c r="Q1940">
        <v>0</v>
      </c>
      <c r="R1940" t="s">
        <v>9700</v>
      </c>
      <c r="S1940" t="s">
        <v>9701</v>
      </c>
      <c r="T1940">
        <v>119</v>
      </c>
      <c r="U1940" t="s">
        <v>37</v>
      </c>
      <c r="V1940" t="s">
        <v>370</v>
      </c>
      <c r="W1940" t="s">
        <v>95</v>
      </c>
      <c r="X1940">
        <v>21150000</v>
      </c>
      <c r="Y1940">
        <v>2001</v>
      </c>
      <c r="Z1940">
        <v>442</v>
      </c>
      <c r="AA1940">
        <v>4.8</v>
      </c>
      <c r="AB1940">
        <v>1.85</v>
      </c>
      <c r="AC1940">
        <v>387</v>
      </c>
    </row>
    <row r="1941" spans="1:29">
      <c r="A1941" t="s">
        <v>28</v>
      </c>
      <c r="C1941" t="s">
        <v>3494</v>
      </c>
      <c r="D1941">
        <v>62</v>
      </c>
      <c r="E1941">
        <v>117</v>
      </c>
      <c r="F1941">
        <v>101</v>
      </c>
      <c r="G1941">
        <v>743</v>
      </c>
      <c r="H1941" t="s">
        <v>7329</v>
      </c>
      <c r="I1941">
        <v>13000</v>
      </c>
      <c r="J1941">
        <v>24944213</v>
      </c>
      <c r="K1941" t="s">
        <v>3913</v>
      </c>
      <c r="L1941" t="s">
        <v>547</v>
      </c>
      <c r="M1941" t="s">
        <v>9702</v>
      </c>
      <c r="N1941">
        <v>63459</v>
      </c>
      <c r="O1941">
        <v>16937</v>
      </c>
      <c r="P1941" t="s">
        <v>2838</v>
      </c>
      <c r="Q1941">
        <v>2</v>
      </c>
      <c r="R1941" t="s">
        <v>9703</v>
      </c>
      <c r="S1941" t="s">
        <v>9704</v>
      </c>
      <c r="T1941">
        <v>185</v>
      </c>
      <c r="U1941" t="s">
        <v>37</v>
      </c>
      <c r="V1941" t="s">
        <v>38</v>
      </c>
      <c r="W1941" t="s">
        <v>39</v>
      </c>
      <c r="X1941">
        <v>27000000</v>
      </c>
      <c r="Y1941">
        <v>1996</v>
      </c>
      <c r="Z1941">
        <v>852</v>
      </c>
      <c r="AA1941">
        <v>6.9</v>
      </c>
      <c r="AB1941">
        <v>2.35</v>
      </c>
      <c r="AC1941">
        <v>3000</v>
      </c>
    </row>
    <row r="1942" spans="1:29">
      <c r="A1942" t="s">
        <v>28</v>
      </c>
      <c r="C1942" t="s">
        <v>2037</v>
      </c>
      <c r="D1942">
        <v>175</v>
      </c>
      <c r="E1942">
        <v>111</v>
      </c>
      <c r="F1942">
        <v>81</v>
      </c>
      <c r="G1942">
        <v>81</v>
      </c>
      <c r="H1942" t="s">
        <v>9705</v>
      </c>
      <c r="I1942">
        <v>3000</v>
      </c>
      <c r="J1942">
        <v>33631221</v>
      </c>
      <c r="K1942" t="s">
        <v>2125</v>
      </c>
      <c r="L1942" t="s">
        <v>8011</v>
      </c>
      <c r="M1942" t="s">
        <v>9706</v>
      </c>
      <c r="N1942">
        <v>48559</v>
      </c>
      <c r="O1942">
        <v>3784</v>
      </c>
      <c r="P1942" t="s">
        <v>9707</v>
      </c>
      <c r="Q1942">
        <v>1</v>
      </c>
      <c r="R1942" t="s">
        <v>9708</v>
      </c>
      <c r="S1942" t="s">
        <v>9709</v>
      </c>
      <c r="T1942">
        <v>145</v>
      </c>
      <c r="U1942" t="s">
        <v>37</v>
      </c>
      <c r="V1942" t="s">
        <v>38</v>
      </c>
      <c r="W1942" t="s">
        <v>585</v>
      </c>
      <c r="X1942">
        <v>25000000</v>
      </c>
      <c r="Y1942">
        <v>2014</v>
      </c>
      <c r="Z1942">
        <v>571</v>
      </c>
      <c r="AA1942">
        <v>6</v>
      </c>
      <c r="AB1942">
        <v>2.35</v>
      </c>
      <c r="AC1942">
        <v>0</v>
      </c>
    </row>
    <row r="1943" spans="1:29">
      <c r="A1943" t="s">
        <v>28</v>
      </c>
      <c r="C1943" t="s">
        <v>9710</v>
      </c>
      <c r="D1943">
        <v>322</v>
      </c>
      <c r="E1943">
        <v>121</v>
      </c>
      <c r="F1943">
        <v>53</v>
      </c>
      <c r="G1943">
        <v>8000</v>
      </c>
      <c r="H1943" t="s">
        <v>2377</v>
      </c>
      <c r="I1943">
        <v>19000</v>
      </c>
      <c r="J1943">
        <v>37738400</v>
      </c>
      <c r="K1943" t="s">
        <v>3409</v>
      </c>
      <c r="L1943" t="s">
        <v>353</v>
      </c>
      <c r="M1943" t="s">
        <v>9711</v>
      </c>
      <c r="N1943">
        <v>67797</v>
      </c>
      <c r="O1943">
        <v>39690</v>
      </c>
      <c r="P1943" t="s">
        <v>1527</v>
      </c>
      <c r="Q1943">
        <v>3</v>
      </c>
      <c r="R1943" t="s">
        <v>9712</v>
      </c>
      <c r="S1943" t="s">
        <v>9713</v>
      </c>
      <c r="T1943">
        <v>285</v>
      </c>
      <c r="U1943" t="s">
        <v>37</v>
      </c>
      <c r="V1943" t="s">
        <v>38</v>
      </c>
      <c r="W1943" t="s">
        <v>585</v>
      </c>
      <c r="X1943">
        <v>25000000</v>
      </c>
      <c r="Y1943">
        <v>2013</v>
      </c>
      <c r="Z1943">
        <v>11000</v>
      </c>
      <c r="AA1943">
        <v>7.3</v>
      </c>
      <c r="AB1943">
        <v>2.35</v>
      </c>
      <c r="AC1943">
        <v>30000</v>
      </c>
    </row>
    <row r="1944" spans="1:29">
      <c r="A1944" t="s">
        <v>28</v>
      </c>
      <c r="C1944" t="s">
        <v>9714</v>
      </c>
      <c r="D1944">
        <v>67</v>
      </c>
      <c r="E1944">
        <v>98</v>
      </c>
      <c r="F1944">
        <v>3</v>
      </c>
      <c r="G1944">
        <v>28</v>
      </c>
      <c r="H1944" t="s">
        <v>9715</v>
      </c>
      <c r="I1944">
        <v>90</v>
      </c>
      <c r="J1944">
        <v>24381334</v>
      </c>
      <c r="K1944" t="s">
        <v>7445</v>
      </c>
      <c r="L1944" t="s">
        <v>9716</v>
      </c>
      <c r="M1944" t="s">
        <v>9717</v>
      </c>
      <c r="N1944">
        <v>19737</v>
      </c>
      <c r="O1944">
        <v>235</v>
      </c>
      <c r="P1944" t="s">
        <v>9718</v>
      </c>
      <c r="Q1944">
        <v>2</v>
      </c>
      <c r="R1944" t="s">
        <v>9719</v>
      </c>
      <c r="S1944" t="s">
        <v>9720</v>
      </c>
      <c r="T1944">
        <v>81</v>
      </c>
      <c r="U1944" t="s">
        <v>37</v>
      </c>
      <c r="V1944" t="s">
        <v>38</v>
      </c>
      <c r="W1944" t="s">
        <v>277</v>
      </c>
      <c r="Y1944">
        <v>2005</v>
      </c>
      <c r="Z1944">
        <v>89</v>
      </c>
      <c r="AA1944">
        <v>6</v>
      </c>
      <c r="AB1944">
        <v>1.85</v>
      </c>
      <c r="AC1944">
        <v>901</v>
      </c>
    </row>
    <row r="1945" spans="1:29">
      <c r="A1945" t="s">
        <v>28</v>
      </c>
      <c r="C1945" t="s">
        <v>9721</v>
      </c>
      <c r="D1945">
        <v>112</v>
      </c>
      <c r="E1945">
        <v>107</v>
      </c>
      <c r="F1945">
        <v>13</v>
      </c>
      <c r="G1945">
        <v>165</v>
      </c>
      <c r="H1945" t="s">
        <v>9722</v>
      </c>
      <c r="I1945">
        <v>618</v>
      </c>
      <c r="J1945">
        <v>21835784</v>
      </c>
      <c r="K1945" t="s">
        <v>1415</v>
      </c>
      <c r="L1945" t="s">
        <v>7262</v>
      </c>
      <c r="M1945" t="s">
        <v>9723</v>
      </c>
      <c r="N1945">
        <v>58297</v>
      </c>
      <c r="O1945">
        <v>1095</v>
      </c>
      <c r="P1945" t="s">
        <v>9724</v>
      </c>
      <c r="Q1945">
        <v>3</v>
      </c>
      <c r="R1945" t="s">
        <v>9725</v>
      </c>
      <c r="S1945" t="s">
        <v>9726</v>
      </c>
      <c r="T1945">
        <v>161</v>
      </c>
      <c r="U1945" t="s">
        <v>37</v>
      </c>
      <c r="V1945" t="s">
        <v>38</v>
      </c>
      <c r="W1945" t="s">
        <v>39</v>
      </c>
      <c r="X1945">
        <v>30000000</v>
      </c>
      <c r="Y1945">
        <v>2005</v>
      </c>
      <c r="Z1945">
        <v>172</v>
      </c>
      <c r="AA1945">
        <v>6.6</v>
      </c>
      <c r="AB1945">
        <v>1.85</v>
      </c>
      <c r="AC1945">
        <v>0</v>
      </c>
    </row>
    <row r="1946" spans="1:29">
      <c r="A1946" t="s">
        <v>28</v>
      </c>
      <c r="C1946" t="s">
        <v>3448</v>
      </c>
      <c r="D1946">
        <v>216</v>
      </c>
      <c r="E1946">
        <v>106</v>
      </c>
      <c r="F1946">
        <v>452</v>
      </c>
      <c r="G1946">
        <v>141</v>
      </c>
      <c r="H1946" t="s">
        <v>9727</v>
      </c>
      <c r="I1946">
        <v>20000</v>
      </c>
      <c r="J1946">
        <v>15785632</v>
      </c>
      <c r="K1946" t="s">
        <v>9728</v>
      </c>
      <c r="L1946" t="s">
        <v>263</v>
      </c>
      <c r="M1946" t="s">
        <v>9729</v>
      </c>
      <c r="N1946">
        <v>32507</v>
      </c>
      <c r="O1946">
        <v>21195</v>
      </c>
      <c r="P1946" t="s">
        <v>5991</v>
      </c>
      <c r="Q1946">
        <v>3</v>
      </c>
      <c r="R1946" t="s">
        <v>9730</v>
      </c>
      <c r="S1946" t="s">
        <v>9731</v>
      </c>
      <c r="T1946">
        <v>119</v>
      </c>
      <c r="U1946" t="s">
        <v>37</v>
      </c>
      <c r="V1946" t="s">
        <v>56</v>
      </c>
      <c r="W1946" t="s">
        <v>39</v>
      </c>
      <c r="X1946">
        <v>23000000</v>
      </c>
      <c r="Y1946">
        <v>2016</v>
      </c>
      <c r="Z1946">
        <v>732</v>
      </c>
      <c r="AA1946">
        <v>7.5</v>
      </c>
      <c r="AB1946">
        <v>2.35</v>
      </c>
      <c r="AC1946">
        <v>15000</v>
      </c>
    </row>
    <row r="1947" spans="1:29">
      <c r="A1947" t="s">
        <v>28</v>
      </c>
      <c r="C1947" t="s">
        <v>5076</v>
      </c>
      <c r="D1947">
        <v>48</v>
      </c>
      <c r="E1947">
        <v>136</v>
      </c>
      <c r="F1947">
        <v>0</v>
      </c>
      <c r="G1947">
        <v>3000</v>
      </c>
      <c r="H1947" t="s">
        <v>1972</v>
      </c>
      <c r="I1947">
        <v>18000</v>
      </c>
      <c r="J1947">
        <v>21554585</v>
      </c>
      <c r="K1947" t="s">
        <v>3794</v>
      </c>
      <c r="L1947" t="s">
        <v>1727</v>
      </c>
      <c r="M1947" t="s">
        <v>9732</v>
      </c>
      <c r="N1947">
        <v>36108</v>
      </c>
      <c r="O1947">
        <v>37315</v>
      </c>
      <c r="P1947" t="s">
        <v>982</v>
      </c>
      <c r="Q1947">
        <v>0</v>
      </c>
      <c r="R1947" t="s">
        <v>9733</v>
      </c>
      <c r="S1947" t="s">
        <v>9734</v>
      </c>
      <c r="T1947">
        <v>109</v>
      </c>
      <c r="U1947" t="s">
        <v>37</v>
      </c>
      <c r="V1947" t="s">
        <v>38</v>
      </c>
      <c r="W1947" t="s">
        <v>585</v>
      </c>
      <c r="X1947">
        <v>25000000</v>
      </c>
      <c r="Y1947">
        <v>1998</v>
      </c>
      <c r="Z1947">
        <v>14000</v>
      </c>
      <c r="AA1947">
        <v>6.9</v>
      </c>
      <c r="AB1947">
        <v>1.85</v>
      </c>
      <c r="AC1947">
        <v>0</v>
      </c>
    </row>
    <row r="1948" spans="1:29">
      <c r="A1948" t="s">
        <v>28</v>
      </c>
      <c r="C1948" t="s">
        <v>9735</v>
      </c>
      <c r="D1948">
        <v>44</v>
      </c>
      <c r="E1948">
        <v>97</v>
      </c>
      <c r="F1948">
        <v>19</v>
      </c>
      <c r="G1948">
        <v>977</v>
      </c>
      <c r="H1948" t="s">
        <v>119</v>
      </c>
      <c r="I1948">
        <v>40000</v>
      </c>
      <c r="J1948">
        <v>22200000</v>
      </c>
      <c r="K1948" t="s">
        <v>1415</v>
      </c>
      <c r="L1948" t="s">
        <v>43</v>
      </c>
      <c r="M1948" t="s">
        <v>9736</v>
      </c>
      <c r="N1948">
        <v>41310</v>
      </c>
      <c r="O1948">
        <v>52122</v>
      </c>
      <c r="P1948" t="s">
        <v>5619</v>
      </c>
      <c r="Q1948">
        <v>3</v>
      </c>
      <c r="R1948" t="s">
        <v>9737</v>
      </c>
      <c r="S1948" t="s">
        <v>9738</v>
      </c>
      <c r="T1948">
        <v>117</v>
      </c>
      <c r="U1948" t="s">
        <v>37</v>
      </c>
      <c r="V1948" t="s">
        <v>38</v>
      </c>
      <c r="W1948" t="s">
        <v>39</v>
      </c>
      <c r="X1948">
        <v>25000000</v>
      </c>
      <c r="Y1948">
        <v>1994</v>
      </c>
      <c r="Z1948">
        <v>10000</v>
      </c>
      <c r="AA1948">
        <v>6.8</v>
      </c>
      <c r="AB1948">
        <v>1.85</v>
      </c>
      <c r="AC1948">
        <v>0</v>
      </c>
    </row>
    <row r="1949" spans="1:29">
      <c r="A1949" t="s">
        <v>28</v>
      </c>
      <c r="D1949">
        <v>12</v>
      </c>
      <c r="E1949">
        <v>7</v>
      </c>
      <c r="G1949">
        <v>3</v>
      </c>
      <c r="H1949" t="s">
        <v>9739</v>
      </c>
      <c r="I1949">
        <v>45</v>
      </c>
      <c r="K1949" t="s">
        <v>2966</v>
      </c>
      <c r="L1949" t="s">
        <v>9740</v>
      </c>
      <c r="M1949" t="s">
        <v>9741</v>
      </c>
      <c r="N1949">
        <v>7968</v>
      </c>
      <c r="O1949">
        <v>55</v>
      </c>
      <c r="P1949" t="s">
        <v>9742</v>
      </c>
      <c r="Q1949">
        <v>0</v>
      </c>
      <c r="R1949" t="s">
        <v>9743</v>
      </c>
      <c r="S1949" t="s">
        <v>9744</v>
      </c>
      <c r="T1949">
        <v>12</v>
      </c>
      <c r="U1949" t="s">
        <v>37</v>
      </c>
      <c r="V1949" t="s">
        <v>56</v>
      </c>
      <c r="W1949" t="s">
        <v>2749</v>
      </c>
      <c r="Z1949">
        <v>7</v>
      </c>
      <c r="AA1949">
        <v>8.3000000000000007</v>
      </c>
      <c r="AC1949">
        <v>834</v>
      </c>
    </row>
    <row r="1950" spans="1:29">
      <c r="C1950" t="s">
        <v>7635</v>
      </c>
      <c r="D1950">
        <v>162</v>
      </c>
      <c r="E1950">
        <v>108</v>
      </c>
      <c r="F1950">
        <v>529</v>
      </c>
      <c r="G1950">
        <v>690</v>
      </c>
      <c r="H1950" t="s">
        <v>5936</v>
      </c>
      <c r="I1950">
        <v>17000</v>
      </c>
      <c r="J1950">
        <v>80014842</v>
      </c>
      <c r="K1950" t="s">
        <v>5605</v>
      </c>
      <c r="L1950" t="s">
        <v>444</v>
      </c>
      <c r="M1950" t="s">
        <v>9745</v>
      </c>
      <c r="N1950">
        <v>104356</v>
      </c>
      <c r="O1950">
        <v>19945</v>
      </c>
      <c r="P1950" t="s">
        <v>1408</v>
      </c>
      <c r="R1950" t="s">
        <v>9746</v>
      </c>
      <c r="S1950" t="s">
        <v>9747</v>
      </c>
      <c r="T1950">
        <v>186</v>
      </c>
      <c r="U1950" t="s">
        <v>37</v>
      </c>
      <c r="V1950" t="s">
        <v>38</v>
      </c>
      <c r="W1950" t="s">
        <v>39</v>
      </c>
      <c r="X1950">
        <v>25000000</v>
      </c>
      <c r="Y1950">
        <v>2010</v>
      </c>
      <c r="Z1950">
        <v>861</v>
      </c>
      <c r="AA1950">
        <v>6.3</v>
      </c>
      <c r="AB1950">
        <v>2.35</v>
      </c>
      <c r="AC1950">
        <v>14000</v>
      </c>
    </row>
    <row r="1951" spans="1:29">
      <c r="A1951" t="s">
        <v>28</v>
      </c>
      <c r="C1951" t="s">
        <v>9748</v>
      </c>
      <c r="D1951">
        <v>213</v>
      </c>
      <c r="E1951">
        <v>97</v>
      </c>
      <c r="F1951">
        <v>41</v>
      </c>
      <c r="G1951">
        <v>619</v>
      </c>
      <c r="H1951" t="s">
        <v>1607</v>
      </c>
      <c r="I1951">
        <v>11000</v>
      </c>
      <c r="J1951">
        <v>23527955</v>
      </c>
      <c r="K1951" t="s">
        <v>1120</v>
      </c>
      <c r="L1951" t="s">
        <v>222</v>
      </c>
      <c r="M1951" t="s">
        <v>9749</v>
      </c>
      <c r="N1951">
        <v>74691</v>
      </c>
      <c r="O1951">
        <v>12841</v>
      </c>
      <c r="P1951" t="s">
        <v>9750</v>
      </c>
      <c r="Q1951">
        <v>1</v>
      </c>
      <c r="R1951" t="s">
        <v>9751</v>
      </c>
      <c r="S1951" t="s">
        <v>9752</v>
      </c>
      <c r="T1951">
        <v>165</v>
      </c>
      <c r="U1951" t="s">
        <v>37</v>
      </c>
      <c r="V1951" t="s">
        <v>38</v>
      </c>
      <c r="W1951" t="s">
        <v>39</v>
      </c>
      <c r="X1951">
        <v>25000000</v>
      </c>
      <c r="Y1951">
        <v>2010</v>
      </c>
      <c r="Z1951">
        <v>673</v>
      </c>
      <c r="AA1951">
        <v>6.4</v>
      </c>
      <c r="AB1951">
        <v>2.35</v>
      </c>
      <c r="AC1951">
        <v>0</v>
      </c>
    </row>
    <row r="1952" spans="1:29">
      <c r="A1952" t="s">
        <v>28</v>
      </c>
      <c r="C1952" t="s">
        <v>9753</v>
      </c>
      <c r="D1952">
        <v>298</v>
      </c>
      <c r="E1952">
        <v>99</v>
      </c>
      <c r="F1952">
        <v>24</v>
      </c>
      <c r="G1952">
        <v>155</v>
      </c>
      <c r="H1952" t="s">
        <v>4318</v>
      </c>
      <c r="I1952">
        <v>3000</v>
      </c>
      <c r="J1952">
        <v>24042490</v>
      </c>
      <c r="K1952" t="s">
        <v>9754</v>
      </c>
      <c r="L1952" t="s">
        <v>2624</v>
      </c>
      <c r="M1952" t="s">
        <v>9755</v>
      </c>
      <c r="N1952">
        <v>40776</v>
      </c>
      <c r="O1952">
        <v>3744</v>
      </c>
      <c r="P1952" t="s">
        <v>9317</v>
      </c>
      <c r="Q1952">
        <v>1</v>
      </c>
      <c r="R1952" t="s">
        <v>9756</v>
      </c>
      <c r="S1952" t="s">
        <v>9757</v>
      </c>
      <c r="T1952">
        <v>250</v>
      </c>
      <c r="U1952" t="s">
        <v>37</v>
      </c>
      <c r="V1952" t="s">
        <v>38</v>
      </c>
      <c r="W1952" t="s">
        <v>585</v>
      </c>
      <c r="X1952">
        <v>25000000</v>
      </c>
      <c r="Y1952">
        <v>2010</v>
      </c>
      <c r="Z1952">
        <v>441</v>
      </c>
      <c r="AA1952">
        <v>5.6</v>
      </c>
      <c r="AB1952">
        <v>1.85</v>
      </c>
      <c r="AC1952">
        <v>10000</v>
      </c>
    </row>
    <row r="1953" spans="1:29">
      <c r="A1953" t="s">
        <v>28</v>
      </c>
      <c r="C1953" t="s">
        <v>9758</v>
      </c>
      <c r="D1953">
        <v>119</v>
      </c>
      <c r="E1953">
        <v>103</v>
      </c>
      <c r="F1953">
        <v>5</v>
      </c>
      <c r="G1953">
        <v>874</v>
      </c>
      <c r="H1953" t="s">
        <v>502</v>
      </c>
      <c r="I1953">
        <v>26000</v>
      </c>
      <c r="J1953">
        <v>22466994</v>
      </c>
      <c r="K1953" t="s">
        <v>334</v>
      </c>
      <c r="L1953" t="s">
        <v>335</v>
      </c>
      <c r="M1953" t="s">
        <v>9759</v>
      </c>
      <c r="N1953">
        <v>72673</v>
      </c>
      <c r="O1953">
        <v>33565</v>
      </c>
      <c r="P1953" t="s">
        <v>6346</v>
      </c>
      <c r="Q1953">
        <v>0</v>
      </c>
      <c r="R1953" t="s">
        <v>9760</v>
      </c>
      <c r="S1953" t="s">
        <v>9761</v>
      </c>
      <c r="T1953">
        <v>166</v>
      </c>
      <c r="U1953" t="s">
        <v>37</v>
      </c>
      <c r="V1953" t="s">
        <v>38</v>
      </c>
      <c r="W1953" t="s">
        <v>585</v>
      </c>
      <c r="X1953">
        <v>25000000</v>
      </c>
      <c r="Y1953">
        <v>2007</v>
      </c>
      <c r="Z1953">
        <v>5000</v>
      </c>
      <c r="AA1953">
        <v>6.3</v>
      </c>
      <c r="AB1953">
        <v>2.35</v>
      </c>
      <c r="AC1953">
        <v>0</v>
      </c>
    </row>
    <row r="1954" spans="1:29">
      <c r="A1954" t="s">
        <v>28</v>
      </c>
      <c r="C1954" t="s">
        <v>7076</v>
      </c>
      <c r="D1954">
        <v>251</v>
      </c>
      <c r="E1954">
        <v>95</v>
      </c>
      <c r="F1954">
        <v>0</v>
      </c>
      <c r="G1954">
        <v>98</v>
      </c>
      <c r="H1954" t="s">
        <v>2933</v>
      </c>
      <c r="I1954">
        <v>11000</v>
      </c>
      <c r="J1954">
        <v>17791031</v>
      </c>
      <c r="K1954" t="s">
        <v>9762</v>
      </c>
      <c r="L1954" t="s">
        <v>2180</v>
      </c>
      <c r="M1954" t="s">
        <v>9763</v>
      </c>
      <c r="N1954">
        <v>109855</v>
      </c>
      <c r="O1954">
        <v>11994</v>
      </c>
      <c r="P1954" t="s">
        <v>9764</v>
      </c>
      <c r="Q1954">
        <v>0</v>
      </c>
      <c r="R1954" t="s">
        <v>9765</v>
      </c>
      <c r="S1954" t="s">
        <v>9766</v>
      </c>
      <c r="T1954">
        <v>888</v>
      </c>
      <c r="U1954" t="s">
        <v>37</v>
      </c>
      <c r="V1954" t="s">
        <v>38</v>
      </c>
      <c r="W1954" t="s">
        <v>585</v>
      </c>
      <c r="X1954">
        <v>25000000</v>
      </c>
      <c r="Y1954">
        <v>2002</v>
      </c>
      <c r="Z1954">
        <v>876</v>
      </c>
      <c r="AA1954">
        <v>7.3</v>
      </c>
      <c r="AB1954">
        <v>2.35</v>
      </c>
      <c r="AC1954">
        <v>0</v>
      </c>
    </row>
    <row r="1955" spans="1:29">
      <c r="A1955" t="s">
        <v>28</v>
      </c>
      <c r="C1955" t="s">
        <v>9767</v>
      </c>
      <c r="D1955">
        <v>92</v>
      </c>
      <c r="E1955">
        <v>93</v>
      </c>
      <c r="F1955">
        <v>17</v>
      </c>
      <c r="G1955">
        <v>360</v>
      </c>
      <c r="H1955" t="s">
        <v>9768</v>
      </c>
      <c r="I1955">
        <v>13000</v>
      </c>
      <c r="J1955">
        <v>17718223</v>
      </c>
      <c r="K1955" t="s">
        <v>1671</v>
      </c>
      <c r="L1955" t="s">
        <v>1157</v>
      </c>
      <c r="M1955" t="s">
        <v>9769</v>
      </c>
      <c r="N1955">
        <v>162067</v>
      </c>
      <c r="O1955">
        <v>14180</v>
      </c>
      <c r="P1955" t="s">
        <v>9770</v>
      </c>
      <c r="Q1955">
        <v>5</v>
      </c>
      <c r="R1955" t="s">
        <v>9771</v>
      </c>
      <c r="S1955" t="s">
        <v>9772</v>
      </c>
      <c r="T1955">
        <v>316</v>
      </c>
      <c r="U1955" t="s">
        <v>37</v>
      </c>
      <c r="V1955" t="s">
        <v>38</v>
      </c>
      <c r="W1955" t="s">
        <v>585</v>
      </c>
      <c r="X1955">
        <v>25000000</v>
      </c>
      <c r="Y1955">
        <v>2004</v>
      </c>
      <c r="Z1955">
        <v>634</v>
      </c>
      <c r="AA1955">
        <v>6.6</v>
      </c>
      <c r="AB1955">
        <v>1.85</v>
      </c>
      <c r="AC1955">
        <v>0</v>
      </c>
    </row>
    <row r="1956" spans="1:29">
      <c r="A1956" t="s">
        <v>28</v>
      </c>
      <c r="C1956" t="s">
        <v>9773</v>
      </c>
      <c r="D1956">
        <v>58</v>
      </c>
      <c r="E1956">
        <v>98</v>
      </c>
      <c r="F1956">
        <v>70</v>
      </c>
      <c r="G1956">
        <v>223</v>
      </c>
      <c r="H1956" t="s">
        <v>9774</v>
      </c>
      <c r="I1956">
        <v>462</v>
      </c>
      <c r="J1956">
        <v>15361537</v>
      </c>
      <c r="K1956" t="s">
        <v>334</v>
      </c>
      <c r="L1956" t="s">
        <v>9775</v>
      </c>
      <c r="M1956" t="s">
        <v>9776</v>
      </c>
      <c r="N1956">
        <v>12263</v>
      </c>
      <c r="O1956">
        <v>1855</v>
      </c>
      <c r="P1956" t="s">
        <v>9777</v>
      </c>
      <c r="Q1956">
        <v>0</v>
      </c>
      <c r="R1956" t="s">
        <v>9778</v>
      </c>
      <c r="S1956" t="s">
        <v>9779</v>
      </c>
      <c r="T1956">
        <v>132</v>
      </c>
      <c r="U1956" t="s">
        <v>37</v>
      </c>
      <c r="V1956" t="s">
        <v>767</v>
      </c>
      <c r="W1956" t="s">
        <v>39</v>
      </c>
      <c r="X1956">
        <v>13000000</v>
      </c>
      <c r="Y1956">
        <v>2002</v>
      </c>
      <c r="Z1956">
        <v>444</v>
      </c>
      <c r="AA1956">
        <v>4.5999999999999996</v>
      </c>
      <c r="AB1956">
        <v>1.85</v>
      </c>
      <c r="AC1956">
        <v>564</v>
      </c>
    </row>
    <row r="1957" spans="1:29">
      <c r="A1957" t="s">
        <v>28</v>
      </c>
      <c r="C1957" t="s">
        <v>969</v>
      </c>
      <c r="D1957">
        <v>73</v>
      </c>
      <c r="E1957">
        <v>90</v>
      </c>
      <c r="F1957">
        <v>176</v>
      </c>
      <c r="G1957">
        <v>825</v>
      </c>
      <c r="H1957" t="s">
        <v>4496</v>
      </c>
      <c r="I1957">
        <v>931</v>
      </c>
      <c r="J1957">
        <v>16647384</v>
      </c>
      <c r="K1957" t="s">
        <v>9780</v>
      </c>
      <c r="L1957" t="s">
        <v>9781</v>
      </c>
      <c r="M1957" t="s">
        <v>9782</v>
      </c>
      <c r="N1957">
        <v>8398</v>
      </c>
      <c r="O1957">
        <v>4431</v>
      </c>
      <c r="P1957" t="s">
        <v>296</v>
      </c>
      <c r="Q1957">
        <v>1</v>
      </c>
      <c r="R1957" t="s">
        <v>9783</v>
      </c>
      <c r="S1957" t="s">
        <v>9784</v>
      </c>
      <c r="T1957">
        <v>56</v>
      </c>
      <c r="U1957" t="s">
        <v>37</v>
      </c>
      <c r="V1957" t="s">
        <v>38</v>
      </c>
      <c r="W1957" t="s">
        <v>95</v>
      </c>
      <c r="X1957">
        <v>26000000</v>
      </c>
      <c r="Y1957">
        <v>2006</v>
      </c>
      <c r="Z1957">
        <v>839</v>
      </c>
      <c r="AA1957">
        <v>5.0999999999999996</v>
      </c>
      <c r="AB1957">
        <v>2.35</v>
      </c>
      <c r="AC1957">
        <v>498</v>
      </c>
    </row>
    <row r="1958" spans="1:29">
      <c r="A1958" t="s">
        <v>28</v>
      </c>
      <c r="C1958" t="s">
        <v>9785</v>
      </c>
      <c r="D1958">
        <v>28</v>
      </c>
      <c r="E1958">
        <v>107</v>
      </c>
      <c r="F1958">
        <v>21</v>
      </c>
      <c r="G1958">
        <v>418</v>
      </c>
      <c r="H1958" t="s">
        <v>5253</v>
      </c>
      <c r="I1958">
        <v>967</v>
      </c>
      <c r="J1958">
        <v>16118077</v>
      </c>
      <c r="K1958" t="s">
        <v>3409</v>
      </c>
      <c r="L1958" t="s">
        <v>4195</v>
      </c>
      <c r="M1958" t="s">
        <v>9786</v>
      </c>
      <c r="N1958">
        <v>5817</v>
      </c>
      <c r="O1958">
        <v>3067</v>
      </c>
      <c r="P1958" t="s">
        <v>5678</v>
      </c>
      <c r="Q1958">
        <v>0</v>
      </c>
      <c r="R1958" t="s">
        <v>9787</v>
      </c>
      <c r="S1958" t="s">
        <v>9788</v>
      </c>
      <c r="T1958">
        <v>37</v>
      </c>
      <c r="U1958" t="s">
        <v>37</v>
      </c>
      <c r="V1958" t="s">
        <v>38</v>
      </c>
      <c r="W1958" t="s">
        <v>585</v>
      </c>
      <c r="X1958">
        <v>25000000</v>
      </c>
      <c r="Y1958">
        <v>1988</v>
      </c>
      <c r="Z1958">
        <v>767</v>
      </c>
      <c r="AA1958">
        <v>5.6</v>
      </c>
      <c r="AB1958">
        <v>1.85</v>
      </c>
      <c r="AC1958">
        <v>377</v>
      </c>
    </row>
    <row r="1959" spans="1:29">
      <c r="A1959" t="s">
        <v>28</v>
      </c>
      <c r="C1959" t="s">
        <v>9789</v>
      </c>
      <c r="D1959">
        <v>19</v>
      </c>
      <c r="E1959">
        <v>90</v>
      </c>
      <c r="F1959">
        <v>48</v>
      </c>
      <c r="G1959">
        <v>376</v>
      </c>
      <c r="H1959" t="s">
        <v>1823</v>
      </c>
      <c r="I1959">
        <v>940</v>
      </c>
      <c r="J1959">
        <v>15091542</v>
      </c>
      <c r="K1959" t="s">
        <v>9790</v>
      </c>
      <c r="L1959" t="s">
        <v>3260</v>
      </c>
      <c r="M1959" t="s">
        <v>9791</v>
      </c>
      <c r="N1959">
        <v>4086</v>
      </c>
      <c r="O1959">
        <v>2465</v>
      </c>
      <c r="P1959" t="s">
        <v>9792</v>
      </c>
      <c r="Q1959">
        <v>2</v>
      </c>
      <c r="R1959" t="s">
        <v>9793</v>
      </c>
      <c r="S1959" t="s">
        <v>9794</v>
      </c>
      <c r="T1959">
        <v>22</v>
      </c>
      <c r="U1959" t="s">
        <v>9795</v>
      </c>
      <c r="V1959" t="s">
        <v>56</v>
      </c>
      <c r="W1959" t="s">
        <v>277</v>
      </c>
      <c r="X1959">
        <v>25000000</v>
      </c>
      <c r="Y1959">
        <v>1996</v>
      </c>
      <c r="Z1959">
        <v>595</v>
      </c>
      <c r="AA1959">
        <v>5.3</v>
      </c>
      <c r="AB1959">
        <v>2.35</v>
      </c>
      <c r="AC1959">
        <v>246</v>
      </c>
    </row>
    <row r="1960" spans="1:29">
      <c r="A1960" t="s">
        <v>28</v>
      </c>
      <c r="C1960" t="s">
        <v>9796</v>
      </c>
      <c r="D1960">
        <v>86</v>
      </c>
      <c r="E1960">
        <v>120</v>
      </c>
      <c r="F1960">
        <v>0</v>
      </c>
      <c r="G1960">
        <v>58</v>
      </c>
      <c r="H1960" t="s">
        <v>9797</v>
      </c>
      <c r="I1960">
        <v>577</v>
      </c>
      <c r="J1960">
        <v>15331289</v>
      </c>
      <c r="K1960" t="s">
        <v>2298</v>
      </c>
      <c r="L1960" t="s">
        <v>2241</v>
      </c>
      <c r="M1960" t="s">
        <v>9798</v>
      </c>
      <c r="N1960">
        <v>22289</v>
      </c>
      <c r="O1960">
        <v>1217</v>
      </c>
      <c r="P1960" t="s">
        <v>9799</v>
      </c>
      <c r="Q1960">
        <v>1</v>
      </c>
      <c r="R1960" t="s">
        <v>9800</v>
      </c>
      <c r="S1960" t="s">
        <v>9801</v>
      </c>
      <c r="T1960">
        <v>106</v>
      </c>
      <c r="U1960" t="s">
        <v>37</v>
      </c>
      <c r="V1960" t="s">
        <v>38</v>
      </c>
      <c r="W1960" t="s">
        <v>95</v>
      </c>
      <c r="Y1960">
        <v>2005</v>
      </c>
      <c r="Z1960">
        <v>464</v>
      </c>
      <c r="AA1960">
        <v>7.5</v>
      </c>
      <c r="AB1960">
        <v>1.85</v>
      </c>
      <c r="AC1960">
        <v>0</v>
      </c>
    </row>
    <row r="1961" spans="1:29">
      <c r="A1961" t="s">
        <v>28</v>
      </c>
      <c r="C1961" t="s">
        <v>9802</v>
      </c>
      <c r="D1961">
        <v>287</v>
      </c>
      <c r="E1961">
        <v>115</v>
      </c>
      <c r="F1961">
        <v>219</v>
      </c>
      <c r="G1961">
        <v>258</v>
      </c>
      <c r="H1961" t="s">
        <v>9803</v>
      </c>
      <c r="I1961">
        <v>902</v>
      </c>
      <c r="J1961">
        <v>15045676</v>
      </c>
      <c r="K1961" t="s">
        <v>3353</v>
      </c>
      <c r="L1961" t="s">
        <v>122</v>
      </c>
      <c r="M1961" t="s">
        <v>9804</v>
      </c>
      <c r="N1961">
        <v>76303</v>
      </c>
      <c r="O1961">
        <v>2466</v>
      </c>
      <c r="P1961" t="s">
        <v>1068</v>
      </c>
      <c r="Q1961">
        <v>1</v>
      </c>
      <c r="R1961" t="s">
        <v>9805</v>
      </c>
      <c r="S1961" t="s">
        <v>9806</v>
      </c>
      <c r="T1961">
        <v>376</v>
      </c>
      <c r="U1961" t="s">
        <v>37</v>
      </c>
      <c r="V1961" t="s">
        <v>38</v>
      </c>
      <c r="W1961" t="s">
        <v>39</v>
      </c>
      <c r="X1961">
        <v>16000000</v>
      </c>
      <c r="Y1961">
        <v>2009</v>
      </c>
      <c r="Z1961">
        <v>837</v>
      </c>
      <c r="AA1961">
        <v>5.6</v>
      </c>
      <c r="AB1961">
        <v>2.35</v>
      </c>
      <c r="AC1961">
        <v>0</v>
      </c>
    </row>
    <row r="1962" spans="1:29">
      <c r="A1962" t="s">
        <v>28</v>
      </c>
      <c r="C1962" t="s">
        <v>9807</v>
      </c>
      <c r="D1962">
        <v>233</v>
      </c>
      <c r="E1962">
        <v>93</v>
      </c>
      <c r="F1962">
        <v>27</v>
      </c>
      <c r="G1962">
        <v>49</v>
      </c>
      <c r="H1962" t="s">
        <v>9808</v>
      </c>
      <c r="I1962">
        <v>960</v>
      </c>
      <c r="J1962">
        <v>17427926</v>
      </c>
      <c r="K1962" t="s">
        <v>6403</v>
      </c>
      <c r="L1962" t="s">
        <v>9629</v>
      </c>
      <c r="M1962" t="s">
        <v>9809</v>
      </c>
      <c r="N1962">
        <v>60062</v>
      </c>
      <c r="O1962">
        <v>1749</v>
      </c>
      <c r="P1962" t="s">
        <v>9810</v>
      </c>
      <c r="Q1962">
        <v>0</v>
      </c>
      <c r="R1962" t="s">
        <v>9811</v>
      </c>
      <c r="S1962" t="s">
        <v>9812</v>
      </c>
      <c r="T1962">
        <v>351</v>
      </c>
      <c r="U1962" t="s">
        <v>37</v>
      </c>
      <c r="V1962" t="s">
        <v>38</v>
      </c>
      <c r="W1962" t="s">
        <v>585</v>
      </c>
      <c r="X1962">
        <v>8000000</v>
      </c>
      <c r="Y1962">
        <v>2008</v>
      </c>
      <c r="Z1962">
        <v>664</v>
      </c>
      <c r="AA1962">
        <v>5.9</v>
      </c>
      <c r="AB1962">
        <v>2.35</v>
      </c>
      <c r="AC1962">
        <v>0</v>
      </c>
    </row>
    <row r="1963" spans="1:29">
      <c r="A1963" t="s">
        <v>28</v>
      </c>
      <c r="C1963" t="s">
        <v>9813</v>
      </c>
      <c r="D1963">
        <v>86</v>
      </c>
      <c r="E1963">
        <v>99</v>
      </c>
      <c r="F1963">
        <v>154</v>
      </c>
      <c r="G1963">
        <v>347</v>
      </c>
      <c r="H1963" t="s">
        <v>725</v>
      </c>
      <c r="I1963">
        <v>774</v>
      </c>
      <c r="J1963">
        <v>14983572</v>
      </c>
      <c r="K1963" t="s">
        <v>1415</v>
      </c>
      <c r="L1963" t="s">
        <v>3422</v>
      </c>
      <c r="M1963" t="s">
        <v>9814</v>
      </c>
      <c r="N1963">
        <v>9361</v>
      </c>
      <c r="O1963">
        <v>2498</v>
      </c>
      <c r="P1963" t="s">
        <v>7944</v>
      </c>
      <c r="Q1963">
        <v>1</v>
      </c>
      <c r="R1963" t="s">
        <v>9815</v>
      </c>
      <c r="S1963" t="s">
        <v>9816</v>
      </c>
      <c r="T1963">
        <v>162</v>
      </c>
      <c r="U1963" t="s">
        <v>37</v>
      </c>
      <c r="V1963" t="s">
        <v>38</v>
      </c>
      <c r="W1963" t="s">
        <v>39</v>
      </c>
      <c r="X1963">
        <v>25000000</v>
      </c>
      <c r="Y1963">
        <v>2000</v>
      </c>
      <c r="Z1963">
        <v>692</v>
      </c>
      <c r="AA1963">
        <v>4.7</v>
      </c>
      <c r="AB1963">
        <v>1.85</v>
      </c>
      <c r="AC1963">
        <v>378</v>
      </c>
    </row>
    <row r="1964" spans="1:29">
      <c r="A1964" t="s">
        <v>28</v>
      </c>
      <c r="C1964" t="s">
        <v>6308</v>
      </c>
      <c r="D1964">
        <v>160</v>
      </c>
      <c r="E1964">
        <v>107</v>
      </c>
      <c r="F1964">
        <v>0</v>
      </c>
      <c r="G1964">
        <v>255</v>
      </c>
      <c r="H1964" t="s">
        <v>9817</v>
      </c>
      <c r="I1964">
        <v>798</v>
      </c>
      <c r="J1964">
        <v>14637490</v>
      </c>
      <c r="K1964" t="s">
        <v>3030</v>
      </c>
      <c r="L1964" t="s">
        <v>1698</v>
      </c>
      <c r="M1964" t="s">
        <v>9818</v>
      </c>
      <c r="N1964">
        <v>16411</v>
      </c>
      <c r="O1964">
        <v>2537</v>
      </c>
      <c r="P1964" t="s">
        <v>9819</v>
      </c>
      <c r="Q1964">
        <v>2</v>
      </c>
      <c r="R1964" t="s">
        <v>9820</v>
      </c>
      <c r="S1964" t="s">
        <v>9821</v>
      </c>
      <c r="T1964">
        <v>136</v>
      </c>
      <c r="U1964" t="s">
        <v>37</v>
      </c>
      <c r="V1964" t="s">
        <v>38</v>
      </c>
      <c r="W1964" t="s">
        <v>585</v>
      </c>
      <c r="X1964">
        <v>25000000</v>
      </c>
      <c r="Y1964">
        <v>2010</v>
      </c>
      <c r="Z1964">
        <v>374</v>
      </c>
      <c r="AA1964">
        <v>4.8</v>
      </c>
      <c r="AB1964">
        <v>2.35</v>
      </c>
      <c r="AC1964">
        <v>0</v>
      </c>
    </row>
    <row r="1965" spans="1:29">
      <c r="A1965" t="s">
        <v>28</v>
      </c>
      <c r="C1965" t="s">
        <v>7427</v>
      </c>
      <c r="D1965">
        <v>126</v>
      </c>
      <c r="E1965">
        <v>110</v>
      </c>
      <c r="F1965">
        <v>42</v>
      </c>
      <c r="G1965">
        <v>111</v>
      </c>
      <c r="H1965" t="s">
        <v>9822</v>
      </c>
      <c r="I1965">
        <v>355</v>
      </c>
      <c r="J1965">
        <v>14589444</v>
      </c>
      <c r="K1965" t="s">
        <v>1415</v>
      </c>
      <c r="L1965" t="s">
        <v>9823</v>
      </c>
      <c r="M1965" t="s">
        <v>9824</v>
      </c>
      <c r="N1965">
        <v>171151</v>
      </c>
      <c r="O1965">
        <v>911</v>
      </c>
      <c r="P1965" t="s">
        <v>9825</v>
      </c>
      <c r="Q1965">
        <v>2</v>
      </c>
      <c r="R1965" t="s">
        <v>9826</v>
      </c>
      <c r="S1965" t="s">
        <v>9827</v>
      </c>
      <c r="T1965">
        <v>513</v>
      </c>
      <c r="U1965" t="s">
        <v>37</v>
      </c>
      <c r="V1965" t="s">
        <v>38</v>
      </c>
      <c r="W1965" t="s">
        <v>585</v>
      </c>
      <c r="X1965">
        <v>25000000</v>
      </c>
      <c r="Y1965">
        <v>2004</v>
      </c>
      <c r="Z1965">
        <v>155</v>
      </c>
      <c r="AA1965">
        <v>6.8</v>
      </c>
      <c r="AB1965">
        <v>1.85</v>
      </c>
      <c r="AC1965">
        <v>0</v>
      </c>
    </row>
    <row r="1966" spans="1:29">
      <c r="A1966" t="s">
        <v>28</v>
      </c>
      <c r="C1966" t="s">
        <v>9828</v>
      </c>
      <c r="D1966">
        <v>50</v>
      </c>
      <c r="E1966">
        <v>101</v>
      </c>
      <c r="F1966">
        <v>17</v>
      </c>
      <c r="G1966">
        <v>218</v>
      </c>
      <c r="H1966" t="s">
        <v>9829</v>
      </c>
      <c r="I1966">
        <v>900</v>
      </c>
      <c r="J1966">
        <v>14095303</v>
      </c>
      <c r="K1966" t="s">
        <v>2689</v>
      </c>
      <c r="L1966" t="s">
        <v>7324</v>
      </c>
      <c r="M1966" t="s">
        <v>9830</v>
      </c>
      <c r="N1966">
        <v>15814</v>
      </c>
      <c r="O1966">
        <v>1634</v>
      </c>
      <c r="P1966" t="s">
        <v>9831</v>
      </c>
      <c r="Q1966">
        <v>1</v>
      </c>
      <c r="R1966" t="s">
        <v>9832</v>
      </c>
      <c r="S1966" t="s">
        <v>9833</v>
      </c>
      <c r="T1966">
        <v>68</v>
      </c>
      <c r="U1966" t="s">
        <v>37</v>
      </c>
      <c r="V1966" t="s">
        <v>38</v>
      </c>
      <c r="W1966" t="s">
        <v>585</v>
      </c>
      <c r="X1966">
        <v>25000000</v>
      </c>
      <c r="Y1966">
        <v>1996</v>
      </c>
      <c r="Z1966">
        <v>246</v>
      </c>
      <c r="AA1966">
        <v>5.4</v>
      </c>
      <c r="AB1966">
        <v>2.35</v>
      </c>
      <c r="AC1966">
        <v>503</v>
      </c>
    </row>
    <row r="1967" spans="1:29">
      <c r="A1967" t="s">
        <v>28</v>
      </c>
      <c r="C1967" t="s">
        <v>9834</v>
      </c>
      <c r="D1967">
        <v>52</v>
      </c>
      <c r="E1967">
        <v>85</v>
      </c>
      <c r="F1967">
        <v>54</v>
      </c>
      <c r="G1967">
        <v>455</v>
      </c>
      <c r="H1967" t="s">
        <v>3180</v>
      </c>
      <c r="I1967">
        <v>985</v>
      </c>
      <c r="J1967">
        <v>13973532</v>
      </c>
      <c r="K1967" t="s">
        <v>1009</v>
      </c>
      <c r="L1967" t="s">
        <v>9053</v>
      </c>
      <c r="M1967" t="s">
        <v>9835</v>
      </c>
      <c r="N1967">
        <v>11211</v>
      </c>
      <c r="O1967">
        <v>3065</v>
      </c>
      <c r="P1967" t="s">
        <v>4528</v>
      </c>
      <c r="Q1967">
        <v>1</v>
      </c>
      <c r="R1967" t="s">
        <v>9836</v>
      </c>
      <c r="S1967" t="s">
        <v>9837</v>
      </c>
      <c r="T1967">
        <v>92</v>
      </c>
      <c r="U1967" t="s">
        <v>37</v>
      </c>
      <c r="V1967" t="s">
        <v>38</v>
      </c>
      <c r="W1967" t="s">
        <v>39</v>
      </c>
      <c r="X1967">
        <v>25000000</v>
      </c>
      <c r="Y1967">
        <v>2002</v>
      </c>
      <c r="Z1967">
        <v>637</v>
      </c>
      <c r="AA1967">
        <v>5.0999999999999996</v>
      </c>
      <c r="AB1967">
        <v>1.85</v>
      </c>
      <c r="AC1967">
        <v>215</v>
      </c>
    </row>
    <row r="1968" spans="1:29">
      <c r="A1968" t="s">
        <v>28</v>
      </c>
      <c r="C1968" t="s">
        <v>5081</v>
      </c>
      <c r="D1968">
        <v>260</v>
      </c>
      <c r="E1968">
        <v>132</v>
      </c>
      <c r="F1968">
        <v>241</v>
      </c>
      <c r="G1968">
        <v>151</v>
      </c>
      <c r="H1968" t="s">
        <v>1297</v>
      </c>
      <c r="I1968">
        <v>27000</v>
      </c>
      <c r="J1968">
        <v>1865774</v>
      </c>
      <c r="K1968" t="s">
        <v>9838</v>
      </c>
      <c r="L1968" t="s">
        <v>60</v>
      </c>
      <c r="M1968" t="s">
        <v>9839</v>
      </c>
      <c r="N1968">
        <v>87682</v>
      </c>
      <c r="O1968">
        <v>27659</v>
      </c>
      <c r="P1968" t="s">
        <v>9840</v>
      </c>
      <c r="Q1968">
        <v>2</v>
      </c>
      <c r="R1968" t="s">
        <v>9841</v>
      </c>
      <c r="S1968" t="s">
        <v>9842</v>
      </c>
      <c r="T1968">
        <v>174</v>
      </c>
      <c r="U1968" t="s">
        <v>37</v>
      </c>
      <c r="V1968" t="s">
        <v>56</v>
      </c>
      <c r="W1968" t="s">
        <v>585</v>
      </c>
      <c r="X1968">
        <v>30000000</v>
      </c>
      <c r="Y1968">
        <v>2015</v>
      </c>
      <c r="Z1968">
        <v>154</v>
      </c>
      <c r="AA1968">
        <v>7</v>
      </c>
      <c r="AB1968">
        <v>2.35</v>
      </c>
      <c r="AC1968">
        <v>43000</v>
      </c>
    </row>
    <row r="1969" spans="1:29">
      <c r="A1969" t="s">
        <v>28</v>
      </c>
      <c r="C1969" t="s">
        <v>4728</v>
      </c>
      <c r="D1969">
        <v>111</v>
      </c>
      <c r="E1969">
        <v>88</v>
      </c>
      <c r="F1969">
        <v>82</v>
      </c>
      <c r="G1969">
        <v>432</v>
      </c>
      <c r="H1969" t="s">
        <v>9843</v>
      </c>
      <c r="I1969">
        <v>874</v>
      </c>
      <c r="J1969">
        <v>13920741</v>
      </c>
      <c r="K1969" t="s">
        <v>1671</v>
      </c>
      <c r="L1969" t="s">
        <v>5105</v>
      </c>
      <c r="M1969" t="s">
        <v>9844</v>
      </c>
      <c r="N1969">
        <v>59900</v>
      </c>
      <c r="O1969">
        <v>2062</v>
      </c>
      <c r="P1969" t="s">
        <v>9845</v>
      </c>
      <c r="Q1969">
        <v>5</v>
      </c>
      <c r="R1969" t="s">
        <v>9846</v>
      </c>
      <c r="S1969" t="s">
        <v>9847</v>
      </c>
      <c r="T1969">
        <v>149</v>
      </c>
      <c r="U1969" t="s">
        <v>37</v>
      </c>
      <c r="V1969" t="s">
        <v>38</v>
      </c>
      <c r="W1969" t="s">
        <v>39</v>
      </c>
      <c r="Y1969">
        <v>2007</v>
      </c>
      <c r="Z1969">
        <v>434</v>
      </c>
      <c r="AA1969">
        <v>6.7</v>
      </c>
      <c r="AB1969">
        <v>2.35</v>
      </c>
      <c r="AC1969">
        <v>0</v>
      </c>
    </row>
    <row r="1970" spans="1:29">
      <c r="A1970" t="s">
        <v>28</v>
      </c>
      <c r="C1970" t="s">
        <v>5861</v>
      </c>
      <c r="D1970">
        <v>231</v>
      </c>
      <c r="E1970">
        <v>90</v>
      </c>
      <c r="F1970">
        <v>160</v>
      </c>
      <c r="G1970">
        <v>852</v>
      </c>
      <c r="H1970" t="s">
        <v>30</v>
      </c>
      <c r="I1970">
        <v>963</v>
      </c>
      <c r="J1970">
        <v>18860403</v>
      </c>
      <c r="K1970" t="s">
        <v>5544</v>
      </c>
      <c r="L1970" t="s">
        <v>184</v>
      </c>
      <c r="M1970" t="s">
        <v>9848</v>
      </c>
      <c r="N1970">
        <v>20823</v>
      </c>
      <c r="O1970">
        <v>4952</v>
      </c>
      <c r="P1970" t="s">
        <v>9589</v>
      </c>
      <c r="Q1970">
        <v>0</v>
      </c>
      <c r="R1970" t="s">
        <v>9849</v>
      </c>
      <c r="S1970" t="s">
        <v>9850</v>
      </c>
      <c r="T1970">
        <v>130</v>
      </c>
      <c r="U1970" t="s">
        <v>37</v>
      </c>
      <c r="V1970" t="s">
        <v>38</v>
      </c>
      <c r="W1970" t="s">
        <v>39</v>
      </c>
      <c r="X1970">
        <v>25000000</v>
      </c>
      <c r="Y1970">
        <v>2011</v>
      </c>
      <c r="Z1970">
        <v>936</v>
      </c>
      <c r="AA1970">
        <v>4</v>
      </c>
      <c r="AB1970">
        <v>1.85</v>
      </c>
      <c r="AC1970">
        <v>0</v>
      </c>
    </row>
    <row r="1971" spans="1:29">
      <c r="A1971" t="s">
        <v>28</v>
      </c>
      <c r="C1971" t="s">
        <v>4704</v>
      </c>
      <c r="D1971">
        <v>99</v>
      </c>
      <c r="E1971">
        <v>145</v>
      </c>
      <c r="F1971">
        <v>317</v>
      </c>
      <c r="G1971">
        <v>70</v>
      </c>
      <c r="H1971" t="s">
        <v>9851</v>
      </c>
      <c r="I1971">
        <v>876</v>
      </c>
      <c r="J1971">
        <v>13038660</v>
      </c>
      <c r="K1971" t="s">
        <v>3409</v>
      </c>
      <c r="L1971" t="s">
        <v>2933</v>
      </c>
      <c r="M1971" t="s">
        <v>9852</v>
      </c>
      <c r="N1971">
        <v>16995</v>
      </c>
      <c r="O1971">
        <v>1282</v>
      </c>
      <c r="P1971" t="s">
        <v>9853</v>
      </c>
      <c r="Q1971">
        <v>1</v>
      </c>
      <c r="R1971" t="s">
        <v>9854</v>
      </c>
      <c r="S1971" t="s">
        <v>9855</v>
      </c>
      <c r="T1971">
        <v>163</v>
      </c>
      <c r="U1971" t="s">
        <v>37</v>
      </c>
      <c r="V1971" t="s">
        <v>38</v>
      </c>
      <c r="W1971" t="s">
        <v>585</v>
      </c>
      <c r="X1971">
        <v>25000000</v>
      </c>
      <c r="Y1971">
        <v>1999</v>
      </c>
      <c r="Z1971">
        <v>219</v>
      </c>
      <c r="AA1971">
        <v>7.3</v>
      </c>
      <c r="AB1971">
        <v>1.85</v>
      </c>
      <c r="AC1971">
        <v>0</v>
      </c>
    </row>
    <row r="1972" spans="1:29">
      <c r="A1972" t="s">
        <v>28</v>
      </c>
      <c r="C1972" t="s">
        <v>2698</v>
      </c>
      <c r="D1972">
        <v>159</v>
      </c>
      <c r="E1972">
        <v>110</v>
      </c>
      <c r="F1972">
        <v>425</v>
      </c>
      <c r="G1972">
        <v>148</v>
      </c>
      <c r="H1972" t="s">
        <v>1646</v>
      </c>
      <c r="I1972">
        <v>3000</v>
      </c>
      <c r="J1972">
        <v>28831145</v>
      </c>
      <c r="K1972" t="s">
        <v>3794</v>
      </c>
      <c r="L1972" t="s">
        <v>750</v>
      </c>
      <c r="M1972" t="s">
        <v>9856</v>
      </c>
      <c r="N1972">
        <v>39357</v>
      </c>
      <c r="O1972">
        <v>3757</v>
      </c>
      <c r="P1972" t="s">
        <v>9857</v>
      </c>
      <c r="Q1972">
        <v>1</v>
      </c>
      <c r="R1972" t="s">
        <v>9858</v>
      </c>
      <c r="S1972" t="s">
        <v>9859</v>
      </c>
      <c r="T1972">
        <v>113</v>
      </c>
      <c r="U1972" t="s">
        <v>37</v>
      </c>
      <c r="V1972" t="s">
        <v>38</v>
      </c>
      <c r="W1972" t="s">
        <v>585</v>
      </c>
      <c r="X1972">
        <v>25000000</v>
      </c>
      <c r="Y1972">
        <v>2014</v>
      </c>
      <c r="Z1972">
        <v>466</v>
      </c>
      <c r="AA1972">
        <v>6.8</v>
      </c>
      <c r="AB1972">
        <v>2.35</v>
      </c>
      <c r="AC1972">
        <v>14000</v>
      </c>
    </row>
    <row r="1973" spans="1:29">
      <c r="A1973" t="s">
        <v>28</v>
      </c>
      <c r="C1973" t="s">
        <v>7404</v>
      </c>
      <c r="D1973">
        <v>159</v>
      </c>
      <c r="E1973">
        <v>101</v>
      </c>
      <c r="F1973">
        <v>365</v>
      </c>
      <c r="G1973">
        <v>141</v>
      </c>
      <c r="H1973" t="s">
        <v>9860</v>
      </c>
      <c r="I1973">
        <v>338</v>
      </c>
      <c r="K1973" t="s">
        <v>2208</v>
      </c>
      <c r="L1973" t="s">
        <v>7456</v>
      </c>
      <c r="M1973" t="s">
        <v>9861</v>
      </c>
      <c r="N1973">
        <v>15531</v>
      </c>
      <c r="O1973">
        <v>1008</v>
      </c>
      <c r="P1973" t="s">
        <v>9862</v>
      </c>
      <c r="Q1973">
        <v>0</v>
      </c>
      <c r="R1973" t="s">
        <v>9863</v>
      </c>
      <c r="S1973" t="s">
        <v>9864</v>
      </c>
      <c r="T1973">
        <v>189</v>
      </c>
      <c r="U1973" t="s">
        <v>37</v>
      </c>
      <c r="V1973" t="s">
        <v>56</v>
      </c>
      <c r="W1973" t="s">
        <v>585</v>
      </c>
      <c r="X1973">
        <v>25000000</v>
      </c>
      <c r="Y1973">
        <v>1985</v>
      </c>
      <c r="Z1973">
        <v>246</v>
      </c>
      <c r="AA1973">
        <v>6.1</v>
      </c>
      <c r="AB1973">
        <v>2.35</v>
      </c>
      <c r="AC1973">
        <v>0</v>
      </c>
    </row>
    <row r="1974" spans="1:29">
      <c r="A1974" t="s">
        <v>28</v>
      </c>
      <c r="D1974">
        <v>7</v>
      </c>
      <c r="E1974">
        <v>30</v>
      </c>
      <c r="G1974">
        <v>265</v>
      </c>
      <c r="H1974" t="s">
        <v>9865</v>
      </c>
      <c r="I1974">
        <v>971</v>
      </c>
      <c r="K1974" t="s">
        <v>9866</v>
      </c>
      <c r="L1974" t="s">
        <v>2315</v>
      </c>
      <c r="M1974" t="s">
        <v>9867</v>
      </c>
      <c r="N1974">
        <v>23664</v>
      </c>
      <c r="O1974">
        <v>2346</v>
      </c>
      <c r="P1974" t="s">
        <v>8443</v>
      </c>
      <c r="Q1974">
        <v>0</v>
      </c>
      <c r="R1974" t="s">
        <v>9868</v>
      </c>
      <c r="S1974" t="s">
        <v>9869</v>
      </c>
      <c r="T1974">
        <v>60</v>
      </c>
      <c r="U1974" t="s">
        <v>37</v>
      </c>
      <c r="V1974" t="s">
        <v>38</v>
      </c>
      <c r="W1974" t="s">
        <v>9870</v>
      </c>
      <c r="Z1974">
        <v>918</v>
      </c>
      <c r="AA1974">
        <v>7.2</v>
      </c>
      <c r="AB1974">
        <v>4</v>
      </c>
      <c r="AC1974">
        <v>581</v>
      </c>
    </row>
    <row r="1975" spans="1:29">
      <c r="A1975" t="s">
        <v>28</v>
      </c>
      <c r="C1975" t="s">
        <v>4041</v>
      </c>
      <c r="D1975">
        <v>199</v>
      </c>
      <c r="E1975">
        <v>122</v>
      </c>
      <c r="F1975">
        <v>0</v>
      </c>
      <c r="G1975">
        <v>939</v>
      </c>
      <c r="H1975" t="s">
        <v>138</v>
      </c>
      <c r="I1975">
        <v>18000</v>
      </c>
      <c r="J1975">
        <v>11538204</v>
      </c>
      <c r="K1975" t="s">
        <v>9871</v>
      </c>
      <c r="L1975" t="s">
        <v>438</v>
      </c>
      <c r="M1975" t="s">
        <v>9872</v>
      </c>
      <c r="N1975">
        <v>23696</v>
      </c>
      <c r="O1975">
        <v>21163</v>
      </c>
      <c r="P1975" t="s">
        <v>1147</v>
      </c>
      <c r="Q1975">
        <v>0</v>
      </c>
      <c r="R1975" t="s">
        <v>9873</v>
      </c>
      <c r="S1975" t="s">
        <v>9874</v>
      </c>
      <c r="T1975">
        <v>135</v>
      </c>
      <c r="U1975" t="s">
        <v>37</v>
      </c>
      <c r="V1975" t="s">
        <v>38</v>
      </c>
      <c r="W1975" t="s">
        <v>39</v>
      </c>
      <c r="X1975">
        <v>25000000</v>
      </c>
      <c r="Y1975">
        <v>2010</v>
      </c>
      <c r="Z1975">
        <v>1000</v>
      </c>
      <c r="AA1975">
        <v>7</v>
      </c>
      <c r="AB1975">
        <v>2.35</v>
      </c>
      <c r="AC1975">
        <v>0</v>
      </c>
    </row>
    <row r="1976" spans="1:29">
      <c r="A1976" t="s">
        <v>28</v>
      </c>
      <c r="C1976" t="s">
        <v>6148</v>
      </c>
      <c r="D1976">
        <v>119</v>
      </c>
      <c r="E1976">
        <v>107</v>
      </c>
      <c r="F1976">
        <v>308</v>
      </c>
      <c r="G1976">
        <v>872</v>
      </c>
      <c r="H1976" t="s">
        <v>2297</v>
      </c>
      <c r="I1976">
        <v>13000</v>
      </c>
      <c r="J1976">
        <v>11008432</v>
      </c>
      <c r="K1976" t="s">
        <v>1634</v>
      </c>
      <c r="L1976" t="s">
        <v>463</v>
      </c>
      <c r="M1976" t="s">
        <v>9875</v>
      </c>
      <c r="N1976">
        <v>43903</v>
      </c>
      <c r="O1976">
        <v>16651</v>
      </c>
      <c r="P1976" t="s">
        <v>8895</v>
      </c>
      <c r="Q1976">
        <v>0</v>
      </c>
      <c r="R1976" t="s">
        <v>9876</v>
      </c>
      <c r="S1976" t="s">
        <v>9877</v>
      </c>
      <c r="T1976">
        <v>194</v>
      </c>
      <c r="U1976" t="s">
        <v>37</v>
      </c>
      <c r="V1976" t="s">
        <v>38</v>
      </c>
      <c r="W1976" t="s">
        <v>39</v>
      </c>
      <c r="X1976">
        <v>25000000</v>
      </c>
      <c r="Y1976">
        <v>2005</v>
      </c>
      <c r="Z1976">
        <v>947</v>
      </c>
      <c r="AA1976">
        <v>7.1</v>
      </c>
      <c r="AB1976">
        <v>1.85</v>
      </c>
      <c r="AC1976">
        <v>5000</v>
      </c>
    </row>
    <row r="1977" spans="1:29">
      <c r="A1977" t="s">
        <v>28</v>
      </c>
      <c r="C1977" t="s">
        <v>9878</v>
      </c>
      <c r="D1977">
        <v>120</v>
      </c>
      <c r="E1977">
        <v>127</v>
      </c>
      <c r="F1977">
        <v>36</v>
      </c>
      <c r="G1977">
        <v>399</v>
      </c>
      <c r="H1977" t="s">
        <v>6871</v>
      </c>
      <c r="I1977">
        <v>562</v>
      </c>
      <c r="J1977">
        <v>12188642</v>
      </c>
      <c r="K1977" t="s">
        <v>5940</v>
      </c>
      <c r="L1977" t="s">
        <v>9879</v>
      </c>
      <c r="M1977" t="s">
        <v>9880</v>
      </c>
      <c r="N1977">
        <v>21098</v>
      </c>
      <c r="O1977">
        <v>2230</v>
      </c>
      <c r="P1977" t="s">
        <v>5515</v>
      </c>
      <c r="Q1977">
        <v>7</v>
      </c>
      <c r="R1977" t="s">
        <v>9881</v>
      </c>
      <c r="S1977" t="s">
        <v>9882</v>
      </c>
      <c r="T1977">
        <v>56</v>
      </c>
      <c r="U1977" t="s">
        <v>37</v>
      </c>
      <c r="V1977" t="s">
        <v>9883</v>
      </c>
      <c r="W1977" t="s">
        <v>39</v>
      </c>
      <c r="X1977">
        <v>26000000</v>
      </c>
      <c r="Y1977">
        <v>2015</v>
      </c>
      <c r="Z1977">
        <v>499</v>
      </c>
      <c r="AA1977">
        <v>6.9</v>
      </c>
      <c r="AB1977">
        <v>2.35</v>
      </c>
      <c r="AC1977">
        <v>0</v>
      </c>
    </row>
    <row r="1978" spans="1:29">
      <c r="A1978" t="s">
        <v>28</v>
      </c>
      <c r="C1978" t="s">
        <v>5367</v>
      </c>
      <c r="D1978">
        <v>180</v>
      </c>
      <c r="E1978">
        <v>99</v>
      </c>
      <c r="F1978">
        <v>0</v>
      </c>
      <c r="G1978">
        <v>52</v>
      </c>
      <c r="H1978" t="s">
        <v>9884</v>
      </c>
      <c r="I1978">
        <v>400</v>
      </c>
      <c r="J1978">
        <v>11100000</v>
      </c>
      <c r="K1978" t="s">
        <v>2407</v>
      </c>
      <c r="L1978" t="s">
        <v>3432</v>
      </c>
      <c r="M1978" t="s">
        <v>9885</v>
      </c>
      <c r="N1978">
        <v>92464</v>
      </c>
      <c r="O1978">
        <v>896</v>
      </c>
      <c r="P1978" t="s">
        <v>9886</v>
      </c>
      <c r="Q1978">
        <v>1</v>
      </c>
      <c r="R1978" t="s">
        <v>9887</v>
      </c>
      <c r="S1978" t="s">
        <v>9888</v>
      </c>
      <c r="T1978">
        <v>331</v>
      </c>
      <c r="U1978" t="s">
        <v>37</v>
      </c>
      <c r="V1978" t="s">
        <v>38</v>
      </c>
      <c r="W1978" t="s">
        <v>39</v>
      </c>
      <c r="X1978">
        <v>25000000</v>
      </c>
      <c r="Y1978">
        <v>1986</v>
      </c>
      <c r="Z1978">
        <v>223</v>
      </c>
      <c r="AA1978">
        <v>7.3</v>
      </c>
      <c r="AB1978">
        <v>2.35</v>
      </c>
      <c r="AC1978">
        <v>19000</v>
      </c>
    </row>
    <row r="1979" spans="1:29">
      <c r="A1979" t="s">
        <v>28</v>
      </c>
      <c r="C1979" t="s">
        <v>9889</v>
      </c>
      <c r="D1979">
        <v>58</v>
      </c>
      <c r="E1979">
        <v>104</v>
      </c>
      <c r="F1979">
        <v>8</v>
      </c>
      <c r="G1979">
        <v>8</v>
      </c>
      <c r="H1979" t="s">
        <v>9890</v>
      </c>
      <c r="I1979">
        <v>172</v>
      </c>
      <c r="K1979" t="s">
        <v>1681</v>
      </c>
      <c r="L1979" t="s">
        <v>6195</v>
      </c>
      <c r="M1979" t="s">
        <v>9891</v>
      </c>
      <c r="N1979">
        <v>5525</v>
      </c>
      <c r="O1979">
        <v>210</v>
      </c>
      <c r="P1979" t="s">
        <v>9892</v>
      </c>
      <c r="Q1979">
        <v>2</v>
      </c>
      <c r="R1979" t="s">
        <v>9893</v>
      </c>
      <c r="S1979" t="s">
        <v>9894</v>
      </c>
      <c r="T1979">
        <v>11</v>
      </c>
      <c r="U1979" t="s">
        <v>1464</v>
      </c>
      <c r="V1979" t="s">
        <v>1465</v>
      </c>
      <c r="X1979">
        <v>17000000</v>
      </c>
      <c r="Y1979">
        <v>2012</v>
      </c>
      <c r="Z1979">
        <v>20</v>
      </c>
      <c r="AA1979">
        <v>6.3</v>
      </c>
      <c r="AB1979">
        <v>2.35</v>
      </c>
      <c r="AC1979">
        <v>853</v>
      </c>
    </row>
    <row r="1980" spans="1:29">
      <c r="A1980" t="s">
        <v>28</v>
      </c>
      <c r="C1980" t="s">
        <v>8565</v>
      </c>
      <c r="D1980">
        <v>317</v>
      </c>
      <c r="E1980">
        <v>140</v>
      </c>
      <c r="F1980">
        <v>149</v>
      </c>
      <c r="G1980">
        <v>581</v>
      </c>
      <c r="H1980" t="s">
        <v>1698</v>
      </c>
      <c r="I1980">
        <v>27000</v>
      </c>
      <c r="J1980">
        <v>13651662</v>
      </c>
      <c r="K1980" t="s">
        <v>3794</v>
      </c>
      <c r="L1980" t="s">
        <v>60</v>
      </c>
      <c r="M1980" t="s">
        <v>9895</v>
      </c>
      <c r="N1980">
        <v>332276</v>
      </c>
      <c r="O1980">
        <v>29692</v>
      </c>
      <c r="P1980" t="s">
        <v>279</v>
      </c>
      <c r="Q1980">
        <v>1</v>
      </c>
      <c r="R1980" t="s">
        <v>9896</v>
      </c>
      <c r="S1980" t="s">
        <v>9897</v>
      </c>
      <c r="T1980">
        <v>514</v>
      </c>
      <c r="U1980" t="s">
        <v>37</v>
      </c>
      <c r="V1980" t="s">
        <v>38</v>
      </c>
      <c r="W1980" t="s">
        <v>39</v>
      </c>
      <c r="X1980">
        <v>25000000</v>
      </c>
      <c r="Y1980">
        <v>2011</v>
      </c>
      <c r="Z1980">
        <v>798</v>
      </c>
      <c r="AA1980">
        <v>8.1999999999999993</v>
      </c>
      <c r="AB1980">
        <v>2.35</v>
      </c>
      <c r="AC1980">
        <v>77000</v>
      </c>
    </row>
    <row r="1981" spans="1:29">
      <c r="A1981" t="s">
        <v>747</v>
      </c>
      <c r="C1981" t="s">
        <v>5050</v>
      </c>
      <c r="D1981">
        <v>44</v>
      </c>
      <c r="E1981">
        <v>133</v>
      </c>
      <c r="F1981">
        <v>277</v>
      </c>
      <c r="G1981">
        <v>8000</v>
      </c>
      <c r="H1981" t="s">
        <v>228</v>
      </c>
      <c r="I1981">
        <v>25000</v>
      </c>
      <c r="J1981">
        <v>11030963</v>
      </c>
      <c r="K1981" t="s">
        <v>9898</v>
      </c>
      <c r="L1981" t="s">
        <v>106</v>
      </c>
      <c r="M1981" t="s">
        <v>9899</v>
      </c>
      <c r="N1981">
        <v>24145</v>
      </c>
      <c r="O1981">
        <v>48482</v>
      </c>
      <c r="P1981" t="s">
        <v>1527</v>
      </c>
      <c r="Q1981">
        <v>2</v>
      </c>
      <c r="R1981" t="s">
        <v>9900</v>
      </c>
      <c r="S1981" t="s">
        <v>9901</v>
      </c>
      <c r="T1981">
        <v>93</v>
      </c>
      <c r="U1981" t="s">
        <v>37</v>
      </c>
      <c r="V1981" t="s">
        <v>56</v>
      </c>
      <c r="W1981" t="s">
        <v>585</v>
      </c>
      <c r="X1981">
        <v>28000000</v>
      </c>
      <c r="Y1981">
        <v>1996</v>
      </c>
      <c r="Z1981">
        <v>14000</v>
      </c>
      <c r="AA1981">
        <v>7.1</v>
      </c>
      <c r="AB1981">
        <v>1.85</v>
      </c>
      <c r="AC1981">
        <v>0</v>
      </c>
    </row>
    <row r="1982" spans="1:29">
      <c r="A1982" t="s">
        <v>28</v>
      </c>
      <c r="C1982" t="s">
        <v>4782</v>
      </c>
      <c r="D1982">
        <v>22</v>
      </c>
      <c r="E1982">
        <v>271</v>
      </c>
      <c r="F1982">
        <v>33</v>
      </c>
      <c r="G1982">
        <v>251</v>
      </c>
      <c r="H1982" t="s">
        <v>9902</v>
      </c>
      <c r="I1982">
        <v>854</v>
      </c>
      <c r="J1982">
        <v>10769960</v>
      </c>
      <c r="K1982" t="s">
        <v>1961</v>
      </c>
      <c r="L1982" t="s">
        <v>4832</v>
      </c>
      <c r="M1982" t="s">
        <v>9903</v>
      </c>
      <c r="N1982">
        <v>21940</v>
      </c>
      <c r="O1982">
        <v>2107</v>
      </c>
      <c r="P1982" t="s">
        <v>9904</v>
      </c>
      <c r="Q1982">
        <v>0</v>
      </c>
      <c r="R1982" t="s">
        <v>9905</v>
      </c>
      <c r="S1982" t="s">
        <v>9906</v>
      </c>
      <c r="T1982">
        <v>256</v>
      </c>
      <c r="U1982" t="s">
        <v>37</v>
      </c>
      <c r="V1982" t="s">
        <v>38</v>
      </c>
      <c r="W1982" t="s">
        <v>95</v>
      </c>
      <c r="X1982">
        <v>25000000</v>
      </c>
      <c r="Y1982">
        <v>1993</v>
      </c>
      <c r="Z1982">
        <v>702</v>
      </c>
      <c r="AA1982">
        <v>7.7</v>
      </c>
      <c r="AB1982">
        <v>1.85</v>
      </c>
      <c r="AC1982">
        <v>0</v>
      </c>
    </row>
    <row r="1983" spans="1:29">
      <c r="A1983" t="s">
        <v>28</v>
      </c>
      <c r="C1983" t="s">
        <v>8417</v>
      </c>
      <c r="D1983">
        <v>143</v>
      </c>
      <c r="E1983">
        <v>112</v>
      </c>
      <c r="F1983">
        <v>108</v>
      </c>
      <c r="G1983">
        <v>2000</v>
      </c>
      <c r="H1983" t="s">
        <v>444</v>
      </c>
      <c r="I1983">
        <v>23000</v>
      </c>
      <c r="J1983">
        <v>10911750</v>
      </c>
      <c r="K1983" t="s">
        <v>3396</v>
      </c>
      <c r="L1983" t="s">
        <v>62</v>
      </c>
      <c r="M1983" t="s">
        <v>9907</v>
      </c>
      <c r="N1983">
        <v>17757</v>
      </c>
      <c r="O1983">
        <v>43560</v>
      </c>
      <c r="P1983" t="s">
        <v>1400</v>
      </c>
      <c r="Q1983">
        <v>2</v>
      </c>
      <c r="R1983" t="s">
        <v>9908</v>
      </c>
      <c r="S1983" t="s">
        <v>9909</v>
      </c>
      <c r="T1983">
        <v>99</v>
      </c>
      <c r="U1983" t="s">
        <v>37</v>
      </c>
      <c r="V1983" t="s">
        <v>38</v>
      </c>
      <c r="W1983" t="s">
        <v>585</v>
      </c>
      <c r="X1983">
        <v>25000000</v>
      </c>
      <c r="Y1983">
        <v>2008</v>
      </c>
      <c r="Z1983">
        <v>17000</v>
      </c>
      <c r="AA1983">
        <v>6.5</v>
      </c>
      <c r="AB1983">
        <v>1.85</v>
      </c>
      <c r="AC1983">
        <v>982</v>
      </c>
    </row>
    <row r="1984" spans="1:29">
      <c r="A1984" t="s">
        <v>28</v>
      </c>
      <c r="C1984" t="s">
        <v>5188</v>
      </c>
      <c r="D1984">
        <v>72</v>
      </c>
      <c r="E1984">
        <v>99</v>
      </c>
      <c r="F1984">
        <v>79</v>
      </c>
      <c r="G1984">
        <v>956</v>
      </c>
      <c r="H1984" t="s">
        <v>1948</v>
      </c>
      <c r="I1984">
        <v>16000</v>
      </c>
      <c r="J1984">
        <v>10719367</v>
      </c>
      <c r="K1984" t="s">
        <v>9910</v>
      </c>
      <c r="L1984" t="s">
        <v>380</v>
      </c>
      <c r="M1984" t="s">
        <v>9911</v>
      </c>
      <c r="N1984">
        <v>7909</v>
      </c>
      <c r="O1984">
        <v>28987</v>
      </c>
      <c r="P1984" t="s">
        <v>1016</v>
      </c>
      <c r="Q1984">
        <v>3</v>
      </c>
      <c r="R1984" t="s">
        <v>9912</v>
      </c>
      <c r="S1984" t="s">
        <v>9913</v>
      </c>
      <c r="T1984">
        <v>157</v>
      </c>
      <c r="U1984" t="s">
        <v>37</v>
      </c>
      <c r="V1984" t="s">
        <v>38</v>
      </c>
      <c r="W1984" t="s">
        <v>39</v>
      </c>
      <c r="X1984">
        <v>25000000</v>
      </c>
      <c r="Y1984">
        <v>2002</v>
      </c>
      <c r="Z1984">
        <v>11000</v>
      </c>
      <c r="AA1984">
        <v>4.9000000000000004</v>
      </c>
      <c r="AB1984">
        <v>2.35</v>
      </c>
      <c r="AC1984">
        <v>261</v>
      </c>
    </row>
    <row r="1985" spans="1:29">
      <c r="A1985" t="s">
        <v>28</v>
      </c>
      <c r="C1985" t="s">
        <v>9914</v>
      </c>
      <c r="D1985">
        <v>70</v>
      </c>
      <c r="E1985">
        <v>100</v>
      </c>
      <c r="F1985">
        <v>57</v>
      </c>
      <c r="G1985">
        <v>92</v>
      </c>
      <c r="H1985" t="s">
        <v>9915</v>
      </c>
      <c r="I1985">
        <v>181</v>
      </c>
      <c r="J1985">
        <v>10114315</v>
      </c>
      <c r="K1985" t="s">
        <v>1924</v>
      </c>
      <c r="L1985" t="s">
        <v>9916</v>
      </c>
      <c r="M1985" t="s">
        <v>9917</v>
      </c>
      <c r="N1985">
        <v>18693</v>
      </c>
      <c r="O1985">
        <v>582</v>
      </c>
      <c r="P1985" t="s">
        <v>9918</v>
      </c>
      <c r="Q1985">
        <v>0</v>
      </c>
      <c r="R1985" t="s">
        <v>9919</v>
      </c>
      <c r="S1985" t="s">
        <v>9920</v>
      </c>
      <c r="T1985">
        <v>187</v>
      </c>
      <c r="U1985" t="s">
        <v>37</v>
      </c>
      <c r="V1985" t="s">
        <v>38</v>
      </c>
      <c r="W1985" t="s">
        <v>39</v>
      </c>
      <c r="X1985">
        <v>25000000</v>
      </c>
      <c r="Y1985">
        <v>1999</v>
      </c>
      <c r="Z1985">
        <v>151</v>
      </c>
      <c r="AA1985">
        <v>6.4</v>
      </c>
      <c r="AB1985">
        <v>2.35</v>
      </c>
      <c r="AC1985">
        <v>0</v>
      </c>
    </row>
    <row r="1986" spans="1:29">
      <c r="A1986" t="s">
        <v>28</v>
      </c>
      <c r="C1986" t="s">
        <v>9921</v>
      </c>
      <c r="D1986">
        <v>264</v>
      </c>
      <c r="E1986">
        <v>92</v>
      </c>
      <c r="F1986">
        <v>30</v>
      </c>
      <c r="G1986">
        <v>309</v>
      </c>
      <c r="H1986" t="s">
        <v>9922</v>
      </c>
      <c r="I1986">
        <v>941</v>
      </c>
      <c r="J1986">
        <v>49122319</v>
      </c>
      <c r="K1986" t="s">
        <v>5544</v>
      </c>
      <c r="L1986" t="s">
        <v>7892</v>
      </c>
      <c r="M1986" t="s">
        <v>9923</v>
      </c>
      <c r="N1986">
        <v>47169</v>
      </c>
      <c r="O1986">
        <v>2348</v>
      </c>
      <c r="P1986" t="s">
        <v>9924</v>
      </c>
      <c r="Q1986">
        <v>0</v>
      </c>
      <c r="R1986" t="s">
        <v>9925</v>
      </c>
      <c r="S1986" t="s">
        <v>9926</v>
      </c>
      <c r="T1986">
        <v>162</v>
      </c>
      <c r="U1986" t="s">
        <v>37</v>
      </c>
      <c r="V1986" t="s">
        <v>38</v>
      </c>
      <c r="W1986" t="s">
        <v>39</v>
      </c>
      <c r="X1986">
        <v>14000000</v>
      </c>
      <c r="Y1986">
        <v>2012</v>
      </c>
      <c r="Z1986">
        <v>459</v>
      </c>
      <c r="AA1986">
        <v>5.9</v>
      </c>
      <c r="AB1986">
        <v>2.35</v>
      </c>
      <c r="AC1986">
        <v>17000</v>
      </c>
    </row>
    <row r="1987" spans="1:29">
      <c r="A1987" t="s">
        <v>28</v>
      </c>
      <c r="C1987" t="s">
        <v>9927</v>
      </c>
      <c r="D1987">
        <v>20</v>
      </c>
      <c r="E1987">
        <v>105</v>
      </c>
      <c r="F1987">
        <v>121</v>
      </c>
      <c r="G1987">
        <v>354</v>
      </c>
      <c r="H1987" t="s">
        <v>2389</v>
      </c>
      <c r="I1987">
        <v>3000</v>
      </c>
      <c r="J1987">
        <v>10070000</v>
      </c>
      <c r="K1987" t="s">
        <v>1415</v>
      </c>
      <c r="L1987" t="s">
        <v>500</v>
      </c>
      <c r="M1987" t="s">
        <v>9928</v>
      </c>
      <c r="N1987">
        <v>5668</v>
      </c>
      <c r="O1987">
        <v>5023</v>
      </c>
      <c r="P1987" t="s">
        <v>9929</v>
      </c>
      <c r="Q1987">
        <v>3</v>
      </c>
      <c r="R1987" t="s">
        <v>9930</v>
      </c>
      <c r="S1987" t="s">
        <v>9931</v>
      </c>
      <c r="T1987">
        <v>50</v>
      </c>
      <c r="U1987" t="s">
        <v>37</v>
      </c>
      <c r="V1987" t="s">
        <v>38</v>
      </c>
      <c r="W1987" t="s">
        <v>39</v>
      </c>
      <c r="X1987">
        <v>25000000</v>
      </c>
      <c r="Y1987">
        <v>1996</v>
      </c>
      <c r="Z1987">
        <v>624</v>
      </c>
      <c r="AA1987">
        <v>6.2</v>
      </c>
      <c r="AB1987">
        <v>1.85</v>
      </c>
      <c r="AC1987">
        <v>491</v>
      </c>
    </row>
    <row r="1988" spans="1:29">
      <c r="A1988" t="s">
        <v>28</v>
      </c>
      <c r="C1988" t="s">
        <v>4351</v>
      </c>
      <c r="D1988">
        <v>190</v>
      </c>
      <c r="E1988">
        <v>110</v>
      </c>
      <c r="F1988">
        <v>37</v>
      </c>
      <c r="G1988">
        <v>268</v>
      </c>
      <c r="H1988" t="s">
        <v>5953</v>
      </c>
      <c r="I1988">
        <v>10000</v>
      </c>
      <c r="J1988">
        <v>10324441</v>
      </c>
      <c r="K1988" t="s">
        <v>923</v>
      </c>
      <c r="L1988" t="s">
        <v>226</v>
      </c>
      <c r="M1988" t="s">
        <v>9932</v>
      </c>
      <c r="N1988">
        <v>27117</v>
      </c>
      <c r="O1988">
        <v>11431</v>
      </c>
      <c r="P1988" t="s">
        <v>9933</v>
      </c>
      <c r="Q1988">
        <v>1</v>
      </c>
      <c r="R1988" t="s">
        <v>9934</v>
      </c>
      <c r="S1988" t="s">
        <v>9935</v>
      </c>
      <c r="T1988">
        <v>140</v>
      </c>
      <c r="U1988" t="s">
        <v>37</v>
      </c>
      <c r="V1988" t="s">
        <v>38</v>
      </c>
      <c r="W1988" t="s">
        <v>585</v>
      </c>
      <c r="X1988">
        <v>25000000</v>
      </c>
      <c r="Y1988">
        <v>2011</v>
      </c>
      <c r="Z1988">
        <v>826</v>
      </c>
      <c r="AA1988">
        <v>5.8</v>
      </c>
      <c r="AB1988">
        <v>2.35</v>
      </c>
      <c r="AC1988">
        <v>7000</v>
      </c>
    </row>
    <row r="1989" spans="1:29">
      <c r="A1989" t="s">
        <v>28</v>
      </c>
      <c r="C1989" t="s">
        <v>7635</v>
      </c>
      <c r="D1989">
        <v>142</v>
      </c>
      <c r="E1989">
        <v>116</v>
      </c>
      <c r="F1989">
        <v>529</v>
      </c>
      <c r="G1989">
        <v>174</v>
      </c>
      <c r="H1989" t="s">
        <v>9936</v>
      </c>
      <c r="I1989">
        <v>442</v>
      </c>
      <c r="J1989">
        <v>7156933</v>
      </c>
      <c r="K1989" t="s">
        <v>2527</v>
      </c>
      <c r="L1989" t="s">
        <v>8062</v>
      </c>
      <c r="M1989" t="s">
        <v>9937</v>
      </c>
      <c r="N1989">
        <v>14581</v>
      </c>
      <c r="O1989">
        <v>1134</v>
      </c>
      <c r="P1989" t="s">
        <v>8668</v>
      </c>
      <c r="Q1989">
        <v>0</v>
      </c>
      <c r="R1989" t="s">
        <v>9938</v>
      </c>
      <c r="S1989" t="s">
        <v>9939</v>
      </c>
      <c r="T1989">
        <v>74</v>
      </c>
      <c r="U1989" t="s">
        <v>37</v>
      </c>
      <c r="V1989" t="s">
        <v>38</v>
      </c>
      <c r="W1989" t="s">
        <v>585</v>
      </c>
      <c r="X1989">
        <v>25000000</v>
      </c>
      <c r="Y1989">
        <v>2006</v>
      </c>
      <c r="Z1989">
        <v>252</v>
      </c>
      <c r="AA1989">
        <v>6.7</v>
      </c>
      <c r="AB1989">
        <v>1.85</v>
      </c>
      <c r="AC1989">
        <v>348</v>
      </c>
    </row>
    <row r="1990" spans="1:29">
      <c r="A1990" t="s">
        <v>28</v>
      </c>
      <c r="C1990" t="s">
        <v>9940</v>
      </c>
      <c r="D1990">
        <v>27</v>
      </c>
      <c r="E1990">
        <v>88</v>
      </c>
      <c r="F1990">
        <v>22</v>
      </c>
      <c r="G1990">
        <v>120</v>
      </c>
      <c r="H1990" t="s">
        <v>9941</v>
      </c>
      <c r="I1990">
        <v>174</v>
      </c>
      <c r="J1990">
        <v>9286314</v>
      </c>
      <c r="K1990" t="s">
        <v>464</v>
      </c>
      <c r="L1990" t="s">
        <v>9942</v>
      </c>
      <c r="M1990" t="s">
        <v>9943</v>
      </c>
      <c r="N1990">
        <v>4972</v>
      </c>
      <c r="O1990">
        <v>583</v>
      </c>
      <c r="P1990" t="s">
        <v>9944</v>
      </c>
      <c r="Q1990">
        <v>1</v>
      </c>
      <c r="R1990" t="s">
        <v>9945</v>
      </c>
      <c r="S1990" t="s">
        <v>9946</v>
      </c>
      <c r="T1990">
        <v>62</v>
      </c>
      <c r="U1990" t="s">
        <v>37</v>
      </c>
      <c r="V1990" t="s">
        <v>38</v>
      </c>
      <c r="W1990" t="s">
        <v>585</v>
      </c>
      <c r="X1990">
        <v>17000000</v>
      </c>
      <c r="Y1990">
        <v>1991</v>
      </c>
      <c r="Z1990">
        <v>132</v>
      </c>
      <c r="AA1990">
        <v>5.9</v>
      </c>
      <c r="AB1990">
        <v>1.85</v>
      </c>
      <c r="AC1990">
        <v>0</v>
      </c>
    </row>
    <row r="1991" spans="1:29">
      <c r="A1991" t="s">
        <v>28</v>
      </c>
      <c r="C1991" t="s">
        <v>9947</v>
      </c>
      <c r="D1991">
        <v>355</v>
      </c>
      <c r="E1991">
        <v>111</v>
      </c>
      <c r="F1991">
        <v>214</v>
      </c>
      <c r="G1991">
        <v>3000</v>
      </c>
      <c r="H1991" t="s">
        <v>776</v>
      </c>
      <c r="I1991">
        <v>10000</v>
      </c>
      <c r="J1991">
        <v>56692</v>
      </c>
      <c r="K1991" t="s">
        <v>7043</v>
      </c>
      <c r="L1991" t="s">
        <v>2824</v>
      </c>
      <c r="M1991" t="s">
        <v>9948</v>
      </c>
      <c r="N1991">
        <v>177401</v>
      </c>
      <c r="O1991">
        <v>23566</v>
      </c>
      <c r="P1991" t="s">
        <v>1689</v>
      </c>
      <c r="Q1991">
        <v>2</v>
      </c>
      <c r="R1991" t="s">
        <v>9949</v>
      </c>
      <c r="S1991" t="s">
        <v>9950</v>
      </c>
      <c r="T1991">
        <v>504</v>
      </c>
      <c r="U1991" t="s">
        <v>37</v>
      </c>
      <c r="V1991" t="s">
        <v>38</v>
      </c>
      <c r="W1991" t="s">
        <v>585</v>
      </c>
      <c r="X1991">
        <v>25000000</v>
      </c>
      <c r="Y1991">
        <v>2009</v>
      </c>
      <c r="Z1991">
        <v>9000</v>
      </c>
      <c r="AA1991">
        <v>7.3</v>
      </c>
      <c r="AB1991">
        <v>2.35</v>
      </c>
      <c r="AC1991">
        <v>32000</v>
      </c>
    </row>
    <row r="1992" spans="1:29">
      <c r="A1992" t="s">
        <v>28</v>
      </c>
      <c r="C1992" t="s">
        <v>9951</v>
      </c>
      <c r="D1992">
        <v>21</v>
      </c>
      <c r="E1992">
        <v>117</v>
      </c>
      <c r="F1992">
        <v>71</v>
      </c>
      <c r="G1992">
        <v>42</v>
      </c>
      <c r="H1992" t="s">
        <v>9952</v>
      </c>
      <c r="I1992">
        <v>433</v>
      </c>
      <c r="K1992" t="s">
        <v>173</v>
      </c>
      <c r="L1992" t="s">
        <v>8290</v>
      </c>
      <c r="M1992" t="s">
        <v>9953</v>
      </c>
      <c r="N1992">
        <v>3334</v>
      </c>
      <c r="O1992">
        <v>611</v>
      </c>
      <c r="P1992" t="s">
        <v>9954</v>
      </c>
      <c r="Q1992">
        <v>1</v>
      </c>
      <c r="R1992" t="s">
        <v>9955</v>
      </c>
      <c r="S1992" t="s">
        <v>9956</v>
      </c>
      <c r="T1992">
        <v>52</v>
      </c>
      <c r="U1992" t="s">
        <v>37</v>
      </c>
      <c r="V1992" t="s">
        <v>56</v>
      </c>
      <c r="W1992" t="s">
        <v>95</v>
      </c>
      <c r="X1992">
        <v>25000000</v>
      </c>
      <c r="Y1992">
        <v>1984</v>
      </c>
      <c r="Z1992">
        <v>54</v>
      </c>
      <c r="AA1992">
        <v>4.8</v>
      </c>
      <c r="AB1992">
        <v>2.35</v>
      </c>
      <c r="AC1992">
        <v>739</v>
      </c>
    </row>
    <row r="1993" spans="1:29">
      <c r="A1993" t="s">
        <v>28</v>
      </c>
      <c r="C1993" t="s">
        <v>9957</v>
      </c>
      <c r="D1993">
        <v>31</v>
      </c>
      <c r="E1993">
        <v>95</v>
      </c>
      <c r="F1993">
        <v>32</v>
      </c>
      <c r="G1993">
        <v>324</v>
      </c>
      <c r="H1993" t="s">
        <v>6425</v>
      </c>
      <c r="I1993">
        <v>843</v>
      </c>
      <c r="J1993">
        <v>5654777</v>
      </c>
      <c r="K1993" t="s">
        <v>3554</v>
      </c>
      <c r="L1993" t="s">
        <v>3298</v>
      </c>
      <c r="M1993" t="s">
        <v>9958</v>
      </c>
      <c r="N1993">
        <v>4875</v>
      </c>
      <c r="O1993">
        <v>2165</v>
      </c>
      <c r="P1993" t="s">
        <v>9959</v>
      </c>
      <c r="Q1993">
        <v>3</v>
      </c>
      <c r="R1993" t="s">
        <v>9960</v>
      </c>
      <c r="S1993" t="s">
        <v>9961</v>
      </c>
      <c r="T1993">
        <v>26</v>
      </c>
      <c r="U1993" t="s">
        <v>37</v>
      </c>
      <c r="V1993" t="s">
        <v>38</v>
      </c>
      <c r="W1993" t="s">
        <v>39</v>
      </c>
      <c r="X1993">
        <v>25000000</v>
      </c>
      <c r="Y1993">
        <v>2005</v>
      </c>
      <c r="Z1993">
        <v>593</v>
      </c>
      <c r="AA1993">
        <v>4.0999999999999996</v>
      </c>
      <c r="AB1993">
        <v>2.35</v>
      </c>
      <c r="AC1993">
        <v>206</v>
      </c>
    </row>
    <row r="1994" spans="1:29">
      <c r="A1994" t="s">
        <v>28</v>
      </c>
      <c r="C1994" t="s">
        <v>8092</v>
      </c>
      <c r="D1994">
        <v>87</v>
      </c>
      <c r="E1994">
        <v>95</v>
      </c>
      <c r="F1994">
        <v>6</v>
      </c>
      <c r="G1994">
        <v>248</v>
      </c>
      <c r="H1994" t="s">
        <v>3369</v>
      </c>
      <c r="I1994">
        <v>849</v>
      </c>
      <c r="J1994">
        <v>5516708</v>
      </c>
      <c r="K1994" t="s">
        <v>1681</v>
      </c>
      <c r="L1994" t="s">
        <v>8571</v>
      </c>
      <c r="M1994" t="s">
        <v>9962</v>
      </c>
      <c r="N1994">
        <v>11375</v>
      </c>
      <c r="O1994">
        <v>2413</v>
      </c>
      <c r="P1994" t="s">
        <v>9963</v>
      </c>
      <c r="Q1994">
        <v>2</v>
      </c>
      <c r="R1994" t="s">
        <v>9964</v>
      </c>
      <c r="S1994" t="s">
        <v>9965</v>
      </c>
      <c r="T1994">
        <v>91</v>
      </c>
      <c r="U1994" t="s">
        <v>37</v>
      </c>
      <c r="V1994" t="s">
        <v>38</v>
      </c>
      <c r="W1994" t="s">
        <v>585</v>
      </c>
      <c r="X1994">
        <v>25000000</v>
      </c>
      <c r="Y1994">
        <v>2001</v>
      </c>
      <c r="Z1994">
        <v>841</v>
      </c>
      <c r="AA1994">
        <v>4.9000000000000004</v>
      </c>
      <c r="AB1994">
        <v>1.85</v>
      </c>
      <c r="AC1994">
        <v>295</v>
      </c>
    </row>
    <row r="1995" spans="1:29">
      <c r="A1995" t="s">
        <v>28</v>
      </c>
      <c r="C1995" t="s">
        <v>1489</v>
      </c>
      <c r="D1995">
        <v>126</v>
      </c>
      <c r="E1995">
        <v>127</v>
      </c>
      <c r="F1995">
        <v>79</v>
      </c>
      <c r="G1995">
        <v>50</v>
      </c>
      <c r="H1995" t="s">
        <v>8247</v>
      </c>
      <c r="I1995">
        <v>12000</v>
      </c>
      <c r="J1995">
        <v>5128124</v>
      </c>
      <c r="K1995" t="s">
        <v>1634</v>
      </c>
      <c r="L1995" t="s">
        <v>762</v>
      </c>
      <c r="M1995" t="s">
        <v>9966</v>
      </c>
      <c r="N1995">
        <v>44198</v>
      </c>
      <c r="O1995">
        <v>12574</v>
      </c>
      <c r="P1995" t="s">
        <v>9967</v>
      </c>
      <c r="Q1995">
        <v>1</v>
      </c>
      <c r="R1995" t="s">
        <v>9968</v>
      </c>
      <c r="S1995" t="s">
        <v>9969</v>
      </c>
      <c r="T1995">
        <v>251</v>
      </c>
      <c r="U1995" t="s">
        <v>37</v>
      </c>
      <c r="V1995" t="s">
        <v>179</v>
      </c>
      <c r="W1995" t="s">
        <v>39</v>
      </c>
      <c r="X1995">
        <v>25000000</v>
      </c>
      <c r="Y1995">
        <v>2005</v>
      </c>
      <c r="Z1995">
        <v>506</v>
      </c>
      <c r="AA1995">
        <v>7.9</v>
      </c>
      <c r="AB1995">
        <v>2.35</v>
      </c>
      <c r="AC1995">
        <v>11000</v>
      </c>
    </row>
    <row r="1996" spans="1:29">
      <c r="A1996" t="s">
        <v>28</v>
      </c>
      <c r="C1996" t="s">
        <v>5861</v>
      </c>
      <c r="D1996">
        <v>285</v>
      </c>
      <c r="E1996">
        <v>105</v>
      </c>
      <c r="F1996">
        <v>160</v>
      </c>
      <c r="G1996">
        <v>490</v>
      </c>
      <c r="H1996" t="s">
        <v>7222</v>
      </c>
      <c r="I1996">
        <v>852</v>
      </c>
      <c r="J1996">
        <v>34014398</v>
      </c>
      <c r="K1996" t="s">
        <v>7842</v>
      </c>
      <c r="L1996" t="s">
        <v>7329</v>
      </c>
      <c r="M1996" t="s">
        <v>7843</v>
      </c>
      <c r="N1996">
        <v>115650</v>
      </c>
      <c r="O1996">
        <v>2603</v>
      </c>
      <c r="P1996" t="s">
        <v>7844</v>
      </c>
      <c r="Q1996">
        <v>0</v>
      </c>
      <c r="R1996" t="s">
        <v>7845</v>
      </c>
      <c r="S1996" t="s">
        <v>7846</v>
      </c>
      <c r="T1996">
        <v>1033</v>
      </c>
      <c r="U1996" t="s">
        <v>37</v>
      </c>
      <c r="V1996" t="s">
        <v>767</v>
      </c>
      <c r="W1996" t="s">
        <v>585</v>
      </c>
      <c r="X1996">
        <v>33000000</v>
      </c>
      <c r="Y1996">
        <v>2006</v>
      </c>
      <c r="Z1996">
        <v>521</v>
      </c>
      <c r="AA1996">
        <v>5.6</v>
      </c>
      <c r="AB1996">
        <v>2.35</v>
      </c>
      <c r="AC1996">
        <v>4000</v>
      </c>
    </row>
    <row r="1997" spans="1:29">
      <c r="A1997" t="s">
        <v>28</v>
      </c>
      <c r="C1997" t="s">
        <v>9970</v>
      </c>
      <c r="D1997">
        <v>60</v>
      </c>
      <c r="E1997">
        <v>104</v>
      </c>
      <c r="F1997">
        <v>54</v>
      </c>
      <c r="G1997">
        <v>919</v>
      </c>
      <c r="H1997" t="s">
        <v>6282</v>
      </c>
      <c r="I1997">
        <v>6000</v>
      </c>
      <c r="J1997">
        <v>4064333</v>
      </c>
      <c r="K1997" t="s">
        <v>1904</v>
      </c>
      <c r="L1997" t="s">
        <v>208</v>
      </c>
      <c r="M1997" t="s">
        <v>9971</v>
      </c>
      <c r="N1997">
        <v>24790</v>
      </c>
      <c r="O1997">
        <v>9662</v>
      </c>
      <c r="P1997" t="s">
        <v>7001</v>
      </c>
      <c r="Q1997">
        <v>0</v>
      </c>
      <c r="R1997" t="s">
        <v>9972</v>
      </c>
      <c r="S1997" t="s">
        <v>9973</v>
      </c>
      <c r="T1997">
        <v>173</v>
      </c>
      <c r="U1997" t="s">
        <v>37</v>
      </c>
      <c r="V1997" t="s">
        <v>38</v>
      </c>
      <c r="W1997" t="s">
        <v>585</v>
      </c>
      <c r="X1997">
        <v>25000000</v>
      </c>
      <c r="Y1997">
        <v>1995</v>
      </c>
      <c r="Z1997">
        <v>923</v>
      </c>
      <c r="AA1997">
        <v>5.2</v>
      </c>
      <c r="AB1997">
        <v>2.35</v>
      </c>
      <c r="AC1997">
        <v>0</v>
      </c>
    </row>
    <row r="1998" spans="1:29">
      <c r="A1998" t="s">
        <v>28</v>
      </c>
      <c r="C1998" t="s">
        <v>9974</v>
      </c>
      <c r="D1998">
        <v>23</v>
      </c>
      <c r="E1998">
        <v>95</v>
      </c>
      <c r="F1998">
        <v>2</v>
      </c>
      <c r="G1998">
        <v>807</v>
      </c>
      <c r="H1998" t="s">
        <v>3077</v>
      </c>
      <c r="I1998">
        <v>927</v>
      </c>
      <c r="J1998">
        <v>4006906</v>
      </c>
      <c r="K1998" t="s">
        <v>1009</v>
      </c>
      <c r="L1998" t="s">
        <v>9032</v>
      </c>
      <c r="M1998" t="s">
        <v>9975</v>
      </c>
      <c r="N1998">
        <v>3229</v>
      </c>
      <c r="O1998">
        <v>4990</v>
      </c>
      <c r="P1998" t="s">
        <v>5704</v>
      </c>
      <c r="Q1998">
        <v>7</v>
      </c>
      <c r="R1998" t="s">
        <v>9976</v>
      </c>
      <c r="S1998" t="s">
        <v>9977</v>
      </c>
      <c r="T1998">
        <v>20</v>
      </c>
      <c r="U1998" t="s">
        <v>37</v>
      </c>
      <c r="V1998" t="s">
        <v>38</v>
      </c>
      <c r="W1998" t="s">
        <v>39</v>
      </c>
      <c r="X1998">
        <v>15000000</v>
      </c>
      <c r="Y1998">
        <v>2005</v>
      </c>
      <c r="Z1998">
        <v>912</v>
      </c>
      <c r="AA1998">
        <v>4.0999999999999996</v>
      </c>
      <c r="AB1998">
        <v>1.85</v>
      </c>
      <c r="AC1998">
        <v>83</v>
      </c>
    </row>
    <row r="1999" spans="1:29">
      <c r="A1999" t="s">
        <v>28</v>
      </c>
      <c r="C1999" t="s">
        <v>9362</v>
      </c>
      <c r="D1999">
        <v>229</v>
      </c>
      <c r="E1999">
        <v>121</v>
      </c>
      <c r="F1999">
        <v>353</v>
      </c>
      <c r="G1999">
        <v>18</v>
      </c>
      <c r="H1999" t="s">
        <v>9978</v>
      </c>
      <c r="I1999">
        <v>45</v>
      </c>
      <c r="J1999">
        <v>3073392</v>
      </c>
      <c r="K1999" t="s">
        <v>2202</v>
      </c>
      <c r="L1999" t="s">
        <v>9979</v>
      </c>
      <c r="M1999" t="s">
        <v>9980</v>
      </c>
      <c r="N1999">
        <v>59462</v>
      </c>
      <c r="O1999">
        <v>142</v>
      </c>
      <c r="P1999" t="s">
        <v>9981</v>
      </c>
      <c r="Q1999">
        <v>0</v>
      </c>
      <c r="R1999" t="s">
        <v>9982</v>
      </c>
      <c r="S1999" t="s">
        <v>9983</v>
      </c>
      <c r="T1999">
        <v>300</v>
      </c>
      <c r="U1999" t="s">
        <v>37</v>
      </c>
      <c r="V1999" t="s">
        <v>268</v>
      </c>
      <c r="W1999" t="s">
        <v>585</v>
      </c>
      <c r="X1999">
        <v>25000000</v>
      </c>
      <c r="Y1999">
        <v>2008</v>
      </c>
      <c r="Z1999">
        <v>30</v>
      </c>
      <c r="AA1999">
        <v>6.6</v>
      </c>
      <c r="AB1999">
        <v>1.85</v>
      </c>
      <c r="AC1999">
        <v>0</v>
      </c>
    </row>
    <row r="2000" spans="1:29">
      <c r="A2000" t="s">
        <v>28</v>
      </c>
      <c r="C2000" t="s">
        <v>4408</v>
      </c>
      <c r="D2000">
        <v>143</v>
      </c>
      <c r="E2000">
        <v>92</v>
      </c>
      <c r="F2000">
        <v>892</v>
      </c>
      <c r="G2000">
        <v>492</v>
      </c>
      <c r="H2000" t="s">
        <v>1823</v>
      </c>
      <c r="I2000">
        <v>783</v>
      </c>
      <c r="J2000">
        <v>1550000</v>
      </c>
      <c r="K2000" t="s">
        <v>9984</v>
      </c>
      <c r="L2000" t="s">
        <v>3788</v>
      </c>
      <c r="M2000" t="s">
        <v>9985</v>
      </c>
      <c r="N2000">
        <v>30628</v>
      </c>
      <c r="O2000">
        <v>2930</v>
      </c>
      <c r="P2000" t="s">
        <v>9986</v>
      </c>
      <c r="Q2000">
        <v>2</v>
      </c>
      <c r="R2000" t="s">
        <v>9987</v>
      </c>
      <c r="S2000" t="s">
        <v>9988</v>
      </c>
      <c r="T2000">
        <v>471</v>
      </c>
      <c r="U2000" t="s">
        <v>37</v>
      </c>
      <c r="V2000" t="s">
        <v>38</v>
      </c>
      <c r="W2000" t="s">
        <v>585</v>
      </c>
      <c r="X2000">
        <v>25000000</v>
      </c>
      <c r="Y2000">
        <v>2005</v>
      </c>
      <c r="Z2000">
        <v>595</v>
      </c>
      <c r="AA2000">
        <v>2.9</v>
      </c>
      <c r="AB2000">
        <v>2.35</v>
      </c>
      <c r="AC2000">
        <v>937</v>
      </c>
    </row>
    <row r="2001" spans="1:29">
      <c r="A2001" t="s">
        <v>28</v>
      </c>
      <c r="C2001" t="s">
        <v>3817</v>
      </c>
      <c r="D2001">
        <v>376</v>
      </c>
      <c r="E2001">
        <v>80</v>
      </c>
      <c r="F2001">
        <v>2000</v>
      </c>
      <c r="G2001">
        <v>132</v>
      </c>
      <c r="H2001" t="s">
        <v>51</v>
      </c>
      <c r="I2001">
        <v>14000</v>
      </c>
      <c r="K2001" t="s">
        <v>2527</v>
      </c>
      <c r="L2001" t="s">
        <v>213</v>
      </c>
      <c r="M2001" t="s">
        <v>9989</v>
      </c>
      <c r="N2001">
        <v>96480</v>
      </c>
      <c r="O2001">
        <v>25143</v>
      </c>
      <c r="P2001" t="s">
        <v>9990</v>
      </c>
      <c r="Q2001">
        <v>3</v>
      </c>
      <c r="R2001" t="s">
        <v>9991</v>
      </c>
      <c r="S2001" t="s">
        <v>9992</v>
      </c>
      <c r="T2001">
        <v>181</v>
      </c>
      <c r="U2001" t="s">
        <v>37</v>
      </c>
      <c r="V2001" t="s">
        <v>1465</v>
      </c>
      <c r="W2001" t="s">
        <v>585</v>
      </c>
      <c r="X2001">
        <v>25000000</v>
      </c>
      <c r="Y2001">
        <v>2011</v>
      </c>
      <c r="Z2001">
        <v>11000</v>
      </c>
      <c r="AA2001">
        <v>7.2</v>
      </c>
      <c r="AB2001">
        <v>2.35</v>
      </c>
      <c r="AC2001">
        <v>21000</v>
      </c>
    </row>
    <row r="2002" spans="1:29">
      <c r="A2002" t="s">
        <v>28</v>
      </c>
      <c r="C2002" t="s">
        <v>8638</v>
      </c>
      <c r="D2002">
        <v>97</v>
      </c>
      <c r="E2002">
        <v>107</v>
      </c>
      <c r="F2002">
        <v>460</v>
      </c>
      <c r="G2002">
        <v>490</v>
      </c>
      <c r="H2002" t="s">
        <v>3385</v>
      </c>
      <c r="I2002">
        <v>14000</v>
      </c>
      <c r="J2002">
        <v>871527</v>
      </c>
      <c r="K2002" t="s">
        <v>2142</v>
      </c>
      <c r="L2002" t="s">
        <v>436</v>
      </c>
      <c r="M2002" t="s">
        <v>9993</v>
      </c>
      <c r="N2002">
        <v>14982</v>
      </c>
      <c r="O2002">
        <v>16090</v>
      </c>
      <c r="P2002" t="s">
        <v>7844</v>
      </c>
      <c r="Q2002">
        <v>2</v>
      </c>
      <c r="R2002" t="s">
        <v>9994</v>
      </c>
      <c r="S2002" t="s">
        <v>9995</v>
      </c>
      <c r="T2002">
        <v>128</v>
      </c>
      <c r="U2002" t="s">
        <v>37</v>
      </c>
      <c r="V2002" t="s">
        <v>268</v>
      </c>
      <c r="W2002" t="s">
        <v>585</v>
      </c>
      <c r="X2002">
        <v>25000000</v>
      </c>
      <c r="Y2002">
        <v>2005</v>
      </c>
      <c r="Z2002">
        <v>1000</v>
      </c>
      <c r="AA2002">
        <v>6.5</v>
      </c>
      <c r="AB2002">
        <v>2.35</v>
      </c>
      <c r="AC2002">
        <v>507</v>
      </c>
    </row>
    <row r="2003" spans="1:29">
      <c r="A2003" t="s">
        <v>28</v>
      </c>
      <c r="C2003" t="s">
        <v>146</v>
      </c>
      <c r="D2003">
        <v>73</v>
      </c>
      <c r="E2003">
        <v>91</v>
      </c>
      <c r="F2003">
        <v>80</v>
      </c>
      <c r="G2003">
        <v>31</v>
      </c>
      <c r="H2003" t="s">
        <v>9996</v>
      </c>
      <c r="I2003">
        <v>473</v>
      </c>
      <c r="J2003">
        <v>12495865</v>
      </c>
      <c r="K2003" t="s">
        <v>1266</v>
      </c>
      <c r="L2003" t="s">
        <v>9997</v>
      </c>
      <c r="M2003" t="s">
        <v>9998</v>
      </c>
      <c r="N2003">
        <v>7100</v>
      </c>
      <c r="O2003">
        <v>539</v>
      </c>
      <c r="P2003" t="s">
        <v>9999</v>
      </c>
      <c r="Q2003">
        <v>0</v>
      </c>
      <c r="R2003" t="s">
        <v>10000</v>
      </c>
      <c r="S2003" t="s">
        <v>10001</v>
      </c>
      <c r="T2003">
        <v>35</v>
      </c>
      <c r="U2003" t="s">
        <v>37</v>
      </c>
      <c r="V2003" t="s">
        <v>38</v>
      </c>
      <c r="W2003" t="s">
        <v>95</v>
      </c>
      <c r="Y2003">
        <v>2012</v>
      </c>
      <c r="Z2003">
        <v>31</v>
      </c>
      <c r="AA2003">
        <v>6.8</v>
      </c>
      <c r="AC2003">
        <v>0</v>
      </c>
    </row>
    <row r="2004" spans="1:29">
      <c r="A2004" t="s">
        <v>28</v>
      </c>
      <c r="C2004" t="s">
        <v>10002</v>
      </c>
      <c r="D2004">
        <v>28</v>
      </c>
      <c r="E2004">
        <v>117</v>
      </c>
      <c r="F2004">
        <v>162</v>
      </c>
      <c r="G2004">
        <v>745</v>
      </c>
      <c r="H2004" t="s">
        <v>2636</v>
      </c>
      <c r="I2004">
        <v>2000</v>
      </c>
      <c r="J2004">
        <v>777423</v>
      </c>
      <c r="K2004" t="s">
        <v>1634</v>
      </c>
      <c r="L2004" t="s">
        <v>4054</v>
      </c>
      <c r="M2004" t="s">
        <v>10003</v>
      </c>
      <c r="N2004">
        <v>5841</v>
      </c>
      <c r="O2004">
        <v>4351</v>
      </c>
      <c r="P2004" t="s">
        <v>1051</v>
      </c>
      <c r="Q2004">
        <v>0</v>
      </c>
      <c r="R2004" t="s">
        <v>10004</v>
      </c>
      <c r="S2004" t="s">
        <v>10005</v>
      </c>
      <c r="T2004">
        <v>57</v>
      </c>
      <c r="U2004" t="s">
        <v>37</v>
      </c>
      <c r="V2004" t="s">
        <v>38</v>
      </c>
      <c r="W2004" t="s">
        <v>39</v>
      </c>
      <c r="X2004">
        <v>25000000</v>
      </c>
      <c r="Y2004">
        <v>1998</v>
      </c>
      <c r="Z2004">
        <v>878</v>
      </c>
      <c r="AA2004">
        <v>7.2</v>
      </c>
      <c r="AB2004">
        <v>2.35</v>
      </c>
      <c r="AC2004">
        <v>942</v>
      </c>
    </row>
    <row r="2005" spans="1:29">
      <c r="A2005" t="s">
        <v>28</v>
      </c>
      <c r="C2005" t="s">
        <v>9162</v>
      </c>
      <c r="D2005">
        <v>160</v>
      </c>
      <c r="E2005">
        <v>107</v>
      </c>
      <c r="F2005">
        <v>0</v>
      </c>
      <c r="G2005">
        <v>240</v>
      </c>
      <c r="H2005" t="s">
        <v>10006</v>
      </c>
      <c r="I2005">
        <v>962</v>
      </c>
      <c r="J2005">
        <v>1186957</v>
      </c>
      <c r="K2005" t="s">
        <v>3409</v>
      </c>
      <c r="L2005" t="s">
        <v>2379</v>
      </c>
      <c r="M2005" t="s">
        <v>10007</v>
      </c>
      <c r="N2005">
        <v>9264</v>
      </c>
      <c r="O2005">
        <v>1591</v>
      </c>
      <c r="P2005" t="s">
        <v>10008</v>
      </c>
      <c r="Q2005">
        <v>3</v>
      </c>
      <c r="R2005" t="s">
        <v>10009</v>
      </c>
      <c r="S2005" t="s">
        <v>10010</v>
      </c>
      <c r="T2005">
        <v>69</v>
      </c>
      <c r="U2005" t="s">
        <v>37</v>
      </c>
      <c r="V2005" t="s">
        <v>56</v>
      </c>
      <c r="W2005" t="s">
        <v>39</v>
      </c>
      <c r="X2005">
        <v>25000000</v>
      </c>
      <c r="Y2005">
        <v>2008</v>
      </c>
      <c r="Z2005">
        <v>266</v>
      </c>
      <c r="AA2005">
        <v>6.8</v>
      </c>
      <c r="AB2005">
        <v>2.35</v>
      </c>
      <c r="AC2005">
        <v>0</v>
      </c>
    </row>
    <row r="2006" spans="1:29">
      <c r="A2006" t="s">
        <v>28</v>
      </c>
      <c r="C2006" t="s">
        <v>10011</v>
      </c>
      <c r="D2006">
        <v>124</v>
      </c>
      <c r="E2006">
        <v>131</v>
      </c>
      <c r="F2006">
        <v>911</v>
      </c>
      <c r="G2006">
        <v>232</v>
      </c>
      <c r="H2006" t="s">
        <v>10012</v>
      </c>
      <c r="I2006">
        <v>5000</v>
      </c>
      <c r="J2006">
        <v>85433</v>
      </c>
      <c r="K2006" t="s">
        <v>10013</v>
      </c>
      <c r="L2006" t="s">
        <v>1848</v>
      </c>
      <c r="M2006" t="s">
        <v>10014</v>
      </c>
      <c r="N2006">
        <v>69676</v>
      </c>
      <c r="O2006">
        <v>5954</v>
      </c>
      <c r="P2006" t="s">
        <v>10015</v>
      </c>
      <c r="Q2006">
        <v>2</v>
      </c>
      <c r="R2006" t="s">
        <v>10016</v>
      </c>
      <c r="S2006" t="s">
        <v>10017</v>
      </c>
      <c r="T2006">
        <v>131</v>
      </c>
      <c r="U2006" t="s">
        <v>37</v>
      </c>
      <c r="V2006" t="s">
        <v>7090</v>
      </c>
      <c r="W2006" t="s">
        <v>585</v>
      </c>
      <c r="X2006">
        <v>13500000</v>
      </c>
      <c r="Y2006">
        <v>2013</v>
      </c>
      <c r="Z2006">
        <v>234</v>
      </c>
      <c r="AA2006">
        <v>7.8</v>
      </c>
      <c r="AB2006">
        <v>2.35</v>
      </c>
      <c r="AC2006">
        <v>31000</v>
      </c>
    </row>
    <row r="2007" spans="1:29">
      <c r="A2007" t="s">
        <v>28</v>
      </c>
      <c r="C2007" t="s">
        <v>10018</v>
      </c>
      <c r="D2007">
        <v>280</v>
      </c>
      <c r="E2007">
        <v>122</v>
      </c>
      <c r="F2007">
        <v>0</v>
      </c>
      <c r="G2007">
        <v>407</v>
      </c>
      <c r="H2007" t="s">
        <v>5855</v>
      </c>
      <c r="I2007">
        <v>12000</v>
      </c>
      <c r="J2007">
        <v>1697956</v>
      </c>
      <c r="K2007" t="s">
        <v>1935</v>
      </c>
      <c r="L2007" t="s">
        <v>705</v>
      </c>
      <c r="M2007" t="s">
        <v>10019</v>
      </c>
      <c r="N2007">
        <v>64944</v>
      </c>
      <c r="O2007">
        <v>13809</v>
      </c>
      <c r="P2007" t="s">
        <v>10020</v>
      </c>
      <c r="Q2007">
        <v>2</v>
      </c>
      <c r="R2007" t="s">
        <v>10021</v>
      </c>
      <c r="S2007" t="s">
        <v>10022</v>
      </c>
      <c r="T2007">
        <v>212</v>
      </c>
      <c r="U2007" t="s">
        <v>37</v>
      </c>
      <c r="V2007" t="s">
        <v>38</v>
      </c>
      <c r="W2007" t="s">
        <v>585</v>
      </c>
      <c r="X2007">
        <v>20000000</v>
      </c>
      <c r="Y2007">
        <v>2009</v>
      </c>
      <c r="Z2007">
        <v>463</v>
      </c>
      <c r="AA2007">
        <v>6.7</v>
      </c>
      <c r="AB2007">
        <v>1.85</v>
      </c>
      <c r="AC2007">
        <v>6000</v>
      </c>
    </row>
    <row r="2008" spans="1:29">
      <c r="A2008" t="s">
        <v>28</v>
      </c>
      <c r="C2008" t="s">
        <v>10023</v>
      </c>
      <c r="D2008">
        <v>56</v>
      </c>
      <c r="E2008">
        <v>88</v>
      </c>
      <c r="F2008">
        <v>4</v>
      </c>
      <c r="G2008">
        <v>602</v>
      </c>
      <c r="H2008" t="s">
        <v>5706</v>
      </c>
      <c r="I2008">
        <v>783</v>
      </c>
      <c r="K2008" t="s">
        <v>2831</v>
      </c>
      <c r="L2008" t="s">
        <v>972</v>
      </c>
      <c r="M2008" t="s">
        <v>10024</v>
      </c>
      <c r="N2008">
        <v>5385</v>
      </c>
      <c r="O2008">
        <v>3874</v>
      </c>
      <c r="P2008" t="s">
        <v>1321</v>
      </c>
      <c r="Q2008">
        <v>2</v>
      </c>
      <c r="R2008" t="s">
        <v>10025</v>
      </c>
      <c r="S2008" t="s">
        <v>10026</v>
      </c>
      <c r="T2008">
        <v>22</v>
      </c>
      <c r="U2008" t="s">
        <v>37</v>
      </c>
      <c r="V2008" t="s">
        <v>1465</v>
      </c>
      <c r="W2008" t="s">
        <v>95</v>
      </c>
      <c r="Y2008">
        <v>2010</v>
      </c>
      <c r="Z2008">
        <v>749</v>
      </c>
      <c r="AA2008">
        <v>6.1</v>
      </c>
      <c r="AB2008">
        <v>2.35</v>
      </c>
      <c r="AC2008">
        <v>0</v>
      </c>
    </row>
    <row r="2009" spans="1:29">
      <c r="A2009" t="s">
        <v>28</v>
      </c>
      <c r="C2009" t="s">
        <v>9646</v>
      </c>
      <c r="D2009">
        <v>118</v>
      </c>
      <c r="E2009">
        <v>134</v>
      </c>
      <c r="F2009">
        <v>0</v>
      </c>
      <c r="G2009">
        <v>92</v>
      </c>
      <c r="H2009" t="s">
        <v>10027</v>
      </c>
      <c r="I2009">
        <v>541</v>
      </c>
      <c r="J2009">
        <v>183662</v>
      </c>
      <c r="K2009" t="s">
        <v>2527</v>
      </c>
      <c r="L2009" t="s">
        <v>6898</v>
      </c>
      <c r="M2009" t="s">
        <v>10028</v>
      </c>
      <c r="N2009">
        <v>18395</v>
      </c>
      <c r="O2009">
        <v>890</v>
      </c>
      <c r="P2009" t="s">
        <v>10029</v>
      </c>
      <c r="Q2009">
        <v>6</v>
      </c>
      <c r="R2009" t="s">
        <v>10030</v>
      </c>
      <c r="S2009" t="s">
        <v>10031</v>
      </c>
      <c r="T2009">
        <v>48</v>
      </c>
      <c r="U2009" t="s">
        <v>1464</v>
      </c>
      <c r="V2009" t="s">
        <v>1465</v>
      </c>
      <c r="W2009" t="s">
        <v>4830</v>
      </c>
      <c r="X2009">
        <v>25000000</v>
      </c>
      <c r="Y2009">
        <v>2010</v>
      </c>
      <c r="Z2009">
        <v>173</v>
      </c>
      <c r="AA2009">
        <v>7.1</v>
      </c>
      <c r="AB2009">
        <v>2.35</v>
      </c>
      <c r="AC2009">
        <v>0</v>
      </c>
    </row>
    <row r="2010" spans="1:29">
      <c r="A2010" t="s">
        <v>28</v>
      </c>
      <c r="C2010" t="s">
        <v>3778</v>
      </c>
      <c r="D2010">
        <v>49</v>
      </c>
      <c r="E2010">
        <v>117</v>
      </c>
      <c r="F2010">
        <v>138</v>
      </c>
      <c r="G2010">
        <v>416</v>
      </c>
      <c r="H2010" t="s">
        <v>496</v>
      </c>
      <c r="I2010">
        <v>908</v>
      </c>
      <c r="J2010">
        <v>134904</v>
      </c>
      <c r="K2010" t="s">
        <v>4479</v>
      </c>
      <c r="L2010" t="s">
        <v>10032</v>
      </c>
      <c r="M2010" t="s">
        <v>10033</v>
      </c>
      <c r="N2010">
        <v>2395</v>
      </c>
      <c r="O2010">
        <v>3204</v>
      </c>
      <c r="P2010" t="s">
        <v>10034</v>
      </c>
      <c r="Q2010">
        <v>9</v>
      </c>
      <c r="R2010" t="s">
        <v>10035</v>
      </c>
      <c r="S2010" t="s">
        <v>10036</v>
      </c>
      <c r="T2010">
        <v>17</v>
      </c>
      <c r="U2010" t="s">
        <v>37</v>
      </c>
      <c r="V2010" t="s">
        <v>38</v>
      </c>
      <c r="W2010" t="s">
        <v>585</v>
      </c>
      <c r="X2010">
        <v>25000000</v>
      </c>
      <c r="Y2010">
        <v>2010</v>
      </c>
      <c r="Z2010">
        <v>581</v>
      </c>
      <c r="AA2010">
        <v>5.7</v>
      </c>
      <c r="AB2010">
        <v>1.78</v>
      </c>
      <c r="AC2010">
        <v>636</v>
      </c>
    </row>
    <row r="2011" spans="1:29">
      <c r="A2011" t="s">
        <v>28</v>
      </c>
      <c r="C2011" t="s">
        <v>10037</v>
      </c>
      <c r="D2011">
        <v>4</v>
      </c>
      <c r="E2011">
        <v>80</v>
      </c>
      <c r="F2011">
        <v>0</v>
      </c>
      <c r="G2011">
        <v>0</v>
      </c>
      <c r="H2011" t="s">
        <v>10038</v>
      </c>
      <c r="I2011">
        <v>44</v>
      </c>
      <c r="K2011" t="s">
        <v>3254</v>
      </c>
      <c r="L2011" t="s">
        <v>10039</v>
      </c>
      <c r="M2011" t="s">
        <v>10040</v>
      </c>
      <c r="N2011">
        <v>753</v>
      </c>
      <c r="O2011">
        <v>53</v>
      </c>
      <c r="P2011" t="s">
        <v>10037</v>
      </c>
      <c r="Q2011">
        <v>0</v>
      </c>
      <c r="R2011" t="s">
        <v>10041</v>
      </c>
      <c r="S2011" t="s">
        <v>10042</v>
      </c>
      <c r="T2011">
        <v>24</v>
      </c>
      <c r="U2011" t="s">
        <v>37</v>
      </c>
      <c r="V2011" t="s">
        <v>1465</v>
      </c>
      <c r="W2011" t="s">
        <v>277</v>
      </c>
      <c r="X2011">
        <v>25000000</v>
      </c>
      <c r="Y2011">
        <v>2009</v>
      </c>
      <c r="Z2011">
        <v>9</v>
      </c>
      <c r="AA2011">
        <v>2.9</v>
      </c>
      <c r="AC2011">
        <v>90</v>
      </c>
    </row>
    <row r="2012" spans="1:29">
      <c r="A2012" t="s">
        <v>28</v>
      </c>
      <c r="C2012" t="s">
        <v>10043</v>
      </c>
      <c r="D2012">
        <v>16</v>
      </c>
      <c r="E2012">
        <v>85</v>
      </c>
      <c r="F2012">
        <v>0</v>
      </c>
      <c r="G2012">
        <v>7</v>
      </c>
      <c r="H2012" t="s">
        <v>10044</v>
      </c>
      <c r="I2012">
        <v>21</v>
      </c>
      <c r="K2012" t="s">
        <v>471</v>
      </c>
      <c r="L2012" t="s">
        <v>8751</v>
      </c>
      <c r="M2012" t="s">
        <v>10045</v>
      </c>
      <c r="N2012">
        <v>891</v>
      </c>
      <c r="O2012">
        <v>48</v>
      </c>
      <c r="P2012" t="s">
        <v>10046</v>
      </c>
      <c r="Q2012">
        <v>0</v>
      </c>
      <c r="R2012" t="s">
        <v>10047</v>
      </c>
      <c r="S2012" t="s">
        <v>10048</v>
      </c>
      <c r="T2012">
        <v>8</v>
      </c>
      <c r="U2012" t="s">
        <v>5641</v>
      </c>
      <c r="V2012" t="s">
        <v>7170</v>
      </c>
      <c r="W2012" t="s">
        <v>277</v>
      </c>
      <c r="X2012">
        <v>25000000</v>
      </c>
      <c r="Y2012">
        <v>2010</v>
      </c>
      <c r="Z2012">
        <v>15</v>
      </c>
      <c r="AA2012">
        <v>5.2</v>
      </c>
      <c r="AC2012">
        <v>200</v>
      </c>
    </row>
    <row r="2013" spans="1:29">
      <c r="A2013" t="s">
        <v>28</v>
      </c>
      <c r="C2013" t="s">
        <v>187</v>
      </c>
      <c r="D2013">
        <v>336</v>
      </c>
      <c r="E2013">
        <v>138</v>
      </c>
      <c r="F2013">
        <v>0</v>
      </c>
      <c r="G2013">
        <v>1000</v>
      </c>
      <c r="H2013" t="s">
        <v>340</v>
      </c>
      <c r="I2013">
        <v>13000</v>
      </c>
      <c r="J2013">
        <v>16969390</v>
      </c>
      <c r="K2013" t="s">
        <v>2125</v>
      </c>
      <c r="L2013" t="s">
        <v>458</v>
      </c>
      <c r="M2013" t="s">
        <v>10049</v>
      </c>
      <c r="N2013">
        <v>80861</v>
      </c>
      <c r="O2013">
        <v>27797</v>
      </c>
      <c r="P2013" t="s">
        <v>2141</v>
      </c>
      <c r="Q2013">
        <v>4</v>
      </c>
      <c r="R2013" t="s">
        <v>10050</v>
      </c>
      <c r="S2013" t="s">
        <v>10051</v>
      </c>
      <c r="T2013">
        <v>431</v>
      </c>
      <c r="U2013" t="s">
        <v>37</v>
      </c>
      <c r="V2013" t="s">
        <v>38</v>
      </c>
      <c r="W2013" t="s">
        <v>585</v>
      </c>
      <c r="X2013">
        <v>25000000</v>
      </c>
      <c r="Y2013">
        <v>2013</v>
      </c>
      <c r="Z2013">
        <v>11000</v>
      </c>
      <c r="AA2013">
        <v>5.3</v>
      </c>
      <c r="AB2013">
        <v>2.35</v>
      </c>
      <c r="AC2013">
        <v>24000</v>
      </c>
    </row>
    <row r="2014" spans="1:29">
      <c r="A2014" t="s">
        <v>28</v>
      </c>
      <c r="C2014" t="s">
        <v>10052</v>
      </c>
      <c r="D2014">
        <v>91</v>
      </c>
      <c r="E2014">
        <v>121</v>
      </c>
      <c r="F2014">
        <v>9</v>
      </c>
      <c r="G2014">
        <v>520</v>
      </c>
      <c r="H2014" t="s">
        <v>1210</v>
      </c>
      <c r="I2014">
        <v>1000</v>
      </c>
      <c r="K2014" t="s">
        <v>10053</v>
      </c>
      <c r="L2014" t="s">
        <v>686</v>
      </c>
      <c r="M2014" t="s">
        <v>10054</v>
      </c>
      <c r="N2014">
        <v>34338</v>
      </c>
      <c r="O2014">
        <v>3287</v>
      </c>
      <c r="P2014" t="s">
        <v>1995</v>
      </c>
      <c r="Q2014">
        <v>2</v>
      </c>
      <c r="R2014" t="s">
        <v>10055</v>
      </c>
      <c r="S2014" t="s">
        <v>10056</v>
      </c>
      <c r="T2014">
        <v>103</v>
      </c>
      <c r="U2014" t="s">
        <v>37</v>
      </c>
      <c r="V2014" t="s">
        <v>56</v>
      </c>
      <c r="W2014" t="s">
        <v>585</v>
      </c>
      <c r="X2014">
        <v>25000000</v>
      </c>
      <c r="Y2014">
        <v>2011</v>
      </c>
      <c r="Z2014">
        <v>870</v>
      </c>
      <c r="AA2014">
        <v>6.2</v>
      </c>
      <c r="AB2014">
        <v>2.35</v>
      </c>
      <c r="AC2014">
        <v>0</v>
      </c>
    </row>
    <row r="2015" spans="1:29">
      <c r="A2015" t="s">
        <v>28</v>
      </c>
      <c r="C2015" t="s">
        <v>10057</v>
      </c>
      <c r="D2015">
        <v>16</v>
      </c>
      <c r="E2015">
        <v>134</v>
      </c>
      <c r="F2015">
        <v>27</v>
      </c>
      <c r="G2015">
        <v>87</v>
      </c>
      <c r="H2015" t="s">
        <v>10058</v>
      </c>
      <c r="I2015">
        <v>279</v>
      </c>
      <c r="K2015" t="s">
        <v>1017</v>
      </c>
      <c r="L2015" t="s">
        <v>5805</v>
      </c>
      <c r="M2015" t="s">
        <v>10059</v>
      </c>
      <c r="N2015">
        <v>5911</v>
      </c>
      <c r="O2015">
        <v>705</v>
      </c>
      <c r="P2015" t="s">
        <v>10060</v>
      </c>
      <c r="Q2015">
        <v>2</v>
      </c>
      <c r="R2015" t="s">
        <v>10061</v>
      </c>
      <c r="S2015" t="s">
        <v>10062</v>
      </c>
      <c r="T2015">
        <v>76</v>
      </c>
      <c r="U2015" t="s">
        <v>37</v>
      </c>
      <c r="V2015" t="s">
        <v>7090</v>
      </c>
      <c r="W2015" t="s">
        <v>277</v>
      </c>
      <c r="X2015">
        <v>25000000</v>
      </c>
      <c r="Y2015">
        <v>1970</v>
      </c>
      <c r="Z2015">
        <v>128</v>
      </c>
      <c r="AA2015">
        <v>7.3</v>
      </c>
      <c r="AB2015">
        <v>2.35</v>
      </c>
      <c r="AC2015">
        <v>690</v>
      </c>
    </row>
    <row r="2016" spans="1:29">
      <c r="A2016" t="s">
        <v>28</v>
      </c>
      <c r="C2016" t="s">
        <v>10063</v>
      </c>
      <c r="D2016">
        <v>65</v>
      </c>
      <c r="E2016">
        <v>100</v>
      </c>
      <c r="F2016">
        <v>3</v>
      </c>
      <c r="G2016">
        <v>55</v>
      </c>
      <c r="H2016" t="s">
        <v>5962</v>
      </c>
      <c r="I2016">
        <v>79</v>
      </c>
      <c r="J2016">
        <v>129115</v>
      </c>
      <c r="K2016" t="s">
        <v>777</v>
      </c>
      <c r="L2016" t="s">
        <v>10064</v>
      </c>
      <c r="M2016" t="s">
        <v>10065</v>
      </c>
      <c r="N2016">
        <v>5900</v>
      </c>
      <c r="O2016">
        <v>285</v>
      </c>
      <c r="P2016" t="s">
        <v>10066</v>
      </c>
      <c r="Q2016">
        <v>2</v>
      </c>
      <c r="R2016" t="s">
        <v>10067</v>
      </c>
      <c r="S2016" t="s">
        <v>10068</v>
      </c>
      <c r="T2016">
        <v>26</v>
      </c>
      <c r="U2016" t="s">
        <v>7241</v>
      </c>
      <c r="V2016" t="s">
        <v>892</v>
      </c>
      <c r="X2016">
        <v>25000000</v>
      </c>
      <c r="Y2016">
        <v>2014</v>
      </c>
      <c r="Z2016">
        <v>68</v>
      </c>
      <c r="AA2016">
        <v>6.5</v>
      </c>
      <c r="AB2016">
        <v>2.35</v>
      </c>
      <c r="AC2016">
        <v>0</v>
      </c>
    </row>
    <row r="2017" spans="1:29">
      <c r="C2017" t="s">
        <v>9330</v>
      </c>
      <c r="D2017">
        <v>7</v>
      </c>
      <c r="E2017">
        <v>100</v>
      </c>
      <c r="F2017">
        <v>535</v>
      </c>
      <c r="G2017">
        <v>399</v>
      </c>
      <c r="H2017" t="s">
        <v>9330</v>
      </c>
      <c r="I2017">
        <v>668</v>
      </c>
      <c r="K2017" t="s">
        <v>59</v>
      </c>
      <c r="L2017" t="s">
        <v>6021</v>
      </c>
      <c r="M2017" t="s">
        <v>10069</v>
      </c>
      <c r="N2017">
        <v>1084</v>
      </c>
      <c r="O2017">
        <v>2204</v>
      </c>
      <c r="P2017" t="s">
        <v>5515</v>
      </c>
      <c r="Q2017">
        <v>0</v>
      </c>
      <c r="R2017" t="s">
        <v>10070</v>
      </c>
      <c r="S2017" t="s">
        <v>10071</v>
      </c>
      <c r="T2017">
        <v>11</v>
      </c>
      <c r="U2017" t="s">
        <v>37</v>
      </c>
      <c r="V2017" t="s">
        <v>38</v>
      </c>
      <c r="W2017" t="s">
        <v>39</v>
      </c>
      <c r="X2017">
        <v>25000000</v>
      </c>
      <c r="Y2017">
        <v>2014</v>
      </c>
      <c r="Z2017">
        <v>535</v>
      </c>
      <c r="AA2017">
        <v>4.0999999999999996</v>
      </c>
      <c r="AC2017">
        <v>437</v>
      </c>
    </row>
    <row r="2018" spans="1:29">
      <c r="A2018" t="s">
        <v>28</v>
      </c>
      <c r="C2018" t="s">
        <v>5647</v>
      </c>
      <c r="D2018">
        <v>51</v>
      </c>
      <c r="E2018">
        <v>119</v>
      </c>
      <c r="F2018">
        <v>350</v>
      </c>
      <c r="G2018">
        <v>418</v>
      </c>
      <c r="H2018" t="s">
        <v>342</v>
      </c>
      <c r="I2018">
        <v>18000</v>
      </c>
      <c r="J2018">
        <v>34700000</v>
      </c>
      <c r="K2018" t="s">
        <v>214</v>
      </c>
      <c r="L2018" t="s">
        <v>588</v>
      </c>
      <c r="M2018" t="s">
        <v>10072</v>
      </c>
      <c r="N2018">
        <v>52846</v>
      </c>
      <c r="O2018">
        <v>35501</v>
      </c>
      <c r="P2018" t="s">
        <v>5678</v>
      </c>
      <c r="Q2018">
        <v>2</v>
      </c>
      <c r="R2018" t="s">
        <v>10073</v>
      </c>
      <c r="S2018" t="s">
        <v>10074</v>
      </c>
      <c r="T2018">
        <v>143</v>
      </c>
      <c r="U2018" t="s">
        <v>37</v>
      </c>
      <c r="V2018" t="s">
        <v>38</v>
      </c>
      <c r="W2018" t="s">
        <v>585</v>
      </c>
      <c r="X2018">
        <v>14000000</v>
      </c>
      <c r="Y2018">
        <v>1988</v>
      </c>
      <c r="Z2018">
        <v>17000</v>
      </c>
      <c r="AA2018">
        <v>7.7</v>
      </c>
      <c r="AB2018">
        <v>1.85</v>
      </c>
      <c r="AC2018">
        <v>0</v>
      </c>
    </row>
    <row r="2019" spans="1:29">
      <c r="A2019" t="s">
        <v>28</v>
      </c>
      <c r="C2019" t="s">
        <v>4382</v>
      </c>
      <c r="D2019">
        <v>252</v>
      </c>
      <c r="E2019">
        <v>137</v>
      </c>
      <c r="F2019">
        <v>179</v>
      </c>
      <c r="G2019">
        <v>4000</v>
      </c>
      <c r="H2019" t="s">
        <v>2824</v>
      </c>
      <c r="I2019">
        <v>17000</v>
      </c>
      <c r="J2019">
        <v>717753</v>
      </c>
      <c r="K2019" t="s">
        <v>7043</v>
      </c>
      <c r="L2019" t="s">
        <v>557</v>
      </c>
      <c r="M2019" t="s">
        <v>10075</v>
      </c>
      <c r="N2019">
        <v>33107</v>
      </c>
      <c r="O2019">
        <v>33747</v>
      </c>
      <c r="P2019" t="s">
        <v>84</v>
      </c>
      <c r="Q2019">
        <v>4</v>
      </c>
      <c r="R2019" t="s">
        <v>10076</v>
      </c>
      <c r="S2019" t="s">
        <v>10077</v>
      </c>
      <c r="T2019">
        <v>128</v>
      </c>
      <c r="U2019" t="s">
        <v>37</v>
      </c>
      <c r="V2019" t="s">
        <v>1465</v>
      </c>
      <c r="W2019" t="s">
        <v>585</v>
      </c>
      <c r="X2019">
        <v>25000000</v>
      </c>
      <c r="Y2019">
        <v>2012</v>
      </c>
      <c r="Z2019">
        <v>10000</v>
      </c>
      <c r="AA2019">
        <v>6.1</v>
      </c>
      <c r="AB2019">
        <v>2.35</v>
      </c>
      <c r="AC2019">
        <v>27000</v>
      </c>
    </row>
    <row r="2020" spans="1:29">
      <c r="A2020" t="s">
        <v>28</v>
      </c>
      <c r="C2020" t="s">
        <v>1028</v>
      </c>
      <c r="D2020">
        <v>106</v>
      </c>
      <c r="E2020">
        <v>119</v>
      </c>
      <c r="F2020">
        <v>12000</v>
      </c>
      <c r="G2020">
        <v>643</v>
      </c>
      <c r="H2020" t="s">
        <v>7282</v>
      </c>
      <c r="I2020">
        <v>12000</v>
      </c>
      <c r="J2020">
        <v>109713132</v>
      </c>
      <c r="K2020" t="s">
        <v>1875</v>
      </c>
      <c r="L2020" t="s">
        <v>1028</v>
      </c>
      <c r="M2020" t="s">
        <v>10078</v>
      </c>
      <c r="N2020">
        <v>61621</v>
      </c>
      <c r="O2020">
        <v>15449</v>
      </c>
      <c r="P2020" t="s">
        <v>7284</v>
      </c>
      <c r="Q2020">
        <v>5</v>
      </c>
      <c r="R2020" t="s">
        <v>10079</v>
      </c>
      <c r="S2020" t="s">
        <v>10080</v>
      </c>
      <c r="T2020">
        <v>219</v>
      </c>
      <c r="U2020" t="s">
        <v>37</v>
      </c>
      <c r="V2020" t="s">
        <v>38</v>
      </c>
      <c r="W2020" t="s">
        <v>95</v>
      </c>
      <c r="X2020">
        <v>25000000</v>
      </c>
      <c r="Y2020">
        <v>1986</v>
      </c>
      <c r="Z2020">
        <v>664</v>
      </c>
      <c r="AA2020">
        <v>7.3</v>
      </c>
      <c r="AB2020">
        <v>2.35</v>
      </c>
      <c r="AC2020">
        <v>0</v>
      </c>
    </row>
    <row r="2021" spans="1:29">
      <c r="A2021" t="s">
        <v>28</v>
      </c>
      <c r="C2021" t="s">
        <v>1784</v>
      </c>
      <c r="D2021">
        <v>285</v>
      </c>
      <c r="E2021">
        <v>139</v>
      </c>
      <c r="F2021">
        <v>13000</v>
      </c>
      <c r="G2021">
        <v>461</v>
      </c>
      <c r="H2021" t="s">
        <v>1906</v>
      </c>
      <c r="I2021">
        <v>13000</v>
      </c>
      <c r="J2021">
        <v>70269171</v>
      </c>
      <c r="K2021" t="s">
        <v>3794</v>
      </c>
      <c r="L2021" t="s">
        <v>1784</v>
      </c>
      <c r="M2021" t="s">
        <v>10081</v>
      </c>
      <c r="N2021">
        <v>162130</v>
      </c>
      <c r="O2021">
        <v>15111</v>
      </c>
      <c r="P2021" t="s">
        <v>2545</v>
      </c>
      <c r="Q2021">
        <v>0</v>
      </c>
      <c r="R2021" t="s">
        <v>10082</v>
      </c>
      <c r="S2021" t="s">
        <v>10083</v>
      </c>
      <c r="T2021">
        <v>962</v>
      </c>
      <c r="U2021" t="s">
        <v>37</v>
      </c>
      <c r="V2021" t="s">
        <v>38</v>
      </c>
      <c r="W2021" t="s">
        <v>95</v>
      </c>
      <c r="X2021">
        <v>24000000</v>
      </c>
      <c r="Y2021">
        <v>2006</v>
      </c>
      <c r="Z2021">
        <v>683</v>
      </c>
      <c r="AA2021">
        <v>7.2</v>
      </c>
      <c r="AB2021">
        <v>1.85</v>
      </c>
      <c r="AC2021">
        <v>0</v>
      </c>
    </row>
    <row r="2022" spans="1:29">
      <c r="A2022" t="s">
        <v>28</v>
      </c>
      <c r="C2022" t="s">
        <v>1884</v>
      </c>
      <c r="D2022">
        <v>163</v>
      </c>
      <c r="E2022">
        <v>114</v>
      </c>
      <c r="F2022">
        <v>19</v>
      </c>
      <c r="G2022">
        <v>848</v>
      </c>
      <c r="H2022" t="s">
        <v>877</v>
      </c>
      <c r="I2022">
        <v>1000</v>
      </c>
      <c r="J2022">
        <v>28772222</v>
      </c>
      <c r="K2022" t="s">
        <v>1885</v>
      </c>
      <c r="L2022" t="s">
        <v>390</v>
      </c>
      <c r="M2022" t="s">
        <v>1886</v>
      </c>
      <c r="N2022">
        <v>33958</v>
      </c>
      <c r="O2022">
        <v>3962</v>
      </c>
      <c r="P2022" t="s">
        <v>470</v>
      </c>
      <c r="Q2022">
        <v>1</v>
      </c>
      <c r="R2022" t="s">
        <v>1887</v>
      </c>
      <c r="S2022" t="s">
        <v>1888</v>
      </c>
      <c r="T2022">
        <v>163</v>
      </c>
      <c r="U2022" t="s">
        <v>37</v>
      </c>
      <c r="V2022" t="s">
        <v>38</v>
      </c>
      <c r="W2022" t="s">
        <v>39</v>
      </c>
      <c r="X2022">
        <v>105000000</v>
      </c>
      <c r="Y2022">
        <v>2015</v>
      </c>
      <c r="Z2022">
        <v>897</v>
      </c>
      <c r="AA2022">
        <v>5.3</v>
      </c>
      <c r="AB2022">
        <v>2.35</v>
      </c>
      <c r="AC2022">
        <v>37000</v>
      </c>
    </row>
    <row r="2023" spans="1:29">
      <c r="A2023" t="s">
        <v>28</v>
      </c>
      <c r="C2023" t="s">
        <v>6308</v>
      </c>
      <c r="D2023">
        <v>195</v>
      </c>
      <c r="E2023">
        <v>120</v>
      </c>
      <c r="F2023">
        <v>0</v>
      </c>
      <c r="G2023">
        <v>221</v>
      </c>
      <c r="H2023" t="s">
        <v>802</v>
      </c>
      <c r="I2023">
        <v>865</v>
      </c>
      <c r="J2023">
        <v>101334374</v>
      </c>
      <c r="K2023" t="s">
        <v>5103</v>
      </c>
      <c r="L2023" t="s">
        <v>5969</v>
      </c>
      <c r="M2023" t="s">
        <v>10084</v>
      </c>
      <c r="N2023">
        <v>124941</v>
      </c>
      <c r="O2023">
        <v>2321</v>
      </c>
      <c r="P2023" t="s">
        <v>10085</v>
      </c>
      <c r="Q2023">
        <v>5</v>
      </c>
      <c r="R2023" t="s">
        <v>10086</v>
      </c>
      <c r="S2023" t="s">
        <v>10087</v>
      </c>
      <c r="T2023">
        <v>488</v>
      </c>
      <c r="U2023" t="s">
        <v>37</v>
      </c>
      <c r="V2023" t="s">
        <v>38</v>
      </c>
      <c r="W2023" t="s">
        <v>585</v>
      </c>
      <c r="X2023">
        <v>24000000</v>
      </c>
      <c r="Y2023">
        <v>1997</v>
      </c>
      <c r="Z2023">
        <v>851</v>
      </c>
      <c r="AA2023">
        <v>6.1</v>
      </c>
      <c r="AB2023">
        <v>2.35</v>
      </c>
      <c r="AC2023">
        <v>0</v>
      </c>
    </row>
    <row r="2024" spans="1:29">
      <c r="A2024" t="s">
        <v>28</v>
      </c>
      <c r="C2024" t="s">
        <v>8565</v>
      </c>
      <c r="D2024">
        <v>123</v>
      </c>
      <c r="E2024">
        <v>98</v>
      </c>
      <c r="F2024">
        <v>149</v>
      </c>
      <c r="G2024">
        <v>439</v>
      </c>
      <c r="H2024" t="s">
        <v>1469</v>
      </c>
      <c r="I2024">
        <v>20000</v>
      </c>
      <c r="J2024">
        <v>1512815</v>
      </c>
      <c r="K2024" t="s">
        <v>10088</v>
      </c>
      <c r="L2024" t="s">
        <v>841</v>
      </c>
      <c r="M2024" t="s">
        <v>10089</v>
      </c>
      <c r="N2024">
        <v>8885</v>
      </c>
      <c r="O2024">
        <v>21414</v>
      </c>
      <c r="P2024" t="s">
        <v>9231</v>
      </c>
      <c r="Q2024">
        <v>0</v>
      </c>
      <c r="R2024" t="s">
        <v>10090</v>
      </c>
      <c r="S2024" t="s">
        <v>10091</v>
      </c>
      <c r="T2024">
        <v>56</v>
      </c>
      <c r="U2024" t="s">
        <v>37</v>
      </c>
      <c r="V2024" t="s">
        <v>38</v>
      </c>
      <c r="W2024" t="s">
        <v>585</v>
      </c>
      <c r="X2024">
        <v>25000000</v>
      </c>
      <c r="Y2024">
        <v>2016</v>
      </c>
      <c r="Z2024">
        <v>617</v>
      </c>
      <c r="AA2024">
        <v>5.8</v>
      </c>
      <c r="AB2024">
        <v>2.35</v>
      </c>
      <c r="AC2024">
        <v>0</v>
      </c>
    </row>
    <row r="2025" spans="1:29">
      <c r="A2025" t="s">
        <v>28</v>
      </c>
      <c r="C2025" t="s">
        <v>1351</v>
      </c>
      <c r="D2025">
        <v>52</v>
      </c>
      <c r="E2025">
        <v>106</v>
      </c>
      <c r="F2025">
        <v>167</v>
      </c>
      <c r="G2025">
        <v>676</v>
      </c>
      <c r="H2025" t="s">
        <v>5704</v>
      </c>
      <c r="I2025">
        <v>966</v>
      </c>
      <c r="J2025">
        <v>65182182</v>
      </c>
      <c r="K2025" t="s">
        <v>1681</v>
      </c>
      <c r="L2025" t="s">
        <v>3897</v>
      </c>
      <c r="M2025" t="s">
        <v>10092</v>
      </c>
      <c r="N2025">
        <v>15310</v>
      </c>
      <c r="O2025">
        <v>4830</v>
      </c>
      <c r="P2025" t="s">
        <v>4813</v>
      </c>
      <c r="Q2025">
        <v>8</v>
      </c>
      <c r="R2025" t="s">
        <v>10093</v>
      </c>
      <c r="S2025" t="s">
        <v>10094</v>
      </c>
      <c r="T2025">
        <v>38</v>
      </c>
      <c r="U2025" t="s">
        <v>37</v>
      </c>
      <c r="V2025" t="s">
        <v>38</v>
      </c>
      <c r="W2025" t="s">
        <v>39</v>
      </c>
      <c r="X2025">
        <v>24000000</v>
      </c>
      <c r="Y2025">
        <v>2014</v>
      </c>
      <c r="Z2025">
        <v>807</v>
      </c>
      <c r="AA2025">
        <v>5.7</v>
      </c>
      <c r="AB2025">
        <v>2.35</v>
      </c>
      <c r="AC2025">
        <v>3000</v>
      </c>
    </row>
    <row r="2026" spans="1:29">
      <c r="A2026" t="s">
        <v>28</v>
      </c>
      <c r="C2026" t="s">
        <v>6963</v>
      </c>
      <c r="D2026">
        <v>129</v>
      </c>
      <c r="E2026">
        <v>98</v>
      </c>
      <c r="F2026">
        <v>36</v>
      </c>
      <c r="G2026">
        <v>900</v>
      </c>
      <c r="H2026" t="s">
        <v>6392</v>
      </c>
      <c r="I2026">
        <v>13000</v>
      </c>
      <c r="J2026">
        <v>57262492</v>
      </c>
      <c r="K2026" t="s">
        <v>1009</v>
      </c>
      <c r="L2026" t="s">
        <v>977</v>
      </c>
      <c r="M2026" t="s">
        <v>10095</v>
      </c>
      <c r="N2026">
        <v>90374</v>
      </c>
      <c r="O2026">
        <v>17582</v>
      </c>
      <c r="P2026" t="s">
        <v>7324</v>
      </c>
      <c r="Q2026">
        <v>4</v>
      </c>
      <c r="R2026" t="s">
        <v>10096</v>
      </c>
      <c r="S2026" t="s">
        <v>10097</v>
      </c>
      <c r="T2026">
        <v>318</v>
      </c>
      <c r="U2026" t="s">
        <v>37</v>
      </c>
      <c r="V2026" t="s">
        <v>38</v>
      </c>
      <c r="W2026" t="s">
        <v>585</v>
      </c>
      <c r="X2026">
        <v>24000000</v>
      </c>
      <c r="Y2026">
        <v>2000</v>
      </c>
      <c r="Z2026">
        <v>2000</v>
      </c>
      <c r="AA2026">
        <v>6.7</v>
      </c>
      <c r="AB2026">
        <v>1.85</v>
      </c>
      <c r="AC2026">
        <v>0</v>
      </c>
    </row>
    <row r="2027" spans="1:29">
      <c r="A2027" t="s">
        <v>28</v>
      </c>
      <c r="C2027" t="s">
        <v>10098</v>
      </c>
      <c r="D2027">
        <v>60</v>
      </c>
      <c r="E2027">
        <v>107</v>
      </c>
      <c r="F2027">
        <v>71</v>
      </c>
      <c r="G2027">
        <v>304</v>
      </c>
      <c r="H2027" t="s">
        <v>4528</v>
      </c>
      <c r="I2027">
        <v>967</v>
      </c>
      <c r="J2027">
        <v>80000000</v>
      </c>
      <c r="K2027" t="s">
        <v>7837</v>
      </c>
      <c r="L2027" t="s">
        <v>4195</v>
      </c>
      <c r="M2027" t="s">
        <v>10099</v>
      </c>
      <c r="N2027">
        <v>51459</v>
      </c>
      <c r="O2027">
        <v>1962</v>
      </c>
      <c r="P2027" t="s">
        <v>10100</v>
      </c>
      <c r="Q2027">
        <v>0</v>
      </c>
      <c r="R2027" t="s">
        <v>10101</v>
      </c>
      <c r="S2027" t="s">
        <v>10102</v>
      </c>
      <c r="T2027">
        <v>113</v>
      </c>
      <c r="U2027" t="s">
        <v>37</v>
      </c>
      <c r="V2027" t="s">
        <v>38</v>
      </c>
      <c r="W2027" t="s">
        <v>95</v>
      </c>
      <c r="X2027">
        <v>8200000</v>
      </c>
      <c r="Y2027">
        <v>1984</v>
      </c>
      <c r="Z2027">
        <v>455</v>
      </c>
      <c r="AA2027">
        <v>6.5</v>
      </c>
      <c r="AB2027">
        <v>1.85</v>
      </c>
      <c r="AC2027">
        <v>0</v>
      </c>
    </row>
    <row r="2028" spans="1:29">
      <c r="A2028" t="s">
        <v>28</v>
      </c>
      <c r="C2028" t="s">
        <v>2542</v>
      </c>
      <c r="D2028">
        <v>123</v>
      </c>
      <c r="E2028">
        <v>88</v>
      </c>
      <c r="F2028">
        <v>480</v>
      </c>
      <c r="G2028">
        <v>497</v>
      </c>
      <c r="H2028" t="s">
        <v>10103</v>
      </c>
      <c r="I2028">
        <v>8000</v>
      </c>
      <c r="J2028">
        <v>74608545</v>
      </c>
      <c r="K2028" t="s">
        <v>1671</v>
      </c>
      <c r="L2028" t="s">
        <v>1249</v>
      </c>
      <c r="M2028" t="s">
        <v>10104</v>
      </c>
      <c r="N2028">
        <v>185258</v>
      </c>
      <c r="O2028">
        <v>10325</v>
      </c>
      <c r="P2028" t="s">
        <v>3984</v>
      </c>
      <c r="Q2028">
        <v>4</v>
      </c>
      <c r="R2028" t="s">
        <v>10105</v>
      </c>
      <c r="S2028" t="s">
        <v>10106</v>
      </c>
      <c r="T2028">
        <v>404</v>
      </c>
      <c r="U2028" t="s">
        <v>37</v>
      </c>
      <c r="V2028" t="s">
        <v>38</v>
      </c>
      <c r="W2028" t="s">
        <v>585</v>
      </c>
      <c r="X2028">
        <v>24000000</v>
      </c>
      <c r="Y2028">
        <v>2003</v>
      </c>
      <c r="Z2028">
        <v>909</v>
      </c>
      <c r="AA2028">
        <v>7.2</v>
      </c>
      <c r="AB2028">
        <v>2.35</v>
      </c>
      <c r="AC2028">
        <v>0</v>
      </c>
    </row>
    <row r="2029" spans="1:29">
      <c r="A2029" t="s">
        <v>28</v>
      </c>
      <c r="C2029" t="s">
        <v>2791</v>
      </c>
      <c r="D2029">
        <v>84</v>
      </c>
      <c r="E2029">
        <v>137</v>
      </c>
      <c r="F2029">
        <v>0</v>
      </c>
      <c r="G2029">
        <v>161</v>
      </c>
      <c r="H2029" t="s">
        <v>3391</v>
      </c>
      <c r="I2029">
        <v>12000</v>
      </c>
      <c r="J2029">
        <v>41895491</v>
      </c>
      <c r="K2029" t="s">
        <v>7901</v>
      </c>
      <c r="L2029" t="s">
        <v>301</v>
      </c>
      <c r="M2029" t="s">
        <v>10107</v>
      </c>
      <c r="N2029">
        <v>63274</v>
      </c>
      <c r="O2029">
        <v>12947</v>
      </c>
      <c r="P2029" t="s">
        <v>10108</v>
      </c>
      <c r="Q2029">
        <v>1</v>
      </c>
      <c r="R2029" t="s">
        <v>10109</v>
      </c>
      <c r="S2029" t="s">
        <v>10110</v>
      </c>
      <c r="T2029">
        <v>170</v>
      </c>
      <c r="U2029" t="s">
        <v>37</v>
      </c>
      <c r="V2029" t="s">
        <v>38</v>
      </c>
      <c r="W2029" t="s">
        <v>585</v>
      </c>
      <c r="X2029">
        <v>24000000</v>
      </c>
      <c r="Y2029">
        <v>1991</v>
      </c>
      <c r="Z2029">
        <v>443</v>
      </c>
      <c r="AA2029">
        <v>7.6</v>
      </c>
      <c r="AB2029">
        <v>1.85</v>
      </c>
      <c r="AC2029">
        <v>12000</v>
      </c>
    </row>
    <row r="2030" spans="1:29">
      <c r="A2030" t="s">
        <v>28</v>
      </c>
      <c r="C2030" t="s">
        <v>7858</v>
      </c>
      <c r="D2030">
        <v>125</v>
      </c>
      <c r="E2030">
        <v>100</v>
      </c>
      <c r="F2030">
        <v>41</v>
      </c>
      <c r="G2030">
        <v>970</v>
      </c>
      <c r="H2030" t="s">
        <v>1540</v>
      </c>
      <c r="I2030">
        <v>45000</v>
      </c>
      <c r="J2030">
        <v>39989008</v>
      </c>
      <c r="K2030" t="s">
        <v>5103</v>
      </c>
      <c r="L2030" t="s">
        <v>5333</v>
      </c>
      <c r="M2030" t="s">
        <v>10111</v>
      </c>
      <c r="N2030">
        <v>55398</v>
      </c>
      <c r="O2030">
        <v>49847</v>
      </c>
      <c r="P2030" t="s">
        <v>3833</v>
      </c>
      <c r="Q2030">
        <v>2</v>
      </c>
      <c r="R2030" t="s">
        <v>10112</v>
      </c>
      <c r="S2030" t="s">
        <v>10113</v>
      </c>
      <c r="T2030">
        <v>418</v>
      </c>
      <c r="U2030" t="s">
        <v>37</v>
      </c>
      <c r="V2030" t="s">
        <v>38</v>
      </c>
      <c r="W2030" t="s">
        <v>585</v>
      </c>
      <c r="X2030">
        <v>24000000</v>
      </c>
      <c r="Y2030">
        <v>1998</v>
      </c>
      <c r="Z2030">
        <v>1000</v>
      </c>
      <c r="AA2030">
        <v>4.5999999999999996</v>
      </c>
      <c r="AB2030">
        <v>2.35</v>
      </c>
      <c r="AC2030">
        <v>891</v>
      </c>
    </row>
    <row r="2031" spans="1:29">
      <c r="A2031" t="s">
        <v>28</v>
      </c>
      <c r="C2031" t="s">
        <v>5011</v>
      </c>
      <c r="D2031">
        <v>106</v>
      </c>
      <c r="E2031">
        <v>115</v>
      </c>
      <c r="F2031">
        <v>597</v>
      </c>
      <c r="G2031">
        <v>597</v>
      </c>
      <c r="H2031" t="s">
        <v>3503</v>
      </c>
      <c r="I2031">
        <v>893</v>
      </c>
      <c r="J2031">
        <v>32662299</v>
      </c>
      <c r="K2031" t="s">
        <v>1415</v>
      </c>
      <c r="L2031" t="s">
        <v>3490</v>
      </c>
      <c r="M2031" t="s">
        <v>10114</v>
      </c>
      <c r="N2031">
        <v>16469</v>
      </c>
      <c r="O2031">
        <v>3946</v>
      </c>
      <c r="P2031" t="s">
        <v>5011</v>
      </c>
      <c r="Q2031">
        <v>1</v>
      </c>
      <c r="R2031" t="s">
        <v>10115</v>
      </c>
      <c r="S2031" t="s">
        <v>10116</v>
      </c>
      <c r="T2031">
        <v>275</v>
      </c>
      <c r="U2031" t="s">
        <v>37</v>
      </c>
      <c r="V2031" t="s">
        <v>38</v>
      </c>
      <c r="W2031" t="s">
        <v>95</v>
      </c>
      <c r="X2031">
        <v>24000000</v>
      </c>
      <c r="Y2031">
        <v>2000</v>
      </c>
      <c r="Z2031">
        <v>854</v>
      </c>
      <c r="AA2031">
        <v>6.9</v>
      </c>
      <c r="AB2031">
        <v>1.85</v>
      </c>
      <c r="AC2031">
        <v>0</v>
      </c>
    </row>
    <row r="2032" spans="1:29">
      <c r="A2032" t="s">
        <v>28</v>
      </c>
      <c r="C2032" t="s">
        <v>7134</v>
      </c>
      <c r="D2032">
        <v>247</v>
      </c>
      <c r="E2032">
        <v>101</v>
      </c>
      <c r="F2032">
        <v>0</v>
      </c>
      <c r="G2032">
        <v>92</v>
      </c>
      <c r="H2032" t="s">
        <v>10117</v>
      </c>
      <c r="I2032">
        <v>218</v>
      </c>
      <c r="J2032">
        <v>31452765</v>
      </c>
      <c r="K2032" t="s">
        <v>1681</v>
      </c>
      <c r="L2032" t="s">
        <v>9223</v>
      </c>
      <c r="M2032" t="s">
        <v>10118</v>
      </c>
      <c r="N2032">
        <v>149835</v>
      </c>
      <c r="O2032">
        <v>638</v>
      </c>
      <c r="P2032" t="s">
        <v>10119</v>
      </c>
      <c r="Q2032">
        <v>7</v>
      </c>
      <c r="R2032" t="s">
        <v>10120</v>
      </c>
      <c r="S2032" t="s">
        <v>10121</v>
      </c>
      <c r="T2032">
        <v>243</v>
      </c>
      <c r="U2032" t="s">
        <v>37</v>
      </c>
      <c r="V2032" t="s">
        <v>38</v>
      </c>
      <c r="W2032" t="s">
        <v>585</v>
      </c>
      <c r="X2032">
        <v>24000000</v>
      </c>
      <c r="Y2032">
        <v>2008</v>
      </c>
      <c r="Z2032">
        <v>216</v>
      </c>
      <c r="AA2032">
        <v>6.6</v>
      </c>
      <c r="AB2032">
        <v>1.85</v>
      </c>
      <c r="AC2032">
        <v>0</v>
      </c>
    </row>
    <row r="2033" spans="1:29">
      <c r="A2033" t="s">
        <v>28</v>
      </c>
      <c r="C2033" t="s">
        <v>10122</v>
      </c>
      <c r="D2033">
        <v>156</v>
      </c>
      <c r="E2033">
        <v>110</v>
      </c>
      <c r="F2033">
        <v>119</v>
      </c>
      <c r="G2033">
        <v>265</v>
      </c>
      <c r="H2033" t="s">
        <v>5466</v>
      </c>
      <c r="I2033">
        <v>11000</v>
      </c>
      <c r="J2033">
        <v>25167270</v>
      </c>
      <c r="K2033" t="s">
        <v>9193</v>
      </c>
      <c r="L2033" t="s">
        <v>466</v>
      </c>
      <c r="M2033" t="s">
        <v>10123</v>
      </c>
      <c r="N2033">
        <v>30119</v>
      </c>
      <c r="O2033">
        <v>12254</v>
      </c>
      <c r="P2033" t="s">
        <v>10124</v>
      </c>
      <c r="Q2033">
        <v>4</v>
      </c>
      <c r="R2033" t="s">
        <v>10125</v>
      </c>
      <c r="S2033" t="s">
        <v>10126</v>
      </c>
      <c r="T2033">
        <v>263</v>
      </c>
      <c r="U2033" t="s">
        <v>37</v>
      </c>
      <c r="V2033" t="s">
        <v>767</v>
      </c>
      <c r="W2033" t="s">
        <v>585</v>
      </c>
      <c r="X2033">
        <v>24000000</v>
      </c>
      <c r="Y2033">
        <v>2000</v>
      </c>
      <c r="Z2033">
        <v>592</v>
      </c>
      <c r="AA2033">
        <v>6.3</v>
      </c>
      <c r="AB2033">
        <v>2.35</v>
      </c>
      <c r="AC2033">
        <v>455</v>
      </c>
    </row>
    <row r="2034" spans="1:29">
      <c r="A2034" t="s">
        <v>28</v>
      </c>
      <c r="C2034" t="s">
        <v>1490</v>
      </c>
      <c r="D2034">
        <v>271</v>
      </c>
      <c r="E2034">
        <v>94</v>
      </c>
      <c r="F2034">
        <v>293</v>
      </c>
      <c r="G2034">
        <v>939</v>
      </c>
      <c r="H2034" t="s">
        <v>301</v>
      </c>
      <c r="I2034">
        <v>18000</v>
      </c>
      <c r="J2034">
        <v>32416109</v>
      </c>
      <c r="K2034" t="s">
        <v>6190</v>
      </c>
      <c r="L2034" t="s">
        <v>120</v>
      </c>
      <c r="M2034" t="s">
        <v>10127</v>
      </c>
      <c r="N2034">
        <v>109620</v>
      </c>
      <c r="O2034">
        <v>32474</v>
      </c>
      <c r="P2034" t="s">
        <v>1147</v>
      </c>
      <c r="Q2034">
        <v>0</v>
      </c>
      <c r="R2034" t="s">
        <v>10128</v>
      </c>
      <c r="S2034" t="s">
        <v>10129</v>
      </c>
      <c r="T2034">
        <v>268</v>
      </c>
      <c r="U2034" t="s">
        <v>37</v>
      </c>
      <c r="V2034" t="s">
        <v>38</v>
      </c>
      <c r="W2034" t="s">
        <v>585</v>
      </c>
      <c r="X2034">
        <v>25000000</v>
      </c>
      <c r="Y2034">
        <v>2009</v>
      </c>
      <c r="Z2034">
        <v>12000</v>
      </c>
      <c r="AA2034">
        <v>6.2</v>
      </c>
      <c r="AB2034">
        <v>2.35</v>
      </c>
      <c r="AC2034">
        <v>15000</v>
      </c>
    </row>
    <row r="2035" spans="1:29">
      <c r="A2035" t="s">
        <v>28</v>
      </c>
      <c r="C2035" t="s">
        <v>10130</v>
      </c>
      <c r="D2035">
        <v>45</v>
      </c>
      <c r="E2035">
        <v>88</v>
      </c>
      <c r="F2035">
        <v>269</v>
      </c>
      <c r="G2035">
        <v>384</v>
      </c>
      <c r="H2035" t="s">
        <v>9577</v>
      </c>
      <c r="I2035">
        <v>1000</v>
      </c>
      <c r="J2035">
        <v>20218</v>
      </c>
      <c r="K2035" t="s">
        <v>422</v>
      </c>
      <c r="L2035" t="s">
        <v>6008</v>
      </c>
      <c r="M2035" t="s">
        <v>10131</v>
      </c>
      <c r="N2035">
        <v>5431</v>
      </c>
      <c r="O2035">
        <v>2557</v>
      </c>
      <c r="P2035" t="s">
        <v>3441</v>
      </c>
      <c r="Q2035">
        <v>2</v>
      </c>
      <c r="R2035" t="s">
        <v>10132</v>
      </c>
      <c r="S2035" t="s">
        <v>10133</v>
      </c>
      <c r="T2035">
        <v>50</v>
      </c>
      <c r="U2035" t="s">
        <v>37</v>
      </c>
      <c r="V2035" t="s">
        <v>38</v>
      </c>
      <c r="W2035" t="s">
        <v>39</v>
      </c>
      <c r="X2035">
        <v>24000000</v>
      </c>
      <c r="Y2035">
        <v>2001</v>
      </c>
      <c r="Z2035">
        <v>489</v>
      </c>
      <c r="AA2035">
        <v>5.3</v>
      </c>
      <c r="AB2035">
        <v>2.35</v>
      </c>
      <c r="AC2035">
        <v>204</v>
      </c>
    </row>
    <row r="2036" spans="1:29">
      <c r="A2036" t="s">
        <v>28</v>
      </c>
      <c r="C2036" t="s">
        <v>1421</v>
      </c>
      <c r="D2036">
        <v>133</v>
      </c>
      <c r="E2036">
        <v>127</v>
      </c>
      <c r="F2036">
        <v>446</v>
      </c>
      <c r="G2036">
        <v>898</v>
      </c>
      <c r="H2036" t="s">
        <v>6004</v>
      </c>
      <c r="I2036">
        <v>11000</v>
      </c>
      <c r="J2036">
        <v>28871190</v>
      </c>
      <c r="K2036" t="s">
        <v>1544</v>
      </c>
      <c r="L2036" t="s">
        <v>565</v>
      </c>
      <c r="M2036" t="s">
        <v>10134</v>
      </c>
      <c r="N2036">
        <v>125421</v>
      </c>
      <c r="O2036">
        <v>13433</v>
      </c>
      <c r="P2036" t="s">
        <v>2535</v>
      </c>
      <c r="Q2036">
        <v>0</v>
      </c>
      <c r="R2036" t="s">
        <v>10135</v>
      </c>
      <c r="S2036" t="s">
        <v>10136</v>
      </c>
      <c r="T2036">
        <v>385</v>
      </c>
      <c r="U2036" t="s">
        <v>37</v>
      </c>
      <c r="V2036" t="s">
        <v>38</v>
      </c>
      <c r="W2036" t="s">
        <v>585</v>
      </c>
      <c r="X2036">
        <v>24000000</v>
      </c>
      <c r="Y2036">
        <v>1999</v>
      </c>
      <c r="Z2036">
        <v>1000</v>
      </c>
      <c r="AA2036">
        <v>7.3</v>
      </c>
      <c r="AB2036">
        <v>1.85</v>
      </c>
      <c r="AC2036">
        <v>0</v>
      </c>
    </row>
    <row r="2037" spans="1:29">
      <c r="A2037" t="s">
        <v>28</v>
      </c>
      <c r="C2037" t="s">
        <v>3102</v>
      </c>
      <c r="D2037">
        <v>84</v>
      </c>
      <c r="E2037">
        <v>95</v>
      </c>
      <c r="F2037">
        <v>126</v>
      </c>
      <c r="G2037">
        <v>886</v>
      </c>
      <c r="H2037" t="s">
        <v>3230</v>
      </c>
      <c r="I2037">
        <v>2000</v>
      </c>
      <c r="J2037">
        <v>16964743</v>
      </c>
      <c r="K2037" t="s">
        <v>1681</v>
      </c>
      <c r="L2037" t="s">
        <v>6473</v>
      </c>
      <c r="M2037" t="s">
        <v>10137</v>
      </c>
      <c r="N2037">
        <v>22844</v>
      </c>
      <c r="O2037">
        <v>4681</v>
      </c>
      <c r="P2037" t="s">
        <v>1384</v>
      </c>
      <c r="Q2037">
        <v>1</v>
      </c>
      <c r="R2037" t="s">
        <v>10138</v>
      </c>
      <c r="S2037" t="s">
        <v>10139</v>
      </c>
      <c r="T2037">
        <v>140</v>
      </c>
      <c r="U2037" t="s">
        <v>37</v>
      </c>
      <c r="V2037" t="s">
        <v>38</v>
      </c>
      <c r="W2037" t="s">
        <v>39</v>
      </c>
      <c r="X2037">
        <v>24000000</v>
      </c>
      <c r="Y2037">
        <v>2004</v>
      </c>
      <c r="Z2037">
        <v>989</v>
      </c>
      <c r="AA2037">
        <v>5.6</v>
      </c>
      <c r="AB2037">
        <v>2.35</v>
      </c>
      <c r="AC2037">
        <v>876</v>
      </c>
    </row>
    <row r="2038" spans="1:29">
      <c r="A2038" t="s">
        <v>28</v>
      </c>
      <c r="C2038" t="s">
        <v>3917</v>
      </c>
      <c r="D2038">
        <v>70</v>
      </c>
      <c r="E2038">
        <v>87</v>
      </c>
      <c r="F2038">
        <v>25</v>
      </c>
      <c r="G2038">
        <v>611</v>
      </c>
      <c r="H2038" t="s">
        <v>2408</v>
      </c>
      <c r="I2038">
        <v>1000</v>
      </c>
      <c r="J2038">
        <v>16290976</v>
      </c>
      <c r="K2038" t="s">
        <v>10140</v>
      </c>
      <c r="L2038" t="s">
        <v>3335</v>
      </c>
      <c r="M2038" t="s">
        <v>10141</v>
      </c>
      <c r="N2038">
        <v>14637</v>
      </c>
      <c r="O2038">
        <v>3243</v>
      </c>
      <c r="P2038" t="s">
        <v>10142</v>
      </c>
      <c r="Q2038">
        <v>0</v>
      </c>
      <c r="R2038" t="s">
        <v>10143</v>
      </c>
      <c r="S2038" t="s">
        <v>10144</v>
      </c>
      <c r="T2038">
        <v>100</v>
      </c>
      <c r="U2038" t="s">
        <v>37</v>
      </c>
      <c r="V2038" t="s">
        <v>38</v>
      </c>
      <c r="W2038" t="s">
        <v>277</v>
      </c>
      <c r="X2038">
        <v>24000000</v>
      </c>
      <c r="Y2038">
        <v>1999</v>
      </c>
      <c r="Z2038">
        <v>670</v>
      </c>
      <c r="AA2038">
        <v>6.2</v>
      </c>
      <c r="AB2038">
        <v>1.85</v>
      </c>
      <c r="AC2038">
        <v>619</v>
      </c>
    </row>
    <row r="2039" spans="1:29">
      <c r="A2039" t="s">
        <v>28</v>
      </c>
      <c r="C2039" t="s">
        <v>10145</v>
      </c>
      <c r="D2039">
        <v>32</v>
      </c>
      <c r="E2039">
        <v>118</v>
      </c>
      <c r="F2039">
        <v>0</v>
      </c>
      <c r="G2039">
        <v>227</v>
      </c>
      <c r="H2039" t="s">
        <v>10146</v>
      </c>
      <c r="I2039">
        <v>738</v>
      </c>
      <c r="J2039">
        <v>13000000</v>
      </c>
      <c r="K2039" t="s">
        <v>10147</v>
      </c>
      <c r="L2039" t="s">
        <v>10148</v>
      </c>
      <c r="M2039" t="s">
        <v>10149</v>
      </c>
      <c r="N2039">
        <v>10895</v>
      </c>
      <c r="O2039">
        <v>1458</v>
      </c>
      <c r="P2039" t="s">
        <v>10150</v>
      </c>
      <c r="Q2039">
        <v>0</v>
      </c>
      <c r="R2039" t="s">
        <v>10151</v>
      </c>
      <c r="S2039" t="s">
        <v>10152</v>
      </c>
      <c r="T2039">
        <v>150</v>
      </c>
      <c r="U2039" t="s">
        <v>37</v>
      </c>
      <c r="V2039" t="s">
        <v>38</v>
      </c>
      <c r="W2039" t="s">
        <v>277</v>
      </c>
      <c r="X2039">
        <v>24000000</v>
      </c>
      <c r="Y2039">
        <v>1978</v>
      </c>
      <c r="Z2039">
        <v>295</v>
      </c>
      <c r="AA2039">
        <v>5.2</v>
      </c>
      <c r="AB2039">
        <v>1.85</v>
      </c>
      <c r="AC2039">
        <v>0</v>
      </c>
    </row>
    <row r="2040" spans="1:29">
      <c r="A2040" t="s">
        <v>28</v>
      </c>
      <c r="C2040" t="s">
        <v>4099</v>
      </c>
      <c r="D2040">
        <v>51</v>
      </c>
      <c r="E2040">
        <v>107</v>
      </c>
      <c r="F2040">
        <v>48</v>
      </c>
      <c r="G2040">
        <v>940</v>
      </c>
      <c r="H2040" t="s">
        <v>10153</v>
      </c>
      <c r="I2040">
        <v>1000</v>
      </c>
      <c r="J2040">
        <v>12372410</v>
      </c>
      <c r="K2040" t="s">
        <v>3913</v>
      </c>
      <c r="L2040" t="s">
        <v>430</v>
      </c>
      <c r="M2040" t="s">
        <v>10154</v>
      </c>
      <c r="N2040">
        <v>11709</v>
      </c>
      <c r="O2040">
        <v>4971</v>
      </c>
      <c r="P2040" t="s">
        <v>3260</v>
      </c>
      <c r="Q2040">
        <v>1</v>
      </c>
      <c r="R2040" t="s">
        <v>10155</v>
      </c>
      <c r="S2040" t="s">
        <v>10156</v>
      </c>
      <c r="T2040">
        <v>101</v>
      </c>
      <c r="U2040" t="s">
        <v>37</v>
      </c>
      <c r="V2040" t="s">
        <v>38</v>
      </c>
      <c r="W2040" t="s">
        <v>39</v>
      </c>
      <c r="X2040">
        <v>24000000</v>
      </c>
      <c r="Y2040">
        <v>2000</v>
      </c>
      <c r="Z2040">
        <v>957</v>
      </c>
      <c r="AA2040">
        <v>5.3</v>
      </c>
      <c r="AB2040">
        <v>1.85</v>
      </c>
      <c r="AC2040">
        <v>650</v>
      </c>
    </row>
    <row r="2041" spans="1:29">
      <c r="A2041" t="s">
        <v>28</v>
      </c>
      <c r="C2041" t="s">
        <v>3159</v>
      </c>
      <c r="D2041">
        <v>73</v>
      </c>
      <c r="E2041">
        <v>124</v>
      </c>
      <c r="F2041">
        <v>41</v>
      </c>
      <c r="G2041">
        <v>197</v>
      </c>
      <c r="H2041" t="s">
        <v>3852</v>
      </c>
      <c r="I2041">
        <v>512</v>
      </c>
      <c r="J2041">
        <v>8427204</v>
      </c>
      <c r="K2041" t="s">
        <v>6283</v>
      </c>
      <c r="L2041" t="s">
        <v>4463</v>
      </c>
      <c r="M2041" t="s">
        <v>10157</v>
      </c>
      <c r="N2041">
        <v>10100</v>
      </c>
      <c r="O2041">
        <v>1523</v>
      </c>
      <c r="P2041" t="s">
        <v>10158</v>
      </c>
      <c r="Q2041">
        <v>0</v>
      </c>
      <c r="R2041" t="s">
        <v>10159</v>
      </c>
      <c r="S2041" t="s">
        <v>10160</v>
      </c>
      <c r="T2041">
        <v>59</v>
      </c>
      <c r="U2041" t="s">
        <v>37</v>
      </c>
      <c r="V2041" t="s">
        <v>38</v>
      </c>
      <c r="W2041" t="s">
        <v>585</v>
      </c>
      <c r="X2041">
        <v>24000000</v>
      </c>
      <c r="Y2041">
        <v>1999</v>
      </c>
      <c r="Z2041">
        <v>481</v>
      </c>
      <c r="AA2041">
        <v>5.4</v>
      </c>
      <c r="AB2041">
        <v>2.35</v>
      </c>
      <c r="AC2041">
        <v>153</v>
      </c>
    </row>
    <row r="2042" spans="1:29">
      <c r="A2042" t="s">
        <v>28</v>
      </c>
      <c r="C2042" t="s">
        <v>10161</v>
      </c>
      <c r="D2042">
        <v>169</v>
      </c>
      <c r="E2042">
        <v>89</v>
      </c>
      <c r="F2042">
        <v>41</v>
      </c>
      <c r="G2042">
        <v>847</v>
      </c>
      <c r="H2042" t="s">
        <v>6502</v>
      </c>
      <c r="I2042">
        <v>2000</v>
      </c>
      <c r="J2042">
        <v>9639242</v>
      </c>
      <c r="K2042" t="s">
        <v>1681</v>
      </c>
      <c r="L2042" t="s">
        <v>4402</v>
      </c>
      <c r="M2042" t="s">
        <v>10162</v>
      </c>
      <c r="N2042">
        <v>16437</v>
      </c>
      <c r="O2042">
        <v>5470</v>
      </c>
      <c r="P2042" t="s">
        <v>4494</v>
      </c>
      <c r="Q2042">
        <v>0</v>
      </c>
      <c r="R2042" t="s">
        <v>10163</v>
      </c>
      <c r="S2042" t="s">
        <v>10164</v>
      </c>
      <c r="T2042">
        <v>68</v>
      </c>
      <c r="U2042" t="s">
        <v>37</v>
      </c>
      <c r="V2042" t="s">
        <v>38</v>
      </c>
      <c r="W2042" t="s">
        <v>39</v>
      </c>
      <c r="X2042">
        <v>24000000</v>
      </c>
      <c r="Y2042">
        <v>2011</v>
      </c>
      <c r="Z2042">
        <v>1000</v>
      </c>
      <c r="AA2042">
        <v>4.9000000000000004</v>
      </c>
      <c r="AB2042">
        <v>1.85</v>
      </c>
      <c r="AC2042">
        <v>0</v>
      </c>
    </row>
    <row r="2043" spans="1:29">
      <c r="A2043" t="s">
        <v>28</v>
      </c>
      <c r="C2043" t="s">
        <v>7480</v>
      </c>
      <c r="D2043">
        <v>365</v>
      </c>
      <c r="E2043">
        <v>88</v>
      </c>
      <c r="F2043">
        <v>192</v>
      </c>
      <c r="G2043">
        <v>847</v>
      </c>
      <c r="H2043" t="s">
        <v>10165</v>
      </c>
      <c r="I2043">
        <v>3000</v>
      </c>
      <c r="J2043">
        <v>25003072</v>
      </c>
      <c r="K2043" t="s">
        <v>7579</v>
      </c>
      <c r="L2043" t="s">
        <v>1543</v>
      </c>
      <c r="M2043" t="s">
        <v>10166</v>
      </c>
      <c r="N2043">
        <v>72552</v>
      </c>
      <c r="O2043">
        <v>5737</v>
      </c>
      <c r="P2043" t="s">
        <v>4494</v>
      </c>
      <c r="Q2043">
        <v>0</v>
      </c>
      <c r="R2043" t="s">
        <v>10167</v>
      </c>
      <c r="S2043" t="s">
        <v>10168</v>
      </c>
      <c r="T2043">
        <v>374</v>
      </c>
      <c r="U2043" t="s">
        <v>37</v>
      </c>
      <c r="V2043" t="s">
        <v>38</v>
      </c>
      <c r="W2043" t="s">
        <v>585</v>
      </c>
      <c r="X2043">
        <v>24000000</v>
      </c>
      <c r="Y2043">
        <v>2010</v>
      </c>
      <c r="Z2043">
        <v>859</v>
      </c>
      <c r="AA2043">
        <v>5.5</v>
      </c>
      <c r="AB2043">
        <v>2.35</v>
      </c>
      <c r="AC2043">
        <v>13000</v>
      </c>
    </row>
    <row r="2044" spans="1:29">
      <c r="A2044" t="s">
        <v>747</v>
      </c>
      <c r="C2044" t="s">
        <v>120</v>
      </c>
      <c r="D2044">
        <v>113</v>
      </c>
      <c r="E2044">
        <v>118</v>
      </c>
      <c r="F2044">
        <v>18000</v>
      </c>
      <c r="G2044">
        <v>286</v>
      </c>
      <c r="H2044" t="s">
        <v>2398</v>
      </c>
      <c r="I2044">
        <v>18000</v>
      </c>
      <c r="J2044">
        <v>6144806</v>
      </c>
      <c r="K2044" t="s">
        <v>6507</v>
      </c>
      <c r="L2044" t="s">
        <v>120</v>
      </c>
      <c r="M2044" t="s">
        <v>10169</v>
      </c>
      <c r="N2044">
        <v>12821</v>
      </c>
      <c r="O2044">
        <v>23689</v>
      </c>
      <c r="P2044" t="s">
        <v>8312</v>
      </c>
      <c r="Q2044">
        <v>1</v>
      </c>
      <c r="R2044" t="s">
        <v>10170</v>
      </c>
      <c r="S2044" t="s">
        <v>10171</v>
      </c>
      <c r="T2044">
        <v>248</v>
      </c>
      <c r="U2044" t="s">
        <v>37</v>
      </c>
      <c r="V2044" t="s">
        <v>38</v>
      </c>
      <c r="W2044" t="s">
        <v>39</v>
      </c>
      <c r="X2044">
        <v>23000000</v>
      </c>
      <c r="Y2044">
        <v>2004</v>
      </c>
      <c r="Z2044">
        <v>5000</v>
      </c>
      <c r="AA2044">
        <v>6.7</v>
      </c>
      <c r="AB2044">
        <v>2.35</v>
      </c>
      <c r="AC2044">
        <v>0</v>
      </c>
    </row>
    <row r="2045" spans="1:29">
      <c r="A2045" t="s">
        <v>28</v>
      </c>
      <c r="C2045" t="s">
        <v>8680</v>
      </c>
      <c r="D2045">
        <v>18</v>
      </c>
      <c r="E2045">
        <v>93</v>
      </c>
      <c r="F2045">
        <v>9</v>
      </c>
      <c r="G2045">
        <v>254</v>
      </c>
      <c r="H2045" t="s">
        <v>92</v>
      </c>
      <c r="I2045">
        <v>23000</v>
      </c>
      <c r="J2045">
        <v>4308981</v>
      </c>
      <c r="K2045" t="s">
        <v>3057</v>
      </c>
      <c r="L2045" t="s">
        <v>333</v>
      </c>
      <c r="M2045" t="s">
        <v>10172</v>
      </c>
      <c r="N2045">
        <v>2265</v>
      </c>
      <c r="O2045">
        <v>24436</v>
      </c>
      <c r="P2045" t="s">
        <v>10173</v>
      </c>
      <c r="Q2045">
        <v>2</v>
      </c>
      <c r="R2045" t="s">
        <v>10174</v>
      </c>
      <c r="S2045" t="s">
        <v>10175</v>
      </c>
      <c r="T2045">
        <v>37</v>
      </c>
      <c r="U2045" t="s">
        <v>37</v>
      </c>
      <c r="V2045" t="s">
        <v>38</v>
      </c>
      <c r="W2045" t="s">
        <v>95</v>
      </c>
      <c r="X2045">
        <v>24000000</v>
      </c>
      <c r="Y2045">
        <v>1998</v>
      </c>
      <c r="Z2045">
        <v>284</v>
      </c>
      <c r="AA2045">
        <v>3.9</v>
      </c>
      <c r="AC2045">
        <v>839</v>
      </c>
    </row>
    <row r="2046" spans="1:29">
      <c r="A2046" t="s">
        <v>28</v>
      </c>
      <c r="C2046" t="s">
        <v>10176</v>
      </c>
      <c r="D2046">
        <v>10</v>
      </c>
      <c r="E2046">
        <v>80</v>
      </c>
      <c r="F2046">
        <v>18</v>
      </c>
      <c r="G2046">
        <v>73</v>
      </c>
      <c r="H2046" t="s">
        <v>10177</v>
      </c>
      <c r="I2046">
        <v>742</v>
      </c>
      <c r="J2046">
        <v>669276</v>
      </c>
      <c r="K2046" t="s">
        <v>10178</v>
      </c>
      <c r="L2046" t="s">
        <v>10179</v>
      </c>
      <c r="M2046" t="s">
        <v>10180</v>
      </c>
      <c r="N2046">
        <v>2541</v>
      </c>
      <c r="O2046">
        <v>1088</v>
      </c>
      <c r="P2046" t="s">
        <v>10181</v>
      </c>
      <c r="Q2046">
        <v>0</v>
      </c>
      <c r="R2046" t="s">
        <v>10182</v>
      </c>
      <c r="S2046" t="s">
        <v>10183</v>
      </c>
      <c r="T2046">
        <v>47</v>
      </c>
      <c r="U2046" t="s">
        <v>37</v>
      </c>
      <c r="V2046" t="s">
        <v>56</v>
      </c>
      <c r="W2046" t="s">
        <v>277</v>
      </c>
      <c r="X2046">
        <v>28000000</v>
      </c>
      <c r="Y2046">
        <v>1993</v>
      </c>
      <c r="Z2046">
        <v>83</v>
      </c>
      <c r="AA2046">
        <v>7.2</v>
      </c>
      <c r="AB2046">
        <v>2.35</v>
      </c>
      <c r="AC2046">
        <v>408</v>
      </c>
    </row>
    <row r="2047" spans="1:29">
      <c r="A2047" t="s">
        <v>28</v>
      </c>
      <c r="C2047" t="s">
        <v>10184</v>
      </c>
      <c r="D2047">
        <v>16</v>
      </c>
      <c r="E2047">
        <v>120</v>
      </c>
      <c r="F2047">
        <v>6</v>
      </c>
      <c r="G2047">
        <v>382</v>
      </c>
      <c r="H2047" t="s">
        <v>2408</v>
      </c>
      <c r="I2047">
        <v>22000</v>
      </c>
      <c r="J2047">
        <v>42880</v>
      </c>
      <c r="K2047" t="s">
        <v>214</v>
      </c>
      <c r="L2047" t="s">
        <v>1746</v>
      </c>
      <c r="M2047" t="s">
        <v>10185</v>
      </c>
      <c r="N2047">
        <v>2919</v>
      </c>
      <c r="O2047">
        <v>23769</v>
      </c>
      <c r="P2047" t="s">
        <v>6737</v>
      </c>
      <c r="Q2047">
        <v>3</v>
      </c>
      <c r="R2047" t="s">
        <v>10186</v>
      </c>
      <c r="S2047" t="s">
        <v>10187</v>
      </c>
      <c r="T2047">
        <v>50</v>
      </c>
      <c r="U2047" t="s">
        <v>37</v>
      </c>
      <c r="V2047" t="s">
        <v>56</v>
      </c>
      <c r="W2047" t="s">
        <v>95</v>
      </c>
      <c r="X2047">
        <v>24000000</v>
      </c>
      <c r="Y2047">
        <v>2004</v>
      </c>
      <c r="Z2047">
        <v>670</v>
      </c>
      <c r="AA2047">
        <v>5.0999999999999996</v>
      </c>
      <c r="AB2047">
        <v>1.85</v>
      </c>
      <c r="AC2047">
        <v>181</v>
      </c>
    </row>
    <row r="2048" spans="1:29">
      <c r="A2048" t="s">
        <v>28</v>
      </c>
      <c r="C2048" t="s">
        <v>7785</v>
      </c>
      <c r="D2048">
        <v>196</v>
      </c>
      <c r="E2048">
        <v>98</v>
      </c>
      <c r="F2048">
        <v>88</v>
      </c>
      <c r="G2048">
        <v>706</v>
      </c>
      <c r="H2048" t="s">
        <v>4832</v>
      </c>
      <c r="I2048">
        <v>12000</v>
      </c>
      <c r="J2048">
        <v>23225911</v>
      </c>
      <c r="K2048" t="s">
        <v>464</v>
      </c>
      <c r="L2048" t="s">
        <v>1072</v>
      </c>
      <c r="M2048" t="s">
        <v>10188</v>
      </c>
      <c r="N2048">
        <v>80574</v>
      </c>
      <c r="O2048">
        <v>14699</v>
      </c>
      <c r="P2048" t="s">
        <v>5265</v>
      </c>
      <c r="Q2048">
        <v>1</v>
      </c>
      <c r="R2048" t="s">
        <v>10189</v>
      </c>
      <c r="S2048" t="s">
        <v>10190</v>
      </c>
      <c r="T2048">
        <v>157</v>
      </c>
      <c r="U2048" t="s">
        <v>37</v>
      </c>
      <c r="V2048" t="s">
        <v>38</v>
      </c>
      <c r="W2048" t="s">
        <v>585</v>
      </c>
      <c r="X2048">
        <v>24000000</v>
      </c>
      <c r="Y2048">
        <v>2010</v>
      </c>
      <c r="Z2048">
        <v>854</v>
      </c>
      <c r="AA2048">
        <v>6.5</v>
      </c>
      <c r="AB2048">
        <v>2.35</v>
      </c>
      <c r="AC2048">
        <v>12000</v>
      </c>
    </row>
    <row r="2049" spans="1:29">
      <c r="A2049" t="s">
        <v>28</v>
      </c>
      <c r="C2049" t="s">
        <v>7778</v>
      </c>
      <c r="D2049">
        <v>212</v>
      </c>
      <c r="E2049">
        <v>119</v>
      </c>
      <c r="F2049">
        <v>6000</v>
      </c>
      <c r="G2049">
        <v>422</v>
      </c>
      <c r="H2049" t="s">
        <v>1745</v>
      </c>
      <c r="I2049">
        <v>23000</v>
      </c>
      <c r="J2049">
        <v>4710455</v>
      </c>
      <c r="K2049" t="s">
        <v>628</v>
      </c>
      <c r="L2049" t="s">
        <v>58</v>
      </c>
      <c r="M2049" t="s">
        <v>10191</v>
      </c>
      <c r="N2049">
        <v>214091</v>
      </c>
      <c r="O2049">
        <v>24263</v>
      </c>
      <c r="P2049" t="s">
        <v>1085</v>
      </c>
      <c r="Q2049">
        <v>0</v>
      </c>
      <c r="R2049" t="s">
        <v>10192</v>
      </c>
      <c r="S2049" t="s">
        <v>10193</v>
      </c>
      <c r="T2049">
        <v>330</v>
      </c>
      <c r="U2049" t="s">
        <v>676</v>
      </c>
      <c r="V2049" t="s">
        <v>677</v>
      </c>
      <c r="W2049" t="s">
        <v>95</v>
      </c>
      <c r="X2049">
        <v>24000000</v>
      </c>
      <c r="Y2049">
        <v>2004</v>
      </c>
      <c r="Z2049">
        <v>713</v>
      </c>
      <c r="AA2049">
        <v>8.1999999999999993</v>
      </c>
      <c r="AB2049">
        <v>1.85</v>
      </c>
      <c r="AC2049">
        <v>13000</v>
      </c>
    </row>
    <row r="2050" spans="1:29">
      <c r="A2050" t="s">
        <v>28</v>
      </c>
      <c r="C2050" t="s">
        <v>4212</v>
      </c>
      <c r="D2050">
        <v>445</v>
      </c>
      <c r="E2050">
        <v>88</v>
      </c>
      <c r="F2050">
        <v>181</v>
      </c>
      <c r="G2050">
        <v>11</v>
      </c>
      <c r="H2050" t="s">
        <v>547</v>
      </c>
      <c r="I2050">
        <v>15000</v>
      </c>
      <c r="J2050">
        <v>75590286</v>
      </c>
      <c r="K2050" t="s">
        <v>10194</v>
      </c>
      <c r="L2050" t="s">
        <v>182</v>
      </c>
      <c r="M2050" t="s">
        <v>10195</v>
      </c>
      <c r="N2050">
        <v>386217</v>
      </c>
      <c r="O2050">
        <v>28011</v>
      </c>
      <c r="P2050" t="s">
        <v>10196</v>
      </c>
      <c r="Q2050">
        <v>4</v>
      </c>
      <c r="R2050" t="s">
        <v>10197</v>
      </c>
      <c r="S2050" t="s">
        <v>10198</v>
      </c>
      <c r="T2050">
        <v>553</v>
      </c>
      <c r="U2050" t="s">
        <v>37</v>
      </c>
      <c r="V2050" t="s">
        <v>38</v>
      </c>
      <c r="W2050" t="s">
        <v>585</v>
      </c>
      <c r="X2050">
        <v>23600000</v>
      </c>
      <c r="Y2050">
        <v>2009</v>
      </c>
      <c r="Z2050">
        <v>13000</v>
      </c>
      <c r="AA2050">
        <v>7.7</v>
      </c>
      <c r="AB2050">
        <v>2.35</v>
      </c>
      <c r="AC2050">
        <v>26000</v>
      </c>
    </row>
    <row r="2051" spans="1:29">
      <c r="A2051" t="s">
        <v>28</v>
      </c>
      <c r="C2051" t="s">
        <v>171</v>
      </c>
      <c r="D2051">
        <v>446</v>
      </c>
      <c r="E2051">
        <v>201</v>
      </c>
      <c r="F2051">
        <v>0</v>
      </c>
      <c r="G2051">
        <v>84</v>
      </c>
      <c r="H2051" t="s">
        <v>206</v>
      </c>
      <c r="I2051">
        <v>6000</v>
      </c>
      <c r="J2051">
        <v>218051260</v>
      </c>
      <c r="K2051" t="s">
        <v>207</v>
      </c>
      <c r="L2051" t="s">
        <v>208</v>
      </c>
      <c r="M2051" t="s">
        <v>209</v>
      </c>
      <c r="N2051">
        <v>316020</v>
      </c>
      <c r="O2051">
        <v>7122</v>
      </c>
      <c r="P2051" t="s">
        <v>210</v>
      </c>
      <c r="Q2051">
        <v>0</v>
      </c>
      <c r="R2051" t="s">
        <v>211</v>
      </c>
      <c r="S2051" t="s">
        <v>212</v>
      </c>
      <c r="T2051">
        <v>2618</v>
      </c>
      <c r="U2051" t="s">
        <v>37</v>
      </c>
      <c r="V2051" t="s">
        <v>179</v>
      </c>
      <c r="W2051" t="s">
        <v>39</v>
      </c>
      <c r="X2051">
        <v>207000000</v>
      </c>
      <c r="Y2051">
        <v>2005</v>
      </c>
      <c r="Z2051">
        <v>918</v>
      </c>
      <c r="AA2051">
        <v>7.2</v>
      </c>
      <c r="AB2051">
        <v>2.35</v>
      </c>
      <c r="AC2051">
        <v>0</v>
      </c>
    </row>
    <row r="2052" spans="1:29">
      <c r="A2052" t="s">
        <v>747</v>
      </c>
      <c r="C2052" t="s">
        <v>1627</v>
      </c>
      <c r="D2052">
        <v>108</v>
      </c>
      <c r="E2052">
        <v>90</v>
      </c>
      <c r="F2052">
        <v>153</v>
      </c>
      <c r="G2052">
        <v>427</v>
      </c>
      <c r="H2052" t="s">
        <v>1332</v>
      </c>
      <c r="I2052">
        <v>11000</v>
      </c>
      <c r="J2052">
        <v>161487252</v>
      </c>
      <c r="K2052" t="s">
        <v>3913</v>
      </c>
      <c r="L2052" t="s">
        <v>2180</v>
      </c>
      <c r="M2052" t="s">
        <v>10199</v>
      </c>
      <c r="N2052">
        <v>119450</v>
      </c>
      <c r="O2052">
        <v>13823</v>
      </c>
      <c r="P2052" t="s">
        <v>3017</v>
      </c>
      <c r="Q2052">
        <v>0</v>
      </c>
      <c r="R2052" t="s">
        <v>10200</v>
      </c>
      <c r="S2052" t="s">
        <v>10201</v>
      </c>
      <c r="T2052">
        <v>300</v>
      </c>
      <c r="U2052" t="s">
        <v>37</v>
      </c>
      <c r="V2052" t="s">
        <v>38</v>
      </c>
      <c r="W2052" t="s">
        <v>39</v>
      </c>
      <c r="X2052">
        <v>20000000</v>
      </c>
      <c r="Y2052">
        <v>1998</v>
      </c>
      <c r="Z2052">
        <v>1000</v>
      </c>
      <c r="AA2052">
        <v>6.1</v>
      </c>
      <c r="AB2052">
        <v>1.85</v>
      </c>
      <c r="AC2052">
        <v>0</v>
      </c>
    </row>
    <row r="2053" spans="1:29">
      <c r="A2053" t="s">
        <v>28</v>
      </c>
      <c r="C2053" t="s">
        <v>7174</v>
      </c>
      <c r="D2053">
        <v>223</v>
      </c>
      <c r="E2053">
        <v>127</v>
      </c>
      <c r="F2053">
        <v>883</v>
      </c>
      <c r="G2053">
        <v>441</v>
      </c>
      <c r="H2053" t="s">
        <v>7872</v>
      </c>
      <c r="I2053">
        <v>11000</v>
      </c>
      <c r="J2053">
        <v>290158751</v>
      </c>
      <c r="K2053" t="s">
        <v>31</v>
      </c>
      <c r="L2053" t="s">
        <v>391</v>
      </c>
      <c r="M2053" t="s">
        <v>10202</v>
      </c>
      <c r="N2053">
        <v>837759</v>
      </c>
      <c r="O2053">
        <v>12643</v>
      </c>
      <c r="P2053" t="s">
        <v>10203</v>
      </c>
      <c r="Q2053">
        <v>0</v>
      </c>
      <c r="R2053" t="s">
        <v>10204</v>
      </c>
      <c r="S2053" t="s">
        <v>10205</v>
      </c>
      <c r="T2053">
        <v>900</v>
      </c>
      <c r="U2053" t="s">
        <v>37</v>
      </c>
      <c r="V2053" t="s">
        <v>38</v>
      </c>
      <c r="W2053" t="s">
        <v>95</v>
      </c>
      <c r="X2053">
        <v>18000000</v>
      </c>
      <c r="Y2053">
        <v>1980</v>
      </c>
      <c r="Z2053">
        <v>504</v>
      </c>
      <c r="AA2053">
        <v>8.8000000000000007</v>
      </c>
      <c r="AB2053">
        <v>2.35</v>
      </c>
      <c r="AC2053">
        <v>17000</v>
      </c>
    </row>
    <row r="2054" spans="1:29">
      <c r="A2054" t="s">
        <v>28</v>
      </c>
      <c r="C2054" t="s">
        <v>278</v>
      </c>
      <c r="D2054">
        <v>63</v>
      </c>
      <c r="E2054">
        <v>119</v>
      </c>
      <c r="F2054">
        <v>0</v>
      </c>
      <c r="G2054">
        <v>244</v>
      </c>
      <c r="H2054" t="s">
        <v>2462</v>
      </c>
      <c r="I2054">
        <v>10000</v>
      </c>
      <c r="J2054">
        <v>65807024</v>
      </c>
      <c r="K2054" t="s">
        <v>3554</v>
      </c>
      <c r="L2054" t="s">
        <v>166</v>
      </c>
      <c r="M2054" t="s">
        <v>10206</v>
      </c>
      <c r="N2054">
        <v>172405</v>
      </c>
      <c r="O2054">
        <v>11013</v>
      </c>
      <c r="P2054" t="s">
        <v>10207</v>
      </c>
      <c r="Q2054">
        <v>0</v>
      </c>
      <c r="R2054" t="s">
        <v>10208</v>
      </c>
      <c r="S2054" t="s">
        <v>10209</v>
      </c>
      <c r="T2054">
        <v>203</v>
      </c>
      <c r="U2054" t="s">
        <v>37</v>
      </c>
      <c r="V2054" t="s">
        <v>38</v>
      </c>
      <c r="W2054" t="s">
        <v>585</v>
      </c>
      <c r="X2054">
        <v>19000000</v>
      </c>
      <c r="Y2054">
        <v>1995</v>
      </c>
      <c r="Z2054">
        <v>345</v>
      </c>
      <c r="AA2054">
        <v>6.8</v>
      </c>
      <c r="AB2054">
        <v>1.85</v>
      </c>
      <c r="AC2054">
        <v>0</v>
      </c>
    </row>
    <row r="2055" spans="1:29">
      <c r="A2055" t="s">
        <v>28</v>
      </c>
      <c r="C2055" t="s">
        <v>5702</v>
      </c>
      <c r="D2055">
        <v>43</v>
      </c>
      <c r="E2055">
        <v>85</v>
      </c>
      <c r="F2055">
        <v>119</v>
      </c>
      <c r="G2055">
        <v>144</v>
      </c>
      <c r="H2055" t="s">
        <v>8285</v>
      </c>
      <c r="I2055">
        <v>3000</v>
      </c>
      <c r="J2055">
        <v>86930411</v>
      </c>
      <c r="K2055" t="s">
        <v>1009</v>
      </c>
      <c r="L2055" t="s">
        <v>8011</v>
      </c>
      <c r="M2055" t="s">
        <v>10210</v>
      </c>
      <c r="N2055">
        <v>83269</v>
      </c>
      <c r="O2055">
        <v>3847</v>
      </c>
      <c r="P2055" t="s">
        <v>10211</v>
      </c>
      <c r="Q2055">
        <v>6</v>
      </c>
      <c r="R2055" t="s">
        <v>10212</v>
      </c>
      <c r="S2055" t="s">
        <v>10213</v>
      </c>
      <c r="T2055">
        <v>87</v>
      </c>
      <c r="U2055" t="s">
        <v>37</v>
      </c>
      <c r="V2055" t="s">
        <v>38</v>
      </c>
      <c r="W2055" t="s">
        <v>39</v>
      </c>
      <c r="X2055">
        <v>23000000</v>
      </c>
      <c r="Y2055">
        <v>1991</v>
      </c>
      <c r="Z2055">
        <v>348</v>
      </c>
      <c r="AA2055">
        <v>6.8</v>
      </c>
      <c r="AB2055">
        <v>1.85</v>
      </c>
      <c r="AC2055">
        <v>0</v>
      </c>
    </row>
    <row r="2056" spans="1:29">
      <c r="A2056" t="s">
        <v>28</v>
      </c>
      <c r="C2056" t="s">
        <v>5495</v>
      </c>
      <c r="D2056">
        <v>211</v>
      </c>
      <c r="E2056">
        <v>98</v>
      </c>
      <c r="F2056">
        <v>70</v>
      </c>
      <c r="G2056">
        <v>591</v>
      </c>
      <c r="H2056" t="s">
        <v>10214</v>
      </c>
      <c r="I2056">
        <v>1000</v>
      </c>
      <c r="J2056">
        <v>53302314</v>
      </c>
      <c r="K2056" t="s">
        <v>5544</v>
      </c>
      <c r="L2056" t="s">
        <v>6008</v>
      </c>
      <c r="M2056" t="s">
        <v>10215</v>
      </c>
      <c r="N2056">
        <v>181058</v>
      </c>
      <c r="O2056">
        <v>3345</v>
      </c>
      <c r="P2056" t="s">
        <v>10216</v>
      </c>
      <c r="Q2056">
        <v>1</v>
      </c>
      <c r="R2056" t="s">
        <v>10217</v>
      </c>
      <c r="S2056" t="s">
        <v>10218</v>
      </c>
      <c r="T2056">
        <v>674</v>
      </c>
      <c r="U2056" t="s">
        <v>37</v>
      </c>
      <c r="V2056" t="s">
        <v>38</v>
      </c>
      <c r="W2056" t="s">
        <v>585</v>
      </c>
      <c r="X2056">
        <v>23000000</v>
      </c>
      <c r="Y2056">
        <v>2000</v>
      </c>
      <c r="Z2056">
        <v>847</v>
      </c>
      <c r="AA2056">
        <v>6.7</v>
      </c>
      <c r="AB2056">
        <v>1.85</v>
      </c>
      <c r="AC2056">
        <v>0</v>
      </c>
    </row>
    <row r="2057" spans="1:29">
      <c r="A2057" t="s">
        <v>28</v>
      </c>
      <c r="C2057" t="s">
        <v>3401</v>
      </c>
      <c r="D2057">
        <v>421</v>
      </c>
      <c r="E2057">
        <v>101</v>
      </c>
      <c r="F2057">
        <v>0</v>
      </c>
      <c r="G2057">
        <v>1000</v>
      </c>
      <c r="H2057" t="s">
        <v>697</v>
      </c>
      <c r="I2057">
        <v>33000</v>
      </c>
      <c r="J2057">
        <v>40962534</v>
      </c>
      <c r="K2057" t="s">
        <v>3409</v>
      </c>
      <c r="L2057" t="s">
        <v>4213</v>
      </c>
      <c r="M2057" t="s">
        <v>10219</v>
      </c>
      <c r="N2057">
        <v>188652</v>
      </c>
      <c r="O2057">
        <v>57077</v>
      </c>
      <c r="P2057" t="s">
        <v>1403</v>
      </c>
      <c r="Q2057">
        <v>1</v>
      </c>
      <c r="R2057" t="s">
        <v>10220</v>
      </c>
      <c r="S2057" t="s">
        <v>10221</v>
      </c>
      <c r="T2057">
        <v>288</v>
      </c>
      <c r="U2057" t="s">
        <v>37</v>
      </c>
      <c r="V2057" t="s">
        <v>38</v>
      </c>
      <c r="W2057" t="s">
        <v>585</v>
      </c>
      <c r="X2057">
        <v>12500000</v>
      </c>
      <c r="Y2057">
        <v>2011</v>
      </c>
      <c r="Z2057">
        <v>22000</v>
      </c>
      <c r="AA2057">
        <v>7.1</v>
      </c>
      <c r="AB2057">
        <v>2.35</v>
      </c>
      <c r="AC2057">
        <v>22000</v>
      </c>
    </row>
    <row r="2058" spans="1:29">
      <c r="A2058" t="s">
        <v>28</v>
      </c>
      <c r="C2058" t="s">
        <v>1394</v>
      </c>
      <c r="D2058">
        <v>214</v>
      </c>
      <c r="E2058">
        <v>112</v>
      </c>
      <c r="F2058">
        <v>123</v>
      </c>
      <c r="G2058">
        <v>787</v>
      </c>
      <c r="H2058" t="s">
        <v>3373</v>
      </c>
      <c r="I2058">
        <v>14000</v>
      </c>
      <c r="J2058">
        <v>39235088</v>
      </c>
      <c r="K2058" t="s">
        <v>10222</v>
      </c>
      <c r="L2058" t="s">
        <v>337</v>
      </c>
      <c r="M2058" t="s">
        <v>10223</v>
      </c>
      <c r="N2058">
        <v>193962</v>
      </c>
      <c r="O2058">
        <v>16196</v>
      </c>
      <c r="P2058" t="s">
        <v>2049</v>
      </c>
      <c r="Q2058">
        <v>0</v>
      </c>
      <c r="R2058" t="s">
        <v>10224</v>
      </c>
      <c r="S2058" t="s">
        <v>10225</v>
      </c>
      <c r="T2058">
        <v>805</v>
      </c>
      <c r="U2058" t="s">
        <v>37</v>
      </c>
      <c r="V2058" t="s">
        <v>38</v>
      </c>
      <c r="W2058" t="s">
        <v>585</v>
      </c>
      <c r="X2058">
        <v>23000000</v>
      </c>
      <c r="Y2058">
        <v>2000</v>
      </c>
      <c r="Z2058">
        <v>991</v>
      </c>
      <c r="AA2058">
        <v>7.1</v>
      </c>
      <c r="AB2058">
        <v>2.35</v>
      </c>
      <c r="AC2058">
        <v>5000</v>
      </c>
    </row>
    <row r="2059" spans="1:29">
      <c r="A2059" t="s">
        <v>28</v>
      </c>
      <c r="C2059" t="s">
        <v>1016</v>
      </c>
      <c r="D2059">
        <v>92</v>
      </c>
      <c r="E2059">
        <v>97</v>
      </c>
      <c r="F2059">
        <v>956</v>
      </c>
      <c r="G2059">
        <v>99</v>
      </c>
      <c r="H2059" t="s">
        <v>4765</v>
      </c>
      <c r="I2059">
        <v>20000</v>
      </c>
      <c r="J2059">
        <v>27338033</v>
      </c>
      <c r="K2059" t="s">
        <v>1681</v>
      </c>
      <c r="L2059" t="s">
        <v>263</v>
      </c>
      <c r="M2059" t="s">
        <v>10226</v>
      </c>
      <c r="N2059">
        <v>19709</v>
      </c>
      <c r="O2059">
        <v>20798</v>
      </c>
      <c r="P2059" t="s">
        <v>10227</v>
      </c>
      <c r="Q2059">
        <v>3</v>
      </c>
      <c r="R2059" t="s">
        <v>10228</v>
      </c>
      <c r="S2059" t="s">
        <v>10229</v>
      </c>
      <c r="T2059">
        <v>167</v>
      </c>
      <c r="U2059" t="s">
        <v>37</v>
      </c>
      <c r="V2059" t="s">
        <v>38</v>
      </c>
      <c r="W2059" t="s">
        <v>39</v>
      </c>
      <c r="X2059">
        <v>23000000</v>
      </c>
      <c r="Y2059">
        <v>2001</v>
      </c>
      <c r="Z2059">
        <v>551</v>
      </c>
      <c r="AA2059">
        <v>6.1</v>
      </c>
      <c r="AB2059">
        <v>1.85</v>
      </c>
      <c r="AC2059">
        <v>0</v>
      </c>
    </row>
    <row r="2060" spans="1:29">
      <c r="A2060" t="s">
        <v>28</v>
      </c>
      <c r="C2060" t="s">
        <v>1800</v>
      </c>
      <c r="D2060">
        <v>574</v>
      </c>
      <c r="E2060">
        <v>126</v>
      </c>
      <c r="F2060">
        <v>0</v>
      </c>
      <c r="G2060">
        <v>105</v>
      </c>
      <c r="H2060" t="s">
        <v>10230</v>
      </c>
      <c r="I2060">
        <v>19000</v>
      </c>
      <c r="J2060">
        <v>25556065</v>
      </c>
      <c r="K2060" t="s">
        <v>5499</v>
      </c>
      <c r="L2060" t="s">
        <v>100</v>
      </c>
      <c r="M2060" t="s">
        <v>10231</v>
      </c>
      <c r="N2060">
        <v>355126</v>
      </c>
      <c r="O2060">
        <v>19359</v>
      </c>
      <c r="P2060" t="s">
        <v>10232</v>
      </c>
      <c r="Q2060">
        <v>1</v>
      </c>
      <c r="R2060" t="s">
        <v>10233</v>
      </c>
      <c r="S2060" t="s">
        <v>10234</v>
      </c>
      <c r="T2060">
        <v>748</v>
      </c>
      <c r="U2060" t="s">
        <v>37</v>
      </c>
      <c r="V2060" t="s">
        <v>38</v>
      </c>
      <c r="W2060" t="s">
        <v>585</v>
      </c>
      <c r="X2060">
        <v>23000000</v>
      </c>
      <c r="Y2060">
        <v>2013</v>
      </c>
      <c r="Z2060">
        <v>128</v>
      </c>
      <c r="AA2060">
        <v>8</v>
      </c>
      <c r="AB2060">
        <v>1.85</v>
      </c>
      <c r="AC2060">
        <v>148000</v>
      </c>
    </row>
    <row r="2061" spans="1:29">
      <c r="A2061" t="s">
        <v>28</v>
      </c>
      <c r="C2061" t="s">
        <v>3448</v>
      </c>
      <c r="D2061">
        <v>216</v>
      </c>
      <c r="E2061">
        <v>106</v>
      </c>
      <c r="F2061">
        <v>452</v>
      </c>
      <c r="G2061">
        <v>141</v>
      </c>
      <c r="H2061" t="s">
        <v>9727</v>
      </c>
      <c r="I2061">
        <v>20000</v>
      </c>
      <c r="J2061">
        <v>15785632</v>
      </c>
      <c r="K2061" t="s">
        <v>9728</v>
      </c>
      <c r="L2061" t="s">
        <v>263</v>
      </c>
      <c r="M2061" t="s">
        <v>9729</v>
      </c>
      <c r="N2061">
        <v>32513</v>
      </c>
      <c r="O2061">
        <v>21195</v>
      </c>
      <c r="P2061" t="s">
        <v>5991</v>
      </c>
      <c r="Q2061">
        <v>3</v>
      </c>
      <c r="R2061" t="s">
        <v>9730</v>
      </c>
      <c r="S2061" t="s">
        <v>9731</v>
      </c>
      <c r="T2061">
        <v>119</v>
      </c>
      <c r="U2061" t="s">
        <v>37</v>
      </c>
      <c r="V2061" t="s">
        <v>56</v>
      </c>
      <c r="W2061" t="s">
        <v>39</v>
      </c>
      <c r="X2061">
        <v>23000000</v>
      </c>
      <c r="Y2061">
        <v>2016</v>
      </c>
      <c r="Z2061">
        <v>732</v>
      </c>
      <c r="AA2061">
        <v>7.5</v>
      </c>
      <c r="AB2061">
        <v>2.35</v>
      </c>
      <c r="AC2061">
        <v>15000</v>
      </c>
    </row>
    <row r="2062" spans="1:29">
      <c r="A2062" t="s">
        <v>28</v>
      </c>
      <c r="C2062" t="s">
        <v>4423</v>
      </c>
      <c r="D2062">
        <v>140</v>
      </c>
      <c r="E2062">
        <v>97</v>
      </c>
      <c r="F2062">
        <v>131</v>
      </c>
      <c r="G2062">
        <v>62</v>
      </c>
      <c r="H2062" t="s">
        <v>10235</v>
      </c>
      <c r="I2062">
        <v>23000</v>
      </c>
      <c r="J2062">
        <v>21973182</v>
      </c>
      <c r="K2062" t="s">
        <v>852</v>
      </c>
      <c r="L2062" t="s">
        <v>333</v>
      </c>
      <c r="M2062" t="s">
        <v>10236</v>
      </c>
      <c r="N2062">
        <v>53415</v>
      </c>
      <c r="O2062">
        <v>23242</v>
      </c>
      <c r="P2062" t="s">
        <v>10237</v>
      </c>
      <c r="Q2062">
        <v>2</v>
      </c>
      <c r="R2062" t="s">
        <v>10238</v>
      </c>
      <c r="S2062" t="s">
        <v>10239</v>
      </c>
      <c r="T2062">
        <v>339</v>
      </c>
      <c r="U2062" t="s">
        <v>37</v>
      </c>
      <c r="V2062" t="s">
        <v>38</v>
      </c>
      <c r="W2062" t="s">
        <v>585</v>
      </c>
      <c r="X2062">
        <v>23000000</v>
      </c>
      <c r="Y2062">
        <v>2001</v>
      </c>
      <c r="Z2062">
        <v>81</v>
      </c>
      <c r="AA2062">
        <v>6.6</v>
      </c>
      <c r="AB2062">
        <v>2.35</v>
      </c>
      <c r="AC2062">
        <v>0</v>
      </c>
    </row>
    <row r="2063" spans="1:29">
      <c r="A2063" t="s">
        <v>28</v>
      </c>
      <c r="C2063" t="s">
        <v>10240</v>
      </c>
      <c r="D2063">
        <v>28</v>
      </c>
      <c r="E2063">
        <v>100</v>
      </c>
      <c r="F2063">
        <v>3</v>
      </c>
      <c r="G2063">
        <v>88</v>
      </c>
      <c r="H2063" t="s">
        <v>10241</v>
      </c>
      <c r="I2063">
        <v>2000</v>
      </c>
      <c r="J2063">
        <v>4756</v>
      </c>
      <c r="K2063" t="s">
        <v>200</v>
      </c>
      <c r="L2063" t="s">
        <v>1352</v>
      </c>
      <c r="M2063" t="s">
        <v>10242</v>
      </c>
      <c r="N2063">
        <v>4191</v>
      </c>
      <c r="O2063">
        <v>2450</v>
      </c>
      <c r="P2063" t="s">
        <v>10243</v>
      </c>
      <c r="Q2063">
        <v>4</v>
      </c>
      <c r="R2063" t="s">
        <v>10244</v>
      </c>
      <c r="S2063" t="s">
        <v>10245</v>
      </c>
      <c r="T2063">
        <v>32</v>
      </c>
      <c r="U2063" t="s">
        <v>37</v>
      </c>
      <c r="V2063" t="s">
        <v>56</v>
      </c>
      <c r="W2063" t="s">
        <v>95</v>
      </c>
      <c r="X2063">
        <v>25000000</v>
      </c>
      <c r="Y2063">
        <v>2013</v>
      </c>
      <c r="Z2063">
        <v>228</v>
      </c>
      <c r="AA2063">
        <v>5.4</v>
      </c>
      <c r="AB2063">
        <v>2.35</v>
      </c>
      <c r="AC2063">
        <v>0</v>
      </c>
    </row>
    <row r="2064" spans="1:29">
      <c r="A2064" t="s">
        <v>28</v>
      </c>
      <c r="C2064" t="s">
        <v>4619</v>
      </c>
      <c r="D2064">
        <v>36</v>
      </c>
      <c r="E2064">
        <v>114</v>
      </c>
      <c r="F2064">
        <v>61</v>
      </c>
      <c r="G2064">
        <v>407</v>
      </c>
      <c r="H2064" t="s">
        <v>10246</v>
      </c>
      <c r="I2064">
        <v>20000</v>
      </c>
      <c r="J2064">
        <v>18653615</v>
      </c>
      <c r="K2064" t="s">
        <v>2527</v>
      </c>
      <c r="L2064" t="s">
        <v>841</v>
      </c>
      <c r="M2064" t="s">
        <v>10247</v>
      </c>
      <c r="N2064">
        <v>14786</v>
      </c>
      <c r="O2064">
        <v>22040</v>
      </c>
      <c r="P2064" t="s">
        <v>10020</v>
      </c>
      <c r="Q2064">
        <v>2</v>
      </c>
      <c r="R2064" t="s">
        <v>10248</v>
      </c>
      <c r="S2064" t="s">
        <v>10249</v>
      </c>
      <c r="T2064">
        <v>103</v>
      </c>
      <c r="U2064" t="s">
        <v>37</v>
      </c>
      <c r="V2064" t="s">
        <v>38</v>
      </c>
      <c r="W2064" t="s">
        <v>39</v>
      </c>
      <c r="X2064">
        <v>23000000</v>
      </c>
      <c r="Y2064">
        <v>1999</v>
      </c>
      <c r="Z2064">
        <v>797</v>
      </c>
      <c r="AA2064">
        <v>6.1</v>
      </c>
      <c r="AB2064">
        <v>2.35</v>
      </c>
      <c r="AC2064">
        <v>638</v>
      </c>
    </row>
    <row r="2065" spans="1:29">
      <c r="A2065" t="s">
        <v>28</v>
      </c>
      <c r="C2065" t="s">
        <v>8618</v>
      </c>
      <c r="D2065">
        <v>65</v>
      </c>
      <c r="E2065">
        <v>101</v>
      </c>
      <c r="F2065">
        <v>3</v>
      </c>
      <c r="G2065">
        <v>120</v>
      </c>
      <c r="H2065" t="s">
        <v>8619</v>
      </c>
      <c r="I2065">
        <v>448</v>
      </c>
      <c r="J2065">
        <v>12189514</v>
      </c>
      <c r="K2065" t="s">
        <v>1681</v>
      </c>
      <c r="L2065" t="s">
        <v>2780</v>
      </c>
      <c r="M2065" t="s">
        <v>8620</v>
      </c>
      <c r="N2065">
        <v>30092</v>
      </c>
      <c r="O2065">
        <v>829</v>
      </c>
      <c r="P2065" t="s">
        <v>8621</v>
      </c>
      <c r="Q2065">
        <v>0</v>
      </c>
      <c r="R2065" t="s">
        <v>8622</v>
      </c>
      <c r="S2065" t="s">
        <v>8623</v>
      </c>
      <c r="T2065">
        <v>129</v>
      </c>
      <c r="U2065" t="s">
        <v>37</v>
      </c>
      <c r="V2065" t="s">
        <v>38</v>
      </c>
      <c r="W2065" t="s">
        <v>39</v>
      </c>
      <c r="X2065">
        <v>23000000</v>
      </c>
      <c r="Y2065">
        <v>2004</v>
      </c>
      <c r="Z2065">
        <v>143</v>
      </c>
      <c r="AA2065">
        <v>6.1</v>
      </c>
      <c r="AB2065">
        <v>2.35</v>
      </c>
      <c r="AC2065">
        <v>0</v>
      </c>
    </row>
    <row r="2066" spans="1:29">
      <c r="A2066" t="s">
        <v>28</v>
      </c>
      <c r="C2066" t="s">
        <v>10250</v>
      </c>
      <c r="D2066">
        <v>53</v>
      </c>
      <c r="E2066">
        <v>88</v>
      </c>
      <c r="F2066">
        <v>12</v>
      </c>
      <c r="G2066">
        <v>249</v>
      </c>
      <c r="H2066" t="s">
        <v>10251</v>
      </c>
      <c r="I2066">
        <v>327</v>
      </c>
      <c r="J2066">
        <v>13019253</v>
      </c>
      <c r="K2066" t="s">
        <v>1009</v>
      </c>
      <c r="L2066" t="s">
        <v>4745</v>
      </c>
      <c r="M2066" t="s">
        <v>10252</v>
      </c>
      <c r="N2066">
        <v>3914</v>
      </c>
      <c r="O2066">
        <v>1509</v>
      </c>
      <c r="P2066" t="s">
        <v>10253</v>
      </c>
      <c r="Q2066">
        <v>4</v>
      </c>
      <c r="R2066" t="s">
        <v>10254</v>
      </c>
      <c r="S2066" t="s">
        <v>10255</v>
      </c>
      <c r="T2066">
        <v>47</v>
      </c>
      <c r="U2066" t="s">
        <v>37</v>
      </c>
      <c r="V2066" t="s">
        <v>38</v>
      </c>
      <c r="W2066" t="s">
        <v>39</v>
      </c>
      <c r="X2066">
        <v>23000000</v>
      </c>
      <c r="Y2066">
        <v>2000</v>
      </c>
      <c r="Z2066">
        <v>281</v>
      </c>
      <c r="AA2066">
        <v>5.6</v>
      </c>
      <c r="AB2066">
        <v>1.85</v>
      </c>
      <c r="AC2066">
        <v>153</v>
      </c>
    </row>
    <row r="2067" spans="1:29">
      <c r="A2067" t="s">
        <v>28</v>
      </c>
      <c r="C2067" t="s">
        <v>1526</v>
      </c>
      <c r="D2067">
        <v>394</v>
      </c>
      <c r="E2067">
        <v>93</v>
      </c>
      <c r="F2067">
        <v>0</v>
      </c>
      <c r="G2067">
        <v>947</v>
      </c>
      <c r="H2067" t="s">
        <v>458</v>
      </c>
      <c r="I2067">
        <v>17000</v>
      </c>
      <c r="J2067">
        <v>18934858</v>
      </c>
      <c r="K2067" t="s">
        <v>59</v>
      </c>
      <c r="L2067" t="s">
        <v>444</v>
      </c>
      <c r="M2067" t="s">
        <v>10256</v>
      </c>
      <c r="N2067">
        <v>72646</v>
      </c>
      <c r="O2067">
        <v>31187</v>
      </c>
      <c r="P2067" t="s">
        <v>2297</v>
      </c>
      <c r="Q2067">
        <v>5</v>
      </c>
      <c r="R2067" t="s">
        <v>10257</v>
      </c>
      <c r="S2067" t="s">
        <v>10258</v>
      </c>
      <c r="T2067">
        <v>397</v>
      </c>
      <c r="U2067" t="s">
        <v>37</v>
      </c>
      <c r="V2067" t="s">
        <v>7987</v>
      </c>
      <c r="W2067" t="s">
        <v>585</v>
      </c>
      <c r="X2067">
        <v>23000000</v>
      </c>
      <c r="Y2067">
        <v>2011</v>
      </c>
      <c r="Z2067">
        <v>13000</v>
      </c>
      <c r="AA2067">
        <v>5.8</v>
      </c>
      <c r="AB2067">
        <v>2.35</v>
      </c>
      <c r="AC2067">
        <v>0</v>
      </c>
    </row>
    <row r="2068" spans="1:29">
      <c r="A2068" t="s">
        <v>28</v>
      </c>
      <c r="C2068" t="s">
        <v>10259</v>
      </c>
      <c r="D2068">
        <v>80</v>
      </c>
      <c r="E2068">
        <v>92</v>
      </c>
      <c r="F2068">
        <v>114</v>
      </c>
      <c r="G2068">
        <v>434</v>
      </c>
      <c r="H2068" t="s">
        <v>9330</v>
      </c>
      <c r="I2068">
        <v>912</v>
      </c>
      <c r="J2068">
        <v>20763013</v>
      </c>
      <c r="K2068" t="s">
        <v>8570</v>
      </c>
      <c r="L2068" t="s">
        <v>10260</v>
      </c>
      <c r="M2068" t="s">
        <v>10261</v>
      </c>
      <c r="N2068">
        <v>30840</v>
      </c>
      <c r="O2068">
        <v>2355</v>
      </c>
      <c r="P2068" t="s">
        <v>10262</v>
      </c>
      <c r="Q2068">
        <v>0</v>
      </c>
      <c r="R2068" t="s">
        <v>10263</v>
      </c>
      <c r="S2068" t="s">
        <v>10264</v>
      </c>
      <c r="T2068">
        <v>383</v>
      </c>
      <c r="U2068" t="s">
        <v>37</v>
      </c>
      <c r="V2068" t="s">
        <v>38</v>
      </c>
      <c r="W2068" t="s">
        <v>39</v>
      </c>
      <c r="X2068">
        <v>23000000</v>
      </c>
      <c r="Y2068">
        <v>1987</v>
      </c>
      <c r="Z2068">
        <v>535</v>
      </c>
      <c r="AA2068">
        <v>2.8</v>
      </c>
      <c r="AB2068">
        <v>2.35</v>
      </c>
      <c r="AC2068">
        <v>0</v>
      </c>
    </row>
    <row r="2069" spans="1:29">
      <c r="A2069" t="s">
        <v>28</v>
      </c>
      <c r="C2069" t="s">
        <v>10265</v>
      </c>
      <c r="D2069">
        <v>45</v>
      </c>
      <c r="E2069">
        <v>98</v>
      </c>
      <c r="F2069">
        <v>4</v>
      </c>
      <c r="G2069">
        <v>11000</v>
      </c>
      <c r="H2069" t="s">
        <v>1746</v>
      </c>
      <c r="I2069">
        <v>29000</v>
      </c>
      <c r="J2069">
        <v>12782508</v>
      </c>
      <c r="K2069" t="s">
        <v>3409</v>
      </c>
      <c r="L2069" t="s">
        <v>215</v>
      </c>
      <c r="M2069" t="s">
        <v>10266</v>
      </c>
      <c r="N2069">
        <v>20163</v>
      </c>
      <c r="O2069">
        <v>63194</v>
      </c>
      <c r="P2069" t="s">
        <v>2377</v>
      </c>
      <c r="Q2069">
        <v>2</v>
      </c>
      <c r="R2069" t="s">
        <v>10267</v>
      </c>
      <c r="S2069" t="s">
        <v>10268</v>
      </c>
      <c r="T2069">
        <v>71</v>
      </c>
      <c r="U2069" t="s">
        <v>37</v>
      </c>
      <c r="V2069" t="s">
        <v>38</v>
      </c>
      <c r="W2069" t="s">
        <v>39</v>
      </c>
      <c r="X2069">
        <v>23000000</v>
      </c>
      <c r="Y2069">
        <v>1996</v>
      </c>
      <c r="Z2069">
        <v>22000</v>
      </c>
      <c r="AA2069">
        <v>6.7</v>
      </c>
      <c r="AB2069">
        <v>1.85</v>
      </c>
      <c r="AC2069">
        <v>1000</v>
      </c>
    </row>
    <row r="2070" spans="1:29">
      <c r="A2070" t="s">
        <v>28</v>
      </c>
      <c r="C2070" t="s">
        <v>10269</v>
      </c>
      <c r="D2070">
        <v>47</v>
      </c>
      <c r="E2070">
        <v>94</v>
      </c>
      <c r="F2070">
        <v>258</v>
      </c>
      <c r="G2070">
        <v>424</v>
      </c>
      <c r="H2070" t="s">
        <v>4947</v>
      </c>
      <c r="I2070">
        <v>721</v>
      </c>
      <c r="J2070">
        <v>11508423</v>
      </c>
      <c r="K2070" t="s">
        <v>10270</v>
      </c>
      <c r="L2070" t="s">
        <v>4010</v>
      </c>
      <c r="M2070" t="s">
        <v>10271</v>
      </c>
      <c r="N2070">
        <v>3174</v>
      </c>
      <c r="O2070">
        <v>2453</v>
      </c>
      <c r="P2070" t="s">
        <v>10272</v>
      </c>
      <c r="Q2070">
        <v>2</v>
      </c>
      <c r="R2070" t="s">
        <v>10273</v>
      </c>
      <c r="S2070" t="s">
        <v>10274</v>
      </c>
      <c r="T2070">
        <v>19</v>
      </c>
      <c r="U2070" t="s">
        <v>37</v>
      </c>
      <c r="V2070" t="s">
        <v>38</v>
      </c>
      <c r="W2070" t="s">
        <v>95</v>
      </c>
      <c r="X2070">
        <v>23000000</v>
      </c>
      <c r="Y2070">
        <v>2008</v>
      </c>
      <c r="Z2070">
        <v>463</v>
      </c>
      <c r="AA2070">
        <v>5.0999999999999996</v>
      </c>
      <c r="AB2070">
        <v>2.35</v>
      </c>
      <c r="AC2070">
        <v>376</v>
      </c>
    </row>
    <row r="2071" spans="1:29">
      <c r="A2071" t="s">
        <v>28</v>
      </c>
      <c r="C2071" t="s">
        <v>5050</v>
      </c>
      <c r="D2071">
        <v>90</v>
      </c>
      <c r="E2071">
        <v>102</v>
      </c>
      <c r="F2071">
        <v>277</v>
      </c>
      <c r="G2071">
        <v>57</v>
      </c>
      <c r="H2071" t="s">
        <v>10275</v>
      </c>
      <c r="I2071">
        <v>327</v>
      </c>
      <c r="J2071">
        <v>10660147</v>
      </c>
      <c r="K2071" t="s">
        <v>214</v>
      </c>
      <c r="L2071" t="s">
        <v>3457</v>
      </c>
      <c r="M2071" t="s">
        <v>10276</v>
      </c>
      <c r="N2071">
        <v>17740</v>
      </c>
      <c r="O2071">
        <v>672</v>
      </c>
      <c r="P2071" t="s">
        <v>10277</v>
      </c>
      <c r="Q2071">
        <v>0</v>
      </c>
      <c r="R2071" t="s">
        <v>10278</v>
      </c>
      <c r="S2071" t="s">
        <v>10279</v>
      </c>
      <c r="T2071">
        <v>165</v>
      </c>
      <c r="U2071" t="s">
        <v>37</v>
      </c>
      <c r="V2071" t="s">
        <v>56</v>
      </c>
      <c r="W2071" t="s">
        <v>585</v>
      </c>
      <c r="X2071">
        <v>23000000</v>
      </c>
      <c r="Y2071">
        <v>1999</v>
      </c>
      <c r="Z2071">
        <v>261</v>
      </c>
      <c r="AA2071">
        <v>7.2</v>
      </c>
      <c r="AB2071">
        <v>1.85</v>
      </c>
      <c r="AC2071">
        <v>0</v>
      </c>
    </row>
    <row r="2072" spans="1:29">
      <c r="A2072" t="s">
        <v>28</v>
      </c>
      <c r="C2072" t="s">
        <v>5930</v>
      </c>
      <c r="D2072">
        <v>30</v>
      </c>
      <c r="E2072">
        <v>98</v>
      </c>
      <c r="F2072">
        <v>23</v>
      </c>
      <c r="G2072">
        <v>982</v>
      </c>
      <c r="H2072" t="s">
        <v>1732</v>
      </c>
      <c r="I2072">
        <v>1000</v>
      </c>
      <c r="J2072">
        <v>7434726</v>
      </c>
      <c r="K2072" t="s">
        <v>10280</v>
      </c>
      <c r="L2072" t="s">
        <v>1759</v>
      </c>
      <c r="M2072" t="s">
        <v>10281</v>
      </c>
      <c r="N2072">
        <v>14473</v>
      </c>
      <c r="O2072">
        <v>3671</v>
      </c>
      <c r="P2072" t="s">
        <v>1121</v>
      </c>
      <c r="Q2072">
        <v>2</v>
      </c>
      <c r="R2072" t="s">
        <v>10282</v>
      </c>
      <c r="S2072" t="s">
        <v>10283</v>
      </c>
      <c r="T2072">
        <v>81</v>
      </c>
      <c r="U2072" t="s">
        <v>37</v>
      </c>
      <c r="V2072" t="s">
        <v>38</v>
      </c>
      <c r="W2072" t="s">
        <v>585</v>
      </c>
      <c r="X2072">
        <v>23000000</v>
      </c>
      <c r="Y2072">
        <v>1991</v>
      </c>
      <c r="Z2072">
        <v>1000</v>
      </c>
      <c r="AA2072">
        <v>6</v>
      </c>
      <c r="AB2072">
        <v>1.85</v>
      </c>
      <c r="AC2072">
        <v>0</v>
      </c>
    </row>
    <row r="2073" spans="1:29">
      <c r="A2073" t="s">
        <v>28</v>
      </c>
      <c r="C2073" t="s">
        <v>8508</v>
      </c>
      <c r="D2073">
        <v>232</v>
      </c>
      <c r="E2073">
        <v>121</v>
      </c>
      <c r="F2073">
        <v>549</v>
      </c>
      <c r="G2073">
        <v>883</v>
      </c>
      <c r="H2073" t="s">
        <v>776</v>
      </c>
      <c r="I2073">
        <v>11000</v>
      </c>
      <c r="J2073">
        <v>6777589</v>
      </c>
      <c r="K2073" t="s">
        <v>2142</v>
      </c>
      <c r="L2073" t="s">
        <v>80</v>
      </c>
      <c r="M2073" t="s">
        <v>10284</v>
      </c>
      <c r="N2073">
        <v>60115</v>
      </c>
      <c r="O2073">
        <v>24248</v>
      </c>
      <c r="P2073" t="s">
        <v>4545</v>
      </c>
      <c r="Q2073">
        <v>2</v>
      </c>
      <c r="R2073" t="s">
        <v>10285</v>
      </c>
      <c r="S2073" t="s">
        <v>10286</v>
      </c>
      <c r="T2073">
        <v>224</v>
      </c>
      <c r="U2073" t="s">
        <v>37</v>
      </c>
      <c r="V2073" t="s">
        <v>38</v>
      </c>
      <c r="W2073" t="s">
        <v>585</v>
      </c>
      <c r="Y2073">
        <v>2007</v>
      </c>
      <c r="Z2073">
        <v>9000</v>
      </c>
      <c r="AA2073">
        <v>7.2</v>
      </c>
      <c r="AB2073">
        <v>2.35</v>
      </c>
      <c r="AC2073">
        <v>0</v>
      </c>
    </row>
    <row r="2074" spans="1:29">
      <c r="A2074" t="s">
        <v>28</v>
      </c>
      <c r="C2074" t="s">
        <v>10287</v>
      </c>
      <c r="D2074">
        <v>165</v>
      </c>
      <c r="E2074">
        <v>111</v>
      </c>
      <c r="F2074">
        <v>105</v>
      </c>
      <c r="G2074">
        <v>64</v>
      </c>
      <c r="H2074" t="s">
        <v>10288</v>
      </c>
      <c r="I2074">
        <v>527</v>
      </c>
      <c r="J2074">
        <v>6109075</v>
      </c>
      <c r="K2074" t="s">
        <v>1544</v>
      </c>
      <c r="L2074" t="s">
        <v>2034</v>
      </c>
      <c r="M2074" t="s">
        <v>10289</v>
      </c>
      <c r="N2074">
        <v>32003</v>
      </c>
      <c r="O2074">
        <v>735</v>
      </c>
      <c r="P2074" t="s">
        <v>10290</v>
      </c>
      <c r="Q2074">
        <v>1</v>
      </c>
      <c r="R2074" t="s">
        <v>10291</v>
      </c>
      <c r="S2074" t="s">
        <v>10292</v>
      </c>
      <c r="T2074">
        <v>65</v>
      </c>
      <c r="U2074" t="s">
        <v>1464</v>
      </c>
      <c r="V2074" t="s">
        <v>1465</v>
      </c>
      <c r="W2074" t="s">
        <v>39</v>
      </c>
      <c r="X2074">
        <v>19430000</v>
      </c>
      <c r="Y2074">
        <v>2009</v>
      </c>
      <c r="Z2074">
        <v>86</v>
      </c>
      <c r="AA2074">
        <v>6.7</v>
      </c>
      <c r="AB2074">
        <v>2.35</v>
      </c>
      <c r="AC2074">
        <v>0</v>
      </c>
    </row>
    <row r="2075" spans="1:29">
      <c r="A2075" t="s">
        <v>28</v>
      </c>
      <c r="C2075" t="s">
        <v>10293</v>
      </c>
      <c r="D2075">
        <v>45</v>
      </c>
      <c r="E2075">
        <v>90</v>
      </c>
      <c r="F2075">
        <v>78</v>
      </c>
      <c r="G2075">
        <v>720</v>
      </c>
      <c r="H2075" t="s">
        <v>10294</v>
      </c>
      <c r="I2075">
        <v>2000</v>
      </c>
      <c r="K2075" t="s">
        <v>1765</v>
      </c>
      <c r="L2075" t="s">
        <v>1375</v>
      </c>
      <c r="M2075" t="s">
        <v>10295</v>
      </c>
      <c r="N2075">
        <v>4693</v>
      </c>
      <c r="O2075">
        <v>4142</v>
      </c>
      <c r="P2075" t="s">
        <v>1870</v>
      </c>
      <c r="Q2075">
        <v>1</v>
      </c>
      <c r="S2075" t="s">
        <v>10296</v>
      </c>
      <c r="T2075">
        <v>49</v>
      </c>
      <c r="U2075" t="s">
        <v>37</v>
      </c>
      <c r="V2075" t="s">
        <v>268</v>
      </c>
      <c r="W2075" t="s">
        <v>585</v>
      </c>
      <c r="X2075">
        <v>11000000</v>
      </c>
      <c r="Y2075">
        <v>2015</v>
      </c>
      <c r="Z2075">
        <v>1000</v>
      </c>
      <c r="AA2075">
        <v>6.3</v>
      </c>
      <c r="AB2075">
        <v>2.35</v>
      </c>
      <c r="AC2075">
        <v>0</v>
      </c>
    </row>
    <row r="2076" spans="1:29">
      <c r="A2076" t="s">
        <v>28</v>
      </c>
      <c r="C2076" t="s">
        <v>5647</v>
      </c>
      <c r="D2076">
        <v>155</v>
      </c>
      <c r="E2076">
        <v>100</v>
      </c>
      <c r="F2076">
        <v>350</v>
      </c>
      <c r="G2076">
        <v>30</v>
      </c>
      <c r="H2076" t="s">
        <v>10297</v>
      </c>
      <c r="I2076">
        <v>201</v>
      </c>
      <c r="J2076">
        <v>2708188</v>
      </c>
      <c r="K2076" t="s">
        <v>1415</v>
      </c>
      <c r="L2076" t="s">
        <v>10298</v>
      </c>
      <c r="M2076" t="s">
        <v>10299</v>
      </c>
      <c r="N2076">
        <v>8924</v>
      </c>
      <c r="O2076">
        <v>365</v>
      </c>
      <c r="P2076" t="s">
        <v>10300</v>
      </c>
      <c r="Q2076">
        <v>1</v>
      </c>
      <c r="R2076" t="s">
        <v>10301</v>
      </c>
      <c r="S2076" t="s">
        <v>10302</v>
      </c>
      <c r="T2076">
        <v>43</v>
      </c>
      <c r="U2076" t="s">
        <v>37</v>
      </c>
      <c r="V2076" t="s">
        <v>56</v>
      </c>
      <c r="W2076" t="s">
        <v>585</v>
      </c>
      <c r="X2076">
        <v>23000000</v>
      </c>
      <c r="Y2076">
        <v>2009</v>
      </c>
      <c r="Z2076">
        <v>123</v>
      </c>
      <c r="AA2076">
        <v>6.2</v>
      </c>
      <c r="AB2076">
        <v>2.35</v>
      </c>
      <c r="AC2076">
        <v>0</v>
      </c>
    </row>
    <row r="2077" spans="1:29">
      <c r="A2077" t="s">
        <v>28</v>
      </c>
      <c r="D2077">
        <v>6</v>
      </c>
      <c r="E2077">
        <v>50</v>
      </c>
      <c r="G2077">
        <v>543</v>
      </c>
      <c r="H2077" t="s">
        <v>8699</v>
      </c>
      <c r="I2077">
        <v>787</v>
      </c>
      <c r="K2077" t="s">
        <v>464</v>
      </c>
      <c r="L2077" t="s">
        <v>2049</v>
      </c>
      <c r="M2077" t="s">
        <v>10303</v>
      </c>
      <c r="N2077">
        <v>1781</v>
      </c>
      <c r="O2077">
        <v>3276</v>
      </c>
      <c r="P2077" t="s">
        <v>8336</v>
      </c>
      <c r="Q2077">
        <v>0</v>
      </c>
      <c r="R2077" t="s">
        <v>10304</v>
      </c>
      <c r="S2077" t="s">
        <v>10305</v>
      </c>
      <c r="T2077">
        <v>23</v>
      </c>
      <c r="U2077" t="s">
        <v>37</v>
      </c>
      <c r="V2077" t="s">
        <v>38</v>
      </c>
      <c r="Z2077">
        <v>748</v>
      </c>
      <c r="AA2077">
        <v>6.8</v>
      </c>
      <c r="AC2077">
        <v>532</v>
      </c>
    </row>
    <row r="2078" spans="1:29">
      <c r="A2078" t="s">
        <v>28</v>
      </c>
      <c r="C2078" t="s">
        <v>10306</v>
      </c>
      <c r="D2078">
        <v>118</v>
      </c>
      <c r="E2078">
        <v>141</v>
      </c>
      <c r="F2078">
        <v>300</v>
      </c>
      <c r="G2078">
        <v>73</v>
      </c>
      <c r="H2078" t="s">
        <v>10307</v>
      </c>
      <c r="I2078">
        <v>805</v>
      </c>
      <c r="J2078">
        <v>16123851</v>
      </c>
      <c r="K2078" t="s">
        <v>3409</v>
      </c>
      <c r="L2078" t="s">
        <v>10308</v>
      </c>
      <c r="M2078" t="s">
        <v>10309</v>
      </c>
      <c r="N2078">
        <v>17373</v>
      </c>
      <c r="O2078">
        <v>1618</v>
      </c>
      <c r="P2078" t="s">
        <v>10310</v>
      </c>
      <c r="Q2078">
        <v>2</v>
      </c>
      <c r="R2078" t="s">
        <v>10311</v>
      </c>
      <c r="S2078" t="s">
        <v>10312</v>
      </c>
      <c r="T2078">
        <v>148</v>
      </c>
      <c r="U2078" t="s">
        <v>37</v>
      </c>
      <c r="V2078" t="s">
        <v>38</v>
      </c>
      <c r="W2078" t="s">
        <v>39</v>
      </c>
      <c r="X2078">
        <v>23000000</v>
      </c>
      <c r="Y2078">
        <v>2004</v>
      </c>
      <c r="Z2078">
        <v>539</v>
      </c>
      <c r="AA2078">
        <v>6.2</v>
      </c>
      <c r="AB2078">
        <v>2.35</v>
      </c>
      <c r="AC2078">
        <v>767</v>
      </c>
    </row>
    <row r="2079" spans="1:29">
      <c r="A2079" t="s">
        <v>28</v>
      </c>
      <c r="C2079" t="s">
        <v>10063</v>
      </c>
      <c r="D2079">
        <v>55</v>
      </c>
      <c r="E2079">
        <v>139</v>
      </c>
      <c r="F2079">
        <v>3</v>
      </c>
      <c r="G2079">
        <v>107</v>
      </c>
      <c r="H2079" t="s">
        <v>10313</v>
      </c>
      <c r="I2079">
        <v>556</v>
      </c>
      <c r="K2079" t="s">
        <v>10314</v>
      </c>
      <c r="L2079" t="s">
        <v>10315</v>
      </c>
      <c r="M2079" t="s">
        <v>10316</v>
      </c>
      <c r="N2079">
        <v>6263</v>
      </c>
      <c r="O2079">
        <v>1059</v>
      </c>
      <c r="P2079" t="s">
        <v>8693</v>
      </c>
      <c r="Q2079">
        <v>0</v>
      </c>
      <c r="R2079" t="s">
        <v>10317</v>
      </c>
      <c r="S2079" t="s">
        <v>10318</v>
      </c>
      <c r="T2079">
        <v>33</v>
      </c>
      <c r="U2079" t="s">
        <v>1946</v>
      </c>
      <c r="V2079" t="s">
        <v>892</v>
      </c>
      <c r="X2079">
        <v>23000000</v>
      </c>
      <c r="Y2079">
        <v>2009</v>
      </c>
      <c r="Z2079">
        <v>155</v>
      </c>
      <c r="AA2079">
        <v>6.9</v>
      </c>
      <c r="AB2079">
        <v>2.35</v>
      </c>
      <c r="AC2079">
        <v>765</v>
      </c>
    </row>
    <row r="2080" spans="1:29">
      <c r="A2080" t="s">
        <v>28</v>
      </c>
      <c r="C2080" t="s">
        <v>3523</v>
      </c>
      <c r="D2080">
        <v>314</v>
      </c>
      <c r="E2080">
        <v>114</v>
      </c>
      <c r="F2080">
        <v>101</v>
      </c>
      <c r="G2080">
        <v>23</v>
      </c>
      <c r="H2080" t="s">
        <v>10319</v>
      </c>
      <c r="I2080">
        <v>129</v>
      </c>
      <c r="J2080">
        <v>71975611</v>
      </c>
      <c r="K2080" t="s">
        <v>7406</v>
      </c>
      <c r="L2080" t="s">
        <v>10320</v>
      </c>
      <c r="M2080" t="s">
        <v>10321</v>
      </c>
      <c r="N2080">
        <v>209396</v>
      </c>
      <c r="O2080">
        <v>214</v>
      </c>
      <c r="P2080" t="s">
        <v>10322</v>
      </c>
      <c r="Q2080">
        <v>0</v>
      </c>
      <c r="R2080" t="s">
        <v>10323</v>
      </c>
      <c r="S2080" t="s">
        <v>10324</v>
      </c>
      <c r="T2080">
        <v>580</v>
      </c>
      <c r="U2080" t="s">
        <v>37</v>
      </c>
      <c r="V2080" t="s">
        <v>38</v>
      </c>
      <c r="W2080" t="s">
        <v>39</v>
      </c>
      <c r="X2080">
        <v>25000000</v>
      </c>
      <c r="Y2080">
        <v>2007</v>
      </c>
      <c r="Z2080">
        <v>25</v>
      </c>
      <c r="AA2080">
        <v>6.8</v>
      </c>
      <c r="AB2080">
        <v>2.35</v>
      </c>
      <c r="AC2080">
        <v>11000</v>
      </c>
    </row>
    <row r="2081" spans="1:29">
      <c r="A2081" t="s">
        <v>28</v>
      </c>
      <c r="C2081" t="s">
        <v>10325</v>
      </c>
      <c r="D2081">
        <v>103</v>
      </c>
      <c r="E2081">
        <v>96</v>
      </c>
      <c r="F2081">
        <v>0</v>
      </c>
      <c r="G2081">
        <v>542</v>
      </c>
      <c r="H2081" t="s">
        <v>10326</v>
      </c>
      <c r="I2081">
        <v>1000</v>
      </c>
      <c r="J2081">
        <v>38119483</v>
      </c>
      <c r="K2081" t="s">
        <v>1875</v>
      </c>
      <c r="L2081" t="s">
        <v>10327</v>
      </c>
      <c r="M2081" t="s">
        <v>10328</v>
      </c>
      <c r="N2081">
        <v>136667</v>
      </c>
      <c r="O2081">
        <v>2936</v>
      </c>
      <c r="P2081" t="s">
        <v>10329</v>
      </c>
      <c r="Q2081">
        <v>2</v>
      </c>
      <c r="R2081" t="s">
        <v>10330</v>
      </c>
      <c r="S2081" t="s">
        <v>10331</v>
      </c>
      <c r="T2081">
        <v>273</v>
      </c>
      <c r="U2081" t="s">
        <v>37</v>
      </c>
      <c r="V2081" t="s">
        <v>38</v>
      </c>
      <c r="W2081" t="s">
        <v>95</v>
      </c>
      <c r="X2081">
        <v>22700000</v>
      </c>
      <c r="Y2081">
        <v>1987</v>
      </c>
      <c r="Z2081">
        <v>605</v>
      </c>
      <c r="AA2081">
        <v>7.1</v>
      </c>
      <c r="AB2081">
        <v>1.85</v>
      </c>
      <c r="AC2081">
        <v>13000</v>
      </c>
    </row>
    <row r="2082" spans="1:29">
      <c r="A2082" t="s">
        <v>28</v>
      </c>
      <c r="C2082" t="s">
        <v>10332</v>
      </c>
      <c r="D2082">
        <v>183</v>
      </c>
      <c r="E2082">
        <v>111</v>
      </c>
      <c r="F2082">
        <v>0</v>
      </c>
      <c r="G2082">
        <v>234</v>
      </c>
      <c r="H2082" t="s">
        <v>1801</v>
      </c>
      <c r="I2082">
        <v>523</v>
      </c>
      <c r="J2082">
        <v>4190530</v>
      </c>
      <c r="K2082" t="s">
        <v>3396</v>
      </c>
      <c r="L2082" t="s">
        <v>10333</v>
      </c>
      <c r="M2082" t="s">
        <v>10334</v>
      </c>
      <c r="N2082">
        <v>53341</v>
      </c>
      <c r="O2082">
        <v>1795</v>
      </c>
      <c r="P2082" t="s">
        <v>836</v>
      </c>
      <c r="Q2082">
        <v>0</v>
      </c>
      <c r="R2082" t="s">
        <v>10335</v>
      </c>
      <c r="S2082" t="s">
        <v>10336</v>
      </c>
      <c r="T2082">
        <v>185</v>
      </c>
      <c r="U2082" t="s">
        <v>37</v>
      </c>
      <c r="V2082" t="s">
        <v>370</v>
      </c>
      <c r="W2082" t="s">
        <v>585</v>
      </c>
      <c r="X2082">
        <v>22500000</v>
      </c>
      <c r="Y2082">
        <v>2014</v>
      </c>
      <c r="Z2082">
        <v>468</v>
      </c>
      <c r="AA2082">
        <v>7.1</v>
      </c>
      <c r="AB2082">
        <v>2.35</v>
      </c>
      <c r="AC2082">
        <v>18000</v>
      </c>
    </row>
    <row r="2083" spans="1:29">
      <c r="A2083" t="s">
        <v>28</v>
      </c>
      <c r="C2083" t="s">
        <v>3129</v>
      </c>
      <c r="D2083">
        <v>77</v>
      </c>
      <c r="E2083">
        <v>127</v>
      </c>
      <c r="F2083">
        <v>109</v>
      </c>
      <c r="G2083">
        <v>71</v>
      </c>
      <c r="H2083" t="s">
        <v>1016</v>
      </c>
      <c r="I2083">
        <v>2000</v>
      </c>
      <c r="J2083">
        <v>217631306</v>
      </c>
      <c r="K2083" t="s">
        <v>10337</v>
      </c>
      <c r="L2083" t="s">
        <v>1375</v>
      </c>
      <c r="M2083" t="s">
        <v>10338</v>
      </c>
      <c r="N2083">
        <v>154199</v>
      </c>
      <c r="O2083">
        <v>3100</v>
      </c>
      <c r="P2083" t="s">
        <v>10339</v>
      </c>
      <c r="Q2083">
        <v>0</v>
      </c>
      <c r="R2083" t="s">
        <v>10340</v>
      </c>
      <c r="S2083" t="s">
        <v>10341</v>
      </c>
      <c r="T2083">
        <v>252</v>
      </c>
      <c r="U2083" t="s">
        <v>37</v>
      </c>
      <c r="V2083" t="s">
        <v>38</v>
      </c>
      <c r="W2083" t="s">
        <v>39</v>
      </c>
      <c r="X2083">
        <v>22000000</v>
      </c>
      <c r="Y2083">
        <v>1990</v>
      </c>
      <c r="Z2083">
        <v>956</v>
      </c>
      <c r="AA2083">
        <v>7</v>
      </c>
      <c r="AB2083">
        <v>1.85</v>
      </c>
      <c r="AC2083">
        <v>0</v>
      </c>
    </row>
    <row r="2084" spans="1:29">
      <c r="A2084" t="s">
        <v>28</v>
      </c>
      <c r="C2084" t="s">
        <v>3494</v>
      </c>
      <c r="D2084">
        <v>171</v>
      </c>
      <c r="E2084">
        <v>107</v>
      </c>
      <c r="F2084">
        <v>101</v>
      </c>
      <c r="G2084">
        <v>743</v>
      </c>
      <c r="H2084" t="s">
        <v>7329</v>
      </c>
      <c r="I2084">
        <v>931</v>
      </c>
      <c r="J2084">
        <v>176483808</v>
      </c>
      <c r="K2084" t="s">
        <v>1681</v>
      </c>
      <c r="L2084" t="s">
        <v>620</v>
      </c>
      <c r="M2084" t="s">
        <v>10342</v>
      </c>
      <c r="N2084">
        <v>247289</v>
      </c>
      <c r="O2084">
        <v>4664</v>
      </c>
      <c r="P2084" t="s">
        <v>2838</v>
      </c>
      <c r="Q2084">
        <v>1</v>
      </c>
      <c r="R2084" t="s">
        <v>10343</v>
      </c>
      <c r="S2084" t="s">
        <v>10344</v>
      </c>
      <c r="T2084">
        <v>611</v>
      </c>
      <c r="U2084" t="s">
        <v>37</v>
      </c>
      <c r="V2084" t="s">
        <v>38</v>
      </c>
      <c r="W2084" t="s">
        <v>585</v>
      </c>
      <c r="X2084">
        <v>23000000</v>
      </c>
      <c r="Y2084">
        <v>1998</v>
      </c>
      <c r="Z2084">
        <v>852</v>
      </c>
      <c r="AA2084">
        <v>7.1</v>
      </c>
      <c r="AB2084">
        <v>1.85</v>
      </c>
      <c r="AC2084">
        <v>0</v>
      </c>
    </row>
    <row r="2085" spans="1:29">
      <c r="A2085" t="s">
        <v>28</v>
      </c>
      <c r="C2085" t="s">
        <v>4203</v>
      </c>
      <c r="D2085">
        <v>64</v>
      </c>
      <c r="E2085">
        <v>97</v>
      </c>
      <c r="F2085">
        <v>11</v>
      </c>
      <c r="G2085">
        <v>595</v>
      </c>
      <c r="H2085" t="s">
        <v>3661</v>
      </c>
      <c r="I2085">
        <v>901</v>
      </c>
      <c r="J2085">
        <v>144833357</v>
      </c>
      <c r="K2085" t="s">
        <v>4795</v>
      </c>
      <c r="L2085" t="s">
        <v>3659</v>
      </c>
      <c r="M2085" t="s">
        <v>10345</v>
      </c>
      <c r="N2085">
        <v>64742</v>
      </c>
      <c r="O2085">
        <v>2790</v>
      </c>
      <c r="P2085" t="s">
        <v>3283</v>
      </c>
      <c r="Q2085">
        <v>0</v>
      </c>
      <c r="R2085" t="s">
        <v>10346</v>
      </c>
      <c r="S2085" t="s">
        <v>10347</v>
      </c>
      <c r="T2085">
        <v>111</v>
      </c>
      <c r="U2085" t="s">
        <v>37</v>
      </c>
      <c r="V2085" t="s">
        <v>38</v>
      </c>
      <c r="W2085" t="s">
        <v>95</v>
      </c>
      <c r="X2085">
        <v>22000000</v>
      </c>
      <c r="Y2085">
        <v>1994</v>
      </c>
      <c r="Z2085">
        <v>775</v>
      </c>
      <c r="AA2085">
        <v>6.4</v>
      </c>
      <c r="AB2085">
        <v>1.85</v>
      </c>
      <c r="AC2085">
        <v>0</v>
      </c>
    </row>
    <row r="2086" spans="1:29">
      <c r="A2086" t="s">
        <v>28</v>
      </c>
      <c r="C2086" t="s">
        <v>2054</v>
      </c>
      <c r="D2086">
        <v>92</v>
      </c>
      <c r="E2086">
        <v>127</v>
      </c>
      <c r="F2086">
        <v>102</v>
      </c>
      <c r="G2086">
        <v>1000</v>
      </c>
      <c r="H2086" t="s">
        <v>3714</v>
      </c>
      <c r="I2086">
        <v>2000</v>
      </c>
      <c r="J2086">
        <v>75597042</v>
      </c>
      <c r="K2086" t="s">
        <v>7963</v>
      </c>
      <c r="L2086" t="s">
        <v>536</v>
      </c>
      <c r="M2086" t="s">
        <v>10348</v>
      </c>
      <c r="N2086">
        <v>26434</v>
      </c>
      <c r="O2086">
        <v>6657</v>
      </c>
      <c r="P2086" t="s">
        <v>10349</v>
      </c>
      <c r="Q2086">
        <v>0</v>
      </c>
      <c r="R2086" t="s">
        <v>10350</v>
      </c>
      <c r="S2086" t="s">
        <v>10351</v>
      </c>
      <c r="T2086">
        <v>174</v>
      </c>
      <c r="U2086" t="s">
        <v>37</v>
      </c>
      <c r="V2086" t="s">
        <v>38</v>
      </c>
      <c r="W2086" t="s">
        <v>277</v>
      </c>
      <c r="X2086">
        <v>20000000</v>
      </c>
      <c r="Y2086">
        <v>2002</v>
      </c>
      <c r="Z2086">
        <v>1000</v>
      </c>
      <c r="AA2086">
        <v>7</v>
      </c>
      <c r="AB2086">
        <v>2.35</v>
      </c>
      <c r="AC2086">
        <v>0</v>
      </c>
    </row>
    <row r="2087" spans="1:29">
      <c r="A2087" t="s">
        <v>28</v>
      </c>
      <c r="C2087" t="s">
        <v>5133</v>
      </c>
      <c r="D2087">
        <v>112</v>
      </c>
      <c r="E2087">
        <v>110</v>
      </c>
      <c r="F2087">
        <v>99</v>
      </c>
      <c r="G2087">
        <v>835</v>
      </c>
      <c r="H2087" t="s">
        <v>7892</v>
      </c>
      <c r="I2087">
        <v>12000</v>
      </c>
      <c r="J2087">
        <v>90636983</v>
      </c>
      <c r="K2087" t="s">
        <v>7906</v>
      </c>
      <c r="L2087" t="s">
        <v>1072</v>
      </c>
      <c r="M2087" t="s">
        <v>10352</v>
      </c>
      <c r="N2087">
        <v>44021</v>
      </c>
      <c r="O2087">
        <v>15170</v>
      </c>
      <c r="P2087" t="s">
        <v>4842</v>
      </c>
      <c r="Q2087">
        <v>0</v>
      </c>
      <c r="R2087" t="s">
        <v>10353</v>
      </c>
      <c r="S2087" t="s">
        <v>10354</v>
      </c>
      <c r="T2087">
        <v>83</v>
      </c>
      <c r="U2087" t="s">
        <v>37</v>
      </c>
      <c r="V2087" t="s">
        <v>38</v>
      </c>
      <c r="W2087" t="s">
        <v>95</v>
      </c>
      <c r="X2087">
        <v>22000000</v>
      </c>
      <c r="Y2087">
        <v>2007</v>
      </c>
      <c r="Z2087">
        <v>941</v>
      </c>
      <c r="AA2087">
        <v>6.2</v>
      </c>
      <c r="AB2087">
        <v>2.35</v>
      </c>
      <c r="AC2087">
        <v>0</v>
      </c>
    </row>
    <row r="2088" spans="1:29">
      <c r="A2088" t="s">
        <v>28</v>
      </c>
      <c r="C2088" t="s">
        <v>3694</v>
      </c>
      <c r="D2088">
        <v>69</v>
      </c>
      <c r="E2088">
        <v>135</v>
      </c>
      <c r="F2088">
        <v>16000</v>
      </c>
      <c r="G2088">
        <v>86</v>
      </c>
      <c r="H2088" t="s">
        <v>2377</v>
      </c>
      <c r="I2088">
        <v>16000</v>
      </c>
      <c r="J2088">
        <v>70960517</v>
      </c>
      <c r="K2088" t="s">
        <v>214</v>
      </c>
      <c r="L2088" t="s">
        <v>3694</v>
      </c>
      <c r="M2088" t="s">
        <v>10355</v>
      </c>
      <c r="N2088">
        <v>54631</v>
      </c>
      <c r="O2088">
        <v>27237</v>
      </c>
      <c r="P2088" t="s">
        <v>10356</v>
      </c>
      <c r="Q2088">
        <v>0</v>
      </c>
      <c r="R2088" t="s">
        <v>10357</v>
      </c>
      <c r="S2088" t="s">
        <v>10358</v>
      </c>
      <c r="T2088">
        <v>192</v>
      </c>
      <c r="U2088" t="s">
        <v>37</v>
      </c>
      <c r="V2088" t="s">
        <v>38</v>
      </c>
      <c r="W2088" t="s">
        <v>39</v>
      </c>
      <c r="X2088">
        <v>35000000</v>
      </c>
      <c r="Y2088">
        <v>1995</v>
      </c>
      <c r="Z2088">
        <v>11000</v>
      </c>
      <c r="AA2088">
        <v>7.5</v>
      </c>
      <c r="AB2088">
        <v>1.85</v>
      </c>
      <c r="AC2088">
        <v>0</v>
      </c>
    </row>
    <row r="2089" spans="1:29">
      <c r="A2089" t="s">
        <v>28</v>
      </c>
      <c r="C2089" t="s">
        <v>7427</v>
      </c>
      <c r="D2089">
        <v>75</v>
      </c>
      <c r="E2089">
        <v>84</v>
      </c>
      <c r="F2089">
        <v>42</v>
      </c>
      <c r="G2089">
        <v>182</v>
      </c>
      <c r="H2089" t="s">
        <v>10359</v>
      </c>
      <c r="I2089">
        <v>436</v>
      </c>
      <c r="J2089">
        <v>55762229</v>
      </c>
      <c r="K2089" t="s">
        <v>5482</v>
      </c>
      <c r="L2089" t="s">
        <v>4398</v>
      </c>
      <c r="M2089" t="s">
        <v>10360</v>
      </c>
      <c r="N2089">
        <v>47383</v>
      </c>
      <c r="O2089">
        <v>1203</v>
      </c>
      <c r="P2089" t="s">
        <v>10361</v>
      </c>
      <c r="Q2089">
        <v>1</v>
      </c>
      <c r="R2089" t="s">
        <v>10362</v>
      </c>
      <c r="S2089" t="s">
        <v>10363</v>
      </c>
      <c r="T2089">
        <v>132</v>
      </c>
      <c r="U2089" t="s">
        <v>37</v>
      </c>
      <c r="V2089" t="s">
        <v>38</v>
      </c>
      <c r="W2089" t="s">
        <v>39</v>
      </c>
      <c r="X2089">
        <v>22000000</v>
      </c>
      <c r="Y2089">
        <v>2001</v>
      </c>
      <c r="Z2089">
        <v>241</v>
      </c>
      <c r="AA2089">
        <v>4.8</v>
      </c>
      <c r="AB2089">
        <v>1.85</v>
      </c>
      <c r="AC2089">
        <v>1000</v>
      </c>
    </row>
    <row r="2090" spans="1:29">
      <c r="A2090" t="s">
        <v>747</v>
      </c>
      <c r="C2090" t="s">
        <v>8807</v>
      </c>
      <c r="D2090">
        <v>95</v>
      </c>
      <c r="E2090">
        <v>240</v>
      </c>
      <c r="F2090">
        <v>0</v>
      </c>
      <c r="G2090">
        <v>249</v>
      </c>
      <c r="H2090" t="s">
        <v>8836</v>
      </c>
      <c r="I2090">
        <v>545</v>
      </c>
      <c r="K2090" t="s">
        <v>5940</v>
      </c>
      <c r="L2090" t="s">
        <v>5711</v>
      </c>
      <c r="M2090" t="s">
        <v>10364</v>
      </c>
      <c r="N2090">
        <v>171726</v>
      </c>
      <c r="O2090">
        <v>1943</v>
      </c>
      <c r="P2090" t="s">
        <v>3133</v>
      </c>
      <c r="Q2090">
        <v>0</v>
      </c>
      <c r="R2090" t="s">
        <v>10365</v>
      </c>
      <c r="S2090" t="s">
        <v>10366</v>
      </c>
      <c r="T2090">
        <v>256</v>
      </c>
      <c r="U2090" t="s">
        <v>37</v>
      </c>
      <c r="V2090" t="s">
        <v>56</v>
      </c>
      <c r="W2090" t="s">
        <v>95</v>
      </c>
      <c r="X2090">
        <v>22000000</v>
      </c>
      <c r="Y2090">
        <v>1982</v>
      </c>
      <c r="Z2090">
        <v>429</v>
      </c>
      <c r="AA2090">
        <v>8.1</v>
      </c>
      <c r="AB2090">
        <v>2.35</v>
      </c>
      <c r="AC2090">
        <v>12000</v>
      </c>
    </row>
    <row r="2091" spans="1:29">
      <c r="A2091" t="s">
        <v>28</v>
      </c>
      <c r="C2091" t="s">
        <v>7635</v>
      </c>
      <c r="D2091">
        <v>180</v>
      </c>
      <c r="E2091">
        <v>122</v>
      </c>
      <c r="F2091">
        <v>529</v>
      </c>
      <c r="G2091">
        <v>171</v>
      </c>
      <c r="H2091" t="s">
        <v>10367</v>
      </c>
      <c r="I2091">
        <v>820</v>
      </c>
      <c r="J2091">
        <v>54235441</v>
      </c>
      <c r="K2091" t="s">
        <v>2527</v>
      </c>
      <c r="L2091" t="s">
        <v>10368</v>
      </c>
      <c r="M2091" t="s">
        <v>10369</v>
      </c>
      <c r="N2091">
        <v>52894</v>
      </c>
      <c r="O2091">
        <v>1484</v>
      </c>
      <c r="P2091" t="s">
        <v>10370</v>
      </c>
      <c r="Q2091">
        <v>3</v>
      </c>
      <c r="R2091" t="s">
        <v>10371</v>
      </c>
      <c r="S2091" t="s">
        <v>10372</v>
      </c>
      <c r="T2091">
        <v>185</v>
      </c>
      <c r="U2091" t="s">
        <v>37</v>
      </c>
      <c r="V2091" t="s">
        <v>38</v>
      </c>
      <c r="W2091" t="s">
        <v>95</v>
      </c>
      <c r="X2091">
        <v>22000000</v>
      </c>
      <c r="Y2091">
        <v>2014</v>
      </c>
      <c r="Z2091">
        <v>201</v>
      </c>
      <c r="AA2091">
        <v>7.3</v>
      </c>
      <c r="AB2091">
        <v>2.35</v>
      </c>
      <c r="AC2091">
        <v>55000</v>
      </c>
    </row>
    <row r="2092" spans="1:29">
      <c r="A2092" t="s">
        <v>28</v>
      </c>
      <c r="C2092" t="s">
        <v>6704</v>
      </c>
      <c r="D2092">
        <v>53</v>
      </c>
      <c r="E2092">
        <v>114</v>
      </c>
      <c r="F2092">
        <v>34</v>
      </c>
      <c r="G2092">
        <v>287</v>
      </c>
      <c r="H2092" t="s">
        <v>2956</v>
      </c>
      <c r="I2092">
        <v>649</v>
      </c>
      <c r="J2092">
        <v>50728000</v>
      </c>
      <c r="K2092" t="s">
        <v>1120</v>
      </c>
      <c r="L2092" t="s">
        <v>7964</v>
      </c>
      <c r="M2092" t="s">
        <v>10373</v>
      </c>
      <c r="N2092">
        <v>48909</v>
      </c>
      <c r="O2092">
        <v>1725</v>
      </c>
      <c r="P2092" t="s">
        <v>10374</v>
      </c>
      <c r="Q2092">
        <v>0</v>
      </c>
      <c r="R2092" t="s">
        <v>10375</v>
      </c>
      <c r="S2092" t="s">
        <v>10376</v>
      </c>
      <c r="T2092">
        <v>166</v>
      </c>
      <c r="U2092" t="s">
        <v>37</v>
      </c>
      <c r="V2092" t="s">
        <v>38</v>
      </c>
      <c r="W2092" t="s">
        <v>39</v>
      </c>
      <c r="X2092">
        <v>22000000</v>
      </c>
      <c r="Y2092">
        <v>1995</v>
      </c>
      <c r="Z2092">
        <v>327</v>
      </c>
      <c r="AA2092">
        <v>5.8</v>
      </c>
      <c r="AB2092">
        <v>1.85</v>
      </c>
      <c r="AC2092">
        <v>0</v>
      </c>
    </row>
    <row r="2093" spans="1:29">
      <c r="A2093" t="s">
        <v>28</v>
      </c>
      <c r="C2093" t="s">
        <v>10377</v>
      </c>
      <c r="D2093">
        <v>129</v>
      </c>
      <c r="E2093">
        <v>132</v>
      </c>
      <c r="F2093">
        <v>24</v>
      </c>
      <c r="G2093">
        <v>506</v>
      </c>
      <c r="H2093" t="s">
        <v>3077</v>
      </c>
      <c r="I2093">
        <v>967</v>
      </c>
      <c r="J2093">
        <v>40270895</v>
      </c>
      <c r="K2093" t="s">
        <v>3409</v>
      </c>
      <c r="L2093" t="s">
        <v>4195</v>
      </c>
      <c r="M2093" t="s">
        <v>10378</v>
      </c>
      <c r="N2093">
        <v>121937</v>
      </c>
      <c r="O2093">
        <v>3152</v>
      </c>
      <c r="P2093" t="s">
        <v>2985</v>
      </c>
      <c r="Q2093">
        <v>0</v>
      </c>
      <c r="R2093" t="s">
        <v>10379</v>
      </c>
      <c r="S2093" t="s">
        <v>10380</v>
      </c>
      <c r="T2093">
        <v>431</v>
      </c>
      <c r="U2093" t="s">
        <v>37</v>
      </c>
      <c r="V2093" t="s">
        <v>38</v>
      </c>
      <c r="W2093" t="s">
        <v>39</v>
      </c>
      <c r="X2093">
        <v>22000000</v>
      </c>
      <c r="Y2093">
        <v>2001</v>
      </c>
      <c r="Z2093">
        <v>912</v>
      </c>
      <c r="AA2093">
        <v>7.6</v>
      </c>
      <c r="AB2093">
        <v>1.85</v>
      </c>
      <c r="AC2093">
        <v>15000</v>
      </c>
    </row>
    <row r="2094" spans="1:29">
      <c r="A2094" t="s">
        <v>28</v>
      </c>
      <c r="C2094" t="s">
        <v>10381</v>
      </c>
      <c r="D2094">
        <v>61</v>
      </c>
      <c r="E2094">
        <v>170</v>
      </c>
      <c r="F2094">
        <v>25</v>
      </c>
      <c r="G2094">
        <v>55</v>
      </c>
      <c r="H2094" t="s">
        <v>4966</v>
      </c>
      <c r="I2094">
        <v>329</v>
      </c>
      <c r="J2094">
        <v>59696176</v>
      </c>
      <c r="K2094" t="s">
        <v>5940</v>
      </c>
      <c r="L2094" t="s">
        <v>10382</v>
      </c>
      <c r="M2094" t="s">
        <v>10383</v>
      </c>
      <c r="N2094">
        <v>15448</v>
      </c>
      <c r="O2094">
        <v>775</v>
      </c>
      <c r="P2094" t="s">
        <v>10384</v>
      </c>
      <c r="Q2094">
        <v>1</v>
      </c>
      <c r="R2094" t="s">
        <v>10385</v>
      </c>
      <c r="S2094" t="s">
        <v>10386</v>
      </c>
      <c r="T2094">
        <v>174</v>
      </c>
      <c r="U2094" t="s">
        <v>37</v>
      </c>
      <c r="V2094" t="s">
        <v>38</v>
      </c>
      <c r="W2094" t="s">
        <v>39</v>
      </c>
      <c r="X2094">
        <v>22000000</v>
      </c>
      <c r="Y2094">
        <v>2014</v>
      </c>
      <c r="Z2094">
        <v>134</v>
      </c>
      <c r="AA2094">
        <v>5.6</v>
      </c>
      <c r="AB2094">
        <v>2.35</v>
      </c>
      <c r="AC2094">
        <v>15000</v>
      </c>
    </row>
    <row r="2095" spans="1:29">
      <c r="A2095" t="s">
        <v>28</v>
      </c>
      <c r="C2095" t="s">
        <v>1617</v>
      </c>
      <c r="D2095">
        <v>226</v>
      </c>
      <c r="E2095">
        <v>133</v>
      </c>
      <c r="F2095">
        <v>235</v>
      </c>
      <c r="G2095">
        <v>105</v>
      </c>
      <c r="H2095" t="s">
        <v>3811</v>
      </c>
      <c r="I2095">
        <v>955</v>
      </c>
      <c r="J2095">
        <v>51483949</v>
      </c>
      <c r="K2095" t="s">
        <v>1364</v>
      </c>
      <c r="L2095" t="s">
        <v>285</v>
      </c>
      <c r="M2095" t="s">
        <v>10387</v>
      </c>
      <c r="N2095">
        <v>208092</v>
      </c>
      <c r="O2095">
        <v>1777</v>
      </c>
      <c r="P2095" t="s">
        <v>10388</v>
      </c>
      <c r="Q2095">
        <v>0</v>
      </c>
      <c r="R2095" t="s">
        <v>10389</v>
      </c>
      <c r="S2095" t="s">
        <v>10390</v>
      </c>
      <c r="T2095">
        <v>806</v>
      </c>
      <c r="U2095" t="s">
        <v>37</v>
      </c>
      <c r="V2095" t="s">
        <v>56</v>
      </c>
      <c r="W2095" t="s">
        <v>585</v>
      </c>
      <c r="X2095">
        <v>22000000</v>
      </c>
      <c r="Y2095">
        <v>2003</v>
      </c>
      <c r="Z2095">
        <v>593</v>
      </c>
      <c r="AA2095">
        <v>7</v>
      </c>
      <c r="AB2095">
        <v>2.35</v>
      </c>
      <c r="AC2095">
        <v>0</v>
      </c>
    </row>
    <row r="2096" spans="1:29">
      <c r="A2096" t="s">
        <v>28</v>
      </c>
      <c r="C2096" t="s">
        <v>3523</v>
      </c>
      <c r="D2096">
        <v>116</v>
      </c>
      <c r="E2096">
        <v>112</v>
      </c>
      <c r="F2096">
        <v>101</v>
      </c>
      <c r="G2096">
        <v>218</v>
      </c>
      <c r="H2096" t="s">
        <v>1729</v>
      </c>
      <c r="I2096">
        <v>896</v>
      </c>
      <c r="J2096">
        <v>36020063</v>
      </c>
      <c r="K2096" t="s">
        <v>4075</v>
      </c>
      <c r="L2096" t="s">
        <v>4236</v>
      </c>
      <c r="M2096" t="s">
        <v>10391</v>
      </c>
      <c r="N2096">
        <v>62584</v>
      </c>
      <c r="O2096">
        <v>2019</v>
      </c>
      <c r="P2096" t="s">
        <v>4314</v>
      </c>
      <c r="Q2096">
        <v>2</v>
      </c>
      <c r="R2096" t="s">
        <v>10392</v>
      </c>
      <c r="S2096" t="s">
        <v>10393</v>
      </c>
      <c r="T2096">
        <v>375</v>
      </c>
      <c r="U2096" t="s">
        <v>37</v>
      </c>
      <c r="V2096" t="s">
        <v>38</v>
      </c>
      <c r="W2096" t="s">
        <v>585</v>
      </c>
      <c r="X2096">
        <v>22000000</v>
      </c>
      <c r="Y2096">
        <v>2005</v>
      </c>
      <c r="Z2096">
        <v>561</v>
      </c>
      <c r="AA2096">
        <v>6.6</v>
      </c>
      <c r="AB2096">
        <v>2.35</v>
      </c>
      <c r="AC2096">
        <v>0</v>
      </c>
    </row>
    <row r="2097" spans="1:29">
      <c r="A2097" t="s">
        <v>28</v>
      </c>
      <c r="C2097" t="s">
        <v>1526</v>
      </c>
      <c r="D2097">
        <v>248</v>
      </c>
      <c r="E2097">
        <v>108</v>
      </c>
      <c r="F2097">
        <v>0</v>
      </c>
      <c r="G2097">
        <v>690</v>
      </c>
      <c r="H2097" t="s">
        <v>5840</v>
      </c>
      <c r="I2097">
        <v>13000</v>
      </c>
      <c r="J2097">
        <v>33313582</v>
      </c>
      <c r="K2097" t="s">
        <v>5316</v>
      </c>
      <c r="L2097" t="s">
        <v>1157</v>
      </c>
      <c r="M2097" t="s">
        <v>10394</v>
      </c>
      <c r="N2097">
        <v>52888</v>
      </c>
      <c r="O2097">
        <v>16031</v>
      </c>
      <c r="P2097" t="s">
        <v>6256</v>
      </c>
      <c r="Q2097">
        <v>1</v>
      </c>
      <c r="R2097" t="s">
        <v>10395</v>
      </c>
      <c r="S2097" t="s">
        <v>10396</v>
      </c>
      <c r="T2097">
        <v>175</v>
      </c>
      <c r="U2097" t="s">
        <v>37</v>
      </c>
      <c r="V2097" t="s">
        <v>38</v>
      </c>
      <c r="W2097" t="s">
        <v>585</v>
      </c>
      <c r="X2097">
        <v>21000000</v>
      </c>
      <c r="Y2097">
        <v>2009</v>
      </c>
      <c r="Z2097">
        <v>734</v>
      </c>
      <c r="AA2097">
        <v>6.5</v>
      </c>
      <c r="AB2097">
        <v>1.85</v>
      </c>
      <c r="AC2097">
        <v>0</v>
      </c>
    </row>
    <row r="2098" spans="1:29">
      <c r="A2098" t="s">
        <v>28</v>
      </c>
      <c r="C2098" t="s">
        <v>8807</v>
      </c>
      <c r="D2098">
        <v>23</v>
      </c>
      <c r="E2098">
        <v>115</v>
      </c>
      <c r="F2098">
        <v>0</v>
      </c>
      <c r="G2098">
        <v>266</v>
      </c>
      <c r="H2098" t="s">
        <v>303</v>
      </c>
      <c r="I2098">
        <v>12000</v>
      </c>
      <c r="J2098">
        <v>25842000</v>
      </c>
      <c r="K2098" t="s">
        <v>6326</v>
      </c>
      <c r="L2098" t="s">
        <v>762</v>
      </c>
      <c r="M2098" t="s">
        <v>10397</v>
      </c>
      <c r="N2098">
        <v>13455</v>
      </c>
      <c r="O2098">
        <v>13619</v>
      </c>
      <c r="P2098" t="s">
        <v>10398</v>
      </c>
      <c r="Q2098">
        <v>0</v>
      </c>
      <c r="R2098" t="s">
        <v>10399</v>
      </c>
      <c r="S2098" t="s">
        <v>10400</v>
      </c>
      <c r="T2098">
        <v>87</v>
      </c>
      <c r="U2098" t="s">
        <v>37</v>
      </c>
      <c r="V2098" t="s">
        <v>56</v>
      </c>
      <c r="W2098" t="s">
        <v>95</v>
      </c>
      <c r="X2098">
        <v>22000000</v>
      </c>
      <c r="Y2098">
        <v>1993</v>
      </c>
      <c r="Z2098">
        <v>1000</v>
      </c>
      <c r="AA2098">
        <v>7.4</v>
      </c>
      <c r="AB2098">
        <v>2.35</v>
      </c>
      <c r="AC2098">
        <v>2000</v>
      </c>
    </row>
    <row r="2099" spans="1:29">
      <c r="A2099" t="s">
        <v>28</v>
      </c>
      <c r="C2099" t="s">
        <v>10401</v>
      </c>
      <c r="D2099">
        <v>98</v>
      </c>
      <c r="E2099">
        <v>83</v>
      </c>
      <c r="F2099">
        <v>2</v>
      </c>
      <c r="G2099">
        <v>137</v>
      </c>
      <c r="H2099" t="s">
        <v>9577</v>
      </c>
      <c r="I2099">
        <v>591</v>
      </c>
      <c r="J2099">
        <v>22264487</v>
      </c>
      <c r="K2099" t="s">
        <v>1671</v>
      </c>
      <c r="L2099" t="s">
        <v>4694</v>
      </c>
      <c r="M2099" t="s">
        <v>10402</v>
      </c>
      <c r="N2099">
        <v>41239</v>
      </c>
      <c r="O2099">
        <v>1729</v>
      </c>
      <c r="P2099" t="s">
        <v>10403</v>
      </c>
      <c r="Q2099">
        <v>0</v>
      </c>
      <c r="R2099" t="s">
        <v>10404</v>
      </c>
      <c r="S2099" t="s">
        <v>10405</v>
      </c>
      <c r="T2099">
        <v>166</v>
      </c>
      <c r="U2099" t="s">
        <v>37</v>
      </c>
      <c r="V2099" t="s">
        <v>38</v>
      </c>
      <c r="W2099" t="s">
        <v>585</v>
      </c>
      <c r="X2099">
        <v>22000000</v>
      </c>
      <c r="Y2099">
        <v>2005</v>
      </c>
      <c r="Z2099">
        <v>489</v>
      </c>
      <c r="AA2099">
        <v>4.5999999999999996</v>
      </c>
      <c r="AB2099">
        <v>1.85</v>
      </c>
      <c r="AC2099">
        <v>887</v>
      </c>
    </row>
    <row r="2100" spans="1:29">
      <c r="A2100" t="s">
        <v>28</v>
      </c>
      <c r="C2100" t="s">
        <v>7754</v>
      </c>
      <c r="D2100">
        <v>168</v>
      </c>
      <c r="E2100">
        <v>105</v>
      </c>
      <c r="F2100">
        <v>31</v>
      </c>
      <c r="G2100">
        <v>110</v>
      </c>
      <c r="H2100" t="s">
        <v>10406</v>
      </c>
      <c r="I2100">
        <v>390</v>
      </c>
      <c r="J2100">
        <v>30659817</v>
      </c>
      <c r="K2100" t="s">
        <v>2527</v>
      </c>
      <c r="L2100" t="s">
        <v>10407</v>
      </c>
      <c r="M2100" t="s">
        <v>10408</v>
      </c>
      <c r="N2100">
        <v>59805</v>
      </c>
      <c r="O2100">
        <v>1006</v>
      </c>
      <c r="P2100" t="s">
        <v>10409</v>
      </c>
      <c r="Q2100">
        <v>10</v>
      </c>
      <c r="R2100" t="s">
        <v>10410</v>
      </c>
      <c r="S2100" t="s">
        <v>10411</v>
      </c>
      <c r="T2100">
        <v>95</v>
      </c>
      <c r="U2100" t="s">
        <v>37</v>
      </c>
      <c r="V2100" t="s">
        <v>38</v>
      </c>
      <c r="W2100" t="s">
        <v>39</v>
      </c>
      <c r="X2100">
        <v>26000000</v>
      </c>
      <c r="Y2100">
        <v>2013</v>
      </c>
      <c r="Z2100">
        <v>311</v>
      </c>
      <c r="AA2100">
        <v>6.4</v>
      </c>
      <c r="AB2100">
        <v>2.35</v>
      </c>
      <c r="AC2100">
        <v>0</v>
      </c>
    </row>
    <row r="2101" spans="1:29">
      <c r="A2101" t="s">
        <v>28</v>
      </c>
      <c r="C2101" t="s">
        <v>6046</v>
      </c>
      <c r="D2101">
        <v>159</v>
      </c>
      <c r="E2101">
        <v>110</v>
      </c>
      <c r="F2101">
        <v>118</v>
      </c>
      <c r="G2101">
        <v>287</v>
      </c>
      <c r="H2101" t="s">
        <v>4532</v>
      </c>
      <c r="I2101">
        <v>11000</v>
      </c>
      <c r="J2101">
        <v>5773519</v>
      </c>
      <c r="K2101" t="s">
        <v>3171</v>
      </c>
      <c r="L2101" t="s">
        <v>104</v>
      </c>
      <c r="M2101" t="s">
        <v>6047</v>
      </c>
      <c r="N2101">
        <v>28621</v>
      </c>
      <c r="O2101">
        <v>12876</v>
      </c>
      <c r="P2101" t="s">
        <v>6048</v>
      </c>
      <c r="Q2101">
        <v>2</v>
      </c>
      <c r="R2101" t="s">
        <v>6049</v>
      </c>
      <c r="S2101" t="s">
        <v>6050</v>
      </c>
      <c r="T2101">
        <v>91</v>
      </c>
      <c r="U2101" t="s">
        <v>37</v>
      </c>
      <c r="V2101" t="s">
        <v>38</v>
      </c>
      <c r="W2101" t="s">
        <v>39</v>
      </c>
      <c r="X2101">
        <v>40000000</v>
      </c>
      <c r="Y2101">
        <v>2015</v>
      </c>
      <c r="Z2101">
        <v>1000</v>
      </c>
      <c r="AA2101">
        <v>6</v>
      </c>
      <c r="AB2101">
        <v>2.35</v>
      </c>
      <c r="AC2101">
        <v>11000</v>
      </c>
    </row>
    <row r="2102" spans="1:29">
      <c r="A2102" t="s">
        <v>28</v>
      </c>
      <c r="C2102" t="s">
        <v>7525</v>
      </c>
      <c r="D2102">
        <v>134</v>
      </c>
      <c r="E2102">
        <v>108</v>
      </c>
      <c r="F2102">
        <v>24</v>
      </c>
      <c r="G2102">
        <v>100</v>
      </c>
      <c r="H2102" t="s">
        <v>10412</v>
      </c>
      <c r="I2102">
        <v>150</v>
      </c>
      <c r="J2102">
        <v>3108216</v>
      </c>
      <c r="K2102" t="s">
        <v>10413</v>
      </c>
      <c r="L2102" t="s">
        <v>10414</v>
      </c>
      <c r="M2102" t="s">
        <v>10415</v>
      </c>
      <c r="N2102">
        <v>2587</v>
      </c>
      <c r="O2102">
        <v>540</v>
      </c>
      <c r="P2102" t="s">
        <v>10416</v>
      </c>
      <c r="Q2102">
        <v>2</v>
      </c>
      <c r="R2102" t="s">
        <v>10417</v>
      </c>
      <c r="S2102" t="s">
        <v>10418</v>
      </c>
      <c r="T2102">
        <v>21</v>
      </c>
      <c r="U2102" t="s">
        <v>37</v>
      </c>
      <c r="V2102" t="s">
        <v>56</v>
      </c>
      <c r="W2102" t="s">
        <v>585</v>
      </c>
      <c r="Y2102">
        <v>2016</v>
      </c>
      <c r="Z2102">
        <v>104</v>
      </c>
      <c r="AA2102">
        <v>6.4</v>
      </c>
      <c r="AB2102">
        <v>2.35</v>
      </c>
      <c r="AC2102">
        <v>0</v>
      </c>
    </row>
    <row r="2103" spans="1:29">
      <c r="A2103" t="s">
        <v>28</v>
      </c>
      <c r="C2103" t="s">
        <v>2178</v>
      </c>
      <c r="D2103">
        <v>97</v>
      </c>
      <c r="E2103">
        <v>96</v>
      </c>
      <c r="F2103">
        <v>221</v>
      </c>
      <c r="G2103">
        <v>110</v>
      </c>
      <c r="H2103" t="s">
        <v>10419</v>
      </c>
      <c r="I2103">
        <v>240</v>
      </c>
      <c r="J2103">
        <v>19351569</v>
      </c>
      <c r="K2103" t="s">
        <v>4262</v>
      </c>
      <c r="L2103" t="s">
        <v>4860</v>
      </c>
      <c r="M2103" t="s">
        <v>10420</v>
      </c>
      <c r="N2103">
        <v>33287</v>
      </c>
      <c r="O2103">
        <v>664</v>
      </c>
      <c r="P2103" t="s">
        <v>10421</v>
      </c>
      <c r="Q2103">
        <v>1</v>
      </c>
      <c r="R2103" t="s">
        <v>10422</v>
      </c>
      <c r="S2103" t="s">
        <v>10423</v>
      </c>
      <c r="T2103">
        <v>201</v>
      </c>
      <c r="U2103" t="s">
        <v>37</v>
      </c>
      <c r="V2103" t="s">
        <v>38</v>
      </c>
      <c r="W2103" t="s">
        <v>39</v>
      </c>
      <c r="X2103">
        <v>22000000</v>
      </c>
      <c r="Y2103">
        <v>2001</v>
      </c>
      <c r="Z2103">
        <v>226</v>
      </c>
      <c r="AA2103">
        <v>5.9</v>
      </c>
      <c r="AB2103">
        <v>1.85</v>
      </c>
      <c r="AC2103">
        <v>739</v>
      </c>
    </row>
    <row r="2104" spans="1:29">
      <c r="A2104" t="s">
        <v>28</v>
      </c>
      <c r="C2104" t="s">
        <v>935</v>
      </c>
      <c r="D2104">
        <v>88</v>
      </c>
      <c r="E2104">
        <v>94</v>
      </c>
      <c r="F2104">
        <v>42</v>
      </c>
      <c r="G2104">
        <v>517</v>
      </c>
      <c r="H2104" t="s">
        <v>2194</v>
      </c>
      <c r="I2104">
        <v>975</v>
      </c>
      <c r="J2104">
        <v>49002815</v>
      </c>
      <c r="K2104" t="s">
        <v>3057</v>
      </c>
      <c r="L2104" t="s">
        <v>10424</v>
      </c>
      <c r="M2104" t="s">
        <v>10425</v>
      </c>
      <c r="N2104">
        <v>15665</v>
      </c>
      <c r="O2104">
        <v>3153</v>
      </c>
      <c r="P2104" t="s">
        <v>950</v>
      </c>
      <c r="Q2104">
        <v>2</v>
      </c>
      <c r="R2104" t="s">
        <v>10426</v>
      </c>
      <c r="S2104" t="s">
        <v>10427</v>
      </c>
      <c r="T2104">
        <v>35</v>
      </c>
      <c r="U2104" t="s">
        <v>37</v>
      </c>
      <c r="V2104" t="s">
        <v>38</v>
      </c>
      <c r="W2104" t="s">
        <v>95</v>
      </c>
      <c r="X2104">
        <v>22000000</v>
      </c>
      <c r="Y2104">
        <v>2012</v>
      </c>
      <c r="Z2104">
        <v>569</v>
      </c>
      <c r="AA2104">
        <v>6.4</v>
      </c>
      <c r="AB2104">
        <v>2.35</v>
      </c>
      <c r="AC2104">
        <v>0</v>
      </c>
    </row>
    <row r="2105" spans="1:29">
      <c r="A2105" t="s">
        <v>28</v>
      </c>
      <c r="C2105" t="s">
        <v>5076</v>
      </c>
      <c r="D2105">
        <v>85</v>
      </c>
      <c r="E2105">
        <v>142</v>
      </c>
      <c r="F2105">
        <v>0</v>
      </c>
      <c r="G2105">
        <v>854</v>
      </c>
      <c r="H2105" t="s">
        <v>5165</v>
      </c>
      <c r="I2105">
        <v>978</v>
      </c>
      <c r="J2105">
        <v>19283782</v>
      </c>
      <c r="K2105" t="s">
        <v>5274</v>
      </c>
      <c r="L2105" t="s">
        <v>6705</v>
      </c>
      <c r="M2105" t="s">
        <v>10428</v>
      </c>
      <c r="N2105">
        <v>31227</v>
      </c>
      <c r="O2105">
        <v>5386</v>
      </c>
      <c r="P2105" t="s">
        <v>3196</v>
      </c>
      <c r="Q2105">
        <v>0</v>
      </c>
      <c r="R2105" t="s">
        <v>10429</v>
      </c>
      <c r="S2105" t="s">
        <v>10430</v>
      </c>
      <c r="T2105">
        <v>354</v>
      </c>
      <c r="U2105" t="s">
        <v>37</v>
      </c>
      <c r="V2105" t="s">
        <v>38</v>
      </c>
      <c r="W2105" t="s">
        <v>585</v>
      </c>
      <c r="X2105">
        <v>22000000</v>
      </c>
      <c r="Y2105">
        <v>1999</v>
      </c>
      <c r="Z2105">
        <v>911</v>
      </c>
      <c r="AA2105">
        <v>6.6</v>
      </c>
      <c r="AB2105">
        <v>1.85</v>
      </c>
      <c r="AC2105">
        <v>0</v>
      </c>
    </row>
    <row r="2106" spans="1:29">
      <c r="A2106" t="s">
        <v>28</v>
      </c>
      <c r="C2106" t="s">
        <v>7134</v>
      </c>
      <c r="D2106">
        <v>181</v>
      </c>
      <c r="E2106">
        <v>104</v>
      </c>
      <c r="F2106">
        <v>0</v>
      </c>
      <c r="G2106">
        <v>898</v>
      </c>
      <c r="H2106" t="s">
        <v>7580</v>
      </c>
      <c r="I2106">
        <v>8000</v>
      </c>
      <c r="J2106">
        <v>30059386</v>
      </c>
      <c r="K2106" t="s">
        <v>1671</v>
      </c>
      <c r="L2106" t="s">
        <v>1249</v>
      </c>
      <c r="M2106" t="s">
        <v>10431</v>
      </c>
      <c r="N2106">
        <v>128593</v>
      </c>
      <c r="O2106">
        <v>11632</v>
      </c>
      <c r="P2106" t="s">
        <v>10432</v>
      </c>
      <c r="Q2106">
        <v>5</v>
      </c>
      <c r="R2106" t="s">
        <v>10433</v>
      </c>
      <c r="S2106" t="s">
        <v>10434</v>
      </c>
      <c r="T2106">
        <v>867</v>
      </c>
      <c r="U2106" t="s">
        <v>37</v>
      </c>
      <c r="V2106" t="s">
        <v>38</v>
      </c>
      <c r="W2106" t="s">
        <v>585</v>
      </c>
      <c r="X2106">
        <v>22000000</v>
      </c>
      <c r="Y2106">
        <v>2001</v>
      </c>
      <c r="Z2106">
        <v>1000</v>
      </c>
      <c r="AA2106">
        <v>6.9</v>
      </c>
      <c r="AB2106">
        <v>2.35</v>
      </c>
      <c r="AC2106">
        <v>0</v>
      </c>
    </row>
    <row r="2107" spans="1:29">
      <c r="A2107" t="s">
        <v>28</v>
      </c>
      <c r="C2107" t="s">
        <v>278</v>
      </c>
      <c r="D2107">
        <v>257</v>
      </c>
      <c r="E2107">
        <v>136</v>
      </c>
      <c r="F2107">
        <v>0</v>
      </c>
      <c r="G2107">
        <v>3000</v>
      </c>
      <c r="H2107" t="s">
        <v>272</v>
      </c>
      <c r="I2107">
        <v>19000</v>
      </c>
      <c r="J2107">
        <v>35799026</v>
      </c>
      <c r="K2107" t="s">
        <v>1675</v>
      </c>
      <c r="L2107" t="s">
        <v>100</v>
      </c>
      <c r="M2107" t="s">
        <v>1676</v>
      </c>
      <c r="N2107">
        <v>263336</v>
      </c>
      <c r="O2107">
        <v>34838</v>
      </c>
      <c r="P2107" t="s">
        <v>656</v>
      </c>
      <c r="Q2107">
        <v>1</v>
      </c>
      <c r="R2107" t="s">
        <v>1677</v>
      </c>
      <c r="S2107" t="s">
        <v>1678</v>
      </c>
      <c r="T2107">
        <v>899</v>
      </c>
      <c r="U2107" t="s">
        <v>37</v>
      </c>
      <c r="V2107" t="s">
        <v>38</v>
      </c>
      <c r="W2107" t="s">
        <v>39</v>
      </c>
      <c r="X2107">
        <v>126000000</v>
      </c>
      <c r="Y2107">
        <v>2005</v>
      </c>
      <c r="Z2107">
        <v>12000</v>
      </c>
      <c r="AA2107">
        <v>6.9</v>
      </c>
      <c r="AB2107">
        <v>2.35</v>
      </c>
      <c r="AC2107">
        <v>0</v>
      </c>
    </row>
    <row r="2108" spans="1:29">
      <c r="A2108" t="s">
        <v>28</v>
      </c>
      <c r="C2108" t="s">
        <v>10435</v>
      </c>
      <c r="D2108">
        <v>95</v>
      </c>
      <c r="E2108">
        <v>106</v>
      </c>
      <c r="F2108">
        <v>12</v>
      </c>
      <c r="G2108">
        <v>595</v>
      </c>
      <c r="H2108" t="s">
        <v>10436</v>
      </c>
      <c r="I2108">
        <v>962</v>
      </c>
      <c r="J2108">
        <v>17951431</v>
      </c>
      <c r="K2108" t="s">
        <v>2142</v>
      </c>
      <c r="L2108" t="s">
        <v>1978</v>
      </c>
      <c r="M2108" t="s">
        <v>10437</v>
      </c>
      <c r="N2108">
        <v>25462</v>
      </c>
      <c r="O2108">
        <v>4239</v>
      </c>
      <c r="P2108" t="s">
        <v>2031</v>
      </c>
      <c r="Q2108">
        <v>1</v>
      </c>
      <c r="R2108" t="s">
        <v>10438</v>
      </c>
      <c r="S2108" t="s">
        <v>10439</v>
      </c>
      <c r="T2108">
        <v>200</v>
      </c>
      <c r="U2108" t="s">
        <v>37</v>
      </c>
      <c r="V2108" t="s">
        <v>38</v>
      </c>
      <c r="W2108" t="s">
        <v>39</v>
      </c>
      <c r="X2108">
        <v>30000000</v>
      </c>
      <c r="Y2108">
        <v>2001</v>
      </c>
      <c r="Z2108">
        <v>844</v>
      </c>
      <c r="AA2108">
        <v>5.8</v>
      </c>
      <c r="AB2108">
        <v>2.35</v>
      </c>
      <c r="AC2108">
        <v>804</v>
      </c>
    </row>
    <row r="2109" spans="1:29">
      <c r="A2109" t="s">
        <v>28</v>
      </c>
      <c r="C2109" t="s">
        <v>7113</v>
      </c>
      <c r="D2109">
        <v>423</v>
      </c>
      <c r="E2109">
        <v>106</v>
      </c>
      <c r="F2109">
        <v>1000</v>
      </c>
      <c r="G2109">
        <v>1000</v>
      </c>
      <c r="H2109" t="s">
        <v>444</v>
      </c>
      <c r="I2109">
        <v>19000</v>
      </c>
      <c r="J2109">
        <v>29997095</v>
      </c>
      <c r="K2109" t="s">
        <v>10440</v>
      </c>
      <c r="L2109" t="s">
        <v>100</v>
      </c>
      <c r="M2109" t="s">
        <v>10441</v>
      </c>
      <c r="N2109">
        <v>60926</v>
      </c>
      <c r="O2109">
        <v>38494</v>
      </c>
      <c r="P2109" t="s">
        <v>5464</v>
      </c>
      <c r="Q2109">
        <v>5</v>
      </c>
      <c r="R2109" t="s">
        <v>10442</v>
      </c>
      <c r="S2109" t="s">
        <v>10443</v>
      </c>
      <c r="T2109">
        <v>302</v>
      </c>
      <c r="U2109" t="s">
        <v>37</v>
      </c>
      <c r="V2109" t="s">
        <v>56</v>
      </c>
      <c r="W2109" t="s">
        <v>39</v>
      </c>
      <c r="X2109">
        <v>22000000</v>
      </c>
      <c r="Y2109">
        <v>2016</v>
      </c>
      <c r="Z2109">
        <v>17000</v>
      </c>
      <c r="AA2109">
        <v>6.4</v>
      </c>
      <c r="AB2109">
        <v>1.85</v>
      </c>
      <c r="AC2109">
        <v>23000</v>
      </c>
    </row>
    <row r="2110" spans="1:29">
      <c r="A2110" t="s">
        <v>28</v>
      </c>
      <c r="C2110" t="s">
        <v>10444</v>
      </c>
      <c r="D2110">
        <v>93</v>
      </c>
      <c r="E2110">
        <v>98</v>
      </c>
      <c r="F2110">
        <v>4</v>
      </c>
      <c r="G2110">
        <v>83</v>
      </c>
      <c r="H2110" t="s">
        <v>10445</v>
      </c>
      <c r="I2110">
        <v>3000</v>
      </c>
      <c r="J2110">
        <v>14252830</v>
      </c>
      <c r="K2110" t="s">
        <v>6419</v>
      </c>
      <c r="L2110" t="s">
        <v>982</v>
      </c>
      <c r="M2110" t="s">
        <v>10446</v>
      </c>
      <c r="N2110">
        <v>18900</v>
      </c>
      <c r="O2110">
        <v>3769</v>
      </c>
      <c r="P2110" t="s">
        <v>10447</v>
      </c>
      <c r="Q2110">
        <v>0</v>
      </c>
      <c r="R2110" t="s">
        <v>10448</v>
      </c>
      <c r="S2110" t="s">
        <v>10449</v>
      </c>
      <c r="T2110">
        <v>242</v>
      </c>
      <c r="U2110" t="s">
        <v>37</v>
      </c>
      <c r="V2110" t="s">
        <v>268</v>
      </c>
      <c r="W2110" t="s">
        <v>39</v>
      </c>
      <c r="X2110">
        <v>22000000</v>
      </c>
      <c r="Y2110">
        <v>2001</v>
      </c>
      <c r="Z2110">
        <v>486</v>
      </c>
      <c r="AA2110">
        <v>5.3</v>
      </c>
      <c r="AB2110">
        <v>1.85</v>
      </c>
      <c r="AC2110">
        <v>0</v>
      </c>
    </row>
    <row r="2111" spans="1:29">
      <c r="A2111" t="s">
        <v>28</v>
      </c>
      <c r="C2111" t="s">
        <v>5164</v>
      </c>
      <c r="D2111">
        <v>203</v>
      </c>
      <c r="E2111">
        <v>100</v>
      </c>
      <c r="F2111">
        <v>39</v>
      </c>
      <c r="G2111">
        <v>798</v>
      </c>
      <c r="H2111" t="s">
        <v>80</v>
      </c>
      <c r="I2111">
        <v>26000</v>
      </c>
      <c r="J2111">
        <v>19783777</v>
      </c>
      <c r="K2111" t="s">
        <v>464</v>
      </c>
      <c r="L2111" t="s">
        <v>335</v>
      </c>
      <c r="M2111" t="s">
        <v>10450</v>
      </c>
      <c r="N2111">
        <v>82804</v>
      </c>
      <c r="O2111">
        <v>39989</v>
      </c>
      <c r="P2111" t="s">
        <v>1698</v>
      </c>
      <c r="Q2111">
        <v>1</v>
      </c>
      <c r="R2111" t="s">
        <v>10451</v>
      </c>
      <c r="S2111" t="s">
        <v>10452</v>
      </c>
      <c r="T2111">
        <v>154</v>
      </c>
      <c r="U2111" t="s">
        <v>37</v>
      </c>
      <c r="V2111" t="s">
        <v>38</v>
      </c>
      <c r="W2111" t="s">
        <v>585</v>
      </c>
      <c r="X2111">
        <v>22000000</v>
      </c>
      <c r="Y2111">
        <v>2013</v>
      </c>
      <c r="Z2111">
        <v>11000</v>
      </c>
      <c r="AA2111">
        <v>6.5</v>
      </c>
      <c r="AB2111">
        <v>2.35</v>
      </c>
      <c r="AC2111">
        <v>15000</v>
      </c>
    </row>
    <row r="2112" spans="1:29">
      <c r="A2112" t="s">
        <v>28</v>
      </c>
      <c r="C2112" t="s">
        <v>10453</v>
      </c>
      <c r="D2112">
        <v>38</v>
      </c>
      <c r="E2112">
        <v>95</v>
      </c>
      <c r="F2112">
        <v>34</v>
      </c>
      <c r="G2112">
        <v>368</v>
      </c>
      <c r="H2112" t="s">
        <v>2360</v>
      </c>
      <c r="I2112">
        <v>554</v>
      </c>
      <c r="J2112">
        <v>13555988</v>
      </c>
      <c r="K2112" t="s">
        <v>787</v>
      </c>
      <c r="L2112" t="s">
        <v>2293</v>
      </c>
      <c r="M2112" t="s">
        <v>10454</v>
      </c>
      <c r="N2112">
        <v>7242</v>
      </c>
      <c r="O2112">
        <v>2216</v>
      </c>
      <c r="P2112" t="s">
        <v>5222</v>
      </c>
      <c r="Q2112">
        <v>1</v>
      </c>
      <c r="R2112" t="s">
        <v>10455</v>
      </c>
      <c r="S2112" t="s">
        <v>10456</v>
      </c>
      <c r="T2112">
        <v>38</v>
      </c>
      <c r="U2112" t="s">
        <v>37</v>
      </c>
      <c r="V2112" t="s">
        <v>767</v>
      </c>
      <c r="W2112" t="s">
        <v>95</v>
      </c>
      <c r="X2112">
        <v>22000000</v>
      </c>
      <c r="Y2112">
        <v>2000</v>
      </c>
      <c r="Z2112">
        <v>439</v>
      </c>
      <c r="AA2112">
        <v>5.7</v>
      </c>
      <c r="AB2112">
        <v>1.85</v>
      </c>
      <c r="AC2112">
        <v>0</v>
      </c>
    </row>
    <row r="2113" spans="1:29">
      <c r="A2113" t="s">
        <v>28</v>
      </c>
      <c r="C2113" t="s">
        <v>4166</v>
      </c>
      <c r="D2113">
        <v>183</v>
      </c>
      <c r="E2113">
        <v>107</v>
      </c>
      <c r="F2113">
        <v>737</v>
      </c>
      <c r="G2113">
        <v>678</v>
      </c>
      <c r="H2113" t="s">
        <v>3709</v>
      </c>
      <c r="I2113">
        <v>6000</v>
      </c>
      <c r="J2113">
        <v>12784713</v>
      </c>
      <c r="K2113" t="s">
        <v>1671</v>
      </c>
      <c r="L2113" t="s">
        <v>208</v>
      </c>
      <c r="M2113" t="s">
        <v>10457</v>
      </c>
      <c r="N2113">
        <v>56813</v>
      </c>
      <c r="O2113">
        <v>8094</v>
      </c>
      <c r="P2113" t="s">
        <v>6040</v>
      </c>
      <c r="Q2113">
        <v>11</v>
      </c>
      <c r="R2113" t="s">
        <v>10458</v>
      </c>
      <c r="S2113" t="s">
        <v>10459</v>
      </c>
      <c r="T2113">
        <v>381</v>
      </c>
      <c r="U2113" t="s">
        <v>37</v>
      </c>
      <c r="V2113" t="s">
        <v>38</v>
      </c>
      <c r="W2113" t="s">
        <v>585</v>
      </c>
      <c r="X2113">
        <v>22000000</v>
      </c>
      <c r="Y2113">
        <v>2004</v>
      </c>
      <c r="Z2113">
        <v>718</v>
      </c>
      <c r="AA2113">
        <v>6.7</v>
      </c>
      <c r="AB2113">
        <v>2.35</v>
      </c>
      <c r="AC2113">
        <v>0</v>
      </c>
    </row>
    <row r="2114" spans="1:29">
      <c r="A2114" t="s">
        <v>28</v>
      </c>
      <c r="C2114" t="s">
        <v>10460</v>
      </c>
      <c r="D2114">
        <v>75</v>
      </c>
      <c r="E2114">
        <v>104</v>
      </c>
      <c r="F2114">
        <v>87</v>
      </c>
      <c r="G2114">
        <v>691</v>
      </c>
      <c r="H2114" t="s">
        <v>904</v>
      </c>
      <c r="I2114">
        <v>1000</v>
      </c>
      <c r="J2114">
        <v>10696210</v>
      </c>
      <c r="K2114" t="s">
        <v>1401</v>
      </c>
      <c r="L2114" t="s">
        <v>32</v>
      </c>
      <c r="M2114" t="s">
        <v>10461</v>
      </c>
      <c r="N2114">
        <v>35018</v>
      </c>
      <c r="O2114">
        <v>3148</v>
      </c>
      <c r="P2114" t="s">
        <v>752</v>
      </c>
      <c r="Q2114">
        <v>0</v>
      </c>
      <c r="R2114" t="s">
        <v>10462</v>
      </c>
      <c r="S2114" t="s">
        <v>10463</v>
      </c>
      <c r="T2114">
        <v>180</v>
      </c>
      <c r="U2114" t="s">
        <v>37</v>
      </c>
      <c r="V2114" t="s">
        <v>38</v>
      </c>
      <c r="W2114" t="s">
        <v>39</v>
      </c>
      <c r="X2114">
        <v>23500000</v>
      </c>
      <c r="Y2114">
        <v>1993</v>
      </c>
      <c r="Z2114">
        <v>826</v>
      </c>
      <c r="AA2114">
        <v>3.9</v>
      </c>
      <c r="AB2114">
        <v>1.85</v>
      </c>
      <c r="AC2114">
        <v>716</v>
      </c>
    </row>
    <row r="2115" spans="1:29">
      <c r="A2115" t="s">
        <v>28</v>
      </c>
      <c r="C2115" t="s">
        <v>10464</v>
      </c>
      <c r="D2115">
        <v>18</v>
      </c>
      <c r="E2115">
        <v>104</v>
      </c>
      <c r="F2115">
        <v>53</v>
      </c>
      <c r="G2115">
        <v>576</v>
      </c>
      <c r="H2115" t="s">
        <v>1823</v>
      </c>
      <c r="I2115">
        <v>2000</v>
      </c>
      <c r="J2115">
        <v>5974653</v>
      </c>
      <c r="K2115" t="s">
        <v>262</v>
      </c>
      <c r="L2115" t="s">
        <v>3007</v>
      </c>
      <c r="M2115" t="s">
        <v>10465</v>
      </c>
      <c r="N2115">
        <v>2253</v>
      </c>
      <c r="O2115">
        <v>4221</v>
      </c>
      <c r="P2115" t="s">
        <v>3331</v>
      </c>
      <c r="Q2115">
        <v>0</v>
      </c>
      <c r="R2115" t="s">
        <v>10466</v>
      </c>
      <c r="S2115" t="s">
        <v>10467</v>
      </c>
      <c r="T2115">
        <v>111</v>
      </c>
      <c r="U2115" t="s">
        <v>37</v>
      </c>
      <c r="V2115" t="s">
        <v>38</v>
      </c>
      <c r="W2115" t="s">
        <v>39</v>
      </c>
      <c r="X2115">
        <v>22000000</v>
      </c>
      <c r="Y2115">
        <v>2001</v>
      </c>
      <c r="Z2115">
        <v>595</v>
      </c>
      <c r="AA2115">
        <v>4.0999999999999996</v>
      </c>
      <c r="AB2115">
        <v>1.85</v>
      </c>
      <c r="AC2115">
        <v>158</v>
      </c>
    </row>
    <row r="2116" spans="1:29">
      <c r="A2116" t="s">
        <v>28</v>
      </c>
      <c r="C2116" t="s">
        <v>10468</v>
      </c>
      <c r="D2116">
        <v>22</v>
      </c>
      <c r="E2116">
        <v>143</v>
      </c>
      <c r="F2116">
        <v>688</v>
      </c>
      <c r="G2116">
        <v>42</v>
      </c>
      <c r="H2116" t="s">
        <v>10469</v>
      </c>
      <c r="I2116">
        <v>638</v>
      </c>
      <c r="J2116">
        <v>5000000</v>
      </c>
      <c r="K2116" t="s">
        <v>10470</v>
      </c>
      <c r="L2116" t="s">
        <v>10471</v>
      </c>
      <c r="M2116" t="s">
        <v>10472</v>
      </c>
      <c r="N2116">
        <v>1547</v>
      </c>
      <c r="O2116">
        <v>788</v>
      </c>
      <c r="P2116" t="s">
        <v>10473</v>
      </c>
      <c r="Q2116">
        <v>2</v>
      </c>
      <c r="R2116" t="s">
        <v>10474</v>
      </c>
      <c r="S2116" t="s">
        <v>10475</v>
      </c>
      <c r="T2116">
        <v>50</v>
      </c>
      <c r="U2116" t="s">
        <v>37</v>
      </c>
      <c r="V2116" t="s">
        <v>38</v>
      </c>
      <c r="W2116" t="s">
        <v>277</v>
      </c>
      <c r="X2116">
        <v>25000000</v>
      </c>
      <c r="Y2116">
        <v>1970</v>
      </c>
      <c r="Z2116">
        <v>50</v>
      </c>
      <c r="AA2116">
        <v>6.2</v>
      </c>
      <c r="AB2116">
        <v>2.35</v>
      </c>
      <c r="AC2116">
        <v>104</v>
      </c>
    </row>
    <row r="2117" spans="1:29">
      <c r="A2117" t="s">
        <v>28</v>
      </c>
      <c r="C2117" t="s">
        <v>7498</v>
      </c>
      <c r="D2117">
        <v>41</v>
      </c>
      <c r="E2117">
        <v>77</v>
      </c>
      <c r="F2117">
        <v>37</v>
      </c>
      <c r="G2117">
        <v>795</v>
      </c>
      <c r="H2117" t="s">
        <v>8881</v>
      </c>
      <c r="I2117">
        <v>3000</v>
      </c>
      <c r="J2117">
        <v>9694105</v>
      </c>
      <c r="K2117" t="s">
        <v>2717</v>
      </c>
      <c r="L2117" t="s">
        <v>500</v>
      </c>
      <c r="M2117" t="s">
        <v>10476</v>
      </c>
      <c r="N2117">
        <v>8176</v>
      </c>
      <c r="O2117">
        <v>5568</v>
      </c>
      <c r="P2117" t="s">
        <v>722</v>
      </c>
      <c r="Q2117">
        <v>0</v>
      </c>
      <c r="R2117" t="s">
        <v>10477</v>
      </c>
      <c r="S2117" t="s">
        <v>10478</v>
      </c>
      <c r="T2117">
        <v>77</v>
      </c>
      <c r="U2117" t="s">
        <v>37</v>
      </c>
      <c r="V2117" t="s">
        <v>38</v>
      </c>
      <c r="W2117" t="s">
        <v>95</v>
      </c>
      <c r="X2117">
        <v>22000000</v>
      </c>
      <c r="Y2117">
        <v>1999</v>
      </c>
      <c r="Z2117">
        <v>968</v>
      </c>
      <c r="AA2117">
        <v>3.8</v>
      </c>
      <c r="AB2117">
        <v>2.35</v>
      </c>
      <c r="AC2117">
        <v>272</v>
      </c>
    </row>
    <row r="2118" spans="1:29">
      <c r="A2118" t="s">
        <v>28</v>
      </c>
      <c r="C2118" t="s">
        <v>9043</v>
      </c>
      <c r="D2118">
        <v>148</v>
      </c>
      <c r="E2118">
        <v>96</v>
      </c>
      <c r="F2118">
        <v>11</v>
      </c>
      <c r="G2118">
        <v>150</v>
      </c>
      <c r="H2118" t="s">
        <v>425</v>
      </c>
      <c r="I2118">
        <v>805</v>
      </c>
      <c r="J2118">
        <v>16027866</v>
      </c>
      <c r="K2118" t="s">
        <v>334</v>
      </c>
      <c r="L2118" t="s">
        <v>4431</v>
      </c>
      <c r="M2118" t="s">
        <v>10479</v>
      </c>
      <c r="N2118">
        <v>26767</v>
      </c>
      <c r="O2118">
        <v>1411</v>
      </c>
      <c r="P2118" t="s">
        <v>10414</v>
      </c>
      <c r="Q2118">
        <v>0</v>
      </c>
      <c r="R2118" t="s">
        <v>10480</v>
      </c>
      <c r="S2118" t="s">
        <v>10481</v>
      </c>
      <c r="T2118">
        <v>121</v>
      </c>
      <c r="U2118" t="s">
        <v>37</v>
      </c>
      <c r="V2118" t="s">
        <v>1465</v>
      </c>
      <c r="W2118" t="s">
        <v>39</v>
      </c>
      <c r="X2118">
        <v>25000000</v>
      </c>
      <c r="Y2118">
        <v>2015</v>
      </c>
      <c r="Z2118">
        <v>173</v>
      </c>
      <c r="AA2118">
        <v>5.0999999999999996</v>
      </c>
      <c r="AB2118">
        <v>2.35</v>
      </c>
      <c r="AC2118">
        <v>0</v>
      </c>
    </row>
    <row r="2119" spans="1:29">
      <c r="A2119" t="s">
        <v>28</v>
      </c>
      <c r="C2119" t="s">
        <v>10482</v>
      </c>
      <c r="D2119">
        <v>111</v>
      </c>
      <c r="E2119">
        <v>114</v>
      </c>
      <c r="F2119">
        <v>2</v>
      </c>
      <c r="G2119">
        <v>567</v>
      </c>
      <c r="H2119" t="s">
        <v>45</v>
      </c>
      <c r="I2119">
        <v>40000</v>
      </c>
      <c r="J2119">
        <v>4829497</v>
      </c>
      <c r="K2119" t="s">
        <v>214</v>
      </c>
      <c r="L2119" t="s">
        <v>43</v>
      </c>
      <c r="M2119" t="s">
        <v>10483</v>
      </c>
      <c r="N2119">
        <v>31433</v>
      </c>
      <c r="O2119">
        <v>42484</v>
      </c>
      <c r="P2119" t="s">
        <v>372</v>
      </c>
      <c r="Q2119">
        <v>1</v>
      </c>
      <c r="R2119" t="s">
        <v>10484</v>
      </c>
      <c r="S2119" t="s">
        <v>10485</v>
      </c>
      <c r="T2119">
        <v>260</v>
      </c>
      <c r="U2119" t="s">
        <v>37</v>
      </c>
      <c r="V2119" t="s">
        <v>56</v>
      </c>
      <c r="W2119" t="s">
        <v>585</v>
      </c>
      <c r="Y2119">
        <v>2004</v>
      </c>
      <c r="Z2119">
        <v>1000</v>
      </c>
      <c r="AA2119">
        <v>6.4</v>
      </c>
      <c r="AB2119">
        <v>2.35</v>
      </c>
      <c r="AC2119">
        <v>0</v>
      </c>
    </row>
    <row r="2120" spans="1:29">
      <c r="A2120" t="s">
        <v>28</v>
      </c>
      <c r="C2120" t="s">
        <v>1304</v>
      </c>
      <c r="D2120">
        <v>231</v>
      </c>
      <c r="E2120">
        <v>145</v>
      </c>
      <c r="F2120">
        <v>719</v>
      </c>
      <c r="G2120">
        <v>104</v>
      </c>
      <c r="H2120" t="s">
        <v>10486</v>
      </c>
      <c r="I2120">
        <v>2000</v>
      </c>
      <c r="J2120">
        <v>4398392</v>
      </c>
      <c r="K2120" t="s">
        <v>7622</v>
      </c>
      <c r="L2120" t="s">
        <v>7645</v>
      </c>
      <c r="M2120" t="s">
        <v>10487</v>
      </c>
      <c r="N2120">
        <v>59507</v>
      </c>
      <c r="O2120">
        <v>2590</v>
      </c>
      <c r="P2120" t="s">
        <v>3109</v>
      </c>
      <c r="Q2120">
        <v>1</v>
      </c>
      <c r="R2120" t="s">
        <v>10488</v>
      </c>
      <c r="S2120" t="s">
        <v>10489</v>
      </c>
      <c r="T2120">
        <v>232</v>
      </c>
      <c r="U2120" t="s">
        <v>10490</v>
      </c>
      <c r="V2120" t="s">
        <v>10491</v>
      </c>
      <c r="W2120" t="s">
        <v>585</v>
      </c>
      <c r="X2120">
        <v>21000000</v>
      </c>
      <c r="Y2120">
        <v>2006</v>
      </c>
      <c r="Z2120">
        <v>380</v>
      </c>
      <c r="AA2120">
        <v>7.8</v>
      </c>
      <c r="AB2120">
        <v>2.35</v>
      </c>
      <c r="AC2120">
        <v>0</v>
      </c>
    </row>
    <row r="2121" spans="1:29">
      <c r="A2121" t="s">
        <v>28</v>
      </c>
      <c r="C2121" t="s">
        <v>10492</v>
      </c>
      <c r="D2121">
        <v>115</v>
      </c>
      <c r="E2121">
        <v>116</v>
      </c>
      <c r="F2121">
        <v>13</v>
      </c>
      <c r="G2121">
        <v>140</v>
      </c>
      <c r="H2121" t="s">
        <v>6195</v>
      </c>
      <c r="I2121">
        <v>203</v>
      </c>
      <c r="J2121">
        <v>1050445</v>
      </c>
      <c r="K2121" t="s">
        <v>10493</v>
      </c>
      <c r="L2121" t="s">
        <v>1797</v>
      </c>
      <c r="M2121" t="s">
        <v>10494</v>
      </c>
      <c r="N2121">
        <v>21394</v>
      </c>
      <c r="O2121">
        <v>773</v>
      </c>
      <c r="P2121" t="s">
        <v>5802</v>
      </c>
      <c r="Q2121">
        <v>0</v>
      </c>
      <c r="R2121" t="s">
        <v>10495</v>
      </c>
      <c r="S2121" t="s">
        <v>10496</v>
      </c>
      <c r="T2121">
        <v>147</v>
      </c>
      <c r="U2121" t="s">
        <v>1464</v>
      </c>
      <c r="V2121" t="s">
        <v>1465</v>
      </c>
      <c r="W2121" t="s">
        <v>39</v>
      </c>
      <c r="X2121">
        <v>22000000</v>
      </c>
      <c r="Y2121">
        <v>2005</v>
      </c>
      <c r="Z2121">
        <v>172</v>
      </c>
      <c r="AA2121">
        <v>7.8</v>
      </c>
      <c r="AB2121">
        <v>2.35</v>
      </c>
      <c r="AC2121">
        <v>11000</v>
      </c>
    </row>
    <row r="2122" spans="1:29">
      <c r="A2122" t="s">
        <v>28</v>
      </c>
      <c r="C2122" t="s">
        <v>10497</v>
      </c>
      <c r="D2122">
        <v>176</v>
      </c>
      <c r="E2122">
        <v>100</v>
      </c>
      <c r="F2122">
        <v>21</v>
      </c>
      <c r="G2122">
        <v>552</v>
      </c>
      <c r="H2122" t="s">
        <v>1736</v>
      </c>
      <c r="I2122">
        <v>14000</v>
      </c>
      <c r="J2122">
        <v>13746550</v>
      </c>
      <c r="K2122" t="s">
        <v>1423</v>
      </c>
      <c r="L2122" t="s">
        <v>654</v>
      </c>
      <c r="M2122" t="s">
        <v>10498</v>
      </c>
      <c r="N2122">
        <v>29322</v>
      </c>
      <c r="O2122">
        <v>15922</v>
      </c>
      <c r="P2122" t="s">
        <v>7414</v>
      </c>
      <c r="Q2122">
        <v>5</v>
      </c>
      <c r="R2122" t="s">
        <v>10499</v>
      </c>
      <c r="S2122" t="s">
        <v>10500</v>
      </c>
      <c r="T2122">
        <v>104</v>
      </c>
      <c r="U2122" t="s">
        <v>37</v>
      </c>
      <c r="V2122" t="s">
        <v>38</v>
      </c>
      <c r="W2122" t="s">
        <v>585</v>
      </c>
      <c r="X2122">
        <v>2000000</v>
      </c>
      <c r="Y2122">
        <v>2012</v>
      </c>
      <c r="Z2122">
        <v>618</v>
      </c>
      <c r="AA2122">
        <v>6.1</v>
      </c>
      <c r="AB2122">
        <v>2.35</v>
      </c>
      <c r="AC2122">
        <v>0</v>
      </c>
    </row>
    <row r="2123" spans="1:29">
      <c r="A2123" t="s">
        <v>28</v>
      </c>
      <c r="C2123" t="s">
        <v>9089</v>
      </c>
      <c r="D2123">
        <v>98</v>
      </c>
      <c r="E2123">
        <v>104</v>
      </c>
      <c r="F2123">
        <v>144</v>
      </c>
      <c r="G2123">
        <v>290</v>
      </c>
      <c r="H2123" t="s">
        <v>2497</v>
      </c>
      <c r="I2123">
        <v>939</v>
      </c>
      <c r="J2123">
        <v>20668843</v>
      </c>
      <c r="K2123" t="s">
        <v>5967</v>
      </c>
      <c r="L2123" t="s">
        <v>1147</v>
      </c>
      <c r="M2123" t="s">
        <v>10501</v>
      </c>
      <c r="N2123">
        <v>16831</v>
      </c>
      <c r="O2123">
        <v>2453</v>
      </c>
      <c r="P2123" t="s">
        <v>10502</v>
      </c>
      <c r="Q2123">
        <v>3</v>
      </c>
      <c r="R2123" t="s">
        <v>10503</v>
      </c>
      <c r="S2123" t="s">
        <v>10504</v>
      </c>
      <c r="T2123">
        <v>54</v>
      </c>
      <c r="U2123" t="s">
        <v>37</v>
      </c>
      <c r="V2123" t="s">
        <v>38</v>
      </c>
      <c r="W2123" t="s">
        <v>39</v>
      </c>
      <c r="X2123">
        <v>22000000</v>
      </c>
      <c r="Y2123">
        <v>2008</v>
      </c>
      <c r="Z2123">
        <v>875</v>
      </c>
      <c r="AA2123">
        <v>5.8</v>
      </c>
      <c r="AB2123">
        <v>2.35</v>
      </c>
      <c r="AC2123">
        <v>687</v>
      </c>
    </row>
    <row r="2124" spans="1:29">
      <c r="A2124" t="s">
        <v>28</v>
      </c>
      <c r="C2124" t="s">
        <v>10505</v>
      </c>
      <c r="D2124">
        <v>149</v>
      </c>
      <c r="E2124">
        <v>92</v>
      </c>
      <c r="F2124">
        <v>17</v>
      </c>
      <c r="G2124">
        <v>231</v>
      </c>
      <c r="H2124" t="s">
        <v>10506</v>
      </c>
      <c r="I2124">
        <v>14000</v>
      </c>
      <c r="J2124">
        <v>2963012</v>
      </c>
      <c r="K2124" t="s">
        <v>1924</v>
      </c>
      <c r="L2124" t="s">
        <v>436</v>
      </c>
      <c r="M2124" t="s">
        <v>10507</v>
      </c>
      <c r="N2124">
        <v>48873</v>
      </c>
      <c r="O2124">
        <v>14617</v>
      </c>
      <c r="P2124" t="s">
        <v>10508</v>
      </c>
      <c r="Q2124">
        <v>1</v>
      </c>
      <c r="R2124" t="s">
        <v>10509</v>
      </c>
      <c r="S2124" t="s">
        <v>10510</v>
      </c>
      <c r="T2124">
        <v>105</v>
      </c>
      <c r="U2124" t="s">
        <v>37</v>
      </c>
      <c r="V2124" t="s">
        <v>56</v>
      </c>
      <c r="W2124" t="s">
        <v>585</v>
      </c>
      <c r="X2124">
        <v>22000000</v>
      </c>
      <c r="Y2124">
        <v>2014</v>
      </c>
      <c r="Z2124">
        <v>257</v>
      </c>
      <c r="AA2124">
        <v>6.3</v>
      </c>
      <c r="AB2124">
        <v>2.35</v>
      </c>
      <c r="AC2124">
        <v>11000</v>
      </c>
    </row>
    <row r="2125" spans="1:29">
      <c r="A2125" t="s">
        <v>28</v>
      </c>
      <c r="C2125" t="s">
        <v>4733</v>
      </c>
      <c r="D2125">
        <v>84</v>
      </c>
      <c r="E2125">
        <v>92</v>
      </c>
      <c r="F2125">
        <v>607</v>
      </c>
      <c r="G2125">
        <v>35</v>
      </c>
      <c r="H2125" t="s">
        <v>10511</v>
      </c>
      <c r="I2125">
        <v>813</v>
      </c>
      <c r="K2125" t="s">
        <v>1826</v>
      </c>
      <c r="L2125" t="s">
        <v>2443</v>
      </c>
      <c r="M2125" t="s">
        <v>10512</v>
      </c>
      <c r="N2125">
        <v>9513</v>
      </c>
      <c r="O2125">
        <v>1011</v>
      </c>
      <c r="P2125" t="s">
        <v>10513</v>
      </c>
      <c r="Q2125">
        <v>0</v>
      </c>
      <c r="R2125" t="s">
        <v>10514</v>
      </c>
      <c r="S2125" t="s">
        <v>10515</v>
      </c>
      <c r="T2125">
        <v>116</v>
      </c>
      <c r="U2125" t="s">
        <v>37</v>
      </c>
      <c r="V2125" t="s">
        <v>38</v>
      </c>
      <c r="W2125" t="s">
        <v>95</v>
      </c>
      <c r="X2125">
        <v>12000000</v>
      </c>
      <c r="Y2125">
        <v>1977</v>
      </c>
      <c r="Z2125">
        <v>85</v>
      </c>
      <c r="AA2125">
        <v>7.7</v>
      </c>
      <c r="AB2125">
        <v>1.85</v>
      </c>
      <c r="AC2125">
        <v>0</v>
      </c>
    </row>
    <row r="2126" spans="1:29">
      <c r="A2126" t="s">
        <v>28</v>
      </c>
      <c r="C2126" t="s">
        <v>10516</v>
      </c>
      <c r="D2126">
        <v>138</v>
      </c>
      <c r="E2126">
        <v>105</v>
      </c>
      <c r="F2126">
        <v>43</v>
      </c>
      <c r="G2126">
        <v>827</v>
      </c>
      <c r="H2126" t="s">
        <v>1972</v>
      </c>
      <c r="I2126">
        <v>22000</v>
      </c>
      <c r="J2126">
        <v>1796024</v>
      </c>
      <c r="K2126" t="s">
        <v>4075</v>
      </c>
      <c r="L2126" t="s">
        <v>1746</v>
      </c>
      <c r="M2126" t="s">
        <v>10517</v>
      </c>
      <c r="N2126">
        <v>34985</v>
      </c>
      <c r="O2126">
        <v>37766</v>
      </c>
      <c r="P2126" t="s">
        <v>1546</v>
      </c>
      <c r="Q2126">
        <v>1</v>
      </c>
      <c r="R2126" t="s">
        <v>10518</v>
      </c>
      <c r="S2126" t="s">
        <v>10519</v>
      </c>
      <c r="T2126">
        <v>135</v>
      </c>
      <c r="U2126" t="s">
        <v>37</v>
      </c>
      <c r="V2126" t="s">
        <v>38</v>
      </c>
      <c r="W2126" t="s">
        <v>585</v>
      </c>
      <c r="X2126">
        <v>22000000</v>
      </c>
      <c r="Y2126">
        <v>2010</v>
      </c>
      <c r="Z2126">
        <v>14000</v>
      </c>
      <c r="AA2126">
        <v>5.4</v>
      </c>
      <c r="AB2126">
        <v>2.35</v>
      </c>
      <c r="AC2126">
        <v>0</v>
      </c>
    </row>
    <row r="2127" spans="1:29">
      <c r="A2127" t="s">
        <v>28</v>
      </c>
      <c r="C2127" t="s">
        <v>8712</v>
      </c>
      <c r="D2127">
        <v>78</v>
      </c>
      <c r="E2127">
        <v>120</v>
      </c>
      <c r="F2127">
        <v>2</v>
      </c>
      <c r="G2127">
        <v>80</v>
      </c>
      <c r="H2127" t="s">
        <v>10520</v>
      </c>
      <c r="I2127">
        <v>809</v>
      </c>
      <c r="J2127">
        <v>634277</v>
      </c>
      <c r="K2127" t="s">
        <v>10521</v>
      </c>
      <c r="L2127" t="s">
        <v>10522</v>
      </c>
      <c r="M2127" t="s">
        <v>10523</v>
      </c>
      <c r="N2127">
        <v>5166</v>
      </c>
      <c r="O2127">
        <v>1651</v>
      </c>
      <c r="P2127" t="s">
        <v>10524</v>
      </c>
      <c r="Q2127">
        <v>1</v>
      </c>
      <c r="R2127" t="s">
        <v>10525</v>
      </c>
      <c r="S2127" t="s">
        <v>10526</v>
      </c>
      <c r="T2127">
        <v>27</v>
      </c>
      <c r="U2127" t="s">
        <v>1464</v>
      </c>
      <c r="V2127" t="s">
        <v>1465</v>
      </c>
      <c r="W2127" t="s">
        <v>39</v>
      </c>
      <c r="X2127">
        <v>16000000</v>
      </c>
      <c r="Y2127">
        <v>2007</v>
      </c>
      <c r="Z2127">
        <v>521</v>
      </c>
      <c r="AA2127">
        <v>7.3</v>
      </c>
      <c r="AB2127">
        <v>2.35</v>
      </c>
      <c r="AC2127">
        <v>815</v>
      </c>
    </row>
    <row r="2128" spans="1:29">
      <c r="A2128" t="s">
        <v>28</v>
      </c>
      <c r="C2128" t="s">
        <v>4893</v>
      </c>
      <c r="D2128">
        <v>288</v>
      </c>
      <c r="E2128">
        <v>116</v>
      </c>
      <c r="F2128">
        <v>108</v>
      </c>
      <c r="G2128">
        <v>120</v>
      </c>
      <c r="H2128" t="s">
        <v>1046</v>
      </c>
      <c r="I2128">
        <v>23000</v>
      </c>
      <c r="J2128">
        <v>11326836</v>
      </c>
      <c r="K2128" t="s">
        <v>2125</v>
      </c>
      <c r="L2128" t="s">
        <v>58</v>
      </c>
      <c r="M2128" t="s">
        <v>10527</v>
      </c>
      <c r="N2128">
        <v>83171</v>
      </c>
      <c r="O2128">
        <v>24134</v>
      </c>
      <c r="P2128" t="s">
        <v>10528</v>
      </c>
      <c r="Q2128">
        <v>0</v>
      </c>
      <c r="R2128" t="s">
        <v>10529</v>
      </c>
      <c r="S2128" t="s">
        <v>10530</v>
      </c>
      <c r="T2128">
        <v>231</v>
      </c>
      <c r="U2128" t="s">
        <v>37</v>
      </c>
      <c r="V2128" t="s">
        <v>38</v>
      </c>
      <c r="W2128" t="s">
        <v>585</v>
      </c>
      <c r="X2128">
        <v>22000000</v>
      </c>
      <c r="Y2128">
        <v>2013</v>
      </c>
      <c r="Z2128">
        <v>820</v>
      </c>
      <c r="AA2128">
        <v>6.8</v>
      </c>
      <c r="AB2128">
        <v>2.35</v>
      </c>
      <c r="AC2128">
        <v>17000</v>
      </c>
    </row>
    <row r="2129" spans="1:29">
      <c r="A2129" t="s">
        <v>28</v>
      </c>
      <c r="C2129" t="s">
        <v>1318</v>
      </c>
      <c r="D2129">
        <v>299</v>
      </c>
      <c r="E2129">
        <v>119</v>
      </c>
      <c r="F2129">
        <v>209</v>
      </c>
      <c r="G2129">
        <v>521</v>
      </c>
      <c r="H2129" t="s">
        <v>4236</v>
      </c>
      <c r="I2129">
        <v>1000</v>
      </c>
      <c r="J2129">
        <v>49024969</v>
      </c>
      <c r="K2129" t="s">
        <v>2142</v>
      </c>
      <c r="L2129" t="s">
        <v>138</v>
      </c>
      <c r="M2129" t="s">
        <v>10531</v>
      </c>
      <c r="N2129">
        <v>133367</v>
      </c>
      <c r="O2129">
        <v>3284</v>
      </c>
      <c r="P2129" t="s">
        <v>2213</v>
      </c>
      <c r="Q2129">
        <v>0</v>
      </c>
      <c r="R2129" t="s">
        <v>10532</v>
      </c>
      <c r="S2129" t="s">
        <v>10533</v>
      </c>
      <c r="T2129">
        <v>363</v>
      </c>
      <c r="U2129" t="s">
        <v>37</v>
      </c>
      <c r="V2129" t="s">
        <v>38</v>
      </c>
      <c r="W2129" t="s">
        <v>585</v>
      </c>
      <c r="X2129">
        <v>25000000</v>
      </c>
      <c r="Y2129">
        <v>2007</v>
      </c>
      <c r="Z2129">
        <v>896</v>
      </c>
      <c r="AA2129">
        <v>7.3</v>
      </c>
      <c r="AB2129">
        <v>2.35</v>
      </c>
      <c r="AC2129">
        <v>0</v>
      </c>
    </row>
    <row r="2130" spans="1:29">
      <c r="A2130" t="s">
        <v>28</v>
      </c>
      <c r="C2130" t="s">
        <v>2467</v>
      </c>
      <c r="D2130">
        <v>27</v>
      </c>
      <c r="E2130">
        <v>101</v>
      </c>
      <c r="F2130">
        <v>88</v>
      </c>
      <c r="G2130">
        <v>812</v>
      </c>
      <c r="H2130" t="s">
        <v>5572</v>
      </c>
      <c r="I2130">
        <v>957</v>
      </c>
      <c r="J2130">
        <v>22294341</v>
      </c>
      <c r="K2130" t="s">
        <v>4219</v>
      </c>
      <c r="L2130" t="s">
        <v>6071</v>
      </c>
      <c r="M2130" t="s">
        <v>10534</v>
      </c>
      <c r="N2130">
        <v>12278</v>
      </c>
      <c r="O2130">
        <v>4629</v>
      </c>
      <c r="P2130" t="s">
        <v>633</v>
      </c>
      <c r="Q2130">
        <v>3</v>
      </c>
      <c r="R2130" t="s">
        <v>10535</v>
      </c>
      <c r="S2130" t="s">
        <v>10536</v>
      </c>
      <c r="T2130">
        <v>71</v>
      </c>
      <c r="U2130" t="s">
        <v>37</v>
      </c>
      <c r="V2130" t="s">
        <v>38</v>
      </c>
      <c r="W2130" t="s">
        <v>39</v>
      </c>
      <c r="X2130">
        <v>21500000</v>
      </c>
      <c r="Y2130">
        <v>1996</v>
      </c>
      <c r="Z2130">
        <v>821</v>
      </c>
      <c r="AA2130">
        <v>6.5</v>
      </c>
      <c r="AB2130">
        <v>1.85</v>
      </c>
      <c r="AC2130">
        <v>758</v>
      </c>
    </row>
    <row r="2131" spans="1:29">
      <c r="A2131" t="s">
        <v>28</v>
      </c>
      <c r="C2131" t="s">
        <v>6131</v>
      </c>
      <c r="D2131">
        <v>155</v>
      </c>
      <c r="E2131">
        <v>117</v>
      </c>
      <c r="F2131">
        <v>89</v>
      </c>
      <c r="G2131">
        <v>442</v>
      </c>
      <c r="H2131" t="s">
        <v>8150</v>
      </c>
      <c r="I2131">
        <v>12000</v>
      </c>
      <c r="J2131">
        <v>24362501</v>
      </c>
      <c r="K2131" t="s">
        <v>2125</v>
      </c>
      <c r="L2131" t="s">
        <v>301</v>
      </c>
      <c r="M2131" t="s">
        <v>10537</v>
      </c>
      <c r="N2131">
        <v>69980</v>
      </c>
      <c r="O2131">
        <v>13576</v>
      </c>
      <c r="P2131" t="s">
        <v>8062</v>
      </c>
      <c r="Q2131">
        <v>1</v>
      </c>
      <c r="R2131" t="s">
        <v>10538</v>
      </c>
      <c r="S2131" t="s">
        <v>10539</v>
      </c>
      <c r="T2131">
        <v>591</v>
      </c>
      <c r="U2131" t="s">
        <v>37</v>
      </c>
      <c r="V2131" t="s">
        <v>38</v>
      </c>
      <c r="W2131" t="s">
        <v>585</v>
      </c>
      <c r="X2131">
        <v>21500000</v>
      </c>
      <c r="Y2131">
        <v>1999</v>
      </c>
      <c r="Z2131">
        <v>541</v>
      </c>
      <c r="AA2131">
        <v>7.2</v>
      </c>
      <c r="AB2131">
        <v>2.35</v>
      </c>
      <c r="AC2131">
        <v>0</v>
      </c>
    </row>
    <row r="2132" spans="1:29">
      <c r="A2132" t="s">
        <v>28</v>
      </c>
      <c r="C2132" t="s">
        <v>10540</v>
      </c>
      <c r="D2132">
        <v>82</v>
      </c>
      <c r="E2132">
        <v>106</v>
      </c>
      <c r="F2132">
        <v>195</v>
      </c>
      <c r="G2132">
        <v>0</v>
      </c>
      <c r="H2132" t="s">
        <v>10541</v>
      </c>
      <c r="I2132">
        <v>20</v>
      </c>
      <c r="K2132" t="s">
        <v>10542</v>
      </c>
      <c r="L2132" t="s">
        <v>10543</v>
      </c>
      <c r="M2132" t="s">
        <v>10544</v>
      </c>
      <c r="N2132">
        <v>6920</v>
      </c>
      <c r="O2132">
        <v>30</v>
      </c>
      <c r="P2132" t="s">
        <v>10545</v>
      </c>
      <c r="Q2132">
        <v>4</v>
      </c>
      <c r="R2132" t="s">
        <v>10546</v>
      </c>
      <c r="S2132" t="s">
        <v>10547</v>
      </c>
      <c r="T2132">
        <v>22</v>
      </c>
      <c r="U2132" t="s">
        <v>2778</v>
      </c>
      <c r="V2132" t="s">
        <v>3571</v>
      </c>
      <c r="W2132" t="s">
        <v>95</v>
      </c>
      <c r="X2132">
        <v>22000000</v>
      </c>
      <c r="Y2132">
        <v>2013</v>
      </c>
      <c r="Z2132">
        <v>10</v>
      </c>
      <c r="AA2132">
        <v>6.7</v>
      </c>
      <c r="AB2132">
        <v>2.35</v>
      </c>
      <c r="AC2132">
        <v>0</v>
      </c>
    </row>
    <row r="2133" spans="1:29">
      <c r="A2133" t="s">
        <v>28</v>
      </c>
      <c r="C2133" t="s">
        <v>4003</v>
      </c>
      <c r="D2133">
        <v>275</v>
      </c>
      <c r="E2133">
        <v>112</v>
      </c>
      <c r="F2133">
        <v>11000</v>
      </c>
      <c r="G2133">
        <v>159</v>
      </c>
      <c r="H2133" t="s">
        <v>7955</v>
      </c>
      <c r="I2133">
        <v>385</v>
      </c>
      <c r="J2133">
        <v>16684352</v>
      </c>
      <c r="K2133" t="s">
        <v>1681</v>
      </c>
      <c r="L2133" t="s">
        <v>10548</v>
      </c>
      <c r="M2133" t="s">
        <v>10549</v>
      </c>
      <c r="N2133">
        <v>67893</v>
      </c>
      <c r="O2133">
        <v>1205</v>
      </c>
      <c r="P2133" t="s">
        <v>10550</v>
      </c>
      <c r="Q2133">
        <v>0</v>
      </c>
      <c r="R2133" t="s">
        <v>10551</v>
      </c>
      <c r="S2133" t="s">
        <v>10552</v>
      </c>
      <c r="T2133">
        <v>163</v>
      </c>
      <c r="U2133" t="s">
        <v>37</v>
      </c>
      <c r="V2133" t="s">
        <v>38</v>
      </c>
      <c r="W2133" t="s">
        <v>585</v>
      </c>
      <c r="X2133">
        <v>17000000</v>
      </c>
      <c r="Y2133">
        <v>2012</v>
      </c>
      <c r="Z2133">
        <v>223</v>
      </c>
      <c r="AA2133">
        <v>6.3</v>
      </c>
      <c r="AB2133">
        <v>1.85</v>
      </c>
      <c r="AC2133">
        <v>18000</v>
      </c>
    </row>
    <row r="2134" spans="1:29">
      <c r="A2134" t="s">
        <v>28</v>
      </c>
      <c r="C2134" t="s">
        <v>3694</v>
      </c>
      <c r="D2134">
        <v>43</v>
      </c>
      <c r="E2134">
        <v>136</v>
      </c>
      <c r="F2134">
        <v>16000</v>
      </c>
      <c r="G2134">
        <v>216</v>
      </c>
      <c r="H2134" t="s">
        <v>10553</v>
      </c>
      <c r="I2134">
        <v>16000</v>
      </c>
      <c r="J2134">
        <v>46700000</v>
      </c>
      <c r="K2134" t="s">
        <v>50</v>
      </c>
      <c r="L2134" t="s">
        <v>3694</v>
      </c>
      <c r="M2134" t="s">
        <v>10554</v>
      </c>
      <c r="N2134">
        <v>19832</v>
      </c>
      <c r="O2134">
        <v>16805</v>
      </c>
      <c r="P2134" t="s">
        <v>10555</v>
      </c>
      <c r="Q2134">
        <v>1</v>
      </c>
      <c r="R2134" t="s">
        <v>10556</v>
      </c>
      <c r="S2134" t="s">
        <v>10557</v>
      </c>
      <c r="T2134">
        <v>98</v>
      </c>
      <c r="U2134" t="s">
        <v>37</v>
      </c>
      <c r="V2134" t="s">
        <v>38</v>
      </c>
      <c r="W2134" t="s">
        <v>95</v>
      </c>
      <c r="X2134">
        <v>21000000</v>
      </c>
      <c r="Y2134">
        <v>1982</v>
      </c>
      <c r="Z2134">
        <v>281</v>
      </c>
      <c r="AA2134">
        <v>5.9</v>
      </c>
      <c r="AB2134">
        <v>2.35</v>
      </c>
      <c r="AC2134">
        <v>0</v>
      </c>
    </row>
    <row r="2135" spans="1:29">
      <c r="A2135" t="s">
        <v>28</v>
      </c>
      <c r="C2135" t="s">
        <v>10558</v>
      </c>
      <c r="D2135">
        <v>163</v>
      </c>
      <c r="E2135">
        <v>81</v>
      </c>
      <c r="F2135">
        <v>406</v>
      </c>
      <c r="G2135">
        <v>406</v>
      </c>
      <c r="H2135" t="s">
        <v>722</v>
      </c>
      <c r="I2135">
        <v>893</v>
      </c>
      <c r="J2135">
        <v>52008288</v>
      </c>
      <c r="K2135" t="s">
        <v>10559</v>
      </c>
      <c r="L2135" t="s">
        <v>3490</v>
      </c>
      <c r="M2135" t="s">
        <v>10560</v>
      </c>
      <c r="N2135">
        <v>162037</v>
      </c>
      <c r="O2135">
        <v>3003</v>
      </c>
      <c r="P2135" t="s">
        <v>10558</v>
      </c>
      <c r="Q2135">
        <v>1</v>
      </c>
      <c r="R2135" t="s">
        <v>10561</v>
      </c>
      <c r="S2135" t="s">
        <v>10562</v>
      </c>
      <c r="T2135">
        <v>928</v>
      </c>
      <c r="U2135" t="s">
        <v>37</v>
      </c>
      <c r="V2135" t="s">
        <v>38</v>
      </c>
      <c r="W2135" t="s">
        <v>585</v>
      </c>
      <c r="X2135">
        <v>21000000</v>
      </c>
      <c r="Y2135">
        <v>1999</v>
      </c>
      <c r="Z2135">
        <v>795</v>
      </c>
      <c r="AA2135">
        <v>7.8</v>
      </c>
      <c r="AB2135">
        <v>1.85</v>
      </c>
      <c r="AC2135">
        <v>0</v>
      </c>
    </row>
    <row r="2136" spans="1:29">
      <c r="A2136" t="s">
        <v>28</v>
      </c>
      <c r="C2136" t="s">
        <v>1954</v>
      </c>
      <c r="D2136">
        <v>168</v>
      </c>
      <c r="E2136">
        <v>87</v>
      </c>
      <c r="F2136">
        <v>0</v>
      </c>
      <c r="G2136">
        <v>548</v>
      </c>
      <c r="H2136" t="s">
        <v>358</v>
      </c>
      <c r="I2136">
        <v>22000</v>
      </c>
      <c r="J2136">
        <v>8579684</v>
      </c>
      <c r="K2136" t="s">
        <v>1671</v>
      </c>
      <c r="L2136" t="s">
        <v>149</v>
      </c>
      <c r="M2136" t="s">
        <v>10563</v>
      </c>
      <c r="N2136">
        <v>89547</v>
      </c>
      <c r="O2136">
        <v>24324</v>
      </c>
      <c r="P2136" t="s">
        <v>5794</v>
      </c>
      <c r="Q2136">
        <v>0</v>
      </c>
      <c r="R2136" t="s">
        <v>10564</v>
      </c>
      <c r="S2136" t="s">
        <v>10565</v>
      </c>
      <c r="T2136">
        <v>199</v>
      </c>
      <c r="U2136" t="s">
        <v>37</v>
      </c>
      <c r="V2136" t="s">
        <v>38</v>
      </c>
      <c r="W2136" t="s">
        <v>585</v>
      </c>
      <c r="X2136">
        <v>9000000</v>
      </c>
      <c r="Y2136">
        <v>2007</v>
      </c>
      <c r="Z2136">
        <v>557</v>
      </c>
      <c r="AA2136">
        <v>7.4</v>
      </c>
      <c r="AB2136">
        <v>1.85</v>
      </c>
      <c r="AC2136">
        <v>0</v>
      </c>
    </row>
    <row r="2137" spans="1:29">
      <c r="A2137" t="s">
        <v>28</v>
      </c>
      <c r="C2137" t="s">
        <v>10566</v>
      </c>
      <c r="D2137">
        <v>60</v>
      </c>
      <c r="E2137">
        <v>96</v>
      </c>
      <c r="F2137">
        <v>8</v>
      </c>
      <c r="G2137">
        <v>199</v>
      </c>
      <c r="H2137" t="s">
        <v>6831</v>
      </c>
      <c r="I2137">
        <v>533</v>
      </c>
      <c r="J2137">
        <v>42660000</v>
      </c>
      <c r="K2137" t="s">
        <v>165</v>
      </c>
      <c r="L2137" t="s">
        <v>9444</v>
      </c>
      <c r="M2137" t="s">
        <v>10567</v>
      </c>
      <c r="N2137">
        <v>25086</v>
      </c>
      <c r="O2137">
        <v>1254</v>
      </c>
      <c r="P2137" t="s">
        <v>10568</v>
      </c>
      <c r="Q2137">
        <v>0</v>
      </c>
      <c r="R2137" t="s">
        <v>10569</v>
      </c>
      <c r="S2137" t="s">
        <v>10570</v>
      </c>
      <c r="T2137">
        <v>87</v>
      </c>
      <c r="U2137" t="s">
        <v>37</v>
      </c>
      <c r="V2137" t="s">
        <v>38</v>
      </c>
      <c r="W2137" t="s">
        <v>95</v>
      </c>
      <c r="X2137">
        <v>17000000</v>
      </c>
      <c r="Y2137">
        <v>1993</v>
      </c>
      <c r="Z2137">
        <v>219</v>
      </c>
      <c r="AA2137">
        <v>4.8</v>
      </c>
      <c r="AB2137">
        <v>1.85</v>
      </c>
      <c r="AC2137">
        <v>1000</v>
      </c>
    </row>
    <row r="2138" spans="1:29">
      <c r="A2138" t="s">
        <v>28</v>
      </c>
      <c r="C2138" t="s">
        <v>4099</v>
      </c>
      <c r="D2138">
        <v>85</v>
      </c>
      <c r="E2138">
        <v>106</v>
      </c>
      <c r="F2138">
        <v>48</v>
      </c>
      <c r="G2138">
        <v>39</v>
      </c>
      <c r="H2138" t="s">
        <v>1230</v>
      </c>
      <c r="I2138">
        <v>18000</v>
      </c>
      <c r="J2138">
        <v>40219708</v>
      </c>
      <c r="K2138" t="s">
        <v>3794</v>
      </c>
      <c r="L2138" t="s">
        <v>588</v>
      </c>
      <c r="M2138" t="s">
        <v>10571</v>
      </c>
      <c r="N2138">
        <v>22649</v>
      </c>
      <c r="O2138">
        <v>18630</v>
      </c>
      <c r="P2138" t="s">
        <v>10572</v>
      </c>
      <c r="Q2138">
        <v>3</v>
      </c>
      <c r="R2138" t="s">
        <v>10573</v>
      </c>
      <c r="S2138" t="s">
        <v>10574</v>
      </c>
      <c r="T2138">
        <v>131</v>
      </c>
      <c r="U2138" t="s">
        <v>37</v>
      </c>
      <c r="V2138" t="s">
        <v>38</v>
      </c>
      <c r="W2138" t="s">
        <v>39</v>
      </c>
      <c r="X2138">
        <v>21000000</v>
      </c>
      <c r="Y2138">
        <v>2001</v>
      </c>
      <c r="Z2138">
        <v>558</v>
      </c>
      <c r="AA2138">
        <v>6.3</v>
      </c>
      <c r="AB2138">
        <v>1.85</v>
      </c>
      <c r="AC2138">
        <v>0</v>
      </c>
    </row>
    <row r="2139" spans="1:29">
      <c r="A2139" t="s">
        <v>28</v>
      </c>
      <c r="C2139" t="s">
        <v>4166</v>
      </c>
      <c r="D2139">
        <v>539</v>
      </c>
      <c r="E2139">
        <v>122</v>
      </c>
      <c r="F2139">
        <v>737</v>
      </c>
      <c r="G2139">
        <v>14000</v>
      </c>
      <c r="H2139" t="s">
        <v>1746</v>
      </c>
      <c r="I2139">
        <v>34000</v>
      </c>
      <c r="J2139">
        <v>132088910</v>
      </c>
      <c r="K2139" t="s">
        <v>1415</v>
      </c>
      <c r="L2139" t="s">
        <v>347</v>
      </c>
      <c r="M2139" t="s">
        <v>10575</v>
      </c>
      <c r="N2139">
        <v>533607</v>
      </c>
      <c r="O2139">
        <v>72115</v>
      </c>
      <c r="P2139" t="s">
        <v>654</v>
      </c>
      <c r="Q2139">
        <v>0</v>
      </c>
      <c r="R2139" t="s">
        <v>10576</v>
      </c>
      <c r="S2139" t="s">
        <v>10577</v>
      </c>
      <c r="T2139">
        <v>692</v>
      </c>
      <c r="U2139" t="s">
        <v>37</v>
      </c>
      <c r="V2139" t="s">
        <v>38</v>
      </c>
      <c r="W2139" t="s">
        <v>585</v>
      </c>
      <c r="X2139">
        <v>21000000</v>
      </c>
      <c r="Y2139">
        <v>2012</v>
      </c>
      <c r="Z2139">
        <v>22000</v>
      </c>
      <c r="AA2139">
        <v>7.8</v>
      </c>
      <c r="AB2139">
        <v>2.35</v>
      </c>
      <c r="AC2139">
        <v>117000</v>
      </c>
    </row>
    <row r="2140" spans="1:29">
      <c r="A2140" t="s">
        <v>28</v>
      </c>
      <c r="C2140" t="s">
        <v>5462</v>
      </c>
      <c r="D2140">
        <v>84</v>
      </c>
      <c r="E2140">
        <v>123</v>
      </c>
      <c r="F2140">
        <v>98</v>
      </c>
      <c r="G2140">
        <v>579</v>
      </c>
      <c r="H2140" t="s">
        <v>1319</v>
      </c>
      <c r="I2140">
        <v>2000</v>
      </c>
      <c r="J2140">
        <v>36581633</v>
      </c>
      <c r="K2140" t="s">
        <v>1726</v>
      </c>
      <c r="L2140" t="s">
        <v>2376</v>
      </c>
      <c r="M2140" t="s">
        <v>10578</v>
      </c>
      <c r="N2140">
        <v>52533</v>
      </c>
      <c r="O2140">
        <v>3994</v>
      </c>
      <c r="P2140" t="s">
        <v>2424</v>
      </c>
      <c r="Q2140">
        <v>1</v>
      </c>
      <c r="R2140" t="s">
        <v>10579</v>
      </c>
      <c r="S2140" t="s">
        <v>10580</v>
      </c>
      <c r="T2140">
        <v>235</v>
      </c>
      <c r="U2140" t="s">
        <v>37</v>
      </c>
      <c r="V2140" t="s">
        <v>767</v>
      </c>
      <c r="W2140" t="s">
        <v>39</v>
      </c>
      <c r="X2140">
        <v>21000000</v>
      </c>
      <c r="Y2140">
        <v>2007</v>
      </c>
      <c r="Z2140">
        <v>826</v>
      </c>
      <c r="AA2140">
        <v>7.5</v>
      </c>
      <c r="AB2140">
        <v>1.85</v>
      </c>
      <c r="AC2140">
        <v>10000</v>
      </c>
    </row>
    <row r="2141" spans="1:29">
      <c r="A2141" t="s">
        <v>28</v>
      </c>
      <c r="C2141" t="s">
        <v>9516</v>
      </c>
      <c r="D2141">
        <v>75</v>
      </c>
      <c r="E2141">
        <v>133</v>
      </c>
      <c r="F2141">
        <v>0</v>
      </c>
      <c r="G2141">
        <v>637</v>
      </c>
      <c r="H2141" t="s">
        <v>3077</v>
      </c>
      <c r="I2141">
        <v>1000</v>
      </c>
      <c r="J2141">
        <v>37721949</v>
      </c>
      <c r="K2141" t="s">
        <v>3409</v>
      </c>
      <c r="L2141" t="s">
        <v>5950</v>
      </c>
      <c r="M2141" t="s">
        <v>10581</v>
      </c>
      <c r="N2141">
        <v>6067</v>
      </c>
      <c r="O2141">
        <v>6035</v>
      </c>
      <c r="P2141" t="s">
        <v>4908</v>
      </c>
      <c r="Q2141">
        <v>0</v>
      </c>
      <c r="R2141" t="s">
        <v>10582</v>
      </c>
      <c r="S2141" t="s">
        <v>10583</v>
      </c>
      <c r="T2141">
        <v>73</v>
      </c>
      <c r="U2141" t="s">
        <v>37</v>
      </c>
      <c r="V2141" t="s">
        <v>38</v>
      </c>
      <c r="W2141" t="s">
        <v>585</v>
      </c>
      <c r="Y2141">
        <v>2010</v>
      </c>
      <c r="Z2141">
        <v>912</v>
      </c>
      <c r="AA2141">
        <v>6</v>
      </c>
      <c r="AB2141">
        <v>1.85</v>
      </c>
      <c r="AC2141">
        <v>0</v>
      </c>
    </row>
    <row r="2142" spans="1:29">
      <c r="A2142" t="s">
        <v>28</v>
      </c>
      <c r="C2142" t="s">
        <v>1114</v>
      </c>
      <c r="D2142">
        <v>171</v>
      </c>
      <c r="E2142">
        <v>92</v>
      </c>
      <c r="F2142">
        <v>255</v>
      </c>
      <c r="G2142">
        <v>447</v>
      </c>
      <c r="H2142" t="s">
        <v>10584</v>
      </c>
      <c r="I2142">
        <v>26000</v>
      </c>
      <c r="J2142">
        <v>25296447</v>
      </c>
      <c r="K2142" t="s">
        <v>334</v>
      </c>
      <c r="L2142" t="s">
        <v>335</v>
      </c>
      <c r="M2142" t="s">
        <v>10585</v>
      </c>
      <c r="N2142">
        <v>237248</v>
      </c>
      <c r="O2142">
        <v>27572</v>
      </c>
      <c r="P2142" t="s">
        <v>10586</v>
      </c>
      <c r="Q2142">
        <v>0</v>
      </c>
      <c r="R2142" t="s">
        <v>10587</v>
      </c>
      <c r="S2142" t="s">
        <v>10588</v>
      </c>
      <c r="T2142">
        <v>460</v>
      </c>
      <c r="U2142" t="s">
        <v>37</v>
      </c>
      <c r="V2142" t="s">
        <v>1465</v>
      </c>
      <c r="W2142" t="s">
        <v>39</v>
      </c>
      <c r="X2142">
        <v>21000000</v>
      </c>
      <c r="Y2142">
        <v>2002</v>
      </c>
      <c r="Z2142">
        <v>1000</v>
      </c>
      <c r="AA2142">
        <v>6.8</v>
      </c>
      <c r="AB2142">
        <v>2.35</v>
      </c>
      <c r="AC2142">
        <v>0</v>
      </c>
    </row>
    <row r="2143" spans="1:29">
      <c r="A2143" t="s">
        <v>28</v>
      </c>
      <c r="C2143" t="s">
        <v>9031</v>
      </c>
      <c r="D2143">
        <v>140</v>
      </c>
      <c r="E2143">
        <v>110</v>
      </c>
      <c r="F2143">
        <v>65</v>
      </c>
      <c r="G2143">
        <v>149</v>
      </c>
      <c r="H2143" t="s">
        <v>8830</v>
      </c>
      <c r="I2143">
        <v>3000</v>
      </c>
      <c r="J2143">
        <v>24848292</v>
      </c>
      <c r="K2143" t="s">
        <v>3265</v>
      </c>
      <c r="L2143" t="s">
        <v>656</v>
      </c>
      <c r="M2143" t="s">
        <v>10589</v>
      </c>
      <c r="N2143">
        <v>80556</v>
      </c>
      <c r="O2143">
        <v>4089</v>
      </c>
      <c r="P2143" t="s">
        <v>10590</v>
      </c>
      <c r="Q2143">
        <v>1</v>
      </c>
      <c r="R2143" t="s">
        <v>10591</v>
      </c>
      <c r="S2143" t="s">
        <v>10592</v>
      </c>
      <c r="T2143">
        <v>184</v>
      </c>
      <c r="U2143" t="s">
        <v>37</v>
      </c>
      <c r="V2143" t="s">
        <v>38</v>
      </c>
      <c r="W2143" t="s">
        <v>39</v>
      </c>
      <c r="X2143">
        <v>20000000</v>
      </c>
      <c r="Y2143">
        <v>2008</v>
      </c>
      <c r="Z2143">
        <v>427</v>
      </c>
      <c r="AA2143">
        <v>6.6</v>
      </c>
      <c r="AB2143">
        <v>2.35</v>
      </c>
      <c r="AC2143">
        <v>0</v>
      </c>
    </row>
    <row r="2144" spans="1:29">
      <c r="A2144" t="s">
        <v>747</v>
      </c>
      <c r="C2144" t="s">
        <v>10593</v>
      </c>
      <c r="D2144">
        <v>85</v>
      </c>
      <c r="E2144">
        <v>104</v>
      </c>
      <c r="F2144">
        <v>52</v>
      </c>
      <c r="G2144">
        <v>484</v>
      </c>
      <c r="H2144" t="s">
        <v>7844</v>
      </c>
      <c r="I2144">
        <v>711</v>
      </c>
      <c r="J2144">
        <v>17757087</v>
      </c>
      <c r="K2144" t="s">
        <v>4332</v>
      </c>
      <c r="L2144" t="s">
        <v>10594</v>
      </c>
      <c r="M2144" t="s">
        <v>10595</v>
      </c>
      <c r="N2144">
        <v>13065</v>
      </c>
      <c r="O2144">
        <v>3162</v>
      </c>
      <c r="P2144" t="s">
        <v>10596</v>
      </c>
      <c r="Q2144">
        <v>1</v>
      </c>
      <c r="R2144" t="s">
        <v>10597</v>
      </c>
      <c r="S2144" t="s">
        <v>10598</v>
      </c>
      <c r="T2144">
        <v>253</v>
      </c>
      <c r="U2144" t="s">
        <v>37</v>
      </c>
      <c r="V2144" t="s">
        <v>38</v>
      </c>
      <c r="W2144" t="s">
        <v>585</v>
      </c>
      <c r="X2144">
        <v>21000000</v>
      </c>
      <c r="Y2144">
        <v>1999</v>
      </c>
      <c r="Z2144">
        <v>490</v>
      </c>
      <c r="AA2144">
        <v>4.5999999999999996</v>
      </c>
      <c r="AB2144">
        <v>1.85</v>
      </c>
      <c r="AC2144">
        <v>897</v>
      </c>
    </row>
    <row r="2145" spans="1:29">
      <c r="A2145" t="s">
        <v>28</v>
      </c>
      <c r="D2145">
        <v>5</v>
      </c>
      <c r="E2145">
        <v>60</v>
      </c>
      <c r="I2145">
        <v>98</v>
      </c>
      <c r="K2145" t="s">
        <v>10599</v>
      </c>
      <c r="L2145" t="s">
        <v>10600</v>
      </c>
      <c r="M2145" t="s">
        <v>10601</v>
      </c>
      <c r="N2145">
        <v>4398</v>
      </c>
      <c r="O2145">
        <v>98</v>
      </c>
      <c r="Q2145">
        <v>0</v>
      </c>
      <c r="R2145" t="s">
        <v>10602</v>
      </c>
      <c r="S2145" t="s">
        <v>10603</v>
      </c>
      <c r="T2145">
        <v>33</v>
      </c>
      <c r="U2145" t="s">
        <v>37</v>
      </c>
      <c r="V2145" t="s">
        <v>38</v>
      </c>
      <c r="X2145">
        <v>3000000</v>
      </c>
      <c r="AA2145">
        <v>2.9</v>
      </c>
      <c r="AC2145">
        <v>141</v>
      </c>
    </row>
    <row r="2146" spans="1:29">
      <c r="A2146" t="s">
        <v>28</v>
      </c>
      <c r="C2146" t="s">
        <v>48</v>
      </c>
      <c r="D2146">
        <v>217</v>
      </c>
      <c r="E2146">
        <v>98</v>
      </c>
      <c r="F2146">
        <v>0</v>
      </c>
      <c r="G2146">
        <v>374</v>
      </c>
      <c r="H2146" t="s">
        <v>7588</v>
      </c>
      <c r="I2146">
        <v>925</v>
      </c>
      <c r="J2146">
        <v>9430988</v>
      </c>
      <c r="K2146" t="s">
        <v>1415</v>
      </c>
      <c r="L2146" t="s">
        <v>1802</v>
      </c>
      <c r="M2146" t="s">
        <v>10604</v>
      </c>
      <c r="N2146">
        <v>45992</v>
      </c>
      <c r="O2146">
        <v>1997</v>
      </c>
      <c r="P2146" t="s">
        <v>7514</v>
      </c>
      <c r="Q2146">
        <v>2</v>
      </c>
      <c r="R2146" t="s">
        <v>10605</v>
      </c>
      <c r="S2146" t="s">
        <v>10606</v>
      </c>
      <c r="T2146">
        <v>115</v>
      </c>
      <c r="U2146" t="s">
        <v>37</v>
      </c>
      <c r="V2146" t="s">
        <v>38</v>
      </c>
      <c r="W2146" t="s">
        <v>585</v>
      </c>
      <c r="X2146">
        <v>17000000</v>
      </c>
      <c r="Y2146">
        <v>2009</v>
      </c>
      <c r="Z2146">
        <v>472</v>
      </c>
      <c r="AA2146">
        <v>7.1</v>
      </c>
      <c r="AB2146">
        <v>2.35</v>
      </c>
      <c r="AC2146">
        <v>7000</v>
      </c>
    </row>
    <row r="2147" spans="1:29">
      <c r="A2147" t="s">
        <v>28</v>
      </c>
      <c r="C2147" t="s">
        <v>10607</v>
      </c>
      <c r="D2147">
        <v>131</v>
      </c>
      <c r="E2147">
        <v>120</v>
      </c>
      <c r="F2147">
        <v>0</v>
      </c>
      <c r="G2147">
        <v>886</v>
      </c>
      <c r="H2147" t="s">
        <v>3659</v>
      </c>
      <c r="I2147">
        <v>1000</v>
      </c>
      <c r="J2147">
        <v>16284360</v>
      </c>
      <c r="K2147" t="s">
        <v>2527</v>
      </c>
      <c r="L2147" t="s">
        <v>4685</v>
      </c>
      <c r="M2147" t="s">
        <v>10608</v>
      </c>
      <c r="N2147">
        <v>15079</v>
      </c>
      <c r="O2147">
        <v>6212</v>
      </c>
      <c r="P2147" t="s">
        <v>1384</v>
      </c>
      <c r="Q2147">
        <v>1</v>
      </c>
      <c r="R2147" t="s">
        <v>10609</v>
      </c>
      <c r="S2147" t="s">
        <v>10610</v>
      </c>
      <c r="T2147">
        <v>79</v>
      </c>
      <c r="U2147" t="s">
        <v>37</v>
      </c>
      <c r="V2147" t="s">
        <v>38</v>
      </c>
      <c r="W2147" t="s">
        <v>39</v>
      </c>
      <c r="X2147">
        <v>21000000</v>
      </c>
      <c r="Y2147">
        <v>2008</v>
      </c>
      <c r="Z2147">
        <v>901</v>
      </c>
      <c r="AA2147">
        <v>6.1</v>
      </c>
      <c r="AB2147">
        <v>2.35</v>
      </c>
      <c r="AC2147">
        <v>1000</v>
      </c>
    </row>
    <row r="2148" spans="1:29">
      <c r="A2148" t="s">
        <v>28</v>
      </c>
      <c r="C2148" t="s">
        <v>1873</v>
      </c>
      <c r="D2148">
        <v>111</v>
      </c>
      <c r="E2148">
        <v>112</v>
      </c>
      <c r="F2148">
        <v>52</v>
      </c>
      <c r="G2148">
        <v>347</v>
      </c>
      <c r="H2148" t="s">
        <v>2061</v>
      </c>
      <c r="I2148">
        <v>15000</v>
      </c>
      <c r="J2148">
        <v>6830957</v>
      </c>
      <c r="K2148" t="s">
        <v>214</v>
      </c>
      <c r="L2148" t="s">
        <v>373</v>
      </c>
      <c r="M2148" t="s">
        <v>10611</v>
      </c>
      <c r="N2148">
        <v>11983</v>
      </c>
      <c r="O2148">
        <v>16692</v>
      </c>
      <c r="P2148" t="s">
        <v>8979</v>
      </c>
      <c r="Q2148">
        <v>3</v>
      </c>
      <c r="R2148" t="s">
        <v>10612</v>
      </c>
      <c r="S2148" t="s">
        <v>10613</v>
      </c>
      <c r="T2148">
        <v>147</v>
      </c>
      <c r="U2148" t="s">
        <v>37</v>
      </c>
      <c r="V2148" t="s">
        <v>38</v>
      </c>
      <c r="W2148" t="s">
        <v>39</v>
      </c>
      <c r="X2148">
        <v>21000000</v>
      </c>
      <c r="Y2148">
        <v>2002</v>
      </c>
      <c r="Z2148">
        <v>1000</v>
      </c>
      <c r="AA2148">
        <v>6.7</v>
      </c>
      <c r="AB2148">
        <v>2.35</v>
      </c>
      <c r="AC2148">
        <v>365</v>
      </c>
    </row>
    <row r="2149" spans="1:29">
      <c r="A2149" t="s">
        <v>28</v>
      </c>
      <c r="C2149" t="s">
        <v>10614</v>
      </c>
      <c r="D2149">
        <v>466</v>
      </c>
      <c r="E2149">
        <v>127</v>
      </c>
      <c r="F2149">
        <v>140</v>
      </c>
      <c r="G2149">
        <v>10000</v>
      </c>
      <c r="H2149" t="s">
        <v>436</v>
      </c>
      <c r="I2149">
        <v>19000</v>
      </c>
      <c r="J2149">
        <v>24104113</v>
      </c>
      <c r="K2149" t="s">
        <v>1924</v>
      </c>
      <c r="L2149" t="s">
        <v>353</v>
      </c>
      <c r="M2149" t="s">
        <v>10615</v>
      </c>
      <c r="N2149">
        <v>149066</v>
      </c>
      <c r="O2149">
        <v>46241</v>
      </c>
      <c r="P2149" t="s">
        <v>440</v>
      </c>
      <c r="Q2149">
        <v>1</v>
      </c>
      <c r="R2149" t="s">
        <v>10616</v>
      </c>
      <c r="S2149" t="s">
        <v>10617</v>
      </c>
      <c r="T2149">
        <v>517</v>
      </c>
      <c r="U2149" t="s">
        <v>37</v>
      </c>
      <c r="V2149" t="s">
        <v>1465</v>
      </c>
      <c r="W2149" t="s">
        <v>585</v>
      </c>
      <c r="X2149">
        <v>20000000</v>
      </c>
      <c r="Y2149">
        <v>2011</v>
      </c>
      <c r="Z2149">
        <v>14000</v>
      </c>
      <c r="AA2149">
        <v>7.1</v>
      </c>
      <c r="AB2149">
        <v>2.35</v>
      </c>
      <c r="AC2149">
        <v>24000</v>
      </c>
    </row>
    <row r="2150" spans="1:29">
      <c r="A2150" t="s">
        <v>28</v>
      </c>
      <c r="C2150" t="s">
        <v>10618</v>
      </c>
      <c r="D2150">
        <v>16</v>
      </c>
      <c r="E2150">
        <v>102</v>
      </c>
      <c r="F2150">
        <v>18</v>
      </c>
      <c r="G2150">
        <v>186</v>
      </c>
      <c r="H2150" t="s">
        <v>3943</v>
      </c>
      <c r="I2150">
        <v>670</v>
      </c>
      <c r="J2150">
        <v>15593</v>
      </c>
      <c r="K2150" t="s">
        <v>1415</v>
      </c>
      <c r="L2150" t="s">
        <v>10619</v>
      </c>
      <c r="M2150" t="s">
        <v>10620</v>
      </c>
      <c r="N2150">
        <v>2295</v>
      </c>
      <c r="O2150">
        <v>1562</v>
      </c>
      <c r="P2150" t="s">
        <v>10621</v>
      </c>
      <c r="Q2150">
        <v>1</v>
      </c>
      <c r="R2150" t="s">
        <v>10622</v>
      </c>
      <c r="S2150" t="s">
        <v>10623</v>
      </c>
      <c r="T2150">
        <v>40</v>
      </c>
      <c r="U2150" t="s">
        <v>37</v>
      </c>
      <c r="V2150" t="s">
        <v>38</v>
      </c>
      <c r="W2150" t="s">
        <v>39</v>
      </c>
      <c r="X2150">
        <v>21000000</v>
      </c>
      <c r="Y2150">
        <v>1999</v>
      </c>
      <c r="Z2150">
        <v>419</v>
      </c>
      <c r="AA2150">
        <v>5.8</v>
      </c>
      <c r="AB2150">
        <v>1.85</v>
      </c>
      <c r="AC2150">
        <v>284</v>
      </c>
    </row>
    <row r="2151" spans="1:29">
      <c r="A2151" t="s">
        <v>28</v>
      </c>
      <c r="C2151" t="s">
        <v>9184</v>
      </c>
      <c r="D2151">
        <v>276</v>
      </c>
      <c r="E2151">
        <v>91</v>
      </c>
      <c r="F2151">
        <v>0</v>
      </c>
      <c r="G2151">
        <v>220</v>
      </c>
      <c r="H2151" t="s">
        <v>3289</v>
      </c>
      <c r="I2151">
        <v>34000</v>
      </c>
      <c r="J2151">
        <v>958319</v>
      </c>
      <c r="K2151" t="s">
        <v>3409</v>
      </c>
      <c r="L2151" t="s">
        <v>347</v>
      </c>
      <c r="M2151" t="s">
        <v>10624</v>
      </c>
      <c r="N2151">
        <v>39764</v>
      </c>
      <c r="O2151">
        <v>34705</v>
      </c>
      <c r="P2151" t="s">
        <v>9503</v>
      </c>
      <c r="Q2151">
        <v>0</v>
      </c>
      <c r="R2151" t="s">
        <v>10625</v>
      </c>
      <c r="S2151" t="s">
        <v>10626</v>
      </c>
      <c r="T2151">
        <v>148</v>
      </c>
      <c r="U2151" t="s">
        <v>37</v>
      </c>
      <c r="V2151" t="s">
        <v>38</v>
      </c>
      <c r="W2151" t="s">
        <v>39</v>
      </c>
      <c r="X2151">
        <v>21000000</v>
      </c>
      <c r="Y2151">
        <v>2011</v>
      </c>
      <c r="Z2151">
        <v>242</v>
      </c>
      <c r="AA2151">
        <v>6.7</v>
      </c>
      <c r="AB2151">
        <v>2.35</v>
      </c>
      <c r="AC2151">
        <v>17000</v>
      </c>
    </row>
    <row r="2152" spans="1:29">
      <c r="A2152" t="s">
        <v>28</v>
      </c>
      <c r="C2152" t="s">
        <v>10627</v>
      </c>
      <c r="D2152">
        <v>11</v>
      </c>
      <c r="E2152">
        <v>114</v>
      </c>
      <c r="F2152">
        <v>19</v>
      </c>
      <c r="G2152">
        <v>842</v>
      </c>
      <c r="H2152" t="s">
        <v>4545</v>
      </c>
      <c r="I2152">
        <v>1000</v>
      </c>
      <c r="J2152">
        <v>69700000</v>
      </c>
      <c r="K2152" t="s">
        <v>5926</v>
      </c>
      <c r="L2152" t="s">
        <v>9111</v>
      </c>
      <c r="M2152" t="s">
        <v>10628</v>
      </c>
      <c r="N2152">
        <v>7748</v>
      </c>
      <c r="O2152">
        <v>3688</v>
      </c>
      <c r="P2152" t="s">
        <v>10629</v>
      </c>
      <c r="Q2152">
        <v>2</v>
      </c>
      <c r="R2152" t="s">
        <v>10630</v>
      </c>
      <c r="S2152" t="s">
        <v>10631</v>
      </c>
      <c r="T2152">
        <v>48</v>
      </c>
      <c r="U2152" t="s">
        <v>37</v>
      </c>
      <c r="V2152" t="s">
        <v>38</v>
      </c>
      <c r="W2152" t="s">
        <v>585</v>
      </c>
      <c r="X2152">
        <v>35000000</v>
      </c>
      <c r="Y2152">
        <v>1982</v>
      </c>
      <c r="Z2152">
        <v>883</v>
      </c>
      <c r="AA2152">
        <v>5.8</v>
      </c>
      <c r="AB2152">
        <v>2.35</v>
      </c>
      <c r="AC2152">
        <v>0</v>
      </c>
    </row>
    <row r="2153" spans="1:29">
      <c r="A2153" t="s">
        <v>28</v>
      </c>
      <c r="C2153" t="s">
        <v>5403</v>
      </c>
      <c r="D2153">
        <v>196</v>
      </c>
      <c r="E2153">
        <v>115</v>
      </c>
      <c r="F2153">
        <v>0</v>
      </c>
      <c r="G2153">
        <v>716</v>
      </c>
      <c r="H2153" t="s">
        <v>8555</v>
      </c>
      <c r="I2153">
        <v>1000</v>
      </c>
      <c r="J2153">
        <v>2840417</v>
      </c>
      <c r="K2153" t="s">
        <v>4332</v>
      </c>
      <c r="L2153" t="s">
        <v>2619</v>
      </c>
      <c r="M2153" t="s">
        <v>10632</v>
      </c>
      <c r="N2153">
        <v>77493</v>
      </c>
      <c r="O2153">
        <v>2990</v>
      </c>
      <c r="P2153" t="s">
        <v>729</v>
      </c>
      <c r="Q2153">
        <v>0</v>
      </c>
      <c r="R2153" t="s">
        <v>10633</v>
      </c>
      <c r="S2153" t="s">
        <v>10634</v>
      </c>
      <c r="T2153">
        <v>527</v>
      </c>
      <c r="U2153" t="s">
        <v>37</v>
      </c>
      <c r="V2153" t="s">
        <v>268</v>
      </c>
      <c r="W2153" t="s">
        <v>585</v>
      </c>
      <c r="X2153">
        <v>31000000</v>
      </c>
      <c r="Y2153">
        <v>1999</v>
      </c>
      <c r="Z2153">
        <v>900</v>
      </c>
      <c r="AA2153">
        <v>6.8</v>
      </c>
      <c r="AB2153">
        <v>1.85</v>
      </c>
      <c r="AC2153">
        <v>6000</v>
      </c>
    </row>
    <row r="2154" spans="1:29">
      <c r="A2154" t="s">
        <v>28</v>
      </c>
      <c r="C2154" t="s">
        <v>389</v>
      </c>
      <c r="D2154">
        <v>234</v>
      </c>
      <c r="E2154">
        <v>115</v>
      </c>
      <c r="F2154">
        <v>14000</v>
      </c>
      <c r="G2154">
        <v>488</v>
      </c>
      <c r="H2154" t="s">
        <v>1346</v>
      </c>
      <c r="I2154">
        <v>11000</v>
      </c>
      <c r="J2154">
        <v>242374454</v>
      </c>
      <c r="K2154" t="s">
        <v>127</v>
      </c>
      <c r="L2154" t="s">
        <v>391</v>
      </c>
      <c r="M2154" t="s">
        <v>10635</v>
      </c>
      <c r="N2154">
        <v>661017</v>
      </c>
      <c r="O2154">
        <v>12906</v>
      </c>
      <c r="P2154" t="s">
        <v>7246</v>
      </c>
      <c r="Q2154">
        <v>1</v>
      </c>
      <c r="R2154" t="s">
        <v>10636</v>
      </c>
      <c r="S2154" t="s">
        <v>10637</v>
      </c>
      <c r="T2154">
        <v>771</v>
      </c>
      <c r="U2154" t="s">
        <v>37</v>
      </c>
      <c r="V2154" t="s">
        <v>38</v>
      </c>
      <c r="W2154" t="s">
        <v>95</v>
      </c>
      <c r="X2154">
        <v>18000000</v>
      </c>
      <c r="Y2154">
        <v>1981</v>
      </c>
      <c r="Z2154">
        <v>783</v>
      </c>
      <c r="AA2154">
        <v>8.5</v>
      </c>
      <c r="AB2154">
        <v>2.35</v>
      </c>
      <c r="AC2154">
        <v>16000</v>
      </c>
    </row>
    <row r="2155" spans="1:29">
      <c r="A2155" t="s">
        <v>28</v>
      </c>
      <c r="C2155" t="s">
        <v>1252</v>
      </c>
      <c r="D2155">
        <v>37</v>
      </c>
      <c r="E2155">
        <v>120</v>
      </c>
      <c r="F2155">
        <v>0</v>
      </c>
      <c r="G2155">
        <v>1000</v>
      </c>
      <c r="H2155" t="s">
        <v>2454</v>
      </c>
      <c r="I2155">
        <v>3000</v>
      </c>
      <c r="J2155">
        <v>173585516</v>
      </c>
      <c r="K2155" t="s">
        <v>2358</v>
      </c>
      <c r="L2155" t="s">
        <v>6537</v>
      </c>
      <c r="M2155" t="s">
        <v>10638</v>
      </c>
      <c r="N2155">
        <v>200077</v>
      </c>
      <c r="O2155">
        <v>7860</v>
      </c>
      <c r="P2155" t="s">
        <v>2812</v>
      </c>
      <c r="Q2155">
        <v>2</v>
      </c>
      <c r="R2155" t="s">
        <v>10639</v>
      </c>
      <c r="S2155" t="s">
        <v>10640</v>
      </c>
      <c r="T2155">
        <v>189</v>
      </c>
      <c r="U2155" t="s">
        <v>37</v>
      </c>
      <c r="V2155" t="s">
        <v>38</v>
      </c>
      <c r="W2155" t="s">
        <v>95</v>
      </c>
      <c r="X2155">
        <v>18000000</v>
      </c>
      <c r="Y2155">
        <v>1992</v>
      </c>
      <c r="Z2155">
        <v>1000</v>
      </c>
      <c r="AA2155">
        <v>6.6</v>
      </c>
      <c r="AB2155">
        <v>1.85</v>
      </c>
      <c r="AC2155">
        <v>0</v>
      </c>
    </row>
    <row r="2156" spans="1:29">
      <c r="A2156" t="s">
        <v>28</v>
      </c>
      <c r="C2156" t="s">
        <v>389</v>
      </c>
      <c r="D2156">
        <v>171</v>
      </c>
      <c r="E2156">
        <v>135</v>
      </c>
      <c r="F2156">
        <v>14000</v>
      </c>
      <c r="G2156">
        <v>252</v>
      </c>
      <c r="H2156" t="s">
        <v>10641</v>
      </c>
      <c r="I2156">
        <v>559</v>
      </c>
      <c r="J2156">
        <v>128300000</v>
      </c>
      <c r="K2156" t="s">
        <v>1849</v>
      </c>
      <c r="L2156" t="s">
        <v>3355</v>
      </c>
      <c r="M2156" t="s">
        <v>10642</v>
      </c>
      <c r="N2156">
        <v>139288</v>
      </c>
      <c r="O2156">
        <v>1591</v>
      </c>
      <c r="P2156" t="s">
        <v>8180</v>
      </c>
      <c r="Q2156">
        <v>0</v>
      </c>
      <c r="R2156" t="s">
        <v>10643</v>
      </c>
      <c r="S2156" t="s">
        <v>10644</v>
      </c>
      <c r="T2156">
        <v>339</v>
      </c>
      <c r="U2156" t="s">
        <v>37</v>
      </c>
      <c r="V2156" t="s">
        <v>38</v>
      </c>
      <c r="W2156" t="s">
        <v>95</v>
      </c>
      <c r="X2156">
        <v>19400870</v>
      </c>
      <c r="Y2156">
        <v>1977</v>
      </c>
      <c r="Z2156">
        <v>481</v>
      </c>
      <c r="AA2156">
        <v>7.7</v>
      </c>
      <c r="AB2156">
        <v>2.35</v>
      </c>
      <c r="AC2156">
        <v>0</v>
      </c>
    </row>
    <row r="2157" spans="1:29">
      <c r="A2157" t="s">
        <v>28</v>
      </c>
      <c r="C2157" t="s">
        <v>10645</v>
      </c>
      <c r="D2157">
        <v>148</v>
      </c>
      <c r="E2157">
        <v>90</v>
      </c>
      <c r="F2157">
        <v>2</v>
      </c>
      <c r="G2157">
        <v>807</v>
      </c>
      <c r="H2157" t="s">
        <v>3089</v>
      </c>
      <c r="I2157">
        <v>16000</v>
      </c>
      <c r="J2157">
        <v>20259297</v>
      </c>
      <c r="K2157" t="s">
        <v>3171</v>
      </c>
      <c r="L2157" t="s">
        <v>10646</v>
      </c>
      <c r="M2157" t="s">
        <v>10647</v>
      </c>
      <c r="N2157">
        <v>24969</v>
      </c>
      <c r="O2157">
        <v>19952</v>
      </c>
      <c r="P2157" t="s">
        <v>1185</v>
      </c>
      <c r="Q2157">
        <v>0</v>
      </c>
      <c r="R2157" t="s">
        <v>10648</v>
      </c>
      <c r="S2157" t="s">
        <v>10649</v>
      </c>
      <c r="T2157">
        <v>258</v>
      </c>
      <c r="U2157" t="s">
        <v>37</v>
      </c>
      <c r="V2157" t="s">
        <v>38</v>
      </c>
      <c r="W2157" t="s">
        <v>39</v>
      </c>
      <c r="X2157">
        <v>20000000</v>
      </c>
      <c r="Y2157">
        <v>2006</v>
      </c>
      <c r="Z2157">
        <v>1000</v>
      </c>
      <c r="AA2157">
        <v>4.7</v>
      </c>
      <c r="AB2157">
        <v>2.35</v>
      </c>
      <c r="AC2157">
        <v>0</v>
      </c>
    </row>
    <row r="2158" spans="1:29">
      <c r="A2158" t="s">
        <v>28</v>
      </c>
      <c r="C2158" t="s">
        <v>1739</v>
      </c>
      <c r="D2158">
        <v>50</v>
      </c>
      <c r="E2158">
        <v>100</v>
      </c>
      <c r="F2158">
        <v>12000</v>
      </c>
      <c r="G2158">
        <v>605</v>
      </c>
      <c r="H2158" t="s">
        <v>3659</v>
      </c>
      <c r="I2158">
        <v>936</v>
      </c>
      <c r="J2158">
        <v>153665036</v>
      </c>
      <c r="K2158" t="s">
        <v>422</v>
      </c>
      <c r="L2158" t="s">
        <v>2324</v>
      </c>
      <c r="M2158" t="s">
        <v>10650</v>
      </c>
      <c r="N2158">
        <v>84824</v>
      </c>
      <c r="O2158">
        <v>4121</v>
      </c>
      <c r="P2158" t="s">
        <v>1306</v>
      </c>
      <c r="Q2158">
        <v>1</v>
      </c>
      <c r="R2158" t="s">
        <v>10651</v>
      </c>
      <c r="S2158" t="s">
        <v>10652</v>
      </c>
      <c r="T2158">
        <v>95</v>
      </c>
      <c r="U2158" t="s">
        <v>37</v>
      </c>
      <c r="V2158" t="s">
        <v>38</v>
      </c>
      <c r="W2158" t="s">
        <v>585</v>
      </c>
      <c r="X2158">
        <v>28000000</v>
      </c>
      <c r="Y2158">
        <v>1987</v>
      </c>
      <c r="Z2158">
        <v>901</v>
      </c>
      <c r="AA2158">
        <v>6.4</v>
      </c>
      <c r="AB2158">
        <v>2.35</v>
      </c>
      <c r="AC2158">
        <v>0</v>
      </c>
    </row>
    <row r="2159" spans="1:29">
      <c r="A2159" t="s">
        <v>28</v>
      </c>
      <c r="C2159" t="s">
        <v>2612</v>
      </c>
      <c r="D2159">
        <v>121</v>
      </c>
      <c r="E2159">
        <v>105</v>
      </c>
      <c r="F2159">
        <v>163</v>
      </c>
      <c r="G2159">
        <v>338</v>
      </c>
      <c r="H2159" t="s">
        <v>10653</v>
      </c>
      <c r="I2159">
        <v>1000</v>
      </c>
      <c r="J2159">
        <v>132541238</v>
      </c>
      <c r="K2159" t="s">
        <v>1671</v>
      </c>
      <c r="L2159" t="s">
        <v>10349</v>
      </c>
      <c r="M2159" t="s">
        <v>10654</v>
      </c>
      <c r="N2159">
        <v>30058</v>
      </c>
      <c r="O2159">
        <v>2505</v>
      </c>
      <c r="P2159" t="s">
        <v>10655</v>
      </c>
      <c r="Q2159">
        <v>2</v>
      </c>
      <c r="R2159" t="s">
        <v>10656</v>
      </c>
      <c r="S2159" t="s">
        <v>10657</v>
      </c>
      <c r="T2159">
        <v>236</v>
      </c>
      <c r="U2159" t="s">
        <v>37</v>
      </c>
      <c r="V2159" t="s">
        <v>38</v>
      </c>
      <c r="W2159" t="s">
        <v>39</v>
      </c>
      <c r="X2159">
        <v>33000000</v>
      </c>
      <c r="Y2159">
        <v>2003</v>
      </c>
      <c r="Z2159">
        <v>409</v>
      </c>
      <c r="AA2159">
        <v>5.5</v>
      </c>
      <c r="AB2159">
        <v>2.35</v>
      </c>
      <c r="AC2159">
        <v>800</v>
      </c>
    </row>
    <row r="2160" spans="1:29">
      <c r="A2160" t="s">
        <v>28</v>
      </c>
      <c r="C2160" t="s">
        <v>2728</v>
      </c>
      <c r="D2160">
        <v>185</v>
      </c>
      <c r="E2160">
        <v>138</v>
      </c>
      <c r="F2160">
        <v>438</v>
      </c>
      <c r="G2160">
        <v>173</v>
      </c>
      <c r="H2160" t="s">
        <v>1319</v>
      </c>
      <c r="I2160">
        <v>12000</v>
      </c>
      <c r="J2160">
        <v>130727000</v>
      </c>
      <c r="K2160" t="s">
        <v>6648</v>
      </c>
      <c r="L2160" t="s">
        <v>762</v>
      </c>
      <c r="M2160" t="s">
        <v>10658</v>
      </c>
      <c r="N2160">
        <v>887467</v>
      </c>
      <c r="O2160">
        <v>13184</v>
      </c>
      <c r="P2160" t="s">
        <v>6567</v>
      </c>
      <c r="Q2160">
        <v>0</v>
      </c>
      <c r="R2160" t="s">
        <v>10659</v>
      </c>
      <c r="S2160" t="s">
        <v>10660</v>
      </c>
      <c r="T2160">
        <v>916</v>
      </c>
      <c r="U2160" t="s">
        <v>37</v>
      </c>
      <c r="V2160" t="s">
        <v>38</v>
      </c>
      <c r="W2160" t="s">
        <v>585</v>
      </c>
      <c r="X2160">
        <v>19000000</v>
      </c>
      <c r="Y2160">
        <v>1991</v>
      </c>
      <c r="Z2160">
        <v>826</v>
      </c>
      <c r="AA2160">
        <v>8.6</v>
      </c>
      <c r="AB2160">
        <v>1.85</v>
      </c>
      <c r="AC2160">
        <v>40000</v>
      </c>
    </row>
    <row r="2161" spans="1:29">
      <c r="A2161" t="s">
        <v>28</v>
      </c>
      <c r="C2161" t="s">
        <v>10661</v>
      </c>
      <c r="D2161">
        <v>61</v>
      </c>
      <c r="E2161">
        <v>94</v>
      </c>
      <c r="F2161">
        <v>122</v>
      </c>
      <c r="G2161">
        <v>617</v>
      </c>
      <c r="H2161" t="s">
        <v>5434</v>
      </c>
      <c r="I2161">
        <v>1000</v>
      </c>
      <c r="J2161">
        <v>121697350</v>
      </c>
      <c r="K2161" t="s">
        <v>6419</v>
      </c>
      <c r="L2161" t="s">
        <v>1732</v>
      </c>
      <c r="M2161" t="s">
        <v>10662</v>
      </c>
      <c r="N2161">
        <v>114610</v>
      </c>
      <c r="O2161">
        <v>4263</v>
      </c>
      <c r="P2161" t="s">
        <v>4629</v>
      </c>
      <c r="Q2161">
        <v>2</v>
      </c>
      <c r="R2161" t="s">
        <v>10663</v>
      </c>
      <c r="S2161" t="s">
        <v>10664</v>
      </c>
      <c r="T2161">
        <v>176</v>
      </c>
      <c r="U2161" t="s">
        <v>37</v>
      </c>
      <c r="V2161" t="s">
        <v>38</v>
      </c>
      <c r="W2161" t="s">
        <v>39</v>
      </c>
      <c r="X2161">
        <v>20000000</v>
      </c>
      <c r="Y2161">
        <v>1992</v>
      </c>
      <c r="Z2161">
        <v>619</v>
      </c>
      <c r="AA2161">
        <v>7</v>
      </c>
      <c r="AB2161">
        <v>1.85</v>
      </c>
      <c r="AC2161">
        <v>0</v>
      </c>
    </row>
    <row r="2162" spans="1:29">
      <c r="A2162" t="s">
        <v>28</v>
      </c>
      <c r="C2162" t="s">
        <v>10665</v>
      </c>
      <c r="D2162">
        <v>156</v>
      </c>
      <c r="E2162">
        <v>101</v>
      </c>
      <c r="F2162">
        <v>79</v>
      </c>
      <c r="G2162">
        <v>218</v>
      </c>
      <c r="H2162" t="s">
        <v>10666</v>
      </c>
      <c r="I2162">
        <v>608</v>
      </c>
      <c r="J2162">
        <v>117224271</v>
      </c>
      <c r="K2162" t="s">
        <v>10667</v>
      </c>
      <c r="L2162" t="s">
        <v>10668</v>
      </c>
      <c r="M2162" t="s">
        <v>10669</v>
      </c>
      <c r="N2162">
        <v>47794</v>
      </c>
      <c r="O2162">
        <v>1787</v>
      </c>
      <c r="P2162" t="s">
        <v>10670</v>
      </c>
      <c r="Q2162">
        <v>1</v>
      </c>
      <c r="R2162" t="s">
        <v>10671</v>
      </c>
      <c r="S2162" t="s">
        <v>10672</v>
      </c>
      <c r="T2162">
        <v>81</v>
      </c>
      <c r="U2162" t="s">
        <v>37</v>
      </c>
      <c r="V2162" t="s">
        <v>38</v>
      </c>
      <c r="W2162" t="s">
        <v>585</v>
      </c>
      <c r="X2162">
        <v>20000000</v>
      </c>
      <c r="Y2162">
        <v>2010</v>
      </c>
      <c r="Z2162">
        <v>362</v>
      </c>
      <c r="AA2162">
        <v>7.1</v>
      </c>
      <c r="AB2162">
        <v>1.78</v>
      </c>
      <c r="AC2162">
        <v>0</v>
      </c>
    </row>
    <row r="2163" spans="1:29">
      <c r="A2163" t="s">
        <v>28</v>
      </c>
      <c r="C2163" t="s">
        <v>10673</v>
      </c>
      <c r="D2163">
        <v>75</v>
      </c>
      <c r="E2163">
        <v>131</v>
      </c>
      <c r="F2163">
        <v>82</v>
      </c>
      <c r="G2163">
        <v>85</v>
      </c>
      <c r="H2163" t="s">
        <v>10674</v>
      </c>
      <c r="I2163">
        <v>813</v>
      </c>
      <c r="J2163">
        <v>102922376</v>
      </c>
      <c r="K2163" t="s">
        <v>8570</v>
      </c>
      <c r="L2163" t="s">
        <v>2443</v>
      </c>
      <c r="M2163" t="s">
        <v>10675</v>
      </c>
      <c r="N2163">
        <v>51314</v>
      </c>
      <c r="O2163">
        <v>1520</v>
      </c>
      <c r="P2163" t="s">
        <v>10676</v>
      </c>
      <c r="Q2163">
        <v>0</v>
      </c>
      <c r="R2163" t="s">
        <v>10677</v>
      </c>
      <c r="S2163" t="s">
        <v>10678</v>
      </c>
      <c r="T2163">
        <v>265</v>
      </c>
      <c r="U2163" t="s">
        <v>37</v>
      </c>
      <c r="V2163" t="s">
        <v>38</v>
      </c>
      <c r="W2163" t="s">
        <v>95</v>
      </c>
      <c r="X2163">
        <v>20000000</v>
      </c>
      <c r="Y2163">
        <v>1978</v>
      </c>
      <c r="Z2163">
        <v>366</v>
      </c>
      <c r="AA2163">
        <v>5.7</v>
      </c>
      <c r="AB2163">
        <v>2.35</v>
      </c>
      <c r="AC2163">
        <v>0</v>
      </c>
    </row>
    <row r="2164" spans="1:29">
      <c r="A2164" t="s">
        <v>28</v>
      </c>
      <c r="C2164" t="s">
        <v>1575</v>
      </c>
      <c r="D2164">
        <v>100</v>
      </c>
      <c r="E2164">
        <v>91</v>
      </c>
      <c r="F2164">
        <v>67</v>
      </c>
      <c r="G2164">
        <v>597</v>
      </c>
      <c r="H2164" t="s">
        <v>5830</v>
      </c>
      <c r="I2164">
        <v>2000</v>
      </c>
      <c r="J2164">
        <v>94497271</v>
      </c>
      <c r="K2164" t="s">
        <v>10679</v>
      </c>
      <c r="L2164" t="s">
        <v>1734</v>
      </c>
      <c r="M2164" t="s">
        <v>10680</v>
      </c>
      <c r="N2164">
        <v>17829</v>
      </c>
      <c r="O2164">
        <v>4729</v>
      </c>
      <c r="P2164" t="s">
        <v>10681</v>
      </c>
      <c r="Q2164">
        <v>1</v>
      </c>
      <c r="R2164" t="s">
        <v>10682</v>
      </c>
      <c r="S2164" t="s">
        <v>10683</v>
      </c>
      <c r="T2164">
        <v>99</v>
      </c>
      <c r="U2164" t="s">
        <v>37</v>
      </c>
      <c r="V2164" t="s">
        <v>38</v>
      </c>
      <c r="W2164" t="s">
        <v>95</v>
      </c>
      <c r="X2164">
        <v>20000000</v>
      </c>
      <c r="Y2164">
        <v>2008</v>
      </c>
      <c r="Z2164">
        <v>641</v>
      </c>
      <c r="AA2164">
        <v>3.7</v>
      </c>
      <c r="AB2164">
        <v>2.35</v>
      </c>
      <c r="AC2164">
        <v>0</v>
      </c>
    </row>
    <row r="2165" spans="1:29">
      <c r="A2165" t="s">
        <v>28</v>
      </c>
      <c r="C2165" t="s">
        <v>332</v>
      </c>
      <c r="D2165">
        <v>511</v>
      </c>
      <c r="E2165">
        <v>112</v>
      </c>
      <c r="F2165">
        <v>0</v>
      </c>
      <c r="G2165">
        <v>697</v>
      </c>
      <c r="H2165" t="s">
        <v>2663</v>
      </c>
      <c r="I2165">
        <v>6000</v>
      </c>
      <c r="J2165">
        <v>137387272</v>
      </c>
      <c r="K2165" t="s">
        <v>3030</v>
      </c>
      <c r="L2165" t="s">
        <v>662</v>
      </c>
      <c r="M2165" t="s">
        <v>10684</v>
      </c>
      <c r="N2165">
        <v>300110</v>
      </c>
      <c r="O2165">
        <v>9049</v>
      </c>
      <c r="P2165" t="s">
        <v>10685</v>
      </c>
      <c r="Q2165">
        <v>0</v>
      </c>
      <c r="R2165" t="s">
        <v>10686</v>
      </c>
      <c r="S2165" t="s">
        <v>10687</v>
      </c>
      <c r="T2165">
        <v>807</v>
      </c>
      <c r="U2165" t="s">
        <v>37</v>
      </c>
      <c r="V2165" t="s">
        <v>38</v>
      </c>
      <c r="W2165" t="s">
        <v>585</v>
      </c>
      <c r="X2165">
        <v>20000000</v>
      </c>
      <c r="Y2165">
        <v>2013</v>
      </c>
      <c r="Z2165">
        <v>960</v>
      </c>
      <c r="AA2165">
        <v>7.5</v>
      </c>
      <c r="AB2165">
        <v>2.35</v>
      </c>
      <c r="AC2165">
        <v>131000</v>
      </c>
    </row>
    <row r="2166" spans="1:29">
      <c r="A2166" t="s">
        <v>28</v>
      </c>
      <c r="C2166" t="s">
        <v>4107</v>
      </c>
      <c r="D2166">
        <v>75</v>
      </c>
      <c r="E2166">
        <v>95</v>
      </c>
      <c r="F2166">
        <v>32</v>
      </c>
      <c r="G2166">
        <v>563</v>
      </c>
      <c r="H2166" t="s">
        <v>4191</v>
      </c>
      <c r="I2166">
        <v>826</v>
      </c>
      <c r="J2166">
        <v>82301521</v>
      </c>
      <c r="K2166" t="s">
        <v>9780</v>
      </c>
      <c r="L2166" t="s">
        <v>6382</v>
      </c>
      <c r="M2166" t="s">
        <v>10688</v>
      </c>
      <c r="N2166">
        <v>22679</v>
      </c>
      <c r="O2166">
        <v>3558</v>
      </c>
      <c r="P2166" t="s">
        <v>5323</v>
      </c>
      <c r="Q2166">
        <v>2</v>
      </c>
      <c r="R2166" t="s">
        <v>10689</v>
      </c>
      <c r="S2166" t="s">
        <v>10690</v>
      </c>
      <c r="T2166">
        <v>149</v>
      </c>
      <c r="U2166" t="s">
        <v>37</v>
      </c>
      <c r="V2166" t="s">
        <v>38</v>
      </c>
      <c r="W2166" t="s">
        <v>95</v>
      </c>
      <c r="X2166">
        <v>32000000</v>
      </c>
      <c r="Y2166">
        <v>2005</v>
      </c>
      <c r="Z2166">
        <v>642</v>
      </c>
      <c r="AA2166">
        <v>4.5999999999999996</v>
      </c>
      <c r="AB2166">
        <v>1.85</v>
      </c>
      <c r="AC2166">
        <v>773</v>
      </c>
    </row>
    <row r="2167" spans="1:29">
      <c r="A2167" t="s">
        <v>28</v>
      </c>
      <c r="C2167" t="s">
        <v>4309</v>
      </c>
      <c r="D2167">
        <v>148</v>
      </c>
      <c r="E2167">
        <v>100</v>
      </c>
      <c r="F2167">
        <v>265</v>
      </c>
      <c r="G2167">
        <v>265</v>
      </c>
      <c r="H2167" t="s">
        <v>10691</v>
      </c>
      <c r="I2167">
        <v>989</v>
      </c>
      <c r="J2167">
        <v>84518155</v>
      </c>
      <c r="K2167" t="s">
        <v>1671</v>
      </c>
      <c r="L2167" t="s">
        <v>3230</v>
      </c>
      <c r="M2167" t="s">
        <v>10692</v>
      </c>
      <c r="N2167">
        <v>35965</v>
      </c>
      <c r="O2167">
        <v>2654</v>
      </c>
      <c r="P2167" t="s">
        <v>4309</v>
      </c>
      <c r="Q2167">
        <v>0</v>
      </c>
      <c r="R2167" t="s">
        <v>10693</v>
      </c>
      <c r="S2167" t="s">
        <v>10694</v>
      </c>
      <c r="T2167">
        <v>144</v>
      </c>
      <c r="U2167" t="s">
        <v>37</v>
      </c>
      <c r="V2167" t="s">
        <v>38</v>
      </c>
      <c r="W2167" t="s">
        <v>585</v>
      </c>
      <c r="X2167">
        <v>20000000</v>
      </c>
      <c r="Y2167">
        <v>2014</v>
      </c>
      <c r="Z2167">
        <v>830</v>
      </c>
      <c r="AA2167">
        <v>4.9000000000000004</v>
      </c>
      <c r="AB2167">
        <v>1.85</v>
      </c>
      <c r="AC2167">
        <v>11000</v>
      </c>
    </row>
    <row r="2168" spans="1:29">
      <c r="A2168" t="s">
        <v>28</v>
      </c>
      <c r="C2168" t="s">
        <v>2641</v>
      </c>
      <c r="D2168">
        <v>253</v>
      </c>
      <c r="E2168">
        <v>105</v>
      </c>
      <c r="F2168">
        <v>154</v>
      </c>
      <c r="G2168">
        <v>501</v>
      </c>
      <c r="H2168" t="s">
        <v>6860</v>
      </c>
      <c r="I2168">
        <v>884</v>
      </c>
      <c r="J2168">
        <v>80050171</v>
      </c>
      <c r="K2168" t="s">
        <v>1924</v>
      </c>
      <c r="L2168" t="s">
        <v>6861</v>
      </c>
      <c r="M2168" t="s">
        <v>6862</v>
      </c>
      <c r="N2168">
        <v>186984</v>
      </c>
      <c r="O2168">
        <v>2287</v>
      </c>
      <c r="P2168" t="s">
        <v>2731</v>
      </c>
      <c r="Q2168">
        <v>0</v>
      </c>
      <c r="R2168" t="s">
        <v>6863</v>
      </c>
      <c r="S2168" t="s">
        <v>6864</v>
      </c>
      <c r="T2168">
        <v>491</v>
      </c>
      <c r="U2168" t="s">
        <v>37</v>
      </c>
      <c r="V2168" t="s">
        <v>38</v>
      </c>
      <c r="W2168" t="s">
        <v>39</v>
      </c>
      <c r="X2168">
        <v>20000000</v>
      </c>
      <c r="Y2168">
        <v>2007</v>
      </c>
      <c r="Z2168">
        <v>617</v>
      </c>
      <c r="AA2168">
        <v>6.9</v>
      </c>
      <c r="AB2168">
        <v>1.85</v>
      </c>
      <c r="AC2168">
        <v>0</v>
      </c>
    </row>
    <row r="2169" spans="1:29">
      <c r="A2169" t="s">
        <v>28</v>
      </c>
      <c r="C2169" t="s">
        <v>9162</v>
      </c>
      <c r="D2169">
        <v>204</v>
      </c>
      <c r="E2169">
        <v>108</v>
      </c>
      <c r="F2169">
        <v>0</v>
      </c>
      <c r="G2169">
        <v>487</v>
      </c>
      <c r="H2169" t="s">
        <v>620</v>
      </c>
      <c r="I2169">
        <v>2000</v>
      </c>
      <c r="J2169">
        <v>81257845</v>
      </c>
      <c r="K2169" t="s">
        <v>6419</v>
      </c>
      <c r="L2169" t="s">
        <v>2977</v>
      </c>
      <c r="M2169" t="s">
        <v>10695</v>
      </c>
      <c r="N2169">
        <v>210680</v>
      </c>
      <c r="O2169">
        <v>4403</v>
      </c>
      <c r="P2169" t="s">
        <v>10696</v>
      </c>
      <c r="Q2169">
        <v>1</v>
      </c>
      <c r="R2169" t="s">
        <v>10697</v>
      </c>
      <c r="S2169" t="s">
        <v>10698</v>
      </c>
      <c r="T2169">
        <v>479</v>
      </c>
      <c r="U2169" t="s">
        <v>37</v>
      </c>
      <c r="V2169" t="s">
        <v>38</v>
      </c>
      <c r="W2169" t="s">
        <v>39</v>
      </c>
      <c r="X2169">
        <v>35000000</v>
      </c>
      <c r="Y2169">
        <v>2003</v>
      </c>
      <c r="Z2169">
        <v>931</v>
      </c>
      <c r="AA2169">
        <v>7.1</v>
      </c>
      <c r="AB2169">
        <v>1.85</v>
      </c>
      <c r="AC2169">
        <v>0</v>
      </c>
    </row>
    <row r="2170" spans="1:29">
      <c r="A2170" t="s">
        <v>28</v>
      </c>
      <c r="C2170" t="s">
        <v>2331</v>
      </c>
      <c r="D2170">
        <v>72</v>
      </c>
      <c r="E2170">
        <v>101</v>
      </c>
      <c r="F2170">
        <v>545</v>
      </c>
      <c r="G2170">
        <v>545</v>
      </c>
      <c r="H2170" t="s">
        <v>587</v>
      </c>
      <c r="I2170">
        <v>1000</v>
      </c>
      <c r="J2170">
        <v>70360285</v>
      </c>
      <c r="K2170" t="s">
        <v>262</v>
      </c>
      <c r="L2170" t="s">
        <v>4534</v>
      </c>
      <c r="M2170" t="s">
        <v>10699</v>
      </c>
      <c r="N2170">
        <v>81783</v>
      </c>
      <c r="O2170">
        <v>3816</v>
      </c>
      <c r="P2170" t="s">
        <v>6823</v>
      </c>
      <c r="Q2170">
        <v>0</v>
      </c>
      <c r="R2170" t="s">
        <v>10700</v>
      </c>
      <c r="S2170" t="s">
        <v>10701</v>
      </c>
      <c r="T2170">
        <v>283</v>
      </c>
      <c r="U2170" t="s">
        <v>37</v>
      </c>
      <c r="V2170" t="s">
        <v>38</v>
      </c>
      <c r="W2170" t="s">
        <v>39</v>
      </c>
      <c r="X2170">
        <v>18000000</v>
      </c>
      <c r="Y2170">
        <v>1995</v>
      </c>
      <c r="Z2170">
        <v>1000</v>
      </c>
      <c r="AA2170">
        <v>5.8</v>
      </c>
      <c r="AB2170">
        <v>1.85</v>
      </c>
      <c r="AC2170">
        <v>0</v>
      </c>
    </row>
    <row r="2171" spans="1:29">
      <c r="A2171" t="s">
        <v>28</v>
      </c>
      <c r="C2171" t="s">
        <v>6046</v>
      </c>
      <c r="D2171">
        <v>98</v>
      </c>
      <c r="E2171">
        <v>114</v>
      </c>
      <c r="F2171">
        <v>118</v>
      </c>
      <c r="G2171">
        <v>40</v>
      </c>
      <c r="H2171" t="s">
        <v>8580</v>
      </c>
      <c r="I2171">
        <v>489</v>
      </c>
      <c r="J2171">
        <v>12831121</v>
      </c>
      <c r="K2171" t="s">
        <v>3277</v>
      </c>
      <c r="L2171" t="s">
        <v>8581</v>
      </c>
      <c r="M2171" t="s">
        <v>8582</v>
      </c>
      <c r="N2171">
        <v>44979</v>
      </c>
      <c r="O2171">
        <v>679</v>
      </c>
      <c r="P2171" t="s">
        <v>8583</v>
      </c>
      <c r="Q2171">
        <v>0</v>
      </c>
      <c r="R2171" t="s">
        <v>8584</v>
      </c>
      <c r="S2171" t="s">
        <v>8585</v>
      </c>
      <c r="T2171">
        <v>298</v>
      </c>
      <c r="U2171" t="s">
        <v>37</v>
      </c>
      <c r="V2171" t="s">
        <v>38</v>
      </c>
      <c r="W2171" t="s">
        <v>39</v>
      </c>
      <c r="X2171">
        <v>30000000</v>
      </c>
      <c r="Y2171">
        <v>2004</v>
      </c>
      <c r="Z2171">
        <v>93</v>
      </c>
      <c r="AA2171">
        <v>7</v>
      </c>
      <c r="AB2171">
        <v>2.35</v>
      </c>
      <c r="AC2171">
        <v>0</v>
      </c>
    </row>
    <row r="2172" spans="1:29">
      <c r="A2172" t="s">
        <v>28</v>
      </c>
      <c r="C2172" t="s">
        <v>3880</v>
      </c>
      <c r="D2172">
        <v>62</v>
      </c>
      <c r="E2172">
        <v>109</v>
      </c>
      <c r="F2172">
        <v>322</v>
      </c>
      <c r="G2172">
        <v>861</v>
      </c>
      <c r="H2172" t="s">
        <v>748</v>
      </c>
      <c r="I2172">
        <v>1000</v>
      </c>
      <c r="J2172">
        <v>69148997</v>
      </c>
      <c r="K2172" t="s">
        <v>1009</v>
      </c>
      <c r="L2172" t="s">
        <v>6502</v>
      </c>
      <c r="M2172" t="s">
        <v>10702</v>
      </c>
      <c r="N2172">
        <v>98794</v>
      </c>
      <c r="O2172">
        <v>6313</v>
      </c>
      <c r="P2172" t="s">
        <v>3881</v>
      </c>
      <c r="Q2172">
        <v>4</v>
      </c>
      <c r="R2172" t="s">
        <v>10703</v>
      </c>
      <c r="S2172" t="s">
        <v>10704</v>
      </c>
      <c r="T2172">
        <v>251</v>
      </c>
      <c r="U2172" t="s">
        <v>37</v>
      </c>
      <c r="V2172" t="s">
        <v>38</v>
      </c>
      <c r="W2172" t="s">
        <v>39</v>
      </c>
      <c r="X2172">
        <v>37000000</v>
      </c>
      <c r="Y2172">
        <v>2004</v>
      </c>
      <c r="Z2172">
        <v>960</v>
      </c>
      <c r="AA2172">
        <v>5.4</v>
      </c>
      <c r="AB2172">
        <v>1.85</v>
      </c>
      <c r="AC2172">
        <v>0</v>
      </c>
    </row>
    <row r="2173" spans="1:29">
      <c r="A2173" t="s">
        <v>28</v>
      </c>
      <c r="C2173" t="s">
        <v>8191</v>
      </c>
      <c r="D2173">
        <v>549</v>
      </c>
      <c r="E2173">
        <v>115</v>
      </c>
      <c r="F2173">
        <v>729</v>
      </c>
      <c r="G2173">
        <v>552</v>
      </c>
      <c r="H2173" t="s">
        <v>10705</v>
      </c>
      <c r="I2173">
        <v>8000</v>
      </c>
      <c r="J2173">
        <v>82624961</v>
      </c>
      <c r="K2173" t="s">
        <v>2527</v>
      </c>
      <c r="L2173" t="s">
        <v>10706</v>
      </c>
      <c r="M2173" t="s">
        <v>10707</v>
      </c>
      <c r="N2173">
        <v>205284</v>
      </c>
      <c r="O2173">
        <v>9578</v>
      </c>
      <c r="P2173" t="s">
        <v>7414</v>
      </c>
      <c r="Q2173">
        <v>0</v>
      </c>
      <c r="R2173" t="s">
        <v>10708</v>
      </c>
      <c r="S2173" t="s">
        <v>10709</v>
      </c>
      <c r="T2173">
        <v>439</v>
      </c>
      <c r="U2173" t="s">
        <v>37</v>
      </c>
      <c r="V2173" t="s">
        <v>38</v>
      </c>
      <c r="W2173" t="s">
        <v>585</v>
      </c>
      <c r="X2173">
        <v>20000000</v>
      </c>
      <c r="Y2173">
        <v>2011</v>
      </c>
      <c r="Z2173">
        <v>727</v>
      </c>
      <c r="AA2173">
        <v>7.3</v>
      </c>
      <c r="AB2173">
        <v>2.35</v>
      </c>
      <c r="AC2173">
        <v>22000</v>
      </c>
    </row>
    <row r="2174" spans="1:29">
      <c r="A2174" t="s">
        <v>747</v>
      </c>
      <c r="C2174" t="s">
        <v>2433</v>
      </c>
      <c r="D2174">
        <v>106</v>
      </c>
      <c r="E2174">
        <v>117</v>
      </c>
      <c r="F2174">
        <v>99</v>
      </c>
      <c r="G2174">
        <v>165</v>
      </c>
      <c r="H2174" t="s">
        <v>10710</v>
      </c>
      <c r="I2174">
        <v>596</v>
      </c>
      <c r="J2174">
        <v>67325559</v>
      </c>
      <c r="K2174" t="s">
        <v>10711</v>
      </c>
      <c r="L2174" t="s">
        <v>1502</v>
      </c>
      <c r="M2174" t="s">
        <v>10712</v>
      </c>
      <c r="N2174">
        <v>58222</v>
      </c>
      <c r="O2174">
        <v>1293</v>
      </c>
      <c r="P2174" t="s">
        <v>10713</v>
      </c>
      <c r="Q2174">
        <v>0</v>
      </c>
      <c r="R2174" t="s">
        <v>10714</v>
      </c>
      <c r="S2174" t="s">
        <v>10715</v>
      </c>
      <c r="T2174">
        <v>331</v>
      </c>
      <c r="U2174" t="s">
        <v>37</v>
      </c>
      <c r="V2174" t="s">
        <v>38</v>
      </c>
      <c r="W2174" t="s">
        <v>95</v>
      </c>
      <c r="X2174">
        <v>20000000</v>
      </c>
      <c r="Y2174">
        <v>2003</v>
      </c>
      <c r="Z2174">
        <v>265</v>
      </c>
      <c r="AA2174">
        <v>7.1</v>
      </c>
      <c r="AB2174">
        <v>1.85</v>
      </c>
      <c r="AC2174">
        <v>0</v>
      </c>
    </row>
    <row r="2175" spans="1:29">
      <c r="A2175" t="s">
        <v>28</v>
      </c>
      <c r="C2175" t="s">
        <v>6171</v>
      </c>
      <c r="D2175">
        <v>123</v>
      </c>
      <c r="E2175">
        <v>107</v>
      </c>
      <c r="F2175">
        <v>30</v>
      </c>
      <c r="G2175">
        <v>318</v>
      </c>
      <c r="H2175" t="s">
        <v>10716</v>
      </c>
      <c r="I2175">
        <v>742</v>
      </c>
      <c r="J2175">
        <v>62933793</v>
      </c>
      <c r="K2175" t="s">
        <v>10717</v>
      </c>
      <c r="L2175" t="s">
        <v>1639</v>
      </c>
      <c r="M2175" t="s">
        <v>10718</v>
      </c>
      <c r="N2175">
        <v>62421</v>
      </c>
      <c r="O2175">
        <v>2341</v>
      </c>
      <c r="P2175" t="s">
        <v>10719</v>
      </c>
      <c r="Q2175">
        <v>1</v>
      </c>
      <c r="R2175" t="s">
        <v>10720</v>
      </c>
      <c r="S2175" t="s">
        <v>10721</v>
      </c>
      <c r="T2175">
        <v>185</v>
      </c>
      <c r="U2175" t="s">
        <v>37</v>
      </c>
      <c r="V2175" t="s">
        <v>38</v>
      </c>
      <c r="W2175" t="s">
        <v>95</v>
      </c>
      <c r="X2175">
        <v>20000000</v>
      </c>
      <c r="Y2175">
        <v>2010</v>
      </c>
      <c r="Z2175">
        <v>360</v>
      </c>
      <c r="AA2175">
        <v>5.8</v>
      </c>
      <c r="AB2175">
        <v>2.35</v>
      </c>
      <c r="AC2175">
        <v>10000</v>
      </c>
    </row>
    <row r="2176" spans="1:29">
      <c r="A2176" t="s">
        <v>28</v>
      </c>
      <c r="C2176" t="s">
        <v>10722</v>
      </c>
      <c r="D2176">
        <v>597</v>
      </c>
      <c r="E2176">
        <v>134</v>
      </c>
      <c r="F2176">
        <v>0</v>
      </c>
      <c r="G2176">
        <v>500</v>
      </c>
      <c r="H2176" t="s">
        <v>5130</v>
      </c>
      <c r="I2176">
        <v>2000</v>
      </c>
      <c r="J2176">
        <v>56667870</v>
      </c>
      <c r="K2176" t="s">
        <v>5940</v>
      </c>
      <c r="L2176" t="s">
        <v>3734</v>
      </c>
      <c r="M2176" t="s">
        <v>10723</v>
      </c>
      <c r="N2176">
        <v>439176</v>
      </c>
      <c r="O2176">
        <v>4251</v>
      </c>
      <c r="P2176" t="s">
        <v>10724</v>
      </c>
      <c r="Q2176">
        <v>0</v>
      </c>
      <c r="R2176" t="s">
        <v>10725</v>
      </c>
      <c r="S2176" t="s">
        <v>10726</v>
      </c>
      <c r="T2176">
        <v>695</v>
      </c>
      <c r="U2176" t="s">
        <v>37</v>
      </c>
      <c r="V2176" t="s">
        <v>38</v>
      </c>
      <c r="W2176" t="s">
        <v>585</v>
      </c>
      <c r="X2176">
        <v>20000000</v>
      </c>
      <c r="Y2176">
        <v>2013</v>
      </c>
      <c r="Z2176">
        <v>660</v>
      </c>
      <c r="AA2176">
        <v>8.1</v>
      </c>
      <c r="AB2176">
        <v>2.35</v>
      </c>
      <c r="AC2176">
        <v>83000</v>
      </c>
    </row>
    <row r="2177" spans="1:29">
      <c r="A2177" t="s">
        <v>28</v>
      </c>
      <c r="C2177" t="s">
        <v>8504</v>
      </c>
      <c r="D2177">
        <v>64</v>
      </c>
      <c r="E2177">
        <v>118</v>
      </c>
      <c r="F2177">
        <v>30</v>
      </c>
      <c r="G2177">
        <v>284</v>
      </c>
      <c r="H2177" t="s">
        <v>6425</v>
      </c>
      <c r="I2177">
        <v>962</v>
      </c>
      <c r="J2177">
        <v>56398162</v>
      </c>
      <c r="K2177" t="s">
        <v>5788</v>
      </c>
      <c r="L2177" t="s">
        <v>4443</v>
      </c>
      <c r="M2177" t="s">
        <v>10727</v>
      </c>
      <c r="N2177">
        <v>28649</v>
      </c>
      <c r="O2177">
        <v>2390</v>
      </c>
      <c r="P2177" t="s">
        <v>10728</v>
      </c>
      <c r="Q2177">
        <v>0</v>
      </c>
      <c r="R2177" t="s">
        <v>10729</v>
      </c>
      <c r="S2177" t="s">
        <v>10730</v>
      </c>
      <c r="T2177">
        <v>185</v>
      </c>
      <c r="U2177" t="s">
        <v>37</v>
      </c>
      <c r="V2177" t="s">
        <v>38</v>
      </c>
      <c r="W2177" t="s">
        <v>39</v>
      </c>
      <c r="X2177">
        <v>20000000</v>
      </c>
      <c r="Y2177">
        <v>2002</v>
      </c>
      <c r="Z2177">
        <v>593</v>
      </c>
      <c r="AA2177">
        <v>5.7</v>
      </c>
      <c r="AB2177">
        <v>2.35</v>
      </c>
      <c r="AC2177">
        <v>2000</v>
      </c>
    </row>
    <row r="2178" spans="1:29">
      <c r="A2178" t="s">
        <v>28</v>
      </c>
      <c r="C2178" t="s">
        <v>9516</v>
      </c>
      <c r="D2178">
        <v>40</v>
      </c>
      <c r="E2178">
        <v>121</v>
      </c>
      <c r="F2178">
        <v>0</v>
      </c>
      <c r="G2178">
        <v>721</v>
      </c>
      <c r="H2178" t="s">
        <v>7512</v>
      </c>
      <c r="I2178">
        <v>2000</v>
      </c>
      <c r="J2178">
        <v>60072596</v>
      </c>
      <c r="K2178" t="s">
        <v>1415</v>
      </c>
      <c r="L2178" t="s">
        <v>6433</v>
      </c>
      <c r="M2178" t="s">
        <v>10731</v>
      </c>
      <c r="N2178">
        <v>7664</v>
      </c>
      <c r="O2178">
        <v>6657</v>
      </c>
      <c r="P2178" t="s">
        <v>4010</v>
      </c>
      <c r="Q2178">
        <v>8</v>
      </c>
      <c r="R2178" t="s">
        <v>10732</v>
      </c>
      <c r="S2178" t="s">
        <v>10733</v>
      </c>
      <c r="T2178">
        <v>68</v>
      </c>
      <c r="U2178" t="s">
        <v>37</v>
      </c>
      <c r="V2178" t="s">
        <v>38</v>
      </c>
      <c r="W2178" t="s">
        <v>39</v>
      </c>
      <c r="X2178">
        <v>20000000</v>
      </c>
      <c r="Y2178">
        <v>2010</v>
      </c>
      <c r="Z2178">
        <v>907</v>
      </c>
      <c r="AA2178">
        <v>4.4000000000000004</v>
      </c>
      <c r="AB2178">
        <v>1.85</v>
      </c>
      <c r="AC2178">
        <v>0</v>
      </c>
    </row>
    <row r="2179" spans="1:29">
      <c r="A2179" t="s">
        <v>28</v>
      </c>
      <c r="C2179" t="s">
        <v>255</v>
      </c>
      <c r="D2179">
        <v>111</v>
      </c>
      <c r="E2179">
        <v>105</v>
      </c>
      <c r="F2179">
        <v>13000</v>
      </c>
      <c r="G2179">
        <v>658</v>
      </c>
      <c r="H2179" t="s">
        <v>4195</v>
      </c>
      <c r="I2179">
        <v>40000</v>
      </c>
      <c r="J2179">
        <v>56362352</v>
      </c>
      <c r="K2179" t="s">
        <v>10734</v>
      </c>
      <c r="L2179" t="s">
        <v>43</v>
      </c>
      <c r="M2179" t="s">
        <v>10735</v>
      </c>
      <c r="N2179">
        <v>357581</v>
      </c>
      <c r="O2179">
        <v>42330</v>
      </c>
      <c r="P2179" t="s">
        <v>5039</v>
      </c>
      <c r="Q2179">
        <v>0</v>
      </c>
      <c r="R2179" t="s">
        <v>10736</v>
      </c>
      <c r="S2179" t="s">
        <v>10737</v>
      </c>
      <c r="T2179">
        <v>588</v>
      </c>
      <c r="U2179" t="s">
        <v>37</v>
      </c>
      <c r="V2179" t="s">
        <v>38</v>
      </c>
      <c r="W2179" t="s">
        <v>39</v>
      </c>
      <c r="X2179">
        <v>20000000</v>
      </c>
      <c r="Y2179">
        <v>1990</v>
      </c>
      <c r="Z2179">
        <v>967</v>
      </c>
      <c r="AA2179">
        <v>7.9</v>
      </c>
      <c r="AB2179">
        <v>1.85</v>
      </c>
      <c r="AC2179">
        <v>16000</v>
      </c>
    </row>
    <row r="2180" spans="1:29">
      <c r="A2180" t="s">
        <v>28</v>
      </c>
      <c r="C2180" t="s">
        <v>10738</v>
      </c>
      <c r="D2180">
        <v>151</v>
      </c>
      <c r="E2180">
        <v>110</v>
      </c>
      <c r="F2180">
        <v>17</v>
      </c>
      <c r="G2180">
        <v>418</v>
      </c>
      <c r="H2180" t="s">
        <v>736</v>
      </c>
      <c r="I2180">
        <v>11000</v>
      </c>
      <c r="J2180">
        <v>56154094</v>
      </c>
      <c r="K2180" t="s">
        <v>214</v>
      </c>
      <c r="L2180" t="s">
        <v>158</v>
      </c>
      <c r="M2180" t="s">
        <v>10739</v>
      </c>
      <c r="N2180">
        <v>44723</v>
      </c>
      <c r="O2180">
        <v>21852</v>
      </c>
      <c r="P2180" t="s">
        <v>10740</v>
      </c>
      <c r="Q2180">
        <v>0</v>
      </c>
      <c r="R2180" t="s">
        <v>10741</v>
      </c>
      <c r="S2180" t="s">
        <v>10742</v>
      </c>
      <c r="T2180">
        <v>130</v>
      </c>
      <c r="U2180" t="s">
        <v>37</v>
      </c>
      <c r="V2180" t="s">
        <v>56</v>
      </c>
      <c r="W2180" t="s">
        <v>39</v>
      </c>
      <c r="X2180">
        <v>20000000</v>
      </c>
      <c r="Y2180">
        <v>2016</v>
      </c>
      <c r="Z2180">
        <v>10000</v>
      </c>
      <c r="AA2180">
        <v>7.6</v>
      </c>
      <c r="AB2180">
        <v>2.35</v>
      </c>
      <c r="AC2180">
        <v>51000</v>
      </c>
    </row>
    <row r="2181" spans="1:29">
      <c r="A2181" t="s">
        <v>28</v>
      </c>
      <c r="C2181" t="s">
        <v>9516</v>
      </c>
      <c r="D2181">
        <v>31</v>
      </c>
      <c r="E2181">
        <v>114</v>
      </c>
      <c r="F2181">
        <v>0</v>
      </c>
      <c r="G2181">
        <v>582</v>
      </c>
      <c r="H2181" t="s">
        <v>1736</v>
      </c>
      <c r="I2181">
        <v>982</v>
      </c>
      <c r="J2181">
        <v>65623128</v>
      </c>
      <c r="K2181" t="s">
        <v>9193</v>
      </c>
      <c r="L2181" t="s">
        <v>3329</v>
      </c>
      <c r="M2181" t="s">
        <v>10743</v>
      </c>
      <c r="N2181">
        <v>7354</v>
      </c>
      <c r="O2181">
        <v>2753</v>
      </c>
      <c r="P2181" t="s">
        <v>10744</v>
      </c>
      <c r="Q2181">
        <v>5</v>
      </c>
      <c r="R2181" t="s">
        <v>10745</v>
      </c>
      <c r="S2181" t="s">
        <v>10746</v>
      </c>
      <c r="T2181">
        <v>50</v>
      </c>
      <c r="U2181" t="s">
        <v>37</v>
      </c>
      <c r="V2181" t="s">
        <v>38</v>
      </c>
      <c r="W2181" t="s">
        <v>39</v>
      </c>
      <c r="X2181">
        <v>20000000</v>
      </c>
      <c r="Y2181">
        <v>2012</v>
      </c>
      <c r="Z2181">
        <v>618</v>
      </c>
      <c r="AA2181">
        <v>4.8</v>
      </c>
      <c r="AB2181">
        <v>1.85</v>
      </c>
      <c r="AC2181">
        <v>0</v>
      </c>
    </row>
    <row r="2182" spans="1:29">
      <c r="A2182" t="s">
        <v>28</v>
      </c>
      <c r="C2182" t="s">
        <v>4733</v>
      </c>
      <c r="D2182">
        <v>138</v>
      </c>
      <c r="E2182">
        <v>104</v>
      </c>
      <c r="F2182">
        <v>607</v>
      </c>
      <c r="G2182">
        <v>109</v>
      </c>
      <c r="H2182" t="s">
        <v>10747</v>
      </c>
      <c r="I2182">
        <v>813</v>
      </c>
      <c r="K2182" t="s">
        <v>464</v>
      </c>
      <c r="L2182" t="s">
        <v>2443</v>
      </c>
      <c r="M2182" t="s">
        <v>10748</v>
      </c>
      <c r="N2182">
        <v>82476</v>
      </c>
      <c r="O2182">
        <v>1196</v>
      </c>
      <c r="P2182" t="s">
        <v>10749</v>
      </c>
      <c r="Q2182">
        <v>0</v>
      </c>
      <c r="R2182" t="s">
        <v>10750</v>
      </c>
      <c r="S2182" t="s">
        <v>10751</v>
      </c>
      <c r="T2182">
        <v>280</v>
      </c>
      <c r="U2182" t="s">
        <v>37</v>
      </c>
      <c r="V2182" t="s">
        <v>38</v>
      </c>
      <c r="W2182" t="s">
        <v>585</v>
      </c>
      <c r="X2182">
        <v>1800000</v>
      </c>
      <c r="Y2182">
        <v>1971</v>
      </c>
      <c r="Z2182">
        <v>165</v>
      </c>
      <c r="AA2182">
        <v>7.8</v>
      </c>
      <c r="AB2182">
        <v>1.85</v>
      </c>
      <c r="AC2182">
        <v>0</v>
      </c>
    </row>
    <row r="2183" spans="1:29">
      <c r="A2183" t="s">
        <v>28</v>
      </c>
      <c r="C2183" t="s">
        <v>10752</v>
      </c>
      <c r="D2183">
        <v>81</v>
      </c>
      <c r="E2183">
        <v>100</v>
      </c>
      <c r="F2183">
        <v>24</v>
      </c>
      <c r="G2183">
        <v>851</v>
      </c>
      <c r="H2183" t="s">
        <v>3714</v>
      </c>
      <c r="I2183">
        <v>15000</v>
      </c>
      <c r="J2183">
        <v>55461307</v>
      </c>
      <c r="K2183" t="s">
        <v>1671</v>
      </c>
      <c r="L2183" t="s">
        <v>290</v>
      </c>
      <c r="M2183" t="s">
        <v>10753</v>
      </c>
      <c r="N2183">
        <v>4654</v>
      </c>
      <c r="O2183">
        <v>18786</v>
      </c>
      <c r="P2183" t="s">
        <v>802</v>
      </c>
      <c r="Q2183">
        <v>9</v>
      </c>
      <c r="R2183" t="s">
        <v>10754</v>
      </c>
      <c r="S2183" t="s">
        <v>10755</v>
      </c>
      <c r="T2183">
        <v>46</v>
      </c>
      <c r="U2183" t="s">
        <v>37</v>
      </c>
      <c r="V2183" t="s">
        <v>38</v>
      </c>
      <c r="W2183" t="s">
        <v>585</v>
      </c>
      <c r="X2183">
        <v>20000000</v>
      </c>
      <c r="Y2183">
        <v>2016</v>
      </c>
      <c r="Z2183">
        <v>1000</v>
      </c>
      <c r="AA2183">
        <v>6.7</v>
      </c>
      <c r="AC2183">
        <v>18000</v>
      </c>
    </row>
    <row r="2184" spans="1:29">
      <c r="A2184" t="s">
        <v>28</v>
      </c>
      <c r="C2184" t="s">
        <v>10756</v>
      </c>
      <c r="D2184">
        <v>99</v>
      </c>
      <c r="E2184">
        <v>85</v>
      </c>
      <c r="F2184">
        <v>64</v>
      </c>
      <c r="G2184">
        <v>729</v>
      </c>
      <c r="H2184" t="s">
        <v>2613</v>
      </c>
      <c r="I2184">
        <v>3000</v>
      </c>
      <c r="J2184">
        <v>48546578</v>
      </c>
      <c r="K2184" t="s">
        <v>1681</v>
      </c>
      <c r="L2184" t="s">
        <v>4599</v>
      </c>
      <c r="M2184" t="s">
        <v>10757</v>
      </c>
      <c r="N2184">
        <v>50415</v>
      </c>
      <c r="O2184">
        <v>6539</v>
      </c>
      <c r="P2184" t="s">
        <v>415</v>
      </c>
      <c r="Q2184">
        <v>0</v>
      </c>
      <c r="R2184" t="s">
        <v>10758</v>
      </c>
      <c r="S2184" t="s">
        <v>10759</v>
      </c>
      <c r="T2184">
        <v>613</v>
      </c>
      <c r="U2184" t="s">
        <v>37</v>
      </c>
      <c r="V2184" t="s">
        <v>38</v>
      </c>
      <c r="W2184" t="s">
        <v>39</v>
      </c>
      <c r="X2184">
        <v>20000000</v>
      </c>
      <c r="Y2184">
        <v>2006</v>
      </c>
      <c r="Z2184">
        <v>869</v>
      </c>
      <c r="AA2184">
        <v>2.7</v>
      </c>
      <c r="AB2184">
        <v>1.85</v>
      </c>
      <c r="AC2184">
        <v>806</v>
      </c>
    </row>
    <row r="2185" spans="1:29">
      <c r="A2185" t="s">
        <v>28</v>
      </c>
      <c r="C2185" t="s">
        <v>10760</v>
      </c>
      <c r="D2185">
        <v>80</v>
      </c>
      <c r="E2185">
        <v>72</v>
      </c>
      <c r="F2185">
        <v>2</v>
      </c>
      <c r="G2185">
        <v>434</v>
      </c>
      <c r="H2185" t="s">
        <v>4983</v>
      </c>
      <c r="I2185">
        <v>1000</v>
      </c>
      <c r="J2185">
        <v>48423368</v>
      </c>
      <c r="K2185" t="s">
        <v>628</v>
      </c>
      <c r="L2185" t="s">
        <v>2677</v>
      </c>
      <c r="M2185" t="s">
        <v>10761</v>
      </c>
      <c r="N2185">
        <v>13324</v>
      </c>
      <c r="O2185">
        <v>3402</v>
      </c>
      <c r="P2185" t="s">
        <v>1641</v>
      </c>
      <c r="Q2185">
        <v>1</v>
      </c>
      <c r="R2185" t="s">
        <v>10762</v>
      </c>
      <c r="S2185" t="s">
        <v>10763</v>
      </c>
      <c r="T2185">
        <v>79</v>
      </c>
      <c r="U2185" t="s">
        <v>37</v>
      </c>
      <c r="V2185" t="s">
        <v>38</v>
      </c>
      <c r="W2185" t="s">
        <v>277</v>
      </c>
      <c r="X2185">
        <v>20000000</v>
      </c>
      <c r="Y2185">
        <v>2002</v>
      </c>
      <c r="Z2185">
        <v>677</v>
      </c>
      <c r="AA2185">
        <v>5.8</v>
      </c>
      <c r="AB2185">
        <v>1.66</v>
      </c>
      <c r="AC2185">
        <v>302</v>
      </c>
    </row>
    <row r="2186" spans="1:29">
      <c r="A2186" t="s">
        <v>28</v>
      </c>
      <c r="C2186" t="s">
        <v>10764</v>
      </c>
      <c r="D2186">
        <v>364</v>
      </c>
      <c r="E2186">
        <v>128</v>
      </c>
      <c r="F2186">
        <v>151</v>
      </c>
      <c r="G2186">
        <v>852</v>
      </c>
      <c r="H2186" t="s">
        <v>138</v>
      </c>
      <c r="I2186">
        <v>1000</v>
      </c>
      <c r="J2186">
        <v>52066000</v>
      </c>
      <c r="K2186" t="s">
        <v>5940</v>
      </c>
      <c r="L2186" t="s">
        <v>2038</v>
      </c>
      <c r="M2186" t="s">
        <v>10765</v>
      </c>
      <c r="N2186">
        <v>61114</v>
      </c>
      <c r="O2186">
        <v>3869</v>
      </c>
      <c r="P2186" t="s">
        <v>901</v>
      </c>
      <c r="Q2186">
        <v>0</v>
      </c>
      <c r="R2186" t="s">
        <v>10766</v>
      </c>
      <c r="S2186" t="s">
        <v>10767</v>
      </c>
      <c r="T2186">
        <v>212</v>
      </c>
      <c r="U2186" t="s">
        <v>37</v>
      </c>
      <c r="V2186" t="s">
        <v>56</v>
      </c>
      <c r="W2186" t="s">
        <v>39</v>
      </c>
      <c r="X2186">
        <v>20000000</v>
      </c>
      <c r="Y2186">
        <v>2014</v>
      </c>
      <c r="Z2186">
        <v>1000</v>
      </c>
      <c r="AA2186">
        <v>7.5</v>
      </c>
      <c r="AB2186">
        <v>2.35</v>
      </c>
      <c r="AC2186">
        <v>22000</v>
      </c>
    </row>
    <row r="2187" spans="1:29">
      <c r="A2187" t="s">
        <v>28</v>
      </c>
      <c r="C2187" t="s">
        <v>10768</v>
      </c>
      <c r="D2187">
        <v>85</v>
      </c>
      <c r="E2187">
        <v>72</v>
      </c>
      <c r="F2187">
        <v>0</v>
      </c>
      <c r="G2187">
        <v>384</v>
      </c>
      <c r="H2187" t="s">
        <v>10769</v>
      </c>
      <c r="I2187">
        <v>3000</v>
      </c>
      <c r="J2187">
        <v>47887943</v>
      </c>
      <c r="K2187" t="s">
        <v>10770</v>
      </c>
      <c r="L2187" t="s">
        <v>2189</v>
      </c>
      <c r="M2187" t="s">
        <v>10771</v>
      </c>
      <c r="N2187">
        <v>11634</v>
      </c>
      <c r="O2187">
        <v>4480</v>
      </c>
      <c r="P2187" t="s">
        <v>10772</v>
      </c>
      <c r="Q2187">
        <v>0</v>
      </c>
      <c r="R2187" t="s">
        <v>10773</v>
      </c>
      <c r="S2187" t="s">
        <v>10774</v>
      </c>
      <c r="T2187">
        <v>58</v>
      </c>
      <c r="U2187" t="s">
        <v>37</v>
      </c>
      <c r="V2187" t="s">
        <v>38</v>
      </c>
      <c r="W2187" t="s">
        <v>277</v>
      </c>
      <c r="X2187">
        <v>20000000</v>
      </c>
      <c r="Y2187">
        <v>2003</v>
      </c>
      <c r="Z2187">
        <v>455</v>
      </c>
      <c r="AA2187">
        <v>5.4</v>
      </c>
      <c r="AB2187">
        <v>1.85</v>
      </c>
      <c r="AC2187">
        <v>227</v>
      </c>
    </row>
    <row r="2188" spans="1:29">
      <c r="A2188" t="s">
        <v>28</v>
      </c>
      <c r="C2188" t="s">
        <v>6731</v>
      </c>
      <c r="D2188">
        <v>140</v>
      </c>
      <c r="E2188">
        <v>89</v>
      </c>
      <c r="F2188">
        <v>19</v>
      </c>
      <c r="G2188">
        <v>349</v>
      </c>
      <c r="H2188" t="s">
        <v>10775</v>
      </c>
      <c r="I2188">
        <v>526</v>
      </c>
      <c r="J2188">
        <v>46363118</v>
      </c>
      <c r="K2188" t="s">
        <v>6132</v>
      </c>
      <c r="L2188" t="s">
        <v>10776</v>
      </c>
      <c r="M2188" t="s">
        <v>10777</v>
      </c>
      <c r="N2188">
        <v>25960</v>
      </c>
      <c r="O2188">
        <v>1383</v>
      </c>
      <c r="P2188" t="s">
        <v>10778</v>
      </c>
      <c r="Q2188">
        <v>0</v>
      </c>
      <c r="R2188" t="s">
        <v>10779</v>
      </c>
      <c r="S2188" t="s">
        <v>10780</v>
      </c>
      <c r="T2188">
        <v>389</v>
      </c>
      <c r="U2188" t="s">
        <v>37</v>
      </c>
      <c r="V2188" t="s">
        <v>38</v>
      </c>
      <c r="W2188" t="s">
        <v>39</v>
      </c>
      <c r="X2188">
        <v>20000000</v>
      </c>
      <c r="Y2188">
        <v>2005</v>
      </c>
      <c r="Z2188">
        <v>392</v>
      </c>
      <c r="AA2188">
        <v>4.0999999999999996</v>
      </c>
      <c r="AB2188">
        <v>1.85</v>
      </c>
      <c r="AC2188">
        <v>1000</v>
      </c>
    </row>
    <row r="2189" spans="1:29">
      <c r="A2189" t="s">
        <v>28</v>
      </c>
      <c r="C2189" t="s">
        <v>10781</v>
      </c>
      <c r="D2189">
        <v>184</v>
      </c>
      <c r="E2189">
        <v>96</v>
      </c>
      <c r="F2189">
        <v>9</v>
      </c>
      <c r="G2189">
        <v>107</v>
      </c>
      <c r="H2189" t="s">
        <v>2093</v>
      </c>
      <c r="I2189">
        <v>826</v>
      </c>
      <c r="J2189">
        <v>47852604</v>
      </c>
      <c r="K2189" t="s">
        <v>1924</v>
      </c>
      <c r="L2189" t="s">
        <v>6382</v>
      </c>
      <c r="M2189" t="s">
        <v>10782</v>
      </c>
      <c r="N2189">
        <v>62364</v>
      </c>
      <c r="O2189">
        <v>1825</v>
      </c>
      <c r="P2189" t="s">
        <v>10783</v>
      </c>
      <c r="Q2189">
        <v>0</v>
      </c>
      <c r="R2189" t="s">
        <v>10784</v>
      </c>
      <c r="S2189" t="s">
        <v>10785</v>
      </c>
      <c r="T2189">
        <v>337</v>
      </c>
      <c r="U2189" t="s">
        <v>37</v>
      </c>
      <c r="V2189" t="s">
        <v>38</v>
      </c>
      <c r="W2189" t="s">
        <v>39</v>
      </c>
      <c r="X2189">
        <v>20000000</v>
      </c>
      <c r="Y2189">
        <v>2007</v>
      </c>
      <c r="Z2189">
        <v>626</v>
      </c>
      <c r="AA2189">
        <v>5.9</v>
      </c>
      <c r="AB2189">
        <v>2.35</v>
      </c>
      <c r="AC2189">
        <v>0</v>
      </c>
    </row>
    <row r="2190" spans="1:29">
      <c r="A2190" t="s">
        <v>28</v>
      </c>
      <c r="C2190" t="s">
        <v>10786</v>
      </c>
      <c r="D2190">
        <v>89</v>
      </c>
      <c r="E2190">
        <v>77</v>
      </c>
      <c r="F2190">
        <v>25</v>
      </c>
      <c r="G2190">
        <v>16</v>
      </c>
      <c r="H2190" t="s">
        <v>1780</v>
      </c>
      <c r="I2190">
        <v>304</v>
      </c>
      <c r="J2190">
        <v>45542421</v>
      </c>
      <c r="K2190" t="s">
        <v>10787</v>
      </c>
      <c r="L2190" t="s">
        <v>10788</v>
      </c>
      <c r="M2190" t="s">
        <v>10789</v>
      </c>
      <c r="N2190">
        <v>13319</v>
      </c>
      <c r="O2190">
        <v>575</v>
      </c>
      <c r="P2190" t="s">
        <v>10790</v>
      </c>
      <c r="Q2190">
        <v>0</v>
      </c>
      <c r="R2190" t="s">
        <v>10791</v>
      </c>
      <c r="S2190" t="s">
        <v>10792</v>
      </c>
      <c r="T2190">
        <v>53</v>
      </c>
      <c r="U2190" t="s">
        <v>37</v>
      </c>
      <c r="V2190" t="s">
        <v>38</v>
      </c>
      <c r="W2190" t="s">
        <v>277</v>
      </c>
      <c r="X2190">
        <v>30000000</v>
      </c>
      <c r="Y2190">
        <v>2000</v>
      </c>
      <c r="Z2190">
        <v>253</v>
      </c>
      <c r="AA2190">
        <v>6.3</v>
      </c>
      <c r="AB2190">
        <v>1.78</v>
      </c>
      <c r="AC2190">
        <v>347</v>
      </c>
    </row>
    <row r="2191" spans="1:29">
      <c r="A2191" t="s">
        <v>28</v>
      </c>
      <c r="C2191" t="s">
        <v>5128</v>
      </c>
      <c r="D2191">
        <v>265</v>
      </c>
      <c r="E2191">
        <v>123</v>
      </c>
      <c r="F2191">
        <v>174</v>
      </c>
      <c r="G2191">
        <v>602</v>
      </c>
      <c r="H2191" t="s">
        <v>32</v>
      </c>
      <c r="I2191">
        <v>87000</v>
      </c>
      <c r="J2191">
        <v>41573740</v>
      </c>
      <c r="K2191" t="s">
        <v>3030</v>
      </c>
      <c r="L2191" t="s">
        <v>516</v>
      </c>
      <c r="M2191" t="s">
        <v>10793</v>
      </c>
      <c r="N2191">
        <v>141663</v>
      </c>
      <c r="O2191">
        <v>88953</v>
      </c>
      <c r="P2191" t="s">
        <v>10794</v>
      </c>
      <c r="Q2191">
        <v>1</v>
      </c>
      <c r="R2191" t="s">
        <v>10795</v>
      </c>
      <c r="S2191" t="s">
        <v>10796</v>
      </c>
      <c r="T2191">
        <v>383</v>
      </c>
      <c r="U2191" t="s">
        <v>37</v>
      </c>
      <c r="V2191" t="s">
        <v>38</v>
      </c>
      <c r="W2191" t="s">
        <v>585</v>
      </c>
      <c r="Y2191">
        <v>2009</v>
      </c>
      <c r="Z2191">
        <v>1000</v>
      </c>
      <c r="AA2191">
        <v>7</v>
      </c>
      <c r="AB2191">
        <v>1.85</v>
      </c>
      <c r="AC2191">
        <v>20000</v>
      </c>
    </row>
    <row r="2192" spans="1:29">
      <c r="A2192" t="s">
        <v>28</v>
      </c>
      <c r="C2192" t="s">
        <v>7862</v>
      </c>
      <c r="D2192">
        <v>61</v>
      </c>
      <c r="E2192">
        <v>111</v>
      </c>
      <c r="F2192">
        <v>132</v>
      </c>
      <c r="G2192">
        <v>455</v>
      </c>
      <c r="H2192" t="s">
        <v>10797</v>
      </c>
      <c r="I2192">
        <v>1000</v>
      </c>
      <c r="J2192">
        <v>42652003</v>
      </c>
      <c r="K2192" t="s">
        <v>9353</v>
      </c>
      <c r="L2192" t="s">
        <v>3714</v>
      </c>
      <c r="M2192" t="s">
        <v>10798</v>
      </c>
      <c r="N2192">
        <v>18915</v>
      </c>
      <c r="O2192">
        <v>2851</v>
      </c>
      <c r="P2192" t="s">
        <v>8340</v>
      </c>
      <c r="Q2192">
        <v>0</v>
      </c>
      <c r="R2192" t="s">
        <v>10799</v>
      </c>
      <c r="S2192" t="s">
        <v>10800</v>
      </c>
      <c r="T2192">
        <v>87</v>
      </c>
      <c r="U2192" t="s">
        <v>37</v>
      </c>
      <c r="V2192" t="s">
        <v>38</v>
      </c>
      <c r="W2192" t="s">
        <v>95</v>
      </c>
      <c r="X2192">
        <v>20000000</v>
      </c>
      <c r="Y2192">
        <v>2015</v>
      </c>
      <c r="Z2192">
        <v>465</v>
      </c>
      <c r="AA2192">
        <v>6.8</v>
      </c>
      <c r="AB2192">
        <v>2.35</v>
      </c>
      <c r="AC2192">
        <v>33000</v>
      </c>
    </row>
    <row r="2193" spans="1:29">
      <c r="A2193" t="s">
        <v>28</v>
      </c>
      <c r="D2193">
        <v>3</v>
      </c>
      <c r="E2193">
        <v>30</v>
      </c>
      <c r="G2193">
        <v>295</v>
      </c>
      <c r="H2193" t="s">
        <v>10801</v>
      </c>
      <c r="I2193">
        <v>607</v>
      </c>
      <c r="K2193" t="s">
        <v>1671</v>
      </c>
      <c r="L2193" t="s">
        <v>10802</v>
      </c>
      <c r="M2193" t="s">
        <v>10803</v>
      </c>
      <c r="N2193">
        <v>1922</v>
      </c>
      <c r="O2193">
        <v>1530</v>
      </c>
      <c r="P2193" t="s">
        <v>10804</v>
      </c>
      <c r="Q2193">
        <v>2</v>
      </c>
      <c r="R2193" t="s">
        <v>10805</v>
      </c>
      <c r="S2193" t="s">
        <v>10806</v>
      </c>
      <c r="T2193">
        <v>20</v>
      </c>
      <c r="U2193" t="s">
        <v>37</v>
      </c>
      <c r="V2193" t="s">
        <v>38</v>
      </c>
      <c r="Z2193">
        <v>378</v>
      </c>
      <c r="AA2193">
        <v>3.5</v>
      </c>
      <c r="AB2193">
        <v>1.85</v>
      </c>
      <c r="AC2193">
        <v>211</v>
      </c>
    </row>
    <row r="2194" spans="1:29">
      <c r="A2194" t="s">
        <v>28</v>
      </c>
      <c r="C2194" t="s">
        <v>8382</v>
      </c>
      <c r="D2194">
        <v>112</v>
      </c>
      <c r="E2194">
        <v>93</v>
      </c>
      <c r="F2194">
        <v>82</v>
      </c>
      <c r="G2194">
        <v>729</v>
      </c>
      <c r="H2194" t="s">
        <v>2613</v>
      </c>
      <c r="I2194">
        <v>926</v>
      </c>
      <c r="J2194">
        <v>39737645</v>
      </c>
      <c r="K2194" t="s">
        <v>4219</v>
      </c>
      <c r="L2194" t="s">
        <v>4646</v>
      </c>
      <c r="M2194" t="s">
        <v>10807</v>
      </c>
      <c r="N2194">
        <v>89687</v>
      </c>
      <c r="O2194">
        <v>4293</v>
      </c>
      <c r="P2194" t="s">
        <v>415</v>
      </c>
      <c r="Q2194">
        <v>11</v>
      </c>
      <c r="R2194" t="s">
        <v>10808</v>
      </c>
      <c r="S2194" t="s">
        <v>10809</v>
      </c>
      <c r="T2194">
        <v>666</v>
      </c>
      <c r="U2194" t="s">
        <v>37</v>
      </c>
      <c r="V2194" t="s">
        <v>38</v>
      </c>
      <c r="W2194" t="s">
        <v>39</v>
      </c>
      <c r="X2194">
        <v>20000000</v>
      </c>
      <c r="Y2194">
        <v>2007</v>
      </c>
      <c r="Z2194">
        <v>869</v>
      </c>
      <c r="AA2194">
        <v>2.2999999999999998</v>
      </c>
      <c r="AB2194">
        <v>1.85</v>
      </c>
      <c r="AC2194">
        <v>0</v>
      </c>
    </row>
    <row r="2195" spans="1:29">
      <c r="A2195" t="s">
        <v>28</v>
      </c>
      <c r="C2195" t="s">
        <v>2277</v>
      </c>
      <c r="D2195">
        <v>166</v>
      </c>
      <c r="E2195">
        <v>129</v>
      </c>
      <c r="F2195">
        <v>468</v>
      </c>
      <c r="G2195">
        <v>183</v>
      </c>
      <c r="H2195" t="s">
        <v>752</v>
      </c>
      <c r="I2195">
        <v>919</v>
      </c>
      <c r="J2195">
        <v>37567440</v>
      </c>
      <c r="K2195" t="s">
        <v>173</v>
      </c>
      <c r="L2195" t="s">
        <v>2278</v>
      </c>
      <c r="M2195" t="s">
        <v>2279</v>
      </c>
      <c r="N2195">
        <v>113068</v>
      </c>
      <c r="O2195">
        <v>2024</v>
      </c>
      <c r="P2195" t="s">
        <v>2280</v>
      </c>
      <c r="Q2195">
        <v>0</v>
      </c>
      <c r="R2195" t="s">
        <v>2281</v>
      </c>
      <c r="S2195" t="s">
        <v>2282</v>
      </c>
      <c r="T2195">
        <v>337</v>
      </c>
      <c r="U2195" t="s">
        <v>37</v>
      </c>
      <c r="V2195" t="s">
        <v>38</v>
      </c>
      <c r="W2195" t="s">
        <v>585</v>
      </c>
      <c r="X2195">
        <v>20000000</v>
      </c>
      <c r="Y2195">
        <v>1982</v>
      </c>
      <c r="Z2195">
        <v>691</v>
      </c>
      <c r="AA2195">
        <v>6.9</v>
      </c>
      <c r="AB2195">
        <v>2.35</v>
      </c>
      <c r="AC2195">
        <v>0</v>
      </c>
    </row>
    <row r="2196" spans="1:29">
      <c r="A2196" t="s">
        <v>28</v>
      </c>
      <c r="C2196" t="s">
        <v>432</v>
      </c>
      <c r="D2196">
        <v>474</v>
      </c>
      <c r="E2196">
        <v>128</v>
      </c>
      <c r="F2196">
        <v>310</v>
      </c>
      <c r="G2196">
        <v>77</v>
      </c>
      <c r="H2196" t="s">
        <v>10810</v>
      </c>
      <c r="I2196">
        <v>745</v>
      </c>
      <c r="J2196">
        <v>44988180</v>
      </c>
      <c r="K2196" t="s">
        <v>10811</v>
      </c>
      <c r="L2196" t="s">
        <v>1051</v>
      </c>
      <c r="M2196" t="s">
        <v>10812</v>
      </c>
      <c r="N2196">
        <v>195333</v>
      </c>
      <c r="O2196">
        <v>1058</v>
      </c>
      <c r="P2196" t="s">
        <v>10813</v>
      </c>
      <c r="Q2196">
        <v>2</v>
      </c>
      <c r="R2196" t="s">
        <v>10814</v>
      </c>
      <c r="S2196" t="s">
        <v>10815</v>
      </c>
      <c r="T2196">
        <v>409</v>
      </c>
      <c r="U2196" t="s">
        <v>37</v>
      </c>
      <c r="V2196" t="s">
        <v>38</v>
      </c>
      <c r="W2196" t="s">
        <v>585</v>
      </c>
      <c r="X2196">
        <v>20000000</v>
      </c>
      <c r="Y2196">
        <v>2015</v>
      </c>
      <c r="Z2196">
        <v>168</v>
      </c>
      <c r="AA2196">
        <v>8.1</v>
      </c>
      <c r="AB2196">
        <v>1.85</v>
      </c>
      <c r="AC2196">
        <v>80000</v>
      </c>
    </row>
    <row r="2197" spans="1:29">
      <c r="A2197" t="s">
        <v>28</v>
      </c>
      <c r="C2197" t="s">
        <v>10122</v>
      </c>
      <c r="D2197">
        <v>165</v>
      </c>
      <c r="E2197">
        <v>110</v>
      </c>
      <c r="F2197">
        <v>119</v>
      </c>
      <c r="G2197">
        <v>332</v>
      </c>
      <c r="H2197" t="s">
        <v>6662</v>
      </c>
      <c r="I2197">
        <v>1000</v>
      </c>
      <c r="J2197">
        <v>39263506</v>
      </c>
      <c r="K2197" t="s">
        <v>2125</v>
      </c>
      <c r="L2197" t="s">
        <v>3714</v>
      </c>
      <c r="M2197" t="s">
        <v>10816</v>
      </c>
      <c r="N2197">
        <v>40469</v>
      </c>
      <c r="O2197">
        <v>2382</v>
      </c>
      <c r="P2197" t="s">
        <v>9265</v>
      </c>
      <c r="Q2197">
        <v>1</v>
      </c>
      <c r="R2197" t="s">
        <v>10817</v>
      </c>
      <c r="S2197" t="s">
        <v>10818</v>
      </c>
      <c r="T2197">
        <v>135</v>
      </c>
      <c r="U2197" t="s">
        <v>37</v>
      </c>
      <c r="V2197" t="s">
        <v>38</v>
      </c>
      <c r="W2197" t="s">
        <v>39</v>
      </c>
      <c r="X2197">
        <v>22000000</v>
      </c>
      <c r="Y2197">
        <v>2008</v>
      </c>
      <c r="Z2197">
        <v>931</v>
      </c>
      <c r="AA2197">
        <v>6.1</v>
      </c>
      <c r="AB2197">
        <v>2.35</v>
      </c>
      <c r="AC2197">
        <v>0</v>
      </c>
    </row>
    <row r="2198" spans="1:29">
      <c r="A2198" t="s">
        <v>28</v>
      </c>
      <c r="C2198" t="s">
        <v>10819</v>
      </c>
      <c r="D2198">
        <v>131</v>
      </c>
      <c r="E2198">
        <v>137</v>
      </c>
      <c r="F2198">
        <v>70</v>
      </c>
      <c r="G2198">
        <v>464</v>
      </c>
      <c r="H2198" t="s">
        <v>6861</v>
      </c>
      <c r="I2198">
        <v>4000</v>
      </c>
      <c r="J2198">
        <v>39143839</v>
      </c>
      <c r="K2198" t="s">
        <v>5544</v>
      </c>
      <c r="L2198" t="s">
        <v>2477</v>
      </c>
      <c r="M2198" t="s">
        <v>10820</v>
      </c>
      <c r="N2198">
        <v>38658</v>
      </c>
      <c r="O2198">
        <v>5746</v>
      </c>
      <c r="P2198" t="s">
        <v>9797</v>
      </c>
      <c r="Q2198">
        <v>0</v>
      </c>
      <c r="R2198" t="s">
        <v>10821</v>
      </c>
      <c r="S2198" t="s">
        <v>10822</v>
      </c>
      <c r="T2198">
        <v>284</v>
      </c>
      <c r="U2198" t="s">
        <v>37</v>
      </c>
      <c r="V2198" t="s">
        <v>38</v>
      </c>
      <c r="W2198" t="s">
        <v>39</v>
      </c>
      <c r="X2198">
        <v>20000000</v>
      </c>
      <c r="Y2198">
        <v>2006</v>
      </c>
      <c r="Z2198">
        <v>884</v>
      </c>
      <c r="AA2198">
        <v>5</v>
      </c>
      <c r="AB2198">
        <v>1.85</v>
      </c>
      <c r="AC2198">
        <v>930</v>
      </c>
    </row>
    <row r="2199" spans="1:29">
      <c r="A2199" t="s">
        <v>28</v>
      </c>
      <c r="C2199" t="s">
        <v>7302</v>
      </c>
      <c r="D2199">
        <v>29</v>
      </c>
      <c r="E2199">
        <v>124</v>
      </c>
      <c r="F2199">
        <v>8</v>
      </c>
      <c r="G2199">
        <v>232</v>
      </c>
      <c r="H2199" t="s">
        <v>3201</v>
      </c>
      <c r="I2199">
        <v>508</v>
      </c>
      <c r="J2199">
        <v>37672350</v>
      </c>
      <c r="K2199" t="s">
        <v>1415</v>
      </c>
      <c r="L2199" t="s">
        <v>10823</v>
      </c>
      <c r="M2199" t="s">
        <v>10824</v>
      </c>
      <c r="N2199">
        <v>5427</v>
      </c>
      <c r="O2199">
        <v>1660</v>
      </c>
      <c r="P2199" t="s">
        <v>3048</v>
      </c>
      <c r="Q2199">
        <v>1</v>
      </c>
      <c r="R2199" t="s">
        <v>10825</v>
      </c>
      <c r="S2199" t="s">
        <v>10826</v>
      </c>
      <c r="T2199">
        <v>51</v>
      </c>
      <c r="U2199" t="s">
        <v>37</v>
      </c>
      <c r="V2199" t="s">
        <v>38</v>
      </c>
      <c r="W2199" t="s">
        <v>585</v>
      </c>
      <c r="X2199">
        <v>20000000</v>
      </c>
      <c r="Y2199">
        <v>1998</v>
      </c>
      <c r="Z2199">
        <v>270</v>
      </c>
      <c r="AA2199">
        <v>5.5</v>
      </c>
      <c r="AB2199">
        <v>1.85</v>
      </c>
      <c r="AC2199">
        <v>0</v>
      </c>
    </row>
    <row r="2200" spans="1:29">
      <c r="A2200" t="s">
        <v>28</v>
      </c>
      <c r="C2200" t="s">
        <v>5111</v>
      </c>
      <c r="D2200">
        <v>43</v>
      </c>
      <c r="E2200">
        <v>93</v>
      </c>
      <c r="F2200">
        <v>12</v>
      </c>
      <c r="G2200">
        <v>636</v>
      </c>
      <c r="H2200" t="s">
        <v>3300</v>
      </c>
      <c r="I2200">
        <v>18000</v>
      </c>
      <c r="J2200">
        <v>38037513</v>
      </c>
      <c r="K2200" t="s">
        <v>10827</v>
      </c>
      <c r="L2200" t="s">
        <v>588</v>
      </c>
      <c r="M2200" t="s">
        <v>10828</v>
      </c>
      <c r="N2200">
        <v>49680</v>
      </c>
      <c r="O2200">
        <v>20188</v>
      </c>
      <c r="P2200" t="s">
        <v>10829</v>
      </c>
      <c r="Q2200">
        <v>2</v>
      </c>
      <c r="R2200" t="s">
        <v>10830</v>
      </c>
      <c r="S2200" t="s">
        <v>10831</v>
      </c>
      <c r="T2200">
        <v>117</v>
      </c>
      <c r="U2200" t="s">
        <v>37</v>
      </c>
      <c r="V2200" t="s">
        <v>38</v>
      </c>
      <c r="W2200" t="s">
        <v>95</v>
      </c>
      <c r="X2200">
        <v>20000000</v>
      </c>
      <c r="Y2200">
        <v>1991</v>
      </c>
      <c r="Z2200">
        <v>769</v>
      </c>
      <c r="AA2200">
        <v>6.2</v>
      </c>
      <c r="AB2200">
        <v>1.85</v>
      </c>
      <c r="AC2200">
        <v>0</v>
      </c>
    </row>
    <row r="2201" spans="1:29">
      <c r="A2201" t="s">
        <v>28</v>
      </c>
      <c r="C2201" t="s">
        <v>3122</v>
      </c>
      <c r="D2201">
        <v>111</v>
      </c>
      <c r="E2201">
        <v>115</v>
      </c>
      <c r="F2201">
        <v>272</v>
      </c>
      <c r="G2201">
        <v>1000</v>
      </c>
      <c r="H2201" t="s">
        <v>4799</v>
      </c>
      <c r="I2201">
        <v>49000</v>
      </c>
      <c r="J2201">
        <v>37442180</v>
      </c>
      <c r="K2201" t="s">
        <v>9762</v>
      </c>
      <c r="L2201" t="s">
        <v>811</v>
      </c>
      <c r="M2201" t="s">
        <v>10832</v>
      </c>
      <c r="N2201">
        <v>28005</v>
      </c>
      <c r="O2201">
        <v>52571</v>
      </c>
      <c r="P2201" t="s">
        <v>479</v>
      </c>
      <c r="Q2201">
        <v>1</v>
      </c>
      <c r="R2201" t="s">
        <v>10833</v>
      </c>
      <c r="S2201" t="s">
        <v>10834</v>
      </c>
      <c r="T2201">
        <v>236</v>
      </c>
      <c r="U2201" t="s">
        <v>37</v>
      </c>
      <c r="V2201" t="s">
        <v>38</v>
      </c>
      <c r="W2201" t="s">
        <v>39</v>
      </c>
      <c r="X2201">
        <v>20000000</v>
      </c>
      <c r="Y2201">
        <v>2006</v>
      </c>
      <c r="Z2201">
        <v>2000</v>
      </c>
      <c r="AA2201">
        <v>6.2</v>
      </c>
      <c r="AB2201">
        <v>2.35</v>
      </c>
      <c r="AC2201">
        <v>0</v>
      </c>
    </row>
    <row r="2202" spans="1:29">
      <c r="A2202" t="s">
        <v>28</v>
      </c>
      <c r="C2202" t="s">
        <v>10835</v>
      </c>
      <c r="D2202">
        <v>90</v>
      </c>
      <c r="E2202">
        <v>98</v>
      </c>
      <c r="F2202">
        <v>20</v>
      </c>
      <c r="G2202">
        <v>160</v>
      </c>
      <c r="H2202" t="s">
        <v>10836</v>
      </c>
      <c r="I2202">
        <v>889</v>
      </c>
      <c r="K2202" t="s">
        <v>647</v>
      </c>
      <c r="L2202" t="s">
        <v>4358</v>
      </c>
      <c r="M2202" t="s">
        <v>10837</v>
      </c>
      <c r="N2202">
        <v>18481</v>
      </c>
      <c r="O2202">
        <v>2110</v>
      </c>
      <c r="P2202" t="s">
        <v>10838</v>
      </c>
      <c r="Q2202">
        <v>0</v>
      </c>
      <c r="R2202" t="s">
        <v>10839</v>
      </c>
      <c r="S2202" t="s">
        <v>10840</v>
      </c>
      <c r="T2202">
        <v>230</v>
      </c>
      <c r="U2202" t="s">
        <v>37</v>
      </c>
      <c r="V2202" t="s">
        <v>38</v>
      </c>
      <c r="W2202" t="s">
        <v>95</v>
      </c>
      <c r="X2202">
        <v>20000000</v>
      </c>
      <c r="Y2202">
        <v>1979</v>
      </c>
      <c r="Z2202">
        <v>877</v>
      </c>
      <c r="AA2202">
        <v>5.9</v>
      </c>
      <c r="AB2202">
        <v>2.35</v>
      </c>
      <c r="AC2202">
        <v>4000</v>
      </c>
    </row>
    <row r="2203" spans="1:29">
      <c r="A2203" t="s">
        <v>28</v>
      </c>
      <c r="C2203" t="s">
        <v>10841</v>
      </c>
      <c r="D2203">
        <v>333</v>
      </c>
      <c r="E2203">
        <v>105</v>
      </c>
      <c r="F2203">
        <v>210</v>
      </c>
      <c r="G2203">
        <v>101</v>
      </c>
      <c r="H2203" t="s">
        <v>10842</v>
      </c>
      <c r="I2203">
        <v>978</v>
      </c>
      <c r="J2203">
        <v>35596227</v>
      </c>
      <c r="K2203" t="s">
        <v>2125</v>
      </c>
      <c r="L2203" t="s">
        <v>10843</v>
      </c>
      <c r="M2203" t="s">
        <v>10844</v>
      </c>
      <c r="N2203">
        <v>79461</v>
      </c>
      <c r="O2203">
        <v>1454</v>
      </c>
      <c r="P2203" t="s">
        <v>10845</v>
      </c>
      <c r="Q2203">
        <v>1</v>
      </c>
      <c r="R2203" t="s">
        <v>10846</v>
      </c>
      <c r="S2203" t="s">
        <v>10847</v>
      </c>
      <c r="T2203">
        <v>463</v>
      </c>
      <c r="U2203" t="s">
        <v>37</v>
      </c>
      <c r="V2203" t="s">
        <v>38</v>
      </c>
      <c r="W2203" t="s">
        <v>585</v>
      </c>
      <c r="X2203">
        <v>20000000</v>
      </c>
      <c r="Y2203">
        <v>2010</v>
      </c>
      <c r="Z2203">
        <v>191</v>
      </c>
      <c r="AA2203">
        <v>6.3</v>
      </c>
      <c r="AB2203">
        <v>2.35</v>
      </c>
      <c r="AC2203">
        <v>10000</v>
      </c>
    </row>
    <row r="2204" spans="1:29">
      <c r="A2204" t="s">
        <v>28</v>
      </c>
      <c r="C2204" t="s">
        <v>10848</v>
      </c>
      <c r="D2204">
        <v>37</v>
      </c>
      <c r="E2204">
        <v>127</v>
      </c>
      <c r="F2204">
        <v>16</v>
      </c>
      <c r="G2204">
        <v>399</v>
      </c>
      <c r="H2204" t="s">
        <v>1193</v>
      </c>
      <c r="I2204">
        <v>565</v>
      </c>
      <c r="J2204">
        <v>35422828</v>
      </c>
      <c r="K2204" t="s">
        <v>4296</v>
      </c>
      <c r="L2204" t="s">
        <v>4847</v>
      </c>
      <c r="M2204" t="s">
        <v>10849</v>
      </c>
      <c r="N2204">
        <v>19126</v>
      </c>
      <c r="O2204">
        <v>1735</v>
      </c>
      <c r="P2204" t="s">
        <v>5515</v>
      </c>
      <c r="Q2204">
        <v>1</v>
      </c>
      <c r="R2204" t="s">
        <v>10850</v>
      </c>
      <c r="S2204" t="s">
        <v>10851</v>
      </c>
      <c r="T2204">
        <v>155</v>
      </c>
      <c r="U2204" t="s">
        <v>37</v>
      </c>
      <c r="V2204" t="s">
        <v>38</v>
      </c>
      <c r="W2204" t="s">
        <v>95</v>
      </c>
      <c r="X2204">
        <v>20000000</v>
      </c>
      <c r="Y2204">
        <v>1997</v>
      </c>
      <c r="Z2204">
        <v>441</v>
      </c>
      <c r="AA2204">
        <v>6.7</v>
      </c>
      <c r="AB2204">
        <v>2.35</v>
      </c>
      <c r="AC2204">
        <v>0</v>
      </c>
    </row>
    <row r="2205" spans="1:29">
      <c r="A2205" t="s">
        <v>28</v>
      </c>
      <c r="C2205" t="s">
        <v>8382</v>
      </c>
      <c r="D2205">
        <v>122</v>
      </c>
      <c r="E2205">
        <v>82</v>
      </c>
      <c r="F2205">
        <v>82</v>
      </c>
      <c r="G2205">
        <v>354</v>
      </c>
      <c r="H2205" t="s">
        <v>10852</v>
      </c>
      <c r="I2205">
        <v>759</v>
      </c>
      <c r="J2205">
        <v>36658108</v>
      </c>
      <c r="K2205" t="s">
        <v>1671</v>
      </c>
      <c r="L2205" t="s">
        <v>862</v>
      </c>
      <c r="M2205" t="s">
        <v>10853</v>
      </c>
      <c r="N2205">
        <v>39095</v>
      </c>
      <c r="O2205">
        <v>2898</v>
      </c>
      <c r="P2205" t="s">
        <v>10854</v>
      </c>
      <c r="Q2205">
        <v>7</v>
      </c>
      <c r="R2205" t="s">
        <v>10855</v>
      </c>
      <c r="S2205" t="s">
        <v>10856</v>
      </c>
      <c r="T2205">
        <v>187</v>
      </c>
      <c r="U2205" t="s">
        <v>37</v>
      </c>
      <c r="V2205" t="s">
        <v>38</v>
      </c>
      <c r="W2205" t="s">
        <v>39</v>
      </c>
      <c r="X2205">
        <v>20000000</v>
      </c>
      <c r="Y2205">
        <v>2010</v>
      </c>
      <c r="Z2205">
        <v>401</v>
      </c>
      <c r="AA2205">
        <v>3.5</v>
      </c>
      <c r="AB2205">
        <v>1.85</v>
      </c>
      <c r="AC2205">
        <v>16000</v>
      </c>
    </row>
    <row r="2206" spans="1:29">
      <c r="A2206" t="s">
        <v>28</v>
      </c>
      <c r="C2206" t="s">
        <v>1133</v>
      </c>
      <c r="D2206">
        <v>285</v>
      </c>
      <c r="E2206">
        <v>143</v>
      </c>
      <c r="F2206">
        <v>0</v>
      </c>
      <c r="G2206">
        <v>51</v>
      </c>
      <c r="H2206" t="s">
        <v>10857</v>
      </c>
      <c r="I2206">
        <v>11000</v>
      </c>
      <c r="J2206">
        <v>34300771</v>
      </c>
      <c r="K2206" t="s">
        <v>3409</v>
      </c>
      <c r="L2206" t="s">
        <v>340</v>
      </c>
      <c r="M2206" t="s">
        <v>10858</v>
      </c>
      <c r="N2206">
        <v>243799</v>
      </c>
      <c r="O2206">
        <v>11248</v>
      </c>
      <c r="P2206" t="s">
        <v>10859</v>
      </c>
      <c r="Q2206">
        <v>3</v>
      </c>
      <c r="R2206" t="s">
        <v>10860</v>
      </c>
      <c r="S2206" t="s">
        <v>10861</v>
      </c>
      <c r="T2206">
        <v>908</v>
      </c>
      <c r="U2206" t="s">
        <v>37</v>
      </c>
      <c r="V2206" t="s">
        <v>1465</v>
      </c>
      <c r="W2206" t="s">
        <v>585</v>
      </c>
      <c r="X2206">
        <v>25000000</v>
      </c>
      <c r="Y2206">
        <v>2006</v>
      </c>
      <c r="Z2206">
        <v>119</v>
      </c>
      <c r="AA2206">
        <v>7.5</v>
      </c>
      <c r="AB2206">
        <v>1.85</v>
      </c>
      <c r="AC2206">
        <v>0</v>
      </c>
    </row>
    <row r="2207" spans="1:29">
      <c r="A2207" t="s">
        <v>28</v>
      </c>
      <c r="C2207" t="s">
        <v>809</v>
      </c>
      <c r="D2207">
        <v>156</v>
      </c>
      <c r="E2207">
        <v>103</v>
      </c>
      <c r="F2207">
        <v>189</v>
      </c>
      <c r="G2207">
        <v>949</v>
      </c>
      <c r="H2207" t="s">
        <v>3744</v>
      </c>
      <c r="I2207">
        <v>2000</v>
      </c>
      <c r="J2207">
        <v>34290142</v>
      </c>
      <c r="K2207" t="s">
        <v>2527</v>
      </c>
      <c r="L2207" t="s">
        <v>4799</v>
      </c>
      <c r="M2207" t="s">
        <v>10862</v>
      </c>
      <c r="N2207">
        <v>54242</v>
      </c>
      <c r="O2207">
        <v>4662</v>
      </c>
      <c r="P2207" t="s">
        <v>5739</v>
      </c>
      <c r="Q2207">
        <v>8</v>
      </c>
      <c r="R2207" t="s">
        <v>10863</v>
      </c>
      <c r="S2207" t="s">
        <v>10864</v>
      </c>
      <c r="T2207">
        <v>145</v>
      </c>
      <c r="U2207" t="s">
        <v>37</v>
      </c>
      <c r="V2207" t="s">
        <v>38</v>
      </c>
      <c r="W2207" t="s">
        <v>585</v>
      </c>
      <c r="X2207">
        <v>19800000</v>
      </c>
      <c r="Y2207">
        <v>2014</v>
      </c>
      <c r="Z2207">
        <v>1000</v>
      </c>
      <c r="AA2207">
        <v>6.6</v>
      </c>
      <c r="AB2207">
        <v>2.35</v>
      </c>
      <c r="AC2207">
        <v>14000</v>
      </c>
    </row>
    <row r="2208" spans="1:29">
      <c r="A2208" t="s">
        <v>28</v>
      </c>
      <c r="C2208" t="s">
        <v>10865</v>
      </c>
      <c r="D2208">
        <v>293</v>
      </c>
      <c r="E2208">
        <v>104</v>
      </c>
      <c r="F2208">
        <v>53</v>
      </c>
      <c r="G2208">
        <v>652</v>
      </c>
      <c r="H2208" t="s">
        <v>2377</v>
      </c>
      <c r="I2208">
        <v>22000</v>
      </c>
      <c r="J2208">
        <v>33422556</v>
      </c>
      <c r="K2208" t="s">
        <v>8060</v>
      </c>
      <c r="L2208" t="s">
        <v>697</v>
      </c>
      <c r="M2208" t="s">
        <v>10866</v>
      </c>
      <c r="N2208">
        <v>99236</v>
      </c>
      <c r="O2208">
        <v>33903</v>
      </c>
      <c r="P2208" t="s">
        <v>4293</v>
      </c>
      <c r="Q2208">
        <v>0</v>
      </c>
      <c r="R2208" t="s">
        <v>10867</v>
      </c>
      <c r="S2208" t="s">
        <v>10868</v>
      </c>
      <c r="T2208">
        <v>321</v>
      </c>
      <c r="U2208" t="s">
        <v>37</v>
      </c>
      <c r="V2208" t="s">
        <v>38</v>
      </c>
      <c r="W2208" t="s">
        <v>39</v>
      </c>
      <c r="X2208">
        <v>20000000</v>
      </c>
      <c r="Y2208">
        <v>2008</v>
      </c>
      <c r="Z2208">
        <v>11000</v>
      </c>
      <c r="AA2208">
        <v>7.5</v>
      </c>
      <c r="AB2208">
        <v>1.85</v>
      </c>
      <c r="AC2208">
        <v>0</v>
      </c>
    </row>
    <row r="2209" spans="1:29">
      <c r="A2209" t="s">
        <v>28</v>
      </c>
      <c r="C2209" t="s">
        <v>10558</v>
      </c>
      <c r="D2209">
        <v>233</v>
      </c>
      <c r="E2209">
        <v>98</v>
      </c>
      <c r="F2209">
        <v>406</v>
      </c>
      <c r="G2209">
        <v>406</v>
      </c>
      <c r="H2209" t="s">
        <v>828</v>
      </c>
      <c r="I2209">
        <v>860</v>
      </c>
      <c r="J2209">
        <v>32774834</v>
      </c>
      <c r="K2209" t="s">
        <v>2136</v>
      </c>
      <c r="L2209" t="s">
        <v>10869</v>
      </c>
      <c r="M2209" t="s">
        <v>10870</v>
      </c>
      <c r="N2209">
        <v>136048</v>
      </c>
      <c r="O2209">
        <v>2609</v>
      </c>
      <c r="P2209" t="s">
        <v>10558</v>
      </c>
      <c r="Q2209">
        <v>5</v>
      </c>
      <c r="R2209" t="s">
        <v>10871</v>
      </c>
      <c r="S2209" t="s">
        <v>10872</v>
      </c>
      <c r="T2209">
        <v>700</v>
      </c>
      <c r="U2209" t="s">
        <v>37</v>
      </c>
      <c r="V2209" t="s">
        <v>38</v>
      </c>
      <c r="W2209" t="s">
        <v>585</v>
      </c>
      <c r="X2209">
        <v>30000000</v>
      </c>
      <c r="Y2209">
        <v>2004</v>
      </c>
      <c r="Z2209">
        <v>523</v>
      </c>
      <c r="AA2209">
        <v>7.2</v>
      </c>
      <c r="AB2209">
        <v>2.35</v>
      </c>
      <c r="AC2209">
        <v>0</v>
      </c>
    </row>
    <row r="2210" spans="1:29">
      <c r="A2210" t="s">
        <v>28</v>
      </c>
      <c r="C2210" t="s">
        <v>7926</v>
      </c>
      <c r="D2210">
        <v>282</v>
      </c>
      <c r="E2210">
        <v>92</v>
      </c>
      <c r="F2210">
        <v>34</v>
      </c>
      <c r="G2210">
        <v>322</v>
      </c>
      <c r="H2210" t="s">
        <v>10873</v>
      </c>
      <c r="I2210">
        <v>383</v>
      </c>
      <c r="J2210">
        <v>34334256</v>
      </c>
      <c r="K2210" t="s">
        <v>5544</v>
      </c>
      <c r="L2210" t="s">
        <v>10874</v>
      </c>
      <c r="M2210" t="s">
        <v>10875</v>
      </c>
      <c r="N2210">
        <v>35131</v>
      </c>
      <c r="O2210">
        <v>1945</v>
      </c>
      <c r="P2210" t="s">
        <v>10876</v>
      </c>
      <c r="Q2210">
        <v>0</v>
      </c>
      <c r="R2210" t="s">
        <v>10877</v>
      </c>
      <c r="S2210" t="s">
        <v>10878</v>
      </c>
      <c r="T2210">
        <v>255</v>
      </c>
      <c r="U2210" t="s">
        <v>37</v>
      </c>
      <c r="V2210" t="s">
        <v>38</v>
      </c>
      <c r="W2210" t="s">
        <v>585</v>
      </c>
      <c r="X2210">
        <v>11000000</v>
      </c>
      <c r="Y2210">
        <v>2013</v>
      </c>
      <c r="Z2210">
        <v>333</v>
      </c>
      <c r="AA2210">
        <v>4.8</v>
      </c>
      <c r="AB2210">
        <v>2.35</v>
      </c>
      <c r="AC2210">
        <v>16000</v>
      </c>
    </row>
    <row r="2211" spans="1:29">
      <c r="A2211" t="s">
        <v>28</v>
      </c>
      <c r="C2211" t="s">
        <v>2461</v>
      </c>
      <c r="D2211">
        <v>57</v>
      </c>
      <c r="E2211">
        <v>123</v>
      </c>
      <c r="F2211">
        <v>36</v>
      </c>
      <c r="G2211">
        <v>631</v>
      </c>
      <c r="H2211" t="s">
        <v>2061</v>
      </c>
      <c r="I2211">
        <v>10000</v>
      </c>
      <c r="J2211">
        <v>32051917</v>
      </c>
      <c r="K2211" t="s">
        <v>2142</v>
      </c>
      <c r="L2211" t="s">
        <v>10879</v>
      </c>
      <c r="M2211" t="s">
        <v>10880</v>
      </c>
      <c r="N2211">
        <v>42315</v>
      </c>
      <c r="O2211">
        <v>12338</v>
      </c>
      <c r="P2211" t="s">
        <v>5355</v>
      </c>
      <c r="Q2211">
        <v>0</v>
      </c>
      <c r="R2211" t="s">
        <v>10881</v>
      </c>
      <c r="S2211" t="s">
        <v>10882</v>
      </c>
      <c r="T2211">
        <v>140</v>
      </c>
      <c r="U2211" t="s">
        <v>37</v>
      </c>
      <c r="V2211" t="s">
        <v>38</v>
      </c>
      <c r="W2211" t="s">
        <v>585</v>
      </c>
      <c r="X2211">
        <v>20000000</v>
      </c>
      <c r="Y2211">
        <v>1995</v>
      </c>
      <c r="Z2211">
        <v>1000</v>
      </c>
      <c r="AA2211">
        <v>6.6</v>
      </c>
      <c r="AB2211">
        <v>2.35</v>
      </c>
      <c r="AC2211">
        <v>0</v>
      </c>
    </row>
    <row r="2212" spans="1:29">
      <c r="A2212" t="s">
        <v>28</v>
      </c>
      <c r="C2212" t="s">
        <v>6800</v>
      </c>
      <c r="D2212">
        <v>153</v>
      </c>
      <c r="E2212">
        <v>88</v>
      </c>
      <c r="F2212">
        <v>92</v>
      </c>
      <c r="G2212">
        <v>636</v>
      </c>
      <c r="H2212" t="s">
        <v>1140</v>
      </c>
      <c r="I2212">
        <v>31000</v>
      </c>
      <c r="J2212">
        <v>32014289</v>
      </c>
      <c r="K2212" t="s">
        <v>1671</v>
      </c>
      <c r="L2212" t="s">
        <v>10883</v>
      </c>
      <c r="M2212" t="s">
        <v>10884</v>
      </c>
      <c r="N2212">
        <v>50337</v>
      </c>
      <c r="O2212">
        <v>34319</v>
      </c>
      <c r="P2212" t="s">
        <v>1334</v>
      </c>
      <c r="Q2212">
        <v>8</v>
      </c>
      <c r="R2212" t="s">
        <v>10885</v>
      </c>
      <c r="S2212" t="s">
        <v>10886</v>
      </c>
      <c r="T2212">
        <v>177</v>
      </c>
      <c r="U2212" t="s">
        <v>37</v>
      </c>
      <c r="V2212" t="s">
        <v>38</v>
      </c>
      <c r="W2212" t="s">
        <v>39</v>
      </c>
      <c r="X2212">
        <v>20000000</v>
      </c>
      <c r="Y2212">
        <v>2013</v>
      </c>
      <c r="Z2212">
        <v>881</v>
      </c>
      <c r="AA2212">
        <v>3.5</v>
      </c>
      <c r="AB2212">
        <v>1.85</v>
      </c>
      <c r="AC2212">
        <v>13000</v>
      </c>
    </row>
    <row r="2213" spans="1:29">
      <c r="A2213" t="s">
        <v>28</v>
      </c>
      <c r="C2213" t="s">
        <v>10887</v>
      </c>
      <c r="D2213">
        <v>20</v>
      </c>
      <c r="E2213">
        <v>158</v>
      </c>
      <c r="F2213">
        <v>32</v>
      </c>
      <c r="G2213">
        <v>417</v>
      </c>
      <c r="H2213" t="s">
        <v>10888</v>
      </c>
      <c r="I2213">
        <v>16000</v>
      </c>
      <c r="K2213" t="s">
        <v>10889</v>
      </c>
      <c r="L2213" t="s">
        <v>3694</v>
      </c>
      <c r="M2213" t="s">
        <v>10890</v>
      </c>
      <c r="N2213">
        <v>9352</v>
      </c>
      <c r="O2213">
        <v>17775</v>
      </c>
      <c r="P2213" t="s">
        <v>4240</v>
      </c>
      <c r="Q2213">
        <v>3</v>
      </c>
      <c r="R2213" t="s">
        <v>10891</v>
      </c>
      <c r="S2213" t="s">
        <v>10892</v>
      </c>
      <c r="T2213">
        <v>106</v>
      </c>
      <c r="U2213" t="s">
        <v>37</v>
      </c>
      <c r="V2213" t="s">
        <v>38</v>
      </c>
      <c r="W2213" t="s">
        <v>39</v>
      </c>
      <c r="X2213">
        <v>20000000</v>
      </c>
      <c r="Y2213">
        <v>1969</v>
      </c>
      <c r="Z2213">
        <v>756</v>
      </c>
      <c r="AA2213">
        <v>6.7</v>
      </c>
      <c r="AB2213">
        <v>2.35</v>
      </c>
      <c r="AC2213">
        <v>0</v>
      </c>
    </row>
    <row r="2214" spans="1:29">
      <c r="A2214" t="s">
        <v>28</v>
      </c>
      <c r="C2214" t="s">
        <v>6051</v>
      </c>
      <c r="D2214">
        <v>324</v>
      </c>
      <c r="E2214">
        <v>128</v>
      </c>
      <c r="F2214">
        <v>835</v>
      </c>
      <c r="G2214">
        <v>755</v>
      </c>
      <c r="H2214" t="s">
        <v>4236</v>
      </c>
      <c r="I2214">
        <v>11000</v>
      </c>
      <c r="J2214">
        <v>31838002</v>
      </c>
      <c r="K2214" t="s">
        <v>5940</v>
      </c>
      <c r="L2214" t="s">
        <v>80</v>
      </c>
      <c r="M2214" t="s">
        <v>10893</v>
      </c>
      <c r="N2214">
        <v>136673</v>
      </c>
      <c r="O2214">
        <v>13189</v>
      </c>
      <c r="P2214" t="s">
        <v>10894</v>
      </c>
      <c r="Q2214">
        <v>1</v>
      </c>
      <c r="R2214" t="s">
        <v>10895</v>
      </c>
      <c r="S2214" t="s">
        <v>10896</v>
      </c>
      <c r="T2214">
        <v>281</v>
      </c>
      <c r="U2214" t="s">
        <v>37</v>
      </c>
      <c r="V2214" t="s">
        <v>38</v>
      </c>
      <c r="W2214" t="s">
        <v>585</v>
      </c>
      <c r="X2214">
        <v>20000000</v>
      </c>
      <c r="Y2214">
        <v>2008</v>
      </c>
      <c r="Z2214">
        <v>896</v>
      </c>
      <c r="AA2214">
        <v>7.6</v>
      </c>
      <c r="AB2214">
        <v>1.85</v>
      </c>
      <c r="AC2214">
        <v>10000</v>
      </c>
    </row>
    <row r="2215" spans="1:29">
      <c r="A2215" t="s">
        <v>28</v>
      </c>
      <c r="C2215" t="s">
        <v>528</v>
      </c>
      <c r="D2215">
        <v>122</v>
      </c>
      <c r="E2215">
        <v>107</v>
      </c>
      <c r="F2215">
        <v>58</v>
      </c>
      <c r="G2215">
        <v>47</v>
      </c>
      <c r="H2215" t="s">
        <v>10897</v>
      </c>
      <c r="I2215">
        <v>141</v>
      </c>
      <c r="J2215">
        <v>36874745</v>
      </c>
      <c r="K2215" t="s">
        <v>10898</v>
      </c>
      <c r="L2215" t="s">
        <v>9862</v>
      </c>
      <c r="M2215" t="s">
        <v>10899</v>
      </c>
      <c r="N2215">
        <v>12276</v>
      </c>
      <c r="O2215">
        <v>389</v>
      </c>
      <c r="P2215" t="s">
        <v>10900</v>
      </c>
      <c r="Q2215">
        <v>2</v>
      </c>
      <c r="R2215" t="s">
        <v>10901</v>
      </c>
      <c r="S2215" t="s">
        <v>10902</v>
      </c>
      <c r="T2215">
        <v>117</v>
      </c>
      <c r="U2215" t="s">
        <v>37</v>
      </c>
      <c r="V2215" t="s">
        <v>38</v>
      </c>
      <c r="W2215" t="s">
        <v>39</v>
      </c>
      <c r="X2215">
        <v>20000000</v>
      </c>
      <c r="Y2215">
        <v>2016</v>
      </c>
      <c r="Z2215">
        <v>76</v>
      </c>
      <c r="AA2215">
        <v>6.3</v>
      </c>
      <c r="AB2215">
        <v>2.35</v>
      </c>
      <c r="AC2215">
        <v>21000</v>
      </c>
    </row>
    <row r="2216" spans="1:29">
      <c r="A2216" t="s">
        <v>28</v>
      </c>
      <c r="C2216" t="s">
        <v>10903</v>
      </c>
      <c r="D2216">
        <v>156</v>
      </c>
      <c r="E2216">
        <v>91</v>
      </c>
      <c r="F2216">
        <v>17</v>
      </c>
      <c r="G2216">
        <v>78</v>
      </c>
      <c r="H2216" t="s">
        <v>8994</v>
      </c>
      <c r="I2216">
        <v>534</v>
      </c>
      <c r="J2216">
        <v>30079316</v>
      </c>
      <c r="K2216" t="s">
        <v>6403</v>
      </c>
      <c r="L2216" t="s">
        <v>10904</v>
      </c>
      <c r="M2216" t="s">
        <v>10905</v>
      </c>
      <c r="N2216">
        <v>75920</v>
      </c>
      <c r="O2216">
        <v>1083</v>
      </c>
      <c r="P2216" t="s">
        <v>10906</v>
      </c>
      <c r="Q2216">
        <v>0</v>
      </c>
      <c r="R2216" t="s">
        <v>10907</v>
      </c>
      <c r="S2216" t="s">
        <v>10908</v>
      </c>
      <c r="T2216">
        <v>474</v>
      </c>
      <c r="U2216" t="s">
        <v>37</v>
      </c>
      <c r="V2216" t="s">
        <v>38</v>
      </c>
      <c r="W2216" t="s">
        <v>585</v>
      </c>
      <c r="X2216">
        <v>35000000</v>
      </c>
      <c r="Y2216">
        <v>2002</v>
      </c>
      <c r="Z2216">
        <v>385</v>
      </c>
      <c r="AA2216">
        <v>5.5</v>
      </c>
      <c r="AB2216">
        <v>1.85</v>
      </c>
      <c r="AC2216">
        <v>0</v>
      </c>
    </row>
    <row r="2217" spans="1:29">
      <c r="A2217" t="s">
        <v>28</v>
      </c>
      <c r="C2217" t="s">
        <v>10909</v>
      </c>
      <c r="D2217">
        <v>161</v>
      </c>
      <c r="E2217">
        <v>90</v>
      </c>
      <c r="F2217">
        <v>12</v>
      </c>
      <c r="G2217">
        <v>587</v>
      </c>
      <c r="H2217" t="s">
        <v>5043</v>
      </c>
      <c r="I2217">
        <v>786</v>
      </c>
      <c r="J2217">
        <v>35033759</v>
      </c>
      <c r="K2217" t="s">
        <v>4219</v>
      </c>
      <c r="L2217" t="s">
        <v>7129</v>
      </c>
      <c r="M2217" t="s">
        <v>10910</v>
      </c>
      <c r="N2217">
        <v>55008</v>
      </c>
      <c r="O2217">
        <v>2462</v>
      </c>
      <c r="P2217" t="s">
        <v>9290</v>
      </c>
      <c r="Q2217">
        <v>4</v>
      </c>
      <c r="R2217" t="s">
        <v>10911</v>
      </c>
      <c r="S2217" t="s">
        <v>10912</v>
      </c>
      <c r="T2217">
        <v>93</v>
      </c>
      <c r="U2217" t="s">
        <v>37</v>
      </c>
      <c r="V2217" t="s">
        <v>38</v>
      </c>
      <c r="W2217" t="s">
        <v>585</v>
      </c>
      <c r="X2217">
        <v>19000000</v>
      </c>
      <c r="Y2217">
        <v>2011</v>
      </c>
      <c r="Z2217">
        <v>651</v>
      </c>
      <c r="AA2217">
        <v>6.3</v>
      </c>
      <c r="AB2217">
        <v>2.35</v>
      </c>
      <c r="AC2217">
        <v>21000</v>
      </c>
    </row>
    <row r="2218" spans="1:29">
      <c r="A2218" t="s">
        <v>28</v>
      </c>
      <c r="C2218" t="s">
        <v>10913</v>
      </c>
      <c r="D2218">
        <v>69</v>
      </c>
      <c r="E2218">
        <v>115</v>
      </c>
      <c r="F2218">
        <v>39</v>
      </c>
      <c r="G2218">
        <v>254</v>
      </c>
      <c r="H2218" t="s">
        <v>3852</v>
      </c>
      <c r="I2218">
        <v>13000</v>
      </c>
      <c r="J2218">
        <v>29753944</v>
      </c>
      <c r="K2218" t="s">
        <v>2142</v>
      </c>
      <c r="L2218" t="s">
        <v>547</v>
      </c>
      <c r="M2218" t="s">
        <v>10914</v>
      </c>
      <c r="N2218">
        <v>90677</v>
      </c>
      <c r="O2218">
        <v>14275</v>
      </c>
      <c r="P2218" t="s">
        <v>10915</v>
      </c>
      <c r="Q2218">
        <v>3</v>
      </c>
      <c r="R2218" t="s">
        <v>10916</v>
      </c>
      <c r="S2218" t="s">
        <v>10917</v>
      </c>
      <c r="T2218">
        <v>389</v>
      </c>
      <c r="U2218" t="s">
        <v>37</v>
      </c>
      <c r="V2218" t="s">
        <v>38</v>
      </c>
      <c r="W2218" t="s">
        <v>585</v>
      </c>
      <c r="X2218">
        <v>20000000</v>
      </c>
      <c r="Y2218">
        <v>1998</v>
      </c>
      <c r="Z2218">
        <v>481</v>
      </c>
      <c r="AA2218">
        <v>6.5</v>
      </c>
      <c r="AB2218">
        <v>2.35</v>
      </c>
      <c r="AC2218">
        <v>0</v>
      </c>
    </row>
    <row r="2219" spans="1:29">
      <c r="A2219" t="s">
        <v>28</v>
      </c>
      <c r="C2219" t="s">
        <v>10918</v>
      </c>
      <c r="D2219">
        <v>121</v>
      </c>
      <c r="E2219">
        <v>101</v>
      </c>
      <c r="F2219">
        <v>29</v>
      </c>
      <c r="G2219">
        <v>429</v>
      </c>
      <c r="H2219" t="s">
        <v>9444</v>
      </c>
      <c r="I2219">
        <v>812</v>
      </c>
      <c r="J2219">
        <v>29062561</v>
      </c>
      <c r="K2219" t="s">
        <v>1528</v>
      </c>
      <c r="L2219" t="s">
        <v>633</v>
      </c>
      <c r="M2219" t="s">
        <v>10919</v>
      </c>
      <c r="N2219">
        <v>23424</v>
      </c>
      <c r="O2219">
        <v>3292</v>
      </c>
      <c r="P2219" t="s">
        <v>10920</v>
      </c>
      <c r="Q2219">
        <v>0</v>
      </c>
      <c r="R2219" t="s">
        <v>10921</v>
      </c>
      <c r="S2219" t="s">
        <v>10922</v>
      </c>
      <c r="T2219">
        <v>119</v>
      </c>
      <c r="U2219" t="s">
        <v>37</v>
      </c>
      <c r="V2219" t="s">
        <v>38</v>
      </c>
      <c r="W2219" t="s">
        <v>39</v>
      </c>
      <c r="Y2219">
        <v>2009</v>
      </c>
      <c r="Z2219">
        <v>533</v>
      </c>
      <c r="AA2219">
        <v>5.6</v>
      </c>
      <c r="AB2219">
        <v>2.35</v>
      </c>
      <c r="AC2219">
        <v>0</v>
      </c>
    </row>
    <row r="2220" spans="1:29">
      <c r="A2220" t="s">
        <v>28</v>
      </c>
      <c r="C2220" t="s">
        <v>4537</v>
      </c>
      <c r="D2220">
        <v>258</v>
      </c>
      <c r="E2220">
        <v>113</v>
      </c>
      <c r="F2220">
        <v>108</v>
      </c>
      <c r="G2220">
        <v>22</v>
      </c>
      <c r="H2220" t="s">
        <v>10923</v>
      </c>
      <c r="I2220">
        <v>1000</v>
      </c>
      <c r="J2220">
        <v>31146570</v>
      </c>
      <c r="K2220" t="s">
        <v>4075</v>
      </c>
      <c r="L2220" t="s">
        <v>138</v>
      </c>
      <c r="M2220" t="s">
        <v>10924</v>
      </c>
      <c r="N2220">
        <v>55441</v>
      </c>
      <c r="O2220">
        <v>1136</v>
      </c>
      <c r="P2220" t="s">
        <v>10925</v>
      </c>
      <c r="Q2220">
        <v>3</v>
      </c>
      <c r="R2220" t="s">
        <v>10926</v>
      </c>
      <c r="S2220" t="s">
        <v>10927</v>
      </c>
      <c r="T2220">
        <v>165</v>
      </c>
      <c r="U2220" t="s">
        <v>37</v>
      </c>
      <c r="V2220" t="s">
        <v>38</v>
      </c>
      <c r="W2220" t="s">
        <v>585</v>
      </c>
      <c r="X2220">
        <v>20000000</v>
      </c>
      <c r="Y2220">
        <v>2010</v>
      </c>
      <c r="Z2220">
        <v>100</v>
      </c>
      <c r="AA2220">
        <v>6.9</v>
      </c>
      <c r="AB2220">
        <v>2.35</v>
      </c>
      <c r="AC2220">
        <v>0</v>
      </c>
    </row>
    <row r="2221" spans="1:29">
      <c r="A2221" t="s">
        <v>28</v>
      </c>
      <c r="C2221" t="s">
        <v>5647</v>
      </c>
      <c r="D2221">
        <v>174</v>
      </c>
      <c r="E2221">
        <v>113</v>
      </c>
      <c r="F2221">
        <v>350</v>
      </c>
      <c r="G2221">
        <v>619</v>
      </c>
      <c r="H2221" t="s">
        <v>2663</v>
      </c>
      <c r="I2221">
        <v>1000</v>
      </c>
      <c r="J2221">
        <v>27277055</v>
      </c>
      <c r="K2221" t="s">
        <v>5788</v>
      </c>
      <c r="L2221" t="s">
        <v>7567</v>
      </c>
      <c r="M2221" t="s">
        <v>10928</v>
      </c>
      <c r="N2221">
        <v>143137</v>
      </c>
      <c r="O2221">
        <v>3141</v>
      </c>
      <c r="P2221" t="s">
        <v>2373</v>
      </c>
      <c r="Q2221">
        <v>0</v>
      </c>
      <c r="R2221" t="s">
        <v>10929</v>
      </c>
      <c r="S2221" t="s">
        <v>10930</v>
      </c>
      <c r="T2221">
        <v>602</v>
      </c>
      <c r="U2221" t="s">
        <v>37</v>
      </c>
      <c r="V2221" t="s">
        <v>56</v>
      </c>
      <c r="W2221" t="s">
        <v>585</v>
      </c>
      <c r="X2221">
        <v>20000000</v>
      </c>
      <c r="Y2221">
        <v>2000</v>
      </c>
      <c r="Z2221">
        <v>960</v>
      </c>
      <c r="AA2221">
        <v>7.6</v>
      </c>
      <c r="AB2221">
        <v>1.85</v>
      </c>
      <c r="AC2221">
        <v>10000</v>
      </c>
    </row>
    <row r="2222" spans="1:29">
      <c r="A2222" t="s">
        <v>28</v>
      </c>
      <c r="C2222" t="s">
        <v>10931</v>
      </c>
      <c r="D2222">
        <v>141</v>
      </c>
      <c r="E2222">
        <v>87</v>
      </c>
      <c r="F2222">
        <v>2</v>
      </c>
      <c r="G2222">
        <v>270</v>
      </c>
      <c r="H2222" t="s">
        <v>10932</v>
      </c>
      <c r="I2222">
        <v>741</v>
      </c>
      <c r="J2222">
        <v>26876529</v>
      </c>
      <c r="K2222" t="s">
        <v>5103</v>
      </c>
      <c r="L2222" t="s">
        <v>6530</v>
      </c>
      <c r="M2222" t="s">
        <v>10933</v>
      </c>
      <c r="N2222">
        <v>26624</v>
      </c>
      <c r="O2222">
        <v>1834</v>
      </c>
      <c r="P2222" t="s">
        <v>10934</v>
      </c>
      <c r="Q2222">
        <v>1</v>
      </c>
      <c r="R2222" t="s">
        <v>10935</v>
      </c>
      <c r="S2222" t="s">
        <v>10936</v>
      </c>
      <c r="T2222">
        <v>189</v>
      </c>
      <c r="U2222" t="s">
        <v>37</v>
      </c>
      <c r="V2222" t="s">
        <v>677</v>
      </c>
      <c r="W2222" t="s">
        <v>39</v>
      </c>
      <c r="X2222">
        <v>27000000</v>
      </c>
      <c r="Y2222">
        <v>2008</v>
      </c>
      <c r="Z2222">
        <v>297</v>
      </c>
      <c r="AA2222">
        <v>3.9</v>
      </c>
      <c r="AB2222">
        <v>1.85</v>
      </c>
      <c r="AC2222">
        <v>0</v>
      </c>
    </row>
    <row r="2223" spans="1:29">
      <c r="A2223" t="s">
        <v>28</v>
      </c>
      <c r="C2223" t="s">
        <v>9813</v>
      </c>
      <c r="D2223">
        <v>31</v>
      </c>
      <c r="E2223">
        <v>101</v>
      </c>
      <c r="F2223">
        <v>154</v>
      </c>
      <c r="G2223">
        <v>497</v>
      </c>
      <c r="H2223" t="s">
        <v>7746</v>
      </c>
      <c r="I2223">
        <v>1000</v>
      </c>
      <c r="J2223">
        <v>53146000</v>
      </c>
      <c r="K2223" t="s">
        <v>2125</v>
      </c>
      <c r="L2223" t="s">
        <v>308</v>
      </c>
      <c r="M2223" t="s">
        <v>10937</v>
      </c>
      <c r="N2223">
        <v>9845</v>
      </c>
      <c r="O2223">
        <v>3174</v>
      </c>
      <c r="P2223" t="s">
        <v>3538</v>
      </c>
      <c r="Q2223">
        <v>1</v>
      </c>
      <c r="R2223" t="s">
        <v>10938</v>
      </c>
      <c r="S2223" t="s">
        <v>10939</v>
      </c>
      <c r="T2223">
        <v>77</v>
      </c>
      <c r="U2223" t="s">
        <v>37</v>
      </c>
      <c r="V2223" t="s">
        <v>38</v>
      </c>
      <c r="W2223" t="s">
        <v>585</v>
      </c>
      <c r="X2223">
        <v>20000000</v>
      </c>
      <c r="Y2223">
        <v>1996</v>
      </c>
      <c r="Z2223">
        <v>816</v>
      </c>
      <c r="AA2223">
        <v>6.1</v>
      </c>
      <c r="AB2223">
        <v>1.85</v>
      </c>
      <c r="AC2223">
        <v>613</v>
      </c>
    </row>
    <row r="2224" spans="1:29">
      <c r="A2224" t="s">
        <v>28</v>
      </c>
      <c r="C2224" t="s">
        <v>1489</v>
      </c>
      <c r="D2224">
        <v>222</v>
      </c>
      <c r="E2224">
        <v>111</v>
      </c>
      <c r="F2224">
        <v>79</v>
      </c>
      <c r="G2224">
        <v>287</v>
      </c>
      <c r="H2224" t="s">
        <v>4063</v>
      </c>
      <c r="I2224">
        <v>26000</v>
      </c>
      <c r="J2224">
        <v>30028592</v>
      </c>
      <c r="K2224" t="s">
        <v>5274</v>
      </c>
      <c r="L2224" t="s">
        <v>335</v>
      </c>
      <c r="M2224" t="s">
        <v>10940</v>
      </c>
      <c r="N2224">
        <v>152247</v>
      </c>
      <c r="O2224">
        <v>27755</v>
      </c>
      <c r="P2224" t="s">
        <v>6048</v>
      </c>
      <c r="Q2224">
        <v>0</v>
      </c>
      <c r="R2224" t="s">
        <v>10941</v>
      </c>
      <c r="S2224" t="s">
        <v>10942</v>
      </c>
      <c r="T2224">
        <v>189</v>
      </c>
      <c r="U2224" t="s">
        <v>37</v>
      </c>
      <c r="V2224" t="s">
        <v>56</v>
      </c>
      <c r="W2224" t="s">
        <v>585</v>
      </c>
      <c r="X2224">
        <v>20000000</v>
      </c>
      <c r="Y2224">
        <v>2008</v>
      </c>
      <c r="Z2224">
        <v>811</v>
      </c>
      <c r="AA2224">
        <v>7.3</v>
      </c>
      <c r="AB2224">
        <v>2.35</v>
      </c>
      <c r="AC2224">
        <v>0</v>
      </c>
    </row>
    <row r="2225" spans="1:29">
      <c r="A2225" t="s">
        <v>28</v>
      </c>
      <c r="C2225" t="s">
        <v>1555</v>
      </c>
      <c r="D2225">
        <v>273</v>
      </c>
      <c r="E2225">
        <v>108</v>
      </c>
      <c r="F2225">
        <v>1000</v>
      </c>
      <c r="G2225">
        <v>1000</v>
      </c>
      <c r="H2225" t="s">
        <v>84</v>
      </c>
      <c r="I2225">
        <v>14000</v>
      </c>
      <c r="J2225">
        <v>34126138</v>
      </c>
      <c r="K2225" t="s">
        <v>6919</v>
      </c>
      <c r="L2225" t="s">
        <v>213</v>
      </c>
      <c r="M2225" t="s">
        <v>10943</v>
      </c>
      <c r="N2225">
        <v>666937</v>
      </c>
      <c r="O2225">
        <v>19364</v>
      </c>
      <c r="P2225" t="s">
        <v>138</v>
      </c>
      <c r="Q2225">
        <v>1</v>
      </c>
      <c r="R2225" t="s">
        <v>10944</v>
      </c>
      <c r="S2225" t="s">
        <v>10945</v>
      </c>
      <c r="T2225">
        <v>1514</v>
      </c>
      <c r="U2225" t="s">
        <v>37</v>
      </c>
      <c r="V2225" t="s">
        <v>38</v>
      </c>
      <c r="W2225" t="s">
        <v>585</v>
      </c>
      <c r="X2225">
        <v>20000000</v>
      </c>
      <c r="Y2225">
        <v>2004</v>
      </c>
      <c r="Z2225">
        <v>4000</v>
      </c>
      <c r="AA2225">
        <v>8.3000000000000007</v>
      </c>
      <c r="AB2225">
        <v>1.85</v>
      </c>
      <c r="AC2225">
        <v>52000</v>
      </c>
    </row>
    <row r="2226" spans="1:29">
      <c r="A2226" t="s">
        <v>28</v>
      </c>
      <c r="C2226" t="s">
        <v>5133</v>
      </c>
      <c r="D2226">
        <v>91</v>
      </c>
      <c r="E2226">
        <v>105</v>
      </c>
      <c r="F2226">
        <v>99</v>
      </c>
      <c r="G2226">
        <v>518</v>
      </c>
      <c r="H2226" t="s">
        <v>10946</v>
      </c>
      <c r="I2226">
        <v>2000</v>
      </c>
      <c r="J2226">
        <v>25677801</v>
      </c>
      <c r="K2226" t="s">
        <v>2717</v>
      </c>
      <c r="L2226" t="s">
        <v>1734</v>
      </c>
      <c r="M2226" t="s">
        <v>10947</v>
      </c>
      <c r="N2226">
        <v>41273</v>
      </c>
      <c r="O2226">
        <v>4813</v>
      </c>
      <c r="P2226" t="s">
        <v>10948</v>
      </c>
      <c r="Q2226">
        <v>6</v>
      </c>
      <c r="R2226" t="s">
        <v>10949</v>
      </c>
      <c r="S2226" t="s">
        <v>10950</v>
      </c>
      <c r="T2226">
        <v>136</v>
      </c>
      <c r="U2226" t="s">
        <v>37</v>
      </c>
      <c r="V2226" t="s">
        <v>38</v>
      </c>
      <c r="W2226" t="s">
        <v>95</v>
      </c>
      <c r="X2226">
        <v>20000000</v>
      </c>
      <c r="Y2226">
        <v>2010</v>
      </c>
      <c r="Z2226">
        <v>938</v>
      </c>
      <c r="AA2226">
        <v>5.8</v>
      </c>
      <c r="AB2226">
        <v>2.35</v>
      </c>
      <c r="AC2226">
        <v>0</v>
      </c>
    </row>
    <row r="2227" spans="1:29">
      <c r="A2227" t="s">
        <v>28</v>
      </c>
      <c r="C2227" t="s">
        <v>507</v>
      </c>
      <c r="D2227">
        <v>190</v>
      </c>
      <c r="E2227">
        <v>109</v>
      </c>
      <c r="F2227">
        <v>453</v>
      </c>
      <c r="G2227">
        <v>2000</v>
      </c>
      <c r="H2227" t="s">
        <v>222</v>
      </c>
      <c r="I2227">
        <v>18000</v>
      </c>
      <c r="J2227">
        <v>26415649</v>
      </c>
      <c r="K2227" t="s">
        <v>464</v>
      </c>
      <c r="L2227" t="s">
        <v>588</v>
      </c>
      <c r="M2227" t="s">
        <v>10951</v>
      </c>
      <c r="N2227">
        <v>94892</v>
      </c>
      <c r="O2227">
        <v>33878</v>
      </c>
      <c r="P2227" t="s">
        <v>5731</v>
      </c>
      <c r="Q2227">
        <v>4</v>
      </c>
      <c r="R2227" t="s">
        <v>10952</v>
      </c>
      <c r="S2227" t="s">
        <v>10953</v>
      </c>
      <c r="T2227">
        <v>189</v>
      </c>
      <c r="U2227" t="s">
        <v>37</v>
      </c>
      <c r="V2227" t="s">
        <v>38</v>
      </c>
      <c r="W2227" t="s">
        <v>585</v>
      </c>
      <c r="X2227">
        <v>20000000</v>
      </c>
      <c r="Y2227">
        <v>2008</v>
      </c>
      <c r="Z2227">
        <v>11000</v>
      </c>
      <c r="AA2227">
        <v>6.8</v>
      </c>
      <c r="AB2227">
        <v>2.35</v>
      </c>
      <c r="AC2227">
        <v>0</v>
      </c>
    </row>
    <row r="2228" spans="1:29">
      <c r="A2228" t="s">
        <v>28</v>
      </c>
      <c r="C2228" t="s">
        <v>2453</v>
      </c>
      <c r="D2228">
        <v>427</v>
      </c>
      <c r="E2228">
        <v>109</v>
      </c>
      <c r="F2228">
        <v>1000</v>
      </c>
      <c r="G2228">
        <v>24</v>
      </c>
      <c r="H2228" t="s">
        <v>10954</v>
      </c>
      <c r="I2228">
        <v>177</v>
      </c>
      <c r="J2228">
        <v>26003149</v>
      </c>
      <c r="K2228" t="s">
        <v>1904</v>
      </c>
      <c r="L2228" t="s">
        <v>3845</v>
      </c>
      <c r="M2228" t="s">
        <v>10955</v>
      </c>
      <c r="N2228">
        <v>185587</v>
      </c>
      <c r="O2228">
        <v>278</v>
      </c>
      <c r="P2228" t="s">
        <v>10956</v>
      </c>
      <c r="Q2228">
        <v>6</v>
      </c>
      <c r="R2228" t="s">
        <v>10957</v>
      </c>
      <c r="S2228" t="s">
        <v>10958</v>
      </c>
      <c r="T2228">
        <v>401</v>
      </c>
      <c r="U2228" t="s">
        <v>37</v>
      </c>
      <c r="V2228" t="s">
        <v>56</v>
      </c>
      <c r="W2228" t="s">
        <v>585</v>
      </c>
      <c r="X2228">
        <v>20000000</v>
      </c>
      <c r="Y2228">
        <v>2013</v>
      </c>
      <c r="Z2228">
        <v>55</v>
      </c>
      <c r="AA2228">
        <v>7</v>
      </c>
      <c r="AB2228">
        <v>2.35</v>
      </c>
      <c r="AC2228">
        <v>49000</v>
      </c>
    </row>
    <row r="2229" spans="1:29">
      <c r="A2229" t="s">
        <v>28</v>
      </c>
      <c r="C2229" t="s">
        <v>10959</v>
      </c>
      <c r="D2229">
        <v>93</v>
      </c>
      <c r="E2229">
        <v>99</v>
      </c>
      <c r="F2229">
        <v>26</v>
      </c>
      <c r="G2229">
        <v>650</v>
      </c>
      <c r="H2229" t="s">
        <v>7151</v>
      </c>
      <c r="I2229">
        <v>720</v>
      </c>
      <c r="J2229">
        <v>25584685</v>
      </c>
      <c r="K2229" t="s">
        <v>10960</v>
      </c>
      <c r="L2229" t="s">
        <v>10961</v>
      </c>
      <c r="M2229" t="s">
        <v>10962</v>
      </c>
      <c r="N2229">
        <v>15877</v>
      </c>
      <c r="O2229">
        <v>3327</v>
      </c>
      <c r="P2229" t="s">
        <v>4183</v>
      </c>
      <c r="Q2229">
        <v>5</v>
      </c>
      <c r="R2229" t="s">
        <v>10963</v>
      </c>
      <c r="S2229" t="s">
        <v>10964</v>
      </c>
      <c r="T2229">
        <v>102</v>
      </c>
      <c r="U2229" t="s">
        <v>37</v>
      </c>
      <c r="V2229" t="s">
        <v>38</v>
      </c>
      <c r="W2229" t="s">
        <v>95</v>
      </c>
      <c r="X2229">
        <v>20000000</v>
      </c>
      <c r="Y2229">
        <v>2007</v>
      </c>
      <c r="Z2229">
        <v>669</v>
      </c>
      <c r="AA2229">
        <v>5.9</v>
      </c>
      <c r="AB2229">
        <v>2.35</v>
      </c>
      <c r="AC2229">
        <v>590</v>
      </c>
    </row>
    <row r="2230" spans="1:29">
      <c r="A2230" t="s">
        <v>28</v>
      </c>
      <c r="C2230" t="s">
        <v>10965</v>
      </c>
      <c r="D2230">
        <v>292</v>
      </c>
      <c r="E2230">
        <v>98</v>
      </c>
      <c r="F2230">
        <v>35</v>
      </c>
      <c r="G2230">
        <v>16</v>
      </c>
      <c r="H2230" t="s">
        <v>10966</v>
      </c>
      <c r="I2230">
        <v>125</v>
      </c>
      <c r="J2230">
        <v>29975979</v>
      </c>
      <c r="K2230" t="s">
        <v>2208</v>
      </c>
      <c r="L2230" t="s">
        <v>10967</v>
      </c>
      <c r="M2230" t="s">
        <v>10968</v>
      </c>
      <c r="N2230">
        <v>105797</v>
      </c>
      <c r="O2230">
        <v>189</v>
      </c>
      <c r="P2230" t="s">
        <v>10969</v>
      </c>
      <c r="Q2230">
        <v>0</v>
      </c>
      <c r="R2230" t="s">
        <v>10970</v>
      </c>
      <c r="S2230" t="s">
        <v>10971</v>
      </c>
      <c r="T2230">
        <v>281</v>
      </c>
      <c r="U2230" t="s">
        <v>37</v>
      </c>
      <c r="V2230" t="s">
        <v>370</v>
      </c>
      <c r="W2230" t="s">
        <v>585</v>
      </c>
      <c r="X2230">
        <v>20000000</v>
      </c>
      <c r="Y2230">
        <v>2009</v>
      </c>
      <c r="Z2230">
        <v>37</v>
      </c>
      <c r="AA2230">
        <v>6.5</v>
      </c>
      <c r="AB2230">
        <v>2.35</v>
      </c>
      <c r="AC2230">
        <v>0</v>
      </c>
    </row>
    <row r="2231" spans="1:29">
      <c r="A2231" t="s">
        <v>28</v>
      </c>
      <c r="C2231" t="s">
        <v>10972</v>
      </c>
      <c r="D2231">
        <v>180</v>
      </c>
      <c r="E2231">
        <v>104</v>
      </c>
      <c r="F2231">
        <v>14</v>
      </c>
      <c r="G2231">
        <v>756</v>
      </c>
      <c r="H2231" t="s">
        <v>4489</v>
      </c>
      <c r="I2231">
        <v>2000</v>
      </c>
      <c r="J2231">
        <v>31584722</v>
      </c>
      <c r="K2231" t="s">
        <v>1681</v>
      </c>
      <c r="L2231" t="s">
        <v>711</v>
      </c>
      <c r="M2231" t="s">
        <v>10973</v>
      </c>
      <c r="N2231">
        <v>101730</v>
      </c>
      <c r="O2231">
        <v>5707</v>
      </c>
      <c r="P2231" t="s">
        <v>10974</v>
      </c>
      <c r="Q2231">
        <v>1</v>
      </c>
      <c r="R2231" t="s">
        <v>10975</v>
      </c>
      <c r="S2231" t="s">
        <v>10976</v>
      </c>
      <c r="T2231">
        <v>131</v>
      </c>
      <c r="U2231" t="s">
        <v>37</v>
      </c>
      <c r="V2231" t="s">
        <v>38</v>
      </c>
      <c r="W2231" t="s">
        <v>585</v>
      </c>
      <c r="X2231">
        <v>20000000</v>
      </c>
      <c r="Y2231">
        <v>2010</v>
      </c>
      <c r="Z2231">
        <v>934</v>
      </c>
      <c r="AA2231">
        <v>6.4</v>
      </c>
      <c r="AB2231">
        <v>2.35</v>
      </c>
      <c r="AC2231">
        <v>0</v>
      </c>
    </row>
    <row r="2232" spans="1:29">
      <c r="A2232" t="s">
        <v>28</v>
      </c>
      <c r="C2232" t="s">
        <v>10977</v>
      </c>
      <c r="D2232">
        <v>94</v>
      </c>
      <c r="E2232">
        <v>109</v>
      </c>
      <c r="F2232">
        <v>15</v>
      </c>
      <c r="G2232">
        <v>350</v>
      </c>
      <c r="H2232" t="s">
        <v>9393</v>
      </c>
      <c r="I2232">
        <v>3000</v>
      </c>
      <c r="J2232">
        <v>23179303</v>
      </c>
      <c r="K2232" t="s">
        <v>9780</v>
      </c>
      <c r="L2232" t="s">
        <v>4517</v>
      </c>
      <c r="M2232" t="s">
        <v>10978</v>
      </c>
      <c r="N2232">
        <v>32951</v>
      </c>
      <c r="O2232">
        <v>4257</v>
      </c>
      <c r="P2232" t="s">
        <v>10979</v>
      </c>
      <c r="Q2232">
        <v>3</v>
      </c>
      <c r="R2232" t="s">
        <v>10980</v>
      </c>
      <c r="S2232" t="s">
        <v>10981</v>
      </c>
      <c r="T2232">
        <v>44</v>
      </c>
      <c r="U2232" t="s">
        <v>37</v>
      </c>
      <c r="V2232" t="s">
        <v>10982</v>
      </c>
      <c r="W2232" t="s">
        <v>95</v>
      </c>
      <c r="X2232">
        <v>20000000</v>
      </c>
      <c r="Y2232">
        <v>2011</v>
      </c>
      <c r="Z2232">
        <v>775</v>
      </c>
      <c r="AA2232">
        <v>5.8</v>
      </c>
      <c r="AB2232">
        <v>1.85</v>
      </c>
      <c r="AC2232">
        <v>6000</v>
      </c>
    </row>
    <row r="2233" spans="1:29">
      <c r="A2233" t="s">
        <v>28</v>
      </c>
      <c r="C2233" t="s">
        <v>10983</v>
      </c>
      <c r="D2233">
        <v>112</v>
      </c>
      <c r="E2233">
        <v>75</v>
      </c>
      <c r="F2233">
        <v>19</v>
      </c>
      <c r="G2233">
        <v>806</v>
      </c>
      <c r="H2233" t="s">
        <v>8305</v>
      </c>
      <c r="I2233">
        <v>1000</v>
      </c>
      <c r="J2233">
        <v>23078294</v>
      </c>
      <c r="K2233" t="s">
        <v>5544</v>
      </c>
      <c r="L2233" t="s">
        <v>2865</v>
      </c>
      <c r="M2233" t="s">
        <v>10984</v>
      </c>
      <c r="N2233">
        <v>25870</v>
      </c>
      <c r="O2233">
        <v>3590</v>
      </c>
      <c r="P2233" t="s">
        <v>8988</v>
      </c>
      <c r="Q2233">
        <v>0</v>
      </c>
      <c r="R2233" t="s">
        <v>10985</v>
      </c>
      <c r="S2233" t="s">
        <v>10986</v>
      </c>
      <c r="T2233">
        <v>281</v>
      </c>
      <c r="U2233" t="s">
        <v>37</v>
      </c>
      <c r="V2233" t="s">
        <v>38</v>
      </c>
      <c r="W2233" t="s">
        <v>39</v>
      </c>
      <c r="X2233">
        <v>9000000</v>
      </c>
      <c r="Y2233">
        <v>2006</v>
      </c>
      <c r="Z2233">
        <v>934</v>
      </c>
      <c r="AA2233">
        <v>5.0999999999999996</v>
      </c>
      <c r="AB2233">
        <v>2.35</v>
      </c>
      <c r="AC2233">
        <v>0</v>
      </c>
    </row>
    <row r="2234" spans="1:29">
      <c r="A2234" t="s">
        <v>28</v>
      </c>
      <c r="C2234" t="s">
        <v>5930</v>
      </c>
      <c r="D2234">
        <v>20</v>
      </c>
      <c r="E2234">
        <v>119</v>
      </c>
      <c r="F2234">
        <v>23</v>
      </c>
      <c r="G2234">
        <v>748</v>
      </c>
      <c r="H2234" t="s">
        <v>3104</v>
      </c>
      <c r="I2234">
        <v>25000</v>
      </c>
      <c r="J2234">
        <v>21413105</v>
      </c>
      <c r="K2234" t="s">
        <v>10987</v>
      </c>
      <c r="L2234" t="s">
        <v>106</v>
      </c>
      <c r="M2234" t="s">
        <v>10988</v>
      </c>
      <c r="N2234">
        <v>15230</v>
      </c>
      <c r="O2234">
        <v>45841</v>
      </c>
      <c r="P2234" t="s">
        <v>1025</v>
      </c>
      <c r="Q2234">
        <v>1</v>
      </c>
      <c r="R2234" t="s">
        <v>10989</v>
      </c>
      <c r="S2234" t="s">
        <v>10990</v>
      </c>
      <c r="T2234">
        <v>97</v>
      </c>
      <c r="U2234" t="s">
        <v>37</v>
      </c>
      <c r="V2234" t="s">
        <v>370</v>
      </c>
      <c r="W2234" t="s">
        <v>39</v>
      </c>
      <c r="X2234">
        <v>20000000</v>
      </c>
      <c r="Y2234">
        <v>1990</v>
      </c>
      <c r="Z2234">
        <v>19000</v>
      </c>
      <c r="AA2234">
        <v>6.8</v>
      </c>
      <c r="AB2234">
        <v>2.35</v>
      </c>
      <c r="AC2234">
        <v>0</v>
      </c>
    </row>
    <row r="2235" spans="1:29">
      <c r="A2235" t="s">
        <v>28</v>
      </c>
      <c r="C2235" t="s">
        <v>10991</v>
      </c>
      <c r="D2235">
        <v>84</v>
      </c>
      <c r="E2235">
        <v>90</v>
      </c>
      <c r="F2235">
        <v>0</v>
      </c>
      <c r="G2235">
        <v>518</v>
      </c>
      <c r="H2235" t="s">
        <v>2470</v>
      </c>
      <c r="I2235">
        <v>681</v>
      </c>
      <c r="J2235">
        <v>25077977</v>
      </c>
      <c r="K2235" t="s">
        <v>1985</v>
      </c>
      <c r="L2235" t="s">
        <v>2191</v>
      </c>
      <c r="M2235" t="s">
        <v>10992</v>
      </c>
      <c r="N2235">
        <v>10986</v>
      </c>
      <c r="O2235">
        <v>2486</v>
      </c>
      <c r="P2235" t="s">
        <v>10948</v>
      </c>
      <c r="Q2235">
        <v>0</v>
      </c>
      <c r="R2235" t="s">
        <v>10993</v>
      </c>
      <c r="S2235" t="s">
        <v>10994</v>
      </c>
      <c r="T2235">
        <v>84</v>
      </c>
      <c r="U2235" t="s">
        <v>37</v>
      </c>
      <c r="V2235" t="s">
        <v>38</v>
      </c>
      <c r="W2235" t="s">
        <v>95</v>
      </c>
      <c r="X2235">
        <v>20000000</v>
      </c>
      <c r="Y2235">
        <v>2010</v>
      </c>
      <c r="Z2235">
        <v>611</v>
      </c>
      <c r="AA2235">
        <v>5.3</v>
      </c>
      <c r="AB2235">
        <v>1.85</v>
      </c>
      <c r="AC2235">
        <v>0</v>
      </c>
    </row>
    <row r="2236" spans="1:29">
      <c r="A2236" t="s">
        <v>28</v>
      </c>
      <c r="C2236" t="s">
        <v>2066</v>
      </c>
      <c r="D2236">
        <v>120</v>
      </c>
      <c r="E2236">
        <v>97</v>
      </c>
      <c r="F2236">
        <v>212</v>
      </c>
      <c r="G2236">
        <v>637</v>
      </c>
      <c r="H2236" t="s">
        <v>7969</v>
      </c>
      <c r="I2236">
        <v>960</v>
      </c>
      <c r="J2236">
        <v>23292105</v>
      </c>
      <c r="K2236" t="s">
        <v>8945</v>
      </c>
      <c r="L2236" t="s">
        <v>9629</v>
      </c>
      <c r="M2236" t="s">
        <v>10995</v>
      </c>
      <c r="N2236">
        <v>39541</v>
      </c>
      <c r="O2236">
        <v>3261</v>
      </c>
      <c r="P2236" t="s">
        <v>10996</v>
      </c>
      <c r="Q2236">
        <v>0</v>
      </c>
      <c r="R2236" t="s">
        <v>10997</v>
      </c>
      <c r="S2236" t="s">
        <v>10998</v>
      </c>
      <c r="T2236">
        <v>334</v>
      </c>
      <c r="U2236" t="s">
        <v>37</v>
      </c>
      <c r="V2236" t="s">
        <v>38</v>
      </c>
      <c r="W2236" t="s">
        <v>39</v>
      </c>
      <c r="X2236">
        <v>20000000</v>
      </c>
      <c r="Y2236">
        <v>2006</v>
      </c>
      <c r="Z2236">
        <v>917</v>
      </c>
      <c r="AA2236">
        <v>5.3</v>
      </c>
      <c r="AB2236">
        <v>2.35</v>
      </c>
      <c r="AC2236">
        <v>3000</v>
      </c>
    </row>
    <row r="2237" spans="1:29">
      <c r="A2237" t="s">
        <v>28</v>
      </c>
      <c r="C2237" t="s">
        <v>10999</v>
      </c>
      <c r="D2237">
        <v>90</v>
      </c>
      <c r="E2237">
        <v>103</v>
      </c>
      <c r="F2237">
        <v>31</v>
      </c>
      <c r="G2237">
        <v>733</v>
      </c>
      <c r="H2237" t="s">
        <v>11000</v>
      </c>
      <c r="I2237">
        <v>12000</v>
      </c>
      <c r="J2237">
        <v>26870825</v>
      </c>
      <c r="K2237" t="s">
        <v>6283</v>
      </c>
      <c r="L2237" t="s">
        <v>301</v>
      </c>
      <c r="M2237" t="s">
        <v>11001</v>
      </c>
      <c r="N2237">
        <v>22604</v>
      </c>
      <c r="O2237">
        <v>14903</v>
      </c>
      <c r="P2237" t="s">
        <v>11002</v>
      </c>
      <c r="Q2237">
        <v>3</v>
      </c>
      <c r="R2237" t="s">
        <v>11003</v>
      </c>
      <c r="S2237" t="s">
        <v>11004</v>
      </c>
      <c r="T2237">
        <v>124</v>
      </c>
      <c r="U2237" t="s">
        <v>37</v>
      </c>
      <c r="V2237" t="s">
        <v>767</v>
      </c>
      <c r="W2237" t="s">
        <v>39</v>
      </c>
      <c r="Y2237">
        <v>2006</v>
      </c>
      <c r="Z2237">
        <v>804</v>
      </c>
      <c r="AA2237">
        <v>6.4</v>
      </c>
      <c r="AB2237">
        <v>1.85</v>
      </c>
      <c r="AC2237">
        <v>0</v>
      </c>
    </row>
    <row r="2238" spans="1:29">
      <c r="A2238" t="s">
        <v>28</v>
      </c>
      <c r="C2238" t="s">
        <v>4903</v>
      </c>
      <c r="D2238">
        <v>103</v>
      </c>
      <c r="E2238">
        <v>89</v>
      </c>
      <c r="F2238">
        <v>0</v>
      </c>
      <c r="G2238">
        <v>470</v>
      </c>
      <c r="H2238" t="s">
        <v>538</v>
      </c>
      <c r="I2238">
        <v>87000</v>
      </c>
      <c r="J2238">
        <v>20916309</v>
      </c>
      <c r="K2238" t="s">
        <v>515</v>
      </c>
      <c r="L2238" t="s">
        <v>516</v>
      </c>
      <c r="M2238" t="s">
        <v>11005</v>
      </c>
      <c r="N2238">
        <v>5332</v>
      </c>
      <c r="O2238">
        <v>88422</v>
      </c>
      <c r="P2238" t="s">
        <v>11006</v>
      </c>
      <c r="Q2238">
        <v>4</v>
      </c>
      <c r="R2238" t="s">
        <v>11007</v>
      </c>
      <c r="S2238" t="s">
        <v>11008</v>
      </c>
      <c r="T2238">
        <v>37</v>
      </c>
      <c r="U2238" t="s">
        <v>37</v>
      </c>
      <c r="V2238" t="s">
        <v>38</v>
      </c>
      <c r="W2238" t="s">
        <v>95</v>
      </c>
      <c r="X2238">
        <v>40000000</v>
      </c>
      <c r="Y2238">
        <v>2009</v>
      </c>
      <c r="Z2238">
        <v>570</v>
      </c>
      <c r="AA2238">
        <v>4.9000000000000004</v>
      </c>
      <c r="AB2238">
        <v>1.85</v>
      </c>
      <c r="AC2238">
        <v>431</v>
      </c>
    </row>
    <row r="2239" spans="1:29">
      <c r="A2239" t="s">
        <v>28</v>
      </c>
      <c r="C2239" t="s">
        <v>6051</v>
      </c>
      <c r="D2239">
        <v>59</v>
      </c>
      <c r="E2239">
        <v>106</v>
      </c>
      <c r="F2239">
        <v>835</v>
      </c>
      <c r="G2239">
        <v>458</v>
      </c>
      <c r="H2239" t="s">
        <v>994</v>
      </c>
      <c r="I2239">
        <v>1000</v>
      </c>
      <c r="J2239">
        <v>21200000</v>
      </c>
      <c r="K2239" t="s">
        <v>9193</v>
      </c>
      <c r="L2239" t="s">
        <v>4472</v>
      </c>
      <c r="M2239" t="s">
        <v>11009</v>
      </c>
      <c r="N2239">
        <v>34774</v>
      </c>
      <c r="O2239">
        <v>3598</v>
      </c>
      <c r="P2239" t="s">
        <v>4594</v>
      </c>
      <c r="Q2239">
        <v>0</v>
      </c>
      <c r="R2239" t="s">
        <v>11010</v>
      </c>
      <c r="S2239" t="s">
        <v>11011</v>
      </c>
      <c r="T2239">
        <v>162</v>
      </c>
      <c r="U2239" t="s">
        <v>37</v>
      </c>
      <c r="V2239" t="s">
        <v>38</v>
      </c>
      <c r="W2239" t="s">
        <v>585</v>
      </c>
      <c r="X2239">
        <v>20000000</v>
      </c>
      <c r="Y2239">
        <v>1995</v>
      </c>
      <c r="Z2239">
        <v>967</v>
      </c>
      <c r="AA2239">
        <v>6.8</v>
      </c>
      <c r="AB2239">
        <v>1.85</v>
      </c>
      <c r="AC2239">
        <v>1000</v>
      </c>
    </row>
    <row r="2240" spans="1:29">
      <c r="A2240" t="s">
        <v>28</v>
      </c>
      <c r="C2240" t="s">
        <v>11012</v>
      </c>
      <c r="D2240">
        <v>86</v>
      </c>
      <c r="E2240">
        <v>96</v>
      </c>
      <c r="F2240">
        <v>24</v>
      </c>
      <c r="G2240">
        <v>374</v>
      </c>
      <c r="H2240" t="s">
        <v>2198</v>
      </c>
      <c r="I2240">
        <v>646</v>
      </c>
      <c r="J2240">
        <v>28876924</v>
      </c>
      <c r="K2240" t="s">
        <v>11013</v>
      </c>
      <c r="L2240" t="s">
        <v>11014</v>
      </c>
      <c r="M2240" t="s">
        <v>11015</v>
      </c>
      <c r="N2240">
        <v>4303</v>
      </c>
      <c r="O2240">
        <v>1780</v>
      </c>
      <c r="P2240" t="s">
        <v>9817</v>
      </c>
      <c r="Q2240">
        <v>0</v>
      </c>
      <c r="R2240" t="s">
        <v>11016</v>
      </c>
      <c r="S2240" t="s">
        <v>11017</v>
      </c>
      <c r="T2240">
        <v>35</v>
      </c>
      <c r="U2240" t="s">
        <v>37</v>
      </c>
      <c r="V2240" t="s">
        <v>38</v>
      </c>
      <c r="W2240" t="s">
        <v>39</v>
      </c>
      <c r="X2240">
        <v>20000000</v>
      </c>
      <c r="Y2240">
        <v>2016</v>
      </c>
      <c r="Z2240">
        <v>441</v>
      </c>
      <c r="AA2240">
        <v>7.1</v>
      </c>
      <c r="AC2240">
        <v>0</v>
      </c>
    </row>
    <row r="2241" spans="1:29">
      <c r="A2241" t="s">
        <v>28</v>
      </c>
      <c r="C2241" t="s">
        <v>11018</v>
      </c>
      <c r="D2241">
        <v>190</v>
      </c>
      <c r="E2241">
        <v>115</v>
      </c>
      <c r="F2241">
        <v>0</v>
      </c>
      <c r="G2241">
        <v>107</v>
      </c>
      <c r="H2241" t="s">
        <v>6754</v>
      </c>
      <c r="I2241">
        <v>10000</v>
      </c>
      <c r="J2241">
        <v>20207003</v>
      </c>
      <c r="K2241" t="s">
        <v>11019</v>
      </c>
      <c r="L2241" t="s">
        <v>2824</v>
      </c>
      <c r="M2241" t="s">
        <v>11020</v>
      </c>
      <c r="N2241">
        <v>50198</v>
      </c>
      <c r="O2241">
        <v>10507</v>
      </c>
      <c r="P2241" t="s">
        <v>11021</v>
      </c>
      <c r="Q2241">
        <v>0</v>
      </c>
      <c r="R2241" t="s">
        <v>11022</v>
      </c>
      <c r="S2241" t="s">
        <v>11023</v>
      </c>
      <c r="T2241">
        <v>202</v>
      </c>
      <c r="U2241" t="s">
        <v>37</v>
      </c>
      <c r="V2241" t="s">
        <v>38</v>
      </c>
      <c r="W2241" t="s">
        <v>585</v>
      </c>
      <c r="Y2241">
        <v>2008</v>
      </c>
      <c r="Z2241">
        <v>311</v>
      </c>
      <c r="AA2241">
        <v>6.8</v>
      </c>
      <c r="AB2241">
        <v>2.35</v>
      </c>
      <c r="AC2241">
        <v>0</v>
      </c>
    </row>
    <row r="2242" spans="1:29">
      <c r="A2242" t="s">
        <v>28</v>
      </c>
      <c r="C2242" t="s">
        <v>5367</v>
      </c>
      <c r="D2242">
        <v>114</v>
      </c>
      <c r="E2242">
        <v>104</v>
      </c>
      <c r="F2242">
        <v>0</v>
      </c>
      <c r="G2242">
        <v>877</v>
      </c>
      <c r="H2242" t="s">
        <v>587</v>
      </c>
      <c r="I2242">
        <v>2000</v>
      </c>
      <c r="J2242">
        <v>20241395</v>
      </c>
      <c r="K2242" t="s">
        <v>4904</v>
      </c>
      <c r="L2242" t="s">
        <v>11024</v>
      </c>
      <c r="M2242" t="s">
        <v>11025</v>
      </c>
      <c r="N2242">
        <v>42664</v>
      </c>
      <c r="O2242">
        <v>5123</v>
      </c>
      <c r="P2242" t="s">
        <v>10836</v>
      </c>
      <c r="Q2242">
        <v>0</v>
      </c>
      <c r="R2242" t="s">
        <v>11026</v>
      </c>
      <c r="S2242" t="s">
        <v>11027</v>
      </c>
      <c r="T2242">
        <v>403</v>
      </c>
      <c r="U2242" t="s">
        <v>37</v>
      </c>
      <c r="V2242" t="s">
        <v>38</v>
      </c>
      <c r="W2242" t="s">
        <v>585</v>
      </c>
      <c r="X2242">
        <v>20000000</v>
      </c>
      <c r="Y2242">
        <v>1998</v>
      </c>
      <c r="Z2242">
        <v>1000</v>
      </c>
      <c r="AA2242">
        <v>6.1</v>
      </c>
      <c r="AB2242">
        <v>2.35</v>
      </c>
      <c r="AC2242">
        <v>0</v>
      </c>
    </row>
    <row r="2243" spans="1:29">
      <c r="A2243" t="s">
        <v>28</v>
      </c>
      <c r="D2243">
        <v>6</v>
      </c>
      <c r="E2243">
        <v>24</v>
      </c>
      <c r="I2243">
        <v>0</v>
      </c>
      <c r="K2243" t="s">
        <v>1853</v>
      </c>
      <c r="L2243" t="s">
        <v>11028</v>
      </c>
      <c r="M2243" t="s">
        <v>11029</v>
      </c>
      <c r="N2243">
        <v>12417</v>
      </c>
      <c r="O2243">
        <v>0</v>
      </c>
      <c r="Q2243">
        <v>0</v>
      </c>
      <c r="R2243" t="s">
        <v>11030</v>
      </c>
      <c r="S2243" t="s">
        <v>11031</v>
      </c>
      <c r="T2243">
        <v>51</v>
      </c>
      <c r="U2243" t="s">
        <v>676</v>
      </c>
      <c r="V2243" t="s">
        <v>677</v>
      </c>
      <c r="AA2243">
        <v>7</v>
      </c>
      <c r="AC2243">
        <v>124</v>
      </c>
    </row>
    <row r="2244" spans="1:29">
      <c r="A2244" t="s">
        <v>747</v>
      </c>
      <c r="C2244" t="s">
        <v>11032</v>
      </c>
      <c r="D2244">
        <v>290</v>
      </c>
      <c r="E2244">
        <v>108</v>
      </c>
      <c r="F2244">
        <v>13000</v>
      </c>
      <c r="G2244">
        <v>285</v>
      </c>
      <c r="H2244" t="s">
        <v>11033</v>
      </c>
      <c r="I2244">
        <v>606</v>
      </c>
      <c r="J2244">
        <v>32000000</v>
      </c>
      <c r="K2244" t="s">
        <v>3030</v>
      </c>
      <c r="L2244" t="s">
        <v>11034</v>
      </c>
      <c r="M2244" t="s">
        <v>11035</v>
      </c>
      <c r="N2244">
        <v>422432</v>
      </c>
      <c r="O2244">
        <v>1885</v>
      </c>
      <c r="P2244" t="s">
        <v>11036</v>
      </c>
      <c r="Q2244">
        <v>2</v>
      </c>
      <c r="R2244" t="s">
        <v>11037</v>
      </c>
      <c r="S2244" t="s">
        <v>11038</v>
      </c>
      <c r="T2244">
        <v>1040</v>
      </c>
      <c r="U2244" t="s">
        <v>37</v>
      </c>
      <c r="V2244" t="s">
        <v>38</v>
      </c>
      <c r="W2244" t="s">
        <v>585</v>
      </c>
      <c r="X2244">
        <v>806947</v>
      </c>
      <c r="Y2244">
        <v>1960</v>
      </c>
      <c r="Z2244">
        <v>332</v>
      </c>
      <c r="AA2244">
        <v>8.5</v>
      </c>
      <c r="AB2244">
        <v>1.85</v>
      </c>
      <c r="AC2244">
        <v>18000</v>
      </c>
    </row>
    <row r="2245" spans="1:29">
      <c r="A2245" t="s">
        <v>28</v>
      </c>
      <c r="C2245" t="s">
        <v>5225</v>
      </c>
      <c r="D2245">
        <v>80</v>
      </c>
      <c r="E2245">
        <v>112</v>
      </c>
      <c r="F2245">
        <v>41</v>
      </c>
      <c r="G2245">
        <v>490</v>
      </c>
      <c r="H2245" t="s">
        <v>10724</v>
      </c>
      <c r="I2245">
        <v>1000</v>
      </c>
      <c r="J2245">
        <v>19151864</v>
      </c>
      <c r="K2245" t="s">
        <v>1681</v>
      </c>
      <c r="L2245" t="s">
        <v>6711</v>
      </c>
      <c r="M2245" t="s">
        <v>11039</v>
      </c>
      <c r="N2245">
        <v>36983</v>
      </c>
      <c r="O2245">
        <v>3301</v>
      </c>
      <c r="P2245" t="s">
        <v>11040</v>
      </c>
      <c r="Q2245">
        <v>3</v>
      </c>
      <c r="R2245" t="s">
        <v>11041</v>
      </c>
      <c r="S2245" t="s">
        <v>11042</v>
      </c>
      <c r="T2245">
        <v>100</v>
      </c>
      <c r="U2245" t="s">
        <v>37</v>
      </c>
      <c r="V2245" t="s">
        <v>38</v>
      </c>
      <c r="W2245" t="s">
        <v>585</v>
      </c>
      <c r="X2245">
        <v>40000000</v>
      </c>
      <c r="Y2245">
        <v>2008</v>
      </c>
      <c r="Z2245">
        <v>500</v>
      </c>
      <c r="AA2245">
        <v>5.9</v>
      </c>
      <c r="AB2245">
        <v>1.85</v>
      </c>
      <c r="AC2245">
        <v>0</v>
      </c>
    </row>
    <row r="2246" spans="1:29">
      <c r="A2246" t="s">
        <v>28</v>
      </c>
      <c r="C2246" t="s">
        <v>11043</v>
      </c>
      <c r="D2246">
        <v>98</v>
      </c>
      <c r="E2246">
        <v>104</v>
      </c>
      <c r="F2246">
        <v>19</v>
      </c>
      <c r="G2246">
        <v>942</v>
      </c>
      <c r="H2246" t="s">
        <v>352</v>
      </c>
      <c r="I2246">
        <v>15000</v>
      </c>
      <c r="J2246">
        <v>23393765</v>
      </c>
      <c r="K2246" t="s">
        <v>214</v>
      </c>
      <c r="L2246" t="s">
        <v>5183</v>
      </c>
      <c r="M2246" t="s">
        <v>11044</v>
      </c>
      <c r="N2246">
        <v>31323</v>
      </c>
      <c r="O2246">
        <v>18760</v>
      </c>
      <c r="P2246" t="s">
        <v>8491</v>
      </c>
      <c r="Q2246">
        <v>0</v>
      </c>
      <c r="R2246" t="s">
        <v>11045</v>
      </c>
      <c r="S2246" t="s">
        <v>11046</v>
      </c>
      <c r="T2246">
        <v>76</v>
      </c>
      <c r="U2246" t="s">
        <v>37</v>
      </c>
      <c r="V2246" t="s">
        <v>38</v>
      </c>
      <c r="W2246" t="s">
        <v>39</v>
      </c>
      <c r="X2246">
        <v>20000000</v>
      </c>
      <c r="Y2246">
        <v>2014</v>
      </c>
      <c r="Z2246">
        <v>989</v>
      </c>
      <c r="AA2246">
        <v>6.3</v>
      </c>
      <c r="AB2246">
        <v>2.35</v>
      </c>
      <c r="AC2246">
        <v>0</v>
      </c>
    </row>
    <row r="2247" spans="1:29">
      <c r="A2247" t="s">
        <v>28</v>
      </c>
      <c r="C2247" t="s">
        <v>3303</v>
      </c>
      <c r="D2247">
        <v>88</v>
      </c>
      <c r="E2247">
        <v>113</v>
      </c>
      <c r="F2247">
        <v>0</v>
      </c>
      <c r="G2247">
        <v>949</v>
      </c>
      <c r="H2247" t="s">
        <v>10424</v>
      </c>
      <c r="I2247">
        <v>995</v>
      </c>
      <c r="J2247">
        <v>18882880</v>
      </c>
      <c r="K2247" t="s">
        <v>2527</v>
      </c>
      <c r="L2247" t="s">
        <v>3305</v>
      </c>
      <c r="M2247" t="s">
        <v>11047</v>
      </c>
      <c r="N2247">
        <v>20539</v>
      </c>
      <c r="O2247">
        <v>4039</v>
      </c>
      <c r="P2247" t="s">
        <v>5739</v>
      </c>
      <c r="Q2247">
        <v>3</v>
      </c>
      <c r="R2247" t="s">
        <v>11048</v>
      </c>
      <c r="S2247" t="s">
        <v>11049</v>
      </c>
      <c r="T2247">
        <v>125</v>
      </c>
      <c r="U2247" t="s">
        <v>37</v>
      </c>
      <c r="V2247" t="s">
        <v>38</v>
      </c>
      <c r="W2247" t="s">
        <v>585</v>
      </c>
      <c r="X2247">
        <v>20000000</v>
      </c>
      <c r="Y2247">
        <v>2007</v>
      </c>
      <c r="Z2247">
        <v>975</v>
      </c>
      <c r="AA2247">
        <v>5.9</v>
      </c>
      <c r="AB2247">
        <v>2.35</v>
      </c>
      <c r="AC2247">
        <v>681</v>
      </c>
    </row>
    <row r="2248" spans="1:29">
      <c r="A2248" t="s">
        <v>28</v>
      </c>
      <c r="C2248" t="s">
        <v>11050</v>
      </c>
      <c r="D2248">
        <v>13</v>
      </c>
      <c r="E2248">
        <v>98</v>
      </c>
      <c r="F2248">
        <v>15</v>
      </c>
      <c r="G2248">
        <v>281</v>
      </c>
      <c r="H2248" t="s">
        <v>3083</v>
      </c>
      <c r="I2248">
        <v>691</v>
      </c>
      <c r="J2248">
        <v>8500000</v>
      </c>
      <c r="K2248" t="s">
        <v>1671</v>
      </c>
      <c r="L2248" t="s">
        <v>752</v>
      </c>
      <c r="M2248" t="s">
        <v>11051</v>
      </c>
      <c r="N2248">
        <v>2061</v>
      </c>
      <c r="O2248">
        <v>1761</v>
      </c>
      <c r="P2248" t="s">
        <v>11052</v>
      </c>
      <c r="Q2248">
        <v>0</v>
      </c>
      <c r="R2248" t="s">
        <v>11053</v>
      </c>
      <c r="S2248" t="s">
        <v>11054</v>
      </c>
      <c r="T2248">
        <v>34</v>
      </c>
      <c r="U2248" t="s">
        <v>37</v>
      </c>
      <c r="V2248" t="s">
        <v>38</v>
      </c>
      <c r="W2248" t="s">
        <v>95</v>
      </c>
      <c r="X2248">
        <v>20000000</v>
      </c>
      <c r="Y2248">
        <v>1981</v>
      </c>
      <c r="Z2248">
        <v>374</v>
      </c>
      <c r="AA2248">
        <v>5.4</v>
      </c>
      <c r="AB2248">
        <v>1.78</v>
      </c>
      <c r="AC2248">
        <v>501</v>
      </c>
    </row>
    <row r="2249" spans="1:29">
      <c r="A2249" t="s">
        <v>28</v>
      </c>
      <c r="C2249" t="s">
        <v>1058</v>
      </c>
      <c r="D2249">
        <v>52</v>
      </c>
      <c r="E2249">
        <v>121</v>
      </c>
      <c r="F2249">
        <v>503</v>
      </c>
      <c r="G2249">
        <v>83</v>
      </c>
      <c r="H2249" t="s">
        <v>11055</v>
      </c>
      <c r="I2249">
        <v>2000</v>
      </c>
      <c r="K2249" t="s">
        <v>11056</v>
      </c>
      <c r="L2249" t="s">
        <v>902</v>
      </c>
      <c r="M2249" t="s">
        <v>11057</v>
      </c>
      <c r="N2249">
        <v>33597</v>
      </c>
      <c r="O2249">
        <v>2251</v>
      </c>
      <c r="P2249" t="s">
        <v>11058</v>
      </c>
      <c r="Q2249">
        <v>2</v>
      </c>
      <c r="R2249" t="s">
        <v>11059</v>
      </c>
      <c r="S2249" t="s">
        <v>11060</v>
      </c>
      <c r="T2249">
        <v>185</v>
      </c>
      <c r="U2249" t="s">
        <v>37</v>
      </c>
      <c r="V2249" t="s">
        <v>38</v>
      </c>
      <c r="W2249" t="s">
        <v>39</v>
      </c>
      <c r="X2249">
        <v>20000000</v>
      </c>
      <c r="Y2249">
        <v>1985</v>
      </c>
      <c r="Z2249">
        <v>92</v>
      </c>
      <c r="AA2249">
        <v>7</v>
      </c>
      <c r="AB2249">
        <v>2.35</v>
      </c>
      <c r="AC2249">
        <v>0</v>
      </c>
    </row>
    <row r="2250" spans="1:29">
      <c r="A2250" t="s">
        <v>28</v>
      </c>
      <c r="C2250" t="s">
        <v>1362</v>
      </c>
      <c r="D2250">
        <v>60</v>
      </c>
      <c r="E2250">
        <v>114</v>
      </c>
      <c r="F2250">
        <v>160</v>
      </c>
      <c r="G2250">
        <v>271</v>
      </c>
      <c r="H2250" t="s">
        <v>11061</v>
      </c>
      <c r="I2250">
        <v>1000</v>
      </c>
      <c r="J2250">
        <v>18252684</v>
      </c>
      <c r="K2250" t="s">
        <v>3932</v>
      </c>
      <c r="L2250" t="s">
        <v>430</v>
      </c>
      <c r="M2250" t="s">
        <v>11062</v>
      </c>
      <c r="N2250">
        <v>18366</v>
      </c>
      <c r="O2250">
        <v>1816</v>
      </c>
      <c r="P2250" t="s">
        <v>421</v>
      </c>
      <c r="Q2250">
        <v>2</v>
      </c>
      <c r="R2250" t="s">
        <v>11063</v>
      </c>
      <c r="S2250" t="s">
        <v>11064</v>
      </c>
      <c r="T2250">
        <v>219</v>
      </c>
      <c r="U2250" t="s">
        <v>37</v>
      </c>
      <c r="V2250" t="s">
        <v>38</v>
      </c>
      <c r="W2250" t="s">
        <v>95</v>
      </c>
      <c r="X2250">
        <v>30000000</v>
      </c>
      <c r="Y2250">
        <v>1998</v>
      </c>
      <c r="Z2250">
        <v>367</v>
      </c>
      <c r="AA2250">
        <v>6.9</v>
      </c>
      <c r="AB2250">
        <v>1.85</v>
      </c>
      <c r="AC2250">
        <v>0</v>
      </c>
    </row>
    <row r="2251" spans="1:29">
      <c r="A2251" t="s">
        <v>28</v>
      </c>
      <c r="C2251" t="s">
        <v>11065</v>
      </c>
      <c r="D2251">
        <v>154</v>
      </c>
      <c r="E2251">
        <v>124</v>
      </c>
      <c r="F2251">
        <v>57</v>
      </c>
      <c r="G2251">
        <v>905</v>
      </c>
      <c r="H2251" t="s">
        <v>252</v>
      </c>
      <c r="I2251">
        <v>11000</v>
      </c>
      <c r="J2251">
        <v>19661987</v>
      </c>
      <c r="K2251" t="s">
        <v>3409</v>
      </c>
      <c r="L2251" t="s">
        <v>2180</v>
      </c>
      <c r="M2251" t="s">
        <v>11066</v>
      </c>
      <c r="N2251">
        <v>83786</v>
      </c>
      <c r="O2251">
        <v>17050</v>
      </c>
      <c r="P2251" t="s">
        <v>5906</v>
      </c>
      <c r="Q2251">
        <v>2</v>
      </c>
      <c r="R2251" t="s">
        <v>11067</v>
      </c>
      <c r="S2251" t="s">
        <v>11068</v>
      </c>
      <c r="T2251">
        <v>231</v>
      </c>
      <c r="U2251" t="s">
        <v>37</v>
      </c>
      <c r="V2251" t="s">
        <v>38</v>
      </c>
      <c r="W2251" t="s">
        <v>585</v>
      </c>
      <c r="X2251">
        <v>20000000</v>
      </c>
      <c r="Y2251">
        <v>2007</v>
      </c>
      <c r="Z2251">
        <v>3000</v>
      </c>
      <c r="AA2251">
        <v>7.5</v>
      </c>
      <c r="AB2251">
        <v>2.35</v>
      </c>
      <c r="AC2251">
        <v>0</v>
      </c>
    </row>
    <row r="2252" spans="1:29">
      <c r="A2252" t="s">
        <v>28</v>
      </c>
      <c r="C2252" t="s">
        <v>5918</v>
      </c>
      <c r="D2252">
        <v>274</v>
      </c>
      <c r="E2252">
        <v>148</v>
      </c>
      <c r="F2252">
        <v>0</v>
      </c>
      <c r="G2252">
        <v>826</v>
      </c>
      <c r="H2252" t="s">
        <v>188</v>
      </c>
      <c r="I2252">
        <v>17000</v>
      </c>
      <c r="J2252">
        <v>18352454</v>
      </c>
      <c r="K2252" t="s">
        <v>11069</v>
      </c>
      <c r="L2252" t="s">
        <v>557</v>
      </c>
      <c r="M2252" t="s">
        <v>11070</v>
      </c>
      <c r="N2252">
        <v>426359</v>
      </c>
      <c r="O2252">
        <v>18752</v>
      </c>
      <c r="P2252" t="s">
        <v>2496</v>
      </c>
      <c r="Q2252">
        <v>0</v>
      </c>
      <c r="R2252" t="s">
        <v>11071</v>
      </c>
      <c r="S2252" t="s">
        <v>11072</v>
      </c>
      <c r="T2252">
        <v>760</v>
      </c>
      <c r="U2252" t="s">
        <v>37</v>
      </c>
      <c r="V2252" t="s">
        <v>38</v>
      </c>
      <c r="W2252" t="s">
        <v>585</v>
      </c>
      <c r="X2252">
        <v>15000000</v>
      </c>
      <c r="Y2252">
        <v>2007</v>
      </c>
      <c r="Z2252">
        <v>882</v>
      </c>
      <c r="AA2252">
        <v>8.1999999999999993</v>
      </c>
      <c r="AB2252">
        <v>2.35</v>
      </c>
      <c r="AC2252">
        <v>76000</v>
      </c>
    </row>
    <row r="2253" spans="1:29">
      <c r="A2253" t="s">
        <v>28</v>
      </c>
      <c r="C2253" t="s">
        <v>2542</v>
      </c>
      <c r="D2253">
        <v>110</v>
      </c>
      <c r="E2253">
        <v>108</v>
      </c>
      <c r="F2253">
        <v>480</v>
      </c>
      <c r="G2253">
        <v>579</v>
      </c>
      <c r="H2253" t="s">
        <v>620</v>
      </c>
      <c r="I2253">
        <v>970</v>
      </c>
      <c r="J2253">
        <v>17803796</v>
      </c>
      <c r="K2253" t="s">
        <v>1671</v>
      </c>
      <c r="L2253" t="s">
        <v>1951</v>
      </c>
      <c r="M2253" t="s">
        <v>11073</v>
      </c>
      <c r="N2253">
        <v>26100</v>
      </c>
      <c r="O2253">
        <v>4374</v>
      </c>
      <c r="P2253" t="s">
        <v>4056</v>
      </c>
      <c r="Q2253">
        <v>1</v>
      </c>
      <c r="R2253" t="s">
        <v>11074</v>
      </c>
      <c r="S2253" t="s">
        <v>11075</v>
      </c>
      <c r="T2253">
        <v>97</v>
      </c>
      <c r="U2253" t="s">
        <v>37</v>
      </c>
      <c r="V2253" t="s">
        <v>38</v>
      </c>
      <c r="W2253" t="s">
        <v>39</v>
      </c>
      <c r="X2253">
        <v>20000000</v>
      </c>
      <c r="Y2253">
        <v>2006</v>
      </c>
      <c r="Z2253">
        <v>931</v>
      </c>
      <c r="AA2253">
        <v>5.9</v>
      </c>
      <c r="AB2253">
        <v>2.35</v>
      </c>
      <c r="AC2253">
        <v>484</v>
      </c>
    </row>
    <row r="2254" spans="1:29">
      <c r="A2254" t="s">
        <v>28</v>
      </c>
      <c r="C2254" t="s">
        <v>11076</v>
      </c>
      <c r="D2254">
        <v>173</v>
      </c>
      <c r="E2254">
        <v>95</v>
      </c>
      <c r="F2254">
        <v>83</v>
      </c>
      <c r="G2254">
        <v>206</v>
      </c>
      <c r="H2254" t="s">
        <v>5082</v>
      </c>
      <c r="I2254">
        <v>991</v>
      </c>
      <c r="J2254">
        <v>17529157</v>
      </c>
      <c r="K2254" t="s">
        <v>11077</v>
      </c>
      <c r="L2254" t="s">
        <v>3373</v>
      </c>
      <c r="M2254" t="s">
        <v>11078</v>
      </c>
      <c r="N2254">
        <v>49888</v>
      </c>
      <c r="O2254">
        <v>2173</v>
      </c>
      <c r="P2254" t="s">
        <v>4249</v>
      </c>
      <c r="Q2254">
        <v>0</v>
      </c>
      <c r="R2254" t="s">
        <v>11079</v>
      </c>
      <c r="S2254" t="s">
        <v>11080</v>
      </c>
      <c r="T2254">
        <v>220</v>
      </c>
      <c r="U2254" t="s">
        <v>37</v>
      </c>
      <c r="V2254" t="s">
        <v>1465</v>
      </c>
      <c r="W2254" t="s">
        <v>585</v>
      </c>
      <c r="X2254">
        <v>20000000</v>
      </c>
      <c r="Y2254">
        <v>2012</v>
      </c>
      <c r="Z2254">
        <v>494</v>
      </c>
      <c r="AA2254">
        <v>5</v>
      </c>
      <c r="AB2254">
        <v>2.35</v>
      </c>
      <c r="AC2254">
        <v>25000</v>
      </c>
    </row>
    <row r="2255" spans="1:29">
      <c r="A2255" t="s">
        <v>28</v>
      </c>
      <c r="C2255" t="s">
        <v>4903</v>
      </c>
      <c r="D2255">
        <v>165</v>
      </c>
      <c r="E2255">
        <v>108</v>
      </c>
      <c r="F2255">
        <v>0</v>
      </c>
      <c r="G2255">
        <v>844</v>
      </c>
      <c r="H2255" t="s">
        <v>493</v>
      </c>
      <c r="I2255">
        <v>16000</v>
      </c>
      <c r="J2255">
        <v>25753840</v>
      </c>
      <c r="K2255" t="s">
        <v>11081</v>
      </c>
      <c r="L2255" t="s">
        <v>1764</v>
      </c>
      <c r="M2255" t="s">
        <v>11082</v>
      </c>
      <c r="N2255">
        <v>219091</v>
      </c>
      <c r="O2255">
        <v>23296</v>
      </c>
      <c r="P2255" t="s">
        <v>3298</v>
      </c>
      <c r="Q2255">
        <v>2</v>
      </c>
      <c r="R2255" t="s">
        <v>11083</v>
      </c>
      <c r="S2255" t="s">
        <v>11084</v>
      </c>
      <c r="T2255">
        <v>592</v>
      </c>
      <c r="U2255" t="s">
        <v>37</v>
      </c>
      <c r="V2255" t="s">
        <v>38</v>
      </c>
      <c r="W2255" t="s">
        <v>585</v>
      </c>
      <c r="X2255">
        <v>19000000</v>
      </c>
      <c r="Y2255">
        <v>1996</v>
      </c>
      <c r="Z2255">
        <v>4000</v>
      </c>
      <c r="AA2255">
        <v>7.3</v>
      </c>
      <c r="AB2255">
        <v>1.85</v>
      </c>
      <c r="AC2255">
        <v>12000</v>
      </c>
    </row>
    <row r="2256" spans="1:29">
      <c r="A2256" t="s">
        <v>28</v>
      </c>
      <c r="C2256" t="s">
        <v>11085</v>
      </c>
      <c r="D2256">
        <v>45</v>
      </c>
      <c r="E2256">
        <v>68</v>
      </c>
      <c r="F2256">
        <v>0</v>
      </c>
      <c r="G2256">
        <v>253</v>
      </c>
      <c r="H2256" t="s">
        <v>8312</v>
      </c>
      <c r="I2256">
        <v>304</v>
      </c>
      <c r="J2256">
        <v>18081626</v>
      </c>
      <c r="K2256" t="s">
        <v>11086</v>
      </c>
      <c r="L2256" t="s">
        <v>10788</v>
      </c>
      <c r="M2256" t="s">
        <v>11087</v>
      </c>
      <c r="N2256">
        <v>4180</v>
      </c>
      <c r="O2256">
        <v>861</v>
      </c>
      <c r="P2256" t="s">
        <v>1780</v>
      </c>
      <c r="Q2256">
        <v>0</v>
      </c>
      <c r="R2256" t="s">
        <v>11088</v>
      </c>
      <c r="S2256" t="s">
        <v>11089</v>
      </c>
      <c r="T2256">
        <v>32</v>
      </c>
      <c r="U2256" t="s">
        <v>37</v>
      </c>
      <c r="V2256" t="s">
        <v>38</v>
      </c>
      <c r="W2256" t="s">
        <v>277</v>
      </c>
      <c r="X2256">
        <v>20000000</v>
      </c>
      <c r="Y2256">
        <v>2005</v>
      </c>
      <c r="Z2256">
        <v>286</v>
      </c>
      <c r="AA2256">
        <v>6.4</v>
      </c>
      <c r="AB2256">
        <v>1.85</v>
      </c>
      <c r="AC2256">
        <v>264</v>
      </c>
    </row>
    <row r="2257" spans="1:29">
      <c r="A2257" t="s">
        <v>28</v>
      </c>
      <c r="C2257" t="s">
        <v>9184</v>
      </c>
      <c r="D2257">
        <v>45</v>
      </c>
      <c r="E2257">
        <v>103</v>
      </c>
      <c r="F2257">
        <v>0</v>
      </c>
      <c r="G2257">
        <v>801</v>
      </c>
      <c r="H2257" t="s">
        <v>2061</v>
      </c>
      <c r="I2257">
        <v>21000</v>
      </c>
      <c r="J2257">
        <v>17518220</v>
      </c>
      <c r="K2257" t="s">
        <v>1415</v>
      </c>
      <c r="L2257" t="s">
        <v>97</v>
      </c>
      <c r="M2257" t="s">
        <v>11090</v>
      </c>
      <c r="N2257">
        <v>9105</v>
      </c>
      <c r="O2257">
        <v>25263</v>
      </c>
      <c r="P2257" t="s">
        <v>11091</v>
      </c>
      <c r="Q2257">
        <v>1</v>
      </c>
      <c r="R2257" t="s">
        <v>11092</v>
      </c>
      <c r="S2257" t="s">
        <v>11093</v>
      </c>
      <c r="T2257">
        <v>76</v>
      </c>
      <c r="U2257" t="s">
        <v>37</v>
      </c>
      <c r="V2257" t="s">
        <v>38</v>
      </c>
      <c r="W2257" t="s">
        <v>39</v>
      </c>
      <c r="X2257">
        <v>20000000</v>
      </c>
      <c r="Y2257">
        <v>1995</v>
      </c>
      <c r="Z2257">
        <v>1000</v>
      </c>
      <c r="AA2257">
        <v>6.6</v>
      </c>
      <c r="AB2257">
        <v>1.85</v>
      </c>
      <c r="AC2257">
        <v>0</v>
      </c>
    </row>
    <row r="2258" spans="1:29">
      <c r="A2258" t="s">
        <v>28</v>
      </c>
      <c r="C2258" t="s">
        <v>11094</v>
      </c>
      <c r="D2258">
        <v>377</v>
      </c>
      <c r="E2258">
        <v>99</v>
      </c>
      <c r="F2258">
        <v>0</v>
      </c>
      <c r="G2258">
        <v>59</v>
      </c>
      <c r="H2258" t="s">
        <v>11095</v>
      </c>
      <c r="I2258">
        <v>264</v>
      </c>
      <c r="J2258">
        <v>17104669</v>
      </c>
      <c r="K2258" t="s">
        <v>11096</v>
      </c>
      <c r="L2258" t="s">
        <v>11097</v>
      </c>
      <c r="M2258" t="s">
        <v>11098</v>
      </c>
      <c r="N2258">
        <v>99353</v>
      </c>
      <c r="O2258">
        <v>537</v>
      </c>
      <c r="P2258" t="s">
        <v>11099</v>
      </c>
      <c r="Q2258">
        <v>1</v>
      </c>
      <c r="R2258" t="s">
        <v>11100</v>
      </c>
      <c r="S2258" t="s">
        <v>11101</v>
      </c>
      <c r="T2258">
        <v>354</v>
      </c>
      <c r="U2258" t="s">
        <v>7241</v>
      </c>
      <c r="V2258" t="s">
        <v>3859</v>
      </c>
      <c r="W2258" t="s">
        <v>585</v>
      </c>
      <c r="X2258">
        <v>20000000</v>
      </c>
      <c r="Y2258">
        <v>2004</v>
      </c>
      <c r="Z2258">
        <v>62</v>
      </c>
      <c r="AA2258">
        <v>7.8</v>
      </c>
      <c r="AB2258">
        <v>2.35</v>
      </c>
      <c r="AC2258">
        <v>0</v>
      </c>
    </row>
    <row r="2259" spans="1:29">
      <c r="A2259" t="s">
        <v>28</v>
      </c>
      <c r="E2259">
        <v>30</v>
      </c>
      <c r="G2259">
        <v>215</v>
      </c>
      <c r="H2259" t="s">
        <v>11102</v>
      </c>
      <c r="I2259">
        <v>909</v>
      </c>
      <c r="K2259" t="s">
        <v>1671</v>
      </c>
      <c r="L2259" t="s">
        <v>10103</v>
      </c>
      <c r="M2259" t="s">
        <v>11103</v>
      </c>
      <c r="N2259">
        <v>114</v>
      </c>
      <c r="O2259">
        <v>1557</v>
      </c>
      <c r="P2259" t="s">
        <v>11104</v>
      </c>
      <c r="Q2259">
        <v>2</v>
      </c>
      <c r="R2259" t="s">
        <v>11105</v>
      </c>
      <c r="S2259" t="s">
        <v>11106</v>
      </c>
      <c r="T2259">
        <v>6</v>
      </c>
      <c r="U2259" t="s">
        <v>37</v>
      </c>
      <c r="V2259" t="s">
        <v>38</v>
      </c>
      <c r="Z2259">
        <v>417</v>
      </c>
      <c r="AA2259">
        <v>6.7</v>
      </c>
      <c r="AB2259">
        <v>1.33</v>
      </c>
      <c r="AC2259">
        <v>4</v>
      </c>
    </row>
    <row r="2260" spans="1:29">
      <c r="A2260" t="s">
        <v>28</v>
      </c>
      <c r="C2260" t="s">
        <v>11107</v>
      </c>
      <c r="D2260">
        <v>43</v>
      </c>
      <c r="E2260">
        <v>88</v>
      </c>
      <c r="F2260">
        <v>0</v>
      </c>
      <c r="G2260">
        <v>939</v>
      </c>
      <c r="H2260" t="s">
        <v>8881</v>
      </c>
      <c r="I2260">
        <v>3000</v>
      </c>
      <c r="J2260">
        <v>16988996</v>
      </c>
      <c r="K2260" t="s">
        <v>11108</v>
      </c>
      <c r="L2260" t="s">
        <v>2189</v>
      </c>
      <c r="M2260" t="s">
        <v>11109</v>
      </c>
      <c r="N2260">
        <v>3875</v>
      </c>
      <c r="O2260">
        <v>8189</v>
      </c>
      <c r="P2260" t="s">
        <v>1147</v>
      </c>
      <c r="Q2260">
        <v>1</v>
      </c>
      <c r="R2260" t="s">
        <v>11110</v>
      </c>
      <c r="S2260" t="s">
        <v>11111</v>
      </c>
      <c r="T2260">
        <v>75</v>
      </c>
      <c r="U2260" t="s">
        <v>37</v>
      </c>
      <c r="V2260" t="s">
        <v>38</v>
      </c>
      <c r="W2260" t="s">
        <v>277</v>
      </c>
      <c r="X2260">
        <v>35000000</v>
      </c>
      <c r="Y2260">
        <v>2002</v>
      </c>
      <c r="Z2260">
        <v>968</v>
      </c>
      <c r="AA2260">
        <v>4</v>
      </c>
      <c r="AB2260">
        <v>1.85</v>
      </c>
      <c r="AC2260">
        <v>422</v>
      </c>
    </row>
    <row r="2261" spans="1:29">
      <c r="A2261" t="s">
        <v>28</v>
      </c>
      <c r="C2261" t="s">
        <v>125</v>
      </c>
      <c r="D2261">
        <v>201</v>
      </c>
      <c r="E2261">
        <v>128</v>
      </c>
      <c r="F2261">
        <v>395</v>
      </c>
      <c r="G2261">
        <v>161</v>
      </c>
      <c r="H2261" t="s">
        <v>7465</v>
      </c>
      <c r="I2261">
        <v>283</v>
      </c>
      <c r="J2261">
        <v>15797907</v>
      </c>
      <c r="K2261" t="s">
        <v>3409</v>
      </c>
      <c r="L2261" t="s">
        <v>11112</v>
      </c>
      <c r="M2261" t="s">
        <v>11113</v>
      </c>
      <c r="N2261">
        <v>68119</v>
      </c>
      <c r="O2261">
        <v>904</v>
      </c>
      <c r="P2261" t="s">
        <v>11114</v>
      </c>
      <c r="Q2261">
        <v>0</v>
      </c>
      <c r="R2261" t="s">
        <v>11115</v>
      </c>
      <c r="S2261" t="s">
        <v>11116</v>
      </c>
      <c r="T2261">
        <v>230</v>
      </c>
      <c r="U2261" t="s">
        <v>11117</v>
      </c>
      <c r="V2261" t="s">
        <v>38</v>
      </c>
      <c r="W2261" t="s">
        <v>39</v>
      </c>
      <c r="X2261">
        <v>20000000</v>
      </c>
      <c r="Y2261">
        <v>2007</v>
      </c>
      <c r="Z2261">
        <v>206</v>
      </c>
      <c r="AA2261">
        <v>7.6</v>
      </c>
      <c r="AB2261">
        <v>2.35</v>
      </c>
      <c r="AC2261">
        <v>0</v>
      </c>
    </row>
    <row r="2262" spans="1:29">
      <c r="A2262" t="s">
        <v>28</v>
      </c>
      <c r="C2262" t="s">
        <v>1133</v>
      </c>
      <c r="D2262">
        <v>192</v>
      </c>
      <c r="E2262">
        <v>124</v>
      </c>
      <c r="F2262">
        <v>0</v>
      </c>
      <c r="G2262">
        <v>430</v>
      </c>
      <c r="H2262" t="s">
        <v>359</v>
      </c>
      <c r="I2262">
        <v>6000</v>
      </c>
      <c r="J2262">
        <v>16248701</v>
      </c>
      <c r="K2262" t="s">
        <v>3409</v>
      </c>
      <c r="L2262" t="s">
        <v>208</v>
      </c>
      <c r="M2262" t="s">
        <v>11118</v>
      </c>
      <c r="N2262">
        <v>189683</v>
      </c>
      <c r="O2262">
        <v>7567</v>
      </c>
      <c r="P2262" t="s">
        <v>2994</v>
      </c>
      <c r="Q2262">
        <v>0</v>
      </c>
      <c r="R2262" t="s">
        <v>11119</v>
      </c>
      <c r="S2262" t="s">
        <v>11120</v>
      </c>
      <c r="T2262">
        <v>559</v>
      </c>
      <c r="U2262" t="s">
        <v>37</v>
      </c>
      <c r="V2262" t="s">
        <v>38</v>
      </c>
      <c r="W2262" t="s">
        <v>585</v>
      </c>
      <c r="X2262">
        <v>20000000</v>
      </c>
      <c r="Y2262">
        <v>2003</v>
      </c>
      <c r="Z2262">
        <v>979</v>
      </c>
      <c r="AA2262">
        <v>7.7</v>
      </c>
      <c r="AB2262">
        <v>1.85</v>
      </c>
      <c r="AC2262">
        <v>0</v>
      </c>
    </row>
    <row r="2263" spans="1:29">
      <c r="A2263" t="s">
        <v>28</v>
      </c>
      <c r="C2263" t="s">
        <v>11121</v>
      </c>
      <c r="D2263">
        <v>77</v>
      </c>
      <c r="E2263">
        <v>84</v>
      </c>
      <c r="F2263">
        <v>2</v>
      </c>
      <c r="G2263">
        <v>472</v>
      </c>
      <c r="H2263" t="s">
        <v>11122</v>
      </c>
      <c r="I2263">
        <v>787</v>
      </c>
      <c r="J2263">
        <v>15712072</v>
      </c>
      <c r="K2263" t="s">
        <v>464</v>
      </c>
      <c r="L2263" t="s">
        <v>2049</v>
      </c>
      <c r="M2263" t="s">
        <v>11123</v>
      </c>
      <c r="N2263">
        <v>13210</v>
      </c>
      <c r="O2263">
        <v>2915</v>
      </c>
      <c r="P2263" t="s">
        <v>11124</v>
      </c>
      <c r="Q2263">
        <v>0</v>
      </c>
      <c r="R2263" t="s">
        <v>11125</v>
      </c>
      <c r="S2263" t="s">
        <v>11126</v>
      </c>
      <c r="T2263">
        <v>138</v>
      </c>
      <c r="U2263" t="s">
        <v>37</v>
      </c>
      <c r="V2263" t="s">
        <v>38</v>
      </c>
      <c r="W2263" t="s">
        <v>39</v>
      </c>
      <c r="X2263">
        <v>20000000</v>
      </c>
      <c r="Y2263">
        <v>2004</v>
      </c>
      <c r="Z2263">
        <v>555</v>
      </c>
      <c r="AA2263">
        <v>5.8</v>
      </c>
      <c r="AB2263">
        <v>2.35</v>
      </c>
      <c r="AC2263">
        <v>269</v>
      </c>
    </row>
    <row r="2264" spans="1:29">
      <c r="A2264" t="s">
        <v>28</v>
      </c>
      <c r="C2264" t="s">
        <v>6148</v>
      </c>
      <c r="D2264">
        <v>350</v>
      </c>
      <c r="E2264">
        <v>122</v>
      </c>
      <c r="F2264">
        <v>308</v>
      </c>
      <c r="G2264">
        <v>10000</v>
      </c>
      <c r="H2264" t="s">
        <v>1107</v>
      </c>
      <c r="I2264">
        <v>17000</v>
      </c>
      <c r="J2264">
        <v>191449475</v>
      </c>
      <c r="K2264" t="s">
        <v>687</v>
      </c>
      <c r="L2264" t="s">
        <v>557</v>
      </c>
      <c r="M2264" t="s">
        <v>7148</v>
      </c>
      <c r="N2264">
        <v>348010</v>
      </c>
      <c r="O2264">
        <v>44061</v>
      </c>
      <c r="P2264" t="s">
        <v>2456</v>
      </c>
      <c r="Q2264">
        <v>1</v>
      </c>
      <c r="R2264" t="s">
        <v>7149</v>
      </c>
      <c r="S2264" t="s">
        <v>7150</v>
      </c>
      <c r="T2264">
        <v>1535</v>
      </c>
      <c r="U2264" t="s">
        <v>37</v>
      </c>
      <c r="V2264" t="s">
        <v>38</v>
      </c>
      <c r="W2264" t="s">
        <v>39</v>
      </c>
      <c r="X2264">
        <v>37000000</v>
      </c>
      <c r="Y2264">
        <v>2008</v>
      </c>
      <c r="Z2264">
        <v>12000</v>
      </c>
      <c r="AA2264">
        <v>5.2</v>
      </c>
      <c r="AB2264">
        <v>2.35</v>
      </c>
      <c r="AC2264">
        <v>19000</v>
      </c>
    </row>
    <row r="2265" spans="1:29">
      <c r="A2265" t="s">
        <v>28</v>
      </c>
      <c r="C2265" t="s">
        <v>11127</v>
      </c>
      <c r="D2265">
        <v>81</v>
      </c>
      <c r="E2265">
        <v>101</v>
      </c>
      <c r="F2265">
        <v>13</v>
      </c>
      <c r="G2265">
        <v>499</v>
      </c>
      <c r="H2265" t="s">
        <v>5543</v>
      </c>
      <c r="I2265">
        <v>651</v>
      </c>
      <c r="J2265">
        <v>15408822</v>
      </c>
      <c r="K2265" t="s">
        <v>1681</v>
      </c>
      <c r="L2265" t="s">
        <v>5043</v>
      </c>
      <c r="M2265" t="s">
        <v>11128</v>
      </c>
      <c r="N2265">
        <v>14147</v>
      </c>
      <c r="O2265">
        <v>2698</v>
      </c>
      <c r="P2265" t="s">
        <v>6871</v>
      </c>
      <c r="Q2265">
        <v>3</v>
      </c>
      <c r="R2265" t="s">
        <v>11129</v>
      </c>
      <c r="S2265" t="s">
        <v>11130</v>
      </c>
      <c r="T2265">
        <v>92</v>
      </c>
      <c r="U2265" t="s">
        <v>37</v>
      </c>
      <c r="V2265" t="s">
        <v>38</v>
      </c>
      <c r="W2265" t="s">
        <v>39</v>
      </c>
      <c r="X2265">
        <v>20000000</v>
      </c>
      <c r="Y2265">
        <v>2003</v>
      </c>
      <c r="Z2265">
        <v>555</v>
      </c>
      <c r="AA2265">
        <v>5.6</v>
      </c>
      <c r="AB2265">
        <v>1.85</v>
      </c>
      <c r="AC2265">
        <v>401</v>
      </c>
    </row>
    <row r="2266" spans="1:29">
      <c r="A2266" t="s">
        <v>28</v>
      </c>
      <c r="C2266" t="s">
        <v>11131</v>
      </c>
      <c r="D2266">
        <v>81</v>
      </c>
      <c r="E2266">
        <v>98</v>
      </c>
      <c r="F2266">
        <v>143</v>
      </c>
      <c r="G2266">
        <v>153</v>
      </c>
      <c r="H2266" t="s">
        <v>11132</v>
      </c>
      <c r="I2266">
        <v>302</v>
      </c>
      <c r="J2266">
        <v>15464026</v>
      </c>
      <c r="K2266" t="s">
        <v>1681</v>
      </c>
      <c r="L2266" t="s">
        <v>5600</v>
      </c>
      <c r="M2266" t="s">
        <v>11133</v>
      </c>
      <c r="N2266">
        <v>23076</v>
      </c>
      <c r="O2266">
        <v>1189</v>
      </c>
      <c r="P2266" t="s">
        <v>11134</v>
      </c>
      <c r="Q2266">
        <v>2</v>
      </c>
      <c r="R2266" t="s">
        <v>11135</v>
      </c>
      <c r="S2266" t="s">
        <v>11136</v>
      </c>
      <c r="T2266">
        <v>158</v>
      </c>
      <c r="U2266" t="s">
        <v>37</v>
      </c>
      <c r="V2266" t="s">
        <v>38</v>
      </c>
      <c r="W2266" t="s">
        <v>39</v>
      </c>
      <c r="X2266">
        <v>20000000</v>
      </c>
      <c r="Y2266">
        <v>2000</v>
      </c>
      <c r="Z2266">
        <v>216</v>
      </c>
      <c r="AA2266">
        <v>5.3</v>
      </c>
      <c r="AB2266">
        <v>1.85</v>
      </c>
      <c r="AC2266">
        <v>1000</v>
      </c>
    </row>
    <row r="2267" spans="1:29">
      <c r="A2267" t="s">
        <v>28</v>
      </c>
      <c r="C2267" t="s">
        <v>3806</v>
      </c>
      <c r="D2267">
        <v>222</v>
      </c>
      <c r="E2267">
        <v>105</v>
      </c>
      <c r="F2267">
        <v>909</v>
      </c>
      <c r="G2267">
        <v>173</v>
      </c>
      <c r="H2267" t="s">
        <v>3806</v>
      </c>
      <c r="I2267">
        <v>1000</v>
      </c>
      <c r="J2267">
        <v>14359793</v>
      </c>
      <c r="K2267" t="s">
        <v>11137</v>
      </c>
      <c r="L2267" t="s">
        <v>11138</v>
      </c>
      <c r="M2267" t="s">
        <v>11139</v>
      </c>
      <c r="N2267">
        <v>35137</v>
      </c>
      <c r="O2267">
        <v>2327</v>
      </c>
      <c r="P2267" t="s">
        <v>11140</v>
      </c>
      <c r="Q2267">
        <v>0</v>
      </c>
      <c r="R2267" t="s">
        <v>11141</v>
      </c>
      <c r="S2267" t="s">
        <v>11142</v>
      </c>
      <c r="T2267">
        <v>188</v>
      </c>
      <c r="U2267" t="s">
        <v>37</v>
      </c>
      <c r="V2267" t="s">
        <v>38</v>
      </c>
      <c r="W2267" t="s">
        <v>585</v>
      </c>
      <c r="Y2267">
        <v>2009</v>
      </c>
      <c r="Z2267">
        <v>909</v>
      </c>
      <c r="AA2267">
        <v>7.4</v>
      </c>
      <c r="AB2267">
        <v>1.85</v>
      </c>
      <c r="AC2267">
        <v>10000</v>
      </c>
    </row>
    <row r="2268" spans="1:29">
      <c r="A2268" t="s">
        <v>28</v>
      </c>
      <c r="C2268" t="s">
        <v>11143</v>
      </c>
      <c r="D2268">
        <v>27</v>
      </c>
      <c r="E2268">
        <v>225</v>
      </c>
      <c r="F2268">
        <v>126</v>
      </c>
      <c r="G2268">
        <v>202</v>
      </c>
      <c r="H2268" t="s">
        <v>11144</v>
      </c>
      <c r="I2268">
        <v>940</v>
      </c>
      <c r="J2268">
        <v>8000000</v>
      </c>
      <c r="K2268" t="s">
        <v>5940</v>
      </c>
      <c r="L2268" t="s">
        <v>3260</v>
      </c>
      <c r="M2268" t="s">
        <v>11145</v>
      </c>
      <c r="N2268">
        <v>6484</v>
      </c>
      <c r="O2268">
        <v>1934</v>
      </c>
      <c r="P2268" t="s">
        <v>5879</v>
      </c>
      <c r="Q2268">
        <v>6</v>
      </c>
      <c r="R2268" t="s">
        <v>11146</v>
      </c>
      <c r="S2268" t="s">
        <v>11147</v>
      </c>
      <c r="T2268">
        <v>100</v>
      </c>
      <c r="U2268" t="s">
        <v>37</v>
      </c>
      <c r="V2268" t="s">
        <v>38</v>
      </c>
      <c r="W2268" t="s">
        <v>277</v>
      </c>
      <c r="X2268">
        <v>20000000</v>
      </c>
      <c r="Y2268">
        <v>1965</v>
      </c>
      <c r="Z2268">
        <v>208</v>
      </c>
      <c r="AA2268">
        <v>6.6</v>
      </c>
      <c r="AB2268">
        <v>2.76</v>
      </c>
      <c r="AC2268">
        <v>1000</v>
      </c>
    </row>
    <row r="2269" spans="1:29">
      <c r="A2269" t="s">
        <v>28</v>
      </c>
      <c r="C2269" t="s">
        <v>11148</v>
      </c>
      <c r="D2269">
        <v>155</v>
      </c>
      <c r="E2269">
        <v>111</v>
      </c>
      <c r="F2269">
        <v>53</v>
      </c>
      <c r="G2269">
        <v>233</v>
      </c>
      <c r="H2269" t="s">
        <v>3041</v>
      </c>
      <c r="I2269">
        <v>8000</v>
      </c>
      <c r="K2269" t="s">
        <v>2142</v>
      </c>
      <c r="L2269" t="s">
        <v>1527</v>
      </c>
      <c r="M2269" t="s">
        <v>11149</v>
      </c>
      <c r="N2269">
        <v>20186</v>
      </c>
      <c r="O2269">
        <v>9941</v>
      </c>
      <c r="P2269" t="s">
        <v>11150</v>
      </c>
      <c r="Q2269">
        <v>0</v>
      </c>
      <c r="R2269" t="s">
        <v>11151</v>
      </c>
      <c r="S2269" t="s">
        <v>11152</v>
      </c>
      <c r="T2269">
        <v>81</v>
      </c>
      <c r="U2269" t="s">
        <v>37</v>
      </c>
      <c r="V2269" t="s">
        <v>38</v>
      </c>
      <c r="W2269" t="s">
        <v>39</v>
      </c>
      <c r="X2269">
        <v>19500000</v>
      </c>
      <c r="Y2269">
        <v>2015</v>
      </c>
      <c r="Z2269">
        <v>963</v>
      </c>
      <c r="AA2269">
        <v>6.2</v>
      </c>
      <c r="AB2269">
        <v>2.35</v>
      </c>
      <c r="AC2269">
        <v>0</v>
      </c>
    </row>
    <row r="2270" spans="1:29">
      <c r="A2270" t="s">
        <v>28</v>
      </c>
      <c r="C2270" t="s">
        <v>8382</v>
      </c>
      <c r="D2270">
        <v>111</v>
      </c>
      <c r="E2270">
        <v>88</v>
      </c>
      <c r="F2270">
        <v>82</v>
      </c>
      <c r="G2270">
        <v>329</v>
      </c>
      <c r="H2270" t="s">
        <v>4977</v>
      </c>
      <c r="I2270">
        <v>869</v>
      </c>
      <c r="J2270">
        <v>14174654</v>
      </c>
      <c r="K2270" t="s">
        <v>1671</v>
      </c>
      <c r="L2270" t="s">
        <v>2613</v>
      </c>
      <c r="M2270" t="s">
        <v>11153</v>
      </c>
      <c r="N2270">
        <v>74945</v>
      </c>
      <c r="O2270">
        <v>2857</v>
      </c>
      <c r="P2270" t="s">
        <v>511</v>
      </c>
      <c r="Q2270">
        <v>0</v>
      </c>
      <c r="R2270" t="s">
        <v>11154</v>
      </c>
      <c r="S2270" t="s">
        <v>11155</v>
      </c>
      <c r="T2270">
        <v>359</v>
      </c>
      <c r="U2270" t="s">
        <v>37</v>
      </c>
      <c r="V2270" t="s">
        <v>38</v>
      </c>
      <c r="W2270" t="s">
        <v>39</v>
      </c>
      <c r="X2270">
        <v>25000000</v>
      </c>
      <c r="Y2270">
        <v>2008</v>
      </c>
      <c r="Z2270">
        <v>624</v>
      </c>
      <c r="AA2270">
        <v>1.9</v>
      </c>
      <c r="AB2270">
        <v>1.85</v>
      </c>
      <c r="AC2270">
        <v>0</v>
      </c>
    </row>
    <row r="2271" spans="1:29">
      <c r="A2271" t="s">
        <v>28</v>
      </c>
      <c r="C2271" t="s">
        <v>6472</v>
      </c>
      <c r="D2271">
        <v>107</v>
      </c>
      <c r="E2271">
        <v>88</v>
      </c>
      <c r="F2271">
        <v>190</v>
      </c>
      <c r="G2271">
        <v>163</v>
      </c>
      <c r="H2271" t="s">
        <v>3986</v>
      </c>
      <c r="I2271">
        <v>137000</v>
      </c>
      <c r="J2271">
        <v>15988876</v>
      </c>
      <c r="K2271" t="s">
        <v>334</v>
      </c>
      <c r="L2271" t="s">
        <v>6402</v>
      </c>
      <c r="M2271" t="s">
        <v>11156</v>
      </c>
      <c r="N2271">
        <v>26236</v>
      </c>
      <c r="O2271">
        <v>137712</v>
      </c>
      <c r="P2271" t="s">
        <v>11157</v>
      </c>
      <c r="Q2271">
        <v>6</v>
      </c>
      <c r="R2271" t="s">
        <v>11158</v>
      </c>
      <c r="S2271" t="s">
        <v>11159</v>
      </c>
      <c r="T2271">
        <v>110</v>
      </c>
      <c r="U2271" t="s">
        <v>37</v>
      </c>
      <c r="V2271" t="s">
        <v>38</v>
      </c>
      <c r="W2271" t="s">
        <v>39</v>
      </c>
      <c r="X2271">
        <v>27000000</v>
      </c>
      <c r="Y2271">
        <v>2009</v>
      </c>
      <c r="Z2271">
        <v>459</v>
      </c>
      <c r="AA2271">
        <v>5.7</v>
      </c>
      <c r="AB2271">
        <v>2.35</v>
      </c>
      <c r="AC2271">
        <v>0</v>
      </c>
    </row>
    <row r="2272" spans="1:29">
      <c r="A2272" t="s">
        <v>28</v>
      </c>
      <c r="C2272" t="s">
        <v>2461</v>
      </c>
      <c r="D2272">
        <v>34</v>
      </c>
      <c r="E2272">
        <v>94</v>
      </c>
      <c r="F2272">
        <v>36</v>
      </c>
      <c r="G2272">
        <v>507</v>
      </c>
      <c r="H2272" t="s">
        <v>4810</v>
      </c>
      <c r="I2272">
        <v>13000</v>
      </c>
      <c r="J2272">
        <v>13801755</v>
      </c>
      <c r="K2272" t="s">
        <v>422</v>
      </c>
      <c r="L2272" t="s">
        <v>547</v>
      </c>
      <c r="M2272" t="s">
        <v>11160</v>
      </c>
      <c r="N2272">
        <v>23928</v>
      </c>
      <c r="O2272">
        <v>15183</v>
      </c>
      <c r="P2272" t="s">
        <v>11161</v>
      </c>
      <c r="Q2272">
        <v>1</v>
      </c>
      <c r="R2272" t="s">
        <v>11162</v>
      </c>
      <c r="S2272" t="s">
        <v>11163</v>
      </c>
      <c r="T2272">
        <v>100</v>
      </c>
      <c r="U2272" t="s">
        <v>37</v>
      </c>
      <c r="V2272" t="s">
        <v>38</v>
      </c>
      <c r="W2272" t="s">
        <v>95</v>
      </c>
      <c r="X2272">
        <v>20000000</v>
      </c>
      <c r="Y2272">
        <v>1997</v>
      </c>
      <c r="Z2272">
        <v>828</v>
      </c>
      <c r="AA2272">
        <v>6.6</v>
      </c>
      <c r="AB2272">
        <v>1.85</v>
      </c>
      <c r="AC2272">
        <v>0</v>
      </c>
    </row>
    <row r="2273" spans="1:29">
      <c r="A2273" t="s">
        <v>28</v>
      </c>
      <c r="C2273" t="s">
        <v>11164</v>
      </c>
      <c r="D2273">
        <v>151</v>
      </c>
      <c r="E2273">
        <v>117</v>
      </c>
      <c r="F2273">
        <v>20</v>
      </c>
      <c r="G2273">
        <v>783</v>
      </c>
      <c r="H2273" t="s">
        <v>9682</v>
      </c>
      <c r="I2273">
        <v>11000</v>
      </c>
      <c r="J2273">
        <v>13987482</v>
      </c>
      <c r="K2273" t="s">
        <v>1681</v>
      </c>
      <c r="L2273" t="s">
        <v>222</v>
      </c>
      <c r="M2273" t="s">
        <v>11165</v>
      </c>
      <c r="N2273">
        <v>58957</v>
      </c>
      <c r="O2273">
        <v>15713</v>
      </c>
      <c r="P2273" t="s">
        <v>972</v>
      </c>
      <c r="Q2273">
        <v>1</v>
      </c>
      <c r="R2273" t="s">
        <v>11166</v>
      </c>
      <c r="S2273" t="s">
        <v>11167</v>
      </c>
      <c r="T2273">
        <v>91</v>
      </c>
      <c r="U2273" t="s">
        <v>37</v>
      </c>
      <c r="V2273" t="s">
        <v>38</v>
      </c>
      <c r="W2273" t="s">
        <v>585</v>
      </c>
      <c r="X2273">
        <v>20000000</v>
      </c>
      <c r="Y2273">
        <v>2011</v>
      </c>
      <c r="Z2273">
        <v>904</v>
      </c>
      <c r="AA2273">
        <v>6</v>
      </c>
      <c r="AB2273">
        <v>1.85</v>
      </c>
      <c r="AC2273">
        <v>0</v>
      </c>
    </row>
    <row r="2274" spans="1:29">
      <c r="A2274" t="s">
        <v>28</v>
      </c>
      <c r="C2274" t="s">
        <v>11168</v>
      </c>
      <c r="D2274">
        <v>289</v>
      </c>
      <c r="E2274">
        <v>95</v>
      </c>
      <c r="F2274">
        <v>4</v>
      </c>
      <c r="G2274">
        <v>80</v>
      </c>
      <c r="H2274" t="s">
        <v>3924</v>
      </c>
      <c r="I2274">
        <v>788</v>
      </c>
      <c r="J2274">
        <v>14291570</v>
      </c>
      <c r="K2274" t="s">
        <v>227</v>
      </c>
      <c r="L2274" t="s">
        <v>2870</v>
      </c>
      <c r="M2274" t="s">
        <v>11169</v>
      </c>
      <c r="N2274">
        <v>82082</v>
      </c>
      <c r="O2274">
        <v>1414</v>
      </c>
      <c r="P2274" t="s">
        <v>11170</v>
      </c>
      <c r="Q2274">
        <v>2</v>
      </c>
      <c r="R2274" t="s">
        <v>11171</v>
      </c>
      <c r="S2274" t="s">
        <v>11172</v>
      </c>
      <c r="T2274">
        <v>236</v>
      </c>
      <c r="U2274" t="s">
        <v>37</v>
      </c>
      <c r="V2274" t="s">
        <v>1465</v>
      </c>
      <c r="W2274" t="s">
        <v>39</v>
      </c>
      <c r="X2274">
        <v>20000000</v>
      </c>
      <c r="Y2274">
        <v>2012</v>
      </c>
      <c r="Z2274">
        <v>447</v>
      </c>
      <c r="AA2274">
        <v>6.1</v>
      </c>
      <c r="AB2274">
        <v>2.35</v>
      </c>
      <c r="AC2274">
        <v>10000</v>
      </c>
    </row>
    <row r="2275" spans="1:29">
      <c r="A2275" t="s">
        <v>28</v>
      </c>
      <c r="C2275" t="s">
        <v>3122</v>
      </c>
      <c r="D2275">
        <v>76</v>
      </c>
      <c r="E2275">
        <v>99</v>
      </c>
      <c r="F2275">
        <v>272</v>
      </c>
      <c r="G2275">
        <v>62</v>
      </c>
      <c r="H2275" t="s">
        <v>4386</v>
      </c>
      <c r="I2275">
        <v>1000</v>
      </c>
      <c r="J2275">
        <v>12181484</v>
      </c>
      <c r="K2275" t="s">
        <v>1671</v>
      </c>
      <c r="L2275" t="s">
        <v>479</v>
      </c>
      <c r="M2275" t="s">
        <v>11173</v>
      </c>
      <c r="N2275">
        <v>26390</v>
      </c>
      <c r="O2275">
        <v>1189</v>
      </c>
      <c r="P2275" t="s">
        <v>11174</v>
      </c>
      <c r="Q2275">
        <v>1</v>
      </c>
      <c r="R2275" t="s">
        <v>11175</v>
      </c>
      <c r="S2275" t="s">
        <v>11176</v>
      </c>
      <c r="T2275">
        <v>176</v>
      </c>
      <c r="U2275" t="s">
        <v>37</v>
      </c>
      <c r="V2275" t="s">
        <v>38</v>
      </c>
      <c r="W2275" t="s">
        <v>39</v>
      </c>
      <c r="X2275">
        <v>40000000</v>
      </c>
      <c r="Y2275">
        <v>2004</v>
      </c>
      <c r="Z2275">
        <v>87</v>
      </c>
      <c r="AA2275">
        <v>4.8</v>
      </c>
      <c r="AB2275">
        <v>1.85</v>
      </c>
      <c r="AC2275">
        <v>713</v>
      </c>
    </row>
    <row r="2276" spans="1:29">
      <c r="A2276" t="s">
        <v>28</v>
      </c>
      <c r="C2276" t="s">
        <v>4531</v>
      </c>
      <c r="D2276">
        <v>150</v>
      </c>
      <c r="E2276">
        <v>96</v>
      </c>
      <c r="F2276">
        <v>83</v>
      </c>
      <c r="G2276">
        <v>926</v>
      </c>
      <c r="H2276" t="s">
        <v>379</v>
      </c>
      <c r="I2276">
        <v>26000</v>
      </c>
      <c r="J2276">
        <v>13630226</v>
      </c>
      <c r="K2276" t="s">
        <v>1401</v>
      </c>
      <c r="L2276" t="s">
        <v>335</v>
      </c>
      <c r="M2276" t="s">
        <v>11177</v>
      </c>
      <c r="N2276">
        <v>112516</v>
      </c>
      <c r="O2276">
        <v>30541</v>
      </c>
      <c r="P2276" t="s">
        <v>4646</v>
      </c>
      <c r="Q2276">
        <v>0</v>
      </c>
      <c r="R2276" t="s">
        <v>11178</v>
      </c>
      <c r="S2276" t="s">
        <v>11179</v>
      </c>
      <c r="T2276">
        <v>223</v>
      </c>
      <c r="U2276" t="s">
        <v>37</v>
      </c>
      <c r="V2276" t="s">
        <v>38</v>
      </c>
      <c r="W2276" t="s">
        <v>585</v>
      </c>
      <c r="X2276">
        <v>20000000</v>
      </c>
      <c r="Y2276">
        <v>2009</v>
      </c>
      <c r="Z2276">
        <v>968</v>
      </c>
      <c r="AA2276">
        <v>6.2</v>
      </c>
      <c r="AB2276">
        <v>1.85</v>
      </c>
      <c r="AC2276">
        <v>0</v>
      </c>
    </row>
    <row r="2277" spans="1:29">
      <c r="A2277" t="s">
        <v>28</v>
      </c>
      <c r="C2277" t="s">
        <v>4003</v>
      </c>
      <c r="D2277">
        <v>67</v>
      </c>
      <c r="E2277">
        <v>98</v>
      </c>
      <c r="F2277">
        <v>11000</v>
      </c>
      <c r="G2277">
        <v>967</v>
      </c>
      <c r="H2277" t="s">
        <v>1653</v>
      </c>
      <c r="I2277">
        <v>1000</v>
      </c>
      <c r="J2277">
        <v>13383737</v>
      </c>
      <c r="K2277" t="s">
        <v>1009</v>
      </c>
      <c r="L2277" t="s">
        <v>393</v>
      </c>
      <c r="M2277" t="s">
        <v>11180</v>
      </c>
      <c r="N2277">
        <v>29385</v>
      </c>
      <c r="O2277">
        <v>4302</v>
      </c>
      <c r="P2277" t="s">
        <v>4195</v>
      </c>
      <c r="Q2277">
        <v>4</v>
      </c>
      <c r="R2277" t="s">
        <v>11181</v>
      </c>
      <c r="S2277" t="s">
        <v>11182</v>
      </c>
      <c r="T2277">
        <v>86</v>
      </c>
      <c r="U2277" t="s">
        <v>37</v>
      </c>
      <c r="V2277" t="s">
        <v>38</v>
      </c>
      <c r="W2277" t="s">
        <v>585</v>
      </c>
      <c r="X2277">
        <v>20000000</v>
      </c>
      <c r="Y2277">
        <v>1994</v>
      </c>
      <c r="Z2277">
        <v>979</v>
      </c>
      <c r="AA2277">
        <v>7.5</v>
      </c>
      <c r="AB2277">
        <v>1.85</v>
      </c>
      <c r="AC2277">
        <v>979</v>
      </c>
    </row>
    <row r="2278" spans="1:29">
      <c r="A2278" t="s">
        <v>28</v>
      </c>
      <c r="C2278" t="s">
        <v>11183</v>
      </c>
      <c r="D2278">
        <v>36</v>
      </c>
      <c r="E2278">
        <v>123</v>
      </c>
      <c r="F2278">
        <v>6</v>
      </c>
      <c r="G2278">
        <v>85</v>
      </c>
      <c r="H2278" t="s">
        <v>11184</v>
      </c>
      <c r="I2278">
        <v>541</v>
      </c>
      <c r="J2278">
        <v>13391174</v>
      </c>
      <c r="K2278" t="s">
        <v>5940</v>
      </c>
      <c r="L2278" t="s">
        <v>11185</v>
      </c>
      <c r="M2278" t="s">
        <v>11186</v>
      </c>
      <c r="N2278">
        <v>5796</v>
      </c>
      <c r="O2278">
        <v>908</v>
      </c>
      <c r="P2278" t="s">
        <v>11187</v>
      </c>
      <c r="Q2278">
        <v>0</v>
      </c>
      <c r="R2278" t="s">
        <v>11188</v>
      </c>
      <c r="S2278" t="s">
        <v>11189</v>
      </c>
      <c r="T2278">
        <v>177</v>
      </c>
      <c r="U2278" t="s">
        <v>37</v>
      </c>
      <c r="V2278" t="s">
        <v>38</v>
      </c>
      <c r="W2278" t="s">
        <v>95</v>
      </c>
      <c r="X2278">
        <v>20000000</v>
      </c>
      <c r="Y2278">
        <v>2006</v>
      </c>
      <c r="Z2278">
        <v>249</v>
      </c>
      <c r="AA2278">
        <v>6.3</v>
      </c>
      <c r="AB2278">
        <v>2.35</v>
      </c>
      <c r="AC2278">
        <v>0</v>
      </c>
    </row>
    <row r="2279" spans="1:29">
      <c r="A2279" t="s">
        <v>28</v>
      </c>
      <c r="C2279" t="s">
        <v>1198</v>
      </c>
      <c r="D2279">
        <v>149</v>
      </c>
      <c r="E2279">
        <v>101</v>
      </c>
      <c r="F2279">
        <v>176</v>
      </c>
      <c r="G2279">
        <v>83</v>
      </c>
      <c r="H2279" t="s">
        <v>423</v>
      </c>
      <c r="I2279">
        <v>3000</v>
      </c>
      <c r="J2279">
        <v>12987647</v>
      </c>
      <c r="K2279" t="s">
        <v>11190</v>
      </c>
      <c r="L2279" t="s">
        <v>500</v>
      </c>
      <c r="M2279" t="s">
        <v>11191</v>
      </c>
      <c r="N2279">
        <v>24019</v>
      </c>
      <c r="O2279">
        <v>3431</v>
      </c>
      <c r="P2279" t="s">
        <v>7966</v>
      </c>
      <c r="Q2279">
        <v>2</v>
      </c>
      <c r="R2279" t="s">
        <v>11192</v>
      </c>
      <c r="S2279" t="s">
        <v>11193</v>
      </c>
      <c r="T2279">
        <v>199</v>
      </c>
      <c r="U2279" t="s">
        <v>37</v>
      </c>
      <c r="V2279" t="s">
        <v>56</v>
      </c>
      <c r="W2279" t="s">
        <v>585</v>
      </c>
      <c r="X2279">
        <v>30000000</v>
      </c>
      <c r="Y2279">
        <v>2002</v>
      </c>
      <c r="Z2279">
        <v>268</v>
      </c>
      <c r="AA2279">
        <v>7.1</v>
      </c>
      <c r="AB2279">
        <v>2.35</v>
      </c>
      <c r="AC2279">
        <v>983</v>
      </c>
    </row>
    <row r="2280" spans="1:29">
      <c r="A2280" t="s">
        <v>28</v>
      </c>
      <c r="C2280" t="s">
        <v>40</v>
      </c>
      <c r="D2280">
        <v>156</v>
      </c>
      <c r="E2280">
        <v>102</v>
      </c>
      <c r="F2280">
        <v>563</v>
      </c>
      <c r="G2280">
        <v>385</v>
      </c>
      <c r="H2280" t="s">
        <v>8062</v>
      </c>
      <c r="I2280">
        <v>12000</v>
      </c>
      <c r="J2280">
        <v>12469811</v>
      </c>
      <c r="K2280" t="s">
        <v>2527</v>
      </c>
      <c r="L2280" t="s">
        <v>705</v>
      </c>
      <c r="M2280" t="s">
        <v>11194</v>
      </c>
      <c r="N2280">
        <v>69172</v>
      </c>
      <c r="O2280">
        <v>13156</v>
      </c>
      <c r="P2280" t="s">
        <v>1741</v>
      </c>
      <c r="Q2280">
        <v>1</v>
      </c>
      <c r="R2280" t="s">
        <v>11195</v>
      </c>
      <c r="S2280" t="s">
        <v>11196</v>
      </c>
      <c r="T2280">
        <v>316</v>
      </c>
      <c r="U2280" t="s">
        <v>37</v>
      </c>
      <c r="V2280" t="s">
        <v>38</v>
      </c>
      <c r="W2280" t="s">
        <v>585</v>
      </c>
      <c r="X2280">
        <v>22000000</v>
      </c>
      <c r="Y2280">
        <v>2005</v>
      </c>
      <c r="Z2280">
        <v>442</v>
      </c>
      <c r="AA2280">
        <v>6.6</v>
      </c>
      <c r="AB2280">
        <v>1.85</v>
      </c>
      <c r="AC2280">
        <v>0</v>
      </c>
    </row>
    <row r="2281" spans="1:29">
      <c r="A2281" t="s">
        <v>747</v>
      </c>
      <c r="C2281" t="s">
        <v>4356</v>
      </c>
      <c r="D2281">
        <v>64</v>
      </c>
      <c r="E2281">
        <v>94</v>
      </c>
      <c r="F2281">
        <v>394</v>
      </c>
      <c r="G2281">
        <v>565</v>
      </c>
      <c r="H2281" t="s">
        <v>34</v>
      </c>
      <c r="I2281">
        <v>922</v>
      </c>
      <c r="J2281">
        <v>12398628</v>
      </c>
      <c r="K2281" t="s">
        <v>11197</v>
      </c>
      <c r="L2281" t="s">
        <v>6157</v>
      </c>
      <c r="M2281" t="s">
        <v>11198</v>
      </c>
      <c r="N2281">
        <v>21542</v>
      </c>
      <c r="O2281">
        <v>2880</v>
      </c>
      <c r="P2281" t="s">
        <v>4847</v>
      </c>
      <c r="Q2281">
        <v>2</v>
      </c>
      <c r="R2281" t="s">
        <v>11199</v>
      </c>
      <c r="S2281" t="s">
        <v>11200</v>
      </c>
      <c r="T2281">
        <v>88</v>
      </c>
      <c r="U2281" t="s">
        <v>37</v>
      </c>
      <c r="V2281" t="s">
        <v>38</v>
      </c>
      <c r="W2281" t="s">
        <v>585</v>
      </c>
      <c r="X2281">
        <v>20000000</v>
      </c>
      <c r="Y2281">
        <v>2002</v>
      </c>
      <c r="Z2281">
        <v>855</v>
      </c>
      <c r="AA2281">
        <v>6.1</v>
      </c>
      <c r="AB2281">
        <v>2.35</v>
      </c>
      <c r="AC2281">
        <v>977</v>
      </c>
    </row>
    <row r="2282" spans="1:29">
      <c r="A2282" t="s">
        <v>28</v>
      </c>
      <c r="C2282" t="s">
        <v>4401</v>
      </c>
      <c r="D2282">
        <v>210</v>
      </c>
      <c r="E2282">
        <v>102</v>
      </c>
      <c r="F2282">
        <v>192</v>
      </c>
      <c r="G2282">
        <v>31</v>
      </c>
      <c r="H2282" t="s">
        <v>11201</v>
      </c>
      <c r="I2282">
        <v>346</v>
      </c>
      <c r="J2282">
        <v>13214030</v>
      </c>
      <c r="K2282" t="s">
        <v>2490</v>
      </c>
      <c r="L2282" t="s">
        <v>916</v>
      </c>
      <c r="M2282" t="s">
        <v>11202</v>
      </c>
      <c r="N2282">
        <v>60516</v>
      </c>
      <c r="O2282">
        <v>500</v>
      </c>
      <c r="P2282" t="s">
        <v>11203</v>
      </c>
      <c r="Q2282">
        <v>3</v>
      </c>
      <c r="R2282" t="s">
        <v>11204</v>
      </c>
      <c r="S2282" t="s">
        <v>11205</v>
      </c>
      <c r="T2282">
        <v>147</v>
      </c>
      <c r="U2282" t="s">
        <v>37</v>
      </c>
      <c r="V2282" t="s">
        <v>38</v>
      </c>
      <c r="W2282" t="s">
        <v>39</v>
      </c>
      <c r="X2282">
        <v>20000000</v>
      </c>
      <c r="Y2282">
        <v>2008</v>
      </c>
      <c r="Z2282">
        <v>41</v>
      </c>
      <c r="AA2282">
        <v>6.7</v>
      </c>
      <c r="AB2282">
        <v>1.85</v>
      </c>
      <c r="AC2282">
        <v>0</v>
      </c>
    </row>
    <row r="2283" spans="1:29">
      <c r="A2283" t="s">
        <v>28</v>
      </c>
      <c r="C2283" t="s">
        <v>2066</v>
      </c>
      <c r="D2283">
        <v>113</v>
      </c>
      <c r="E2283">
        <v>108</v>
      </c>
      <c r="F2283">
        <v>212</v>
      </c>
      <c r="G2283">
        <v>347</v>
      </c>
      <c r="H2283" t="s">
        <v>4555</v>
      </c>
      <c r="I2283">
        <v>969</v>
      </c>
      <c r="J2283">
        <v>12232937</v>
      </c>
      <c r="K2283" t="s">
        <v>334</v>
      </c>
      <c r="L2283" t="s">
        <v>11206</v>
      </c>
      <c r="M2283" t="s">
        <v>11207</v>
      </c>
      <c r="N2283">
        <v>22823</v>
      </c>
      <c r="O2283">
        <v>2799</v>
      </c>
      <c r="P2283" t="s">
        <v>11208</v>
      </c>
      <c r="Q2283">
        <v>1</v>
      </c>
      <c r="R2283" t="s">
        <v>11209</v>
      </c>
      <c r="S2283" t="s">
        <v>11210</v>
      </c>
      <c r="T2283">
        <v>113</v>
      </c>
      <c r="U2283" t="s">
        <v>37</v>
      </c>
      <c r="V2283" t="s">
        <v>38</v>
      </c>
      <c r="W2283" t="s">
        <v>39</v>
      </c>
      <c r="X2283">
        <v>22000000</v>
      </c>
      <c r="Y2283">
        <v>2009</v>
      </c>
      <c r="Z2283">
        <v>794</v>
      </c>
      <c r="AA2283">
        <v>5.6</v>
      </c>
      <c r="AB2283">
        <v>2.35</v>
      </c>
      <c r="AC2283">
        <v>0</v>
      </c>
    </row>
    <row r="2284" spans="1:29">
      <c r="A2284" t="s">
        <v>28</v>
      </c>
      <c r="C2284" t="s">
        <v>570</v>
      </c>
      <c r="D2284">
        <v>390</v>
      </c>
      <c r="E2284">
        <v>116</v>
      </c>
      <c r="F2284">
        <v>198</v>
      </c>
      <c r="G2284">
        <v>884</v>
      </c>
      <c r="H2284" t="s">
        <v>4449</v>
      </c>
      <c r="I2284">
        <v>17000</v>
      </c>
      <c r="J2284">
        <v>12134420</v>
      </c>
      <c r="K2284" t="s">
        <v>5979</v>
      </c>
      <c r="L2284" t="s">
        <v>489</v>
      </c>
      <c r="M2284" t="s">
        <v>11211</v>
      </c>
      <c r="N2284">
        <v>92237</v>
      </c>
      <c r="O2284">
        <v>20258</v>
      </c>
      <c r="P2284" t="s">
        <v>573</v>
      </c>
      <c r="Q2284">
        <v>0</v>
      </c>
      <c r="R2284" t="s">
        <v>11212</v>
      </c>
      <c r="S2284" t="s">
        <v>11213</v>
      </c>
      <c r="T2284">
        <v>366</v>
      </c>
      <c r="U2284" t="s">
        <v>37</v>
      </c>
      <c r="V2284" t="s">
        <v>56</v>
      </c>
      <c r="W2284" t="s">
        <v>585</v>
      </c>
      <c r="X2284">
        <v>20000000</v>
      </c>
      <c r="Y2284">
        <v>2010</v>
      </c>
      <c r="Z2284">
        <v>1000</v>
      </c>
      <c r="AA2284">
        <v>7.2</v>
      </c>
      <c r="AB2284">
        <v>2.35</v>
      </c>
      <c r="AC2284">
        <v>25000</v>
      </c>
    </row>
    <row r="2285" spans="1:29">
      <c r="A2285" t="s">
        <v>28</v>
      </c>
      <c r="C2285" t="s">
        <v>11214</v>
      </c>
      <c r="D2285">
        <v>5</v>
      </c>
      <c r="E2285">
        <v>93</v>
      </c>
      <c r="F2285">
        <v>18</v>
      </c>
      <c r="G2285">
        <v>181</v>
      </c>
      <c r="H2285" t="s">
        <v>11215</v>
      </c>
      <c r="I2285">
        <v>400</v>
      </c>
      <c r="J2285">
        <v>11784000</v>
      </c>
      <c r="K2285" t="s">
        <v>8997</v>
      </c>
      <c r="L2285" t="s">
        <v>3432</v>
      </c>
      <c r="M2285" t="s">
        <v>11216</v>
      </c>
      <c r="N2285">
        <v>6701</v>
      </c>
      <c r="O2285">
        <v>1151</v>
      </c>
      <c r="P2285" t="s">
        <v>11217</v>
      </c>
      <c r="Q2285">
        <v>0</v>
      </c>
      <c r="R2285" t="s">
        <v>11218</v>
      </c>
      <c r="S2285" t="s">
        <v>11219</v>
      </c>
      <c r="T2285">
        <v>26</v>
      </c>
      <c r="U2285" t="s">
        <v>37</v>
      </c>
      <c r="V2285" t="s">
        <v>38</v>
      </c>
      <c r="W2285" t="s">
        <v>95</v>
      </c>
      <c r="X2285">
        <v>20000000</v>
      </c>
      <c r="Y2285">
        <v>1994</v>
      </c>
      <c r="Z2285">
        <v>220</v>
      </c>
      <c r="AA2285">
        <v>4.3</v>
      </c>
      <c r="AB2285">
        <v>1.85</v>
      </c>
      <c r="AC2285">
        <v>444</v>
      </c>
    </row>
    <row r="2286" spans="1:29">
      <c r="A2286" t="s">
        <v>28</v>
      </c>
      <c r="C2286" t="s">
        <v>1555</v>
      </c>
      <c r="D2286">
        <v>248</v>
      </c>
      <c r="E2286">
        <v>102</v>
      </c>
      <c r="F2286">
        <v>1000</v>
      </c>
      <c r="G2286">
        <v>270</v>
      </c>
      <c r="H2286" t="s">
        <v>2883</v>
      </c>
      <c r="I2286">
        <v>734</v>
      </c>
      <c r="J2286">
        <v>11169531</v>
      </c>
      <c r="K2286" t="s">
        <v>1671</v>
      </c>
      <c r="L2286" t="s">
        <v>7257</v>
      </c>
      <c r="M2286" t="s">
        <v>11220</v>
      </c>
      <c r="N2286">
        <v>79855</v>
      </c>
      <c r="O2286">
        <v>1778</v>
      </c>
      <c r="P2286" t="s">
        <v>11221</v>
      </c>
      <c r="Q2286">
        <v>2</v>
      </c>
      <c r="R2286" t="s">
        <v>11222</v>
      </c>
      <c r="S2286" t="s">
        <v>11223</v>
      </c>
      <c r="T2286">
        <v>235</v>
      </c>
      <c r="U2286" t="s">
        <v>37</v>
      </c>
      <c r="V2286" t="s">
        <v>56</v>
      </c>
      <c r="W2286" t="s">
        <v>39</v>
      </c>
      <c r="X2286">
        <v>20000000</v>
      </c>
      <c r="Y2286">
        <v>2008</v>
      </c>
      <c r="Z2286">
        <v>563</v>
      </c>
      <c r="AA2286">
        <v>6.4</v>
      </c>
      <c r="AB2286">
        <v>2.35</v>
      </c>
      <c r="AC2286">
        <v>0</v>
      </c>
    </row>
    <row r="2287" spans="1:29">
      <c r="A2287" t="s">
        <v>28</v>
      </c>
      <c r="C2287" t="s">
        <v>5647</v>
      </c>
      <c r="D2287">
        <v>137</v>
      </c>
      <c r="E2287">
        <v>103</v>
      </c>
      <c r="F2287">
        <v>350</v>
      </c>
      <c r="G2287">
        <v>99</v>
      </c>
      <c r="H2287" t="s">
        <v>11224</v>
      </c>
      <c r="I2287">
        <v>5000</v>
      </c>
      <c r="J2287">
        <v>11034436</v>
      </c>
      <c r="K2287" t="s">
        <v>11225</v>
      </c>
      <c r="L2287" t="s">
        <v>2398</v>
      </c>
      <c r="M2287" t="s">
        <v>11226</v>
      </c>
      <c r="N2287">
        <v>13505</v>
      </c>
      <c r="O2287">
        <v>5637</v>
      </c>
      <c r="P2287" t="s">
        <v>11227</v>
      </c>
      <c r="Q2287">
        <v>1</v>
      </c>
      <c r="R2287" t="s">
        <v>11228</v>
      </c>
      <c r="S2287" t="s">
        <v>11229</v>
      </c>
      <c r="T2287">
        <v>180</v>
      </c>
      <c r="U2287" t="s">
        <v>37</v>
      </c>
      <c r="V2287" t="s">
        <v>56</v>
      </c>
      <c r="W2287" t="s">
        <v>585</v>
      </c>
      <c r="X2287">
        <v>20000000</v>
      </c>
      <c r="Y2287">
        <v>2005</v>
      </c>
      <c r="Z2287">
        <v>378</v>
      </c>
      <c r="AA2287">
        <v>7.1</v>
      </c>
      <c r="AB2287">
        <v>1.85</v>
      </c>
      <c r="AC2287">
        <v>0</v>
      </c>
    </row>
    <row r="2288" spans="1:29">
      <c r="A2288" t="s">
        <v>28</v>
      </c>
      <c r="C2288" t="s">
        <v>9947</v>
      </c>
      <c r="D2288">
        <v>214</v>
      </c>
      <c r="E2288">
        <v>115</v>
      </c>
      <c r="F2288">
        <v>214</v>
      </c>
      <c r="G2288">
        <v>968</v>
      </c>
      <c r="H2288" t="s">
        <v>4837</v>
      </c>
      <c r="I2288">
        <v>14000</v>
      </c>
      <c r="J2288">
        <v>12626905</v>
      </c>
      <c r="K2288" t="s">
        <v>464</v>
      </c>
      <c r="L2288" t="s">
        <v>213</v>
      </c>
      <c r="M2288" t="s">
        <v>11230</v>
      </c>
      <c r="N2288">
        <v>32567</v>
      </c>
      <c r="O2288">
        <v>27214</v>
      </c>
      <c r="P2288" t="s">
        <v>379</v>
      </c>
      <c r="Q2288">
        <v>3</v>
      </c>
      <c r="R2288" t="s">
        <v>11231</v>
      </c>
      <c r="S2288" t="s">
        <v>11232</v>
      </c>
      <c r="T2288">
        <v>106</v>
      </c>
      <c r="U2288" t="s">
        <v>37</v>
      </c>
      <c r="V2288" t="s">
        <v>38</v>
      </c>
      <c r="W2288" t="s">
        <v>585</v>
      </c>
      <c r="X2288">
        <v>20000000</v>
      </c>
      <c r="Y2288">
        <v>2016</v>
      </c>
      <c r="Z2288">
        <v>12000</v>
      </c>
      <c r="AA2288">
        <v>6.3</v>
      </c>
      <c r="AB2288">
        <v>2.35</v>
      </c>
      <c r="AC2288">
        <v>0</v>
      </c>
    </row>
    <row r="2289" spans="1:29">
      <c r="A2289" t="s">
        <v>28</v>
      </c>
      <c r="C2289" t="s">
        <v>4003</v>
      </c>
      <c r="D2289">
        <v>104</v>
      </c>
      <c r="E2289">
        <v>96</v>
      </c>
      <c r="F2289">
        <v>11000</v>
      </c>
      <c r="G2289">
        <v>223</v>
      </c>
      <c r="H2289" t="s">
        <v>11233</v>
      </c>
      <c r="I2289">
        <v>11000</v>
      </c>
      <c r="J2289">
        <v>10569071</v>
      </c>
      <c r="K2289" t="s">
        <v>1671</v>
      </c>
      <c r="L2289" t="s">
        <v>4003</v>
      </c>
      <c r="M2289" t="s">
        <v>11234</v>
      </c>
      <c r="N2289">
        <v>35586</v>
      </c>
      <c r="O2289">
        <v>11867</v>
      </c>
      <c r="P2289" t="s">
        <v>7955</v>
      </c>
      <c r="Q2289">
        <v>2</v>
      </c>
      <c r="R2289" t="s">
        <v>11235</v>
      </c>
      <c r="S2289" t="s">
        <v>11236</v>
      </c>
      <c r="T2289">
        <v>131</v>
      </c>
      <c r="U2289" t="s">
        <v>37</v>
      </c>
      <c r="V2289" t="s">
        <v>38</v>
      </c>
      <c r="W2289" t="s">
        <v>585</v>
      </c>
      <c r="X2289">
        <v>20000000</v>
      </c>
      <c r="Y2289">
        <v>1997</v>
      </c>
      <c r="Z2289">
        <v>474</v>
      </c>
      <c r="AA2289">
        <v>7.4</v>
      </c>
      <c r="AB2289">
        <v>1.85</v>
      </c>
      <c r="AC2289">
        <v>0</v>
      </c>
    </row>
    <row r="2290" spans="1:29">
      <c r="A2290" t="s">
        <v>28</v>
      </c>
      <c r="C2290" t="s">
        <v>11237</v>
      </c>
      <c r="D2290">
        <v>81</v>
      </c>
      <c r="E2290">
        <v>98</v>
      </c>
      <c r="F2290">
        <v>4</v>
      </c>
      <c r="G2290">
        <v>677</v>
      </c>
      <c r="H2290" t="s">
        <v>430</v>
      </c>
      <c r="I2290">
        <v>2000</v>
      </c>
      <c r="J2290">
        <v>10544143</v>
      </c>
      <c r="K2290" t="s">
        <v>1681</v>
      </c>
      <c r="L2290" t="s">
        <v>6392</v>
      </c>
      <c r="M2290" t="s">
        <v>11238</v>
      </c>
      <c r="N2290">
        <v>16372</v>
      </c>
      <c r="O2290">
        <v>4843</v>
      </c>
      <c r="P2290" t="s">
        <v>11239</v>
      </c>
      <c r="Q2290">
        <v>2</v>
      </c>
      <c r="R2290" t="s">
        <v>11240</v>
      </c>
      <c r="S2290" t="s">
        <v>11241</v>
      </c>
      <c r="T2290">
        <v>121</v>
      </c>
      <c r="U2290" t="s">
        <v>37</v>
      </c>
      <c r="V2290" t="s">
        <v>370</v>
      </c>
      <c r="W2290" t="s">
        <v>39</v>
      </c>
      <c r="X2290">
        <v>20000000</v>
      </c>
      <c r="Y2290">
        <v>1999</v>
      </c>
      <c r="Z2290">
        <v>1000</v>
      </c>
      <c r="AA2290">
        <v>6.1</v>
      </c>
      <c r="AB2290">
        <v>1.37</v>
      </c>
      <c r="AC2290">
        <v>311</v>
      </c>
    </row>
    <row r="2291" spans="1:29">
      <c r="A2291" t="s">
        <v>28</v>
      </c>
      <c r="C2291" t="s">
        <v>9710</v>
      </c>
      <c r="D2291">
        <v>175</v>
      </c>
      <c r="E2291">
        <v>101</v>
      </c>
      <c r="F2291">
        <v>53</v>
      </c>
      <c r="G2291">
        <v>580</v>
      </c>
      <c r="H2291" t="s">
        <v>237</v>
      </c>
      <c r="I2291">
        <v>14000</v>
      </c>
      <c r="J2291">
        <v>13650738</v>
      </c>
      <c r="K2291" t="s">
        <v>2527</v>
      </c>
      <c r="L2291" t="s">
        <v>654</v>
      </c>
      <c r="M2291" t="s">
        <v>11242</v>
      </c>
      <c r="N2291">
        <v>61360</v>
      </c>
      <c r="O2291">
        <v>16926</v>
      </c>
      <c r="P2291" t="s">
        <v>11243</v>
      </c>
      <c r="Q2291">
        <v>1</v>
      </c>
      <c r="R2291" t="s">
        <v>11244</v>
      </c>
      <c r="S2291" t="s">
        <v>11245</v>
      </c>
      <c r="T2291">
        <v>129</v>
      </c>
      <c r="U2291" t="s">
        <v>37</v>
      </c>
      <c r="V2291" t="s">
        <v>38</v>
      </c>
      <c r="W2291" t="s">
        <v>585</v>
      </c>
      <c r="X2291">
        <v>20000000</v>
      </c>
      <c r="Y2291">
        <v>2015</v>
      </c>
      <c r="Z2291">
        <v>1000</v>
      </c>
      <c r="AA2291">
        <v>6.6</v>
      </c>
      <c r="AB2291">
        <v>2.35</v>
      </c>
      <c r="AC2291">
        <v>25000</v>
      </c>
    </row>
    <row r="2292" spans="1:29">
      <c r="A2292" t="s">
        <v>28</v>
      </c>
      <c r="C2292" t="s">
        <v>5050</v>
      </c>
      <c r="D2292">
        <v>20</v>
      </c>
      <c r="E2292">
        <v>106</v>
      </c>
      <c r="F2292">
        <v>277</v>
      </c>
      <c r="G2292">
        <v>383</v>
      </c>
      <c r="H2292" t="s">
        <v>1375</v>
      </c>
      <c r="I2292">
        <v>22000</v>
      </c>
      <c r="J2292">
        <v>10555348</v>
      </c>
      <c r="K2292" t="s">
        <v>1009</v>
      </c>
      <c r="L2292" t="s">
        <v>1746</v>
      </c>
      <c r="M2292" t="s">
        <v>11246</v>
      </c>
      <c r="N2292">
        <v>17349</v>
      </c>
      <c r="O2292">
        <v>24887</v>
      </c>
      <c r="P2292" t="s">
        <v>11247</v>
      </c>
      <c r="Q2292">
        <v>0</v>
      </c>
      <c r="R2292" t="s">
        <v>11248</v>
      </c>
      <c r="S2292" t="s">
        <v>11249</v>
      </c>
      <c r="T2292">
        <v>42</v>
      </c>
      <c r="U2292" t="s">
        <v>37</v>
      </c>
      <c r="V2292" t="s">
        <v>38</v>
      </c>
      <c r="W2292" t="s">
        <v>39</v>
      </c>
      <c r="X2292">
        <v>20000000</v>
      </c>
      <c r="Y2292">
        <v>1989</v>
      </c>
      <c r="Z2292">
        <v>2000</v>
      </c>
      <c r="AA2292">
        <v>6</v>
      </c>
      <c r="AB2292">
        <v>2.35</v>
      </c>
      <c r="AC2292">
        <v>855</v>
      </c>
    </row>
    <row r="2293" spans="1:29">
      <c r="A2293" t="s">
        <v>28</v>
      </c>
      <c r="C2293" t="s">
        <v>4003</v>
      </c>
      <c r="D2293">
        <v>69</v>
      </c>
      <c r="E2293">
        <v>101</v>
      </c>
      <c r="F2293">
        <v>11000</v>
      </c>
      <c r="G2293">
        <v>2</v>
      </c>
      <c r="H2293" t="s">
        <v>2263</v>
      </c>
      <c r="I2293">
        <v>1000</v>
      </c>
      <c r="J2293">
        <v>9714482</v>
      </c>
      <c r="K2293" t="s">
        <v>11250</v>
      </c>
      <c r="L2293" t="s">
        <v>3750</v>
      </c>
      <c r="M2293" t="s">
        <v>11251</v>
      </c>
      <c r="N2293">
        <v>30083</v>
      </c>
      <c r="O2293">
        <v>1614</v>
      </c>
      <c r="P2293" t="s">
        <v>11252</v>
      </c>
      <c r="Q2293">
        <v>0</v>
      </c>
      <c r="R2293" t="s">
        <v>11253</v>
      </c>
      <c r="S2293" t="s">
        <v>11254</v>
      </c>
      <c r="T2293">
        <v>140</v>
      </c>
      <c r="U2293" t="s">
        <v>37</v>
      </c>
      <c r="V2293" t="s">
        <v>38</v>
      </c>
      <c r="W2293" t="s">
        <v>585</v>
      </c>
      <c r="X2293">
        <v>20000000</v>
      </c>
      <c r="Y2293">
        <v>1996</v>
      </c>
      <c r="Z2293">
        <v>612</v>
      </c>
      <c r="AA2293">
        <v>6.8</v>
      </c>
      <c r="AB2293">
        <v>1.85</v>
      </c>
      <c r="AC2293">
        <v>0</v>
      </c>
    </row>
    <row r="2294" spans="1:29">
      <c r="A2294" t="s">
        <v>28</v>
      </c>
      <c r="C2294" t="s">
        <v>1954</v>
      </c>
      <c r="D2294">
        <v>168</v>
      </c>
      <c r="E2294">
        <v>87</v>
      </c>
      <c r="F2294">
        <v>0</v>
      </c>
      <c r="G2294">
        <v>548</v>
      </c>
      <c r="H2294" t="s">
        <v>358</v>
      </c>
      <c r="I2294">
        <v>22000</v>
      </c>
      <c r="J2294">
        <v>8579684</v>
      </c>
      <c r="K2294" t="s">
        <v>1671</v>
      </c>
      <c r="L2294" t="s">
        <v>149</v>
      </c>
      <c r="M2294" t="s">
        <v>10563</v>
      </c>
      <c r="N2294">
        <v>89547</v>
      </c>
      <c r="O2294">
        <v>24324</v>
      </c>
      <c r="P2294" t="s">
        <v>5794</v>
      </c>
      <c r="Q2294">
        <v>0</v>
      </c>
      <c r="R2294" t="s">
        <v>10564</v>
      </c>
      <c r="S2294" t="s">
        <v>10565</v>
      </c>
      <c r="T2294">
        <v>199</v>
      </c>
      <c r="U2294" t="s">
        <v>37</v>
      </c>
      <c r="V2294" t="s">
        <v>38</v>
      </c>
      <c r="W2294" t="s">
        <v>585</v>
      </c>
      <c r="X2294">
        <v>9000000</v>
      </c>
      <c r="Y2294">
        <v>2007</v>
      </c>
      <c r="Z2294">
        <v>557</v>
      </c>
      <c r="AA2294">
        <v>7.4</v>
      </c>
      <c r="AB2294">
        <v>1.85</v>
      </c>
      <c r="AC2294">
        <v>0</v>
      </c>
    </row>
    <row r="2295" spans="1:29">
      <c r="A2295" t="s">
        <v>28</v>
      </c>
      <c r="C2295" t="s">
        <v>332</v>
      </c>
      <c r="D2295">
        <v>166</v>
      </c>
      <c r="E2295">
        <v>111</v>
      </c>
      <c r="F2295">
        <v>0</v>
      </c>
      <c r="G2295">
        <v>725</v>
      </c>
      <c r="H2295" t="s">
        <v>1639</v>
      </c>
      <c r="I2295">
        <v>856</v>
      </c>
      <c r="J2295">
        <v>9525276</v>
      </c>
      <c r="K2295" t="s">
        <v>334</v>
      </c>
      <c r="L2295" t="s">
        <v>3658</v>
      </c>
      <c r="M2295" t="s">
        <v>11255</v>
      </c>
      <c r="N2295">
        <v>60156</v>
      </c>
      <c r="O2295">
        <v>3309</v>
      </c>
      <c r="P2295" t="s">
        <v>11256</v>
      </c>
      <c r="Q2295">
        <v>0</v>
      </c>
      <c r="R2295" t="s">
        <v>11257</v>
      </c>
      <c r="S2295" t="s">
        <v>11258</v>
      </c>
      <c r="T2295">
        <v>299</v>
      </c>
      <c r="U2295" t="s">
        <v>37</v>
      </c>
      <c r="V2295" t="s">
        <v>38</v>
      </c>
      <c r="W2295" t="s">
        <v>585</v>
      </c>
      <c r="X2295">
        <v>20000000</v>
      </c>
      <c r="Y2295">
        <v>2007</v>
      </c>
      <c r="Z2295">
        <v>742</v>
      </c>
      <c r="AA2295">
        <v>6.8</v>
      </c>
      <c r="AB2295">
        <v>2.35</v>
      </c>
      <c r="AC2295">
        <v>0</v>
      </c>
    </row>
    <row r="2296" spans="1:29">
      <c r="A2296" t="s">
        <v>28</v>
      </c>
      <c r="C2296" t="s">
        <v>7109</v>
      </c>
      <c r="D2296">
        <v>160</v>
      </c>
      <c r="E2296">
        <v>99</v>
      </c>
      <c r="F2296">
        <v>52</v>
      </c>
      <c r="G2296">
        <v>148</v>
      </c>
      <c r="H2296" t="s">
        <v>303</v>
      </c>
      <c r="I2296">
        <v>22000</v>
      </c>
      <c r="J2296">
        <v>8855646</v>
      </c>
      <c r="K2296" t="s">
        <v>7043</v>
      </c>
      <c r="L2296" t="s">
        <v>1746</v>
      </c>
      <c r="M2296" t="s">
        <v>11259</v>
      </c>
      <c r="N2296">
        <v>49855</v>
      </c>
      <c r="O2296">
        <v>23409</v>
      </c>
      <c r="P2296" t="s">
        <v>11260</v>
      </c>
      <c r="Q2296">
        <v>1</v>
      </c>
      <c r="R2296" t="s">
        <v>11261</v>
      </c>
      <c r="S2296" t="s">
        <v>11262</v>
      </c>
      <c r="T2296">
        <v>117</v>
      </c>
      <c r="U2296" t="s">
        <v>37</v>
      </c>
      <c r="V2296" t="s">
        <v>38</v>
      </c>
      <c r="W2296" t="s">
        <v>39</v>
      </c>
      <c r="X2296">
        <v>21000000</v>
      </c>
      <c r="Y2296">
        <v>2009</v>
      </c>
      <c r="Z2296">
        <v>1000</v>
      </c>
      <c r="AA2296">
        <v>7.2</v>
      </c>
      <c r="AB2296">
        <v>2.35</v>
      </c>
      <c r="AC2296">
        <v>10000</v>
      </c>
    </row>
    <row r="2297" spans="1:29">
      <c r="A2297" t="s">
        <v>28</v>
      </c>
      <c r="C2297" t="s">
        <v>11263</v>
      </c>
      <c r="D2297">
        <v>32</v>
      </c>
      <c r="E2297">
        <v>88</v>
      </c>
      <c r="F2297">
        <v>84</v>
      </c>
      <c r="G2297">
        <v>177</v>
      </c>
      <c r="H2297" t="s">
        <v>11264</v>
      </c>
      <c r="I2297">
        <v>650</v>
      </c>
      <c r="J2297">
        <v>9109322</v>
      </c>
      <c r="K2297" t="s">
        <v>2658</v>
      </c>
      <c r="L2297" t="s">
        <v>11265</v>
      </c>
      <c r="M2297" t="s">
        <v>11266</v>
      </c>
      <c r="N2297">
        <v>25371</v>
      </c>
      <c r="O2297">
        <v>1343</v>
      </c>
      <c r="P2297" t="s">
        <v>11267</v>
      </c>
      <c r="Q2297">
        <v>3</v>
      </c>
      <c r="R2297" t="s">
        <v>11268</v>
      </c>
      <c r="S2297" t="s">
        <v>11269</v>
      </c>
      <c r="T2297">
        <v>129</v>
      </c>
      <c r="U2297" t="s">
        <v>37</v>
      </c>
      <c r="V2297" t="s">
        <v>767</v>
      </c>
      <c r="W2297" t="s">
        <v>95</v>
      </c>
      <c r="X2297">
        <v>20000000</v>
      </c>
      <c r="Y2297">
        <v>2004</v>
      </c>
      <c r="Z2297">
        <v>384</v>
      </c>
      <c r="AA2297">
        <v>1.9</v>
      </c>
      <c r="AB2297">
        <v>2.35</v>
      </c>
      <c r="AC2297">
        <v>0</v>
      </c>
    </row>
    <row r="2298" spans="1:29">
      <c r="A2298" t="s">
        <v>28</v>
      </c>
      <c r="C2298" t="s">
        <v>2656</v>
      </c>
      <c r="D2298">
        <v>72</v>
      </c>
      <c r="E2298">
        <v>83</v>
      </c>
      <c r="F2298">
        <v>10</v>
      </c>
      <c r="G2298">
        <v>69</v>
      </c>
      <c r="H2298" t="s">
        <v>11270</v>
      </c>
      <c r="I2298">
        <v>688</v>
      </c>
      <c r="J2298">
        <v>8326035</v>
      </c>
      <c r="K2298" t="s">
        <v>1752</v>
      </c>
      <c r="L2298" t="s">
        <v>1281</v>
      </c>
      <c r="M2298" t="s">
        <v>11271</v>
      </c>
      <c r="N2298">
        <v>21933</v>
      </c>
      <c r="O2298">
        <v>1019</v>
      </c>
      <c r="P2298" t="s">
        <v>11272</v>
      </c>
      <c r="Q2298">
        <v>2</v>
      </c>
      <c r="R2298" t="s">
        <v>11273</v>
      </c>
      <c r="S2298" t="s">
        <v>11274</v>
      </c>
      <c r="T2298">
        <v>76</v>
      </c>
      <c r="U2298" t="s">
        <v>37</v>
      </c>
      <c r="V2298" t="s">
        <v>767</v>
      </c>
      <c r="W2298" t="s">
        <v>39</v>
      </c>
      <c r="X2298">
        <v>33000000</v>
      </c>
      <c r="Y2298">
        <v>2005</v>
      </c>
      <c r="Z2298">
        <v>99</v>
      </c>
      <c r="AA2298">
        <v>5.5</v>
      </c>
      <c r="AB2298">
        <v>1.85</v>
      </c>
      <c r="AC2298">
        <v>676</v>
      </c>
    </row>
    <row r="2299" spans="1:29">
      <c r="A2299" t="s">
        <v>28</v>
      </c>
      <c r="C2299" t="s">
        <v>2656</v>
      </c>
      <c r="D2299">
        <v>53</v>
      </c>
      <c r="E2299">
        <v>91</v>
      </c>
      <c r="F2299">
        <v>10</v>
      </c>
      <c r="G2299">
        <v>436</v>
      </c>
      <c r="H2299" t="s">
        <v>979</v>
      </c>
      <c r="I2299">
        <v>716</v>
      </c>
      <c r="J2299">
        <v>8104069</v>
      </c>
      <c r="K2299" t="s">
        <v>1752</v>
      </c>
      <c r="L2299" t="s">
        <v>729</v>
      </c>
      <c r="M2299" t="s">
        <v>11275</v>
      </c>
      <c r="N2299">
        <v>9785</v>
      </c>
      <c r="O2299">
        <v>2700</v>
      </c>
      <c r="P2299" t="s">
        <v>806</v>
      </c>
      <c r="Q2299">
        <v>3</v>
      </c>
      <c r="R2299" t="s">
        <v>11276</v>
      </c>
      <c r="S2299" t="s">
        <v>11277</v>
      </c>
      <c r="T2299">
        <v>26</v>
      </c>
      <c r="U2299" t="s">
        <v>37</v>
      </c>
      <c r="V2299" t="s">
        <v>38</v>
      </c>
      <c r="W2299" t="s">
        <v>39</v>
      </c>
      <c r="X2299">
        <v>20000000</v>
      </c>
      <c r="Y2299">
        <v>2007</v>
      </c>
      <c r="Z2299">
        <v>537</v>
      </c>
      <c r="AA2299">
        <v>4.5</v>
      </c>
      <c r="AB2299">
        <v>1.85</v>
      </c>
      <c r="AC2299">
        <v>233</v>
      </c>
    </row>
    <row r="2300" spans="1:29">
      <c r="A2300" t="s">
        <v>28</v>
      </c>
      <c r="C2300" t="s">
        <v>3657</v>
      </c>
      <c r="D2300">
        <v>76</v>
      </c>
      <c r="E2300">
        <v>108</v>
      </c>
      <c r="F2300">
        <v>54</v>
      </c>
      <c r="G2300">
        <v>463</v>
      </c>
      <c r="H2300" t="s">
        <v>11278</v>
      </c>
      <c r="I2300">
        <v>786</v>
      </c>
      <c r="J2300">
        <v>8054280</v>
      </c>
      <c r="K2300" t="s">
        <v>3090</v>
      </c>
      <c r="L2300" t="s">
        <v>6172</v>
      </c>
      <c r="M2300" t="s">
        <v>11279</v>
      </c>
      <c r="N2300">
        <v>6838</v>
      </c>
      <c r="O2300">
        <v>2730</v>
      </c>
      <c r="P2300" t="s">
        <v>4947</v>
      </c>
      <c r="Q2300">
        <v>3</v>
      </c>
      <c r="R2300" t="s">
        <v>11280</v>
      </c>
      <c r="S2300" t="s">
        <v>11281</v>
      </c>
      <c r="T2300">
        <v>117</v>
      </c>
      <c r="U2300" t="s">
        <v>37</v>
      </c>
      <c r="V2300" t="s">
        <v>38</v>
      </c>
      <c r="W2300" t="s">
        <v>39</v>
      </c>
      <c r="X2300">
        <v>20000000</v>
      </c>
      <c r="Y2300">
        <v>2004</v>
      </c>
      <c r="Z2300">
        <v>567</v>
      </c>
      <c r="AA2300">
        <v>6.3</v>
      </c>
      <c r="AB2300">
        <v>1.85</v>
      </c>
      <c r="AC2300">
        <v>924</v>
      </c>
    </row>
    <row r="2301" spans="1:29">
      <c r="A2301" t="s">
        <v>28</v>
      </c>
      <c r="C2301" t="s">
        <v>2440</v>
      </c>
      <c r="D2301">
        <v>15</v>
      </c>
      <c r="E2301">
        <v>154</v>
      </c>
      <c r="F2301">
        <v>189</v>
      </c>
      <c r="G2301">
        <v>388</v>
      </c>
      <c r="H2301" t="s">
        <v>11282</v>
      </c>
      <c r="I2301">
        <v>683</v>
      </c>
      <c r="K2301" t="s">
        <v>11283</v>
      </c>
      <c r="L2301" t="s">
        <v>11284</v>
      </c>
      <c r="M2301" t="s">
        <v>11285</v>
      </c>
      <c r="N2301">
        <v>3454</v>
      </c>
      <c r="O2301">
        <v>2172</v>
      </c>
      <c r="P2301" t="s">
        <v>2441</v>
      </c>
      <c r="Q2301">
        <v>0</v>
      </c>
      <c r="R2301" t="s">
        <v>11286</v>
      </c>
      <c r="S2301" t="s">
        <v>11287</v>
      </c>
      <c r="T2301">
        <v>64</v>
      </c>
      <c r="U2301" t="s">
        <v>37</v>
      </c>
      <c r="V2301" t="s">
        <v>38</v>
      </c>
      <c r="W2301" t="s">
        <v>277</v>
      </c>
      <c r="X2301">
        <v>20000000</v>
      </c>
      <c r="Y2301">
        <v>1969</v>
      </c>
      <c r="Z2301">
        <v>641</v>
      </c>
      <c r="AA2301">
        <v>7</v>
      </c>
      <c r="AB2301">
        <v>2.35</v>
      </c>
      <c r="AC2301">
        <v>548</v>
      </c>
    </row>
    <row r="2302" spans="1:29">
      <c r="A2302" t="s">
        <v>28</v>
      </c>
      <c r="C2302" t="s">
        <v>7076</v>
      </c>
      <c r="D2302">
        <v>401</v>
      </c>
      <c r="E2302">
        <v>148</v>
      </c>
      <c r="F2302">
        <v>0</v>
      </c>
      <c r="G2302">
        <v>175</v>
      </c>
      <c r="H2302" t="s">
        <v>11288</v>
      </c>
      <c r="I2302">
        <v>204</v>
      </c>
      <c r="J2302">
        <v>8093318</v>
      </c>
      <c r="K2302" t="s">
        <v>11289</v>
      </c>
      <c r="L2302" t="s">
        <v>11290</v>
      </c>
      <c r="M2302" t="s">
        <v>11291</v>
      </c>
      <c r="N2302">
        <v>61935</v>
      </c>
      <c r="O2302">
        <v>707</v>
      </c>
      <c r="P2302" t="s">
        <v>11292</v>
      </c>
      <c r="Q2302">
        <v>0</v>
      </c>
      <c r="R2302" t="s">
        <v>11293</v>
      </c>
      <c r="S2302" t="s">
        <v>11294</v>
      </c>
      <c r="T2302">
        <v>242</v>
      </c>
      <c r="U2302" t="s">
        <v>37</v>
      </c>
      <c r="V2302" t="s">
        <v>38</v>
      </c>
      <c r="W2302" t="s">
        <v>585</v>
      </c>
      <c r="X2302">
        <v>20000000</v>
      </c>
      <c r="Y2302">
        <v>2014</v>
      </c>
      <c r="Z2302">
        <v>178</v>
      </c>
      <c r="AA2302">
        <v>6.7</v>
      </c>
      <c r="AB2302">
        <v>1.85</v>
      </c>
      <c r="AC2302">
        <v>18000</v>
      </c>
    </row>
    <row r="2303" spans="1:29">
      <c r="A2303" t="s">
        <v>28</v>
      </c>
      <c r="C2303" t="s">
        <v>11295</v>
      </c>
      <c r="D2303">
        <v>31</v>
      </c>
      <c r="E2303">
        <v>77</v>
      </c>
      <c r="F2303">
        <v>3</v>
      </c>
      <c r="G2303">
        <v>593</v>
      </c>
      <c r="H2303" t="s">
        <v>4885</v>
      </c>
      <c r="I2303">
        <v>787</v>
      </c>
      <c r="J2303">
        <v>7382993</v>
      </c>
      <c r="K2303" t="s">
        <v>271</v>
      </c>
      <c r="L2303" t="s">
        <v>6597</v>
      </c>
      <c r="M2303" t="s">
        <v>11296</v>
      </c>
      <c r="N2303">
        <v>3851</v>
      </c>
      <c r="O2303">
        <v>2185</v>
      </c>
      <c r="P2303" t="s">
        <v>5004</v>
      </c>
      <c r="Q2303">
        <v>0</v>
      </c>
      <c r="R2303" t="s">
        <v>11297</v>
      </c>
      <c r="S2303" t="s">
        <v>11298</v>
      </c>
      <c r="T2303">
        <v>114</v>
      </c>
      <c r="U2303" t="s">
        <v>37</v>
      </c>
      <c r="V2303" t="s">
        <v>38</v>
      </c>
      <c r="W2303" t="s">
        <v>277</v>
      </c>
      <c r="X2303">
        <v>20000000</v>
      </c>
      <c r="Y2303">
        <v>2006</v>
      </c>
      <c r="Z2303">
        <v>690</v>
      </c>
      <c r="AA2303">
        <v>2.8</v>
      </c>
      <c r="AB2303">
        <v>1.85</v>
      </c>
      <c r="AC2303">
        <v>346</v>
      </c>
    </row>
    <row r="2304" spans="1:29">
      <c r="A2304" t="s">
        <v>28</v>
      </c>
      <c r="C2304" t="s">
        <v>11299</v>
      </c>
      <c r="D2304">
        <v>65</v>
      </c>
      <c r="E2304">
        <v>110</v>
      </c>
      <c r="F2304">
        <v>9</v>
      </c>
      <c r="G2304">
        <v>826</v>
      </c>
      <c r="H2304" t="s">
        <v>11300</v>
      </c>
      <c r="I2304">
        <v>997</v>
      </c>
      <c r="J2304">
        <v>8888355</v>
      </c>
      <c r="K2304" t="s">
        <v>6199</v>
      </c>
      <c r="L2304" t="s">
        <v>11301</v>
      </c>
      <c r="M2304" t="s">
        <v>11302</v>
      </c>
      <c r="N2304">
        <v>7894</v>
      </c>
      <c r="O2304">
        <v>3177</v>
      </c>
      <c r="P2304" t="s">
        <v>5953</v>
      </c>
      <c r="Q2304">
        <v>19</v>
      </c>
      <c r="R2304" t="s">
        <v>11303</v>
      </c>
      <c r="S2304" t="s">
        <v>11304</v>
      </c>
      <c r="T2304">
        <v>25</v>
      </c>
      <c r="U2304" t="s">
        <v>37</v>
      </c>
      <c r="V2304" t="s">
        <v>38</v>
      </c>
      <c r="W2304" t="s">
        <v>39</v>
      </c>
      <c r="X2304">
        <v>20000000</v>
      </c>
      <c r="Y2304">
        <v>2013</v>
      </c>
      <c r="Z2304">
        <v>941</v>
      </c>
      <c r="AA2304">
        <v>5</v>
      </c>
      <c r="AB2304">
        <v>1.85</v>
      </c>
      <c r="AC2304">
        <v>0</v>
      </c>
    </row>
    <row r="2305" spans="1:29">
      <c r="A2305" t="s">
        <v>28</v>
      </c>
      <c r="D2305">
        <v>26</v>
      </c>
      <c r="E2305">
        <v>42</v>
      </c>
      <c r="G2305">
        <v>376</v>
      </c>
      <c r="H2305" t="s">
        <v>4440</v>
      </c>
      <c r="I2305">
        <v>1000</v>
      </c>
      <c r="K2305" t="s">
        <v>2142</v>
      </c>
      <c r="L2305" t="s">
        <v>3377</v>
      </c>
      <c r="M2305" t="s">
        <v>11305</v>
      </c>
      <c r="N2305">
        <v>15612</v>
      </c>
      <c r="O2305">
        <v>2240</v>
      </c>
      <c r="P2305" t="s">
        <v>11306</v>
      </c>
      <c r="Q2305">
        <v>1</v>
      </c>
      <c r="S2305" t="s">
        <v>11307</v>
      </c>
      <c r="T2305">
        <v>29</v>
      </c>
      <c r="U2305" t="s">
        <v>37</v>
      </c>
      <c r="V2305" t="s">
        <v>38</v>
      </c>
      <c r="W2305" t="s">
        <v>1126</v>
      </c>
      <c r="Z2305">
        <v>440</v>
      </c>
      <c r="AA2305">
        <v>7.5</v>
      </c>
      <c r="AB2305">
        <v>16</v>
      </c>
      <c r="AC2305">
        <v>0</v>
      </c>
    </row>
    <row r="2306" spans="1:29">
      <c r="A2306" t="s">
        <v>28</v>
      </c>
      <c r="C2306" t="s">
        <v>5702</v>
      </c>
      <c r="D2306">
        <v>45</v>
      </c>
      <c r="E2306">
        <v>83</v>
      </c>
      <c r="F2306">
        <v>119</v>
      </c>
      <c r="G2306">
        <v>633</v>
      </c>
      <c r="H2306" t="s">
        <v>11308</v>
      </c>
      <c r="I2306">
        <v>885</v>
      </c>
      <c r="J2306">
        <v>7001720</v>
      </c>
      <c r="K2306" t="s">
        <v>2786</v>
      </c>
      <c r="L2306" t="s">
        <v>11309</v>
      </c>
      <c r="M2306" t="s">
        <v>11310</v>
      </c>
      <c r="N2306">
        <v>8560</v>
      </c>
      <c r="O2306">
        <v>2907</v>
      </c>
      <c r="P2306" t="s">
        <v>11311</v>
      </c>
      <c r="Q2306">
        <v>2</v>
      </c>
      <c r="R2306" t="s">
        <v>11312</v>
      </c>
      <c r="S2306" t="s">
        <v>11313</v>
      </c>
      <c r="T2306">
        <v>205</v>
      </c>
      <c r="U2306" t="s">
        <v>37</v>
      </c>
      <c r="V2306" t="s">
        <v>38</v>
      </c>
      <c r="W2306" t="s">
        <v>39</v>
      </c>
      <c r="X2306">
        <v>12000000</v>
      </c>
      <c r="Y2306">
        <v>2008</v>
      </c>
      <c r="Z2306">
        <v>816</v>
      </c>
      <c r="AA2306">
        <v>4.3</v>
      </c>
      <c r="AB2306">
        <v>2.35</v>
      </c>
      <c r="AC2306">
        <v>797</v>
      </c>
    </row>
    <row r="2307" spans="1:29">
      <c r="A2307" t="s">
        <v>28</v>
      </c>
      <c r="C2307" t="s">
        <v>4903</v>
      </c>
      <c r="D2307">
        <v>260</v>
      </c>
      <c r="E2307">
        <v>107</v>
      </c>
      <c r="F2307">
        <v>0</v>
      </c>
      <c r="G2307">
        <v>99</v>
      </c>
      <c r="H2307" t="s">
        <v>5856</v>
      </c>
      <c r="I2307">
        <v>2000</v>
      </c>
      <c r="J2307">
        <v>7268659</v>
      </c>
      <c r="K2307" t="s">
        <v>422</v>
      </c>
      <c r="L2307" t="s">
        <v>5902</v>
      </c>
      <c r="M2307" t="s">
        <v>11314</v>
      </c>
      <c r="N2307">
        <v>59248</v>
      </c>
      <c r="O2307">
        <v>2848</v>
      </c>
      <c r="P2307" t="s">
        <v>11315</v>
      </c>
      <c r="Q2307">
        <v>7</v>
      </c>
      <c r="R2307" t="s">
        <v>11316</v>
      </c>
      <c r="S2307" t="s">
        <v>11317</v>
      </c>
      <c r="T2307">
        <v>164</v>
      </c>
      <c r="U2307" t="s">
        <v>37</v>
      </c>
      <c r="V2307" t="s">
        <v>7170</v>
      </c>
      <c r="W2307" t="s">
        <v>585</v>
      </c>
      <c r="X2307">
        <v>20000000</v>
      </c>
      <c r="Y2307">
        <v>2013</v>
      </c>
      <c r="Z2307">
        <v>749</v>
      </c>
      <c r="AA2307">
        <v>5.6</v>
      </c>
      <c r="AB2307">
        <v>1.85</v>
      </c>
      <c r="AC2307">
        <v>48000</v>
      </c>
    </row>
    <row r="2308" spans="1:29">
      <c r="A2308" t="s">
        <v>28</v>
      </c>
      <c r="C2308" t="s">
        <v>11318</v>
      </c>
      <c r="D2308">
        <v>129</v>
      </c>
      <c r="E2308">
        <v>100</v>
      </c>
      <c r="F2308">
        <v>17</v>
      </c>
      <c r="G2308">
        <v>86</v>
      </c>
      <c r="H2308" t="s">
        <v>9122</v>
      </c>
      <c r="I2308">
        <v>669</v>
      </c>
      <c r="J2308">
        <v>6852144</v>
      </c>
      <c r="K2308" t="s">
        <v>3171</v>
      </c>
      <c r="L2308" t="s">
        <v>7151</v>
      </c>
      <c r="M2308" t="s">
        <v>11319</v>
      </c>
      <c r="N2308">
        <v>15169</v>
      </c>
      <c r="O2308">
        <v>1267</v>
      </c>
      <c r="P2308" t="s">
        <v>11320</v>
      </c>
      <c r="Q2308">
        <v>0</v>
      </c>
      <c r="R2308" t="s">
        <v>11321</v>
      </c>
      <c r="S2308" t="s">
        <v>11322</v>
      </c>
      <c r="T2308">
        <v>213</v>
      </c>
      <c r="U2308" t="s">
        <v>37</v>
      </c>
      <c r="V2308" t="s">
        <v>268</v>
      </c>
      <c r="W2308" t="s">
        <v>39</v>
      </c>
      <c r="X2308">
        <v>22000000</v>
      </c>
      <c r="Y2308">
        <v>2003</v>
      </c>
      <c r="Z2308">
        <v>429</v>
      </c>
      <c r="AA2308">
        <v>6.2</v>
      </c>
      <c r="AB2308">
        <v>2.35</v>
      </c>
      <c r="AC2308">
        <v>0</v>
      </c>
    </row>
    <row r="2309" spans="1:29">
      <c r="A2309" t="s">
        <v>28</v>
      </c>
      <c r="C2309" t="s">
        <v>9588</v>
      </c>
      <c r="D2309">
        <v>58</v>
      </c>
      <c r="E2309">
        <v>87</v>
      </c>
      <c r="F2309">
        <v>29</v>
      </c>
      <c r="G2309">
        <v>522</v>
      </c>
      <c r="H2309" t="s">
        <v>4555</v>
      </c>
      <c r="I2309">
        <v>1000</v>
      </c>
      <c r="J2309">
        <v>6563357</v>
      </c>
      <c r="K2309" t="s">
        <v>4219</v>
      </c>
      <c r="L2309" t="s">
        <v>11323</v>
      </c>
      <c r="M2309" t="s">
        <v>11324</v>
      </c>
      <c r="N2309">
        <v>18571</v>
      </c>
      <c r="O2309">
        <v>4218</v>
      </c>
      <c r="P2309" t="s">
        <v>418</v>
      </c>
      <c r="Q2309">
        <v>4</v>
      </c>
      <c r="R2309" t="s">
        <v>11325</v>
      </c>
      <c r="S2309" t="s">
        <v>11326</v>
      </c>
      <c r="T2309">
        <v>120</v>
      </c>
      <c r="U2309" t="s">
        <v>37</v>
      </c>
      <c r="V2309" t="s">
        <v>38</v>
      </c>
      <c r="W2309" t="s">
        <v>585</v>
      </c>
      <c r="X2309">
        <v>20000000</v>
      </c>
      <c r="Y2309">
        <v>2008</v>
      </c>
      <c r="Z2309">
        <v>794</v>
      </c>
      <c r="AA2309">
        <v>5.3</v>
      </c>
      <c r="AB2309">
        <v>2.35</v>
      </c>
      <c r="AC2309">
        <v>847</v>
      </c>
    </row>
    <row r="2310" spans="1:29">
      <c r="A2310" t="s">
        <v>28</v>
      </c>
      <c r="C2310" t="s">
        <v>11327</v>
      </c>
      <c r="D2310">
        <v>103</v>
      </c>
      <c r="E2310">
        <v>154</v>
      </c>
      <c r="F2310">
        <v>608</v>
      </c>
      <c r="G2310">
        <v>149</v>
      </c>
      <c r="H2310" t="s">
        <v>3448</v>
      </c>
      <c r="I2310">
        <v>1000</v>
      </c>
      <c r="J2310">
        <v>6201757</v>
      </c>
      <c r="K2310" t="s">
        <v>11328</v>
      </c>
      <c r="L2310" t="s">
        <v>393</v>
      </c>
      <c r="M2310" t="s">
        <v>11329</v>
      </c>
      <c r="N2310">
        <v>10037</v>
      </c>
      <c r="O2310">
        <v>1690</v>
      </c>
      <c r="P2310" t="s">
        <v>11330</v>
      </c>
      <c r="Q2310">
        <v>1</v>
      </c>
      <c r="R2310" t="s">
        <v>11331</v>
      </c>
      <c r="S2310" t="s">
        <v>11332</v>
      </c>
      <c r="T2310">
        <v>202</v>
      </c>
      <c r="U2310" t="s">
        <v>37</v>
      </c>
      <c r="V2310" t="s">
        <v>56</v>
      </c>
      <c r="W2310" t="s">
        <v>585</v>
      </c>
      <c r="X2310">
        <v>10000000</v>
      </c>
      <c r="Y2310">
        <v>1999</v>
      </c>
      <c r="Z2310">
        <v>452</v>
      </c>
      <c r="AA2310">
        <v>7.4</v>
      </c>
      <c r="AB2310">
        <v>1.66</v>
      </c>
      <c r="AC2310">
        <v>608</v>
      </c>
    </row>
    <row r="2311" spans="1:29">
      <c r="A2311" t="s">
        <v>28</v>
      </c>
      <c r="C2311" t="s">
        <v>11333</v>
      </c>
      <c r="D2311">
        <v>45</v>
      </c>
      <c r="E2311">
        <v>106</v>
      </c>
      <c r="F2311">
        <v>38</v>
      </c>
      <c r="G2311">
        <v>975</v>
      </c>
      <c r="H2311" t="s">
        <v>587</v>
      </c>
      <c r="I2311">
        <v>1000</v>
      </c>
      <c r="J2311">
        <v>6420319</v>
      </c>
      <c r="K2311" t="s">
        <v>3396</v>
      </c>
      <c r="L2311" t="s">
        <v>138</v>
      </c>
      <c r="M2311" t="s">
        <v>11334</v>
      </c>
      <c r="N2311">
        <v>15978</v>
      </c>
      <c r="O2311">
        <v>5705</v>
      </c>
      <c r="P2311" t="s">
        <v>2523</v>
      </c>
      <c r="Q2311">
        <v>0</v>
      </c>
      <c r="S2311" t="s">
        <v>11335</v>
      </c>
      <c r="T2311">
        <v>122</v>
      </c>
      <c r="U2311" t="s">
        <v>37</v>
      </c>
      <c r="V2311" t="s">
        <v>2913</v>
      </c>
      <c r="W2311" t="s">
        <v>39</v>
      </c>
      <c r="X2311">
        <v>20000000</v>
      </c>
      <c r="Y2311">
        <v>2015</v>
      </c>
      <c r="Z2311">
        <v>1000</v>
      </c>
      <c r="AA2311">
        <v>7.4</v>
      </c>
      <c r="AB2311">
        <v>2.35</v>
      </c>
      <c r="AC2311">
        <v>15000</v>
      </c>
    </row>
    <row r="2312" spans="1:29">
      <c r="A2312" t="s">
        <v>28</v>
      </c>
      <c r="C2312" t="s">
        <v>5403</v>
      </c>
      <c r="D2312">
        <v>345</v>
      </c>
      <c r="E2312">
        <v>99</v>
      </c>
      <c r="F2312">
        <v>0</v>
      </c>
      <c r="G2312">
        <v>691</v>
      </c>
      <c r="H2312" t="s">
        <v>2824</v>
      </c>
      <c r="I2312">
        <v>13000</v>
      </c>
      <c r="J2312">
        <v>5702083</v>
      </c>
      <c r="K2312" t="s">
        <v>3581</v>
      </c>
      <c r="L2312" t="s">
        <v>458</v>
      </c>
      <c r="M2312" t="s">
        <v>11336</v>
      </c>
      <c r="N2312">
        <v>80617</v>
      </c>
      <c r="O2312">
        <v>23755</v>
      </c>
      <c r="P2312" t="s">
        <v>3415</v>
      </c>
      <c r="Q2312">
        <v>3</v>
      </c>
      <c r="R2312" t="s">
        <v>11337</v>
      </c>
      <c r="S2312" t="s">
        <v>11338</v>
      </c>
      <c r="T2312">
        <v>190</v>
      </c>
      <c r="U2312" t="s">
        <v>37</v>
      </c>
      <c r="V2312" t="s">
        <v>56</v>
      </c>
      <c r="W2312" t="s">
        <v>585</v>
      </c>
      <c r="X2312">
        <v>15000000</v>
      </c>
      <c r="Y2312">
        <v>2011</v>
      </c>
      <c r="Z2312">
        <v>10000</v>
      </c>
      <c r="AA2312">
        <v>6.5</v>
      </c>
      <c r="AB2312">
        <v>1.85</v>
      </c>
      <c r="AC2312">
        <v>36000</v>
      </c>
    </row>
    <row r="2313" spans="1:29">
      <c r="A2313" t="s">
        <v>28</v>
      </c>
      <c r="C2313" t="s">
        <v>9162</v>
      </c>
      <c r="D2313">
        <v>232</v>
      </c>
      <c r="E2313">
        <v>100</v>
      </c>
      <c r="F2313">
        <v>0</v>
      </c>
      <c r="G2313">
        <v>407</v>
      </c>
      <c r="H2313" t="s">
        <v>588</v>
      </c>
      <c r="I2313">
        <v>21000</v>
      </c>
      <c r="J2313">
        <v>5480996</v>
      </c>
      <c r="K2313" t="s">
        <v>11339</v>
      </c>
      <c r="L2313" t="s">
        <v>97</v>
      </c>
      <c r="M2313" t="s">
        <v>11340</v>
      </c>
      <c r="N2313">
        <v>89383</v>
      </c>
      <c r="O2313">
        <v>39507</v>
      </c>
      <c r="P2313" t="s">
        <v>3472</v>
      </c>
      <c r="Q2313">
        <v>0</v>
      </c>
      <c r="R2313" t="s">
        <v>11341</v>
      </c>
      <c r="S2313" t="s">
        <v>11342</v>
      </c>
      <c r="T2313">
        <v>293</v>
      </c>
      <c r="U2313" t="s">
        <v>37</v>
      </c>
      <c r="V2313" t="s">
        <v>38</v>
      </c>
      <c r="W2313" t="s">
        <v>585</v>
      </c>
      <c r="X2313">
        <v>8700000</v>
      </c>
      <c r="Y2313">
        <v>2006</v>
      </c>
      <c r="Z2313">
        <v>18000</v>
      </c>
      <c r="AA2313">
        <v>7.1</v>
      </c>
      <c r="AB2313">
        <v>1.85</v>
      </c>
      <c r="AC2313">
        <v>0</v>
      </c>
    </row>
    <row r="2314" spans="1:29">
      <c r="A2314" t="s">
        <v>28</v>
      </c>
      <c r="C2314" t="s">
        <v>741</v>
      </c>
      <c r="D2314">
        <v>116</v>
      </c>
      <c r="E2314">
        <v>116</v>
      </c>
      <c r="F2314">
        <v>150</v>
      </c>
      <c r="G2314">
        <v>956</v>
      </c>
      <c r="H2314" t="s">
        <v>3744</v>
      </c>
      <c r="I2314">
        <v>18000</v>
      </c>
      <c r="J2314">
        <v>6002756</v>
      </c>
      <c r="K2314" t="s">
        <v>1634</v>
      </c>
      <c r="L2314" t="s">
        <v>641</v>
      </c>
      <c r="M2314" t="s">
        <v>11343</v>
      </c>
      <c r="N2314">
        <v>24997</v>
      </c>
      <c r="O2314">
        <v>21200</v>
      </c>
      <c r="P2314" t="s">
        <v>2223</v>
      </c>
      <c r="Q2314">
        <v>2</v>
      </c>
      <c r="R2314" t="s">
        <v>11344</v>
      </c>
      <c r="S2314" t="s">
        <v>11345</v>
      </c>
      <c r="T2314">
        <v>75</v>
      </c>
      <c r="U2314" t="s">
        <v>37</v>
      </c>
      <c r="V2314" t="s">
        <v>38</v>
      </c>
      <c r="W2314" t="s">
        <v>95</v>
      </c>
      <c r="X2314">
        <v>20000000</v>
      </c>
      <c r="Y2314">
        <v>2012</v>
      </c>
      <c r="Z2314">
        <v>1000</v>
      </c>
      <c r="AA2314">
        <v>7.2</v>
      </c>
      <c r="AB2314">
        <v>1.85</v>
      </c>
      <c r="AC2314">
        <v>13000</v>
      </c>
    </row>
    <row r="2315" spans="1:29">
      <c r="A2315" t="s">
        <v>28</v>
      </c>
      <c r="C2315" t="s">
        <v>4408</v>
      </c>
      <c r="D2315">
        <v>148</v>
      </c>
      <c r="E2315">
        <v>94</v>
      </c>
      <c r="F2315">
        <v>892</v>
      </c>
      <c r="G2315">
        <v>81</v>
      </c>
      <c r="H2315" t="s">
        <v>11346</v>
      </c>
      <c r="I2315">
        <v>310</v>
      </c>
      <c r="J2315">
        <v>5132655</v>
      </c>
      <c r="K2315" t="s">
        <v>10222</v>
      </c>
      <c r="L2315" t="s">
        <v>11347</v>
      </c>
      <c r="M2315" t="s">
        <v>11348</v>
      </c>
      <c r="N2315">
        <v>37626</v>
      </c>
      <c r="O2315">
        <v>838</v>
      </c>
      <c r="P2315" t="s">
        <v>11349</v>
      </c>
      <c r="Q2315">
        <v>0</v>
      </c>
      <c r="R2315" t="s">
        <v>11350</v>
      </c>
      <c r="S2315" t="s">
        <v>11351</v>
      </c>
      <c r="T2315">
        <v>521</v>
      </c>
      <c r="U2315" t="s">
        <v>37</v>
      </c>
      <c r="V2315" t="s">
        <v>268</v>
      </c>
      <c r="W2315" t="s">
        <v>585</v>
      </c>
      <c r="X2315">
        <v>20000000</v>
      </c>
      <c r="Y2315">
        <v>2005</v>
      </c>
      <c r="Z2315">
        <v>294</v>
      </c>
      <c r="AA2315">
        <v>2.2999999999999998</v>
      </c>
      <c r="AB2315">
        <v>2.35</v>
      </c>
      <c r="AC2315">
        <v>1000</v>
      </c>
    </row>
    <row r="2316" spans="1:29">
      <c r="A2316" t="s">
        <v>28</v>
      </c>
      <c r="C2316" t="s">
        <v>3405</v>
      </c>
      <c r="D2316">
        <v>79</v>
      </c>
      <c r="E2316">
        <v>111</v>
      </c>
      <c r="F2316">
        <v>650</v>
      </c>
      <c r="G2316">
        <v>181</v>
      </c>
      <c r="H2316" t="s">
        <v>11352</v>
      </c>
      <c r="I2316">
        <v>690</v>
      </c>
      <c r="J2316">
        <v>5205343</v>
      </c>
      <c r="K2316" t="s">
        <v>8170</v>
      </c>
      <c r="L2316" t="s">
        <v>1408</v>
      </c>
      <c r="M2316" t="s">
        <v>11353</v>
      </c>
      <c r="N2316">
        <v>11958</v>
      </c>
      <c r="O2316">
        <v>1573</v>
      </c>
      <c r="P2316" t="s">
        <v>11354</v>
      </c>
      <c r="Q2316">
        <v>3</v>
      </c>
      <c r="R2316" t="s">
        <v>11355</v>
      </c>
      <c r="S2316" t="s">
        <v>11356</v>
      </c>
      <c r="T2316">
        <v>39</v>
      </c>
      <c r="U2316" t="s">
        <v>37</v>
      </c>
      <c r="V2316" t="s">
        <v>38</v>
      </c>
      <c r="W2316" t="s">
        <v>95</v>
      </c>
      <c r="X2316">
        <v>20000000</v>
      </c>
      <c r="Y2316">
        <v>2009</v>
      </c>
      <c r="Z2316">
        <v>224</v>
      </c>
      <c r="AA2316">
        <v>6.4</v>
      </c>
      <c r="AB2316">
        <v>2.35</v>
      </c>
      <c r="AC2316">
        <v>1000</v>
      </c>
    </row>
    <row r="2317" spans="1:29">
      <c r="A2317" t="s">
        <v>28</v>
      </c>
      <c r="C2317" t="s">
        <v>11357</v>
      </c>
      <c r="D2317">
        <v>167</v>
      </c>
      <c r="E2317">
        <v>100</v>
      </c>
      <c r="F2317">
        <v>143</v>
      </c>
      <c r="G2317">
        <v>430</v>
      </c>
      <c r="H2317" t="s">
        <v>2261</v>
      </c>
      <c r="I2317">
        <v>829</v>
      </c>
      <c r="J2317">
        <v>5005883</v>
      </c>
      <c r="K2317" t="s">
        <v>3277</v>
      </c>
      <c r="L2317" t="s">
        <v>8515</v>
      </c>
      <c r="M2317" t="s">
        <v>11358</v>
      </c>
      <c r="N2317">
        <v>29649</v>
      </c>
      <c r="O2317">
        <v>2295</v>
      </c>
      <c r="P2317" t="s">
        <v>2994</v>
      </c>
      <c r="Q2317">
        <v>1</v>
      </c>
      <c r="R2317" t="s">
        <v>11359</v>
      </c>
      <c r="S2317" t="s">
        <v>11360</v>
      </c>
      <c r="T2317">
        <v>361</v>
      </c>
      <c r="U2317" t="s">
        <v>37</v>
      </c>
      <c r="V2317" t="s">
        <v>38</v>
      </c>
      <c r="W2317" t="s">
        <v>585</v>
      </c>
      <c r="X2317">
        <v>20000000</v>
      </c>
      <c r="Y2317">
        <v>2004</v>
      </c>
      <c r="Z2317">
        <v>681</v>
      </c>
      <c r="AA2317">
        <v>6.1</v>
      </c>
      <c r="AB2317">
        <v>1.85</v>
      </c>
      <c r="AC2317">
        <v>0</v>
      </c>
    </row>
    <row r="2318" spans="1:29">
      <c r="A2318" t="s">
        <v>28</v>
      </c>
      <c r="C2318" t="s">
        <v>11361</v>
      </c>
      <c r="D2318">
        <v>350</v>
      </c>
      <c r="E2318">
        <v>125</v>
      </c>
      <c r="F2318">
        <v>78</v>
      </c>
      <c r="G2318">
        <v>745</v>
      </c>
      <c r="H2318" t="s">
        <v>7429</v>
      </c>
      <c r="I2318">
        <v>1000</v>
      </c>
      <c r="J2318">
        <v>5749134</v>
      </c>
      <c r="K2318" t="s">
        <v>464</v>
      </c>
      <c r="L2318" t="s">
        <v>2038</v>
      </c>
      <c r="M2318" t="s">
        <v>11362</v>
      </c>
      <c r="N2318">
        <v>45799</v>
      </c>
      <c r="O2318">
        <v>3979</v>
      </c>
      <c r="P2318" t="s">
        <v>2968</v>
      </c>
      <c r="Q2318">
        <v>0</v>
      </c>
      <c r="R2318" t="s">
        <v>11363</v>
      </c>
      <c r="S2318" t="s">
        <v>11364</v>
      </c>
      <c r="T2318">
        <v>180</v>
      </c>
      <c r="U2318" t="s">
        <v>37</v>
      </c>
      <c r="V2318" t="s">
        <v>38</v>
      </c>
      <c r="W2318" t="s">
        <v>585</v>
      </c>
      <c r="X2318">
        <v>20000000</v>
      </c>
      <c r="Y2318">
        <v>2014</v>
      </c>
      <c r="Z2318">
        <v>969</v>
      </c>
      <c r="AA2318">
        <v>7</v>
      </c>
      <c r="AB2318">
        <v>2.35</v>
      </c>
      <c r="AC2318">
        <v>0</v>
      </c>
    </row>
    <row r="2319" spans="1:29">
      <c r="A2319" t="s">
        <v>28</v>
      </c>
      <c r="C2319" t="s">
        <v>8640</v>
      </c>
      <c r="D2319">
        <v>25</v>
      </c>
      <c r="E2319">
        <v>114</v>
      </c>
      <c r="F2319">
        <v>329</v>
      </c>
      <c r="G2319">
        <v>544</v>
      </c>
      <c r="H2319" t="s">
        <v>8592</v>
      </c>
      <c r="I2319">
        <v>1000</v>
      </c>
      <c r="K2319" t="s">
        <v>1941</v>
      </c>
      <c r="L2319" t="s">
        <v>10294</v>
      </c>
      <c r="M2319" t="s">
        <v>11365</v>
      </c>
      <c r="N2319">
        <v>6904</v>
      </c>
      <c r="O2319">
        <v>3493</v>
      </c>
      <c r="P2319" t="s">
        <v>2349</v>
      </c>
      <c r="Q2319">
        <v>0</v>
      </c>
      <c r="R2319" t="s">
        <v>11366</v>
      </c>
      <c r="S2319" t="s">
        <v>11367</v>
      </c>
      <c r="T2319">
        <v>102</v>
      </c>
      <c r="U2319" t="s">
        <v>37</v>
      </c>
      <c r="V2319" t="s">
        <v>268</v>
      </c>
      <c r="W2319" t="s">
        <v>585</v>
      </c>
      <c r="X2319">
        <v>20000000</v>
      </c>
      <c r="Y2319">
        <v>2008</v>
      </c>
      <c r="Z2319">
        <v>912</v>
      </c>
      <c r="AA2319">
        <v>6.5</v>
      </c>
      <c r="AB2319">
        <v>2.35</v>
      </c>
      <c r="AC2319">
        <v>971</v>
      </c>
    </row>
    <row r="2320" spans="1:29">
      <c r="A2320" t="s">
        <v>28</v>
      </c>
      <c r="C2320" t="s">
        <v>11368</v>
      </c>
      <c r="D2320">
        <v>99</v>
      </c>
      <c r="E2320">
        <v>119</v>
      </c>
      <c r="F2320">
        <v>18</v>
      </c>
      <c r="G2320">
        <v>9</v>
      </c>
      <c r="H2320" t="s">
        <v>11369</v>
      </c>
      <c r="I2320">
        <v>20</v>
      </c>
      <c r="J2320">
        <v>4234040</v>
      </c>
      <c r="K2320" t="s">
        <v>1544</v>
      </c>
      <c r="L2320" t="s">
        <v>11370</v>
      </c>
      <c r="M2320" t="s">
        <v>11371</v>
      </c>
      <c r="N2320">
        <v>14301</v>
      </c>
      <c r="O2320">
        <v>64</v>
      </c>
      <c r="P2320" t="s">
        <v>11372</v>
      </c>
      <c r="Q2320">
        <v>0</v>
      </c>
      <c r="R2320" t="s">
        <v>11373</v>
      </c>
      <c r="S2320" t="s">
        <v>11374</v>
      </c>
      <c r="T2320">
        <v>45</v>
      </c>
      <c r="U2320" t="s">
        <v>37</v>
      </c>
      <c r="V2320" t="s">
        <v>38</v>
      </c>
      <c r="W2320" t="s">
        <v>39</v>
      </c>
      <c r="X2320">
        <v>20000000</v>
      </c>
      <c r="Y2320">
        <v>2008</v>
      </c>
      <c r="Z2320">
        <v>18</v>
      </c>
      <c r="AA2320">
        <v>7</v>
      </c>
      <c r="AB2320">
        <v>2.35</v>
      </c>
      <c r="AC2320">
        <v>0</v>
      </c>
    </row>
    <row r="2321" spans="1:29">
      <c r="A2321" t="s">
        <v>747</v>
      </c>
      <c r="C2321" t="s">
        <v>11375</v>
      </c>
      <c r="D2321">
        <v>231</v>
      </c>
      <c r="E2321">
        <v>135</v>
      </c>
      <c r="F2321">
        <v>162</v>
      </c>
      <c r="G2321">
        <v>228</v>
      </c>
      <c r="H2321" t="s">
        <v>463</v>
      </c>
      <c r="I2321">
        <v>23000</v>
      </c>
      <c r="J2321">
        <v>4001121</v>
      </c>
      <c r="K2321" t="s">
        <v>4296</v>
      </c>
      <c r="L2321" t="s">
        <v>58</v>
      </c>
      <c r="M2321" t="s">
        <v>11376</v>
      </c>
      <c r="N2321">
        <v>48346</v>
      </c>
      <c r="O2321">
        <v>36398</v>
      </c>
      <c r="P2321" t="s">
        <v>11377</v>
      </c>
      <c r="Q2321">
        <v>0</v>
      </c>
      <c r="R2321" t="s">
        <v>11378</v>
      </c>
      <c r="S2321" t="s">
        <v>11379</v>
      </c>
      <c r="T2321">
        <v>230</v>
      </c>
      <c r="U2321" t="s">
        <v>37</v>
      </c>
      <c r="V2321" t="s">
        <v>38</v>
      </c>
      <c r="W2321" t="s">
        <v>585</v>
      </c>
      <c r="X2321">
        <v>20000000</v>
      </c>
      <c r="Y2321">
        <v>2007</v>
      </c>
      <c r="Z2321">
        <v>13000</v>
      </c>
      <c r="AA2321">
        <v>7</v>
      </c>
      <c r="AB2321">
        <v>2.35</v>
      </c>
      <c r="AC2321">
        <v>0</v>
      </c>
    </row>
    <row r="2322" spans="1:29">
      <c r="A2322" t="s">
        <v>28</v>
      </c>
      <c r="C2322" t="s">
        <v>11380</v>
      </c>
      <c r="D2322">
        <v>119</v>
      </c>
      <c r="E2322">
        <v>93</v>
      </c>
      <c r="F2322">
        <v>19</v>
      </c>
      <c r="G2322">
        <v>619</v>
      </c>
      <c r="H2322" t="s">
        <v>977</v>
      </c>
      <c r="I2322">
        <v>15000</v>
      </c>
      <c r="J2322">
        <v>3749061</v>
      </c>
      <c r="K2322" t="s">
        <v>59</v>
      </c>
      <c r="L2322" t="s">
        <v>113</v>
      </c>
      <c r="M2322" t="s">
        <v>11381</v>
      </c>
      <c r="N2322">
        <v>28629</v>
      </c>
      <c r="O2322">
        <v>30134</v>
      </c>
      <c r="P2322" t="s">
        <v>9750</v>
      </c>
      <c r="Q2322">
        <v>3</v>
      </c>
      <c r="R2322" t="s">
        <v>11382</v>
      </c>
      <c r="S2322" t="s">
        <v>11383</v>
      </c>
      <c r="T2322">
        <v>113</v>
      </c>
      <c r="U2322" t="s">
        <v>37</v>
      </c>
      <c r="V2322" t="s">
        <v>38</v>
      </c>
      <c r="W2322" t="s">
        <v>39</v>
      </c>
      <c r="X2322">
        <v>20000000</v>
      </c>
      <c r="Y2322">
        <v>2012</v>
      </c>
      <c r="Z2322">
        <v>13000</v>
      </c>
      <c r="AA2322">
        <v>4.9000000000000004</v>
      </c>
      <c r="AB2322">
        <v>2.35</v>
      </c>
      <c r="AC2322">
        <v>0</v>
      </c>
    </row>
    <row r="2323" spans="1:29">
      <c r="A2323" t="s">
        <v>28</v>
      </c>
      <c r="C2323" t="s">
        <v>8205</v>
      </c>
      <c r="D2323">
        <v>182</v>
      </c>
      <c r="E2323">
        <v>114</v>
      </c>
      <c r="F2323">
        <v>0</v>
      </c>
      <c r="G2323">
        <v>446</v>
      </c>
      <c r="H2323" t="s">
        <v>10836</v>
      </c>
      <c r="I2323">
        <v>975</v>
      </c>
      <c r="J2323">
        <v>3519627</v>
      </c>
      <c r="K2323" t="s">
        <v>11384</v>
      </c>
      <c r="L2323" t="s">
        <v>10424</v>
      </c>
      <c r="M2323" t="s">
        <v>11385</v>
      </c>
      <c r="N2323">
        <v>41737</v>
      </c>
      <c r="O2323">
        <v>3014</v>
      </c>
      <c r="P2323" t="s">
        <v>11386</v>
      </c>
      <c r="Q2323">
        <v>4</v>
      </c>
      <c r="R2323" t="s">
        <v>11387</v>
      </c>
      <c r="S2323" t="s">
        <v>11388</v>
      </c>
      <c r="T2323">
        <v>105</v>
      </c>
      <c r="U2323" t="s">
        <v>37</v>
      </c>
      <c r="V2323" t="s">
        <v>38</v>
      </c>
      <c r="W2323" t="s">
        <v>39</v>
      </c>
      <c r="X2323">
        <v>20000000</v>
      </c>
      <c r="Y2323">
        <v>2008</v>
      </c>
      <c r="Z2323">
        <v>877</v>
      </c>
      <c r="AA2323">
        <v>6.9</v>
      </c>
      <c r="AB2323">
        <v>2.35</v>
      </c>
      <c r="AC2323">
        <v>0</v>
      </c>
    </row>
    <row r="2324" spans="1:29">
      <c r="A2324" t="s">
        <v>28</v>
      </c>
      <c r="C2324" t="s">
        <v>11389</v>
      </c>
      <c r="D2324">
        <v>245</v>
      </c>
      <c r="E2324">
        <v>124</v>
      </c>
      <c r="F2324">
        <v>0</v>
      </c>
      <c r="G2324">
        <v>631</v>
      </c>
      <c r="H2324" t="s">
        <v>2619</v>
      </c>
      <c r="I2324">
        <v>22000</v>
      </c>
      <c r="J2324">
        <v>3081925</v>
      </c>
      <c r="K2324" t="s">
        <v>1415</v>
      </c>
      <c r="L2324" t="s">
        <v>697</v>
      </c>
      <c r="M2324" t="s">
        <v>11390</v>
      </c>
      <c r="N2324">
        <v>55842</v>
      </c>
      <c r="O2324">
        <v>24732</v>
      </c>
      <c r="P2324" t="s">
        <v>72</v>
      </c>
      <c r="Q2324">
        <v>0</v>
      </c>
      <c r="R2324" t="s">
        <v>11391</v>
      </c>
      <c r="S2324" t="s">
        <v>11392</v>
      </c>
      <c r="T2324">
        <v>274</v>
      </c>
      <c r="U2324" t="s">
        <v>37</v>
      </c>
      <c r="V2324" t="s">
        <v>38</v>
      </c>
      <c r="W2324" t="s">
        <v>585</v>
      </c>
      <c r="X2324">
        <v>21000000</v>
      </c>
      <c r="Y2324">
        <v>2008</v>
      </c>
      <c r="Z2324">
        <v>1000</v>
      </c>
      <c r="AA2324">
        <v>7.5</v>
      </c>
      <c r="AB2324">
        <v>2.35</v>
      </c>
      <c r="AC2324">
        <v>13000</v>
      </c>
    </row>
    <row r="2325" spans="1:29">
      <c r="A2325" t="s">
        <v>28</v>
      </c>
      <c r="C2325" t="s">
        <v>7778</v>
      </c>
      <c r="D2325">
        <v>174</v>
      </c>
      <c r="E2325">
        <v>134</v>
      </c>
      <c r="F2325">
        <v>6000</v>
      </c>
      <c r="G2325">
        <v>745</v>
      </c>
      <c r="H2325" t="s">
        <v>802</v>
      </c>
      <c r="I2325">
        <v>893</v>
      </c>
      <c r="J2325">
        <v>2298191</v>
      </c>
      <c r="K2325" t="s">
        <v>8748</v>
      </c>
      <c r="L2325" t="s">
        <v>3490</v>
      </c>
      <c r="M2325" t="s">
        <v>11393</v>
      </c>
      <c r="N2325">
        <v>221552</v>
      </c>
      <c r="O2325">
        <v>2710</v>
      </c>
      <c r="P2325" t="s">
        <v>1051</v>
      </c>
      <c r="Q2325">
        <v>0</v>
      </c>
      <c r="R2325" t="s">
        <v>11394</v>
      </c>
      <c r="S2325" t="s">
        <v>11395</v>
      </c>
      <c r="T2325">
        <v>570</v>
      </c>
      <c r="U2325" t="s">
        <v>676</v>
      </c>
      <c r="V2325" t="s">
        <v>677</v>
      </c>
      <c r="W2325" t="s">
        <v>39</v>
      </c>
      <c r="X2325">
        <v>2400000000</v>
      </c>
      <c r="Y2325">
        <v>1997</v>
      </c>
      <c r="Z2325">
        <v>851</v>
      </c>
      <c r="AA2325">
        <v>8.4</v>
      </c>
      <c r="AB2325">
        <v>1.85</v>
      </c>
      <c r="AC2325">
        <v>11000</v>
      </c>
    </row>
    <row r="2326" spans="1:29">
      <c r="A2326" t="s">
        <v>747</v>
      </c>
      <c r="C2326" t="s">
        <v>7721</v>
      </c>
      <c r="D2326">
        <v>69</v>
      </c>
      <c r="E2326">
        <v>114</v>
      </c>
      <c r="F2326">
        <v>22</v>
      </c>
      <c r="G2326">
        <v>413</v>
      </c>
      <c r="H2326" t="s">
        <v>3202</v>
      </c>
      <c r="I2326">
        <v>572</v>
      </c>
      <c r="J2326">
        <v>2353728</v>
      </c>
      <c r="K2326" t="s">
        <v>11396</v>
      </c>
      <c r="L2326" t="s">
        <v>6746</v>
      </c>
      <c r="M2326" t="s">
        <v>11397</v>
      </c>
      <c r="N2326">
        <v>4293</v>
      </c>
      <c r="O2326">
        <v>1776</v>
      </c>
      <c r="P2326" t="s">
        <v>5290</v>
      </c>
      <c r="Q2326">
        <v>5</v>
      </c>
      <c r="R2326" t="s">
        <v>11398</v>
      </c>
      <c r="S2326" t="s">
        <v>11399</v>
      </c>
      <c r="T2326">
        <v>53</v>
      </c>
      <c r="U2326" t="s">
        <v>1464</v>
      </c>
      <c r="V2326" t="s">
        <v>1465</v>
      </c>
      <c r="W2326" t="s">
        <v>39</v>
      </c>
      <c r="X2326">
        <v>20000000</v>
      </c>
      <c r="Y2326">
        <v>2003</v>
      </c>
      <c r="Z2326">
        <v>548</v>
      </c>
      <c r="AA2326">
        <v>6.9</v>
      </c>
      <c r="AB2326">
        <v>2.35</v>
      </c>
      <c r="AC2326">
        <v>235</v>
      </c>
    </row>
    <row r="2327" spans="1:29">
      <c r="A2327" t="s">
        <v>28</v>
      </c>
      <c r="C2327" t="s">
        <v>11400</v>
      </c>
      <c r="D2327">
        <v>26</v>
      </c>
      <c r="E2327">
        <v>124</v>
      </c>
      <c r="F2327">
        <v>42</v>
      </c>
      <c r="G2327">
        <v>161</v>
      </c>
      <c r="H2327" t="s">
        <v>11401</v>
      </c>
      <c r="I2327">
        <v>801</v>
      </c>
      <c r="J2327">
        <v>2000000</v>
      </c>
      <c r="K2327" t="s">
        <v>11402</v>
      </c>
      <c r="L2327" t="s">
        <v>11091</v>
      </c>
      <c r="M2327" t="s">
        <v>11403</v>
      </c>
      <c r="N2327">
        <v>2998</v>
      </c>
      <c r="O2327">
        <v>1462</v>
      </c>
      <c r="P2327" t="s">
        <v>11404</v>
      </c>
      <c r="Q2327">
        <v>0</v>
      </c>
      <c r="R2327" t="s">
        <v>11405</v>
      </c>
      <c r="S2327" t="s">
        <v>11406</v>
      </c>
      <c r="T2327">
        <v>74</v>
      </c>
      <c r="U2327" t="s">
        <v>37</v>
      </c>
      <c r="V2327" t="s">
        <v>38</v>
      </c>
      <c r="W2327" t="s">
        <v>95</v>
      </c>
      <c r="X2327">
        <v>20000000</v>
      </c>
      <c r="Y2327">
        <v>1980</v>
      </c>
      <c r="Z2327">
        <v>174</v>
      </c>
      <c r="AA2327">
        <v>4.5</v>
      </c>
      <c r="AB2327">
        <v>2.35</v>
      </c>
      <c r="AC2327">
        <v>1000</v>
      </c>
    </row>
    <row r="2328" spans="1:29">
      <c r="A2328" t="s">
        <v>28</v>
      </c>
      <c r="C2328" t="s">
        <v>9947</v>
      </c>
      <c r="D2328">
        <v>168</v>
      </c>
      <c r="E2328">
        <v>104</v>
      </c>
      <c r="F2328">
        <v>214</v>
      </c>
      <c r="G2328">
        <v>430</v>
      </c>
      <c r="H2328" t="s">
        <v>525</v>
      </c>
      <c r="I2328">
        <v>1000</v>
      </c>
      <c r="J2328">
        <v>1900725</v>
      </c>
      <c r="K2328" t="s">
        <v>11019</v>
      </c>
      <c r="L2328" t="s">
        <v>390</v>
      </c>
      <c r="M2328" t="s">
        <v>11407</v>
      </c>
      <c r="N2328">
        <v>43205</v>
      </c>
      <c r="O2328">
        <v>2129</v>
      </c>
      <c r="P2328" t="s">
        <v>2994</v>
      </c>
      <c r="Q2328">
        <v>1</v>
      </c>
      <c r="R2328" t="s">
        <v>11408</v>
      </c>
      <c r="S2328" t="s">
        <v>11409</v>
      </c>
      <c r="T2328">
        <v>232</v>
      </c>
      <c r="U2328" t="s">
        <v>37</v>
      </c>
      <c r="V2328" t="s">
        <v>370</v>
      </c>
      <c r="W2328" t="s">
        <v>585</v>
      </c>
      <c r="X2328">
        <v>2000000</v>
      </c>
      <c r="Y2328">
        <v>2005</v>
      </c>
      <c r="Z2328">
        <v>509</v>
      </c>
      <c r="AA2328">
        <v>7.4</v>
      </c>
      <c r="AB2328">
        <v>2.35</v>
      </c>
      <c r="AC2328">
        <v>0</v>
      </c>
    </row>
    <row r="2329" spans="1:29">
      <c r="A2329" t="s">
        <v>28</v>
      </c>
      <c r="C2329" t="s">
        <v>11410</v>
      </c>
      <c r="D2329">
        <v>27</v>
      </c>
      <c r="E2329">
        <v>118</v>
      </c>
      <c r="F2329">
        <v>14</v>
      </c>
      <c r="G2329">
        <v>400</v>
      </c>
      <c r="H2329" t="s">
        <v>3689</v>
      </c>
      <c r="I2329">
        <v>2000</v>
      </c>
      <c r="J2329">
        <v>2246000</v>
      </c>
      <c r="K2329" t="s">
        <v>1634</v>
      </c>
      <c r="L2329" t="s">
        <v>11411</v>
      </c>
      <c r="M2329" t="s">
        <v>11412</v>
      </c>
      <c r="N2329">
        <v>2302</v>
      </c>
      <c r="O2329">
        <v>3384</v>
      </c>
      <c r="P2329" t="s">
        <v>11413</v>
      </c>
      <c r="Q2329">
        <v>4</v>
      </c>
      <c r="R2329" t="s">
        <v>11414</v>
      </c>
      <c r="S2329" t="s">
        <v>11415</v>
      </c>
      <c r="T2329">
        <v>20</v>
      </c>
      <c r="U2329" t="s">
        <v>37</v>
      </c>
      <c r="V2329" t="s">
        <v>38</v>
      </c>
      <c r="W2329" t="s">
        <v>95</v>
      </c>
      <c r="X2329">
        <v>20000000</v>
      </c>
      <c r="Y2329">
        <v>2015</v>
      </c>
      <c r="Z2329">
        <v>769</v>
      </c>
      <c r="AA2329">
        <v>7</v>
      </c>
      <c r="AB2329">
        <v>2.35</v>
      </c>
      <c r="AC2329">
        <v>0</v>
      </c>
    </row>
    <row r="2330" spans="1:29">
      <c r="A2330" t="s">
        <v>28</v>
      </c>
      <c r="C2330" t="s">
        <v>9927</v>
      </c>
      <c r="D2330">
        <v>28</v>
      </c>
      <c r="E2330">
        <v>80</v>
      </c>
      <c r="F2330">
        <v>121</v>
      </c>
      <c r="G2330">
        <v>587</v>
      </c>
      <c r="H2330" t="s">
        <v>2389</v>
      </c>
      <c r="I2330">
        <v>836</v>
      </c>
      <c r="J2330">
        <v>1646664</v>
      </c>
      <c r="K2330" t="s">
        <v>6419</v>
      </c>
      <c r="L2330" t="s">
        <v>11416</v>
      </c>
      <c r="M2330" t="s">
        <v>11417</v>
      </c>
      <c r="N2330">
        <v>4518</v>
      </c>
      <c r="O2330">
        <v>2467</v>
      </c>
      <c r="P2330" t="s">
        <v>9290</v>
      </c>
      <c r="Q2330">
        <v>2</v>
      </c>
      <c r="R2330" t="s">
        <v>11418</v>
      </c>
      <c r="S2330" t="s">
        <v>11419</v>
      </c>
      <c r="T2330">
        <v>66</v>
      </c>
      <c r="U2330" t="s">
        <v>37</v>
      </c>
      <c r="V2330" t="s">
        <v>38</v>
      </c>
      <c r="W2330" t="s">
        <v>585</v>
      </c>
      <c r="X2330">
        <v>20000000</v>
      </c>
      <c r="Y2330">
        <v>2003</v>
      </c>
      <c r="Z2330">
        <v>624</v>
      </c>
      <c r="AA2330">
        <v>2.8</v>
      </c>
      <c r="AB2330">
        <v>1.85</v>
      </c>
      <c r="AC2330">
        <v>241</v>
      </c>
    </row>
    <row r="2331" spans="1:29">
      <c r="A2331" t="s">
        <v>28</v>
      </c>
      <c r="C2331" t="s">
        <v>8514</v>
      </c>
      <c r="D2331">
        <v>146</v>
      </c>
      <c r="E2331">
        <v>107</v>
      </c>
      <c r="F2331">
        <v>110</v>
      </c>
      <c r="G2331">
        <v>722</v>
      </c>
      <c r="H2331" t="s">
        <v>2933</v>
      </c>
      <c r="I2331">
        <v>23000</v>
      </c>
      <c r="J2331">
        <v>1190018</v>
      </c>
      <c r="K2331" t="s">
        <v>1390</v>
      </c>
      <c r="L2331" t="s">
        <v>58</v>
      </c>
      <c r="M2331" t="s">
        <v>11420</v>
      </c>
      <c r="N2331">
        <v>261317</v>
      </c>
      <c r="O2331">
        <v>25088</v>
      </c>
      <c r="P2331" t="s">
        <v>3164</v>
      </c>
      <c r="Q2331">
        <v>2</v>
      </c>
      <c r="R2331" t="s">
        <v>11421</v>
      </c>
      <c r="S2331" t="s">
        <v>11422</v>
      </c>
      <c r="T2331">
        <v>1137</v>
      </c>
      <c r="U2331" t="s">
        <v>37</v>
      </c>
      <c r="V2331" t="s">
        <v>38</v>
      </c>
      <c r="W2331" t="s">
        <v>585</v>
      </c>
      <c r="X2331">
        <v>20000000</v>
      </c>
      <c r="Y2331">
        <v>2002</v>
      </c>
      <c r="Z2331">
        <v>876</v>
      </c>
      <c r="AA2331">
        <v>7.5</v>
      </c>
      <c r="AB2331">
        <v>2.35</v>
      </c>
      <c r="AC2331">
        <v>20000</v>
      </c>
    </row>
    <row r="2332" spans="1:29">
      <c r="A2332" t="s">
        <v>28</v>
      </c>
      <c r="C2332" t="s">
        <v>1516</v>
      </c>
      <c r="D2332">
        <v>67</v>
      </c>
      <c r="E2332">
        <v>125</v>
      </c>
      <c r="F2332">
        <v>55</v>
      </c>
      <c r="G2332">
        <v>2</v>
      </c>
      <c r="H2332" t="s">
        <v>11423</v>
      </c>
      <c r="I2332">
        <v>991</v>
      </c>
      <c r="J2332">
        <v>1027749</v>
      </c>
      <c r="K2332" t="s">
        <v>3396</v>
      </c>
      <c r="L2332" t="s">
        <v>3373</v>
      </c>
      <c r="M2332" t="s">
        <v>11424</v>
      </c>
      <c r="N2332">
        <v>8087</v>
      </c>
      <c r="O2332">
        <v>1003</v>
      </c>
      <c r="P2332" t="s">
        <v>11425</v>
      </c>
      <c r="Q2332">
        <v>4</v>
      </c>
      <c r="R2332" t="s">
        <v>11426</v>
      </c>
      <c r="S2332" t="s">
        <v>11427</v>
      </c>
      <c r="T2332">
        <v>33</v>
      </c>
      <c r="U2332" t="s">
        <v>37</v>
      </c>
      <c r="V2332" t="s">
        <v>370</v>
      </c>
      <c r="W2332" t="s">
        <v>585</v>
      </c>
      <c r="X2332">
        <v>40000000</v>
      </c>
      <c r="Y2332">
        <v>2008</v>
      </c>
      <c r="Z2332">
        <v>10</v>
      </c>
      <c r="AA2332">
        <v>7.1</v>
      </c>
      <c r="AB2332">
        <v>2.35</v>
      </c>
      <c r="AC2332">
        <v>1000</v>
      </c>
    </row>
    <row r="2333" spans="1:29">
      <c r="A2333" t="s">
        <v>28</v>
      </c>
      <c r="C2333" t="s">
        <v>8972</v>
      </c>
      <c r="D2333">
        <v>93</v>
      </c>
      <c r="E2333">
        <v>115</v>
      </c>
      <c r="F2333">
        <v>115</v>
      </c>
      <c r="G2333">
        <v>977</v>
      </c>
      <c r="H2333" t="s">
        <v>7763</v>
      </c>
      <c r="I2333">
        <v>9000</v>
      </c>
      <c r="J2333">
        <v>882710</v>
      </c>
      <c r="K2333" t="s">
        <v>5274</v>
      </c>
      <c r="L2333" t="s">
        <v>776</v>
      </c>
      <c r="M2333" t="s">
        <v>11428</v>
      </c>
      <c r="N2333">
        <v>16215</v>
      </c>
      <c r="O2333">
        <v>11433</v>
      </c>
      <c r="P2333" t="s">
        <v>5619</v>
      </c>
      <c r="Q2333">
        <v>2</v>
      </c>
      <c r="R2333" t="s">
        <v>11429</v>
      </c>
      <c r="S2333" t="s">
        <v>11430</v>
      </c>
      <c r="T2333">
        <v>138</v>
      </c>
      <c r="U2333" t="s">
        <v>37</v>
      </c>
      <c r="V2333" t="s">
        <v>38</v>
      </c>
      <c r="W2333" t="s">
        <v>585</v>
      </c>
      <c r="X2333">
        <v>24000000</v>
      </c>
      <c r="Y2333">
        <v>2000</v>
      </c>
      <c r="Z2333">
        <v>1000</v>
      </c>
      <c r="AA2333">
        <v>6.4</v>
      </c>
      <c r="AB2333">
        <v>2.35</v>
      </c>
      <c r="AC2333">
        <v>401</v>
      </c>
    </row>
    <row r="2334" spans="1:29">
      <c r="A2334" t="s">
        <v>28</v>
      </c>
      <c r="C2334" t="s">
        <v>11431</v>
      </c>
      <c r="D2334">
        <v>28</v>
      </c>
      <c r="E2334">
        <v>88</v>
      </c>
      <c r="F2334">
        <v>12</v>
      </c>
      <c r="G2334">
        <v>231</v>
      </c>
      <c r="H2334" t="s">
        <v>11432</v>
      </c>
      <c r="I2334">
        <v>979</v>
      </c>
      <c r="J2334">
        <v>1064277</v>
      </c>
      <c r="K2334" t="s">
        <v>9790</v>
      </c>
      <c r="L2334" t="s">
        <v>1653</v>
      </c>
      <c r="M2334" t="s">
        <v>11433</v>
      </c>
      <c r="N2334">
        <v>14015</v>
      </c>
      <c r="O2334">
        <v>1978</v>
      </c>
      <c r="P2334" t="s">
        <v>11434</v>
      </c>
      <c r="Q2334">
        <v>0</v>
      </c>
      <c r="R2334" t="s">
        <v>11435</v>
      </c>
      <c r="S2334" t="s">
        <v>11436</v>
      </c>
      <c r="T2334">
        <v>83</v>
      </c>
      <c r="U2334" t="s">
        <v>37</v>
      </c>
      <c r="V2334" t="s">
        <v>38</v>
      </c>
      <c r="W2334" t="s">
        <v>277</v>
      </c>
      <c r="X2334">
        <v>20000000</v>
      </c>
      <c r="Y2334">
        <v>2012</v>
      </c>
      <c r="Z2334">
        <v>532</v>
      </c>
      <c r="AA2334">
        <v>6.7</v>
      </c>
      <c r="AC2334">
        <v>831</v>
      </c>
    </row>
    <row r="2335" spans="1:29">
      <c r="A2335" t="s">
        <v>28</v>
      </c>
      <c r="C2335" t="s">
        <v>565</v>
      </c>
      <c r="D2335">
        <v>131</v>
      </c>
      <c r="E2335">
        <v>122</v>
      </c>
      <c r="F2335">
        <v>11000</v>
      </c>
      <c r="G2335">
        <v>188</v>
      </c>
      <c r="H2335" t="s">
        <v>565</v>
      </c>
      <c r="I2335">
        <v>11000</v>
      </c>
      <c r="J2335">
        <v>531009</v>
      </c>
      <c r="K2335" t="s">
        <v>214</v>
      </c>
      <c r="L2335" t="s">
        <v>340</v>
      </c>
      <c r="M2335" t="s">
        <v>11437</v>
      </c>
      <c r="N2335">
        <v>7976</v>
      </c>
      <c r="O2335">
        <v>22319</v>
      </c>
      <c r="P2335" t="s">
        <v>11438</v>
      </c>
      <c r="Q2335">
        <v>0</v>
      </c>
      <c r="R2335" t="s">
        <v>11439</v>
      </c>
      <c r="S2335" t="s">
        <v>11440</v>
      </c>
      <c r="T2335">
        <v>61</v>
      </c>
      <c r="U2335" t="s">
        <v>37</v>
      </c>
      <c r="V2335" t="s">
        <v>38</v>
      </c>
      <c r="W2335" t="s">
        <v>585</v>
      </c>
      <c r="X2335">
        <v>10000000</v>
      </c>
      <c r="Y2335">
        <v>2015</v>
      </c>
      <c r="Z2335">
        <v>11000</v>
      </c>
      <c r="AA2335">
        <v>5.3</v>
      </c>
      <c r="AB2335">
        <v>2.35</v>
      </c>
      <c r="AC2335">
        <v>0</v>
      </c>
    </row>
    <row r="2336" spans="1:29">
      <c r="A2336" t="s">
        <v>28</v>
      </c>
      <c r="C2336" t="s">
        <v>11441</v>
      </c>
      <c r="D2336">
        <v>105</v>
      </c>
      <c r="E2336">
        <v>103</v>
      </c>
      <c r="F2336">
        <v>78</v>
      </c>
      <c r="G2336">
        <v>101</v>
      </c>
      <c r="H2336" t="s">
        <v>508</v>
      </c>
      <c r="I2336">
        <v>488</v>
      </c>
      <c r="J2336">
        <v>410388</v>
      </c>
      <c r="K2336" t="s">
        <v>11442</v>
      </c>
      <c r="L2336" t="s">
        <v>7246</v>
      </c>
      <c r="M2336" t="s">
        <v>11443</v>
      </c>
      <c r="N2336">
        <v>13727</v>
      </c>
      <c r="O2336">
        <v>991</v>
      </c>
      <c r="P2336" t="s">
        <v>11444</v>
      </c>
      <c r="Q2336">
        <v>1</v>
      </c>
      <c r="R2336" t="s">
        <v>11445</v>
      </c>
      <c r="S2336" t="s">
        <v>11446</v>
      </c>
      <c r="T2336">
        <v>79</v>
      </c>
      <c r="U2336" t="s">
        <v>676</v>
      </c>
      <c r="V2336" t="s">
        <v>677</v>
      </c>
      <c r="W2336" t="s">
        <v>39</v>
      </c>
      <c r="X2336">
        <v>2127519898</v>
      </c>
      <c r="Y2336">
        <v>2004</v>
      </c>
      <c r="Z2336">
        <v>336</v>
      </c>
      <c r="AA2336">
        <v>6.9</v>
      </c>
      <c r="AB2336">
        <v>1.85</v>
      </c>
      <c r="AC2336">
        <v>973</v>
      </c>
    </row>
    <row r="2337" spans="1:29">
      <c r="A2337" t="s">
        <v>28</v>
      </c>
      <c r="C2337" t="s">
        <v>11447</v>
      </c>
      <c r="D2337">
        <v>21</v>
      </c>
      <c r="E2337">
        <v>101</v>
      </c>
      <c r="F2337">
        <v>25</v>
      </c>
      <c r="G2337">
        <v>407</v>
      </c>
      <c r="H2337" t="s">
        <v>5920</v>
      </c>
      <c r="I2337">
        <v>18000</v>
      </c>
      <c r="J2337">
        <v>375474</v>
      </c>
      <c r="K2337" t="s">
        <v>2298</v>
      </c>
      <c r="L2337" t="s">
        <v>641</v>
      </c>
      <c r="M2337" t="s">
        <v>11448</v>
      </c>
      <c r="N2337">
        <v>2613</v>
      </c>
      <c r="O2337">
        <v>20354</v>
      </c>
      <c r="P2337" t="s">
        <v>11449</v>
      </c>
      <c r="Q2337">
        <v>0</v>
      </c>
      <c r="R2337" t="s">
        <v>11450</v>
      </c>
      <c r="S2337" t="s">
        <v>11451</v>
      </c>
      <c r="T2337">
        <v>46</v>
      </c>
      <c r="U2337" t="s">
        <v>37</v>
      </c>
      <c r="V2337" t="s">
        <v>38</v>
      </c>
      <c r="W2337" t="s">
        <v>95</v>
      </c>
      <c r="X2337">
        <v>20000000</v>
      </c>
      <c r="Y2337">
        <v>2005</v>
      </c>
      <c r="Z2337">
        <v>723</v>
      </c>
      <c r="AA2337">
        <v>6.2</v>
      </c>
      <c r="AB2337">
        <v>2.35</v>
      </c>
      <c r="AC2337">
        <v>445</v>
      </c>
    </row>
    <row r="2338" spans="1:29">
      <c r="A2338" t="s">
        <v>28</v>
      </c>
      <c r="C2338" t="s">
        <v>11452</v>
      </c>
      <c r="D2338">
        <v>140</v>
      </c>
      <c r="E2338">
        <v>101</v>
      </c>
      <c r="F2338">
        <v>46</v>
      </c>
      <c r="G2338">
        <v>902</v>
      </c>
      <c r="H2338" t="s">
        <v>84</v>
      </c>
      <c r="I2338">
        <v>33000</v>
      </c>
      <c r="J2338">
        <v>578382</v>
      </c>
      <c r="K2338" t="s">
        <v>11453</v>
      </c>
      <c r="L2338" t="s">
        <v>4213</v>
      </c>
      <c r="M2338" t="s">
        <v>11454</v>
      </c>
      <c r="N2338">
        <v>41249</v>
      </c>
      <c r="O2338">
        <v>39515</v>
      </c>
      <c r="P2338" t="s">
        <v>122</v>
      </c>
      <c r="Q2338">
        <v>2</v>
      </c>
      <c r="R2338" t="s">
        <v>11455</v>
      </c>
      <c r="S2338" t="s">
        <v>11456</v>
      </c>
      <c r="T2338">
        <v>67</v>
      </c>
      <c r="U2338" t="s">
        <v>37</v>
      </c>
      <c r="V2338" t="s">
        <v>38</v>
      </c>
      <c r="W2338" t="s">
        <v>585</v>
      </c>
      <c r="Y2338">
        <v>2010</v>
      </c>
      <c r="Z2338">
        <v>4000</v>
      </c>
      <c r="AA2338">
        <v>6.3</v>
      </c>
      <c r="AB2338">
        <v>1.85</v>
      </c>
      <c r="AC2338">
        <v>0</v>
      </c>
    </row>
    <row r="2339" spans="1:29">
      <c r="A2339" t="s">
        <v>28</v>
      </c>
      <c r="C2339" t="s">
        <v>528</v>
      </c>
      <c r="D2339">
        <v>9</v>
      </c>
      <c r="E2339">
        <v>107</v>
      </c>
      <c r="F2339">
        <v>58</v>
      </c>
      <c r="G2339">
        <v>324</v>
      </c>
      <c r="H2339" t="s">
        <v>2555</v>
      </c>
      <c r="I2339">
        <v>699</v>
      </c>
      <c r="J2339">
        <v>305070</v>
      </c>
      <c r="K2339" t="s">
        <v>2900</v>
      </c>
      <c r="L2339" t="s">
        <v>11457</v>
      </c>
      <c r="M2339" t="s">
        <v>11458</v>
      </c>
      <c r="N2339">
        <v>3843</v>
      </c>
      <c r="O2339">
        <v>1592</v>
      </c>
      <c r="P2339" t="s">
        <v>3460</v>
      </c>
      <c r="Q2339">
        <v>1</v>
      </c>
      <c r="R2339" t="s">
        <v>11459</v>
      </c>
      <c r="S2339" t="s">
        <v>11460</v>
      </c>
      <c r="T2339">
        <v>25</v>
      </c>
      <c r="U2339" t="s">
        <v>37</v>
      </c>
      <c r="V2339" t="s">
        <v>38</v>
      </c>
      <c r="W2339" t="s">
        <v>585</v>
      </c>
      <c r="X2339">
        <v>20000000</v>
      </c>
      <c r="Y2339">
        <v>1994</v>
      </c>
      <c r="Z2339">
        <v>533</v>
      </c>
      <c r="AA2339">
        <v>6.4</v>
      </c>
      <c r="AB2339">
        <v>2.35</v>
      </c>
      <c r="AC2339">
        <v>399</v>
      </c>
    </row>
    <row r="2340" spans="1:29">
      <c r="A2340" t="s">
        <v>28</v>
      </c>
      <c r="C2340" t="s">
        <v>11094</v>
      </c>
      <c r="D2340">
        <v>83</v>
      </c>
      <c r="E2340">
        <v>86</v>
      </c>
      <c r="F2340">
        <v>0</v>
      </c>
      <c r="G2340">
        <v>3</v>
      </c>
      <c r="H2340" t="s">
        <v>11461</v>
      </c>
      <c r="I2340">
        <v>46</v>
      </c>
      <c r="J2340">
        <v>206678</v>
      </c>
      <c r="K2340" t="s">
        <v>2658</v>
      </c>
      <c r="L2340" t="s">
        <v>6995</v>
      </c>
      <c r="M2340" t="s">
        <v>11462</v>
      </c>
      <c r="N2340">
        <v>11391</v>
      </c>
      <c r="O2340">
        <v>82</v>
      </c>
      <c r="P2340" t="s">
        <v>11463</v>
      </c>
      <c r="Q2340">
        <v>1</v>
      </c>
      <c r="R2340" t="s">
        <v>11464</v>
      </c>
      <c r="S2340" t="s">
        <v>11465</v>
      </c>
      <c r="T2340">
        <v>66</v>
      </c>
      <c r="U2340" t="s">
        <v>7241</v>
      </c>
      <c r="V2340" t="s">
        <v>3859</v>
      </c>
      <c r="W2340" t="s">
        <v>95</v>
      </c>
      <c r="Y2340">
        <v>2008</v>
      </c>
      <c r="Z2340">
        <v>33</v>
      </c>
      <c r="AA2340">
        <v>6.5</v>
      </c>
      <c r="AB2340">
        <v>2.35</v>
      </c>
      <c r="AC2340">
        <v>1000</v>
      </c>
    </row>
    <row r="2341" spans="1:29">
      <c r="A2341" t="s">
        <v>28</v>
      </c>
      <c r="C2341" t="s">
        <v>6827</v>
      </c>
      <c r="D2341">
        <v>8</v>
      </c>
      <c r="E2341">
        <v>118</v>
      </c>
      <c r="F2341">
        <v>8</v>
      </c>
      <c r="G2341">
        <v>11</v>
      </c>
      <c r="H2341" t="s">
        <v>11466</v>
      </c>
      <c r="I2341">
        <v>106</v>
      </c>
      <c r="J2341">
        <v>146072</v>
      </c>
      <c r="K2341" t="s">
        <v>11467</v>
      </c>
      <c r="L2341" t="s">
        <v>11468</v>
      </c>
      <c r="M2341" t="s">
        <v>11469</v>
      </c>
      <c r="N2341">
        <v>7147</v>
      </c>
      <c r="O2341">
        <v>182</v>
      </c>
      <c r="P2341" t="s">
        <v>11470</v>
      </c>
      <c r="Q2341">
        <v>0</v>
      </c>
      <c r="R2341" t="s">
        <v>11471</v>
      </c>
      <c r="S2341" t="s">
        <v>11472</v>
      </c>
      <c r="T2341">
        <v>16</v>
      </c>
      <c r="U2341" t="s">
        <v>1464</v>
      </c>
      <c r="V2341" t="s">
        <v>1465</v>
      </c>
      <c r="X2341">
        <v>140000000</v>
      </c>
      <c r="Y2341">
        <v>1998</v>
      </c>
      <c r="Z2341">
        <v>56</v>
      </c>
      <c r="AA2341">
        <v>6</v>
      </c>
      <c r="AB2341">
        <v>2.35</v>
      </c>
      <c r="AC2341">
        <v>136</v>
      </c>
    </row>
    <row r="2342" spans="1:29">
      <c r="A2342" t="s">
        <v>28</v>
      </c>
      <c r="C2342" t="s">
        <v>7348</v>
      </c>
      <c r="D2342">
        <v>138</v>
      </c>
      <c r="E2342">
        <v>107</v>
      </c>
      <c r="F2342">
        <v>14</v>
      </c>
      <c r="G2342">
        <v>311</v>
      </c>
      <c r="H2342" t="s">
        <v>11473</v>
      </c>
      <c r="I2342">
        <v>403</v>
      </c>
      <c r="J2342">
        <v>1183354</v>
      </c>
      <c r="K2342" t="s">
        <v>11474</v>
      </c>
      <c r="L2342" t="s">
        <v>7853</v>
      </c>
      <c r="M2342" t="s">
        <v>11475</v>
      </c>
      <c r="N2342">
        <v>13026</v>
      </c>
      <c r="O2342">
        <v>1577</v>
      </c>
      <c r="P2342" t="s">
        <v>5718</v>
      </c>
      <c r="Q2342">
        <v>1</v>
      </c>
      <c r="R2342" t="s">
        <v>11476</v>
      </c>
      <c r="S2342" t="s">
        <v>11477</v>
      </c>
      <c r="T2342">
        <v>75</v>
      </c>
      <c r="U2342" t="s">
        <v>37</v>
      </c>
      <c r="V2342" t="s">
        <v>38</v>
      </c>
      <c r="W2342" t="s">
        <v>39</v>
      </c>
      <c r="X2342">
        <v>20000000</v>
      </c>
      <c r="Y2342">
        <v>2010</v>
      </c>
      <c r="Z2342">
        <v>368</v>
      </c>
      <c r="AA2342">
        <v>5.0999999999999996</v>
      </c>
      <c r="AB2342">
        <v>2.35</v>
      </c>
      <c r="AC2342">
        <v>0</v>
      </c>
    </row>
    <row r="2343" spans="1:29">
      <c r="A2343" t="s">
        <v>28</v>
      </c>
      <c r="C2343" t="s">
        <v>11478</v>
      </c>
      <c r="D2343">
        <v>42</v>
      </c>
      <c r="E2343">
        <v>100</v>
      </c>
      <c r="F2343">
        <v>3</v>
      </c>
      <c r="G2343">
        <v>442</v>
      </c>
      <c r="H2343" t="s">
        <v>2985</v>
      </c>
      <c r="I2343">
        <v>14000</v>
      </c>
      <c r="J2343">
        <v>121972</v>
      </c>
      <c r="K2343" t="s">
        <v>3082</v>
      </c>
      <c r="L2343" t="s">
        <v>2382</v>
      </c>
      <c r="M2343" t="s">
        <v>11479</v>
      </c>
      <c r="N2343">
        <v>9868</v>
      </c>
      <c r="O2343">
        <v>15612</v>
      </c>
      <c r="P2343" t="s">
        <v>11480</v>
      </c>
      <c r="Q2343">
        <v>3</v>
      </c>
      <c r="R2343" t="s">
        <v>11481</v>
      </c>
      <c r="S2343" t="s">
        <v>11482</v>
      </c>
      <c r="T2343">
        <v>81</v>
      </c>
      <c r="U2343" t="s">
        <v>37</v>
      </c>
      <c r="V2343" t="s">
        <v>38</v>
      </c>
      <c r="W2343" t="s">
        <v>585</v>
      </c>
      <c r="X2343">
        <v>22000000</v>
      </c>
      <c r="Y2343">
        <v>2002</v>
      </c>
      <c r="Z2343">
        <v>506</v>
      </c>
      <c r="AA2343">
        <v>5.5</v>
      </c>
      <c r="AB2343">
        <v>1.85</v>
      </c>
      <c r="AC2343">
        <v>217</v>
      </c>
    </row>
    <row r="2344" spans="1:29">
      <c r="A2344" t="s">
        <v>28</v>
      </c>
      <c r="E2344">
        <v>30</v>
      </c>
      <c r="G2344">
        <v>9</v>
      </c>
      <c r="H2344" t="s">
        <v>11483</v>
      </c>
      <c r="I2344">
        <v>310</v>
      </c>
      <c r="K2344" t="s">
        <v>7144</v>
      </c>
      <c r="L2344" t="s">
        <v>11484</v>
      </c>
      <c r="M2344" t="s">
        <v>11485</v>
      </c>
      <c r="N2344">
        <v>18</v>
      </c>
      <c r="O2344">
        <v>344</v>
      </c>
      <c r="P2344" t="s">
        <v>11486</v>
      </c>
      <c r="Q2344">
        <v>4</v>
      </c>
      <c r="S2344" t="s">
        <v>11487</v>
      </c>
      <c r="U2344" t="s">
        <v>37</v>
      </c>
      <c r="V2344" t="s">
        <v>56</v>
      </c>
      <c r="Z2344">
        <v>11</v>
      </c>
      <c r="AA2344">
        <v>7.2</v>
      </c>
      <c r="AC2344">
        <v>0</v>
      </c>
    </row>
    <row r="2345" spans="1:29">
      <c r="A2345" t="s">
        <v>28</v>
      </c>
      <c r="C2345" t="s">
        <v>5882</v>
      </c>
      <c r="D2345">
        <v>92</v>
      </c>
      <c r="E2345">
        <v>110</v>
      </c>
      <c r="F2345">
        <v>278</v>
      </c>
      <c r="G2345">
        <v>181</v>
      </c>
      <c r="H2345" t="s">
        <v>7205</v>
      </c>
      <c r="I2345">
        <v>3000</v>
      </c>
      <c r="J2345">
        <v>263365</v>
      </c>
      <c r="K2345" t="s">
        <v>2490</v>
      </c>
      <c r="L2345" t="s">
        <v>656</v>
      </c>
      <c r="M2345" t="s">
        <v>11488</v>
      </c>
      <c r="N2345">
        <v>6147</v>
      </c>
      <c r="O2345">
        <v>3785</v>
      </c>
      <c r="P2345" t="s">
        <v>11489</v>
      </c>
      <c r="Q2345">
        <v>2</v>
      </c>
      <c r="R2345" t="s">
        <v>11490</v>
      </c>
      <c r="S2345" t="s">
        <v>11491</v>
      </c>
      <c r="T2345">
        <v>36</v>
      </c>
      <c r="U2345" t="s">
        <v>37</v>
      </c>
      <c r="V2345" t="s">
        <v>38</v>
      </c>
      <c r="W2345" t="s">
        <v>39</v>
      </c>
      <c r="X2345">
        <v>20000000</v>
      </c>
      <c r="Y2345">
        <v>2010</v>
      </c>
      <c r="Z2345">
        <v>602</v>
      </c>
      <c r="AA2345">
        <v>5.4</v>
      </c>
      <c r="AB2345">
        <v>2.35</v>
      </c>
      <c r="AC2345">
        <v>0</v>
      </c>
    </row>
    <row r="2346" spans="1:29">
      <c r="A2346" t="s">
        <v>28</v>
      </c>
      <c r="C2346" t="s">
        <v>3563</v>
      </c>
      <c r="D2346">
        <v>140</v>
      </c>
      <c r="E2346">
        <v>106</v>
      </c>
      <c r="F2346">
        <v>448</v>
      </c>
      <c r="G2346">
        <v>648</v>
      </c>
      <c r="H2346" t="s">
        <v>11492</v>
      </c>
      <c r="I2346">
        <v>9000</v>
      </c>
      <c r="J2346">
        <v>54734</v>
      </c>
      <c r="K2346" t="s">
        <v>2142</v>
      </c>
      <c r="L2346" t="s">
        <v>1205</v>
      </c>
      <c r="M2346" t="s">
        <v>11493</v>
      </c>
      <c r="N2346">
        <v>20821</v>
      </c>
      <c r="O2346">
        <v>10982</v>
      </c>
      <c r="P2346" t="s">
        <v>7952</v>
      </c>
      <c r="Q2346">
        <v>1</v>
      </c>
      <c r="R2346" t="s">
        <v>11494</v>
      </c>
      <c r="S2346" t="s">
        <v>11495</v>
      </c>
      <c r="T2346">
        <v>62</v>
      </c>
      <c r="U2346" t="s">
        <v>37</v>
      </c>
      <c r="V2346" t="s">
        <v>3571</v>
      </c>
      <c r="W2346" t="s">
        <v>585</v>
      </c>
      <c r="Y2346">
        <v>2015</v>
      </c>
      <c r="Z2346">
        <v>750</v>
      </c>
      <c r="AA2346">
        <v>5.7</v>
      </c>
      <c r="AB2346">
        <v>2.35</v>
      </c>
      <c r="AC2346">
        <v>0</v>
      </c>
    </row>
    <row r="2347" spans="1:29">
      <c r="A2347" t="s">
        <v>28</v>
      </c>
      <c r="C2347" t="s">
        <v>11496</v>
      </c>
      <c r="E2347">
        <v>7</v>
      </c>
      <c r="F2347">
        <v>23</v>
      </c>
      <c r="G2347">
        <v>51</v>
      </c>
      <c r="H2347" t="s">
        <v>11497</v>
      </c>
      <c r="I2347">
        <v>344</v>
      </c>
      <c r="K2347" t="s">
        <v>11498</v>
      </c>
      <c r="L2347" t="s">
        <v>11499</v>
      </c>
      <c r="M2347" t="s">
        <v>11500</v>
      </c>
      <c r="N2347">
        <v>118</v>
      </c>
      <c r="O2347">
        <v>726</v>
      </c>
      <c r="P2347" t="s">
        <v>11501</v>
      </c>
      <c r="Q2347">
        <v>0</v>
      </c>
      <c r="R2347" t="s">
        <v>11502</v>
      </c>
      <c r="S2347" t="s">
        <v>11503</v>
      </c>
      <c r="U2347" t="s">
        <v>37</v>
      </c>
      <c r="V2347" t="s">
        <v>38</v>
      </c>
      <c r="X2347">
        <v>13000</v>
      </c>
      <c r="Y2347">
        <v>2007</v>
      </c>
      <c r="Z2347">
        <v>281</v>
      </c>
      <c r="AA2347">
        <v>5.2</v>
      </c>
      <c r="AB2347">
        <v>1.85</v>
      </c>
      <c r="AC2347">
        <v>30</v>
      </c>
    </row>
    <row r="2348" spans="1:29">
      <c r="A2348" t="s">
        <v>28</v>
      </c>
      <c r="C2348" t="s">
        <v>3873</v>
      </c>
      <c r="D2348">
        <v>29</v>
      </c>
      <c r="E2348">
        <v>102</v>
      </c>
      <c r="F2348">
        <v>10</v>
      </c>
      <c r="G2348">
        <v>60</v>
      </c>
      <c r="H2348" t="s">
        <v>11504</v>
      </c>
      <c r="I2348">
        <v>483</v>
      </c>
      <c r="K2348" t="s">
        <v>1017</v>
      </c>
      <c r="L2348" t="s">
        <v>6883</v>
      </c>
      <c r="M2348" t="s">
        <v>11505</v>
      </c>
      <c r="N2348">
        <v>5154</v>
      </c>
      <c r="O2348">
        <v>1113</v>
      </c>
      <c r="P2348" t="s">
        <v>11506</v>
      </c>
      <c r="Q2348">
        <v>3</v>
      </c>
      <c r="R2348" t="s">
        <v>11507</v>
      </c>
      <c r="S2348" t="s">
        <v>11508</v>
      </c>
      <c r="T2348">
        <v>29</v>
      </c>
      <c r="U2348" t="s">
        <v>1946</v>
      </c>
      <c r="V2348" t="s">
        <v>892</v>
      </c>
      <c r="W2348" t="s">
        <v>585</v>
      </c>
      <c r="X2348">
        <v>25000000</v>
      </c>
      <c r="Y2348">
        <v>2008</v>
      </c>
      <c r="Z2348">
        <v>472</v>
      </c>
      <c r="AA2348">
        <v>6.2</v>
      </c>
      <c r="AB2348">
        <v>2.35</v>
      </c>
      <c r="AC2348">
        <v>314</v>
      </c>
    </row>
    <row r="2349" spans="1:29">
      <c r="A2349" t="s">
        <v>28</v>
      </c>
      <c r="C2349" t="s">
        <v>11509</v>
      </c>
      <c r="D2349">
        <v>29</v>
      </c>
      <c r="E2349">
        <v>98</v>
      </c>
      <c r="F2349">
        <v>5</v>
      </c>
      <c r="G2349">
        <v>716</v>
      </c>
      <c r="H2349" t="s">
        <v>3062</v>
      </c>
      <c r="I2349">
        <v>18000</v>
      </c>
      <c r="K2349" t="s">
        <v>2125</v>
      </c>
      <c r="L2349" t="s">
        <v>641</v>
      </c>
      <c r="M2349" t="s">
        <v>11510</v>
      </c>
      <c r="N2349">
        <v>25450</v>
      </c>
      <c r="O2349">
        <v>20472</v>
      </c>
      <c r="P2349" t="s">
        <v>729</v>
      </c>
      <c r="Q2349">
        <v>1</v>
      </c>
      <c r="R2349" t="s">
        <v>11511</v>
      </c>
      <c r="S2349" t="s">
        <v>11512</v>
      </c>
      <c r="T2349">
        <v>118</v>
      </c>
      <c r="U2349" t="s">
        <v>37</v>
      </c>
      <c r="V2349" t="s">
        <v>56</v>
      </c>
      <c r="W2349" t="s">
        <v>585</v>
      </c>
      <c r="X2349">
        <v>20000000</v>
      </c>
      <c r="Y2349">
        <v>2007</v>
      </c>
      <c r="Z2349">
        <v>867</v>
      </c>
      <c r="AA2349">
        <v>6.7</v>
      </c>
      <c r="AB2349">
        <v>2.35</v>
      </c>
      <c r="AC2349">
        <v>0</v>
      </c>
    </row>
    <row r="2350" spans="1:29">
      <c r="A2350" t="s">
        <v>28</v>
      </c>
      <c r="C2350" t="s">
        <v>11513</v>
      </c>
      <c r="D2350">
        <v>39</v>
      </c>
      <c r="E2350">
        <v>83</v>
      </c>
      <c r="F2350">
        <v>0</v>
      </c>
      <c r="G2350">
        <v>700</v>
      </c>
      <c r="H2350" t="s">
        <v>8625</v>
      </c>
      <c r="I2350">
        <v>12000</v>
      </c>
      <c r="K2350" t="s">
        <v>471</v>
      </c>
      <c r="L2350" t="s">
        <v>1028</v>
      </c>
      <c r="M2350" t="s">
        <v>11514</v>
      </c>
      <c r="N2350">
        <v>5203</v>
      </c>
      <c r="O2350">
        <v>15680</v>
      </c>
      <c r="P2350" t="s">
        <v>4544</v>
      </c>
      <c r="Q2350">
        <v>0</v>
      </c>
      <c r="R2350" t="s">
        <v>11515</v>
      </c>
      <c r="S2350" t="s">
        <v>11516</v>
      </c>
      <c r="T2350">
        <v>11</v>
      </c>
      <c r="U2350" t="s">
        <v>37</v>
      </c>
      <c r="V2350" t="s">
        <v>8144</v>
      </c>
      <c r="W2350" t="s">
        <v>277</v>
      </c>
      <c r="X2350">
        <v>20000000</v>
      </c>
      <c r="Y2350">
        <v>2012</v>
      </c>
      <c r="Z2350">
        <v>857</v>
      </c>
      <c r="AA2350">
        <v>5.8</v>
      </c>
      <c r="AB2350">
        <v>1.78</v>
      </c>
      <c r="AC2350">
        <v>1000</v>
      </c>
    </row>
    <row r="2351" spans="1:29">
      <c r="A2351" t="s">
        <v>28</v>
      </c>
      <c r="C2351" t="s">
        <v>11517</v>
      </c>
      <c r="D2351">
        <v>2</v>
      </c>
      <c r="E2351">
        <v>153</v>
      </c>
      <c r="F2351">
        <v>0</v>
      </c>
      <c r="G2351">
        <v>7</v>
      </c>
      <c r="H2351" t="s">
        <v>11518</v>
      </c>
      <c r="I2351">
        <v>109</v>
      </c>
      <c r="K2351" t="s">
        <v>5940</v>
      </c>
      <c r="L2351" t="s">
        <v>11519</v>
      </c>
      <c r="M2351" t="s">
        <v>11520</v>
      </c>
      <c r="N2351">
        <v>102</v>
      </c>
      <c r="O2351">
        <v>164</v>
      </c>
      <c r="P2351" t="s">
        <v>11521</v>
      </c>
      <c r="Q2351">
        <v>0</v>
      </c>
      <c r="R2351" t="s">
        <v>11522</v>
      </c>
      <c r="S2351" t="s">
        <v>11523</v>
      </c>
      <c r="T2351">
        <v>1</v>
      </c>
      <c r="U2351" t="s">
        <v>37</v>
      </c>
      <c r="V2351" t="s">
        <v>5612</v>
      </c>
      <c r="Y2351">
        <v>2014</v>
      </c>
      <c r="Z2351">
        <v>36</v>
      </c>
      <c r="AA2351">
        <v>7</v>
      </c>
      <c r="AB2351">
        <v>2.35</v>
      </c>
      <c r="AC2351">
        <v>58</v>
      </c>
    </row>
    <row r="2352" spans="1:29">
      <c r="A2352" t="s">
        <v>28</v>
      </c>
      <c r="C2352" t="s">
        <v>11524</v>
      </c>
      <c r="D2352">
        <v>2</v>
      </c>
      <c r="E2352">
        <v>98</v>
      </c>
      <c r="F2352">
        <v>2</v>
      </c>
      <c r="G2352">
        <v>53</v>
      </c>
      <c r="H2352" t="s">
        <v>11525</v>
      </c>
      <c r="I2352">
        <v>729</v>
      </c>
      <c r="K2352" t="s">
        <v>11526</v>
      </c>
      <c r="L2352" t="s">
        <v>11527</v>
      </c>
      <c r="M2352" t="s">
        <v>11528</v>
      </c>
      <c r="N2352">
        <v>50</v>
      </c>
      <c r="O2352">
        <v>1092</v>
      </c>
      <c r="P2352" t="s">
        <v>11529</v>
      </c>
      <c r="Q2352">
        <v>4</v>
      </c>
      <c r="R2352" t="s">
        <v>11530</v>
      </c>
      <c r="S2352" t="s">
        <v>11531</v>
      </c>
      <c r="T2352">
        <v>3</v>
      </c>
      <c r="U2352" t="s">
        <v>37</v>
      </c>
      <c r="V2352" t="s">
        <v>38</v>
      </c>
      <c r="W2352" t="s">
        <v>95</v>
      </c>
      <c r="X2352">
        <v>20000000</v>
      </c>
      <c r="Y2352">
        <v>2014</v>
      </c>
      <c r="Z2352">
        <v>282</v>
      </c>
      <c r="AA2352">
        <v>4.8</v>
      </c>
      <c r="AC2352">
        <v>70</v>
      </c>
    </row>
    <row r="2353" spans="1:29">
      <c r="A2353" t="s">
        <v>28</v>
      </c>
      <c r="C2353" t="s">
        <v>11532</v>
      </c>
      <c r="E2353">
        <v>105</v>
      </c>
      <c r="F2353">
        <v>23</v>
      </c>
      <c r="G2353">
        <v>897</v>
      </c>
      <c r="H2353" t="s">
        <v>8431</v>
      </c>
      <c r="I2353">
        <v>22000</v>
      </c>
      <c r="K2353" t="s">
        <v>7123</v>
      </c>
      <c r="L2353" t="s">
        <v>1746</v>
      </c>
      <c r="M2353" t="s">
        <v>11533</v>
      </c>
      <c r="N2353">
        <v>178</v>
      </c>
      <c r="O2353">
        <v>27425</v>
      </c>
      <c r="P2353" t="s">
        <v>877</v>
      </c>
      <c r="Q2353">
        <v>0</v>
      </c>
      <c r="R2353" t="s">
        <v>11534</v>
      </c>
      <c r="S2353" t="s">
        <v>11535</v>
      </c>
      <c r="T2353">
        <v>1</v>
      </c>
      <c r="U2353" t="s">
        <v>37</v>
      </c>
      <c r="V2353" t="s">
        <v>11536</v>
      </c>
      <c r="W2353" t="s">
        <v>585</v>
      </c>
      <c r="X2353">
        <v>20000000</v>
      </c>
      <c r="Y2353">
        <v>2016</v>
      </c>
      <c r="Z2353">
        <v>2000</v>
      </c>
      <c r="AA2353">
        <v>7.2</v>
      </c>
      <c r="AC2353">
        <v>0</v>
      </c>
    </row>
    <row r="2354" spans="1:29">
      <c r="A2354" t="s">
        <v>28</v>
      </c>
      <c r="C2354" t="s">
        <v>5139</v>
      </c>
      <c r="D2354">
        <v>64</v>
      </c>
      <c r="E2354">
        <v>96</v>
      </c>
      <c r="F2354">
        <v>160</v>
      </c>
      <c r="G2354">
        <v>889</v>
      </c>
      <c r="H2354" t="s">
        <v>2677</v>
      </c>
      <c r="I2354">
        <v>14000</v>
      </c>
      <c r="K2354" t="s">
        <v>334</v>
      </c>
      <c r="L2354" t="s">
        <v>1972</v>
      </c>
      <c r="M2354" t="s">
        <v>11537</v>
      </c>
      <c r="N2354">
        <v>21833</v>
      </c>
      <c r="O2354">
        <v>17957</v>
      </c>
      <c r="P2354" t="s">
        <v>4358</v>
      </c>
      <c r="Q2354">
        <v>2</v>
      </c>
      <c r="R2354" t="s">
        <v>11538</v>
      </c>
      <c r="S2354" t="s">
        <v>11539</v>
      </c>
      <c r="T2354">
        <v>101</v>
      </c>
      <c r="U2354" t="s">
        <v>37</v>
      </c>
      <c r="V2354" t="s">
        <v>38</v>
      </c>
      <c r="W2354" t="s">
        <v>39</v>
      </c>
      <c r="X2354">
        <v>20000000</v>
      </c>
      <c r="Y2354">
        <v>2015</v>
      </c>
      <c r="Z2354">
        <v>1000</v>
      </c>
      <c r="AA2354">
        <v>5.6</v>
      </c>
      <c r="AB2354">
        <v>2.35</v>
      </c>
      <c r="AC2354">
        <v>0</v>
      </c>
    </row>
    <row r="2355" spans="1:29">
      <c r="A2355" t="s">
        <v>28</v>
      </c>
      <c r="C2355" t="s">
        <v>11540</v>
      </c>
      <c r="D2355">
        <v>120</v>
      </c>
      <c r="E2355">
        <v>105</v>
      </c>
      <c r="F2355">
        <v>17</v>
      </c>
      <c r="G2355">
        <v>897</v>
      </c>
      <c r="H2355" t="s">
        <v>3373</v>
      </c>
      <c r="I2355">
        <v>12000</v>
      </c>
      <c r="K2355" t="s">
        <v>2142</v>
      </c>
      <c r="L2355" t="s">
        <v>705</v>
      </c>
      <c r="M2355" t="s">
        <v>11541</v>
      </c>
      <c r="N2355">
        <v>43879</v>
      </c>
      <c r="O2355">
        <v>16355</v>
      </c>
      <c r="P2355" t="s">
        <v>7434</v>
      </c>
      <c r="Q2355">
        <v>3</v>
      </c>
      <c r="R2355" t="s">
        <v>11542</v>
      </c>
      <c r="S2355" t="s">
        <v>11543</v>
      </c>
      <c r="T2355">
        <v>133</v>
      </c>
      <c r="U2355" t="s">
        <v>37</v>
      </c>
      <c r="V2355" t="s">
        <v>38</v>
      </c>
      <c r="W2355" t="s">
        <v>585</v>
      </c>
      <c r="X2355">
        <v>27220000</v>
      </c>
      <c r="Y2355">
        <v>2013</v>
      </c>
      <c r="Z2355">
        <v>991</v>
      </c>
      <c r="AA2355">
        <v>6.4</v>
      </c>
      <c r="AB2355">
        <v>2.35</v>
      </c>
      <c r="AC2355">
        <v>11000</v>
      </c>
    </row>
    <row r="2356" spans="1:29">
      <c r="A2356" t="s">
        <v>28</v>
      </c>
      <c r="C2356" t="s">
        <v>10516</v>
      </c>
      <c r="D2356">
        <v>143</v>
      </c>
      <c r="E2356">
        <v>125</v>
      </c>
      <c r="F2356">
        <v>43</v>
      </c>
      <c r="G2356">
        <v>7</v>
      </c>
      <c r="H2356" t="s">
        <v>4725</v>
      </c>
      <c r="I2356">
        <v>2000</v>
      </c>
      <c r="J2356">
        <v>8047690</v>
      </c>
      <c r="K2356" t="s">
        <v>214</v>
      </c>
      <c r="L2356" t="s">
        <v>1212</v>
      </c>
      <c r="M2356" t="s">
        <v>11544</v>
      </c>
      <c r="N2356">
        <v>77656</v>
      </c>
      <c r="O2356">
        <v>2608</v>
      </c>
      <c r="P2356" t="s">
        <v>11545</v>
      </c>
      <c r="Q2356">
        <v>0</v>
      </c>
      <c r="R2356" t="s">
        <v>11546</v>
      </c>
      <c r="S2356" t="s">
        <v>11547</v>
      </c>
      <c r="T2356">
        <v>220</v>
      </c>
      <c r="U2356" t="s">
        <v>1946</v>
      </c>
      <c r="V2356" t="s">
        <v>892</v>
      </c>
      <c r="W2356" t="s">
        <v>39</v>
      </c>
      <c r="X2356">
        <v>19400000</v>
      </c>
      <c r="Y2356">
        <v>2006</v>
      </c>
      <c r="Z2356">
        <v>594</v>
      </c>
      <c r="AA2356">
        <v>7.5</v>
      </c>
      <c r="AB2356">
        <v>2.35</v>
      </c>
      <c r="AC2356">
        <v>0</v>
      </c>
    </row>
    <row r="2357" spans="1:29">
      <c r="A2357" t="s">
        <v>28</v>
      </c>
      <c r="C2357" t="s">
        <v>10453</v>
      </c>
      <c r="D2357">
        <v>160</v>
      </c>
      <c r="E2357">
        <v>184</v>
      </c>
      <c r="F2357">
        <v>34</v>
      </c>
      <c r="G2357">
        <v>155</v>
      </c>
      <c r="H2357" t="s">
        <v>7125</v>
      </c>
      <c r="I2357">
        <v>486</v>
      </c>
      <c r="J2357">
        <v>476270</v>
      </c>
      <c r="K2357" t="s">
        <v>8722</v>
      </c>
      <c r="L2357" t="s">
        <v>3094</v>
      </c>
      <c r="M2357" t="s">
        <v>11548</v>
      </c>
      <c r="N2357">
        <v>29602</v>
      </c>
      <c r="O2357">
        <v>1601</v>
      </c>
      <c r="P2357" t="s">
        <v>11549</v>
      </c>
      <c r="Q2357">
        <v>2</v>
      </c>
      <c r="R2357" t="s">
        <v>11550</v>
      </c>
      <c r="S2357" t="s">
        <v>11551</v>
      </c>
      <c r="T2357">
        <v>110</v>
      </c>
      <c r="U2357" t="s">
        <v>8731</v>
      </c>
      <c r="V2357" t="s">
        <v>767</v>
      </c>
      <c r="W2357" t="s">
        <v>585</v>
      </c>
      <c r="X2357">
        <v>20000000</v>
      </c>
      <c r="Y2357">
        <v>2008</v>
      </c>
      <c r="Z2357">
        <v>471</v>
      </c>
      <c r="AA2357">
        <v>7.4</v>
      </c>
      <c r="AB2357">
        <v>1.85</v>
      </c>
      <c r="AC2357">
        <v>0</v>
      </c>
    </row>
    <row r="2358" spans="1:29">
      <c r="A2358" t="s">
        <v>28</v>
      </c>
      <c r="C2358" t="s">
        <v>2859</v>
      </c>
      <c r="D2358">
        <v>92</v>
      </c>
      <c r="E2358">
        <v>236</v>
      </c>
      <c r="F2358">
        <v>0</v>
      </c>
      <c r="G2358">
        <v>232</v>
      </c>
      <c r="H2358" t="s">
        <v>11552</v>
      </c>
      <c r="I2358">
        <v>933</v>
      </c>
      <c r="J2358">
        <v>184208848</v>
      </c>
      <c r="K2358" t="s">
        <v>6038</v>
      </c>
      <c r="L2358" t="s">
        <v>2982</v>
      </c>
      <c r="M2358" t="s">
        <v>11553</v>
      </c>
      <c r="N2358">
        <v>186485</v>
      </c>
      <c r="O2358">
        <v>2398</v>
      </c>
      <c r="P2358" t="s">
        <v>3605</v>
      </c>
      <c r="Q2358">
        <v>1</v>
      </c>
      <c r="R2358" t="s">
        <v>11554</v>
      </c>
      <c r="S2358" t="s">
        <v>11555</v>
      </c>
      <c r="T2358">
        <v>382</v>
      </c>
      <c r="U2358" t="s">
        <v>37</v>
      </c>
      <c r="V2358" t="s">
        <v>38</v>
      </c>
      <c r="W2358" t="s">
        <v>39</v>
      </c>
      <c r="X2358">
        <v>22000000</v>
      </c>
      <c r="Y2358">
        <v>1990</v>
      </c>
      <c r="Z2358">
        <v>839</v>
      </c>
      <c r="AA2358">
        <v>8</v>
      </c>
      <c r="AB2358">
        <v>2.35</v>
      </c>
      <c r="AC2358">
        <v>0</v>
      </c>
    </row>
    <row r="2359" spans="1:29">
      <c r="A2359" t="s">
        <v>28</v>
      </c>
      <c r="C2359" t="s">
        <v>6573</v>
      </c>
      <c r="D2359">
        <v>286</v>
      </c>
      <c r="E2359">
        <v>97</v>
      </c>
      <c r="F2359">
        <v>52</v>
      </c>
      <c r="G2359">
        <v>384</v>
      </c>
      <c r="H2359" t="s">
        <v>1010</v>
      </c>
      <c r="I2359">
        <v>3000</v>
      </c>
      <c r="J2359">
        <v>100292856</v>
      </c>
      <c r="K2359" t="s">
        <v>1671</v>
      </c>
      <c r="L2359" t="s">
        <v>723</v>
      </c>
      <c r="M2359" t="s">
        <v>11556</v>
      </c>
      <c r="N2359">
        <v>160418</v>
      </c>
      <c r="O2359">
        <v>5547</v>
      </c>
      <c r="P2359" t="s">
        <v>544</v>
      </c>
      <c r="Q2359">
        <v>0</v>
      </c>
      <c r="R2359" t="s">
        <v>11557</v>
      </c>
      <c r="S2359" t="s">
        <v>11558</v>
      </c>
      <c r="T2359">
        <v>296</v>
      </c>
      <c r="U2359" t="s">
        <v>37</v>
      </c>
      <c r="V2359" t="s">
        <v>38</v>
      </c>
      <c r="W2359" t="s">
        <v>585</v>
      </c>
      <c r="X2359">
        <v>20000000</v>
      </c>
      <c r="Y2359">
        <v>2011</v>
      </c>
      <c r="Z2359">
        <v>957</v>
      </c>
      <c r="AA2359">
        <v>5.7</v>
      </c>
      <c r="AB2359">
        <v>1.85</v>
      </c>
      <c r="AC2359">
        <v>16000</v>
      </c>
    </row>
    <row r="2360" spans="1:29">
      <c r="A2360" t="s">
        <v>28</v>
      </c>
      <c r="C2360" t="s">
        <v>4291</v>
      </c>
      <c r="D2360">
        <v>43</v>
      </c>
      <c r="E2360">
        <v>113</v>
      </c>
      <c r="F2360">
        <v>17</v>
      </c>
      <c r="G2360">
        <v>551</v>
      </c>
      <c r="H2360" t="s">
        <v>755</v>
      </c>
      <c r="I2360">
        <v>14000</v>
      </c>
      <c r="J2360">
        <v>58571513</v>
      </c>
      <c r="K2360" t="s">
        <v>2142</v>
      </c>
      <c r="L2360" t="s">
        <v>2382</v>
      </c>
      <c r="M2360" t="s">
        <v>11559</v>
      </c>
      <c r="N2360">
        <v>30213</v>
      </c>
      <c r="O2360">
        <v>15914</v>
      </c>
      <c r="P2360" t="s">
        <v>4765</v>
      </c>
      <c r="Q2360">
        <v>1</v>
      </c>
      <c r="R2360" t="s">
        <v>11560</v>
      </c>
      <c r="S2360" t="s">
        <v>11561</v>
      </c>
      <c r="T2360">
        <v>112</v>
      </c>
      <c r="U2360" t="s">
        <v>37</v>
      </c>
      <c r="V2360" t="s">
        <v>38</v>
      </c>
      <c r="W2360" t="s">
        <v>585</v>
      </c>
      <c r="X2360">
        <v>19000000</v>
      </c>
      <c r="Y2360">
        <v>1989</v>
      </c>
      <c r="Z2360">
        <v>599</v>
      </c>
      <c r="AA2360">
        <v>6.8</v>
      </c>
      <c r="AB2360">
        <v>1.85</v>
      </c>
      <c r="AC2360">
        <v>0</v>
      </c>
    </row>
    <row r="2361" spans="1:29">
      <c r="A2361" t="s">
        <v>28</v>
      </c>
      <c r="C2361" t="s">
        <v>11562</v>
      </c>
      <c r="D2361">
        <v>69</v>
      </c>
      <c r="E2361">
        <v>95</v>
      </c>
      <c r="F2361">
        <v>15</v>
      </c>
      <c r="G2361">
        <v>528</v>
      </c>
      <c r="H2361" t="s">
        <v>7329</v>
      </c>
      <c r="I2361">
        <v>1000</v>
      </c>
      <c r="J2361">
        <v>51431160</v>
      </c>
      <c r="K2361" t="s">
        <v>2717</v>
      </c>
      <c r="L2361" t="s">
        <v>11563</v>
      </c>
      <c r="M2361" t="s">
        <v>11564</v>
      </c>
      <c r="N2361">
        <v>62861</v>
      </c>
      <c r="O2361">
        <v>3092</v>
      </c>
      <c r="P2361" t="s">
        <v>9217</v>
      </c>
      <c r="Q2361">
        <v>2</v>
      </c>
      <c r="R2361" t="s">
        <v>11565</v>
      </c>
      <c r="S2361" t="s">
        <v>11566</v>
      </c>
      <c r="T2361">
        <v>232</v>
      </c>
      <c r="U2361" t="s">
        <v>37</v>
      </c>
      <c r="V2361" t="s">
        <v>38</v>
      </c>
      <c r="W2361" t="s">
        <v>95</v>
      </c>
      <c r="X2361">
        <v>20000000</v>
      </c>
      <c r="Y2361">
        <v>2004</v>
      </c>
      <c r="Z2361">
        <v>852</v>
      </c>
      <c r="AA2361">
        <v>5.9</v>
      </c>
      <c r="AB2361">
        <v>1.85</v>
      </c>
      <c r="AC2361">
        <v>0</v>
      </c>
    </row>
    <row r="2362" spans="1:29">
      <c r="A2362" t="s">
        <v>28</v>
      </c>
      <c r="C2362" t="s">
        <v>6308</v>
      </c>
      <c r="D2362">
        <v>242</v>
      </c>
      <c r="E2362">
        <v>103</v>
      </c>
      <c r="F2362">
        <v>0</v>
      </c>
      <c r="G2362">
        <v>157</v>
      </c>
      <c r="H2362" t="s">
        <v>11567</v>
      </c>
      <c r="I2362">
        <v>611</v>
      </c>
      <c r="J2362">
        <v>103001286</v>
      </c>
      <c r="K2362" t="s">
        <v>5103</v>
      </c>
      <c r="L2362" t="s">
        <v>10142</v>
      </c>
      <c r="M2362" t="s">
        <v>11568</v>
      </c>
      <c r="N2362">
        <v>222018</v>
      </c>
      <c r="O2362">
        <v>1212</v>
      </c>
      <c r="P2362" t="s">
        <v>6309</v>
      </c>
      <c r="Q2362">
        <v>0</v>
      </c>
      <c r="R2362" t="s">
        <v>11569</v>
      </c>
      <c r="S2362" t="s">
        <v>11570</v>
      </c>
      <c r="T2362">
        <v>869</v>
      </c>
      <c r="U2362" t="s">
        <v>37</v>
      </c>
      <c r="V2362" t="s">
        <v>38</v>
      </c>
      <c r="W2362" t="s">
        <v>585</v>
      </c>
      <c r="X2362">
        <v>15000000</v>
      </c>
      <c r="Y2362">
        <v>1996</v>
      </c>
      <c r="Z2362">
        <v>422</v>
      </c>
      <c r="AA2362">
        <v>7.2</v>
      </c>
      <c r="AB2362">
        <v>2.35</v>
      </c>
      <c r="AC2362">
        <v>11000</v>
      </c>
    </row>
    <row r="2363" spans="1:29">
      <c r="A2363" t="s">
        <v>28</v>
      </c>
      <c r="C2363" t="s">
        <v>10903</v>
      </c>
      <c r="D2363">
        <v>149</v>
      </c>
      <c r="E2363">
        <v>91</v>
      </c>
      <c r="F2363">
        <v>17</v>
      </c>
      <c r="G2363">
        <v>670</v>
      </c>
      <c r="H2363" t="s">
        <v>9402</v>
      </c>
      <c r="I2363">
        <v>1000</v>
      </c>
      <c r="J2363">
        <v>41867960</v>
      </c>
      <c r="K2363" t="s">
        <v>6403</v>
      </c>
      <c r="L2363" t="s">
        <v>7580</v>
      </c>
      <c r="M2363" t="s">
        <v>11571</v>
      </c>
      <c r="N2363">
        <v>65512</v>
      </c>
      <c r="O2363">
        <v>3023</v>
      </c>
      <c r="P2363" t="s">
        <v>2408</v>
      </c>
      <c r="Q2363">
        <v>0</v>
      </c>
      <c r="R2363" t="s">
        <v>11572</v>
      </c>
      <c r="S2363" t="s">
        <v>11573</v>
      </c>
      <c r="T2363">
        <v>478</v>
      </c>
      <c r="U2363" t="s">
        <v>37</v>
      </c>
      <c r="V2363" t="s">
        <v>38</v>
      </c>
      <c r="W2363" t="s">
        <v>585</v>
      </c>
      <c r="X2363">
        <v>20000000</v>
      </c>
      <c r="Y2363">
        <v>2001</v>
      </c>
      <c r="Z2363">
        <v>795</v>
      </c>
      <c r="AA2363">
        <v>5.5</v>
      </c>
      <c r="AB2363">
        <v>1.33</v>
      </c>
      <c r="AC2363">
        <v>0</v>
      </c>
    </row>
    <row r="2364" spans="1:29">
      <c r="A2364" t="s">
        <v>28</v>
      </c>
      <c r="C2364" t="s">
        <v>3727</v>
      </c>
      <c r="D2364">
        <v>253</v>
      </c>
      <c r="E2364">
        <v>146</v>
      </c>
      <c r="F2364">
        <v>0</v>
      </c>
      <c r="G2364">
        <v>413</v>
      </c>
      <c r="H2364" t="s">
        <v>11574</v>
      </c>
      <c r="I2364">
        <v>888</v>
      </c>
      <c r="K2364" t="s">
        <v>11575</v>
      </c>
      <c r="L2364" t="s">
        <v>11576</v>
      </c>
      <c r="M2364" t="s">
        <v>11577</v>
      </c>
      <c r="N2364">
        <v>610333</v>
      </c>
      <c r="O2364">
        <v>2560</v>
      </c>
      <c r="P2364" t="s">
        <v>11578</v>
      </c>
      <c r="Q2364">
        <v>0</v>
      </c>
      <c r="R2364" t="s">
        <v>11579</v>
      </c>
      <c r="S2364" t="s">
        <v>11580</v>
      </c>
      <c r="T2364">
        <v>1320</v>
      </c>
      <c r="U2364" t="s">
        <v>37</v>
      </c>
      <c r="V2364" t="s">
        <v>38</v>
      </c>
      <c r="W2364" t="s">
        <v>585</v>
      </c>
      <c r="X2364">
        <v>19000000</v>
      </c>
      <c r="Y2364">
        <v>1980</v>
      </c>
      <c r="Z2364">
        <v>629</v>
      </c>
      <c r="AA2364">
        <v>8.4</v>
      </c>
      <c r="AB2364">
        <v>1.37</v>
      </c>
      <c r="AC2364">
        <v>37000</v>
      </c>
    </row>
    <row r="2365" spans="1:29">
      <c r="A2365" t="s">
        <v>28</v>
      </c>
      <c r="C2365" t="s">
        <v>435</v>
      </c>
      <c r="D2365">
        <v>198</v>
      </c>
      <c r="E2365">
        <v>116</v>
      </c>
      <c r="F2365">
        <v>0</v>
      </c>
      <c r="G2365">
        <v>459</v>
      </c>
      <c r="H2365" t="s">
        <v>6256</v>
      </c>
      <c r="I2365">
        <v>1000</v>
      </c>
      <c r="J2365">
        <v>210609762</v>
      </c>
      <c r="K2365" t="s">
        <v>1875</v>
      </c>
      <c r="L2365" t="s">
        <v>3756</v>
      </c>
      <c r="M2365" t="s">
        <v>11581</v>
      </c>
      <c r="N2365">
        <v>732212</v>
      </c>
      <c r="O2365">
        <v>3230</v>
      </c>
      <c r="P2365" t="s">
        <v>11582</v>
      </c>
      <c r="Q2365">
        <v>0</v>
      </c>
      <c r="R2365" t="s">
        <v>11583</v>
      </c>
      <c r="S2365" t="s">
        <v>11584</v>
      </c>
      <c r="T2365">
        <v>809</v>
      </c>
      <c r="U2365" t="s">
        <v>37</v>
      </c>
      <c r="V2365" t="s">
        <v>38</v>
      </c>
      <c r="W2365" t="s">
        <v>95</v>
      </c>
      <c r="X2365">
        <v>19000000</v>
      </c>
      <c r="Y2365">
        <v>1985</v>
      </c>
      <c r="Z2365">
        <v>690</v>
      </c>
      <c r="AA2365">
        <v>8.5</v>
      </c>
      <c r="AB2365">
        <v>1.18</v>
      </c>
      <c r="AC2365">
        <v>39000</v>
      </c>
    </row>
    <row r="2366" spans="1:29">
      <c r="A2366" t="s">
        <v>28</v>
      </c>
      <c r="C2366" t="s">
        <v>6788</v>
      </c>
      <c r="D2366">
        <v>147</v>
      </c>
      <c r="E2366">
        <v>93</v>
      </c>
      <c r="F2366">
        <v>37</v>
      </c>
      <c r="G2366">
        <v>545</v>
      </c>
      <c r="H2366" t="s">
        <v>4810</v>
      </c>
      <c r="I2366">
        <v>885</v>
      </c>
      <c r="J2366">
        <v>40846082</v>
      </c>
      <c r="K2366" t="s">
        <v>3030</v>
      </c>
      <c r="L2366" t="s">
        <v>6789</v>
      </c>
      <c r="M2366" t="s">
        <v>11585</v>
      </c>
      <c r="N2366">
        <v>45317</v>
      </c>
      <c r="O2366">
        <v>2872</v>
      </c>
      <c r="P2366" t="s">
        <v>6823</v>
      </c>
      <c r="Q2366">
        <v>0</v>
      </c>
      <c r="R2366" t="s">
        <v>11586</v>
      </c>
      <c r="S2366" t="s">
        <v>11587</v>
      </c>
      <c r="T2366">
        <v>536</v>
      </c>
      <c r="U2366" t="s">
        <v>37</v>
      </c>
      <c r="V2366" t="s">
        <v>38</v>
      </c>
      <c r="W2366" t="s">
        <v>585</v>
      </c>
      <c r="X2366">
        <v>19000000</v>
      </c>
      <c r="Y2366">
        <v>1999</v>
      </c>
      <c r="Z2366">
        <v>828</v>
      </c>
      <c r="AA2366">
        <v>5.6</v>
      </c>
      <c r="AB2366">
        <v>1.37</v>
      </c>
      <c r="AC2366">
        <v>0</v>
      </c>
    </row>
    <row r="2367" spans="1:29">
      <c r="A2367" t="s">
        <v>28</v>
      </c>
      <c r="C2367" t="s">
        <v>9516</v>
      </c>
      <c r="D2367">
        <v>36</v>
      </c>
      <c r="E2367">
        <v>113</v>
      </c>
      <c r="F2367">
        <v>0</v>
      </c>
      <c r="G2367">
        <v>256</v>
      </c>
      <c r="H2367" t="s">
        <v>11588</v>
      </c>
      <c r="I2367">
        <v>607</v>
      </c>
      <c r="J2367">
        <v>51697449</v>
      </c>
      <c r="K2367" t="s">
        <v>2527</v>
      </c>
      <c r="L2367" t="s">
        <v>11589</v>
      </c>
      <c r="M2367" t="s">
        <v>11590</v>
      </c>
      <c r="N2367">
        <v>8346</v>
      </c>
      <c r="O2367">
        <v>1465</v>
      </c>
      <c r="P2367" t="s">
        <v>11591</v>
      </c>
      <c r="Q2367">
        <v>6</v>
      </c>
      <c r="R2367" t="s">
        <v>11592</v>
      </c>
      <c r="S2367" t="s">
        <v>11593</v>
      </c>
      <c r="T2367">
        <v>59</v>
      </c>
      <c r="U2367" t="s">
        <v>37</v>
      </c>
      <c r="V2367" t="s">
        <v>38</v>
      </c>
      <c r="W2367" t="s">
        <v>39</v>
      </c>
      <c r="X2367">
        <v>13000000</v>
      </c>
      <c r="Y2367">
        <v>2009</v>
      </c>
      <c r="Z2367">
        <v>269</v>
      </c>
      <c r="AA2367">
        <v>4.0999999999999996</v>
      </c>
      <c r="AB2367">
        <v>1.85</v>
      </c>
      <c r="AC2367">
        <v>1000</v>
      </c>
    </row>
    <row r="2368" spans="1:29">
      <c r="A2368" t="s">
        <v>28</v>
      </c>
      <c r="C2368" t="s">
        <v>11594</v>
      </c>
      <c r="D2368">
        <v>6</v>
      </c>
      <c r="E2368">
        <v>90</v>
      </c>
      <c r="F2368">
        <v>97</v>
      </c>
      <c r="G2368">
        <v>319</v>
      </c>
      <c r="H2368" t="s">
        <v>11595</v>
      </c>
      <c r="I2368">
        <v>731</v>
      </c>
      <c r="K2368" t="s">
        <v>777</v>
      </c>
      <c r="L2368" t="s">
        <v>11596</v>
      </c>
      <c r="M2368" t="s">
        <v>11597</v>
      </c>
      <c r="N2368">
        <v>60</v>
      </c>
      <c r="O2368">
        <v>2374</v>
      </c>
      <c r="P2368" t="s">
        <v>11598</v>
      </c>
      <c r="Q2368">
        <v>4</v>
      </c>
      <c r="S2368" t="s">
        <v>11599</v>
      </c>
      <c r="T2368">
        <v>6</v>
      </c>
      <c r="U2368" t="s">
        <v>37</v>
      </c>
      <c r="V2368" t="s">
        <v>38</v>
      </c>
      <c r="X2368">
        <v>27000000</v>
      </c>
      <c r="Y2368">
        <v>2016</v>
      </c>
      <c r="Z2368">
        <v>634</v>
      </c>
      <c r="AA2368">
        <v>5</v>
      </c>
      <c r="AC2368">
        <v>1000</v>
      </c>
    </row>
    <row r="2369" spans="1:29">
      <c r="A2369" t="s">
        <v>28</v>
      </c>
      <c r="C2369" t="s">
        <v>3912</v>
      </c>
      <c r="D2369">
        <v>181</v>
      </c>
      <c r="E2369">
        <v>101</v>
      </c>
      <c r="F2369">
        <v>8</v>
      </c>
      <c r="G2369">
        <v>110</v>
      </c>
      <c r="H2369" t="s">
        <v>6275</v>
      </c>
      <c r="I2369">
        <v>544</v>
      </c>
      <c r="J2369">
        <v>27758465</v>
      </c>
      <c r="K2369" t="s">
        <v>1415</v>
      </c>
      <c r="L2369" t="s">
        <v>2349</v>
      </c>
      <c r="M2369" t="s">
        <v>11600</v>
      </c>
      <c r="N2369">
        <v>77987</v>
      </c>
      <c r="O2369">
        <v>1292</v>
      </c>
      <c r="P2369" t="s">
        <v>11601</v>
      </c>
      <c r="Q2369">
        <v>2</v>
      </c>
      <c r="R2369" t="s">
        <v>11602</v>
      </c>
      <c r="S2369" t="s">
        <v>11603</v>
      </c>
      <c r="T2369">
        <v>120</v>
      </c>
      <c r="U2369" t="s">
        <v>37</v>
      </c>
      <c r="V2369" t="s">
        <v>38</v>
      </c>
      <c r="W2369" t="s">
        <v>39</v>
      </c>
      <c r="X2369">
        <v>19000000</v>
      </c>
      <c r="Y2369">
        <v>2010</v>
      </c>
      <c r="Z2369">
        <v>449</v>
      </c>
      <c r="AA2369">
        <v>6.1</v>
      </c>
      <c r="AB2369">
        <v>2.35</v>
      </c>
      <c r="AC2369">
        <v>0</v>
      </c>
    </row>
    <row r="2370" spans="1:29">
      <c r="A2370" t="s">
        <v>28</v>
      </c>
      <c r="C2370" t="s">
        <v>809</v>
      </c>
      <c r="D2370">
        <v>97</v>
      </c>
      <c r="E2370">
        <v>95</v>
      </c>
      <c r="F2370">
        <v>189</v>
      </c>
      <c r="G2370">
        <v>306</v>
      </c>
      <c r="H2370" t="s">
        <v>11604</v>
      </c>
      <c r="I2370">
        <v>500</v>
      </c>
      <c r="J2370">
        <v>56127162</v>
      </c>
      <c r="K2370" t="s">
        <v>1681</v>
      </c>
      <c r="L2370" t="s">
        <v>10724</v>
      </c>
      <c r="M2370" t="s">
        <v>11605</v>
      </c>
      <c r="N2370">
        <v>57479</v>
      </c>
      <c r="O2370">
        <v>2020</v>
      </c>
      <c r="P2370" t="s">
        <v>11606</v>
      </c>
      <c r="Q2370">
        <v>2</v>
      </c>
      <c r="R2370" t="s">
        <v>11607</v>
      </c>
      <c r="S2370" t="s">
        <v>11608</v>
      </c>
      <c r="T2370">
        <v>205</v>
      </c>
      <c r="U2370" t="s">
        <v>37</v>
      </c>
      <c r="V2370" t="s">
        <v>38</v>
      </c>
      <c r="W2370" t="s">
        <v>39</v>
      </c>
      <c r="X2370">
        <v>18000000</v>
      </c>
      <c r="Y2370">
        <v>2003</v>
      </c>
      <c r="Z2370">
        <v>308</v>
      </c>
      <c r="AA2370">
        <v>5.4</v>
      </c>
      <c r="AB2370">
        <v>1.85</v>
      </c>
      <c r="AC2370">
        <v>0</v>
      </c>
    </row>
    <row r="2371" spans="1:29">
      <c r="A2371" t="s">
        <v>28</v>
      </c>
      <c r="C2371" t="s">
        <v>962</v>
      </c>
      <c r="D2371">
        <v>167</v>
      </c>
      <c r="E2371">
        <v>109</v>
      </c>
      <c r="F2371">
        <v>93</v>
      </c>
      <c r="G2371">
        <v>521</v>
      </c>
      <c r="H2371" t="s">
        <v>730</v>
      </c>
      <c r="I2371">
        <v>31000</v>
      </c>
      <c r="J2371">
        <v>1357042</v>
      </c>
      <c r="K2371" t="s">
        <v>3581</v>
      </c>
      <c r="L2371" t="s">
        <v>11609</v>
      </c>
      <c r="M2371" t="s">
        <v>11610</v>
      </c>
      <c r="N2371">
        <v>53977</v>
      </c>
      <c r="O2371">
        <v>35561</v>
      </c>
      <c r="P2371" t="s">
        <v>10520</v>
      </c>
      <c r="Q2371">
        <v>1</v>
      </c>
      <c r="R2371" t="s">
        <v>11611</v>
      </c>
      <c r="S2371" t="s">
        <v>11612</v>
      </c>
      <c r="T2371">
        <v>125</v>
      </c>
      <c r="U2371" t="s">
        <v>37</v>
      </c>
      <c r="V2371" t="s">
        <v>584</v>
      </c>
      <c r="W2371" t="s">
        <v>585</v>
      </c>
      <c r="X2371">
        <v>15000000</v>
      </c>
      <c r="Y2371">
        <v>2011</v>
      </c>
      <c r="Z2371">
        <v>3000</v>
      </c>
      <c r="AA2371">
        <v>7.1</v>
      </c>
      <c r="AB2371">
        <v>2.35</v>
      </c>
      <c r="AC2371">
        <v>14000</v>
      </c>
    </row>
    <row r="2372" spans="1:29">
      <c r="A2372" t="s">
        <v>28</v>
      </c>
      <c r="E2372">
        <v>43</v>
      </c>
      <c r="G2372">
        <v>211</v>
      </c>
      <c r="H2372" t="s">
        <v>11613</v>
      </c>
      <c r="I2372">
        <v>341</v>
      </c>
      <c r="K2372" t="s">
        <v>11614</v>
      </c>
      <c r="L2372" t="s">
        <v>11615</v>
      </c>
      <c r="M2372" t="s">
        <v>11616</v>
      </c>
      <c r="N2372">
        <v>29</v>
      </c>
      <c r="O2372">
        <v>1462</v>
      </c>
      <c r="P2372" t="s">
        <v>11617</v>
      </c>
      <c r="Q2372">
        <v>1</v>
      </c>
      <c r="R2372" t="s">
        <v>11618</v>
      </c>
      <c r="S2372" t="s">
        <v>11619</v>
      </c>
      <c r="U2372" t="s">
        <v>37</v>
      </c>
      <c r="W2372" t="s">
        <v>1126</v>
      </c>
      <c r="Z2372">
        <v>230</v>
      </c>
      <c r="AA2372">
        <v>6.6</v>
      </c>
      <c r="AB2372">
        <v>1.33</v>
      </c>
      <c r="AC2372">
        <v>0</v>
      </c>
    </row>
    <row r="2373" spans="1:29">
      <c r="A2373" t="s">
        <v>28</v>
      </c>
      <c r="C2373" t="s">
        <v>11620</v>
      </c>
      <c r="D2373">
        <v>47</v>
      </c>
      <c r="E2373">
        <v>85</v>
      </c>
      <c r="F2373">
        <v>2</v>
      </c>
      <c r="G2373">
        <v>402</v>
      </c>
      <c r="H2373" t="s">
        <v>4161</v>
      </c>
      <c r="I2373">
        <v>1000</v>
      </c>
      <c r="J2373">
        <v>15911333</v>
      </c>
      <c r="K2373" t="s">
        <v>2449</v>
      </c>
      <c r="L2373" t="s">
        <v>9003</v>
      </c>
      <c r="M2373" t="s">
        <v>11621</v>
      </c>
      <c r="N2373">
        <v>2855</v>
      </c>
      <c r="O2373">
        <v>2429</v>
      </c>
      <c r="P2373" t="s">
        <v>1366</v>
      </c>
      <c r="Q2373">
        <v>1</v>
      </c>
      <c r="R2373" t="s">
        <v>11622</v>
      </c>
      <c r="S2373" t="s">
        <v>11623</v>
      </c>
      <c r="T2373">
        <v>119</v>
      </c>
      <c r="U2373" t="s">
        <v>37</v>
      </c>
      <c r="V2373" t="s">
        <v>56</v>
      </c>
      <c r="W2373" t="s">
        <v>277</v>
      </c>
      <c r="X2373">
        <v>19000000</v>
      </c>
      <c r="Y2373">
        <v>2000</v>
      </c>
      <c r="Z2373">
        <v>539</v>
      </c>
      <c r="AA2373">
        <v>3.6</v>
      </c>
      <c r="AB2373">
        <v>1.85</v>
      </c>
      <c r="AC2373">
        <v>663</v>
      </c>
    </row>
    <row r="2374" spans="1:29">
      <c r="A2374" t="s">
        <v>28</v>
      </c>
      <c r="C2374" t="s">
        <v>1076</v>
      </c>
      <c r="D2374">
        <v>308</v>
      </c>
      <c r="E2374">
        <v>101</v>
      </c>
      <c r="F2374">
        <v>42</v>
      </c>
      <c r="G2374">
        <v>219</v>
      </c>
      <c r="H2374" t="s">
        <v>280</v>
      </c>
      <c r="I2374">
        <v>991</v>
      </c>
      <c r="J2374">
        <v>39103378</v>
      </c>
      <c r="K2374" t="s">
        <v>5544</v>
      </c>
      <c r="L2374" t="s">
        <v>3373</v>
      </c>
      <c r="M2374" t="s">
        <v>11624</v>
      </c>
      <c r="N2374">
        <v>93272</v>
      </c>
      <c r="O2374">
        <v>2609</v>
      </c>
      <c r="P2374" t="s">
        <v>6831</v>
      </c>
      <c r="Q2374">
        <v>0</v>
      </c>
      <c r="R2374" t="s">
        <v>11625</v>
      </c>
      <c r="S2374" t="s">
        <v>11626</v>
      </c>
      <c r="T2374">
        <v>251</v>
      </c>
      <c r="U2374" t="s">
        <v>37</v>
      </c>
      <c r="V2374" t="s">
        <v>38</v>
      </c>
      <c r="W2374" t="s">
        <v>585</v>
      </c>
      <c r="X2374">
        <v>20000000</v>
      </c>
      <c r="Y2374">
        <v>2010</v>
      </c>
      <c r="Z2374">
        <v>894</v>
      </c>
      <c r="AA2374">
        <v>6.5</v>
      </c>
      <c r="AB2374">
        <v>2.35</v>
      </c>
      <c r="AC2374">
        <v>0</v>
      </c>
    </row>
    <row r="2375" spans="1:29">
      <c r="A2375" t="s">
        <v>28</v>
      </c>
      <c r="C2375" t="s">
        <v>7778</v>
      </c>
      <c r="D2375">
        <v>246</v>
      </c>
      <c r="E2375">
        <v>125</v>
      </c>
      <c r="F2375">
        <v>6000</v>
      </c>
      <c r="G2375">
        <v>7</v>
      </c>
      <c r="H2375" t="s">
        <v>11627</v>
      </c>
      <c r="I2375">
        <v>17</v>
      </c>
      <c r="J2375">
        <v>10049886</v>
      </c>
      <c r="K2375" t="s">
        <v>628</v>
      </c>
      <c r="L2375" t="s">
        <v>11628</v>
      </c>
      <c r="M2375" t="s">
        <v>11629</v>
      </c>
      <c r="N2375">
        <v>417971</v>
      </c>
      <c r="O2375">
        <v>44</v>
      </c>
      <c r="P2375" t="s">
        <v>11630</v>
      </c>
      <c r="Q2375">
        <v>0</v>
      </c>
      <c r="R2375" t="s">
        <v>11631</v>
      </c>
      <c r="S2375" t="s">
        <v>11632</v>
      </c>
      <c r="T2375">
        <v>902</v>
      </c>
      <c r="U2375" t="s">
        <v>676</v>
      </c>
      <c r="V2375" t="s">
        <v>677</v>
      </c>
      <c r="W2375" t="s">
        <v>95</v>
      </c>
      <c r="X2375">
        <v>19000000</v>
      </c>
      <c r="Y2375">
        <v>2001</v>
      </c>
      <c r="Z2375">
        <v>10</v>
      </c>
      <c r="AA2375">
        <v>8.6</v>
      </c>
      <c r="AB2375">
        <v>1.85</v>
      </c>
      <c r="AC2375">
        <v>28000</v>
      </c>
    </row>
    <row r="2376" spans="1:29">
      <c r="A2376" t="s">
        <v>28</v>
      </c>
      <c r="C2376" t="s">
        <v>11633</v>
      </c>
      <c r="D2376">
        <v>23</v>
      </c>
      <c r="E2376">
        <v>118</v>
      </c>
      <c r="F2376">
        <v>0</v>
      </c>
      <c r="G2376">
        <v>30</v>
      </c>
      <c r="H2376" t="s">
        <v>11634</v>
      </c>
      <c r="I2376">
        <v>483</v>
      </c>
      <c r="K2376" t="s">
        <v>334</v>
      </c>
      <c r="L2376" t="s">
        <v>6883</v>
      </c>
      <c r="M2376" t="s">
        <v>11635</v>
      </c>
      <c r="N2376">
        <v>1904</v>
      </c>
      <c r="O2376">
        <v>635</v>
      </c>
      <c r="P2376" t="s">
        <v>11636</v>
      </c>
      <c r="Q2376">
        <v>1</v>
      </c>
      <c r="R2376" t="s">
        <v>11637</v>
      </c>
      <c r="S2376" t="s">
        <v>11638</v>
      </c>
      <c r="T2376">
        <v>12</v>
      </c>
      <c r="U2376" t="s">
        <v>1946</v>
      </c>
      <c r="V2376" t="s">
        <v>892</v>
      </c>
      <c r="Y2376">
        <v>2013</v>
      </c>
      <c r="Z2376">
        <v>91</v>
      </c>
      <c r="AA2376">
        <v>6.2</v>
      </c>
      <c r="AB2376">
        <v>2.35</v>
      </c>
      <c r="AC2376">
        <v>332</v>
      </c>
    </row>
    <row r="2377" spans="1:29">
      <c r="A2377" t="s">
        <v>28</v>
      </c>
      <c r="C2377" t="s">
        <v>1489</v>
      </c>
      <c r="D2377">
        <v>29</v>
      </c>
      <c r="E2377">
        <v>132</v>
      </c>
      <c r="F2377">
        <v>79</v>
      </c>
      <c r="G2377">
        <v>1000</v>
      </c>
      <c r="H2377" t="s">
        <v>762</v>
      </c>
      <c r="I2377">
        <v>14000</v>
      </c>
      <c r="J2377">
        <v>8600000</v>
      </c>
      <c r="K2377" t="s">
        <v>2900</v>
      </c>
      <c r="L2377" t="s">
        <v>228</v>
      </c>
      <c r="M2377" t="s">
        <v>11639</v>
      </c>
      <c r="N2377">
        <v>17982</v>
      </c>
      <c r="O2377">
        <v>28094</v>
      </c>
      <c r="P2377" t="s">
        <v>3512</v>
      </c>
      <c r="Q2377">
        <v>2</v>
      </c>
      <c r="R2377" t="s">
        <v>11640</v>
      </c>
      <c r="S2377" t="s">
        <v>11641</v>
      </c>
      <c r="T2377">
        <v>95</v>
      </c>
      <c r="U2377" t="s">
        <v>37</v>
      </c>
      <c r="V2377" t="s">
        <v>56</v>
      </c>
      <c r="W2377" t="s">
        <v>95</v>
      </c>
      <c r="X2377">
        <v>25000000</v>
      </c>
      <c r="Y2377">
        <v>1984</v>
      </c>
      <c r="Z2377">
        <v>12000</v>
      </c>
      <c r="AA2377">
        <v>7</v>
      </c>
      <c r="AB2377">
        <v>2.35</v>
      </c>
      <c r="AC2377">
        <v>1000</v>
      </c>
    </row>
    <row r="2378" spans="1:29">
      <c r="A2378" t="s">
        <v>28</v>
      </c>
      <c r="C2378" t="s">
        <v>11642</v>
      </c>
      <c r="D2378">
        <v>252</v>
      </c>
      <c r="E2378">
        <v>131</v>
      </c>
      <c r="F2378">
        <v>33</v>
      </c>
      <c r="G2378">
        <v>326</v>
      </c>
      <c r="H2378" t="s">
        <v>11643</v>
      </c>
      <c r="I2378">
        <v>876</v>
      </c>
      <c r="J2378">
        <v>21483154</v>
      </c>
      <c r="K2378" t="s">
        <v>3396</v>
      </c>
      <c r="L2378" t="s">
        <v>2933</v>
      </c>
      <c r="M2378" t="s">
        <v>11644</v>
      </c>
      <c r="N2378">
        <v>98741</v>
      </c>
      <c r="O2378">
        <v>1985</v>
      </c>
      <c r="P2378" t="s">
        <v>11645</v>
      </c>
      <c r="Q2378">
        <v>1</v>
      </c>
      <c r="R2378" t="s">
        <v>11646</v>
      </c>
      <c r="S2378" t="s">
        <v>11647</v>
      </c>
      <c r="T2378">
        <v>236</v>
      </c>
      <c r="U2378" t="s">
        <v>37</v>
      </c>
      <c r="V2378" t="s">
        <v>38</v>
      </c>
      <c r="W2378" t="s">
        <v>39</v>
      </c>
      <c r="X2378">
        <v>19000000</v>
      </c>
      <c r="Y2378">
        <v>2013</v>
      </c>
      <c r="Z2378">
        <v>526</v>
      </c>
      <c r="AA2378">
        <v>7.6</v>
      </c>
      <c r="AB2378">
        <v>2.35</v>
      </c>
      <c r="AC2378">
        <v>53000</v>
      </c>
    </row>
    <row r="2379" spans="1:29">
      <c r="A2379" t="s">
        <v>28</v>
      </c>
      <c r="C2379" t="s">
        <v>4516</v>
      </c>
      <c r="D2379">
        <v>102</v>
      </c>
      <c r="E2379">
        <v>129</v>
      </c>
      <c r="F2379">
        <v>51</v>
      </c>
      <c r="G2379">
        <v>630</v>
      </c>
      <c r="H2379" t="s">
        <v>5235</v>
      </c>
      <c r="I2379">
        <v>948</v>
      </c>
      <c r="J2379">
        <v>8396942</v>
      </c>
      <c r="K2379" t="s">
        <v>11648</v>
      </c>
      <c r="L2379" t="s">
        <v>11649</v>
      </c>
      <c r="M2379" t="s">
        <v>11650</v>
      </c>
      <c r="N2379">
        <v>72715</v>
      </c>
      <c r="O2379">
        <v>4324</v>
      </c>
      <c r="P2379" t="s">
        <v>4941</v>
      </c>
      <c r="Q2379">
        <v>1</v>
      </c>
      <c r="R2379" t="s">
        <v>11651</v>
      </c>
      <c r="S2379" t="s">
        <v>11652</v>
      </c>
      <c r="T2379">
        <v>103</v>
      </c>
      <c r="U2379" t="s">
        <v>37</v>
      </c>
      <c r="V2379" t="s">
        <v>38</v>
      </c>
      <c r="W2379" t="s">
        <v>585</v>
      </c>
      <c r="X2379">
        <v>19000000</v>
      </c>
      <c r="Y2379">
        <v>2008</v>
      </c>
      <c r="Z2379">
        <v>822</v>
      </c>
      <c r="AA2379">
        <v>6.5</v>
      </c>
      <c r="AB2379">
        <v>1.85</v>
      </c>
      <c r="AC2379">
        <v>0</v>
      </c>
    </row>
    <row r="2380" spans="1:29">
      <c r="A2380" t="s">
        <v>28</v>
      </c>
      <c r="C2380" t="s">
        <v>11653</v>
      </c>
      <c r="D2380">
        <v>134</v>
      </c>
      <c r="E2380">
        <v>100</v>
      </c>
      <c r="F2380">
        <v>14</v>
      </c>
      <c r="G2380">
        <v>356</v>
      </c>
      <c r="H2380" t="s">
        <v>9252</v>
      </c>
      <c r="I2380">
        <v>3000</v>
      </c>
      <c r="J2380">
        <v>12561</v>
      </c>
      <c r="K2380" t="s">
        <v>1681</v>
      </c>
      <c r="L2380" t="s">
        <v>1543</v>
      </c>
      <c r="M2380" t="s">
        <v>11654</v>
      </c>
      <c r="N2380">
        <v>71276</v>
      </c>
      <c r="O2380">
        <v>4094</v>
      </c>
      <c r="P2380" t="s">
        <v>11655</v>
      </c>
      <c r="Q2380">
        <v>2</v>
      </c>
      <c r="R2380" t="s">
        <v>11656</v>
      </c>
      <c r="S2380" t="s">
        <v>11657</v>
      </c>
      <c r="T2380">
        <v>181</v>
      </c>
      <c r="U2380" t="s">
        <v>37</v>
      </c>
      <c r="V2380" t="s">
        <v>38</v>
      </c>
      <c r="W2380" t="s">
        <v>95</v>
      </c>
      <c r="X2380">
        <v>19000000</v>
      </c>
      <c r="Y2380">
        <v>2010</v>
      </c>
      <c r="Z2380">
        <v>547</v>
      </c>
      <c r="AA2380">
        <v>6.4</v>
      </c>
      <c r="AB2380">
        <v>2.35</v>
      </c>
      <c r="AC2380">
        <v>13000</v>
      </c>
    </row>
    <row r="2381" spans="1:29">
      <c r="A2381" t="s">
        <v>28</v>
      </c>
      <c r="C2381" t="s">
        <v>11658</v>
      </c>
      <c r="D2381">
        <v>30</v>
      </c>
      <c r="E2381">
        <v>172</v>
      </c>
      <c r="F2381">
        <v>75</v>
      </c>
      <c r="G2381">
        <v>102</v>
      </c>
      <c r="H2381" t="s">
        <v>11659</v>
      </c>
      <c r="I2381">
        <v>617</v>
      </c>
      <c r="K2381" t="s">
        <v>1961</v>
      </c>
      <c r="L2381" t="s">
        <v>4825</v>
      </c>
      <c r="M2381" t="s">
        <v>11660</v>
      </c>
      <c r="N2381">
        <v>6156</v>
      </c>
      <c r="O2381">
        <v>1131</v>
      </c>
      <c r="P2381" t="s">
        <v>11661</v>
      </c>
      <c r="Q2381">
        <v>0</v>
      </c>
      <c r="R2381" t="s">
        <v>11662</v>
      </c>
      <c r="S2381" t="s">
        <v>11663</v>
      </c>
      <c r="T2381">
        <v>91</v>
      </c>
      <c r="U2381" t="s">
        <v>37</v>
      </c>
      <c r="V2381" t="s">
        <v>38</v>
      </c>
      <c r="W2381" t="s">
        <v>6036</v>
      </c>
      <c r="X2381">
        <v>19000000</v>
      </c>
      <c r="Y2381">
        <v>1964</v>
      </c>
      <c r="Z2381">
        <v>134</v>
      </c>
      <c r="AA2381">
        <v>6.7</v>
      </c>
      <c r="AB2381">
        <v>2.2000000000000002</v>
      </c>
      <c r="AC2381">
        <v>560</v>
      </c>
    </row>
    <row r="2382" spans="1:29">
      <c r="A2382" t="s">
        <v>28</v>
      </c>
      <c r="C2382" t="s">
        <v>11664</v>
      </c>
      <c r="D2382">
        <v>136</v>
      </c>
      <c r="E2382">
        <v>97</v>
      </c>
      <c r="F2382">
        <v>31</v>
      </c>
      <c r="G2382">
        <v>562</v>
      </c>
      <c r="H2382" t="s">
        <v>3007</v>
      </c>
      <c r="I2382">
        <v>2000</v>
      </c>
      <c r="J2382">
        <v>6923891</v>
      </c>
      <c r="K2382" t="s">
        <v>1415</v>
      </c>
      <c r="L2382" t="s">
        <v>6473</v>
      </c>
      <c r="M2382" t="s">
        <v>11665</v>
      </c>
      <c r="N2382">
        <v>43867</v>
      </c>
      <c r="O2382">
        <v>5519</v>
      </c>
      <c r="P2382" t="s">
        <v>929</v>
      </c>
      <c r="Q2382">
        <v>4</v>
      </c>
      <c r="R2382" t="s">
        <v>11666</v>
      </c>
      <c r="S2382" t="s">
        <v>11667</v>
      </c>
      <c r="T2382">
        <v>83</v>
      </c>
      <c r="U2382" t="s">
        <v>37</v>
      </c>
      <c r="V2382" t="s">
        <v>38</v>
      </c>
      <c r="W2382" t="s">
        <v>585</v>
      </c>
      <c r="X2382">
        <v>23000000</v>
      </c>
      <c r="Y2382">
        <v>2011</v>
      </c>
      <c r="Z2382">
        <v>2000</v>
      </c>
      <c r="AA2382">
        <v>6.3</v>
      </c>
      <c r="AB2382">
        <v>2.35</v>
      </c>
      <c r="AC2382">
        <v>0</v>
      </c>
    </row>
    <row r="2383" spans="1:29">
      <c r="A2383" t="s">
        <v>28</v>
      </c>
      <c r="C2383" t="s">
        <v>11668</v>
      </c>
      <c r="D2383">
        <v>102</v>
      </c>
      <c r="E2383">
        <v>121</v>
      </c>
      <c r="F2383">
        <v>33</v>
      </c>
      <c r="G2383">
        <v>505</v>
      </c>
      <c r="H2383" t="s">
        <v>1984</v>
      </c>
      <c r="I2383">
        <v>1000</v>
      </c>
      <c r="J2383">
        <v>5308553</v>
      </c>
      <c r="K2383" t="s">
        <v>3409</v>
      </c>
      <c r="L2383" t="s">
        <v>2061</v>
      </c>
      <c r="M2383" t="s">
        <v>11669</v>
      </c>
      <c r="N2383">
        <v>5147</v>
      </c>
      <c r="O2383">
        <v>3260</v>
      </c>
      <c r="P2383" t="s">
        <v>11670</v>
      </c>
      <c r="Q2383">
        <v>2</v>
      </c>
      <c r="R2383" t="s">
        <v>11671</v>
      </c>
      <c r="S2383" t="s">
        <v>11672</v>
      </c>
      <c r="T2383">
        <v>37</v>
      </c>
      <c r="U2383" t="s">
        <v>37</v>
      </c>
      <c r="V2383" t="s">
        <v>38</v>
      </c>
      <c r="W2383" t="s">
        <v>95</v>
      </c>
      <c r="Y2383">
        <v>2012</v>
      </c>
      <c r="Z2383">
        <v>919</v>
      </c>
      <c r="AA2383">
        <v>6.4</v>
      </c>
      <c r="AB2383">
        <v>2.35</v>
      </c>
      <c r="AC2383">
        <v>0</v>
      </c>
    </row>
    <row r="2384" spans="1:29">
      <c r="A2384" t="s">
        <v>28</v>
      </c>
      <c r="C2384" t="s">
        <v>11673</v>
      </c>
      <c r="D2384">
        <v>10</v>
      </c>
      <c r="E2384">
        <v>92</v>
      </c>
      <c r="F2384">
        <v>22</v>
      </c>
      <c r="G2384">
        <v>0</v>
      </c>
      <c r="H2384" t="s">
        <v>11674</v>
      </c>
      <c r="I2384">
        <v>2</v>
      </c>
      <c r="J2384">
        <v>2119994</v>
      </c>
      <c r="K2384" t="s">
        <v>11675</v>
      </c>
      <c r="L2384" t="s">
        <v>11676</v>
      </c>
      <c r="M2384" t="s">
        <v>11677</v>
      </c>
      <c r="N2384">
        <v>1153</v>
      </c>
      <c r="O2384">
        <v>2</v>
      </c>
      <c r="P2384" t="s">
        <v>11678</v>
      </c>
      <c r="Q2384">
        <v>0</v>
      </c>
      <c r="R2384" t="s">
        <v>11679</v>
      </c>
      <c r="S2384" t="s">
        <v>11680</v>
      </c>
      <c r="T2384">
        <v>15</v>
      </c>
      <c r="U2384" t="s">
        <v>37</v>
      </c>
      <c r="V2384" t="s">
        <v>38</v>
      </c>
      <c r="W2384" t="s">
        <v>277</v>
      </c>
      <c r="X2384">
        <v>19000000</v>
      </c>
      <c r="Y2384">
        <v>1993</v>
      </c>
      <c r="Z2384">
        <v>0</v>
      </c>
      <c r="AA2384">
        <v>5.7</v>
      </c>
      <c r="AB2384">
        <v>1.85</v>
      </c>
      <c r="AC2384">
        <v>238</v>
      </c>
    </row>
    <row r="2385" spans="1:29">
      <c r="A2385" t="s">
        <v>28</v>
      </c>
      <c r="C2385" t="s">
        <v>11681</v>
      </c>
      <c r="D2385">
        <v>31</v>
      </c>
      <c r="E2385">
        <v>116</v>
      </c>
      <c r="F2385">
        <v>500</v>
      </c>
      <c r="G2385">
        <v>530</v>
      </c>
      <c r="H2385" t="s">
        <v>2619</v>
      </c>
      <c r="I2385">
        <v>12000</v>
      </c>
      <c r="J2385">
        <v>1292527</v>
      </c>
      <c r="K2385" t="s">
        <v>11682</v>
      </c>
      <c r="L2385" t="s">
        <v>272</v>
      </c>
      <c r="M2385" t="s">
        <v>11683</v>
      </c>
      <c r="N2385">
        <v>3536</v>
      </c>
      <c r="O2385">
        <v>14579</v>
      </c>
      <c r="P2385" t="s">
        <v>4770</v>
      </c>
      <c r="Q2385">
        <v>2</v>
      </c>
      <c r="R2385" t="s">
        <v>11684</v>
      </c>
      <c r="S2385" t="s">
        <v>11685</v>
      </c>
      <c r="T2385">
        <v>44</v>
      </c>
      <c r="U2385" t="s">
        <v>37</v>
      </c>
      <c r="V2385" t="s">
        <v>1465</v>
      </c>
      <c r="W2385" t="s">
        <v>585</v>
      </c>
      <c r="X2385">
        <v>19000000</v>
      </c>
      <c r="Y2385">
        <v>1996</v>
      </c>
      <c r="Z2385">
        <v>1000</v>
      </c>
      <c r="AA2385">
        <v>6.3</v>
      </c>
      <c r="AB2385">
        <v>1.85</v>
      </c>
      <c r="AC2385">
        <v>228</v>
      </c>
    </row>
    <row r="2386" spans="1:29">
      <c r="A2386" t="s">
        <v>28</v>
      </c>
      <c r="C2386" t="s">
        <v>11686</v>
      </c>
      <c r="D2386">
        <v>63</v>
      </c>
      <c r="E2386">
        <v>110</v>
      </c>
      <c r="F2386">
        <v>44</v>
      </c>
      <c r="G2386">
        <v>85</v>
      </c>
      <c r="H2386" t="s">
        <v>3415</v>
      </c>
      <c r="I2386">
        <v>8000</v>
      </c>
      <c r="J2386">
        <v>560512</v>
      </c>
      <c r="K2386" t="s">
        <v>3409</v>
      </c>
      <c r="L2386" t="s">
        <v>1207</v>
      </c>
      <c r="M2386" t="s">
        <v>11687</v>
      </c>
      <c r="N2386">
        <v>550</v>
      </c>
      <c r="O2386">
        <v>8972</v>
      </c>
      <c r="P2386" t="s">
        <v>11688</v>
      </c>
      <c r="Q2386">
        <v>0</v>
      </c>
      <c r="R2386" t="s">
        <v>7747</v>
      </c>
      <c r="S2386" t="s">
        <v>11689</v>
      </c>
      <c r="T2386">
        <v>3</v>
      </c>
      <c r="U2386" t="s">
        <v>11690</v>
      </c>
      <c r="V2386" t="s">
        <v>38</v>
      </c>
      <c r="W2386" t="s">
        <v>585</v>
      </c>
      <c r="Y2386">
        <v>2016</v>
      </c>
      <c r="Z2386">
        <v>691</v>
      </c>
      <c r="AA2386">
        <v>7.8</v>
      </c>
      <c r="AB2386">
        <v>2</v>
      </c>
      <c r="AC2386">
        <v>599</v>
      </c>
    </row>
    <row r="2387" spans="1:29">
      <c r="A2387" t="s">
        <v>28</v>
      </c>
      <c r="C2387" t="s">
        <v>11691</v>
      </c>
      <c r="D2387">
        <v>220</v>
      </c>
      <c r="E2387">
        <v>90</v>
      </c>
      <c r="F2387">
        <v>15</v>
      </c>
      <c r="G2387">
        <v>16000</v>
      </c>
      <c r="H2387" t="s">
        <v>489</v>
      </c>
      <c r="I2387">
        <v>87000</v>
      </c>
      <c r="J2387">
        <v>64255243</v>
      </c>
      <c r="K2387" t="s">
        <v>6132</v>
      </c>
      <c r="L2387" t="s">
        <v>516</v>
      </c>
      <c r="M2387" t="s">
        <v>11692</v>
      </c>
      <c r="N2387">
        <v>80903</v>
      </c>
      <c r="O2387">
        <v>120797</v>
      </c>
      <c r="P2387" t="s">
        <v>315</v>
      </c>
      <c r="Q2387">
        <v>0</v>
      </c>
      <c r="R2387" t="s">
        <v>11693</v>
      </c>
      <c r="S2387" t="s">
        <v>11694</v>
      </c>
      <c r="T2387">
        <v>518</v>
      </c>
      <c r="U2387" t="s">
        <v>37</v>
      </c>
      <c r="V2387" t="s">
        <v>38</v>
      </c>
      <c r="W2387" t="s">
        <v>585</v>
      </c>
      <c r="X2387">
        <v>19000000</v>
      </c>
      <c r="Y2387">
        <v>2005</v>
      </c>
      <c r="Z2387">
        <v>17000</v>
      </c>
      <c r="AA2387">
        <v>6</v>
      </c>
      <c r="AB2387">
        <v>2.35</v>
      </c>
      <c r="AC2387">
        <v>0</v>
      </c>
    </row>
    <row r="2388" spans="1:29">
      <c r="A2388" t="s">
        <v>28</v>
      </c>
      <c r="C2388" t="s">
        <v>1800</v>
      </c>
      <c r="D2388">
        <v>241</v>
      </c>
      <c r="E2388">
        <v>81</v>
      </c>
      <c r="F2388">
        <v>0</v>
      </c>
      <c r="G2388">
        <v>836</v>
      </c>
      <c r="H2388" t="s">
        <v>2377</v>
      </c>
      <c r="I2388">
        <v>12000</v>
      </c>
      <c r="J2388">
        <v>22245861</v>
      </c>
      <c r="K2388" t="s">
        <v>2527</v>
      </c>
      <c r="L2388" t="s">
        <v>705</v>
      </c>
      <c r="M2388" t="s">
        <v>11695</v>
      </c>
      <c r="N2388">
        <v>143251</v>
      </c>
      <c r="O2388">
        <v>25489</v>
      </c>
      <c r="P2388" t="s">
        <v>1466</v>
      </c>
      <c r="Q2388">
        <v>0</v>
      </c>
      <c r="R2388" t="s">
        <v>11696</v>
      </c>
      <c r="S2388" t="s">
        <v>11697</v>
      </c>
      <c r="T2388">
        <v>710</v>
      </c>
      <c r="U2388" t="s">
        <v>37</v>
      </c>
      <c r="V2388" t="s">
        <v>38</v>
      </c>
      <c r="W2388" t="s">
        <v>585</v>
      </c>
      <c r="X2388">
        <v>19000000</v>
      </c>
      <c r="Y2388">
        <v>2002</v>
      </c>
      <c r="Z2388">
        <v>11000</v>
      </c>
      <c r="AA2388">
        <v>7.7</v>
      </c>
      <c r="AB2388">
        <v>1.85</v>
      </c>
      <c r="AC2388">
        <v>0</v>
      </c>
    </row>
    <row r="2389" spans="1:29">
      <c r="A2389" t="s">
        <v>747</v>
      </c>
      <c r="C2389" t="s">
        <v>2495</v>
      </c>
      <c r="D2389">
        <v>252</v>
      </c>
      <c r="E2389">
        <v>97</v>
      </c>
      <c r="F2389">
        <v>0</v>
      </c>
      <c r="G2389">
        <v>233</v>
      </c>
      <c r="H2389" t="s">
        <v>4500</v>
      </c>
      <c r="I2389">
        <v>654</v>
      </c>
      <c r="J2389">
        <v>20433940</v>
      </c>
      <c r="K2389" t="s">
        <v>6403</v>
      </c>
      <c r="L2389" t="s">
        <v>8230</v>
      </c>
      <c r="M2389" t="s">
        <v>11698</v>
      </c>
      <c r="N2389">
        <v>78883</v>
      </c>
      <c r="O2389">
        <v>1876</v>
      </c>
      <c r="P2389" t="s">
        <v>11699</v>
      </c>
      <c r="Q2389">
        <v>8</v>
      </c>
      <c r="R2389" t="s">
        <v>11700</v>
      </c>
      <c r="S2389" t="s">
        <v>11701</v>
      </c>
      <c r="T2389">
        <v>662</v>
      </c>
      <c r="U2389" t="s">
        <v>37</v>
      </c>
      <c r="V2389" t="s">
        <v>268</v>
      </c>
      <c r="W2389" t="s">
        <v>585</v>
      </c>
      <c r="X2389">
        <v>15000000</v>
      </c>
      <c r="Y2389">
        <v>2005</v>
      </c>
      <c r="Z2389">
        <v>529</v>
      </c>
      <c r="AA2389">
        <v>6.2</v>
      </c>
      <c r="AB2389">
        <v>2.35</v>
      </c>
      <c r="AC2389">
        <v>0</v>
      </c>
    </row>
    <row r="2390" spans="1:29">
      <c r="A2390" t="s">
        <v>28</v>
      </c>
      <c r="C2390" t="s">
        <v>5961</v>
      </c>
      <c r="D2390">
        <v>23</v>
      </c>
      <c r="E2390">
        <v>107</v>
      </c>
      <c r="F2390">
        <v>15</v>
      </c>
      <c r="G2390">
        <v>27</v>
      </c>
      <c r="H2390" t="s">
        <v>11702</v>
      </c>
      <c r="I2390">
        <v>82</v>
      </c>
      <c r="K2390" t="s">
        <v>1325</v>
      </c>
      <c r="L2390" t="s">
        <v>11703</v>
      </c>
      <c r="M2390" t="s">
        <v>11704</v>
      </c>
      <c r="N2390">
        <v>625</v>
      </c>
      <c r="O2390">
        <v>151</v>
      </c>
      <c r="P2390" t="s">
        <v>11705</v>
      </c>
      <c r="Q2390">
        <v>2</v>
      </c>
      <c r="S2390" t="s">
        <v>11706</v>
      </c>
      <c r="T2390">
        <v>4</v>
      </c>
      <c r="U2390" t="s">
        <v>11707</v>
      </c>
      <c r="V2390" t="s">
        <v>892</v>
      </c>
      <c r="W2390" t="s">
        <v>39</v>
      </c>
      <c r="Y2390">
        <v>2013</v>
      </c>
      <c r="Z2390">
        <v>39</v>
      </c>
      <c r="AA2390">
        <v>5.7</v>
      </c>
      <c r="AB2390">
        <v>1.85</v>
      </c>
      <c r="AC2390">
        <v>124</v>
      </c>
    </row>
    <row r="2391" spans="1:29">
      <c r="A2391" t="s">
        <v>28</v>
      </c>
      <c r="C2391" t="s">
        <v>2791</v>
      </c>
      <c r="D2391">
        <v>156</v>
      </c>
      <c r="E2391">
        <v>118</v>
      </c>
      <c r="F2391">
        <v>0</v>
      </c>
      <c r="G2391">
        <v>551</v>
      </c>
      <c r="H2391" t="s">
        <v>2032</v>
      </c>
      <c r="I2391">
        <v>40000</v>
      </c>
      <c r="J2391">
        <v>10562387</v>
      </c>
      <c r="K2391" t="s">
        <v>5383</v>
      </c>
      <c r="L2391" t="s">
        <v>43</v>
      </c>
      <c r="M2391" t="s">
        <v>11708</v>
      </c>
      <c r="N2391">
        <v>213226</v>
      </c>
      <c r="O2391">
        <v>43105</v>
      </c>
      <c r="P2391" t="s">
        <v>4765</v>
      </c>
      <c r="Q2391">
        <v>0</v>
      </c>
      <c r="R2391" t="s">
        <v>11709</v>
      </c>
      <c r="S2391" t="s">
        <v>11710</v>
      </c>
      <c r="T2391">
        <v>648</v>
      </c>
      <c r="U2391" t="s">
        <v>37</v>
      </c>
      <c r="V2391" t="s">
        <v>38</v>
      </c>
      <c r="W2391" t="s">
        <v>585</v>
      </c>
      <c r="X2391">
        <v>18500000</v>
      </c>
      <c r="Y2391">
        <v>1998</v>
      </c>
      <c r="Z2391">
        <v>693</v>
      </c>
      <c r="AA2391">
        <v>7.7</v>
      </c>
      <c r="AB2391">
        <v>2.35</v>
      </c>
      <c r="AC2391">
        <v>15000</v>
      </c>
    </row>
    <row r="2392" spans="1:29">
      <c r="A2392" t="s">
        <v>28</v>
      </c>
      <c r="C2392" t="s">
        <v>11711</v>
      </c>
      <c r="D2392">
        <v>192</v>
      </c>
      <c r="E2392">
        <v>100</v>
      </c>
      <c r="F2392">
        <v>0</v>
      </c>
      <c r="G2392">
        <v>985</v>
      </c>
      <c r="H2392" t="s">
        <v>4799</v>
      </c>
      <c r="I2392">
        <v>3000</v>
      </c>
      <c r="J2392">
        <v>18439082</v>
      </c>
      <c r="K2392" t="s">
        <v>3632</v>
      </c>
      <c r="L2392" t="s">
        <v>750</v>
      </c>
      <c r="M2392" t="s">
        <v>11712</v>
      </c>
      <c r="N2392">
        <v>94292</v>
      </c>
      <c r="O2392">
        <v>7252</v>
      </c>
      <c r="P2392" t="s">
        <v>9053</v>
      </c>
      <c r="Q2392">
        <v>3</v>
      </c>
      <c r="R2392" t="s">
        <v>11713</v>
      </c>
      <c r="S2392" t="s">
        <v>11714</v>
      </c>
      <c r="T2392">
        <v>287</v>
      </c>
      <c r="U2392" t="s">
        <v>37</v>
      </c>
      <c r="V2392" t="s">
        <v>38</v>
      </c>
      <c r="W2392" t="s">
        <v>39</v>
      </c>
      <c r="X2392">
        <v>18500000</v>
      </c>
      <c r="Y2392">
        <v>2009</v>
      </c>
      <c r="Z2392">
        <v>2000</v>
      </c>
      <c r="AA2392">
        <v>6.4</v>
      </c>
      <c r="AB2392">
        <v>1.85</v>
      </c>
      <c r="AC2392">
        <v>13000</v>
      </c>
    </row>
    <row r="2393" spans="1:29">
      <c r="A2393" t="s">
        <v>28</v>
      </c>
      <c r="C2393" t="s">
        <v>6417</v>
      </c>
      <c r="D2393">
        <v>351</v>
      </c>
      <c r="E2393">
        <v>97</v>
      </c>
      <c r="F2393">
        <v>89</v>
      </c>
      <c r="G2393">
        <v>329</v>
      </c>
      <c r="H2393" t="s">
        <v>11715</v>
      </c>
      <c r="I2393">
        <v>920</v>
      </c>
      <c r="J2393">
        <v>150056505</v>
      </c>
      <c r="K2393" t="s">
        <v>1671</v>
      </c>
      <c r="L2393" t="s">
        <v>5046</v>
      </c>
      <c r="M2393" t="s">
        <v>11716</v>
      </c>
      <c r="N2393">
        <v>216581</v>
      </c>
      <c r="O2393">
        <v>2771</v>
      </c>
      <c r="P2393" t="s">
        <v>511</v>
      </c>
      <c r="Q2393">
        <v>3</v>
      </c>
      <c r="R2393" t="s">
        <v>11717</v>
      </c>
      <c r="S2393" t="s">
        <v>11718</v>
      </c>
      <c r="T2393">
        <v>397</v>
      </c>
      <c r="U2393" t="s">
        <v>37</v>
      </c>
      <c r="V2393" t="s">
        <v>38</v>
      </c>
      <c r="W2393" t="s">
        <v>585</v>
      </c>
      <c r="X2393">
        <v>18000000</v>
      </c>
      <c r="Y2393">
        <v>2014</v>
      </c>
      <c r="Z2393">
        <v>798</v>
      </c>
      <c r="AA2393">
        <v>6.4</v>
      </c>
      <c r="AB2393">
        <v>2.35</v>
      </c>
      <c r="AC2393">
        <v>21000</v>
      </c>
    </row>
    <row r="2394" spans="1:29">
      <c r="A2394" t="s">
        <v>28</v>
      </c>
      <c r="C2394" t="s">
        <v>1757</v>
      </c>
      <c r="D2394">
        <v>57</v>
      </c>
      <c r="E2394">
        <v>114</v>
      </c>
      <c r="F2394">
        <v>55</v>
      </c>
      <c r="G2394">
        <v>360</v>
      </c>
      <c r="H2394" t="s">
        <v>11719</v>
      </c>
      <c r="I2394">
        <v>789</v>
      </c>
      <c r="J2394">
        <v>119938730</v>
      </c>
      <c r="K2394" t="s">
        <v>11096</v>
      </c>
      <c r="L2394" t="s">
        <v>4156</v>
      </c>
      <c r="M2394" t="s">
        <v>11720</v>
      </c>
      <c r="N2394">
        <v>265818</v>
      </c>
      <c r="O2394">
        <v>2085</v>
      </c>
      <c r="P2394" t="s">
        <v>1501</v>
      </c>
      <c r="Q2394">
        <v>0</v>
      </c>
      <c r="R2394" t="s">
        <v>11721</v>
      </c>
      <c r="S2394" t="s">
        <v>11722</v>
      </c>
      <c r="T2394">
        <v>213</v>
      </c>
      <c r="U2394" t="s">
        <v>37</v>
      </c>
      <c r="V2394" t="s">
        <v>38</v>
      </c>
      <c r="W2394" t="s">
        <v>39</v>
      </c>
      <c r="X2394">
        <v>18000000</v>
      </c>
      <c r="Y2394">
        <v>1994</v>
      </c>
      <c r="Z2394">
        <v>424</v>
      </c>
      <c r="AA2394">
        <v>6.9</v>
      </c>
      <c r="AB2394">
        <v>1.85</v>
      </c>
      <c r="AC2394">
        <v>0</v>
      </c>
    </row>
    <row r="2395" spans="1:29">
      <c r="A2395" t="s">
        <v>28</v>
      </c>
      <c r="C2395" t="s">
        <v>5624</v>
      </c>
      <c r="D2395">
        <v>99</v>
      </c>
      <c r="E2395">
        <v>130</v>
      </c>
      <c r="F2395">
        <v>545</v>
      </c>
      <c r="G2395">
        <v>697</v>
      </c>
      <c r="H2395" t="s">
        <v>1956</v>
      </c>
      <c r="I2395">
        <v>15000</v>
      </c>
      <c r="J2395">
        <v>114968774</v>
      </c>
      <c r="K2395" t="s">
        <v>6391</v>
      </c>
      <c r="L2395" t="s">
        <v>322</v>
      </c>
      <c r="M2395" t="s">
        <v>11723</v>
      </c>
      <c r="N2395">
        <v>153468</v>
      </c>
      <c r="O2395">
        <v>28018</v>
      </c>
      <c r="P2395" t="s">
        <v>3198</v>
      </c>
      <c r="Q2395">
        <v>1</v>
      </c>
      <c r="R2395" t="s">
        <v>11724</v>
      </c>
      <c r="S2395" t="s">
        <v>11725</v>
      </c>
      <c r="T2395">
        <v>204</v>
      </c>
      <c r="U2395" t="s">
        <v>37</v>
      </c>
      <c r="V2395" t="s">
        <v>38</v>
      </c>
      <c r="W2395" t="s">
        <v>95</v>
      </c>
      <c r="X2395">
        <v>18000000</v>
      </c>
      <c r="Y2395">
        <v>1988</v>
      </c>
      <c r="Z2395">
        <v>11000</v>
      </c>
      <c r="AA2395">
        <v>7.3</v>
      </c>
      <c r="AB2395">
        <v>1.85</v>
      </c>
      <c r="AC2395">
        <v>0</v>
      </c>
    </row>
    <row r="2396" spans="1:29">
      <c r="A2396" t="s">
        <v>28</v>
      </c>
      <c r="C2396" t="s">
        <v>3722</v>
      </c>
      <c r="D2396">
        <v>343</v>
      </c>
      <c r="E2396">
        <v>82</v>
      </c>
      <c r="F2396">
        <v>119</v>
      </c>
      <c r="G2396">
        <v>6</v>
      </c>
      <c r="H2396" t="s">
        <v>11726</v>
      </c>
      <c r="I2396">
        <v>332</v>
      </c>
      <c r="J2396">
        <v>128505958</v>
      </c>
      <c r="K2396" t="s">
        <v>1671</v>
      </c>
      <c r="L2396" t="s">
        <v>11727</v>
      </c>
      <c r="M2396" t="s">
        <v>11728</v>
      </c>
      <c r="N2396">
        <v>297014</v>
      </c>
      <c r="O2396">
        <v>505</v>
      </c>
      <c r="P2396" t="s">
        <v>11729</v>
      </c>
      <c r="Q2396">
        <v>1</v>
      </c>
      <c r="R2396" t="s">
        <v>11730</v>
      </c>
      <c r="S2396" t="s">
        <v>11731</v>
      </c>
      <c r="T2396">
        <v>1198</v>
      </c>
      <c r="U2396" t="s">
        <v>37</v>
      </c>
      <c r="V2396" t="s">
        <v>38</v>
      </c>
      <c r="W2396" t="s">
        <v>585</v>
      </c>
      <c r="X2396">
        <v>18000000</v>
      </c>
      <c r="Y2396">
        <v>2006</v>
      </c>
      <c r="Z2396">
        <v>165</v>
      </c>
      <c r="AA2396">
        <v>7.3</v>
      </c>
      <c r="AB2396">
        <v>1.85</v>
      </c>
      <c r="AC2396">
        <v>0</v>
      </c>
    </row>
    <row r="2397" spans="1:29">
      <c r="A2397" t="s">
        <v>28</v>
      </c>
      <c r="C2397" t="s">
        <v>3102</v>
      </c>
      <c r="D2397">
        <v>163</v>
      </c>
      <c r="E2397">
        <v>96</v>
      </c>
      <c r="F2397">
        <v>126</v>
      </c>
      <c r="G2397">
        <v>584</v>
      </c>
      <c r="H2397" t="s">
        <v>11732</v>
      </c>
      <c r="I2397">
        <v>2000</v>
      </c>
      <c r="J2397">
        <v>95001351</v>
      </c>
      <c r="K2397" t="s">
        <v>1681</v>
      </c>
      <c r="L2397" t="s">
        <v>2475</v>
      </c>
      <c r="M2397" t="s">
        <v>11733</v>
      </c>
      <c r="N2397">
        <v>131801</v>
      </c>
      <c r="O2397">
        <v>4380</v>
      </c>
      <c r="P2397" t="s">
        <v>11734</v>
      </c>
      <c r="Q2397">
        <v>1</v>
      </c>
      <c r="R2397" t="s">
        <v>11735</v>
      </c>
      <c r="S2397" t="s">
        <v>11736</v>
      </c>
      <c r="T2397">
        <v>548</v>
      </c>
      <c r="U2397" t="s">
        <v>37</v>
      </c>
      <c r="V2397" t="s">
        <v>38</v>
      </c>
      <c r="W2397" t="s">
        <v>39</v>
      </c>
      <c r="X2397">
        <v>18000000</v>
      </c>
      <c r="Y2397">
        <v>2001</v>
      </c>
      <c r="Z2397">
        <v>788</v>
      </c>
      <c r="AA2397">
        <v>6.2</v>
      </c>
      <c r="AB2397">
        <v>2.35</v>
      </c>
      <c r="AC2397">
        <v>0</v>
      </c>
    </row>
    <row r="2398" spans="1:29">
      <c r="A2398" t="s">
        <v>28</v>
      </c>
      <c r="C2398" t="s">
        <v>1028</v>
      </c>
      <c r="D2398">
        <v>110</v>
      </c>
      <c r="E2398">
        <v>105</v>
      </c>
      <c r="F2398">
        <v>12000</v>
      </c>
      <c r="G2398">
        <v>643</v>
      </c>
      <c r="H2398" t="s">
        <v>7282</v>
      </c>
      <c r="I2398">
        <v>12000</v>
      </c>
      <c r="J2398">
        <v>76400000</v>
      </c>
      <c r="K2398" t="s">
        <v>73</v>
      </c>
      <c r="L2398" t="s">
        <v>1028</v>
      </c>
      <c r="M2398" t="s">
        <v>11737</v>
      </c>
      <c r="N2398">
        <v>58743</v>
      </c>
      <c r="O2398">
        <v>14762</v>
      </c>
      <c r="P2398" t="s">
        <v>7284</v>
      </c>
      <c r="Q2398">
        <v>1</v>
      </c>
      <c r="R2398" t="s">
        <v>11738</v>
      </c>
      <c r="S2398" t="s">
        <v>11739</v>
      </c>
      <c r="T2398">
        <v>192</v>
      </c>
      <c r="U2398" t="s">
        <v>37</v>
      </c>
      <c r="V2398" t="s">
        <v>38</v>
      </c>
      <c r="W2398" t="s">
        <v>95</v>
      </c>
      <c r="X2398">
        <v>17000000</v>
      </c>
      <c r="Y2398">
        <v>1984</v>
      </c>
      <c r="Z2398">
        <v>664</v>
      </c>
      <c r="AA2398">
        <v>6.6</v>
      </c>
      <c r="AB2398">
        <v>2.35</v>
      </c>
      <c r="AC2398">
        <v>0</v>
      </c>
    </row>
    <row r="2399" spans="1:29">
      <c r="A2399" t="s">
        <v>28</v>
      </c>
      <c r="C2399" t="s">
        <v>2682</v>
      </c>
      <c r="D2399">
        <v>233</v>
      </c>
      <c r="E2399">
        <v>122</v>
      </c>
      <c r="F2399">
        <v>301</v>
      </c>
      <c r="G2399">
        <v>457</v>
      </c>
      <c r="H2399" t="s">
        <v>4161</v>
      </c>
      <c r="I2399">
        <v>1000</v>
      </c>
      <c r="J2399">
        <v>75072454</v>
      </c>
      <c r="K2399" t="s">
        <v>4384</v>
      </c>
      <c r="L2399" t="s">
        <v>138</v>
      </c>
      <c r="M2399" t="s">
        <v>11740</v>
      </c>
      <c r="N2399">
        <v>96569</v>
      </c>
      <c r="O2399">
        <v>2759</v>
      </c>
      <c r="P2399" t="s">
        <v>11741</v>
      </c>
      <c r="Q2399">
        <v>0</v>
      </c>
      <c r="R2399" t="s">
        <v>11742</v>
      </c>
      <c r="S2399" t="s">
        <v>11743</v>
      </c>
      <c r="T2399">
        <v>522</v>
      </c>
      <c r="U2399" t="s">
        <v>37</v>
      </c>
      <c r="V2399" t="s">
        <v>38</v>
      </c>
      <c r="W2399" t="s">
        <v>39</v>
      </c>
      <c r="X2399">
        <v>20000000</v>
      </c>
      <c r="Y2399">
        <v>2005</v>
      </c>
      <c r="Z2399">
        <v>539</v>
      </c>
      <c r="AA2399">
        <v>6.7</v>
      </c>
      <c r="AB2399">
        <v>2.35</v>
      </c>
      <c r="AC2399">
        <v>0</v>
      </c>
    </row>
    <row r="2400" spans="1:29">
      <c r="A2400" t="s">
        <v>28</v>
      </c>
      <c r="C2400" t="s">
        <v>597</v>
      </c>
      <c r="D2400">
        <v>91</v>
      </c>
      <c r="E2400">
        <v>88</v>
      </c>
      <c r="F2400">
        <v>31</v>
      </c>
      <c r="G2400">
        <v>489</v>
      </c>
      <c r="H2400" t="s">
        <v>9577</v>
      </c>
      <c r="I2400">
        <v>1000</v>
      </c>
      <c r="J2400">
        <v>65535067</v>
      </c>
      <c r="K2400" t="s">
        <v>1681</v>
      </c>
      <c r="L2400" t="s">
        <v>479</v>
      </c>
      <c r="M2400" t="s">
        <v>11744</v>
      </c>
      <c r="N2400">
        <v>59380</v>
      </c>
      <c r="O2400">
        <v>2604</v>
      </c>
      <c r="P2400" t="s">
        <v>11745</v>
      </c>
      <c r="Q2400">
        <v>1</v>
      </c>
      <c r="R2400" t="s">
        <v>11746</v>
      </c>
      <c r="S2400" t="s">
        <v>11747</v>
      </c>
      <c r="T2400">
        <v>202</v>
      </c>
      <c r="U2400" t="s">
        <v>37</v>
      </c>
      <c r="V2400" t="s">
        <v>38</v>
      </c>
      <c r="W2400" t="s">
        <v>585</v>
      </c>
      <c r="X2400">
        <v>17000000</v>
      </c>
      <c r="Y2400">
        <v>1999</v>
      </c>
      <c r="Z2400">
        <v>489</v>
      </c>
      <c r="AA2400">
        <v>5.7</v>
      </c>
      <c r="AB2400">
        <v>1.85</v>
      </c>
      <c r="AC2400">
        <v>0</v>
      </c>
    </row>
    <row r="2401" spans="1:29">
      <c r="A2401" t="s">
        <v>28</v>
      </c>
      <c r="C2401" t="s">
        <v>11748</v>
      </c>
      <c r="D2401">
        <v>169</v>
      </c>
      <c r="E2401">
        <v>110</v>
      </c>
      <c r="F2401">
        <v>179</v>
      </c>
      <c r="G2401">
        <v>734</v>
      </c>
      <c r="H2401" t="s">
        <v>3756</v>
      </c>
      <c r="I2401">
        <v>12000</v>
      </c>
      <c r="J2401">
        <v>13998282</v>
      </c>
      <c r="K2401" t="s">
        <v>11749</v>
      </c>
      <c r="L2401" t="s">
        <v>705</v>
      </c>
      <c r="M2401" t="s">
        <v>11750</v>
      </c>
      <c r="N2401">
        <v>24854</v>
      </c>
      <c r="O2401">
        <v>15044</v>
      </c>
      <c r="P2401" t="s">
        <v>7257</v>
      </c>
      <c r="Q2401">
        <v>1</v>
      </c>
      <c r="R2401" t="s">
        <v>11751</v>
      </c>
      <c r="S2401" t="s">
        <v>11752</v>
      </c>
      <c r="T2401">
        <v>374</v>
      </c>
      <c r="U2401" t="s">
        <v>37</v>
      </c>
      <c r="V2401" t="s">
        <v>38</v>
      </c>
      <c r="W2401" t="s">
        <v>39</v>
      </c>
      <c r="X2401">
        <v>16000000</v>
      </c>
      <c r="Y2401">
        <v>2014</v>
      </c>
      <c r="Z2401">
        <v>1000</v>
      </c>
      <c r="AA2401">
        <v>3.1</v>
      </c>
      <c r="AB2401">
        <v>2.35</v>
      </c>
      <c r="AC2401">
        <v>31000</v>
      </c>
    </row>
    <row r="2402" spans="1:29">
      <c r="A2402" t="s">
        <v>28</v>
      </c>
      <c r="C2402" t="s">
        <v>10977</v>
      </c>
      <c r="D2402">
        <v>142</v>
      </c>
      <c r="E2402">
        <v>103</v>
      </c>
      <c r="F2402">
        <v>15</v>
      </c>
      <c r="G2402">
        <v>172</v>
      </c>
      <c r="H2402" t="s">
        <v>11753</v>
      </c>
      <c r="I2402">
        <v>723</v>
      </c>
      <c r="J2402">
        <v>6061759</v>
      </c>
      <c r="K2402" t="s">
        <v>1415</v>
      </c>
      <c r="L2402" t="s">
        <v>2059</v>
      </c>
      <c r="M2402" t="s">
        <v>11754</v>
      </c>
      <c r="N2402">
        <v>49077</v>
      </c>
      <c r="O2402">
        <v>1615</v>
      </c>
      <c r="P2402" t="s">
        <v>9722</v>
      </c>
      <c r="Q2402">
        <v>0</v>
      </c>
      <c r="R2402" t="s">
        <v>11755</v>
      </c>
      <c r="S2402" t="s">
        <v>11756</v>
      </c>
      <c r="T2402">
        <v>475</v>
      </c>
      <c r="U2402" t="s">
        <v>37</v>
      </c>
      <c r="V2402" t="s">
        <v>38</v>
      </c>
      <c r="W2402" t="s">
        <v>39</v>
      </c>
      <c r="X2402">
        <v>17000000</v>
      </c>
      <c r="Y2402">
        <v>2005</v>
      </c>
      <c r="Z2402">
        <v>552</v>
      </c>
      <c r="AA2402">
        <v>6.3</v>
      </c>
      <c r="AB2402">
        <v>1.85</v>
      </c>
      <c r="AC2402">
        <v>0</v>
      </c>
    </row>
    <row r="2403" spans="1:29">
      <c r="A2403" t="s">
        <v>747</v>
      </c>
      <c r="C2403" t="s">
        <v>7302</v>
      </c>
      <c r="D2403">
        <v>50</v>
      </c>
      <c r="E2403">
        <v>106</v>
      </c>
      <c r="F2403">
        <v>8</v>
      </c>
      <c r="G2403">
        <v>521</v>
      </c>
      <c r="H2403" t="s">
        <v>11757</v>
      </c>
      <c r="I2403">
        <v>748</v>
      </c>
      <c r="J2403">
        <v>64955956</v>
      </c>
      <c r="K2403" t="s">
        <v>2527</v>
      </c>
      <c r="L2403" t="s">
        <v>143</v>
      </c>
      <c r="M2403" t="s">
        <v>11758</v>
      </c>
      <c r="N2403">
        <v>10104</v>
      </c>
      <c r="O2403">
        <v>3956</v>
      </c>
      <c r="P2403" t="s">
        <v>7222</v>
      </c>
      <c r="Q2403">
        <v>4</v>
      </c>
      <c r="R2403" t="s">
        <v>11759</v>
      </c>
      <c r="S2403" t="s">
        <v>11760</v>
      </c>
      <c r="T2403">
        <v>69</v>
      </c>
      <c r="U2403" t="s">
        <v>37</v>
      </c>
      <c r="V2403" t="s">
        <v>38</v>
      </c>
      <c r="W2403" t="s">
        <v>39</v>
      </c>
      <c r="X2403">
        <v>18000000</v>
      </c>
      <c r="Y2403">
        <v>2004</v>
      </c>
      <c r="Z2403">
        <v>656</v>
      </c>
      <c r="AA2403">
        <v>5.7</v>
      </c>
      <c r="AB2403">
        <v>1.85</v>
      </c>
      <c r="AC2403">
        <v>265</v>
      </c>
    </row>
    <row r="2404" spans="1:29">
      <c r="A2404" t="s">
        <v>28</v>
      </c>
      <c r="C2404" t="s">
        <v>11761</v>
      </c>
      <c r="D2404">
        <v>195</v>
      </c>
      <c r="E2404">
        <v>98</v>
      </c>
      <c r="F2404">
        <v>72</v>
      </c>
      <c r="G2404">
        <v>566</v>
      </c>
      <c r="H2404" t="s">
        <v>4977</v>
      </c>
      <c r="I2404">
        <v>1000</v>
      </c>
      <c r="J2404">
        <v>60057639</v>
      </c>
      <c r="K2404" t="s">
        <v>9193</v>
      </c>
      <c r="L2404" t="s">
        <v>804</v>
      </c>
      <c r="M2404" t="s">
        <v>11762</v>
      </c>
      <c r="N2404">
        <v>107815</v>
      </c>
      <c r="O2404">
        <v>3151</v>
      </c>
      <c r="P2404" t="s">
        <v>1862</v>
      </c>
      <c r="Q2404">
        <v>2</v>
      </c>
      <c r="R2404" t="s">
        <v>11763</v>
      </c>
      <c r="S2404" t="s">
        <v>11764</v>
      </c>
      <c r="T2404">
        <v>485</v>
      </c>
      <c r="U2404" t="s">
        <v>37</v>
      </c>
      <c r="V2404" t="s">
        <v>38</v>
      </c>
      <c r="W2404" t="s">
        <v>585</v>
      </c>
      <c r="X2404">
        <v>18000000</v>
      </c>
      <c r="Y2404">
        <v>2003</v>
      </c>
      <c r="Z2404">
        <v>624</v>
      </c>
      <c r="AA2404">
        <v>7.1</v>
      </c>
      <c r="AB2404">
        <v>1.85</v>
      </c>
      <c r="AC2404">
        <v>10000</v>
      </c>
    </row>
    <row r="2405" spans="1:29">
      <c r="A2405" t="s">
        <v>28</v>
      </c>
      <c r="C2405" t="s">
        <v>1965</v>
      </c>
      <c r="D2405">
        <v>129</v>
      </c>
      <c r="E2405">
        <v>68</v>
      </c>
      <c r="F2405">
        <v>116</v>
      </c>
      <c r="G2405">
        <v>481</v>
      </c>
      <c r="H2405" t="s">
        <v>2710</v>
      </c>
      <c r="I2405">
        <v>8000</v>
      </c>
      <c r="J2405">
        <v>53868030</v>
      </c>
      <c r="K2405" t="s">
        <v>1009</v>
      </c>
      <c r="L2405" t="s">
        <v>1249</v>
      </c>
      <c r="M2405" t="s">
        <v>11765</v>
      </c>
      <c r="N2405">
        <v>183425</v>
      </c>
      <c r="O2405">
        <v>10557</v>
      </c>
      <c r="P2405" t="s">
        <v>3852</v>
      </c>
      <c r="Q2405">
        <v>2</v>
      </c>
      <c r="R2405" t="s">
        <v>11766</v>
      </c>
      <c r="S2405" t="s">
        <v>11767</v>
      </c>
      <c r="T2405">
        <v>425</v>
      </c>
      <c r="U2405" t="s">
        <v>37</v>
      </c>
      <c r="V2405" t="s">
        <v>38</v>
      </c>
      <c r="W2405" t="s">
        <v>39</v>
      </c>
      <c r="X2405">
        <v>17000000</v>
      </c>
      <c r="Y2405">
        <v>1997</v>
      </c>
      <c r="Z2405">
        <v>503</v>
      </c>
      <c r="AA2405">
        <v>7</v>
      </c>
      <c r="AB2405">
        <v>2.35</v>
      </c>
      <c r="AC2405">
        <v>0</v>
      </c>
    </row>
    <row r="2406" spans="1:29">
      <c r="A2406" t="s">
        <v>28</v>
      </c>
      <c r="C2406" t="s">
        <v>7109</v>
      </c>
      <c r="D2406">
        <v>156</v>
      </c>
      <c r="E2406">
        <v>94</v>
      </c>
      <c r="F2406">
        <v>52</v>
      </c>
      <c r="G2406">
        <v>261</v>
      </c>
      <c r="H2406" t="s">
        <v>11768</v>
      </c>
      <c r="I2406">
        <v>567</v>
      </c>
      <c r="J2406">
        <v>59573085</v>
      </c>
      <c r="K2406" t="s">
        <v>2717</v>
      </c>
      <c r="L2406" t="s">
        <v>11278</v>
      </c>
      <c r="M2406" t="s">
        <v>11769</v>
      </c>
      <c r="N2406">
        <v>13562</v>
      </c>
      <c r="O2406">
        <v>2259</v>
      </c>
      <c r="P2406" t="s">
        <v>11770</v>
      </c>
      <c r="Q2406">
        <v>10</v>
      </c>
      <c r="R2406" t="s">
        <v>11771</v>
      </c>
      <c r="S2406" t="s">
        <v>11772</v>
      </c>
      <c r="T2406">
        <v>103</v>
      </c>
      <c r="U2406" t="s">
        <v>37</v>
      </c>
      <c r="V2406" t="s">
        <v>38</v>
      </c>
      <c r="W2406" t="s">
        <v>39</v>
      </c>
      <c r="X2406">
        <v>18000000</v>
      </c>
      <c r="Y2406">
        <v>2016</v>
      </c>
      <c r="Z2406">
        <v>312</v>
      </c>
      <c r="AA2406">
        <v>6.1</v>
      </c>
      <c r="AB2406">
        <v>2.35</v>
      </c>
      <c r="AC2406">
        <v>19000</v>
      </c>
    </row>
    <row r="2407" spans="1:29">
      <c r="A2407" t="s">
        <v>28</v>
      </c>
      <c r="C2407" t="s">
        <v>935</v>
      </c>
      <c r="D2407">
        <v>103</v>
      </c>
      <c r="E2407">
        <v>99</v>
      </c>
      <c r="F2407">
        <v>42</v>
      </c>
      <c r="G2407">
        <v>557</v>
      </c>
      <c r="H2407" t="s">
        <v>2194</v>
      </c>
      <c r="I2407">
        <v>975</v>
      </c>
      <c r="J2407">
        <v>52691009</v>
      </c>
      <c r="K2407" t="s">
        <v>3057</v>
      </c>
      <c r="L2407" t="s">
        <v>10424</v>
      </c>
      <c r="M2407" t="s">
        <v>11773</v>
      </c>
      <c r="N2407">
        <v>18727</v>
      </c>
      <c r="O2407">
        <v>3567</v>
      </c>
      <c r="P2407" t="s">
        <v>11774</v>
      </c>
      <c r="Q2407">
        <v>2</v>
      </c>
      <c r="R2407" t="s">
        <v>11775</v>
      </c>
      <c r="S2407" t="s">
        <v>11776</v>
      </c>
      <c r="T2407">
        <v>45</v>
      </c>
      <c r="U2407" t="s">
        <v>37</v>
      </c>
      <c r="V2407" t="s">
        <v>38</v>
      </c>
      <c r="W2407" t="s">
        <v>95</v>
      </c>
      <c r="X2407">
        <v>21000000</v>
      </c>
      <c r="Y2407">
        <v>2011</v>
      </c>
      <c r="Z2407">
        <v>569</v>
      </c>
      <c r="AA2407">
        <v>6.6</v>
      </c>
      <c r="AB2407">
        <v>2.35</v>
      </c>
      <c r="AC2407">
        <v>0</v>
      </c>
    </row>
    <row r="2408" spans="1:29">
      <c r="A2408" t="s">
        <v>28</v>
      </c>
      <c r="C2408" t="s">
        <v>1311</v>
      </c>
      <c r="D2408">
        <v>217</v>
      </c>
      <c r="E2408">
        <v>107</v>
      </c>
      <c r="F2408">
        <v>323</v>
      </c>
      <c r="G2408">
        <v>794</v>
      </c>
      <c r="H2408" t="s">
        <v>5083</v>
      </c>
      <c r="I2408">
        <v>1000</v>
      </c>
      <c r="J2408">
        <v>59735548</v>
      </c>
      <c r="K2408" t="s">
        <v>4177</v>
      </c>
      <c r="L2408" t="s">
        <v>249</v>
      </c>
      <c r="M2408" t="s">
        <v>11777</v>
      </c>
      <c r="N2408">
        <v>290949</v>
      </c>
      <c r="O2408">
        <v>4223</v>
      </c>
      <c r="P2408" t="s">
        <v>11778</v>
      </c>
      <c r="Q2408">
        <v>1</v>
      </c>
      <c r="R2408" t="s">
        <v>11779</v>
      </c>
      <c r="S2408" t="s">
        <v>11780</v>
      </c>
      <c r="T2408">
        <v>629</v>
      </c>
      <c r="U2408" t="s">
        <v>37</v>
      </c>
      <c r="V2408" t="s">
        <v>38</v>
      </c>
      <c r="W2408" t="s">
        <v>585</v>
      </c>
      <c r="X2408">
        <v>15000000</v>
      </c>
      <c r="Y2408">
        <v>1987</v>
      </c>
      <c r="Z2408">
        <v>1000</v>
      </c>
      <c r="AA2408">
        <v>7.8</v>
      </c>
      <c r="AB2408">
        <v>1.85</v>
      </c>
      <c r="AC2408">
        <v>13000</v>
      </c>
    </row>
    <row r="2409" spans="1:29">
      <c r="A2409" t="s">
        <v>28</v>
      </c>
      <c r="C2409" t="s">
        <v>4955</v>
      </c>
      <c r="D2409">
        <v>134</v>
      </c>
      <c r="E2409">
        <v>180</v>
      </c>
      <c r="F2409">
        <v>869</v>
      </c>
      <c r="G2409">
        <v>521</v>
      </c>
      <c r="H2409" t="s">
        <v>2408</v>
      </c>
      <c r="I2409">
        <v>692</v>
      </c>
      <c r="J2409">
        <v>51600000</v>
      </c>
      <c r="K2409" t="s">
        <v>11781</v>
      </c>
      <c r="L2409" t="s">
        <v>1655</v>
      </c>
      <c r="M2409" t="s">
        <v>11782</v>
      </c>
      <c r="N2409">
        <v>270790</v>
      </c>
      <c r="O2409">
        <v>3076</v>
      </c>
      <c r="P2409" t="s">
        <v>2508</v>
      </c>
      <c r="Q2409">
        <v>0</v>
      </c>
      <c r="R2409" t="s">
        <v>11783</v>
      </c>
      <c r="S2409" t="s">
        <v>11784</v>
      </c>
      <c r="T2409">
        <v>549</v>
      </c>
      <c r="U2409" t="s">
        <v>37</v>
      </c>
      <c r="V2409" t="s">
        <v>38</v>
      </c>
      <c r="W2409" t="s">
        <v>585</v>
      </c>
      <c r="X2409">
        <v>18000000</v>
      </c>
      <c r="Y2409">
        <v>1984</v>
      </c>
      <c r="Z2409">
        <v>670</v>
      </c>
      <c r="AA2409">
        <v>8.3000000000000007</v>
      </c>
      <c r="AB2409">
        <v>2.35</v>
      </c>
      <c r="AC2409">
        <v>16000</v>
      </c>
    </row>
    <row r="2410" spans="1:29">
      <c r="A2410" t="s">
        <v>28</v>
      </c>
      <c r="C2410" t="s">
        <v>10918</v>
      </c>
      <c r="D2410">
        <v>146</v>
      </c>
      <c r="E2410">
        <v>89</v>
      </c>
      <c r="F2410">
        <v>29</v>
      </c>
      <c r="G2410">
        <v>458</v>
      </c>
      <c r="H2410" t="s">
        <v>1408</v>
      </c>
      <c r="I2410">
        <v>2000</v>
      </c>
      <c r="J2410">
        <v>43818159</v>
      </c>
      <c r="K2410" t="s">
        <v>5103</v>
      </c>
      <c r="L2410" t="s">
        <v>1082</v>
      </c>
      <c r="M2410" t="s">
        <v>11785</v>
      </c>
      <c r="N2410">
        <v>27664</v>
      </c>
      <c r="O2410">
        <v>4867</v>
      </c>
      <c r="P2410" t="s">
        <v>11786</v>
      </c>
      <c r="Q2410">
        <v>0</v>
      </c>
      <c r="R2410" t="s">
        <v>11787</v>
      </c>
      <c r="S2410" t="s">
        <v>11788</v>
      </c>
      <c r="T2410">
        <v>260</v>
      </c>
      <c r="U2410" t="s">
        <v>37</v>
      </c>
      <c r="V2410" t="s">
        <v>38</v>
      </c>
      <c r="W2410" t="s">
        <v>39</v>
      </c>
      <c r="X2410">
        <v>20000000</v>
      </c>
      <c r="Y2410">
        <v>2008</v>
      </c>
      <c r="Z2410">
        <v>690</v>
      </c>
      <c r="AA2410">
        <v>3.9</v>
      </c>
      <c r="AB2410">
        <v>2.35</v>
      </c>
      <c r="AC2410">
        <v>1000</v>
      </c>
    </row>
    <row r="2411" spans="1:29">
      <c r="A2411" t="s">
        <v>28</v>
      </c>
      <c r="C2411" t="s">
        <v>2042</v>
      </c>
      <c r="D2411">
        <v>159</v>
      </c>
      <c r="E2411">
        <v>97</v>
      </c>
      <c r="F2411">
        <v>70</v>
      </c>
      <c r="G2411">
        <v>625</v>
      </c>
      <c r="H2411" t="s">
        <v>479</v>
      </c>
      <c r="I2411">
        <v>2000</v>
      </c>
      <c r="J2411">
        <v>86049418</v>
      </c>
      <c r="K2411" t="s">
        <v>1671</v>
      </c>
      <c r="L2411" t="s">
        <v>4799</v>
      </c>
      <c r="M2411" t="s">
        <v>11789</v>
      </c>
      <c r="N2411">
        <v>245989</v>
      </c>
      <c r="O2411">
        <v>5032</v>
      </c>
      <c r="P2411" t="s">
        <v>7128</v>
      </c>
      <c r="Q2411">
        <v>4</v>
      </c>
      <c r="R2411" t="s">
        <v>11790</v>
      </c>
      <c r="S2411" t="s">
        <v>11791</v>
      </c>
      <c r="T2411">
        <v>554</v>
      </c>
      <c r="U2411" t="s">
        <v>37</v>
      </c>
      <c r="V2411" t="s">
        <v>38</v>
      </c>
      <c r="W2411" t="s">
        <v>39</v>
      </c>
      <c r="X2411">
        <v>17000000</v>
      </c>
      <c r="Y2411">
        <v>2004</v>
      </c>
      <c r="Z2411">
        <v>1000</v>
      </c>
      <c r="AA2411">
        <v>7</v>
      </c>
      <c r="AB2411">
        <v>1.85</v>
      </c>
      <c r="AC2411">
        <v>0</v>
      </c>
    </row>
    <row r="2412" spans="1:29">
      <c r="A2412" t="s">
        <v>28</v>
      </c>
      <c r="C2412" t="s">
        <v>11792</v>
      </c>
      <c r="D2412">
        <v>111</v>
      </c>
      <c r="E2412">
        <v>113</v>
      </c>
      <c r="F2412">
        <v>22</v>
      </c>
      <c r="G2412">
        <v>148</v>
      </c>
      <c r="H2412" t="s">
        <v>11793</v>
      </c>
      <c r="I2412">
        <v>727</v>
      </c>
      <c r="J2412">
        <v>43601508</v>
      </c>
      <c r="K2412" t="s">
        <v>1415</v>
      </c>
      <c r="L2412" t="s">
        <v>3359</v>
      </c>
      <c r="M2412" t="s">
        <v>11794</v>
      </c>
      <c r="N2412">
        <v>35718</v>
      </c>
      <c r="O2412">
        <v>1310</v>
      </c>
      <c r="P2412" t="s">
        <v>11795</v>
      </c>
      <c r="Q2412">
        <v>1</v>
      </c>
      <c r="R2412" t="s">
        <v>11796</v>
      </c>
      <c r="S2412" t="s">
        <v>11797</v>
      </c>
      <c r="T2412">
        <v>317</v>
      </c>
      <c r="U2412" t="s">
        <v>37</v>
      </c>
      <c r="V2412" t="s">
        <v>38</v>
      </c>
      <c r="W2412" t="s">
        <v>39</v>
      </c>
      <c r="X2412">
        <v>18000000</v>
      </c>
      <c r="Y2412">
        <v>2003</v>
      </c>
      <c r="Z2412">
        <v>171</v>
      </c>
      <c r="AA2412">
        <v>6.7</v>
      </c>
      <c r="AB2412">
        <v>1.85</v>
      </c>
      <c r="AC2412">
        <v>0</v>
      </c>
    </row>
    <row r="2413" spans="1:29">
      <c r="A2413" t="s">
        <v>28</v>
      </c>
      <c r="C2413" t="s">
        <v>11681</v>
      </c>
      <c r="D2413">
        <v>187</v>
      </c>
      <c r="E2413">
        <v>131</v>
      </c>
      <c r="F2413">
        <v>500</v>
      </c>
      <c r="G2413">
        <v>555</v>
      </c>
      <c r="H2413" t="s">
        <v>3355</v>
      </c>
      <c r="I2413">
        <v>1000</v>
      </c>
      <c r="J2413">
        <v>41300105</v>
      </c>
      <c r="K2413" t="s">
        <v>8060</v>
      </c>
      <c r="L2413" t="s">
        <v>203</v>
      </c>
      <c r="M2413" t="s">
        <v>11798</v>
      </c>
      <c r="N2413">
        <v>65201</v>
      </c>
      <c r="O2413">
        <v>3261</v>
      </c>
      <c r="P2413" t="s">
        <v>11122</v>
      </c>
      <c r="Q2413">
        <v>0</v>
      </c>
      <c r="R2413" t="s">
        <v>11799</v>
      </c>
      <c r="S2413" t="s">
        <v>11800</v>
      </c>
      <c r="T2413">
        <v>651</v>
      </c>
      <c r="U2413" t="s">
        <v>37</v>
      </c>
      <c r="V2413" t="s">
        <v>56</v>
      </c>
      <c r="W2413" t="s">
        <v>585</v>
      </c>
      <c r="X2413">
        <v>19800000</v>
      </c>
      <c r="Y2413">
        <v>2001</v>
      </c>
      <c r="Z2413">
        <v>559</v>
      </c>
      <c r="AA2413">
        <v>7.3</v>
      </c>
      <c r="AB2413">
        <v>2.35</v>
      </c>
      <c r="AC2413">
        <v>0</v>
      </c>
    </row>
    <row r="2414" spans="1:29">
      <c r="A2414" t="s">
        <v>28</v>
      </c>
      <c r="D2414">
        <v>20</v>
      </c>
      <c r="E2414">
        <v>44</v>
      </c>
      <c r="G2414">
        <v>650</v>
      </c>
      <c r="H2414" t="s">
        <v>11801</v>
      </c>
      <c r="I2414">
        <v>828</v>
      </c>
      <c r="K2414" t="s">
        <v>1415</v>
      </c>
      <c r="L2414" t="s">
        <v>4810</v>
      </c>
      <c r="M2414" t="s">
        <v>11802</v>
      </c>
      <c r="N2414">
        <v>65785</v>
      </c>
      <c r="O2414">
        <v>2546</v>
      </c>
      <c r="P2414" t="s">
        <v>4183</v>
      </c>
      <c r="Q2414">
        <v>8</v>
      </c>
      <c r="R2414" t="s">
        <v>11803</v>
      </c>
      <c r="S2414" t="s">
        <v>11804</v>
      </c>
      <c r="T2414">
        <v>281</v>
      </c>
      <c r="U2414" t="s">
        <v>37</v>
      </c>
      <c r="V2414" t="s">
        <v>38</v>
      </c>
      <c r="W2414" t="s">
        <v>1568</v>
      </c>
      <c r="Z2414">
        <v>787</v>
      </c>
      <c r="AA2414">
        <v>7.5</v>
      </c>
      <c r="AB2414">
        <v>1.78</v>
      </c>
      <c r="AC2414">
        <v>0</v>
      </c>
    </row>
    <row r="2415" spans="1:29">
      <c r="A2415" t="s">
        <v>28</v>
      </c>
      <c r="C2415" t="s">
        <v>4850</v>
      </c>
      <c r="D2415">
        <v>44</v>
      </c>
      <c r="E2415">
        <v>103</v>
      </c>
      <c r="F2415">
        <v>0</v>
      </c>
      <c r="G2415">
        <v>805</v>
      </c>
      <c r="H2415" t="s">
        <v>3931</v>
      </c>
      <c r="I2415">
        <v>12000</v>
      </c>
      <c r="J2415">
        <v>41382841</v>
      </c>
      <c r="K2415" t="s">
        <v>2490</v>
      </c>
      <c r="L2415" t="s">
        <v>705</v>
      </c>
      <c r="M2415" t="s">
        <v>11805</v>
      </c>
      <c r="N2415">
        <v>27149</v>
      </c>
      <c r="O2415">
        <v>14672</v>
      </c>
      <c r="P2415" t="s">
        <v>2318</v>
      </c>
      <c r="Q2415">
        <v>0</v>
      </c>
      <c r="R2415" t="s">
        <v>11806</v>
      </c>
      <c r="S2415" t="s">
        <v>11807</v>
      </c>
      <c r="T2415">
        <v>96</v>
      </c>
      <c r="U2415" t="s">
        <v>37</v>
      </c>
      <c r="V2415" t="s">
        <v>38</v>
      </c>
      <c r="W2415" t="s">
        <v>39</v>
      </c>
      <c r="X2415">
        <v>18000000</v>
      </c>
      <c r="Y2415">
        <v>1986</v>
      </c>
      <c r="Z2415">
        <v>899</v>
      </c>
      <c r="AA2415">
        <v>6.3</v>
      </c>
      <c r="AB2415">
        <v>1.85</v>
      </c>
      <c r="AC2415">
        <v>0</v>
      </c>
    </row>
    <row r="2416" spans="1:29">
      <c r="A2416" t="s">
        <v>28</v>
      </c>
      <c r="C2416" t="s">
        <v>1133</v>
      </c>
      <c r="D2416">
        <v>588</v>
      </c>
      <c r="E2416">
        <v>119</v>
      </c>
      <c r="F2416">
        <v>0</v>
      </c>
      <c r="G2416">
        <v>529</v>
      </c>
      <c r="H2416" t="s">
        <v>208</v>
      </c>
      <c r="I2416">
        <v>15000</v>
      </c>
      <c r="J2416">
        <v>42335698</v>
      </c>
      <c r="K2416" t="s">
        <v>1415</v>
      </c>
      <c r="L2416" t="s">
        <v>182</v>
      </c>
      <c r="M2416" t="s">
        <v>11808</v>
      </c>
      <c r="N2416">
        <v>395087</v>
      </c>
      <c r="O2416">
        <v>21668</v>
      </c>
      <c r="P2416" t="s">
        <v>3286</v>
      </c>
      <c r="Q2416">
        <v>8</v>
      </c>
      <c r="R2416" t="s">
        <v>11809</v>
      </c>
      <c r="S2416" t="s">
        <v>11810</v>
      </c>
      <c r="T2416">
        <v>1101</v>
      </c>
      <c r="U2416" t="s">
        <v>37</v>
      </c>
      <c r="V2416" t="s">
        <v>38</v>
      </c>
      <c r="W2416" t="s">
        <v>585</v>
      </c>
      <c r="X2416">
        <v>18000000</v>
      </c>
      <c r="Y2416">
        <v>2014</v>
      </c>
      <c r="Z2416">
        <v>6000</v>
      </c>
      <c r="AA2416">
        <v>7.8</v>
      </c>
      <c r="AB2416">
        <v>1.85</v>
      </c>
      <c r="AC2416">
        <v>114000</v>
      </c>
    </row>
    <row r="2417" spans="1:29">
      <c r="A2417" t="s">
        <v>28</v>
      </c>
      <c r="C2417" t="s">
        <v>4003</v>
      </c>
      <c r="D2417">
        <v>415</v>
      </c>
      <c r="E2417">
        <v>98</v>
      </c>
      <c r="F2417">
        <v>11000</v>
      </c>
      <c r="G2417">
        <v>218</v>
      </c>
      <c r="H2417" t="s">
        <v>6075</v>
      </c>
      <c r="I2417">
        <v>594</v>
      </c>
      <c r="J2417">
        <v>33404871</v>
      </c>
      <c r="K2417" t="s">
        <v>3409</v>
      </c>
      <c r="L2417" t="s">
        <v>4725</v>
      </c>
      <c r="M2417" t="s">
        <v>11811</v>
      </c>
      <c r="N2417">
        <v>150082</v>
      </c>
      <c r="O2417">
        <v>1353</v>
      </c>
      <c r="P2417" t="s">
        <v>11812</v>
      </c>
      <c r="Q2417">
        <v>1</v>
      </c>
      <c r="R2417" t="s">
        <v>11813</v>
      </c>
      <c r="S2417" t="s">
        <v>11814</v>
      </c>
      <c r="T2417">
        <v>384</v>
      </c>
      <c r="U2417" t="s">
        <v>37</v>
      </c>
      <c r="V2417" t="s">
        <v>38</v>
      </c>
      <c r="W2417" t="s">
        <v>39</v>
      </c>
      <c r="X2417">
        <v>18000000</v>
      </c>
      <c r="Y2417">
        <v>2013</v>
      </c>
      <c r="Z2417">
        <v>268</v>
      </c>
      <c r="AA2417">
        <v>7.3</v>
      </c>
      <c r="AB2417">
        <v>2.35</v>
      </c>
      <c r="AC2417">
        <v>36000</v>
      </c>
    </row>
    <row r="2418" spans="1:29">
      <c r="A2418" t="s">
        <v>28</v>
      </c>
      <c r="C2418" t="s">
        <v>1155</v>
      </c>
      <c r="D2418">
        <v>279</v>
      </c>
      <c r="E2418">
        <v>111</v>
      </c>
      <c r="F2418">
        <v>521</v>
      </c>
      <c r="G2418">
        <v>64</v>
      </c>
      <c r="H2418" t="s">
        <v>11815</v>
      </c>
      <c r="I2418">
        <v>97</v>
      </c>
      <c r="J2418">
        <v>31471430</v>
      </c>
      <c r="K2418" t="s">
        <v>2819</v>
      </c>
      <c r="L2418" t="s">
        <v>11816</v>
      </c>
      <c r="M2418" t="s">
        <v>11817</v>
      </c>
      <c r="N2418">
        <v>83374</v>
      </c>
      <c r="O2418">
        <v>313</v>
      </c>
      <c r="P2418" t="s">
        <v>11818</v>
      </c>
      <c r="Q2418">
        <v>0</v>
      </c>
      <c r="R2418" t="s">
        <v>11819</v>
      </c>
      <c r="S2418" t="s">
        <v>11820</v>
      </c>
      <c r="T2418">
        <v>828</v>
      </c>
      <c r="U2418" t="s">
        <v>37</v>
      </c>
      <c r="V2418" t="s">
        <v>38</v>
      </c>
      <c r="W2418" t="s">
        <v>585</v>
      </c>
      <c r="X2418">
        <v>15000000</v>
      </c>
      <c r="Y2418">
        <v>2006</v>
      </c>
      <c r="Z2418">
        <v>68</v>
      </c>
      <c r="AA2418">
        <v>7.6</v>
      </c>
      <c r="AB2418">
        <v>2.35</v>
      </c>
      <c r="AC2418">
        <v>0</v>
      </c>
    </row>
    <row r="2419" spans="1:29">
      <c r="A2419" t="s">
        <v>28</v>
      </c>
      <c r="C2419" t="s">
        <v>9593</v>
      </c>
      <c r="D2419">
        <v>97</v>
      </c>
      <c r="E2419">
        <v>94</v>
      </c>
      <c r="F2419">
        <v>23</v>
      </c>
      <c r="G2419">
        <v>582</v>
      </c>
      <c r="H2419" t="s">
        <v>1540</v>
      </c>
      <c r="I2419">
        <v>2000</v>
      </c>
      <c r="J2419">
        <v>30222640</v>
      </c>
      <c r="K2419" t="s">
        <v>7837</v>
      </c>
      <c r="L2419" t="s">
        <v>11821</v>
      </c>
      <c r="M2419" t="s">
        <v>11822</v>
      </c>
      <c r="N2419">
        <v>36666</v>
      </c>
      <c r="O2419">
        <v>4868</v>
      </c>
      <c r="P2419" t="s">
        <v>10744</v>
      </c>
      <c r="Q2419">
        <v>2</v>
      </c>
      <c r="R2419" t="s">
        <v>11823</v>
      </c>
      <c r="S2419" t="s">
        <v>11824</v>
      </c>
      <c r="T2419">
        <v>144</v>
      </c>
      <c r="U2419" t="s">
        <v>37</v>
      </c>
      <c r="V2419" t="s">
        <v>38</v>
      </c>
      <c r="W2419" t="s">
        <v>39</v>
      </c>
      <c r="X2419">
        <v>25000000</v>
      </c>
      <c r="Y2419">
        <v>2003</v>
      </c>
      <c r="Z2419">
        <v>1000</v>
      </c>
      <c r="AA2419">
        <v>5.3</v>
      </c>
      <c r="AB2419">
        <v>1.85</v>
      </c>
      <c r="AC2419">
        <v>0</v>
      </c>
    </row>
    <row r="2420" spans="1:29">
      <c r="A2420" t="s">
        <v>28</v>
      </c>
      <c r="C2420" t="s">
        <v>1015</v>
      </c>
      <c r="D2420">
        <v>60</v>
      </c>
      <c r="E2420">
        <v>122</v>
      </c>
      <c r="F2420">
        <v>380</v>
      </c>
      <c r="G2420">
        <v>2000</v>
      </c>
      <c r="H2420" t="s">
        <v>466</v>
      </c>
      <c r="I2420">
        <v>18000</v>
      </c>
      <c r="J2420">
        <v>26830000</v>
      </c>
      <c r="K2420" t="s">
        <v>1961</v>
      </c>
      <c r="L2420" t="s">
        <v>1727</v>
      </c>
      <c r="M2420" t="s">
        <v>8659</v>
      </c>
      <c r="N2420">
        <v>101889</v>
      </c>
      <c r="O2420">
        <v>32930</v>
      </c>
      <c r="P2420" t="s">
        <v>902</v>
      </c>
      <c r="Q2420">
        <v>3</v>
      </c>
      <c r="R2420" t="s">
        <v>8660</v>
      </c>
      <c r="S2420" t="s">
        <v>8661</v>
      </c>
      <c r="T2420">
        <v>365</v>
      </c>
      <c r="U2420" t="s">
        <v>37</v>
      </c>
      <c r="V2420" t="s">
        <v>38</v>
      </c>
      <c r="W2420" t="s">
        <v>585</v>
      </c>
      <c r="X2420">
        <v>18000000</v>
      </c>
      <c r="Y2420">
        <v>1989</v>
      </c>
      <c r="Z2420">
        <v>11000</v>
      </c>
      <c r="AA2420">
        <v>7.9</v>
      </c>
      <c r="AB2420">
        <v>1.85</v>
      </c>
      <c r="AC2420">
        <v>0</v>
      </c>
    </row>
    <row r="2421" spans="1:29">
      <c r="A2421" t="s">
        <v>28</v>
      </c>
      <c r="C2421" t="s">
        <v>11825</v>
      </c>
      <c r="D2421">
        <v>27</v>
      </c>
      <c r="E2421">
        <v>81</v>
      </c>
      <c r="F2421">
        <v>8</v>
      </c>
      <c r="G2421">
        <v>341</v>
      </c>
      <c r="H2421" t="s">
        <v>11826</v>
      </c>
      <c r="I2421">
        <v>844</v>
      </c>
      <c r="J2421">
        <v>26906039</v>
      </c>
      <c r="K2421" t="s">
        <v>2136</v>
      </c>
      <c r="L2421" t="s">
        <v>11827</v>
      </c>
      <c r="M2421" t="s">
        <v>11828</v>
      </c>
      <c r="N2421">
        <v>29621</v>
      </c>
      <c r="O2421">
        <v>2653</v>
      </c>
      <c r="P2421" t="s">
        <v>11829</v>
      </c>
      <c r="Q2421">
        <v>2</v>
      </c>
      <c r="R2421" t="s">
        <v>11830</v>
      </c>
      <c r="S2421" t="s">
        <v>11831</v>
      </c>
      <c r="T2421">
        <v>76</v>
      </c>
      <c r="U2421" t="s">
        <v>37</v>
      </c>
      <c r="V2421" t="s">
        <v>38</v>
      </c>
      <c r="W2421" t="s">
        <v>39</v>
      </c>
      <c r="X2421">
        <v>18000000</v>
      </c>
      <c r="Y2421">
        <v>1996</v>
      </c>
      <c r="Z2421">
        <v>456</v>
      </c>
      <c r="AA2421">
        <v>5.3</v>
      </c>
      <c r="AB2421">
        <v>1.85</v>
      </c>
      <c r="AC2421">
        <v>588</v>
      </c>
    </row>
    <row r="2422" spans="1:29">
      <c r="A2422" t="s">
        <v>28</v>
      </c>
      <c r="C2422" t="s">
        <v>5367</v>
      </c>
      <c r="D2422">
        <v>212</v>
      </c>
      <c r="E2422">
        <v>89</v>
      </c>
      <c r="F2422">
        <v>0</v>
      </c>
      <c r="G2422">
        <v>606</v>
      </c>
      <c r="H2422" t="s">
        <v>2496</v>
      </c>
      <c r="I2422">
        <v>2000</v>
      </c>
      <c r="J2422">
        <v>21378000</v>
      </c>
      <c r="K2422" t="s">
        <v>7406</v>
      </c>
      <c r="L2422" t="s">
        <v>1734</v>
      </c>
      <c r="M2422" t="s">
        <v>11832</v>
      </c>
      <c r="N2422">
        <v>46492</v>
      </c>
      <c r="O2422">
        <v>4877</v>
      </c>
      <c r="P2422" t="s">
        <v>11034</v>
      </c>
      <c r="Q2422">
        <v>0</v>
      </c>
      <c r="R2422" t="s">
        <v>11833</v>
      </c>
      <c r="S2422" t="s">
        <v>11834</v>
      </c>
      <c r="T2422">
        <v>335</v>
      </c>
      <c r="U2422" t="s">
        <v>37</v>
      </c>
      <c r="V2422" t="s">
        <v>38</v>
      </c>
      <c r="W2422" t="s">
        <v>585</v>
      </c>
      <c r="X2422">
        <v>1000000</v>
      </c>
      <c r="Y2422">
        <v>1980</v>
      </c>
      <c r="Z2422">
        <v>826</v>
      </c>
      <c r="AA2422">
        <v>6.8</v>
      </c>
      <c r="AB2422">
        <v>2.35</v>
      </c>
      <c r="AC2422">
        <v>7000</v>
      </c>
    </row>
    <row r="2423" spans="1:29">
      <c r="A2423" t="s">
        <v>28</v>
      </c>
      <c r="C2423" t="s">
        <v>11835</v>
      </c>
      <c r="D2423">
        <v>110</v>
      </c>
      <c r="E2423">
        <v>106</v>
      </c>
      <c r="F2423">
        <v>80</v>
      </c>
      <c r="G2423">
        <v>723</v>
      </c>
      <c r="H2423" t="s">
        <v>11836</v>
      </c>
      <c r="I2423">
        <v>2000</v>
      </c>
      <c r="J2423">
        <v>43853424</v>
      </c>
      <c r="K2423" t="s">
        <v>11837</v>
      </c>
      <c r="L2423" t="s">
        <v>536</v>
      </c>
      <c r="M2423" t="s">
        <v>11838</v>
      </c>
      <c r="N2423">
        <v>35514</v>
      </c>
      <c r="O2423">
        <v>5024</v>
      </c>
      <c r="P2423" t="s">
        <v>2059</v>
      </c>
      <c r="Q2423">
        <v>1</v>
      </c>
      <c r="R2423" t="s">
        <v>11839</v>
      </c>
      <c r="S2423" t="s">
        <v>11840</v>
      </c>
      <c r="T2423">
        <v>114</v>
      </c>
      <c r="U2423" t="s">
        <v>37</v>
      </c>
      <c r="V2423" t="s">
        <v>38</v>
      </c>
      <c r="W2423" t="s">
        <v>95</v>
      </c>
      <c r="X2423">
        <v>18000000</v>
      </c>
      <c r="Y2423">
        <v>2011</v>
      </c>
      <c r="Z2423">
        <v>795</v>
      </c>
      <c r="AA2423">
        <v>7.1</v>
      </c>
      <c r="AB2423">
        <v>2.35</v>
      </c>
      <c r="AC2423">
        <v>15000</v>
      </c>
    </row>
    <row r="2424" spans="1:29">
      <c r="A2424" t="s">
        <v>28</v>
      </c>
      <c r="C2424" t="s">
        <v>3066</v>
      </c>
      <c r="D2424">
        <v>45</v>
      </c>
      <c r="E2424">
        <v>122</v>
      </c>
      <c r="F2424">
        <v>0</v>
      </c>
      <c r="G2424">
        <v>191</v>
      </c>
      <c r="H2424" t="s">
        <v>3355</v>
      </c>
      <c r="I2424">
        <v>643</v>
      </c>
      <c r="K2424" t="s">
        <v>11841</v>
      </c>
      <c r="L2424" t="s">
        <v>9472</v>
      </c>
      <c r="M2424" t="s">
        <v>11842</v>
      </c>
      <c r="N2424">
        <v>17277</v>
      </c>
      <c r="O2424">
        <v>2032</v>
      </c>
      <c r="P2424" t="s">
        <v>11843</v>
      </c>
      <c r="Q2424">
        <v>0</v>
      </c>
      <c r="R2424" t="s">
        <v>11844</v>
      </c>
      <c r="S2424" t="s">
        <v>11845</v>
      </c>
      <c r="T2424">
        <v>124</v>
      </c>
      <c r="U2424" t="s">
        <v>37</v>
      </c>
      <c r="V2424" t="s">
        <v>38</v>
      </c>
      <c r="W2424" t="s">
        <v>585</v>
      </c>
      <c r="X2424">
        <v>18000000</v>
      </c>
      <c r="Y2424">
        <v>1970</v>
      </c>
      <c r="Z2424">
        <v>559</v>
      </c>
      <c r="AA2424">
        <v>7.2</v>
      </c>
      <c r="AB2424">
        <v>2.35</v>
      </c>
      <c r="AC2424">
        <v>0</v>
      </c>
    </row>
    <row r="2425" spans="1:29">
      <c r="A2425" t="s">
        <v>28</v>
      </c>
      <c r="C2425" t="s">
        <v>11846</v>
      </c>
      <c r="D2425">
        <v>190</v>
      </c>
      <c r="E2425">
        <v>86</v>
      </c>
      <c r="F2425">
        <v>62</v>
      </c>
      <c r="G2425">
        <v>59</v>
      </c>
      <c r="H2425" t="s">
        <v>1068</v>
      </c>
      <c r="I2425">
        <v>390</v>
      </c>
      <c r="J2425">
        <v>23993605</v>
      </c>
      <c r="K2425" t="s">
        <v>9193</v>
      </c>
      <c r="L2425" t="s">
        <v>7182</v>
      </c>
      <c r="M2425" t="s">
        <v>11847</v>
      </c>
      <c r="N2425">
        <v>52467</v>
      </c>
      <c r="O2425">
        <v>727</v>
      </c>
      <c r="P2425" t="s">
        <v>11848</v>
      </c>
      <c r="Q2425">
        <v>1</v>
      </c>
      <c r="R2425" t="s">
        <v>11849</v>
      </c>
      <c r="S2425" t="s">
        <v>11850</v>
      </c>
      <c r="T2425">
        <v>248</v>
      </c>
      <c r="U2425" t="s">
        <v>37</v>
      </c>
      <c r="V2425" t="s">
        <v>38</v>
      </c>
      <c r="W2425" t="s">
        <v>585</v>
      </c>
      <c r="X2425">
        <v>18000000</v>
      </c>
      <c r="Y2425">
        <v>2009</v>
      </c>
      <c r="Z2425">
        <v>258</v>
      </c>
      <c r="AA2425">
        <v>5.8</v>
      </c>
      <c r="AB2425">
        <v>2.35</v>
      </c>
      <c r="AC2425">
        <v>0</v>
      </c>
    </row>
    <row r="2426" spans="1:29">
      <c r="A2426" t="s">
        <v>28</v>
      </c>
      <c r="C2426" t="s">
        <v>9667</v>
      </c>
      <c r="D2426">
        <v>77</v>
      </c>
      <c r="E2426">
        <v>103</v>
      </c>
      <c r="F2426">
        <v>130</v>
      </c>
      <c r="G2426">
        <v>406</v>
      </c>
      <c r="H2426" t="s">
        <v>11851</v>
      </c>
      <c r="I2426">
        <v>691</v>
      </c>
      <c r="J2426">
        <v>26400000</v>
      </c>
      <c r="K2426" t="s">
        <v>42</v>
      </c>
      <c r="L2426" t="s">
        <v>752</v>
      </c>
      <c r="M2426" t="s">
        <v>11852</v>
      </c>
      <c r="N2426">
        <v>62009</v>
      </c>
      <c r="O2426">
        <v>2481</v>
      </c>
      <c r="P2426" t="s">
        <v>11853</v>
      </c>
      <c r="Q2426">
        <v>1</v>
      </c>
      <c r="R2426" t="s">
        <v>11854</v>
      </c>
      <c r="S2426" t="s">
        <v>11855</v>
      </c>
      <c r="T2426">
        <v>109</v>
      </c>
      <c r="U2426" t="s">
        <v>37</v>
      </c>
      <c r="V2426" t="s">
        <v>38</v>
      </c>
      <c r="W2426" t="s">
        <v>95</v>
      </c>
      <c r="X2426">
        <v>18000000</v>
      </c>
      <c r="Y2426">
        <v>1984</v>
      </c>
      <c r="Z2426">
        <v>476</v>
      </c>
      <c r="AA2426">
        <v>5.8</v>
      </c>
      <c r="AB2426">
        <v>2.35</v>
      </c>
      <c r="AC2426">
        <v>2000</v>
      </c>
    </row>
    <row r="2427" spans="1:29">
      <c r="A2427" t="s">
        <v>747</v>
      </c>
      <c r="C2427" t="s">
        <v>487</v>
      </c>
      <c r="D2427">
        <v>151</v>
      </c>
      <c r="E2427">
        <v>121</v>
      </c>
      <c r="F2427">
        <v>17000</v>
      </c>
      <c r="G2427">
        <v>356</v>
      </c>
      <c r="H2427" t="s">
        <v>4283</v>
      </c>
      <c r="I2427">
        <v>22000</v>
      </c>
      <c r="J2427">
        <v>45250</v>
      </c>
      <c r="K2427" t="s">
        <v>1634</v>
      </c>
      <c r="L2427" t="s">
        <v>1746</v>
      </c>
      <c r="M2427" t="s">
        <v>11856</v>
      </c>
      <c r="N2427">
        <v>235133</v>
      </c>
      <c r="O2427">
        <v>23008</v>
      </c>
      <c r="P2427" t="s">
        <v>11857</v>
      </c>
      <c r="Q2427">
        <v>1</v>
      </c>
      <c r="R2427" t="s">
        <v>11858</v>
      </c>
      <c r="S2427" t="s">
        <v>11859</v>
      </c>
      <c r="T2427">
        <v>494</v>
      </c>
      <c r="U2427" t="s">
        <v>37</v>
      </c>
      <c r="V2427" t="s">
        <v>38</v>
      </c>
      <c r="W2427" t="s">
        <v>585</v>
      </c>
      <c r="X2427">
        <v>18000000</v>
      </c>
      <c r="Y2427">
        <v>1980</v>
      </c>
      <c r="Z2427">
        <v>394</v>
      </c>
      <c r="AA2427">
        <v>8.3000000000000007</v>
      </c>
      <c r="AB2427">
        <v>1.85</v>
      </c>
      <c r="AC2427">
        <v>0</v>
      </c>
    </row>
    <row r="2428" spans="1:29">
      <c r="A2428" t="s">
        <v>28</v>
      </c>
      <c r="C2428" t="s">
        <v>11860</v>
      </c>
      <c r="D2428">
        <v>111</v>
      </c>
      <c r="E2428">
        <v>109</v>
      </c>
      <c r="F2428">
        <v>7</v>
      </c>
      <c r="G2428">
        <v>827</v>
      </c>
      <c r="H2428" t="s">
        <v>11861</v>
      </c>
      <c r="I2428">
        <v>2000</v>
      </c>
      <c r="J2428">
        <v>22927390</v>
      </c>
      <c r="K2428" t="s">
        <v>214</v>
      </c>
      <c r="L2428" t="s">
        <v>234</v>
      </c>
      <c r="M2428" t="s">
        <v>11862</v>
      </c>
      <c r="N2428">
        <v>25344</v>
      </c>
      <c r="O2428">
        <v>4947</v>
      </c>
      <c r="P2428" t="s">
        <v>1546</v>
      </c>
      <c r="Q2428">
        <v>0</v>
      </c>
      <c r="R2428" t="s">
        <v>11863</v>
      </c>
      <c r="S2428" t="s">
        <v>11864</v>
      </c>
      <c r="T2428">
        <v>77</v>
      </c>
      <c r="U2428" t="s">
        <v>37</v>
      </c>
      <c r="V2428" t="s">
        <v>38</v>
      </c>
      <c r="W2428" t="s">
        <v>39</v>
      </c>
      <c r="X2428">
        <v>18000000</v>
      </c>
      <c r="Y2428">
        <v>2009</v>
      </c>
      <c r="Z2428">
        <v>980</v>
      </c>
      <c r="AA2428">
        <v>5.6</v>
      </c>
      <c r="AB2428">
        <v>1.85</v>
      </c>
      <c r="AC2428">
        <v>0</v>
      </c>
    </row>
    <row r="2429" spans="1:29">
      <c r="A2429" t="s">
        <v>28</v>
      </c>
      <c r="C2429" t="s">
        <v>3122</v>
      </c>
      <c r="D2429">
        <v>64</v>
      </c>
      <c r="E2429">
        <v>109</v>
      </c>
      <c r="F2429">
        <v>272</v>
      </c>
      <c r="G2429">
        <v>124</v>
      </c>
      <c r="H2429" t="s">
        <v>11865</v>
      </c>
      <c r="I2429">
        <v>155</v>
      </c>
      <c r="J2429">
        <v>4250320</v>
      </c>
      <c r="K2429" t="s">
        <v>9420</v>
      </c>
      <c r="L2429" t="s">
        <v>11866</v>
      </c>
      <c r="M2429" t="s">
        <v>11867</v>
      </c>
      <c r="N2429">
        <v>14870</v>
      </c>
      <c r="O2429">
        <v>605</v>
      </c>
      <c r="P2429" t="s">
        <v>11868</v>
      </c>
      <c r="Q2429">
        <v>1</v>
      </c>
      <c r="R2429" t="s">
        <v>11869</v>
      </c>
      <c r="S2429" t="s">
        <v>11870</v>
      </c>
      <c r="T2429">
        <v>86</v>
      </c>
      <c r="U2429" t="s">
        <v>37</v>
      </c>
      <c r="V2429" t="s">
        <v>38</v>
      </c>
      <c r="W2429" t="s">
        <v>39</v>
      </c>
      <c r="X2429">
        <v>18000000</v>
      </c>
      <c r="Y2429">
        <v>1985</v>
      </c>
      <c r="Z2429">
        <v>144</v>
      </c>
      <c r="AA2429">
        <v>6.8</v>
      </c>
      <c r="AB2429">
        <v>1.85</v>
      </c>
      <c r="AC2429">
        <v>0</v>
      </c>
    </row>
    <row r="2430" spans="1:29">
      <c r="A2430" t="s">
        <v>28</v>
      </c>
      <c r="C2430" t="s">
        <v>11871</v>
      </c>
      <c r="D2430">
        <v>134</v>
      </c>
      <c r="E2430">
        <v>123</v>
      </c>
      <c r="F2430">
        <v>64</v>
      </c>
      <c r="G2430">
        <v>637</v>
      </c>
      <c r="H2430" t="s">
        <v>10961</v>
      </c>
      <c r="I2430">
        <v>808</v>
      </c>
      <c r="J2430">
        <v>22452209</v>
      </c>
      <c r="K2430" t="s">
        <v>3464</v>
      </c>
      <c r="L2430" t="s">
        <v>261</v>
      </c>
      <c r="M2430" t="s">
        <v>11872</v>
      </c>
      <c r="N2430">
        <v>14062</v>
      </c>
      <c r="O2430">
        <v>5734</v>
      </c>
      <c r="P2430" t="s">
        <v>3180</v>
      </c>
      <c r="Q2430">
        <v>0</v>
      </c>
      <c r="R2430" t="s">
        <v>11873</v>
      </c>
      <c r="S2430" t="s">
        <v>11874</v>
      </c>
      <c r="T2430">
        <v>82</v>
      </c>
      <c r="U2430" t="s">
        <v>37</v>
      </c>
      <c r="V2430" t="s">
        <v>38</v>
      </c>
      <c r="W2430" t="s">
        <v>95</v>
      </c>
      <c r="X2430">
        <v>18000000</v>
      </c>
      <c r="Y2430">
        <v>2009</v>
      </c>
      <c r="Z2430">
        <v>720</v>
      </c>
      <c r="AA2430">
        <v>5</v>
      </c>
      <c r="AB2430">
        <v>2.35</v>
      </c>
      <c r="AC2430">
        <v>0</v>
      </c>
    </row>
    <row r="2431" spans="1:29">
      <c r="A2431" t="s">
        <v>28</v>
      </c>
      <c r="C2431" t="s">
        <v>5289</v>
      </c>
      <c r="D2431">
        <v>450</v>
      </c>
      <c r="E2431">
        <v>94</v>
      </c>
      <c r="F2431">
        <v>0</v>
      </c>
      <c r="G2431">
        <v>223</v>
      </c>
      <c r="H2431" t="s">
        <v>4206</v>
      </c>
      <c r="I2431">
        <v>11000</v>
      </c>
      <c r="J2431">
        <v>18329466</v>
      </c>
      <c r="K2431" t="s">
        <v>7682</v>
      </c>
      <c r="L2431" t="s">
        <v>80</v>
      </c>
      <c r="M2431" t="s">
        <v>11875</v>
      </c>
      <c r="N2431">
        <v>279179</v>
      </c>
      <c r="O2431">
        <v>11984</v>
      </c>
      <c r="P2431" t="s">
        <v>9884</v>
      </c>
      <c r="Q2431">
        <v>0</v>
      </c>
      <c r="R2431" t="s">
        <v>11876</v>
      </c>
      <c r="S2431" t="s">
        <v>11877</v>
      </c>
      <c r="T2431">
        <v>440</v>
      </c>
      <c r="U2431" t="s">
        <v>37</v>
      </c>
      <c r="V2431" t="s">
        <v>38</v>
      </c>
      <c r="W2431" t="s">
        <v>585</v>
      </c>
      <c r="X2431">
        <v>18000000</v>
      </c>
      <c r="Y2431">
        <v>2010</v>
      </c>
      <c r="Z2431">
        <v>642</v>
      </c>
      <c r="AA2431">
        <v>7.6</v>
      </c>
      <c r="AB2431">
        <v>1.85</v>
      </c>
      <c r="AC2431">
        <v>63000</v>
      </c>
    </row>
    <row r="2432" spans="1:29">
      <c r="A2432" t="s">
        <v>28</v>
      </c>
      <c r="C2432" t="s">
        <v>4003</v>
      </c>
      <c r="D2432">
        <v>128</v>
      </c>
      <c r="E2432">
        <v>94</v>
      </c>
      <c r="F2432">
        <v>11000</v>
      </c>
      <c r="G2432">
        <v>975</v>
      </c>
      <c r="H2432" t="s">
        <v>1956</v>
      </c>
      <c r="I2432">
        <v>11000</v>
      </c>
      <c r="J2432">
        <v>17071230</v>
      </c>
      <c r="K2432" t="s">
        <v>1009</v>
      </c>
      <c r="L2432" t="s">
        <v>4003</v>
      </c>
      <c r="M2432" t="s">
        <v>11878</v>
      </c>
      <c r="N2432">
        <v>31169</v>
      </c>
      <c r="O2432">
        <v>23283</v>
      </c>
      <c r="P2432" t="s">
        <v>2523</v>
      </c>
      <c r="Q2432">
        <v>0</v>
      </c>
      <c r="R2432" t="s">
        <v>11879</v>
      </c>
      <c r="S2432" t="s">
        <v>11880</v>
      </c>
      <c r="T2432">
        <v>192</v>
      </c>
      <c r="U2432" t="s">
        <v>37</v>
      </c>
      <c r="V2432" t="s">
        <v>38</v>
      </c>
      <c r="W2432" t="s">
        <v>95</v>
      </c>
      <c r="X2432">
        <v>18000000</v>
      </c>
      <c r="Y2432">
        <v>2000</v>
      </c>
      <c r="Z2432">
        <v>11000</v>
      </c>
      <c r="AA2432">
        <v>6.7</v>
      </c>
      <c r="AB2432">
        <v>1.85</v>
      </c>
      <c r="AC2432">
        <v>812</v>
      </c>
    </row>
    <row r="2433" spans="1:29">
      <c r="A2433" t="s">
        <v>28</v>
      </c>
      <c r="C2433" t="s">
        <v>11881</v>
      </c>
      <c r="D2433">
        <v>68</v>
      </c>
      <c r="E2433">
        <v>115</v>
      </c>
      <c r="F2433">
        <v>13</v>
      </c>
      <c r="G2433">
        <v>111</v>
      </c>
      <c r="H2433" t="s">
        <v>11882</v>
      </c>
      <c r="I2433">
        <v>757</v>
      </c>
      <c r="J2433">
        <v>17174870</v>
      </c>
      <c r="K2433" t="s">
        <v>7837</v>
      </c>
      <c r="L2433" t="s">
        <v>8778</v>
      </c>
      <c r="M2433" t="s">
        <v>11883</v>
      </c>
      <c r="N2433">
        <v>15817</v>
      </c>
      <c r="O2433">
        <v>1201</v>
      </c>
      <c r="P2433" t="s">
        <v>11884</v>
      </c>
      <c r="Q2433">
        <v>2</v>
      </c>
      <c r="R2433" t="s">
        <v>11885</v>
      </c>
      <c r="S2433" t="s">
        <v>11886</v>
      </c>
      <c r="T2433">
        <v>210</v>
      </c>
      <c r="U2433" t="s">
        <v>37</v>
      </c>
      <c r="V2433" t="s">
        <v>38</v>
      </c>
      <c r="W2433" t="s">
        <v>39</v>
      </c>
      <c r="X2433">
        <v>18000000</v>
      </c>
      <c r="Y2433">
        <v>2000</v>
      </c>
      <c r="Z2433">
        <v>220</v>
      </c>
      <c r="AA2433">
        <v>6.7</v>
      </c>
      <c r="AB2433">
        <v>2.35</v>
      </c>
      <c r="AC2433">
        <v>0</v>
      </c>
    </row>
    <row r="2434" spans="1:29">
      <c r="A2434" t="s">
        <v>28</v>
      </c>
      <c r="C2434" t="s">
        <v>10377</v>
      </c>
      <c r="D2434">
        <v>97</v>
      </c>
      <c r="E2434">
        <v>107</v>
      </c>
      <c r="F2434">
        <v>24</v>
      </c>
      <c r="G2434">
        <v>85</v>
      </c>
      <c r="H2434" t="s">
        <v>1862</v>
      </c>
      <c r="I2434">
        <v>10000</v>
      </c>
      <c r="J2434">
        <v>26284475</v>
      </c>
      <c r="K2434" t="s">
        <v>1671</v>
      </c>
      <c r="L2434" t="s">
        <v>300</v>
      </c>
      <c r="M2434" t="s">
        <v>11887</v>
      </c>
      <c r="N2434">
        <v>9051</v>
      </c>
      <c r="O2434">
        <v>10691</v>
      </c>
      <c r="P2434" t="s">
        <v>11888</v>
      </c>
      <c r="Q2434">
        <v>13</v>
      </c>
      <c r="R2434" t="s">
        <v>11889</v>
      </c>
      <c r="S2434" t="s">
        <v>11890</v>
      </c>
      <c r="T2434">
        <v>68</v>
      </c>
      <c r="U2434" t="s">
        <v>37</v>
      </c>
      <c r="V2434" t="s">
        <v>38</v>
      </c>
      <c r="W2434" t="s">
        <v>39</v>
      </c>
      <c r="X2434">
        <v>17000000</v>
      </c>
      <c r="Y2434">
        <v>2015</v>
      </c>
      <c r="Z2434">
        <v>566</v>
      </c>
      <c r="AA2434">
        <v>5.7</v>
      </c>
      <c r="AB2434">
        <v>2.35</v>
      </c>
      <c r="AC2434">
        <v>0</v>
      </c>
    </row>
    <row r="2435" spans="1:29">
      <c r="A2435" t="s">
        <v>28</v>
      </c>
      <c r="C2435" t="s">
        <v>11891</v>
      </c>
      <c r="D2435">
        <v>54</v>
      </c>
      <c r="E2435">
        <v>91</v>
      </c>
      <c r="F2435">
        <v>38</v>
      </c>
      <c r="G2435">
        <v>362</v>
      </c>
      <c r="H2435" t="s">
        <v>11892</v>
      </c>
      <c r="I2435">
        <v>17000</v>
      </c>
      <c r="J2435">
        <v>16702864</v>
      </c>
      <c r="K2435" t="s">
        <v>1009</v>
      </c>
      <c r="L2435" t="s">
        <v>557</v>
      </c>
      <c r="M2435" t="s">
        <v>11893</v>
      </c>
      <c r="N2435">
        <v>8023</v>
      </c>
      <c r="O2435">
        <v>18711</v>
      </c>
      <c r="P2435" t="s">
        <v>11894</v>
      </c>
      <c r="Q2435">
        <v>0</v>
      </c>
      <c r="R2435" t="s">
        <v>11895</v>
      </c>
      <c r="S2435" t="s">
        <v>11896</v>
      </c>
      <c r="T2435">
        <v>49</v>
      </c>
      <c r="U2435" t="s">
        <v>37</v>
      </c>
      <c r="V2435" t="s">
        <v>38</v>
      </c>
      <c r="W2435" t="s">
        <v>95</v>
      </c>
      <c r="X2435">
        <v>18000000</v>
      </c>
      <c r="Y2435">
        <v>2004</v>
      </c>
      <c r="Z2435">
        <v>632</v>
      </c>
      <c r="AA2435">
        <v>5.2</v>
      </c>
      <c r="AB2435">
        <v>1.85</v>
      </c>
      <c r="AC2435">
        <v>591</v>
      </c>
    </row>
    <row r="2436" spans="1:29">
      <c r="A2436" t="s">
        <v>28</v>
      </c>
      <c r="C2436" t="s">
        <v>6704</v>
      </c>
      <c r="D2436">
        <v>99</v>
      </c>
      <c r="E2436">
        <v>125</v>
      </c>
      <c r="F2436">
        <v>34</v>
      </c>
      <c r="G2436">
        <v>1000</v>
      </c>
      <c r="H2436" t="s">
        <v>1434</v>
      </c>
      <c r="I2436">
        <v>16000</v>
      </c>
      <c r="J2436">
        <v>15561627</v>
      </c>
      <c r="K2436" t="s">
        <v>3409</v>
      </c>
      <c r="L2436" t="s">
        <v>10646</v>
      </c>
      <c r="M2436" t="s">
        <v>11897</v>
      </c>
      <c r="N2436">
        <v>39105</v>
      </c>
      <c r="O2436">
        <v>21622</v>
      </c>
      <c r="P2436" t="s">
        <v>203</v>
      </c>
      <c r="Q2436">
        <v>0</v>
      </c>
      <c r="R2436" t="s">
        <v>11898</v>
      </c>
      <c r="S2436" t="s">
        <v>11899</v>
      </c>
      <c r="T2436">
        <v>359</v>
      </c>
      <c r="U2436" t="s">
        <v>37</v>
      </c>
      <c r="V2436" t="s">
        <v>38</v>
      </c>
      <c r="W2436" t="s">
        <v>585</v>
      </c>
      <c r="X2436">
        <v>18000000</v>
      </c>
      <c r="Y2436">
        <v>2001</v>
      </c>
      <c r="Z2436">
        <v>4000</v>
      </c>
      <c r="AA2436">
        <v>7.5</v>
      </c>
      <c r="AB2436">
        <v>2.35</v>
      </c>
      <c r="AC2436">
        <v>0</v>
      </c>
    </row>
    <row r="2437" spans="1:29">
      <c r="A2437" t="s">
        <v>28</v>
      </c>
      <c r="C2437" t="s">
        <v>5289</v>
      </c>
      <c r="D2437">
        <v>412</v>
      </c>
      <c r="E2437">
        <v>122</v>
      </c>
      <c r="F2437">
        <v>0</v>
      </c>
      <c r="G2437">
        <v>816</v>
      </c>
      <c r="H2437" t="s">
        <v>458</v>
      </c>
      <c r="I2437">
        <v>14000</v>
      </c>
      <c r="J2437">
        <v>17750583</v>
      </c>
      <c r="K2437" t="s">
        <v>1544</v>
      </c>
      <c r="L2437" t="s">
        <v>213</v>
      </c>
      <c r="M2437" t="s">
        <v>11900</v>
      </c>
      <c r="N2437">
        <v>93548</v>
      </c>
      <c r="O2437">
        <v>28933</v>
      </c>
      <c r="P2437" t="s">
        <v>164</v>
      </c>
      <c r="Q2437">
        <v>0</v>
      </c>
      <c r="R2437" t="s">
        <v>11901</v>
      </c>
      <c r="S2437" t="s">
        <v>11902</v>
      </c>
      <c r="T2437">
        <v>307</v>
      </c>
      <c r="U2437" t="s">
        <v>37</v>
      </c>
      <c r="V2437" t="s">
        <v>56</v>
      </c>
      <c r="W2437" t="s">
        <v>585</v>
      </c>
      <c r="X2437">
        <v>30000000</v>
      </c>
      <c r="Y2437">
        <v>2015</v>
      </c>
      <c r="Z2437">
        <v>13000</v>
      </c>
      <c r="AA2437">
        <v>7.2</v>
      </c>
      <c r="AB2437">
        <v>2.35</v>
      </c>
      <c r="AC2437">
        <v>23000</v>
      </c>
    </row>
    <row r="2438" spans="1:29">
      <c r="A2438" t="s">
        <v>28</v>
      </c>
      <c r="C2438" t="s">
        <v>1252</v>
      </c>
      <c r="D2438">
        <v>107</v>
      </c>
      <c r="E2438">
        <v>102</v>
      </c>
      <c r="F2438">
        <v>0</v>
      </c>
      <c r="G2438">
        <v>529</v>
      </c>
      <c r="H2438" t="s">
        <v>11903</v>
      </c>
      <c r="I2438">
        <v>946</v>
      </c>
      <c r="J2438">
        <v>14793904</v>
      </c>
      <c r="K2438" t="s">
        <v>1681</v>
      </c>
      <c r="L2438" t="s">
        <v>2302</v>
      </c>
      <c r="M2438" t="s">
        <v>11904</v>
      </c>
      <c r="N2438">
        <v>28209</v>
      </c>
      <c r="O2438">
        <v>4072</v>
      </c>
      <c r="P2438" t="s">
        <v>4500</v>
      </c>
      <c r="Q2438">
        <v>1</v>
      </c>
      <c r="R2438" t="s">
        <v>11905</v>
      </c>
      <c r="S2438" t="s">
        <v>11906</v>
      </c>
      <c r="T2438">
        <v>80</v>
      </c>
      <c r="U2438" t="s">
        <v>37</v>
      </c>
      <c r="V2438" t="s">
        <v>268</v>
      </c>
      <c r="W2438" t="s">
        <v>39</v>
      </c>
      <c r="X2438">
        <v>18000000</v>
      </c>
      <c r="Y2438">
        <v>2009</v>
      </c>
      <c r="Z2438">
        <v>800</v>
      </c>
      <c r="AA2438">
        <v>5.3</v>
      </c>
      <c r="AB2438">
        <v>1.85</v>
      </c>
      <c r="AC2438">
        <v>0</v>
      </c>
    </row>
    <row r="2439" spans="1:29">
      <c r="A2439" t="s">
        <v>28</v>
      </c>
      <c r="C2439" t="s">
        <v>8950</v>
      </c>
      <c r="D2439">
        <v>192</v>
      </c>
      <c r="E2439">
        <v>90</v>
      </c>
      <c r="F2439">
        <v>44</v>
      </c>
      <c r="G2439">
        <v>729</v>
      </c>
      <c r="H2439" t="s">
        <v>9682</v>
      </c>
      <c r="I2439">
        <v>12000</v>
      </c>
      <c r="J2439">
        <v>15281286</v>
      </c>
      <c r="K2439" t="s">
        <v>1415</v>
      </c>
      <c r="L2439" t="s">
        <v>272</v>
      </c>
      <c r="M2439" t="s">
        <v>11907</v>
      </c>
      <c r="N2439">
        <v>64646</v>
      </c>
      <c r="O2439">
        <v>16004</v>
      </c>
      <c r="P2439" t="s">
        <v>415</v>
      </c>
      <c r="Q2439">
        <v>2</v>
      </c>
      <c r="R2439" t="s">
        <v>11908</v>
      </c>
      <c r="S2439" t="s">
        <v>11909</v>
      </c>
      <c r="T2439">
        <v>105</v>
      </c>
      <c r="U2439" t="s">
        <v>37</v>
      </c>
      <c r="V2439" t="s">
        <v>38</v>
      </c>
      <c r="W2439" t="s">
        <v>585</v>
      </c>
      <c r="X2439">
        <v>18000000</v>
      </c>
      <c r="Y2439">
        <v>2009</v>
      </c>
      <c r="Z2439">
        <v>904</v>
      </c>
      <c r="AA2439">
        <v>6.5</v>
      </c>
      <c r="AB2439">
        <v>1.85</v>
      </c>
      <c r="AC2439">
        <v>0</v>
      </c>
    </row>
    <row r="2440" spans="1:29">
      <c r="A2440" t="s">
        <v>28</v>
      </c>
      <c r="C2440" t="s">
        <v>11910</v>
      </c>
      <c r="D2440">
        <v>25</v>
      </c>
      <c r="E2440">
        <v>98</v>
      </c>
      <c r="F2440">
        <v>28</v>
      </c>
      <c r="G2440">
        <v>102</v>
      </c>
      <c r="H2440" t="s">
        <v>11911</v>
      </c>
      <c r="I2440">
        <v>372</v>
      </c>
      <c r="J2440">
        <v>8000000</v>
      </c>
      <c r="K2440" t="s">
        <v>136</v>
      </c>
      <c r="L2440" t="s">
        <v>6805</v>
      </c>
      <c r="M2440" t="s">
        <v>11912</v>
      </c>
      <c r="N2440">
        <v>1400</v>
      </c>
      <c r="O2440">
        <v>927</v>
      </c>
      <c r="P2440" t="s">
        <v>11913</v>
      </c>
      <c r="Q2440">
        <v>0</v>
      </c>
      <c r="R2440" t="s">
        <v>11914</v>
      </c>
      <c r="S2440" t="s">
        <v>11915</v>
      </c>
      <c r="T2440">
        <v>41</v>
      </c>
      <c r="U2440" t="s">
        <v>37</v>
      </c>
      <c r="V2440" t="s">
        <v>38</v>
      </c>
      <c r="W2440" t="s">
        <v>95</v>
      </c>
      <c r="X2440">
        <v>18000000</v>
      </c>
      <c r="Y2440">
        <v>1981</v>
      </c>
      <c r="Z2440">
        <v>262</v>
      </c>
      <c r="AA2440">
        <v>5</v>
      </c>
      <c r="AB2440">
        <v>2.35</v>
      </c>
      <c r="AC2440">
        <v>346</v>
      </c>
    </row>
    <row r="2441" spans="1:29">
      <c r="A2441" t="s">
        <v>28</v>
      </c>
      <c r="C2441" t="s">
        <v>11916</v>
      </c>
      <c r="D2441">
        <v>104</v>
      </c>
      <c r="E2441">
        <v>109</v>
      </c>
      <c r="F2441">
        <v>128</v>
      </c>
      <c r="G2441">
        <v>1000</v>
      </c>
      <c r="H2441" t="s">
        <v>1734</v>
      </c>
      <c r="I2441">
        <v>11000</v>
      </c>
      <c r="J2441">
        <v>13491653</v>
      </c>
      <c r="K2441" t="s">
        <v>4075</v>
      </c>
      <c r="L2441" t="s">
        <v>104</v>
      </c>
      <c r="M2441" t="s">
        <v>11917</v>
      </c>
      <c r="N2441">
        <v>23728</v>
      </c>
      <c r="O2441">
        <v>14995</v>
      </c>
      <c r="P2441" t="s">
        <v>1820</v>
      </c>
      <c r="Q2441">
        <v>0</v>
      </c>
      <c r="R2441" t="s">
        <v>11918</v>
      </c>
      <c r="S2441" t="s">
        <v>11919</v>
      </c>
      <c r="T2441">
        <v>213</v>
      </c>
      <c r="U2441" t="s">
        <v>37</v>
      </c>
      <c r="V2441" t="s">
        <v>38</v>
      </c>
      <c r="W2441" t="s">
        <v>585</v>
      </c>
      <c r="X2441">
        <v>18000000</v>
      </c>
      <c r="Y2441">
        <v>2001</v>
      </c>
      <c r="Z2441">
        <v>2000</v>
      </c>
      <c r="AA2441">
        <v>6.1</v>
      </c>
      <c r="AB2441">
        <v>2.35</v>
      </c>
      <c r="AC2441">
        <v>813</v>
      </c>
    </row>
    <row r="2442" spans="1:29">
      <c r="A2442" t="s">
        <v>28</v>
      </c>
      <c r="C2442" t="s">
        <v>2246</v>
      </c>
      <c r="D2442">
        <v>120</v>
      </c>
      <c r="E2442">
        <v>107</v>
      </c>
      <c r="F2442">
        <v>0</v>
      </c>
      <c r="G2442">
        <v>101</v>
      </c>
      <c r="H2442" t="s">
        <v>11920</v>
      </c>
      <c r="I2442">
        <v>517</v>
      </c>
      <c r="K2442" t="s">
        <v>852</v>
      </c>
      <c r="L2442" t="s">
        <v>11921</v>
      </c>
      <c r="M2442" t="s">
        <v>11922</v>
      </c>
      <c r="N2442">
        <v>27629</v>
      </c>
      <c r="O2442">
        <v>1067</v>
      </c>
      <c r="P2442" t="s">
        <v>11923</v>
      </c>
      <c r="Q2442">
        <v>0</v>
      </c>
      <c r="R2442" t="s">
        <v>11924</v>
      </c>
      <c r="S2442" t="s">
        <v>11925</v>
      </c>
      <c r="T2442">
        <v>149</v>
      </c>
      <c r="U2442" t="s">
        <v>37</v>
      </c>
      <c r="V2442" t="s">
        <v>38</v>
      </c>
      <c r="W2442" t="s">
        <v>585</v>
      </c>
      <c r="X2442">
        <v>18000000</v>
      </c>
      <c r="Y2442">
        <v>1981</v>
      </c>
      <c r="Z2442">
        <v>376</v>
      </c>
      <c r="AA2442">
        <v>7.4</v>
      </c>
      <c r="AB2442">
        <v>2.35</v>
      </c>
      <c r="AC2442">
        <v>2000</v>
      </c>
    </row>
    <row r="2443" spans="1:29">
      <c r="A2443" t="s">
        <v>28</v>
      </c>
      <c r="C2443" t="s">
        <v>11926</v>
      </c>
      <c r="D2443">
        <v>146</v>
      </c>
      <c r="E2443">
        <v>90</v>
      </c>
      <c r="F2443">
        <v>31</v>
      </c>
      <c r="G2443">
        <v>179</v>
      </c>
      <c r="H2443" t="s">
        <v>11927</v>
      </c>
      <c r="I2443">
        <v>210</v>
      </c>
      <c r="J2443">
        <v>10494494</v>
      </c>
      <c r="K2443" t="s">
        <v>334</v>
      </c>
      <c r="L2443" t="s">
        <v>11928</v>
      </c>
      <c r="M2443" t="s">
        <v>11929</v>
      </c>
      <c r="N2443">
        <v>19586</v>
      </c>
      <c r="O2443">
        <v>676</v>
      </c>
      <c r="P2443" t="s">
        <v>11930</v>
      </c>
      <c r="Q2443">
        <v>1</v>
      </c>
      <c r="R2443" t="s">
        <v>11931</v>
      </c>
      <c r="S2443" t="s">
        <v>11932</v>
      </c>
      <c r="T2443">
        <v>109</v>
      </c>
      <c r="U2443" t="s">
        <v>37</v>
      </c>
      <c r="V2443" t="s">
        <v>38</v>
      </c>
      <c r="W2443" t="s">
        <v>39</v>
      </c>
      <c r="X2443">
        <v>18000000</v>
      </c>
      <c r="Y2443">
        <v>2013</v>
      </c>
      <c r="Z2443">
        <v>193</v>
      </c>
      <c r="AA2443">
        <v>4.4000000000000004</v>
      </c>
      <c r="AB2443">
        <v>2.35</v>
      </c>
      <c r="AC2443">
        <v>4000</v>
      </c>
    </row>
    <row r="2444" spans="1:29">
      <c r="A2444" t="s">
        <v>28</v>
      </c>
      <c r="C2444" t="s">
        <v>1064</v>
      </c>
      <c r="D2444">
        <v>124</v>
      </c>
      <c r="E2444">
        <v>112</v>
      </c>
      <c r="F2444">
        <v>0</v>
      </c>
      <c r="G2444">
        <v>177</v>
      </c>
      <c r="H2444" t="s">
        <v>9884</v>
      </c>
      <c r="I2444">
        <v>805</v>
      </c>
      <c r="J2444">
        <v>7837632</v>
      </c>
      <c r="K2444" t="s">
        <v>3409</v>
      </c>
      <c r="L2444" t="s">
        <v>2318</v>
      </c>
      <c r="M2444" t="s">
        <v>11933</v>
      </c>
      <c r="N2444">
        <v>46396</v>
      </c>
      <c r="O2444">
        <v>1466</v>
      </c>
      <c r="P2444" t="s">
        <v>2675</v>
      </c>
      <c r="Q2444">
        <v>0</v>
      </c>
      <c r="R2444" t="s">
        <v>11934</v>
      </c>
      <c r="S2444" t="s">
        <v>11935</v>
      </c>
      <c r="T2444">
        <v>287</v>
      </c>
      <c r="U2444" t="s">
        <v>37</v>
      </c>
      <c r="V2444" t="s">
        <v>38</v>
      </c>
      <c r="W2444" t="s">
        <v>585</v>
      </c>
      <c r="X2444">
        <v>18000000</v>
      </c>
      <c r="Y2444">
        <v>1997</v>
      </c>
      <c r="Z2444">
        <v>223</v>
      </c>
      <c r="AA2444">
        <v>7.5</v>
      </c>
      <c r="AB2444">
        <v>1.85</v>
      </c>
      <c r="AC2444">
        <v>0</v>
      </c>
    </row>
    <row r="2445" spans="1:29">
      <c r="A2445" t="s">
        <v>28</v>
      </c>
      <c r="C2445" t="s">
        <v>3891</v>
      </c>
      <c r="D2445">
        <v>107</v>
      </c>
      <c r="E2445">
        <v>94</v>
      </c>
      <c r="F2445">
        <v>0</v>
      </c>
      <c r="G2445">
        <v>197</v>
      </c>
      <c r="H2445" t="s">
        <v>1791</v>
      </c>
      <c r="I2445">
        <v>712</v>
      </c>
      <c r="J2445">
        <v>15155772</v>
      </c>
      <c r="K2445" t="s">
        <v>1415</v>
      </c>
      <c r="L2445" t="s">
        <v>8422</v>
      </c>
      <c r="M2445" t="s">
        <v>11936</v>
      </c>
      <c r="N2445">
        <v>8895</v>
      </c>
      <c r="O2445">
        <v>1673</v>
      </c>
      <c r="P2445" t="s">
        <v>11937</v>
      </c>
      <c r="Q2445">
        <v>2</v>
      </c>
      <c r="R2445" t="s">
        <v>11938</v>
      </c>
      <c r="S2445" t="s">
        <v>11939</v>
      </c>
      <c r="T2445">
        <v>48</v>
      </c>
      <c r="U2445" t="s">
        <v>37</v>
      </c>
      <c r="V2445" t="s">
        <v>38</v>
      </c>
      <c r="W2445" t="s">
        <v>39</v>
      </c>
      <c r="X2445">
        <v>18000000</v>
      </c>
      <c r="Y2445">
        <v>2014</v>
      </c>
      <c r="Z2445">
        <v>341</v>
      </c>
      <c r="AA2445">
        <v>5.7</v>
      </c>
      <c r="AB2445">
        <v>2.35</v>
      </c>
      <c r="AC2445">
        <v>3000</v>
      </c>
    </row>
    <row r="2446" spans="1:29">
      <c r="A2446" t="s">
        <v>28</v>
      </c>
      <c r="C2446" t="s">
        <v>11940</v>
      </c>
      <c r="D2446">
        <v>11</v>
      </c>
      <c r="E2446">
        <v>105</v>
      </c>
      <c r="F2446">
        <v>6</v>
      </c>
      <c r="G2446">
        <v>371</v>
      </c>
      <c r="H2446" t="s">
        <v>11941</v>
      </c>
      <c r="I2446">
        <v>723</v>
      </c>
      <c r="J2446">
        <v>8508843</v>
      </c>
      <c r="K2446" t="s">
        <v>4219</v>
      </c>
      <c r="L2446" t="s">
        <v>2059</v>
      </c>
      <c r="M2446" t="s">
        <v>11942</v>
      </c>
      <c r="N2446">
        <v>7470</v>
      </c>
      <c r="O2446">
        <v>2368</v>
      </c>
      <c r="P2446" t="s">
        <v>11943</v>
      </c>
      <c r="Q2446">
        <v>1</v>
      </c>
      <c r="R2446" t="s">
        <v>11944</v>
      </c>
      <c r="S2446" t="s">
        <v>11945</v>
      </c>
      <c r="T2446">
        <v>35</v>
      </c>
      <c r="U2446" t="s">
        <v>37</v>
      </c>
      <c r="V2446" t="s">
        <v>38</v>
      </c>
      <c r="W2446" t="s">
        <v>95</v>
      </c>
      <c r="X2446">
        <v>18000000</v>
      </c>
      <c r="Y2446">
        <v>1989</v>
      </c>
      <c r="Z2446">
        <v>422</v>
      </c>
      <c r="AA2446">
        <v>5.5</v>
      </c>
      <c r="AB2446">
        <v>1.37</v>
      </c>
      <c r="AC2446">
        <v>0</v>
      </c>
    </row>
    <row r="2447" spans="1:29">
      <c r="A2447" t="s">
        <v>28</v>
      </c>
      <c r="C2447" t="s">
        <v>11946</v>
      </c>
      <c r="D2447">
        <v>93</v>
      </c>
      <c r="E2447">
        <v>104</v>
      </c>
      <c r="F2447">
        <v>109</v>
      </c>
      <c r="G2447">
        <v>202</v>
      </c>
      <c r="H2447" t="s">
        <v>11947</v>
      </c>
      <c r="I2447">
        <v>405</v>
      </c>
      <c r="J2447">
        <v>7739049</v>
      </c>
      <c r="K2447" t="s">
        <v>1415</v>
      </c>
      <c r="L2447" t="s">
        <v>3991</v>
      </c>
      <c r="M2447" t="s">
        <v>11948</v>
      </c>
      <c r="N2447">
        <v>10680</v>
      </c>
      <c r="O2447">
        <v>847</v>
      </c>
      <c r="P2447" t="s">
        <v>11949</v>
      </c>
      <c r="Q2447">
        <v>2</v>
      </c>
      <c r="R2447" t="s">
        <v>11950</v>
      </c>
      <c r="S2447" t="s">
        <v>11951</v>
      </c>
      <c r="T2447">
        <v>112</v>
      </c>
      <c r="U2447" t="s">
        <v>37</v>
      </c>
      <c r="V2447" t="s">
        <v>268</v>
      </c>
      <c r="W2447" t="s">
        <v>585</v>
      </c>
      <c r="X2447">
        <v>18000000</v>
      </c>
      <c r="Y2447">
        <v>2004</v>
      </c>
      <c r="Z2447">
        <v>204</v>
      </c>
      <c r="AA2447">
        <v>7.1</v>
      </c>
      <c r="AB2447">
        <v>1.85</v>
      </c>
      <c r="AC2447">
        <v>562</v>
      </c>
    </row>
    <row r="2448" spans="1:29">
      <c r="A2448" t="s">
        <v>28</v>
      </c>
      <c r="C2448" t="s">
        <v>5175</v>
      </c>
      <c r="D2448">
        <v>38</v>
      </c>
      <c r="E2448">
        <v>112</v>
      </c>
      <c r="F2448">
        <v>213</v>
      </c>
      <c r="G2448">
        <v>45</v>
      </c>
      <c r="H2448" t="s">
        <v>11952</v>
      </c>
      <c r="I2448">
        <v>567</v>
      </c>
      <c r="J2448">
        <v>6734844</v>
      </c>
      <c r="K2448" t="s">
        <v>214</v>
      </c>
      <c r="L2448" t="s">
        <v>11953</v>
      </c>
      <c r="M2448" t="s">
        <v>11954</v>
      </c>
      <c r="N2448">
        <v>29591</v>
      </c>
      <c r="O2448">
        <v>711</v>
      </c>
      <c r="P2448" t="s">
        <v>11955</v>
      </c>
      <c r="Q2448">
        <v>0</v>
      </c>
      <c r="R2448" t="s">
        <v>11956</v>
      </c>
      <c r="S2448" t="s">
        <v>11957</v>
      </c>
      <c r="T2448">
        <v>118</v>
      </c>
      <c r="U2448" t="s">
        <v>37</v>
      </c>
      <c r="V2448" t="s">
        <v>38</v>
      </c>
      <c r="W2448" t="s">
        <v>585</v>
      </c>
      <c r="X2448">
        <v>17000000</v>
      </c>
      <c r="Y2448">
        <v>1986</v>
      </c>
      <c r="Z2448">
        <v>67</v>
      </c>
      <c r="AA2448">
        <v>5.9</v>
      </c>
      <c r="AB2448">
        <v>1.85</v>
      </c>
      <c r="AC2448">
        <v>0</v>
      </c>
    </row>
    <row r="2449" spans="1:29">
      <c r="A2449" t="s">
        <v>28</v>
      </c>
      <c r="C2449" t="s">
        <v>11958</v>
      </c>
      <c r="D2449">
        <v>60</v>
      </c>
      <c r="E2449">
        <v>108</v>
      </c>
      <c r="F2449">
        <v>25</v>
      </c>
      <c r="G2449">
        <v>94</v>
      </c>
      <c r="H2449" t="s">
        <v>11959</v>
      </c>
      <c r="I2449">
        <v>1000</v>
      </c>
      <c r="J2449">
        <v>6000000</v>
      </c>
      <c r="K2449" t="s">
        <v>42</v>
      </c>
      <c r="L2449" t="s">
        <v>1450</v>
      </c>
      <c r="M2449" t="s">
        <v>11960</v>
      </c>
      <c r="N2449">
        <v>10832</v>
      </c>
      <c r="O2449">
        <v>1263</v>
      </c>
      <c r="P2449" t="s">
        <v>11961</v>
      </c>
      <c r="Q2449">
        <v>0</v>
      </c>
      <c r="R2449" t="s">
        <v>11962</v>
      </c>
      <c r="S2449" t="s">
        <v>11963</v>
      </c>
      <c r="T2449">
        <v>102</v>
      </c>
      <c r="U2449" t="s">
        <v>37</v>
      </c>
      <c r="V2449" t="s">
        <v>38</v>
      </c>
      <c r="W2449" t="s">
        <v>95</v>
      </c>
      <c r="X2449">
        <v>18000000</v>
      </c>
      <c r="Y2449">
        <v>1981</v>
      </c>
      <c r="Z2449">
        <v>115</v>
      </c>
      <c r="AA2449">
        <v>6.7</v>
      </c>
      <c r="AB2449">
        <v>2.35</v>
      </c>
      <c r="AC2449">
        <v>0</v>
      </c>
    </row>
    <row r="2450" spans="1:29">
      <c r="A2450" t="s">
        <v>28</v>
      </c>
      <c r="C2450" t="s">
        <v>9392</v>
      </c>
      <c r="D2450">
        <v>184</v>
      </c>
      <c r="E2450">
        <v>112</v>
      </c>
      <c r="F2450">
        <v>97</v>
      </c>
      <c r="G2450">
        <v>231</v>
      </c>
      <c r="H2450" t="s">
        <v>11964</v>
      </c>
      <c r="I2450">
        <v>577</v>
      </c>
      <c r="J2450">
        <v>6615578</v>
      </c>
      <c r="K2450" t="s">
        <v>6326</v>
      </c>
      <c r="L2450" t="s">
        <v>11965</v>
      </c>
      <c r="M2450" t="s">
        <v>11966</v>
      </c>
      <c r="N2450">
        <v>15352</v>
      </c>
      <c r="O2450">
        <v>1341</v>
      </c>
      <c r="P2450" t="s">
        <v>10508</v>
      </c>
      <c r="Q2450">
        <v>2</v>
      </c>
      <c r="R2450" t="s">
        <v>11967</v>
      </c>
      <c r="S2450" t="s">
        <v>11968</v>
      </c>
      <c r="T2450">
        <v>82</v>
      </c>
      <c r="U2450" t="s">
        <v>37</v>
      </c>
      <c r="V2450" t="s">
        <v>767</v>
      </c>
      <c r="W2450" t="s">
        <v>585</v>
      </c>
      <c r="X2450">
        <v>13000000</v>
      </c>
      <c r="Y2450">
        <v>2009</v>
      </c>
      <c r="Z2450">
        <v>416</v>
      </c>
      <c r="AA2450">
        <v>7</v>
      </c>
      <c r="AB2450">
        <v>2.35</v>
      </c>
      <c r="AC2450">
        <v>0</v>
      </c>
    </row>
    <row r="2451" spans="1:29">
      <c r="A2451" t="s">
        <v>747</v>
      </c>
      <c r="C2451" t="s">
        <v>255</v>
      </c>
      <c r="D2451">
        <v>148</v>
      </c>
      <c r="E2451">
        <v>127</v>
      </c>
      <c r="F2451">
        <v>13000</v>
      </c>
      <c r="G2451">
        <v>940</v>
      </c>
      <c r="H2451" t="s">
        <v>547</v>
      </c>
      <c r="I2451">
        <v>40000</v>
      </c>
      <c r="J2451">
        <v>5887457</v>
      </c>
      <c r="K2451" t="s">
        <v>4167</v>
      </c>
      <c r="L2451" t="s">
        <v>43</v>
      </c>
      <c r="M2451" t="s">
        <v>11969</v>
      </c>
      <c r="N2451">
        <v>142416</v>
      </c>
      <c r="O2451">
        <v>56585</v>
      </c>
      <c r="P2451" t="s">
        <v>3260</v>
      </c>
      <c r="Q2451">
        <v>1</v>
      </c>
      <c r="R2451" t="s">
        <v>11970</v>
      </c>
      <c r="S2451" t="s">
        <v>11971</v>
      </c>
      <c r="T2451">
        <v>420</v>
      </c>
      <c r="U2451" t="s">
        <v>37</v>
      </c>
      <c r="V2451" t="s">
        <v>38</v>
      </c>
      <c r="W2451" t="s">
        <v>585</v>
      </c>
      <c r="X2451">
        <v>18000000</v>
      </c>
      <c r="Y2451">
        <v>1994</v>
      </c>
      <c r="Z2451">
        <v>13000</v>
      </c>
      <c r="AA2451">
        <v>7.9</v>
      </c>
      <c r="AB2451">
        <v>1.85</v>
      </c>
      <c r="AC2451">
        <v>0</v>
      </c>
    </row>
    <row r="2452" spans="1:29">
      <c r="A2452" t="s">
        <v>28</v>
      </c>
      <c r="C2452" t="s">
        <v>8186</v>
      </c>
      <c r="D2452">
        <v>217</v>
      </c>
      <c r="E2452">
        <v>111</v>
      </c>
      <c r="F2452">
        <v>655</v>
      </c>
      <c r="G2452">
        <v>405</v>
      </c>
      <c r="H2452" t="s">
        <v>213</v>
      </c>
      <c r="I2452">
        <v>24000</v>
      </c>
      <c r="J2452">
        <v>13362308</v>
      </c>
      <c r="K2452" t="s">
        <v>3409</v>
      </c>
      <c r="L2452" t="s">
        <v>82</v>
      </c>
      <c r="M2452" t="s">
        <v>11972</v>
      </c>
      <c r="N2452">
        <v>31898</v>
      </c>
      <c r="O2452">
        <v>39307</v>
      </c>
      <c r="P2452" t="s">
        <v>3439</v>
      </c>
      <c r="Q2452">
        <v>1</v>
      </c>
      <c r="R2452" t="s">
        <v>11973</v>
      </c>
      <c r="S2452" t="s">
        <v>11974</v>
      </c>
      <c r="T2452">
        <v>111</v>
      </c>
      <c r="U2452" t="s">
        <v>37</v>
      </c>
      <c r="V2452" t="s">
        <v>38</v>
      </c>
      <c r="W2452" t="s">
        <v>39</v>
      </c>
      <c r="X2452">
        <v>18000000</v>
      </c>
      <c r="Y2452">
        <v>2013</v>
      </c>
      <c r="Z2452">
        <v>14000</v>
      </c>
      <c r="AA2452">
        <v>6.9</v>
      </c>
      <c r="AB2452">
        <v>2.35</v>
      </c>
      <c r="AC2452">
        <v>0</v>
      </c>
    </row>
    <row r="2453" spans="1:29">
      <c r="A2453" t="s">
        <v>28</v>
      </c>
      <c r="C2453" t="s">
        <v>2017</v>
      </c>
      <c r="D2453">
        <v>160</v>
      </c>
      <c r="E2453">
        <v>126</v>
      </c>
      <c r="F2453">
        <v>44</v>
      </c>
      <c r="G2453">
        <v>9</v>
      </c>
      <c r="H2453" t="s">
        <v>11975</v>
      </c>
      <c r="I2453">
        <v>627</v>
      </c>
      <c r="J2453">
        <v>5701643</v>
      </c>
      <c r="K2453" t="s">
        <v>3430</v>
      </c>
      <c r="L2453" t="s">
        <v>230</v>
      </c>
      <c r="M2453" t="s">
        <v>11976</v>
      </c>
      <c r="N2453">
        <v>37635</v>
      </c>
      <c r="O2453">
        <v>653</v>
      </c>
      <c r="P2453" t="s">
        <v>11977</v>
      </c>
      <c r="Q2453">
        <v>0</v>
      </c>
      <c r="R2453" t="s">
        <v>11978</v>
      </c>
      <c r="S2453" t="s">
        <v>11979</v>
      </c>
      <c r="T2453">
        <v>165</v>
      </c>
      <c r="U2453" t="s">
        <v>11980</v>
      </c>
      <c r="V2453" t="s">
        <v>7170</v>
      </c>
      <c r="W2453" t="s">
        <v>585</v>
      </c>
      <c r="X2453">
        <v>20000000</v>
      </c>
      <c r="Y2453">
        <v>2007</v>
      </c>
      <c r="Z2453">
        <v>12</v>
      </c>
      <c r="AA2453">
        <v>7.3</v>
      </c>
      <c r="AB2453">
        <v>2.35</v>
      </c>
      <c r="AC2453">
        <v>0</v>
      </c>
    </row>
    <row r="2454" spans="1:29">
      <c r="A2454" t="s">
        <v>28</v>
      </c>
      <c r="C2454" t="s">
        <v>1294</v>
      </c>
      <c r="D2454">
        <v>209</v>
      </c>
      <c r="E2454">
        <v>114</v>
      </c>
      <c r="F2454">
        <v>0</v>
      </c>
      <c r="G2454">
        <v>1000</v>
      </c>
      <c r="H2454" t="s">
        <v>641</v>
      </c>
      <c r="I2454">
        <v>27000</v>
      </c>
      <c r="J2454">
        <v>5694401</v>
      </c>
      <c r="K2454" t="s">
        <v>334</v>
      </c>
      <c r="L2454" t="s">
        <v>60</v>
      </c>
      <c r="M2454" t="s">
        <v>11981</v>
      </c>
      <c r="N2454">
        <v>194489</v>
      </c>
      <c r="O2454">
        <v>46944</v>
      </c>
      <c r="P2454" t="s">
        <v>138</v>
      </c>
      <c r="Q2454">
        <v>4</v>
      </c>
      <c r="R2454" t="s">
        <v>11982</v>
      </c>
      <c r="S2454" t="s">
        <v>11983</v>
      </c>
      <c r="T2454">
        <v>192</v>
      </c>
      <c r="U2454" t="s">
        <v>37</v>
      </c>
      <c r="V2454" t="s">
        <v>56</v>
      </c>
      <c r="W2454" t="s">
        <v>585</v>
      </c>
      <c r="X2454">
        <v>18000000</v>
      </c>
      <c r="Y2454">
        <v>2008</v>
      </c>
      <c r="Z2454">
        <v>18000</v>
      </c>
      <c r="AA2454">
        <v>7.3</v>
      </c>
      <c r="AB2454">
        <v>2.35</v>
      </c>
      <c r="AC2454">
        <v>12000</v>
      </c>
    </row>
    <row r="2455" spans="1:29">
      <c r="A2455" t="s">
        <v>28</v>
      </c>
      <c r="C2455" t="s">
        <v>11984</v>
      </c>
      <c r="D2455">
        <v>40</v>
      </c>
      <c r="E2455">
        <v>99</v>
      </c>
      <c r="F2455">
        <v>379</v>
      </c>
      <c r="G2455">
        <v>251</v>
      </c>
      <c r="H2455" t="s">
        <v>11985</v>
      </c>
      <c r="I2455">
        <v>456</v>
      </c>
      <c r="J2455">
        <v>5333658</v>
      </c>
      <c r="K2455" t="s">
        <v>647</v>
      </c>
      <c r="L2455" t="s">
        <v>11826</v>
      </c>
      <c r="M2455" t="s">
        <v>11986</v>
      </c>
      <c r="N2455">
        <v>2541</v>
      </c>
      <c r="O2455">
        <v>1356</v>
      </c>
      <c r="P2455" t="s">
        <v>11987</v>
      </c>
      <c r="Q2455">
        <v>2</v>
      </c>
      <c r="R2455" t="s">
        <v>11988</v>
      </c>
      <c r="S2455" t="s">
        <v>11989</v>
      </c>
      <c r="T2455">
        <v>54</v>
      </c>
      <c r="U2455" t="s">
        <v>37</v>
      </c>
      <c r="V2455" t="s">
        <v>38</v>
      </c>
      <c r="W2455" t="s">
        <v>95</v>
      </c>
      <c r="X2455">
        <v>20000000</v>
      </c>
      <c r="Y2455">
        <v>1982</v>
      </c>
      <c r="Z2455">
        <v>278</v>
      </c>
      <c r="AA2455">
        <v>3.5</v>
      </c>
      <c r="AB2455">
        <v>1.85</v>
      </c>
      <c r="AC2455">
        <v>0</v>
      </c>
    </row>
    <row r="2456" spans="1:29">
      <c r="A2456" t="s">
        <v>28</v>
      </c>
      <c r="C2456" t="s">
        <v>857</v>
      </c>
      <c r="D2456">
        <v>85</v>
      </c>
      <c r="E2456">
        <v>150</v>
      </c>
      <c r="F2456">
        <v>0</v>
      </c>
      <c r="G2456">
        <v>401</v>
      </c>
      <c r="H2456" t="s">
        <v>764</v>
      </c>
      <c r="I2456">
        <v>597</v>
      </c>
      <c r="J2456">
        <v>4414535</v>
      </c>
      <c r="K2456" t="s">
        <v>3409</v>
      </c>
      <c r="L2456" t="s">
        <v>11990</v>
      </c>
      <c r="M2456" t="s">
        <v>11991</v>
      </c>
      <c r="N2456">
        <v>30618</v>
      </c>
      <c r="O2456">
        <v>1645</v>
      </c>
      <c r="P2456" t="s">
        <v>9675</v>
      </c>
      <c r="Q2456">
        <v>0</v>
      </c>
      <c r="R2456" t="s">
        <v>11992</v>
      </c>
      <c r="S2456" t="s">
        <v>11993</v>
      </c>
      <c r="T2456">
        <v>224</v>
      </c>
      <c r="U2456" t="s">
        <v>37</v>
      </c>
      <c r="V2456" t="s">
        <v>56</v>
      </c>
      <c r="W2456" t="s">
        <v>39</v>
      </c>
      <c r="X2456">
        <v>18000000</v>
      </c>
      <c r="Y2456">
        <v>1996</v>
      </c>
      <c r="Z2456">
        <v>591</v>
      </c>
      <c r="AA2456">
        <v>7.8</v>
      </c>
      <c r="AB2456">
        <v>2.2000000000000002</v>
      </c>
      <c r="AC2456">
        <v>0</v>
      </c>
    </row>
    <row r="2457" spans="1:29">
      <c r="A2457" t="s">
        <v>28</v>
      </c>
      <c r="C2457" t="s">
        <v>6248</v>
      </c>
      <c r="D2457">
        <v>83</v>
      </c>
      <c r="E2457">
        <v>117</v>
      </c>
      <c r="F2457">
        <v>78</v>
      </c>
      <c r="G2457">
        <v>238</v>
      </c>
      <c r="H2457" t="s">
        <v>11994</v>
      </c>
      <c r="I2457">
        <v>989</v>
      </c>
      <c r="J2457">
        <v>4806750</v>
      </c>
      <c r="K2457" t="s">
        <v>8771</v>
      </c>
      <c r="L2457" t="s">
        <v>352</v>
      </c>
      <c r="M2457" t="s">
        <v>11995</v>
      </c>
      <c r="N2457">
        <v>6091</v>
      </c>
      <c r="O2457">
        <v>1598</v>
      </c>
      <c r="P2457" t="s">
        <v>11996</v>
      </c>
      <c r="Q2457">
        <v>0</v>
      </c>
      <c r="R2457" t="s">
        <v>11997</v>
      </c>
      <c r="S2457" t="s">
        <v>11998</v>
      </c>
      <c r="T2457">
        <v>53</v>
      </c>
      <c r="U2457" t="s">
        <v>37</v>
      </c>
      <c r="V2457" t="s">
        <v>370</v>
      </c>
      <c r="W2457" t="s">
        <v>95</v>
      </c>
      <c r="Y2457">
        <v>2009</v>
      </c>
      <c r="Z2457">
        <v>258</v>
      </c>
      <c r="AA2457">
        <v>7.4</v>
      </c>
      <c r="AB2457">
        <v>1.85</v>
      </c>
      <c r="AC2457">
        <v>0</v>
      </c>
    </row>
    <row r="2458" spans="1:29">
      <c r="A2458" t="s">
        <v>28</v>
      </c>
      <c r="C2458" t="s">
        <v>11999</v>
      </c>
      <c r="D2458">
        <v>263</v>
      </c>
      <c r="E2458">
        <v>112</v>
      </c>
      <c r="F2458">
        <v>337</v>
      </c>
      <c r="G2458">
        <v>201</v>
      </c>
      <c r="H2458" t="s">
        <v>1046</v>
      </c>
      <c r="I2458">
        <v>4000</v>
      </c>
      <c r="J2458">
        <v>3707794</v>
      </c>
      <c r="K2458" t="s">
        <v>1483</v>
      </c>
      <c r="L2458" t="s">
        <v>84</v>
      </c>
      <c r="M2458" t="s">
        <v>12000</v>
      </c>
      <c r="N2458">
        <v>31359</v>
      </c>
      <c r="O2458">
        <v>5671</v>
      </c>
      <c r="P2458" t="s">
        <v>12001</v>
      </c>
      <c r="Q2458">
        <v>0</v>
      </c>
      <c r="R2458" t="s">
        <v>12002</v>
      </c>
      <c r="S2458" t="s">
        <v>12003</v>
      </c>
      <c r="T2458">
        <v>156</v>
      </c>
      <c r="U2458" t="s">
        <v>37</v>
      </c>
      <c r="V2458" t="s">
        <v>12004</v>
      </c>
      <c r="W2458" t="s">
        <v>39</v>
      </c>
      <c r="X2458">
        <v>18000000</v>
      </c>
      <c r="Y2458">
        <v>2016</v>
      </c>
      <c r="Z2458">
        <v>820</v>
      </c>
      <c r="AA2458">
        <v>6.7</v>
      </c>
      <c r="AB2458">
        <v>2.35</v>
      </c>
      <c r="AC2458">
        <v>0</v>
      </c>
    </row>
    <row r="2459" spans="1:29">
      <c r="A2459" t="s">
        <v>28</v>
      </c>
      <c r="C2459" t="s">
        <v>4003</v>
      </c>
      <c r="D2459">
        <v>128</v>
      </c>
      <c r="E2459">
        <v>108</v>
      </c>
      <c r="F2459">
        <v>11000</v>
      </c>
      <c r="G2459">
        <v>922</v>
      </c>
      <c r="H2459" t="s">
        <v>4135</v>
      </c>
      <c r="I2459">
        <v>11000</v>
      </c>
      <c r="J2459">
        <v>3203044</v>
      </c>
      <c r="K2459" t="s">
        <v>1681</v>
      </c>
      <c r="L2459" t="s">
        <v>4003</v>
      </c>
      <c r="M2459" t="s">
        <v>12005</v>
      </c>
      <c r="N2459">
        <v>25165</v>
      </c>
      <c r="O2459">
        <v>14843</v>
      </c>
      <c r="P2459" t="s">
        <v>6157</v>
      </c>
      <c r="Q2459">
        <v>2</v>
      </c>
      <c r="R2459" t="s">
        <v>12006</v>
      </c>
      <c r="S2459" t="s">
        <v>12007</v>
      </c>
      <c r="T2459">
        <v>155</v>
      </c>
      <c r="U2459" t="s">
        <v>37</v>
      </c>
      <c r="V2459" t="s">
        <v>38</v>
      </c>
      <c r="W2459" t="s">
        <v>585</v>
      </c>
      <c r="X2459">
        <v>18000000</v>
      </c>
      <c r="Y2459">
        <v>2003</v>
      </c>
      <c r="Z2459">
        <v>944</v>
      </c>
      <c r="AA2459">
        <v>6.4</v>
      </c>
      <c r="AB2459">
        <v>2.35</v>
      </c>
      <c r="AC2459">
        <v>827</v>
      </c>
    </row>
    <row r="2460" spans="1:29">
      <c r="A2460" t="s">
        <v>28</v>
      </c>
      <c r="C2460" t="s">
        <v>12008</v>
      </c>
      <c r="D2460">
        <v>186</v>
      </c>
      <c r="E2460">
        <v>116</v>
      </c>
      <c r="F2460">
        <v>6</v>
      </c>
      <c r="G2460">
        <v>212</v>
      </c>
      <c r="H2460" t="s">
        <v>436</v>
      </c>
      <c r="I2460">
        <v>25000</v>
      </c>
      <c r="J2460">
        <v>4435083</v>
      </c>
      <c r="K2460" t="s">
        <v>12009</v>
      </c>
      <c r="L2460" t="s">
        <v>3397</v>
      </c>
      <c r="M2460" t="s">
        <v>12010</v>
      </c>
      <c r="N2460">
        <v>27882</v>
      </c>
      <c r="O2460">
        <v>39463</v>
      </c>
      <c r="P2460" t="s">
        <v>12011</v>
      </c>
      <c r="Q2460">
        <v>2</v>
      </c>
      <c r="R2460" t="s">
        <v>12012</v>
      </c>
      <c r="S2460" t="s">
        <v>12013</v>
      </c>
      <c r="T2460">
        <v>119</v>
      </c>
      <c r="U2460" t="s">
        <v>37</v>
      </c>
      <c r="V2460" t="s">
        <v>370</v>
      </c>
      <c r="W2460" t="s">
        <v>585</v>
      </c>
      <c r="X2460">
        <v>18000000</v>
      </c>
      <c r="Y2460">
        <v>2013</v>
      </c>
      <c r="Z2460">
        <v>14000</v>
      </c>
      <c r="AA2460">
        <v>7.1</v>
      </c>
      <c r="AB2460">
        <v>2.35</v>
      </c>
      <c r="AC2460">
        <v>18000</v>
      </c>
    </row>
    <row r="2461" spans="1:29">
      <c r="D2461">
        <v>14</v>
      </c>
      <c r="E2461">
        <v>60</v>
      </c>
      <c r="G2461">
        <v>405</v>
      </c>
      <c r="H2461" t="s">
        <v>5088</v>
      </c>
      <c r="I2461">
        <v>654</v>
      </c>
      <c r="K2461" t="s">
        <v>8060</v>
      </c>
      <c r="L2461" t="s">
        <v>12014</v>
      </c>
      <c r="M2461" t="s">
        <v>12015</v>
      </c>
      <c r="N2461">
        <v>12854</v>
      </c>
      <c r="O2461">
        <v>1906</v>
      </c>
      <c r="P2461" t="s">
        <v>8770</v>
      </c>
      <c r="Q2461">
        <v>1</v>
      </c>
      <c r="R2461" t="s">
        <v>12016</v>
      </c>
      <c r="S2461" t="s">
        <v>12017</v>
      </c>
      <c r="T2461">
        <v>44</v>
      </c>
      <c r="V2461" t="s">
        <v>38</v>
      </c>
      <c r="Z2461">
        <v>426</v>
      </c>
      <c r="AA2461">
        <v>6.7</v>
      </c>
      <c r="AC2461">
        <v>0</v>
      </c>
    </row>
    <row r="2462" spans="1:29">
      <c r="A2462" t="s">
        <v>747</v>
      </c>
      <c r="C2462" t="s">
        <v>12018</v>
      </c>
      <c r="D2462">
        <v>292</v>
      </c>
      <c r="E2462">
        <v>144</v>
      </c>
      <c r="F2462">
        <v>0</v>
      </c>
      <c r="G2462">
        <v>16</v>
      </c>
      <c r="H2462" t="s">
        <v>12019</v>
      </c>
      <c r="I2462">
        <v>63</v>
      </c>
      <c r="J2462">
        <v>2222647</v>
      </c>
      <c r="K2462" t="s">
        <v>8060</v>
      </c>
      <c r="L2462" t="s">
        <v>12020</v>
      </c>
      <c r="M2462" t="s">
        <v>12021</v>
      </c>
      <c r="N2462">
        <v>52958</v>
      </c>
      <c r="O2462">
        <v>167</v>
      </c>
      <c r="P2462" t="s">
        <v>12022</v>
      </c>
      <c r="Q2462">
        <v>0</v>
      </c>
      <c r="R2462" t="s">
        <v>12023</v>
      </c>
      <c r="S2462" t="s">
        <v>12024</v>
      </c>
      <c r="T2462">
        <v>193</v>
      </c>
      <c r="U2462" t="s">
        <v>8731</v>
      </c>
      <c r="V2462" t="s">
        <v>767</v>
      </c>
      <c r="W2462" t="s">
        <v>585</v>
      </c>
      <c r="X2462">
        <v>12000000</v>
      </c>
      <c r="Y2462">
        <v>2009</v>
      </c>
      <c r="Z2462">
        <v>43</v>
      </c>
      <c r="AA2462">
        <v>7.8</v>
      </c>
      <c r="AB2462">
        <v>1.85</v>
      </c>
      <c r="AC2462">
        <v>0</v>
      </c>
    </row>
    <row r="2463" spans="1:29">
      <c r="A2463" t="s">
        <v>28</v>
      </c>
      <c r="C2463" t="s">
        <v>756</v>
      </c>
      <c r="D2463">
        <v>15</v>
      </c>
      <c r="E2463">
        <v>92</v>
      </c>
      <c r="F2463">
        <v>662</v>
      </c>
      <c r="G2463">
        <v>161</v>
      </c>
      <c r="H2463" t="s">
        <v>12025</v>
      </c>
      <c r="I2463">
        <v>662</v>
      </c>
      <c r="K2463" t="s">
        <v>6403</v>
      </c>
      <c r="L2463" t="s">
        <v>756</v>
      </c>
      <c r="M2463" t="s">
        <v>12026</v>
      </c>
      <c r="N2463">
        <v>436</v>
      </c>
      <c r="O2463">
        <v>1498</v>
      </c>
      <c r="P2463" t="s">
        <v>12027</v>
      </c>
      <c r="Q2463">
        <v>0</v>
      </c>
      <c r="S2463" t="s">
        <v>12028</v>
      </c>
      <c r="T2463">
        <v>6</v>
      </c>
      <c r="U2463" t="s">
        <v>37</v>
      </c>
      <c r="V2463" t="s">
        <v>38</v>
      </c>
      <c r="Y2463">
        <v>2016</v>
      </c>
      <c r="Z2463">
        <v>290</v>
      </c>
      <c r="AA2463">
        <v>4</v>
      </c>
      <c r="AC2463">
        <v>378</v>
      </c>
    </row>
    <row r="2464" spans="1:29">
      <c r="A2464" t="s">
        <v>28</v>
      </c>
      <c r="C2464" t="s">
        <v>12029</v>
      </c>
      <c r="D2464">
        <v>70</v>
      </c>
      <c r="E2464">
        <v>93</v>
      </c>
      <c r="F2464">
        <v>28</v>
      </c>
      <c r="G2464">
        <v>415</v>
      </c>
      <c r="H2464" t="s">
        <v>1903</v>
      </c>
      <c r="I2464">
        <v>1000</v>
      </c>
      <c r="J2464">
        <v>3500000</v>
      </c>
      <c r="K2464" t="s">
        <v>12030</v>
      </c>
      <c r="L2464" t="s">
        <v>1332</v>
      </c>
      <c r="M2464" t="s">
        <v>12031</v>
      </c>
      <c r="N2464">
        <v>10082</v>
      </c>
      <c r="O2464">
        <v>2319</v>
      </c>
      <c r="P2464" t="s">
        <v>6396</v>
      </c>
      <c r="Q2464">
        <v>2</v>
      </c>
      <c r="R2464" t="s">
        <v>12032</v>
      </c>
      <c r="S2464" t="s">
        <v>12033</v>
      </c>
      <c r="T2464">
        <v>100</v>
      </c>
      <c r="U2464" t="s">
        <v>37</v>
      </c>
      <c r="V2464" t="s">
        <v>38</v>
      </c>
      <c r="W2464" t="s">
        <v>585</v>
      </c>
      <c r="X2464">
        <v>2700000</v>
      </c>
      <c r="Y2464">
        <v>1986</v>
      </c>
      <c r="Z2464">
        <v>695</v>
      </c>
      <c r="AA2464">
        <v>5.9</v>
      </c>
      <c r="AB2464">
        <v>1.85</v>
      </c>
      <c r="AC2464">
        <v>0</v>
      </c>
    </row>
    <row r="2465" spans="1:29">
      <c r="A2465" t="s">
        <v>28</v>
      </c>
      <c r="C2465" t="s">
        <v>2641</v>
      </c>
      <c r="D2465">
        <v>79</v>
      </c>
      <c r="E2465">
        <v>103</v>
      </c>
      <c r="F2465">
        <v>154</v>
      </c>
      <c r="G2465">
        <v>576</v>
      </c>
      <c r="H2465" t="s">
        <v>3788</v>
      </c>
      <c r="I2465">
        <v>1000</v>
      </c>
      <c r="J2465">
        <v>676698</v>
      </c>
      <c r="K2465" t="s">
        <v>2142</v>
      </c>
      <c r="L2465" t="s">
        <v>2865</v>
      </c>
      <c r="M2465" t="s">
        <v>12034</v>
      </c>
      <c r="N2465">
        <v>26730</v>
      </c>
      <c r="O2465">
        <v>4094</v>
      </c>
      <c r="P2465" t="s">
        <v>1855</v>
      </c>
      <c r="Q2465">
        <v>0</v>
      </c>
      <c r="R2465" t="s">
        <v>12035</v>
      </c>
      <c r="S2465" t="s">
        <v>12036</v>
      </c>
      <c r="T2465">
        <v>180</v>
      </c>
      <c r="U2465" t="s">
        <v>37</v>
      </c>
      <c r="V2465" t="s">
        <v>38</v>
      </c>
      <c r="W2465" t="s">
        <v>585</v>
      </c>
      <c r="X2465">
        <v>18000000</v>
      </c>
      <c r="Y2465">
        <v>2002</v>
      </c>
      <c r="Z2465">
        <v>783</v>
      </c>
      <c r="AA2465">
        <v>7.2</v>
      </c>
      <c r="AB2465">
        <v>1.85</v>
      </c>
      <c r="AC2465">
        <v>2000</v>
      </c>
    </row>
    <row r="2466" spans="1:29">
      <c r="A2466" t="s">
        <v>28</v>
      </c>
      <c r="C2466" t="s">
        <v>6472</v>
      </c>
      <c r="D2466">
        <v>103</v>
      </c>
      <c r="E2466">
        <v>93</v>
      </c>
      <c r="F2466">
        <v>190</v>
      </c>
      <c r="G2466">
        <v>151</v>
      </c>
      <c r="H2466" t="s">
        <v>12037</v>
      </c>
      <c r="I2466">
        <v>364</v>
      </c>
      <c r="J2466">
        <v>3419967</v>
      </c>
      <c r="K2466" t="s">
        <v>12038</v>
      </c>
      <c r="L2466" t="s">
        <v>12039</v>
      </c>
      <c r="M2466" t="s">
        <v>12040</v>
      </c>
      <c r="N2466">
        <v>13359</v>
      </c>
      <c r="O2466">
        <v>1083</v>
      </c>
      <c r="P2466" t="s">
        <v>12041</v>
      </c>
      <c r="Q2466">
        <v>0</v>
      </c>
      <c r="R2466" t="s">
        <v>12042</v>
      </c>
      <c r="S2466" t="s">
        <v>12043</v>
      </c>
      <c r="T2466">
        <v>56</v>
      </c>
      <c r="U2466" t="s">
        <v>37</v>
      </c>
      <c r="V2466" t="s">
        <v>38</v>
      </c>
      <c r="W2466" t="s">
        <v>585</v>
      </c>
      <c r="Y2466">
        <v>2013</v>
      </c>
      <c r="Z2466">
        <v>253</v>
      </c>
      <c r="AA2466">
        <v>7.2</v>
      </c>
      <c r="AB2466">
        <v>2.35</v>
      </c>
      <c r="AC2466">
        <v>19000</v>
      </c>
    </row>
    <row r="2467" spans="1:29">
      <c r="A2467" t="s">
        <v>28</v>
      </c>
      <c r="C2467" t="s">
        <v>12044</v>
      </c>
      <c r="D2467">
        <v>97</v>
      </c>
      <c r="E2467">
        <v>98</v>
      </c>
      <c r="F2467">
        <v>34</v>
      </c>
      <c r="G2467">
        <v>394</v>
      </c>
      <c r="H2467" t="s">
        <v>5728</v>
      </c>
      <c r="I2467">
        <v>663</v>
      </c>
      <c r="K2467" t="s">
        <v>2125</v>
      </c>
      <c r="L2467" t="s">
        <v>7603</v>
      </c>
      <c r="M2467" t="s">
        <v>12045</v>
      </c>
      <c r="N2467">
        <v>14324</v>
      </c>
      <c r="O2467">
        <v>2215</v>
      </c>
      <c r="P2467" t="s">
        <v>3173</v>
      </c>
      <c r="Q2467">
        <v>1</v>
      </c>
      <c r="R2467" t="s">
        <v>12046</v>
      </c>
      <c r="S2467" t="s">
        <v>12047</v>
      </c>
      <c r="T2467">
        <v>93</v>
      </c>
      <c r="U2467" t="s">
        <v>37</v>
      </c>
      <c r="V2467" t="s">
        <v>767</v>
      </c>
      <c r="W2467" t="s">
        <v>585</v>
      </c>
      <c r="X2467">
        <v>18000000</v>
      </c>
      <c r="Y2467">
        <v>2008</v>
      </c>
      <c r="Z2467">
        <v>551</v>
      </c>
      <c r="AA2467">
        <v>5.0999999999999996</v>
      </c>
      <c r="AB2467">
        <v>2.35</v>
      </c>
      <c r="AC2467">
        <v>1000</v>
      </c>
    </row>
    <row r="2468" spans="1:29">
      <c r="A2468" t="s">
        <v>28</v>
      </c>
      <c r="D2468">
        <v>108</v>
      </c>
      <c r="E2468">
        <v>334</v>
      </c>
      <c r="G2468">
        <v>30</v>
      </c>
      <c r="H2468" t="s">
        <v>12048</v>
      </c>
      <c r="I2468">
        <v>897</v>
      </c>
      <c r="J2468">
        <v>145118</v>
      </c>
      <c r="K2468" t="s">
        <v>5685</v>
      </c>
      <c r="L2468" t="s">
        <v>877</v>
      </c>
      <c r="M2468" t="s">
        <v>12049</v>
      </c>
      <c r="N2468">
        <v>10111</v>
      </c>
      <c r="O2468">
        <v>1032</v>
      </c>
      <c r="P2468" t="s">
        <v>12050</v>
      </c>
      <c r="Q2468">
        <v>0</v>
      </c>
      <c r="R2468" t="s">
        <v>12051</v>
      </c>
      <c r="S2468" t="s">
        <v>12052</v>
      </c>
      <c r="T2468">
        <v>36</v>
      </c>
      <c r="U2468" t="s">
        <v>37</v>
      </c>
      <c r="V2468" t="s">
        <v>1465</v>
      </c>
      <c r="W2468" t="s">
        <v>4830</v>
      </c>
      <c r="Z2468">
        <v>30</v>
      </c>
      <c r="AA2468">
        <v>7.7</v>
      </c>
      <c r="AB2468">
        <v>2.35</v>
      </c>
      <c r="AC2468">
        <v>0</v>
      </c>
    </row>
    <row r="2469" spans="1:29">
      <c r="A2469" t="s">
        <v>28</v>
      </c>
      <c r="C2469" t="s">
        <v>12053</v>
      </c>
      <c r="D2469">
        <v>59</v>
      </c>
      <c r="E2469">
        <v>114</v>
      </c>
      <c r="F2469">
        <v>157</v>
      </c>
      <c r="G2469">
        <v>32</v>
      </c>
      <c r="H2469" t="s">
        <v>12054</v>
      </c>
      <c r="I2469">
        <v>84</v>
      </c>
      <c r="K2469" t="s">
        <v>10413</v>
      </c>
      <c r="L2469" t="s">
        <v>12055</v>
      </c>
      <c r="M2469" t="s">
        <v>12056</v>
      </c>
      <c r="N2469">
        <v>2541</v>
      </c>
      <c r="O2469">
        <v>198</v>
      </c>
      <c r="P2469" t="s">
        <v>12057</v>
      </c>
      <c r="Q2469">
        <v>0</v>
      </c>
      <c r="R2469" t="s">
        <v>12058</v>
      </c>
      <c r="S2469" t="s">
        <v>12059</v>
      </c>
      <c r="T2469">
        <v>20</v>
      </c>
      <c r="U2469" t="s">
        <v>37</v>
      </c>
      <c r="V2469" t="s">
        <v>1465</v>
      </c>
      <c r="W2469" t="s">
        <v>4830</v>
      </c>
      <c r="X2469">
        <v>18000000</v>
      </c>
      <c r="Y2469">
        <v>2009</v>
      </c>
      <c r="Z2469">
        <v>35</v>
      </c>
      <c r="AA2469">
        <v>5.5</v>
      </c>
      <c r="AB2469">
        <v>2.35</v>
      </c>
      <c r="AC2469">
        <v>342</v>
      </c>
    </row>
    <row r="2470" spans="1:29">
      <c r="A2470" t="s">
        <v>28</v>
      </c>
      <c r="C2470" t="s">
        <v>12060</v>
      </c>
      <c r="D2470">
        <v>10</v>
      </c>
      <c r="E2470">
        <v>121</v>
      </c>
      <c r="F2470">
        <v>0</v>
      </c>
      <c r="G2470">
        <v>353</v>
      </c>
      <c r="H2470" t="s">
        <v>6412</v>
      </c>
      <c r="I2470">
        <v>854</v>
      </c>
      <c r="J2470">
        <v>229311</v>
      </c>
      <c r="K2470" t="s">
        <v>12061</v>
      </c>
      <c r="L2470" t="s">
        <v>4832</v>
      </c>
      <c r="M2470" t="s">
        <v>12062</v>
      </c>
      <c r="N2470">
        <v>899</v>
      </c>
      <c r="O2470">
        <v>2705</v>
      </c>
      <c r="P2470" t="s">
        <v>12063</v>
      </c>
      <c r="Q2470">
        <v>2</v>
      </c>
      <c r="R2470" t="s">
        <v>12064</v>
      </c>
      <c r="S2470" t="s">
        <v>12065</v>
      </c>
      <c r="T2470">
        <v>42</v>
      </c>
      <c r="U2470" t="s">
        <v>37</v>
      </c>
      <c r="V2470" t="s">
        <v>3571</v>
      </c>
      <c r="W2470" t="s">
        <v>585</v>
      </c>
      <c r="X2470">
        <v>11350000</v>
      </c>
      <c r="Y2470">
        <v>1999</v>
      </c>
      <c r="Z2470">
        <v>578</v>
      </c>
      <c r="AA2470">
        <v>6.2</v>
      </c>
      <c r="AB2470">
        <v>2.35</v>
      </c>
      <c r="AC2470">
        <v>271</v>
      </c>
    </row>
    <row r="2471" spans="1:29">
      <c r="A2471" t="s">
        <v>28</v>
      </c>
      <c r="C2471" t="s">
        <v>2495</v>
      </c>
      <c r="D2471">
        <v>184</v>
      </c>
      <c r="E2471">
        <v>87</v>
      </c>
      <c r="F2471">
        <v>0</v>
      </c>
      <c r="G2471">
        <v>83</v>
      </c>
      <c r="H2471" t="s">
        <v>12066</v>
      </c>
      <c r="I2471">
        <v>1000</v>
      </c>
      <c r="K2471" t="s">
        <v>6403</v>
      </c>
      <c r="L2471" t="s">
        <v>12067</v>
      </c>
      <c r="M2471" t="s">
        <v>12068</v>
      </c>
      <c r="N2471">
        <v>49669</v>
      </c>
      <c r="O2471">
        <v>1592</v>
      </c>
      <c r="P2471" t="s">
        <v>12069</v>
      </c>
      <c r="Q2471">
        <v>1</v>
      </c>
      <c r="R2471" t="s">
        <v>12070</v>
      </c>
      <c r="S2471" t="s">
        <v>12071</v>
      </c>
      <c r="T2471">
        <v>419</v>
      </c>
      <c r="U2471" t="s">
        <v>37</v>
      </c>
      <c r="V2471" t="s">
        <v>38</v>
      </c>
      <c r="W2471" t="s">
        <v>5613</v>
      </c>
      <c r="X2471">
        <v>3500000</v>
      </c>
      <c r="Y2471">
        <v>1985</v>
      </c>
      <c r="Z2471">
        <v>177</v>
      </c>
      <c r="AA2471">
        <v>7.2</v>
      </c>
      <c r="AB2471">
        <v>1.85</v>
      </c>
      <c r="AC2471">
        <v>3000</v>
      </c>
    </row>
    <row r="2472" spans="1:29">
      <c r="A2472" t="s">
        <v>28</v>
      </c>
      <c r="C2472" t="s">
        <v>1757</v>
      </c>
      <c r="D2472">
        <v>23</v>
      </c>
      <c r="E2472">
        <v>92</v>
      </c>
      <c r="F2472">
        <v>55</v>
      </c>
      <c r="G2472">
        <v>757</v>
      </c>
      <c r="H2472" t="s">
        <v>8895</v>
      </c>
      <c r="I2472">
        <v>1000</v>
      </c>
      <c r="K2472" t="s">
        <v>464</v>
      </c>
      <c r="L2472" t="s">
        <v>6531</v>
      </c>
      <c r="M2472" t="s">
        <v>12072</v>
      </c>
      <c r="N2472">
        <v>4510</v>
      </c>
      <c r="O2472">
        <v>3212</v>
      </c>
      <c r="P2472" t="s">
        <v>8778</v>
      </c>
      <c r="Q2472">
        <v>1</v>
      </c>
      <c r="R2472" t="s">
        <v>12073</v>
      </c>
      <c r="S2472" t="s">
        <v>12074</v>
      </c>
      <c r="T2472">
        <v>50</v>
      </c>
      <c r="U2472" t="s">
        <v>37</v>
      </c>
      <c r="V2472" t="s">
        <v>38</v>
      </c>
      <c r="W2472" t="s">
        <v>585</v>
      </c>
      <c r="X2472">
        <v>18000000</v>
      </c>
      <c r="Y2472">
        <v>2016</v>
      </c>
      <c r="Z2472">
        <v>872</v>
      </c>
      <c r="AA2472">
        <v>5.2</v>
      </c>
      <c r="AC2472">
        <v>0</v>
      </c>
    </row>
    <row r="2473" spans="1:29">
      <c r="A2473" t="s">
        <v>28</v>
      </c>
      <c r="C2473" t="s">
        <v>12075</v>
      </c>
      <c r="D2473">
        <v>112</v>
      </c>
      <c r="E2473">
        <v>105</v>
      </c>
      <c r="F2473">
        <v>2</v>
      </c>
      <c r="G2473">
        <v>69</v>
      </c>
      <c r="H2473" t="s">
        <v>2243</v>
      </c>
      <c r="I2473">
        <v>805</v>
      </c>
      <c r="J2473">
        <v>63260</v>
      </c>
      <c r="K2473" t="s">
        <v>12076</v>
      </c>
      <c r="L2473" t="s">
        <v>10308</v>
      </c>
      <c r="M2473" t="s">
        <v>12077</v>
      </c>
      <c r="N2473">
        <v>14325</v>
      </c>
      <c r="O2473">
        <v>1185</v>
      </c>
      <c r="P2473" t="s">
        <v>12078</v>
      </c>
      <c r="Q2473">
        <v>0</v>
      </c>
      <c r="R2473" t="s">
        <v>12079</v>
      </c>
      <c r="S2473" t="s">
        <v>12080</v>
      </c>
      <c r="T2473">
        <v>90</v>
      </c>
      <c r="U2473" t="s">
        <v>37</v>
      </c>
      <c r="V2473" t="s">
        <v>1465</v>
      </c>
      <c r="W2473" t="s">
        <v>585</v>
      </c>
      <c r="X2473">
        <v>14000000</v>
      </c>
      <c r="Y2473">
        <v>2006</v>
      </c>
      <c r="Z2473">
        <v>306</v>
      </c>
      <c r="AA2473">
        <v>6.7</v>
      </c>
      <c r="AB2473">
        <v>2.35</v>
      </c>
      <c r="AC2473">
        <v>0</v>
      </c>
    </row>
    <row r="2474" spans="1:29">
      <c r="A2474" t="s">
        <v>28</v>
      </c>
      <c r="C2474" t="s">
        <v>10293</v>
      </c>
      <c r="D2474">
        <v>45</v>
      </c>
      <c r="E2474">
        <v>90</v>
      </c>
      <c r="F2474">
        <v>78</v>
      </c>
      <c r="G2474">
        <v>720</v>
      </c>
      <c r="H2474" t="s">
        <v>10294</v>
      </c>
      <c r="I2474">
        <v>2000</v>
      </c>
      <c r="K2474" t="s">
        <v>1765</v>
      </c>
      <c r="L2474" t="s">
        <v>1375</v>
      </c>
      <c r="M2474" t="s">
        <v>10295</v>
      </c>
      <c r="N2474">
        <v>4693</v>
      </c>
      <c r="O2474">
        <v>4142</v>
      </c>
      <c r="P2474" t="s">
        <v>1870</v>
      </c>
      <c r="Q2474">
        <v>1</v>
      </c>
      <c r="S2474" t="s">
        <v>10296</v>
      </c>
      <c r="T2474">
        <v>49</v>
      </c>
      <c r="U2474" t="s">
        <v>37</v>
      </c>
      <c r="V2474" t="s">
        <v>268</v>
      </c>
      <c r="W2474" t="s">
        <v>585</v>
      </c>
      <c r="X2474">
        <v>11000000</v>
      </c>
      <c r="Y2474">
        <v>2015</v>
      </c>
      <c r="Z2474">
        <v>1000</v>
      </c>
      <c r="AA2474">
        <v>6.3</v>
      </c>
      <c r="AB2474">
        <v>2.35</v>
      </c>
      <c r="AC2474">
        <v>0</v>
      </c>
    </row>
    <row r="2475" spans="1:29">
      <c r="A2475" t="s">
        <v>28</v>
      </c>
      <c r="C2475" t="s">
        <v>9667</v>
      </c>
      <c r="D2475">
        <v>59</v>
      </c>
      <c r="E2475">
        <v>89</v>
      </c>
      <c r="F2475">
        <v>130</v>
      </c>
      <c r="G2475">
        <v>183</v>
      </c>
      <c r="H2475" t="s">
        <v>12081</v>
      </c>
      <c r="I2475">
        <v>444</v>
      </c>
      <c r="K2475" t="s">
        <v>42</v>
      </c>
      <c r="L2475" t="s">
        <v>9447</v>
      </c>
      <c r="M2475" t="s">
        <v>12082</v>
      </c>
      <c r="N2475">
        <v>30215</v>
      </c>
      <c r="O2475">
        <v>1243</v>
      </c>
      <c r="P2475" t="s">
        <v>2280</v>
      </c>
      <c r="Q2475">
        <v>1</v>
      </c>
      <c r="R2475" t="s">
        <v>12083</v>
      </c>
      <c r="S2475" t="s">
        <v>12084</v>
      </c>
      <c r="T2475">
        <v>95</v>
      </c>
      <c r="U2475" t="s">
        <v>37</v>
      </c>
      <c r="V2475" t="s">
        <v>10491</v>
      </c>
      <c r="W2475" t="s">
        <v>39</v>
      </c>
      <c r="X2475">
        <v>17900000</v>
      </c>
      <c r="Y2475">
        <v>1985</v>
      </c>
      <c r="Z2475">
        <v>312</v>
      </c>
      <c r="AA2475">
        <v>5</v>
      </c>
      <c r="AB2475">
        <v>2.35</v>
      </c>
      <c r="AC2475">
        <v>0</v>
      </c>
    </row>
    <row r="2476" spans="1:29">
      <c r="A2476" t="s">
        <v>28</v>
      </c>
      <c r="C2476" t="s">
        <v>12085</v>
      </c>
      <c r="D2476">
        <v>195</v>
      </c>
      <c r="E2476">
        <v>114</v>
      </c>
      <c r="F2476">
        <v>89</v>
      </c>
      <c r="G2476">
        <v>920</v>
      </c>
      <c r="H2476" t="s">
        <v>1212</v>
      </c>
      <c r="I2476">
        <v>22000</v>
      </c>
      <c r="K2476" t="s">
        <v>6132</v>
      </c>
      <c r="L2476" t="s">
        <v>1746</v>
      </c>
      <c r="M2476" t="s">
        <v>12086</v>
      </c>
      <c r="N2476">
        <v>48162</v>
      </c>
      <c r="O2476">
        <v>25804</v>
      </c>
      <c r="P2476" t="s">
        <v>5046</v>
      </c>
      <c r="Q2476">
        <v>2</v>
      </c>
      <c r="R2476" t="s">
        <v>12087</v>
      </c>
      <c r="S2476" t="s">
        <v>12088</v>
      </c>
      <c r="T2476">
        <v>140</v>
      </c>
      <c r="U2476" t="s">
        <v>37</v>
      </c>
      <c r="V2476" t="s">
        <v>3571</v>
      </c>
      <c r="W2476" t="s">
        <v>585</v>
      </c>
      <c r="X2476">
        <v>14000000</v>
      </c>
      <c r="Y2476">
        <v>2012</v>
      </c>
      <c r="Z2476">
        <v>2000</v>
      </c>
      <c r="AA2476">
        <v>6.2</v>
      </c>
      <c r="AB2476">
        <v>2.35</v>
      </c>
      <c r="AC2476">
        <v>10000</v>
      </c>
    </row>
    <row r="2477" spans="1:29">
      <c r="A2477" t="s">
        <v>28</v>
      </c>
      <c r="C2477" t="s">
        <v>6549</v>
      </c>
      <c r="D2477">
        <v>256</v>
      </c>
      <c r="E2477">
        <v>119</v>
      </c>
      <c r="F2477">
        <v>99</v>
      </c>
      <c r="G2477">
        <v>778</v>
      </c>
      <c r="H2477" t="s">
        <v>624</v>
      </c>
      <c r="I2477">
        <v>15000</v>
      </c>
      <c r="J2477">
        <v>121463226</v>
      </c>
      <c r="K2477" t="s">
        <v>1671</v>
      </c>
      <c r="L2477" t="s">
        <v>182</v>
      </c>
      <c r="M2477" t="s">
        <v>12089</v>
      </c>
      <c r="N2477">
        <v>422606</v>
      </c>
      <c r="O2477">
        <v>17584</v>
      </c>
      <c r="P2477" t="s">
        <v>4367</v>
      </c>
      <c r="Q2477">
        <v>2</v>
      </c>
      <c r="R2477" t="s">
        <v>12090</v>
      </c>
      <c r="S2477" t="s">
        <v>12091</v>
      </c>
      <c r="T2477">
        <v>555</v>
      </c>
      <c r="U2477" t="s">
        <v>37</v>
      </c>
      <c r="V2477" t="s">
        <v>38</v>
      </c>
      <c r="W2477" t="s">
        <v>585</v>
      </c>
      <c r="X2477">
        <v>20000000</v>
      </c>
      <c r="Y2477">
        <v>2007</v>
      </c>
      <c r="Z2477">
        <v>833</v>
      </c>
      <c r="AA2477">
        <v>7.6</v>
      </c>
      <c r="AB2477">
        <v>1.85</v>
      </c>
      <c r="AC2477">
        <v>0</v>
      </c>
    </row>
    <row r="2478" spans="1:29">
      <c r="A2478" t="s">
        <v>28</v>
      </c>
      <c r="C2478" t="s">
        <v>9516</v>
      </c>
      <c r="D2478">
        <v>44</v>
      </c>
      <c r="E2478">
        <v>103</v>
      </c>
      <c r="F2478">
        <v>0</v>
      </c>
      <c r="G2478">
        <v>543</v>
      </c>
      <c r="H2478" t="s">
        <v>9594</v>
      </c>
      <c r="I2478">
        <v>923</v>
      </c>
      <c r="J2478">
        <v>90485233</v>
      </c>
      <c r="K2478" t="s">
        <v>9193</v>
      </c>
      <c r="L2478" t="s">
        <v>5396</v>
      </c>
      <c r="M2478" t="s">
        <v>12092</v>
      </c>
      <c r="N2478">
        <v>9544</v>
      </c>
      <c r="O2478">
        <v>3699</v>
      </c>
      <c r="P2478" t="s">
        <v>8336</v>
      </c>
      <c r="Q2478">
        <v>0</v>
      </c>
      <c r="R2478" t="s">
        <v>12093</v>
      </c>
      <c r="S2478" t="s">
        <v>12094</v>
      </c>
      <c r="T2478">
        <v>45</v>
      </c>
      <c r="U2478" t="s">
        <v>37</v>
      </c>
      <c r="V2478" t="s">
        <v>38</v>
      </c>
      <c r="W2478" t="s">
        <v>39</v>
      </c>
      <c r="Y2478">
        <v>2009</v>
      </c>
      <c r="Z2478">
        <v>619</v>
      </c>
      <c r="AA2478">
        <v>4.0999999999999996</v>
      </c>
      <c r="AB2478">
        <v>1.85</v>
      </c>
      <c r="AC2478">
        <v>804</v>
      </c>
    </row>
    <row r="2479" spans="1:29">
      <c r="A2479" t="s">
        <v>28</v>
      </c>
      <c r="C2479" t="s">
        <v>12095</v>
      </c>
      <c r="D2479">
        <v>59</v>
      </c>
      <c r="E2479">
        <v>91</v>
      </c>
      <c r="F2479">
        <v>512</v>
      </c>
      <c r="G2479">
        <v>413</v>
      </c>
      <c r="H2479" t="s">
        <v>9865</v>
      </c>
      <c r="I2479">
        <v>11000</v>
      </c>
      <c r="K2479" t="s">
        <v>5765</v>
      </c>
      <c r="L2479" t="s">
        <v>4845</v>
      </c>
      <c r="M2479" t="s">
        <v>12096</v>
      </c>
      <c r="N2479">
        <v>5693</v>
      </c>
      <c r="O2479">
        <v>13545</v>
      </c>
      <c r="P2479" t="s">
        <v>1055</v>
      </c>
      <c r="Q2479">
        <v>2</v>
      </c>
      <c r="R2479" t="s">
        <v>12097</v>
      </c>
      <c r="S2479" t="s">
        <v>12098</v>
      </c>
      <c r="T2479">
        <v>34</v>
      </c>
      <c r="U2479" t="s">
        <v>37</v>
      </c>
      <c r="V2479" t="s">
        <v>1465</v>
      </c>
      <c r="W2479" t="s">
        <v>585</v>
      </c>
      <c r="X2479">
        <v>18000000</v>
      </c>
      <c r="Y2479">
        <v>2014</v>
      </c>
      <c r="Z2479">
        <v>918</v>
      </c>
      <c r="AA2479">
        <v>5.3</v>
      </c>
      <c r="AB2479">
        <v>2.35</v>
      </c>
      <c r="AC2479">
        <v>0</v>
      </c>
    </row>
    <row r="2480" spans="1:29">
      <c r="A2480" t="s">
        <v>28</v>
      </c>
      <c r="C2480" t="s">
        <v>1071</v>
      </c>
      <c r="D2480">
        <v>97</v>
      </c>
      <c r="E2480">
        <v>98</v>
      </c>
      <c r="F2480">
        <v>209</v>
      </c>
      <c r="G2480">
        <v>129</v>
      </c>
      <c r="H2480" t="s">
        <v>12099</v>
      </c>
      <c r="I2480">
        <v>158</v>
      </c>
      <c r="J2480">
        <v>58006147</v>
      </c>
      <c r="K2480" t="s">
        <v>4811</v>
      </c>
      <c r="L2480" t="s">
        <v>12100</v>
      </c>
      <c r="M2480" t="s">
        <v>12101</v>
      </c>
      <c r="N2480">
        <v>67653</v>
      </c>
      <c r="O2480">
        <v>816</v>
      </c>
      <c r="P2480" t="s">
        <v>12102</v>
      </c>
      <c r="Q2480">
        <v>2</v>
      </c>
      <c r="R2480" t="s">
        <v>12103</v>
      </c>
      <c r="S2480" t="s">
        <v>12104</v>
      </c>
      <c r="T2480">
        <v>108</v>
      </c>
      <c r="U2480" t="s">
        <v>37</v>
      </c>
      <c r="V2480" t="s">
        <v>38</v>
      </c>
      <c r="W2480" t="s">
        <v>39</v>
      </c>
      <c r="X2480">
        <v>23000000</v>
      </c>
      <c r="Y2480">
        <v>2008</v>
      </c>
      <c r="Z2480">
        <v>152</v>
      </c>
      <c r="AA2480">
        <v>6.2</v>
      </c>
      <c r="AB2480">
        <v>1.85</v>
      </c>
      <c r="AC2480">
        <v>0</v>
      </c>
    </row>
    <row r="2481" spans="1:29">
      <c r="A2481" t="s">
        <v>28</v>
      </c>
      <c r="C2481" t="s">
        <v>12105</v>
      </c>
      <c r="D2481">
        <v>142</v>
      </c>
      <c r="E2481">
        <v>80</v>
      </c>
      <c r="F2481">
        <v>19</v>
      </c>
      <c r="G2481">
        <v>854</v>
      </c>
      <c r="H2481" t="s">
        <v>1653</v>
      </c>
      <c r="I2481">
        <v>11000</v>
      </c>
      <c r="J2481">
        <v>51053787</v>
      </c>
      <c r="K2481" t="s">
        <v>12106</v>
      </c>
      <c r="L2481" t="s">
        <v>257</v>
      </c>
      <c r="M2481" t="s">
        <v>12107</v>
      </c>
      <c r="N2481">
        <v>45900</v>
      </c>
      <c r="O2481">
        <v>14385</v>
      </c>
      <c r="P2481" t="s">
        <v>3503</v>
      </c>
      <c r="Q2481">
        <v>1</v>
      </c>
      <c r="R2481" t="s">
        <v>12108</v>
      </c>
      <c r="S2481" t="s">
        <v>12109</v>
      </c>
      <c r="T2481">
        <v>247</v>
      </c>
      <c r="U2481" t="s">
        <v>37</v>
      </c>
      <c r="V2481" t="s">
        <v>38</v>
      </c>
      <c r="W2481" t="s">
        <v>95</v>
      </c>
      <c r="X2481">
        <v>17500000</v>
      </c>
      <c r="Y2481">
        <v>2005</v>
      </c>
      <c r="Z2481">
        <v>979</v>
      </c>
      <c r="AA2481">
        <v>6.5</v>
      </c>
      <c r="AB2481">
        <v>1.85</v>
      </c>
      <c r="AC2481">
        <v>0</v>
      </c>
    </row>
    <row r="2482" spans="1:29">
      <c r="A2482" t="s">
        <v>28</v>
      </c>
      <c r="C2482" t="s">
        <v>12110</v>
      </c>
      <c r="D2482">
        <v>187</v>
      </c>
      <c r="E2482">
        <v>121</v>
      </c>
      <c r="F2482">
        <v>83</v>
      </c>
      <c r="G2482">
        <v>242</v>
      </c>
      <c r="H2482" t="s">
        <v>4128</v>
      </c>
      <c r="I2482">
        <v>3000</v>
      </c>
      <c r="J2482">
        <v>23472900</v>
      </c>
      <c r="K2482" t="s">
        <v>1961</v>
      </c>
      <c r="L2482" t="s">
        <v>252</v>
      </c>
      <c r="M2482" t="s">
        <v>12111</v>
      </c>
      <c r="N2482">
        <v>264533</v>
      </c>
      <c r="O2482">
        <v>4142</v>
      </c>
      <c r="P2482" t="s">
        <v>12112</v>
      </c>
      <c r="Q2482">
        <v>1</v>
      </c>
      <c r="R2482" t="s">
        <v>12113</v>
      </c>
      <c r="S2482" t="s">
        <v>12114</v>
      </c>
      <c r="T2482">
        <v>609</v>
      </c>
      <c r="U2482" t="s">
        <v>37</v>
      </c>
      <c r="V2482" t="s">
        <v>56</v>
      </c>
      <c r="W2482" t="s">
        <v>39</v>
      </c>
      <c r="X2482">
        <v>17500000</v>
      </c>
      <c r="Y2482">
        <v>2004</v>
      </c>
      <c r="Z2482">
        <v>460</v>
      </c>
      <c r="AA2482">
        <v>8.1</v>
      </c>
      <c r="AB2482">
        <v>2.35</v>
      </c>
      <c r="AC2482">
        <v>12000</v>
      </c>
    </row>
    <row r="2483" spans="1:29">
      <c r="A2483" t="s">
        <v>28</v>
      </c>
      <c r="C2483" t="s">
        <v>12115</v>
      </c>
      <c r="D2483">
        <v>193</v>
      </c>
      <c r="E2483">
        <v>94</v>
      </c>
      <c r="F2483">
        <v>87</v>
      </c>
      <c r="G2483">
        <v>280</v>
      </c>
      <c r="H2483" t="s">
        <v>1341</v>
      </c>
      <c r="I2483">
        <v>866</v>
      </c>
      <c r="J2483">
        <v>39687528</v>
      </c>
      <c r="K2483" t="s">
        <v>464</v>
      </c>
      <c r="L2483" t="s">
        <v>12116</v>
      </c>
      <c r="M2483" t="s">
        <v>12117</v>
      </c>
      <c r="N2483">
        <v>140780</v>
      </c>
      <c r="O2483">
        <v>2124</v>
      </c>
      <c r="P2483" t="s">
        <v>4405</v>
      </c>
      <c r="Q2483">
        <v>1</v>
      </c>
      <c r="R2483" t="s">
        <v>12118</v>
      </c>
      <c r="S2483" t="s">
        <v>12119</v>
      </c>
      <c r="T2483">
        <v>376</v>
      </c>
      <c r="U2483" t="s">
        <v>37</v>
      </c>
      <c r="V2483" t="s">
        <v>1465</v>
      </c>
      <c r="W2483" t="s">
        <v>585</v>
      </c>
      <c r="X2483">
        <v>24000000</v>
      </c>
      <c r="Y2483">
        <v>2007</v>
      </c>
      <c r="Z2483">
        <v>794</v>
      </c>
      <c r="AA2483">
        <v>6.3</v>
      </c>
      <c r="AB2483">
        <v>2.35</v>
      </c>
      <c r="AC2483">
        <v>0</v>
      </c>
    </row>
    <row r="2484" spans="1:29">
      <c r="A2484" t="s">
        <v>28</v>
      </c>
      <c r="C2484" t="s">
        <v>12120</v>
      </c>
      <c r="D2484">
        <v>40</v>
      </c>
      <c r="E2484">
        <v>93</v>
      </c>
      <c r="F2484">
        <v>148</v>
      </c>
      <c r="G2484">
        <v>170</v>
      </c>
      <c r="H2484" t="s">
        <v>11588</v>
      </c>
      <c r="I2484">
        <v>549</v>
      </c>
      <c r="J2484">
        <v>7017178</v>
      </c>
      <c r="K2484" t="s">
        <v>12121</v>
      </c>
      <c r="L2484" t="s">
        <v>3075</v>
      </c>
      <c r="M2484" t="s">
        <v>12122</v>
      </c>
      <c r="N2484">
        <v>1633</v>
      </c>
      <c r="O2484">
        <v>1373</v>
      </c>
      <c r="P2484" t="s">
        <v>12123</v>
      </c>
      <c r="Q2484">
        <v>5</v>
      </c>
      <c r="R2484" t="s">
        <v>12124</v>
      </c>
      <c r="S2484" t="s">
        <v>12125</v>
      </c>
      <c r="T2484">
        <v>17</v>
      </c>
      <c r="U2484" t="s">
        <v>37</v>
      </c>
      <c r="V2484" t="s">
        <v>38</v>
      </c>
      <c r="W2484" t="s">
        <v>95</v>
      </c>
      <c r="X2484">
        <v>17500000</v>
      </c>
      <c r="Y2484">
        <v>2013</v>
      </c>
      <c r="Z2484">
        <v>269</v>
      </c>
      <c r="AA2484">
        <v>4.4000000000000004</v>
      </c>
      <c r="AB2484">
        <v>2.35</v>
      </c>
      <c r="AC2484">
        <v>0</v>
      </c>
    </row>
    <row r="2485" spans="1:29">
      <c r="A2485" t="s">
        <v>28</v>
      </c>
      <c r="C2485" t="s">
        <v>12126</v>
      </c>
      <c r="D2485">
        <v>46</v>
      </c>
      <c r="E2485">
        <v>93</v>
      </c>
      <c r="F2485">
        <v>32</v>
      </c>
      <c r="G2485">
        <v>1000</v>
      </c>
      <c r="H2485" t="s">
        <v>3524</v>
      </c>
      <c r="I2485">
        <v>13000</v>
      </c>
      <c r="K2485" t="s">
        <v>59</v>
      </c>
      <c r="L2485" t="s">
        <v>977</v>
      </c>
      <c r="M2485" t="s">
        <v>12127</v>
      </c>
      <c r="N2485">
        <v>13133</v>
      </c>
      <c r="O2485">
        <v>16735</v>
      </c>
      <c r="P2485" t="s">
        <v>12128</v>
      </c>
      <c r="Q2485">
        <v>4</v>
      </c>
      <c r="R2485" t="s">
        <v>12129</v>
      </c>
      <c r="S2485" t="s">
        <v>12130</v>
      </c>
      <c r="T2485">
        <v>101</v>
      </c>
      <c r="U2485" t="s">
        <v>37</v>
      </c>
      <c r="V2485" t="s">
        <v>38</v>
      </c>
      <c r="W2485" t="s">
        <v>585</v>
      </c>
      <c r="X2485">
        <v>18000000</v>
      </c>
      <c r="Y2485">
        <v>2014</v>
      </c>
      <c r="Z2485">
        <v>1000</v>
      </c>
      <c r="AA2485">
        <v>4.5999999999999996</v>
      </c>
      <c r="AB2485">
        <v>2.35</v>
      </c>
      <c r="AC2485">
        <v>0</v>
      </c>
    </row>
    <row r="2486" spans="1:29">
      <c r="A2486" t="s">
        <v>28</v>
      </c>
      <c r="C2486" t="s">
        <v>12131</v>
      </c>
      <c r="D2486">
        <v>38</v>
      </c>
      <c r="E2486">
        <v>116</v>
      </c>
      <c r="F2486">
        <v>0</v>
      </c>
      <c r="G2486">
        <v>50</v>
      </c>
      <c r="H2486" t="s">
        <v>12132</v>
      </c>
      <c r="I2486">
        <v>109</v>
      </c>
      <c r="J2486">
        <v>325491</v>
      </c>
      <c r="K2486" t="s">
        <v>2125</v>
      </c>
      <c r="L2486" t="s">
        <v>12133</v>
      </c>
      <c r="M2486" t="s">
        <v>12134</v>
      </c>
      <c r="N2486">
        <v>4387</v>
      </c>
      <c r="O2486">
        <v>245</v>
      </c>
      <c r="P2486" t="s">
        <v>12135</v>
      </c>
      <c r="Q2486">
        <v>0</v>
      </c>
      <c r="R2486" t="s">
        <v>12136</v>
      </c>
      <c r="S2486" t="s">
        <v>12137</v>
      </c>
      <c r="T2486">
        <v>67</v>
      </c>
      <c r="U2486" t="s">
        <v>37</v>
      </c>
      <c r="V2486" t="s">
        <v>38</v>
      </c>
      <c r="W2486" t="s">
        <v>585</v>
      </c>
      <c r="X2486">
        <v>17500000</v>
      </c>
      <c r="Y2486">
        <v>2002</v>
      </c>
      <c r="Z2486">
        <v>67</v>
      </c>
      <c r="AA2486">
        <v>6</v>
      </c>
      <c r="AB2486">
        <v>1.85</v>
      </c>
      <c r="AC2486">
        <v>204</v>
      </c>
    </row>
    <row r="2487" spans="1:29">
      <c r="A2487" t="s">
        <v>28</v>
      </c>
      <c r="C2487" t="s">
        <v>3563</v>
      </c>
      <c r="D2487">
        <v>239</v>
      </c>
      <c r="E2487">
        <v>101</v>
      </c>
      <c r="F2487">
        <v>448</v>
      </c>
      <c r="G2487">
        <v>83</v>
      </c>
      <c r="H2487" t="s">
        <v>12138</v>
      </c>
      <c r="I2487">
        <v>482</v>
      </c>
      <c r="J2487">
        <v>96471845</v>
      </c>
      <c r="K2487" t="s">
        <v>9754</v>
      </c>
      <c r="L2487" t="s">
        <v>8232</v>
      </c>
      <c r="M2487" t="s">
        <v>12139</v>
      </c>
      <c r="N2487">
        <v>268581</v>
      </c>
      <c r="O2487">
        <v>956</v>
      </c>
      <c r="P2487" t="s">
        <v>12140</v>
      </c>
      <c r="Q2487">
        <v>0</v>
      </c>
      <c r="R2487" t="s">
        <v>12141</v>
      </c>
      <c r="S2487" t="s">
        <v>12142</v>
      </c>
      <c r="T2487">
        <v>1109</v>
      </c>
      <c r="U2487" t="s">
        <v>37</v>
      </c>
      <c r="V2487" t="s">
        <v>38</v>
      </c>
      <c r="W2487" t="s">
        <v>39</v>
      </c>
      <c r="X2487">
        <v>17000000</v>
      </c>
      <c r="Y2487">
        <v>2001</v>
      </c>
      <c r="Z2487">
        <v>203</v>
      </c>
      <c r="AA2487">
        <v>7.6</v>
      </c>
      <c r="AB2487">
        <v>1.85</v>
      </c>
      <c r="AC2487">
        <v>20000</v>
      </c>
    </row>
    <row r="2488" spans="1:29">
      <c r="A2488" t="s">
        <v>28</v>
      </c>
      <c r="C2488" t="s">
        <v>29</v>
      </c>
      <c r="D2488">
        <v>250</v>
      </c>
      <c r="E2488">
        <v>154</v>
      </c>
      <c r="F2488">
        <v>0</v>
      </c>
      <c r="G2488">
        <v>604</v>
      </c>
      <c r="H2488" t="s">
        <v>12143</v>
      </c>
      <c r="I2488">
        <v>2000</v>
      </c>
      <c r="J2488">
        <v>85200000</v>
      </c>
      <c r="K2488" t="s">
        <v>73</v>
      </c>
      <c r="L2488" t="s">
        <v>3007</v>
      </c>
      <c r="M2488" t="s">
        <v>12144</v>
      </c>
      <c r="N2488">
        <v>488537</v>
      </c>
      <c r="O2488">
        <v>4228</v>
      </c>
      <c r="P2488" t="s">
        <v>1716</v>
      </c>
      <c r="Q2488">
        <v>1</v>
      </c>
      <c r="R2488" t="s">
        <v>12145</v>
      </c>
      <c r="S2488" t="s">
        <v>12146</v>
      </c>
      <c r="T2488">
        <v>1076</v>
      </c>
      <c r="U2488" t="s">
        <v>37</v>
      </c>
      <c r="V2488" t="s">
        <v>38</v>
      </c>
      <c r="W2488" t="s">
        <v>585</v>
      </c>
      <c r="X2488">
        <v>18500000</v>
      </c>
      <c r="Y2488">
        <v>1986</v>
      </c>
      <c r="Z2488">
        <v>626</v>
      </c>
      <c r="AA2488">
        <v>8.4</v>
      </c>
      <c r="AB2488">
        <v>1.85</v>
      </c>
      <c r="AC2488">
        <v>18000</v>
      </c>
    </row>
    <row r="2489" spans="1:29">
      <c r="A2489" t="s">
        <v>28</v>
      </c>
      <c r="C2489" t="s">
        <v>12147</v>
      </c>
      <c r="D2489">
        <v>82</v>
      </c>
      <c r="E2489">
        <v>170</v>
      </c>
      <c r="F2489">
        <v>165</v>
      </c>
      <c r="G2489">
        <v>244</v>
      </c>
      <c r="H2489" t="s">
        <v>12148</v>
      </c>
      <c r="I2489">
        <v>453</v>
      </c>
      <c r="J2489">
        <v>72000000</v>
      </c>
      <c r="K2489" t="s">
        <v>12149</v>
      </c>
      <c r="L2489" t="s">
        <v>12150</v>
      </c>
      <c r="M2489" t="s">
        <v>12151</v>
      </c>
      <c r="N2489">
        <v>66959</v>
      </c>
      <c r="O2489">
        <v>1164</v>
      </c>
      <c r="P2489" t="s">
        <v>12152</v>
      </c>
      <c r="Q2489">
        <v>1</v>
      </c>
      <c r="R2489" t="s">
        <v>12153</v>
      </c>
      <c r="S2489" t="s">
        <v>12154</v>
      </c>
      <c r="T2489">
        <v>258</v>
      </c>
      <c r="U2489" t="s">
        <v>37</v>
      </c>
      <c r="V2489" t="s">
        <v>38</v>
      </c>
      <c r="W2489" t="s">
        <v>6036</v>
      </c>
      <c r="X2489">
        <v>17000000</v>
      </c>
      <c r="Y2489">
        <v>1964</v>
      </c>
      <c r="Z2489">
        <v>272</v>
      </c>
      <c r="AA2489">
        <v>7.9</v>
      </c>
      <c r="AB2489">
        <v>2.2000000000000002</v>
      </c>
      <c r="AC2489">
        <v>0</v>
      </c>
    </row>
    <row r="2490" spans="1:29">
      <c r="A2490" t="s">
        <v>28</v>
      </c>
      <c r="C2490" t="s">
        <v>4831</v>
      </c>
      <c r="D2490">
        <v>140</v>
      </c>
      <c r="E2490">
        <v>99</v>
      </c>
      <c r="F2490">
        <v>13</v>
      </c>
      <c r="G2490">
        <v>681</v>
      </c>
      <c r="H2490" t="s">
        <v>2477</v>
      </c>
      <c r="I2490">
        <v>45000</v>
      </c>
      <c r="J2490">
        <v>72219395</v>
      </c>
      <c r="K2490" t="s">
        <v>3030</v>
      </c>
      <c r="L2490" t="s">
        <v>5333</v>
      </c>
      <c r="M2490" t="s">
        <v>12155</v>
      </c>
      <c r="N2490">
        <v>105585</v>
      </c>
      <c r="O2490">
        <v>50284</v>
      </c>
      <c r="P2490" t="s">
        <v>2261</v>
      </c>
      <c r="Q2490">
        <v>1</v>
      </c>
      <c r="R2490" t="s">
        <v>12156</v>
      </c>
      <c r="S2490" t="s">
        <v>12157</v>
      </c>
      <c r="T2490">
        <v>419</v>
      </c>
      <c r="U2490" t="s">
        <v>37</v>
      </c>
      <c r="V2490" t="s">
        <v>38</v>
      </c>
      <c r="W2490" t="s">
        <v>585</v>
      </c>
      <c r="X2490">
        <v>17000000</v>
      </c>
      <c r="Y2490">
        <v>1997</v>
      </c>
      <c r="Z2490">
        <v>4000</v>
      </c>
      <c r="AA2490">
        <v>5.6</v>
      </c>
      <c r="AB2490">
        <v>2.35</v>
      </c>
      <c r="AC2490">
        <v>0</v>
      </c>
    </row>
    <row r="2491" spans="1:29">
      <c r="A2491" t="s">
        <v>28</v>
      </c>
      <c r="C2491" t="s">
        <v>7427</v>
      </c>
      <c r="D2491">
        <v>129</v>
      </c>
      <c r="E2491">
        <v>104</v>
      </c>
      <c r="F2491">
        <v>42</v>
      </c>
      <c r="G2491">
        <v>613</v>
      </c>
      <c r="H2491" t="s">
        <v>614</v>
      </c>
      <c r="I2491">
        <v>839</v>
      </c>
      <c r="J2491">
        <v>82389560</v>
      </c>
      <c r="K2491" t="s">
        <v>1671</v>
      </c>
      <c r="L2491" t="s">
        <v>4496</v>
      </c>
      <c r="M2491" t="s">
        <v>12158</v>
      </c>
      <c r="N2491">
        <v>106820</v>
      </c>
      <c r="O2491">
        <v>3627</v>
      </c>
      <c r="P2491" t="s">
        <v>1099</v>
      </c>
      <c r="Q2491">
        <v>1</v>
      </c>
      <c r="R2491" t="s">
        <v>12159</v>
      </c>
      <c r="S2491" t="s">
        <v>12160</v>
      </c>
      <c r="T2491">
        <v>147</v>
      </c>
      <c r="U2491" t="s">
        <v>37</v>
      </c>
      <c r="V2491" t="s">
        <v>38</v>
      </c>
      <c r="W2491" t="s">
        <v>585</v>
      </c>
      <c r="X2491">
        <v>17000000</v>
      </c>
      <c r="Y2491">
        <v>2014</v>
      </c>
      <c r="Z2491">
        <v>756</v>
      </c>
      <c r="AA2491">
        <v>6.5</v>
      </c>
      <c r="AB2491">
        <v>1.85</v>
      </c>
      <c r="AC2491">
        <v>14000</v>
      </c>
    </row>
    <row r="2492" spans="1:29">
      <c r="A2492" t="s">
        <v>28</v>
      </c>
      <c r="C2492" t="s">
        <v>8191</v>
      </c>
      <c r="D2492">
        <v>285</v>
      </c>
      <c r="E2492">
        <v>126</v>
      </c>
      <c r="F2492">
        <v>729</v>
      </c>
      <c r="G2492">
        <v>284</v>
      </c>
      <c r="H2492" t="s">
        <v>12161</v>
      </c>
      <c r="I2492">
        <v>912</v>
      </c>
      <c r="J2492">
        <v>71502303</v>
      </c>
      <c r="K2492" t="s">
        <v>11384</v>
      </c>
      <c r="L2492" t="s">
        <v>2666</v>
      </c>
      <c r="M2492" t="s">
        <v>12162</v>
      </c>
      <c r="N2492">
        <v>149966</v>
      </c>
      <c r="O2492">
        <v>2170</v>
      </c>
      <c r="P2492" t="s">
        <v>92</v>
      </c>
      <c r="Q2492">
        <v>0</v>
      </c>
      <c r="R2492" t="s">
        <v>12163</v>
      </c>
      <c r="S2492" t="s">
        <v>12164</v>
      </c>
      <c r="T2492">
        <v>835</v>
      </c>
      <c r="U2492" t="s">
        <v>37</v>
      </c>
      <c r="V2492" t="s">
        <v>38</v>
      </c>
      <c r="W2492" t="s">
        <v>585</v>
      </c>
      <c r="X2492">
        <v>12000000</v>
      </c>
      <c r="Y2492">
        <v>2004</v>
      </c>
      <c r="Z2492">
        <v>306</v>
      </c>
      <c r="AA2492">
        <v>7.5</v>
      </c>
      <c r="AB2492">
        <v>1.85</v>
      </c>
      <c r="AC2492">
        <v>0</v>
      </c>
    </row>
    <row r="2493" spans="1:29">
      <c r="A2493" t="s">
        <v>28</v>
      </c>
      <c r="C2493" t="s">
        <v>4939</v>
      </c>
      <c r="D2493">
        <v>91</v>
      </c>
      <c r="E2493">
        <v>110</v>
      </c>
      <c r="F2493">
        <v>422</v>
      </c>
      <c r="G2493">
        <v>422</v>
      </c>
      <c r="H2493" t="s">
        <v>12165</v>
      </c>
      <c r="I2493">
        <v>33000</v>
      </c>
      <c r="J2493">
        <v>19179969</v>
      </c>
      <c r="K2493" t="s">
        <v>1671</v>
      </c>
      <c r="L2493" t="s">
        <v>12166</v>
      </c>
      <c r="M2493" t="s">
        <v>12167</v>
      </c>
      <c r="N2493">
        <v>54710</v>
      </c>
      <c r="O2493">
        <v>35345</v>
      </c>
      <c r="P2493" t="s">
        <v>4939</v>
      </c>
      <c r="Q2493">
        <v>2</v>
      </c>
      <c r="R2493" t="s">
        <v>12168</v>
      </c>
      <c r="S2493" t="s">
        <v>12169</v>
      </c>
      <c r="T2493">
        <v>177</v>
      </c>
      <c r="U2493" t="s">
        <v>37</v>
      </c>
      <c r="V2493" t="s">
        <v>38</v>
      </c>
      <c r="W2493" t="s">
        <v>585</v>
      </c>
      <c r="X2493">
        <v>17500000</v>
      </c>
      <c r="Y2493">
        <v>2006</v>
      </c>
      <c r="Z2493">
        <v>459</v>
      </c>
      <c r="AA2493">
        <v>6.3</v>
      </c>
      <c r="AB2493">
        <v>2.35</v>
      </c>
      <c r="AC2493">
        <v>0</v>
      </c>
    </row>
    <row r="2494" spans="1:29">
      <c r="A2494" t="s">
        <v>28</v>
      </c>
      <c r="C2494" t="s">
        <v>5367</v>
      </c>
      <c r="D2494">
        <v>318</v>
      </c>
      <c r="E2494">
        <v>101</v>
      </c>
      <c r="F2494">
        <v>0</v>
      </c>
      <c r="G2494">
        <v>598</v>
      </c>
      <c r="H2494" t="s">
        <v>10179</v>
      </c>
      <c r="I2494">
        <v>2000</v>
      </c>
      <c r="J2494">
        <v>47000000</v>
      </c>
      <c r="K2494" t="s">
        <v>5544</v>
      </c>
      <c r="L2494" t="s">
        <v>1734</v>
      </c>
      <c r="M2494" t="s">
        <v>12170</v>
      </c>
      <c r="N2494">
        <v>157857</v>
      </c>
      <c r="O2494">
        <v>4400</v>
      </c>
      <c r="P2494" t="s">
        <v>5545</v>
      </c>
      <c r="Q2494">
        <v>0</v>
      </c>
      <c r="R2494" t="s">
        <v>12171</v>
      </c>
      <c r="S2494" t="s">
        <v>12172</v>
      </c>
      <c r="T2494">
        <v>1191</v>
      </c>
      <c r="U2494" t="s">
        <v>37</v>
      </c>
      <c r="V2494" t="s">
        <v>38</v>
      </c>
      <c r="W2494" t="s">
        <v>585</v>
      </c>
      <c r="X2494">
        <v>300000</v>
      </c>
      <c r="Y2494">
        <v>1978</v>
      </c>
      <c r="Z2494">
        <v>742</v>
      </c>
      <c r="AA2494">
        <v>7.9</v>
      </c>
      <c r="AB2494">
        <v>2.35</v>
      </c>
      <c r="AC2494">
        <v>12000</v>
      </c>
    </row>
    <row r="2495" spans="1:29">
      <c r="A2495" t="s">
        <v>747</v>
      </c>
      <c r="C2495" t="s">
        <v>1939</v>
      </c>
      <c r="D2495">
        <v>283</v>
      </c>
      <c r="E2495">
        <v>80</v>
      </c>
      <c r="F2495">
        <v>611</v>
      </c>
      <c r="G2495">
        <v>576</v>
      </c>
      <c r="H2495" t="s">
        <v>6166</v>
      </c>
      <c r="I2495">
        <v>5000</v>
      </c>
      <c r="J2495">
        <v>84961</v>
      </c>
      <c r="K2495" t="s">
        <v>1313</v>
      </c>
      <c r="L2495" t="s">
        <v>502</v>
      </c>
      <c r="M2495" t="s">
        <v>6167</v>
      </c>
      <c r="N2495">
        <v>149414</v>
      </c>
      <c r="O2495">
        <v>6229</v>
      </c>
      <c r="P2495" t="s">
        <v>6168</v>
      </c>
      <c r="Q2495">
        <v>4</v>
      </c>
      <c r="R2495" t="s">
        <v>6169</v>
      </c>
      <c r="S2495" t="s">
        <v>6170</v>
      </c>
      <c r="T2495">
        <v>841</v>
      </c>
      <c r="U2495" t="s">
        <v>1946</v>
      </c>
      <c r="V2495" t="s">
        <v>892</v>
      </c>
      <c r="W2495" t="s">
        <v>39</v>
      </c>
      <c r="X2495">
        <v>31000000</v>
      </c>
      <c r="Y2495">
        <v>2002</v>
      </c>
      <c r="Z2495">
        <v>643</v>
      </c>
      <c r="AA2495">
        <v>7.9</v>
      </c>
      <c r="AB2495">
        <v>2.35</v>
      </c>
      <c r="AC2495">
        <v>0</v>
      </c>
    </row>
    <row r="2496" spans="1:29">
      <c r="A2496" t="s">
        <v>28</v>
      </c>
      <c r="C2496" t="s">
        <v>12173</v>
      </c>
      <c r="D2496">
        <v>52</v>
      </c>
      <c r="E2496">
        <v>87</v>
      </c>
      <c r="F2496">
        <v>9</v>
      </c>
      <c r="G2496">
        <v>503</v>
      </c>
      <c r="H2496" t="s">
        <v>1334</v>
      </c>
      <c r="I2496">
        <v>818</v>
      </c>
      <c r="J2496">
        <v>37566230</v>
      </c>
      <c r="K2496" t="s">
        <v>12174</v>
      </c>
      <c r="L2496" t="s">
        <v>2621</v>
      </c>
      <c r="M2496" t="s">
        <v>12175</v>
      </c>
      <c r="N2496">
        <v>3407</v>
      </c>
      <c r="O2496">
        <v>2164</v>
      </c>
      <c r="P2496" t="s">
        <v>2182</v>
      </c>
      <c r="Q2496">
        <v>1</v>
      </c>
      <c r="R2496" t="s">
        <v>12176</v>
      </c>
      <c r="S2496" t="s">
        <v>12177</v>
      </c>
      <c r="T2496">
        <v>48</v>
      </c>
      <c r="U2496" t="s">
        <v>37</v>
      </c>
      <c r="V2496" t="s">
        <v>38</v>
      </c>
      <c r="W2496" t="s">
        <v>95</v>
      </c>
      <c r="X2496">
        <v>17000000</v>
      </c>
      <c r="Y2496">
        <v>2003</v>
      </c>
      <c r="Z2496">
        <v>636</v>
      </c>
      <c r="AA2496">
        <v>5.0999999999999996</v>
      </c>
      <c r="AB2496">
        <v>1.85</v>
      </c>
      <c r="AC2496">
        <v>309</v>
      </c>
    </row>
    <row r="2497" spans="1:29">
      <c r="A2497" t="s">
        <v>28</v>
      </c>
      <c r="C2497" t="s">
        <v>6800</v>
      </c>
      <c r="D2497">
        <v>56</v>
      </c>
      <c r="E2497">
        <v>123</v>
      </c>
      <c r="F2497">
        <v>92</v>
      </c>
      <c r="G2497">
        <v>849</v>
      </c>
      <c r="H2497" t="s">
        <v>2232</v>
      </c>
      <c r="I2497">
        <v>1000</v>
      </c>
      <c r="J2497">
        <v>70492685</v>
      </c>
      <c r="K2497" t="s">
        <v>2527</v>
      </c>
      <c r="L2497" t="s">
        <v>2807</v>
      </c>
      <c r="M2497" t="s">
        <v>12178</v>
      </c>
      <c r="N2497">
        <v>11600</v>
      </c>
      <c r="O2497">
        <v>5306</v>
      </c>
      <c r="P2497" t="s">
        <v>8571</v>
      </c>
      <c r="Q2497">
        <v>5</v>
      </c>
      <c r="R2497" t="s">
        <v>12179</v>
      </c>
      <c r="S2497" t="s">
        <v>12180</v>
      </c>
      <c r="T2497">
        <v>64</v>
      </c>
      <c r="U2497" t="s">
        <v>37</v>
      </c>
      <c r="V2497" t="s">
        <v>38</v>
      </c>
      <c r="W2497" t="s">
        <v>585</v>
      </c>
      <c r="X2497">
        <v>17000000</v>
      </c>
      <c r="Y2497">
        <v>2013</v>
      </c>
      <c r="Z2497">
        <v>886</v>
      </c>
      <c r="AA2497">
        <v>6.7</v>
      </c>
      <c r="AB2497">
        <v>2.35</v>
      </c>
      <c r="AC2497">
        <v>7000</v>
      </c>
    </row>
    <row r="2498" spans="1:29">
      <c r="A2498" t="s">
        <v>28</v>
      </c>
      <c r="C2498" t="s">
        <v>9521</v>
      </c>
      <c r="D2498">
        <v>186</v>
      </c>
      <c r="E2498">
        <v>109</v>
      </c>
      <c r="F2498">
        <v>248</v>
      </c>
      <c r="G2498">
        <v>968</v>
      </c>
      <c r="H2498" t="s">
        <v>329</v>
      </c>
      <c r="I2498">
        <v>16000</v>
      </c>
      <c r="J2498">
        <v>35635046</v>
      </c>
      <c r="K2498" t="s">
        <v>464</v>
      </c>
      <c r="L2498" t="s">
        <v>315</v>
      </c>
      <c r="M2498" t="s">
        <v>12181</v>
      </c>
      <c r="N2498">
        <v>121058</v>
      </c>
      <c r="O2498">
        <v>19410</v>
      </c>
      <c r="P2498" t="s">
        <v>8881</v>
      </c>
      <c r="Q2498">
        <v>0</v>
      </c>
      <c r="R2498" t="s">
        <v>12182</v>
      </c>
      <c r="S2498" t="s">
        <v>12183</v>
      </c>
      <c r="T2498">
        <v>482</v>
      </c>
      <c r="U2498" t="s">
        <v>37</v>
      </c>
      <c r="V2498" t="s">
        <v>56</v>
      </c>
      <c r="W2498" t="s">
        <v>585</v>
      </c>
      <c r="X2498">
        <v>17000000</v>
      </c>
      <c r="Y2498">
        <v>2006</v>
      </c>
      <c r="Z2498">
        <v>988</v>
      </c>
      <c r="AA2498">
        <v>6.7</v>
      </c>
      <c r="AB2498">
        <v>2.35</v>
      </c>
      <c r="AC2498">
        <v>3000</v>
      </c>
    </row>
    <row r="2499" spans="1:29">
      <c r="A2499" t="s">
        <v>28</v>
      </c>
      <c r="C2499" t="s">
        <v>12184</v>
      </c>
      <c r="D2499">
        <v>178</v>
      </c>
      <c r="E2499">
        <v>90</v>
      </c>
      <c r="F2499">
        <v>52</v>
      </c>
      <c r="G2499">
        <v>298</v>
      </c>
      <c r="H2499" t="s">
        <v>9498</v>
      </c>
      <c r="I2499">
        <v>723</v>
      </c>
      <c r="J2499">
        <v>45670855</v>
      </c>
      <c r="K2499" t="s">
        <v>5103</v>
      </c>
      <c r="L2499" t="s">
        <v>5920</v>
      </c>
      <c r="M2499" t="s">
        <v>12185</v>
      </c>
      <c r="N2499">
        <v>67978</v>
      </c>
      <c r="O2499">
        <v>1978</v>
      </c>
      <c r="P2499" t="s">
        <v>12186</v>
      </c>
      <c r="Q2499">
        <v>0</v>
      </c>
      <c r="R2499" t="s">
        <v>12187</v>
      </c>
      <c r="S2499" t="s">
        <v>12188</v>
      </c>
      <c r="T2499">
        <v>279</v>
      </c>
      <c r="U2499" t="s">
        <v>37</v>
      </c>
      <c r="V2499" t="s">
        <v>268</v>
      </c>
      <c r="W2499" t="s">
        <v>585</v>
      </c>
      <c r="X2499">
        <v>20000000</v>
      </c>
      <c r="Y2499">
        <v>2010</v>
      </c>
      <c r="Z2499">
        <v>346</v>
      </c>
      <c r="AA2499">
        <v>5.6</v>
      </c>
      <c r="AB2499">
        <v>1.85</v>
      </c>
      <c r="AC2499">
        <v>12000</v>
      </c>
    </row>
    <row r="2500" spans="1:29">
      <c r="A2500" t="s">
        <v>28</v>
      </c>
      <c r="C2500" t="s">
        <v>3802</v>
      </c>
      <c r="D2500">
        <v>140</v>
      </c>
      <c r="E2500">
        <v>96</v>
      </c>
      <c r="F2500">
        <v>36</v>
      </c>
      <c r="G2500">
        <v>486</v>
      </c>
      <c r="H2500" t="s">
        <v>3728</v>
      </c>
      <c r="I2500">
        <v>1000</v>
      </c>
      <c r="J2500">
        <v>37939782</v>
      </c>
      <c r="K2500" t="s">
        <v>1681</v>
      </c>
      <c r="L2500" t="s">
        <v>8357</v>
      </c>
      <c r="M2500" t="s">
        <v>12189</v>
      </c>
      <c r="N2500">
        <v>62272</v>
      </c>
      <c r="O2500">
        <v>3294</v>
      </c>
      <c r="P2500" t="s">
        <v>10445</v>
      </c>
      <c r="Q2500">
        <v>0</v>
      </c>
      <c r="R2500" t="s">
        <v>12190</v>
      </c>
      <c r="S2500" t="s">
        <v>12191</v>
      </c>
      <c r="T2500">
        <v>207</v>
      </c>
      <c r="U2500" t="s">
        <v>37</v>
      </c>
      <c r="V2500" t="s">
        <v>38</v>
      </c>
      <c r="W2500" t="s">
        <v>585</v>
      </c>
      <c r="X2500">
        <v>17000000</v>
      </c>
      <c r="Y2500">
        <v>2002</v>
      </c>
      <c r="Z2500">
        <v>580</v>
      </c>
      <c r="AA2500">
        <v>5.6</v>
      </c>
      <c r="AB2500">
        <v>1.85</v>
      </c>
      <c r="AC2500">
        <v>2000</v>
      </c>
    </row>
    <row r="2501" spans="1:29">
      <c r="A2501" t="s">
        <v>28</v>
      </c>
      <c r="C2501" t="s">
        <v>299</v>
      </c>
      <c r="D2501">
        <v>469</v>
      </c>
      <c r="E2501">
        <v>125</v>
      </c>
      <c r="F2501">
        <v>364</v>
      </c>
      <c r="G2501">
        <v>1000</v>
      </c>
      <c r="H2501" t="s">
        <v>300</v>
      </c>
      <c r="I2501">
        <v>12000</v>
      </c>
      <c r="J2501">
        <v>172051787</v>
      </c>
      <c r="K2501" t="s">
        <v>73</v>
      </c>
      <c r="L2501" t="s">
        <v>301</v>
      </c>
      <c r="M2501" t="s">
        <v>302</v>
      </c>
      <c r="N2501">
        <v>264186</v>
      </c>
      <c r="O2501">
        <v>25549</v>
      </c>
      <c r="P2501" t="s">
        <v>303</v>
      </c>
      <c r="Q2501">
        <v>0</v>
      </c>
      <c r="R2501" t="s">
        <v>304</v>
      </c>
      <c r="S2501" t="s">
        <v>305</v>
      </c>
      <c r="T2501">
        <v>665</v>
      </c>
      <c r="U2501" t="s">
        <v>37</v>
      </c>
      <c r="V2501" t="s">
        <v>38</v>
      </c>
      <c r="W2501" t="s">
        <v>95</v>
      </c>
      <c r="X2501">
        <v>170000000</v>
      </c>
      <c r="Y2501">
        <v>2010</v>
      </c>
      <c r="Z2501">
        <v>10000</v>
      </c>
      <c r="AA2501">
        <v>6.8</v>
      </c>
      <c r="AB2501">
        <v>2.35</v>
      </c>
      <c r="AC2501">
        <v>30000</v>
      </c>
    </row>
    <row r="2502" spans="1:29">
      <c r="A2502" t="s">
        <v>28</v>
      </c>
      <c r="C2502" t="s">
        <v>12192</v>
      </c>
      <c r="D2502">
        <v>63</v>
      </c>
      <c r="E2502">
        <v>82</v>
      </c>
      <c r="F2502">
        <v>12</v>
      </c>
      <c r="G2502">
        <v>281</v>
      </c>
      <c r="H2502" t="s">
        <v>12193</v>
      </c>
      <c r="I2502">
        <v>8000</v>
      </c>
      <c r="J2502">
        <v>30324946</v>
      </c>
      <c r="K2502" t="s">
        <v>6545</v>
      </c>
      <c r="L2502" t="s">
        <v>1249</v>
      </c>
      <c r="M2502" t="s">
        <v>12194</v>
      </c>
      <c r="N2502">
        <v>48458</v>
      </c>
      <c r="O2502">
        <v>9271</v>
      </c>
      <c r="P2502" t="s">
        <v>10251</v>
      </c>
      <c r="Q2502">
        <v>2</v>
      </c>
      <c r="R2502" t="s">
        <v>12195</v>
      </c>
      <c r="S2502" t="s">
        <v>12196</v>
      </c>
      <c r="T2502">
        <v>239</v>
      </c>
      <c r="U2502" t="s">
        <v>37</v>
      </c>
      <c r="V2502" t="s">
        <v>38</v>
      </c>
      <c r="W2502" t="s">
        <v>39</v>
      </c>
      <c r="X2502">
        <v>17000000</v>
      </c>
      <c r="Y2502">
        <v>1998</v>
      </c>
      <c r="Z2502">
        <v>357</v>
      </c>
      <c r="AA2502">
        <v>6.2</v>
      </c>
      <c r="AB2502">
        <v>1.85</v>
      </c>
      <c r="AC2502">
        <v>0</v>
      </c>
    </row>
    <row r="2503" spans="1:29">
      <c r="A2503" t="s">
        <v>28</v>
      </c>
      <c r="C2503" t="s">
        <v>11668</v>
      </c>
      <c r="D2503">
        <v>148</v>
      </c>
      <c r="E2503">
        <v>86</v>
      </c>
      <c r="F2503">
        <v>33</v>
      </c>
      <c r="G2503">
        <v>583</v>
      </c>
      <c r="H2503" t="s">
        <v>6770</v>
      </c>
      <c r="I2503">
        <v>15000</v>
      </c>
      <c r="J2503">
        <v>27854896</v>
      </c>
      <c r="K2503" t="s">
        <v>687</v>
      </c>
      <c r="L2503" t="s">
        <v>5183</v>
      </c>
      <c r="M2503" t="s">
        <v>12197</v>
      </c>
      <c r="N2503">
        <v>64190</v>
      </c>
      <c r="O2503">
        <v>17396</v>
      </c>
      <c r="P2503" t="s">
        <v>12198</v>
      </c>
      <c r="Q2503">
        <v>1</v>
      </c>
      <c r="R2503" t="s">
        <v>12199</v>
      </c>
      <c r="S2503" t="s">
        <v>12200</v>
      </c>
      <c r="T2503">
        <v>129</v>
      </c>
      <c r="U2503" t="s">
        <v>37</v>
      </c>
      <c r="V2503" t="s">
        <v>38</v>
      </c>
      <c r="W2503" t="s">
        <v>39</v>
      </c>
      <c r="X2503">
        <v>17000000</v>
      </c>
      <c r="Y2503">
        <v>2011</v>
      </c>
      <c r="Z2503">
        <v>976</v>
      </c>
      <c r="AA2503">
        <v>5.6</v>
      </c>
      <c r="AB2503">
        <v>2.35</v>
      </c>
      <c r="AC2503">
        <v>16000</v>
      </c>
    </row>
    <row r="2504" spans="1:29">
      <c r="A2504" t="s">
        <v>28</v>
      </c>
      <c r="C2504" t="s">
        <v>7480</v>
      </c>
      <c r="D2504">
        <v>265</v>
      </c>
      <c r="E2504">
        <v>108</v>
      </c>
      <c r="F2504">
        <v>192</v>
      </c>
      <c r="G2504">
        <v>580</v>
      </c>
      <c r="H2504" t="s">
        <v>12067</v>
      </c>
      <c r="I2504">
        <v>1000</v>
      </c>
      <c r="J2504">
        <v>41777564</v>
      </c>
      <c r="K2504" t="s">
        <v>6403</v>
      </c>
      <c r="L2504" t="s">
        <v>11563</v>
      </c>
      <c r="M2504" t="s">
        <v>12201</v>
      </c>
      <c r="N2504">
        <v>129719</v>
      </c>
      <c r="O2504">
        <v>4500</v>
      </c>
      <c r="P2504" t="s">
        <v>3728</v>
      </c>
      <c r="Q2504">
        <v>0</v>
      </c>
      <c r="R2504" t="s">
        <v>12202</v>
      </c>
      <c r="S2504" t="s">
        <v>12203</v>
      </c>
      <c r="T2504">
        <v>855</v>
      </c>
      <c r="U2504" t="s">
        <v>37</v>
      </c>
      <c r="V2504" t="s">
        <v>38</v>
      </c>
      <c r="W2504" t="s">
        <v>585</v>
      </c>
      <c r="X2504">
        <v>15000000</v>
      </c>
      <c r="Y2504">
        <v>2006</v>
      </c>
      <c r="Z2504">
        <v>1000</v>
      </c>
      <c r="AA2504">
        <v>6.4</v>
      </c>
      <c r="AB2504">
        <v>2.35</v>
      </c>
      <c r="AC2504">
        <v>0</v>
      </c>
    </row>
    <row r="2505" spans="1:29">
      <c r="A2505" t="s">
        <v>28</v>
      </c>
      <c r="C2505" t="s">
        <v>4591</v>
      </c>
      <c r="D2505">
        <v>75</v>
      </c>
      <c r="E2505">
        <v>98</v>
      </c>
      <c r="F2505">
        <v>39</v>
      </c>
      <c r="G2505">
        <v>428</v>
      </c>
      <c r="H2505" t="s">
        <v>4734</v>
      </c>
      <c r="I2505">
        <v>593</v>
      </c>
      <c r="J2505">
        <v>22734486</v>
      </c>
      <c r="K2505" t="s">
        <v>1671</v>
      </c>
      <c r="L2505" t="s">
        <v>3811</v>
      </c>
      <c r="M2505" t="s">
        <v>12204</v>
      </c>
      <c r="N2505">
        <v>11815</v>
      </c>
      <c r="O2505">
        <v>2713</v>
      </c>
      <c r="P2505" t="s">
        <v>8992</v>
      </c>
      <c r="Q2505">
        <v>1</v>
      </c>
      <c r="R2505" t="s">
        <v>12205</v>
      </c>
      <c r="S2505" t="s">
        <v>12206</v>
      </c>
      <c r="T2505">
        <v>117</v>
      </c>
      <c r="U2505" t="s">
        <v>37</v>
      </c>
      <c r="V2505" t="s">
        <v>38</v>
      </c>
      <c r="W2505" t="s">
        <v>39</v>
      </c>
      <c r="X2505">
        <v>17000000</v>
      </c>
      <c r="Y2505">
        <v>2003</v>
      </c>
      <c r="Z2505">
        <v>517</v>
      </c>
      <c r="AA2505">
        <v>5.6</v>
      </c>
      <c r="AB2505">
        <v>2.35</v>
      </c>
      <c r="AC2505">
        <v>320</v>
      </c>
    </row>
    <row r="2506" spans="1:29">
      <c r="A2506" t="s">
        <v>28</v>
      </c>
      <c r="C2506" t="s">
        <v>8546</v>
      </c>
      <c r="D2506">
        <v>113</v>
      </c>
      <c r="E2506">
        <v>129</v>
      </c>
      <c r="F2506">
        <v>51</v>
      </c>
      <c r="G2506">
        <v>89</v>
      </c>
      <c r="H2506" t="s">
        <v>12207</v>
      </c>
      <c r="I2506">
        <v>427</v>
      </c>
      <c r="J2506">
        <v>44469602</v>
      </c>
      <c r="K2506" t="s">
        <v>1634</v>
      </c>
      <c r="L2506" t="s">
        <v>12208</v>
      </c>
      <c r="M2506" t="s">
        <v>12209</v>
      </c>
      <c r="N2506">
        <v>23480</v>
      </c>
      <c r="O2506">
        <v>952</v>
      </c>
      <c r="P2506" t="s">
        <v>12210</v>
      </c>
      <c r="Q2506">
        <v>0</v>
      </c>
      <c r="R2506" t="s">
        <v>12211</v>
      </c>
      <c r="S2506" t="s">
        <v>12212</v>
      </c>
      <c r="T2506">
        <v>83</v>
      </c>
      <c r="U2506" t="s">
        <v>37</v>
      </c>
      <c r="V2506" t="s">
        <v>38</v>
      </c>
      <c r="W2506" t="s">
        <v>95</v>
      </c>
      <c r="X2506">
        <v>17000000</v>
      </c>
      <c r="Y2506">
        <v>2015</v>
      </c>
      <c r="Z2506">
        <v>234</v>
      </c>
      <c r="AA2506">
        <v>7.4</v>
      </c>
      <c r="AB2506">
        <v>2.35</v>
      </c>
      <c r="AC2506">
        <v>21000</v>
      </c>
    </row>
    <row r="2507" spans="1:29">
      <c r="A2507" t="s">
        <v>28</v>
      </c>
      <c r="C2507" t="s">
        <v>12213</v>
      </c>
      <c r="D2507">
        <v>62</v>
      </c>
      <c r="E2507">
        <v>99</v>
      </c>
      <c r="F2507">
        <v>17</v>
      </c>
      <c r="G2507">
        <v>826</v>
      </c>
      <c r="H2507" t="s">
        <v>3077</v>
      </c>
      <c r="I2507">
        <v>918</v>
      </c>
      <c r="J2507">
        <v>24708699</v>
      </c>
      <c r="K2507" t="s">
        <v>1671</v>
      </c>
      <c r="L2507" t="s">
        <v>2138</v>
      </c>
      <c r="M2507" t="s">
        <v>12214</v>
      </c>
      <c r="N2507">
        <v>7991</v>
      </c>
      <c r="O2507">
        <v>4797</v>
      </c>
      <c r="P2507" t="s">
        <v>12215</v>
      </c>
      <c r="Q2507">
        <v>7</v>
      </c>
      <c r="R2507" t="s">
        <v>12216</v>
      </c>
      <c r="S2507" t="s">
        <v>12217</v>
      </c>
      <c r="T2507">
        <v>30</v>
      </c>
      <c r="U2507" t="s">
        <v>37</v>
      </c>
      <c r="V2507" t="s">
        <v>38</v>
      </c>
      <c r="W2507" t="s">
        <v>39</v>
      </c>
      <c r="Y2507">
        <v>2010</v>
      </c>
      <c r="Z2507">
        <v>912</v>
      </c>
      <c r="AA2507">
        <v>4.9000000000000004</v>
      </c>
      <c r="AB2507">
        <v>2.35</v>
      </c>
      <c r="AC2507">
        <v>0</v>
      </c>
    </row>
    <row r="2508" spans="1:29">
      <c r="A2508" t="s">
        <v>28</v>
      </c>
      <c r="C2508" t="s">
        <v>12218</v>
      </c>
      <c r="D2508">
        <v>54</v>
      </c>
      <c r="E2508">
        <v>105</v>
      </c>
      <c r="F2508">
        <v>49</v>
      </c>
      <c r="G2508">
        <v>104</v>
      </c>
      <c r="H2508" t="s">
        <v>12219</v>
      </c>
      <c r="I2508">
        <v>680</v>
      </c>
      <c r="J2508">
        <v>21160089</v>
      </c>
      <c r="K2508" t="s">
        <v>12220</v>
      </c>
      <c r="L2508" t="s">
        <v>1167</v>
      </c>
      <c r="M2508" t="s">
        <v>12221</v>
      </c>
      <c r="N2508">
        <v>8522</v>
      </c>
      <c r="O2508">
        <v>1538</v>
      </c>
      <c r="P2508" t="s">
        <v>12222</v>
      </c>
      <c r="Q2508">
        <v>0</v>
      </c>
      <c r="R2508" t="s">
        <v>12223</v>
      </c>
      <c r="S2508" t="s">
        <v>12224</v>
      </c>
      <c r="T2508">
        <v>92</v>
      </c>
      <c r="U2508" t="s">
        <v>37</v>
      </c>
      <c r="V2508" t="s">
        <v>38</v>
      </c>
      <c r="W2508" t="s">
        <v>39</v>
      </c>
      <c r="Y2508">
        <v>2006</v>
      </c>
      <c r="Z2508">
        <v>503</v>
      </c>
      <c r="AA2508">
        <v>6</v>
      </c>
      <c r="AB2508">
        <v>2.35</v>
      </c>
      <c r="AC2508">
        <v>874</v>
      </c>
    </row>
    <row r="2509" spans="1:29">
      <c r="A2509" t="s">
        <v>28</v>
      </c>
      <c r="C2509" t="s">
        <v>12225</v>
      </c>
      <c r="D2509">
        <v>223</v>
      </c>
      <c r="E2509">
        <v>112</v>
      </c>
      <c r="F2509">
        <v>36</v>
      </c>
      <c r="G2509">
        <v>746</v>
      </c>
      <c r="H2509" t="s">
        <v>8767</v>
      </c>
      <c r="I2509">
        <v>10000</v>
      </c>
      <c r="J2509">
        <v>64998368</v>
      </c>
      <c r="K2509" t="s">
        <v>6545</v>
      </c>
      <c r="L2509" t="s">
        <v>2456</v>
      </c>
      <c r="M2509" t="s">
        <v>12226</v>
      </c>
      <c r="N2509">
        <v>213898</v>
      </c>
      <c r="O2509">
        <v>12676</v>
      </c>
      <c r="P2509" t="s">
        <v>12227</v>
      </c>
      <c r="Q2509">
        <v>4</v>
      </c>
      <c r="R2509" t="s">
        <v>12228</v>
      </c>
      <c r="S2509" t="s">
        <v>12229</v>
      </c>
      <c r="T2509">
        <v>250</v>
      </c>
      <c r="U2509" t="s">
        <v>37</v>
      </c>
      <c r="V2509" t="s">
        <v>38</v>
      </c>
      <c r="W2509" t="s">
        <v>39</v>
      </c>
      <c r="X2509">
        <v>17000000</v>
      </c>
      <c r="Y2509">
        <v>2012</v>
      </c>
      <c r="Z2509">
        <v>751</v>
      </c>
      <c r="AA2509">
        <v>7.2</v>
      </c>
      <c r="AB2509">
        <v>1.85</v>
      </c>
      <c r="AC2509">
        <v>36000</v>
      </c>
    </row>
    <row r="2510" spans="1:29">
      <c r="A2510" t="s">
        <v>28</v>
      </c>
      <c r="C2510" t="s">
        <v>7352</v>
      </c>
      <c r="D2510">
        <v>50</v>
      </c>
      <c r="E2510">
        <v>108</v>
      </c>
      <c r="F2510">
        <v>19</v>
      </c>
      <c r="G2510">
        <v>505</v>
      </c>
      <c r="H2510" t="s">
        <v>795</v>
      </c>
      <c r="I2510">
        <v>973</v>
      </c>
      <c r="J2510">
        <v>19693891</v>
      </c>
      <c r="K2510" t="s">
        <v>4479</v>
      </c>
      <c r="L2510" t="s">
        <v>1422</v>
      </c>
      <c r="M2510" t="s">
        <v>12230</v>
      </c>
      <c r="N2510">
        <v>12993</v>
      </c>
      <c r="O2510">
        <v>3344</v>
      </c>
      <c r="P2510" t="s">
        <v>1286</v>
      </c>
      <c r="Q2510">
        <v>2</v>
      </c>
      <c r="R2510" t="s">
        <v>12231</v>
      </c>
      <c r="S2510" t="s">
        <v>12232</v>
      </c>
      <c r="T2510">
        <v>107</v>
      </c>
      <c r="U2510" t="s">
        <v>37</v>
      </c>
      <c r="V2510" t="s">
        <v>38</v>
      </c>
      <c r="W2510" t="s">
        <v>39</v>
      </c>
      <c r="X2510">
        <v>34000000</v>
      </c>
      <c r="Y2510">
        <v>2001</v>
      </c>
      <c r="Z2510">
        <v>954</v>
      </c>
      <c r="AA2510">
        <v>4.9000000000000004</v>
      </c>
      <c r="AB2510">
        <v>1.85</v>
      </c>
      <c r="AC2510">
        <v>476</v>
      </c>
    </row>
    <row r="2511" spans="1:29">
      <c r="A2511" t="s">
        <v>28</v>
      </c>
      <c r="C2511" t="s">
        <v>79</v>
      </c>
      <c r="D2511">
        <v>125</v>
      </c>
      <c r="E2511">
        <v>121</v>
      </c>
      <c r="F2511">
        <v>0</v>
      </c>
      <c r="G2511">
        <v>244</v>
      </c>
      <c r="H2511" t="s">
        <v>3177</v>
      </c>
      <c r="I2511">
        <v>989</v>
      </c>
      <c r="J2511">
        <v>16311763</v>
      </c>
      <c r="K2511" t="s">
        <v>2125</v>
      </c>
      <c r="L2511" t="s">
        <v>3230</v>
      </c>
      <c r="M2511" t="s">
        <v>12233</v>
      </c>
      <c r="N2511">
        <v>50656</v>
      </c>
      <c r="O2511">
        <v>2365</v>
      </c>
      <c r="P2511" t="s">
        <v>3436</v>
      </c>
      <c r="Q2511">
        <v>1</v>
      </c>
      <c r="R2511" t="s">
        <v>12234</v>
      </c>
      <c r="S2511" t="s">
        <v>12235</v>
      </c>
      <c r="T2511">
        <v>416</v>
      </c>
      <c r="U2511" t="s">
        <v>37</v>
      </c>
      <c r="V2511" t="s">
        <v>56</v>
      </c>
      <c r="W2511" t="s">
        <v>585</v>
      </c>
      <c r="X2511">
        <v>17000000</v>
      </c>
      <c r="Y2511">
        <v>1998</v>
      </c>
      <c r="Z2511">
        <v>888</v>
      </c>
      <c r="AA2511">
        <v>7.5</v>
      </c>
      <c r="AB2511">
        <v>1.85</v>
      </c>
      <c r="AC2511">
        <v>0</v>
      </c>
    </row>
    <row r="2512" spans="1:29">
      <c r="A2512" t="s">
        <v>28</v>
      </c>
      <c r="C2512" t="s">
        <v>12236</v>
      </c>
      <c r="D2512">
        <v>81</v>
      </c>
      <c r="E2512">
        <v>89</v>
      </c>
      <c r="F2512">
        <v>11</v>
      </c>
      <c r="G2512">
        <v>973</v>
      </c>
      <c r="H2512" t="s">
        <v>2642</v>
      </c>
      <c r="I2512">
        <v>1000</v>
      </c>
      <c r="J2512">
        <v>12693621</v>
      </c>
      <c r="K2512" t="s">
        <v>3030</v>
      </c>
      <c r="L2512" t="s">
        <v>2006</v>
      </c>
      <c r="M2512" t="s">
        <v>12237</v>
      </c>
      <c r="N2512">
        <v>10885</v>
      </c>
      <c r="O2512">
        <v>4060</v>
      </c>
      <c r="P2512" t="s">
        <v>1422</v>
      </c>
      <c r="Q2512">
        <v>0</v>
      </c>
      <c r="R2512" t="s">
        <v>12238</v>
      </c>
      <c r="S2512" t="s">
        <v>12239</v>
      </c>
      <c r="T2512">
        <v>271</v>
      </c>
      <c r="U2512" t="s">
        <v>37</v>
      </c>
      <c r="V2512" t="s">
        <v>38</v>
      </c>
      <c r="W2512" t="s">
        <v>39</v>
      </c>
      <c r="X2512">
        <v>17000000</v>
      </c>
      <c r="Y2512">
        <v>2002</v>
      </c>
      <c r="Z2512">
        <v>982</v>
      </c>
      <c r="AA2512">
        <v>4.8</v>
      </c>
      <c r="AB2512">
        <v>2.35</v>
      </c>
      <c r="AC2512">
        <v>814</v>
      </c>
    </row>
    <row r="2513" spans="1:29">
      <c r="A2513" t="s">
        <v>28</v>
      </c>
      <c r="C2513" t="s">
        <v>12240</v>
      </c>
      <c r="D2513">
        <v>37</v>
      </c>
      <c r="E2513">
        <v>89</v>
      </c>
      <c r="F2513">
        <v>0</v>
      </c>
      <c r="G2513">
        <v>323</v>
      </c>
      <c r="H2513" t="s">
        <v>9518</v>
      </c>
      <c r="I2513">
        <v>690</v>
      </c>
      <c r="J2513">
        <v>15655665</v>
      </c>
      <c r="K2513" t="s">
        <v>1681</v>
      </c>
      <c r="L2513" t="s">
        <v>6256</v>
      </c>
      <c r="M2513" t="s">
        <v>12241</v>
      </c>
      <c r="N2513">
        <v>9104</v>
      </c>
      <c r="O2513">
        <v>2135</v>
      </c>
      <c r="P2513" t="s">
        <v>12242</v>
      </c>
      <c r="Q2513">
        <v>2</v>
      </c>
      <c r="R2513" t="s">
        <v>12243</v>
      </c>
      <c r="S2513" t="s">
        <v>12244</v>
      </c>
      <c r="T2513">
        <v>112</v>
      </c>
      <c r="U2513" t="s">
        <v>37</v>
      </c>
      <c r="V2513" t="s">
        <v>38</v>
      </c>
      <c r="W2513" t="s">
        <v>39</v>
      </c>
      <c r="X2513">
        <v>4000000</v>
      </c>
      <c r="Y2513">
        <v>2006</v>
      </c>
      <c r="Z2513">
        <v>400</v>
      </c>
      <c r="AA2513">
        <v>3.1</v>
      </c>
      <c r="AB2513">
        <v>1.33</v>
      </c>
      <c r="AC2513">
        <v>110</v>
      </c>
    </row>
    <row r="2514" spans="1:29">
      <c r="A2514" t="s">
        <v>28</v>
      </c>
      <c r="C2514" t="s">
        <v>12245</v>
      </c>
      <c r="D2514">
        <v>44</v>
      </c>
      <c r="E2514">
        <v>73</v>
      </c>
      <c r="F2514">
        <v>11</v>
      </c>
      <c r="G2514">
        <v>142</v>
      </c>
      <c r="H2514" t="s">
        <v>12246</v>
      </c>
      <c r="I2514">
        <v>1000</v>
      </c>
      <c r="J2514">
        <v>11634458</v>
      </c>
      <c r="K2514" t="s">
        <v>12247</v>
      </c>
      <c r="L2514" t="s">
        <v>1759</v>
      </c>
      <c r="M2514" t="s">
        <v>12248</v>
      </c>
      <c r="N2514">
        <v>2045</v>
      </c>
      <c r="O2514">
        <v>2020</v>
      </c>
      <c r="P2514" t="s">
        <v>12249</v>
      </c>
      <c r="Q2514">
        <v>0</v>
      </c>
      <c r="R2514" t="s">
        <v>12250</v>
      </c>
      <c r="S2514" t="s">
        <v>12251</v>
      </c>
      <c r="T2514">
        <v>37</v>
      </c>
      <c r="U2514" t="s">
        <v>37</v>
      </c>
      <c r="V2514" t="s">
        <v>38</v>
      </c>
      <c r="W2514" t="s">
        <v>277</v>
      </c>
      <c r="X2514">
        <v>17000000</v>
      </c>
      <c r="Y2514">
        <v>1999</v>
      </c>
      <c r="Z2514">
        <v>436</v>
      </c>
      <c r="AA2514">
        <v>5.8</v>
      </c>
      <c r="AB2514">
        <v>1.85</v>
      </c>
      <c r="AC2514">
        <v>339</v>
      </c>
    </row>
    <row r="2515" spans="1:29">
      <c r="A2515" t="s">
        <v>28</v>
      </c>
      <c r="C2515" t="s">
        <v>3098</v>
      </c>
      <c r="D2515">
        <v>197</v>
      </c>
      <c r="E2515">
        <v>132</v>
      </c>
      <c r="F2515">
        <v>847</v>
      </c>
      <c r="G2515">
        <v>625</v>
      </c>
      <c r="H2515" t="s">
        <v>2663</v>
      </c>
      <c r="I2515">
        <v>3000</v>
      </c>
      <c r="J2515">
        <v>27154426</v>
      </c>
      <c r="K2515" t="s">
        <v>2125</v>
      </c>
      <c r="L2515" t="s">
        <v>252</v>
      </c>
      <c r="M2515" t="s">
        <v>12252</v>
      </c>
      <c r="N2515">
        <v>52852</v>
      </c>
      <c r="O2515">
        <v>6317</v>
      </c>
      <c r="P2515" t="s">
        <v>1788</v>
      </c>
      <c r="Q2515">
        <v>1</v>
      </c>
      <c r="R2515" t="s">
        <v>12253</v>
      </c>
      <c r="S2515" t="s">
        <v>12254</v>
      </c>
      <c r="T2515">
        <v>138</v>
      </c>
      <c r="U2515" t="s">
        <v>37</v>
      </c>
      <c r="V2515" t="s">
        <v>38</v>
      </c>
      <c r="W2515" t="s">
        <v>585</v>
      </c>
      <c r="X2515">
        <v>17000000</v>
      </c>
      <c r="Y2515">
        <v>2009</v>
      </c>
      <c r="Z2515">
        <v>960</v>
      </c>
      <c r="AA2515">
        <v>6.7</v>
      </c>
      <c r="AB2515">
        <v>2.35</v>
      </c>
      <c r="AC2515">
        <v>4000</v>
      </c>
    </row>
    <row r="2516" spans="1:29">
      <c r="A2516" t="s">
        <v>28</v>
      </c>
      <c r="C2516" t="s">
        <v>12255</v>
      </c>
      <c r="D2516">
        <v>15</v>
      </c>
      <c r="E2516">
        <v>154</v>
      </c>
      <c r="F2516">
        <v>117</v>
      </c>
      <c r="G2516">
        <v>86</v>
      </c>
      <c r="H2516" t="s">
        <v>12256</v>
      </c>
      <c r="I2516">
        <v>715</v>
      </c>
      <c r="K2516" t="s">
        <v>1098</v>
      </c>
      <c r="L2516" t="s">
        <v>12257</v>
      </c>
      <c r="M2516" t="s">
        <v>12258</v>
      </c>
      <c r="N2516">
        <v>4550</v>
      </c>
      <c r="O2516">
        <v>1567</v>
      </c>
      <c r="P2516" t="s">
        <v>12259</v>
      </c>
      <c r="Q2516">
        <v>3</v>
      </c>
      <c r="R2516" t="s">
        <v>12260</v>
      </c>
      <c r="S2516" t="s">
        <v>12261</v>
      </c>
      <c r="T2516">
        <v>50</v>
      </c>
      <c r="U2516" t="s">
        <v>37</v>
      </c>
      <c r="V2516" t="s">
        <v>38</v>
      </c>
      <c r="W2516" t="s">
        <v>5613</v>
      </c>
      <c r="X2516">
        <v>9000000</v>
      </c>
      <c r="Y2516">
        <v>1963</v>
      </c>
      <c r="Z2516">
        <v>490</v>
      </c>
      <c r="AA2516">
        <v>6.8</v>
      </c>
      <c r="AB2516">
        <v>2.2000000000000002</v>
      </c>
      <c r="AC2516">
        <v>419</v>
      </c>
    </row>
    <row r="2517" spans="1:29">
      <c r="A2517" t="s">
        <v>28</v>
      </c>
      <c r="C2517" t="s">
        <v>12262</v>
      </c>
      <c r="D2517">
        <v>543</v>
      </c>
      <c r="E2517">
        <v>96</v>
      </c>
      <c r="F2517">
        <v>201</v>
      </c>
      <c r="G2517">
        <v>58</v>
      </c>
      <c r="H2517" t="s">
        <v>12263</v>
      </c>
      <c r="I2517">
        <v>394</v>
      </c>
      <c r="J2517">
        <v>54239856</v>
      </c>
      <c r="K2517" t="s">
        <v>6403</v>
      </c>
      <c r="L2517" t="s">
        <v>3173</v>
      </c>
      <c r="M2517" t="s">
        <v>12264</v>
      </c>
      <c r="N2517">
        <v>125016</v>
      </c>
      <c r="O2517">
        <v>673</v>
      </c>
      <c r="P2517" t="s">
        <v>12265</v>
      </c>
      <c r="Q2517">
        <v>0</v>
      </c>
      <c r="R2517" t="s">
        <v>12266</v>
      </c>
      <c r="S2517" t="s">
        <v>12267</v>
      </c>
      <c r="T2517">
        <v>789</v>
      </c>
      <c r="U2517" t="s">
        <v>37</v>
      </c>
      <c r="V2517" t="s">
        <v>38</v>
      </c>
      <c r="W2517" t="s">
        <v>585</v>
      </c>
      <c r="X2517">
        <v>17000000</v>
      </c>
      <c r="Y2517">
        <v>2013</v>
      </c>
      <c r="Z2517">
        <v>150</v>
      </c>
      <c r="AA2517">
        <v>6.5</v>
      </c>
      <c r="AB2517">
        <v>2.35</v>
      </c>
      <c r="AC2517">
        <v>70000</v>
      </c>
    </row>
    <row r="2518" spans="1:29">
      <c r="A2518" t="s">
        <v>28</v>
      </c>
      <c r="C2518" t="s">
        <v>4239</v>
      </c>
      <c r="D2518">
        <v>112</v>
      </c>
      <c r="E2518">
        <v>98</v>
      </c>
      <c r="F2518">
        <v>80</v>
      </c>
      <c r="G2518">
        <v>399</v>
      </c>
      <c r="H2518" t="s">
        <v>12268</v>
      </c>
      <c r="I2518">
        <v>567</v>
      </c>
      <c r="J2518">
        <v>8662318</v>
      </c>
      <c r="K2518" t="s">
        <v>1681</v>
      </c>
      <c r="L2518" t="s">
        <v>11278</v>
      </c>
      <c r="M2518" t="s">
        <v>12269</v>
      </c>
      <c r="N2518">
        <v>15033</v>
      </c>
      <c r="O2518">
        <v>2016</v>
      </c>
      <c r="P2518" t="s">
        <v>12270</v>
      </c>
      <c r="Q2518">
        <v>1</v>
      </c>
      <c r="R2518" t="s">
        <v>12271</v>
      </c>
      <c r="S2518" t="s">
        <v>12272</v>
      </c>
      <c r="T2518">
        <v>75</v>
      </c>
      <c r="U2518" t="s">
        <v>37</v>
      </c>
      <c r="V2518" t="s">
        <v>38</v>
      </c>
      <c r="W2518" t="s">
        <v>39</v>
      </c>
      <c r="X2518">
        <v>17000000</v>
      </c>
      <c r="Y2518">
        <v>2009</v>
      </c>
      <c r="Z2518">
        <v>503</v>
      </c>
      <c r="AA2518">
        <v>5.9</v>
      </c>
      <c r="AB2518">
        <v>1.85</v>
      </c>
      <c r="AC2518">
        <v>0</v>
      </c>
    </row>
    <row r="2519" spans="1:29">
      <c r="A2519" t="s">
        <v>28</v>
      </c>
      <c r="C2519" t="s">
        <v>1744</v>
      </c>
      <c r="D2519">
        <v>153</v>
      </c>
      <c r="E2519">
        <v>107</v>
      </c>
      <c r="F2519">
        <v>80</v>
      </c>
      <c r="G2519">
        <v>841</v>
      </c>
      <c r="H2519" t="s">
        <v>536</v>
      </c>
      <c r="I2519">
        <v>2000</v>
      </c>
      <c r="J2519">
        <v>7156725</v>
      </c>
      <c r="K2519" t="s">
        <v>6419</v>
      </c>
      <c r="L2519" t="s">
        <v>234</v>
      </c>
      <c r="M2519" t="s">
        <v>12273</v>
      </c>
      <c r="N2519">
        <v>22639</v>
      </c>
      <c r="O2519">
        <v>5992</v>
      </c>
      <c r="P2519" t="s">
        <v>3369</v>
      </c>
      <c r="Q2519">
        <v>6</v>
      </c>
      <c r="R2519" t="s">
        <v>12274</v>
      </c>
      <c r="S2519" t="s">
        <v>12275</v>
      </c>
      <c r="T2519">
        <v>217</v>
      </c>
      <c r="U2519" t="s">
        <v>37</v>
      </c>
      <c r="V2519" t="s">
        <v>38</v>
      </c>
      <c r="W2519" t="s">
        <v>39</v>
      </c>
      <c r="X2519">
        <v>19000000</v>
      </c>
      <c r="Y2519">
        <v>2006</v>
      </c>
      <c r="Z2519">
        <v>2000</v>
      </c>
      <c r="AA2519">
        <v>5.5</v>
      </c>
      <c r="AB2519">
        <v>1.85</v>
      </c>
      <c r="AC2519">
        <v>300</v>
      </c>
    </row>
    <row r="2520" spans="1:29">
      <c r="A2520" t="s">
        <v>28</v>
      </c>
      <c r="C2520" t="s">
        <v>12276</v>
      </c>
      <c r="D2520">
        <v>94</v>
      </c>
      <c r="E2520">
        <v>134</v>
      </c>
      <c r="F2520">
        <v>22</v>
      </c>
      <c r="G2520">
        <v>488</v>
      </c>
      <c r="H2520" t="s">
        <v>4580</v>
      </c>
      <c r="I2520">
        <v>1000</v>
      </c>
      <c r="J2520">
        <v>15681020</v>
      </c>
      <c r="K2520" t="s">
        <v>7677</v>
      </c>
      <c r="L2520" t="s">
        <v>393</v>
      </c>
      <c r="M2520" t="s">
        <v>12277</v>
      </c>
      <c r="N2520">
        <v>33570</v>
      </c>
      <c r="O2520">
        <v>3007</v>
      </c>
      <c r="P2520" t="s">
        <v>7246</v>
      </c>
      <c r="Q2520">
        <v>6</v>
      </c>
      <c r="R2520" t="s">
        <v>12278</v>
      </c>
      <c r="S2520" t="s">
        <v>12279</v>
      </c>
      <c r="T2520">
        <v>259</v>
      </c>
      <c r="U2520" t="s">
        <v>37</v>
      </c>
      <c r="V2520" t="s">
        <v>56</v>
      </c>
      <c r="W2520" t="s">
        <v>95</v>
      </c>
      <c r="X2520">
        <v>17000000</v>
      </c>
      <c r="Y2520">
        <v>1987</v>
      </c>
      <c r="Z2520">
        <v>593</v>
      </c>
      <c r="AA2520">
        <v>3.6</v>
      </c>
      <c r="AB2520">
        <v>2.35</v>
      </c>
      <c r="AC2520">
        <v>1000</v>
      </c>
    </row>
    <row r="2521" spans="1:29">
      <c r="A2521" t="s">
        <v>28</v>
      </c>
      <c r="C2521" t="s">
        <v>12280</v>
      </c>
      <c r="D2521">
        <v>62</v>
      </c>
      <c r="E2521">
        <v>94</v>
      </c>
      <c r="F2521">
        <v>8</v>
      </c>
      <c r="G2521">
        <v>66</v>
      </c>
      <c r="H2521" t="s">
        <v>12281</v>
      </c>
      <c r="I2521">
        <v>328</v>
      </c>
      <c r="J2521">
        <v>7070459</v>
      </c>
      <c r="K2521" t="s">
        <v>3409</v>
      </c>
      <c r="L2521" t="s">
        <v>12282</v>
      </c>
      <c r="M2521" t="s">
        <v>12283</v>
      </c>
      <c r="N2521">
        <v>4600</v>
      </c>
      <c r="O2521">
        <v>760</v>
      </c>
      <c r="P2521" t="s">
        <v>12284</v>
      </c>
      <c r="Q2521">
        <v>0</v>
      </c>
      <c r="R2521" t="s">
        <v>12285</v>
      </c>
      <c r="S2521" t="s">
        <v>12286</v>
      </c>
      <c r="T2521">
        <v>18</v>
      </c>
      <c r="U2521" t="s">
        <v>37</v>
      </c>
      <c r="V2521" t="s">
        <v>268</v>
      </c>
      <c r="W2521" t="s">
        <v>39</v>
      </c>
      <c r="Y2521">
        <v>2007</v>
      </c>
      <c r="Z2521">
        <v>122</v>
      </c>
      <c r="AA2521">
        <v>3.3</v>
      </c>
      <c r="AB2521">
        <v>1.85</v>
      </c>
      <c r="AC2521">
        <v>238</v>
      </c>
    </row>
    <row r="2522" spans="1:29">
      <c r="A2522" t="s">
        <v>28</v>
      </c>
      <c r="C2522" t="s">
        <v>12287</v>
      </c>
      <c r="D2522">
        <v>157</v>
      </c>
      <c r="E2522">
        <v>122</v>
      </c>
      <c r="F2522">
        <v>47</v>
      </c>
      <c r="G2522">
        <v>834</v>
      </c>
      <c r="H2522" t="s">
        <v>1653</v>
      </c>
      <c r="I2522">
        <v>23000</v>
      </c>
      <c r="J2522">
        <v>6855137</v>
      </c>
      <c r="K2522" t="s">
        <v>464</v>
      </c>
      <c r="L2522" t="s">
        <v>333</v>
      </c>
      <c r="M2522" t="s">
        <v>12288</v>
      </c>
      <c r="N2522">
        <v>88590</v>
      </c>
      <c r="O2522">
        <v>27381</v>
      </c>
      <c r="P2522" t="s">
        <v>1708</v>
      </c>
      <c r="Q2522">
        <v>2</v>
      </c>
      <c r="R2522" t="s">
        <v>12289</v>
      </c>
      <c r="S2522" t="s">
        <v>12290</v>
      </c>
      <c r="T2522">
        <v>419</v>
      </c>
      <c r="U2522" t="s">
        <v>37</v>
      </c>
      <c r="V2522" t="s">
        <v>767</v>
      </c>
      <c r="W2522" t="s">
        <v>585</v>
      </c>
      <c r="X2522">
        <v>17000000</v>
      </c>
      <c r="Y2522">
        <v>2006</v>
      </c>
      <c r="Z2522">
        <v>979</v>
      </c>
      <c r="AA2522">
        <v>7.4</v>
      </c>
      <c r="AB2522">
        <v>2.35</v>
      </c>
      <c r="AC2522">
        <v>0</v>
      </c>
    </row>
    <row r="2523" spans="1:29">
      <c r="A2523" t="s">
        <v>28</v>
      </c>
      <c r="C2523" t="s">
        <v>12291</v>
      </c>
      <c r="D2523">
        <v>35</v>
      </c>
      <c r="E2523">
        <v>128</v>
      </c>
      <c r="F2523">
        <v>9</v>
      </c>
      <c r="G2523">
        <v>193</v>
      </c>
      <c r="H2523" t="s">
        <v>2956</v>
      </c>
      <c r="I2523">
        <v>767</v>
      </c>
      <c r="J2523">
        <v>2694071</v>
      </c>
      <c r="K2523" t="s">
        <v>6939</v>
      </c>
      <c r="L2523" t="s">
        <v>6446</v>
      </c>
      <c r="M2523" t="s">
        <v>12292</v>
      </c>
      <c r="N2523">
        <v>3222</v>
      </c>
      <c r="O2523">
        <v>1727</v>
      </c>
      <c r="P2523" t="s">
        <v>11927</v>
      </c>
      <c r="Q2523">
        <v>3</v>
      </c>
      <c r="R2523" t="s">
        <v>12293</v>
      </c>
      <c r="S2523" t="s">
        <v>12294</v>
      </c>
      <c r="T2523">
        <v>64</v>
      </c>
      <c r="U2523" t="s">
        <v>37</v>
      </c>
      <c r="V2523" t="s">
        <v>38</v>
      </c>
      <c r="W2523" t="s">
        <v>95</v>
      </c>
      <c r="Y2523">
        <v>2004</v>
      </c>
      <c r="Z2523">
        <v>327</v>
      </c>
      <c r="AA2523">
        <v>6.7</v>
      </c>
      <c r="AB2523">
        <v>2.35</v>
      </c>
      <c r="AC2523">
        <v>352</v>
      </c>
    </row>
    <row r="2524" spans="1:29">
      <c r="A2524" t="s">
        <v>28</v>
      </c>
      <c r="C2524" t="s">
        <v>12295</v>
      </c>
      <c r="D2524">
        <v>21</v>
      </c>
      <c r="E2524">
        <v>97</v>
      </c>
      <c r="F2524">
        <v>3</v>
      </c>
      <c r="G2524">
        <v>161</v>
      </c>
      <c r="H2524" t="s">
        <v>11927</v>
      </c>
      <c r="I2524">
        <v>400</v>
      </c>
      <c r="J2524">
        <v>2315683</v>
      </c>
      <c r="K2524" t="s">
        <v>12296</v>
      </c>
      <c r="L2524" t="s">
        <v>3432</v>
      </c>
      <c r="M2524" t="s">
        <v>12297</v>
      </c>
      <c r="N2524">
        <v>4081</v>
      </c>
      <c r="O2524">
        <v>805</v>
      </c>
      <c r="P2524" t="s">
        <v>12298</v>
      </c>
      <c r="Q2524">
        <v>0</v>
      </c>
      <c r="R2524" t="s">
        <v>12299</v>
      </c>
      <c r="S2524" t="s">
        <v>12300</v>
      </c>
      <c r="T2524">
        <v>28</v>
      </c>
      <c r="U2524" t="s">
        <v>37</v>
      </c>
      <c r="V2524" t="s">
        <v>56</v>
      </c>
      <c r="W2524" t="s">
        <v>39</v>
      </c>
      <c r="X2524">
        <v>17000000</v>
      </c>
      <c r="Y2524">
        <v>1986</v>
      </c>
      <c r="Z2524">
        <v>193</v>
      </c>
      <c r="AA2524">
        <v>3</v>
      </c>
      <c r="AB2524">
        <v>1.85</v>
      </c>
      <c r="AC2524">
        <v>154</v>
      </c>
    </row>
    <row r="2525" spans="1:29">
      <c r="A2525" t="s">
        <v>28</v>
      </c>
      <c r="C2525" t="s">
        <v>2392</v>
      </c>
      <c r="D2525">
        <v>236</v>
      </c>
      <c r="E2525">
        <v>110</v>
      </c>
      <c r="F2525">
        <v>168</v>
      </c>
      <c r="G2525">
        <v>96</v>
      </c>
      <c r="H2525" t="s">
        <v>359</v>
      </c>
      <c r="I2525">
        <v>3000</v>
      </c>
      <c r="J2525">
        <v>39825798</v>
      </c>
      <c r="K2525" t="s">
        <v>3277</v>
      </c>
      <c r="L2525" t="s">
        <v>1816</v>
      </c>
      <c r="M2525" t="s">
        <v>12301</v>
      </c>
      <c r="N2525">
        <v>295375</v>
      </c>
      <c r="O2525">
        <v>4210</v>
      </c>
      <c r="P2525" t="s">
        <v>12302</v>
      </c>
      <c r="Q2525">
        <v>3</v>
      </c>
      <c r="R2525" t="s">
        <v>12303</v>
      </c>
      <c r="S2525" t="s">
        <v>12304</v>
      </c>
      <c r="T2525">
        <v>645</v>
      </c>
      <c r="U2525" t="s">
        <v>37</v>
      </c>
      <c r="V2525" t="s">
        <v>38</v>
      </c>
      <c r="W2525" t="s">
        <v>39</v>
      </c>
      <c r="X2525">
        <v>16000000</v>
      </c>
      <c r="Y2525">
        <v>2006</v>
      </c>
      <c r="Z2525">
        <v>979</v>
      </c>
      <c r="AA2525">
        <v>7.6</v>
      </c>
      <c r="AB2525">
        <v>1.85</v>
      </c>
      <c r="AC2525">
        <v>15000</v>
      </c>
    </row>
    <row r="2526" spans="1:29">
      <c r="A2526" t="s">
        <v>28</v>
      </c>
      <c r="C2526" t="s">
        <v>12305</v>
      </c>
      <c r="D2526">
        <v>50</v>
      </c>
      <c r="E2526">
        <v>102</v>
      </c>
      <c r="F2526">
        <v>4</v>
      </c>
      <c r="G2526">
        <v>60</v>
      </c>
      <c r="H2526" t="s">
        <v>1386</v>
      </c>
      <c r="I2526">
        <v>634</v>
      </c>
      <c r="J2526">
        <v>2000000</v>
      </c>
      <c r="K2526" t="s">
        <v>8570</v>
      </c>
      <c r="L2526" t="s">
        <v>12306</v>
      </c>
      <c r="M2526" t="s">
        <v>12307</v>
      </c>
      <c r="N2526">
        <v>1275</v>
      </c>
      <c r="O2526">
        <v>1262</v>
      </c>
      <c r="P2526" t="s">
        <v>532</v>
      </c>
      <c r="Q2526">
        <v>0</v>
      </c>
      <c r="R2526" t="s">
        <v>12308</v>
      </c>
      <c r="S2526" t="s">
        <v>12309</v>
      </c>
      <c r="T2526">
        <v>27</v>
      </c>
      <c r="U2526" t="s">
        <v>37</v>
      </c>
      <c r="V2526" t="s">
        <v>38</v>
      </c>
      <c r="W2526" t="s">
        <v>95</v>
      </c>
      <c r="X2526">
        <v>17000000</v>
      </c>
      <c r="Y2526">
        <v>1981</v>
      </c>
      <c r="Z2526">
        <v>537</v>
      </c>
      <c r="AA2526">
        <v>6.4</v>
      </c>
      <c r="AB2526">
        <v>2.35</v>
      </c>
      <c r="AC2526">
        <v>0</v>
      </c>
    </row>
    <row r="2527" spans="1:29">
      <c r="A2527" t="s">
        <v>28</v>
      </c>
      <c r="C2527" t="s">
        <v>1324</v>
      </c>
      <c r="D2527">
        <v>106</v>
      </c>
      <c r="E2527">
        <v>98</v>
      </c>
      <c r="F2527">
        <v>541</v>
      </c>
      <c r="G2527">
        <v>71</v>
      </c>
      <c r="H2527" t="s">
        <v>12310</v>
      </c>
      <c r="I2527">
        <v>214</v>
      </c>
      <c r="J2527">
        <v>1569918</v>
      </c>
      <c r="K2527" t="s">
        <v>5685</v>
      </c>
      <c r="L2527" t="s">
        <v>12311</v>
      </c>
      <c r="M2527" t="s">
        <v>12312</v>
      </c>
      <c r="N2527">
        <v>16234</v>
      </c>
      <c r="O2527">
        <v>409</v>
      </c>
      <c r="P2527" t="s">
        <v>12313</v>
      </c>
      <c r="Q2527">
        <v>1</v>
      </c>
      <c r="R2527" t="s">
        <v>12314</v>
      </c>
      <c r="S2527" t="s">
        <v>12315</v>
      </c>
      <c r="T2527">
        <v>113</v>
      </c>
      <c r="U2527" t="s">
        <v>37</v>
      </c>
      <c r="V2527" t="s">
        <v>7987</v>
      </c>
      <c r="W2527" t="s">
        <v>585</v>
      </c>
      <c r="X2527">
        <v>17000000</v>
      </c>
      <c r="Y2527">
        <v>2003</v>
      </c>
      <c r="Z2527">
        <v>96</v>
      </c>
      <c r="AA2527">
        <v>6.9</v>
      </c>
      <c r="AB2527">
        <v>2.35</v>
      </c>
      <c r="AC2527">
        <v>0</v>
      </c>
    </row>
    <row r="2528" spans="1:29">
      <c r="A2528" t="s">
        <v>28</v>
      </c>
      <c r="C2528" t="s">
        <v>2853</v>
      </c>
      <c r="D2528">
        <v>106</v>
      </c>
      <c r="E2528">
        <v>120</v>
      </c>
      <c r="F2528">
        <v>30</v>
      </c>
      <c r="G2528">
        <v>55</v>
      </c>
      <c r="H2528" t="s">
        <v>4806</v>
      </c>
      <c r="I2528">
        <v>14000</v>
      </c>
      <c r="J2528">
        <v>106869</v>
      </c>
      <c r="K2528" t="s">
        <v>5274</v>
      </c>
      <c r="L2528" t="s">
        <v>700</v>
      </c>
      <c r="M2528" t="s">
        <v>12316</v>
      </c>
      <c r="N2528">
        <v>13762</v>
      </c>
      <c r="O2528">
        <v>14492</v>
      </c>
      <c r="P2528" t="s">
        <v>12317</v>
      </c>
      <c r="Q2528">
        <v>1</v>
      </c>
      <c r="R2528" t="s">
        <v>12318</v>
      </c>
      <c r="S2528" t="s">
        <v>12319</v>
      </c>
      <c r="T2528">
        <v>39</v>
      </c>
      <c r="U2528" t="s">
        <v>37</v>
      </c>
      <c r="V2528" t="s">
        <v>1465</v>
      </c>
      <c r="W2528" t="s">
        <v>585</v>
      </c>
      <c r="X2528">
        <v>17000000</v>
      </c>
      <c r="Y2528">
        <v>2014</v>
      </c>
      <c r="Z2528">
        <v>287</v>
      </c>
      <c r="AA2528">
        <v>6.6</v>
      </c>
      <c r="AC2528">
        <v>0</v>
      </c>
    </row>
    <row r="2529" spans="1:29">
      <c r="A2529" t="s">
        <v>28</v>
      </c>
      <c r="C2529" t="s">
        <v>9802</v>
      </c>
      <c r="D2529">
        <v>173</v>
      </c>
      <c r="E2529">
        <v>160</v>
      </c>
      <c r="F2529">
        <v>219</v>
      </c>
      <c r="G2529">
        <v>215</v>
      </c>
      <c r="H2529" t="s">
        <v>6356</v>
      </c>
      <c r="I2529">
        <v>1000</v>
      </c>
      <c r="J2529">
        <v>273420</v>
      </c>
      <c r="K2529" t="s">
        <v>12320</v>
      </c>
      <c r="L2529" t="s">
        <v>793</v>
      </c>
      <c r="M2529" t="s">
        <v>12321</v>
      </c>
      <c r="N2529">
        <v>32671</v>
      </c>
      <c r="O2529">
        <v>2340</v>
      </c>
      <c r="P2529" t="s">
        <v>12322</v>
      </c>
      <c r="Q2529">
        <v>6</v>
      </c>
      <c r="R2529" t="s">
        <v>12323</v>
      </c>
      <c r="S2529" t="s">
        <v>12324</v>
      </c>
      <c r="T2529">
        <v>238</v>
      </c>
      <c r="U2529" t="s">
        <v>37</v>
      </c>
      <c r="V2529" t="s">
        <v>1465</v>
      </c>
      <c r="W2529" t="s">
        <v>585</v>
      </c>
      <c r="X2529">
        <v>17000000</v>
      </c>
      <c r="Y2529">
        <v>2006</v>
      </c>
      <c r="Z2529">
        <v>876</v>
      </c>
      <c r="AA2529">
        <v>5.5</v>
      </c>
      <c r="AB2529">
        <v>2.35</v>
      </c>
      <c r="AC2529">
        <v>0</v>
      </c>
    </row>
    <row r="2530" spans="1:29">
      <c r="A2530" t="s">
        <v>28</v>
      </c>
      <c r="C2530" t="s">
        <v>12325</v>
      </c>
      <c r="D2530">
        <v>41</v>
      </c>
      <c r="E2530">
        <v>80</v>
      </c>
      <c r="F2530">
        <v>0</v>
      </c>
      <c r="G2530">
        <v>168</v>
      </c>
      <c r="H2530" t="s">
        <v>473</v>
      </c>
      <c r="I2530">
        <v>677</v>
      </c>
      <c r="K2530" t="s">
        <v>628</v>
      </c>
      <c r="L2530" t="s">
        <v>4983</v>
      </c>
      <c r="M2530" t="s">
        <v>12326</v>
      </c>
      <c r="N2530">
        <v>10706</v>
      </c>
      <c r="O2530">
        <v>1364</v>
      </c>
      <c r="P2530" t="s">
        <v>12327</v>
      </c>
      <c r="Q2530">
        <v>0</v>
      </c>
      <c r="R2530" t="s">
        <v>12328</v>
      </c>
      <c r="S2530" t="s">
        <v>12329</v>
      </c>
      <c r="T2530">
        <v>39</v>
      </c>
      <c r="U2530" t="s">
        <v>1464</v>
      </c>
      <c r="V2530" t="s">
        <v>1465</v>
      </c>
      <c r="W2530" t="s">
        <v>95</v>
      </c>
      <c r="X2530">
        <v>11000000</v>
      </c>
      <c r="Y2530">
        <v>2008</v>
      </c>
      <c r="Z2530">
        <v>262</v>
      </c>
      <c r="AA2530">
        <v>6.6</v>
      </c>
      <c r="AC2530">
        <v>0</v>
      </c>
    </row>
    <row r="2531" spans="1:29">
      <c r="A2531" t="s">
        <v>28</v>
      </c>
      <c r="C2531" t="s">
        <v>12330</v>
      </c>
      <c r="D2531">
        <v>41</v>
      </c>
      <c r="E2531">
        <v>91</v>
      </c>
      <c r="F2531">
        <v>22</v>
      </c>
      <c r="G2531">
        <v>255</v>
      </c>
      <c r="H2531" t="s">
        <v>12331</v>
      </c>
      <c r="I2531">
        <v>669</v>
      </c>
      <c r="K2531" t="s">
        <v>12332</v>
      </c>
      <c r="L2531" t="s">
        <v>1563</v>
      </c>
      <c r="M2531" t="s">
        <v>12333</v>
      </c>
      <c r="N2531">
        <v>3701</v>
      </c>
      <c r="O2531">
        <v>1769</v>
      </c>
      <c r="P2531" t="s">
        <v>12334</v>
      </c>
      <c r="Q2531">
        <v>0</v>
      </c>
      <c r="R2531" t="s">
        <v>12335</v>
      </c>
      <c r="S2531" t="s">
        <v>12336</v>
      </c>
      <c r="T2531">
        <v>71</v>
      </c>
      <c r="U2531" t="s">
        <v>37</v>
      </c>
      <c r="V2531" t="s">
        <v>38</v>
      </c>
      <c r="W2531" t="s">
        <v>95</v>
      </c>
      <c r="X2531">
        <v>17000000</v>
      </c>
      <c r="Y2531">
        <v>1977</v>
      </c>
      <c r="Z2531">
        <v>642</v>
      </c>
      <c r="AA2531">
        <v>5.2</v>
      </c>
      <c r="AB2531">
        <v>2.35</v>
      </c>
      <c r="AC2531">
        <v>903</v>
      </c>
    </row>
    <row r="2532" spans="1:29">
      <c r="A2532" t="s">
        <v>28</v>
      </c>
      <c r="C2532" t="s">
        <v>12337</v>
      </c>
      <c r="D2532">
        <v>145</v>
      </c>
      <c r="E2532">
        <v>83</v>
      </c>
      <c r="F2532">
        <v>57</v>
      </c>
      <c r="G2532">
        <v>62</v>
      </c>
      <c r="H2532" t="s">
        <v>12338</v>
      </c>
      <c r="I2532">
        <v>465</v>
      </c>
      <c r="J2532">
        <v>4930798</v>
      </c>
      <c r="K2532" t="s">
        <v>5544</v>
      </c>
      <c r="L2532" t="s">
        <v>12339</v>
      </c>
      <c r="M2532" t="s">
        <v>12340</v>
      </c>
      <c r="N2532">
        <v>16268</v>
      </c>
      <c r="O2532">
        <v>730</v>
      </c>
      <c r="P2532" t="s">
        <v>12341</v>
      </c>
      <c r="Q2532">
        <v>1</v>
      </c>
      <c r="R2532" t="s">
        <v>12342</v>
      </c>
      <c r="S2532" t="s">
        <v>12343</v>
      </c>
      <c r="T2532">
        <v>108</v>
      </c>
      <c r="U2532" t="s">
        <v>37</v>
      </c>
      <c r="V2532" t="s">
        <v>38</v>
      </c>
      <c r="W2532" t="s">
        <v>39</v>
      </c>
      <c r="X2532">
        <v>17000000</v>
      </c>
      <c r="Y2532">
        <v>2012</v>
      </c>
      <c r="Z2532">
        <v>152</v>
      </c>
      <c r="AA2532">
        <v>4.0999999999999996</v>
      </c>
      <c r="AB2532">
        <v>2.35</v>
      </c>
      <c r="AC2532">
        <v>0</v>
      </c>
    </row>
    <row r="2533" spans="1:29">
      <c r="A2533" t="s">
        <v>28</v>
      </c>
      <c r="C2533" t="s">
        <v>12344</v>
      </c>
      <c r="D2533">
        <v>31</v>
      </c>
      <c r="E2533">
        <v>102</v>
      </c>
      <c r="F2533">
        <v>6</v>
      </c>
      <c r="G2533">
        <v>165</v>
      </c>
      <c r="H2533" t="s">
        <v>1734</v>
      </c>
      <c r="I2533">
        <v>3000</v>
      </c>
      <c r="J2533">
        <v>59847242</v>
      </c>
      <c r="K2533" t="s">
        <v>9105</v>
      </c>
      <c r="L2533" t="s">
        <v>6537</v>
      </c>
      <c r="M2533" t="s">
        <v>12345</v>
      </c>
      <c r="N2533">
        <v>55895</v>
      </c>
      <c r="O2533">
        <v>5433</v>
      </c>
      <c r="P2533" t="s">
        <v>4194</v>
      </c>
      <c r="Q2533">
        <v>1</v>
      </c>
      <c r="R2533" t="s">
        <v>12346</v>
      </c>
      <c r="S2533" t="s">
        <v>12347</v>
      </c>
      <c r="T2533">
        <v>115</v>
      </c>
      <c r="U2533" t="s">
        <v>37</v>
      </c>
      <c r="V2533" t="s">
        <v>38</v>
      </c>
      <c r="W2533" t="s">
        <v>39</v>
      </c>
      <c r="X2533">
        <v>16500000</v>
      </c>
      <c r="Y2533">
        <v>1991</v>
      </c>
      <c r="Z2533">
        <v>2000</v>
      </c>
      <c r="AA2533">
        <v>6.8</v>
      </c>
      <c r="AB2533">
        <v>1.85</v>
      </c>
      <c r="AC2533">
        <v>0</v>
      </c>
    </row>
    <row r="2534" spans="1:29">
      <c r="A2534" t="s">
        <v>28</v>
      </c>
      <c r="C2534" t="s">
        <v>12348</v>
      </c>
      <c r="D2534">
        <v>105</v>
      </c>
      <c r="E2534">
        <v>122</v>
      </c>
      <c r="F2534">
        <v>30</v>
      </c>
      <c r="G2534">
        <v>260</v>
      </c>
      <c r="H2534" t="s">
        <v>948</v>
      </c>
      <c r="I2534">
        <v>21000</v>
      </c>
      <c r="J2534">
        <v>220914</v>
      </c>
      <c r="K2534" t="s">
        <v>6326</v>
      </c>
      <c r="L2534" t="s">
        <v>97</v>
      </c>
      <c r="M2534" t="s">
        <v>12349</v>
      </c>
      <c r="N2534">
        <v>13239</v>
      </c>
      <c r="O2534">
        <v>25173</v>
      </c>
      <c r="P2534" t="s">
        <v>12350</v>
      </c>
      <c r="Q2534">
        <v>2</v>
      </c>
      <c r="R2534" t="s">
        <v>12351</v>
      </c>
      <c r="S2534" t="s">
        <v>12352</v>
      </c>
      <c r="T2534">
        <v>97</v>
      </c>
      <c r="U2534" t="s">
        <v>37</v>
      </c>
      <c r="V2534" t="s">
        <v>38</v>
      </c>
      <c r="W2534" t="s">
        <v>585</v>
      </c>
      <c r="X2534">
        <v>16800000</v>
      </c>
      <c r="Y2534">
        <v>2006</v>
      </c>
      <c r="Z2534">
        <v>3000</v>
      </c>
      <c r="AA2534">
        <v>6.5</v>
      </c>
      <c r="AB2534">
        <v>1.85</v>
      </c>
      <c r="AC2534">
        <v>0</v>
      </c>
    </row>
    <row r="2535" spans="1:29">
      <c r="A2535" t="s">
        <v>28</v>
      </c>
      <c r="C2535" t="s">
        <v>2392</v>
      </c>
      <c r="D2535">
        <v>236</v>
      </c>
      <c r="E2535">
        <v>110</v>
      </c>
      <c r="F2535">
        <v>168</v>
      </c>
      <c r="G2535">
        <v>96</v>
      </c>
      <c r="H2535" t="s">
        <v>359</v>
      </c>
      <c r="I2535">
        <v>3000</v>
      </c>
      <c r="J2535">
        <v>39825798</v>
      </c>
      <c r="K2535" t="s">
        <v>3277</v>
      </c>
      <c r="L2535" t="s">
        <v>1816</v>
      </c>
      <c r="M2535" t="s">
        <v>12301</v>
      </c>
      <c r="N2535">
        <v>295375</v>
      </c>
      <c r="O2535">
        <v>4210</v>
      </c>
      <c r="P2535" t="s">
        <v>12302</v>
      </c>
      <c r="Q2535">
        <v>3</v>
      </c>
      <c r="R2535" t="s">
        <v>12303</v>
      </c>
      <c r="S2535" t="s">
        <v>12304</v>
      </c>
      <c r="T2535">
        <v>645</v>
      </c>
      <c r="U2535" t="s">
        <v>37</v>
      </c>
      <c r="V2535" t="s">
        <v>38</v>
      </c>
      <c r="W2535" t="s">
        <v>39</v>
      </c>
      <c r="X2535">
        <v>16000000</v>
      </c>
      <c r="Y2535">
        <v>2006</v>
      </c>
      <c r="Z2535">
        <v>979</v>
      </c>
      <c r="AA2535">
        <v>7.6</v>
      </c>
      <c r="AB2535">
        <v>1.85</v>
      </c>
      <c r="AC2535">
        <v>15000</v>
      </c>
    </row>
    <row r="2536" spans="1:29">
      <c r="A2536" t="s">
        <v>28</v>
      </c>
      <c r="C2536" t="s">
        <v>760</v>
      </c>
      <c r="D2536">
        <v>114</v>
      </c>
      <c r="E2536">
        <v>126</v>
      </c>
      <c r="F2536">
        <v>0</v>
      </c>
      <c r="G2536">
        <v>168</v>
      </c>
      <c r="H2536" t="s">
        <v>12353</v>
      </c>
      <c r="I2536">
        <v>826</v>
      </c>
      <c r="J2536">
        <v>43848100</v>
      </c>
      <c r="K2536" t="s">
        <v>1935</v>
      </c>
      <c r="L2536" t="s">
        <v>2496</v>
      </c>
      <c r="M2536" t="s">
        <v>12354</v>
      </c>
      <c r="N2536">
        <v>119150</v>
      </c>
      <c r="O2536">
        <v>1607</v>
      </c>
      <c r="P2536" t="s">
        <v>4631</v>
      </c>
      <c r="Q2536">
        <v>2</v>
      </c>
      <c r="R2536" t="s">
        <v>12355</v>
      </c>
      <c r="S2536" t="s">
        <v>12356</v>
      </c>
      <c r="T2536">
        <v>219</v>
      </c>
      <c r="U2536" t="s">
        <v>37</v>
      </c>
      <c r="V2536" t="s">
        <v>38</v>
      </c>
      <c r="W2536" t="s">
        <v>585</v>
      </c>
      <c r="X2536">
        <v>15000000</v>
      </c>
      <c r="Y2536">
        <v>1987</v>
      </c>
      <c r="Z2536">
        <v>508</v>
      </c>
      <c r="AA2536">
        <v>7.4</v>
      </c>
      <c r="AB2536">
        <v>1.85</v>
      </c>
      <c r="AC2536">
        <v>0</v>
      </c>
    </row>
    <row r="2537" spans="1:29">
      <c r="A2537" t="s">
        <v>28</v>
      </c>
      <c r="C2537" t="s">
        <v>1064</v>
      </c>
      <c r="D2537">
        <v>69</v>
      </c>
      <c r="E2537">
        <v>136</v>
      </c>
      <c r="F2537">
        <v>0</v>
      </c>
      <c r="G2537">
        <v>1000</v>
      </c>
      <c r="H2537" t="s">
        <v>213</v>
      </c>
      <c r="I2537">
        <v>25000</v>
      </c>
      <c r="J2537">
        <v>42700000</v>
      </c>
      <c r="K2537" t="s">
        <v>214</v>
      </c>
      <c r="L2537" t="s">
        <v>106</v>
      </c>
      <c r="M2537" t="s">
        <v>12357</v>
      </c>
      <c r="N2537">
        <v>78392</v>
      </c>
      <c r="O2537">
        <v>41059</v>
      </c>
      <c r="P2537" t="s">
        <v>138</v>
      </c>
      <c r="Q2537">
        <v>2</v>
      </c>
      <c r="R2537" t="s">
        <v>12358</v>
      </c>
      <c r="S2537" t="s">
        <v>12359</v>
      </c>
      <c r="T2537">
        <v>196</v>
      </c>
      <c r="U2537" t="s">
        <v>37</v>
      </c>
      <c r="V2537" t="s">
        <v>38</v>
      </c>
      <c r="W2537" t="s">
        <v>95</v>
      </c>
      <c r="X2537">
        <v>16500000</v>
      </c>
      <c r="Y2537">
        <v>1995</v>
      </c>
      <c r="Z2537">
        <v>14000</v>
      </c>
      <c r="AA2537">
        <v>7.7</v>
      </c>
      <c r="AB2537">
        <v>1.85</v>
      </c>
      <c r="AC2537">
        <v>0</v>
      </c>
    </row>
    <row r="2538" spans="1:29">
      <c r="A2538" t="s">
        <v>28</v>
      </c>
      <c r="C2538" t="s">
        <v>12360</v>
      </c>
      <c r="D2538">
        <v>150</v>
      </c>
      <c r="E2538">
        <v>120</v>
      </c>
      <c r="F2538">
        <v>11</v>
      </c>
      <c r="G2538">
        <v>281</v>
      </c>
      <c r="H2538" t="s">
        <v>405</v>
      </c>
      <c r="I2538">
        <v>11000</v>
      </c>
      <c r="J2538">
        <v>18663911</v>
      </c>
      <c r="K2538" t="s">
        <v>6326</v>
      </c>
      <c r="L2538" t="s">
        <v>257</v>
      </c>
      <c r="M2538" t="s">
        <v>12361</v>
      </c>
      <c r="N2538">
        <v>46204</v>
      </c>
      <c r="O2538">
        <v>12554</v>
      </c>
      <c r="P2538" t="s">
        <v>12362</v>
      </c>
      <c r="Q2538">
        <v>1</v>
      </c>
      <c r="R2538" t="s">
        <v>12363</v>
      </c>
      <c r="S2538" t="s">
        <v>12364</v>
      </c>
      <c r="T2538">
        <v>151</v>
      </c>
      <c r="U2538" t="s">
        <v>37</v>
      </c>
      <c r="V2538" t="s">
        <v>56</v>
      </c>
      <c r="W2538" t="s">
        <v>95</v>
      </c>
      <c r="X2538">
        <v>16500000</v>
      </c>
      <c r="Y2538">
        <v>2007</v>
      </c>
      <c r="Z2538">
        <v>838</v>
      </c>
      <c r="AA2538">
        <v>7.1</v>
      </c>
      <c r="AB2538">
        <v>2.35</v>
      </c>
      <c r="AC2538">
        <v>0</v>
      </c>
    </row>
    <row r="2539" spans="1:29">
      <c r="A2539" t="s">
        <v>28</v>
      </c>
      <c r="C2539" t="s">
        <v>12365</v>
      </c>
      <c r="D2539">
        <v>72</v>
      </c>
      <c r="E2539">
        <v>108</v>
      </c>
      <c r="F2539">
        <v>18</v>
      </c>
      <c r="G2539">
        <v>433</v>
      </c>
      <c r="H2539" t="s">
        <v>1363</v>
      </c>
      <c r="I2539">
        <v>714</v>
      </c>
      <c r="J2539">
        <v>11702090</v>
      </c>
      <c r="K2539" t="s">
        <v>1681</v>
      </c>
      <c r="L2539" t="s">
        <v>12366</v>
      </c>
      <c r="M2539" t="s">
        <v>12367</v>
      </c>
      <c r="N2539">
        <v>37700</v>
      </c>
      <c r="O2539">
        <v>2785</v>
      </c>
      <c r="P2539" t="s">
        <v>12368</v>
      </c>
      <c r="Q2539">
        <v>2</v>
      </c>
      <c r="R2539" t="s">
        <v>12369</v>
      </c>
      <c r="S2539" t="s">
        <v>12370</v>
      </c>
      <c r="T2539">
        <v>50</v>
      </c>
      <c r="U2539" t="s">
        <v>37</v>
      </c>
      <c r="V2539" t="s">
        <v>38</v>
      </c>
      <c r="W2539" t="s">
        <v>39</v>
      </c>
      <c r="X2539">
        <v>16500000</v>
      </c>
      <c r="Y2539">
        <v>2007</v>
      </c>
      <c r="Z2539">
        <v>701</v>
      </c>
      <c r="AA2539">
        <v>6.3</v>
      </c>
      <c r="AB2539">
        <v>2.35</v>
      </c>
      <c r="AC2539">
        <v>0</v>
      </c>
    </row>
    <row r="2540" spans="1:29">
      <c r="A2540" t="s">
        <v>28</v>
      </c>
      <c r="C2540" t="s">
        <v>12371</v>
      </c>
      <c r="D2540">
        <v>158</v>
      </c>
      <c r="E2540">
        <v>126</v>
      </c>
      <c r="F2540">
        <v>26</v>
      </c>
      <c r="G2540">
        <v>385</v>
      </c>
      <c r="H2540" t="s">
        <v>2207</v>
      </c>
      <c r="I2540">
        <v>638</v>
      </c>
      <c r="J2540">
        <v>13005485</v>
      </c>
      <c r="K2540" t="s">
        <v>3409</v>
      </c>
      <c r="L2540" t="s">
        <v>3223</v>
      </c>
      <c r="M2540" t="s">
        <v>12372</v>
      </c>
      <c r="N2540">
        <v>56665</v>
      </c>
      <c r="O2540">
        <v>2282</v>
      </c>
      <c r="P2540" t="s">
        <v>8994</v>
      </c>
      <c r="Q2540">
        <v>0</v>
      </c>
      <c r="R2540" t="s">
        <v>12373</v>
      </c>
      <c r="S2540" t="s">
        <v>12374</v>
      </c>
      <c r="T2540">
        <v>469</v>
      </c>
      <c r="U2540" t="s">
        <v>37</v>
      </c>
      <c r="V2540" t="s">
        <v>38</v>
      </c>
      <c r="W2540" t="s">
        <v>585</v>
      </c>
      <c r="X2540">
        <v>15000000</v>
      </c>
      <c r="Y2540">
        <v>2003</v>
      </c>
      <c r="Z2540">
        <v>624</v>
      </c>
      <c r="AA2540">
        <v>7.6</v>
      </c>
      <c r="AB2540">
        <v>1.85</v>
      </c>
      <c r="AC2540">
        <v>0</v>
      </c>
    </row>
    <row r="2541" spans="1:29">
      <c r="A2541" t="s">
        <v>28</v>
      </c>
      <c r="C2541" t="s">
        <v>1096</v>
      </c>
      <c r="D2541">
        <v>96</v>
      </c>
      <c r="E2541">
        <v>128</v>
      </c>
      <c r="F2541">
        <v>608</v>
      </c>
      <c r="G2541">
        <v>1000</v>
      </c>
      <c r="H2541" t="s">
        <v>3335</v>
      </c>
      <c r="I2541">
        <v>49000</v>
      </c>
      <c r="J2541">
        <v>95860116</v>
      </c>
      <c r="K2541" t="s">
        <v>2527</v>
      </c>
      <c r="L2541" t="s">
        <v>811</v>
      </c>
      <c r="M2541" t="s">
        <v>12375</v>
      </c>
      <c r="N2541">
        <v>277451</v>
      </c>
      <c r="O2541">
        <v>51609</v>
      </c>
      <c r="P2541" t="s">
        <v>4472</v>
      </c>
      <c r="Q2541">
        <v>0</v>
      </c>
      <c r="R2541" t="s">
        <v>12376</v>
      </c>
      <c r="S2541" t="s">
        <v>12377</v>
      </c>
      <c r="T2541">
        <v>491</v>
      </c>
      <c r="U2541" t="s">
        <v>37</v>
      </c>
      <c r="V2541" t="s">
        <v>38</v>
      </c>
      <c r="W2541" t="s">
        <v>95</v>
      </c>
      <c r="X2541">
        <v>16400000</v>
      </c>
      <c r="Y2541">
        <v>1989</v>
      </c>
      <c r="Z2541">
        <v>1000</v>
      </c>
      <c r="AA2541">
        <v>8</v>
      </c>
      <c r="AB2541">
        <v>1.85</v>
      </c>
      <c r="AC2541">
        <v>23000</v>
      </c>
    </row>
    <row r="2542" spans="1:29">
      <c r="A2542" t="s">
        <v>28</v>
      </c>
      <c r="C2542" t="s">
        <v>12378</v>
      </c>
      <c r="D2542">
        <v>84</v>
      </c>
      <c r="E2542">
        <v>113</v>
      </c>
      <c r="F2542">
        <v>137</v>
      </c>
      <c r="G2542">
        <v>481</v>
      </c>
      <c r="H2542" t="s">
        <v>3196</v>
      </c>
      <c r="I2542">
        <v>879</v>
      </c>
      <c r="J2542">
        <v>127175354</v>
      </c>
      <c r="K2542" t="s">
        <v>1671</v>
      </c>
      <c r="L2542" t="s">
        <v>4790</v>
      </c>
      <c r="M2542" t="s">
        <v>12379</v>
      </c>
      <c r="N2542">
        <v>288451</v>
      </c>
      <c r="O2542">
        <v>2985</v>
      </c>
      <c r="P2542" t="s">
        <v>10641</v>
      </c>
      <c r="Q2542">
        <v>2</v>
      </c>
      <c r="R2542" t="s">
        <v>12380</v>
      </c>
      <c r="S2542" t="s">
        <v>12381</v>
      </c>
      <c r="T2542">
        <v>438</v>
      </c>
      <c r="U2542" t="s">
        <v>37</v>
      </c>
      <c r="V2542" t="s">
        <v>38</v>
      </c>
      <c r="W2542" t="s">
        <v>39</v>
      </c>
      <c r="X2542">
        <v>16000000</v>
      </c>
      <c r="Y2542">
        <v>1994</v>
      </c>
      <c r="Z2542">
        <v>854</v>
      </c>
      <c r="AA2542">
        <v>7.3</v>
      </c>
      <c r="AB2542">
        <v>1.85</v>
      </c>
      <c r="AC2542">
        <v>0</v>
      </c>
    </row>
    <row r="2543" spans="1:29">
      <c r="A2543" t="s">
        <v>28</v>
      </c>
      <c r="C2543" t="s">
        <v>3891</v>
      </c>
      <c r="D2543">
        <v>114</v>
      </c>
      <c r="E2543">
        <v>89</v>
      </c>
      <c r="F2543">
        <v>0</v>
      </c>
      <c r="G2543">
        <v>62</v>
      </c>
      <c r="H2543" t="s">
        <v>12382</v>
      </c>
      <c r="I2543">
        <v>227</v>
      </c>
      <c r="J2543">
        <v>92823600</v>
      </c>
      <c r="K2543" t="s">
        <v>1415</v>
      </c>
      <c r="L2543" t="s">
        <v>12383</v>
      </c>
      <c r="M2543" t="s">
        <v>12384</v>
      </c>
      <c r="N2543">
        <v>149108</v>
      </c>
      <c r="O2543">
        <v>485</v>
      </c>
      <c r="P2543" t="s">
        <v>12385</v>
      </c>
      <c r="Q2543">
        <v>0</v>
      </c>
      <c r="R2543" t="s">
        <v>12386</v>
      </c>
      <c r="S2543" t="s">
        <v>12387</v>
      </c>
      <c r="T2543">
        <v>273</v>
      </c>
      <c r="U2543" t="s">
        <v>37</v>
      </c>
      <c r="V2543" t="s">
        <v>38</v>
      </c>
      <c r="W2543" t="s">
        <v>585</v>
      </c>
      <c r="X2543">
        <v>16000000</v>
      </c>
      <c r="Y2543">
        <v>1989</v>
      </c>
      <c r="Z2543">
        <v>73</v>
      </c>
      <c r="AA2543">
        <v>7.6</v>
      </c>
      <c r="AB2543">
        <v>1.85</v>
      </c>
      <c r="AC2543">
        <v>0</v>
      </c>
    </row>
    <row r="2544" spans="1:29">
      <c r="A2544" t="s">
        <v>28</v>
      </c>
      <c r="C2544" t="s">
        <v>10145</v>
      </c>
      <c r="D2544">
        <v>79</v>
      </c>
      <c r="E2544">
        <v>129</v>
      </c>
      <c r="F2544">
        <v>0</v>
      </c>
      <c r="G2544">
        <v>359</v>
      </c>
      <c r="H2544" t="s">
        <v>4825</v>
      </c>
      <c r="I2544">
        <v>844</v>
      </c>
      <c r="J2544">
        <v>54000000</v>
      </c>
      <c r="K2544" t="s">
        <v>3409</v>
      </c>
      <c r="L2544" t="s">
        <v>3518</v>
      </c>
      <c r="M2544" t="s">
        <v>12388</v>
      </c>
      <c r="N2544">
        <v>26310</v>
      </c>
      <c r="O2544">
        <v>2330</v>
      </c>
      <c r="P2544" t="s">
        <v>12389</v>
      </c>
      <c r="Q2544">
        <v>0</v>
      </c>
      <c r="R2544" t="s">
        <v>12390</v>
      </c>
      <c r="S2544" t="s">
        <v>12391</v>
      </c>
      <c r="T2544">
        <v>154</v>
      </c>
      <c r="U2544" t="s">
        <v>37</v>
      </c>
      <c r="V2544" t="s">
        <v>38</v>
      </c>
      <c r="W2544" t="s">
        <v>585</v>
      </c>
      <c r="X2544">
        <v>16000000</v>
      </c>
      <c r="Y2544">
        <v>1982</v>
      </c>
      <c r="Z2544">
        <v>617</v>
      </c>
      <c r="AA2544">
        <v>7.8</v>
      </c>
      <c r="AB2544">
        <v>1.85</v>
      </c>
      <c r="AC2544">
        <v>0</v>
      </c>
    </row>
    <row r="2545" spans="1:29">
      <c r="A2545" t="s">
        <v>28</v>
      </c>
      <c r="C2545" t="s">
        <v>2542</v>
      </c>
      <c r="D2545">
        <v>103</v>
      </c>
      <c r="E2545">
        <v>94</v>
      </c>
      <c r="F2545">
        <v>480</v>
      </c>
      <c r="G2545">
        <v>486</v>
      </c>
      <c r="H2545" t="s">
        <v>7844</v>
      </c>
      <c r="I2545">
        <v>1000</v>
      </c>
      <c r="J2545">
        <v>68525609</v>
      </c>
      <c r="K2545" t="s">
        <v>1671</v>
      </c>
      <c r="L2545" t="s">
        <v>2084</v>
      </c>
      <c r="M2545" t="s">
        <v>12392</v>
      </c>
      <c r="N2545">
        <v>132963</v>
      </c>
      <c r="O2545">
        <v>3889</v>
      </c>
      <c r="P2545" t="s">
        <v>10445</v>
      </c>
      <c r="Q2545">
        <v>5</v>
      </c>
      <c r="R2545" t="s">
        <v>12393</v>
      </c>
      <c r="S2545" t="s">
        <v>12394</v>
      </c>
      <c r="T2545">
        <v>302</v>
      </c>
      <c r="U2545" t="s">
        <v>37</v>
      </c>
      <c r="V2545" t="s">
        <v>38</v>
      </c>
      <c r="W2545" t="s">
        <v>585</v>
      </c>
      <c r="X2545">
        <v>15600000</v>
      </c>
      <c r="Y2545">
        <v>2000</v>
      </c>
      <c r="Z2545">
        <v>490</v>
      </c>
      <c r="AA2545">
        <v>6.5</v>
      </c>
      <c r="AB2545">
        <v>1.85</v>
      </c>
      <c r="AC2545">
        <v>0</v>
      </c>
    </row>
    <row r="2546" spans="1:29">
      <c r="A2546" t="s">
        <v>28</v>
      </c>
      <c r="C2546" t="s">
        <v>4099</v>
      </c>
      <c r="D2546">
        <v>67</v>
      </c>
      <c r="E2546">
        <v>106</v>
      </c>
      <c r="F2546">
        <v>48</v>
      </c>
      <c r="G2546">
        <v>35</v>
      </c>
      <c r="H2546" t="s">
        <v>12395</v>
      </c>
      <c r="I2546">
        <v>23000</v>
      </c>
      <c r="J2546">
        <v>52885587</v>
      </c>
      <c r="K2546" t="s">
        <v>4479</v>
      </c>
      <c r="L2546" t="s">
        <v>333</v>
      </c>
      <c r="M2546" t="s">
        <v>12396</v>
      </c>
      <c r="N2546">
        <v>35312</v>
      </c>
      <c r="O2546">
        <v>23369</v>
      </c>
      <c r="P2546" t="s">
        <v>12397</v>
      </c>
      <c r="Q2546">
        <v>0</v>
      </c>
      <c r="R2546" t="s">
        <v>12398</v>
      </c>
      <c r="S2546" t="s">
        <v>12399</v>
      </c>
      <c r="T2546">
        <v>267</v>
      </c>
      <c r="U2546" t="s">
        <v>37</v>
      </c>
      <c r="V2546" t="s">
        <v>38</v>
      </c>
      <c r="W2546" t="s">
        <v>585</v>
      </c>
      <c r="X2546">
        <v>16000000</v>
      </c>
      <c r="Y2546">
        <v>1999</v>
      </c>
      <c r="Z2546">
        <v>255</v>
      </c>
      <c r="AA2546">
        <v>6.4</v>
      </c>
      <c r="AB2546">
        <v>1.85</v>
      </c>
      <c r="AC2546">
        <v>0</v>
      </c>
    </row>
    <row r="2547" spans="1:29">
      <c r="A2547" t="s">
        <v>747</v>
      </c>
      <c r="C2547" t="s">
        <v>12400</v>
      </c>
      <c r="D2547">
        <v>576</v>
      </c>
      <c r="E2547">
        <v>100</v>
      </c>
      <c r="F2547">
        <v>405</v>
      </c>
      <c r="G2547">
        <v>628</v>
      </c>
      <c r="H2547" t="s">
        <v>4268</v>
      </c>
      <c r="I2547">
        <v>996</v>
      </c>
      <c r="J2547">
        <v>44667095</v>
      </c>
      <c r="K2547" t="s">
        <v>1415</v>
      </c>
      <c r="L2547" t="s">
        <v>6211</v>
      </c>
      <c r="M2547" t="s">
        <v>12401</v>
      </c>
      <c r="N2547">
        <v>190030</v>
      </c>
      <c r="O2547">
        <v>4606</v>
      </c>
      <c r="P2547" t="s">
        <v>7032</v>
      </c>
      <c r="Q2547">
        <v>0</v>
      </c>
      <c r="R2547" t="s">
        <v>12402</v>
      </c>
      <c r="S2547" t="s">
        <v>12403</v>
      </c>
      <c r="T2547">
        <v>583</v>
      </c>
      <c r="U2547" t="s">
        <v>37</v>
      </c>
      <c r="V2547" t="s">
        <v>1465</v>
      </c>
      <c r="W2547" t="s">
        <v>39</v>
      </c>
      <c r="X2547">
        <v>15000000</v>
      </c>
      <c r="Y2547">
        <v>2011</v>
      </c>
      <c r="Z2547">
        <v>897</v>
      </c>
      <c r="AA2547">
        <v>8</v>
      </c>
      <c r="AB2547">
        <v>1.33</v>
      </c>
      <c r="AC2547">
        <v>30000</v>
      </c>
    </row>
    <row r="2548" spans="1:29">
      <c r="A2548" t="s">
        <v>28</v>
      </c>
      <c r="C2548" t="s">
        <v>3749</v>
      </c>
      <c r="D2548">
        <v>178</v>
      </c>
      <c r="E2548">
        <v>89</v>
      </c>
      <c r="F2548">
        <v>687</v>
      </c>
      <c r="G2548">
        <v>389</v>
      </c>
      <c r="H2548" t="s">
        <v>6931</v>
      </c>
      <c r="I2548">
        <v>10000</v>
      </c>
      <c r="J2548">
        <v>42638165</v>
      </c>
      <c r="K2548" t="s">
        <v>2094</v>
      </c>
      <c r="L2548" t="s">
        <v>440</v>
      </c>
      <c r="M2548" t="s">
        <v>12404</v>
      </c>
      <c r="N2548">
        <v>42182</v>
      </c>
      <c r="O2548">
        <v>12183</v>
      </c>
      <c r="P2548" t="s">
        <v>12405</v>
      </c>
      <c r="Q2548">
        <v>1</v>
      </c>
      <c r="R2548" t="s">
        <v>12406</v>
      </c>
      <c r="S2548" t="s">
        <v>12407</v>
      </c>
      <c r="T2548">
        <v>230</v>
      </c>
      <c r="U2548" t="s">
        <v>37</v>
      </c>
      <c r="V2548" t="s">
        <v>38</v>
      </c>
      <c r="W2548" t="s">
        <v>39</v>
      </c>
      <c r="X2548">
        <v>16000000</v>
      </c>
      <c r="Y2548">
        <v>2009</v>
      </c>
      <c r="Z2548">
        <v>787</v>
      </c>
      <c r="AA2548">
        <v>4.8</v>
      </c>
      <c r="AB2548">
        <v>2.35</v>
      </c>
      <c r="AC2548">
        <v>0</v>
      </c>
    </row>
    <row r="2549" spans="1:29">
      <c r="A2549" t="s">
        <v>28</v>
      </c>
      <c r="C2549" t="s">
        <v>5382</v>
      </c>
      <c r="D2549">
        <v>487</v>
      </c>
      <c r="E2549">
        <v>94</v>
      </c>
      <c r="F2549">
        <v>0</v>
      </c>
      <c r="G2549">
        <v>559</v>
      </c>
      <c r="H2549" t="s">
        <v>547</v>
      </c>
      <c r="I2549">
        <v>13000</v>
      </c>
      <c r="J2549">
        <v>45507053</v>
      </c>
      <c r="K2549" t="s">
        <v>11384</v>
      </c>
      <c r="L2549" t="s">
        <v>977</v>
      </c>
      <c r="M2549" t="s">
        <v>12408</v>
      </c>
      <c r="N2549">
        <v>237848</v>
      </c>
      <c r="O2549">
        <v>27911</v>
      </c>
      <c r="P2549" t="s">
        <v>3355</v>
      </c>
      <c r="Q2549">
        <v>2</v>
      </c>
      <c r="R2549" t="s">
        <v>12409</v>
      </c>
      <c r="S2549" t="s">
        <v>12410</v>
      </c>
      <c r="T2549">
        <v>377</v>
      </c>
      <c r="U2549" t="s">
        <v>37</v>
      </c>
      <c r="V2549" t="s">
        <v>38</v>
      </c>
      <c r="W2549" t="s">
        <v>39</v>
      </c>
      <c r="X2549">
        <v>16000000</v>
      </c>
      <c r="Y2549">
        <v>2012</v>
      </c>
      <c r="Z2549">
        <v>13000</v>
      </c>
      <c r="AA2549">
        <v>7.8</v>
      </c>
      <c r="AB2549">
        <v>1.85</v>
      </c>
      <c r="AC2549">
        <v>71000</v>
      </c>
    </row>
    <row r="2550" spans="1:29">
      <c r="A2550" t="s">
        <v>28</v>
      </c>
      <c r="C2550" t="s">
        <v>876</v>
      </c>
      <c r="D2550">
        <v>196</v>
      </c>
      <c r="E2550">
        <v>83</v>
      </c>
      <c r="F2550">
        <v>473</v>
      </c>
      <c r="G2550">
        <v>597</v>
      </c>
      <c r="H2550" t="s">
        <v>682</v>
      </c>
      <c r="I2550">
        <v>20000</v>
      </c>
      <c r="J2550">
        <v>39511038</v>
      </c>
      <c r="K2550" t="s">
        <v>6403</v>
      </c>
      <c r="L2550" t="s">
        <v>4365</v>
      </c>
      <c r="M2550" t="s">
        <v>12411</v>
      </c>
      <c r="N2550">
        <v>56269</v>
      </c>
      <c r="O2550">
        <v>26402</v>
      </c>
      <c r="P2550" t="s">
        <v>9163</v>
      </c>
      <c r="Q2550">
        <v>0</v>
      </c>
      <c r="R2550" t="s">
        <v>12412</v>
      </c>
      <c r="S2550" t="s">
        <v>12413</v>
      </c>
      <c r="T2550">
        <v>366</v>
      </c>
      <c r="U2550" t="s">
        <v>37</v>
      </c>
      <c r="V2550" t="s">
        <v>38</v>
      </c>
      <c r="W2550" t="s">
        <v>585</v>
      </c>
      <c r="X2550">
        <v>16000000</v>
      </c>
      <c r="Y2550">
        <v>2006</v>
      </c>
      <c r="Z2550">
        <v>4000</v>
      </c>
      <c r="AA2550">
        <v>5.9</v>
      </c>
      <c r="AB2550">
        <v>1.85</v>
      </c>
      <c r="AC2550">
        <v>0</v>
      </c>
    </row>
    <row r="2551" spans="1:29">
      <c r="A2551" t="s">
        <v>28</v>
      </c>
      <c r="C2551" t="s">
        <v>12414</v>
      </c>
      <c r="D2551">
        <v>24</v>
      </c>
      <c r="E2551">
        <v>111</v>
      </c>
      <c r="F2551">
        <v>19</v>
      </c>
      <c r="G2551">
        <v>107</v>
      </c>
      <c r="H2551" t="s">
        <v>12415</v>
      </c>
      <c r="I2551">
        <v>241</v>
      </c>
      <c r="J2551">
        <v>6462576</v>
      </c>
      <c r="K2551" t="s">
        <v>3409</v>
      </c>
      <c r="L2551" t="s">
        <v>1315</v>
      </c>
      <c r="M2551" t="s">
        <v>12416</v>
      </c>
      <c r="N2551">
        <v>1449</v>
      </c>
      <c r="O2551">
        <v>824</v>
      </c>
      <c r="P2551" t="s">
        <v>12417</v>
      </c>
      <c r="Q2551">
        <v>0</v>
      </c>
      <c r="R2551" t="s">
        <v>7747</v>
      </c>
      <c r="S2551" t="s">
        <v>12418</v>
      </c>
      <c r="T2551">
        <v>30</v>
      </c>
      <c r="U2551" t="s">
        <v>37</v>
      </c>
      <c r="V2551" t="s">
        <v>38</v>
      </c>
      <c r="W2551" t="s">
        <v>39</v>
      </c>
      <c r="X2551">
        <v>18500000</v>
      </c>
      <c r="Y2551">
        <v>2016</v>
      </c>
      <c r="Z2551">
        <v>118</v>
      </c>
      <c r="AA2551">
        <v>5.4</v>
      </c>
      <c r="AB2551">
        <v>2.35</v>
      </c>
      <c r="AC2551">
        <v>0</v>
      </c>
    </row>
    <row r="2552" spans="1:29">
      <c r="A2552" t="s">
        <v>28</v>
      </c>
      <c r="C2552" t="s">
        <v>12419</v>
      </c>
      <c r="D2552">
        <v>56</v>
      </c>
      <c r="E2552">
        <v>80</v>
      </c>
      <c r="F2552">
        <v>11</v>
      </c>
      <c r="G2552">
        <v>499</v>
      </c>
      <c r="H2552" t="s">
        <v>7222</v>
      </c>
      <c r="I2552">
        <v>911</v>
      </c>
      <c r="J2552">
        <v>40363530</v>
      </c>
      <c r="K2552" t="s">
        <v>3057</v>
      </c>
      <c r="L2552" t="s">
        <v>5165</v>
      </c>
      <c r="M2552" t="s">
        <v>12420</v>
      </c>
      <c r="N2552">
        <v>18254</v>
      </c>
      <c r="O2552">
        <v>3058</v>
      </c>
      <c r="P2552" t="s">
        <v>6871</v>
      </c>
      <c r="Q2552">
        <v>2</v>
      </c>
      <c r="R2552" t="s">
        <v>12421</v>
      </c>
      <c r="S2552" t="s">
        <v>12422</v>
      </c>
      <c r="T2552">
        <v>307</v>
      </c>
      <c r="U2552" t="s">
        <v>37</v>
      </c>
      <c r="V2552" t="s">
        <v>38</v>
      </c>
      <c r="W2552" t="s">
        <v>95</v>
      </c>
      <c r="X2552">
        <v>16000000</v>
      </c>
      <c r="Y2552">
        <v>2002</v>
      </c>
      <c r="Z2552">
        <v>521</v>
      </c>
      <c r="AA2552">
        <v>3.3</v>
      </c>
      <c r="AB2552">
        <v>1.85</v>
      </c>
      <c r="AC2552">
        <v>1000</v>
      </c>
    </row>
    <row r="2553" spans="1:29">
      <c r="A2553" t="s">
        <v>28</v>
      </c>
      <c r="C2553" t="s">
        <v>378</v>
      </c>
      <c r="D2553">
        <v>406</v>
      </c>
      <c r="E2553">
        <v>112</v>
      </c>
      <c r="F2553">
        <v>0</v>
      </c>
      <c r="G2553">
        <v>250</v>
      </c>
      <c r="H2553" t="s">
        <v>12423</v>
      </c>
      <c r="I2553">
        <v>634</v>
      </c>
      <c r="J2553">
        <v>37623143</v>
      </c>
      <c r="K2553" t="s">
        <v>12424</v>
      </c>
      <c r="L2553" t="s">
        <v>12425</v>
      </c>
      <c r="M2553" t="s">
        <v>12426</v>
      </c>
      <c r="N2553">
        <v>467234</v>
      </c>
      <c r="O2553">
        <v>1322</v>
      </c>
      <c r="P2553" t="s">
        <v>12427</v>
      </c>
      <c r="Q2553">
        <v>0</v>
      </c>
      <c r="R2553" t="s">
        <v>12428</v>
      </c>
      <c r="S2553" t="s">
        <v>12429</v>
      </c>
      <c r="T2553">
        <v>1083</v>
      </c>
      <c r="U2553" t="s">
        <v>2778</v>
      </c>
      <c r="V2553" t="s">
        <v>3571</v>
      </c>
      <c r="W2553" t="s">
        <v>585</v>
      </c>
      <c r="X2553">
        <v>13500000</v>
      </c>
      <c r="Y2553">
        <v>2006</v>
      </c>
      <c r="Z2553">
        <v>269</v>
      </c>
      <c r="AA2553">
        <v>8.1999999999999993</v>
      </c>
      <c r="AB2553">
        <v>1.85</v>
      </c>
      <c r="AC2553">
        <v>27000</v>
      </c>
    </row>
    <row r="2554" spans="1:29">
      <c r="A2554" t="s">
        <v>28</v>
      </c>
      <c r="D2554">
        <v>3</v>
      </c>
      <c r="E2554">
        <v>60</v>
      </c>
      <c r="G2554">
        <v>762</v>
      </c>
      <c r="H2554" t="s">
        <v>12430</v>
      </c>
      <c r="I2554">
        <v>1000</v>
      </c>
      <c r="K2554" t="s">
        <v>3353</v>
      </c>
      <c r="L2554" t="s">
        <v>5033</v>
      </c>
      <c r="M2554" t="s">
        <v>12431</v>
      </c>
      <c r="N2554">
        <v>7210</v>
      </c>
      <c r="O2554">
        <v>4561</v>
      </c>
      <c r="P2554" t="s">
        <v>6772</v>
      </c>
      <c r="Q2554">
        <v>0</v>
      </c>
      <c r="S2554" t="s">
        <v>12432</v>
      </c>
      <c r="T2554">
        <v>57</v>
      </c>
      <c r="U2554" t="s">
        <v>37</v>
      </c>
      <c r="V2554" t="s">
        <v>38</v>
      </c>
      <c r="Z2554">
        <v>921</v>
      </c>
      <c r="AA2554">
        <v>6.6</v>
      </c>
      <c r="AB2554">
        <v>16</v>
      </c>
      <c r="AC2554">
        <v>0</v>
      </c>
    </row>
    <row r="2555" spans="1:29">
      <c r="A2555" t="s">
        <v>28</v>
      </c>
      <c r="C2555" t="s">
        <v>4987</v>
      </c>
      <c r="D2555">
        <v>51</v>
      </c>
      <c r="E2555">
        <v>94</v>
      </c>
      <c r="F2555">
        <v>14</v>
      </c>
      <c r="G2555">
        <v>635</v>
      </c>
      <c r="H2555" t="s">
        <v>10349</v>
      </c>
      <c r="I2555">
        <v>1000</v>
      </c>
      <c r="J2555">
        <v>33357476</v>
      </c>
      <c r="K2555" t="s">
        <v>12433</v>
      </c>
      <c r="L2555" t="s">
        <v>2716</v>
      </c>
      <c r="M2555" t="s">
        <v>12434</v>
      </c>
      <c r="N2555">
        <v>7392</v>
      </c>
      <c r="O2555">
        <v>4194</v>
      </c>
      <c r="P2555" t="s">
        <v>7659</v>
      </c>
      <c r="Q2555">
        <v>0</v>
      </c>
      <c r="R2555" t="s">
        <v>12435</v>
      </c>
      <c r="S2555" t="s">
        <v>12436</v>
      </c>
      <c r="T2555">
        <v>53</v>
      </c>
      <c r="U2555" t="s">
        <v>37</v>
      </c>
      <c r="V2555" t="s">
        <v>38</v>
      </c>
      <c r="W2555" t="s">
        <v>95</v>
      </c>
      <c r="X2555">
        <v>35000000</v>
      </c>
      <c r="Y2555">
        <v>2001</v>
      </c>
      <c r="Z2555">
        <v>1000</v>
      </c>
      <c r="AA2555">
        <v>5.4</v>
      </c>
      <c r="AB2555">
        <v>1.85</v>
      </c>
      <c r="AC2555">
        <v>393</v>
      </c>
    </row>
    <row r="2556" spans="1:29">
      <c r="A2556" t="s">
        <v>747</v>
      </c>
      <c r="C2556" t="s">
        <v>2943</v>
      </c>
      <c r="D2556">
        <v>41</v>
      </c>
      <c r="E2556">
        <v>130</v>
      </c>
      <c r="F2556">
        <v>309</v>
      </c>
      <c r="G2556">
        <v>522</v>
      </c>
      <c r="H2556" t="s">
        <v>1140</v>
      </c>
      <c r="I2556">
        <v>939</v>
      </c>
      <c r="J2556">
        <v>28734552</v>
      </c>
      <c r="K2556" t="s">
        <v>5274</v>
      </c>
      <c r="L2556" t="s">
        <v>5450</v>
      </c>
      <c r="M2556" t="s">
        <v>12437</v>
      </c>
      <c r="N2556">
        <v>9566</v>
      </c>
      <c r="O2556">
        <v>3107</v>
      </c>
      <c r="P2556" t="s">
        <v>12438</v>
      </c>
      <c r="Q2556">
        <v>2</v>
      </c>
      <c r="R2556" t="s">
        <v>12439</v>
      </c>
      <c r="S2556" t="s">
        <v>12440</v>
      </c>
      <c r="T2556">
        <v>81</v>
      </c>
      <c r="U2556" t="s">
        <v>37</v>
      </c>
      <c r="V2556" t="s">
        <v>38</v>
      </c>
      <c r="W2556" t="s">
        <v>585</v>
      </c>
      <c r="X2556">
        <v>16000000</v>
      </c>
      <c r="Y2556">
        <v>2001</v>
      </c>
      <c r="Z2556">
        <v>881</v>
      </c>
      <c r="AA2556">
        <v>6.4</v>
      </c>
      <c r="AB2556">
        <v>1.85</v>
      </c>
      <c r="AC2556">
        <v>1000</v>
      </c>
    </row>
    <row r="2557" spans="1:29">
      <c r="A2557" t="s">
        <v>28</v>
      </c>
      <c r="C2557" t="s">
        <v>12441</v>
      </c>
      <c r="D2557">
        <v>138</v>
      </c>
      <c r="E2557">
        <v>91</v>
      </c>
      <c r="F2557">
        <v>26</v>
      </c>
      <c r="G2557">
        <v>638</v>
      </c>
      <c r="H2557" t="s">
        <v>7423</v>
      </c>
      <c r="I2557">
        <v>3000</v>
      </c>
      <c r="J2557">
        <v>37300107</v>
      </c>
      <c r="K2557" t="s">
        <v>4384</v>
      </c>
      <c r="L2557" t="s">
        <v>4517</v>
      </c>
      <c r="M2557" t="s">
        <v>12442</v>
      </c>
      <c r="N2557">
        <v>29147</v>
      </c>
      <c r="O2557">
        <v>5349</v>
      </c>
      <c r="P2557" t="s">
        <v>3223</v>
      </c>
      <c r="Q2557">
        <v>1</v>
      </c>
      <c r="R2557" t="s">
        <v>12443</v>
      </c>
      <c r="S2557" t="s">
        <v>12444</v>
      </c>
      <c r="T2557">
        <v>115</v>
      </c>
      <c r="U2557" t="s">
        <v>37</v>
      </c>
      <c r="V2557" t="s">
        <v>38</v>
      </c>
      <c r="W2557" t="s">
        <v>39</v>
      </c>
      <c r="X2557">
        <v>16000000</v>
      </c>
      <c r="Y2557">
        <v>2011</v>
      </c>
      <c r="Z2557">
        <v>1000</v>
      </c>
      <c r="AA2557">
        <v>4.8</v>
      </c>
      <c r="AB2557">
        <v>2.35</v>
      </c>
      <c r="AC2557">
        <v>0</v>
      </c>
    </row>
    <row r="2558" spans="1:29">
      <c r="A2558" t="s">
        <v>28</v>
      </c>
      <c r="C2558" t="s">
        <v>6767</v>
      </c>
      <c r="D2558">
        <v>78</v>
      </c>
      <c r="E2558">
        <v>91</v>
      </c>
      <c r="F2558">
        <v>29</v>
      </c>
      <c r="G2558">
        <v>459</v>
      </c>
      <c r="H2558" t="s">
        <v>5176</v>
      </c>
      <c r="I2558">
        <v>861</v>
      </c>
      <c r="J2558">
        <v>27087695</v>
      </c>
      <c r="K2558" t="s">
        <v>5383</v>
      </c>
      <c r="L2558" t="s">
        <v>3881</v>
      </c>
      <c r="M2558" t="s">
        <v>12445</v>
      </c>
      <c r="N2558">
        <v>41664</v>
      </c>
      <c r="O2558">
        <v>2543</v>
      </c>
      <c r="P2558" t="s">
        <v>3986</v>
      </c>
      <c r="Q2558">
        <v>0</v>
      </c>
      <c r="R2558" t="s">
        <v>12446</v>
      </c>
      <c r="S2558" t="s">
        <v>12447</v>
      </c>
      <c r="T2558">
        <v>205</v>
      </c>
      <c r="U2558" t="s">
        <v>37</v>
      </c>
      <c r="V2558" t="s">
        <v>38</v>
      </c>
      <c r="W2558" t="s">
        <v>39</v>
      </c>
      <c r="X2558">
        <v>17700000</v>
      </c>
      <c r="Y2558">
        <v>2001</v>
      </c>
      <c r="Z2558">
        <v>593</v>
      </c>
      <c r="AA2558">
        <v>5.9</v>
      </c>
      <c r="AB2558">
        <v>1.85</v>
      </c>
      <c r="AC2558">
        <v>0</v>
      </c>
    </row>
    <row r="2559" spans="1:29">
      <c r="A2559" t="s">
        <v>28</v>
      </c>
      <c r="C2559" t="s">
        <v>12448</v>
      </c>
      <c r="D2559">
        <v>40</v>
      </c>
      <c r="E2559">
        <v>110</v>
      </c>
      <c r="F2559">
        <v>23</v>
      </c>
      <c r="G2559">
        <v>51</v>
      </c>
      <c r="H2559" t="s">
        <v>12449</v>
      </c>
      <c r="I2559">
        <v>633</v>
      </c>
      <c r="J2559">
        <v>30102717</v>
      </c>
      <c r="K2559" t="s">
        <v>4556</v>
      </c>
      <c r="L2559" t="s">
        <v>12450</v>
      </c>
      <c r="M2559" t="s">
        <v>12451</v>
      </c>
      <c r="N2559">
        <v>28736</v>
      </c>
      <c r="O2559">
        <v>874</v>
      </c>
      <c r="P2559" t="s">
        <v>12452</v>
      </c>
      <c r="Q2559">
        <v>2</v>
      </c>
      <c r="R2559" t="s">
        <v>12453</v>
      </c>
      <c r="S2559" t="s">
        <v>12454</v>
      </c>
      <c r="T2559">
        <v>72</v>
      </c>
      <c r="U2559" t="s">
        <v>37</v>
      </c>
      <c r="V2559" t="s">
        <v>38</v>
      </c>
      <c r="W2559" t="s">
        <v>585</v>
      </c>
      <c r="X2559">
        <v>15000000</v>
      </c>
      <c r="Y2559">
        <v>1991</v>
      </c>
      <c r="Z2559">
        <v>67</v>
      </c>
      <c r="AA2559">
        <v>5.5</v>
      </c>
      <c r="AB2559">
        <v>1.85</v>
      </c>
      <c r="AC2559">
        <v>0</v>
      </c>
    </row>
    <row r="2560" spans="1:29">
      <c r="A2560" t="s">
        <v>28</v>
      </c>
      <c r="C2560" t="s">
        <v>2453</v>
      </c>
      <c r="D2560">
        <v>285</v>
      </c>
      <c r="E2560">
        <v>121</v>
      </c>
      <c r="F2560">
        <v>1000</v>
      </c>
      <c r="G2560">
        <v>108</v>
      </c>
      <c r="H2560" t="s">
        <v>12455</v>
      </c>
      <c r="I2560">
        <v>175</v>
      </c>
      <c r="J2560">
        <v>23618786</v>
      </c>
      <c r="K2560" t="s">
        <v>12456</v>
      </c>
      <c r="L2560" t="s">
        <v>7526</v>
      </c>
      <c r="M2560" t="s">
        <v>12457</v>
      </c>
      <c r="N2560">
        <v>352695</v>
      </c>
      <c r="O2560">
        <v>485</v>
      </c>
      <c r="P2560" t="s">
        <v>9495</v>
      </c>
      <c r="Q2560">
        <v>1</v>
      </c>
      <c r="R2560" t="s">
        <v>12458</v>
      </c>
      <c r="S2560" t="s">
        <v>12459</v>
      </c>
      <c r="T2560">
        <v>687</v>
      </c>
      <c r="U2560" t="s">
        <v>37</v>
      </c>
      <c r="V2560" t="s">
        <v>56</v>
      </c>
      <c r="W2560" t="s">
        <v>585</v>
      </c>
      <c r="X2560">
        <v>8000000</v>
      </c>
      <c r="Y2560">
        <v>2007</v>
      </c>
      <c r="Z2560">
        <v>115</v>
      </c>
      <c r="AA2560">
        <v>7.9</v>
      </c>
      <c r="AB2560">
        <v>2.35</v>
      </c>
      <c r="AC2560">
        <v>17000</v>
      </c>
    </row>
    <row r="2561" spans="1:29">
      <c r="A2561" t="s">
        <v>28</v>
      </c>
      <c r="C2561" t="s">
        <v>12460</v>
      </c>
      <c r="D2561">
        <v>124</v>
      </c>
      <c r="E2561">
        <v>114</v>
      </c>
      <c r="F2561">
        <v>15</v>
      </c>
      <c r="G2561">
        <v>650</v>
      </c>
      <c r="H2561" t="s">
        <v>1837</v>
      </c>
      <c r="I2561">
        <v>851</v>
      </c>
      <c r="J2561">
        <v>26896744</v>
      </c>
      <c r="K2561" t="s">
        <v>2527</v>
      </c>
      <c r="L2561" t="s">
        <v>802</v>
      </c>
      <c r="M2561" t="s">
        <v>12461</v>
      </c>
      <c r="N2561">
        <v>16582</v>
      </c>
      <c r="O2561">
        <v>3485</v>
      </c>
      <c r="P2561" t="s">
        <v>2387</v>
      </c>
      <c r="Q2561">
        <v>4</v>
      </c>
      <c r="R2561" t="s">
        <v>12462</v>
      </c>
      <c r="S2561" t="s">
        <v>12463</v>
      </c>
      <c r="T2561">
        <v>125</v>
      </c>
      <c r="U2561" t="s">
        <v>37</v>
      </c>
      <c r="V2561" t="s">
        <v>38</v>
      </c>
      <c r="W2561" t="s">
        <v>39</v>
      </c>
      <c r="X2561">
        <v>16500000</v>
      </c>
      <c r="Y2561">
        <v>2008</v>
      </c>
      <c r="Z2561">
        <v>680</v>
      </c>
      <c r="AA2561">
        <v>4.9000000000000004</v>
      </c>
      <c r="AB2561">
        <v>1.85</v>
      </c>
      <c r="AC2561">
        <v>0</v>
      </c>
    </row>
    <row r="2562" spans="1:29">
      <c r="A2562" t="s">
        <v>28</v>
      </c>
      <c r="C2562" t="s">
        <v>4003</v>
      </c>
      <c r="D2562">
        <v>275</v>
      </c>
      <c r="E2562">
        <v>96</v>
      </c>
      <c r="F2562">
        <v>11000</v>
      </c>
      <c r="G2562">
        <v>252</v>
      </c>
      <c r="H2562" t="s">
        <v>279</v>
      </c>
      <c r="I2562">
        <v>19000</v>
      </c>
      <c r="J2562">
        <v>23213577</v>
      </c>
      <c r="K2562" t="s">
        <v>214</v>
      </c>
      <c r="L2562" t="s">
        <v>100</v>
      </c>
      <c r="M2562" t="s">
        <v>12464</v>
      </c>
      <c r="N2562">
        <v>198111</v>
      </c>
      <c r="O2562">
        <v>19894</v>
      </c>
      <c r="P2562" t="s">
        <v>9936</v>
      </c>
      <c r="Q2562">
        <v>0</v>
      </c>
      <c r="R2562" t="s">
        <v>12465</v>
      </c>
      <c r="S2562" t="s">
        <v>12466</v>
      </c>
      <c r="T2562">
        <v>365</v>
      </c>
      <c r="U2562" t="s">
        <v>37</v>
      </c>
      <c r="V2562" t="s">
        <v>3571</v>
      </c>
      <c r="W2562" t="s">
        <v>39</v>
      </c>
      <c r="X2562">
        <v>15500000</v>
      </c>
      <c r="Y2562">
        <v>2008</v>
      </c>
      <c r="Z2562">
        <v>581</v>
      </c>
      <c r="AA2562">
        <v>7.2</v>
      </c>
      <c r="AB2562">
        <v>1.85</v>
      </c>
      <c r="AC2562">
        <v>14000</v>
      </c>
    </row>
    <row r="2563" spans="1:29">
      <c r="A2563" t="s">
        <v>28</v>
      </c>
      <c r="C2563" t="s">
        <v>12467</v>
      </c>
      <c r="D2563">
        <v>34</v>
      </c>
      <c r="E2563">
        <v>270</v>
      </c>
      <c r="F2563">
        <v>5</v>
      </c>
      <c r="G2563">
        <v>292</v>
      </c>
      <c r="H2563" t="s">
        <v>998</v>
      </c>
      <c r="I2563">
        <v>908</v>
      </c>
      <c r="K2563" t="s">
        <v>6351</v>
      </c>
      <c r="L2563" t="s">
        <v>12468</v>
      </c>
      <c r="M2563" t="s">
        <v>12469</v>
      </c>
      <c r="N2563">
        <v>18041</v>
      </c>
      <c r="O2563">
        <v>2762</v>
      </c>
      <c r="P2563" t="s">
        <v>7799</v>
      </c>
      <c r="Q2563">
        <v>1</v>
      </c>
      <c r="R2563" t="s">
        <v>12470</v>
      </c>
      <c r="S2563" t="s">
        <v>12471</v>
      </c>
      <c r="T2563">
        <v>54</v>
      </c>
      <c r="U2563" t="s">
        <v>12472</v>
      </c>
      <c r="V2563" t="s">
        <v>12473</v>
      </c>
      <c r="X2563">
        <v>25000000</v>
      </c>
      <c r="Y2563">
        <v>2007</v>
      </c>
      <c r="Z2563">
        <v>690</v>
      </c>
      <c r="AA2563">
        <v>6.6</v>
      </c>
      <c r="AB2563">
        <v>2.35</v>
      </c>
      <c r="AC2563">
        <v>0</v>
      </c>
    </row>
    <row r="2564" spans="1:29">
      <c r="A2564" t="s">
        <v>28</v>
      </c>
      <c r="C2564" t="s">
        <v>10752</v>
      </c>
      <c r="D2564">
        <v>81</v>
      </c>
      <c r="E2564">
        <v>100</v>
      </c>
      <c r="F2564">
        <v>24</v>
      </c>
      <c r="G2564">
        <v>851</v>
      </c>
      <c r="H2564" t="s">
        <v>3714</v>
      </c>
      <c r="I2564">
        <v>15000</v>
      </c>
      <c r="J2564">
        <v>55461307</v>
      </c>
      <c r="K2564" t="s">
        <v>1671</v>
      </c>
      <c r="L2564" t="s">
        <v>290</v>
      </c>
      <c r="M2564" t="s">
        <v>10753</v>
      </c>
      <c r="N2564">
        <v>4654</v>
      </c>
      <c r="O2564">
        <v>18786</v>
      </c>
      <c r="P2564" t="s">
        <v>802</v>
      </c>
      <c r="Q2564">
        <v>9</v>
      </c>
      <c r="R2564" t="s">
        <v>10754</v>
      </c>
      <c r="S2564" t="s">
        <v>10755</v>
      </c>
      <c r="T2564">
        <v>46</v>
      </c>
      <c r="U2564" t="s">
        <v>37</v>
      </c>
      <c r="V2564" t="s">
        <v>38</v>
      </c>
      <c r="W2564" t="s">
        <v>585</v>
      </c>
      <c r="X2564">
        <v>20000000</v>
      </c>
      <c r="Y2564">
        <v>2016</v>
      </c>
      <c r="Z2564">
        <v>1000</v>
      </c>
      <c r="AA2564">
        <v>6.7</v>
      </c>
      <c r="AC2564">
        <v>18000</v>
      </c>
    </row>
    <row r="2565" spans="1:29">
      <c r="A2565" t="s">
        <v>28</v>
      </c>
      <c r="C2565" t="s">
        <v>12474</v>
      </c>
      <c r="D2565">
        <v>67</v>
      </c>
      <c r="E2565">
        <v>94</v>
      </c>
      <c r="F2565">
        <v>7</v>
      </c>
      <c r="G2565">
        <v>95</v>
      </c>
      <c r="H2565" t="s">
        <v>4860</v>
      </c>
      <c r="I2565">
        <v>3000</v>
      </c>
      <c r="J2565">
        <v>20627372</v>
      </c>
      <c r="K2565" t="s">
        <v>1415</v>
      </c>
      <c r="L2565" t="s">
        <v>4599</v>
      </c>
      <c r="M2565" t="s">
        <v>12475</v>
      </c>
      <c r="N2565">
        <v>13661</v>
      </c>
      <c r="O2565">
        <v>3451</v>
      </c>
      <c r="P2565" t="s">
        <v>12476</v>
      </c>
      <c r="Q2565">
        <v>3</v>
      </c>
      <c r="R2565" t="s">
        <v>12477</v>
      </c>
      <c r="S2565" t="s">
        <v>12478</v>
      </c>
      <c r="T2565">
        <v>134</v>
      </c>
      <c r="U2565" t="s">
        <v>37</v>
      </c>
      <c r="V2565" t="s">
        <v>38</v>
      </c>
      <c r="W2565" t="s">
        <v>39</v>
      </c>
      <c r="X2565">
        <v>16000000</v>
      </c>
      <c r="Y2565">
        <v>2000</v>
      </c>
      <c r="Z2565">
        <v>240</v>
      </c>
      <c r="AA2565">
        <v>5.3</v>
      </c>
      <c r="AB2565">
        <v>1.85</v>
      </c>
      <c r="AC2565">
        <v>487</v>
      </c>
    </row>
    <row r="2566" spans="1:29">
      <c r="A2566" t="s">
        <v>28</v>
      </c>
      <c r="C2566" t="s">
        <v>12479</v>
      </c>
      <c r="D2566">
        <v>103</v>
      </c>
      <c r="E2566">
        <v>109</v>
      </c>
      <c r="F2566">
        <v>7</v>
      </c>
      <c r="G2566">
        <v>450</v>
      </c>
      <c r="H2566" t="s">
        <v>2049</v>
      </c>
      <c r="I2566">
        <v>835</v>
      </c>
      <c r="J2566">
        <v>16346122</v>
      </c>
      <c r="K2566" t="s">
        <v>3409</v>
      </c>
      <c r="L2566" t="s">
        <v>3951</v>
      </c>
      <c r="M2566" t="s">
        <v>12480</v>
      </c>
      <c r="N2566">
        <v>25549</v>
      </c>
      <c r="O2566">
        <v>2572</v>
      </c>
      <c r="P2566" t="s">
        <v>12481</v>
      </c>
      <c r="Q2566">
        <v>0</v>
      </c>
      <c r="R2566" t="s">
        <v>12482</v>
      </c>
      <c r="S2566" t="s">
        <v>12483</v>
      </c>
      <c r="T2566">
        <v>171</v>
      </c>
      <c r="U2566" t="s">
        <v>37</v>
      </c>
      <c r="V2566" t="s">
        <v>38</v>
      </c>
      <c r="W2566" t="s">
        <v>39</v>
      </c>
      <c r="X2566">
        <v>16000000</v>
      </c>
      <c r="Y2566">
        <v>2002</v>
      </c>
      <c r="Z2566">
        <v>787</v>
      </c>
      <c r="AA2566">
        <v>7.2</v>
      </c>
      <c r="AB2566">
        <v>1.85</v>
      </c>
      <c r="AC2566">
        <v>0</v>
      </c>
    </row>
    <row r="2567" spans="1:29">
      <c r="A2567" t="s">
        <v>28</v>
      </c>
      <c r="C2567" t="s">
        <v>4777</v>
      </c>
      <c r="D2567">
        <v>300</v>
      </c>
      <c r="E2567">
        <v>107</v>
      </c>
      <c r="F2567">
        <v>45</v>
      </c>
      <c r="G2567">
        <v>271</v>
      </c>
      <c r="H2567" t="s">
        <v>1195</v>
      </c>
      <c r="I2567">
        <v>24000</v>
      </c>
      <c r="J2567">
        <v>16204793</v>
      </c>
      <c r="K2567" t="s">
        <v>882</v>
      </c>
      <c r="L2567" t="s">
        <v>82</v>
      </c>
      <c r="M2567" t="s">
        <v>12484</v>
      </c>
      <c r="N2567">
        <v>92712</v>
      </c>
      <c r="O2567">
        <v>24805</v>
      </c>
      <c r="P2567" t="s">
        <v>12485</v>
      </c>
      <c r="Q2567">
        <v>1</v>
      </c>
      <c r="R2567" t="s">
        <v>12486</v>
      </c>
      <c r="S2567" t="s">
        <v>12487</v>
      </c>
      <c r="T2567">
        <v>294</v>
      </c>
      <c r="U2567" t="s">
        <v>37</v>
      </c>
      <c r="V2567" t="s">
        <v>38</v>
      </c>
      <c r="W2567" t="s">
        <v>585</v>
      </c>
      <c r="X2567">
        <v>16000000</v>
      </c>
      <c r="Y2567">
        <v>2009</v>
      </c>
      <c r="Z2567">
        <v>396</v>
      </c>
      <c r="AA2567">
        <v>5.0999999999999996</v>
      </c>
      <c r="AB2567">
        <v>1.85</v>
      </c>
      <c r="AC2567">
        <v>6000</v>
      </c>
    </row>
    <row r="2568" spans="1:29">
      <c r="A2568" t="s">
        <v>28</v>
      </c>
      <c r="C2568" t="s">
        <v>11208</v>
      </c>
      <c r="D2568">
        <v>84</v>
      </c>
      <c r="E2568">
        <v>96</v>
      </c>
      <c r="F2568">
        <v>22</v>
      </c>
      <c r="G2568">
        <v>324</v>
      </c>
      <c r="H2568" t="s">
        <v>1734</v>
      </c>
      <c r="I2568">
        <v>8000</v>
      </c>
      <c r="J2568">
        <v>15427192</v>
      </c>
      <c r="K2568" t="s">
        <v>12488</v>
      </c>
      <c r="L2568" t="s">
        <v>1249</v>
      </c>
      <c r="M2568" t="s">
        <v>12489</v>
      </c>
      <c r="N2568">
        <v>11768</v>
      </c>
      <c r="O2568">
        <v>11078</v>
      </c>
      <c r="P2568" t="s">
        <v>12490</v>
      </c>
      <c r="Q2568">
        <v>0</v>
      </c>
      <c r="R2568" t="s">
        <v>12491</v>
      </c>
      <c r="S2568" t="s">
        <v>12492</v>
      </c>
      <c r="T2568">
        <v>148</v>
      </c>
      <c r="U2568" t="s">
        <v>37</v>
      </c>
      <c r="V2568" t="s">
        <v>38</v>
      </c>
      <c r="W2568" t="s">
        <v>39</v>
      </c>
      <c r="X2568">
        <v>16000000</v>
      </c>
      <c r="Y2568">
        <v>2000</v>
      </c>
      <c r="Z2568">
        <v>2000</v>
      </c>
      <c r="AA2568">
        <v>5.6</v>
      </c>
      <c r="AB2568">
        <v>1.85</v>
      </c>
      <c r="AC2568">
        <v>492</v>
      </c>
    </row>
    <row r="2569" spans="1:29">
      <c r="A2569" t="s">
        <v>28</v>
      </c>
      <c r="C2569" t="s">
        <v>4003</v>
      </c>
      <c r="D2569">
        <v>64</v>
      </c>
      <c r="E2569">
        <v>88</v>
      </c>
      <c r="F2569">
        <v>11000</v>
      </c>
      <c r="G2569">
        <v>233</v>
      </c>
      <c r="H2569" t="s">
        <v>12493</v>
      </c>
      <c r="I2569">
        <v>854</v>
      </c>
      <c r="J2569">
        <v>14792779</v>
      </c>
      <c r="K2569" t="s">
        <v>1671</v>
      </c>
      <c r="L2569" t="s">
        <v>3196</v>
      </c>
      <c r="M2569" t="s">
        <v>12494</v>
      </c>
      <c r="N2569">
        <v>24256</v>
      </c>
      <c r="O2569">
        <v>1653</v>
      </c>
      <c r="P2569" t="s">
        <v>2492</v>
      </c>
      <c r="Q2569">
        <v>0</v>
      </c>
      <c r="R2569" t="s">
        <v>12495</v>
      </c>
      <c r="S2569" t="s">
        <v>12496</v>
      </c>
      <c r="T2569">
        <v>91</v>
      </c>
      <c r="U2569" t="s">
        <v>37</v>
      </c>
      <c r="V2569" t="s">
        <v>38</v>
      </c>
      <c r="W2569" t="s">
        <v>95</v>
      </c>
      <c r="X2569">
        <v>16000000</v>
      </c>
      <c r="Y2569">
        <v>1987</v>
      </c>
      <c r="Z2569">
        <v>410</v>
      </c>
      <c r="AA2569">
        <v>7.6</v>
      </c>
      <c r="AB2569">
        <v>1.85</v>
      </c>
      <c r="AC2569">
        <v>0</v>
      </c>
    </row>
    <row r="2570" spans="1:29">
      <c r="A2570" t="s">
        <v>28</v>
      </c>
      <c r="C2570" t="s">
        <v>11748</v>
      </c>
      <c r="D2570">
        <v>169</v>
      </c>
      <c r="E2570">
        <v>110</v>
      </c>
      <c r="F2570">
        <v>179</v>
      </c>
      <c r="G2570">
        <v>734</v>
      </c>
      <c r="H2570" t="s">
        <v>3756</v>
      </c>
      <c r="I2570">
        <v>12000</v>
      </c>
      <c r="J2570">
        <v>13998282</v>
      </c>
      <c r="K2570" t="s">
        <v>11749</v>
      </c>
      <c r="L2570" t="s">
        <v>705</v>
      </c>
      <c r="M2570" t="s">
        <v>11750</v>
      </c>
      <c r="N2570">
        <v>24854</v>
      </c>
      <c r="O2570">
        <v>15044</v>
      </c>
      <c r="P2570" t="s">
        <v>7257</v>
      </c>
      <c r="Q2570">
        <v>1</v>
      </c>
      <c r="R2570" t="s">
        <v>11751</v>
      </c>
      <c r="S2570" t="s">
        <v>11752</v>
      </c>
      <c r="T2570">
        <v>374</v>
      </c>
      <c r="U2570" t="s">
        <v>37</v>
      </c>
      <c r="V2570" t="s">
        <v>38</v>
      </c>
      <c r="W2570" t="s">
        <v>39</v>
      </c>
      <c r="X2570">
        <v>16000000</v>
      </c>
      <c r="Y2570">
        <v>2014</v>
      </c>
      <c r="Z2570">
        <v>1000</v>
      </c>
      <c r="AA2570">
        <v>3.1</v>
      </c>
      <c r="AB2570">
        <v>2.35</v>
      </c>
      <c r="AC2570">
        <v>31000</v>
      </c>
    </row>
    <row r="2571" spans="1:29">
      <c r="A2571" t="s">
        <v>28</v>
      </c>
      <c r="C2571" t="s">
        <v>12497</v>
      </c>
      <c r="D2571">
        <v>158</v>
      </c>
      <c r="E2571">
        <v>113</v>
      </c>
      <c r="F2571">
        <v>47</v>
      </c>
      <c r="G2571">
        <v>238</v>
      </c>
      <c r="H2571" t="s">
        <v>3161</v>
      </c>
      <c r="I2571">
        <v>21000</v>
      </c>
      <c r="J2571">
        <v>19057024</v>
      </c>
      <c r="K2571" t="s">
        <v>214</v>
      </c>
      <c r="L2571" t="s">
        <v>768</v>
      </c>
      <c r="M2571" t="s">
        <v>12498</v>
      </c>
      <c r="N2571">
        <v>113963</v>
      </c>
      <c r="O2571">
        <v>22088</v>
      </c>
      <c r="P2571" t="s">
        <v>12499</v>
      </c>
      <c r="Q2571">
        <v>0</v>
      </c>
      <c r="R2571" t="s">
        <v>12500</v>
      </c>
      <c r="S2571" t="s">
        <v>12501</v>
      </c>
      <c r="T2571">
        <v>361</v>
      </c>
      <c r="U2571" t="s">
        <v>37</v>
      </c>
      <c r="V2571" t="s">
        <v>38</v>
      </c>
      <c r="W2571" t="s">
        <v>39</v>
      </c>
      <c r="X2571">
        <v>16000000</v>
      </c>
      <c r="Y2571">
        <v>2010</v>
      </c>
      <c r="Z2571">
        <v>541</v>
      </c>
      <c r="AA2571">
        <v>7.2</v>
      </c>
      <c r="AB2571">
        <v>1.85</v>
      </c>
      <c r="AC2571">
        <v>24000</v>
      </c>
    </row>
    <row r="2572" spans="1:29">
      <c r="A2572" t="s">
        <v>28</v>
      </c>
      <c r="C2572" t="s">
        <v>12502</v>
      </c>
      <c r="D2572">
        <v>46</v>
      </c>
      <c r="E2572">
        <v>101</v>
      </c>
      <c r="F2572">
        <v>6</v>
      </c>
      <c r="G2572">
        <v>258</v>
      </c>
      <c r="H2572" t="s">
        <v>12503</v>
      </c>
      <c r="I2572">
        <v>812</v>
      </c>
      <c r="J2572">
        <v>14108518</v>
      </c>
      <c r="K2572" t="s">
        <v>1415</v>
      </c>
      <c r="L2572" t="s">
        <v>4639</v>
      </c>
      <c r="M2572" t="s">
        <v>12504</v>
      </c>
      <c r="N2572">
        <v>8215</v>
      </c>
      <c r="O2572">
        <v>1882</v>
      </c>
      <c r="P2572" t="s">
        <v>12505</v>
      </c>
      <c r="Q2572">
        <v>1</v>
      </c>
      <c r="R2572" t="s">
        <v>12506</v>
      </c>
      <c r="S2572" t="s">
        <v>12507</v>
      </c>
      <c r="T2572">
        <v>95</v>
      </c>
      <c r="U2572" t="s">
        <v>37</v>
      </c>
      <c r="V2572" t="s">
        <v>38</v>
      </c>
      <c r="W2572" t="s">
        <v>39</v>
      </c>
      <c r="X2572">
        <v>16000000</v>
      </c>
      <c r="Y2572">
        <v>2003</v>
      </c>
      <c r="Z2572">
        <v>326</v>
      </c>
      <c r="AA2572">
        <v>5.7</v>
      </c>
      <c r="AB2572">
        <v>1.85</v>
      </c>
      <c r="AC2572">
        <v>371</v>
      </c>
    </row>
    <row r="2573" spans="1:29">
      <c r="A2573" t="s">
        <v>28</v>
      </c>
      <c r="C2573" t="s">
        <v>9927</v>
      </c>
      <c r="D2573">
        <v>15</v>
      </c>
      <c r="E2573">
        <v>105</v>
      </c>
      <c r="F2573">
        <v>121</v>
      </c>
      <c r="G2573">
        <v>384</v>
      </c>
      <c r="H2573" t="s">
        <v>4599</v>
      </c>
      <c r="I2573">
        <v>11000</v>
      </c>
      <c r="J2573">
        <v>13854000</v>
      </c>
      <c r="K2573" t="s">
        <v>2469</v>
      </c>
      <c r="L2573" t="s">
        <v>1956</v>
      </c>
      <c r="M2573" t="s">
        <v>12508</v>
      </c>
      <c r="N2573">
        <v>21079</v>
      </c>
      <c r="O2573">
        <v>14677</v>
      </c>
      <c r="P2573" t="s">
        <v>10772</v>
      </c>
      <c r="Q2573">
        <v>0</v>
      </c>
      <c r="R2573" t="s">
        <v>12509</v>
      </c>
      <c r="S2573" t="s">
        <v>12510</v>
      </c>
      <c r="T2573">
        <v>55</v>
      </c>
      <c r="U2573" t="s">
        <v>37</v>
      </c>
      <c r="V2573" t="s">
        <v>38</v>
      </c>
      <c r="W2573" t="s">
        <v>39</v>
      </c>
      <c r="X2573">
        <v>20000000</v>
      </c>
      <c r="Y2573">
        <v>1988</v>
      </c>
      <c r="Z2573">
        <v>3000</v>
      </c>
      <c r="AA2573">
        <v>5.2</v>
      </c>
      <c r="AB2573">
        <v>1.85</v>
      </c>
      <c r="AC2573">
        <v>818</v>
      </c>
    </row>
    <row r="2574" spans="1:29">
      <c r="A2574" t="s">
        <v>28</v>
      </c>
      <c r="C2574" t="s">
        <v>2728</v>
      </c>
      <c r="D2574">
        <v>68</v>
      </c>
      <c r="E2574">
        <v>125</v>
      </c>
      <c r="F2574">
        <v>438</v>
      </c>
      <c r="G2574">
        <v>372</v>
      </c>
      <c r="H2574" t="s">
        <v>322</v>
      </c>
      <c r="I2574">
        <v>18000</v>
      </c>
      <c r="J2574">
        <v>77324422</v>
      </c>
      <c r="K2574" t="s">
        <v>3409</v>
      </c>
      <c r="L2574" t="s">
        <v>1727</v>
      </c>
      <c r="M2574" t="s">
        <v>12511</v>
      </c>
      <c r="N2574">
        <v>178731</v>
      </c>
      <c r="O2574">
        <v>33865</v>
      </c>
      <c r="P2574" t="s">
        <v>6805</v>
      </c>
      <c r="Q2574">
        <v>2</v>
      </c>
      <c r="R2574" t="s">
        <v>12512</v>
      </c>
      <c r="S2574" t="s">
        <v>12513</v>
      </c>
      <c r="T2574">
        <v>261</v>
      </c>
      <c r="U2574" t="s">
        <v>37</v>
      </c>
      <c r="V2574" t="s">
        <v>38</v>
      </c>
      <c r="W2574" t="s">
        <v>39</v>
      </c>
      <c r="X2574">
        <v>26000000</v>
      </c>
      <c r="Y2574">
        <v>1993</v>
      </c>
      <c r="Z2574">
        <v>15000</v>
      </c>
      <c r="AA2574">
        <v>7.7</v>
      </c>
      <c r="AB2574">
        <v>1.85</v>
      </c>
      <c r="AC2574">
        <v>0</v>
      </c>
    </row>
    <row r="2575" spans="1:29">
      <c r="A2575" t="s">
        <v>28</v>
      </c>
      <c r="C2575" t="s">
        <v>12514</v>
      </c>
      <c r="D2575">
        <v>111</v>
      </c>
      <c r="E2575">
        <v>100</v>
      </c>
      <c r="F2575">
        <v>9</v>
      </c>
      <c r="G2575">
        <v>363</v>
      </c>
      <c r="H2575" t="s">
        <v>3772</v>
      </c>
      <c r="I2575">
        <v>599</v>
      </c>
      <c r="J2575">
        <v>15500000</v>
      </c>
      <c r="K2575" t="s">
        <v>5032</v>
      </c>
      <c r="L2575" t="s">
        <v>5586</v>
      </c>
      <c r="M2575" t="s">
        <v>12515</v>
      </c>
      <c r="N2575">
        <v>51996</v>
      </c>
      <c r="O2575">
        <v>2389</v>
      </c>
      <c r="P2575" t="s">
        <v>12516</v>
      </c>
      <c r="Q2575">
        <v>0</v>
      </c>
      <c r="R2575" t="s">
        <v>12517</v>
      </c>
      <c r="S2575" t="s">
        <v>12518</v>
      </c>
      <c r="T2575">
        <v>302</v>
      </c>
      <c r="U2575" t="s">
        <v>37</v>
      </c>
      <c r="V2575" t="s">
        <v>767</v>
      </c>
      <c r="W2575" t="s">
        <v>585</v>
      </c>
      <c r="X2575">
        <v>16000000</v>
      </c>
      <c r="Y2575">
        <v>1999</v>
      </c>
      <c r="Z2575">
        <v>380</v>
      </c>
      <c r="AA2575">
        <v>7</v>
      </c>
      <c r="AB2575">
        <v>2.35</v>
      </c>
      <c r="AC2575">
        <v>0</v>
      </c>
    </row>
    <row r="2576" spans="1:29">
      <c r="A2576" t="s">
        <v>28</v>
      </c>
      <c r="C2576" t="s">
        <v>12519</v>
      </c>
      <c r="D2576">
        <v>21</v>
      </c>
      <c r="E2576">
        <v>97</v>
      </c>
      <c r="F2576">
        <v>3</v>
      </c>
      <c r="G2576">
        <v>578</v>
      </c>
      <c r="H2576" t="s">
        <v>3555</v>
      </c>
      <c r="I2576">
        <v>1000</v>
      </c>
      <c r="J2576">
        <v>11540112</v>
      </c>
      <c r="K2576" t="s">
        <v>1671</v>
      </c>
      <c r="L2576" t="s">
        <v>12520</v>
      </c>
      <c r="M2576" t="s">
        <v>12521</v>
      </c>
      <c r="N2576">
        <v>2385</v>
      </c>
      <c r="O2576">
        <v>3835</v>
      </c>
      <c r="P2576" t="s">
        <v>1659</v>
      </c>
      <c r="Q2576">
        <v>1</v>
      </c>
      <c r="R2576" t="s">
        <v>12522</v>
      </c>
      <c r="S2576" t="s">
        <v>12523</v>
      </c>
      <c r="T2576">
        <v>20</v>
      </c>
      <c r="U2576" t="s">
        <v>37</v>
      </c>
      <c r="V2576" t="s">
        <v>38</v>
      </c>
      <c r="W2576" t="s">
        <v>39</v>
      </c>
      <c r="Y2576">
        <v>2004</v>
      </c>
      <c r="Z2576">
        <v>584</v>
      </c>
      <c r="AA2576">
        <v>3.6</v>
      </c>
      <c r="AB2576">
        <v>1.85</v>
      </c>
      <c r="AC2576">
        <v>177</v>
      </c>
    </row>
    <row r="2577" spans="1:29">
      <c r="A2577" t="s">
        <v>28</v>
      </c>
      <c r="C2577" t="s">
        <v>12524</v>
      </c>
      <c r="D2577">
        <v>42</v>
      </c>
      <c r="E2577">
        <v>108</v>
      </c>
      <c r="F2577">
        <v>38</v>
      </c>
      <c r="G2577">
        <v>316</v>
      </c>
      <c r="H2577" t="s">
        <v>12525</v>
      </c>
      <c r="I2577">
        <v>940</v>
      </c>
      <c r="K2577" t="s">
        <v>1390</v>
      </c>
      <c r="L2577" t="s">
        <v>3260</v>
      </c>
      <c r="M2577" t="s">
        <v>12526</v>
      </c>
      <c r="N2577">
        <v>5237</v>
      </c>
      <c r="O2577">
        <v>1945</v>
      </c>
      <c r="P2577" t="s">
        <v>12527</v>
      </c>
      <c r="Q2577">
        <v>7</v>
      </c>
      <c r="R2577" t="s">
        <v>12528</v>
      </c>
      <c r="S2577" t="s">
        <v>12529</v>
      </c>
      <c r="T2577">
        <v>90</v>
      </c>
      <c r="U2577" t="s">
        <v>37</v>
      </c>
      <c r="V2577" t="s">
        <v>38</v>
      </c>
      <c r="W2577" t="s">
        <v>95</v>
      </c>
      <c r="X2577">
        <v>16000000</v>
      </c>
      <c r="Y2577">
        <v>1979</v>
      </c>
      <c r="Z2577">
        <v>416</v>
      </c>
      <c r="AA2577">
        <v>4.9000000000000004</v>
      </c>
      <c r="AB2577">
        <v>2.35</v>
      </c>
      <c r="AC2577">
        <v>392</v>
      </c>
    </row>
    <row r="2578" spans="1:29">
      <c r="A2578" t="s">
        <v>28</v>
      </c>
      <c r="C2578" t="s">
        <v>12530</v>
      </c>
      <c r="D2578">
        <v>65</v>
      </c>
      <c r="E2578">
        <v>112</v>
      </c>
      <c r="F2578">
        <v>28</v>
      </c>
      <c r="G2578">
        <v>215</v>
      </c>
      <c r="H2578" t="s">
        <v>3719</v>
      </c>
      <c r="I2578">
        <v>555</v>
      </c>
      <c r="J2578">
        <v>4734235</v>
      </c>
      <c r="K2578" t="s">
        <v>5510</v>
      </c>
      <c r="L2578" t="s">
        <v>5543</v>
      </c>
      <c r="M2578" t="s">
        <v>12531</v>
      </c>
      <c r="N2578">
        <v>8217</v>
      </c>
      <c r="O2578">
        <v>1227</v>
      </c>
      <c r="P2578" t="s">
        <v>3204</v>
      </c>
      <c r="Q2578">
        <v>0</v>
      </c>
      <c r="R2578" t="s">
        <v>12532</v>
      </c>
      <c r="S2578" t="s">
        <v>12533</v>
      </c>
      <c r="T2578">
        <v>123</v>
      </c>
      <c r="U2578" t="s">
        <v>37</v>
      </c>
      <c r="V2578" t="s">
        <v>38</v>
      </c>
      <c r="W2578" t="s">
        <v>585</v>
      </c>
      <c r="X2578">
        <v>15000000</v>
      </c>
      <c r="Y2578">
        <v>2000</v>
      </c>
      <c r="Z2578">
        <v>403</v>
      </c>
      <c r="AA2578">
        <v>6</v>
      </c>
      <c r="AB2578">
        <v>1.85</v>
      </c>
      <c r="AC2578">
        <v>573</v>
      </c>
    </row>
    <row r="2579" spans="1:29">
      <c r="A2579" t="s">
        <v>28</v>
      </c>
      <c r="C2579" t="s">
        <v>4003</v>
      </c>
      <c r="D2579">
        <v>109</v>
      </c>
      <c r="E2579">
        <v>112</v>
      </c>
      <c r="F2579">
        <v>11000</v>
      </c>
      <c r="G2579">
        <v>642</v>
      </c>
      <c r="H2579" t="s">
        <v>2387</v>
      </c>
      <c r="I2579">
        <v>11000</v>
      </c>
      <c r="J2579">
        <v>4839383</v>
      </c>
      <c r="K2579" t="s">
        <v>1681</v>
      </c>
      <c r="L2579" t="s">
        <v>4003</v>
      </c>
      <c r="M2579" t="s">
        <v>12534</v>
      </c>
      <c r="N2579">
        <v>21613</v>
      </c>
      <c r="O2579">
        <v>12766</v>
      </c>
      <c r="P2579" t="s">
        <v>4206</v>
      </c>
      <c r="Q2579">
        <v>0</v>
      </c>
      <c r="R2579" t="s">
        <v>12535</v>
      </c>
      <c r="S2579" t="s">
        <v>12536</v>
      </c>
      <c r="T2579">
        <v>148</v>
      </c>
      <c r="U2579" t="s">
        <v>37</v>
      </c>
      <c r="V2579" t="s">
        <v>38</v>
      </c>
      <c r="W2579" t="s">
        <v>39</v>
      </c>
      <c r="X2579">
        <v>16000000</v>
      </c>
      <c r="Y2579">
        <v>2002</v>
      </c>
      <c r="Z2579">
        <v>650</v>
      </c>
      <c r="AA2579">
        <v>6.6</v>
      </c>
      <c r="AB2579">
        <v>1.85</v>
      </c>
      <c r="AC2579">
        <v>762</v>
      </c>
    </row>
    <row r="2580" spans="1:29">
      <c r="A2580" t="s">
        <v>28</v>
      </c>
      <c r="C2580" t="s">
        <v>12537</v>
      </c>
      <c r="D2580">
        <v>42</v>
      </c>
      <c r="E2580">
        <v>95</v>
      </c>
      <c r="F2580">
        <v>89</v>
      </c>
      <c r="G2580">
        <v>322</v>
      </c>
      <c r="H2580" t="s">
        <v>7329</v>
      </c>
      <c r="I2580">
        <v>1000</v>
      </c>
      <c r="J2580">
        <v>4193025</v>
      </c>
      <c r="K2580" t="s">
        <v>6419</v>
      </c>
      <c r="L2580" t="s">
        <v>3750</v>
      </c>
      <c r="M2580" t="s">
        <v>12538</v>
      </c>
      <c r="N2580">
        <v>30682</v>
      </c>
      <c r="O2580">
        <v>2518</v>
      </c>
      <c r="P2580" t="s">
        <v>12539</v>
      </c>
      <c r="Q2580">
        <v>0</v>
      </c>
      <c r="R2580" t="s">
        <v>12540</v>
      </c>
      <c r="S2580" t="s">
        <v>12541</v>
      </c>
      <c r="T2580">
        <v>194</v>
      </c>
      <c r="U2580" t="s">
        <v>37</v>
      </c>
      <c r="V2580" t="s">
        <v>38</v>
      </c>
      <c r="W2580" t="s">
        <v>585</v>
      </c>
      <c r="X2580">
        <v>15000000</v>
      </c>
      <c r="Y2580">
        <v>1999</v>
      </c>
      <c r="Z2580">
        <v>852</v>
      </c>
      <c r="AA2580">
        <v>6.8</v>
      </c>
      <c r="AB2580">
        <v>2.35</v>
      </c>
      <c r="AC2580">
        <v>0</v>
      </c>
    </row>
    <row r="2581" spans="1:29">
      <c r="A2581" t="s">
        <v>28</v>
      </c>
      <c r="C2581" t="s">
        <v>5834</v>
      </c>
      <c r="D2581">
        <v>112</v>
      </c>
      <c r="E2581">
        <v>110</v>
      </c>
      <c r="F2581">
        <v>85</v>
      </c>
      <c r="G2581">
        <v>186</v>
      </c>
      <c r="H2581" t="s">
        <v>12542</v>
      </c>
      <c r="I2581">
        <v>1000</v>
      </c>
      <c r="J2581">
        <v>5900000</v>
      </c>
      <c r="K2581" t="s">
        <v>42</v>
      </c>
      <c r="L2581" t="s">
        <v>4534</v>
      </c>
      <c r="M2581" t="s">
        <v>12543</v>
      </c>
      <c r="N2581">
        <v>98629</v>
      </c>
      <c r="O2581">
        <v>1852</v>
      </c>
      <c r="P2581" t="s">
        <v>5270</v>
      </c>
      <c r="Q2581">
        <v>1</v>
      </c>
      <c r="R2581" t="s">
        <v>12544</v>
      </c>
      <c r="S2581" t="s">
        <v>12545</v>
      </c>
      <c r="T2581">
        <v>316</v>
      </c>
      <c r="U2581" t="s">
        <v>37</v>
      </c>
      <c r="V2581" t="s">
        <v>56</v>
      </c>
      <c r="W2581" t="s">
        <v>585</v>
      </c>
      <c r="X2581">
        <v>16000000</v>
      </c>
      <c r="Y2581">
        <v>1986</v>
      </c>
      <c r="Z2581">
        <v>309</v>
      </c>
      <c r="AA2581">
        <v>7.2</v>
      </c>
      <c r="AB2581">
        <v>1.85</v>
      </c>
      <c r="AC2581">
        <v>0</v>
      </c>
    </row>
    <row r="2582" spans="1:29">
      <c r="A2582" t="s">
        <v>28</v>
      </c>
      <c r="C2582" t="s">
        <v>12546</v>
      </c>
      <c r="D2582">
        <v>146</v>
      </c>
      <c r="E2582">
        <v>118</v>
      </c>
      <c r="F2582">
        <v>369</v>
      </c>
      <c r="G2582">
        <v>295</v>
      </c>
      <c r="H2582" t="s">
        <v>704</v>
      </c>
      <c r="I2582">
        <v>1000</v>
      </c>
      <c r="J2582">
        <v>2849142</v>
      </c>
      <c r="K2582" t="s">
        <v>3409</v>
      </c>
      <c r="L2582" t="s">
        <v>3385</v>
      </c>
      <c r="M2582" t="s">
        <v>12547</v>
      </c>
      <c r="N2582">
        <v>24104</v>
      </c>
      <c r="O2582">
        <v>1889</v>
      </c>
      <c r="P2582" t="s">
        <v>12548</v>
      </c>
      <c r="Q2582">
        <v>1</v>
      </c>
      <c r="R2582" t="s">
        <v>12549</v>
      </c>
      <c r="S2582" t="s">
        <v>12550</v>
      </c>
      <c r="T2582">
        <v>88</v>
      </c>
      <c r="U2582" t="s">
        <v>37</v>
      </c>
      <c r="V2582" t="s">
        <v>38</v>
      </c>
      <c r="W2582" t="s">
        <v>585</v>
      </c>
      <c r="X2582">
        <v>16000000</v>
      </c>
      <c r="Y2582">
        <v>2007</v>
      </c>
      <c r="Z2582">
        <v>418</v>
      </c>
      <c r="AA2582">
        <v>7.2</v>
      </c>
      <c r="AB2582">
        <v>2.35</v>
      </c>
      <c r="AC2582">
        <v>0</v>
      </c>
    </row>
    <row r="2583" spans="1:29">
      <c r="A2583" t="s">
        <v>28</v>
      </c>
      <c r="C2583" t="s">
        <v>12551</v>
      </c>
      <c r="D2583">
        <v>36</v>
      </c>
      <c r="E2583">
        <v>97</v>
      </c>
      <c r="F2583">
        <v>34</v>
      </c>
      <c r="G2583">
        <v>465</v>
      </c>
      <c r="H2583" t="s">
        <v>6249</v>
      </c>
      <c r="I2583">
        <v>503</v>
      </c>
      <c r="J2583">
        <v>1686429</v>
      </c>
      <c r="K2583" t="s">
        <v>12552</v>
      </c>
      <c r="L2583" t="s">
        <v>2710</v>
      </c>
      <c r="M2583" t="s">
        <v>12553</v>
      </c>
      <c r="N2583">
        <v>8687</v>
      </c>
      <c r="O2583">
        <v>3100</v>
      </c>
      <c r="P2583" t="s">
        <v>4911</v>
      </c>
      <c r="Q2583">
        <v>1</v>
      </c>
      <c r="R2583" t="s">
        <v>12554</v>
      </c>
      <c r="S2583" t="s">
        <v>12555</v>
      </c>
      <c r="T2583">
        <v>62</v>
      </c>
      <c r="U2583" t="s">
        <v>37</v>
      </c>
      <c r="V2583" t="s">
        <v>38</v>
      </c>
      <c r="W2583" t="s">
        <v>39</v>
      </c>
      <c r="X2583">
        <v>16000000</v>
      </c>
      <c r="Y2583">
        <v>1997</v>
      </c>
      <c r="Z2583">
        <v>489</v>
      </c>
      <c r="AA2583">
        <v>2.8</v>
      </c>
      <c r="AB2583">
        <v>1.85</v>
      </c>
      <c r="AC2583">
        <v>0</v>
      </c>
    </row>
    <row r="2584" spans="1:29">
      <c r="A2584" t="s">
        <v>28</v>
      </c>
      <c r="C2584" t="s">
        <v>8972</v>
      </c>
      <c r="D2584">
        <v>230</v>
      </c>
      <c r="E2584">
        <v>120</v>
      </c>
      <c r="F2584">
        <v>115</v>
      </c>
      <c r="G2584">
        <v>310</v>
      </c>
      <c r="H2584" t="s">
        <v>7031</v>
      </c>
      <c r="I2584">
        <v>10000</v>
      </c>
      <c r="J2584">
        <v>1984743</v>
      </c>
      <c r="K2584" t="s">
        <v>214</v>
      </c>
      <c r="L2584" t="s">
        <v>887</v>
      </c>
      <c r="M2584" t="s">
        <v>12556</v>
      </c>
      <c r="N2584">
        <v>20616</v>
      </c>
      <c r="O2584">
        <v>11019</v>
      </c>
      <c r="P2584" t="s">
        <v>12557</v>
      </c>
      <c r="Q2584">
        <v>3</v>
      </c>
      <c r="R2584" t="s">
        <v>12558</v>
      </c>
      <c r="S2584" t="s">
        <v>12559</v>
      </c>
      <c r="T2584">
        <v>70</v>
      </c>
      <c r="U2584" t="s">
        <v>37</v>
      </c>
      <c r="V2584" t="s">
        <v>38</v>
      </c>
      <c r="W2584" t="s">
        <v>585</v>
      </c>
      <c r="X2584">
        <v>16000000</v>
      </c>
      <c r="Y2584">
        <v>2013</v>
      </c>
      <c r="Z2584">
        <v>316</v>
      </c>
      <c r="AA2584">
        <v>6.6</v>
      </c>
      <c r="AB2584">
        <v>2.35</v>
      </c>
      <c r="AC2584">
        <v>0</v>
      </c>
    </row>
    <row r="2585" spans="1:29">
      <c r="A2585" t="s">
        <v>28</v>
      </c>
      <c r="C2585" t="s">
        <v>12560</v>
      </c>
      <c r="D2585">
        <v>64</v>
      </c>
      <c r="E2585">
        <v>135</v>
      </c>
      <c r="F2585">
        <v>133</v>
      </c>
      <c r="G2585">
        <v>258</v>
      </c>
      <c r="H2585" t="s">
        <v>4621</v>
      </c>
      <c r="I2585">
        <v>898</v>
      </c>
      <c r="J2585">
        <v>1666262</v>
      </c>
      <c r="K2585" t="s">
        <v>1941</v>
      </c>
      <c r="L2585" t="s">
        <v>2535</v>
      </c>
      <c r="M2585" t="s">
        <v>12561</v>
      </c>
      <c r="N2585">
        <v>5321</v>
      </c>
      <c r="O2585">
        <v>2096</v>
      </c>
      <c r="P2585" t="s">
        <v>12562</v>
      </c>
      <c r="Q2585">
        <v>0</v>
      </c>
      <c r="R2585" t="s">
        <v>12563</v>
      </c>
      <c r="S2585" t="s">
        <v>12564</v>
      </c>
      <c r="T2585">
        <v>78</v>
      </c>
      <c r="U2585" t="s">
        <v>37</v>
      </c>
      <c r="V2585" t="s">
        <v>56</v>
      </c>
      <c r="W2585" t="s">
        <v>39</v>
      </c>
      <c r="X2585">
        <v>16000000</v>
      </c>
      <c r="Y2585">
        <v>2005</v>
      </c>
      <c r="Z2585">
        <v>708</v>
      </c>
      <c r="AA2585">
        <v>6.7</v>
      </c>
      <c r="AB2585">
        <v>1.66</v>
      </c>
      <c r="AC2585">
        <v>356</v>
      </c>
    </row>
    <row r="2586" spans="1:29">
      <c r="A2586" t="s">
        <v>28</v>
      </c>
      <c r="C2586" t="s">
        <v>5289</v>
      </c>
      <c r="D2586">
        <v>393</v>
      </c>
      <c r="E2586">
        <v>101</v>
      </c>
      <c r="F2586">
        <v>0</v>
      </c>
      <c r="G2586">
        <v>888</v>
      </c>
      <c r="H2586" t="s">
        <v>4532</v>
      </c>
      <c r="I2586">
        <v>3000</v>
      </c>
      <c r="J2586">
        <v>2319187</v>
      </c>
      <c r="K2586" t="s">
        <v>2142</v>
      </c>
      <c r="L2586" t="s">
        <v>982</v>
      </c>
      <c r="M2586" t="s">
        <v>12565</v>
      </c>
      <c r="N2586">
        <v>92640</v>
      </c>
      <c r="O2586">
        <v>5056</v>
      </c>
      <c r="P2586" t="s">
        <v>12566</v>
      </c>
      <c r="Q2586">
        <v>0</v>
      </c>
      <c r="R2586" t="s">
        <v>12567</v>
      </c>
      <c r="S2586" t="s">
        <v>12568</v>
      </c>
      <c r="T2586">
        <v>212</v>
      </c>
      <c r="U2586" t="s">
        <v>37</v>
      </c>
      <c r="V2586" t="s">
        <v>56</v>
      </c>
      <c r="W2586" t="s">
        <v>585</v>
      </c>
      <c r="X2586">
        <v>20000000</v>
      </c>
      <c r="Y2586">
        <v>2013</v>
      </c>
      <c r="Z2586">
        <v>1000</v>
      </c>
      <c r="AA2586">
        <v>7</v>
      </c>
      <c r="AB2586">
        <v>2.35</v>
      </c>
      <c r="AC2586">
        <v>23000</v>
      </c>
    </row>
    <row r="2587" spans="1:29">
      <c r="A2587" t="s">
        <v>28</v>
      </c>
      <c r="C2587" t="s">
        <v>12569</v>
      </c>
      <c r="D2587">
        <v>75</v>
      </c>
      <c r="E2587">
        <v>92</v>
      </c>
      <c r="F2587">
        <v>29</v>
      </c>
      <c r="G2587">
        <v>618</v>
      </c>
      <c r="H2587" t="s">
        <v>1140</v>
      </c>
      <c r="I2587">
        <v>939</v>
      </c>
      <c r="J2587">
        <v>13922211</v>
      </c>
      <c r="K2587" t="s">
        <v>1671</v>
      </c>
      <c r="L2587" t="s">
        <v>5450</v>
      </c>
      <c r="M2587" t="s">
        <v>12570</v>
      </c>
      <c r="N2587">
        <v>18271</v>
      </c>
      <c r="O2587">
        <v>3935</v>
      </c>
      <c r="P2587" t="s">
        <v>1736</v>
      </c>
      <c r="Q2587">
        <v>9</v>
      </c>
      <c r="R2587" t="s">
        <v>12571</v>
      </c>
      <c r="S2587" t="s">
        <v>12572</v>
      </c>
      <c r="T2587">
        <v>150</v>
      </c>
      <c r="U2587" t="s">
        <v>37</v>
      </c>
      <c r="V2587" t="s">
        <v>38</v>
      </c>
      <c r="W2587" t="s">
        <v>585</v>
      </c>
      <c r="X2587">
        <v>16000000</v>
      </c>
      <c r="Y2587">
        <v>2004</v>
      </c>
      <c r="Z2587">
        <v>881</v>
      </c>
      <c r="AA2587">
        <v>4.4000000000000004</v>
      </c>
      <c r="AB2587">
        <v>1.85</v>
      </c>
      <c r="AC2587">
        <v>0</v>
      </c>
    </row>
    <row r="2588" spans="1:29">
      <c r="A2588" t="s">
        <v>28</v>
      </c>
      <c r="C2588" t="s">
        <v>6195</v>
      </c>
      <c r="D2588">
        <v>78</v>
      </c>
      <c r="E2588">
        <v>106</v>
      </c>
      <c r="F2588">
        <v>172</v>
      </c>
      <c r="G2588">
        <v>27</v>
      </c>
      <c r="H2588" t="s">
        <v>8716</v>
      </c>
      <c r="I2588">
        <v>172</v>
      </c>
      <c r="K2588" t="s">
        <v>1681</v>
      </c>
      <c r="L2588" t="s">
        <v>6195</v>
      </c>
      <c r="M2588" t="s">
        <v>12573</v>
      </c>
      <c r="N2588">
        <v>30587</v>
      </c>
      <c r="O2588">
        <v>329</v>
      </c>
      <c r="P2588" t="s">
        <v>12574</v>
      </c>
      <c r="Q2588">
        <v>2</v>
      </c>
      <c r="R2588" t="s">
        <v>12575</v>
      </c>
      <c r="S2588" t="s">
        <v>12576</v>
      </c>
      <c r="T2588">
        <v>49</v>
      </c>
      <c r="U2588" t="s">
        <v>1464</v>
      </c>
      <c r="V2588" t="s">
        <v>1465</v>
      </c>
      <c r="X2588">
        <v>11000000</v>
      </c>
      <c r="Y2588">
        <v>2008</v>
      </c>
      <c r="Z2588">
        <v>55</v>
      </c>
      <c r="AA2588">
        <v>7.1</v>
      </c>
      <c r="AB2588">
        <v>2.35</v>
      </c>
      <c r="AC2588">
        <v>3000</v>
      </c>
    </row>
    <row r="2589" spans="1:29">
      <c r="A2589" t="s">
        <v>28</v>
      </c>
      <c r="C2589" t="s">
        <v>12577</v>
      </c>
      <c r="D2589">
        <v>67</v>
      </c>
      <c r="E2589">
        <v>92</v>
      </c>
      <c r="F2589">
        <v>6</v>
      </c>
      <c r="G2589">
        <v>227</v>
      </c>
      <c r="H2589" t="s">
        <v>12578</v>
      </c>
      <c r="I2589">
        <v>10000</v>
      </c>
      <c r="J2589">
        <v>23091</v>
      </c>
      <c r="K2589" t="s">
        <v>5605</v>
      </c>
      <c r="L2589" t="s">
        <v>2824</v>
      </c>
      <c r="M2589" t="s">
        <v>12579</v>
      </c>
      <c r="N2589">
        <v>5664</v>
      </c>
      <c r="O2589">
        <v>11091</v>
      </c>
      <c r="P2589" t="s">
        <v>7382</v>
      </c>
      <c r="Q2589">
        <v>1</v>
      </c>
      <c r="R2589" t="s">
        <v>12580</v>
      </c>
      <c r="S2589" t="s">
        <v>12581</v>
      </c>
      <c r="T2589">
        <v>42</v>
      </c>
      <c r="U2589" t="s">
        <v>37</v>
      </c>
      <c r="V2589" t="s">
        <v>56</v>
      </c>
      <c r="W2589" t="s">
        <v>585</v>
      </c>
      <c r="X2589">
        <v>15000000</v>
      </c>
      <c r="Y2589">
        <v>2008</v>
      </c>
      <c r="Z2589">
        <v>304</v>
      </c>
      <c r="AA2589">
        <v>6.2</v>
      </c>
      <c r="AB2589">
        <v>2.35</v>
      </c>
      <c r="AC2589">
        <v>921</v>
      </c>
    </row>
    <row r="2590" spans="1:29">
      <c r="A2590" t="s">
        <v>28</v>
      </c>
      <c r="C2590" t="s">
        <v>12582</v>
      </c>
      <c r="D2590">
        <v>216</v>
      </c>
      <c r="E2590">
        <v>161</v>
      </c>
      <c r="F2590">
        <v>929</v>
      </c>
      <c r="G2590">
        <v>116</v>
      </c>
      <c r="H2590" t="s">
        <v>12583</v>
      </c>
      <c r="I2590">
        <v>488</v>
      </c>
      <c r="J2590">
        <v>336467</v>
      </c>
      <c r="K2590" t="s">
        <v>5324</v>
      </c>
      <c r="L2590" t="s">
        <v>12584</v>
      </c>
      <c r="M2590" t="s">
        <v>12585</v>
      </c>
      <c r="N2590">
        <v>45449</v>
      </c>
      <c r="O2590">
        <v>943</v>
      </c>
      <c r="P2590" t="s">
        <v>1552</v>
      </c>
      <c r="Q2590">
        <v>0</v>
      </c>
      <c r="R2590" t="s">
        <v>12586</v>
      </c>
      <c r="S2590" t="s">
        <v>12587</v>
      </c>
      <c r="T2590">
        <v>192</v>
      </c>
      <c r="U2590" t="s">
        <v>37</v>
      </c>
      <c r="V2590" t="s">
        <v>1465</v>
      </c>
      <c r="W2590" t="s">
        <v>4830</v>
      </c>
      <c r="X2590">
        <v>13000000</v>
      </c>
      <c r="Y2590">
        <v>2009</v>
      </c>
      <c r="Z2590">
        <v>289</v>
      </c>
      <c r="AA2590">
        <v>7.3</v>
      </c>
      <c r="AB2590">
        <v>2.35</v>
      </c>
      <c r="AC2590">
        <v>23000</v>
      </c>
    </row>
    <row r="2591" spans="1:29">
      <c r="A2591" t="s">
        <v>28</v>
      </c>
      <c r="C2591" t="s">
        <v>11131</v>
      </c>
      <c r="D2591">
        <v>54</v>
      </c>
      <c r="E2591">
        <v>92</v>
      </c>
      <c r="F2591">
        <v>143</v>
      </c>
      <c r="G2591">
        <v>613</v>
      </c>
      <c r="H2591" t="s">
        <v>12588</v>
      </c>
      <c r="I2591">
        <v>1000</v>
      </c>
      <c r="J2591">
        <v>2964</v>
      </c>
      <c r="K2591" t="s">
        <v>8199</v>
      </c>
      <c r="L2591" t="s">
        <v>4467</v>
      </c>
      <c r="M2591" t="s">
        <v>12589</v>
      </c>
      <c r="N2591">
        <v>7444</v>
      </c>
      <c r="O2591">
        <v>3086</v>
      </c>
      <c r="P2591" t="s">
        <v>12590</v>
      </c>
      <c r="Q2591">
        <v>2</v>
      </c>
      <c r="R2591" t="s">
        <v>12591</v>
      </c>
      <c r="S2591" t="s">
        <v>12592</v>
      </c>
      <c r="T2591">
        <v>42</v>
      </c>
      <c r="U2591" t="s">
        <v>37</v>
      </c>
      <c r="V2591" t="s">
        <v>38</v>
      </c>
      <c r="W2591" t="s">
        <v>39</v>
      </c>
      <c r="X2591">
        <v>16000000</v>
      </c>
      <c r="Y2591">
        <v>2012</v>
      </c>
      <c r="Z2591">
        <v>945</v>
      </c>
      <c r="AA2591">
        <v>5.0999999999999996</v>
      </c>
      <c r="AB2591">
        <v>1.78</v>
      </c>
      <c r="AC2591">
        <v>0</v>
      </c>
    </row>
    <row r="2592" spans="1:29">
      <c r="A2592" t="s">
        <v>28</v>
      </c>
      <c r="C2592" t="s">
        <v>7635</v>
      </c>
      <c r="D2592">
        <v>84</v>
      </c>
      <c r="E2592">
        <v>93</v>
      </c>
      <c r="F2592">
        <v>529</v>
      </c>
      <c r="G2592">
        <v>805</v>
      </c>
      <c r="H2592" t="s">
        <v>6861</v>
      </c>
      <c r="I2592">
        <v>1000</v>
      </c>
      <c r="K2592" t="s">
        <v>7144</v>
      </c>
      <c r="L2592" t="s">
        <v>587</v>
      </c>
      <c r="M2592" t="s">
        <v>12593</v>
      </c>
      <c r="N2592">
        <v>155249</v>
      </c>
      <c r="O2592">
        <v>4453</v>
      </c>
      <c r="P2592" t="s">
        <v>2318</v>
      </c>
      <c r="Q2592">
        <v>0</v>
      </c>
      <c r="R2592" t="s">
        <v>12594</v>
      </c>
      <c r="S2592" t="s">
        <v>12595</v>
      </c>
      <c r="T2592">
        <v>304</v>
      </c>
      <c r="U2592" t="s">
        <v>37</v>
      </c>
      <c r="V2592" t="s">
        <v>38</v>
      </c>
      <c r="W2592" t="s">
        <v>277</v>
      </c>
      <c r="X2592">
        <v>16000000</v>
      </c>
      <c r="Y2592">
        <v>2009</v>
      </c>
      <c r="Z2592">
        <v>884</v>
      </c>
      <c r="AA2592">
        <v>8.1</v>
      </c>
      <c r="AB2592">
        <v>1.85</v>
      </c>
      <c r="AC2592">
        <v>115000</v>
      </c>
    </row>
    <row r="2593" spans="1:29">
      <c r="A2593" t="s">
        <v>28</v>
      </c>
      <c r="C2593" t="s">
        <v>12596</v>
      </c>
      <c r="D2593">
        <v>69</v>
      </c>
      <c r="E2593">
        <v>110</v>
      </c>
      <c r="F2593">
        <v>22</v>
      </c>
      <c r="G2593">
        <v>44</v>
      </c>
      <c r="H2593" t="s">
        <v>12597</v>
      </c>
      <c r="I2593">
        <v>5000</v>
      </c>
      <c r="K2593" t="s">
        <v>2125</v>
      </c>
      <c r="L2593" t="s">
        <v>41</v>
      </c>
      <c r="M2593" t="s">
        <v>12598</v>
      </c>
      <c r="N2593">
        <v>12817</v>
      </c>
      <c r="O2593">
        <v>5273</v>
      </c>
      <c r="P2593" t="s">
        <v>12599</v>
      </c>
      <c r="Q2593">
        <v>0</v>
      </c>
      <c r="R2593" t="s">
        <v>12600</v>
      </c>
      <c r="S2593" t="s">
        <v>12601</v>
      </c>
      <c r="T2593">
        <v>43</v>
      </c>
      <c r="U2593" t="s">
        <v>37</v>
      </c>
      <c r="V2593" t="s">
        <v>1465</v>
      </c>
      <c r="W2593" t="s">
        <v>585</v>
      </c>
      <c r="X2593">
        <v>16000000</v>
      </c>
      <c r="Y2593">
        <v>2013</v>
      </c>
      <c r="Z2593">
        <v>170</v>
      </c>
      <c r="AA2593">
        <v>6.7</v>
      </c>
      <c r="AB2593">
        <v>2.35</v>
      </c>
      <c r="AC2593">
        <v>0</v>
      </c>
    </row>
    <row r="2594" spans="1:29">
      <c r="A2594" t="s">
        <v>28</v>
      </c>
      <c r="C2594" t="s">
        <v>12602</v>
      </c>
      <c r="D2594">
        <v>208</v>
      </c>
      <c r="E2594">
        <v>122</v>
      </c>
      <c r="F2594">
        <v>0</v>
      </c>
      <c r="G2594">
        <v>567</v>
      </c>
      <c r="H2594" t="s">
        <v>1502</v>
      </c>
      <c r="I2594">
        <v>883</v>
      </c>
      <c r="J2594">
        <v>2428883</v>
      </c>
      <c r="K2594" t="s">
        <v>1765</v>
      </c>
      <c r="L2594" t="s">
        <v>4545</v>
      </c>
      <c r="M2594" t="s">
        <v>12603</v>
      </c>
      <c r="N2594">
        <v>21370</v>
      </c>
      <c r="O2594">
        <v>2896</v>
      </c>
      <c r="P2594" t="s">
        <v>2096</v>
      </c>
      <c r="Q2594">
        <v>1</v>
      </c>
      <c r="R2594" t="s">
        <v>12604</v>
      </c>
      <c r="S2594" t="s">
        <v>12605</v>
      </c>
      <c r="T2594">
        <v>132</v>
      </c>
      <c r="U2594" t="s">
        <v>37</v>
      </c>
      <c r="V2594" t="s">
        <v>38</v>
      </c>
      <c r="W2594" t="s">
        <v>585</v>
      </c>
      <c r="X2594">
        <v>16000000</v>
      </c>
      <c r="Y2594">
        <v>2014</v>
      </c>
      <c r="Z2594">
        <v>596</v>
      </c>
      <c r="AA2594">
        <v>6.6</v>
      </c>
      <c r="AB2594">
        <v>2.35</v>
      </c>
      <c r="AC2594">
        <v>0</v>
      </c>
    </row>
    <row r="2595" spans="1:29">
      <c r="A2595" t="s">
        <v>28</v>
      </c>
      <c r="C2595" t="s">
        <v>12606</v>
      </c>
      <c r="D2595">
        <v>32</v>
      </c>
      <c r="E2595">
        <v>91</v>
      </c>
      <c r="F2595">
        <v>10</v>
      </c>
      <c r="G2595">
        <v>574</v>
      </c>
      <c r="H2595" t="s">
        <v>1659</v>
      </c>
      <c r="I2595">
        <v>890</v>
      </c>
      <c r="J2595">
        <v>13571817</v>
      </c>
      <c r="K2595" t="s">
        <v>4479</v>
      </c>
      <c r="L2595" t="s">
        <v>634</v>
      </c>
      <c r="M2595" t="s">
        <v>12607</v>
      </c>
      <c r="N2595">
        <v>5312</v>
      </c>
      <c r="O2595">
        <v>3104</v>
      </c>
      <c r="P2595" t="s">
        <v>3236</v>
      </c>
      <c r="Q2595">
        <v>3</v>
      </c>
      <c r="R2595" t="s">
        <v>12608</v>
      </c>
      <c r="S2595" t="s">
        <v>12609</v>
      </c>
      <c r="T2595">
        <v>40</v>
      </c>
      <c r="U2595" t="s">
        <v>37</v>
      </c>
      <c r="V2595" t="s">
        <v>38</v>
      </c>
      <c r="W2595" t="s">
        <v>39</v>
      </c>
      <c r="X2595">
        <v>15600000</v>
      </c>
      <c r="Y2595">
        <v>2002</v>
      </c>
      <c r="Z2595">
        <v>578</v>
      </c>
      <c r="AA2595">
        <v>4.5</v>
      </c>
      <c r="AB2595">
        <v>1.85</v>
      </c>
      <c r="AC2595">
        <v>939</v>
      </c>
    </row>
    <row r="2596" spans="1:29">
      <c r="A2596" t="s">
        <v>28</v>
      </c>
      <c r="D2596">
        <v>20</v>
      </c>
      <c r="E2596">
        <v>45</v>
      </c>
      <c r="G2596">
        <v>15</v>
      </c>
      <c r="H2596" t="s">
        <v>12610</v>
      </c>
      <c r="I2596">
        <v>422</v>
      </c>
      <c r="K2596" t="s">
        <v>9193</v>
      </c>
      <c r="L2596" t="s">
        <v>12611</v>
      </c>
      <c r="M2596" t="s">
        <v>12612</v>
      </c>
      <c r="N2596">
        <v>19164</v>
      </c>
      <c r="O2596">
        <v>537</v>
      </c>
      <c r="P2596" t="s">
        <v>12613</v>
      </c>
      <c r="Q2596">
        <v>0</v>
      </c>
      <c r="R2596" t="s">
        <v>12614</v>
      </c>
      <c r="S2596" t="s">
        <v>12615</v>
      </c>
      <c r="T2596">
        <v>79</v>
      </c>
      <c r="U2596" t="s">
        <v>37</v>
      </c>
      <c r="V2596" t="s">
        <v>12616</v>
      </c>
      <c r="W2596" t="s">
        <v>2635</v>
      </c>
      <c r="X2596">
        <v>34000000</v>
      </c>
      <c r="Z2596">
        <v>57</v>
      </c>
      <c r="AA2596">
        <v>8.1</v>
      </c>
      <c r="AB2596">
        <v>16</v>
      </c>
      <c r="AC2596">
        <v>16000</v>
      </c>
    </row>
    <row r="2597" spans="1:29">
      <c r="A2597" t="s">
        <v>28</v>
      </c>
      <c r="C2597" t="s">
        <v>8638</v>
      </c>
      <c r="D2597">
        <v>78</v>
      </c>
      <c r="E2597">
        <v>115</v>
      </c>
      <c r="F2597">
        <v>460</v>
      </c>
      <c r="G2597">
        <v>125</v>
      </c>
      <c r="H2597" t="s">
        <v>12617</v>
      </c>
      <c r="I2597">
        <v>232</v>
      </c>
      <c r="J2597">
        <v>1554566</v>
      </c>
      <c r="K2597" t="s">
        <v>3396</v>
      </c>
      <c r="L2597" t="s">
        <v>12618</v>
      </c>
      <c r="M2597" t="s">
        <v>12619</v>
      </c>
      <c r="N2597">
        <v>8624</v>
      </c>
      <c r="O2597">
        <v>699</v>
      </c>
      <c r="P2597" t="s">
        <v>12620</v>
      </c>
      <c r="Q2597">
        <v>1</v>
      </c>
      <c r="R2597" t="s">
        <v>12621</v>
      </c>
      <c r="S2597" t="s">
        <v>12622</v>
      </c>
      <c r="T2597">
        <v>180</v>
      </c>
      <c r="U2597" t="s">
        <v>37</v>
      </c>
      <c r="V2597" t="s">
        <v>268</v>
      </c>
      <c r="W2597" t="s">
        <v>585</v>
      </c>
      <c r="Y2597">
        <v>2002</v>
      </c>
      <c r="Z2597">
        <v>150</v>
      </c>
      <c r="AA2597">
        <v>6.6</v>
      </c>
      <c r="AB2597">
        <v>1.66</v>
      </c>
      <c r="AC2597">
        <v>824</v>
      </c>
    </row>
    <row r="2598" spans="1:29">
      <c r="A2598" t="s">
        <v>28</v>
      </c>
      <c r="C2598" t="s">
        <v>12623</v>
      </c>
      <c r="D2598">
        <v>21</v>
      </c>
      <c r="E2598">
        <v>94</v>
      </c>
      <c r="F2598">
        <v>4</v>
      </c>
      <c r="G2598">
        <v>518</v>
      </c>
      <c r="H2598" t="s">
        <v>4110</v>
      </c>
      <c r="I2598">
        <v>844</v>
      </c>
      <c r="J2598">
        <v>508867</v>
      </c>
      <c r="K2598" t="s">
        <v>3794</v>
      </c>
      <c r="L2598" t="s">
        <v>10436</v>
      </c>
      <c r="M2598" t="s">
        <v>12624</v>
      </c>
      <c r="N2598">
        <v>1033</v>
      </c>
      <c r="O2598">
        <v>3583</v>
      </c>
      <c r="P2598" t="s">
        <v>12625</v>
      </c>
      <c r="Q2598">
        <v>0</v>
      </c>
      <c r="R2598" t="s">
        <v>12626</v>
      </c>
      <c r="S2598" t="s">
        <v>12627</v>
      </c>
      <c r="T2598">
        <v>26</v>
      </c>
      <c r="U2598" t="s">
        <v>37</v>
      </c>
      <c r="V2598" t="s">
        <v>38</v>
      </c>
      <c r="W2598" t="s">
        <v>95</v>
      </c>
      <c r="Y2598">
        <v>2001</v>
      </c>
      <c r="Z2598">
        <v>626</v>
      </c>
      <c r="AA2598">
        <v>6.5</v>
      </c>
      <c r="AB2598">
        <v>2.35</v>
      </c>
      <c r="AC2598">
        <v>282</v>
      </c>
    </row>
    <row r="2599" spans="1:29">
      <c r="A2599" t="s">
        <v>28</v>
      </c>
      <c r="C2599" t="s">
        <v>12628</v>
      </c>
      <c r="D2599">
        <v>40</v>
      </c>
      <c r="E2599">
        <v>93</v>
      </c>
      <c r="F2599">
        <v>7</v>
      </c>
      <c r="G2599">
        <v>922</v>
      </c>
      <c r="H2599" t="s">
        <v>2119</v>
      </c>
      <c r="I2599">
        <v>1000</v>
      </c>
      <c r="J2599">
        <v>1181197</v>
      </c>
      <c r="K2599" t="s">
        <v>1924</v>
      </c>
      <c r="L2599" t="s">
        <v>1540</v>
      </c>
      <c r="M2599" t="s">
        <v>12629</v>
      </c>
      <c r="N2599">
        <v>3299</v>
      </c>
      <c r="O2599">
        <v>4329</v>
      </c>
      <c r="P2599" t="s">
        <v>6157</v>
      </c>
      <c r="Q2599">
        <v>0</v>
      </c>
      <c r="R2599" t="s">
        <v>12630</v>
      </c>
      <c r="S2599" t="s">
        <v>12631</v>
      </c>
      <c r="T2599">
        <v>24</v>
      </c>
      <c r="U2599" t="s">
        <v>37</v>
      </c>
      <c r="V2599" t="s">
        <v>38</v>
      </c>
      <c r="W2599" t="s">
        <v>585</v>
      </c>
      <c r="X2599">
        <v>15500000</v>
      </c>
      <c r="Y2599">
        <v>2005</v>
      </c>
      <c r="Z2599">
        <v>1000</v>
      </c>
      <c r="AA2599">
        <v>5.9</v>
      </c>
      <c r="AB2599">
        <v>1.85</v>
      </c>
      <c r="AC2599">
        <v>191</v>
      </c>
    </row>
    <row r="2600" spans="1:29">
      <c r="A2600" t="s">
        <v>28</v>
      </c>
      <c r="C2600" t="s">
        <v>12632</v>
      </c>
      <c r="D2600">
        <v>40</v>
      </c>
      <c r="E2600">
        <v>94</v>
      </c>
      <c r="F2600">
        <v>7</v>
      </c>
      <c r="G2600">
        <v>17</v>
      </c>
      <c r="H2600" t="s">
        <v>12633</v>
      </c>
      <c r="I2600">
        <v>235</v>
      </c>
      <c r="J2600">
        <v>81525</v>
      </c>
      <c r="K2600" t="s">
        <v>3554</v>
      </c>
      <c r="L2600" t="s">
        <v>12634</v>
      </c>
      <c r="M2600" t="s">
        <v>12635</v>
      </c>
      <c r="N2600">
        <v>29392</v>
      </c>
      <c r="O2600">
        <v>303</v>
      </c>
      <c r="P2600" t="s">
        <v>12636</v>
      </c>
      <c r="Q2600">
        <v>1</v>
      </c>
      <c r="R2600" t="s">
        <v>12637</v>
      </c>
      <c r="S2600" t="s">
        <v>12638</v>
      </c>
      <c r="T2600">
        <v>91</v>
      </c>
      <c r="U2600" t="s">
        <v>1464</v>
      </c>
      <c r="V2600" t="s">
        <v>1465</v>
      </c>
      <c r="W2600" t="s">
        <v>585</v>
      </c>
      <c r="X2600">
        <v>15300000</v>
      </c>
      <c r="Y2600">
        <v>2001</v>
      </c>
      <c r="Z2600">
        <v>46</v>
      </c>
      <c r="AA2600">
        <v>6.6</v>
      </c>
      <c r="AB2600">
        <v>2.35</v>
      </c>
      <c r="AC2600">
        <v>0</v>
      </c>
    </row>
    <row r="2601" spans="1:29">
      <c r="A2601" t="s">
        <v>28</v>
      </c>
      <c r="C2601" t="s">
        <v>653</v>
      </c>
      <c r="D2601">
        <v>251</v>
      </c>
      <c r="E2601">
        <v>95</v>
      </c>
      <c r="F2601">
        <v>571</v>
      </c>
      <c r="G2601">
        <v>102</v>
      </c>
      <c r="H2601" t="s">
        <v>3486</v>
      </c>
      <c r="I2601">
        <v>499</v>
      </c>
      <c r="J2601">
        <v>7774730</v>
      </c>
      <c r="K2601" t="s">
        <v>12639</v>
      </c>
      <c r="L2601" t="s">
        <v>12640</v>
      </c>
      <c r="M2601" t="s">
        <v>12641</v>
      </c>
      <c r="N2601">
        <v>61912</v>
      </c>
      <c r="O2601">
        <v>1120</v>
      </c>
      <c r="P2601" t="s">
        <v>4411</v>
      </c>
      <c r="Q2601">
        <v>0</v>
      </c>
      <c r="R2601" t="s">
        <v>12642</v>
      </c>
      <c r="S2601" t="s">
        <v>12643</v>
      </c>
      <c r="T2601">
        <v>352</v>
      </c>
      <c r="U2601" t="s">
        <v>37</v>
      </c>
      <c r="V2601" t="s">
        <v>268</v>
      </c>
      <c r="W2601" t="s">
        <v>585</v>
      </c>
      <c r="X2601">
        <v>15500000</v>
      </c>
      <c r="Y2601">
        <v>2006</v>
      </c>
      <c r="Z2601">
        <v>298</v>
      </c>
      <c r="AA2601">
        <v>6.5</v>
      </c>
      <c r="AB2601">
        <v>1.85</v>
      </c>
      <c r="AC2601">
        <v>0</v>
      </c>
    </row>
    <row r="2602" spans="1:29">
      <c r="A2602" t="s">
        <v>28</v>
      </c>
      <c r="C2602" t="s">
        <v>2429</v>
      </c>
      <c r="D2602">
        <v>94</v>
      </c>
      <c r="E2602">
        <v>105</v>
      </c>
      <c r="F2602">
        <v>102</v>
      </c>
      <c r="G2602">
        <v>383</v>
      </c>
      <c r="H2602" t="s">
        <v>1306</v>
      </c>
      <c r="I2602">
        <v>901</v>
      </c>
      <c r="J2602">
        <v>234760500</v>
      </c>
      <c r="K2602" t="s">
        <v>1752</v>
      </c>
      <c r="L2602" t="s">
        <v>3659</v>
      </c>
      <c r="M2602" t="s">
        <v>12644</v>
      </c>
      <c r="N2602">
        <v>126464</v>
      </c>
      <c r="O2602">
        <v>3464</v>
      </c>
      <c r="P2602" t="s">
        <v>11247</v>
      </c>
      <c r="Q2602">
        <v>1</v>
      </c>
      <c r="R2602" t="s">
        <v>12645</v>
      </c>
      <c r="S2602" t="s">
        <v>12646</v>
      </c>
      <c r="T2602">
        <v>175</v>
      </c>
      <c r="U2602" t="s">
        <v>37</v>
      </c>
      <c r="V2602" t="s">
        <v>38</v>
      </c>
      <c r="W2602" t="s">
        <v>585</v>
      </c>
      <c r="X2602">
        <v>14000000</v>
      </c>
      <c r="Y2602">
        <v>1984</v>
      </c>
      <c r="Z2602">
        <v>605</v>
      </c>
      <c r="AA2602">
        <v>7.3</v>
      </c>
      <c r="AB2602">
        <v>1.85</v>
      </c>
      <c r="AC2602">
        <v>0</v>
      </c>
    </row>
    <row r="2603" spans="1:29">
      <c r="A2603" t="s">
        <v>28</v>
      </c>
      <c r="C2603" t="s">
        <v>1252</v>
      </c>
      <c r="D2603">
        <v>102</v>
      </c>
      <c r="E2603">
        <v>103</v>
      </c>
      <c r="F2603">
        <v>0</v>
      </c>
      <c r="G2603">
        <v>925</v>
      </c>
      <c r="H2603" t="s">
        <v>2812</v>
      </c>
      <c r="I2603">
        <v>3000</v>
      </c>
      <c r="J2603">
        <v>285761243</v>
      </c>
      <c r="K2603" t="s">
        <v>3057</v>
      </c>
      <c r="L2603" t="s">
        <v>6537</v>
      </c>
      <c r="M2603" t="s">
        <v>12647</v>
      </c>
      <c r="N2603">
        <v>311075</v>
      </c>
      <c r="O2603">
        <v>7521</v>
      </c>
      <c r="P2603" t="s">
        <v>1802</v>
      </c>
      <c r="Q2603">
        <v>5</v>
      </c>
      <c r="R2603" t="s">
        <v>12648</v>
      </c>
      <c r="S2603" t="s">
        <v>12649</v>
      </c>
      <c r="T2603">
        <v>305</v>
      </c>
      <c r="U2603" t="s">
        <v>37</v>
      </c>
      <c r="V2603" t="s">
        <v>38</v>
      </c>
      <c r="W2603" t="s">
        <v>95</v>
      </c>
      <c r="X2603">
        <v>18000000</v>
      </c>
      <c r="Y2603">
        <v>1990</v>
      </c>
      <c r="Z2603">
        <v>1000</v>
      </c>
      <c r="AA2603">
        <v>7.5</v>
      </c>
      <c r="AB2603">
        <v>1.85</v>
      </c>
      <c r="AC2603">
        <v>20000</v>
      </c>
    </row>
    <row r="2604" spans="1:29">
      <c r="A2604" t="s">
        <v>28</v>
      </c>
      <c r="C2604" t="s">
        <v>1028</v>
      </c>
      <c r="D2604">
        <v>21</v>
      </c>
      <c r="E2604">
        <v>102</v>
      </c>
      <c r="F2604">
        <v>12000</v>
      </c>
      <c r="G2604">
        <v>801</v>
      </c>
      <c r="H2604" t="s">
        <v>2497</v>
      </c>
      <c r="I2604">
        <v>19000</v>
      </c>
      <c r="J2604">
        <v>167780960</v>
      </c>
      <c r="K2604" t="s">
        <v>3932</v>
      </c>
      <c r="L2604" t="s">
        <v>3104</v>
      </c>
      <c r="M2604" t="s">
        <v>12650</v>
      </c>
      <c r="N2604">
        <v>36918</v>
      </c>
      <c r="O2604">
        <v>21499</v>
      </c>
      <c r="P2604" t="s">
        <v>11091</v>
      </c>
      <c r="Q2604">
        <v>4</v>
      </c>
      <c r="R2604" t="s">
        <v>12651</v>
      </c>
      <c r="S2604" t="s">
        <v>12652</v>
      </c>
      <c r="T2604">
        <v>42</v>
      </c>
      <c r="U2604" t="s">
        <v>37</v>
      </c>
      <c r="V2604" t="s">
        <v>38</v>
      </c>
      <c r="W2604" t="s">
        <v>95</v>
      </c>
      <c r="X2604">
        <v>11000000</v>
      </c>
      <c r="Y2604">
        <v>1987</v>
      </c>
      <c r="Z2604">
        <v>875</v>
      </c>
      <c r="AA2604">
        <v>5.9</v>
      </c>
      <c r="AB2604">
        <v>1.85</v>
      </c>
      <c r="AC2604">
        <v>3000</v>
      </c>
    </row>
    <row r="2605" spans="1:29">
      <c r="A2605" t="s">
        <v>28</v>
      </c>
      <c r="C2605" t="s">
        <v>2213</v>
      </c>
      <c r="D2605">
        <v>94</v>
      </c>
      <c r="E2605">
        <v>116</v>
      </c>
      <c r="F2605">
        <v>521</v>
      </c>
      <c r="G2605">
        <v>481</v>
      </c>
      <c r="H2605" t="s">
        <v>2213</v>
      </c>
      <c r="I2605">
        <v>13000</v>
      </c>
      <c r="J2605">
        <v>177200000</v>
      </c>
      <c r="K2605" t="s">
        <v>1415</v>
      </c>
      <c r="L2605" t="s">
        <v>547</v>
      </c>
      <c r="M2605" t="s">
        <v>12653</v>
      </c>
      <c r="N2605">
        <v>77366</v>
      </c>
      <c r="O2605">
        <v>14701</v>
      </c>
      <c r="P2605" t="s">
        <v>10641</v>
      </c>
      <c r="Q2605">
        <v>1</v>
      </c>
      <c r="R2605" t="s">
        <v>12654</v>
      </c>
      <c r="S2605" t="s">
        <v>12655</v>
      </c>
      <c r="T2605">
        <v>194</v>
      </c>
      <c r="U2605" t="s">
        <v>37</v>
      </c>
      <c r="V2605" t="s">
        <v>38</v>
      </c>
      <c r="W2605" t="s">
        <v>95</v>
      </c>
      <c r="X2605">
        <v>22000000</v>
      </c>
      <c r="Y2605">
        <v>1982</v>
      </c>
      <c r="Z2605">
        <v>521</v>
      </c>
      <c r="AA2605">
        <v>7.4</v>
      </c>
      <c r="AB2605">
        <v>2.35</v>
      </c>
      <c r="AC2605">
        <v>0</v>
      </c>
    </row>
    <row r="2606" spans="1:29">
      <c r="A2606" t="s">
        <v>28</v>
      </c>
      <c r="C2606" t="s">
        <v>1739</v>
      </c>
      <c r="D2606">
        <v>173</v>
      </c>
      <c r="E2606">
        <v>110</v>
      </c>
      <c r="F2606">
        <v>12000</v>
      </c>
      <c r="G2606">
        <v>555</v>
      </c>
      <c r="H2606" t="s">
        <v>2201</v>
      </c>
      <c r="I2606">
        <v>10000</v>
      </c>
      <c r="J2606">
        <v>176781728</v>
      </c>
      <c r="K2606" t="s">
        <v>1693</v>
      </c>
      <c r="L2606" t="s">
        <v>523</v>
      </c>
      <c r="M2606" t="s">
        <v>12656</v>
      </c>
      <c r="N2606">
        <v>219171</v>
      </c>
      <c r="O2606">
        <v>13069</v>
      </c>
      <c r="P2606" t="s">
        <v>12657</v>
      </c>
      <c r="Q2606">
        <v>2</v>
      </c>
      <c r="R2606" t="s">
        <v>12658</v>
      </c>
      <c r="S2606" t="s">
        <v>12659</v>
      </c>
      <c r="T2606">
        <v>388</v>
      </c>
      <c r="U2606" t="s">
        <v>37</v>
      </c>
      <c r="V2606" t="s">
        <v>38</v>
      </c>
      <c r="W2606" t="s">
        <v>95</v>
      </c>
      <c r="X2606">
        <v>15000000</v>
      </c>
      <c r="Y2606">
        <v>1986</v>
      </c>
      <c r="Z2606">
        <v>1000</v>
      </c>
      <c r="AA2606">
        <v>6.9</v>
      </c>
      <c r="AB2606">
        <v>1.33</v>
      </c>
      <c r="AC2606">
        <v>19000</v>
      </c>
    </row>
    <row r="2607" spans="1:29">
      <c r="A2607" t="s">
        <v>28</v>
      </c>
      <c r="C2607" t="s">
        <v>1064</v>
      </c>
      <c r="D2607">
        <v>287</v>
      </c>
      <c r="E2607">
        <v>120</v>
      </c>
      <c r="F2607">
        <v>0</v>
      </c>
      <c r="G2607">
        <v>5</v>
      </c>
      <c r="H2607" t="s">
        <v>12660</v>
      </c>
      <c r="I2607">
        <v>103</v>
      </c>
      <c r="J2607">
        <v>128067808</v>
      </c>
      <c r="K2607" t="s">
        <v>1693</v>
      </c>
      <c r="L2607" t="s">
        <v>12661</v>
      </c>
      <c r="M2607" t="s">
        <v>12662</v>
      </c>
      <c r="N2607">
        <v>217740</v>
      </c>
      <c r="O2607">
        <v>129</v>
      </c>
      <c r="P2607" t="s">
        <v>12663</v>
      </c>
      <c r="Q2607">
        <v>3</v>
      </c>
      <c r="R2607" t="s">
        <v>12664</v>
      </c>
      <c r="S2607" t="s">
        <v>12665</v>
      </c>
      <c r="T2607">
        <v>1641</v>
      </c>
      <c r="U2607" t="s">
        <v>1946</v>
      </c>
      <c r="V2607" t="s">
        <v>12666</v>
      </c>
      <c r="W2607" t="s">
        <v>39</v>
      </c>
      <c r="X2607">
        <v>15000000</v>
      </c>
      <c r="Y2607">
        <v>2000</v>
      </c>
      <c r="Z2607">
        <v>21</v>
      </c>
      <c r="AA2607">
        <v>7.9</v>
      </c>
      <c r="AB2607">
        <v>2.35</v>
      </c>
      <c r="AC2607">
        <v>0</v>
      </c>
    </row>
    <row r="2608" spans="1:29">
      <c r="A2608" t="s">
        <v>28</v>
      </c>
      <c r="C2608" t="s">
        <v>48</v>
      </c>
      <c r="D2608">
        <v>176</v>
      </c>
      <c r="E2608">
        <v>122</v>
      </c>
      <c r="F2608">
        <v>0</v>
      </c>
      <c r="G2608">
        <v>158</v>
      </c>
      <c r="H2608" t="s">
        <v>4810</v>
      </c>
      <c r="I2608">
        <v>18000</v>
      </c>
      <c r="J2608">
        <v>130058047</v>
      </c>
      <c r="K2608" t="s">
        <v>3409</v>
      </c>
      <c r="L2608" t="s">
        <v>120</v>
      </c>
      <c r="M2608" t="s">
        <v>12667</v>
      </c>
      <c r="N2608">
        <v>822500</v>
      </c>
      <c r="O2608">
        <v>19078</v>
      </c>
      <c r="P2608" t="s">
        <v>12668</v>
      </c>
      <c r="Q2608">
        <v>0</v>
      </c>
      <c r="R2608" t="s">
        <v>12669</v>
      </c>
      <c r="S2608" t="s">
        <v>12670</v>
      </c>
      <c r="T2608">
        <v>2715</v>
      </c>
      <c r="U2608" t="s">
        <v>37</v>
      </c>
      <c r="V2608" t="s">
        <v>38</v>
      </c>
      <c r="W2608" t="s">
        <v>585</v>
      </c>
      <c r="X2608">
        <v>15000000</v>
      </c>
      <c r="Y2608">
        <v>1999</v>
      </c>
      <c r="Z2608">
        <v>828</v>
      </c>
      <c r="AA2608">
        <v>8.4</v>
      </c>
      <c r="AB2608">
        <v>2.35</v>
      </c>
      <c r="AC2608">
        <v>22000</v>
      </c>
    </row>
    <row r="2609" spans="1:29">
      <c r="A2609" t="s">
        <v>28</v>
      </c>
      <c r="C2609" t="s">
        <v>3664</v>
      </c>
      <c r="D2609">
        <v>479</v>
      </c>
      <c r="E2609">
        <v>118</v>
      </c>
      <c r="F2609">
        <v>0</v>
      </c>
      <c r="G2609">
        <v>520</v>
      </c>
      <c r="H2609" t="s">
        <v>1403</v>
      </c>
      <c r="I2609">
        <v>14000</v>
      </c>
      <c r="J2609">
        <v>138795342</v>
      </c>
      <c r="K2609" t="s">
        <v>6113</v>
      </c>
      <c r="L2609" t="s">
        <v>436</v>
      </c>
      <c r="M2609" t="s">
        <v>12671</v>
      </c>
      <c r="N2609">
        <v>503631</v>
      </c>
      <c r="O2609">
        <v>15732</v>
      </c>
      <c r="P2609" t="s">
        <v>1995</v>
      </c>
      <c r="Q2609">
        <v>0</v>
      </c>
      <c r="R2609" t="s">
        <v>12672</v>
      </c>
      <c r="S2609" t="s">
        <v>12673</v>
      </c>
      <c r="T2609">
        <v>636</v>
      </c>
      <c r="U2609" t="s">
        <v>37</v>
      </c>
      <c r="V2609" t="s">
        <v>56</v>
      </c>
      <c r="W2609" t="s">
        <v>585</v>
      </c>
      <c r="X2609">
        <v>15000000</v>
      </c>
      <c r="Y2609">
        <v>2010</v>
      </c>
      <c r="Z2609">
        <v>1000</v>
      </c>
      <c r="AA2609">
        <v>8</v>
      </c>
      <c r="AB2609">
        <v>1.85</v>
      </c>
      <c r="AC2609">
        <v>64000</v>
      </c>
    </row>
    <row r="2610" spans="1:29">
      <c r="A2610" t="s">
        <v>28</v>
      </c>
      <c r="C2610" t="s">
        <v>2698</v>
      </c>
      <c r="D2610">
        <v>27</v>
      </c>
      <c r="E2610">
        <v>107</v>
      </c>
      <c r="F2610">
        <v>425</v>
      </c>
      <c r="G2610">
        <v>247</v>
      </c>
      <c r="H2610" t="s">
        <v>10772</v>
      </c>
      <c r="I2610">
        <v>742</v>
      </c>
      <c r="J2610">
        <v>111936400</v>
      </c>
      <c r="K2610" t="s">
        <v>1009</v>
      </c>
      <c r="L2610" t="s">
        <v>1639</v>
      </c>
      <c r="M2610" t="s">
        <v>12674</v>
      </c>
      <c r="N2610">
        <v>87538</v>
      </c>
      <c r="O2610">
        <v>2151</v>
      </c>
      <c r="P2610" t="s">
        <v>12675</v>
      </c>
      <c r="Q2610">
        <v>1</v>
      </c>
      <c r="R2610" t="s">
        <v>12676</v>
      </c>
      <c r="S2610" t="s">
        <v>12677</v>
      </c>
      <c r="T2610">
        <v>79</v>
      </c>
      <c r="U2610" t="s">
        <v>37</v>
      </c>
      <c r="V2610" t="s">
        <v>38</v>
      </c>
      <c r="W2610" t="s">
        <v>95</v>
      </c>
      <c r="X2610">
        <v>15000000</v>
      </c>
      <c r="Y2610">
        <v>1988</v>
      </c>
      <c r="Z2610">
        <v>384</v>
      </c>
      <c r="AA2610">
        <v>6</v>
      </c>
      <c r="AB2610">
        <v>1.85</v>
      </c>
      <c r="AC2610">
        <v>0</v>
      </c>
    </row>
    <row r="2611" spans="1:29">
      <c r="A2611" t="s">
        <v>28</v>
      </c>
      <c r="D2611">
        <v>20</v>
      </c>
      <c r="E2611">
        <v>45</v>
      </c>
      <c r="G2611">
        <v>260</v>
      </c>
      <c r="H2611" t="s">
        <v>12678</v>
      </c>
      <c r="I2611">
        <v>460</v>
      </c>
      <c r="K2611" t="s">
        <v>2348</v>
      </c>
      <c r="L2611" t="s">
        <v>12679</v>
      </c>
      <c r="M2611" t="s">
        <v>12680</v>
      </c>
      <c r="N2611">
        <v>18058</v>
      </c>
      <c r="O2611">
        <v>2380</v>
      </c>
      <c r="P2611" t="s">
        <v>12681</v>
      </c>
      <c r="Q2611">
        <v>0</v>
      </c>
      <c r="R2611" t="s">
        <v>12682</v>
      </c>
      <c r="S2611" t="s">
        <v>12683</v>
      </c>
      <c r="T2611">
        <v>68</v>
      </c>
      <c r="U2611" t="s">
        <v>37</v>
      </c>
      <c r="V2611" t="s">
        <v>38</v>
      </c>
      <c r="W2611" t="s">
        <v>1126</v>
      </c>
      <c r="Z2611">
        <v>292</v>
      </c>
      <c r="AA2611">
        <v>7.3</v>
      </c>
      <c r="AB2611">
        <v>16</v>
      </c>
      <c r="AC2611">
        <v>0</v>
      </c>
    </row>
    <row r="2612" spans="1:29">
      <c r="A2612" t="s">
        <v>28</v>
      </c>
      <c r="C2612" t="s">
        <v>12684</v>
      </c>
      <c r="D2612">
        <v>60</v>
      </c>
      <c r="E2612">
        <v>102</v>
      </c>
      <c r="F2612">
        <v>4</v>
      </c>
      <c r="G2612">
        <v>882</v>
      </c>
      <c r="H2612" t="s">
        <v>446</v>
      </c>
      <c r="I2612">
        <v>17000</v>
      </c>
      <c r="J2612">
        <v>317040</v>
      </c>
      <c r="K2612" t="s">
        <v>214</v>
      </c>
      <c r="L2612" t="s">
        <v>557</v>
      </c>
      <c r="M2612" t="s">
        <v>12685</v>
      </c>
      <c r="N2612">
        <v>6723</v>
      </c>
      <c r="O2612">
        <v>30978</v>
      </c>
      <c r="P2612" t="s">
        <v>188</v>
      </c>
      <c r="Q2612">
        <v>1</v>
      </c>
      <c r="R2612" t="s">
        <v>12686</v>
      </c>
      <c r="S2612" t="s">
        <v>12687</v>
      </c>
      <c r="T2612">
        <v>36</v>
      </c>
      <c r="U2612" t="s">
        <v>37</v>
      </c>
      <c r="V2612" t="s">
        <v>38</v>
      </c>
      <c r="W2612" t="s">
        <v>39</v>
      </c>
      <c r="X2612">
        <v>15500000</v>
      </c>
      <c r="Y2612">
        <v>2008</v>
      </c>
      <c r="Z2612">
        <v>13000</v>
      </c>
      <c r="AA2612">
        <v>6.8</v>
      </c>
      <c r="AB2612">
        <v>2.35</v>
      </c>
      <c r="AC2612">
        <v>1000</v>
      </c>
    </row>
    <row r="2613" spans="1:29">
      <c r="A2613" t="s">
        <v>28</v>
      </c>
      <c r="C2613" t="s">
        <v>389</v>
      </c>
      <c r="D2613">
        <v>70</v>
      </c>
      <c r="E2613">
        <v>154</v>
      </c>
      <c r="F2613">
        <v>14000</v>
      </c>
      <c r="G2613">
        <v>271</v>
      </c>
      <c r="H2613" t="s">
        <v>12688</v>
      </c>
      <c r="I2613">
        <v>852</v>
      </c>
      <c r="J2613">
        <v>94175854</v>
      </c>
      <c r="K2613" t="s">
        <v>3409</v>
      </c>
      <c r="L2613" t="s">
        <v>901</v>
      </c>
      <c r="M2613" t="s">
        <v>12689</v>
      </c>
      <c r="N2613">
        <v>60988</v>
      </c>
      <c r="O2613">
        <v>2592</v>
      </c>
      <c r="P2613" t="s">
        <v>421</v>
      </c>
      <c r="Q2613">
        <v>0</v>
      </c>
      <c r="R2613" t="s">
        <v>12690</v>
      </c>
      <c r="S2613" t="s">
        <v>12691</v>
      </c>
      <c r="T2613">
        <v>199</v>
      </c>
      <c r="U2613" t="s">
        <v>37</v>
      </c>
      <c r="V2613" t="s">
        <v>38</v>
      </c>
      <c r="W2613" t="s">
        <v>39</v>
      </c>
      <c r="X2613">
        <v>15000000</v>
      </c>
      <c r="Y2613">
        <v>1985</v>
      </c>
      <c r="Z2613">
        <v>581</v>
      </c>
      <c r="AA2613">
        <v>7.8</v>
      </c>
      <c r="AB2613">
        <v>1.85</v>
      </c>
      <c r="AC2613">
        <v>6000</v>
      </c>
    </row>
    <row r="2614" spans="1:29">
      <c r="A2614" t="s">
        <v>28</v>
      </c>
      <c r="C2614" t="s">
        <v>12692</v>
      </c>
      <c r="D2614">
        <v>43</v>
      </c>
      <c r="E2614">
        <v>103</v>
      </c>
      <c r="F2614">
        <v>2</v>
      </c>
      <c r="G2614">
        <v>13</v>
      </c>
      <c r="H2614" t="s">
        <v>12693</v>
      </c>
      <c r="I2614">
        <v>94</v>
      </c>
      <c r="K2614" t="s">
        <v>12694</v>
      </c>
      <c r="L2614" t="s">
        <v>12695</v>
      </c>
      <c r="M2614" t="s">
        <v>12696</v>
      </c>
      <c r="N2614">
        <v>2659</v>
      </c>
      <c r="O2614">
        <v>213</v>
      </c>
      <c r="P2614" t="s">
        <v>12697</v>
      </c>
      <c r="Q2614">
        <v>2</v>
      </c>
      <c r="R2614" t="s">
        <v>12698</v>
      </c>
      <c r="S2614" t="s">
        <v>12699</v>
      </c>
      <c r="T2614">
        <v>25</v>
      </c>
      <c r="U2614" t="s">
        <v>12700</v>
      </c>
      <c r="V2614" t="s">
        <v>5694</v>
      </c>
      <c r="W2614" t="s">
        <v>585</v>
      </c>
      <c r="Y2614">
        <v>2009</v>
      </c>
      <c r="Z2614">
        <v>80</v>
      </c>
      <c r="AA2614">
        <v>5.7</v>
      </c>
      <c r="AB2614">
        <v>2.35</v>
      </c>
      <c r="AC2614">
        <v>558</v>
      </c>
    </row>
    <row r="2615" spans="1:29">
      <c r="A2615" t="s">
        <v>28</v>
      </c>
      <c r="C2615" t="s">
        <v>2156</v>
      </c>
      <c r="D2615">
        <v>1</v>
      </c>
      <c r="E2615">
        <v>141</v>
      </c>
      <c r="F2615">
        <v>335</v>
      </c>
      <c r="G2615">
        <v>635</v>
      </c>
      <c r="H2615" t="s">
        <v>851</v>
      </c>
      <c r="I2615">
        <v>11000</v>
      </c>
      <c r="K2615" t="s">
        <v>2157</v>
      </c>
      <c r="L2615" t="s">
        <v>466</v>
      </c>
      <c r="M2615" t="s">
        <v>2158</v>
      </c>
      <c r="N2615">
        <v>62</v>
      </c>
      <c r="O2615">
        <v>13390</v>
      </c>
      <c r="P2615" t="s">
        <v>1612</v>
      </c>
      <c r="Q2615">
        <v>2</v>
      </c>
      <c r="R2615" t="s">
        <v>12701</v>
      </c>
      <c r="S2615" t="s">
        <v>2159</v>
      </c>
      <c r="T2615">
        <v>1</v>
      </c>
      <c r="U2615" t="s">
        <v>37</v>
      </c>
      <c r="V2615" t="s">
        <v>38</v>
      </c>
      <c r="W2615" t="s">
        <v>39</v>
      </c>
      <c r="X2615">
        <v>100000000</v>
      </c>
      <c r="Y2615">
        <v>2016</v>
      </c>
      <c r="Z2615">
        <v>744</v>
      </c>
      <c r="AA2615">
        <v>6.1</v>
      </c>
      <c r="AB2615">
        <v>2.35</v>
      </c>
      <c r="AC2615">
        <v>0</v>
      </c>
    </row>
    <row r="2616" spans="1:29">
      <c r="A2616" t="s">
        <v>28</v>
      </c>
      <c r="C2616" t="s">
        <v>12702</v>
      </c>
      <c r="D2616">
        <v>454</v>
      </c>
      <c r="E2616">
        <v>114</v>
      </c>
      <c r="F2616">
        <v>77</v>
      </c>
      <c r="G2616">
        <v>305</v>
      </c>
      <c r="H2616" t="s">
        <v>49</v>
      </c>
      <c r="I2616">
        <v>19000</v>
      </c>
      <c r="J2616">
        <v>91121452</v>
      </c>
      <c r="K2616" t="s">
        <v>9898</v>
      </c>
      <c r="L2616" t="s">
        <v>353</v>
      </c>
      <c r="M2616" t="s">
        <v>12703</v>
      </c>
      <c r="N2616">
        <v>467613</v>
      </c>
      <c r="O2616">
        <v>20295</v>
      </c>
      <c r="P2616" t="s">
        <v>12704</v>
      </c>
      <c r="Q2616">
        <v>1</v>
      </c>
      <c r="R2616" t="s">
        <v>12705</v>
      </c>
      <c r="S2616" t="s">
        <v>12706</v>
      </c>
      <c r="T2616">
        <v>608</v>
      </c>
      <c r="U2616" t="s">
        <v>37</v>
      </c>
      <c r="V2616" t="s">
        <v>56</v>
      </c>
      <c r="W2616" t="s">
        <v>39</v>
      </c>
      <c r="X2616">
        <v>14000000</v>
      </c>
      <c r="Y2616">
        <v>2014</v>
      </c>
      <c r="Z2616">
        <v>393</v>
      </c>
      <c r="AA2616">
        <v>8.1</v>
      </c>
      <c r="AB2616">
        <v>2.35</v>
      </c>
      <c r="AC2616">
        <v>165000</v>
      </c>
    </row>
    <row r="2617" spans="1:29">
      <c r="A2617" t="s">
        <v>28</v>
      </c>
      <c r="C2617" t="s">
        <v>12344</v>
      </c>
      <c r="D2617">
        <v>25</v>
      </c>
      <c r="E2617">
        <v>109</v>
      </c>
      <c r="F2617">
        <v>6</v>
      </c>
      <c r="G2617">
        <v>271</v>
      </c>
      <c r="H2617" t="s">
        <v>2968</v>
      </c>
      <c r="I2617">
        <v>1000</v>
      </c>
      <c r="J2617">
        <v>69800000</v>
      </c>
      <c r="K2617" t="s">
        <v>6190</v>
      </c>
      <c r="L2617" t="s">
        <v>4204</v>
      </c>
      <c r="M2617" t="s">
        <v>12707</v>
      </c>
      <c r="N2617">
        <v>18140</v>
      </c>
      <c r="O2617">
        <v>2419</v>
      </c>
      <c r="P2617" t="s">
        <v>8440</v>
      </c>
      <c r="Q2617">
        <v>1</v>
      </c>
      <c r="R2617" t="s">
        <v>12708</v>
      </c>
      <c r="S2617" t="s">
        <v>12709</v>
      </c>
      <c r="T2617">
        <v>60</v>
      </c>
      <c r="U2617" t="s">
        <v>37</v>
      </c>
      <c r="V2617" t="s">
        <v>38</v>
      </c>
      <c r="W2617" t="s">
        <v>585</v>
      </c>
      <c r="X2617">
        <v>10000000</v>
      </c>
      <c r="Y2617">
        <v>1980</v>
      </c>
      <c r="Z2617">
        <v>745</v>
      </c>
      <c r="AA2617">
        <v>6.1</v>
      </c>
      <c r="AB2617">
        <v>1.85</v>
      </c>
      <c r="AC2617">
        <v>855</v>
      </c>
    </row>
    <row r="2618" spans="1:29">
      <c r="A2618" t="s">
        <v>28</v>
      </c>
      <c r="C2618" t="s">
        <v>741</v>
      </c>
      <c r="D2618">
        <v>46</v>
      </c>
      <c r="E2618">
        <v>124</v>
      </c>
      <c r="F2618">
        <v>150</v>
      </c>
      <c r="G2618">
        <v>572</v>
      </c>
      <c r="H2618" t="s">
        <v>7746</v>
      </c>
      <c r="I2618">
        <v>874</v>
      </c>
      <c r="J2618">
        <v>79900000</v>
      </c>
      <c r="K2618" t="s">
        <v>6507</v>
      </c>
      <c r="L2618" t="s">
        <v>5105</v>
      </c>
      <c r="M2618" t="s">
        <v>12710</v>
      </c>
      <c r="N2618">
        <v>12974</v>
      </c>
      <c r="O2618">
        <v>2667</v>
      </c>
      <c r="P2618" t="s">
        <v>12711</v>
      </c>
      <c r="Q2618">
        <v>0</v>
      </c>
      <c r="R2618" t="s">
        <v>12712</v>
      </c>
      <c r="S2618" t="s">
        <v>12713</v>
      </c>
      <c r="T2618">
        <v>84</v>
      </c>
      <c r="U2618" t="s">
        <v>37</v>
      </c>
      <c r="V2618" t="s">
        <v>38</v>
      </c>
      <c r="W2618" t="s">
        <v>95</v>
      </c>
      <c r="Y2618">
        <v>1980</v>
      </c>
      <c r="Z2618">
        <v>816</v>
      </c>
      <c r="AA2618">
        <v>7.5</v>
      </c>
      <c r="AB2618">
        <v>1.85</v>
      </c>
      <c r="AC2618">
        <v>0</v>
      </c>
    </row>
    <row r="2619" spans="1:29">
      <c r="A2619" t="s">
        <v>28</v>
      </c>
      <c r="C2619" t="s">
        <v>2222</v>
      </c>
      <c r="D2619">
        <v>111</v>
      </c>
      <c r="E2619">
        <v>94</v>
      </c>
      <c r="F2619">
        <v>87</v>
      </c>
      <c r="G2619">
        <v>569</v>
      </c>
      <c r="H2619" t="s">
        <v>10424</v>
      </c>
      <c r="I2619">
        <v>17000</v>
      </c>
      <c r="J2619">
        <v>64001297</v>
      </c>
      <c r="K2619" t="s">
        <v>3057</v>
      </c>
      <c r="L2619" t="s">
        <v>489</v>
      </c>
      <c r="M2619" t="s">
        <v>12714</v>
      </c>
      <c r="N2619">
        <v>32002</v>
      </c>
      <c r="O2619">
        <v>20154</v>
      </c>
      <c r="P2619" t="s">
        <v>2194</v>
      </c>
      <c r="Q2619">
        <v>1</v>
      </c>
      <c r="R2619" t="s">
        <v>12715</v>
      </c>
      <c r="S2619" t="s">
        <v>12716</v>
      </c>
      <c r="T2619">
        <v>103</v>
      </c>
      <c r="U2619" t="s">
        <v>37</v>
      </c>
      <c r="V2619" t="s">
        <v>38</v>
      </c>
      <c r="W2619" t="s">
        <v>95</v>
      </c>
      <c r="X2619">
        <v>15000000</v>
      </c>
      <c r="Y2619">
        <v>2010</v>
      </c>
      <c r="Z2619">
        <v>975</v>
      </c>
      <c r="AA2619">
        <v>6.2</v>
      </c>
      <c r="AB2619">
        <v>1.85</v>
      </c>
      <c r="AC2619">
        <v>0</v>
      </c>
    </row>
    <row r="2620" spans="1:29">
      <c r="A2620" t="s">
        <v>28</v>
      </c>
      <c r="C2620" t="s">
        <v>12717</v>
      </c>
      <c r="D2620">
        <v>393</v>
      </c>
      <c r="E2620">
        <v>100</v>
      </c>
      <c r="F2620">
        <v>127</v>
      </c>
      <c r="G2620">
        <v>250</v>
      </c>
      <c r="H2620" t="s">
        <v>12718</v>
      </c>
      <c r="I2620">
        <v>1000</v>
      </c>
      <c r="J2620">
        <v>71588220</v>
      </c>
      <c r="K2620" t="s">
        <v>7406</v>
      </c>
      <c r="L2620" t="s">
        <v>6288</v>
      </c>
      <c r="M2620" t="s">
        <v>12719</v>
      </c>
      <c r="N2620">
        <v>134869</v>
      </c>
      <c r="O2620">
        <v>1949</v>
      </c>
      <c r="P2620" t="s">
        <v>12720</v>
      </c>
      <c r="Q2620">
        <v>1</v>
      </c>
      <c r="R2620" t="s">
        <v>12721</v>
      </c>
      <c r="S2620" t="s">
        <v>12722</v>
      </c>
      <c r="T2620">
        <v>304</v>
      </c>
      <c r="U2620" t="s">
        <v>37</v>
      </c>
      <c r="V2620" t="s">
        <v>268</v>
      </c>
      <c r="W2620" t="s">
        <v>39</v>
      </c>
      <c r="X2620">
        <v>20000000</v>
      </c>
      <c r="Y2620">
        <v>2013</v>
      </c>
      <c r="Z2620">
        <v>340</v>
      </c>
      <c r="AA2620">
        <v>6.2</v>
      </c>
      <c r="AB2620">
        <v>1.85</v>
      </c>
      <c r="AC2620">
        <v>57000</v>
      </c>
    </row>
    <row r="2621" spans="1:29">
      <c r="A2621" t="s">
        <v>28</v>
      </c>
      <c r="C2621" t="s">
        <v>5367</v>
      </c>
      <c r="D2621">
        <v>318</v>
      </c>
      <c r="E2621">
        <v>101</v>
      </c>
      <c r="F2621">
        <v>0</v>
      </c>
      <c r="G2621">
        <v>598</v>
      </c>
      <c r="H2621" t="s">
        <v>10179</v>
      </c>
      <c r="I2621">
        <v>2000</v>
      </c>
      <c r="J2621">
        <v>47000000</v>
      </c>
      <c r="K2621" t="s">
        <v>5544</v>
      </c>
      <c r="L2621" t="s">
        <v>1734</v>
      </c>
      <c r="M2621" t="s">
        <v>12170</v>
      </c>
      <c r="N2621">
        <v>157857</v>
      </c>
      <c r="O2621">
        <v>4400</v>
      </c>
      <c r="P2621" t="s">
        <v>5545</v>
      </c>
      <c r="Q2621">
        <v>0</v>
      </c>
      <c r="R2621" t="s">
        <v>12171</v>
      </c>
      <c r="S2621" t="s">
        <v>12172</v>
      </c>
      <c r="T2621">
        <v>1191</v>
      </c>
      <c r="U2621" t="s">
        <v>37</v>
      </c>
      <c r="V2621" t="s">
        <v>38</v>
      </c>
      <c r="W2621" t="s">
        <v>585</v>
      </c>
      <c r="X2621">
        <v>300000</v>
      </c>
      <c r="Y2621">
        <v>1978</v>
      </c>
      <c r="Z2621">
        <v>742</v>
      </c>
      <c r="AA2621">
        <v>7.9</v>
      </c>
      <c r="AB2621">
        <v>2.35</v>
      </c>
      <c r="AC2621">
        <v>12000</v>
      </c>
    </row>
    <row r="2622" spans="1:29">
      <c r="A2622" t="s">
        <v>28</v>
      </c>
      <c r="C2622" t="s">
        <v>4218</v>
      </c>
      <c r="D2622">
        <v>55</v>
      </c>
      <c r="E2622">
        <v>98</v>
      </c>
      <c r="F2622">
        <v>11000</v>
      </c>
      <c r="G2622">
        <v>624</v>
      </c>
      <c r="H2622" t="s">
        <v>1903</v>
      </c>
      <c r="I2622">
        <v>816</v>
      </c>
      <c r="J2622">
        <v>61400000</v>
      </c>
      <c r="K2622" t="s">
        <v>4219</v>
      </c>
      <c r="L2622" t="s">
        <v>7746</v>
      </c>
      <c r="M2622" t="s">
        <v>12723</v>
      </c>
      <c r="N2622">
        <v>71183</v>
      </c>
      <c r="O2622">
        <v>3617</v>
      </c>
      <c r="P2622" t="s">
        <v>2389</v>
      </c>
      <c r="Q2622">
        <v>1</v>
      </c>
      <c r="R2622" t="s">
        <v>12724</v>
      </c>
      <c r="S2622" t="s">
        <v>12725</v>
      </c>
      <c r="T2622">
        <v>183</v>
      </c>
      <c r="U2622" t="s">
        <v>37</v>
      </c>
      <c r="V2622" t="s">
        <v>38</v>
      </c>
      <c r="W2622" t="s">
        <v>585</v>
      </c>
      <c r="X2622">
        <v>15000000</v>
      </c>
      <c r="Y2622">
        <v>1983</v>
      </c>
      <c r="Z2622">
        <v>695</v>
      </c>
      <c r="AA2622">
        <v>7.4</v>
      </c>
      <c r="AB2622">
        <v>1.85</v>
      </c>
      <c r="AC2622">
        <v>0</v>
      </c>
    </row>
    <row r="2623" spans="1:29">
      <c r="A2623" t="s">
        <v>28</v>
      </c>
      <c r="C2623" t="s">
        <v>10665</v>
      </c>
      <c r="D2623">
        <v>157</v>
      </c>
      <c r="E2623">
        <v>102</v>
      </c>
      <c r="F2623">
        <v>79</v>
      </c>
      <c r="G2623">
        <v>27</v>
      </c>
      <c r="H2623" t="s">
        <v>12726</v>
      </c>
      <c r="I2623">
        <v>925</v>
      </c>
      <c r="J2623">
        <v>101978840</v>
      </c>
      <c r="K2623" t="s">
        <v>1671</v>
      </c>
      <c r="L2623" t="s">
        <v>12727</v>
      </c>
      <c r="M2623" t="s">
        <v>12728</v>
      </c>
      <c r="N2623">
        <v>77724</v>
      </c>
      <c r="O2623">
        <v>1018</v>
      </c>
      <c r="P2623" t="s">
        <v>12729</v>
      </c>
      <c r="Q2623">
        <v>0</v>
      </c>
      <c r="R2623" t="s">
        <v>12730</v>
      </c>
      <c r="S2623" t="s">
        <v>12731</v>
      </c>
      <c r="T2623">
        <v>162</v>
      </c>
      <c r="U2623" t="s">
        <v>37</v>
      </c>
      <c r="V2623" t="s">
        <v>38</v>
      </c>
      <c r="W2623" t="s">
        <v>585</v>
      </c>
      <c r="X2623">
        <v>15000000</v>
      </c>
      <c r="Y2623">
        <v>2013</v>
      </c>
      <c r="Z2623">
        <v>38</v>
      </c>
      <c r="AA2623">
        <v>6.6</v>
      </c>
      <c r="AB2623">
        <v>1.85</v>
      </c>
      <c r="AC2623">
        <v>26000</v>
      </c>
    </row>
    <row r="2624" spans="1:29">
      <c r="A2624" t="s">
        <v>28</v>
      </c>
      <c r="C2624" t="s">
        <v>5647</v>
      </c>
      <c r="D2624">
        <v>280</v>
      </c>
      <c r="E2624">
        <v>94</v>
      </c>
      <c r="F2624">
        <v>350</v>
      </c>
      <c r="G2624">
        <v>39</v>
      </c>
      <c r="H2624" t="s">
        <v>12732</v>
      </c>
      <c r="I2624">
        <v>326</v>
      </c>
      <c r="J2624">
        <v>56437947</v>
      </c>
      <c r="K2624" t="s">
        <v>1544</v>
      </c>
      <c r="L2624" t="s">
        <v>11645</v>
      </c>
      <c r="M2624" t="s">
        <v>12733</v>
      </c>
      <c r="N2624">
        <v>85333</v>
      </c>
      <c r="O2624">
        <v>486</v>
      </c>
      <c r="P2624" t="s">
        <v>7595</v>
      </c>
      <c r="Q2624">
        <v>0</v>
      </c>
      <c r="R2624" t="s">
        <v>12734</v>
      </c>
      <c r="S2624" t="s">
        <v>12735</v>
      </c>
      <c r="T2624">
        <v>421</v>
      </c>
      <c r="U2624" t="s">
        <v>37</v>
      </c>
      <c r="V2624" t="s">
        <v>56</v>
      </c>
      <c r="W2624" t="s">
        <v>39</v>
      </c>
      <c r="X2624">
        <v>9800000</v>
      </c>
      <c r="Y2624">
        <v>2006</v>
      </c>
      <c r="Z2624">
        <v>48</v>
      </c>
      <c r="AA2624">
        <v>7.3</v>
      </c>
      <c r="AB2624">
        <v>1.85</v>
      </c>
      <c r="AC2624">
        <v>0</v>
      </c>
    </row>
    <row r="2625" spans="1:29">
      <c r="A2625" t="s">
        <v>28</v>
      </c>
      <c r="C2625" t="s">
        <v>255</v>
      </c>
      <c r="D2625">
        <v>109</v>
      </c>
      <c r="E2625">
        <v>92</v>
      </c>
      <c r="F2625">
        <v>13000</v>
      </c>
      <c r="G2625">
        <v>217</v>
      </c>
      <c r="H2625" t="s">
        <v>1655</v>
      </c>
      <c r="I2625">
        <v>925</v>
      </c>
      <c r="J2625">
        <v>73326666</v>
      </c>
      <c r="K2625" t="s">
        <v>2786</v>
      </c>
      <c r="L2625" t="s">
        <v>1802</v>
      </c>
      <c r="M2625" t="s">
        <v>12736</v>
      </c>
      <c r="N2625">
        <v>189413</v>
      </c>
      <c r="O2625">
        <v>1953</v>
      </c>
      <c r="P2625" t="s">
        <v>12737</v>
      </c>
      <c r="Q2625">
        <v>3</v>
      </c>
      <c r="R2625" t="s">
        <v>12738</v>
      </c>
      <c r="S2625" t="s">
        <v>12739</v>
      </c>
      <c r="T2625">
        <v>306</v>
      </c>
      <c r="U2625" t="s">
        <v>37</v>
      </c>
      <c r="V2625" t="s">
        <v>38</v>
      </c>
      <c r="W2625" t="s">
        <v>95</v>
      </c>
      <c r="X2625">
        <v>15000000</v>
      </c>
      <c r="Y2625">
        <v>1988</v>
      </c>
      <c r="Z2625">
        <v>692</v>
      </c>
      <c r="AA2625">
        <v>7.5</v>
      </c>
      <c r="AB2625">
        <v>1.85</v>
      </c>
      <c r="AC2625">
        <v>15000</v>
      </c>
    </row>
    <row r="2626" spans="1:29">
      <c r="A2626" t="s">
        <v>28</v>
      </c>
      <c r="C2626" t="s">
        <v>9516</v>
      </c>
      <c r="D2626">
        <v>41</v>
      </c>
      <c r="E2626">
        <v>113</v>
      </c>
      <c r="F2626">
        <v>0</v>
      </c>
      <c r="G2626">
        <v>607</v>
      </c>
      <c r="H2626" t="s">
        <v>4010</v>
      </c>
      <c r="I2626">
        <v>2000</v>
      </c>
      <c r="J2626">
        <v>55184721</v>
      </c>
      <c r="K2626" t="s">
        <v>2527</v>
      </c>
      <c r="L2626" t="s">
        <v>6433</v>
      </c>
      <c r="M2626" t="s">
        <v>12740</v>
      </c>
      <c r="N2626">
        <v>9811</v>
      </c>
      <c r="O2626">
        <v>6510</v>
      </c>
      <c r="P2626" t="s">
        <v>10802</v>
      </c>
      <c r="Q2626">
        <v>8</v>
      </c>
      <c r="R2626" t="s">
        <v>12741</v>
      </c>
      <c r="S2626" t="s">
        <v>12742</v>
      </c>
      <c r="T2626">
        <v>100</v>
      </c>
      <c r="U2626" t="s">
        <v>37</v>
      </c>
      <c r="V2626" t="s">
        <v>38</v>
      </c>
      <c r="W2626" t="s">
        <v>39</v>
      </c>
      <c r="X2626">
        <v>15000000</v>
      </c>
      <c r="Y2626">
        <v>2007</v>
      </c>
      <c r="Z2626">
        <v>721</v>
      </c>
      <c r="AA2626">
        <v>5.6</v>
      </c>
      <c r="AB2626">
        <v>1.85</v>
      </c>
      <c r="AC2626">
        <v>1000</v>
      </c>
    </row>
    <row r="2627" spans="1:29">
      <c r="A2627" t="s">
        <v>28</v>
      </c>
      <c r="C2627" t="s">
        <v>12743</v>
      </c>
      <c r="D2627">
        <v>27</v>
      </c>
      <c r="E2627">
        <v>115</v>
      </c>
      <c r="F2627">
        <v>44</v>
      </c>
      <c r="G2627">
        <v>902</v>
      </c>
      <c r="H2627" t="s">
        <v>84</v>
      </c>
      <c r="I2627">
        <v>23000</v>
      </c>
      <c r="J2627">
        <v>50003300</v>
      </c>
      <c r="K2627" t="s">
        <v>12744</v>
      </c>
      <c r="L2627" t="s">
        <v>58</v>
      </c>
      <c r="M2627" t="s">
        <v>12745</v>
      </c>
      <c r="N2627">
        <v>36624</v>
      </c>
      <c r="O2627">
        <v>29370</v>
      </c>
      <c r="P2627" t="s">
        <v>5781</v>
      </c>
      <c r="Q2627">
        <v>4</v>
      </c>
      <c r="R2627" t="s">
        <v>12746</v>
      </c>
      <c r="S2627" t="s">
        <v>12747</v>
      </c>
      <c r="T2627">
        <v>132</v>
      </c>
      <c r="U2627" t="s">
        <v>37</v>
      </c>
      <c r="V2627" t="s">
        <v>38</v>
      </c>
      <c r="W2627" t="s">
        <v>95</v>
      </c>
      <c r="X2627">
        <v>15000000</v>
      </c>
      <c r="Y2627">
        <v>1994</v>
      </c>
      <c r="Z2627">
        <v>4000</v>
      </c>
      <c r="AA2627">
        <v>7.3</v>
      </c>
      <c r="AB2627">
        <v>1.85</v>
      </c>
      <c r="AC2627">
        <v>0</v>
      </c>
    </row>
    <row r="2628" spans="1:29">
      <c r="A2628" t="s">
        <v>28</v>
      </c>
      <c r="C2628" t="s">
        <v>12748</v>
      </c>
      <c r="D2628">
        <v>462</v>
      </c>
      <c r="E2628">
        <v>95</v>
      </c>
      <c r="F2628">
        <v>43</v>
      </c>
      <c r="G2628">
        <v>259</v>
      </c>
      <c r="H2628" t="s">
        <v>11645</v>
      </c>
      <c r="I2628">
        <v>11000</v>
      </c>
      <c r="J2628">
        <v>54322273</v>
      </c>
      <c r="K2628" t="s">
        <v>895</v>
      </c>
      <c r="L2628" t="s">
        <v>104</v>
      </c>
      <c r="M2628" t="s">
        <v>12749</v>
      </c>
      <c r="N2628">
        <v>139749</v>
      </c>
      <c r="O2628">
        <v>11946</v>
      </c>
      <c r="P2628" t="s">
        <v>12750</v>
      </c>
      <c r="Q2628">
        <v>0</v>
      </c>
      <c r="R2628" t="s">
        <v>12751</v>
      </c>
      <c r="S2628" t="s">
        <v>12752</v>
      </c>
      <c r="T2628">
        <v>509</v>
      </c>
      <c r="U2628" t="s">
        <v>37</v>
      </c>
      <c r="V2628" t="s">
        <v>56</v>
      </c>
      <c r="W2628" t="s">
        <v>39</v>
      </c>
      <c r="X2628">
        <v>17000000</v>
      </c>
      <c r="Y2628">
        <v>2012</v>
      </c>
      <c r="Z2628">
        <v>326</v>
      </c>
      <c r="AA2628">
        <v>6.4</v>
      </c>
      <c r="AB2628">
        <v>2.35</v>
      </c>
      <c r="AC2628">
        <v>29000</v>
      </c>
    </row>
    <row r="2629" spans="1:29">
      <c r="A2629" t="s">
        <v>28</v>
      </c>
      <c r="C2629" t="s">
        <v>1783</v>
      </c>
      <c r="D2629">
        <v>152</v>
      </c>
      <c r="E2629">
        <v>87</v>
      </c>
      <c r="F2629">
        <v>165</v>
      </c>
      <c r="G2629">
        <v>383</v>
      </c>
      <c r="H2629" t="s">
        <v>12753</v>
      </c>
      <c r="I2629">
        <v>1000</v>
      </c>
      <c r="J2629">
        <v>47860214</v>
      </c>
      <c r="K2629" t="s">
        <v>5544</v>
      </c>
      <c r="L2629" t="s">
        <v>4685</v>
      </c>
      <c r="M2629" t="s">
        <v>12754</v>
      </c>
      <c r="N2629">
        <v>34711</v>
      </c>
      <c r="O2629">
        <v>2452</v>
      </c>
      <c r="P2629" t="s">
        <v>3247</v>
      </c>
      <c r="Q2629">
        <v>0</v>
      </c>
      <c r="R2629" t="s">
        <v>12755</v>
      </c>
      <c r="S2629" t="s">
        <v>12756</v>
      </c>
      <c r="T2629">
        <v>468</v>
      </c>
      <c r="U2629" t="s">
        <v>37</v>
      </c>
      <c r="V2629" t="s">
        <v>38</v>
      </c>
      <c r="W2629" t="s">
        <v>39</v>
      </c>
      <c r="X2629">
        <v>15000000</v>
      </c>
      <c r="Y2629">
        <v>2006</v>
      </c>
      <c r="Z2629">
        <v>431</v>
      </c>
      <c r="AA2629">
        <v>5</v>
      </c>
      <c r="AB2629">
        <v>2.35</v>
      </c>
      <c r="AC2629">
        <v>0</v>
      </c>
    </row>
    <row r="2630" spans="1:29">
      <c r="A2630" t="s">
        <v>28</v>
      </c>
      <c r="C2630" t="s">
        <v>809</v>
      </c>
      <c r="D2630">
        <v>69</v>
      </c>
      <c r="E2630">
        <v>88</v>
      </c>
      <c r="F2630">
        <v>189</v>
      </c>
      <c r="G2630">
        <v>799</v>
      </c>
      <c r="H2630" t="s">
        <v>9032</v>
      </c>
      <c r="I2630">
        <v>934</v>
      </c>
      <c r="J2630">
        <v>47811275</v>
      </c>
      <c r="K2630" t="s">
        <v>2358</v>
      </c>
      <c r="L2630" t="s">
        <v>8305</v>
      </c>
      <c r="M2630" t="s">
        <v>12757</v>
      </c>
      <c r="N2630">
        <v>29008</v>
      </c>
      <c r="O2630">
        <v>3707</v>
      </c>
      <c r="P2630" t="s">
        <v>12758</v>
      </c>
      <c r="Q2630">
        <v>1</v>
      </c>
      <c r="R2630" t="s">
        <v>12759</v>
      </c>
      <c r="S2630" t="s">
        <v>12760</v>
      </c>
      <c r="T2630">
        <v>99</v>
      </c>
      <c r="U2630" t="s">
        <v>37</v>
      </c>
      <c r="V2630" t="s">
        <v>38</v>
      </c>
      <c r="W2630" t="s">
        <v>95</v>
      </c>
      <c r="X2630">
        <v>15000000</v>
      </c>
      <c r="Y2630">
        <v>2002</v>
      </c>
      <c r="Z2630">
        <v>927</v>
      </c>
      <c r="AA2630">
        <v>5.4</v>
      </c>
      <c r="AB2630">
        <v>1.85</v>
      </c>
      <c r="AC2630">
        <v>896</v>
      </c>
    </row>
    <row r="2631" spans="1:29">
      <c r="A2631" t="s">
        <v>28</v>
      </c>
      <c r="C2631" t="s">
        <v>6037</v>
      </c>
      <c r="D2631">
        <v>140</v>
      </c>
      <c r="E2631">
        <v>183</v>
      </c>
      <c r="F2631">
        <v>517</v>
      </c>
      <c r="G2631">
        <v>652</v>
      </c>
      <c r="H2631" t="s">
        <v>2377</v>
      </c>
      <c r="I2631">
        <v>22000</v>
      </c>
      <c r="K2631" t="s">
        <v>3396</v>
      </c>
      <c r="L2631" t="s">
        <v>1746</v>
      </c>
      <c r="M2631" t="s">
        <v>12761</v>
      </c>
      <c r="N2631">
        <v>232577</v>
      </c>
      <c r="O2631">
        <v>34025</v>
      </c>
      <c r="P2631" t="s">
        <v>8269</v>
      </c>
      <c r="Q2631">
        <v>2</v>
      </c>
      <c r="R2631" t="s">
        <v>12762</v>
      </c>
      <c r="S2631" t="s">
        <v>12763</v>
      </c>
      <c r="T2631">
        <v>1026</v>
      </c>
      <c r="U2631" t="s">
        <v>37</v>
      </c>
      <c r="V2631" t="s">
        <v>56</v>
      </c>
      <c r="W2631" t="s">
        <v>585</v>
      </c>
      <c r="X2631">
        <v>15000000</v>
      </c>
      <c r="Y2631">
        <v>1978</v>
      </c>
      <c r="Z2631">
        <v>11000</v>
      </c>
      <c r="AA2631">
        <v>8.1999999999999993</v>
      </c>
      <c r="AB2631">
        <v>2.35</v>
      </c>
      <c r="AC2631">
        <v>11000</v>
      </c>
    </row>
    <row r="2632" spans="1:29">
      <c r="A2632" t="s">
        <v>28</v>
      </c>
      <c r="C2632" t="s">
        <v>3122</v>
      </c>
      <c r="D2632">
        <v>130</v>
      </c>
      <c r="E2632">
        <v>97</v>
      </c>
      <c r="F2632">
        <v>272</v>
      </c>
      <c r="G2632">
        <v>957</v>
      </c>
      <c r="H2632" t="s">
        <v>84</v>
      </c>
      <c r="I2632">
        <v>22000</v>
      </c>
      <c r="J2632">
        <v>43022524</v>
      </c>
      <c r="K2632" t="s">
        <v>2527</v>
      </c>
      <c r="L2632" t="s">
        <v>1746</v>
      </c>
      <c r="M2632" t="s">
        <v>12764</v>
      </c>
      <c r="N2632">
        <v>67604</v>
      </c>
      <c r="O2632">
        <v>29252</v>
      </c>
      <c r="P2632" t="s">
        <v>1010</v>
      </c>
      <c r="Q2632">
        <v>0</v>
      </c>
      <c r="R2632" t="s">
        <v>12765</v>
      </c>
      <c r="S2632" t="s">
        <v>12766</v>
      </c>
      <c r="T2632">
        <v>218</v>
      </c>
      <c r="U2632" t="s">
        <v>37</v>
      </c>
      <c r="V2632" t="s">
        <v>38</v>
      </c>
      <c r="W2632" t="s">
        <v>585</v>
      </c>
      <c r="X2632">
        <v>15000000</v>
      </c>
      <c r="Y2632">
        <v>1997</v>
      </c>
      <c r="Z2632">
        <v>4000</v>
      </c>
      <c r="AA2632">
        <v>7.1</v>
      </c>
      <c r="AB2632">
        <v>1.85</v>
      </c>
      <c r="AC2632">
        <v>12000</v>
      </c>
    </row>
    <row r="2633" spans="1:29">
      <c r="A2633" t="s">
        <v>28</v>
      </c>
      <c r="C2633" t="s">
        <v>12767</v>
      </c>
      <c r="D2633">
        <v>66</v>
      </c>
      <c r="E2633">
        <v>94</v>
      </c>
      <c r="F2633">
        <v>13</v>
      </c>
      <c r="G2633">
        <v>566</v>
      </c>
      <c r="H2633" t="s">
        <v>12768</v>
      </c>
      <c r="I2633">
        <v>925</v>
      </c>
      <c r="J2633">
        <v>42672630</v>
      </c>
      <c r="K2633" t="s">
        <v>12769</v>
      </c>
      <c r="L2633" t="s">
        <v>12770</v>
      </c>
      <c r="M2633" t="s">
        <v>12771</v>
      </c>
      <c r="N2633">
        <v>27580</v>
      </c>
      <c r="O2633">
        <v>3423</v>
      </c>
      <c r="P2633" t="s">
        <v>1862</v>
      </c>
      <c r="Q2633">
        <v>1</v>
      </c>
      <c r="R2633" t="s">
        <v>12772</v>
      </c>
      <c r="S2633" t="s">
        <v>12773</v>
      </c>
      <c r="T2633">
        <v>172</v>
      </c>
      <c r="U2633" t="s">
        <v>37</v>
      </c>
      <c r="V2633" t="s">
        <v>38</v>
      </c>
      <c r="W2633" t="s">
        <v>95</v>
      </c>
      <c r="X2633">
        <v>17000000</v>
      </c>
      <c r="Y2633">
        <v>2003</v>
      </c>
      <c r="Z2633">
        <v>738</v>
      </c>
      <c r="AA2633">
        <v>5.3</v>
      </c>
      <c r="AB2633">
        <v>2.35</v>
      </c>
      <c r="AC2633">
        <v>0</v>
      </c>
    </row>
    <row r="2634" spans="1:29">
      <c r="A2634" t="s">
        <v>28</v>
      </c>
      <c r="C2634" t="s">
        <v>12774</v>
      </c>
      <c r="D2634">
        <v>238</v>
      </c>
      <c r="E2634">
        <v>112</v>
      </c>
      <c r="F2634">
        <v>29</v>
      </c>
      <c r="G2634">
        <v>874</v>
      </c>
      <c r="H2634" t="s">
        <v>2807</v>
      </c>
      <c r="I2634">
        <v>12000</v>
      </c>
      <c r="J2634">
        <v>42919096</v>
      </c>
      <c r="K2634" t="s">
        <v>923</v>
      </c>
      <c r="L2634" t="s">
        <v>1072</v>
      </c>
      <c r="M2634" t="s">
        <v>12775</v>
      </c>
      <c r="N2634">
        <v>64747</v>
      </c>
      <c r="O2634">
        <v>15800</v>
      </c>
      <c r="P2634" t="s">
        <v>6346</v>
      </c>
      <c r="Q2634">
        <v>1</v>
      </c>
      <c r="R2634" t="s">
        <v>12776</v>
      </c>
      <c r="S2634" t="s">
        <v>12777</v>
      </c>
      <c r="T2634">
        <v>122</v>
      </c>
      <c r="U2634" t="s">
        <v>37</v>
      </c>
      <c r="V2634" t="s">
        <v>38</v>
      </c>
      <c r="W2634" t="s">
        <v>39</v>
      </c>
      <c r="X2634">
        <v>15000000</v>
      </c>
      <c r="Y2634">
        <v>2013</v>
      </c>
      <c r="Z2634">
        <v>1000</v>
      </c>
      <c r="AA2634">
        <v>6.5</v>
      </c>
      <c r="AB2634">
        <v>2.35</v>
      </c>
      <c r="AC2634">
        <v>12000</v>
      </c>
    </row>
    <row r="2635" spans="1:29">
      <c r="A2635" t="s">
        <v>28</v>
      </c>
      <c r="C2635" t="s">
        <v>12778</v>
      </c>
      <c r="D2635">
        <v>198</v>
      </c>
      <c r="E2635">
        <v>98</v>
      </c>
      <c r="F2635">
        <v>66</v>
      </c>
      <c r="G2635">
        <v>562</v>
      </c>
      <c r="H2635" t="s">
        <v>5039</v>
      </c>
      <c r="I2635">
        <v>3000</v>
      </c>
      <c r="J2635">
        <v>42592530</v>
      </c>
      <c r="K2635" t="s">
        <v>882</v>
      </c>
      <c r="L2635" t="s">
        <v>1543</v>
      </c>
      <c r="M2635" t="s">
        <v>12779</v>
      </c>
      <c r="N2635">
        <v>29867</v>
      </c>
      <c r="O2635">
        <v>4567</v>
      </c>
      <c r="P2635" t="s">
        <v>12780</v>
      </c>
      <c r="Q2635">
        <v>0</v>
      </c>
      <c r="R2635" t="s">
        <v>12781</v>
      </c>
      <c r="S2635" t="s">
        <v>12782</v>
      </c>
      <c r="T2635">
        <v>181</v>
      </c>
      <c r="U2635" t="s">
        <v>37</v>
      </c>
      <c r="V2635" t="s">
        <v>38</v>
      </c>
      <c r="W2635" t="s">
        <v>39</v>
      </c>
      <c r="X2635">
        <v>15000000</v>
      </c>
      <c r="Y2635">
        <v>2015</v>
      </c>
      <c r="Z2635">
        <v>658</v>
      </c>
      <c r="AA2635">
        <v>6.2</v>
      </c>
      <c r="AB2635">
        <v>2.35</v>
      </c>
      <c r="AC2635">
        <v>27000</v>
      </c>
    </row>
    <row r="2636" spans="1:29">
      <c r="A2636" t="s">
        <v>28</v>
      </c>
      <c r="C2636" t="s">
        <v>4903</v>
      </c>
      <c r="D2636">
        <v>154</v>
      </c>
      <c r="E2636">
        <v>104</v>
      </c>
      <c r="F2636">
        <v>0</v>
      </c>
      <c r="G2636">
        <v>1000</v>
      </c>
      <c r="H2636" t="s">
        <v>493</v>
      </c>
      <c r="I2636">
        <v>4000</v>
      </c>
      <c r="J2636">
        <v>40064955</v>
      </c>
      <c r="K2636" t="s">
        <v>7048</v>
      </c>
      <c r="L2636" t="s">
        <v>682</v>
      </c>
      <c r="M2636" t="s">
        <v>12783</v>
      </c>
      <c r="N2636">
        <v>92074</v>
      </c>
      <c r="O2636">
        <v>12170</v>
      </c>
      <c r="P2636" t="s">
        <v>6004</v>
      </c>
      <c r="Q2636">
        <v>1</v>
      </c>
      <c r="R2636" t="s">
        <v>12784</v>
      </c>
      <c r="S2636" t="s">
        <v>12785</v>
      </c>
      <c r="T2636">
        <v>502</v>
      </c>
      <c r="U2636" t="s">
        <v>37</v>
      </c>
      <c r="V2636" t="s">
        <v>38</v>
      </c>
      <c r="W2636" t="s">
        <v>585</v>
      </c>
      <c r="X2636">
        <v>15000000</v>
      </c>
      <c r="Y2636">
        <v>1998</v>
      </c>
      <c r="Z2636">
        <v>4000</v>
      </c>
      <c r="AA2636">
        <v>6.4</v>
      </c>
      <c r="AB2636">
        <v>1.85</v>
      </c>
      <c r="AC2636">
        <v>0</v>
      </c>
    </row>
    <row r="2637" spans="1:29">
      <c r="A2637" t="s">
        <v>28</v>
      </c>
      <c r="C2637" t="s">
        <v>6024</v>
      </c>
      <c r="D2637">
        <v>19</v>
      </c>
      <c r="E2637">
        <v>118</v>
      </c>
      <c r="F2637">
        <v>13</v>
      </c>
      <c r="G2637">
        <v>2</v>
      </c>
      <c r="H2637" t="s">
        <v>12786</v>
      </c>
      <c r="I2637">
        <v>90</v>
      </c>
      <c r="J2637">
        <v>39100956</v>
      </c>
      <c r="K2637" t="s">
        <v>4296</v>
      </c>
      <c r="L2637" t="s">
        <v>12787</v>
      </c>
      <c r="M2637" t="s">
        <v>12788</v>
      </c>
      <c r="N2637">
        <v>13442</v>
      </c>
      <c r="O2637">
        <v>114</v>
      </c>
      <c r="P2637" t="s">
        <v>12789</v>
      </c>
      <c r="Q2637">
        <v>0</v>
      </c>
      <c r="R2637" t="s">
        <v>12790</v>
      </c>
      <c r="S2637" t="s">
        <v>12791</v>
      </c>
      <c r="T2637">
        <v>59</v>
      </c>
      <c r="U2637" t="s">
        <v>37</v>
      </c>
      <c r="V2637" t="s">
        <v>38</v>
      </c>
      <c r="W2637" t="s">
        <v>585</v>
      </c>
      <c r="Y2637">
        <v>1993</v>
      </c>
      <c r="Z2637">
        <v>22</v>
      </c>
      <c r="AA2637">
        <v>7.2</v>
      </c>
      <c r="AB2637">
        <v>1.85</v>
      </c>
      <c r="AC2637">
        <v>0</v>
      </c>
    </row>
    <row r="2638" spans="1:29">
      <c r="A2638" t="s">
        <v>28</v>
      </c>
      <c r="C2638" t="s">
        <v>1421</v>
      </c>
      <c r="D2638">
        <v>131</v>
      </c>
      <c r="E2638">
        <v>120</v>
      </c>
      <c r="F2638">
        <v>446</v>
      </c>
      <c r="G2638">
        <v>1000</v>
      </c>
      <c r="H2638" t="s">
        <v>1784</v>
      </c>
      <c r="I2638">
        <v>22000</v>
      </c>
      <c r="J2638">
        <v>44886089</v>
      </c>
      <c r="K2638" t="s">
        <v>2125</v>
      </c>
      <c r="L2638" t="s">
        <v>1746</v>
      </c>
      <c r="M2638" t="s">
        <v>12792</v>
      </c>
      <c r="N2638">
        <v>69576</v>
      </c>
      <c r="O2638">
        <v>40117</v>
      </c>
      <c r="P2638" t="s">
        <v>793</v>
      </c>
      <c r="Q2638">
        <v>3</v>
      </c>
      <c r="R2638" t="s">
        <v>12793</v>
      </c>
      <c r="S2638" t="s">
        <v>12794</v>
      </c>
      <c r="T2638">
        <v>207</v>
      </c>
      <c r="U2638" t="s">
        <v>37</v>
      </c>
      <c r="V2638" t="s">
        <v>38</v>
      </c>
      <c r="W2638" t="s">
        <v>585</v>
      </c>
      <c r="X2638">
        <v>10000000</v>
      </c>
      <c r="Y2638">
        <v>1997</v>
      </c>
      <c r="Z2638">
        <v>13000</v>
      </c>
      <c r="AA2638">
        <v>6.9</v>
      </c>
      <c r="AB2638">
        <v>1.85</v>
      </c>
      <c r="AC2638">
        <v>2000</v>
      </c>
    </row>
    <row r="2639" spans="1:29">
      <c r="A2639" t="s">
        <v>28</v>
      </c>
      <c r="C2639" t="s">
        <v>12795</v>
      </c>
      <c r="D2639">
        <v>97</v>
      </c>
      <c r="E2639">
        <v>99</v>
      </c>
      <c r="F2639">
        <v>11</v>
      </c>
      <c r="G2639">
        <v>971</v>
      </c>
      <c r="H2639" t="s">
        <v>12796</v>
      </c>
      <c r="I2639">
        <v>11000</v>
      </c>
      <c r="J2639">
        <v>37882551</v>
      </c>
      <c r="K2639" t="s">
        <v>1671</v>
      </c>
      <c r="L2639" t="s">
        <v>222</v>
      </c>
      <c r="M2639" t="s">
        <v>12797</v>
      </c>
      <c r="N2639">
        <v>80305</v>
      </c>
      <c r="O2639">
        <v>15369</v>
      </c>
      <c r="P2639" t="s">
        <v>4341</v>
      </c>
      <c r="Q2639">
        <v>0</v>
      </c>
      <c r="R2639" t="s">
        <v>12798</v>
      </c>
      <c r="S2639" t="s">
        <v>12799</v>
      </c>
      <c r="T2639">
        <v>393</v>
      </c>
      <c r="U2639" t="s">
        <v>37</v>
      </c>
      <c r="V2639" t="s">
        <v>38</v>
      </c>
      <c r="W2639" t="s">
        <v>585</v>
      </c>
      <c r="X2639">
        <v>16000000</v>
      </c>
      <c r="Y2639">
        <v>2001</v>
      </c>
      <c r="Z2639">
        <v>983</v>
      </c>
      <c r="AA2639">
        <v>5.7</v>
      </c>
      <c r="AB2639">
        <v>1.85</v>
      </c>
      <c r="AC2639">
        <v>0</v>
      </c>
    </row>
    <row r="2640" spans="1:29">
      <c r="A2640" t="s">
        <v>28</v>
      </c>
      <c r="C2640" t="s">
        <v>507</v>
      </c>
      <c r="D2640">
        <v>355</v>
      </c>
      <c r="E2640">
        <v>109</v>
      </c>
      <c r="F2640">
        <v>453</v>
      </c>
      <c r="G2640">
        <v>953</v>
      </c>
      <c r="H2640" t="s">
        <v>2456</v>
      </c>
      <c r="I2640">
        <v>15000</v>
      </c>
      <c r="J2640">
        <v>40983001</v>
      </c>
      <c r="K2640" t="s">
        <v>2125</v>
      </c>
      <c r="L2640" t="s">
        <v>373</v>
      </c>
      <c r="M2640" t="s">
        <v>12800</v>
      </c>
      <c r="N2640">
        <v>181025</v>
      </c>
      <c r="O2640">
        <v>27788</v>
      </c>
      <c r="P2640" t="s">
        <v>640</v>
      </c>
      <c r="Q2640">
        <v>2</v>
      </c>
      <c r="R2640" t="s">
        <v>12801</v>
      </c>
      <c r="S2640" t="s">
        <v>12802</v>
      </c>
      <c r="T2640">
        <v>336</v>
      </c>
      <c r="U2640" t="s">
        <v>37</v>
      </c>
      <c r="V2640" t="s">
        <v>38</v>
      </c>
      <c r="W2640" t="s">
        <v>585</v>
      </c>
      <c r="X2640">
        <v>7000000</v>
      </c>
      <c r="Y2640">
        <v>2012</v>
      </c>
      <c r="Z2640">
        <v>10000</v>
      </c>
      <c r="AA2640">
        <v>7.7</v>
      </c>
      <c r="AB2640">
        <v>1.85</v>
      </c>
      <c r="AC2640">
        <v>38000</v>
      </c>
    </row>
    <row r="2641" spans="1:29">
      <c r="A2641" t="s">
        <v>28</v>
      </c>
      <c r="C2641" t="s">
        <v>3347</v>
      </c>
      <c r="D2641">
        <v>138</v>
      </c>
      <c r="E2641">
        <v>105</v>
      </c>
      <c r="F2641">
        <v>488</v>
      </c>
      <c r="G2641">
        <v>13000</v>
      </c>
      <c r="H2641" t="s">
        <v>654</v>
      </c>
      <c r="I2641">
        <v>15000</v>
      </c>
      <c r="J2641">
        <v>20991497</v>
      </c>
      <c r="K2641" t="s">
        <v>1415</v>
      </c>
      <c r="L2641" t="s">
        <v>182</v>
      </c>
      <c r="M2641" t="s">
        <v>7198</v>
      </c>
      <c r="N2641">
        <v>39782</v>
      </c>
      <c r="O2641">
        <v>44037</v>
      </c>
      <c r="P2641" t="s">
        <v>547</v>
      </c>
      <c r="Q2641">
        <v>1</v>
      </c>
      <c r="R2641" t="s">
        <v>7199</v>
      </c>
      <c r="S2641" t="s">
        <v>7200</v>
      </c>
      <c r="T2641">
        <v>172</v>
      </c>
      <c r="U2641" t="s">
        <v>37</v>
      </c>
      <c r="V2641" t="s">
        <v>38</v>
      </c>
      <c r="W2641" t="s">
        <v>39</v>
      </c>
      <c r="X2641">
        <v>37000000</v>
      </c>
      <c r="Y2641">
        <v>2015</v>
      </c>
      <c r="Z2641">
        <v>14000</v>
      </c>
      <c r="AA2641">
        <v>5.4</v>
      </c>
      <c r="AB2641">
        <v>1.85</v>
      </c>
      <c r="AC2641">
        <v>11000</v>
      </c>
    </row>
    <row r="2642" spans="1:29">
      <c r="A2642" t="s">
        <v>28</v>
      </c>
      <c r="C2642" t="s">
        <v>499</v>
      </c>
      <c r="D2642">
        <v>102</v>
      </c>
      <c r="E2642">
        <v>106</v>
      </c>
      <c r="F2642">
        <v>357</v>
      </c>
      <c r="G2642">
        <v>883</v>
      </c>
      <c r="H2642" t="s">
        <v>2716</v>
      </c>
      <c r="I2642">
        <v>23000</v>
      </c>
      <c r="J2642">
        <v>35007180</v>
      </c>
      <c r="K2642" t="s">
        <v>464</v>
      </c>
      <c r="L2642" t="s">
        <v>333</v>
      </c>
      <c r="M2642" t="s">
        <v>12803</v>
      </c>
      <c r="N2642">
        <v>26846</v>
      </c>
      <c r="O2642">
        <v>26652</v>
      </c>
      <c r="P2642" t="s">
        <v>12804</v>
      </c>
      <c r="Q2642">
        <v>0</v>
      </c>
      <c r="R2642" t="s">
        <v>12805</v>
      </c>
      <c r="S2642" t="s">
        <v>12806</v>
      </c>
      <c r="T2642">
        <v>193</v>
      </c>
      <c r="U2642" t="s">
        <v>37</v>
      </c>
      <c r="V2642" t="s">
        <v>38</v>
      </c>
      <c r="W2642" t="s">
        <v>39</v>
      </c>
      <c r="X2642">
        <v>15000000</v>
      </c>
      <c r="Y2642">
        <v>2000</v>
      </c>
      <c r="Z2642">
        <v>1000</v>
      </c>
      <c r="AA2642">
        <v>5.6</v>
      </c>
      <c r="AB2642">
        <v>1.85</v>
      </c>
      <c r="AC2642">
        <v>0</v>
      </c>
    </row>
    <row r="2643" spans="1:29">
      <c r="A2643" t="s">
        <v>28</v>
      </c>
      <c r="C2643" t="s">
        <v>12807</v>
      </c>
      <c r="D2643">
        <v>419</v>
      </c>
      <c r="E2643">
        <v>123</v>
      </c>
      <c r="F2643">
        <v>120</v>
      </c>
      <c r="G2643">
        <v>149</v>
      </c>
      <c r="H2643" t="s">
        <v>2933</v>
      </c>
      <c r="I2643">
        <v>13000</v>
      </c>
      <c r="J2643">
        <v>35887263</v>
      </c>
      <c r="K2643" t="s">
        <v>6326</v>
      </c>
      <c r="L2643" t="s">
        <v>446</v>
      </c>
      <c r="M2643" t="s">
        <v>12808</v>
      </c>
      <c r="N2643">
        <v>265507</v>
      </c>
      <c r="O2643">
        <v>14100</v>
      </c>
      <c r="P2643" t="s">
        <v>3592</v>
      </c>
      <c r="Q2643">
        <v>0</v>
      </c>
      <c r="R2643" t="s">
        <v>12809</v>
      </c>
      <c r="S2643" t="s">
        <v>12810</v>
      </c>
      <c r="T2643">
        <v>388</v>
      </c>
      <c r="U2643" t="s">
        <v>37</v>
      </c>
      <c r="V2643" t="s">
        <v>56</v>
      </c>
      <c r="W2643" t="s">
        <v>39</v>
      </c>
      <c r="X2643">
        <v>15000000</v>
      </c>
      <c r="Y2643">
        <v>2014</v>
      </c>
      <c r="Z2643">
        <v>876</v>
      </c>
      <c r="AA2643">
        <v>7.7</v>
      </c>
      <c r="AB2643">
        <v>2.35</v>
      </c>
      <c r="AC2643">
        <v>90000</v>
      </c>
    </row>
    <row r="2644" spans="1:29">
      <c r="A2644" t="s">
        <v>28</v>
      </c>
      <c r="C2644" t="s">
        <v>4987</v>
      </c>
      <c r="D2644">
        <v>37</v>
      </c>
      <c r="E2644">
        <v>86</v>
      </c>
      <c r="F2644">
        <v>14</v>
      </c>
      <c r="G2644">
        <v>685</v>
      </c>
      <c r="H2644" t="s">
        <v>5704</v>
      </c>
      <c r="I2644">
        <v>833</v>
      </c>
      <c r="J2644">
        <v>34308901</v>
      </c>
      <c r="K2644" t="s">
        <v>1009</v>
      </c>
      <c r="L2644" t="s">
        <v>2209</v>
      </c>
      <c r="M2644" t="s">
        <v>12811</v>
      </c>
      <c r="N2644">
        <v>15939</v>
      </c>
      <c r="O2644">
        <v>4435</v>
      </c>
      <c r="P2644" t="s">
        <v>7213</v>
      </c>
      <c r="Q2644">
        <v>3</v>
      </c>
      <c r="R2644" t="s">
        <v>12812</v>
      </c>
      <c r="S2644" t="s">
        <v>12813</v>
      </c>
      <c r="T2644">
        <v>87</v>
      </c>
      <c r="U2644" t="s">
        <v>37</v>
      </c>
      <c r="V2644" t="s">
        <v>38</v>
      </c>
      <c r="W2644" t="s">
        <v>39</v>
      </c>
      <c r="X2644">
        <v>16000000</v>
      </c>
      <c r="Y2644">
        <v>2003</v>
      </c>
      <c r="Z2644">
        <v>807</v>
      </c>
      <c r="AA2644">
        <v>5.0999999999999996</v>
      </c>
      <c r="AB2644">
        <v>2.35</v>
      </c>
      <c r="AC2644">
        <v>0</v>
      </c>
    </row>
    <row r="2645" spans="1:29">
      <c r="A2645" t="s">
        <v>28</v>
      </c>
      <c r="C2645" t="s">
        <v>12814</v>
      </c>
      <c r="D2645">
        <v>78</v>
      </c>
      <c r="E2645">
        <v>120</v>
      </c>
      <c r="F2645">
        <v>18</v>
      </c>
      <c r="G2645">
        <v>944</v>
      </c>
      <c r="H2645" t="s">
        <v>303</v>
      </c>
      <c r="I2645">
        <v>20000</v>
      </c>
      <c r="J2645">
        <v>33771174</v>
      </c>
      <c r="K2645" t="s">
        <v>1415</v>
      </c>
      <c r="L2645" t="s">
        <v>841</v>
      </c>
      <c r="M2645" t="s">
        <v>12815</v>
      </c>
      <c r="N2645">
        <v>27044</v>
      </c>
      <c r="O2645">
        <v>22383</v>
      </c>
      <c r="P2645" t="s">
        <v>4135</v>
      </c>
      <c r="Q2645">
        <v>2</v>
      </c>
      <c r="R2645" t="s">
        <v>12816</v>
      </c>
      <c r="S2645" t="s">
        <v>12817</v>
      </c>
      <c r="T2645">
        <v>240</v>
      </c>
      <c r="U2645" t="s">
        <v>37</v>
      </c>
      <c r="V2645" t="s">
        <v>38</v>
      </c>
      <c r="W2645" t="s">
        <v>39</v>
      </c>
      <c r="X2645">
        <v>15000000</v>
      </c>
      <c r="Y2645">
        <v>2000</v>
      </c>
      <c r="Z2645">
        <v>1000</v>
      </c>
      <c r="AA2645">
        <v>6.8</v>
      </c>
      <c r="AB2645">
        <v>1.85</v>
      </c>
      <c r="AC2645">
        <v>0</v>
      </c>
    </row>
    <row r="2646" spans="1:29">
      <c r="A2646" t="s">
        <v>28</v>
      </c>
      <c r="C2646" t="s">
        <v>9065</v>
      </c>
      <c r="D2646">
        <v>181</v>
      </c>
      <c r="E2646">
        <v>227</v>
      </c>
      <c r="F2646">
        <v>767</v>
      </c>
      <c r="G2646">
        <v>87</v>
      </c>
      <c r="H2646" t="s">
        <v>5879</v>
      </c>
      <c r="I2646">
        <v>607</v>
      </c>
      <c r="J2646">
        <v>6000000</v>
      </c>
      <c r="K2646" t="s">
        <v>3430</v>
      </c>
      <c r="L2646" t="s">
        <v>12818</v>
      </c>
      <c r="M2646" t="s">
        <v>12819</v>
      </c>
      <c r="N2646">
        <v>192775</v>
      </c>
      <c r="O2646">
        <v>1076</v>
      </c>
      <c r="P2646" t="s">
        <v>10060</v>
      </c>
      <c r="Q2646">
        <v>8</v>
      </c>
      <c r="R2646" t="s">
        <v>12820</v>
      </c>
      <c r="S2646" t="s">
        <v>12821</v>
      </c>
      <c r="T2646">
        <v>559</v>
      </c>
      <c r="U2646" t="s">
        <v>37</v>
      </c>
      <c r="V2646" t="s">
        <v>56</v>
      </c>
      <c r="W2646" t="s">
        <v>95</v>
      </c>
      <c r="X2646">
        <v>15000000</v>
      </c>
      <c r="Y2646">
        <v>1962</v>
      </c>
      <c r="Z2646">
        <v>202</v>
      </c>
      <c r="AA2646">
        <v>8.4</v>
      </c>
      <c r="AB2646">
        <v>2.2000000000000002</v>
      </c>
      <c r="AC2646">
        <v>11000</v>
      </c>
    </row>
    <row r="2647" spans="1:29">
      <c r="A2647" t="s">
        <v>28</v>
      </c>
      <c r="C2647" t="s">
        <v>12822</v>
      </c>
      <c r="D2647">
        <v>220</v>
      </c>
      <c r="E2647">
        <v>119</v>
      </c>
      <c r="F2647">
        <v>0</v>
      </c>
      <c r="G2647">
        <v>593</v>
      </c>
      <c r="H2647" t="s">
        <v>2999</v>
      </c>
      <c r="I2647">
        <v>908</v>
      </c>
      <c r="J2647">
        <v>33386128</v>
      </c>
      <c r="K2647" t="s">
        <v>6403</v>
      </c>
      <c r="L2647" t="s">
        <v>10032</v>
      </c>
      <c r="M2647" t="s">
        <v>12823</v>
      </c>
      <c r="N2647">
        <v>36372</v>
      </c>
      <c r="O2647">
        <v>3226</v>
      </c>
      <c r="P2647" t="s">
        <v>4580</v>
      </c>
      <c r="Q2647">
        <v>0</v>
      </c>
      <c r="R2647" t="s">
        <v>12824</v>
      </c>
      <c r="S2647" t="s">
        <v>12825</v>
      </c>
      <c r="T2647">
        <v>491</v>
      </c>
      <c r="U2647" t="s">
        <v>37</v>
      </c>
      <c r="V2647" t="s">
        <v>38</v>
      </c>
      <c r="W2647" t="s">
        <v>585</v>
      </c>
      <c r="X2647">
        <v>15000000</v>
      </c>
      <c r="Y2647">
        <v>2009</v>
      </c>
      <c r="Z2647">
        <v>764</v>
      </c>
      <c r="AA2647">
        <v>4.9000000000000004</v>
      </c>
      <c r="AB2647">
        <v>1.85</v>
      </c>
      <c r="AC2647">
        <v>3000</v>
      </c>
    </row>
    <row r="2648" spans="1:29">
      <c r="A2648" t="s">
        <v>28</v>
      </c>
      <c r="C2648" t="s">
        <v>7644</v>
      </c>
      <c r="D2648">
        <v>349</v>
      </c>
      <c r="E2648">
        <v>115</v>
      </c>
      <c r="F2648">
        <v>212</v>
      </c>
      <c r="G2648">
        <v>612</v>
      </c>
      <c r="H2648" t="s">
        <v>1066</v>
      </c>
      <c r="I2648">
        <v>2000</v>
      </c>
      <c r="J2648">
        <v>37877959</v>
      </c>
      <c r="K2648" t="s">
        <v>11069</v>
      </c>
      <c r="L2648" t="s">
        <v>7645</v>
      </c>
      <c r="M2648" t="s">
        <v>12826</v>
      </c>
      <c r="N2648">
        <v>86664</v>
      </c>
      <c r="O2648">
        <v>4896</v>
      </c>
      <c r="P2648" t="s">
        <v>2263</v>
      </c>
      <c r="Q2648">
        <v>1</v>
      </c>
      <c r="R2648" t="s">
        <v>12827</v>
      </c>
      <c r="S2648" t="s">
        <v>12828</v>
      </c>
      <c r="T2648">
        <v>252</v>
      </c>
      <c r="U2648" t="s">
        <v>37</v>
      </c>
      <c r="V2648" t="s">
        <v>38</v>
      </c>
      <c r="W2648" t="s">
        <v>585</v>
      </c>
      <c r="X2648">
        <v>15000000</v>
      </c>
      <c r="Y2648">
        <v>2014</v>
      </c>
      <c r="Z2648">
        <v>820</v>
      </c>
      <c r="AA2648">
        <v>7.1</v>
      </c>
      <c r="AB2648">
        <v>2.35</v>
      </c>
      <c r="AC2648">
        <v>38000</v>
      </c>
    </row>
    <row r="2649" spans="1:29">
      <c r="A2649" t="s">
        <v>28</v>
      </c>
      <c r="C2649" t="s">
        <v>12829</v>
      </c>
      <c r="D2649">
        <v>241</v>
      </c>
      <c r="E2649">
        <v>114</v>
      </c>
      <c r="F2649">
        <v>29</v>
      </c>
      <c r="G2649">
        <v>616</v>
      </c>
      <c r="H2649" t="s">
        <v>2636</v>
      </c>
      <c r="I2649">
        <v>956</v>
      </c>
      <c r="J2649">
        <v>32721635</v>
      </c>
      <c r="K2649" t="s">
        <v>6790</v>
      </c>
      <c r="L2649" t="s">
        <v>1016</v>
      </c>
      <c r="M2649" t="s">
        <v>12830</v>
      </c>
      <c r="N2649">
        <v>67822</v>
      </c>
      <c r="O2649">
        <v>3861</v>
      </c>
      <c r="P2649" t="s">
        <v>12831</v>
      </c>
      <c r="Q2649">
        <v>0</v>
      </c>
      <c r="R2649" t="s">
        <v>12832</v>
      </c>
      <c r="S2649" t="s">
        <v>12833</v>
      </c>
      <c r="T2649">
        <v>279</v>
      </c>
      <c r="U2649" t="s">
        <v>37</v>
      </c>
      <c r="V2649" t="s">
        <v>38</v>
      </c>
      <c r="W2649" t="s">
        <v>585</v>
      </c>
      <c r="X2649">
        <v>15000000</v>
      </c>
      <c r="Y2649">
        <v>2009</v>
      </c>
      <c r="Z2649">
        <v>878</v>
      </c>
      <c r="AA2649">
        <v>6.6</v>
      </c>
      <c r="AB2649">
        <v>1.85</v>
      </c>
      <c r="AC2649">
        <v>0</v>
      </c>
    </row>
    <row r="2650" spans="1:29">
      <c r="A2650" t="s">
        <v>28</v>
      </c>
      <c r="C2650" t="s">
        <v>12502</v>
      </c>
      <c r="D2650">
        <v>103</v>
      </c>
      <c r="E2650">
        <v>90</v>
      </c>
      <c r="F2650">
        <v>6</v>
      </c>
      <c r="G2650">
        <v>458</v>
      </c>
      <c r="H2650" t="s">
        <v>2387</v>
      </c>
      <c r="I2650">
        <v>1000</v>
      </c>
      <c r="J2650">
        <v>31585300</v>
      </c>
      <c r="K2650" t="s">
        <v>1681</v>
      </c>
      <c r="L2650" t="s">
        <v>45</v>
      </c>
      <c r="M2650" t="s">
        <v>12834</v>
      </c>
      <c r="N2650">
        <v>38248</v>
      </c>
      <c r="O2650">
        <v>2666</v>
      </c>
      <c r="P2650" t="s">
        <v>4594</v>
      </c>
      <c r="Q2650">
        <v>0</v>
      </c>
      <c r="R2650" t="s">
        <v>12835</v>
      </c>
      <c r="S2650" t="s">
        <v>12836</v>
      </c>
      <c r="T2650">
        <v>250</v>
      </c>
      <c r="U2650" t="s">
        <v>37</v>
      </c>
      <c r="V2650" t="s">
        <v>38</v>
      </c>
      <c r="W2650" t="s">
        <v>39</v>
      </c>
      <c r="X2650">
        <v>15000000</v>
      </c>
      <c r="Y2650">
        <v>2005</v>
      </c>
      <c r="Z2650">
        <v>650</v>
      </c>
      <c r="AA2650">
        <v>6.1</v>
      </c>
      <c r="AB2650">
        <v>1.85</v>
      </c>
      <c r="AC2650">
        <v>0</v>
      </c>
    </row>
    <row r="2651" spans="1:29">
      <c r="A2651" t="s">
        <v>28</v>
      </c>
      <c r="C2651" t="s">
        <v>12837</v>
      </c>
      <c r="D2651">
        <v>151</v>
      </c>
      <c r="E2651">
        <v>94</v>
      </c>
      <c r="F2651">
        <v>28</v>
      </c>
      <c r="G2651">
        <v>731</v>
      </c>
      <c r="H2651" t="s">
        <v>4598</v>
      </c>
      <c r="I2651">
        <v>2000</v>
      </c>
      <c r="J2651">
        <v>30259652</v>
      </c>
      <c r="K2651" t="s">
        <v>12838</v>
      </c>
      <c r="L2651" t="s">
        <v>1734</v>
      </c>
      <c r="M2651" t="s">
        <v>12839</v>
      </c>
      <c r="N2651">
        <v>26905</v>
      </c>
      <c r="O2651">
        <v>5440</v>
      </c>
      <c r="P2651" t="s">
        <v>4144</v>
      </c>
      <c r="Q2651">
        <v>5</v>
      </c>
      <c r="R2651" t="s">
        <v>12840</v>
      </c>
      <c r="S2651" t="s">
        <v>12841</v>
      </c>
      <c r="T2651">
        <v>614</v>
      </c>
      <c r="U2651" t="s">
        <v>37</v>
      </c>
      <c r="V2651" t="s">
        <v>38</v>
      </c>
      <c r="W2651" t="s">
        <v>585</v>
      </c>
      <c r="X2651">
        <v>15000000</v>
      </c>
      <c r="Y2651">
        <v>2002</v>
      </c>
      <c r="Z2651">
        <v>864</v>
      </c>
      <c r="AA2651">
        <v>4.0999999999999996</v>
      </c>
      <c r="AB2651">
        <v>2.35</v>
      </c>
      <c r="AC2651">
        <v>0</v>
      </c>
    </row>
    <row r="2652" spans="1:29">
      <c r="A2652" t="s">
        <v>28</v>
      </c>
      <c r="C2652" t="s">
        <v>1114</v>
      </c>
      <c r="D2652">
        <v>344</v>
      </c>
      <c r="E2652">
        <v>106</v>
      </c>
      <c r="F2652">
        <v>255</v>
      </c>
      <c r="G2652">
        <v>850</v>
      </c>
      <c r="H2652" t="s">
        <v>686</v>
      </c>
      <c r="I2652">
        <v>14000</v>
      </c>
      <c r="J2652">
        <v>163192114</v>
      </c>
      <c r="K2652" t="s">
        <v>42</v>
      </c>
      <c r="L2652" t="s">
        <v>228</v>
      </c>
      <c r="M2652" t="s">
        <v>1300</v>
      </c>
      <c r="N2652">
        <v>229687</v>
      </c>
      <c r="O2652">
        <v>18003</v>
      </c>
      <c r="P2652" t="s">
        <v>1301</v>
      </c>
      <c r="Q2652">
        <v>0</v>
      </c>
      <c r="R2652" t="s">
        <v>1302</v>
      </c>
      <c r="S2652" t="s">
        <v>1303</v>
      </c>
      <c r="T2652">
        <v>637</v>
      </c>
      <c r="U2652" t="s">
        <v>37</v>
      </c>
      <c r="V2652" t="s">
        <v>38</v>
      </c>
      <c r="W2652" t="s">
        <v>39</v>
      </c>
      <c r="X2652">
        <v>125000000</v>
      </c>
      <c r="Y2652">
        <v>2010</v>
      </c>
      <c r="Z2652">
        <v>1000</v>
      </c>
      <c r="AA2652">
        <v>5.8</v>
      </c>
      <c r="AB2652">
        <v>2.35</v>
      </c>
      <c r="AC2652">
        <v>15000</v>
      </c>
    </row>
    <row r="2653" spans="1:29">
      <c r="A2653" t="s">
        <v>28</v>
      </c>
      <c r="C2653" t="s">
        <v>3891</v>
      </c>
      <c r="D2653">
        <v>185</v>
      </c>
      <c r="E2653">
        <v>98</v>
      </c>
      <c r="F2653">
        <v>0</v>
      </c>
      <c r="G2653">
        <v>594</v>
      </c>
      <c r="H2653" t="s">
        <v>6744</v>
      </c>
      <c r="I2653">
        <v>18000</v>
      </c>
      <c r="J2653">
        <v>30857814</v>
      </c>
      <c r="K2653" t="s">
        <v>3425</v>
      </c>
      <c r="L2653" t="s">
        <v>438</v>
      </c>
      <c r="M2653" t="s">
        <v>12842</v>
      </c>
      <c r="N2653">
        <v>294163</v>
      </c>
      <c r="O2653">
        <v>20060</v>
      </c>
      <c r="P2653" t="s">
        <v>12843</v>
      </c>
      <c r="Q2653">
        <v>0</v>
      </c>
      <c r="R2653" t="s">
        <v>12844</v>
      </c>
      <c r="S2653" t="s">
        <v>12845</v>
      </c>
      <c r="T2653">
        <v>718</v>
      </c>
      <c r="U2653" t="s">
        <v>37</v>
      </c>
      <c r="V2653" t="s">
        <v>38</v>
      </c>
      <c r="W2653" t="s">
        <v>95</v>
      </c>
      <c r="X2653">
        <v>16000000</v>
      </c>
      <c r="Y2653">
        <v>1987</v>
      </c>
      <c r="Z2653">
        <v>636</v>
      </c>
      <c r="AA2653">
        <v>8.1</v>
      </c>
      <c r="AB2653">
        <v>1.85</v>
      </c>
      <c r="AC2653">
        <v>33000</v>
      </c>
    </row>
    <row r="2654" spans="1:29">
      <c r="A2654" t="s">
        <v>28</v>
      </c>
      <c r="C2654" t="s">
        <v>1727</v>
      </c>
      <c r="D2654">
        <v>112</v>
      </c>
      <c r="E2654">
        <v>126</v>
      </c>
      <c r="F2654">
        <v>18000</v>
      </c>
      <c r="G2654">
        <v>697</v>
      </c>
      <c r="H2654" t="s">
        <v>8431</v>
      </c>
      <c r="I2654">
        <v>18000</v>
      </c>
      <c r="J2654">
        <v>30226144</v>
      </c>
      <c r="K2654" t="s">
        <v>1544</v>
      </c>
      <c r="L2654" t="s">
        <v>1727</v>
      </c>
      <c r="M2654" t="s">
        <v>12846</v>
      </c>
      <c r="N2654">
        <v>47626</v>
      </c>
      <c r="O2654">
        <v>22745</v>
      </c>
      <c r="P2654" t="s">
        <v>3198</v>
      </c>
      <c r="Q2654">
        <v>1</v>
      </c>
      <c r="R2654" t="s">
        <v>12847</v>
      </c>
      <c r="S2654" t="s">
        <v>12848</v>
      </c>
      <c r="T2654">
        <v>118</v>
      </c>
      <c r="U2654" t="s">
        <v>37</v>
      </c>
      <c r="V2654" t="s">
        <v>38</v>
      </c>
      <c r="W2654" t="s">
        <v>39</v>
      </c>
      <c r="X2654">
        <v>15000000</v>
      </c>
      <c r="Y2654">
        <v>2007</v>
      </c>
      <c r="Z2654">
        <v>2000</v>
      </c>
      <c r="AA2654">
        <v>7.6</v>
      </c>
      <c r="AB2654">
        <v>2.35</v>
      </c>
      <c r="AC2654">
        <v>0</v>
      </c>
    </row>
    <row r="2655" spans="1:29">
      <c r="A2655" t="s">
        <v>28</v>
      </c>
      <c r="C2655" t="s">
        <v>12849</v>
      </c>
      <c r="D2655">
        <v>676</v>
      </c>
      <c r="E2655">
        <v>100</v>
      </c>
      <c r="F2655">
        <v>0</v>
      </c>
      <c r="G2655">
        <v>228</v>
      </c>
      <c r="H2655" t="s">
        <v>2968</v>
      </c>
      <c r="I2655">
        <v>33000</v>
      </c>
      <c r="J2655">
        <v>35054909</v>
      </c>
      <c r="K2655" t="s">
        <v>1935</v>
      </c>
      <c r="L2655" t="s">
        <v>4213</v>
      </c>
      <c r="M2655" t="s">
        <v>12850</v>
      </c>
      <c r="N2655">
        <v>431578</v>
      </c>
      <c r="O2655">
        <v>34337</v>
      </c>
      <c r="P2655" t="s">
        <v>12851</v>
      </c>
      <c r="Q2655">
        <v>0</v>
      </c>
      <c r="R2655" t="s">
        <v>12852</v>
      </c>
      <c r="S2655" t="s">
        <v>12853</v>
      </c>
      <c r="T2655">
        <v>1264</v>
      </c>
      <c r="U2655" t="s">
        <v>37</v>
      </c>
      <c r="V2655" t="s">
        <v>38</v>
      </c>
      <c r="W2655" t="s">
        <v>585</v>
      </c>
      <c r="X2655">
        <v>15000000</v>
      </c>
      <c r="Y2655">
        <v>2011</v>
      </c>
      <c r="Z2655">
        <v>745</v>
      </c>
      <c r="AA2655">
        <v>7.8</v>
      </c>
      <c r="AB2655">
        <v>2.35</v>
      </c>
      <c r="AC2655">
        <v>81000</v>
      </c>
    </row>
    <row r="2656" spans="1:29">
      <c r="A2656" t="s">
        <v>28</v>
      </c>
      <c r="C2656" t="s">
        <v>12854</v>
      </c>
      <c r="D2656">
        <v>74</v>
      </c>
      <c r="E2656">
        <v>89</v>
      </c>
      <c r="F2656">
        <v>10</v>
      </c>
      <c r="G2656">
        <v>231</v>
      </c>
      <c r="H2656" t="s">
        <v>6744</v>
      </c>
      <c r="I2656">
        <v>811</v>
      </c>
      <c r="J2656">
        <v>29302097</v>
      </c>
      <c r="K2656" t="s">
        <v>12855</v>
      </c>
      <c r="L2656" t="s">
        <v>5625</v>
      </c>
      <c r="M2656" t="s">
        <v>12856</v>
      </c>
      <c r="N2656">
        <v>23408</v>
      </c>
      <c r="O2656">
        <v>2167</v>
      </c>
      <c r="P2656" t="s">
        <v>2867</v>
      </c>
      <c r="Q2656">
        <v>8</v>
      </c>
      <c r="R2656" t="s">
        <v>12857</v>
      </c>
      <c r="S2656" t="s">
        <v>12858</v>
      </c>
      <c r="T2656">
        <v>105</v>
      </c>
      <c r="U2656" t="s">
        <v>37</v>
      </c>
      <c r="V2656" t="s">
        <v>767</v>
      </c>
      <c r="W2656" t="s">
        <v>95</v>
      </c>
      <c r="X2656">
        <v>15000000</v>
      </c>
      <c r="Y2656">
        <v>2004</v>
      </c>
      <c r="Z2656">
        <v>636</v>
      </c>
      <c r="AA2656">
        <v>4.5999999999999996</v>
      </c>
      <c r="AB2656">
        <v>1.85</v>
      </c>
      <c r="AC2656">
        <v>810</v>
      </c>
    </row>
    <row r="2657" spans="1:29">
      <c r="A2657" t="s">
        <v>28</v>
      </c>
      <c r="C2657" t="s">
        <v>11881</v>
      </c>
      <c r="D2657">
        <v>65</v>
      </c>
      <c r="E2657">
        <v>111</v>
      </c>
      <c r="F2657">
        <v>13</v>
      </c>
      <c r="G2657">
        <v>106</v>
      </c>
      <c r="H2657" t="s">
        <v>5357</v>
      </c>
      <c r="I2657">
        <v>818</v>
      </c>
      <c r="J2657">
        <v>29106737</v>
      </c>
      <c r="K2657" t="s">
        <v>1415</v>
      </c>
      <c r="L2657" t="s">
        <v>2621</v>
      </c>
      <c r="M2657" t="s">
        <v>12859</v>
      </c>
      <c r="N2657">
        <v>15582</v>
      </c>
      <c r="O2657">
        <v>1450</v>
      </c>
      <c r="P2657" t="s">
        <v>12860</v>
      </c>
      <c r="Q2657">
        <v>0</v>
      </c>
      <c r="R2657" t="s">
        <v>12861</v>
      </c>
      <c r="S2657" t="s">
        <v>12862</v>
      </c>
      <c r="T2657">
        <v>132</v>
      </c>
      <c r="U2657" t="s">
        <v>37</v>
      </c>
      <c r="V2657" t="s">
        <v>38</v>
      </c>
      <c r="W2657" t="s">
        <v>585</v>
      </c>
      <c r="X2657">
        <v>15000000</v>
      </c>
      <c r="Y2657">
        <v>1998</v>
      </c>
      <c r="Z2657">
        <v>511</v>
      </c>
      <c r="AA2657">
        <v>6</v>
      </c>
      <c r="AB2657">
        <v>1.85</v>
      </c>
      <c r="AC2657">
        <v>849</v>
      </c>
    </row>
    <row r="2658" spans="1:29">
      <c r="A2658" t="s">
        <v>28</v>
      </c>
      <c r="C2658" t="s">
        <v>12863</v>
      </c>
      <c r="D2658">
        <v>274</v>
      </c>
      <c r="E2658">
        <v>100</v>
      </c>
      <c r="F2658">
        <v>35</v>
      </c>
      <c r="G2658">
        <v>306</v>
      </c>
      <c r="H2658" t="s">
        <v>2807</v>
      </c>
      <c r="I2658">
        <v>10000</v>
      </c>
      <c r="J2658">
        <v>28637507</v>
      </c>
      <c r="K2658" t="s">
        <v>782</v>
      </c>
      <c r="L2658" t="s">
        <v>887</v>
      </c>
      <c r="M2658" t="s">
        <v>12864</v>
      </c>
      <c r="N2658">
        <v>212167</v>
      </c>
      <c r="O2658">
        <v>11471</v>
      </c>
      <c r="P2658" t="s">
        <v>2243</v>
      </c>
      <c r="Q2658">
        <v>1</v>
      </c>
      <c r="R2658" t="s">
        <v>12865</v>
      </c>
      <c r="S2658" t="s">
        <v>12866</v>
      </c>
      <c r="T2658">
        <v>713</v>
      </c>
      <c r="U2658" t="s">
        <v>37</v>
      </c>
      <c r="V2658" t="s">
        <v>56</v>
      </c>
      <c r="W2658" t="s">
        <v>585</v>
      </c>
      <c r="X2658">
        <v>15000000</v>
      </c>
      <c r="Y2658">
        <v>2007</v>
      </c>
      <c r="Z2658">
        <v>1000</v>
      </c>
      <c r="AA2658">
        <v>7</v>
      </c>
      <c r="AB2658">
        <v>1.85</v>
      </c>
      <c r="AC2658">
        <v>0</v>
      </c>
    </row>
    <row r="2659" spans="1:29">
      <c r="A2659" t="s">
        <v>28</v>
      </c>
      <c r="C2659" t="s">
        <v>5769</v>
      </c>
      <c r="D2659">
        <v>50</v>
      </c>
      <c r="E2659">
        <v>115</v>
      </c>
      <c r="F2659">
        <v>49</v>
      </c>
      <c r="G2659">
        <v>100</v>
      </c>
      <c r="H2659" t="s">
        <v>10409</v>
      </c>
      <c r="I2659">
        <v>116</v>
      </c>
      <c r="J2659">
        <v>30127963</v>
      </c>
      <c r="K2659" t="s">
        <v>7963</v>
      </c>
      <c r="L2659" t="s">
        <v>12867</v>
      </c>
      <c r="M2659" t="s">
        <v>12868</v>
      </c>
      <c r="N2659">
        <v>12596</v>
      </c>
      <c r="O2659">
        <v>525</v>
      </c>
      <c r="P2659" t="s">
        <v>12869</v>
      </c>
      <c r="Q2659">
        <v>0</v>
      </c>
      <c r="R2659" t="s">
        <v>12870</v>
      </c>
      <c r="S2659" t="s">
        <v>12871</v>
      </c>
      <c r="T2659">
        <v>64</v>
      </c>
      <c r="U2659" t="s">
        <v>37</v>
      </c>
      <c r="V2659" t="s">
        <v>38</v>
      </c>
      <c r="W2659" t="s">
        <v>95</v>
      </c>
      <c r="X2659">
        <v>15000000</v>
      </c>
      <c r="Y2659">
        <v>2014</v>
      </c>
      <c r="Z2659">
        <v>110</v>
      </c>
      <c r="AA2659">
        <v>6.7</v>
      </c>
      <c r="AB2659">
        <v>1.85</v>
      </c>
      <c r="AC2659">
        <v>0</v>
      </c>
    </row>
    <row r="2660" spans="1:29">
      <c r="A2660" t="s">
        <v>28</v>
      </c>
      <c r="C2660" t="s">
        <v>4619</v>
      </c>
      <c r="D2660">
        <v>96</v>
      </c>
      <c r="E2660">
        <v>106</v>
      </c>
      <c r="F2660">
        <v>61</v>
      </c>
      <c r="G2660">
        <v>649</v>
      </c>
      <c r="H2660" t="s">
        <v>12872</v>
      </c>
      <c r="I2660">
        <v>907</v>
      </c>
      <c r="J2660">
        <v>32645546</v>
      </c>
      <c r="K2660" t="s">
        <v>3932</v>
      </c>
      <c r="L2660" t="s">
        <v>7512</v>
      </c>
      <c r="M2660" t="s">
        <v>12873</v>
      </c>
      <c r="N2660">
        <v>8427</v>
      </c>
      <c r="O2660">
        <v>3462</v>
      </c>
      <c r="P2660" t="s">
        <v>7797</v>
      </c>
      <c r="Q2660">
        <v>5</v>
      </c>
      <c r="R2660" t="s">
        <v>12874</v>
      </c>
      <c r="S2660" t="s">
        <v>12875</v>
      </c>
      <c r="T2660">
        <v>88</v>
      </c>
      <c r="U2660" t="s">
        <v>37</v>
      </c>
      <c r="V2660" t="s">
        <v>38</v>
      </c>
      <c r="W2660" t="s">
        <v>95</v>
      </c>
      <c r="X2660">
        <v>14000000</v>
      </c>
      <c r="Y2660">
        <v>2005</v>
      </c>
      <c r="Z2660">
        <v>807</v>
      </c>
      <c r="AA2660">
        <v>6.4</v>
      </c>
      <c r="AB2660">
        <v>1.85</v>
      </c>
      <c r="AC2660">
        <v>1000</v>
      </c>
    </row>
    <row r="2661" spans="1:29">
      <c r="A2661" t="s">
        <v>28</v>
      </c>
      <c r="C2661" t="s">
        <v>12876</v>
      </c>
      <c r="D2661">
        <v>68</v>
      </c>
      <c r="E2661">
        <v>124</v>
      </c>
      <c r="F2661">
        <v>107</v>
      </c>
      <c r="G2661">
        <v>865</v>
      </c>
      <c r="H2661" t="s">
        <v>2232</v>
      </c>
      <c r="I2661">
        <v>1000</v>
      </c>
      <c r="J2661">
        <v>27441122</v>
      </c>
      <c r="K2661" t="s">
        <v>4915</v>
      </c>
      <c r="L2661" t="s">
        <v>1232</v>
      </c>
      <c r="M2661" t="s">
        <v>12877</v>
      </c>
      <c r="N2661">
        <v>14322</v>
      </c>
      <c r="O2661">
        <v>5135</v>
      </c>
      <c r="P2661" t="s">
        <v>5969</v>
      </c>
      <c r="Q2661">
        <v>0</v>
      </c>
      <c r="R2661" t="s">
        <v>12878</v>
      </c>
      <c r="S2661" t="s">
        <v>12879</v>
      </c>
      <c r="T2661">
        <v>116</v>
      </c>
      <c r="U2661" t="s">
        <v>37</v>
      </c>
      <c r="V2661" t="s">
        <v>38</v>
      </c>
      <c r="W2661" t="s">
        <v>39</v>
      </c>
      <c r="X2661">
        <v>15000000</v>
      </c>
      <c r="Y2661">
        <v>2000</v>
      </c>
      <c r="Z2661">
        <v>886</v>
      </c>
      <c r="AA2661">
        <v>7.2</v>
      </c>
      <c r="AB2661">
        <v>1.85</v>
      </c>
      <c r="AC2661">
        <v>0</v>
      </c>
    </row>
    <row r="2662" spans="1:29">
      <c r="A2662" t="s">
        <v>28</v>
      </c>
      <c r="C2662" t="s">
        <v>5476</v>
      </c>
      <c r="D2662">
        <v>111</v>
      </c>
      <c r="E2662">
        <v>107</v>
      </c>
      <c r="F2662">
        <v>5</v>
      </c>
      <c r="G2662">
        <v>141</v>
      </c>
      <c r="H2662" t="s">
        <v>5235</v>
      </c>
      <c r="I2662">
        <v>893</v>
      </c>
      <c r="J2662">
        <v>28014536</v>
      </c>
      <c r="K2662" t="s">
        <v>1533</v>
      </c>
      <c r="L2662" t="s">
        <v>3490</v>
      </c>
      <c r="M2662" t="s">
        <v>12880</v>
      </c>
      <c r="N2662">
        <v>73347</v>
      </c>
      <c r="O2662">
        <v>2044</v>
      </c>
      <c r="P2662" t="s">
        <v>12881</v>
      </c>
      <c r="Q2662">
        <v>1</v>
      </c>
      <c r="R2662" t="s">
        <v>12882</v>
      </c>
      <c r="S2662" t="s">
        <v>12883</v>
      </c>
      <c r="T2662">
        <v>296</v>
      </c>
      <c r="U2662" t="s">
        <v>37</v>
      </c>
      <c r="V2662" t="s">
        <v>38</v>
      </c>
      <c r="W2662" t="s">
        <v>585</v>
      </c>
      <c r="X2662">
        <v>15000000</v>
      </c>
      <c r="Y2662">
        <v>1997</v>
      </c>
      <c r="Z2662">
        <v>822</v>
      </c>
      <c r="AA2662">
        <v>7.4</v>
      </c>
      <c r="AB2662">
        <v>1.85</v>
      </c>
      <c r="AC2662">
        <v>0</v>
      </c>
    </row>
    <row r="2663" spans="1:29">
      <c r="A2663" t="s">
        <v>28</v>
      </c>
      <c r="C2663" t="s">
        <v>12884</v>
      </c>
      <c r="D2663">
        <v>128</v>
      </c>
      <c r="E2663">
        <v>99</v>
      </c>
      <c r="F2663">
        <v>3</v>
      </c>
      <c r="G2663">
        <v>628</v>
      </c>
      <c r="H2663" t="s">
        <v>2601</v>
      </c>
      <c r="I2663">
        <v>14000</v>
      </c>
      <c r="J2663">
        <v>33860010</v>
      </c>
      <c r="K2663" t="s">
        <v>1681</v>
      </c>
      <c r="L2663" t="s">
        <v>654</v>
      </c>
      <c r="M2663" t="s">
        <v>12885</v>
      </c>
      <c r="N2663">
        <v>33088</v>
      </c>
      <c r="O2663">
        <v>16461</v>
      </c>
      <c r="P2663" t="s">
        <v>7032</v>
      </c>
      <c r="Q2663">
        <v>3</v>
      </c>
      <c r="R2663" t="s">
        <v>12886</v>
      </c>
      <c r="S2663" t="s">
        <v>12887</v>
      </c>
      <c r="T2663">
        <v>143</v>
      </c>
      <c r="U2663" t="s">
        <v>37</v>
      </c>
      <c r="V2663" t="s">
        <v>38</v>
      </c>
      <c r="W2663" t="s">
        <v>39</v>
      </c>
      <c r="X2663">
        <v>15000000</v>
      </c>
      <c r="Y2663">
        <v>2009</v>
      </c>
      <c r="Z2663">
        <v>982</v>
      </c>
      <c r="AA2663">
        <v>4.8</v>
      </c>
      <c r="AB2663">
        <v>1.85</v>
      </c>
      <c r="AC2663">
        <v>0</v>
      </c>
    </row>
    <row r="2664" spans="1:29">
      <c r="A2664" t="s">
        <v>28</v>
      </c>
      <c r="C2664" t="s">
        <v>12888</v>
      </c>
      <c r="D2664">
        <v>160</v>
      </c>
      <c r="E2664">
        <v>90</v>
      </c>
      <c r="F2664">
        <v>31</v>
      </c>
      <c r="G2664">
        <v>162</v>
      </c>
      <c r="H2664" t="s">
        <v>12889</v>
      </c>
      <c r="I2664">
        <v>193</v>
      </c>
      <c r="J2664">
        <v>26421314</v>
      </c>
      <c r="K2664" t="s">
        <v>12890</v>
      </c>
      <c r="L2664" t="s">
        <v>12891</v>
      </c>
      <c r="M2664" t="s">
        <v>12892</v>
      </c>
      <c r="N2664">
        <v>28964</v>
      </c>
      <c r="O2664">
        <v>608</v>
      </c>
      <c r="P2664" t="s">
        <v>12893</v>
      </c>
      <c r="Q2664">
        <v>0</v>
      </c>
      <c r="R2664" t="s">
        <v>12894</v>
      </c>
      <c r="S2664" t="s">
        <v>12895</v>
      </c>
      <c r="T2664">
        <v>457</v>
      </c>
      <c r="U2664" t="s">
        <v>37</v>
      </c>
      <c r="V2664" t="s">
        <v>38</v>
      </c>
      <c r="W2664" t="s">
        <v>585</v>
      </c>
      <c r="X2664">
        <v>15000000</v>
      </c>
      <c r="Y2664">
        <v>2000</v>
      </c>
      <c r="Z2664">
        <v>184</v>
      </c>
      <c r="AA2664">
        <v>4</v>
      </c>
      <c r="AB2664">
        <v>1.85</v>
      </c>
      <c r="AC2664">
        <v>949</v>
      </c>
    </row>
    <row r="2665" spans="1:29">
      <c r="A2665" t="s">
        <v>28</v>
      </c>
      <c r="C2665" t="s">
        <v>10959</v>
      </c>
      <c r="D2665">
        <v>93</v>
      </c>
      <c r="E2665">
        <v>101</v>
      </c>
      <c r="F2665">
        <v>26</v>
      </c>
      <c r="G2665">
        <v>266</v>
      </c>
      <c r="H2665" t="s">
        <v>12896</v>
      </c>
      <c r="I2665">
        <v>838</v>
      </c>
      <c r="J2665">
        <v>24881000</v>
      </c>
      <c r="K2665" t="s">
        <v>895</v>
      </c>
      <c r="L2665" t="s">
        <v>7385</v>
      </c>
      <c r="M2665" t="s">
        <v>12897</v>
      </c>
      <c r="N2665">
        <v>57140</v>
      </c>
      <c r="O2665">
        <v>1812</v>
      </c>
      <c r="P2665" t="s">
        <v>12898</v>
      </c>
      <c r="Q2665">
        <v>0</v>
      </c>
      <c r="R2665" t="s">
        <v>12899</v>
      </c>
      <c r="S2665" t="s">
        <v>12900</v>
      </c>
      <c r="T2665">
        <v>195</v>
      </c>
      <c r="U2665" t="s">
        <v>37</v>
      </c>
      <c r="V2665" t="s">
        <v>38</v>
      </c>
      <c r="W2665" t="s">
        <v>585</v>
      </c>
      <c r="X2665">
        <v>15000000</v>
      </c>
      <c r="Y2665">
        <v>1996</v>
      </c>
      <c r="Z2665">
        <v>328</v>
      </c>
      <c r="AA2665">
        <v>6.2</v>
      </c>
      <c r="AB2665">
        <v>1.85</v>
      </c>
      <c r="AC2665">
        <v>6000</v>
      </c>
    </row>
    <row r="2666" spans="1:29">
      <c r="A2666" t="s">
        <v>28</v>
      </c>
      <c r="C2666" t="s">
        <v>4003</v>
      </c>
      <c r="D2666">
        <v>278</v>
      </c>
      <c r="E2666">
        <v>119</v>
      </c>
      <c r="F2666">
        <v>11000</v>
      </c>
      <c r="G2666">
        <v>400</v>
      </c>
      <c r="H2666" t="s">
        <v>8296</v>
      </c>
      <c r="I2666">
        <v>19000</v>
      </c>
      <c r="J2666">
        <v>23089926</v>
      </c>
      <c r="K2666" t="s">
        <v>8921</v>
      </c>
      <c r="L2666" t="s">
        <v>100</v>
      </c>
      <c r="M2666" t="s">
        <v>12901</v>
      </c>
      <c r="N2666">
        <v>166269</v>
      </c>
      <c r="O2666">
        <v>20391</v>
      </c>
      <c r="P2666" t="s">
        <v>1127</v>
      </c>
      <c r="Q2666">
        <v>3</v>
      </c>
      <c r="R2666" t="s">
        <v>12902</v>
      </c>
      <c r="S2666" t="s">
        <v>12903</v>
      </c>
      <c r="T2666">
        <v>735</v>
      </c>
      <c r="U2666" t="s">
        <v>37</v>
      </c>
      <c r="V2666" t="s">
        <v>56</v>
      </c>
      <c r="W2666" t="s">
        <v>585</v>
      </c>
      <c r="X2666">
        <v>15000000</v>
      </c>
      <c r="Y2666">
        <v>2005</v>
      </c>
      <c r="Z2666">
        <v>567</v>
      </c>
      <c r="AA2666">
        <v>7.7</v>
      </c>
      <c r="AB2666">
        <v>1.85</v>
      </c>
      <c r="AC2666">
        <v>0</v>
      </c>
    </row>
    <row r="2667" spans="1:29">
      <c r="A2667" t="s">
        <v>28</v>
      </c>
      <c r="C2667" t="s">
        <v>12904</v>
      </c>
      <c r="D2667">
        <v>81</v>
      </c>
      <c r="E2667">
        <v>103</v>
      </c>
      <c r="F2667">
        <v>20</v>
      </c>
      <c r="G2667">
        <v>125</v>
      </c>
      <c r="H2667" t="s">
        <v>12905</v>
      </c>
      <c r="I2667">
        <v>512</v>
      </c>
      <c r="J2667">
        <v>26161406</v>
      </c>
      <c r="K2667" t="s">
        <v>787</v>
      </c>
      <c r="L2667" t="s">
        <v>12906</v>
      </c>
      <c r="M2667" t="s">
        <v>12907</v>
      </c>
      <c r="N2667">
        <v>13874</v>
      </c>
      <c r="O2667">
        <v>1002</v>
      </c>
      <c r="P2667" t="s">
        <v>12908</v>
      </c>
      <c r="Q2667">
        <v>2</v>
      </c>
      <c r="R2667" t="s">
        <v>12909</v>
      </c>
      <c r="S2667" t="s">
        <v>12910</v>
      </c>
      <c r="T2667">
        <v>52</v>
      </c>
      <c r="U2667" t="s">
        <v>37</v>
      </c>
      <c r="V2667" t="s">
        <v>38</v>
      </c>
      <c r="W2667" t="s">
        <v>277</v>
      </c>
      <c r="X2667">
        <v>15000000</v>
      </c>
      <c r="Y2667">
        <v>2010</v>
      </c>
      <c r="Z2667">
        <v>316</v>
      </c>
      <c r="AA2667">
        <v>6.7</v>
      </c>
      <c r="AB2667">
        <v>2.35</v>
      </c>
      <c r="AC2667">
        <v>0</v>
      </c>
    </row>
    <row r="2668" spans="1:29">
      <c r="A2668" t="s">
        <v>28</v>
      </c>
      <c r="C2668" t="s">
        <v>12560</v>
      </c>
      <c r="D2668">
        <v>58</v>
      </c>
      <c r="E2668">
        <v>134</v>
      </c>
      <c r="F2668">
        <v>133</v>
      </c>
      <c r="G2668">
        <v>258</v>
      </c>
      <c r="H2668" t="s">
        <v>11484</v>
      </c>
      <c r="I2668">
        <v>12000</v>
      </c>
      <c r="J2668">
        <v>22954968</v>
      </c>
      <c r="K2668" t="s">
        <v>214</v>
      </c>
      <c r="L2668" t="s">
        <v>762</v>
      </c>
      <c r="M2668" t="s">
        <v>12911</v>
      </c>
      <c r="N2668">
        <v>45703</v>
      </c>
      <c r="O2668">
        <v>12749</v>
      </c>
      <c r="P2668" t="s">
        <v>8981</v>
      </c>
      <c r="Q2668">
        <v>1</v>
      </c>
      <c r="R2668" t="s">
        <v>12912</v>
      </c>
      <c r="S2668" t="s">
        <v>12913</v>
      </c>
      <c r="T2668">
        <v>156</v>
      </c>
      <c r="U2668" t="s">
        <v>37</v>
      </c>
      <c r="V2668" t="s">
        <v>56</v>
      </c>
      <c r="W2668" t="s">
        <v>95</v>
      </c>
      <c r="X2668">
        <v>11500000</v>
      </c>
      <c r="Y2668">
        <v>1993</v>
      </c>
      <c r="Z2668">
        <v>310</v>
      </c>
      <c r="AA2668">
        <v>7.9</v>
      </c>
      <c r="AB2668">
        <v>2.35</v>
      </c>
      <c r="AC2668">
        <v>0</v>
      </c>
    </row>
    <row r="2669" spans="1:29">
      <c r="A2669" t="s">
        <v>28</v>
      </c>
      <c r="C2669" t="s">
        <v>7076</v>
      </c>
      <c r="D2669">
        <v>153</v>
      </c>
      <c r="E2669">
        <v>155</v>
      </c>
      <c r="F2669">
        <v>0</v>
      </c>
      <c r="G2669">
        <v>170</v>
      </c>
      <c r="H2669" t="s">
        <v>12914</v>
      </c>
      <c r="I2669">
        <v>3000</v>
      </c>
      <c r="J2669">
        <v>26384919</v>
      </c>
      <c r="K2669" t="s">
        <v>3409</v>
      </c>
      <c r="L2669" t="s">
        <v>252</v>
      </c>
      <c r="M2669" t="s">
        <v>12915</v>
      </c>
      <c r="N2669">
        <v>189032</v>
      </c>
      <c r="O2669">
        <v>3677</v>
      </c>
      <c r="P2669" t="s">
        <v>12916</v>
      </c>
      <c r="Q2669">
        <v>15</v>
      </c>
      <c r="R2669" t="s">
        <v>12917</v>
      </c>
      <c r="S2669" t="s">
        <v>12918</v>
      </c>
      <c r="T2669">
        <v>560</v>
      </c>
      <c r="U2669" t="s">
        <v>37</v>
      </c>
      <c r="V2669" t="s">
        <v>38</v>
      </c>
      <c r="W2669" t="s">
        <v>585</v>
      </c>
      <c r="X2669">
        <v>15000000</v>
      </c>
      <c r="Y2669">
        <v>1997</v>
      </c>
      <c r="Z2669">
        <v>360</v>
      </c>
      <c r="AA2669">
        <v>7.9</v>
      </c>
      <c r="AB2669">
        <v>2.35</v>
      </c>
      <c r="AC2669">
        <v>0</v>
      </c>
    </row>
    <row r="2670" spans="1:29">
      <c r="A2670" t="s">
        <v>28</v>
      </c>
      <c r="C2670" t="s">
        <v>12236</v>
      </c>
      <c r="D2670">
        <v>25</v>
      </c>
      <c r="E2670">
        <v>94</v>
      </c>
      <c r="F2670">
        <v>11</v>
      </c>
      <c r="G2670">
        <v>232</v>
      </c>
      <c r="H2670" t="s">
        <v>7627</v>
      </c>
      <c r="I2670">
        <v>1000</v>
      </c>
      <c r="J2670">
        <v>22189039</v>
      </c>
      <c r="K2670" t="s">
        <v>5806</v>
      </c>
      <c r="L2670" t="s">
        <v>2454</v>
      </c>
      <c r="M2670" t="s">
        <v>12919</v>
      </c>
      <c r="N2670">
        <v>17074</v>
      </c>
      <c r="O2670">
        <v>2210</v>
      </c>
      <c r="P2670" t="s">
        <v>12920</v>
      </c>
      <c r="Q2670">
        <v>0</v>
      </c>
      <c r="R2670" t="s">
        <v>12921</v>
      </c>
      <c r="S2670" t="s">
        <v>12922</v>
      </c>
      <c r="T2670">
        <v>55</v>
      </c>
      <c r="U2670" t="s">
        <v>37</v>
      </c>
      <c r="V2670" t="s">
        <v>38</v>
      </c>
      <c r="W2670" t="s">
        <v>585</v>
      </c>
      <c r="X2670">
        <v>15000000</v>
      </c>
      <c r="Y2670">
        <v>1993</v>
      </c>
      <c r="Z2670">
        <v>605</v>
      </c>
      <c r="AA2670">
        <v>5.5</v>
      </c>
      <c r="AB2670">
        <v>1.85</v>
      </c>
      <c r="AC2670">
        <v>466</v>
      </c>
    </row>
    <row r="2671" spans="1:29">
      <c r="A2671" t="s">
        <v>28</v>
      </c>
      <c r="C2671" t="s">
        <v>12923</v>
      </c>
      <c r="D2671">
        <v>46</v>
      </c>
      <c r="E2671">
        <v>95</v>
      </c>
      <c r="F2671">
        <v>15</v>
      </c>
      <c r="G2671">
        <v>461</v>
      </c>
      <c r="H2671" t="s">
        <v>12924</v>
      </c>
      <c r="I2671">
        <v>1000</v>
      </c>
      <c r="J2671">
        <v>20998709</v>
      </c>
      <c r="K2671" t="s">
        <v>3271</v>
      </c>
      <c r="L2671" t="s">
        <v>3385</v>
      </c>
      <c r="M2671" t="s">
        <v>12925</v>
      </c>
      <c r="N2671">
        <v>6095</v>
      </c>
      <c r="O2671">
        <v>3845</v>
      </c>
      <c r="P2671" t="s">
        <v>3225</v>
      </c>
      <c r="Q2671">
        <v>0</v>
      </c>
      <c r="R2671" t="s">
        <v>12926</v>
      </c>
      <c r="S2671" t="s">
        <v>12927</v>
      </c>
      <c r="T2671">
        <v>76</v>
      </c>
      <c r="U2671" t="s">
        <v>37</v>
      </c>
      <c r="V2671" t="s">
        <v>38</v>
      </c>
      <c r="W2671" t="s">
        <v>95</v>
      </c>
      <c r="X2671">
        <v>15000000</v>
      </c>
      <c r="Y2671">
        <v>2006</v>
      </c>
      <c r="Z2671">
        <v>786</v>
      </c>
      <c r="AA2671">
        <v>6.2</v>
      </c>
      <c r="AB2671">
        <v>2.35</v>
      </c>
      <c r="AC2671">
        <v>1000</v>
      </c>
    </row>
    <row r="2672" spans="1:29">
      <c r="A2672" t="s">
        <v>28</v>
      </c>
      <c r="C2672" t="s">
        <v>12928</v>
      </c>
      <c r="D2672">
        <v>161</v>
      </c>
      <c r="E2672">
        <v>89</v>
      </c>
      <c r="F2672">
        <v>7</v>
      </c>
      <c r="G2672">
        <v>399</v>
      </c>
      <c r="H2672" t="s">
        <v>7009</v>
      </c>
      <c r="I2672">
        <v>919</v>
      </c>
      <c r="J2672">
        <v>20801344</v>
      </c>
      <c r="K2672" t="s">
        <v>6403</v>
      </c>
      <c r="L2672" t="s">
        <v>7001</v>
      </c>
      <c r="M2672" t="s">
        <v>12929</v>
      </c>
      <c r="N2672">
        <v>49721</v>
      </c>
      <c r="O2672">
        <v>2559</v>
      </c>
      <c r="P2672" t="s">
        <v>5515</v>
      </c>
      <c r="Q2672">
        <v>0</v>
      </c>
      <c r="R2672" t="s">
        <v>12930</v>
      </c>
      <c r="S2672" t="s">
        <v>12931</v>
      </c>
      <c r="T2672">
        <v>211</v>
      </c>
      <c r="U2672" t="s">
        <v>37</v>
      </c>
      <c r="V2672" t="s">
        <v>38</v>
      </c>
      <c r="W2672" t="s">
        <v>585</v>
      </c>
      <c r="X2672">
        <v>15000000</v>
      </c>
      <c r="Y2672">
        <v>2007</v>
      </c>
      <c r="Z2672">
        <v>557</v>
      </c>
      <c r="AA2672">
        <v>5.0999999999999996</v>
      </c>
      <c r="AB2672">
        <v>2.35</v>
      </c>
      <c r="AC2672">
        <v>0</v>
      </c>
    </row>
    <row r="2673" spans="1:29">
      <c r="A2673" t="s">
        <v>28</v>
      </c>
      <c r="C2673" t="s">
        <v>12932</v>
      </c>
      <c r="D2673">
        <v>108</v>
      </c>
      <c r="E2673">
        <v>97</v>
      </c>
      <c r="F2673">
        <v>83</v>
      </c>
      <c r="G2673">
        <v>579</v>
      </c>
      <c r="H2673" t="s">
        <v>12933</v>
      </c>
      <c r="I2673">
        <v>912</v>
      </c>
      <c r="J2673">
        <v>21468807</v>
      </c>
      <c r="K2673" t="s">
        <v>3030</v>
      </c>
      <c r="L2673" t="s">
        <v>3077</v>
      </c>
      <c r="M2673" t="s">
        <v>12934</v>
      </c>
      <c r="N2673">
        <v>13048</v>
      </c>
      <c r="O2673">
        <v>2682</v>
      </c>
      <c r="P2673" t="s">
        <v>4056</v>
      </c>
      <c r="Q2673">
        <v>2</v>
      </c>
      <c r="R2673" t="s">
        <v>12935</v>
      </c>
      <c r="S2673" t="s">
        <v>12936</v>
      </c>
      <c r="T2673">
        <v>227</v>
      </c>
      <c r="U2673" t="s">
        <v>37</v>
      </c>
      <c r="V2673" t="s">
        <v>38</v>
      </c>
      <c r="W2673" t="s">
        <v>585</v>
      </c>
      <c r="X2673">
        <v>14000000</v>
      </c>
      <c r="Y2673">
        <v>2000</v>
      </c>
      <c r="Z2673">
        <v>786</v>
      </c>
      <c r="AA2673">
        <v>4.0999999999999996</v>
      </c>
      <c r="AB2673">
        <v>2.35</v>
      </c>
      <c r="AC2673">
        <v>243</v>
      </c>
    </row>
    <row r="2674" spans="1:29">
      <c r="A2674" t="s">
        <v>28</v>
      </c>
      <c r="C2674" t="s">
        <v>4053</v>
      </c>
      <c r="D2674">
        <v>69</v>
      </c>
      <c r="E2674">
        <v>90</v>
      </c>
      <c r="F2674">
        <v>13</v>
      </c>
      <c r="G2674">
        <v>613</v>
      </c>
      <c r="H2674" t="s">
        <v>5105</v>
      </c>
      <c r="I2674">
        <v>882</v>
      </c>
      <c r="J2674">
        <v>19158074</v>
      </c>
      <c r="K2674" t="s">
        <v>1996</v>
      </c>
      <c r="L2674" t="s">
        <v>188</v>
      </c>
      <c r="M2674" t="s">
        <v>12937</v>
      </c>
      <c r="N2674">
        <v>17983</v>
      </c>
      <c r="O2674">
        <v>2661</v>
      </c>
      <c r="P2674" t="s">
        <v>6785</v>
      </c>
      <c r="Q2674">
        <v>2</v>
      </c>
      <c r="R2674" t="s">
        <v>12938</v>
      </c>
      <c r="S2674" t="s">
        <v>12939</v>
      </c>
      <c r="T2674">
        <v>127</v>
      </c>
      <c r="U2674" t="s">
        <v>37</v>
      </c>
      <c r="V2674" t="s">
        <v>38</v>
      </c>
      <c r="W2674" t="s">
        <v>95</v>
      </c>
      <c r="X2674">
        <v>15000000</v>
      </c>
      <c r="Y2674">
        <v>2002</v>
      </c>
      <c r="Z2674">
        <v>874</v>
      </c>
      <c r="AA2674">
        <v>6.7</v>
      </c>
      <c r="AB2674">
        <v>2.35</v>
      </c>
      <c r="AC2674">
        <v>0</v>
      </c>
    </row>
    <row r="2675" spans="1:29">
      <c r="A2675" t="s">
        <v>28</v>
      </c>
      <c r="C2675" t="s">
        <v>12940</v>
      </c>
      <c r="D2675">
        <v>78</v>
      </c>
      <c r="E2675">
        <v>92</v>
      </c>
      <c r="F2675">
        <v>8</v>
      </c>
      <c r="G2675">
        <v>129</v>
      </c>
      <c r="H2675" t="s">
        <v>12941</v>
      </c>
      <c r="I2675">
        <v>472</v>
      </c>
      <c r="J2675">
        <v>18843314</v>
      </c>
      <c r="K2675" t="s">
        <v>923</v>
      </c>
      <c r="L2675" t="s">
        <v>11124</v>
      </c>
      <c r="M2675" t="s">
        <v>12942</v>
      </c>
      <c r="N2675">
        <v>27486</v>
      </c>
      <c r="O2675">
        <v>1045</v>
      </c>
      <c r="P2675" t="s">
        <v>10320</v>
      </c>
      <c r="Q2675">
        <v>1</v>
      </c>
      <c r="R2675" t="s">
        <v>12943</v>
      </c>
      <c r="S2675" t="s">
        <v>12944</v>
      </c>
      <c r="T2675">
        <v>284</v>
      </c>
      <c r="U2675" t="s">
        <v>37</v>
      </c>
      <c r="V2675" t="s">
        <v>38</v>
      </c>
      <c r="W2675" t="s">
        <v>39</v>
      </c>
      <c r="X2675">
        <v>20000000</v>
      </c>
      <c r="Y2675">
        <v>2006</v>
      </c>
      <c r="Z2675">
        <v>239</v>
      </c>
      <c r="AA2675">
        <v>4.7</v>
      </c>
      <c r="AB2675">
        <v>1.85</v>
      </c>
      <c r="AC2675">
        <v>0</v>
      </c>
    </row>
    <row r="2676" spans="1:29">
      <c r="A2676" t="s">
        <v>28</v>
      </c>
      <c r="C2676" t="s">
        <v>12945</v>
      </c>
      <c r="D2676">
        <v>129</v>
      </c>
      <c r="E2676">
        <v>100</v>
      </c>
      <c r="F2676">
        <v>10</v>
      </c>
      <c r="G2676">
        <v>415</v>
      </c>
      <c r="H2676" t="s">
        <v>2101</v>
      </c>
      <c r="I2676">
        <v>826</v>
      </c>
      <c r="J2676">
        <v>20566327</v>
      </c>
      <c r="K2676" t="s">
        <v>2136</v>
      </c>
      <c r="L2676" t="s">
        <v>6382</v>
      </c>
      <c r="M2676" t="s">
        <v>12946</v>
      </c>
      <c r="N2676">
        <v>15385</v>
      </c>
      <c r="O2676">
        <v>2958</v>
      </c>
      <c r="P2676" t="s">
        <v>3210</v>
      </c>
      <c r="Q2676">
        <v>2</v>
      </c>
      <c r="R2676" t="s">
        <v>12947</v>
      </c>
      <c r="S2676" t="s">
        <v>12948</v>
      </c>
      <c r="T2676">
        <v>84</v>
      </c>
      <c r="U2676" t="s">
        <v>37</v>
      </c>
      <c r="V2676" t="s">
        <v>38</v>
      </c>
      <c r="W2676" t="s">
        <v>585</v>
      </c>
      <c r="X2676">
        <v>15000000</v>
      </c>
      <c r="Y2676">
        <v>2016</v>
      </c>
      <c r="Z2676">
        <v>622</v>
      </c>
      <c r="AA2676">
        <v>6.4</v>
      </c>
      <c r="AB2676">
        <v>2.35</v>
      </c>
      <c r="AC2676">
        <v>0</v>
      </c>
    </row>
    <row r="2677" spans="1:29">
      <c r="A2677" t="s">
        <v>28</v>
      </c>
      <c r="C2677" t="s">
        <v>11043</v>
      </c>
      <c r="D2677">
        <v>135</v>
      </c>
      <c r="E2677">
        <v>117</v>
      </c>
      <c r="F2677">
        <v>19</v>
      </c>
      <c r="G2677">
        <v>461</v>
      </c>
      <c r="H2677" t="s">
        <v>12949</v>
      </c>
      <c r="I2677">
        <v>3000</v>
      </c>
      <c r="J2677">
        <v>20218921</v>
      </c>
      <c r="K2677" t="s">
        <v>6199</v>
      </c>
      <c r="L2677" t="s">
        <v>4517</v>
      </c>
      <c r="M2677" t="s">
        <v>12950</v>
      </c>
      <c r="N2677">
        <v>14814</v>
      </c>
      <c r="O2677">
        <v>4204</v>
      </c>
      <c r="P2677" t="s">
        <v>3225</v>
      </c>
      <c r="Q2677">
        <v>4</v>
      </c>
      <c r="R2677" t="s">
        <v>12951</v>
      </c>
      <c r="S2677" t="s">
        <v>12952</v>
      </c>
      <c r="T2677">
        <v>114</v>
      </c>
      <c r="U2677" t="s">
        <v>37</v>
      </c>
      <c r="V2677" t="s">
        <v>12953</v>
      </c>
      <c r="W2677" t="s">
        <v>39</v>
      </c>
      <c r="X2677">
        <v>15000000</v>
      </c>
      <c r="Y2677">
        <v>2010</v>
      </c>
      <c r="Z2677">
        <v>646</v>
      </c>
      <c r="AA2677">
        <v>6.3</v>
      </c>
      <c r="AB2677">
        <v>2.35</v>
      </c>
      <c r="AC2677">
        <v>0</v>
      </c>
    </row>
    <row r="2678" spans="1:29">
      <c r="A2678" t="s">
        <v>28</v>
      </c>
      <c r="C2678" t="s">
        <v>12954</v>
      </c>
      <c r="D2678">
        <v>96</v>
      </c>
      <c r="E2678">
        <v>84</v>
      </c>
      <c r="F2678">
        <v>119</v>
      </c>
      <c r="G2678">
        <v>918</v>
      </c>
      <c r="H2678" t="s">
        <v>2642</v>
      </c>
      <c r="I2678">
        <v>989</v>
      </c>
      <c r="J2678">
        <v>17411331</v>
      </c>
      <c r="K2678" t="s">
        <v>4277</v>
      </c>
      <c r="L2678" t="s">
        <v>352</v>
      </c>
      <c r="M2678" t="s">
        <v>12955</v>
      </c>
      <c r="N2678">
        <v>17328</v>
      </c>
      <c r="O2678">
        <v>4660</v>
      </c>
      <c r="P2678" t="s">
        <v>9426</v>
      </c>
      <c r="Q2678">
        <v>3</v>
      </c>
      <c r="R2678" t="s">
        <v>12956</v>
      </c>
      <c r="S2678" t="s">
        <v>12957</v>
      </c>
      <c r="T2678">
        <v>237</v>
      </c>
      <c r="U2678" t="s">
        <v>37</v>
      </c>
      <c r="V2678" t="s">
        <v>370</v>
      </c>
      <c r="W2678" t="s">
        <v>585</v>
      </c>
      <c r="X2678">
        <v>15000000</v>
      </c>
      <c r="Y2678">
        <v>1998</v>
      </c>
      <c r="Z2678">
        <v>982</v>
      </c>
      <c r="AA2678">
        <v>5.5</v>
      </c>
      <c r="AB2678">
        <v>1.85</v>
      </c>
      <c r="AC2678">
        <v>673</v>
      </c>
    </row>
    <row r="2679" spans="1:29">
      <c r="A2679" t="s">
        <v>28</v>
      </c>
      <c r="C2679" t="s">
        <v>12958</v>
      </c>
      <c r="D2679">
        <v>417</v>
      </c>
      <c r="E2679">
        <v>140</v>
      </c>
      <c r="F2679">
        <v>310</v>
      </c>
      <c r="G2679">
        <v>619</v>
      </c>
      <c r="H2679" t="s">
        <v>1025</v>
      </c>
      <c r="I2679">
        <v>33000</v>
      </c>
      <c r="J2679">
        <v>21383298</v>
      </c>
      <c r="K2679" t="s">
        <v>2125</v>
      </c>
      <c r="L2679" t="s">
        <v>4213</v>
      </c>
      <c r="M2679" t="s">
        <v>12959</v>
      </c>
      <c r="N2679">
        <v>187170</v>
      </c>
      <c r="O2679">
        <v>34413</v>
      </c>
      <c r="P2679" t="s">
        <v>12960</v>
      </c>
      <c r="Q2679">
        <v>3</v>
      </c>
      <c r="R2679" t="s">
        <v>12961</v>
      </c>
      <c r="S2679" t="s">
        <v>12962</v>
      </c>
      <c r="T2679">
        <v>376</v>
      </c>
      <c r="U2679" t="s">
        <v>37</v>
      </c>
      <c r="V2679" t="s">
        <v>38</v>
      </c>
      <c r="W2679" t="s">
        <v>585</v>
      </c>
      <c r="X2679">
        <v>15000000</v>
      </c>
      <c r="Y2679">
        <v>2012</v>
      </c>
      <c r="Z2679">
        <v>748</v>
      </c>
      <c r="AA2679">
        <v>7.3</v>
      </c>
      <c r="AB2679">
        <v>2.35</v>
      </c>
      <c r="AC2679">
        <v>47000</v>
      </c>
    </row>
    <row r="2680" spans="1:29">
      <c r="A2680" t="s">
        <v>28</v>
      </c>
      <c r="C2680" t="s">
        <v>1489</v>
      </c>
      <c r="D2680">
        <v>172</v>
      </c>
      <c r="E2680">
        <v>108</v>
      </c>
      <c r="F2680">
        <v>79</v>
      </c>
      <c r="G2680">
        <v>537</v>
      </c>
      <c r="H2680" t="s">
        <v>12963</v>
      </c>
      <c r="I2680">
        <v>775</v>
      </c>
      <c r="J2680">
        <v>24984868</v>
      </c>
      <c r="K2680" t="s">
        <v>334</v>
      </c>
      <c r="L2680" t="s">
        <v>9393</v>
      </c>
      <c r="M2680" t="s">
        <v>12964</v>
      </c>
      <c r="N2680">
        <v>50056</v>
      </c>
      <c r="O2680">
        <v>3033</v>
      </c>
      <c r="P2680" t="s">
        <v>979</v>
      </c>
      <c r="Q2680">
        <v>2</v>
      </c>
      <c r="R2680" t="s">
        <v>12965</v>
      </c>
      <c r="S2680" t="s">
        <v>12966</v>
      </c>
      <c r="T2680">
        <v>152</v>
      </c>
      <c r="U2680" t="s">
        <v>37</v>
      </c>
      <c r="V2680" t="s">
        <v>38</v>
      </c>
      <c r="W2680" t="s">
        <v>585</v>
      </c>
      <c r="X2680">
        <v>15000000</v>
      </c>
      <c r="Y2680">
        <v>2014</v>
      </c>
      <c r="Z2680">
        <v>614</v>
      </c>
      <c r="AA2680">
        <v>6.3</v>
      </c>
      <c r="AB2680">
        <v>2.35</v>
      </c>
      <c r="AC2680">
        <v>0</v>
      </c>
    </row>
    <row r="2681" spans="1:29">
      <c r="A2681" t="s">
        <v>28</v>
      </c>
      <c r="C2681" t="s">
        <v>12967</v>
      </c>
      <c r="D2681">
        <v>88</v>
      </c>
      <c r="E2681">
        <v>109</v>
      </c>
      <c r="F2681">
        <v>11</v>
      </c>
      <c r="G2681">
        <v>159</v>
      </c>
      <c r="H2681" t="s">
        <v>5736</v>
      </c>
      <c r="I2681">
        <v>471</v>
      </c>
      <c r="J2681">
        <v>16459004</v>
      </c>
      <c r="K2681" t="s">
        <v>1924</v>
      </c>
      <c r="L2681" t="s">
        <v>12968</v>
      </c>
      <c r="M2681" t="s">
        <v>12969</v>
      </c>
      <c r="N2681">
        <v>13320</v>
      </c>
      <c r="O2681">
        <v>1069</v>
      </c>
      <c r="P2681" t="s">
        <v>12970</v>
      </c>
      <c r="Q2681">
        <v>1</v>
      </c>
      <c r="R2681" t="s">
        <v>12971</v>
      </c>
      <c r="S2681" t="s">
        <v>12972</v>
      </c>
      <c r="T2681">
        <v>415</v>
      </c>
      <c r="U2681" t="s">
        <v>37</v>
      </c>
      <c r="V2681" t="s">
        <v>268</v>
      </c>
      <c r="W2681" t="s">
        <v>585</v>
      </c>
      <c r="X2681">
        <v>15000000</v>
      </c>
      <c r="Y2681">
        <v>1999</v>
      </c>
      <c r="Z2681">
        <v>308</v>
      </c>
      <c r="AA2681">
        <v>4.9000000000000004</v>
      </c>
      <c r="AB2681">
        <v>2.35</v>
      </c>
      <c r="AC2681">
        <v>327</v>
      </c>
    </row>
    <row r="2682" spans="1:29">
      <c r="A2682" t="s">
        <v>28</v>
      </c>
      <c r="C2682" t="s">
        <v>2271</v>
      </c>
      <c r="D2682">
        <v>388</v>
      </c>
      <c r="E2682">
        <v>131</v>
      </c>
      <c r="F2682">
        <v>0</v>
      </c>
      <c r="G2682">
        <v>383</v>
      </c>
      <c r="H2682" t="s">
        <v>2272</v>
      </c>
      <c r="I2682">
        <v>10000</v>
      </c>
      <c r="J2682">
        <v>15700000</v>
      </c>
      <c r="K2682" t="s">
        <v>2174</v>
      </c>
      <c r="L2682" t="s">
        <v>887</v>
      </c>
      <c r="M2682" t="s">
        <v>12973</v>
      </c>
      <c r="N2682">
        <v>332065</v>
      </c>
      <c r="O2682">
        <v>11114</v>
      </c>
      <c r="P2682" t="s">
        <v>3247</v>
      </c>
      <c r="Q2682">
        <v>0</v>
      </c>
      <c r="R2682" t="s">
        <v>12974</v>
      </c>
      <c r="S2682" t="s">
        <v>12975</v>
      </c>
      <c r="T2682">
        <v>876</v>
      </c>
      <c r="U2682" t="s">
        <v>37</v>
      </c>
      <c r="V2682" t="s">
        <v>38</v>
      </c>
      <c r="W2682" t="s">
        <v>585</v>
      </c>
      <c r="X2682">
        <v>15000000</v>
      </c>
      <c r="Y2682">
        <v>2008</v>
      </c>
      <c r="Z2682">
        <v>602</v>
      </c>
      <c r="AA2682">
        <v>7.6</v>
      </c>
      <c r="AB2682">
        <v>1.85</v>
      </c>
      <c r="AC2682">
        <v>16000</v>
      </c>
    </row>
    <row r="2683" spans="1:29">
      <c r="A2683" t="s">
        <v>28</v>
      </c>
      <c r="C2683" t="s">
        <v>12976</v>
      </c>
      <c r="D2683">
        <v>45</v>
      </c>
      <c r="E2683">
        <v>114</v>
      </c>
      <c r="F2683">
        <v>73</v>
      </c>
      <c r="G2683">
        <v>563</v>
      </c>
      <c r="H2683" t="s">
        <v>12977</v>
      </c>
      <c r="I2683">
        <v>695</v>
      </c>
      <c r="J2683">
        <v>15100000</v>
      </c>
      <c r="K2683" t="s">
        <v>2208</v>
      </c>
      <c r="L2683" t="s">
        <v>2846</v>
      </c>
      <c r="M2683" t="s">
        <v>12978</v>
      </c>
      <c r="N2683">
        <v>22797</v>
      </c>
      <c r="O2683">
        <v>3444</v>
      </c>
      <c r="P2683" t="s">
        <v>3888</v>
      </c>
      <c r="Q2683">
        <v>1</v>
      </c>
      <c r="R2683" t="s">
        <v>12979</v>
      </c>
      <c r="S2683" t="s">
        <v>12980</v>
      </c>
      <c r="T2683">
        <v>96</v>
      </c>
      <c r="U2683" t="s">
        <v>37</v>
      </c>
      <c r="V2683" t="s">
        <v>38</v>
      </c>
      <c r="W2683" t="s">
        <v>585</v>
      </c>
      <c r="X2683">
        <v>15000000</v>
      </c>
      <c r="Y2683">
        <v>1984</v>
      </c>
      <c r="Z2683">
        <v>654</v>
      </c>
      <c r="AA2683">
        <v>6</v>
      </c>
      <c r="AB2683">
        <v>2.35</v>
      </c>
      <c r="AC2683">
        <v>0</v>
      </c>
    </row>
    <row r="2684" spans="1:29">
      <c r="A2684" t="s">
        <v>28</v>
      </c>
      <c r="C2684" t="s">
        <v>8702</v>
      </c>
      <c r="D2684">
        <v>414</v>
      </c>
      <c r="E2684">
        <v>97</v>
      </c>
      <c r="F2684">
        <v>181</v>
      </c>
      <c r="G2684">
        <v>748</v>
      </c>
      <c r="H2684" t="s">
        <v>1046</v>
      </c>
      <c r="I2684">
        <v>11000</v>
      </c>
      <c r="J2684">
        <v>14938570</v>
      </c>
      <c r="K2684" t="s">
        <v>1528</v>
      </c>
      <c r="L2684" t="s">
        <v>340</v>
      </c>
      <c r="M2684" t="s">
        <v>12981</v>
      </c>
      <c r="N2684">
        <v>111625</v>
      </c>
      <c r="O2684">
        <v>14025</v>
      </c>
      <c r="P2684" t="s">
        <v>1025</v>
      </c>
      <c r="Q2684">
        <v>1</v>
      </c>
      <c r="R2684" t="s">
        <v>12982</v>
      </c>
      <c r="S2684" t="s">
        <v>12983</v>
      </c>
      <c r="T2684">
        <v>369</v>
      </c>
      <c r="U2684" t="s">
        <v>37</v>
      </c>
      <c r="V2684" t="s">
        <v>38</v>
      </c>
      <c r="W2684" t="s">
        <v>585</v>
      </c>
      <c r="X2684">
        <v>15000000</v>
      </c>
      <c r="Y2684">
        <v>2012</v>
      </c>
      <c r="Z2684">
        <v>820</v>
      </c>
      <c r="AA2684">
        <v>6.2</v>
      </c>
      <c r="AB2684">
        <v>2.35</v>
      </c>
      <c r="AC2684">
        <v>20000</v>
      </c>
    </row>
    <row r="2685" spans="1:29">
      <c r="A2685" t="s">
        <v>28</v>
      </c>
      <c r="C2685" t="s">
        <v>10841</v>
      </c>
      <c r="D2685">
        <v>291</v>
      </c>
      <c r="E2685">
        <v>122</v>
      </c>
      <c r="F2685">
        <v>210</v>
      </c>
      <c r="G2685">
        <v>123</v>
      </c>
      <c r="H2685" t="s">
        <v>12984</v>
      </c>
      <c r="I2685">
        <v>22000</v>
      </c>
      <c r="J2685">
        <v>17237244</v>
      </c>
      <c r="K2685" t="s">
        <v>2125</v>
      </c>
      <c r="L2685" t="s">
        <v>697</v>
      </c>
      <c r="M2685" t="s">
        <v>12985</v>
      </c>
      <c r="N2685">
        <v>57210</v>
      </c>
      <c r="O2685">
        <v>22574</v>
      </c>
      <c r="P2685" t="s">
        <v>12986</v>
      </c>
      <c r="Q2685">
        <v>3</v>
      </c>
      <c r="R2685" t="s">
        <v>12987</v>
      </c>
      <c r="S2685" t="s">
        <v>12988</v>
      </c>
      <c r="T2685">
        <v>158</v>
      </c>
      <c r="U2685" t="s">
        <v>37</v>
      </c>
      <c r="V2685" t="s">
        <v>56</v>
      </c>
      <c r="W2685" t="s">
        <v>585</v>
      </c>
      <c r="X2685">
        <v>15000000</v>
      </c>
      <c r="Y2685">
        <v>2014</v>
      </c>
      <c r="Z2685">
        <v>164</v>
      </c>
      <c r="AA2685">
        <v>6.8</v>
      </c>
      <c r="AB2685">
        <v>2.35</v>
      </c>
      <c r="AC2685">
        <v>13000</v>
      </c>
    </row>
    <row r="2686" spans="1:29">
      <c r="A2686" t="s">
        <v>28</v>
      </c>
      <c r="C2686" t="s">
        <v>12989</v>
      </c>
      <c r="D2686">
        <v>97</v>
      </c>
      <c r="E2686">
        <v>87</v>
      </c>
      <c r="F2686">
        <v>374</v>
      </c>
      <c r="G2686">
        <v>484</v>
      </c>
      <c r="H2686" t="s">
        <v>12268</v>
      </c>
      <c r="I2686">
        <v>826</v>
      </c>
      <c r="J2686">
        <v>14249005</v>
      </c>
      <c r="K2686" t="s">
        <v>1671</v>
      </c>
      <c r="L2686" t="s">
        <v>904</v>
      </c>
      <c r="M2686" t="s">
        <v>12990</v>
      </c>
      <c r="N2686">
        <v>39788</v>
      </c>
      <c r="O2686">
        <v>2689</v>
      </c>
      <c r="P2686" t="s">
        <v>10596</v>
      </c>
      <c r="Q2686">
        <v>1</v>
      </c>
      <c r="R2686" t="s">
        <v>12991</v>
      </c>
      <c r="S2686" t="s">
        <v>12992</v>
      </c>
      <c r="T2686">
        <v>619</v>
      </c>
      <c r="U2686" t="s">
        <v>37</v>
      </c>
      <c r="V2686" t="s">
        <v>38</v>
      </c>
      <c r="W2686" t="s">
        <v>585</v>
      </c>
      <c r="X2686">
        <v>15000000</v>
      </c>
      <c r="Y2686">
        <v>2001</v>
      </c>
      <c r="Z2686">
        <v>503</v>
      </c>
      <c r="AA2686">
        <v>4.5</v>
      </c>
      <c r="AB2686">
        <v>1.85</v>
      </c>
      <c r="AC2686">
        <v>0</v>
      </c>
    </row>
    <row r="2687" spans="1:29">
      <c r="A2687" t="s">
        <v>28</v>
      </c>
      <c r="C2687" t="s">
        <v>12993</v>
      </c>
      <c r="D2687">
        <v>37</v>
      </c>
      <c r="E2687">
        <v>85</v>
      </c>
      <c r="F2687">
        <v>12</v>
      </c>
      <c r="G2687">
        <v>23</v>
      </c>
      <c r="H2687" t="s">
        <v>12994</v>
      </c>
      <c r="I2687">
        <v>354</v>
      </c>
      <c r="J2687">
        <v>12701880</v>
      </c>
      <c r="K2687" t="s">
        <v>471</v>
      </c>
      <c r="L2687" t="s">
        <v>12995</v>
      </c>
      <c r="M2687" t="s">
        <v>12996</v>
      </c>
      <c r="N2687">
        <v>2037</v>
      </c>
      <c r="O2687">
        <v>568</v>
      </c>
      <c r="P2687" t="s">
        <v>12997</v>
      </c>
      <c r="Q2687">
        <v>0</v>
      </c>
      <c r="R2687" t="s">
        <v>12998</v>
      </c>
      <c r="S2687" t="s">
        <v>12999</v>
      </c>
      <c r="T2687">
        <v>22</v>
      </c>
      <c r="U2687" t="s">
        <v>37</v>
      </c>
      <c r="V2687" t="s">
        <v>38</v>
      </c>
      <c r="W2687" t="s">
        <v>277</v>
      </c>
      <c r="X2687">
        <v>15000000</v>
      </c>
      <c r="Y2687">
        <v>2008</v>
      </c>
      <c r="Z2687">
        <v>173</v>
      </c>
      <c r="AA2687">
        <v>5.7</v>
      </c>
      <c r="AB2687">
        <v>1.85</v>
      </c>
      <c r="AC2687">
        <v>175</v>
      </c>
    </row>
    <row r="2688" spans="1:29">
      <c r="A2688" t="s">
        <v>28</v>
      </c>
      <c r="C2688" t="s">
        <v>13000</v>
      </c>
      <c r="D2688">
        <v>68</v>
      </c>
      <c r="E2688">
        <v>85</v>
      </c>
      <c r="F2688">
        <v>0</v>
      </c>
      <c r="G2688">
        <v>44</v>
      </c>
      <c r="H2688" t="s">
        <v>13001</v>
      </c>
      <c r="I2688">
        <v>468</v>
      </c>
      <c r="J2688">
        <v>10353690</v>
      </c>
      <c r="K2688" t="s">
        <v>4068</v>
      </c>
      <c r="L2688" t="s">
        <v>6137</v>
      </c>
      <c r="M2688" t="s">
        <v>13002</v>
      </c>
      <c r="N2688">
        <v>2673</v>
      </c>
      <c r="O2688">
        <v>646</v>
      </c>
      <c r="P2688" t="s">
        <v>13003</v>
      </c>
      <c r="Q2688">
        <v>0</v>
      </c>
      <c r="R2688" t="s">
        <v>13004</v>
      </c>
      <c r="S2688" t="s">
        <v>13005</v>
      </c>
      <c r="T2688">
        <v>31</v>
      </c>
      <c r="U2688" t="s">
        <v>37</v>
      </c>
      <c r="V2688" t="s">
        <v>38</v>
      </c>
      <c r="W2688" t="s">
        <v>277</v>
      </c>
      <c r="Y2688">
        <v>2007</v>
      </c>
      <c r="Z2688">
        <v>67</v>
      </c>
      <c r="AA2688">
        <v>8.4</v>
      </c>
      <c r="AB2688">
        <v>1.78</v>
      </c>
      <c r="AC2688">
        <v>116</v>
      </c>
    </row>
    <row r="2689" spans="1:29">
      <c r="A2689" t="s">
        <v>28</v>
      </c>
      <c r="C2689" t="s">
        <v>13006</v>
      </c>
      <c r="D2689">
        <v>90</v>
      </c>
      <c r="E2689">
        <v>101</v>
      </c>
      <c r="F2689">
        <v>36</v>
      </c>
      <c r="G2689">
        <v>377</v>
      </c>
      <c r="H2689" t="s">
        <v>13007</v>
      </c>
      <c r="I2689">
        <v>1000</v>
      </c>
      <c r="J2689">
        <v>12801190</v>
      </c>
      <c r="K2689" t="s">
        <v>31</v>
      </c>
      <c r="L2689" t="s">
        <v>4534</v>
      </c>
      <c r="M2689" t="s">
        <v>13008</v>
      </c>
      <c r="N2689">
        <v>16340</v>
      </c>
      <c r="O2689">
        <v>2764</v>
      </c>
      <c r="P2689" t="s">
        <v>13009</v>
      </c>
      <c r="Q2689">
        <v>1</v>
      </c>
      <c r="R2689" t="s">
        <v>13010</v>
      </c>
      <c r="S2689" t="s">
        <v>13011</v>
      </c>
      <c r="T2689">
        <v>355</v>
      </c>
      <c r="U2689" t="s">
        <v>37</v>
      </c>
      <c r="V2689" t="s">
        <v>38</v>
      </c>
      <c r="W2689" t="s">
        <v>585</v>
      </c>
      <c r="X2689">
        <v>15000000</v>
      </c>
      <c r="Y2689">
        <v>2000</v>
      </c>
      <c r="Z2689">
        <v>786</v>
      </c>
      <c r="AA2689">
        <v>4.5999999999999996</v>
      </c>
      <c r="AB2689">
        <v>2.35</v>
      </c>
      <c r="AC2689">
        <v>356</v>
      </c>
    </row>
    <row r="2690" spans="1:29">
      <c r="A2690" t="s">
        <v>28</v>
      </c>
      <c r="C2690" t="s">
        <v>13012</v>
      </c>
      <c r="D2690">
        <v>81</v>
      </c>
      <c r="E2690">
        <v>121</v>
      </c>
      <c r="F2690">
        <v>16</v>
      </c>
      <c r="G2690">
        <v>526</v>
      </c>
      <c r="H2690" t="s">
        <v>5227</v>
      </c>
      <c r="I2690">
        <v>907</v>
      </c>
      <c r="J2690">
        <v>12549485</v>
      </c>
      <c r="K2690" t="s">
        <v>13013</v>
      </c>
      <c r="L2690" t="s">
        <v>7512</v>
      </c>
      <c r="M2690" t="s">
        <v>13014</v>
      </c>
      <c r="N2690">
        <v>4603</v>
      </c>
      <c r="O2690">
        <v>3633</v>
      </c>
      <c r="P2690" t="s">
        <v>1877</v>
      </c>
      <c r="Q2690">
        <v>4</v>
      </c>
      <c r="R2690" t="s">
        <v>13015</v>
      </c>
      <c r="S2690" t="s">
        <v>13016</v>
      </c>
      <c r="T2690">
        <v>91</v>
      </c>
      <c r="U2690" t="s">
        <v>37</v>
      </c>
      <c r="V2690" t="s">
        <v>38</v>
      </c>
      <c r="W2690" t="s">
        <v>585</v>
      </c>
      <c r="X2690">
        <v>15000000</v>
      </c>
      <c r="Y2690">
        <v>2006</v>
      </c>
      <c r="Z2690">
        <v>585</v>
      </c>
      <c r="AA2690">
        <v>6.2</v>
      </c>
      <c r="AB2690">
        <v>2.35</v>
      </c>
      <c r="AC2690">
        <v>489</v>
      </c>
    </row>
    <row r="2691" spans="1:29">
      <c r="A2691" t="s">
        <v>28</v>
      </c>
      <c r="C2691" t="s">
        <v>13017</v>
      </c>
      <c r="D2691">
        <v>221</v>
      </c>
      <c r="E2691">
        <v>107</v>
      </c>
      <c r="F2691">
        <v>92</v>
      </c>
      <c r="G2691">
        <v>358</v>
      </c>
      <c r="H2691" t="s">
        <v>1848</v>
      </c>
      <c r="I2691">
        <v>11000</v>
      </c>
      <c r="J2691">
        <v>13766014</v>
      </c>
      <c r="K2691" t="s">
        <v>214</v>
      </c>
      <c r="L2691" t="s">
        <v>257</v>
      </c>
      <c r="M2691" t="s">
        <v>13018</v>
      </c>
      <c r="N2691">
        <v>106111</v>
      </c>
      <c r="O2691">
        <v>17627</v>
      </c>
      <c r="P2691" t="s">
        <v>1130</v>
      </c>
      <c r="Q2691">
        <v>0</v>
      </c>
      <c r="R2691" t="s">
        <v>13019</v>
      </c>
      <c r="S2691" t="s">
        <v>13020</v>
      </c>
      <c r="T2691">
        <v>181</v>
      </c>
      <c r="U2691" t="s">
        <v>37</v>
      </c>
      <c r="V2691" t="s">
        <v>38</v>
      </c>
      <c r="W2691" t="s">
        <v>39</v>
      </c>
      <c r="X2691">
        <v>15000000</v>
      </c>
      <c r="Y2691">
        <v>2011</v>
      </c>
      <c r="Z2691">
        <v>5000</v>
      </c>
      <c r="AA2691">
        <v>7</v>
      </c>
      <c r="AB2691">
        <v>2.35</v>
      </c>
      <c r="AC2691">
        <v>49000</v>
      </c>
    </row>
    <row r="2692" spans="1:29">
      <c r="A2692" t="s">
        <v>28</v>
      </c>
      <c r="C2692" t="s">
        <v>13021</v>
      </c>
      <c r="D2692">
        <v>230</v>
      </c>
      <c r="E2692">
        <v>111</v>
      </c>
      <c r="F2692">
        <v>0</v>
      </c>
      <c r="G2692">
        <v>727</v>
      </c>
      <c r="H2692" t="s">
        <v>6597</v>
      </c>
      <c r="I2692">
        <v>796</v>
      </c>
      <c r="J2692">
        <v>13034417</v>
      </c>
      <c r="K2692" t="s">
        <v>3794</v>
      </c>
      <c r="L2692" t="s">
        <v>8509</v>
      </c>
      <c r="M2692" t="s">
        <v>13022</v>
      </c>
      <c r="N2692">
        <v>55665</v>
      </c>
      <c r="O2692">
        <v>2633</v>
      </c>
      <c r="P2692" t="s">
        <v>4990</v>
      </c>
      <c r="Q2692">
        <v>1</v>
      </c>
      <c r="R2692" t="s">
        <v>13023</v>
      </c>
      <c r="S2692" t="s">
        <v>13024</v>
      </c>
      <c r="T2692">
        <v>118</v>
      </c>
      <c r="U2692" t="s">
        <v>37</v>
      </c>
      <c r="V2692" t="s">
        <v>38</v>
      </c>
      <c r="W2692" t="s">
        <v>39</v>
      </c>
      <c r="X2692">
        <v>15000000</v>
      </c>
      <c r="Y2692">
        <v>2009</v>
      </c>
      <c r="Z2692">
        <v>787</v>
      </c>
      <c r="AA2692">
        <v>6.9</v>
      </c>
      <c r="AB2692">
        <v>2.35</v>
      </c>
      <c r="AC2692">
        <v>10000</v>
      </c>
    </row>
    <row r="2693" spans="1:29">
      <c r="A2693" t="s">
        <v>28</v>
      </c>
      <c r="C2693" t="s">
        <v>13025</v>
      </c>
      <c r="D2693">
        <v>57</v>
      </c>
      <c r="E2693">
        <v>92</v>
      </c>
      <c r="F2693">
        <v>34</v>
      </c>
      <c r="G2693">
        <v>366</v>
      </c>
      <c r="H2693" t="s">
        <v>2406</v>
      </c>
      <c r="I2693">
        <v>14000</v>
      </c>
      <c r="J2693">
        <v>11632420</v>
      </c>
      <c r="K2693" t="s">
        <v>2125</v>
      </c>
      <c r="L2693" t="s">
        <v>337</v>
      </c>
      <c r="M2693" t="s">
        <v>13026</v>
      </c>
      <c r="N2693">
        <v>19768</v>
      </c>
      <c r="O2693">
        <v>15644</v>
      </c>
      <c r="P2693" t="s">
        <v>13027</v>
      </c>
      <c r="Q2693">
        <v>1</v>
      </c>
      <c r="R2693" t="s">
        <v>13028</v>
      </c>
      <c r="S2693" t="s">
        <v>13029</v>
      </c>
      <c r="T2693">
        <v>135</v>
      </c>
      <c r="U2693" t="s">
        <v>37</v>
      </c>
      <c r="V2693" t="s">
        <v>38</v>
      </c>
      <c r="W2693" t="s">
        <v>585</v>
      </c>
      <c r="Y2693">
        <v>2001</v>
      </c>
      <c r="Z2693">
        <v>442</v>
      </c>
      <c r="AA2693">
        <v>6.1</v>
      </c>
      <c r="AB2693">
        <v>2.35</v>
      </c>
      <c r="AC2693">
        <v>566</v>
      </c>
    </row>
    <row r="2694" spans="1:29">
      <c r="A2694" t="s">
        <v>28</v>
      </c>
      <c r="C2694" t="s">
        <v>13030</v>
      </c>
      <c r="D2694">
        <v>119</v>
      </c>
      <c r="E2694">
        <v>97</v>
      </c>
      <c r="F2694">
        <v>164</v>
      </c>
      <c r="G2694">
        <v>308</v>
      </c>
      <c r="H2694" t="s">
        <v>7470</v>
      </c>
      <c r="I2694">
        <v>436</v>
      </c>
      <c r="J2694">
        <v>12212417</v>
      </c>
      <c r="K2694" t="s">
        <v>1528</v>
      </c>
      <c r="L2694" t="s">
        <v>4398</v>
      </c>
      <c r="M2694" t="s">
        <v>13031</v>
      </c>
      <c r="N2694">
        <v>30643</v>
      </c>
      <c r="O2694">
        <v>1172</v>
      </c>
      <c r="P2694" t="s">
        <v>5534</v>
      </c>
      <c r="Q2694">
        <v>3</v>
      </c>
      <c r="R2694" t="s">
        <v>13032</v>
      </c>
      <c r="S2694" t="s">
        <v>13033</v>
      </c>
      <c r="T2694">
        <v>144</v>
      </c>
      <c r="U2694" t="s">
        <v>37</v>
      </c>
      <c r="V2694" t="s">
        <v>38</v>
      </c>
      <c r="W2694" t="s">
        <v>585</v>
      </c>
      <c r="X2694">
        <v>15000000</v>
      </c>
      <c r="Y2694">
        <v>2003</v>
      </c>
      <c r="Z2694">
        <v>324</v>
      </c>
      <c r="AA2694">
        <v>6.7</v>
      </c>
      <c r="AB2694">
        <v>2.35</v>
      </c>
      <c r="AC2694">
        <v>622</v>
      </c>
    </row>
    <row r="2695" spans="1:29">
      <c r="A2695" t="s">
        <v>28</v>
      </c>
      <c r="C2695" t="s">
        <v>2968</v>
      </c>
      <c r="D2695">
        <v>97</v>
      </c>
      <c r="E2695">
        <v>97</v>
      </c>
      <c r="F2695">
        <v>745</v>
      </c>
      <c r="G2695">
        <v>745</v>
      </c>
      <c r="H2695" t="s">
        <v>5572</v>
      </c>
      <c r="I2695">
        <v>12000</v>
      </c>
      <c r="J2695">
        <v>11614236</v>
      </c>
      <c r="K2695" t="s">
        <v>1671</v>
      </c>
      <c r="L2695" t="s">
        <v>301</v>
      </c>
      <c r="M2695" t="s">
        <v>13034</v>
      </c>
      <c r="N2695">
        <v>9294</v>
      </c>
      <c r="O2695">
        <v>15209</v>
      </c>
      <c r="P2695" t="s">
        <v>2968</v>
      </c>
      <c r="Q2695">
        <v>2</v>
      </c>
      <c r="R2695" t="s">
        <v>13035</v>
      </c>
      <c r="S2695" t="s">
        <v>13036</v>
      </c>
      <c r="T2695">
        <v>140</v>
      </c>
      <c r="U2695" t="s">
        <v>37</v>
      </c>
      <c r="V2695" t="s">
        <v>38</v>
      </c>
      <c r="W2695" t="s">
        <v>39</v>
      </c>
      <c r="X2695">
        <v>15000000</v>
      </c>
      <c r="Y2695">
        <v>1999</v>
      </c>
      <c r="Z2695">
        <v>821</v>
      </c>
      <c r="AA2695">
        <v>5.6</v>
      </c>
      <c r="AB2695">
        <v>1.37</v>
      </c>
      <c r="AC2695">
        <v>251</v>
      </c>
    </row>
    <row r="2696" spans="1:29">
      <c r="A2696" t="s">
        <v>747</v>
      </c>
      <c r="C2696" t="s">
        <v>6704</v>
      </c>
      <c r="D2696">
        <v>119</v>
      </c>
      <c r="E2696">
        <v>125</v>
      </c>
      <c r="F2696">
        <v>34</v>
      </c>
      <c r="G2696">
        <v>65</v>
      </c>
      <c r="H2696" t="s">
        <v>13037</v>
      </c>
      <c r="I2696">
        <v>427</v>
      </c>
      <c r="J2696">
        <v>13337299</v>
      </c>
      <c r="K2696" t="s">
        <v>6507</v>
      </c>
      <c r="L2696" t="s">
        <v>3603</v>
      </c>
      <c r="M2696" t="s">
        <v>13038</v>
      </c>
      <c r="N2696">
        <v>9649</v>
      </c>
      <c r="O2696">
        <v>729</v>
      </c>
      <c r="P2696" t="s">
        <v>13039</v>
      </c>
      <c r="Q2696">
        <v>7</v>
      </c>
      <c r="R2696" t="s">
        <v>13040</v>
      </c>
      <c r="S2696" t="s">
        <v>13041</v>
      </c>
      <c r="T2696">
        <v>226</v>
      </c>
      <c r="U2696" t="s">
        <v>37</v>
      </c>
      <c r="V2696" t="s">
        <v>38</v>
      </c>
      <c r="W2696" t="s">
        <v>39</v>
      </c>
      <c r="X2696">
        <v>20000000</v>
      </c>
      <c r="Y2696">
        <v>2004</v>
      </c>
      <c r="Z2696">
        <v>66</v>
      </c>
      <c r="AA2696">
        <v>6.6</v>
      </c>
      <c r="AB2696">
        <v>2.35</v>
      </c>
      <c r="AC2696">
        <v>1000</v>
      </c>
    </row>
    <row r="2697" spans="1:29">
      <c r="A2697" t="s">
        <v>28</v>
      </c>
      <c r="C2697" t="s">
        <v>4003</v>
      </c>
      <c r="D2697">
        <v>42</v>
      </c>
      <c r="E2697">
        <v>124</v>
      </c>
      <c r="F2697">
        <v>11000</v>
      </c>
      <c r="G2697">
        <v>563</v>
      </c>
      <c r="H2697" t="s">
        <v>8325</v>
      </c>
      <c r="I2697">
        <v>11000</v>
      </c>
      <c r="J2697">
        <v>10763469</v>
      </c>
      <c r="K2697" t="s">
        <v>1415</v>
      </c>
      <c r="L2697" t="s">
        <v>4003</v>
      </c>
      <c r="M2697" t="s">
        <v>13042</v>
      </c>
      <c r="N2697">
        <v>13692</v>
      </c>
      <c r="O2697">
        <v>12685</v>
      </c>
      <c r="P2697" t="s">
        <v>2883</v>
      </c>
      <c r="Q2697">
        <v>0</v>
      </c>
      <c r="R2697" t="s">
        <v>13043</v>
      </c>
      <c r="S2697" t="s">
        <v>13044</v>
      </c>
      <c r="T2697">
        <v>55</v>
      </c>
      <c r="U2697" t="s">
        <v>37</v>
      </c>
      <c r="V2697" t="s">
        <v>38</v>
      </c>
      <c r="W2697" t="s">
        <v>95</v>
      </c>
      <c r="X2697">
        <v>15000000</v>
      </c>
      <c r="Y2697">
        <v>1989</v>
      </c>
      <c r="Z2697">
        <v>860</v>
      </c>
      <c r="AA2697">
        <v>6.4</v>
      </c>
      <c r="AB2697">
        <v>1.85</v>
      </c>
      <c r="AC2697">
        <v>877</v>
      </c>
    </row>
    <row r="2698" spans="1:29">
      <c r="A2698" t="s">
        <v>28</v>
      </c>
      <c r="C2698" t="s">
        <v>13045</v>
      </c>
      <c r="D2698">
        <v>24</v>
      </c>
      <c r="E2698">
        <v>76</v>
      </c>
      <c r="F2698">
        <v>9</v>
      </c>
      <c r="G2698">
        <v>47</v>
      </c>
      <c r="H2698" t="s">
        <v>13046</v>
      </c>
      <c r="I2698">
        <v>595</v>
      </c>
      <c r="J2698">
        <v>11144518</v>
      </c>
      <c r="K2698" t="s">
        <v>9353</v>
      </c>
      <c r="L2698" t="s">
        <v>2031</v>
      </c>
      <c r="M2698" t="s">
        <v>13047</v>
      </c>
      <c r="N2698">
        <v>2724</v>
      </c>
      <c r="O2698">
        <v>1139</v>
      </c>
      <c r="P2698" t="s">
        <v>13048</v>
      </c>
      <c r="Q2698">
        <v>0</v>
      </c>
      <c r="R2698" t="s">
        <v>13049</v>
      </c>
      <c r="S2698" t="s">
        <v>13050</v>
      </c>
      <c r="T2698">
        <v>53</v>
      </c>
      <c r="U2698" t="s">
        <v>37</v>
      </c>
      <c r="V2698" t="s">
        <v>268</v>
      </c>
      <c r="W2698" t="s">
        <v>277</v>
      </c>
      <c r="X2698">
        <v>15000000</v>
      </c>
      <c r="Y2698">
        <v>1998</v>
      </c>
      <c r="Z2698">
        <v>417</v>
      </c>
      <c r="AA2698">
        <v>2.8</v>
      </c>
      <c r="AB2698">
        <v>1.85</v>
      </c>
      <c r="AC2698">
        <v>436</v>
      </c>
    </row>
    <row r="2699" spans="1:29">
      <c r="A2699" t="s">
        <v>28</v>
      </c>
      <c r="C2699" t="s">
        <v>1729</v>
      </c>
      <c r="D2699">
        <v>208</v>
      </c>
      <c r="E2699">
        <v>107</v>
      </c>
      <c r="F2699">
        <v>561</v>
      </c>
      <c r="G2699">
        <v>353</v>
      </c>
      <c r="H2699" t="s">
        <v>1729</v>
      </c>
      <c r="I2699">
        <v>746</v>
      </c>
      <c r="J2699">
        <v>15608545</v>
      </c>
      <c r="K2699" t="s">
        <v>1325</v>
      </c>
      <c r="L2699" t="s">
        <v>966</v>
      </c>
      <c r="M2699" t="s">
        <v>13051</v>
      </c>
      <c r="N2699">
        <v>53471</v>
      </c>
      <c r="O2699">
        <v>2377</v>
      </c>
      <c r="P2699" t="s">
        <v>13052</v>
      </c>
      <c r="Q2699">
        <v>3</v>
      </c>
      <c r="R2699" t="s">
        <v>13053</v>
      </c>
      <c r="S2699" t="s">
        <v>13054</v>
      </c>
      <c r="T2699">
        <v>224</v>
      </c>
      <c r="U2699" t="s">
        <v>37</v>
      </c>
      <c r="V2699" t="s">
        <v>38</v>
      </c>
      <c r="W2699" t="s">
        <v>585</v>
      </c>
      <c r="X2699">
        <v>15000000</v>
      </c>
      <c r="Y2699">
        <v>2012</v>
      </c>
      <c r="Z2699">
        <v>561</v>
      </c>
      <c r="AA2699">
        <v>5.4</v>
      </c>
      <c r="AB2699">
        <v>2.35</v>
      </c>
      <c r="AC2699">
        <v>29000</v>
      </c>
    </row>
    <row r="2700" spans="1:29">
      <c r="A2700" t="s">
        <v>28</v>
      </c>
      <c r="C2700" t="s">
        <v>1007</v>
      </c>
      <c r="D2700">
        <v>42</v>
      </c>
      <c r="E2700">
        <v>91</v>
      </c>
      <c r="F2700">
        <v>23</v>
      </c>
      <c r="G2700">
        <v>629</v>
      </c>
      <c r="H2700" t="s">
        <v>1842</v>
      </c>
      <c r="I2700">
        <v>925</v>
      </c>
      <c r="J2700">
        <v>10443316</v>
      </c>
      <c r="K2700" t="s">
        <v>1415</v>
      </c>
      <c r="L2700" t="s">
        <v>1802</v>
      </c>
      <c r="M2700" t="s">
        <v>13055</v>
      </c>
      <c r="N2700">
        <v>7159</v>
      </c>
      <c r="O2700">
        <v>2913</v>
      </c>
      <c r="P2700" t="s">
        <v>11574</v>
      </c>
      <c r="Q2700">
        <v>2</v>
      </c>
      <c r="R2700" t="s">
        <v>13056</v>
      </c>
      <c r="S2700" t="s">
        <v>13057</v>
      </c>
      <c r="T2700">
        <v>88</v>
      </c>
      <c r="U2700" t="s">
        <v>37</v>
      </c>
      <c r="V2700" t="s">
        <v>38</v>
      </c>
      <c r="W2700" t="s">
        <v>39</v>
      </c>
      <c r="X2700">
        <v>15000000</v>
      </c>
      <c r="Y2700">
        <v>1998</v>
      </c>
      <c r="Z2700">
        <v>660</v>
      </c>
      <c r="AA2700">
        <v>5</v>
      </c>
      <c r="AB2700">
        <v>1.85</v>
      </c>
      <c r="AC2700">
        <v>247</v>
      </c>
    </row>
    <row r="2701" spans="1:29">
      <c r="A2701" t="s">
        <v>28</v>
      </c>
      <c r="C2701" t="s">
        <v>13058</v>
      </c>
      <c r="D2701">
        <v>44</v>
      </c>
      <c r="E2701">
        <v>96</v>
      </c>
      <c r="F2701">
        <v>4</v>
      </c>
      <c r="G2701">
        <v>670</v>
      </c>
      <c r="H2701" t="s">
        <v>3369</v>
      </c>
      <c r="I2701">
        <v>989</v>
      </c>
      <c r="J2701">
        <v>10494147</v>
      </c>
      <c r="K2701" t="s">
        <v>214</v>
      </c>
      <c r="L2701" t="s">
        <v>352</v>
      </c>
      <c r="M2701" t="s">
        <v>13059</v>
      </c>
      <c r="N2701">
        <v>7403</v>
      </c>
      <c r="O2701">
        <v>3142</v>
      </c>
      <c r="P2701" t="s">
        <v>10619</v>
      </c>
      <c r="Q2701">
        <v>1</v>
      </c>
      <c r="R2701" t="s">
        <v>13060</v>
      </c>
      <c r="S2701" t="s">
        <v>13061</v>
      </c>
      <c r="T2701">
        <v>162</v>
      </c>
      <c r="U2701" t="s">
        <v>37</v>
      </c>
      <c r="V2701" t="s">
        <v>38</v>
      </c>
      <c r="W2701" t="s">
        <v>39</v>
      </c>
      <c r="X2701">
        <v>15000000</v>
      </c>
      <c r="Y2701">
        <v>2000</v>
      </c>
      <c r="Z2701">
        <v>841</v>
      </c>
      <c r="AA2701">
        <v>5.0999999999999996</v>
      </c>
      <c r="AB2701">
        <v>1.85</v>
      </c>
      <c r="AC2701">
        <v>648</v>
      </c>
    </row>
    <row r="2702" spans="1:29">
      <c r="A2702" t="s">
        <v>28</v>
      </c>
      <c r="C2702" t="s">
        <v>2791</v>
      </c>
      <c r="D2702">
        <v>230</v>
      </c>
      <c r="E2702">
        <v>142</v>
      </c>
      <c r="F2702">
        <v>0</v>
      </c>
      <c r="G2702">
        <v>1000</v>
      </c>
      <c r="H2702" t="s">
        <v>2398</v>
      </c>
      <c r="I2702">
        <v>22000</v>
      </c>
      <c r="J2702">
        <v>9929000</v>
      </c>
      <c r="K2702" t="s">
        <v>1849</v>
      </c>
      <c r="L2702" t="s">
        <v>1746</v>
      </c>
      <c r="M2702" t="s">
        <v>13062</v>
      </c>
      <c r="N2702">
        <v>152306</v>
      </c>
      <c r="O2702">
        <v>29475</v>
      </c>
      <c r="P2702" t="s">
        <v>393</v>
      </c>
      <c r="Q2702">
        <v>0</v>
      </c>
      <c r="R2702" t="s">
        <v>13063</v>
      </c>
      <c r="S2702" t="s">
        <v>13064</v>
      </c>
      <c r="T2702">
        <v>513</v>
      </c>
      <c r="U2702" t="s">
        <v>37</v>
      </c>
      <c r="V2702" t="s">
        <v>56</v>
      </c>
      <c r="W2702" t="s">
        <v>585</v>
      </c>
      <c r="X2702">
        <v>15000000</v>
      </c>
      <c r="Y2702">
        <v>1985</v>
      </c>
      <c r="Z2702">
        <v>5000</v>
      </c>
      <c r="AA2702">
        <v>8</v>
      </c>
      <c r="AB2702">
        <v>1.85</v>
      </c>
      <c r="AC2702">
        <v>16000</v>
      </c>
    </row>
    <row r="2703" spans="1:29">
      <c r="A2703" t="s">
        <v>28</v>
      </c>
      <c r="C2703" t="s">
        <v>11835</v>
      </c>
      <c r="D2703">
        <v>46</v>
      </c>
      <c r="E2703">
        <v>103</v>
      </c>
      <c r="F2703">
        <v>80</v>
      </c>
      <c r="G2703">
        <v>782</v>
      </c>
      <c r="H2703" t="s">
        <v>8895</v>
      </c>
      <c r="I2703">
        <v>1000</v>
      </c>
      <c r="J2703">
        <v>10411980</v>
      </c>
      <c r="K2703" t="s">
        <v>13065</v>
      </c>
      <c r="L2703" t="s">
        <v>9606</v>
      </c>
      <c r="M2703" t="s">
        <v>13066</v>
      </c>
      <c r="N2703">
        <v>22649</v>
      </c>
      <c r="O2703">
        <v>4676</v>
      </c>
      <c r="P2703" t="s">
        <v>9425</v>
      </c>
      <c r="Q2703">
        <v>0</v>
      </c>
      <c r="R2703" t="s">
        <v>13067</v>
      </c>
      <c r="S2703" t="s">
        <v>13068</v>
      </c>
      <c r="T2703">
        <v>212</v>
      </c>
      <c r="U2703" t="s">
        <v>37</v>
      </c>
      <c r="V2703" t="s">
        <v>38</v>
      </c>
      <c r="W2703" t="s">
        <v>95</v>
      </c>
      <c r="X2703">
        <v>15000000</v>
      </c>
      <c r="Y2703">
        <v>2004</v>
      </c>
      <c r="Z2703">
        <v>872</v>
      </c>
      <c r="AA2703">
        <v>5.9</v>
      </c>
      <c r="AB2703">
        <v>2.35</v>
      </c>
      <c r="AC2703">
        <v>1000</v>
      </c>
    </row>
    <row r="2704" spans="1:29">
      <c r="A2704" t="s">
        <v>28</v>
      </c>
      <c r="D2704">
        <v>18</v>
      </c>
      <c r="E2704">
        <v>60</v>
      </c>
      <c r="G2704">
        <v>186</v>
      </c>
      <c r="H2704" t="s">
        <v>13069</v>
      </c>
      <c r="I2704">
        <v>443</v>
      </c>
      <c r="K2704" t="s">
        <v>13070</v>
      </c>
      <c r="L2704" t="s">
        <v>2558</v>
      </c>
      <c r="M2704" t="s">
        <v>13071</v>
      </c>
      <c r="N2704">
        <v>7122</v>
      </c>
      <c r="O2704">
        <v>981</v>
      </c>
      <c r="P2704" t="s">
        <v>13072</v>
      </c>
      <c r="Q2704">
        <v>1</v>
      </c>
      <c r="R2704" t="s">
        <v>13073</v>
      </c>
      <c r="S2704" t="s">
        <v>13074</v>
      </c>
      <c r="T2704">
        <v>77</v>
      </c>
      <c r="U2704" t="s">
        <v>37</v>
      </c>
      <c r="V2704" t="s">
        <v>268</v>
      </c>
      <c r="W2704" t="s">
        <v>1126</v>
      </c>
      <c r="Z2704">
        <v>319</v>
      </c>
      <c r="AA2704">
        <v>7.5</v>
      </c>
      <c r="AC2704">
        <v>576</v>
      </c>
    </row>
    <row r="2705" spans="1:29">
      <c r="A2705" t="s">
        <v>28</v>
      </c>
      <c r="C2705" t="s">
        <v>4260</v>
      </c>
      <c r="D2705">
        <v>249</v>
      </c>
      <c r="E2705">
        <v>117</v>
      </c>
      <c r="F2705">
        <v>0</v>
      </c>
      <c r="G2705">
        <v>12000</v>
      </c>
      <c r="H2705" t="s">
        <v>301</v>
      </c>
      <c r="I2705">
        <v>22000</v>
      </c>
      <c r="J2705">
        <v>17439163</v>
      </c>
      <c r="K2705" t="s">
        <v>1009</v>
      </c>
      <c r="L2705" t="s">
        <v>697</v>
      </c>
      <c r="M2705" t="s">
        <v>13075</v>
      </c>
      <c r="N2705">
        <v>537419</v>
      </c>
      <c r="O2705">
        <v>47728</v>
      </c>
      <c r="P2705" t="s">
        <v>272</v>
      </c>
      <c r="Q2705">
        <v>1</v>
      </c>
      <c r="R2705" t="s">
        <v>13076</v>
      </c>
      <c r="S2705" t="s">
        <v>13077</v>
      </c>
      <c r="T2705">
        <v>1028</v>
      </c>
      <c r="U2705" t="s">
        <v>37</v>
      </c>
      <c r="V2705" t="s">
        <v>38</v>
      </c>
      <c r="W2705" t="s">
        <v>585</v>
      </c>
      <c r="X2705">
        <v>15000000</v>
      </c>
      <c r="Y2705">
        <v>1998</v>
      </c>
      <c r="Z2705">
        <v>12000</v>
      </c>
      <c r="AA2705">
        <v>8.1999999999999993</v>
      </c>
      <c r="AB2705">
        <v>1.85</v>
      </c>
      <c r="AC2705">
        <v>35000</v>
      </c>
    </row>
    <row r="2706" spans="1:29">
      <c r="A2706" t="s">
        <v>747</v>
      </c>
      <c r="C2706" t="s">
        <v>13078</v>
      </c>
      <c r="D2706">
        <v>197</v>
      </c>
      <c r="E2706">
        <v>116</v>
      </c>
      <c r="F2706">
        <v>153</v>
      </c>
      <c r="G2706">
        <v>539</v>
      </c>
      <c r="H2706" t="s">
        <v>3587</v>
      </c>
      <c r="I2706">
        <v>3000</v>
      </c>
      <c r="J2706">
        <v>9396487</v>
      </c>
      <c r="K2706" t="s">
        <v>6199</v>
      </c>
      <c r="L2706" t="s">
        <v>723</v>
      </c>
      <c r="M2706" t="s">
        <v>13079</v>
      </c>
      <c r="N2706">
        <v>52421</v>
      </c>
      <c r="O2706">
        <v>5012</v>
      </c>
      <c r="P2706" t="s">
        <v>1718</v>
      </c>
      <c r="Q2706">
        <v>0</v>
      </c>
      <c r="R2706" t="s">
        <v>13080</v>
      </c>
      <c r="S2706" t="s">
        <v>13081</v>
      </c>
      <c r="T2706">
        <v>200</v>
      </c>
      <c r="U2706" t="s">
        <v>37</v>
      </c>
      <c r="V2706" t="s">
        <v>38</v>
      </c>
      <c r="W2706" t="s">
        <v>585</v>
      </c>
      <c r="X2706">
        <v>15000000</v>
      </c>
      <c r="Y2706">
        <v>2006</v>
      </c>
      <c r="Z2706">
        <v>788</v>
      </c>
      <c r="AA2706">
        <v>7</v>
      </c>
      <c r="AB2706">
        <v>2.35</v>
      </c>
      <c r="AC2706">
        <v>0</v>
      </c>
    </row>
    <row r="2707" spans="1:29">
      <c r="A2707" t="s">
        <v>28</v>
      </c>
      <c r="C2707" t="s">
        <v>3159</v>
      </c>
      <c r="D2707">
        <v>71</v>
      </c>
      <c r="E2707">
        <v>118</v>
      </c>
      <c r="F2707">
        <v>41</v>
      </c>
      <c r="G2707">
        <v>274</v>
      </c>
      <c r="H2707" t="s">
        <v>4947</v>
      </c>
      <c r="I2707">
        <v>556</v>
      </c>
      <c r="J2707">
        <v>9059588</v>
      </c>
      <c r="K2707" t="s">
        <v>5274</v>
      </c>
      <c r="L2707" t="s">
        <v>13082</v>
      </c>
      <c r="M2707" t="s">
        <v>13083</v>
      </c>
      <c r="N2707">
        <v>17261</v>
      </c>
      <c r="O2707">
        <v>1873</v>
      </c>
      <c r="P2707" t="s">
        <v>13084</v>
      </c>
      <c r="Q2707">
        <v>1</v>
      </c>
      <c r="R2707" t="s">
        <v>13085</v>
      </c>
      <c r="S2707" t="s">
        <v>13086</v>
      </c>
      <c r="T2707">
        <v>125</v>
      </c>
      <c r="U2707" t="s">
        <v>37</v>
      </c>
      <c r="V2707" t="s">
        <v>38</v>
      </c>
      <c r="W2707" t="s">
        <v>585</v>
      </c>
      <c r="X2707">
        <v>15000000</v>
      </c>
      <c r="Y2707">
        <v>2002</v>
      </c>
      <c r="Z2707">
        <v>463</v>
      </c>
      <c r="AA2707">
        <v>6.6</v>
      </c>
      <c r="AB2707">
        <v>2.35</v>
      </c>
      <c r="AC2707">
        <v>455</v>
      </c>
    </row>
    <row r="2708" spans="1:29">
      <c r="A2708" t="s">
        <v>28</v>
      </c>
      <c r="C2708" t="s">
        <v>9430</v>
      </c>
      <c r="D2708">
        <v>190</v>
      </c>
      <c r="E2708">
        <v>108</v>
      </c>
      <c r="F2708">
        <v>187</v>
      </c>
      <c r="G2708">
        <v>254</v>
      </c>
      <c r="H2708" t="s">
        <v>1513</v>
      </c>
      <c r="I2708">
        <v>11000</v>
      </c>
      <c r="J2708">
        <v>9172810</v>
      </c>
      <c r="K2708" t="s">
        <v>13087</v>
      </c>
      <c r="L2708" t="s">
        <v>565</v>
      </c>
      <c r="M2708" t="s">
        <v>13088</v>
      </c>
      <c r="N2708">
        <v>24150</v>
      </c>
      <c r="O2708">
        <v>12178</v>
      </c>
      <c r="P2708" t="s">
        <v>13089</v>
      </c>
      <c r="Q2708">
        <v>0</v>
      </c>
      <c r="R2708" t="s">
        <v>13090</v>
      </c>
      <c r="S2708" t="s">
        <v>13091</v>
      </c>
      <c r="T2708">
        <v>118</v>
      </c>
      <c r="U2708" t="s">
        <v>37</v>
      </c>
      <c r="V2708" t="s">
        <v>38</v>
      </c>
      <c r="W2708" t="s">
        <v>585</v>
      </c>
      <c r="X2708">
        <v>16000000</v>
      </c>
      <c r="Y2708">
        <v>2007</v>
      </c>
      <c r="Z2708">
        <v>883</v>
      </c>
      <c r="AA2708">
        <v>6.7</v>
      </c>
      <c r="AB2708">
        <v>2.35</v>
      </c>
      <c r="AC2708">
        <v>923</v>
      </c>
    </row>
    <row r="2709" spans="1:29">
      <c r="A2709" t="s">
        <v>28</v>
      </c>
      <c r="C2709" t="s">
        <v>13092</v>
      </c>
      <c r="D2709">
        <v>50</v>
      </c>
      <c r="E2709">
        <v>94</v>
      </c>
      <c r="F2709">
        <v>9</v>
      </c>
      <c r="G2709">
        <v>612</v>
      </c>
      <c r="H2709" t="s">
        <v>7434</v>
      </c>
      <c r="I2709">
        <v>11000</v>
      </c>
      <c r="J2709">
        <v>8735529</v>
      </c>
      <c r="K2709" t="s">
        <v>1415</v>
      </c>
      <c r="L2709" t="s">
        <v>80</v>
      </c>
      <c r="M2709" t="s">
        <v>13093</v>
      </c>
      <c r="N2709">
        <v>8055</v>
      </c>
      <c r="O2709">
        <v>13524</v>
      </c>
      <c r="P2709" t="s">
        <v>13094</v>
      </c>
      <c r="Q2709">
        <v>4</v>
      </c>
      <c r="R2709" t="s">
        <v>13095</v>
      </c>
      <c r="S2709" t="s">
        <v>13096</v>
      </c>
      <c r="T2709">
        <v>89</v>
      </c>
      <c r="U2709" t="s">
        <v>37</v>
      </c>
      <c r="V2709" t="s">
        <v>38</v>
      </c>
      <c r="W2709" t="s">
        <v>39</v>
      </c>
      <c r="X2709">
        <v>15000000</v>
      </c>
      <c r="Y2709">
        <v>2000</v>
      </c>
      <c r="Z2709">
        <v>897</v>
      </c>
      <c r="AA2709">
        <v>5.5</v>
      </c>
      <c r="AB2709">
        <v>1.85</v>
      </c>
      <c r="AC2709">
        <v>816</v>
      </c>
    </row>
    <row r="2710" spans="1:29">
      <c r="A2710" t="s">
        <v>28</v>
      </c>
      <c r="C2710" t="s">
        <v>13097</v>
      </c>
      <c r="D2710">
        <v>63</v>
      </c>
      <c r="E2710">
        <v>97</v>
      </c>
      <c r="F2710">
        <v>2</v>
      </c>
      <c r="G2710">
        <v>461</v>
      </c>
      <c r="H2710" t="s">
        <v>7329</v>
      </c>
      <c r="I2710">
        <v>890</v>
      </c>
      <c r="J2710">
        <v>8586376</v>
      </c>
      <c r="K2710" t="s">
        <v>1671</v>
      </c>
      <c r="L2710" t="s">
        <v>634</v>
      </c>
      <c r="M2710" t="s">
        <v>13098</v>
      </c>
      <c r="N2710">
        <v>26598</v>
      </c>
      <c r="O2710">
        <v>3161</v>
      </c>
      <c r="P2710" t="s">
        <v>1348</v>
      </c>
      <c r="Q2710">
        <v>4</v>
      </c>
      <c r="R2710" t="s">
        <v>13099</v>
      </c>
      <c r="S2710" t="s">
        <v>13100</v>
      </c>
      <c r="T2710">
        <v>132</v>
      </c>
      <c r="U2710" t="s">
        <v>37</v>
      </c>
      <c r="V2710" t="s">
        <v>38</v>
      </c>
      <c r="W2710" t="s">
        <v>585</v>
      </c>
      <c r="X2710">
        <v>20000000</v>
      </c>
      <c r="Y2710">
        <v>2002</v>
      </c>
      <c r="Z2710">
        <v>852</v>
      </c>
      <c r="AA2710">
        <v>4.9000000000000004</v>
      </c>
      <c r="AB2710">
        <v>1.85</v>
      </c>
      <c r="AC2710">
        <v>1000</v>
      </c>
    </row>
    <row r="2711" spans="1:29">
      <c r="A2711" t="s">
        <v>28</v>
      </c>
      <c r="C2711" t="s">
        <v>5990</v>
      </c>
      <c r="D2711">
        <v>104</v>
      </c>
      <c r="E2711">
        <v>97</v>
      </c>
      <c r="F2711">
        <v>32</v>
      </c>
      <c r="G2711">
        <v>692</v>
      </c>
      <c r="H2711" t="s">
        <v>138</v>
      </c>
      <c r="I2711">
        <v>14000</v>
      </c>
      <c r="J2711">
        <v>8378141</v>
      </c>
      <c r="K2711" t="s">
        <v>1415</v>
      </c>
      <c r="L2711" t="s">
        <v>436</v>
      </c>
      <c r="M2711" t="s">
        <v>13101</v>
      </c>
      <c r="N2711">
        <v>18966</v>
      </c>
      <c r="O2711">
        <v>16502</v>
      </c>
      <c r="P2711" t="s">
        <v>725</v>
      </c>
      <c r="Q2711">
        <v>5</v>
      </c>
      <c r="R2711" t="s">
        <v>13102</v>
      </c>
      <c r="S2711" t="s">
        <v>13103</v>
      </c>
      <c r="T2711">
        <v>141</v>
      </c>
      <c r="U2711" t="s">
        <v>37</v>
      </c>
      <c r="V2711" t="s">
        <v>56</v>
      </c>
      <c r="W2711" t="s">
        <v>95</v>
      </c>
      <c r="X2711">
        <v>15000000</v>
      </c>
      <c r="Y2711">
        <v>2002</v>
      </c>
      <c r="Z2711">
        <v>1000</v>
      </c>
      <c r="AA2711">
        <v>6.9</v>
      </c>
      <c r="AB2711">
        <v>2.35</v>
      </c>
      <c r="AC2711">
        <v>0</v>
      </c>
    </row>
    <row r="2712" spans="1:29">
      <c r="A2712" t="s">
        <v>28</v>
      </c>
      <c r="C2712" t="s">
        <v>13104</v>
      </c>
      <c r="E2712">
        <v>99</v>
      </c>
      <c r="F2712">
        <v>45</v>
      </c>
      <c r="G2712">
        <v>224</v>
      </c>
      <c r="H2712" t="s">
        <v>1927</v>
      </c>
      <c r="I2712">
        <v>1000</v>
      </c>
      <c r="K2712" t="s">
        <v>10734</v>
      </c>
      <c r="L2712" t="s">
        <v>2619</v>
      </c>
      <c r="M2712" t="s">
        <v>13105</v>
      </c>
      <c r="N2712">
        <v>1465</v>
      </c>
      <c r="O2712">
        <v>2166</v>
      </c>
      <c r="P2712" t="s">
        <v>13106</v>
      </c>
      <c r="Q2712">
        <v>1</v>
      </c>
      <c r="R2712" t="s">
        <v>13107</v>
      </c>
      <c r="S2712" t="s">
        <v>13108</v>
      </c>
      <c r="T2712">
        <v>56</v>
      </c>
      <c r="U2712" t="s">
        <v>37</v>
      </c>
      <c r="V2712" t="s">
        <v>38</v>
      </c>
      <c r="W2712" t="s">
        <v>5613</v>
      </c>
      <c r="Y2712">
        <v>1998</v>
      </c>
      <c r="Z2712">
        <v>393</v>
      </c>
      <c r="AA2712">
        <v>7.4</v>
      </c>
      <c r="AB2712">
        <v>1.33</v>
      </c>
      <c r="AC2712">
        <v>515</v>
      </c>
    </row>
    <row r="2713" spans="1:29">
      <c r="A2713" t="s">
        <v>28</v>
      </c>
      <c r="C2713" t="s">
        <v>13109</v>
      </c>
      <c r="D2713">
        <v>49</v>
      </c>
      <c r="E2713">
        <v>91</v>
      </c>
      <c r="F2713">
        <v>6</v>
      </c>
      <c r="G2713">
        <v>596</v>
      </c>
      <c r="H2713" t="s">
        <v>7128</v>
      </c>
      <c r="I2713">
        <v>8000</v>
      </c>
      <c r="J2713">
        <v>8080116</v>
      </c>
      <c r="K2713" t="s">
        <v>2358</v>
      </c>
      <c r="L2713" t="s">
        <v>1207</v>
      </c>
      <c r="M2713" t="s">
        <v>13110</v>
      </c>
      <c r="N2713">
        <v>6562</v>
      </c>
      <c r="O2713">
        <v>10732</v>
      </c>
      <c r="P2713" t="s">
        <v>1502</v>
      </c>
      <c r="Q2713">
        <v>0</v>
      </c>
      <c r="R2713" t="s">
        <v>13111</v>
      </c>
      <c r="S2713" t="s">
        <v>13112</v>
      </c>
      <c r="T2713">
        <v>66</v>
      </c>
      <c r="U2713" t="s">
        <v>37</v>
      </c>
      <c r="V2713" t="s">
        <v>38</v>
      </c>
      <c r="W2713" t="s">
        <v>95</v>
      </c>
      <c r="X2713">
        <v>15000000</v>
      </c>
      <c r="Y2713">
        <v>2006</v>
      </c>
      <c r="Z2713">
        <v>625</v>
      </c>
      <c r="AA2713">
        <v>5.6</v>
      </c>
      <c r="AB2713">
        <v>1.85</v>
      </c>
      <c r="AC2713">
        <v>647</v>
      </c>
    </row>
    <row r="2714" spans="1:29">
      <c r="A2714" t="s">
        <v>28</v>
      </c>
      <c r="C2714" t="s">
        <v>13113</v>
      </c>
      <c r="D2714">
        <v>300</v>
      </c>
      <c r="E2714">
        <v>107</v>
      </c>
      <c r="F2714">
        <v>454</v>
      </c>
      <c r="G2714">
        <v>39</v>
      </c>
      <c r="H2714" t="s">
        <v>13114</v>
      </c>
      <c r="I2714">
        <v>65</v>
      </c>
      <c r="J2714">
        <v>7757130</v>
      </c>
      <c r="K2714" t="s">
        <v>9193</v>
      </c>
      <c r="L2714" t="s">
        <v>13115</v>
      </c>
      <c r="M2714" t="s">
        <v>13116</v>
      </c>
      <c r="N2714">
        <v>307639</v>
      </c>
      <c r="O2714">
        <v>173</v>
      </c>
      <c r="P2714" t="s">
        <v>13117</v>
      </c>
      <c r="Q2714">
        <v>1</v>
      </c>
      <c r="R2714" t="s">
        <v>13118</v>
      </c>
      <c r="S2714" t="s">
        <v>13119</v>
      </c>
      <c r="T2714">
        <v>513</v>
      </c>
      <c r="U2714" t="s">
        <v>37</v>
      </c>
      <c r="V2714" t="s">
        <v>56</v>
      </c>
      <c r="W2714" t="s">
        <v>585</v>
      </c>
      <c r="X2714">
        <v>15000000</v>
      </c>
      <c r="Y2714">
        <v>2008</v>
      </c>
      <c r="Z2714">
        <v>49</v>
      </c>
      <c r="AA2714">
        <v>8</v>
      </c>
      <c r="AB2714">
        <v>2.35</v>
      </c>
      <c r="AC2714">
        <v>32000</v>
      </c>
    </row>
    <row r="2715" spans="1:29">
      <c r="A2715" t="s">
        <v>28</v>
      </c>
      <c r="C2715" t="s">
        <v>13120</v>
      </c>
      <c r="D2715">
        <v>43</v>
      </c>
      <c r="E2715">
        <v>95</v>
      </c>
      <c r="F2715">
        <v>24</v>
      </c>
      <c r="G2715">
        <v>426</v>
      </c>
      <c r="H2715" t="s">
        <v>1718</v>
      </c>
      <c r="I2715">
        <v>931</v>
      </c>
      <c r="J2715">
        <v>9123834</v>
      </c>
      <c r="K2715" t="s">
        <v>1681</v>
      </c>
      <c r="L2715" t="s">
        <v>9781</v>
      </c>
      <c r="M2715" t="s">
        <v>13121</v>
      </c>
      <c r="N2715">
        <v>4065</v>
      </c>
      <c r="O2715">
        <v>3322</v>
      </c>
      <c r="P2715" t="s">
        <v>13122</v>
      </c>
      <c r="Q2715">
        <v>6</v>
      </c>
      <c r="R2715" t="s">
        <v>13123</v>
      </c>
      <c r="S2715" t="s">
        <v>13124</v>
      </c>
      <c r="T2715">
        <v>33</v>
      </c>
      <c r="U2715" t="s">
        <v>37</v>
      </c>
      <c r="V2715" t="s">
        <v>38</v>
      </c>
      <c r="W2715" t="s">
        <v>39</v>
      </c>
      <c r="X2715">
        <v>15000000</v>
      </c>
      <c r="Y2715">
        <v>2013</v>
      </c>
      <c r="Z2715">
        <v>539</v>
      </c>
      <c r="AA2715">
        <v>5.3</v>
      </c>
      <c r="AB2715">
        <v>2.35</v>
      </c>
      <c r="AC2715">
        <v>0</v>
      </c>
    </row>
    <row r="2716" spans="1:29">
      <c r="A2716" t="s">
        <v>28</v>
      </c>
      <c r="C2716" t="s">
        <v>13125</v>
      </c>
      <c r="D2716">
        <v>132</v>
      </c>
      <c r="E2716">
        <v>102</v>
      </c>
      <c r="F2716">
        <v>11</v>
      </c>
      <c r="G2716">
        <v>1000</v>
      </c>
      <c r="H2716" t="s">
        <v>654</v>
      </c>
      <c r="I2716">
        <v>15000</v>
      </c>
      <c r="J2716">
        <v>6409206</v>
      </c>
      <c r="K2716" t="s">
        <v>6419</v>
      </c>
      <c r="L2716" t="s">
        <v>182</v>
      </c>
      <c r="M2716" t="s">
        <v>13126</v>
      </c>
      <c r="N2716">
        <v>32311</v>
      </c>
      <c r="O2716">
        <v>33153</v>
      </c>
      <c r="P2716" t="s">
        <v>830</v>
      </c>
      <c r="Q2716">
        <v>4</v>
      </c>
      <c r="R2716" t="s">
        <v>13127</v>
      </c>
      <c r="S2716" t="s">
        <v>13128</v>
      </c>
      <c r="T2716">
        <v>104</v>
      </c>
      <c r="U2716" t="s">
        <v>37</v>
      </c>
      <c r="V2716" t="s">
        <v>38</v>
      </c>
      <c r="W2716" t="s">
        <v>39</v>
      </c>
      <c r="X2716">
        <v>15000000</v>
      </c>
      <c r="Y2716">
        <v>2008</v>
      </c>
      <c r="Z2716">
        <v>14000</v>
      </c>
      <c r="AA2716">
        <v>6.2</v>
      </c>
      <c r="AB2716">
        <v>1.85</v>
      </c>
      <c r="AC2716">
        <v>0</v>
      </c>
    </row>
    <row r="2717" spans="1:29">
      <c r="A2717" t="s">
        <v>28</v>
      </c>
      <c r="C2717" t="s">
        <v>13129</v>
      </c>
      <c r="D2717">
        <v>97</v>
      </c>
      <c r="E2717">
        <v>88</v>
      </c>
      <c r="F2717">
        <v>96</v>
      </c>
      <c r="G2717">
        <v>360</v>
      </c>
      <c r="H2717" t="s">
        <v>8226</v>
      </c>
      <c r="I2717">
        <v>24000</v>
      </c>
      <c r="J2717">
        <v>6373693</v>
      </c>
      <c r="K2717" t="s">
        <v>1681</v>
      </c>
      <c r="L2717" t="s">
        <v>82</v>
      </c>
      <c r="M2717" t="s">
        <v>13130</v>
      </c>
      <c r="N2717">
        <v>11498</v>
      </c>
      <c r="O2717">
        <v>25637</v>
      </c>
      <c r="P2717" t="s">
        <v>10716</v>
      </c>
      <c r="Q2717">
        <v>1</v>
      </c>
      <c r="R2717" t="s">
        <v>13131</v>
      </c>
      <c r="S2717" t="s">
        <v>13132</v>
      </c>
      <c r="T2717">
        <v>53</v>
      </c>
      <c r="U2717" t="s">
        <v>37</v>
      </c>
      <c r="V2717" t="s">
        <v>38</v>
      </c>
      <c r="W2717" t="s">
        <v>39</v>
      </c>
      <c r="X2717">
        <v>15000000</v>
      </c>
      <c r="Y2717">
        <v>2009</v>
      </c>
      <c r="Z2717">
        <v>971</v>
      </c>
      <c r="AA2717">
        <v>5.3</v>
      </c>
      <c r="AB2717">
        <v>1.85</v>
      </c>
      <c r="AC2717">
        <v>0</v>
      </c>
    </row>
    <row r="2718" spans="1:29">
      <c r="A2718" t="s">
        <v>28</v>
      </c>
      <c r="C2718" t="s">
        <v>6051</v>
      </c>
      <c r="D2718">
        <v>242</v>
      </c>
      <c r="E2718">
        <v>106</v>
      </c>
      <c r="F2718">
        <v>835</v>
      </c>
      <c r="G2718">
        <v>363</v>
      </c>
      <c r="H2718" t="s">
        <v>2496</v>
      </c>
      <c r="I2718">
        <v>13000</v>
      </c>
      <c r="J2718">
        <v>7556708</v>
      </c>
      <c r="K2718" t="s">
        <v>3409</v>
      </c>
      <c r="L2718" t="s">
        <v>1157</v>
      </c>
      <c r="M2718" t="s">
        <v>13133</v>
      </c>
      <c r="N2718">
        <v>30284</v>
      </c>
      <c r="O2718">
        <v>14544</v>
      </c>
      <c r="P2718" t="s">
        <v>6350</v>
      </c>
      <c r="Q2718">
        <v>1</v>
      </c>
      <c r="R2718" t="s">
        <v>13134</v>
      </c>
      <c r="S2718" t="s">
        <v>13135</v>
      </c>
      <c r="T2718">
        <v>102</v>
      </c>
      <c r="U2718" t="s">
        <v>37</v>
      </c>
      <c r="V2718" t="s">
        <v>38</v>
      </c>
      <c r="W2718" t="s">
        <v>585</v>
      </c>
      <c r="X2718">
        <v>15000000</v>
      </c>
      <c r="Y2718">
        <v>2012</v>
      </c>
      <c r="Z2718">
        <v>826</v>
      </c>
      <c r="AA2718">
        <v>6.6</v>
      </c>
      <c r="AB2718">
        <v>1.85</v>
      </c>
      <c r="AC2718">
        <v>10000</v>
      </c>
    </row>
    <row r="2719" spans="1:29">
      <c r="A2719" t="s">
        <v>28</v>
      </c>
      <c r="C2719" t="s">
        <v>4003</v>
      </c>
      <c r="D2719">
        <v>218</v>
      </c>
      <c r="E2719">
        <v>92</v>
      </c>
      <c r="F2719">
        <v>11000</v>
      </c>
      <c r="G2719">
        <v>386</v>
      </c>
      <c r="H2719" t="s">
        <v>2788</v>
      </c>
      <c r="I2719">
        <v>860</v>
      </c>
      <c r="J2719">
        <v>5306447</v>
      </c>
      <c r="K2719" t="s">
        <v>1681</v>
      </c>
      <c r="L2719" t="s">
        <v>8325</v>
      </c>
      <c r="M2719" t="s">
        <v>13136</v>
      </c>
      <c r="N2719">
        <v>58967</v>
      </c>
      <c r="O2719">
        <v>2717</v>
      </c>
      <c r="P2719" t="s">
        <v>13137</v>
      </c>
      <c r="Q2719">
        <v>1</v>
      </c>
      <c r="R2719" t="s">
        <v>13138</v>
      </c>
      <c r="S2719" t="s">
        <v>13139</v>
      </c>
      <c r="T2719">
        <v>169</v>
      </c>
      <c r="U2719" t="s">
        <v>37</v>
      </c>
      <c r="V2719" t="s">
        <v>38</v>
      </c>
      <c r="W2719" t="s">
        <v>39</v>
      </c>
      <c r="X2719">
        <v>15000000</v>
      </c>
      <c r="Y2719">
        <v>2009</v>
      </c>
      <c r="Z2719">
        <v>658</v>
      </c>
      <c r="AA2719">
        <v>7.2</v>
      </c>
      <c r="AB2719">
        <v>1.85</v>
      </c>
      <c r="AC2719">
        <v>10000</v>
      </c>
    </row>
    <row r="2720" spans="1:29">
      <c r="A2720" t="s">
        <v>747</v>
      </c>
      <c r="C2720" t="s">
        <v>13140</v>
      </c>
      <c r="D2720">
        <v>49</v>
      </c>
      <c r="E2720">
        <v>105</v>
      </c>
      <c r="F2720">
        <v>52</v>
      </c>
      <c r="G2720">
        <v>275</v>
      </c>
      <c r="H2720" t="s">
        <v>6373</v>
      </c>
      <c r="I2720">
        <v>477</v>
      </c>
      <c r="J2720">
        <v>5217498</v>
      </c>
      <c r="K2720" t="s">
        <v>1924</v>
      </c>
      <c r="L2720" t="s">
        <v>9091</v>
      </c>
      <c r="M2720" t="s">
        <v>13141</v>
      </c>
      <c r="N2720">
        <v>3668</v>
      </c>
      <c r="O2720">
        <v>2312</v>
      </c>
      <c r="P2720" t="s">
        <v>398</v>
      </c>
      <c r="Q2720">
        <v>4</v>
      </c>
      <c r="R2720" t="s">
        <v>13142</v>
      </c>
      <c r="S2720" t="s">
        <v>13143</v>
      </c>
      <c r="T2720">
        <v>85</v>
      </c>
      <c r="U2720" t="s">
        <v>37</v>
      </c>
      <c r="V2720" t="s">
        <v>38</v>
      </c>
      <c r="W2720" t="s">
        <v>39</v>
      </c>
      <c r="X2720">
        <v>15000000</v>
      </c>
      <c r="Y2720">
        <v>2000</v>
      </c>
      <c r="Z2720">
        <v>397</v>
      </c>
      <c r="AA2720">
        <v>4.5999999999999996</v>
      </c>
      <c r="AB2720">
        <v>1.85</v>
      </c>
      <c r="AC2720">
        <v>157</v>
      </c>
    </row>
    <row r="2721" spans="1:29">
      <c r="A2721" t="s">
        <v>28</v>
      </c>
      <c r="C2721" t="s">
        <v>12602</v>
      </c>
      <c r="D2721">
        <v>172</v>
      </c>
      <c r="E2721">
        <v>107</v>
      </c>
      <c r="F2721">
        <v>0</v>
      </c>
      <c r="G2721">
        <v>289</v>
      </c>
      <c r="H2721" t="s">
        <v>5537</v>
      </c>
      <c r="I2721">
        <v>572</v>
      </c>
      <c r="J2721">
        <v>5023275</v>
      </c>
      <c r="K2721" t="s">
        <v>13144</v>
      </c>
      <c r="L2721" t="s">
        <v>12711</v>
      </c>
      <c r="M2721" t="s">
        <v>13145</v>
      </c>
      <c r="N2721">
        <v>34194</v>
      </c>
      <c r="O2721">
        <v>1627</v>
      </c>
      <c r="P2721" t="s">
        <v>13146</v>
      </c>
      <c r="Q2721">
        <v>2</v>
      </c>
      <c r="R2721" t="s">
        <v>13147</v>
      </c>
      <c r="S2721" t="s">
        <v>13148</v>
      </c>
      <c r="T2721">
        <v>199</v>
      </c>
      <c r="U2721" t="s">
        <v>37</v>
      </c>
      <c r="V2721" t="s">
        <v>1465</v>
      </c>
      <c r="W2721" t="s">
        <v>585</v>
      </c>
      <c r="X2721">
        <v>15000000</v>
      </c>
      <c r="Y2721">
        <v>2005</v>
      </c>
      <c r="Z2721">
        <v>324</v>
      </c>
      <c r="AA2721">
        <v>7.5</v>
      </c>
      <c r="AB2721">
        <v>2.35</v>
      </c>
      <c r="AC2721">
        <v>0</v>
      </c>
    </row>
    <row r="2722" spans="1:29">
      <c r="A2722" t="s">
        <v>28</v>
      </c>
      <c r="C2722" t="s">
        <v>13149</v>
      </c>
      <c r="D2722">
        <v>68</v>
      </c>
      <c r="E2722">
        <v>120</v>
      </c>
      <c r="F2722">
        <v>0</v>
      </c>
      <c r="G2722">
        <v>693</v>
      </c>
      <c r="H2722" t="s">
        <v>1820</v>
      </c>
      <c r="I2722">
        <v>49000</v>
      </c>
      <c r="J2722">
        <v>4956401</v>
      </c>
      <c r="K2722" t="s">
        <v>3396</v>
      </c>
      <c r="L2722" t="s">
        <v>811</v>
      </c>
      <c r="M2722" t="s">
        <v>13150</v>
      </c>
      <c r="N2722">
        <v>12601</v>
      </c>
      <c r="O2722">
        <v>51657</v>
      </c>
      <c r="P2722" t="s">
        <v>2032</v>
      </c>
      <c r="Q2722">
        <v>2</v>
      </c>
      <c r="R2722" t="s">
        <v>13151</v>
      </c>
      <c r="S2722" t="s">
        <v>13152</v>
      </c>
      <c r="T2722">
        <v>89</v>
      </c>
      <c r="U2722" t="s">
        <v>37</v>
      </c>
      <c r="V2722" t="s">
        <v>1465</v>
      </c>
      <c r="W2722" t="s">
        <v>39</v>
      </c>
      <c r="X2722">
        <v>15000000</v>
      </c>
      <c r="Y2722">
        <v>1999</v>
      </c>
      <c r="Z2722">
        <v>1000</v>
      </c>
      <c r="AA2722">
        <v>6.5</v>
      </c>
      <c r="AB2722">
        <v>1.85</v>
      </c>
      <c r="AC2722">
        <v>0</v>
      </c>
    </row>
    <row r="2723" spans="1:29">
      <c r="A2723" t="s">
        <v>28</v>
      </c>
      <c r="C2723" t="s">
        <v>249</v>
      </c>
      <c r="D2723">
        <v>223</v>
      </c>
      <c r="E2723">
        <v>103</v>
      </c>
      <c r="F2723">
        <v>1000</v>
      </c>
      <c r="G2723">
        <v>611</v>
      </c>
      <c r="H2723" t="s">
        <v>13153</v>
      </c>
      <c r="I2723">
        <v>21000</v>
      </c>
      <c r="J2723">
        <v>4235837</v>
      </c>
      <c r="K2723" t="s">
        <v>12488</v>
      </c>
      <c r="L2723" t="s">
        <v>97</v>
      </c>
      <c r="M2723" t="s">
        <v>13154</v>
      </c>
      <c r="N2723">
        <v>175962</v>
      </c>
      <c r="O2723">
        <v>23932</v>
      </c>
      <c r="P2723" t="s">
        <v>2470</v>
      </c>
      <c r="Q2723">
        <v>2</v>
      </c>
      <c r="R2723" t="s">
        <v>13155</v>
      </c>
      <c r="S2723" t="s">
        <v>13156</v>
      </c>
      <c r="T2723">
        <v>336</v>
      </c>
      <c r="U2723" t="s">
        <v>37</v>
      </c>
      <c r="V2723" t="s">
        <v>38</v>
      </c>
      <c r="W2723" t="s">
        <v>585</v>
      </c>
      <c r="X2723">
        <v>15000000</v>
      </c>
      <c r="Y2723">
        <v>2005</v>
      </c>
      <c r="Z2723">
        <v>1000</v>
      </c>
      <c r="AA2723">
        <v>7.6</v>
      </c>
      <c r="AB2723">
        <v>2.35</v>
      </c>
      <c r="AC2723">
        <v>0</v>
      </c>
    </row>
    <row r="2724" spans="1:29">
      <c r="A2724" t="s">
        <v>28</v>
      </c>
      <c r="C2724" t="s">
        <v>13157</v>
      </c>
      <c r="D2724">
        <v>59</v>
      </c>
      <c r="E2724">
        <v>92</v>
      </c>
      <c r="F2724">
        <v>6</v>
      </c>
      <c r="G2724">
        <v>577</v>
      </c>
      <c r="H2724" t="s">
        <v>415</v>
      </c>
      <c r="I2724">
        <v>890</v>
      </c>
      <c r="J2724">
        <v>4002955</v>
      </c>
      <c r="K2724" t="s">
        <v>8066</v>
      </c>
      <c r="L2724" t="s">
        <v>634</v>
      </c>
      <c r="M2724" t="s">
        <v>13158</v>
      </c>
      <c r="N2724">
        <v>33745</v>
      </c>
      <c r="O2724">
        <v>3654</v>
      </c>
      <c r="P2724" t="s">
        <v>2630</v>
      </c>
      <c r="Q2724">
        <v>0</v>
      </c>
      <c r="R2724" t="s">
        <v>13159</v>
      </c>
      <c r="S2724" t="s">
        <v>13160</v>
      </c>
      <c r="T2724">
        <v>198</v>
      </c>
      <c r="U2724" t="s">
        <v>37</v>
      </c>
      <c r="V2724" t="s">
        <v>38</v>
      </c>
      <c r="W2724" t="s">
        <v>585</v>
      </c>
      <c r="X2724">
        <v>20000000</v>
      </c>
      <c r="Y2724">
        <v>1999</v>
      </c>
      <c r="Z2724">
        <v>729</v>
      </c>
      <c r="AA2724">
        <v>6.2</v>
      </c>
      <c r="AB2724">
        <v>1.85</v>
      </c>
      <c r="AC2724">
        <v>0</v>
      </c>
    </row>
    <row r="2725" spans="1:29">
      <c r="A2725" t="s">
        <v>28</v>
      </c>
      <c r="C2725" t="s">
        <v>5877</v>
      </c>
      <c r="D2725">
        <v>252</v>
      </c>
      <c r="E2725">
        <v>147</v>
      </c>
      <c r="F2725">
        <v>0</v>
      </c>
      <c r="G2725">
        <v>669</v>
      </c>
      <c r="H2725" t="s">
        <v>4358</v>
      </c>
      <c r="I2725">
        <v>6000</v>
      </c>
      <c r="J2725">
        <v>7219578</v>
      </c>
      <c r="K2725" t="s">
        <v>1924</v>
      </c>
      <c r="L2725" t="s">
        <v>208</v>
      </c>
      <c r="M2725" t="s">
        <v>13161</v>
      </c>
      <c r="N2725">
        <v>235992</v>
      </c>
      <c r="O2725">
        <v>8484</v>
      </c>
      <c r="P2725" t="s">
        <v>7151</v>
      </c>
      <c r="Q2725">
        <v>1</v>
      </c>
      <c r="R2725" t="s">
        <v>13162</v>
      </c>
      <c r="S2725" t="s">
        <v>13163</v>
      </c>
      <c r="T2725">
        <v>1768</v>
      </c>
      <c r="U2725" t="s">
        <v>37</v>
      </c>
      <c r="V2725" t="s">
        <v>1465</v>
      </c>
      <c r="W2725" t="s">
        <v>585</v>
      </c>
      <c r="X2725">
        <v>15000000</v>
      </c>
      <c r="Y2725">
        <v>2001</v>
      </c>
      <c r="Z2725">
        <v>889</v>
      </c>
      <c r="AA2725">
        <v>8</v>
      </c>
      <c r="AB2725">
        <v>1.85</v>
      </c>
      <c r="AC2725">
        <v>16000</v>
      </c>
    </row>
    <row r="2726" spans="1:29">
      <c r="A2726" t="s">
        <v>28</v>
      </c>
      <c r="C2726" t="s">
        <v>13164</v>
      </c>
      <c r="D2726">
        <v>106</v>
      </c>
      <c r="E2726">
        <v>98</v>
      </c>
      <c r="F2726">
        <v>18</v>
      </c>
      <c r="G2726">
        <v>220</v>
      </c>
      <c r="H2726" t="s">
        <v>5330</v>
      </c>
      <c r="I2726">
        <v>837</v>
      </c>
      <c r="J2726">
        <v>3525161</v>
      </c>
      <c r="K2726" t="s">
        <v>13165</v>
      </c>
      <c r="L2726" t="s">
        <v>5177</v>
      </c>
      <c r="M2726" t="s">
        <v>13166</v>
      </c>
      <c r="N2726">
        <v>15388</v>
      </c>
      <c r="O2726">
        <v>1675</v>
      </c>
      <c r="P2726" t="s">
        <v>13167</v>
      </c>
      <c r="Q2726">
        <v>0</v>
      </c>
      <c r="R2726" t="s">
        <v>13168</v>
      </c>
      <c r="S2726" t="s">
        <v>13169</v>
      </c>
      <c r="T2726">
        <v>190</v>
      </c>
      <c r="U2726" t="s">
        <v>37</v>
      </c>
      <c r="V2726" t="s">
        <v>38</v>
      </c>
      <c r="W2726" t="s">
        <v>39</v>
      </c>
      <c r="Y2726">
        <v>2007</v>
      </c>
      <c r="Z2726">
        <v>400</v>
      </c>
      <c r="AA2726">
        <v>5.5</v>
      </c>
      <c r="AB2726">
        <v>2.35</v>
      </c>
      <c r="AC2726">
        <v>0</v>
      </c>
    </row>
    <row r="2727" spans="1:29">
      <c r="A2727" t="s">
        <v>28</v>
      </c>
      <c r="C2727" t="s">
        <v>4003</v>
      </c>
      <c r="D2727">
        <v>223</v>
      </c>
      <c r="E2727">
        <v>98</v>
      </c>
      <c r="F2727">
        <v>11000</v>
      </c>
      <c r="G2727">
        <v>557</v>
      </c>
      <c r="H2727" t="s">
        <v>208</v>
      </c>
      <c r="I2727">
        <v>12000</v>
      </c>
      <c r="J2727">
        <v>3247816</v>
      </c>
      <c r="K2727" t="s">
        <v>1415</v>
      </c>
      <c r="L2727" t="s">
        <v>762</v>
      </c>
      <c r="M2727" t="s">
        <v>13170</v>
      </c>
      <c r="N2727">
        <v>36145</v>
      </c>
      <c r="O2727">
        <v>19310</v>
      </c>
      <c r="P2727" t="s">
        <v>358</v>
      </c>
      <c r="Q2727">
        <v>0</v>
      </c>
      <c r="R2727" t="s">
        <v>13171</v>
      </c>
      <c r="S2727" t="s">
        <v>13172</v>
      </c>
      <c r="T2727">
        <v>108</v>
      </c>
      <c r="U2727" t="s">
        <v>37</v>
      </c>
      <c r="V2727" t="s">
        <v>38</v>
      </c>
      <c r="W2727" t="s">
        <v>585</v>
      </c>
      <c r="X2727">
        <v>22000000</v>
      </c>
      <c r="Y2727">
        <v>2010</v>
      </c>
      <c r="Z2727">
        <v>6000</v>
      </c>
      <c r="AA2727">
        <v>6.3</v>
      </c>
      <c r="AB2727">
        <v>1.85</v>
      </c>
      <c r="AC2727">
        <v>0</v>
      </c>
    </row>
    <row r="2728" spans="1:29">
      <c r="A2728" t="s">
        <v>28</v>
      </c>
      <c r="C2728" t="s">
        <v>13173</v>
      </c>
      <c r="D2728">
        <v>328</v>
      </c>
      <c r="E2728">
        <v>103</v>
      </c>
      <c r="F2728">
        <v>132</v>
      </c>
      <c r="G2728">
        <v>844</v>
      </c>
      <c r="H2728" t="s">
        <v>2832</v>
      </c>
      <c r="I2728">
        <v>10000</v>
      </c>
      <c r="J2728">
        <v>2412045</v>
      </c>
      <c r="K2728" t="s">
        <v>5499</v>
      </c>
      <c r="L2728" t="s">
        <v>181</v>
      </c>
      <c r="M2728" t="s">
        <v>13174</v>
      </c>
      <c r="N2728">
        <v>109873</v>
      </c>
      <c r="O2728">
        <v>12867</v>
      </c>
      <c r="P2728" t="s">
        <v>3518</v>
      </c>
      <c r="Q2728">
        <v>0</v>
      </c>
      <c r="R2728" t="s">
        <v>13175</v>
      </c>
      <c r="S2728" t="s">
        <v>13176</v>
      </c>
      <c r="T2728">
        <v>320</v>
      </c>
      <c r="U2728" t="s">
        <v>37</v>
      </c>
      <c r="V2728" t="s">
        <v>56</v>
      </c>
      <c r="W2728" t="s">
        <v>585</v>
      </c>
      <c r="X2728">
        <v>15000000</v>
      </c>
      <c r="Y2728">
        <v>2010</v>
      </c>
      <c r="Z2728">
        <v>882</v>
      </c>
      <c r="AA2728">
        <v>7.2</v>
      </c>
      <c r="AB2728">
        <v>2.35</v>
      </c>
      <c r="AC2728">
        <v>33000</v>
      </c>
    </row>
    <row r="2729" spans="1:29">
      <c r="A2729" t="s">
        <v>28</v>
      </c>
      <c r="D2729">
        <v>9</v>
      </c>
      <c r="E2729">
        <v>286</v>
      </c>
      <c r="G2729">
        <v>527</v>
      </c>
      <c r="H2729" t="s">
        <v>11122</v>
      </c>
      <c r="I2729">
        <v>857</v>
      </c>
      <c r="K2729" t="s">
        <v>2819</v>
      </c>
      <c r="L2729" t="s">
        <v>13177</v>
      </c>
      <c r="M2729" t="s">
        <v>13178</v>
      </c>
      <c r="N2729">
        <v>3828</v>
      </c>
      <c r="O2729">
        <v>3809</v>
      </c>
      <c r="P2729" t="s">
        <v>2034</v>
      </c>
      <c r="Q2729">
        <v>3</v>
      </c>
      <c r="R2729" t="s">
        <v>13179</v>
      </c>
      <c r="S2729" t="s">
        <v>13180</v>
      </c>
      <c r="T2729">
        <v>39</v>
      </c>
      <c r="U2729" t="s">
        <v>37</v>
      </c>
      <c r="V2729" t="s">
        <v>38</v>
      </c>
      <c r="Z2729">
        <v>555</v>
      </c>
      <c r="AA2729">
        <v>7.9</v>
      </c>
      <c r="AB2729">
        <v>1.78</v>
      </c>
      <c r="AC2729">
        <v>733</v>
      </c>
    </row>
    <row r="2730" spans="1:29">
      <c r="A2730" t="s">
        <v>28</v>
      </c>
      <c r="C2730" t="s">
        <v>13181</v>
      </c>
      <c r="D2730">
        <v>150</v>
      </c>
      <c r="E2730">
        <v>111</v>
      </c>
      <c r="F2730">
        <v>122</v>
      </c>
      <c r="G2730">
        <v>25</v>
      </c>
      <c r="H2730" t="s">
        <v>9040</v>
      </c>
      <c r="I2730">
        <v>918</v>
      </c>
      <c r="J2730">
        <v>2203641</v>
      </c>
      <c r="K2730" t="s">
        <v>2142</v>
      </c>
      <c r="L2730" t="s">
        <v>206</v>
      </c>
      <c r="M2730" t="s">
        <v>13182</v>
      </c>
      <c r="N2730">
        <v>42792</v>
      </c>
      <c r="O2730">
        <v>1252</v>
      </c>
      <c r="P2730" t="s">
        <v>13183</v>
      </c>
      <c r="Q2730">
        <v>0</v>
      </c>
      <c r="R2730" t="s">
        <v>13184</v>
      </c>
      <c r="S2730" t="s">
        <v>13185</v>
      </c>
      <c r="T2730">
        <v>162</v>
      </c>
      <c r="U2730" t="s">
        <v>37</v>
      </c>
      <c r="V2730" t="s">
        <v>3571</v>
      </c>
      <c r="W2730" t="s">
        <v>585</v>
      </c>
      <c r="X2730">
        <v>15000000</v>
      </c>
      <c r="Y2730">
        <v>2008</v>
      </c>
      <c r="Z2730">
        <v>278</v>
      </c>
      <c r="AA2730">
        <v>6.7</v>
      </c>
      <c r="AB2730">
        <v>2.35</v>
      </c>
      <c r="AC2730">
        <v>0</v>
      </c>
    </row>
    <row r="2731" spans="1:29">
      <c r="A2731" t="s">
        <v>28</v>
      </c>
      <c r="C2731" t="s">
        <v>13186</v>
      </c>
      <c r="D2731">
        <v>21</v>
      </c>
      <c r="E2731">
        <v>98</v>
      </c>
      <c r="F2731">
        <v>70</v>
      </c>
      <c r="G2731">
        <v>90</v>
      </c>
      <c r="H2731" t="s">
        <v>3779</v>
      </c>
      <c r="I2731">
        <v>876</v>
      </c>
      <c r="J2731">
        <v>1953732</v>
      </c>
      <c r="K2731" t="s">
        <v>1356</v>
      </c>
      <c r="L2731" t="s">
        <v>6356</v>
      </c>
      <c r="M2731" t="s">
        <v>13187</v>
      </c>
      <c r="N2731">
        <v>4996</v>
      </c>
      <c r="O2731">
        <v>1351</v>
      </c>
      <c r="P2731" t="s">
        <v>13188</v>
      </c>
      <c r="Q2731">
        <v>0</v>
      </c>
      <c r="R2731" t="s">
        <v>13189</v>
      </c>
      <c r="S2731" t="s">
        <v>13190</v>
      </c>
      <c r="T2731">
        <v>62</v>
      </c>
      <c r="U2731" t="s">
        <v>37</v>
      </c>
      <c r="V2731" t="s">
        <v>38</v>
      </c>
      <c r="W2731" t="s">
        <v>585</v>
      </c>
      <c r="X2731">
        <v>15000000</v>
      </c>
      <c r="Y2731">
        <v>1986</v>
      </c>
      <c r="Z2731">
        <v>324</v>
      </c>
      <c r="AA2731">
        <v>5.3</v>
      </c>
      <c r="AB2731">
        <v>2.35</v>
      </c>
      <c r="AC2731">
        <v>843</v>
      </c>
    </row>
    <row r="2732" spans="1:29">
      <c r="A2732" t="s">
        <v>28</v>
      </c>
      <c r="C2732" t="s">
        <v>13191</v>
      </c>
      <c r="D2732">
        <v>28</v>
      </c>
      <c r="E2732">
        <v>111</v>
      </c>
      <c r="F2732">
        <v>0</v>
      </c>
      <c r="G2732">
        <v>617</v>
      </c>
      <c r="H2732" t="s">
        <v>3918</v>
      </c>
      <c r="I2732">
        <v>783</v>
      </c>
      <c r="J2732">
        <v>1954202</v>
      </c>
      <c r="K2732" t="s">
        <v>9193</v>
      </c>
      <c r="L2732" t="s">
        <v>3788</v>
      </c>
      <c r="M2732" t="s">
        <v>13192</v>
      </c>
      <c r="N2732">
        <v>5917</v>
      </c>
      <c r="O2732">
        <v>4834</v>
      </c>
      <c r="P2732" t="s">
        <v>1469</v>
      </c>
      <c r="Q2732">
        <v>0</v>
      </c>
      <c r="R2732" t="s">
        <v>13193</v>
      </c>
      <c r="S2732" t="s">
        <v>13194</v>
      </c>
      <c r="T2732">
        <v>71</v>
      </c>
      <c r="U2732" t="s">
        <v>37</v>
      </c>
      <c r="V2732" t="s">
        <v>38</v>
      </c>
      <c r="W2732" t="s">
        <v>39</v>
      </c>
      <c r="X2732">
        <v>15000000</v>
      </c>
      <c r="Y2732">
        <v>1999</v>
      </c>
      <c r="Z2732">
        <v>664</v>
      </c>
      <c r="AA2732">
        <v>6.3</v>
      </c>
      <c r="AB2732">
        <v>2.35</v>
      </c>
      <c r="AC2732">
        <v>391</v>
      </c>
    </row>
    <row r="2733" spans="1:29">
      <c r="A2733" t="s">
        <v>28</v>
      </c>
      <c r="C2733" t="s">
        <v>12018</v>
      </c>
      <c r="D2733">
        <v>250</v>
      </c>
      <c r="E2733">
        <v>111</v>
      </c>
      <c r="F2733">
        <v>0</v>
      </c>
      <c r="G2733">
        <v>287</v>
      </c>
      <c r="H2733" t="s">
        <v>4561</v>
      </c>
      <c r="I2733">
        <v>6000</v>
      </c>
      <c r="J2733">
        <v>1294640</v>
      </c>
      <c r="K2733" t="s">
        <v>6648</v>
      </c>
      <c r="L2733" t="s">
        <v>208</v>
      </c>
      <c r="M2733" t="s">
        <v>13195</v>
      </c>
      <c r="N2733">
        <v>69569</v>
      </c>
      <c r="O2733">
        <v>6748</v>
      </c>
      <c r="P2733" t="s">
        <v>4806</v>
      </c>
      <c r="Q2733">
        <v>0</v>
      </c>
      <c r="R2733" t="s">
        <v>13196</v>
      </c>
      <c r="S2733" t="s">
        <v>13197</v>
      </c>
      <c r="T2733">
        <v>436</v>
      </c>
      <c r="U2733" t="s">
        <v>37</v>
      </c>
      <c r="V2733" t="s">
        <v>38</v>
      </c>
      <c r="W2733" t="s">
        <v>585</v>
      </c>
      <c r="X2733">
        <v>15000000</v>
      </c>
      <c r="Y2733">
        <v>2007</v>
      </c>
      <c r="Z2733">
        <v>294</v>
      </c>
      <c r="AA2733">
        <v>6.5</v>
      </c>
      <c r="AB2733">
        <v>1.85</v>
      </c>
      <c r="AC2733">
        <v>0</v>
      </c>
    </row>
    <row r="2734" spans="1:29">
      <c r="A2734" t="s">
        <v>28</v>
      </c>
      <c r="C2734" t="s">
        <v>13198</v>
      </c>
      <c r="D2734">
        <v>17</v>
      </c>
      <c r="E2734">
        <v>100</v>
      </c>
      <c r="F2734">
        <v>5</v>
      </c>
      <c r="G2734">
        <v>46</v>
      </c>
      <c r="H2734" t="s">
        <v>13199</v>
      </c>
      <c r="I2734">
        <v>192</v>
      </c>
      <c r="K2734" t="s">
        <v>2683</v>
      </c>
      <c r="L2734" t="s">
        <v>13200</v>
      </c>
      <c r="M2734" t="s">
        <v>13201</v>
      </c>
      <c r="N2734">
        <v>1933</v>
      </c>
      <c r="O2734">
        <v>527</v>
      </c>
      <c r="P2734" t="s">
        <v>13202</v>
      </c>
      <c r="Q2734">
        <v>0</v>
      </c>
      <c r="R2734" t="s">
        <v>13203</v>
      </c>
      <c r="S2734" t="s">
        <v>13204</v>
      </c>
      <c r="T2734">
        <v>13</v>
      </c>
      <c r="U2734" t="s">
        <v>37</v>
      </c>
      <c r="V2734" t="s">
        <v>13205</v>
      </c>
      <c r="Y2734">
        <v>2014</v>
      </c>
      <c r="Z2734">
        <v>134</v>
      </c>
      <c r="AA2734">
        <v>5.6</v>
      </c>
      <c r="AB2734">
        <v>2.35</v>
      </c>
      <c r="AC2734">
        <v>708</v>
      </c>
    </row>
    <row r="2735" spans="1:29">
      <c r="A2735" t="s">
        <v>28</v>
      </c>
      <c r="C2735" t="s">
        <v>8638</v>
      </c>
      <c r="D2735">
        <v>95</v>
      </c>
      <c r="E2735">
        <v>116</v>
      </c>
      <c r="F2735">
        <v>460</v>
      </c>
      <c r="G2735">
        <v>71</v>
      </c>
      <c r="H2735" t="s">
        <v>12138</v>
      </c>
      <c r="I2735">
        <v>5000</v>
      </c>
      <c r="J2735">
        <v>819852</v>
      </c>
      <c r="K2735" t="s">
        <v>4075</v>
      </c>
      <c r="L2735" t="s">
        <v>2398</v>
      </c>
      <c r="M2735" t="s">
        <v>13206</v>
      </c>
      <c r="N2735">
        <v>6690</v>
      </c>
      <c r="O2735">
        <v>5426</v>
      </c>
      <c r="P2735" t="s">
        <v>12313</v>
      </c>
      <c r="Q2735">
        <v>0</v>
      </c>
      <c r="R2735" t="s">
        <v>13207</v>
      </c>
      <c r="S2735" t="s">
        <v>13208</v>
      </c>
      <c r="T2735">
        <v>83</v>
      </c>
      <c r="U2735" t="s">
        <v>37</v>
      </c>
      <c r="V2735" t="s">
        <v>268</v>
      </c>
      <c r="W2735" t="s">
        <v>39</v>
      </c>
      <c r="Y2735">
        <v>1999</v>
      </c>
      <c r="Z2735">
        <v>203</v>
      </c>
      <c r="AA2735">
        <v>7</v>
      </c>
      <c r="AB2735">
        <v>2.35</v>
      </c>
      <c r="AC2735">
        <v>284</v>
      </c>
    </row>
    <row r="2736" spans="1:29">
      <c r="A2736" t="s">
        <v>747</v>
      </c>
      <c r="C2736" t="s">
        <v>13209</v>
      </c>
      <c r="D2736">
        <v>260</v>
      </c>
      <c r="E2736">
        <v>145</v>
      </c>
      <c r="F2736">
        <v>756</v>
      </c>
      <c r="G2736">
        <v>18</v>
      </c>
      <c r="H2736" t="s">
        <v>13210</v>
      </c>
      <c r="I2736">
        <v>136</v>
      </c>
      <c r="J2736">
        <v>26435</v>
      </c>
      <c r="K2736" t="s">
        <v>1849</v>
      </c>
      <c r="L2736" t="s">
        <v>13211</v>
      </c>
      <c r="M2736" t="s">
        <v>13212</v>
      </c>
      <c r="N2736">
        <v>111841</v>
      </c>
      <c r="O2736">
        <v>203</v>
      </c>
      <c r="P2736" t="s">
        <v>13213</v>
      </c>
      <c r="Q2736">
        <v>1</v>
      </c>
      <c r="R2736" t="s">
        <v>13214</v>
      </c>
      <c r="S2736" t="s">
        <v>13215</v>
      </c>
      <c r="T2736">
        <v>413</v>
      </c>
      <c r="U2736" t="s">
        <v>8731</v>
      </c>
      <c r="V2736" t="s">
        <v>767</v>
      </c>
      <c r="W2736" t="s">
        <v>4830</v>
      </c>
      <c r="X2736">
        <v>6000000</v>
      </c>
      <c r="Y2736">
        <v>1927</v>
      </c>
      <c r="Z2736">
        <v>23</v>
      </c>
      <c r="AA2736">
        <v>8.3000000000000007</v>
      </c>
      <c r="AB2736">
        <v>1.33</v>
      </c>
      <c r="AC2736">
        <v>12000</v>
      </c>
    </row>
    <row r="2737" spans="1:29">
      <c r="A2737" t="s">
        <v>28</v>
      </c>
      <c r="C2737" t="s">
        <v>4965</v>
      </c>
      <c r="D2737">
        <v>141</v>
      </c>
      <c r="E2737">
        <v>84</v>
      </c>
      <c r="F2737">
        <v>180</v>
      </c>
      <c r="G2737">
        <v>58</v>
      </c>
      <c r="H2737" t="s">
        <v>1620</v>
      </c>
      <c r="I2737">
        <v>510</v>
      </c>
      <c r="J2737">
        <v>1197786</v>
      </c>
      <c r="K2737" t="s">
        <v>334</v>
      </c>
      <c r="L2737" t="s">
        <v>5898</v>
      </c>
      <c r="M2737" t="s">
        <v>13216</v>
      </c>
      <c r="N2737">
        <v>55928</v>
      </c>
      <c r="O2737">
        <v>962</v>
      </c>
      <c r="P2737" t="s">
        <v>13217</v>
      </c>
      <c r="Q2737">
        <v>2</v>
      </c>
      <c r="R2737" t="s">
        <v>13218</v>
      </c>
      <c r="S2737" t="s">
        <v>13219</v>
      </c>
      <c r="T2737">
        <v>157</v>
      </c>
      <c r="U2737" t="s">
        <v>1464</v>
      </c>
      <c r="V2737" t="s">
        <v>1465</v>
      </c>
      <c r="W2737" t="s">
        <v>585</v>
      </c>
      <c r="X2737">
        <v>12000000</v>
      </c>
      <c r="Y2737">
        <v>2004</v>
      </c>
      <c r="Z2737">
        <v>297</v>
      </c>
      <c r="AA2737">
        <v>7.2</v>
      </c>
      <c r="AB2737">
        <v>2.35</v>
      </c>
      <c r="AC2737">
        <v>0</v>
      </c>
    </row>
    <row r="2738" spans="1:29">
      <c r="A2738" t="s">
        <v>28</v>
      </c>
      <c r="C2738" t="s">
        <v>5164</v>
      </c>
      <c r="D2738">
        <v>52</v>
      </c>
      <c r="E2738">
        <v>115</v>
      </c>
      <c r="F2738">
        <v>39</v>
      </c>
      <c r="G2738">
        <v>642</v>
      </c>
      <c r="H2738" t="s">
        <v>3833</v>
      </c>
      <c r="I2738">
        <v>12000</v>
      </c>
      <c r="J2738">
        <v>529766</v>
      </c>
      <c r="K2738" t="s">
        <v>1935</v>
      </c>
      <c r="L2738" t="s">
        <v>272</v>
      </c>
      <c r="M2738" t="s">
        <v>13220</v>
      </c>
      <c r="N2738">
        <v>22345</v>
      </c>
      <c r="O2738">
        <v>14889</v>
      </c>
      <c r="P2738" t="s">
        <v>4206</v>
      </c>
      <c r="Q2738">
        <v>2</v>
      </c>
      <c r="R2738" t="s">
        <v>13221</v>
      </c>
      <c r="S2738" t="s">
        <v>13222</v>
      </c>
      <c r="T2738">
        <v>144</v>
      </c>
      <c r="U2738" t="s">
        <v>37</v>
      </c>
      <c r="V2738" t="s">
        <v>38</v>
      </c>
      <c r="W2738" t="s">
        <v>585</v>
      </c>
      <c r="X2738">
        <v>7000000</v>
      </c>
      <c r="Y2738">
        <v>1995</v>
      </c>
      <c r="Z2738">
        <v>970</v>
      </c>
      <c r="AA2738">
        <v>6.8</v>
      </c>
      <c r="AB2738">
        <v>1.85</v>
      </c>
      <c r="AC2738">
        <v>0</v>
      </c>
    </row>
    <row r="2739" spans="1:29">
      <c r="A2739" t="s">
        <v>28</v>
      </c>
      <c r="C2739" t="s">
        <v>13223</v>
      </c>
      <c r="D2739">
        <v>205</v>
      </c>
      <c r="E2739">
        <v>105</v>
      </c>
      <c r="F2739">
        <v>141</v>
      </c>
      <c r="G2739">
        <v>56</v>
      </c>
      <c r="H2739" t="s">
        <v>12661</v>
      </c>
      <c r="I2739">
        <v>1000</v>
      </c>
      <c r="J2739">
        <v>613556</v>
      </c>
      <c r="K2739" t="s">
        <v>777</v>
      </c>
      <c r="L2739" t="s">
        <v>10584</v>
      </c>
      <c r="M2739" t="s">
        <v>13224</v>
      </c>
      <c r="N2739">
        <v>9427</v>
      </c>
      <c r="O2739">
        <v>1172</v>
      </c>
      <c r="P2739" t="s">
        <v>13225</v>
      </c>
      <c r="Q2739">
        <v>1</v>
      </c>
      <c r="R2739" t="s">
        <v>13226</v>
      </c>
      <c r="S2739" t="s">
        <v>13227</v>
      </c>
      <c r="T2739">
        <v>87</v>
      </c>
      <c r="U2739" t="s">
        <v>1946</v>
      </c>
      <c r="V2739" t="s">
        <v>12666</v>
      </c>
      <c r="W2739" t="s">
        <v>4830</v>
      </c>
      <c r="X2739">
        <v>15000000</v>
      </c>
      <c r="Y2739">
        <v>2015</v>
      </c>
      <c r="Z2739">
        <v>103</v>
      </c>
      <c r="AA2739">
        <v>6.4</v>
      </c>
      <c r="AB2739">
        <v>1.37</v>
      </c>
      <c r="AC2739">
        <v>0</v>
      </c>
    </row>
    <row r="2740" spans="1:29">
      <c r="A2740" t="s">
        <v>28</v>
      </c>
      <c r="C2740" t="s">
        <v>12044</v>
      </c>
      <c r="D2740">
        <v>109</v>
      </c>
      <c r="E2740">
        <v>98</v>
      </c>
      <c r="F2740">
        <v>34</v>
      </c>
      <c r="G2740">
        <v>730</v>
      </c>
      <c r="H2740" t="s">
        <v>1319</v>
      </c>
      <c r="I2740">
        <v>936</v>
      </c>
      <c r="J2740">
        <v>353743</v>
      </c>
      <c r="K2740" t="s">
        <v>13228</v>
      </c>
      <c r="L2740" t="s">
        <v>2324</v>
      </c>
      <c r="M2740" t="s">
        <v>13229</v>
      </c>
      <c r="N2740">
        <v>20730</v>
      </c>
      <c r="O2740">
        <v>3578</v>
      </c>
      <c r="P2740" t="s">
        <v>3700</v>
      </c>
      <c r="Q2740">
        <v>1</v>
      </c>
      <c r="R2740" t="s">
        <v>13230</v>
      </c>
      <c r="S2740" t="s">
        <v>13231</v>
      </c>
      <c r="T2740">
        <v>111</v>
      </c>
      <c r="U2740" t="s">
        <v>37</v>
      </c>
      <c r="V2740" t="s">
        <v>56</v>
      </c>
      <c r="W2740" t="s">
        <v>585</v>
      </c>
      <c r="X2740">
        <v>15000000</v>
      </c>
      <c r="Y2740">
        <v>2001</v>
      </c>
      <c r="Z2740">
        <v>826</v>
      </c>
      <c r="AA2740">
        <v>6.9</v>
      </c>
      <c r="AB2740">
        <v>2.35</v>
      </c>
      <c r="AC2740">
        <v>664</v>
      </c>
    </row>
    <row r="2741" spans="1:29">
      <c r="A2741" t="s">
        <v>28</v>
      </c>
      <c r="C2741" t="s">
        <v>13232</v>
      </c>
      <c r="D2741">
        <v>103</v>
      </c>
      <c r="E2741">
        <v>99</v>
      </c>
      <c r="F2741">
        <v>445</v>
      </c>
      <c r="G2741">
        <v>9</v>
      </c>
      <c r="H2741" t="s">
        <v>13233</v>
      </c>
      <c r="I2741">
        <v>20</v>
      </c>
      <c r="J2741">
        <v>502028</v>
      </c>
      <c r="K2741" t="s">
        <v>1924</v>
      </c>
      <c r="L2741" t="s">
        <v>13234</v>
      </c>
      <c r="M2741" t="s">
        <v>13235</v>
      </c>
      <c r="N2741">
        <v>31589</v>
      </c>
      <c r="O2741">
        <v>48</v>
      </c>
      <c r="P2741" t="s">
        <v>13236</v>
      </c>
      <c r="Q2741">
        <v>0</v>
      </c>
      <c r="R2741" t="s">
        <v>13237</v>
      </c>
      <c r="S2741" t="s">
        <v>13238</v>
      </c>
      <c r="T2741">
        <v>172</v>
      </c>
      <c r="U2741" t="s">
        <v>5641</v>
      </c>
      <c r="V2741" t="s">
        <v>7170</v>
      </c>
      <c r="W2741" t="s">
        <v>5613</v>
      </c>
      <c r="Y2741">
        <v>2003</v>
      </c>
      <c r="Z2741">
        <v>13</v>
      </c>
      <c r="AA2741">
        <v>8</v>
      </c>
      <c r="AB2741">
        <v>1.85</v>
      </c>
      <c r="AC2741">
        <v>0</v>
      </c>
    </row>
    <row r="2742" spans="1:29">
      <c r="A2742" t="s">
        <v>28</v>
      </c>
      <c r="C2742" t="s">
        <v>13239</v>
      </c>
      <c r="D2742">
        <v>110</v>
      </c>
      <c r="E2742">
        <v>110</v>
      </c>
      <c r="F2742">
        <v>0</v>
      </c>
      <c r="G2742">
        <v>7</v>
      </c>
      <c r="H2742" t="s">
        <v>13240</v>
      </c>
      <c r="I2742">
        <v>64</v>
      </c>
      <c r="J2742">
        <v>102055</v>
      </c>
      <c r="K2742" t="s">
        <v>1325</v>
      </c>
      <c r="L2742" t="s">
        <v>13241</v>
      </c>
      <c r="M2742" t="s">
        <v>13242</v>
      </c>
      <c r="N2742">
        <v>24570</v>
      </c>
      <c r="O2742">
        <v>134</v>
      </c>
      <c r="P2742" t="s">
        <v>13243</v>
      </c>
      <c r="Q2742">
        <v>0</v>
      </c>
      <c r="R2742" t="s">
        <v>13244</v>
      </c>
      <c r="S2742" t="s">
        <v>13245</v>
      </c>
      <c r="T2742">
        <v>72</v>
      </c>
      <c r="U2742" t="s">
        <v>13246</v>
      </c>
      <c r="V2742" t="s">
        <v>13247</v>
      </c>
      <c r="W2742" t="s">
        <v>585</v>
      </c>
      <c r="X2742">
        <v>300000000</v>
      </c>
      <c r="Y2742">
        <v>2008</v>
      </c>
      <c r="Z2742">
        <v>45</v>
      </c>
      <c r="AA2742">
        <v>6.2</v>
      </c>
      <c r="AB2742">
        <v>2.35</v>
      </c>
      <c r="AC2742">
        <v>0</v>
      </c>
    </row>
    <row r="2743" spans="1:29">
      <c r="A2743" t="s">
        <v>28</v>
      </c>
      <c r="C2743" t="s">
        <v>7875</v>
      </c>
      <c r="D2743">
        <v>195</v>
      </c>
      <c r="E2743">
        <v>97</v>
      </c>
      <c r="F2743">
        <v>197</v>
      </c>
      <c r="G2743">
        <v>570</v>
      </c>
      <c r="H2743" t="s">
        <v>13248</v>
      </c>
      <c r="I2743">
        <v>13000</v>
      </c>
      <c r="J2743">
        <v>122288</v>
      </c>
      <c r="K2743" t="s">
        <v>13249</v>
      </c>
      <c r="L2743" t="s">
        <v>458</v>
      </c>
      <c r="M2743" t="s">
        <v>13250</v>
      </c>
      <c r="N2743">
        <v>64777</v>
      </c>
      <c r="O2743">
        <v>15293</v>
      </c>
      <c r="P2743" t="s">
        <v>1238</v>
      </c>
      <c r="Q2743">
        <v>0</v>
      </c>
      <c r="R2743" t="s">
        <v>13251</v>
      </c>
      <c r="S2743" t="s">
        <v>13252</v>
      </c>
      <c r="T2743">
        <v>201</v>
      </c>
      <c r="U2743" t="s">
        <v>37</v>
      </c>
      <c r="V2743" t="s">
        <v>56</v>
      </c>
      <c r="W2743" t="s">
        <v>585</v>
      </c>
      <c r="Y2743">
        <v>2010</v>
      </c>
      <c r="Z2743">
        <v>794</v>
      </c>
      <c r="AA2743">
        <v>6.4</v>
      </c>
      <c r="AB2743">
        <v>2.35</v>
      </c>
      <c r="AC2743">
        <v>0</v>
      </c>
    </row>
    <row r="2744" spans="1:29">
      <c r="A2744" t="s">
        <v>28</v>
      </c>
      <c r="C2744" t="s">
        <v>5834</v>
      </c>
      <c r="D2744">
        <v>14</v>
      </c>
      <c r="E2744">
        <v>88</v>
      </c>
      <c r="F2744">
        <v>85</v>
      </c>
      <c r="G2744">
        <v>40</v>
      </c>
      <c r="H2744" t="s">
        <v>13253</v>
      </c>
      <c r="I2744">
        <v>825</v>
      </c>
      <c r="K2744" t="s">
        <v>923</v>
      </c>
      <c r="L2744" t="s">
        <v>1859</v>
      </c>
      <c r="M2744" t="s">
        <v>13254</v>
      </c>
      <c r="N2744">
        <v>2699</v>
      </c>
      <c r="O2744">
        <v>1432</v>
      </c>
      <c r="P2744" t="s">
        <v>13255</v>
      </c>
      <c r="Q2744">
        <v>0</v>
      </c>
      <c r="R2744" t="s">
        <v>13256</v>
      </c>
      <c r="S2744" t="s">
        <v>13257</v>
      </c>
      <c r="T2744">
        <v>29</v>
      </c>
      <c r="U2744" t="s">
        <v>37</v>
      </c>
      <c r="V2744" t="s">
        <v>268</v>
      </c>
      <c r="W2744" t="s">
        <v>585</v>
      </c>
      <c r="X2744">
        <v>9000000</v>
      </c>
      <c r="Y2744">
        <v>1996</v>
      </c>
      <c r="Z2744">
        <v>476</v>
      </c>
      <c r="AA2744">
        <v>5.6</v>
      </c>
      <c r="AB2744">
        <v>2.35</v>
      </c>
      <c r="AC2744">
        <v>154</v>
      </c>
    </row>
    <row r="2745" spans="1:29">
      <c r="A2745" t="s">
        <v>28</v>
      </c>
      <c r="C2745" t="s">
        <v>13258</v>
      </c>
      <c r="D2745">
        <v>177</v>
      </c>
      <c r="E2745">
        <v>103</v>
      </c>
      <c r="F2745">
        <v>129</v>
      </c>
      <c r="G2745">
        <v>1000</v>
      </c>
      <c r="H2745" t="s">
        <v>7606</v>
      </c>
      <c r="I2745">
        <v>14000</v>
      </c>
      <c r="J2745">
        <v>73548</v>
      </c>
      <c r="K2745" t="s">
        <v>9492</v>
      </c>
      <c r="L2745" t="s">
        <v>654</v>
      </c>
      <c r="M2745" t="s">
        <v>13259</v>
      </c>
      <c r="N2745">
        <v>47574</v>
      </c>
      <c r="O2745">
        <v>18639</v>
      </c>
      <c r="P2745" t="s">
        <v>2716</v>
      </c>
      <c r="Q2745">
        <v>0</v>
      </c>
      <c r="R2745" t="s">
        <v>13260</v>
      </c>
      <c r="S2745" t="s">
        <v>13261</v>
      </c>
      <c r="T2745">
        <v>209</v>
      </c>
      <c r="U2745" t="s">
        <v>37</v>
      </c>
      <c r="V2745" t="s">
        <v>38</v>
      </c>
      <c r="W2745" t="s">
        <v>585</v>
      </c>
      <c r="X2745">
        <v>15000000</v>
      </c>
      <c r="Y2745">
        <v>2008</v>
      </c>
      <c r="Z2745">
        <v>1000</v>
      </c>
      <c r="AA2745">
        <v>6.1</v>
      </c>
      <c r="AB2745">
        <v>2.35</v>
      </c>
      <c r="AC2745">
        <v>0</v>
      </c>
    </row>
    <row r="2746" spans="1:29">
      <c r="A2746" t="s">
        <v>28</v>
      </c>
      <c r="C2746" t="s">
        <v>13262</v>
      </c>
      <c r="D2746">
        <v>17</v>
      </c>
      <c r="E2746">
        <v>104</v>
      </c>
      <c r="F2746">
        <v>36</v>
      </c>
      <c r="G2746">
        <v>2</v>
      </c>
      <c r="H2746" t="s">
        <v>6340</v>
      </c>
      <c r="I2746">
        <v>549</v>
      </c>
      <c r="K2746" t="s">
        <v>5940</v>
      </c>
      <c r="L2746" t="s">
        <v>3075</v>
      </c>
      <c r="M2746" t="s">
        <v>13263</v>
      </c>
      <c r="N2746">
        <v>609</v>
      </c>
      <c r="O2746">
        <v>801</v>
      </c>
      <c r="P2746" t="s">
        <v>13264</v>
      </c>
      <c r="Q2746">
        <v>2</v>
      </c>
      <c r="R2746" t="s">
        <v>13265</v>
      </c>
      <c r="S2746" t="s">
        <v>13266</v>
      </c>
      <c r="T2746">
        <v>15</v>
      </c>
      <c r="U2746" t="s">
        <v>37</v>
      </c>
      <c r="V2746" t="s">
        <v>8144</v>
      </c>
      <c r="W2746" t="s">
        <v>585</v>
      </c>
      <c r="X2746">
        <v>15000000</v>
      </c>
      <c r="Y2746">
        <v>2011</v>
      </c>
      <c r="Z2746">
        <v>248</v>
      </c>
      <c r="AA2746">
        <v>6</v>
      </c>
      <c r="AC2746">
        <v>705</v>
      </c>
    </row>
    <row r="2747" spans="1:29">
      <c r="A2747" t="s">
        <v>28</v>
      </c>
      <c r="C2747" t="s">
        <v>13267</v>
      </c>
      <c r="D2747">
        <v>62</v>
      </c>
      <c r="E2747">
        <v>90</v>
      </c>
      <c r="F2747">
        <v>68</v>
      </c>
      <c r="G2747">
        <v>642</v>
      </c>
      <c r="H2747" t="s">
        <v>2382</v>
      </c>
      <c r="I2747">
        <v>17000</v>
      </c>
      <c r="J2747">
        <v>28870</v>
      </c>
      <c r="K2747" t="s">
        <v>2125</v>
      </c>
      <c r="L2747" t="s">
        <v>444</v>
      </c>
      <c r="M2747" t="s">
        <v>13268</v>
      </c>
      <c r="N2747">
        <v>14280</v>
      </c>
      <c r="O2747">
        <v>32814</v>
      </c>
      <c r="P2747" t="s">
        <v>4191</v>
      </c>
      <c r="Q2747">
        <v>5</v>
      </c>
      <c r="R2747" t="s">
        <v>13269</v>
      </c>
      <c r="S2747" t="s">
        <v>13270</v>
      </c>
      <c r="T2747">
        <v>41</v>
      </c>
      <c r="U2747" t="s">
        <v>37</v>
      </c>
      <c r="V2747" t="s">
        <v>38</v>
      </c>
      <c r="W2747" t="s">
        <v>585</v>
      </c>
      <c r="X2747">
        <v>15000000</v>
      </c>
      <c r="Y2747">
        <v>2011</v>
      </c>
      <c r="Z2747">
        <v>14000</v>
      </c>
      <c r="AA2747">
        <v>5.0999999999999996</v>
      </c>
      <c r="AB2747">
        <v>2.35</v>
      </c>
      <c r="AC2747">
        <v>0</v>
      </c>
    </row>
    <row r="2748" spans="1:29">
      <c r="A2748" t="s">
        <v>28</v>
      </c>
      <c r="C2748" t="s">
        <v>13271</v>
      </c>
      <c r="D2748">
        <v>19</v>
      </c>
      <c r="E2748">
        <v>105</v>
      </c>
      <c r="F2748">
        <v>24</v>
      </c>
      <c r="G2748">
        <v>125</v>
      </c>
      <c r="H2748" t="s">
        <v>1823</v>
      </c>
      <c r="I2748">
        <v>776</v>
      </c>
      <c r="J2748">
        <v>22723</v>
      </c>
      <c r="K2748" t="s">
        <v>13272</v>
      </c>
      <c r="L2748" t="s">
        <v>310</v>
      </c>
      <c r="M2748" t="s">
        <v>13273</v>
      </c>
      <c r="N2748">
        <v>2236</v>
      </c>
      <c r="O2748">
        <v>1732</v>
      </c>
      <c r="P2748" t="s">
        <v>13274</v>
      </c>
      <c r="Q2748">
        <v>1</v>
      </c>
      <c r="R2748" t="s">
        <v>13275</v>
      </c>
      <c r="S2748" t="s">
        <v>13276</v>
      </c>
      <c r="T2748">
        <v>40</v>
      </c>
      <c r="U2748" t="s">
        <v>37</v>
      </c>
      <c r="V2748" t="s">
        <v>767</v>
      </c>
      <c r="W2748" t="s">
        <v>39</v>
      </c>
      <c r="X2748">
        <v>25000000</v>
      </c>
      <c r="Y2748">
        <v>2001</v>
      </c>
      <c r="Z2748">
        <v>595</v>
      </c>
      <c r="AA2748">
        <v>4.5</v>
      </c>
      <c r="AB2748">
        <v>2.35</v>
      </c>
      <c r="AC2748">
        <v>193</v>
      </c>
    </row>
    <row r="2749" spans="1:29">
      <c r="A2749" t="s">
        <v>28</v>
      </c>
      <c r="C2749" t="s">
        <v>13277</v>
      </c>
      <c r="D2749">
        <v>50</v>
      </c>
      <c r="E2749">
        <v>93</v>
      </c>
      <c r="F2749">
        <v>17</v>
      </c>
      <c r="G2749">
        <v>66</v>
      </c>
      <c r="H2749" t="s">
        <v>13278</v>
      </c>
      <c r="I2749">
        <v>1000</v>
      </c>
      <c r="J2749">
        <v>20380</v>
      </c>
      <c r="K2749" t="s">
        <v>13279</v>
      </c>
      <c r="L2749" t="s">
        <v>160</v>
      </c>
      <c r="M2749" t="s">
        <v>13280</v>
      </c>
      <c r="N2749">
        <v>7519</v>
      </c>
      <c r="O2749">
        <v>1245</v>
      </c>
      <c r="P2749" t="s">
        <v>13037</v>
      </c>
      <c r="Q2749">
        <v>1</v>
      </c>
      <c r="R2749" t="s">
        <v>13281</v>
      </c>
      <c r="S2749" t="s">
        <v>13282</v>
      </c>
      <c r="T2749">
        <v>39</v>
      </c>
      <c r="U2749" t="s">
        <v>37</v>
      </c>
      <c r="V2749" t="s">
        <v>38</v>
      </c>
      <c r="W2749" t="s">
        <v>585</v>
      </c>
      <c r="X2749">
        <v>15000000</v>
      </c>
      <c r="Y2749">
        <v>2007</v>
      </c>
      <c r="Z2749">
        <v>165</v>
      </c>
      <c r="AA2749">
        <v>5.9</v>
      </c>
      <c r="AB2749">
        <v>1.85</v>
      </c>
      <c r="AC2749">
        <v>445</v>
      </c>
    </row>
    <row r="2750" spans="1:29">
      <c r="A2750" t="s">
        <v>28</v>
      </c>
      <c r="C2750" t="s">
        <v>13283</v>
      </c>
      <c r="D2750">
        <v>25</v>
      </c>
      <c r="E2750">
        <v>141</v>
      </c>
      <c r="F2750">
        <v>15</v>
      </c>
      <c r="G2750">
        <v>576</v>
      </c>
      <c r="H2750" t="s">
        <v>13284</v>
      </c>
      <c r="I2750">
        <v>735</v>
      </c>
      <c r="K2750" t="s">
        <v>13285</v>
      </c>
      <c r="L2750" t="s">
        <v>1874</v>
      </c>
      <c r="M2750" t="s">
        <v>13286</v>
      </c>
      <c r="N2750">
        <v>3425</v>
      </c>
      <c r="O2750">
        <v>2528</v>
      </c>
      <c r="P2750" t="s">
        <v>3331</v>
      </c>
      <c r="Q2750">
        <v>1</v>
      </c>
      <c r="R2750" t="s">
        <v>13287</v>
      </c>
      <c r="S2750" t="s">
        <v>13288</v>
      </c>
      <c r="T2750">
        <v>32</v>
      </c>
      <c r="U2750" t="s">
        <v>37</v>
      </c>
      <c r="V2750" t="s">
        <v>13289</v>
      </c>
      <c r="W2750" t="s">
        <v>585</v>
      </c>
      <c r="Y2750">
        <v>2008</v>
      </c>
      <c r="Z2750">
        <v>627</v>
      </c>
      <c r="AA2750">
        <v>6</v>
      </c>
      <c r="AB2750">
        <v>2.35</v>
      </c>
      <c r="AC2750">
        <v>0</v>
      </c>
    </row>
    <row r="2751" spans="1:29">
      <c r="A2751" t="s">
        <v>28</v>
      </c>
      <c r="C2751" t="s">
        <v>13290</v>
      </c>
      <c r="D2751">
        <v>39</v>
      </c>
      <c r="E2751">
        <v>85</v>
      </c>
      <c r="F2751">
        <v>0</v>
      </c>
      <c r="G2751">
        <v>912</v>
      </c>
      <c r="H2751" t="s">
        <v>272</v>
      </c>
      <c r="I2751">
        <v>14000</v>
      </c>
      <c r="K2751" t="s">
        <v>2831</v>
      </c>
      <c r="L2751" t="s">
        <v>228</v>
      </c>
      <c r="M2751" t="s">
        <v>13291</v>
      </c>
      <c r="N2751">
        <v>4006</v>
      </c>
      <c r="O2751">
        <v>29488</v>
      </c>
      <c r="P2751" t="s">
        <v>3077</v>
      </c>
      <c r="Q2751">
        <v>0</v>
      </c>
      <c r="R2751" t="s">
        <v>13292</v>
      </c>
      <c r="S2751" t="s">
        <v>13293</v>
      </c>
      <c r="T2751">
        <v>12</v>
      </c>
      <c r="U2751" t="s">
        <v>37</v>
      </c>
      <c r="V2751" t="s">
        <v>8144</v>
      </c>
      <c r="W2751" t="s">
        <v>4830</v>
      </c>
      <c r="X2751">
        <v>20000000</v>
      </c>
      <c r="Y2751">
        <v>2013</v>
      </c>
      <c r="Z2751">
        <v>12000</v>
      </c>
      <c r="AA2751">
        <v>5.8</v>
      </c>
      <c r="AC2751">
        <v>0</v>
      </c>
    </row>
    <row r="2752" spans="1:29">
      <c r="A2752" t="s">
        <v>28</v>
      </c>
      <c r="C2752" t="s">
        <v>13294</v>
      </c>
      <c r="D2752">
        <v>136</v>
      </c>
      <c r="E2752">
        <v>109</v>
      </c>
      <c r="F2752">
        <v>19</v>
      </c>
      <c r="G2752">
        <v>537</v>
      </c>
      <c r="H2752" t="s">
        <v>4358</v>
      </c>
      <c r="I2752">
        <v>1000</v>
      </c>
      <c r="K2752" t="s">
        <v>2813</v>
      </c>
      <c r="L2752" t="s">
        <v>8765</v>
      </c>
      <c r="M2752" t="s">
        <v>13295</v>
      </c>
      <c r="N2752">
        <v>41638</v>
      </c>
      <c r="O2752">
        <v>2829</v>
      </c>
      <c r="P2752" t="s">
        <v>1386</v>
      </c>
      <c r="Q2752">
        <v>0</v>
      </c>
      <c r="R2752" t="s">
        <v>13296</v>
      </c>
      <c r="S2752" t="s">
        <v>13297</v>
      </c>
      <c r="T2752">
        <v>134</v>
      </c>
      <c r="U2752" t="s">
        <v>37</v>
      </c>
      <c r="V2752" t="s">
        <v>13298</v>
      </c>
      <c r="W2752" t="s">
        <v>585</v>
      </c>
      <c r="X2752">
        <v>7000000</v>
      </c>
      <c r="Y2752">
        <v>2014</v>
      </c>
      <c r="Z2752">
        <v>889</v>
      </c>
      <c r="AA2752">
        <v>6.1</v>
      </c>
      <c r="AB2752">
        <v>2.35</v>
      </c>
      <c r="AC2752">
        <v>13000</v>
      </c>
    </row>
    <row r="2753" spans="1:29">
      <c r="A2753" t="s">
        <v>28</v>
      </c>
      <c r="C2753" t="s">
        <v>13299</v>
      </c>
      <c r="D2753">
        <v>26</v>
      </c>
      <c r="E2753">
        <v>105</v>
      </c>
      <c r="F2753">
        <v>93</v>
      </c>
      <c r="G2753">
        <v>51</v>
      </c>
      <c r="H2753" t="s">
        <v>13300</v>
      </c>
      <c r="I2753">
        <v>179</v>
      </c>
      <c r="K2753" t="s">
        <v>42</v>
      </c>
      <c r="L2753" t="s">
        <v>11930</v>
      </c>
      <c r="M2753" t="s">
        <v>13301</v>
      </c>
      <c r="N2753">
        <v>5018</v>
      </c>
      <c r="O2753">
        <v>363</v>
      </c>
      <c r="P2753" t="s">
        <v>13302</v>
      </c>
      <c r="Q2753">
        <v>0</v>
      </c>
      <c r="R2753" t="s">
        <v>13303</v>
      </c>
      <c r="S2753" t="s">
        <v>13304</v>
      </c>
      <c r="T2753">
        <v>108</v>
      </c>
      <c r="U2753" t="s">
        <v>37</v>
      </c>
      <c r="V2753" t="s">
        <v>767</v>
      </c>
      <c r="W2753" t="s">
        <v>4830</v>
      </c>
      <c r="X2753">
        <v>15000000</v>
      </c>
      <c r="Y2753">
        <v>2005</v>
      </c>
      <c r="Z2753">
        <v>55</v>
      </c>
      <c r="AA2753">
        <v>4.9000000000000004</v>
      </c>
      <c r="AB2753">
        <v>1.78</v>
      </c>
      <c r="AC2753">
        <v>473</v>
      </c>
    </row>
    <row r="2754" spans="1:29">
      <c r="A2754" t="s">
        <v>28</v>
      </c>
      <c r="C2754" t="s">
        <v>13305</v>
      </c>
      <c r="D2754">
        <v>4</v>
      </c>
      <c r="E2754">
        <v>98</v>
      </c>
      <c r="F2754">
        <v>6</v>
      </c>
      <c r="G2754">
        <v>50</v>
      </c>
      <c r="H2754" t="s">
        <v>13306</v>
      </c>
      <c r="I2754">
        <v>61</v>
      </c>
      <c r="K2754" t="s">
        <v>13307</v>
      </c>
      <c r="L2754" t="s">
        <v>13308</v>
      </c>
      <c r="M2754" t="s">
        <v>13309</v>
      </c>
      <c r="N2754">
        <v>80</v>
      </c>
      <c r="O2754">
        <v>192</v>
      </c>
      <c r="P2754" t="s">
        <v>13310</v>
      </c>
      <c r="Q2754">
        <v>0</v>
      </c>
      <c r="S2754" t="s">
        <v>13311</v>
      </c>
      <c r="T2754">
        <v>4</v>
      </c>
      <c r="U2754" t="s">
        <v>2778</v>
      </c>
      <c r="V2754" t="s">
        <v>7090</v>
      </c>
      <c r="X2754">
        <v>15000000</v>
      </c>
      <c r="Y2754">
        <v>2015</v>
      </c>
      <c r="Z2754">
        <v>57</v>
      </c>
      <c r="AA2754">
        <v>5.7</v>
      </c>
      <c r="AC2754">
        <v>18</v>
      </c>
    </row>
    <row r="2755" spans="1:29">
      <c r="C2755" t="s">
        <v>13312</v>
      </c>
      <c r="D2755">
        <v>53</v>
      </c>
      <c r="E2755">
        <v>119</v>
      </c>
      <c r="F2755">
        <v>3</v>
      </c>
      <c r="G2755">
        <v>19</v>
      </c>
      <c r="H2755" t="s">
        <v>13052</v>
      </c>
      <c r="I2755">
        <v>556</v>
      </c>
      <c r="K2755" t="s">
        <v>464</v>
      </c>
      <c r="L2755" t="s">
        <v>10315</v>
      </c>
      <c r="M2755" t="s">
        <v>13313</v>
      </c>
      <c r="N2755">
        <v>9177</v>
      </c>
      <c r="O2755">
        <v>996</v>
      </c>
      <c r="P2755" t="s">
        <v>13314</v>
      </c>
      <c r="Q2755">
        <v>4</v>
      </c>
      <c r="R2755" t="s">
        <v>13315</v>
      </c>
      <c r="S2755" t="s">
        <v>13316</v>
      </c>
      <c r="T2755">
        <v>53</v>
      </c>
      <c r="U2755" t="s">
        <v>1946</v>
      </c>
      <c r="V2755" t="s">
        <v>3859</v>
      </c>
      <c r="W2755" t="s">
        <v>585</v>
      </c>
      <c r="X2755">
        <v>15000000</v>
      </c>
      <c r="Y2755">
        <v>2009</v>
      </c>
      <c r="Z2755">
        <v>353</v>
      </c>
      <c r="AA2755">
        <v>7.1</v>
      </c>
      <c r="AB2755">
        <v>2.35</v>
      </c>
      <c r="AC2755">
        <v>821</v>
      </c>
    </row>
    <row r="2756" spans="1:29">
      <c r="A2756" t="s">
        <v>28</v>
      </c>
      <c r="C2756" t="s">
        <v>13317</v>
      </c>
      <c r="D2756">
        <v>22</v>
      </c>
      <c r="E2756">
        <v>124</v>
      </c>
      <c r="F2756">
        <v>67</v>
      </c>
      <c r="G2756">
        <v>303</v>
      </c>
      <c r="H2756" t="s">
        <v>3448</v>
      </c>
      <c r="I2756">
        <v>631</v>
      </c>
      <c r="K2756" t="s">
        <v>1544</v>
      </c>
      <c r="L2756" t="s">
        <v>72</v>
      </c>
      <c r="M2756" t="s">
        <v>13318</v>
      </c>
      <c r="N2756">
        <v>695</v>
      </c>
      <c r="O2756">
        <v>1585</v>
      </c>
      <c r="P2756" t="s">
        <v>13319</v>
      </c>
      <c r="Q2756">
        <v>1</v>
      </c>
      <c r="R2756" t="s">
        <v>13320</v>
      </c>
      <c r="S2756" t="s">
        <v>13321</v>
      </c>
      <c r="T2756">
        <v>32</v>
      </c>
      <c r="U2756" t="s">
        <v>37</v>
      </c>
      <c r="V2756" t="s">
        <v>56</v>
      </c>
      <c r="W2756" t="s">
        <v>39</v>
      </c>
      <c r="X2756">
        <v>15000000</v>
      </c>
      <c r="Y2756">
        <v>2000</v>
      </c>
      <c r="Z2756">
        <v>452</v>
      </c>
      <c r="AA2756">
        <v>6.6</v>
      </c>
      <c r="AC2756">
        <v>277</v>
      </c>
    </row>
    <row r="2757" spans="1:29">
      <c r="A2757" t="s">
        <v>28</v>
      </c>
      <c r="C2757" t="s">
        <v>4218</v>
      </c>
      <c r="D2757">
        <v>147</v>
      </c>
      <c r="E2757">
        <v>101</v>
      </c>
      <c r="F2757">
        <v>11000</v>
      </c>
      <c r="G2757">
        <v>512</v>
      </c>
      <c r="H2757" t="s">
        <v>2472</v>
      </c>
      <c r="I2757">
        <v>13000</v>
      </c>
      <c r="J2757">
        <v>70906973</v>
      </c>
      <c r="K2757" t="s">
        <v>3632</v>
      </c>
      <c r="L2757" t="s">
        <v>547</v>
      </c>
      <c r="M2757" t="s">
        <v>13322</v>
      </c>
      <c r="N2757">
        <v>437418</v>
      </c>
      <c r="O2757">
        <v>15500</v>
      </c>
      <c r="P2757" t="s">
        <v>4463</v>
      </c>
      <c r="Q2757">
        <v>1</v>
      </c>
      <c r="R2757" t="s">
        <v>13323</v>
      </c>
      <c r="S2757" t="s">
        <v>13324</v>
      </c>
      <c r="T2757">
        <v>609</v>
      </c>
      <c r="U2757" t="s">
        <v>37</v>
      </c>
      <c r="V2757" t="s">
        <v>38</v>
      </c>
      <c r="W2757" t="s">
        <v>95</v>
      </c>
      <c r="X2757">
        <v>14600000</v>
      </c>
      <c r="Y2757">
        <v>1993</v>
      </c>
      <c r="Z2757">
        <v>571</v>
      </c>
      <c r="AA2757">
        <v>8.1</v>
      </c>
      <c r="AB2757">
        <v>1.85</v>
      </c>
      <c r="AC2757">
        <v>38000</v>
      </c>
    </row>
    <row r="2758" spans="1:29">
      <c r="A2758" t="s">
        <v>28</v>
      </c>
      <c r="C2758" t="s">
        <v>13325</v>
      </c>
      <c r="D2758">
        <v>222</v>
      </c>
      <c r="E2758">
        <v>115</v>
      </c>
      <c r="F2758">
        <v>13</v>
      </c>
      <c r="G2758">
        <v>642</v>
      </c>
      <c r="H2758" t="s">
        <v>444</v>
      </c>
      <c r="I2758">
        <v>20000</v>
      </c>
      <c r="J2758">
        <v>66009973</v>
      </c>
      <c r="K2758" t="s">
        <v>5510</v>
      </c>
      <c r="L2758" t="s">
        <v>4365</v>
      </c>
      <c r="M2758" t="s">
        <v>13326</v>
      </c>
      <c r="N2758">
        <v>38202</v>
      </c>
      <c r="O2758">
        <v>38963</v>
      </c>
      <c r="P2758" t="s">
        <v>9445</v>
      </c>
      <c r="Q2758">
        <v>3</v>
      </c>
      <c r="R2758" t="s">
        <v>13327</v>
      </c>
      <c r="S2758" t="s">
        <v>13328</v>
      </c>
      <c r="T2758">
        <v>135</v>
      </c>
      <c r="U2758" t="s">
        <v>37</v>
      </c>
      <c r="V2758" t="s">
        <v>38</v>
      </c>
      <c r="W2758" t="s">
        <v>585</v>
      </c>
      <c r="X2758">
        <v>14800000</v>
      </c>
      <c r="Y2758">
        <v>2015</v>
      </c>
      <c r="Z2758">
        <v>17000</v>
      </c>
      <c r="AA2758">
        <v>5.7</v>
      </c>
      <c r="AB2758">
        <v>2.35</v>
      </c>
      <c r="AC2758">
        <v>41000</v>
      </c>
    </row>
    <row r="2759" spans="1:29">
      <c r="A2759" t="s">
        <v>28</v>
      </c>
      <c r="C2759" t="s">
        <v>364</v>
      </c>
      <c r="D2759">
        <v>106</v>
      </c>
      <c r="E2759">
        <v>120</v>
      </c>
      <c r="F2759">
        <v>1000</v>
      </c>
      <c r="G2759">
        <v>954</v>
      </c>
      <c r="H2759" t="s">
        <v>2807</v>
      </c>
      <c r="I2759">
        <v>29000</v>
      </c>
      <c r="J2759">
        <v>46338728</v>
      </c>
      <c r="K2759" t="s">
        <v>214</v>
      </c>
      <c r="L2759" t="s">
        <v>215</v>
      </c>
      <c r="M2759" t="s">
        <v>13329</v>
      </c>
      <c r="N2759">
        <v>167750</v>
      </c>
      <c r="O2759">
        <v>33791</v>
      </c>
      <c r="P2759" t="s">
        <v>795</v>
      </c>
      <c r="Q2759">
        <v>2</v>
      </c>
      <c r="R2759" t="s">
        <v>13330</v>
      </c>
      <c r="S2759" t="s">
        <v>13331</v>
      </c>
      <c r="T2759">
        <v>506</v>
      </c>
      <c r="U2759" t="s">
        <v>37</v>
      </c>
      <c r="V2759" t="s">
        <v>38</v>
      </c>
      <c r="W2759" t="s">
        <v>39</v>
      </c>
      <c r="X2759">
        <v>14500000</v>
      </c>
      <c r="Y2759">
        <v>1996</v>
      </c>
      <c r="Z2759">
        <v>1000</v>
      </c>
      <c r="AA2759">
        <v>6.8</v>
      </c>
      <c r="AB2759">
        <v>2.35</v>
      </c>
      <c r="AC2759">
        <v>10000</v>
      </c>
    </row>
    <row r="2760" spans="1:29">
      <c r="A2760" t="s">
        <v>28</v>
      </c>
      <c r="C2760" t="s">
        <v>13332</v>
      </c>
      <c r="D2760">
        <v>136</v>
      </c>
      <c r="E2760">
        <v>111</v>
      </c>
      <c r="F2760">
        <v>15</v>
      </c>
      <c r="G2760">
        <v>121</v>
      </c>
      <c r="H2760" t="s">
        <v>6446</v>
      </c>
      <c r="I2760">
        <v>1000</v>
      </c>
      <c r="J2760">
        <v>7691700</v>
      </c>
      <c r="K2760" t="s">
        <v>3396</v>
      </c>
      <c r="L2760" t="s">
        <v>203</v>
      </c>
      <c r="M2760" t="s">
        <v>13333</v>
      </c>
      <c r="N2760">
        <v>12937</v>
      </c>
      <c r="O2760">
        <v>2140</v>
      </c>
      <c r="P2760" t="s">
        <v>13334</v>
      </c>
      <c r="Q2760">
        <v>2</v>
      </c>
      <c r="R2760" t="s">
        <v>13335</v>
      </c>
      <c r="S2760" t="s">
        <v>13336</v>
      </c>
      <c r="T2760">
        <v>73</v>
      </c>
      <c r="U2760" t="s">
        <v>1464</v>
      </c>
      <c r="V2760" t="s">
        <v>1465</v>
      </c>
      <c r="W2760" t="s">
        <v>39</v>
      </c>
      <c r="X2760">
        <v>10000000</v>
      </c>
      <c r="Y2760">
        <v>2010</v>
      </c>
      <c r="Z2760">
        <v>767</v>
      </c>
      <c r="AA2760">
        <v>7.5</v>
      </c>
      <c r="AB2760">
        <v>2.35</v>
      </c>
      <c r="AC2760">
        <v>0</v>
      </c>
    </row>
    <row r="2761" spans="1:29">
      <c r="A2761" t="s">
        <v>28</v>
      </c>
      <c r="C2761" t="s">
        <v>13337</v>
      </c>
      <c r="D2761">
        <v>5</v>
      </c>
      <c r="E2761">
        <v>94</v>
      </c>
      <c r="F2761">
        <v>5</v>
      </c>
      <c r="G2761">
        <v>124</v>
      </c>
      <c r="H2761" t="s">
        <v>4246</v>
      </c>
      <c r="I2761">
        <v>467</v>
      </c>
      <c r="K2761" t="s">
        <v>13338</v>
      </c>
      <c r="L2761" t="s">
        <v>13339</v>
      </c>
      <c r="M2761" t="s">
        <v>13340</v>
      </c>
      <c r="N2761">
        <v>993</v>
      </c>
      <c r="O2761">
        <v>994</v>
      </c>
      <c r="P2761" t="s">
        <v>13341</v>
      </c>
      <c r="Q2761">
        <v>2</v>
      </c>
      <c r="R2761" t="s">
        <v>13342</v>
      </c>
      <c r="S2761" t="s">
        <v>13343</v>
      </c>
      <c r="T2761">
        <v>13</v>
      </c>
      <c r="U2761" t="s">
        <v>37</v>
      </c>
      <c r="V2761" t="s">
        <v>38</v>
      </c>
      <c r="W2761" t="s">
        <v>585</v>
      </c>
      <c r="X2761">
        <v>14500000</v>
      </c>
      <c r="Y2761">
        <v>2014</v>
      </c>
      <c r="Z2761">
        <v>220</v>
      </c>
      <c r="AA2761">
        <v>6.2</v>
      </c>
      <c r="AC2761">
        <v>998</v>
      </c>
    </row>
    <row r="2762" spans="1:29">
      <c r="A2762" t="s">
        <v>28</v>
      </c>
      <c r="C2762" t="s">
        <v>3694</v>
      </c>
      <c r="D2762">
        <v>131</v>
      </c>
      <c r="E2762">
        <v>131</v>
      </c>
      <c r="F2762">
        <v>16000</v>
      </c>
      <c r="G2762">
        <v>638</v>
      </c>
      <c r="H2762" t="s">
        <v>466</v>
      </c>
      <c r="I2762">
        <v>16000</v>
      </c>
      <c r="J2762">
        <v>101157447</v>
      </c>
      <c r="K2762" t="s">
        <v>1765</v>
      </c>
      <c r="L2762" t="s">
        <v>3694</v>
      </c>
      <c r="M2762" t="s">
        <v>13344</v>
      </c>
      <c r="N2762">
        <v>277505</v>
      </c>
      <c r="O2762">
        <v>28544</v>
      </c>
      <c r="P2762" t="s">
        <v>3223</v>
      </c>
      <c r="Q2762">
        <v>1</v>
      </c>
      <c r="R2762" t="s">
        <v>13345</v>
      </c>
      <c r="S2762" t="s">
        <v>13346</v>
      </c>
      <c r="T2762">
        <v>495</v>
      </c>
      <c r="U2762" t="s">
        <v>37</v>
      </c>
      <c r="V2762" t="s">
        <v>38</v>
      </c>
      <c r="W2762" t="s">
        <v>585</v>
      </c>
      <c r="X2762">
        <v>14400000</v>
      </c>
      <c r="Y2762">
        <v>1992</v>
      </c>
      <c r="Z2762">
        <v>11000</v>
      </c>
      <c r="AA2762">
        <v>8.3000000000000007</v>
      </c>
      <c r="AB2762">
        <v>2.35</v>
      </c>
      <c r="AC2762">
        <v>10000</v>
      </c>
    </row>
    <row r="2763" spans="1:29">
      <c r="A2763" t="s">
        <v>28</v>
      </c>
      <c r="C2763" t="s">
        <v>13347</v>
      </c>
      <c r="D2763">
        <v>140</v>
      </c>
      <c r="E2763">
        <v>139</v>
      </c>
      <c r="F2763">
        <v>3000</v>
      </c>
      <c r="G2763">
        <v>236</v>
      </c>
      <c r="H2763" t="s">
        <v>13348</v>
      </c>
      <c r="I2763">
        <v>3000</v>
      </c>
      <c r="J2763">
        <v>74205</v>
      </c>
      <c r="K2763" t="s">
        <v>3409</v>
      </c>
      <c r="L2763" t="s">
        <v>235</v>
      </c>
      <c r="M2763" t="s">
        <v>13349</v>
      </c>
      <c r="N2763">
        <v>18646</v>
      </c>
      <c r="O2763">
        <v>4211</v>
      </c>
      <c r="P2763" t="s">
        <v>13350</v>
      </c>
      <c r="Q2763">
        <v>1</v>
      </c>
      <c r="R2763" t="s">
        <v>13351</v>
      </c>
      <c r="S2763" t="s">
        <v>13352</v>
      </c>
      <c r="T2763">
        <v>81</v>
      </c>
      <c r="U2763" t="s">
        <v>37</v>
      </c>
      <c r="V2763" t="s">
        <v>7711</v>
      </c>
      <c r="W2763" t="s">
        <v>4830</v>
      </c>
      <c r="X2763">
        <v>14200000</v>
      </c>
      <c r="Y2763">
        <v>2005</v>
      </c>
      <c r="Z2763">
        <v>769</v>
      </c>
      <c r="AA2763">
        <v>7.4</v>
      </c>
      <c r="AB2763">
        <v>2.35</v>
      </c>
      <c r="AC2763">
        <v>1000</v>
      </c>
    </row>
    <row r="2764" spans="1:29">
      <c r="A2764" t="s">
        <v>28</v>
      </c>
      <c r="C2764" t="s">
        <v>5289</v>
      </c>
      <c r="D2764">
        <v>418</v>
      </c>
      <c r="E2764">
        <v>120</v>
      </c>
      <c r="F2764">
        <v>0</v>
      </c>
      <c r="G2764">
        <v>40</v>
      </c>
      <c r="H2764" t="s">
        <v>13353</v>
      </c>
      <c r="I2764">
        <v>668</v>
      </c>
      <c r="J2764">
        <v>141319195</v>
      </c>
      <c r="K2764" t="s">
        <v>214</v>
      </c>
      <c r="L2764" t="s">
        <v>13354</v>
      </c>
      <c r="M2764" t="s">
        <v>13355</v>
      </c>
      <c r="N2764">
        <v>641997</v>
      </c>
      <c r="O2764">
        <v>820</v>
      </c>
      <c r="P2764" t="s">
        <v>13356</v>
      </c>
      <c r="Q2764">
        <v>0</v>
      </c>
      <c r="R2764" t="s">
        <v>13357</v>
      </c>
      <c r="S2764" t="s">
        <v>13358</v>
      </c>
      <c r="T2764">
        <v>1017</v>
      </c>
      <c r="U2764" t="s">
        <v>37</v>
      </c>
      <c r="V2764" t="s">
        <v>56</v>
      </c>
      <c r="W2764" t="s">
        <v>585</v>
      </c>
      <c r="X2764">
        <v>15000000</v>
      </c>
      <c r="Y2764">
        <v>2008</v>
      </c>
      <c r="Z2764">
        <v>56</v>
      </c>
      <c r="AA2764">
        <v>8</v>
      </c>
      <c r="AB2764">
        <v>2.35</v>
      </c>
      <c r="AC2764">
        <v>13000</v>
      </c>
    </row>
    <row r="2765" spans="1:29">
      <c r="A2765" t="s">
        <v>28</v>
      </c>
      <c r="C2765" t="s">
        <v>5175</v>
      </c>
      <c r="D2765">
        <v>94</v>
      </c>
      <c r="E2765">
        <v>119</v>
      </c>
      <c r="F2765">
        <v>213</v>
      </c>
      <c r="G2765">
        <v>249</v>
      </c>
      <c r="H2765" t="s">
        <v>13359</v>
      </c>
      <c r="I2765">
        <v>886</v>
      </c>
      <c r="J2765">
        <v>156645693</v>
      </c>
      <c r="K2765" t="s">
        <v>8921</v>
      </c>
      <c r="L2765" t="s">
        <v>5581</v>
      </c>
      <c r="M2765" t="s">
        <v>13360</v>
      </c>
      <c r="N2765">
        <v>55101</v>
      </c>
      <c r="O2765">
        <v>1639</v>
      </c>
      <c r="P2765" t="s">
        <v>6639</v>
      </c>
      <c r="Q2765">
        <v>0</v>
      </c>
      <c r="R2765" t="s">
        <v>13361</v>
      </c>
      <c r="S2765" t="s">
        <v>13362</v>
      </c>
      <c r="T2765">
        <v>201</v>
      </c>
      <c r="U2765" t="s">
        <v>37</v>
      </c>
      <c r="V2765" t="s">
        <v>38</v>
      </c>
      <c r="W2765" t="s">
        <v>585</v>
      </c>
      <c r="X2765">
        <v>14000000</v>
      </c>
      <c r="Y2765">
        <v>1987</v>
      </c>
      <c r="Z2765">
        <v>276</v>
      </c>
      <c r="AA2765">
        <v>6.9</v>
      </c>
      <c r="AB2765">
        <v>1.85</v>
      </c>
      <c r="AC2765">
        <v>3000</v>
      </c>
    </row>
    <row r="2766" spans="1:29">
      <c r="A2766" t="s">
        <v>28</v>
      </c>
      <c r="C2766" t="s">
        <v>3303</v>
      </c>
      <c r="D2766">
        <v>82</v>
      </c>
      <c r="E2766">
        <v>125</v>
      </c>
      <c r="F2766">
        <v>0</v>
      </c>
      <c r="G2766">
        <v>700</v>
      </c>
      <c r="H2766" t="s">
        <v>3305</v>
      </c>
      <c r="I2766">
        <v>8000</v>
      </c>
      <c r="J2766">
        <v>178406268</v>
      </c>
      <c r="K2766" t="s">
        <v>1681</v>
      </c>
      <c r="L2766" t="s">
        <v>1527</v>
      </c>
      <c r="M2766" t="s">
        <v>13363</v>
      </c>
      <c r="N2766">
        <v>213476</v>
      </c>
      <c r="O2766">
        <v>11135</v>
      </c>
      <c r="P2766" t="s">
        <v>1770</v>
      </c>
      <c r="Q2766">
        <v>2</v>
      </c>
      <c r="R2766" t="s">
        <v>13364</v>
      </c>
      <c r="S2766" t="s">
        <v>13365</v>
      </c>
      <c r="T2766">
        <v>271</v>
      </c>
      <c r="U2766" t="s">
        <v>37</v>
      </c>
      <c r="V2766" t="s">
        <v>38</v>
      </c>
      <c r="W2766" t="s">
        <v>585</v>
      </c>
      <c r="X2766">
        <v>14000000</v>
      </c>
      <c r="Y2766">
        <v>1990</v>
      </c>
      <c r="Z2766">
        <v>995</v>
      </c>
      <c r="AA2766">
        <v>6.9</v>
      </c>
      <c r="AB2766">
        <v>1.85</v>
      </c>
      <c r="AC2766">
        <v>11000</v>
      </c>
    </row>
    <row r="2767" spans="1:29">
      <c r="A2767" t="s">
        <v>28</v>
      </c>
      <c r="C2767" t="s">
        <v>13366</v>
      </c>
      <c r="E2767">
        <v>65</v>
      </c>
      <c r="F2767">
        <v>0</v>
      </c>
      <c r="G2767">
        <v>176</v>
      </c>
      <c r="H2767" t="s">
        <v>8003</v>
      </c>
      <c r="I2767">
        <v>770</v>
      </c>
      <c r="K2767" t="s">
        <v>1671</v>
      </c>
      <c r="L2767" t="s">
        <v>958</v>
      </c>
      <c r="M2767" t="s">
        <v>13367</v>
      </c>
      <c r="N2767">
        <v>10</v>
      </c>
      <c r="O2767">
        <v>1125</v>
      </c>
      <c r="P2767" t="s">
        <v>13368</v>
      </c>
      <c r="Q2767">
        <v>2</v>
      </c>
      <c r="S2767" t="s">
        <v>13369</v>
      </c>
      <c r="U2767" t="s">
        <v>37</v>
      </c>
      <c r="V2767" t="s">
        <v>268</v>
      </c>
      <c r="Z2767">
        <v>179</v>
      </c>
      <c r="AA2767">
        <v>9.5</v>
      </c>
      <c r="AB2767">
        <v>1.33</v>
      </c>
      <c r="AC2767">
        <v>0</v>
      </c>
    </row>
    <row r="2768" spans="1:29">
      <c r="A2768" t="s">
        <v>28</v>
      </c>
      <c r="C2768" t="s">
        <v>13370</v>
      </c>
      <c r="D2768">
        <v>32</v>
      </c>
      <c r="E2768">
        <v>108</v>
      </c>
      <c r="F2768">
        <v>5</v>
      </c>
      <c r="G2768">
        <v>57</v>
      </c>
      <c r="H2768" t="s">
        <v>9699</v>
      </c>
      <c r="I2768">
        <v>442</v>
      </c>
      <c r="J2768">
        <v>109306210</v>
      </c>
      <c r="K2768" t="s">
        <v>1628</v>
      </c>
      <c r="L2768" t="s">
        <v>9354</v>
      </c>
      <c r="M2768" t="s">
        <v>13371</v>
      </c>
      <c r="N2768">
        <v>44096</v>
      </c>
      <c r="O2768">
        <v>717</v>
      </c>
      <c r="P2768" t="s">
        <v>13372</v>
      </c>
      <c r="Q2768">
        <v>1</v>
      </c>
      <c r="R2768" t="s">
        <v>13373</v>
      </c>
      <c r="S2768" t="s">
        <v>13374</v>
      </c>
      <c r="T2768">
        <v>62</v>
      </c>
      <c r="U2768" t="s">
        <v>37</v>
      </c>
      <c r="V2768" t="s">
        <v>370</v>
      </c>
      <c r="W2768" t="s">
        <v>95</v>
      </c>
      <c r="X2768">
        <v>15800000</v>
      </c>
      <c r="Y2768">
        <v>1988</v>
      </c>
      <c r="Z2768">
        <v>162</v>
      </c>
      <c r="AA2768">
        <v>5.5</v>
      </c>
      <c r="AB2768">
        <v>2.35</v>
      </c>
      <c r="AC2768">
        <v>489</v>
      </c>
    </row>
    <row r="2769" spans="1:29">
      <c r="A2769" t="s">
        <v>28</v>
      </c>
      <c r="C2769" t="s">
        <v>13375</v>
      </c>
      <c r="D2769">
        <v>22</v>
      </c>
      <c r="E2769">
        <v>101</v>
      </c>
      <c r="F2769">
        <v>34</v>
      </c>
      <c r="G2769">
        <v>277</v>
      </c>
      <c r="H2769" t="s">
        <v>9823</v>
      </c>
      <c r="I2769">
        <v>892</v>
      </c>
      <c r="K2769" t="s">
        <v>1120</v>
      </c>
      <c r="L2769" t="s">
        <v>1022</v>
      </c>
      <c r="M2769" t="s">
        <v>13376</v>
      </c>
      <c r="N2769">
        <v>1554</v>
      </c>
      <c r="O2769">
        <v>2055</v>
      </c>
      <c r="P2769" t="s">
        <v>13377</v>
      </c>
      <c r="Q2769">
        <v>0</v>
      </c>
      <c r="S2769" t="s">
        <v>13378</v>
      </c>
      <c r="T2769">
        <v>20</v>
      </c>
      <c r="U2769" t="s">
        <v>37</v>
      </c>
      <c r="V2769" t="s">
        <v>38</v>
      </c>
      <c r="W2769" t="s">
        <v>585</v>
      </c>
      <c r="X2769">
        <v>15000000</v>
      </c>
      <c r="Y2769">
        <v>2015</v>
      </c>
      <c r="Z2769">
        <v>355</v>
      </c>
      <c r="AA2769">
        <v>5.7</v>
      </c>
      <c r="AB2769">
        <v>2.35</v>
      </c>
      <c r="AC2769">
        <v>0</v>
      </c>
    </row>
    <row r="2770" spans="1:29">
      <c r="A2770" t="s">
        <v>28</v>
      </c>
      <c r="C2770" t="s">
        <v>760</v>
      </c>
      <c r="D2770">
        <v>72</v>
      </c>
      <c r="E2770">
        <v>145</v>
      </c>
      <c r="F2770">
        <v>0</v>
      </c>
      <c r="G2770">
        <v>560</v>
      </c>
      <c r="H2770" t="s">
        <v>4832</v>
      </c>
      <c r="I2770">
        <v>10000</v>
      </c>
      <c r="J2770">
        <v>70001698</v>
      </c>
      <c r="K2770" t="s">
        <v>7249</v>
      </c>
      <c r="L2770" t="s">
        <v>523</v>
      </c>
      <c r="M2770" t="s">
        <v>13379</v>
      </c>
      <c r="N2770">
        <v>76842</v>
      </c>
      <c r="O2770">
        <v>12098</v>
      </c>
      <c r="P2770" t="s">
        <v>8529</v>
      </c>
      <c r="Q2770">
        <v>0</v>
      </c>
      <c r="R2770" t="s">
        <v>13380</v>
      </c>
      <c r="S2770" t="s">
        <v>13381</v>
      </c>
      <c r="T2770">
        <v>173</v>
      </c>
      <c r="U2770" t="s">
        <v>37</v>
      </c>
      <c r="V2770" t="s">
        <v>38</v>
      </c>
      <c r="W2770" t="s">
        <v>585</v>
      </c>
      <c r="X2770">
        <v>14000000</v>
      </c>
      <c r="Y2770">
        <v>1989</v>
      </c>
      <c r="Z2770">
        <v>854</v>
      </c>
      <c r="AA2770">
        <v>7.2</v>
      </c>
      <c r="AB2770">
        <v>2.35</v>
      </c>
      <c r="AC2770">
        <v>4000</v>
      </c>
    </row>
    <row r="2771" spans="1:29">
      <c r="A2771" t="s">
        <v>747</v>
      </c>
      <c r="C2771" t="s">
        <v>703</v>
      </c>
      <c r="D2771">
        <v>39</v>
      </c>
      <c r="E2771">
        <v>98</v>
      </c>
      <c r="F2771">
        <v>226</v>
      </c>
      <c r="G2771">
        <v>496</v>
      </c>
      <c r="H2771" t="s">
        <v>3700</v>
      </c>
      <c r="I2771">
        <v>953</v>
      </c>
      <c r="J2771">
        <v>68856263</v>
      </c>
      <c r="K2771" t="s">
        <v>7897</v>
      </c>
      <c r="L2771" t="s">
        <v>8535</v>
      </c>
      <c r="M2771" t="s">
        <v>13382</v>
      </c>
      <c r="N2771">
        <v>69733</v>
      </c>
      <c r="O2771">
        <v>2496</v>
      </c>
      <c r="P2771" t="s">
        <v>13383</v>
      </c>
      <c r="Q2771">
        <v>1</v>
      </c>
      <c r="R2771" t="s">
        <v>13384</v>
      </c>
      <c r="S2771" t="s">
        <v>13385</v>
      </c>
      <c r="T2771">
        <v>97</v>
      </c>
      <c r="U2771" t="s">
        <v>37</v>
      </c>
      <c r="V2771" t="s">
        <v>38</v>
      </c>
      <c r="W2771" t="s">
        <v>95</v>
      </c>
      <c r="X2771">
        <v>15000000</v>
      </c>
      <c r="Y2771">
        <v>1993</v>
      </c>
      <c r="Z2771">
        <v>730</v>
      </c>
      <c r="AA2771">
        <v>6.9</v>
      </c>
      <c r="AB2771">
        <v>1.85</v>
      </c>
      <c r="AC2771">
        <v>0</v>
      </c>
    </row>
    <row r="2772" spans="1:29">
      <c r="A2772" t="s">
        <v>28</v>
      </c>
      <c r="C2772" t="s">
        <v>5486</v>
      </c>
      <c r="D2772">
        <v>264</v>
      </c>
      <c r="E2772">
        <v>101</v>
      </c>
      <c r="F2772">
        <v>71</v>
      </c>
      <c r="G2772">
        <v>725</v>
      </c>
      <c r="H2772" t="s">
        <v>748</v>
      </c>
      <c r="I2772">
        <v>10000</v>
      </c>
      <c r="J2772">
        <v>51527787</v>
      </c>
      <c r="K2772" t="s">
        <v>5544</v>
      </c>
      <c r="L2772" t="s">
        <v>13386</v>
      </c>
      <c r="M2772" t="s">
        <v>13387</v>
      </c>
      <c r="N2772">
        <v>45603</v>
      </c>
      <c r="O2772">
        <v>14159</v>
      </c>
      <c r="P2772" t="s">
        <v>11256</v>
      </c>
      <c r="Q2772">
        <v>0</v>
      </c>
      <c r="R2772" t="s">
        <v>13388</v>
      </c>
      <c r="S2772" t="s">
        <v>13389</v>
      </c>
      <c r="T2772">
        <v>268</v>
      </c>
      <c r="U2772" t="s">
        <v>37</v>
      </c>
      <c r="V2772" t="s">
        <v>38</v>
      </c>
      <c r="W2772" t="s">
        <v>585</v>
      </c>
      <c r="X2772">
        <v>15000000</v>
      </c>
      <c r="Y2772">
        <v>2009</v>
      </c>
      <c r="Z2772">
        <v>960</v>
      </c>
      <c r="AA2772">
        <v>5.5</v>
      </c>
      <c r="AB2772">
        <v>1.85</v>
      </c>
      <c r="AC2772">
        <v>0</v>
      </c>
    </row>
    <row r="2773" spans="1:29">
      <c r="A2773" t="s">
        <v>28</v>
      </c>
      <c r="C2773" t="s">
        <v>9921</v>
      </c>
      <c r="D2773">
        <v>264</v>
      </c>
      <c r="E2773">
        <v>92</v>
      </c>
      <c r="F2773">
        <v>30</v>
      </c>
      <c r="G2773">
        <v>309</v>
      </c>
      <c r="H2773" t="s">
        <v>9922</v>
      </c>
      <c r="I2773">
        <v>941</v>
      </c>
      <c r="J2773">
        <v>49122319</v>
      </c>
      <c r="K2773" t="s">
        <v>5544</v>
      </c>
      <c r="L2773" t="s">
        <v>7892</v>
      </c>
      <c r="M2773" t="s">
        <v>9923</v>
      </c>
      <c r="N2773">
        <v>47169</v>
      </c>
      <c r="O2773">
        <v>2348</v>
      </c>
      <c r="P2773" t="s">
        <v>9924</v>
      </c>
      <c r="Q2773">
        <v>0</v>
      </c>
      <c r="R2773" t="s">
        <v>9925</v>
      </c>
      <c r="S2773" t="s">
        <v>9926</v>
      </c>
      <c r="T2773">
        <v>162</v>
      </c>
      <c r="U2773" t="s">
        <v>37</v>
      </c>
      <c r="V2773" t="s">
        <v>38</v>
      </c>
      <c r="W2773" t="s">
        <v>39</v>
      </c>
      <c r="X2773">
        <v>14000000</v>
      </c>
      <c r="Y2773">
        <v>2012</v>
      </c>
      <c r="Z2773">
        <v>459</v>
      </c>
      <c r="AA2773">
        <v>5.9</v>
      </c>
      <c r="AB2773">
        <v>2.35</v>
      </c>
      <c r="AC2773">
        <v>17000</v>
      </c>
    </row>
    <row r="2774" spans="1:29">
      <c r="A2774" t="s">
        <v>28</v>
      </c>
      <c r="C2774" t="s">
        <v>5630</v>
      </c>
      <c r="D2774">
        <v>145</v>
      </c>
      <c r="E2774">
        <v>93</v>
      </c>
      <c r="F2774">
        <v>270</v>
      </c>
      <c r="G2774">
        <v>535</v>
      </c>
      <c r="H2774" t="s">
        <v>795</v>
      </c>
      <c r="I2774">
        <v>13000</v>
      </c>
      <c r="K2774" t="s">
        <v>1023</v>
      </c>
      <c r="L2774" t="s">
        <v>1784</v>
      </c>
      <c r="M2774" t="s">
        <v>5631</v>
      </c>
      <c r="N2774">
        <v>172493</v>
      </c>
      <c r="O2774">
        <v>15192</v>
      </c>
      <c r="P2774" t="s">
        <v>4603</v>
      </c>
      <c r="Q2774">
        <v>1</v>
      </c>
      <c r="R2774" t="s">
        <v>5632</v>
      </c>
      <c r="S2774" t="s">
        <v>5633</v>
      </c>
      <c r="T2774">
        <v>376</v>
      </c>
      <c r="U2774" t="s">
        <v>37</v>
      </c>
      <c r="V2774" t="s">
        <v>38</v>
      </c>
      <c r="W2774" t="s">
        <v>585</v>
      </c>
      <c r="X2774">
        <v>14000000</v>
      </c>
      <c r="Y2774">
        <v>1982</v>
      </c>
      <c r="Z2774">
        <v>954</v>
      </c>
      <c r="AA2774">
        <v>7.7</v>
      </c>
      <c r="AB2774">
        <v>2.35</v>
      </c>
      <c r="AC2774">
        <v>0</v>
      </c>
    </row>
    <row r="2775" spans="1:29">
      <c r="A2775" t="s">
        <v>28</v>
      </c>
      <c r="C2775" t="s">
        <v>9748</v>
      </c>
      <c r="D2775">
        <v>86</v>
      </c>
      <c r="E2775">
        <v>109</v>
      </c>
      <c r="F2775">
        <v>41</v>
      </c>
      <c r="G2775">
        <v>748</v>
      </c>
      <c r="H2775" t="s">
        <v>5953</v>
      </c>
      <c r="I2775">
        <v>997</v>
      </c>
      <c r="J2775">
        <v>61356221</v>
      </c>
      <c r="K2775" t="s">
        <v>7837</v>
      </c>
      <c r="L2775" t="s">
        <v>11301</v>
      </c>
      <c r="M2775" t="s">
        <v>13390</v>
      </c>
      <c r="N2775">
        <v>19505</v>
      </c>
      <c r="O2775">
        <v>3544</v>
      </c>
      <c r="P2775" t="s">
        <v>143</v>
      </c>
      <c r="Q2775">
        <v>0</v>
      </c>
      <c r="R2775" t="s">
        <v>13391</v>
      </c>
      <c r="S2775" t="s">
        <v>13392</v>
      </c>
      <c r="T2775">
        <v>162</v>
      </c>
      <c r="U2775" t="s">
        <v>37</v>
      </c>
      <c r="V2775" t="s">
        <v>38</v>
      </c>
      <c r="W2775" t="s">
        <v>39</v>
      </c>
      <c r="X2775">
        <v>14000000</v>
      </c>
      <c r="Y2775">
        <v>2007</v>
      </c>
      <c r="Z2775">
        <v>826</v>
      </c>
      <c r="AA2775">
        <v>5.2</v>
      </c>
      <c r="AB2775">
        <v>2.35</v>
      </c>
      <c r="AC2775">
        <v>0</v>
      </c>
    </row>
    <row r="2776" spans="1:29">
      <c r="A2776" t="s">
        <v>28</v>
      </c>
      <c r="C2776" t="s">
        <v>8052</v>
      </c>
      <c r="D2776">
        <v>112</v>
      </c>
      <c r="E2776">
        <v>123</v>
      </c>
      <c r="F2776">
        <v>43</v>
      </c>
      <c r="G2776">
        <v>238</v>
      </c>
      <c r="H2776" t="s">
        <v>1093</v>
      </c>
      <c r="I2776">
        <v>456</v>
      </c>
      <c r="J2776">
        <v>46800000</v>
      </c>
      <c r="K2776" t="s">
        <v>227</v>
      </c>
      <c r="L2776" t="s">
        <v>13393</v>
      </c>
      <c r="M2776" t="s">
        <v>13394</v>
      </c>
      <c r="N2776">
        <v>76477</v>
      </c>
      <c r="O2776">
        <v>1326</v>
      </c>
      <c r="P2776" t="s">
        <v>13395</v>
      </c>
      <c r="Q2776">
        <v>2</v>
      </c>
      <c r="R2776" t="s">
        <v>13396</v>
      </c>
      <c r="S2776" t="s">
        <v>13397</v>
      </c>
      <c r="T2776">
        <v>275</v>
      </c>
      <c r="U2776" t="s">
        <v>37</v>
      </c>
      <c r="V2776" t="s">
        <v>56</v>
      </c>
      <c r="W2776" t="s">
        <v>95</v>
      </c>
      <c r="X2776">
        <v>14000000</v>
      </c>
      <c r="Y2776">
        <v>1977</v>
      </c>
      <c r="Z2776">
        <v>244</v>
      </c>
      <c r="AA2776">
        <v>7.1</v>
      </c>
      <c r="AB2776">
        <v>2.35</v>
      </c>
      <c r="AC2776">
        <v>0</v>
      </c>
    </row>
    <row r="2777" spans="1:29">
      <c r="A2777" t="s">
        <v>28</v>
      </c>
      <c r="D2777">
        <v>17</v>
      </c>
      <c r="E2777">
        <v>60</v>
      </c>
      <c r="G2777">
        <v>84</v>
      </c>
      <c r="H2777" t="s">
        <v>13398</v>
      </c>
      <c r="I2777">
        <v>155</v>
      </c>
      <c r="K2777" t="s">
        <v>67</v>
      </c>
      <c r="L2777" t="s">
        <v>13399</v>
      </c>
      <c r="M2777" t="s">
        <v>13400</v>
      </c>
      <c r="N2777">
        <v>5563</v>
      </c>
      <c r="O2777">
        <v>552</v>
      </c>
      <c r="P2777" t="s">
        <v>13401</v>
      </c>
      <c r="Q2777">
        <v>0</v>
      </c>
      <c r="R2777" t="s">
        <v>13402</v>
      </c>
      <c r="S2777" t="s">
        <v>13403</v>
      </c>
      <c r="T2777">
        <v>57</v>
      </c>
      <c r="U2777" t="s">
        <v>37</v>
      </c>
      <c r="V2777" t="s">
        <v>38</v>
      </c>
      <c r="Z2777">
        <v>130</v>
      </c>
      <c r="AA2777">
        <v>6.6</v>
      </c>
      <c r="AC2777">
        <v>373</v>
      </c>
    </row>
    <row r="2778" spans="1:29">
      <c r="A2778" t="s">
        <v>28</v>
      </c>
      <c r="C2778" t="s">
        <v>13404</v>
      </c>
      <c r="D2778">
        <v>101</v>
      </c>
      <c r="E2778">
        <v>99</v>
      </c>
      <c r="F2778">
        <v>9</v>
      </c>
      <c r="G2778">
        <v>648</v>
      </c>
      <c r="H2778" t="s">
        <v>3077</v>
      </c>
      <c r="I2778">
        <v>975</v>
      </c>
      <c r="J2778">
        <v>38048637</v>
      </c>
      <c r="K2778" t="s">
        <v>3030</v>
      </c>
      <c r="L2778" t="s">
        <v>3999</v>
      </c>
      <c r="M2778" t="s">
        <v>13405</v>
      </c>
      <c r="N2778">
        <v>47814</v>
      </c>
      <c r="O2778">
        <v>3500</v>
      </c>
      <c r="P2778" t="s">
        <v>7952</v>
      </c>
      <c r="Q2778">
        <v>4</v>
      </c>
      <c r="R2778" t="s">
        <v>13406</v>
      </c>
      <c r="S2778" t="s">
        <v>13407</v>
      </c>
      <c r="T2778">
        <v>426</v>
      </c>
      <c r="U2778" t="s">
        <v>37</v>
      </c>
      <c r="V2778" t="s">
        <v>38</v>
      </c>
      <c r="W2778" t="s">
        <v>585</v>
      </c>
      <c r="X2778">
        <v>14000000</v>
      </c>
      <c r="Y2778">
        <v>1998</v>
      </c>
      <c r="Z2778">
        <v>912</v>
      </c>
      <c r="AA2778">
        <v>5.5</v>
      </c>
      <c r="AB2778">
        <v>2.35</v>
      </c>
      <c r="AC2778">
        <v>0</v>
      </c>
    </row>
    <row r="2779" spans="1:29">
      <c r="A2779" t="s">
        <v>28</v>
      </c>
      <c r="C2779" t="s">
        <v>5647</v>
      </c>
      <c r="D2779">
        <v>51</v>
      </c>
      <c r="E2779">
        <v>119</v>
      </c>
      <c r="F2779">
        <v>350</v>
      </c>
      <c r="G2779">
        <v>418</v>
      </c>
      <c r="H2779" t="s">
        <v>342</v>
      </c>
      <c r="I2779">
        <v>18000</v>
      </c>
      <c r="J2779">
        <v>34700000</v>
      </c>
      <c r="K2779" t="s">
        <v>214</v>
      </c>
      <c r="L2779" t="s">
        <v>588</v>
      </c>
      <c r="M2779" t="s">
        <v>10072</v>
      </c>
      <c r="N2779">
        <v>52846</v>
      </c>
      <c r="O2779">
        <v>35501</v>
      </c>
      <c r="P2779" t="s">
        <v>5678</v>
      </c>
      <c r="Q2779">
        <v>2</v>
      </c>
      <c r="R2779" t="s">
        <v>10073</v>
      </c>
      <c r="S2779" t="s">
        <v>10074</v>
      </c>
      <c r="T2779">
        <v>143</v>
      </c>
      <c r="U2779" t="s">
        <v>37</v>
      </c>
      <c r="V2779" t="s">
        <v>38</v>
      </c>
      <c r="W2779" t="s">
        <v>585</v>
      </c>
      <c r="X2779">
        <v>14000000</v>
      </c>
      <c r="Y2779">
        <v>1988</v>
      </c>
      <c r="Z2779">
        <v>17000</v>
      </c>
      <c r="AA2779">
        <v>7.7</v>
      </c>
      <c r="AB2779">
        <v>1.85</v>
      </c>
      <c r="AC2779">
        <v>0</v>
      </c>
    </row>
    <row r="2780" spans="1:29">
      <c r="A2780" t="s">
        <v>28</v>
      </c>
      <c r="C2780" t="s">
        <v>9516</v>
      </c>
      <c r="D2780">
        <v>42</v>
      </c>
      <c r="E2780">
        <v>110</v>
      </c>
      <c r="F2780">
        <v>0</v>
      </c>
      <c r="G2780">
        <v>490</v>
      </c>
      <c r="H2780" t="s">
        <v>7101</v>
      </c>
      <c r="I2780">
        <v>849</v>
      </c>
      <c r="J2780">
        <v>35010192</v>
      </c>
      <c r="K2780" t="s">
        <v>1415</v>
      </c>
      <c r="L2780" t="s">
        <v>8571</v>
      </c>
      <c r="M2780" t="s">
        <v>13408</v>
      </c>
      <c r="N2780">
        <v>6352</v>
      </c>
      <c r="O2780">
        <v>2226</v>
      </c>
      <c r="P2780" t="s">
        <v>1891</v>
      </c>
      <c r="Q2780">
        <v>1</v>
      </c>
      <c r="R2780" t="s">
        <v>13409</v>
      </c>
      <c r="S2780" t="s">
        <v>13410</v>
      </c>
      <c r="T2780">
        <v>43</v>
      </c>
      <c r="U2780" t="s">
        <v>37</v>
      </c>
      <c r="V2780" t="s">
        <v>38</v>
      </c>
      <c r="W2780" t="s">
        <v>39</v>
      </c>
      <c r="Y2780">
        <v>2012</v>
      </c>
      <c r="Z2780">
        <v>597</v>
      </c>
      <c r="AA2780">
        <v>5.4</v>
      </c>
      <c r="AB2780">
        <v>2.35</v>
      </c>
      <c r="AC2780">
        <v>0</v>
      </c>
    </row>
    <row r="2781" spans="1:29">
      <c r="A2781" t="s">
        <v>28</v>
      </c>
      <c r="C2781" t="s">
        <v>13411</v>
      </c>
      <c r="D2781">
        <v>10</v>
      </c>
      <c r="E2781">
        <v>107</v>
      </c>
      <c r="F2781">
        <v>116</v>
      </c>
      <c r="G2781">
        <v>25</v>
      </c>
      <c r="H2781" t="s">
        <v>7175</v>
      </c>
      <c r="I2781">
        <v>327</v>
      </c>
      <c r="J2781">
        <v>34793160</v>
      </c>
      <c r="K2781" t="s">
        <v>7043</v>
      </c>
      <c r="L2781" t="s">
        <v>4745</v>
      </c>
      <c r="M2781" t="s">
        <v>13412</v>
      </c>
      <c r="N2781">
        <v>15730</v>
      </c>
      <c r="O2781">
        <v>552</v>
      </c>
      <c r="P2781" t="s">
        <v>13413</v>
      </c>
      <c r="Q2781">
        <v>1</v>
      </c>
      <c r="R2781" t="s">
        <v>13414</v>
      </c>
      <c r="S2781" t="s">
        <v>13415</v>
      </c>
      <c r="T2781">
        <v>31</v>
      </c>
      <c r="U2781" t="s">
        <v>37</v>
      </c>
      <c r="V2781" t="s">
        <v>38</v>
      </c>
      <c r="W2781" t="s">
        <v>95</v>
      </c>
      <c r="X2781">
        <v>14000000</v>
      </c>
      <c r="Y2781">
        <v>1991</v>
      </c>
      <c r="Z2781">
        <v>172</v>
      </c>
      <c r="AA2781">
        <v>6.7</v>
      </c>
      <c r="AB2781">
        <v>1.85</v>
      </c>
      <c r="AC2781">
        <v>0</v>
      </c>
    </row>
    <row r="2782" spans="1:29">
      <c r="A2782" t="s">
        <v>28</v>
      </c>
      <c r="C2782" t="s">
        <v>9834</v>
      </c>
      <c r="D2782">
        <v>43</v>
      </c>
      <c r="E2782">
        <v>81</v>
      </c>
      <c r="F2782">
        <v>54</v>
      </c>
      <c r="G2782">
        <v>636</v>
      </c>
      <c r="H2782" t="s">
        <v>10619</v>
      </c>
      <c r="I2782">
        <v>8000</v>
      </c>
      <c r="J2782">
        <v>30628981</v>
      </c>
      <c r="K2782" t="s">
        <v>1681</v>
      </c>
      <c r="L2782" t="s">
        <v>1249</v>
      </c>
      <c r="M2782" t="s">
        <v>13416</v>
      </c>
      <c r="N2782">
        <v>15047</v>
      </c>
      <c r="O2782">
        <v>10792</v>
      </c>
      <c r="P2782" t="s">
        <v>1334</v>
      </c>
      <c r="Q2782">
        <v>1</v>
      </c>
      <c r="R2782" t="s">
        <v>13417</v>
      </c>
      <c r="S2782" t="s">
        <v>13418</v>
      </c>
      <c r="T2782">
        <v>160</v>
      </c>
      <c r="U2782" t="s">
        <v>37</v>
      </c>
      <c r="V2782" t="s">
        <v>38</v>
      </c>
      <c r="W2782" t="s">
        <v>39</v>
      </c>
      <c r="X2782">
        <v>14000000</v>
      </c>
      <c r="Y2782">
        <v>1999</v>
      </c>
      <c r="Z2782">
        <v>670</v>
      </c>
      <c r="AA2782">
        <v>5</v>
      </c>
      <c r="AB2782">
        <v>1.85</v>
      </c>
      <c r="AC2782">
        <v>2000</v>
      </c>
    </row>
    <row r="2783" spans="1:29">
      <c r="A2783" t="s">
        <v>28</v>
      </c>
      <c r="C2783" t="s">
        <v>4931</v>
      </c>
      <c r="D2783">
        <v>331</v>
      </c>
      <c r="E2783">
        <v>105</v>
      </c>
      <c r="F2783">
        <v>58</v>
      </c>
      <c r="G2783">
        <v>583</v>
      </c>
      <c r="H2783" t="s">
        <v>393</v>
      </c>
      <c r="I2783">
        <v>11000</v>
      </c>
      <c r="J2783">
        <v>29959436</v>
      </c>
      <c r="K2783" t="s">
        <v>5940</v>
      </c>
      <c r="L2783" t="s">
        <v>2377</v>
      </c>
      <c r="M2783" t="s">
        <v>13419</v>
      </c>
      <c r="N2783">
        <v>82327</v>
      </c>
      <c r="O2783">
        <v>12894</v>
      </c>
      <c r="P2783" t="s">
        <v>13420</v>
      </c>
      <c r="Q2783">
        <v>1</v>
      </c>
      <c r="R2783" t="s">
        <v>13421</v>
      </c>
      <c r="S2783" t="s">
        <v>13422</v>
      </c>
      <c r="T2783">
        <v>350</v>
      </c>
      <c r="U2783" t="s">
        <v>37</v>
      </c>
      <c r="V2783" t="s">
        <v>56</v>
      </c>
      <c r="W2783" t="s">
        <v>39</v>
      </c>
      <c r="X2783">
        <v>13000000</v>
      </c>
      <c r="Y2783">
        <v>2011</v>
      </c>
      <c r="Z2783">
        <v>1000</v>
      </c>
      <c r="AA2783">
        <v>6.4</v>
      </c>
      <c r="AB2783">
        <v>2.35</v>
      </c>
      <c r="AC2783">
        <v>18000</v>
      </c>
    </row>
    <row r="2784" spans="1:29">
      <c r="A2784" t="s">
        <v>28</v>
      </c>
      <c r="C2784" t="s">
        <v>12993</v>
      </c>
      <c r="D2784">
        <v>38</v>
      </c>
      <c r="E2784">
        <v>82</v>
      </c>
      <c r="F2784">
        <v>12</v>
      </c>
      <c r="G2784">
        <v>8</v>
      </c>
      <c r="H2784" t="s">
        <v>12993</v>
      </c>
      <c r="I2784">
        <v>23</v>
      </c>
      <c r="J2784">
        <v>25571351</v>
      </c>
      <c r="K2784" t="s">
        <v>8841</v>
      </c>
      <c r="L2784" t="s">
        <v>12997</v>
      </c>
      <c r="M2784" t="s">
        <v>13423</v>
      </c>
      <c r="N2784">
        <v>3135</v>
      </c>
      <c r="O2784">
        <v>49</v>
      </c>
      <c r="P2784" t="s">
        <v>13424</v>
      </c>
      <c r="Q2784">
        <v>0</v>
      </c>
      <c r="R2784" t="s">
        <v>13425</v>
      </c>
      <c r="S2784" t="s">
        <v>13426</v>
      </c>
      <c r="T2784">
        <v>78</v>
      </c>
      <c r="U2784" t="s">
        <v>37</v>
      </c>
      <c r="V2784" t="s">
        <v>38</v>
      </c>
      <c r="W2784" t="s">
        <v>277</v>
      </c>
      <c r="X2784">
        <v>14000000</v>
      </c>
      <c r="Y2784">
        <v>2002</v>
      </c>
      <c r="Z2784">
        <v>12</v>
      </c>
      <c r="AA2784">
        <v>6.6</v>
      </c>
      <c r="AB2784">
        <v>1.85</v>
      </c>
      <c r="AC2784">
        <v>184</v>
      </c>
    </row>
    <row r="2785" spans="1:29">
      <c r="A2785" t="s">
        <v>28</v>
      </c>
      <c r="C2785" t="s">
        <v>2943</v>
      </c>
      <c r="D2785">
        <v>12</v>
      </c>
      <c r="E2785">
        <v>109</v>
      </c>
      <c r="F2785">
        <v>309</v>
      </c>
      <c r="G2785">
        <v>279</v>
      </c>
      <c r="H2785" t="s">
        <v>13082</v>
      </c>
      <c r="I2785">
        <v>592</v>
      </c>
      <c r="J2785">
        <v>27515786</v>
      </c>
      <c r="K2785" t="s">
        <v>214</v>
      </c>
      <c r="L2785" t="s">
        <v>2468</v>
      </c>
      <c r="M2785" t="s">
        <v>13427</v>
      </c>
      <c r="N2785">
        <v>8904</v>
      </c>
      <c r="O2785">
        <v>1620</v>
      </c>
      <c r="P2785" t="s">
        <v>13428</v>
      </c>
      <c r="Q2785">
        <v>0</v>
      </c>
      <c r="R2785" t="s">
        <v>13429</v>
      </c>
      <c r="S2785" t="s">
        <v>13430</v>
      </c>
      <c r="T2785">
        <v>31</v>
      </c>
      <c r="U2785" t="s">
        <v>37</v>
      </c>
      <c r="V2785" t="s">
        <v>38</v>
      </c>
      <c r="W2785" t="s">
        <v>585</v>
      </c>
      <c r="X2785">
        <v>14000000</v>
      </c>
      <c r="Y2785">
        <v>1993</v>
      </c>
      <c r="Z2785">
        <v>556</v>
      </c>
      <c r="AA2785">
        <v>5.9</v>
      </c>
      <c r="AB2785">
        <v>1.85</v>
      </c>
      <c r="AC2785">
        <v>0</v>
      </c>
    </row>
    <row r="2786" spans="1:29">
      <c r="A2786" t="s">
        <v>28</v>
      </c>
      <c r="C2786" t="s">
        <v>4554</v>
      </c>
      <c r="D2786">
        <v>40</v>
      </c>
      <c r="E2786">
        <v>95</v>
      </c>
      <c r="F2786">
        <v>10</v>
      </c>
      <c r="G2786">
        <v>111</v>
      </c>
      <c r="H2786" t="s">
        <v>13431</v>
      </c>
      <c r="I2786">
        <v>706</v>
      </c>
      <c r="J2786">
        <v>25482931</v>
      </c>
      <c r="K2786" t="s">
        <v>422</v>
      </c>
      <c r="L2786" t="s">
        <v>5265</v>
      </c>
      <c r="M2786" t="s">
        <v>13432</v>
      </c>
      <c r="N2786">
        <v>9693</v>
      </c>
      <c r="O2786">
        <v>1421</v>
      </c>
      <c r="P2786" t="s">
        <v>13433</v>
      </c>
      <c r="Q2786">
        <v>2</v>
      </c>
      <c r="R2786" t="s">
        <v>13434</v>
      </c>
      <c r="S2786" t="s">
        <v>13435</v>
      </c>
      <c r="T2786">
        <v>33</v>
      </c>
      <c r="U2786" t="s">
        <v>37</v>
      </c>
      <c r="V2786" t="s">
        <v>38</v>
      </c>
      <c r="W2786" t="s">
        <v>585</v>
      </c>
      <c r="X2786">
        <v>14000000</v>
      </c>
      <c r="Y2786">
        <v>2002</v>
      </c>
      <c r="Z2786">
        <v>266</v>
      </c>
      <c r="AA2786">
        <v>5.7</v>
      </c>
      <c r="AB2786">
        <v>2.35</v>
      </c>
      <c r="AC2786">
        <v>530</v>
      </c>
    </row>
    <row r="2787" spans="1:29">
      <c r="A2787" t="s">
        <v>28</v>
      </c>
      <c r="C2787" t="s">
        <v>6308</v>
      </c>
      <c r="D2787">
        <v>34</v>
      </c>
      <c r="E2787">
        <v>100</v>
      </c>
      <c r="F2787">
        <v>0</v>
      </c>
      <c r="G2787">
        <v>364</v>
      </c>
      <c r="H2787" t="s">
        <v>11567</v>
      </c>
      <c r="I2787">
        <v>723</v>
      </c>
      <c r="J2787">
        <v>19900000</v>
      </c>
      <c r="K2787" t="s">
        <v>9661</v>
      </c>
      <c r="L2787" t="s">
        <v>3883</v>
      </c>
      <c r="M2787" t="s">
        <v>13436</v>
      </c>
      <c r="N2787">
        <v>17262</v>
      </c>
      <c r="O2787">
        <v>2348</v>
      </c>
      <c r="P2787" t="s">
        <v>13437</v>
      </c>
      <c r="Q2787">
        <v>1</v>
      </c>
      <c r="R2787" t="s">
        <v>13438</v>
      </c>
      <c r="S2787" t="s">
        <v>13439</v>
      </c>
      <c r="T2787">
        <v>53</v>
      </c>
      <c r="U2787" t="s">
        <v>37</v>
      </c>
      <c r="V2787" t="s">
        <v>38</v>
      </c>
      <c r="W2787" t="s">
        <v>585</v>
      </c>
      <c r="X2787">
        <v>20000000</v>
      </c>
      <c r="Y2787">
        <v>1995</v>
      </c>
      <c r="Z2787">
        <v>422</v>
      </c>
      <c r="AA2787">
        <v>4.5</v>
      </c>
      <c r="AB2787">
        <v>1.85</v>
      </c>
      <c r="AC2787">
        <v>1000</v>
      </c>
    </row>
    <row r="2788" spans="1:29">
      <c r="A2788" t="s">
        <v>28</v>
      </c>
      <c r="C2788" t="s">
        <v>11916</v>
      </c>
      <c r="D2788">
        <v>82</v>
      </c>
      <c r="E2788">
        <v>118</v>
      </c>
      <c r="F2788">
        <v>128</v>
      </c>
      <c r="G2788">
        <v>467</v>
      </c>
      <c r="H2788" t="s">
        <v>6112</v>
      </c>
      <c r="I2788">
        <v>931</v>
      </c>
      <c r="K2788" t="s">
        <v>6403</v>
      </c>
      <c r="L2788" t="s">
        <v>13440</v>
      </c>
      <c r="M2788" t="s">
        <v>13441</v>
      </c>
      <c r="N2788">
        <v>16294</v>
      </c>
      <c r="O2788">
        <v>2704</v>
      </c>
      <c r="P2788" t="s">
        <v>4182</v>
      </c>
      <c r="Q2788">
        <v>7</v>
      </c>
      <c r="R2788" t="s">
        <v>13442</v>
      </c>
      <c r="S2788" t="s">
        <v>13443</v>
      </c>
      <c r="T2788">
        <v>252</v>
      </c>
      <c r="U2788" t="s">
        <v>37</v>
      </c>
      <c r="V2788" t="s">
        <v>38</v>
      </c>
      <c r="W2788" t="s">
        <v>585</v>
      </c>
      <c r="X2788">
        <v>14000000</v>
      </c>
      <c r="Y2788">
        <v>1977</v>
      </c>
      <c r="Z2788">
        <v>726</v>
      </c>
      <c r="AA2788">
        <v>3.7</v>
      </c>
      <c r="AB2788">
        <v>1.85</v>
      </c>
      <c r="AC2788">
        <v>889</v>
      </c>
    </row>
    <row r="2789" spans="1:29">
      <c r="A2789" t="s">
        <v>28</v>
      </c>
      <c r="C2789" t="s">
        <v>11926</v>
      </c>
      <c r="D2789">
        <v>125</v>
      </c>
      <c r="E2789">
        <v>91</v>
      </c>
      <c r="F2789">
        <v>31</v>
      </c>
      <c r="G2789">
        <v>50</v>
      </c>
      <c r="H2789" t="s">
        <v>1099</v>
      </c>
      <c r="I2789">
        <v>874</v>
      </c>
      <c r="J2789">
        <v>16298046</v>
      </c>
      <c r="K2789" t="s">
        <v>3030</v>
      </c>
      <c r="L2789" t="s">
        <v>5105</v>
      </c>
      <c r="M2789" t="s">
        <v>13444</v>
      </c>
      <c r="N2789">
        <v>22207</v>
      </c>
      <c r="O2789">
        <v>1608</v>
      </c>
      <c r="P2789" t="s">
        <v>10469</v>
      </c>
      <c r="Q2789">
        <v>0</v>
      </c>
      <c r="R2789" t="s">
        <v>13445</v>
      </c>
      <c r="S2789" t="s">
        <v>13446</v>
      </c>
      <c r="T2789">
        <v>747</v>
      </c>
      <c r="U2789" t="s">
        <v>37</v>
      </c>
      <c r="V2789" t="s">
        <v>56</v>
      </c>
      <c r="W2789" t="s">
        <v>39</v>
      </c>
      <c r="X2789">
        <v>14000000</v>
      </c>
      <c r="Y2789">
        <v>2005</v>
      </c>
      <c r="Z2789">
        <v>613</v>
      </c>
      <c r="AA2789">
        <v>5</v>
      </c>
      <c r="AB2789">
        <v>2.35</v>
      </c>
      <c r="AC2789">
        <v>0</v>
      </c>
    </row>
    <row r="2790" spans="1:29">
      <c r="A2790" t="s">
        <v>28</v>
      </c>
      <c r="C2790" t="s">
        <v>5702</v>
      </c>
      <c r="D2790">
        <v>56</v>
      </c>
      <c r="E2790">
        <v>90</v>
      </c>
      <c r="F2790">
        <v>119</v>
      </c>
      <c r="G2790">
        <v>636</v>
      </c>
      <c r="H2790" t="s">
        <v>270</v>
      </c>
      <c r="I2790">
        <v>869</v>
      </c>
      <c r="J2790">
        <v>15549702</v>
      </c>
      <c r="K2790" t="s">
        <v>1681</v>
      </c>
      <c r="L2790" t="s">
        <v>2613</v>
      </c>
      <c r="M2790" t="s">
        <v>13447</v>
      </c>
      <c r="N2790">
        <v>24038</v>
      </c>
      <c r="O2790">
        <v>3007</v>
      </c>
      <c r="P2790" t="s">
        <v>1334</v>
      </c>
      <c r="Q2790">
        <v>2</v>
      </c>
      <c r="R2790" t="s">
        <v>13448</v>
      </c>
      <c r="S2790" t="s">
        <v>13449</v>
      </c>
      <c r="T2790">
        <v>123</v>
      </c>
      <c r="U2790" t="s">
        <v>37</v>
      </c>
      <c r="V2790" t="s">
        <v>38</v>
      </c>
      <c r="W2790" t="s">
        <v>39</v>
      </c>
      <c r="X2790">
        <v>14000000</v>
      </c>
      <c r="Y2790">
        <v>2003</v>
      </c>
      <c r="Z2790">
        <v>779</v>
      </c>
      <c r="AA2790">
        <v>4.5999999999999996</v>
      </c>
      <c r="AB2790">
        <v>1.85</v>
      </c>
      <c r="AC2790">
        <v>411</v>
      </c>
    </row>
    <row r="2791" spans="1:29">
      <c r="A2791" t="s">
        <v>28</v>
      </c>
      <c r="C2791" t="s">
        <v>1394</v>
      </c>
      <c r="D2791">
        <v>160</v>
      </c>
      <c r="E2791">
        <v>108</v>
      </c>
      <c r="F2791">
        <v>123</v>
      </c>
      <c r="G2791">
        <v>690</v>
      </c>
      <c r="H2791" t="s">
        <v>1972</v>
      </c>
      <c r="I2791">
        <v>26000</v>
      </c>
      <c r="J2791">
        <v>15483540</v>
      </c>
      <c r="K2791" t="s">
        <v>13450</v>
      </c>
      <c r="L2791" t="s">
        <v>98</v>
      </c>
      <c r="M2791" t="s">
        <v>13451</v>
      </c>
      <c r="N2791">
        <v>56338</v>
      </c>
      <c r="O2791">
        <v>41359</v>
      </c>
      <c r="P2791" t="s">
        <v>7689</v>
      </c>
      <c r="Q2791">
        <v>4</v>
      </c>
      <c r="R2791" t="s">
        <v>13452</v>
      </c>
      <c r="S2791" t="s">
        <v>13453</v>
      </c>
      <c r="T2791">
        <v>215</v>
      </c>
      <c r="U2791" t="s">
        <v>37</v>
      </c>
      <c r="V2791" t="s">
        <v>38</v>
      </c>
      <c r="W2791" t="s">
        <v>585</v>
      </c>
      <c r="X2791">
        <v>14000000</v>
      </c>
      <c r="Y2791">
        <v>2009</v>
      </c>
      <c r="Z2791">
        <v>14000</v>
      </c>
      <c r="AA2791">
        <v>6.5</v>
      </c>
      <c r="AB2791">
        <v>2.35</v>
      </c>
      <c r="AC2791">
        <v>4000</v>
      </c>
    </row>
    <row r="2792" spans="1:29">
      <c r="A2792" t="s">
        <v>28</v>
      </c>
      <c r="C2792" t="s">
        <v>13454</v>
      </c>
      <c r="D2792">
        <v>71</v>
      </c>
      <c r="E2792">
        <v>103</v>
      </c>
      <c r="F2792">
        <v>44</v>
      </c>
      <c r="G2792">
        <v>625</v>
      </c>
      <c r="H2792" t="s">
        <v>13455</v>
      </c>
      <c r="I2792">
        <v>953</v>
      </c>
      <c r="J2792">
        <v>20246959</v>
      </c>
      <c r="K2792" t="s">
        <v>1681</v>
      </c>
      <c r="L2792" t="s">
        <v>640</v>
      </c>
      <c r="M2792" t="s">
        <v>13456</v>
      </c>
      <c r="N2792">
        <v>5721</v>
      </c>
      <c r="O2792">
        <v>3299</v>
      </c>
      <c r="P2792" t="s">
        <v>5017</v>
      </c>
      <c r="Q2792">
        <v>2</v>
      </c>
      <c r="R2792" t="s">
        <v>13457</v>
      </c>
      <c r="S2792" t="s">
        <v>13458</v>
      </c>
      <c r="T2792">
        <v>20</v>
      </c>
      <c r="U2792" t="s">
        <v>37</v>
      </c>
      <c r="V2792" t="s">
        <v>38</v>
      </c>
      <c r="W2792" t="s">
        <v>39</v>
      </c>
      <c r="X2792">
        <v>14000000</v>
      </c>
      <c r="Y2792">
        <v>2010</v>
      </c>
      <c r="Z2792">
        <v>849</v>
      </c>
      <c r="AA2792">
        <v>4.9000000000000004</v>
      </c>
      <c r="AB2792">
        <v>2.35</v>
      </c>
      <c r="AC2792">
        <v>1000</v>
      </c>
    </row>
    <row r="2793" spans="1:29">
      <c r="A2793" t="s">
        <v>28</v>
      </c>
      <c r="C2793" t="s">
        <v>13459</v>
      </c>
      <c r="D2793">
        <v>37</v>
      </c>
      <c r="E2793">
        <v>96</v>
      </c>
      <c r="F2793">
        <v>0</v>
      </c>
      <c r="G2793">
        <v>654</v>
      </c>
      <c r="H2793" t="s">
        <v>2475</v>
      </c>
      <c r="I2793">
        <v>3000</v>
      </c>
      <c r="J2793">
        <v>15062898</v>
      </c>
      <c r="K2793" t="s">
        <v>1671</v>
      </c>
      <c r="L2793" t="s">
        <v>4599</v>
      </c>
      <c r="M2793" t="s">
        <v>13460</v>
      </c>
      <c r="N2793">
        <v>11729</v>
      </c>
      <c r="O2793">
        <v>6861</v>
      </c>
      <c r="P2793" t="s">
        <v>12014</v>
      </c>
      <c r="Q2793">
        <v>0</v>
      </c>
      <c r="R2793" t="s">
        <v>13461</v>
      </c>
      <c r="S2793" t="s">
        <v>13462</v>
      </c>
      <c r="T2793">
        <v>106</v>
      </c>
      <c r="U2793" t="s">
        <v>37</v>
      </c>
      <c r="V2793" t="s">
        <v>38</v>
      </c>
      <c r="W2793" t="s">
        <v>585</v>
      </c>
      <c r="X2793">
        <v>14000000</v>
      </c>
      <c r="Y2793">
        <v>1998</v>
      </c>
      <c r="Z2793">
        <v>2000</v>
      </c>
      <c r="AA2793">
        <v>6</v>
      </c>
      <c r="AB2793">
        <v>1.85</v>
      </c>
      <c r="AC2793">
        <v>645</v>
      </c>
    </row>
    <row r="2794" spans="1:29">
      <c r="A2794" t="s">
        <v>28</v>
      </c>
      <c r="C2794" t="s">
        <v>13463</v>
      </c>
      <c r="D2794">
        <v>62</v>
      </c>
      <c r="E2794">
        <v>117</v>
      </c>
      <c r="F2794">
        <v>160</v>
      </c>
      <c r="G2794">
        <v>55</v>
      </c>
      <c r="H2794" t="s">
        <v>2045</v>
      </c>
      <c r="I2794">
        <v>718</v>
      </c>
      <c r="J2794">
        <v>14348123</v>
      </c>
      <c r="K2794" t="s">
        <v>11841</v>
      </c>
      <c r="L2794" t="s">
        <v>3709</v>
      </c>
      <c r="M2794" t="s">
        <v>13464</v>
      </c>
      <c r="N2794">
        <v>9323</v>
      </c>
      <c r="O2794">
        <v>1148</v>
      </c>
      <c r="P2794" t="s">
        <v>13465</v>
      </c>
      <c r="Q2794">
        <v>6</v>
      </c>
      <c r="R2794" t="s">
        <v>13466</v>
      </c>
      <c r="S2794" t="s">
        <v>13467</v>
      </c>
      <c r="T2794">
        <v>157</v>
      </c>
      <c r="U2794" t="s">
        <v>37</v>
      </c>
      <c r="V2794" t="s">
        <v>7090</v>
      </c>
      <c r="W2794" t="s">
        <v>95</v>
      </c>
      <c r="X2794">
        <v>12000000</v>
      </c>
      <c r="Y2794">
        <v>1999</v>
      </c>
      <c r="Z2794">
        <v>330</v>
      </c>
      <c r="AA2794">
        <v>6.9</v>
      </c>
      <c r="AB2794">
        <v>1.85</v>
      </c>
      <c r="AC2794">
        <v>970</v>
      </c>
    </row>
    <row r="2795" spans="1:29">
      <c r="A2795" t="s">
        <v>28</v>
      </c>
      <c r="C2795" t="s">
        <v>13468</v>
      </c>
      <c r="D2795">
        <v>73</v>
      </c>
      <c r="E2795">
        <v>93</v>
      </c>
      <c r="F2795">
        <v>85</v>
      </c>
      <c r="G2795">
        <v>514</v>
      </c>
      <c r="H2795" t="s">
        <v>13469</v>
      </c>
      <c r="I2795">
        <v>1000</v>
      </c>
      <c r="J2795">
        <v>15171475</v>
      </c>
      <c r="K2795" t="s">
        <v>7406</v>
      </c>
      <c r="L2795" t="s">
        <v>308</v>
      </c>
      <c r="M2795" t="s">
        <v>13470</v>
      </c>
      <c r="N2795">
        <v>19805</v>
      </c>
      <c r="O2795">
        <v>2777</v>
      </c>
      <c r="P2795" t="s">
        <v>5784</v>
      </c>
      <c r="Q2795">
        <v>0</v>
      </c>
      <c r="R2795" t="s">
        <v>13471</v>
      </c>
      <c r="S2795" t="s">
        <v>13472</v>
      </c>
      <c r="T2795">
        <v>122</v>
      </c>
      <c r="U2795" t="s">
        <v>37</v>
      </c>
      <c r="V2795" t="s">
        <v>38</v>
      </c>
      <c r="W2795" t="s">
        <v>585</v>
      </c>
      <c r="X2795">
        <v>8500000</v>
      </c>
      <c r="Y2795">
        <v>1996</v>
      </c>
      <c r="Z2795">
        <v>855</v>
      </c>
      <c r="AA2795">
        <v>5.7</v>
      </c>
      <c r="AB2795">
        <v>1.85</v>
      </c>
      <c r="AC2795">
        <v>0</v>
      </c>
    </row>
    <row r="2796" spans="1:29">
      <c r="A2796" t="s">
        <v>28</v>
      </c>
      <c r="C2796" t="s">
        <v>487</v>
      </c>
      <c r="D2796">
        <v>59</v>
      </c>
      <c r="E2796">
        <v>136</v>
      </c>
      <c r="F2796">
        <v>17000</v>
      </c>
      <c r="G2796">
        <v>213</v>
      </c>
      <c r="H2796" t="s">
        <v>1977</v>
      </c>
      <c r="I2796">
        <v>22000</v>
      </c>
      <c r="K2796" t="s">
        <v>4811</v>
      </c>
      <c r="L2796" t="s">
        <v>1746</v>
      </c>
      <c r="M2796" t="s">
        <v>13473</v>
      </c>
      <c r="N2796">
        <v>13548</v>
      </c>
      <c r="O2796">
        <v>23378</v>
      </c>
      <c r="P2796" t="s">
        <v>601</v>
      </c>
      <c r="Q2796">
        <v>0</v>
      </c>
      <c r="R2796" t="s">
        <v>13474</v>
      </c>
      <c r="S2796" t="s">
        <v>13475</v>
      </c>
      <c r="T2796">
        <v>75</v>
      </c>
      <c r="U2796" t="s">
        <v>37</v>
      </c>
      <c r="V2796" t="s">
        <v>38</v>
      </c>
      <c r="W2796" t="s">
        <v>95</v>
      </c>
      <c r="X2796">
        <v>14000000</v>
      </c>
      <c r="Y2796">
        <v>1977</v>
      </c>
      <c r="Z2796">
        <v>740</v>
      </c>
      <c r="AA2796">
        <v>6.7</v>
      </c>
      <c r="AB2796">
        <v>1.66</v>
      </c>
      <c r="AC2796">
        <v>932</v>
      </c>
    </row>
    <row r="2797" spans="1:29">
      <c r="A2797" t="s">
        <v>28</v>
      </c>
      <c r="C2797" t="s">
        <v>5076</v>
      </c>
      <c r="D2797">
        <v>25</v>
      </c>
      <c r="E2797">
        <v>115</v>
      </c>
      <c r="F2797">
        <v>0</v>
      </c>
      <c r="G2797">
        <v>534</v>
      </c>
      <c r="H2797" t="s">
        <v>470</v>
      </c>
      <c r="I2797">
        <v>1000</v>
      </c>
      <c r="J2797">
        <v>13640000</v>
      </c>
      <c r="K2797" t="s">
        <v>2527</v>
      </c>
      <c r="L2797" t="s">
        <v>1232</v>
      </c>
      <c r="M2797" t="s">
        <v>13476</v>
      </c>
      <c r="N2797">
        <v>6011</v>
      </c>
      <c r="O2797">
        <v>3267</v>
      </c>
      <c r="P2797" t="s">
        <v>10904</v>
      </c>
      <c r="Q2797">
        <v>0</v>
      </c>
      <c r="R2797" t="s">
        <v>13477</v>
      </c>
      <c r="S2797" t="s">
        <v>13478</v>
      </c>
      <c r="T2797">
        <v>39</v>
      </c>
      <c r="U2797" t="s">
        <v>37</v>
      </c>
      <c r="V2797" t="s">
        <v>38</v>
      </c>
      <c r="W2797" t="s">
        <v>39</v>
      </c>
      <c r="X2797">
        <v>14000000</v>
      </c>
      <c r="Y2797">
        <v>1994</v>
      </c>
      <c r="Z2797">
        <v>848</v>
      </c>
      <c r="AA2797">
        <v>6.9</v>
      </c>
      <c r="AB2797">
        <v>1.85</v>
      </c>
      <c r="AC2797">
        <v>905</v>
      </c>
    </row>
    <row r="2798" spans="1:29">
      <c r="A2798" t="s">
        <v>28</v>
      </c>
      <c r="C2798" t="s">
        <v>7227</v>
      </c>
      <c r="D2798">
        <v>97</v>
      </c>
      <c r="E2798">
        <v>94</v>
      </c>
      <c r="F2798">
        <v>0</v>
      </c>
      <c r="G2798">
        <v>458</v>
      </c>
      <c r="H2798" t="s">
        <v>13479</v>
      </c>
      <c r="I2798">
        <v>12000</v>
      </c>
      <c r="J2798">
        <v>12550242</v>
      </c>
      <c r="K2798" t="s">
        <v>1415</v>
      </c>
      <c r="L2798" t="s">
        <v>272</v>
      </c>
      <c r="M2798" t="s">
        <v>13480</v>
      </c>
      <c r="N2798">
        <v>13866</v>
      </c>
      <c r="O2798">
        <v>13446</v>
      </c>
      <c r="P2798" t="s">
        <v>7599</v>
      </c>
      <c r="Q2798">
        <v>3</v>
      </c>
      <c r="R2798" t="s">
        <v>13481</v>
      </c>
      <c r="S2798" t="s">
        <v>13482</v>
      </c>
      <c r="T2798">
        <v>55</v>
      </c>
      <c r="U2798" t="s">
        <v>37</v>
      </c>
      <c r="V2798" t="s">
        <v>38</v>
      </c>
      <c r="W2798" t="s">
        <v>585</v>
      </c>
      <c r="Y2798">
        <v>2007</v>
      </c>
      <c r="Z2798">
        <v>490</v>
      </c>
      <c r="AA2798">
        <v>5.5</v>
      </c>
      <c r="AB2798">
        <v>1.85</v>
      </c>
      <c r="AC2798">
        <v>488</v>
      </c>
    </row>
    <row r="2799" spans="1:29">
      <c r="A2799" t="s">
        <v>28</v>
      </c>
      <c r="C2799" t="s">
        <v>13483</v>
      </c>
      <c r="D2799">
        <v>205</v>
      </c>
      <c r="E2799">
        <v>85</v>
      </c>
      <c r="F2799">
        <v>52</v>
      </c>
      <c r="G2799">
        <v>489</v>
      </c>
      <c r="H2799" t="s">
        <v>13484</v>
      </c>
      <c r="I2799">
        <v>1000</v>
      </c>
      <c r="J2799">
        <v>12610731</v>
      </c>
      <c r="K2799" t="s">
        <v>2208</v>
      </c>
      <c r="L2799" t="s">
        <v>1115</v>
      </c>
      <c r="M2799" t="s">
        <v>13485</v>
      </c>
      <c r="N2799">
        <v>38985</v>
      </c>
      <c r="O2799">
        <v>3050</v>
      </c>
      <c r="P2799" t="s">
        <v>13486</v>
      </c>
      <c r="Q2799">
        <v>1</v>
      </c>
      <c r="R2799" t="s">
        <v>13487</v>
      </c>
      <c r="S2799" t="s">
        <v>13488</v>
      </c>
      <c r="T2799">
        <v>673</v>
      </c>
      <c r="U2799" t="s">
        <v>37</v>
      </c>
      <c r="V2799" t="s">
        <v>38</v>
      </c>
      <c r="W2799" t="s">
        <v>585</v>
      </c>
      <c r="X2799">
        <v>11000000</v>
      </c>
      <c r="Y2799">
        <v>2001</v>
      </c>
      <c r="Z2799">
        <v>935</v>
      </c>
      <c r="AA2799">
        <v>4.4000000000000004</v>
      </c>
      <c r="AB2799">
        <v>1.85</v>
      </c>
      <c r="AC2799">
        <v>0</v>
      </c>
    </row>
    <row r="2800" spans="1:29">
      <c r="A2800" t="s">
        <v>28</v>
      </c>
      <c r="C2800" t="s">
        <v>809</v>
      </c>
      <c r="D2800">
        <v>69</v>
      </c>
      <c r="E2800">
        <v>88</v>
      </c>
      <c r="F2800">
        <v>189</v>
      </c>
      <c r="G2800">
        <v>799</v>
      </c>
      <c r="H2800" t="s">
        <v>9032</v>
      </c>
      <c r="I2800">
        <v>934</v>
      </c>
      <c r="J2800">
        <v>47811275</v>
      </c>
      <c r="K2800" t="s">
        <v>2358</v>
      </c>
      <c r="L2800" t="s">
        <v>8305</v>
      </c>
      <c r="M2800" t="s">
        <v>12757</v>
      </c>
      <c r="N2800">
        <v>29008</v>
      </c>
      <c r="O2800">
        <v>3707</v>
      </c>
      <c r="P2800" t="s">
        <v>12758</v>
      </c>
      <c r="Q2800">
        <v>1</v>
      </c>
      <c r="R2800" t="s">
        <v>12759</v>
      </c>
      <c r="S2800" t="s">
        <v>12760</v>
      </c>
      <c r="T2800">
        <v>99</v>
      </c>
      <c r="U2800" t="s">
        <v>37</v>
      </c>
      <c r="V2800" t="s">
        <v>38</v>
      </c>
      <c r="W2800" t="s">
        <v>95</v>
      </c>
      <c r="X2800">
        <v>15000000</v>
      </c>
      <c r="Y2800">
        <v>2002</v>
      </c>
      <c r="Z2800">
        <v>927</v>
      </c>
      <c r="AA2800">
        <v>5.4</v>
      </c>
      <c r="AB2800">
        <v>1.85</v>
      </c>
      <c r="AC2800">
        <v>896</v>
      </c>
    </row>
    <row r="2801" spans="1:29">
      <c r="A2801" t="s">
        <v>28</v>
      </c>
      <c r="C2801" t="s">
        <v>13489</v>
      </c>
      <c r="D2801">
        <v>195</v>
      </c>
      <c r="E2801">
        <v>112</v>
      </c>
      <c r="F2801">
        <v>0</v>
      </c>
      <c r="G2801">
        <v>383</v>
      </c>
      <c r="H2801" t="s">
        <v>6425</v>
      </c>
      <c r="I2801">
        <v>12000</v>
      </c>
      <c r="J2801">
        <v>11204499</v>
      </c>
      <c r="K2801" t="s">
        <v>6519</v>
      </c>
      <c r="L2801" t="s">
        <v>762</v>
      </c>
      <c r="M2801" t="s">
        <v>13490</v>
      </c>
      <c r="N2801">
        <v>38142</v>
      </c>
      <c r="O2801">
        <v>13528</v>
      </c>
      <c r="P2801" t="s">
        <v>3247</v>
      </c>
      <c r="Q2801">
        <v>0</v>
      </c>
      <c r="R2801" t="s">
        <v>13491</v>
      </c>
      <c r="S2801" t="s">
        <v>13492</v>
      </c>
      <c r="T2801">
        <v>270</v>
      </c>
      <c r="U2801" t="s">
        <v>37</v>
      </c>
      <c r="V2801" t="s">
        <v>38</v>
      </c>
      <c r="W2801" t="s">
        <v>585</v>
      </c>
      <c r="X2801">
        <v>14000000</v>
      </c>
      <c r="Y2801">
        <v>2006</v>
      </c>
      <c r="Z2801">
        <v>593</v>
      </c>
      <c r="AA2801">
        <v>7</v>
      </c>
      <c r="AB2801">
        <v>2.35</v>
      </c>
      <c r="AC2801">
        <v>0</v>
      </c>
    </row>
    <row r="2802" spans="1:29">
      <c r="A2802" t="s">
        <v>28</v>
      </c>
      <c r="C2802" t="s">
        <v>2042</v>
      </c>
      <c r="D2802">
        <v>61</v>
      </c>
      <c r="E2802">
        <v>86</v>
      </c>
      <c r="F2802">
        <v>70</v>
      </c>
      <c r="G2802">
        <v>169</v>
      </c>
      <c r="H2802" t="s">
        <v>1708</v>
      </c>
      <c r="I2802">
        <v>878</v>
      </c>
      <c r="J2802">
        <v>10397365</v>
      </c>
      <c r="K2802" t="s">
        <v>13493</v>
      </c>
      <c r="L2802" t="s">
        <v>2636</v>
      </c>
      <c r="M2802" t="s">
        <v>13494</v>
      </c>
      <c r="N2802">
        <v>11693</v>
      </c>
      <c r="O2802">
        <v>2165</v>
      </c>
      <c r="P2802" t="s">
        <v>13495</v>
      </c>
      <c r="Q2802">
        <v>5</v>
      </c>
      <c r="R2802" t="s">
        <v>13496</v>
      </c>
      <c r="S2802" t="s">
        <v>13497</v>
      </c>
      <c r="T2802">
        <v>104</v>
      </c>
      <c r="U2802" t="s">
        <v>37</v>
      </c>
      <c r="V2802" t="s">
        <v>38</v>
      </c>
      <c r="W2802" t="s">
        <v>39</v>
      </c>
      <c r="X2802">
        <v>14000000</v>
      </c>
      <c r="Y2802">
        <v>2001</v>
      </c>
      <c r="Z2802">
        <v>834</v>
      </c>
      <c r="AA2802">
        <v>5.4</v>
      </c>
      <c r="AB2802">
        <v>2.35</v>
      </c>
      <c r="AC2802">
        <v>613</v>
      </c>
    </row>
    <row r="2803" spans="1:29">
      <c r="A2803" t="s">
        <v>28</v>
      </c>
      <c r="C2803" t="s">
        <v>13498</v>
      </c>
      <c r="D2803">
        <v>77</v>
      </c>
      <c r="E2803">
        <v>86</v>
      </c>
      <c r="F2803">
        <v>90</v>
      </c>
      <c r="G2803">
        <v>635</v>
      </c>
      <c r="H2803" t="s">
        <v>12727</v>
      </c>
      <c r="I2803">
        <v>962</v>
      </c>
      <c r="J2803">
        <v>9402410</v>
      </c>
      <c r="K2803" t="s">
        <v>4219</v>
      </c>
      <c r="L2803" t="s">
        <v>4689</v>
      </c>
      <c r="M2803" t="s">
        <v>13499</v>
      </c>
      <c r="N2803">
        <v>11233</v>
      </c>
      <c r="O2803">
        <v>3715</v>
      </c>
      <c r="P2803" t="s">
        <v>13500</v>
      </c>
      <c r="Q2803">
        <v>1</v>
      </c>
      <c r="R2803" t="s">
        <v>13501</v>
      </c>
      <c r="S2803" t="s">
        <v>13502</v>
      </c>
      <c r="T2803">
        <v>32</v>
      </c>
      <c r="U2803" t="s">
        <v>37</v>
      </c>
      <c r="V2803" t="s">
        <v>38</v>
      </c>
      <c r="W2803" t="s">
        <v>39</v>
      </c>
      <c r="X2803">
        <v>14000000</v>
      </c>
      <c r="Y2803">
        <v>2012</v>
      </c>
      <c r="Z2803">
        <v>925</v>
      </c>
      <c r="AA2803">
        <v>5.4</v>
      </c>
      <c r="AB2803">
        <v>2.35</v>
      </c>
      <c r="AC2803">
        <v>0</v>
      </c>
    </row>
    <row r="2804" spans="1:29">
      <c r="A2804" t="s">
        <v>28</v>
      </c>
      <c r="C2804" t="s">
        <v>13503</v>
      </c>
      <c r="D2804">
        <v>259</v>
      </c>
      <c r="E2804">
        <v>112</v>
      </c>
      <c r="F2804">
        <v>232</v>
      </c>
      <c r="G2804">
        <v>177</v>
      </c>
      <c r="H2804" t="s">
        <v>126</v>
      </c>
      <c r="I2804">
        <v>413</v>
      </c>
      <c r="J2804">
        <v>5990075</v>
      </c>
      <c r="K2804" t="s">
        <v>1544</v>
      </c>
      <c r="L2804" t="s">
        <v>13504</v>
      </c>
      <c r="M2804" t="s">
        <v>13505</v>
      </c>
      <c r="N2804">
        <v>89906</v>
      </c>
      <c r="O2804">
        <v>1372</v>
      </c>
      <c r="P2804" t="s">
        <v>13506</v>
      </c>
      <c r="Q2804">
        <v>1</v>
      </c>
      <c r="R2804" t="s">
        <v>13507</v>
      </c>
      <c r="S2804" t="s">
        <v>13508</v>
      </c>
      <c r="T2804">
        <v>175</v>
      </c>
      <c r="U2804" t="s">
        <v>1464</v>
      </c>
      <c r="V2804" t="s">
        <v>1465</v>
      </c>
      <c r="W2804" t="s">
        <v>39</v>
      </c>
      <c r="Y2804">
        <v>2007</v>
      </c>
      <c r="Z2804">
        <v>412</v>
      </c>
      <c r="AA2804">
        <v>8</v>
      </c>
      <c r="AB2804">
        <v>1.85</v>
      </c>
      <c r="AC2804">
        <v>13000</v>
      </c>
    </row>
    <row r="2805" spans="1:29">
      <c r="A2805" t="s">
        <v>28</v>
      </c>
      <c r="C2805" t="s">
        <v>13509</v>
      </c>
      <c r="D2805">
        <v>251</v>
      </c>
      <c r="E2805">
        <v>137</v>
      </c>
      <c r="F2805">
        <v>143</v>
      </c>
      <c r="G2805">
        <v>280</v>
      </c>
      <c r="H2805" t="s">
        <v>1469</v>
      </c>
      <c r="I2805">
        <v>14000</v>
      </c>
      <c r="J2805">
        <v>5459824</v>
      </c>
      <c r="K2805" t="s">
        <v>214</v>
      </c>
      <c r="L2805" t="s">
        <v>213</v>
      </c>
      <c r="M2805" t="s">
        <v>13510</v>
      </c>
      <c r="N2805">
        <v>92781</v>
      </c>
      <c r="O2805">
        <v>15337</v>
      </c>
      <c r="P2805" t="s">
        <v>13511</v>
      </c>
      <c r="Q2805">
        <v>0</v>
      </c>
      <c r="R2805" t="s">
        <v>13512</v>
      </c>
      <c r="S2805" t="s">
        <v>13513</v>
      </c>
      <c r="T2805">
        <v>320</v>
      </c>
      <c r="U2805" t="s">
        <v>37</v>
      </c>
      <c r="V2805" t="s">
        <v>38</v>
      </c>
      <c r="W2805" t="s">
        <v>585</v>
      </c>
      <c r="X2805">
        <v>26000000</v>
      </c>
      <c r="Y2805">
        <v>2006</v>
      </c>
      <c r="Z2805">
        <v>617</v>
      </c>
      <c r="AA2805">
        <v>7.6</v>
      </c>
      <c r="AB2805">
        <v>2.35</v>
      </c>
      <c r="AC2805">
        <v>5000</v>
      </c>
    </row>
    <row r="2806" spans="1:29">
      <c r="A2806" t="s">
        <v>28</v>
      </c>
      <c r="C2806" t="s">
        <v>13514</v>
      </c>
      <c r="D2806">
        <v>63</v>
      </c>
      <c r="E2806">
        <v>90</v>
      </c>
      <c r="F2806">
        <v>49</v>
      </c>
      <c r="G2806">
        <v>191</v>
      </c>
      <c r="H2806" t="s">
        <v>11104</v>
      </c>
      <c r="I2806">
        <v>12000</v>
      </c>
      <c r="J2806">
        <v>5108820</v>
      </c>
      <c r="K2806" t="s">
        <v>1924</v>
      </c>
      <c r="L2806" t="s">
        <v>4837</v>
      </c>
      <c r="M2806" t="s">
        <v>13515</v>
      </c>
      <c r="N2806">
        <v>12519</v>
      </c>
      <c r="O2806">
        <v>12776</v>
      </c>
      <c r="P2806" t="s">
        <v>13516</v>
      </c>
      <c r="Q2806">
        <v>5</v>
      </c>
      <c r="R2806" t="s">
        <v>13517</v>
      </c>
      <c r="S2806" t="s">
        <v>13518</v>
      </c>
      <c r="T2806">
        <v>112</v>
      </c>
      <c r="U2806" t="s">
        <v>37</v>
      </c>
      <c r="V2806" t="s">
        <v>38</v>
      </c>
      <c r="W2806" t="s">
        <v>585</v>
      </c>
      <c r="X2806">
        <v>24000000</v>
      </c>
      <c r="Y2806">
        <v>2000</v>
      </c>
      <c r="Z2806">
        <v>215</v>
      </c>
      <c r="AA2806">
        <v>5.9</v>
      </c>
      <c r="AB2806">
        <v>2.35</v>
      </c>
      <c r="AC2806">
        <v>853</v>
      </c>
    </row>
    <row r="2807" spans="1:29">
      <c r="A2807" t="s">
        <v>28</v>
      </c>
      <c r="C2807" t="s">
        <v>1016</v>
      </c>
      <c r="D2807">
        <v>47</v>
      </c>
      <c r="E2807">
        <v>107</v>
      </c>
      <c r="F2807">
        <v>956</v>
      </c>
      <c r="G2807">
        <v>113</v>
      </c>
      <c r="H2807" t="s">
        <v>2492</v>
      </c>
      <c r="I2807">
        <v>10000</v>
      </c>
      <c r="J2807">
        <v>4741987</v>
      </c>
      <c r="K2807" t="s">
        <v>3409</v>
      </c>
      <c r="L2807" t="s">
        <v>2824</v>
      </c>
      <c r="M2807" t="s">
        <v>13519</v>
      </c>
      <c r="N2807">
        <v>6782</v>
      </c>
      <c r="O2807">
        <v>10368</v>
      </c>
      <c r="P2807" t="s">
        <v>13520</v>
      </c>
      <c r="Q2807">
        <v>1</v>
      </c>
      <c r="R2807" t="s">
        <v>13521</v>
      </c>
      <c r="S2807" t="s">
        <v>13522</v>
      </c>
      <c r="T2807">
        <v>114</v>
      </c>
      <c r="U2807" t="s">
        <v>37</v>
      </c>
      <c r="V2807" t="s">
        <v>38</v>
      </c>
      <c r="W2807" t="s">
        <v>585</v>
      </c>
      <c r="X2807">
        <v>14000000</v>
      </c>
      <c r="Y2807">
        <v>1999</v>
      </c>
      <c r="Z2807">
        <v>233</v>
      </c>
      <c r="AA2807">
        <v>6.6</v>
      </c>
      <c r="AB2807">
        <v>1.85</v>
      </c>
      <c r="AC2807">
        <v>860</v>
      </c>
    </row>
    <row r="2808" spans="1:29">
      <c r="A2808" t="s">
        <v>28</v>
      </c>
      <c r="C2808" t="s">
        <v>1198</v>
      </c>
      <c r="D2808">
        <v>108</v>
      </c>
      <c r="E2808">
        <v>98</v>
      </c>
      <c r="F2808">
        <v>176</v>
      </c>
      <c r="G2808">
        <v>15</v>
      </c>
      <c r="H2808" t="s">
        <v>7806</v>
      </c>
      <c r="I2808">
        <v>543</v>
      </c>
      <c r="J2808">
        <v>4291965</v>
      </c>
      <c r="K2808" t="s">
        <v>5940</v>
      </c>
      <c r="L2808" t="s">
        <v>8336</v>
      </c>
      <c r="M2808" t="s">
        <v>13523</v>
      </c>
      <c r="N2808">
        <v>9334</v>
      </c>
      <c r="O2808">
        <v>678</v>
      </c>
      <c r="P2808" t="s">
        <v>13524</v>
      </c>
      <c r="Q2808">
        <v>3</v>
      </c>
      <c r="R2808" t="s">
        <v>13525</v>
      </c>
      <c r="S2808" t="s">
        <v>13526</v>
      </c>
      <c r="T2808">
        <v>59</v>
      </c>
      <c r="U2808" t="s">
        <v>37</v>
      </c>
      <c r="V2808" t="s">
        <v>1465</v>
      </c>
      <c r="W2808" t="s">
        <v>39</v>
      </c>
      <c r="X2808">
        <v>14000000</v>
      </c>
      <c r="Y2808">
        <v>2006</v>
      </c>
      <c r="Z2808">
        <v>113</v>
      </c>
      <c r="AA2808">
        <v>6.7</v>
      </c>
      <c r="AB2808">
        <v>2.35</v>
      </c>
      <c r="AC2808">
        <v>447</v>
      </c>
    </row>
    <row r="2809" spans="1:29">
      <c r="A2809" t="s">
        <v>28</v>
      </c>
      <c r="C2809" t="s">
        <v>13527</v>
      </c>
      <c r="D2809">
        <v>64</v>
      </c>
      <c r="E2809">
        <v>84</v>
      </c>
      <c r="F2809">
        <v>12</v>
      </c>
      <c r="G2809">
        <v>102</v>
      </c>
      <c r="H2809" t="s">
        <v>13528</v>
      </c>
      <c r="I2809">
        <v>159</v>
      </c>
      <c r="J2809">
        <v>3100650</v>
      </c>
      <c r="K2809" t="s">
        <v>6132</v>
      </c>
      <c r="L2809" t="s">
        <v>13529</v>
      </c>
      <c r="M2809" t="s">
        <v>13530</v>
      </c>
      <c r="N2809">
        <v>7277</v>
      </c>
      <c r="O2809">
        <v>417</v>
      </c>
      <c r="P2809" t="s">
        <v>13531</v>
      </c>
      <c r="Q2809">
        <v>4</v>
      </c>
      <c r="R2809" t="s">
        <v>13532</v>
      </c>
      <c r="S2809" t="s">
        <v>13533</v>
      </c>
      <c r="T2809">
        <v>181</v>
      </c>
      <c r="U2809" t="s">
        <v>37</v>
      </c>
      <c r="V2809" t="s">
        <v>38</v>
      </c>
      <c r="W2809" t="s">
        <v>39</v>
      </c>
      <c r="X2809">
        <v>14000000</v>
      </c>
      <c r="Y2809">
        <v>2001</v>
      </c>
      <c r="Z2809">
        <v>102</v>
      </c>
      <c r="AA2809">
        <v>3.9</v>
      </c>
      <c r="AB2809">
        <v>1.85</v>
      </c>
      <c r="AC2809">
        <v>231</v>
      </c>
    </row>
    <row r="2810" spans="1:29">
      <c r="A2810" t="s">
        <v>28</v>
      </c>
      <c r="C2810" t="s">
        <v>12560</v>
      </c>
      <c r="D2810">
        <v>20</v>
      </c>
      <c r="E2810">
        <v>139</v>
      </c>
      <c r="F2810">
        <v>133</v>
      </c>
      <c r="G2810">
        <v>5</v>
      </c>
      <c r="H2810" t="s">
        <v>13534</v>
      </c>
      <c r="I2810">
        <v>423</v>
      </c>
      <c r="J2810">
        <v>2474000</v>
      </c>
      <c r="K2810" t="s">
        <v>6113</v>
      </c>
      <c r="L2810" t="s">
        <v>1844</v>
      </c>
      <c r="M2810" t="s">
        <v>13535</v>
      </c>
      <c r="N2810">
        <v>2427</v>
      </c>
      <c r="O2810">
        <v>446</v>
      </c>
      <c r="P2810" t="s">
        <v>13536</v>
      </c>
      <c r="Q2810">
        <v>1</v>
      </c>
      <c r="R2810" t="s">
        <v>13537</v>
      </c>
      <c r="S2810" t="s">
        <v>13538</v>
      </c>
      <c r="T2810">
        <v>27</v>
      </c>
      <c r="U2810" t="s">
        <v>37</v>
      </c>
      <c r="V2810" t="s">
        <v>1465</v>
      </c>
      <c r="W2810" t="s">
        <v>39</v>
      </c>
      <c r="X2810">
        <v>14000000</v>
      </c>
      <c r="Y2810">
        <v>1995</v>
      </c>
      <c r="Z2810">
        <v>15</v>
      </c>
      <c r="AA2810">
        <v>5.7</v>
      </c>
      <c r="AB2810">
        <v>1.85</v>
      </c>
      <c r="AC2810">
        <v>127</v>
      </c>
    </row>
    <row r="2811" spans="1:29">
      <c r="A2811" t="s">
        <v>28</v>
      </c>
      <c r="C2811" t="s">
        <v>12967</v>
      </c>
      <c r="D2811">
        <v>135</v>
      </c>
      <c r="E2811">
        <v>97</v>
      </c>
      <c r="F2811">
        <v>11</v>
      </c>
      <c r="G2811">
        <v>548</v>
      </c>
      <c r="H2811" t="s">
        <v>203</v>
      </c>
      <c r="I2811">
        <v>14000</v>
      </c>
      <c r="J2811">
        <v>2656324</v>
      </c>
      <c r="K2811" t="s">
        <v>1681</v>
      </c>
      <c r="L2811" t="s">
        <v>436</v>
      </c>
      <c r="M2811" t="s">
        <v>13539</v>
      </c>
      <c r="N2811">
        <v>16444</v>
      </c>
      <c r="O2811">
        <v>16431</v>
      </c>
      <c r="P2811" t="s">
        <v>5794</v>
      </c>
      <c r="Q2811">
        <v>4</v>
      </c>
      <c r="R2811" t="s">
        <v>13540</v>
      </c>
      <c r="S2811" t="s">
        <v>13541</v>
      </c>
      <c r="T2811">
        <v>79</v>
      </c>
      <c r="U2811" t="s">
        <v>37</v>
      </c>
      <c r="V2811" t="s">
        <v>56</v>
      </c>
      <c r="W2811" t="s">
        <v>39</v>
      </c>
      <c r="Y2811">
        <v>2008</v>
      </c>
      <c r="Z2811">
        <v>1000</v>
      </c>
      <c r="AA2811">
        <v>6.7</v>
      </c>
      <c r="AB2811">
        <v>2.35</v>
      </c>
      <c r="AC2811">
        <v>2000</v>
      </c>
    </row>
    <row r="2812" spans="1:29">
      <c r="A2812" t="s">
        <v>28</v>
      </c>
      <c r="C2812" t="s">
        <v>13542</v>
      </c>
      <c r="D2812">
        <v>2</v>
      </c>
      <c r="E2812">
        <v>127</v>
      </c>
      <c r="F2812">
        <v>109</v>
      </c>
      <c r="G2812">
        <v>324</v>
      </c>
      <c r="H2812" t="s">
        <v>9669</v>
      </c>
      <c r="I2812">
        <v>16000</v>
      </c>
      <c r="J2812">
        <v>1000000</v>
      </c>
      <c r="K2812" t="s">
        <v>1313</v>
      </c>
      <c r="L2812" t="s">
        <v>201</v>
      </c>
      <c r="M2812" t="s">
        <v>13543</v>
      </c>
      <c r="N2812">
        <v>524</v>
      </c>
      <c r="O2812">
        <v>17250</v>
      </c>
      <c r="P2812" t="s">
        <v>13544</v>
      </c>
      <c r="Q2812">
        <v>0</v>
      </c>
      <c r="R2812" t="s">
        <v>13545</v>
      </c>
      <c r="S2812" t="s">
        <v>13546</v>
      </c>
      <c r="T2812">
        <v>8</v>
      </c>
      <c r="U2812" t="s">
        <v>37</v>
      </c>
      <c r="V2812" t="s">
        <v>13547</v>
      </c>
      <c r="W2812" t="s">
        <v>95</v>
      </c>
      <c r="X2812">
        <v>14000000</v>
      </c>
      <c r="Y2812">
        <v>1978</v>
      </c>
      <c r="Z2812">
        <v>469</v>
      </c>
      <c r="AA2812">
        <v>6.5</v>
      </c>
      <c r="AB2812">
        <v>2.35</v>
      </c>
      <c r="AC2812">
        <v>76</v>
      </c>
    </row>
    <row r="2813" spans="1:29">
      <c r="A2813" t="s">
        <v>28</v>
      </c>
      <c r="C2813" t="s">
        <v>11327</v>
      </c>
      <c r="D2813">
        <v>262</v>
      </c>
      <c r="E2813">
        <v>150</v>
      </c>
      <c r="F2813">
        <v>608</v>
      </c>
      <c r="G2813">
        <v>43</v>
      </c>
      <c r="H2813" t="s">
        <v>13548</v>
      </c>
      <c r="I2813">
        <v>149</v>
      </c>
      <c r="J2813">
        <v>3958500</v>
      </c>
      <c r="K2813" t="s">
        <v>5940</v>
      </c>
      <c r="L2813" t="s">
        <v>11330</v>
      </c>
      <c r="M2813" t="s">
        <v>13549</v>
      </c>
      <c r="N2813">
        <v>17933</v>
      </c>
      <c r="O2813">
        <v>390</v>
      </c>
      <c r="P2813" t="s">
        <v>13550</v>
      </c>
      <c r="Q2813">
        <v>0</v>
      </c>
      <c r="R2813" t="s">
        <v>13551</v>
      </c>
      <c r="S2813" t="s">
        <v>13552</v>
      </c>
      <c r="T2813">
        <v>165</v>
      </c>
      <c r="U2813" t="s">
        <v>37</v>
      </c>
      <c r="V2813" t="s">
        <v>56</v>
      </c>
      <c r="W2813" t="s">
        <v>585</v>
      </c>
      <c r="X2813">
        <v>8200000</v>
      </c>
      <c r="Y2813">
        <v>2014</v>
      </c>
      <c r="Z2813">
        <v>44</v>
      </c>
      <c r="AA2813">
        <v>6.8</v>
      </c>
      <c r="AB2813">
        <v>2.35</v>
      </c>
      <c r="AC2813">
        <v>0</v>
      </c>
    </row>
    <row r="2814" spans="1:29">
      <c r="A2814" t="s">
        <v>28</v>
      </c>
      <c r="C2814" t="s">
        <v>13553</v>
      </c>
      <c r="D2814">
        <v>129</v>
      </c>
      <c r="E2814">
        <v>104</v>
      </c>
      <c r="F2814">
        <v>752</v>
      </c>
      <c r="G2814">
        <v>59</v>
      </c>
      <c r="H2814" t="s">
        <v>13554</v>
      </c>
      <c r="I2814">
        <v>412</v>
      </c>
      <c r="J2814">
        <v>403649</v>
      </c>
      <c r="K2814" t="s">
        <v>214</v>
      </c>
      <c r="L2814" t="s">
        <v>126</v>
      </c>
      <c r="M2814" t="s">
        <v>13555</v>
      </c>
      <c r="N2814">
        <v>3174</v>
      </c>
      <c r="O2814">
        <v>799</v>
      </c>
      <c r="P2814" t="s">
        <v>13556</v>
      </c>
      <c r="Q2814">
        <v>0</v>
      </c>
      <c r="R2814" t="s">
        <v>13557</v>
      </c>
      <c r="S2814" t="s">
        <v>13558</v>
      </c>
      <c r="T2814">
        <v>31</v>
      </c>
      <c r="U2814" t="s">
        <v>1464</v>
      </c>
      <c r="V2814" t="s">
        <v>1465</v>
      </c>
      <c r="W2814" t="s">
        <v>95</v>
      </c>
      <c r="Y2814">
        <v>2009</v>
      </c>
      <c r="Z2814">
        <v>74</v>
      </c>
      <c r="AA2814">
        <v>6.3</v>
      </c>
      <c r="AB2814">
        <v>2.35</v>
      </c>
      <c r="AC2814">
        <v>512</v>
      </c>
    </row>
    <row r="2815" spans="1:29">
      <c r="A2815" t="s">
        <v>28</v>
      </c>
      <c r="C2815" t="s">
        <v>5428</v>
      </c>
      <c r="D2815">
        <v>69</v>
      </c>
      <c r="E2815">
        <v>132</v>
      </c>
      <c r="F2815">
        <v>333</v>
      </c>
      <c r="G2815">
        <v>284</v>
      </c>
      <c r="H2815" t="s">
        <v>5896</v>
      </c>
      <c r="I2815">
        <v>380</v>
      </c>
      <c r="J2815">
        <v>274299</v>
      </c>
      <c r="K2815" t="s">
        <v>13559</v>
      </c>
      <c r="L2815" t="s">
        <v>10486</v>
      </c>
      <c r="M2815" t="s">
        <v>13560</v>
      </c>
      <c r="N2815">
        <v>11077</v>
      </c>
      <c r="O2815">
        <v>1429</v>
      </c>
      <c r="P2815" t="s">
        <v>13561</v>
      </c>
      <c r="Q2815">
        <v>2</v>
      </c>
      <c r="R2815" t="s">
        <v>13562</v>
      </c>
      <c r="S2815" t="s">
        <v>13563</v>
      </c>
      <c r="T2815">
        <v>55</v>
      </c>
      <c r="U2815" t="s">
        <v>37</v>
      </c>
      <c r="V2815" t="s">
        <v>1465</v>
      </c>
      <c r="W2815" t="s">
        <v>5613</v>
      </c>
      <c r="X2815">
        <v>103000000</v>
      </c>
      <c r="Y2815">
        <v>2002</v>
      </c>
      <c r="Z2815">
        <v>326</v>
      </c>
      <c r="AA2815">
        <v>7.3</v>
      </c>
      <c r="AB2815">
        <v>1.85</v>
      </c>
      <c r="AC2815">
        <v>0</v>
      </c>
    </row>
    <row r="2816" spans="1:29">
      <c r="A2816" t="s">
        <v>28</v>
      </c>
      <c r="C2816" t="s">
        <v>13564</v>
      </c>
      <c r="D2816">
        <v>50</v>
      </c>
      <c r="E2816">
        <v>117</v>
      </c>
      <c r="F2816">
        <v>2</v>
      </c>
      <c r="G2816">
        <v>21</v>
      </c>
      <c r="H2816" t="s">
        <v>12057</v>
      </c>
      <c r="I2816">
        <v>149</v>
      </c>
      <c r="K2816" t="s">
        <v>1325</v>
      </c>
      <c r="L2816" t="s">
        <v>13565</v>
      </c>
      <c r="M2816" t="s">
        <v>13566</v>
      </c>
      <c r="N2816">
        <v>6069</v>
      </c>
      <c r="O2816">
        <v>243</v>
      </c>
      <c r="P2816" t="s">
        <v>13567</v>
      </c>
      <c r="Q2816">
        <v>2</v>
      </c>
      <c r="R2816" t="s">
        <v>13568</v>
      </c>
      <c r="S2816" t="s">
        <v>13569</v>
      </c>
      <c r="T2816">
        <v>34</v>
      </c>
      <c r="U2816" t="s">
        <v>1946</v>
      </c>
      <c r="V2816" t="s">
        <v>892</v>
      </c>
      <c r="W2816" t="s">
        <v>585</v>
      </c>
      <c r="X2816">
        <v>12000000</v>
      </c>
      <c r="Y2816">
        <v>2010</v>
      </c>
      <c r="Z2816">
        <v>32</v>
      </c>
      <c r="AA2816">
        <v>6.9</v>
      </c>
      <c r="AB2816">
        <v>2.35</v>
      </c>
      <c r="AC2816">
        <v>1000</v>
      </c>
    </row>
    <row r="2817" spans="1:29">
      <c r="A2817" t="s">
        <v>28</v>
      </c>
      <c r="C2817" t="s">
        <v>2392</v>
      </c>
      <c r="D2817">
        <v>57</v>
      </c>
      <c r="E2817">
        <v>115</v>
      </c>
      <c r="F2817">
        <v>168</v>
      </c>
      <c r="G2817">
        <v>322</v>
      </c>
      <c r="H2817" t="s">
        <v>1968</v>
      </c>
      <c r="I2817">
        <v>697</v>
      </c>
      <c r="J2817">
        <v>183088</v>
      </c>
      <c r="K2817" t="s">
        <v>11841</v>
      </c>
      <c r="L2817" t="s">
        <v>3198</v>
      </c>
      <c r="M2817" t="s">
        <v>13570</v>
      </c>
      <c r="N2817">
        <v>11704</v>
      </c>
      <c r="O2817">
        <v>2243</v>
      </c>
      <c r="P2817" t="s">
        <v>5069</v>
      </c>
      <c r="Q2817">
        <v>0</v>
      </c>
      <c r="R2817" t="s">
        <v>13571</v>
      </c>
      <c r="S2817" t="s">
        <v>13572</v>
      </c>
      <c r="T2817">
        <v>36</v>
      </c>
      <c r="U2817" t="s">
        <v>37</v>
      </c>
      <c r="V2817" t="s">
        <v>38</v>
      </c>
      <c r="W2817" t="s">
        <v>585</v>
      </c>
      <c r="X2817">
        <v>15000000</v>
      </c>
      <c r="Y2817">
        <v>2008</v>
      </c>
      <c r="Z2817">
        <v>329</v>
      </c>
      <c r="AA2817">
        <v>7</v>
      </c>
      <c r="AB2817">
        <v>1.85</v>
      </c>
      <c r="AC2817">
        <v>702</v>
      </c>
    </row>
    <row r="2818" spans="1:29">
      <c r="A2818" t="s">
        <v>28</v>
      </c>
      <c r="C2818" t="s">
        <v>13573</v>
      </c>
      <c r="D2818">
        <v>116</v>
      </c>
      <c r="E2818">
        <v>186</v>
      </c>
      <c r="F2818">
        <v>50</v>
      </c>
      <c r="G2818">
        <v>338</v>
      </c>
      <c r="H2818" t="s">
        <v>2454</v>
      </c>
      <c r="I2818">
        <v>13000</v>
      </c>
      <c r="J2818">
        <v>46495</v>
      </c>
      <c r="K2818" t="s">
        <v>3409</v>
      </c>
      <c r="L2818" t="s">
        <v>1157</v>
      </c>
      <c r="M2818" t="s">
        <v>13574</v>
      </c>
      <c r="N2818">
        <v>12053</v>
      </c>
      <c r="O2818">
        <v>14638</v>
      </c>
      <c r="P2818" t="s">
        <v>13575</v>
      </c>
      <c r="Q2818">
        <v>1</v>
      </c>
      <c r="R2818" t="s">
        <v>13576</v>
      </c>
      <c r="S2818" t="s">
        <v>13577</v>
      </c>
      <c r="T2818">
        <v>119</v>
      </c>
      <c r="U2818" t="s">
        <v>37</v>
      </c>
      <c r="V2818" t="s">
        <v>38</v>
      </c>
      <c r="W2818" t="s">
        <v>585</v>
      </c>
      <c r="X2818">
        <v>14000000</v>
      </c>
      <c r="Y2818">
        <v>2011</v>
      </c>
      <c r="Z2818">
        <v>1000</v>
      </c>
      <c r="AA2818">
        <v>6.5</v>
      </c>
      <c r="AB2818">
        <v>1.85</v>
      </c>
      <c r="AC2818">
        <v>0</v>
      </c>
    </row>
    <row r="2819" spans="1:29">
      <c r="A2819" t="s">
        <v>28</v>
      </c>
      <c r="C2819" t="s">
        <v>13578</v>
      </c>
      <c r="D2819">
        <v>45</v>
      </c>
      <c r="E2819">
        <v>90</v>
      </c>
      <c r="F2819">
        <v>10</v>
      </c>
      <c r="G2819">
        <v>378</v>
      </c>
      <c r="H2819" t="s">
        <v>7222</v>
      </c>
      <c r="I2819">
        <v>826</v>
      </c>
      <c r="K2819" t="s">
        <v>7579</v>
      </c>
      <c r="L2819" t="s">
        <v>7428</v>
      </c>
      <c r="M2819" t="s">
        <v>13579</v>
      </c>
      <c r="N2819">
        <v>9928</v>
      </c>
      <c r="O2819">
        <v>2207</v>
      </c>
      <c r="P2819" t="s">
        <v>13580</v>
      </c>
      <c r="Q2819">
        <v>7</v>
      </c>
      <c r="R2819" t="s">
        <v>13581</v>
      </c>
      <c r="S2819" t="s">
        <v>13582</v>
      </c>
      <c r="T2819">
        <v>66</v>
      </c>
      <c r="U2819" t="s">
        <v>37</v>
      </c>
      <c r="V2819" t="s">
        <v>268</v>
      </c>
      <c r="W2819" t="s">
        <v>585</v>
      </c>
      <c r="Y2819">
        <v>2009</v>
      </c>
      <c r="Z2819">
        <v>521</v>
      </c>
      <c r="AA2819">
        <v>3.6</v>
      </c>
      <c r="AB2819">
        <v>1.85</v>
      </c>
      <c r="AC2819">
        <v>934</v>
      </c>
    </row>
    <row r="2820" spans="1:29">
      <c r="A2820" t="s">
        <v>28</v>
      </c>
      <c r="C2820" t="s">
        <v>3891</v>
      </c>
      <c r="D2820">
        <v>87</v>
      </c>
      <c r="E2820">
        <v>90</v>
      </c>
      <c r="F2820">
        <v>0</v>
      </c>
      <c r="G2820">
        <v>767</v>
      </c>
      <c r="H2820" t="s">
        <v>8895</v>
      </c>
      <c r="I2820">
        <v>1000</v>
      </c>
      <c r="J2820">
        <v>1752214</v>
      </c>
      <c r="K2820" t="s">
        <v>1415</v>
      </c>
      <c r="L2820" t="s">
        <v>4685</v>
      </c>
      <c r="M2820" t="s">
        <v>13583</v>
      </c>
      <c r="N2820">
        <v>60460</v>
      </c>
      <c r="O2820">
        <v>4377</v>
      </c>
      <c r="P2820" t="s">
        <v>6446</v>
      </c>
      <c r="Q2820">
        <v>0</v>
      </c>
      <c r="R2820" t="s">
        <v>13584</v>
      </c>
      <c r="S2820" t="s">
        <v>13585</v>
      </c>
      <c r="T2820">
        <v>104</v>
      </c>
      <c r="U2820" t="s">
        <v>37</v>
      </c>
      <c r="V2820" t="s">
        <v>38</v>
      </c>
      <c r="W2820" t="s">
        <v>95</v>
      </c>
      <c r="X2820">
        <v>14000000</v>
      </c>
      <c r="Y2820">
        <v>2010</v>
      </c>
      <c r="Z2820">
        <v>872</v>
      </c>
      <c r="AA2820">
        <v>7.7</v>
      </c>
      <c r="AB2820">
        <v>1.85</v>
      </c>
      <c r="AC2820">
        <v>14000</v>
      </c>
    </row>
    <row r="2821" spans="1:29">
      <c r="A2821" t="s">
        <v>28</v>
      </c>
      <c r="C2821" t="s">
        <v>1064</v>
      </c>
      <c r="D2821">
        <v>357</v>
      </c>
      <c r="E2821">
        <v>134</v>
      </c>
      <c r="F2821">
        <v>0</v>
      </c>
      <c r="G2821">
        <v>11000</v>
      </c>
      <c r="H2821" t="s">
        <v>463</v>
      </c>
      <c r="I2821">
        <v>15000</v>
      </c>
      <c r="J2821">
        <v>83025853</v>
      </c>
      <c r="K2821" t="s">
        <v>214</v>
      </c>
      <c r="L2821" t="s">
        <v>373</v>
      </c>
      <c r="M2821" t="s">
        <v>13586</v>
      </c>
      <c r="N2821">
        <v>259837</v>
      </c>
      <c r="O2821">
        <v>39789</v>
      </c>
      <c r="P2821" t="s">
        <v>257</v>
      </c>
      <c r="Q2821">
        <v>0</v>
      </c>
      <c r="R2821" t="s">
        <v>13587</v>
      </c>
      <c r="S2821" t="s">
        <v>13588</v>
      </c>
      <c r="T2821">
        <v>2254</v>
      </c>
      <c r="U2821" t="s">
        <v>37</v>
      </c>
      <c r="V2821" t="s">
        <v>38</v>
      </c>
      <c r="W2821" t="s">
        <v>585</v>
      </c>
      <c r="X2821">
        <v>14000000</v>
      </c>
      <c r="Y2821">
        <v>2005</v>
      </c>
      <c r="Z2821">
        <v>13000</v>
      </c>
      <c r="AA2821">
        <v>7.7</v>
      </c>
      <c r="AB2821">
        <v>1.85</v>
      </c>
      <c r="AC2821">
        <v>13000</v>
      </c>
    </row>
    <row r="2822" spans="1:29">
      <c r="A2822" t="s">
        <v>28</v>
      </c>
      <c r="C2822" t="s">
        <v>876</v>
      </c>
      <c r="D2822">
        <v>348</v>
      </c>
      <c r="E2822">
        <v>101</v>
      </c>
      <c r="F2822">
        <v>473</v>
      </c>
      <c r="G2822">
        <v>429</v>
      </c>
      <c r="H2822" t="s">
        <v>1476</v>
      </c>
      <c r="I2822">
        <v>833</v>
      </c>
      <c r="J2822">
        <v>190871240</v>
      </c>
      <c r="K2822" t="s">
        <v>509</v>
      </c>
      <c r="L2822" t="s">
        <v>1477</v>
      </c>
      <c r="M2822" t="s">
        <v>1478</v>
      </c>
      <c r="N2822">
        <v>167089</v>
      </c>
      <c r="O2822">
        <v>2690</v>
      </c>
      <c r="P2822" t="s">
        <v>1479</v>
      </c>
      <c r="Q2822">
        <v>0</v>
      </c>
      <c r="R2822" t="s">
        <v>1480</v>
      </c>
      <c r="S2822" t="s">
        <v>1481</v>
      </c>
      <c r="T2822">
        <v>491</v>
      </c>
      <c r="U2822" t="s">
        <v>37</v>
      </c>
      <c r="V2822" t="s">
        <v>38</v>
      </c>
      <c r="W2822" t="s">
        <v>39</v>
      </c>
      <c r="X2822">
        <v>125000000</v>
      </c>
      <c r="Y2822">
        <v>2014</v>
      </c>
      <c r="Z2822">
        <v>809</v>
      </c>
      <c r="AA2822">
        <v>5.9</v>
      </c>
      <c r="AB2822">
        <v>2.35</v>
      </c>
      <c r="AC2822">
        <v>62000</v>
      </c>
    </row>
    <row r="2823" spans="1:29">
      <c r="A2823" t="s">
        <v>28</v>
      </c>
      <c r="C2823" t="s">
        <v>11131</v>
      </c>
      <c r="D2823">
        <v>88</v>
      </c>
      <c r="E2823">
        <v>97</v>
      </c>
      <c r="F2823">
        <v>143</v>
      </c>
      <c r="G2823">
        <v>201</v>
      </c>
      <c r="H2823" t="s">
        <v>10251</v>
      </c>
      <c r="I2823">
        <v>927</v>
      </c>
      <c r="J2823">
        <v>56631572</v>
      </c>
      <c r="K2823" t="s">
        <v>1681</v>
      </c>
      <c r="L2823" t="s">
        <v>9032</v>
      </c>
      <c r="M2823" t="s">
        <v>13589</v>
      </c>
      <c r="N2823">
        <v>123390</v>
      </c>
      <c r="O2823">
        <v>1724</v>
      </c>
      <c r="P2823" t="s">
        <v>13590</v>
      </c>
      <c r="Q2823">
        <v>1</v>
      </c>
      <c r="R2823" t="s">
        <v>13591</v>
      </c>
      <c r="S2823" t="s">
        <v>13592</v>
      </c>
      <c r="T2823">
        <v>248</v>
      </c>
      <c r="U2823" t="s">
        <v>37</v>
      </c>
      <c r="V2823" t="s">
        <v>38</v>
      </c>
      <c r="W2823" t="s">
        <v>39</v>
      </c>
      <c r="X2823">
        <v>12000000</v>
      </c>
      <c r="Y2823">
        <v>1995</v>
      </c>
      <c r="Z2823">
        <v>281</v>
      </c>
      <c r="AA2823">
        <v>6.8</v>
      </c>
      <c r="AB2823">
        <v>1.85</v>
      </c>
      <c r="AC2823">
        <v>0</v>
      </c>
    </row>
    <row r="2824" spans="1:29">
      <c r="A2824" t="s">
        <v>28</v>
      </c>
      <c r="C2824" t="s">
        <v>11375</v>
      </c>
      <c r="D2824">
        <v>181</v>
      </c>
      <c r="E2824">
        <v>107</v>
      </c>
      <c r="F2824">
        <v>162</v>
      </c>
      <c r="G2824">
        <v>135</v>
      </c>
      <c r="H2824" t="s">
        <v>1068</v>
      </c>
      <c r="I2824">
        <v>2000</v>
      </c>
      <c r="J2824">
        <v>15854988</v>
      </c>
      <c r="K2824" t="s">
        <v>214</v>
      </c>
      <c r="L2824" t="s">
        <v>536</v>
      </c>
      <c r="M2824" t="s">
        <v>13593</v>
      </c>
      <c r="N2824">
        <v>36542</v>
      </c>
      <c r="O2824">
        <v>2447</v>
      </c>
      <c r="P2824" t="s">
        <v>3594</v>
      </c>
      <c r="Q2824">
        <v>2</v>
      </c>
      <c r="R2824" t="s">
        <v>13594</v>
      </c>
      <c r="S2824" t="s">
        <v>13595</v>
      </c>
      <c r="T2824">
        <v>378</v>
      </c>
      <c r="U2824" t="s">
        <v>37</v>
      </c>
      <c r="V2824" t="s">
        <v>38</v>
      </c>
      <c r="W2824" t="s">
        <v>39</v>
      </c>
      <c r="X2824">
        <v>13500000</v>
      </c>
      <c r="Y2824">
        <v>2002</v>
      </c>
      <c r="Z2824">
        <v>258</v>
      </c>
      <c r="AA2824">
        <v>7.4</v>
      </c>
      <c r="AB2824">
        <v>1.85</v>
      </c>
      <c r="AC2824">
        <v>0</v>
      </c>
    </row>
    <row r="2825" spans="1:29">
      <c r="A2825" t="s">
        <v>28</v>
      </c>
      <c r="C2825" t="s">
        <v>7181</v>
      </c>
      <c r="D2825">
        <v>107</v>
      </c>
      <c r="E2825">
        <v>99</v>
      </c>
      <c r="F2825">
        <v>38</v>
      </c>
      <c r="G2825">
        <v>390</v>
      </c>
      <c r="H2825" t="s">
        <v>9803</v>
      </c>
      <c r="I2825">
        <v>3000</v>
      </c>
      <c r="J2825">
        <v>12282677</v>
      </c>
      <c r="K2825" t="s">
        <v>5482</v>
      </c>
      <c r="L2825" t="s">
        <v>1543</v>
      </c>
      <c r="M2825" t="s">
        <v>13596</v>
      </c>
      <c r="N2825">
        <v>28159</v>
      </c>
      <c r="O2825">
        <v>4702</v>
      </c>
      <c r="P2825" t="s">
        <v>7182</v>
      </c>
      <c r="Q2825">
        <v>4</v>
      </c>
      <c r="R2825" t="s">
        <v>13597</v>
      </c>
      <c r="S2825" t="s">
        <v>13598</v>
      </c>
      <c r="T2825">
        <v>96</v>
      </c>
      <c r="U2825" t="s">
        <v>37</v>
      </c>
      <c r="V2825" t="s">
        <v>38</v>
      </c>
      <c r="W2825" t="s">
        <v>585</v>
      </c>
      <c r="X2825">
        <v>14000000</v>
      </c>
      <c r="Y2825">
        <v>2015</v>
      </c>
      <c r="Z2825">
        <v>837</v>
      </c>
      <c r="AA2825">
        <v>5.0999999999999996</v>
      </c>
      <c r="AB2825">
        <v>1.85</v>
      </c>
      <c r="AC2825">
        <v>0</v>
      </c>
    </row>
    <row r="2826" spans="1:29">
      <c r="A2826" t="s">
        <v>28</v>
      </c>
      <c r="D2826">
        <v>53</v>
      </c>
      <c r="E2826">
        <v>55</v>
      </c>
      <c r="G2826">
        <v>2</v>
      </c>
      <c r="H2826" t="s">
        <v>13599</v>
      </c>
      <c r="I2826">
        <v>20</v>
      </c>
      <c r="J2826">
        <v>447093</v>
      </c>
      <c r="K2826" t="s">
        <v>3409</v>
      </c>
      <c r="L2826" t="s">
        <v>13600</v>
      </c>
      <c r="M2826" t="s">
        <v>13601</v>
      </c>
      <c r="N2826">
        <v>12590</v>
      </c>
      <c r="O2826">
        <v>25</v>
      </c>
      <c r="P2826" t="s">
        <v>13602</v>
      </c>
      <c r="Q2826">
        <v>0</v>
      </c>
      <c r="R2826" t="s">
        <v>13603</v>
      </c>
      <c r="S2826" t="s">
        <v>13604</v>
      </c>
      <c r="T2826">
        <v>37</v>
      </c>
      <c r="U2826" t="s">
        <v>13605</v>
      </c>
      <c r="V2826" t="s">
        <v>13606</v>
      </c>
      <c r="W2826" t="s">
        <v>2635</v>
      </c>
      <c r="Z2826">
        <v>3</v>
      </c>
      <c r="AA2826">
        <v>9.1</v>
      </c>
      <c r="AB2826">
        <v>1.33</v>
      </c>
      <c r="AC2826">
        <v>0</v>
      </c>
    </row>
    <row r="2827" spans="1:29">
      <c r="A2827" t="s">
        <v>28</v>
      </c>
      <c r="C2827" t="s">
        <v>9128</v>
      </c>
      <c r="D2827">
        <v>132</v>
      </c>
      <c r="E2827">
        <v>124</v>
      </c>
      <c r="F2827">
        <v>133</v>
      </c>
      <c r="G2827">
        <v>170</v>
      </c>
      <c r="H2827" t="s">
        <v>13607</v>
      </c>
      <c r="I2827">
        <v>14000</v>
      </c>
      <c r="J2827">
        <v>7060876</v>
      </c>
      <c r="K2827" t="s">
        <v>1544</v>
      </c>
      <c r="L2827" t="s">
        <v>213</v>
      </c>
      <c r="M2827" t="s">
        <v>13608</v>
      </c>
      <c r="N2827">
        <v>44795</v>
      </c>
      <c r="O2827">
        <v>14726</v>
      </c>
      <c r="P2827" t="s">
        <v>13609</v>
      </c>
      <c r="Q2827">
        <v>1</v>
      </c>
      <c r="R2827" t="s">
        <v>13610</v>
      </c>
      <c r="S2827" t="s">
        <v>13611</v>
      </c>
      <c r="T2827">
        <v>314</v>
      </c>
      <c r="U2827" t="s">
        <v>37</v>
      </c>
      <c r="V2827" t="s">
        <v>56</v>
      </c>
      <c r="W2827" t="s">
        <v>585</v>
      </c>
      <c r="X2827">
        <v>13500000</v>
      </c>
      <c r="Y2827">
        <v>2000</v>
      </c>
      <c r="Z2827">
        <v>230</v>
      </c>
      <c r="AA2827">
        <v>7.4</v>
      </c>
      <c r="AB2827">
        <v>1.85</v>
      </c>
      <c r="AC2827">
        <v>0</v>
      </c>
    </row>
    <row r="2828" spans="1:29">
      <c r="A2828" t="s">
        <v>28</v>
      </c>
      <c r="C2828" t="s">
        <v>13113</v>
      </c>
      <c r="D2828">
        <v>401</v>
      </c>
      <c r="E2828">
        <v>110</v>
      </c>
      <c r="F2828">
        <v>454</v>
      </c>
      <c r="G2828">
        <v>816</v>
      </c>
      <c r="H2828" t="s">
        <v>2363</v>
      </c>
      <c r="I2828">
        <v>2000</v>
      </c>
      <c r="J2828">
        <v>14989761</v>
      </c>
      <c r="K2828" t="s">
        <v>1009</v>
      </c>
      <c r="L2828" t="s">
        <v>1400</v>
      </c>
      <c r="M2828" t="s">
        <v>13612</v>
      </c>
      <c r="N2828">
        <v>185845</v>
      </c>
      <c r="O2828">
        <v>4757</v>
      </c>
      <c r="P2828" t="s">
        <v>164</v>
      </c>
      <c r="Q2828">
        <v>7</v>
      </c>
      <c r="R2828" t="s">
        <v>13613</v>
      </c>
      <c r="S2828" t="s">
        <v>13614</v>
      </c>
      <c r="T2828">
        <v>284</v>
      </c>
      <c r="U2828" t="s">
        <v>37</v>
      </c>
      <c r="V2828" t="s">
        <v>56</v>
      </c>
      <c r="W2828" t="s">
        <v>585</v>
      </c>
      <c r="X2828">
        <v>15000000</v>
      </c>
      <c r="Y2828">
        <v>2012</v>
      </c>
      <c r="Z2828">
        <v>906</v>
      </c>
      <c r="AA2828">
        <v>7.2</v>
      </c>
      <c r="AB2828">
        <v>2.35</v>
      </c>
      <c r="AC2828">
        <v>52000</v>
      </c>
    </row>
    <row r="2829" spans="1:29">
      <c r="A2829" t="s">
        <v>28</v>
      </c>
      <c r="C2829" t="s">
        <v>12120</v>
      </c>
      <c r="D2829">
        <v>58</v>
      </c>
      <c r="E2829">
        <v>105</v>
      </c>
      <c r="F2829">
        <v>148</v>
      </c>
      <c r="G2829">
        <v>400</v>
      </c>
      <c r="H2829" t="s">
        <v>12353</v>
      </c>
      <c r="I2829">
        <v>539</v>
      </c>
      <c r="J2829">
        <v>687081</v>
      </c>
      <c r="K2829" t="s">
        <v>13615</v>
      </c>
      <c r="L2829" t="s">
        <v>4161</v>
      </c>
      <c r="M2829" t="s">
        <v>13616</v>
      </c>
      <c r="N2829">
        <v>5602</v>
      </c>
      <c r="O2829">
        <v>1767</v>
      </c>
      <c r="P2829" t="s">
        <v>8474</v>
      </c>
      <c r="Q2829">
        <v>0</v>
      </c>
      <c r="R2829" t="s">
        <v>13617</v>
      </c>
      <c r="S2829" t="s">
        <v>13618</v>
      </c>
      <c r="T2829">
        <v>59</v>
      </c>
      <c r="U2829" t="s">
        <v>37</v>
      </c>
      <c r="V2829" t="s">
        <v>38</v>
      </c>
      <c r="W2829" t="s">
        <v>585</v>
      </c>
      <c r="Y2829">
        <v>2001</v>
      </c>
      <c r="Z2829">
        <v>508</v>
      </c>
      <c r="AA2829">
        <v>6</v>
      </c>
      <c r="AB2829">
        <v>1.85</v>
      </c>
      <c r="AC2829">
        <v>329</v>
      </c>
    </row>
    <row r="2830" spans="1:29">
      <c r="A2830" t="s">
        <v>28</v>
      </c>
      <c r="D2830">
        <v>1</v>
      </c>
      <c r="E2830">
        <v>41</v>
      </c>
      <c r="G2830">
        <v>2</v>
      </c>
      <c r="H2830" t="s">
        <v>13619</v>
      </c>
      <c r="I2830">
        <v>70</v>
      </c>
      <c r="K2830" t="s">
        <v>464</v>
      </c>
      <c r="L2830" t="s">
        <v>13620</v>
      </c>
      <c r="M2830" t="s">
        <v>13621</v>
      </c>
      <c r="N2830">
        <v>271</v>
      </c>
      <c r="O2830">
        <v>74</v>
      </c>
      <c r="P2830" t="s">
        <v>13622</v>
      </c>
      <c r="Q2830">
        <v>4</v>
      </c>
      <c r="S2830" t="s">
        <v>13623</v>
      </c>
      <c r="T2830">
        <v>2</v>
      </c>
      <c r="U2830" t="s">
        <v>13605</v>
      </c>
      <c r="V2830" t="s">
        <v>13606</v>
      </c>
      <c r="Z2830">
        <v>2</v>
      </c>
      <c r="AA2830">
        <v>7.4</v>
      </c>
      <c r="AC2830">
        <v>64</v>
      </c>
    </row>
    <row r="2831" spans="1:29">
      <c r="A2831" t="s">
        <v>28</v>
      </c>
      <c r="C2831" t="s">
        <v>2952</v>
      </c>
      <c r="D2831">
        <v>192</v>
      </c>
      <c r="E2831">
        <v>178</v>
      </c>
      <c r="F2831">
        <v>101</v>
      </c>
      <c r="G2831">
        <v>471</v>
      </c>
      <c r="H2831" t="s">
        <v>13624</v>
      </c>
      <c r="I2831">
        <v>918</v>
      </c>
      <c r="J2831">
        <v>5501940</v>
      </c>
      <c r="K2831" t="s">
        <v>3241</v>
      </c>
      <c r="L2831" t="s">
        <v>206</v>
      </c>
      <c r="M2831" t="s">
        <v>13625</v>
      </c>
      <c r="N2831">
        <v>248354</v>
      </c>
      <c r="O2831">
        <v>2334</v>
      </c>
      <c r="P2831" t="s">
        <v>7125</v>
      </c>
      <c r="Q2831">
        <v>0</v>
      </c>
      <c r="R2831" t="s">
        <v>13626</v>
      </c>
      <c r="S2831" t="s">
        <v>13627</v>
      </c>
      <c r="T2831">
        <v>564</v>
      </c>
      <c r="U2831" t="s">
        <v>8731</v>
      </c>
      <c r="V2831" t="s">
        <v>767</v>
      </c>
      <c r="W2831" t="s">
        <v>585</v>
      </c>
      <c r="X2831">
        <v>13500000</v>
      </c>
      <c r="Y2831">
        <v>2004</v>
      </c>
      <c r="Z2831">
        <v>653</v>
      </c>
      <c r="AA2831">
        <v>8.3000000000000007</v>
      </c>
      <c r="AB2831">
        <v>1.85</v>
      </c>
      <c r="AC2831">
        <v>14000</v>
      </c>
    </row>
    <row r="2832" spans="1:29">
      <c r="A2832" t="s">
        <v>28</v>
      </c>
      <c r="C2832" t="s">
        <v>3563</v>
      </c>
      <c r="D2832">
        <v>157</v>
      </c>
      <c r="E2832">
        <v>125</v>
      </c>
      <c r="F2832">
        <v>448</v>
      </c>
      <c r="G2832">
        <v>93</v>
      </c>
      <c r="H2832" t="s">
        <v>13628</v>
      </c>
      <c r="I2832">
        <v>273</v>
      </c>
      <c r="J2832">
        <v>2086345</v>
      </c>
      <c r="K2832" t="s">
        <v>6326</v>
      </c>
      <c r="L2832" t="s">
        <v>13629</v>
      </c>
      <c r="M2832" t="s">
        <v>13630</v>
      </c>
      <c r="N2832">
        <v>64556</v>
      </c>
      <c r="O2832">
        <v>529</v>
      </c>
      <c r="P2832" t="s">
        <v>13631</v>
      </c>
      <c r="Q2832">
        <v>1</v>
      </c>
      <c r="R2832" t="s">
        <v>13632</v>
      </c>
      <c r="S2832" t="s">
        <v>13633</v>
      </c>
      <c r="T2832">
        <v>140</v>
      </c>
      <c r="U2832" t="s">
        <v>2778</v>
      </c>
      <c r="V2832" t="s">
        <v>3571</v>
      </c>
      <c r="W2832" t="s">
        <v>39</v>
      </c>
      <c r="X2832">
        <v>10000000</v>
      </c>
      <c r="Y2832">
        <v>2004</v>
      </c>
      <c r="Z2832">
        <v>114</v>
      </c>
      <c r="AA2832">
        <v>8.1</v>
      </c>
      <c r="AB2832">
        <v>2.35</v>
      </c>
      <c r="AC2832">
        <v>0</v>
      </c>
    </row>
    <row r="2833" spans="1:29">
      <c r="A2833" t="s">
        <v>28</v>
      </c>
      <c r="C2833" t="s">
        <v>11357</v>
      </c>
      <c r="D2833">
        <v>454</v>
      </c>
      <c r="E2833">
        <v>108</v>
      </c>
      <c r="F2833">
        <v>143</v>
      </c>
      <c r="G2833">
        <v>21</v>
      </c>
      <c r="H2833" t="s">
        <v>13634</v>
      </c>
      <c r="I2833">
        <v>19000</v>
      </c>
      <c r="J2833">
        <v>2605039</v>
      </c>
      <c r="K2833" t="s">
        <v>3171</v>
      </c>
      <c r="L2833" t="s">
        <v>100</v>
      </c>
      <c r="M2833" t="s">
        <v>13635</v>
      </c>
      <c r="N2833">
        <v>85022</v>
      </c>
      <c r="O2833">
        <v>19086</v>
      </c>
      <c r="P2833" t="s">
        <v>13636</v>
      </c>
      <c r="Q2833">
        <v>0</v>
      </c>
      <c r="R2833" t="s">
        <v>13637</v>
      </c>
      <c r="S2833" t="s">
        <v>13638</v>
      </c>
      <c r="T2833">
        <v>616</v>
      </c>
      <c r="U2833" t="s">
        <v>37</v>
      </c>
      <c r="V2833" t="s">
        <v>56</v>
      </c>
      <c r="W2833" t="s">
        <v>585</v>
      </c>
      <c r="Y2833">
        <v>2013</v>
      </c>
      <c r="Z2833">
        <v>50</v>
      </c>
      <c r="AA2833">
        <v>6.3</v>
      </c>
      <c r="AB2833">
        <v>1.85</v>
      </c>
      <c r="AC2833">
        <v>29000</v>
      </c>
    </row>
    <row r="2834" spans="1:29">
      <c r="A2834" t="s">
        <v>28</v>
      </c>
      <c r="C2834" t="s">
        <v>3122</v>
      </c>
      <c r="D2834">
        <v>62</v>
      </c>
      <c r="E2834">
        <v>121</v>
      </c>
      <c r="F2834">
        <v>272</v>
      </c>
      <c r="G2834">
        <v>227</v>
      </c>
      <c r="H2834" t="s">
        <v>4681</v>
      </c>
      <c r="I2834">
        <v>49000</v>
      </c>
      <c r="J2834">
        <v>123922370</v>
      </c>
      <c r="K2834" t="s">
        <v>13639</v>
      </c>
      <c r="L2834" t="s">
        <v>811</v>
      </c>
      <c r="M2834" t="s">
        <v>13640</v>
      </c>
      <c r="N2834">
        <v>98348</v>
      </c>
      <c r="O2834">
        <v>50141</v>
      </c>
      <c r="P2834" t="s">
        <v>12383</v>
      </c>
      <c r="Q2834">
        <v>1</v>
      </c>
      <c r="R2834" t="s">
        <v>13641</v>
      </c>
      <c r="S2834" t="s">
        <v>13642</v>
      </c>
      <c r="T2834">
        <v>131</v>
      </c>
      <c r="U2834" t="s">
        <v>37</v>
      </c>
      <c r="V2834" t="s">
        <v>38</v>
      </c>
      <c r="W2834" t="s">
        <v>585</v>
      </c>
      <c r="X2834">
        <v>13000000</v>
      </c>
      <c r="Y2834">
        <v>1987</v>
      </c>
      <c r="Z2834">
        <v>263</v>
      </c>
      <c r="AA2834">
        <v>7.3</v>
      </c>
      <c r="AB2834">
        <v>1.85</v>
      </c>
      <c r="AC2834">
        <v>0</v>
      </c>
    </row>
    <row r="2835" spans="1:29">
      <c r="A2835" t="s">
        <v>28</v>
      </c>
      <c r="C2835" t="s">
        <v>7997</v>
      </c>
      <c r="D2835">
        <v>4</v>
      </c>
      <c r="E2835">
        <v>100</v>
      </c>
      <c r="F2835">
        <v>26</v>
      </c>
      <c r="G2835">
        <v>385</v>
      </c>
      <c r="H2835" t="s">
        <v>13643</v>
      </c>
      <c r="I2835">
        <v>898</v>
      </c>
      <c r="J2835">
        <v>163591</v>
      </c>
      <c r="K2835" t="s">
        <v>1671</v>
      </c>
      <c r="L2835" t="s">
        <v>10432</v>
      </c>
      <c r="M2835" t="s">
        <v>13644</v>
      </c>
      <c r="N2835">
        <v>912</v>
      </c>
      <c r="O2835">
        <v>2895</v>
      </c>
      <c r="P2835" t="s">
        <v>1741</v>
      </c>
      <c r="Q2835">
        <v>5</v>
      </c>
      <c r="R2835" t="s">
        <v>13645</v>
      </c>
      <c r="S2835" t="s">
        <v>13646</v>
      </c>
      <c r="T2835">
        <v>17</v>
      </c>
      <c r="U2835" t="s">
        <v>37</v>
      </c>
      <c r="V2835" t="s">
        <v>5694</v>
      </c>
      <c r="W2835" t="s">
        <v>39</v>
      </c>
      <c r="X2835">
        <v>13400000</v>
      </c>
      <c r="Y2835">
        <v>2010</v>
      </c>
      <c r="Z2835">
        <v>391</v>
      </c>
      <c r="AA2835">
        <v>3.6</v>
      </c>
      <c r="AB2835">
        <v>1.78</v>
      </c>
      <c r="AC2835">
        <v>502</v>
      </c>
    </row>
    <row r="2836" spans="1:29">
      <c r="A2836" t="s">
        <v>28</v>
      </c>
      <c r="C2836" t="s">
        <v>1071</v>
      </c>
      <c r="D2836">
        <v>84</v>
      </c>
      <c r="E2836">
        <v>115</v>
      </c>
      <c r="F2836">
        <v>209</v>
      </c>
      <c r="G2836">
        <v>41</v>
      </c>
      <c r="H2836" t="s">
        <v>13647</v>
      </c>
      <c r="I2836">
        <v>569</v>
      </c>
      <c r="J2836">
        <v>73000942</v>
      </c>
      <c r="K2836" t="s">
        <v>4068</v>
      </c>
      <c r="L2836" t="s">
        <v>7065</v>
      </c>
      <c r="M2836" t="s">
        <v>13648</v>
      </c>
      <c r="N2836">
        <v>74351</v>
      </c>
      <c r="O2836">
        <v>714</v>
      </c>
      <c r="P2836" t="s">
        <v>13649</v>
      </c>
      <c r="Q2836">
        <v>1</v>
      </c>
      <c r="R2836" t="s">
        <v>13650</v>
      </c>
      <c r="S2836" t="s">
        <v>13651</v>
      </c>
      <c r="T2836">
        <v>233</v>
      </c>
      <c r="U2836" t="s">
        <v>37</v>
      </c>
      <c r="V2836" t="s">
        <v>38</v>
      </c>
      <c r="W2836" t="s">
        <v>277</v>
      </c>
      <c r="X2836">
        <v>13000000</v>
      </c>
      <c r="Y2836">
        <v>2011</v>
      </c>
      <c r="Z2836">
        <v>69</v>
      </c>
      <c r="AA2836">
        <v>1.6</v>
      </c>
      <c r="AB2836">
        <v>1.85</v>
      </c>
      <c r="AC2836">
        <v>62000</v>
      </c>
    </row>
    <row r="2837" spans="1:29">
      <c r="A2837" t="s">
        <v>28</v>
      </c>
      <c r="C2837" t="s">
        <v>1204</v>
      </c>
      <c r="D2837">
        <v>669</v>
      </c>
      <c r="E2837">
        <v>108</v>
      </c>
      <c r="F2837">
        <v>0</v>
      </c>
      <c r="G2837">
        <v>1000</v>
      </c>
      <c r="H2837" t="s">
        <v>290</v>
      </c>
      <c r="I2837">
        <v>20000</v>
      </c>
      <c r="J2837">
        <v>106952327</v>
      </c>
      <c r="K2837" t="s">
        <v>4075</v>
      </c>
      <c r="L2837" t="s">
        <v>841</v>
      </c>
      <c r="M2837" t="s">
        <v>13652</v>
      </c>
      <c r="N2837">
        <v>551363</v>
      </c>
      <c r="O2837">
        <v>38072</v>
      </c>
      <c r="P2837" t="s">
        <v>1820</v>
      </c>
      <c r="Q2837">
        <v>1</v>
      </c>
      <c r="R2837" t="s">
        <v>13653</v>
      </c>
      <c r="S2837" t="s">
        <v>13654</v>
      </c>
      <c r="T2837">
        <v>1140</v>
      </c>
      <c r="U2837" t="s">
        <v>37</v>
      </c>
      <c r="V2837" t="s">
        <v>38</v>
      </c>
      <c r="W2837" t="s">
        <v>585</v>
      </c>
      <c r="X2837">
        <v>13000000</v>
      </c>
      <c r="Y2837">
        <v>2010</v>
      </c>
      <c r="Z2837">
        <v>15000</v>
      </c>
      <c r="AA2837">
        <v>8</v>
      </c>
      <c r="AB2837">
        <v>2.35</v>
      </c>
      <c r="AC2837">
        <v>106000</v>
      </c>
    </row>
    <row r="2838" spans="1:29">
      <c r="A2838" t="s">
        <v>28</v>
      </c>
      <c r="C2838" t="s">
        <v>1399</v>
      </c>
      <c r="D2838">
        <v>492</v>
      </c>
      <c r="E2838">
        <v>117</v>
      </c>
      <c r="F2838">
        <v>294</v>
      </c>
      <c r="G2838">
        <v>1000</v>
      </c>
      <c r="H2838" t="s">
        <v>1400</v>
      </c>
      <c r="I2838">
        <v>10000</v>
      </c>
      <c r="J2838">
        <v>58607007</v>
      </c>
      <c r="K2838" t="s">
        <v>1401</v>
      </c>
      <c r="L2838" t="s">
        <v>440</v>
      </c>
      <c r="M2838" t="s">
        <v>1402</v>
      </c>
      <c r="N2838">
        <v>182910</v>
      </c>
      <c r="O2838">
        <v>14160</v>
      </c>
      <c r="P2838" t="s">
        <v>1403</v>
      </c>
      <c r="Q2838">
        <v>0</v>
      </c>
      <c r="R2838" t="s">
        <v>1404</v>
      </c>
      <c r="S2838" t="s">
        <v>1405</v>
      </c>
      <c r="T2838">
        <v>630</v>
      </c>
      <c r="U2838" t="s">
        <v>37</v>
      </c>
      <c r="V2838" t="s">
        <v>38</v>
      </c>
      <c r="W2838" t="s">
        <v>39</v>
      </c>
      <c r="X2838">
        <v>100000000</v>
      </c>
      <c r="Y2838">
        <v>2014</v>
      </c>
      <c r="Z2838">
        <v>2000</v>
      </c>
      <c r="AA2838">
        <v>6.2</v>
      </c>
      <c r="AB2838">
        <v>2.35</v>
      </c>
      <c r="AC2838">
        <v>60000</v>
      </c>
    </row>
    <row r="2839" spans="1:29">
      <c r="A2839" t="s">
        <v>28</v>
      </c>
      <c r="C2839" t="s">
        <v>4850</v>
      </c>
      <c r="D2839">
        <v>149</v>
      </c>
      <c r="E2839">
        <v>220</v>
      </c>
      <c r="F2839">
        <v>0</v>
      </c>
      <c r="G2839">
        <v>3000</v>
      </c>
      <c r="H2839" t="s">
        <v>2382</v>
      </c>
      <c r="I2839">
        <v>22000</v>
      </c>
      <c r="J2839">
        <v>57300000</v>
      </c>
      <c r="K2839" t="s">
        <v>1935</v>
      </c>
      <c r="L2839" t="s">
        <v>1746</v>
      </c>
      <c r="M2839" t="s">
        <v>13655</v>
      </c>
      <c r="N2839">
        <v>790926</v>
      </c>
      <c r="O2839">
        <v>39960</v>
      </c>
      <c r="P2839" t="s">
        <v>1689</v>
      </c>
      <c r="Q2839">
        <v>1</v>
      </c>
      <c r="R2839" t="s">
        <v>13656</v>
      </c>
      <c r="S2839" t="s">
        <v>13657</v>
      </c>
      <c r="T2839">
        <v>650</v>
      </c>
      <c r="U2839" t="s">
        <v>37</v>
      </c>
      <c r="V2839" t="s">
        <v>38</v>
      </c>
      <c r="W2839" t="s">
        <v>585</v>
      </c>
      <c r="X2839">
        <v>13000000</v>
      </c>
      <c r="Y2839">
        <v>1974</v>
      </c>
      <c r="Z2839">
        <v>14000</v>
      </c>
      <c r="AA2839">
        <v>9</v>
      </c>
      <c r="AB2839">
        <v>1.85</v>
      </c>
      <c r="AC2839">
        <v>14000</v>
      </c>
    </row>
    <row r="2840" spans="1:29">
      <c r="A2840" t="s">
        <v>28</v>
      </c>
      <c r="C2840" t="s">
        <v>5769</v>
      </c>
      <c r="D2840">
        <v>101</v>
      </c>
      <c r="E2840">
        <v>112</v>
      </c>
      <c r="F2840">
        <v>49</v>
      </c>
      <c r="G2840">
        <v>237</v>
      </c>
      <c r="H2840" t="s">
        <v>6350</v>
      </c>
      <c r="I2840">
        <v>656</v>
      </c>
      <c r="J2840">
        <v>91038276</v>
      </c>
      <c r="K2840" t="s">
        <v>7837</v>
      </c>
      <c r="L2840" t="s">
        <v>11757</v>
      </c>
      <c r="M2840" t="s">
        <v>13658</v>
      </c>
      <c r="N2840">
        <v>47876</v>
      </c>
      <c r="O2840">
        <v>1307</v>
      </c>
      <c r="P2840" t="s">
        <v>13659</v>
      </c>
      <c r="Q2840">
        <v>0</v>
      </c>
      <c r="R2840" t="s">
        <v>13660</v>
      </c>
      <c r="S2840" t="s">
        <v>13661</v>
      </c>
      <c r="T2840">
        <v>320</v>
      </c>
      <c r="U2840" t="s">
        <v>37</v>
      </c>
      <c r="V2840" t="s">
        <v>38</v>
      </c>
      <c r="W2840" t="s">
        <v>39</v>
      </c>
      <c r="X2840">
        <v>13000000</v>
      </c>
      <c r="Y2840">
        <v>2001</v>
      </c>
      <c r="Z2840">
        <v>363</v>
      </c>
      <c r="AA2840">
        <v>6.1</v>
      </c>
      <c r="AB2840">
        <v>1.85</v>
      </c>
      <c r="AC2840">
        <v>0</v>
      </c>
    </row>
    <row r="2841" spans="1:29">
      <c r="A2841" t="s">
        <v>28</v>
      </c>
      <c r="C2841" t="s">
        <v>2066</v>
      </c>
      <c r="D2841">
        <v>102</v>
      </c>
      <c r="E2841">
        <v>99</v>
      </c>
      <c r="F2841">
        <v>212</v>
      </c>
      <c r="G2841">
        <v>54</v>
      </c>
      <c r="H2841" t="s">
        <v>13662</v>
      </c>
      <c r="I2841">
        <v>130</v>
      </c>
      <c r="J2841">
        <v>49369900</v>
      </c>
      <c r="K2841" t="s">
        <v>9754</v>
      </c>
      <c r="L2841" t="s">
        <v>13663</v>
      </c>
      <c r="M2841" t="s">
        <v>13664</v>
      </c>
      <c r="N2841">
        <v>36108</v>
      </c>
      <c r="O2841">
        <v>450</v>
      </c>
      <c r="P2841" t="s">
        <v>13665</v>
      </c>
      <c r="Q2841">
        <v>0</v>
      </c>
      <c r="R2841" t="s">
        <v>13666</v>
      </c>
      <c r="S2841" t="s">
        <v>13667</v>
      </c>
      <c r="T2841">
        <v>260</v>
      </c>
      <c r="U2841" t="s">
        <v>37</v>
      </c>
      <c r="V2841" t="s">
        <v>38</v>
      </c>
      <c r="W2841" t="s">
        <v>585</v>
      </c>
      <c r="X2841">
        <v>7000000</v>
      </c>
      <c r="Y2841">
        <v>1988</v>
      </c>
      <c r="Z2841">
        <v>125</v>
      </c>
      <c r="AA2841">
        <v>5.7</v>
      </c>
      <c r="AB2841">
        <v>1.85</v>
      </c>
      <c r="AC2841">
        <v>0</v>
      </c>
    </row>
    <row r="2842" spans="1:29">
      <c r="A2842" t="s">
        <v>28</v>
      </c>
      <c r="C2842" t="s">
        <v>9878</v>
      </c>
      <c r="D2842">
        <v>63</v>
      </c>
      <c r="E2842">
        <v>109</v>
      </c>
      <c r="F2842">
        <v>36</v>
      </c>
      <c r="G2842">
        <v>579</v>
      </c>
      <c r="H2842" t="s">
        <v>13668</v>
      </c>
      <c r="I2842">
        <v>3000</v>
      </c>
      <c r="J2842">
        <v>61693523</v>
      </c>
      <c r="K2842" t="s">
        <v>3409</v>
      </c>
      <c r="L2842" t="s">
        <v>750</v>
      </c>
      <c r="M2842" t="s">
        <v>13669</v>
      </c>
      <c r="N2842">
        <v>6276</v>
      </c>
      <c r="O2842">
        <v>7833</v>
      </c>
      <c r="P2842" t="s">
        <v>3837</v>
      </c>
      <c r="Q2842">
        <v>0</v>
      </c>
      <c r="R2842" t="s">
        <v>13670</v>
      </c>
      <c r="S2842" t="s">
        <v>13671</v>
      </c>
      <c r="T2842">
        <v>55</v>
      </c>
      <c r="U2842" t="s">
        <v>37</v>
      </c>
      <c r="V2842" t="s">
        <v>38</v>
      </c>
      <c r="W2842" t="s">
        <v>95</v>
      </c>
      <c r="X2842">
        <v>13000000</v>
      </c>
      <c r="Y2842">
        <v>2016</v>
      </c>
      <c r="Z2842">
        <v>3000</v>
      </c>
      <c r="AA2842">
        <v>6.8</v>
      </c>
      <c r="AB2842">
        <v>1.85</v>
      </c>
      <c r="AC2842">
        <v>16000</v>
      </c>
    </row>
    <row r="2843" spans="1:29">
      <c r="A2843" t="s">
        <v>28</v>
      </c>
      <c r="C2843" t="s">
        <v>13672</v>
      </c>
      <c r="D2843">
        <v>106</v>
      </c>
      <c r="E2843">
        <v>83</v>
      </c>
      <c r="F2843">
        <v>8</v>
      </c>
      <c r="G2843">
        <v>612</v>
      </c>
      <c r="H2843" t="s">
        <v>5206</v>
      </c>
      <c r="I2843">
        <v>3000</v>
      </c>
      <c r="J2843">
        <v>46729374</v>
      </c>
      <c r="K2843" t="s">
        <v>10440</v>
      </c>
      <c r="L2843" t="s">
        <v>750</v>
      </c>
      <c r="M2843" t="s">
        <v>13673</v>
      </c>
      <c r="N2843">
        <v>116625</v>
      </c>
      <c r="O2843">
        <v>6454</v>
      </c>
      <c r="P2843" t="s">
        <v>13094</v>
      </c>
      <c r="Q2843">
        <v>2</v>
      </c>
      <c r="R2843" t="s">
        <v>13674</v>
      </c>
      <c r="S2843" t="s">
        <v>13675</v>
      </c>
      <c r="T2843">
        <v>469</v>
      </c>
      <c r="U2843" t="s">
        <v>37</v>
      </c>
      <c r="V2843" t="s">
        <v>38</v>
      </c>
      <c r="W2843" t="s">
        <v>39</v>
      </c>
      <c r="X2843">
        <v>13000000</v>
      </c>
      <c r="Y2843">
        <v>2000</v>
      </c>
      <c r="Z2843">
        <v>934</v>
      </c>
      <c r="AA2843">
        <v>5.5</v>
      </c>
      <c r="AB2843">
        <v>1.37</v>
      </c>
      <c r="AC2843">
        <v>0</v>
      </c>
    </row>
    <row r="2844" spans="1:29">
      <c r="A2844" t="s">
        <v>28</v>
      </c>
      <c r="C2844" t="s">
        <v>13676</v>
      </c>
      <c r="D2844">
        <v>50</v>
      </c>
      <c r="E2844">
        <v>107</v>
      </c>
      <c r="F2844">
        <v>58</v>
      </c>
      <c r="G2844">
        <v>316</v>
      </c>
      <c r="H2844" t="s">
        <v>13677</v>
      </c>
      <c r="I2844">
        <v>549</v>
      </c>
      <c r="J2844">
        <v>44726644</v>
      </c>
      <c r="K2844" t="s">
        <v>10280</v>
      </c>
      <c r="L2844" t="s">
        <v>4665</v>
      </c>
      <c r="M2844" t="s">
        <v>13678</v>
      </c>
      <c r="N2844">
        <v>42614</v>
      </c>
      <c r="O2844">
        <v>1747</v>
      </c>
      <c r="P2844" t="s">
        <v>12527</v>
      </c>
      <c r="Q2844">
        <v>5</v>
      </c>
      <c r="R2844" t="s">
        <v>13679</v>
      </c>
      <c r="S2844" t="s">
        <v>13680</v>
      </c>
      <c r="T2844">
        <v>120</v>
      </c>
      <c r="U2844" t="s">
        <v>37</v>
      </c>
      <c r="V2844" t="s">
        <v>38</v>
      </c>
      <c r="W2844" t="s">
        <v>585</v>
      </c>
      <c r="X2844">
        <v>13000000</v>
      </c>
      <c r="Y2844">
        <v>1988</v>
      </c>
      <c r="Z2844">
        <v>439</v>
      </c>
      <c r="AA2844">
        <v>6.8</v>
      </c>
      <c r="AB2844">
        <v>1.85</v>
      </c>
      <c r="AC2844">
        <v>0</v>
      </c>
    </row>
    <row r="2845" spans="1:29">
      <c r="A2845" t="s">
        <v>28</v>
      </c>
      <c r="C2845" t="s">
        <v>13681</v>
      </c>
      <c r="D2845">
        <v>275</v>
      </c>
      <c r="E2845">
        <v>102</v>
      </c>
      <c r="F2845">
        <v>51</v>
      </c>
      <c r="G2845">
        <v>360</v>
      </c>
      <c r="H2845" t="s">
        <v>208</v>
      </c>
      <c r="I2845">
        <v>13000</v>
      </c>
      <c r="J2845">
        <v>44134898</v>
      </c>
      <c r="K2845" t="s">
        <v>2527</v>
      </c>
      <c r="L2845" t="s">
        <v>547</v>
      </c>
      <c r="M2845" t="s">
        <v>13682</v>
      </c>
      <c r="N2845">
        <v>72803</v>
      </c>
      <c r="O2845">
        <v>20330</v>
      </c>
      <c r="P2845" t="s">
        <v>1501</v>
      </c>
      <c r="Q2845">
        <v>3</v>
      </c>
      <c r="R2845" t="s">
        <v>13683</v>
      </c>
      <c r="S2845" t="s">
        <v>13684</v>
      </c>
      <c r="T2845">
        <v>171</v>
      </c>
      <c r="U2845" t="s">
        <v>37</v>
      </c>
      <c r="V2845" t="s">
        <v>38</v>
      </c>
      <c r="W2845" t="s">
        <v>39</v>
      </c>
      <c r="X2845">
        <v>13000000</v>
      </c>
      <c r="Y2845">
        <v>2014</v>
      </c>
      <c r="Z2845">
        <v>6000</v>
      </c>
      <c r="AA2845">
        <v>7.3</v>
      </c>
      <c r="AB2845">
        <v>1.85</v>
      </c>
      <c r="AC2845">
        <v>33000</v>
      </c>
    </row>
    <row r="2846" spans="1:29">
      <c r="A2846" t="s">
        <v>28</v>
      </c>
      <c r="C2846" t="s">
        <v>7181</v>
      </c>
      <c r="D2846">
        <v>90</v>
      </c>
      <c r="E2846">
        <v>100</v>
      </c>
      <c r="F2846">
        <v>38</v>
      </c>
      <c r="G2846">
        <v>460</v>
      </c>
      <c r="H2846" t="s">
        <v>5704</v>
      </c>
      <c r="I2846">
        <v>833</v>
      </c>
      <c r="J2846">
        <v>48637684</v>
      </c>
      <c r="K2846" t="s">
        <v>1681</v>
      </c>
      <c r="L2846" t="s">
        <v>624</v>
      </c>
      <c r="M2846" t="s">
        <v>13685</v>
      </c>
      <c r="N2846">
        <v>16979</v>
      </c>
      <c r="O2846">
        <v>2800</v>
      </c>
      <c r="P2846" t="s">
        <v>9458</v>
      </c>
      <c r="Q2846">
        <v>4</v>
      </c>
      <c r="R2846" t="s">
        <v>13686</v>
      </c>
      <c r="S2846" t="s">
        <v>13687</v>
      </c>
      <c r="T2846">
        <v>42</v>
      </c>
      <c r="U2846" t="s">
        <v>37</v>
      </c>
      <c r="V2846" t="s">
        <v>38</v>
      </c>
      <c r="W2846" t="s">
        <v>585</v>
      </c>
      <c r="X2846">
        <v>12500000</v>
      </c>
      <c r="Y2846">
        <v>2014</v>
      </c>
      <c r="Z2846">
        <v>807</v>
      </c>
      <c r="AA2846">
        <v>6.1</v>
      </c>
      <c r="AB2846">
        <v>2.35</v>
      </c>
      <c r="AC2846">
        <v>0</v>
      </c>
    </row>
    <row r="2847" spans="1:29">
      <c r="A2847" t="s">
        <v>28</v>
      </c>
      <c r="C2847" t="s">
        <v>7439</v>
      </c>
      <c r="D2847">
        <v>133</v>
      </c>
      <c r="E2847">
        <v>97</v>
      </c>
      <c r="F2847">
        <v>19</v>
      </c>
      <c r="G2847">
        <v>835</v>
      </c>
      <c r="H2847" t="s">
        <v>463</v>
      </c>
      <c r="I2847">
        <v>23000</v>
      </c>
      <c r="J2847">
        <v>38176108</v>
      </c>
      <c r="K2847" t="s">
        <v>1415</v>
      </c>
      <c r="L2847" t="s">
        <v>62</v>
      </c>
      <c r="M2847" t="s">
        <v>13688</v>
      </c>
      <c r="N2847">
        <v>222099</v>
      </c>
      <c r="O2847">
        <v>37907</v>
      </c>
      <c r="P2847" t="s">
        <v>13689</v>
      </c>
      <c r="Q2847">
        <v>6</v>
      </c>
      <c r="R2847" t="s">
        <v>13690</v>
      </c>
      <c r="S2847" t="s">
        <v>13691</v>
      </c>
      <c r="T2847">
        <v>549</v>
      </c>
      <c r="U2847" t="s">
        <v>37</v>
      </c>
      <c r="V2847" t="s">
        <v>38</v>
      </c>
      <c r="W2847" t="s">
        <v>39</v>
      </c>
      <c r="X2847">
        <v>16000000</v>
      </c>
      <c r="Y2847">
        <v>1999</v>
      </c>
      <c r="Z2847">
        <v>13000</v>
      </c>
      <c r="AA2847">
        <v>7.2</v>
      </c>
      <c r="AB2847">
        <v>1.85</v>
      </c>
      <c r="AC2847">
        <v>10000</v>
      </c>
    </row>
    <row r="2848" spans="1:29">
      <c r="A2848" t="s">
        <v>28</v>
      </c>
      <c r="C2848" t="s">
        <v>13692</v>
      </c>
      <c r="D2848">
        <v>49</v>
      </c>
      <c r="E2848">
        <v>92</v>
      </c>
      <c r="F2848">
        <v>13</v>
      </c>
      <c r="G2848">
        <v>301</v>
      </c>
      <c r="H2848" t="s">
        <v>9577</v>
      </c>
      <c r="I2848">
        <v>11000</v>
      </c>
      <c r="J2848">
        <v>28972187</v>
      </c>
      <c r="K2848" t="s">
        <v>1671</v>
      </c>
      <c r="L2848" t="s">
        <v>1948</v>
      </c>
      <c r="M2848" t="s">
        <v>13693</v>
      </c>
      <c r="N2848">
        <v>28805</v>
      </c>
      <c r="O2848">
        <v>12687</v>
      </c>
      <c r="P2848" t="s">
        <v>13694</v>
      </c>
      <c r="Q2848">
        <v>1</v>
      </c>
      <c r="R2848" t="s">
        <v>13695</v>
      </c>
      <c r="S2848" t="s">
        <v>13696</v>
      </c>
      <c r="T2848">
        <v>159</v>
      </c>
      <c r="U2848" t="s">
        <v>37</v>
      </c>
      <c r="V2848" t="s">
        <v>38</v>
      </c>
      <c r="W2848" t="s">
        <v>39</v>
      </c>
      <c r="X2848">
        <v>13000000</v>
      </c>
      <c r="Y2848">
        <v>2002</v>
      </c>
      <c r="Z2848">
        <v>489</v>
      </c>
      <c r="AA2848">
        <v>5.9</v>
      </c>
      <c r="AB2848">
        <v>1.85</v>
      </c>
      <c r="AC2848">
        <v>1000</v>
      </c>
    </row>
    <row r="2849" spans="1:29">
      <c r="A2849" t="s">
        <v>28</v>
      </c>
      <c r="C2849" t="s">
        <v>13697</v>
      </c>
      <c r="D2849">
        <v>19</v>
      </c>
      <c r="E2849">
        <v>84</v>
      </c>
      <c r="F2849">
        <v>0</v>
      </c>
      <c r="G2849">
        <v>182</v>
      </c>
      <c r="H2849" t="s">
        <v>7329</v>
      </c>
      <c r="I2849">
        <v>11000</v>
      </c>
      <c r="J2849">
        <v>27979400</v>
      </c>
      <c r="K2849" t="s">
        <v>1752</v>
      </c>
      <c r="L2849" t="s">
        <v>1956</v>
      </c>
      <c r="M2849" t="s">
        <v>13698</v>
      </c>
      <c r="N2849">
        <v>37611</v>
      </c>
      <c r="O2849">
        <v>12322</v>
      </c>
      <c r="P2849" t="s">
        <v>7028</v>
      </c>
      <c r="Q2849">
        <v>2</v>
      </c>
      <c r="R2849" t="s">
        <v>13699</v>
      </c>
      <c r="S2849" t="s">
        <v>13700</v>
      </c>
      <c r="T2849">
        <v>72</v>
      </c>
      <c r="U2849" t="s">
        <v>37</v>
      </c>
      <c r="V2849" t="s">
        <v>38</v>
      </c>
      <c r="W2849" t="s">
        <v>39</v>
      </c>
      <c r="X2849">
        <v>8200000</v>
      </c>
      <c r="Y2849">
        <v>1993</v>
      </c>
      <c r="Z2849">
        <v>852</v>
      </c>
      <c r="AA2849">
        <v>6.1</v>
      </c>
      <c r="AB2849">
        <v>1.85</v>
      </c>
      <c r="AC2849">
        <v>0</v>
      </c>
    </row>
    <row r="2850" spans="1:29">
      <c r="A2850" t="s">
        <v>28</v>
      </c>
      <c r="C2850" t="s">
        <v>5128</v>
      </c>
      <c r="D2850">
        <v>186</v>
      </c>
      <c r="E2850">
        <v>86</v>
      </c>
      <c r="F2850">
        <v>174</v>
      </c>
      <c r="G2850">
        <v>2</v>
      </c>
      <c r="H2850" t="s">
        <v>10979</v>
      </c>
      <c r="I2850">
        <v>619</v>
      </c>
      <c r="J2850">
        <v>54257433</v>
      </c>
      <c r="K2850" t="s">
        <v>4384</v>
      </c>
      <c r="L2850" t="s">
        <v>9750</v>
      </c>
      <c r="M2850" t="s">
        <v>13701</v>
      </c>
      <c r="N2850">
        <v>12983</v>
      </c>
      <c r="O2850">
        <v>971</v>
      </c>
      <c r="P2850" t="s">
        <v>13702</v>
      </c>
      <c r="Q2850">
        <v>0</v>
      </c>
      <c r="R2850" t="s">
        <v>13703</v>
      </c>
      <c r="S2850" t="s">
        <v>13704</v>
      </c>
      <c r="T2850">
        <v>139</v>
      </c>
      <c r="U2850" t="s">
        <v>37</v>
      </c>
      <c r="V2850" t="s">
        <v>38</v>
      </c>
      <c r="W2850" t="s">
        <v>39</v>
      </c>
      <c r="X2850">
        <v>17000000</v>
      </c>
      <c r="Y2850">
        <v>2016</v>
      </c>
      <c r="Z2850">
        <v>350</v>
      </c>
      <c r="AA2850">
        <v>6.8</v>
      </c>
      <c r="AB2850">
        <v>2.35</v>
      </c>
      <c r="AC2850">
        <v>0</v>
      </c>
    </row>
    <row r="2851" spans="1:29">
      <c r="A2851" t="s">
        <v>28</v>
      </c>
      <c r="C2851" t="s">
        <v>13705</v>
      </c>
      <c r="D2851">
        <v>185</v>
      </c>
      <c r="E2851">
        <v>120</v>
      </c>
      <c r="F2851">
        <v>19</v>
      </c>
      <c r="G2851">
        <v>829</v>
      </c>
      <c r="H2851" t="s">
        <v>5781</v>
      </c>
      <c r="I2851">
        <v>8000</v>
      </c>
      <c r="J2851">
        <v>23947</v>
      </c>
      <c r="K2851" t="s">
        <v>2954</v>
      </c>
      <c r="L2851" t="s">
        <v>1207</v>
      </c>
      <c r="M2851" t="s">
        <v>13706</v>
      </c>
      <c r="N2851">
        <v>357579</v>
      </c>
      <c r="O2851">
        <v>12755</v>
      </c>
      <c r="P2851" t="s">
        <v>8515</v>
      </c>
      <c r="Q2851">
        <v>0</v>
      </c>
      <c r="R2851" t="s">
        <v>13707</v>
      </c>
      <c r="S2851" t="s">
        <v>13708</v>
      </c>
      <c r="T2851">
        <v>1100</v>
      </c>
      <c r="U2851" t="s">
        <v>37</v>
      </c>
      <c r="V2851" t="s">
        <v>38</v>
      </c>
      <c r="W2851" t="s">
        <v>585</v>
      </c>
      <c r="X2851">
        <v>13000000</v>
      </c>
      <c r="Y2851">
        <v>2004</v>
      </c>
      <c r="Z2851">
        <v>902</v>
      </c>
      <c r="AA2851">
        <v>7.7</v>
      </c>
      <c r="AB2851">
        <v>1.85</v>
      </c>
      <c r="AC2851">
        <v>15000</v>
      </c>
    </row>
    <row r="2852" spans="1:29">
      <c r="A2852" t="s">
        <v>28</v>
      </c>
      <c r="C2852" t="s">
        <v>11127</v>
      </c>
      <c r="D2852">
        <v>42</v>
      </c>
      <c r="E2852">
        <v>89</v>
      </c>
      <c r="F2852">
        <v>13</v>
      </c>
      <c r="G2852">
        <v>329</v>
      </c>
      <c r="H2852" t="s">
        <v>11480</v>
      </c>
      <c r="I2852">
        <v>571</v>
      </c>
      <c r="J2852">
        <v>60008303</v>
      </c>
      <c r="K2852" t="s">
        <v>2358</v>
      </c>
      <c r="L2852" t="s">
        <v>2472</v>
      </c>
      <c r="M2852" t="s">
        <v>13709</v>
      </c>
      <c r="N2852">
        <v>9285</v>
      </c>
      <c r="O2852">
        <v>2241</v>
      </c>
      <c r="P2852" t="s">
        <v>8219</v>
      </c>
      <c r="Q2852">
        <v>1</v>
      </c>
      <c r="R2852" t="s">
        <v>13710</v>
      </c>
      <c r="S2852" t="s">
        <v>13711</v>
      </c>
      <c r="T2852">
        <v>91</v>
      </c>
      <c r="U2852" t="s">
        <v>37</v>
      </c>
      <c r="V2852" t="s">
        <v>38</v>
      </c>
      <c r="W2852" t="s">
        <v>95</v>
      </c>
      <c r="X2852">
        <v>13000000</v>
      </c>
      <c r="Y2852">
        <v>2000</v>
      </c>
      <c r="Z2852">
        <v>442</v>
      </c>
      <c r="AA2852">
        <v>4.9000000000000004</v>
      </c>
      <c r="AB2852">
        <v>1.85</v>
      </c>
      <c r="AC2852">
        <v>0</v>
      </c>
    </row>
    <row r="2853" spans="1:29">
      <c r="A2853" t="s">
        <v>28</v>
      </c>
      <c r="C2853" t="s">
        <v>13712</v>
      </c>
      <c r="D2853">
        <v>37</v>
      </c>
      <c r="E2853">
        <v>117</v>
      </c>
      <c r="F2853">
        <v>17</v>
      </c>
      <c r="G2853">
        <v>912</v>
      </c>
      <c r="H2853" t="s">
        <v>11301</v>
      </c>
      <c r="I2853">
        <v>1000</v>
      </c>
      <c r="J2853">
        <v>49121934</v>
      </c>
      <c r="K2853" t="s">
        <v>1415</v>
      </c>
      <c r="L2853" t="s">
        <v>1540</v>
      </c>
      <c r="M2853" t="s">
        <v>13713</v>
      </c>
      <c r="N2853">
        <v>6528</v>
      </c>
      <c r="O2853">
        <v>6554</v>
      </c>
      <c r="P2853" t="s">
        <v>3077</v>
      </c>
      <c r="Q2853">
        <v>9</v>
      </c>
      <c r="R2853" t="s">
        <v>13714</v>
      </c>
      <c r="S2853" t="s">
        <v>13715</v>
      </c>
      <c r="T2853">
        <v>32</v>
      </c>
      <c r="U2853" t="s">
        <v>37</v>
      </c>
      <c r="V2853" t="s">
        <v>38</v>
      </c>
      <c r="W2853" t="s">
        <v>39</v>
      </c>
      <c r="X2853">
        <v>13000000</v>
      </c>
      <c r="Y2853">
        <v>2007</v>
      </c>
      <c r="Z2853">
        <v>997</v>
      </c>
      <c r="AA2853">
        <v>6.1</v>
      </c>
      <c r="AB2853">
        <v>2.35</v>
      </c>
      <c r="AC2853">
        <v>0</v>
      </c>
    </row>
    <row r="2854" spans="1:29">
      <c r="A2854" t="s">
        <v>28</v>
      </c>
      <c r="C2854" t="s">
        <v>11263</v>
      </c>
      <c r="D2854">
        <v>45</v>
      </c>
      <c r="E2854">
        <v>97</v>
      </c>
      <c r="F2854">
        <v>84</v>
      </c>
      <c r="G2854">
        <v>782</v>
      </c>
      <c r="H2854" t="s">
        <v>10629</v>
      </c>
      <c r="I2854">
        <v>899</v>
      </c>
      <c r="J2854">
        <v>27141959</v>
      </c>
      <c r="K2854" t="s">
        <v>13716</v>
      </c>
      <c r="L2854" t="s">
        <v>3931</v>
      </c>
      <c r="M2854" t="s">
        <v>13717</v>
      </c>
      <c r="N2854">
        <v>19547</v>
      </c>
      <c r="O2854">
        <v>2936</v>
      </c>
      <c r="P2854" t="s">
        <v>1725</v>
      </c>
      <c r="Q2854">
        <v>2</v>
      </c>
      <c r="R2854" t="s">
        <v>13718</v>
      </c>
      <c r="S2854" t="s">
        <v>13719</v>
      </c>
      <c r="T2854">
        <v>168</v>
      </c>
      <c r="U2854" t="s">
        <v>37</v>
      </c>
      <c r="V2854" t="s">
        <v>38</v>
      </c>
      <c r="W2854" t="s">
        <v>95</v>
      </c>
      <c r="X2854">
        <v>18000000</v>
      </c>
      <c r="Y2854">
        <v>1999</v>
      </c>
      <c r="Z2854">
        <v>842</v>
      </c>
      <c r="AA2854">
        <v>2.5</v>
      </c>
      <c r="AB2854">
        <v>1.85</v>
      </c>
      <c r="AC2854">
        <v>0</v>
      </c>
    </row>
    <row r="2855" spans="1:29">
      <c r="A2855" t="s">
        <v>28</v>
      </c>
      <c r="C2855" t="s">
        <v>13720</v>
      </c>
      <c r="D2855">
        <v>57</v>
      </c>
      <c r="E2855">
        <v>91</v>
      </c>
      <c r="F2855">
        <v>6</v>
      </c>
      <c r="G2855">
        <v>459</v>
      </c>
      <c r="H2855" t="s">
        <v>2328</v>
      </c>
      <c r="I2855">
        <v>904</v>
      </c>
      <c r="J2855">
        <v>27052167</v>
      </c>
      <c r="K2855" t="s">
        <v>422</v>
      </c>
      <c r="L2855" t="s">
        <v>3009</v>
      </c>
      <c r="M2855" t="s">
        <v>13721</v>
      </c>
      <c r="N2855">
        <v>24834</v>
      </c>
      <c r="O2855">
        <v>3353</v>
      </c>
      <c r="P2855" t="s">
        <v>13722</v>
      </c>
      <c r="Q2855">
        <v>5</v>
      </c>
      <c r="R2855" t="s">
        <v>13723</v>
      </c>
      <c r="S2855" t="s">
        <v>13724</v>
      </c>
      <c r="T2855">
        <v>168</v>
      </c>
      <c r="U2855" t="s">
        <v>37</v>
      </c>
      <c r="V2855" t="s">
        <v>38</v>
      </c>
      <c r="W2855" t="s">
        <v>585</v>
      </c>
      <c r="X2855">
        <v>13000000</v>
      </c>
      <c r="Y2855">
        <v>1998</v>
      </c>
      <c r="Z2855">
        <v>471</v>
      </c>
      <c r="AA2855">
        <v>6.1</v>
      </c>
      <c r="AB2855">
        <v>1.85</v>
      </c>
      <c r="AC2855">
        <v>934</v>
      </c>
    </row>
    <row r="2856" spans="1:29">
      <c r="A2856" t="s">
        <v>28</v>
      </c>
      <c r="C2856" t="s">
        <v>13725</v>
      </c>
      <c r="D2856">
        <v>25</v>
      </c>
      <c r="E2856">
        <v>100</v>
      </c>
      <c r="F2856">
        <v>15</v>
      </c>
      <c r="G2856">
        <v>388</v>
      </c>
      <c r="H2856" t="s">
        <v>1778</v>
      </c>
      <c r="I2856">
        <v>694</v>
      </c>
      <c r="J2856">
        <v>26539321</v>
      </c>
      <c r="K2856" t="s">
        <v>3932</v>
      </c>
      <c r="L2856" t="s">
        <v>5424</v>
      </c>
      <c r="M2856" t="s">
        <v>13726</v>
      </c>
      <c r="N2856">
        <v>7984</v>
      </c>
      <c r="O2856">
        <v>2486</v>
      </c>
      <c r="P2856" t="s">
        <v>13727</v>
      </c>
      <c r="Q2856">
        <v>1</v>
      </c>
      <c r="R2856" t="s">
        <v>13728</v>
      </c>
      <c r="S2856" t="s">
        <v>13729</v>
      </c>
      <c r="T2856">
        <v>42</v>
      </c>
      <c r="U2856" t="s">
        <v>37</v>
      </c>
      <c r="V2856" t="s">
        <v>38</v>
      </c>
      <c r="W2856" t="s">
        <v>95</v>
      </c>
      <c r="X2856">
        <v>13000000</v>
      </c>
      <c r="Y2856">
        <v>1996</v>
      </c>
      <c r="Z2856">
        <v>558</v>
      </c>
      <c r="AA2856">
        <v>5.9</v>
      </c>
      <c r="AB2856">
        <v>1.85</v>
      </c>
      <c r="AC2856">
        <v>833</v>
      </c>
    </row>
    <row r="2857" spans="1:29">
      <c r="A2857" t="s">
        <v>28</v>
      </c>
      <c r="C2857" t="s">
        <v>13730</v>
      </c>
      <c r="D2857">
        <v>59</v>
      </c>
      <c r="E2857">
        <v>72</v>
      </c>
      <c r="F2857">
        <v>5</v>
      </c>
      <c r="G2857">
        <v>435</v>
      </c>
      <c r="H2857" t="s">
        <v>7032</v>
      </c>
      <c r="I2857">
        <v>659</v>
      </c>
      <c r="J2857">
        <v>28501605</v>
      </c>
      <c r="K2857" t="s">
        <v>7406</v>
      </c>
      <c r="L2857" t="s">
        <v>13731</v>
      </c>
      <c r="M2857" t="s">
        <v>13732</v>
      </c>
      <c r="N2857">
        <v>31371</v>
      </c>
      <c r="O2857">
        <v>2646</v>
      </c>
      <c r="P2857" t="s">
        <v>13733</v>
      </c>
      <c r="Q2857">
        <v>0</v>
      </c>
      <c r="R2857" t="s">
        <v>13734</v>
      </c>
      <c r="S2857" t="s">
        <v>13735</v>
      </c>
      <c r="T2857">
        <v>166</v>
      </c>
      <c r="U2857" t="s">
        <v>37</v>
      </c>
      <c r="V2857" t="s">
        <v>38</v>
      </c>
      <c r="W2857" t="s">
        <v>585</v>
      </c>
      <c r="X2857">
        <v>13000000</v>
      </c>
      <c r="Y2857">
        <v>1990</v>
      </c>
      <c r="Z2857">
        <v>628</v>
      </c>
      <c r="AA2857">
        <v>5.7</v>
      </c>
      <c r="AB2857">
        <v>1.85</v>
      </c>
      <c r="AC2857">
        <v>0</v>
      </c>
    </row>
    <row r="2858" spans="1:29">
      <c r="A2858" t="s">
        <v>28</v>
      </c>
      <c r="C2858" t="s">
        <v>13736</v>
      </c>
      <c r="D2858">
        <v>58</v>
      </c>
      <c r="E2858">
        <v>84</v>
      </c>
      <c r="F2858">
        <v>12</v>
      </c>
      <c r="G2858">
        <v>334</v>
      </c>
      <c r="H2858" t="s">
        <v>13737</v>
      </c>
      <c r="I2858">
        <v>1000</v>
      </c>
      <c r="J2858">
        <v>52543632</v>
      </c>
      <c r="K2858" t="s">
        <v>1528</v>
      </c>
      <c r="L2858" t="s">
        <v>2716</v>
      </c>
      <c r="M2858" t="s">
        <v>13738</v>
      </c>
      <c r="N2858">
        <v>12676</v>
      </c>
      <c r="O2858">
        <v>2297</v>
      </c>
      <c r="P2858" t="s">
        <v>13739</v>
      </c>
      <c r="Q2858">
        <v>2</v>
      </c>
      <c r="R2858" t="s">
        <v>13740</v>
      </c>
      <c r="S2858" t="s">
        <v>13741</v>
      </c>
      <c r="T2858">
        <v>84</v>
      </c>
      <c r="U2858" t="s">
        <v>37</v>
      </c>
      <c r="V2858" t="s">
        <v>38</v>
      </c>
      <c r="W2858" t="s">
        <v>39</v>
      </c>
      <c r="X2858">
        <v>13200000</v>
      </c>
      <c r="Y2858">
        <v>2014</v>
      </c>
      <c r="Z2858">
        <v>345</v>
      </c>
      <c r="AA2858">
        <v>5.6</v>
      </c>
      <c r="AB2858">
        <v>2.35</v>
      </c>
      <c r="AC2858">
        <v>0</v>
      </c>
    </row>
    <row r="2859" spans="1:29">
      <c r="A2859" t="s">
        <v>28</v>
      </c>
      <c r="C2859" t="s">
        <v>3259</v>
      </c>
      <c r="D2859">
        <v>330</v>
      </c>
      <c r="E2859">
        <v>126</v>
      </c>
      <c r="F2859">
        <v>0</v>
      </c>
      <c r="G2859">
        <v>745</v>
      </c>
      <c r="H2859" t="s">
        <v>1301</v>
      </c>
      <c r="I2859">
        <v>2000</v>
      </c>
      <c r="J2859">
        <v>25592632</v>
      </c>
      <c r="K2859" t="s">
        <v>6403</v>
      </c>
      <c r="L2859" t="s">
        <v>1212</v>
      </c>
      <c r="M2859" t="s">
        <v>13742</v>
      </c>
      <c r="N2859">
        <v>220475</v>
      </c>
      <c r="O2859">
        <v>5371</v>
      </c>
      <c r="P2859" t="s">
        <v>3262</v>
      </c>
      <c r="Q2859">
        <v>0</v>
      </c>
      <c r="R2859" t="s">
        <v>13743</v>
      </c>
      <c r="S2859" t="s">
        <v>13744</v>
      </c>
      <c r="T2859">
        <v>1066</v>
      </c>
      <c r="U2859" t="s">
        <v>37</v>
      </c>
      <c r="V2859" t="s">
        <v>38</v>
      </c>
      <c r="W2859" t="s">
        <v>585</v>
      </c>
      <c r="X2859">
        <v>18000000</v>
      </c>
      <c r="Y2859">
        <v>2007</v>
      </c>
      <c r="Z2859">
        <v>850</v>
      </c>
      <c r="AA2859">
        <v>7.2</v>
      </c>
      <c r="AB2859">
        <v>1.85</v>
      </c>
      <c r="AC2859">
        <v>20000</v>
      </c>
    </row>
    <row r="2860" spans="1:29">
      <c r="A2860" t="s">
        <v>747</v>
      </c>
      <c r="C2860" t="s">
        <v>13745</v>
      </c>
      <c r="D2860">
        <v>489</v>
      </c>
      <c r="E2860">
        <v>108</v>
      </c>
      <c r="F2860">
        <v>232</v>
      </c>
      <c r="G2860">
        <v>123</v>
      </c>
      <c r="H2860" t="s">
        <v>13746</v>
      </c>
      <c r="I2860">
        <v>149</v>
      </c>
      <c r="J2860">
        <v>25440971</v>
      </c>
      <c r="K2860" t="s">
        <v>2202</v>
      </c>
      <c r="L2860" t="s">
        <v>13747</v>
      </c>
      <c r="M2860" t="s">
        <v>13748</v>
      </c>
      <c r="N2860">
        <v>289508</v>
      </c>
      <c r="O2860">
        <v>430</v>
      </c>
      <c r="P2860" t="s">
        <v>13749</v>
      </c>
      <c r="Q2860">
        <v>0</v>
      </c>
      <c r="R2860" t="s">
        <v>13750</v>
      </c>
      <c r="S2860" t="s">
        <v>13751</v>
      </c>
      <c r="T2860">
        <v>611</v>
      </c>
      <c r="U2860" t="s">
        <v>37</v>
      </c>
      <c r="V2860" t="s">
        <v>56</v>
      </c>
      <c r="W2860" t="s">
        <v>585</v>
      </c>
      <c r="X2860">
        <v>15000000</v>
      </c>
      <c r="Y2860">
        <v>2015</v>
      </c>
      <c r="Z2860">
        <v>145</v>
      </c>
      <c r="AA2860">
        <v>7.7</v>
      </c>
      <c r="AB2860">
        <v>2.35</v>
      </c>
      <c r="AC2860">
        <v>109000</v>
      </c>
    </row>
    <row r="2861" spans="1:29">
      <c r="A2861" t="s">
        <v>28</v>
      </c>
      <c r="C2861" t="s">
        <v>1800</v>
      </c>
      <c r="D2861">
        <v>242</v>
      </c>
      <c r="E2861">
        <v>112</v>
      </c>
      <c r="F2861">
        <v>0</v>
      </c>
      <c r="G2861">
        <v>213</v>
      </c>
      <c r="H2861" t="s">
        <v>13752</v>
      </c>
      <c r="I2861">
        <v>512</v>
      </c>
      <c r="J2861">
        <v>22858926</v>
      </c>
      <c r="K2861" t="s">
        <v>7901</v>
      </c>
      <c r="L2861" t="s">
        <v>4463</v>
      </c>
      <c r="M2861" t="s">
        <v>13753</v>
      </c>
      <c r="N2861">
        <v>254404</v>
      </c>
      <c r="O2861">
        <v>1171</v>
      </c>
      <c r="P2861" t="s">
        <v>601</v>
      </c>
      <c r="Q2861">
        <v>2</v>
      </c>
      <c r="R2861" t="s">
        <v>13754</v>
      </c>
      <c r="S2861" t="s">
        <v>13755</v>
      </c>
      <c r="T2861">
        <v>840</v>
      </c>
      <c r="U2861" t="s">
        <v>37</v>
      </c>
      <c r="V2861" t="s">
        <v>38</v>
      </c>
      <c r="W2861" t="s">
        <v>585</v>
      </c>
      <c r="X2861">
        <v>13000000</v>
      </c>
      <c r="Y2861">
        <v>1999</v>
      </c>
      <c r="Z2861">
        <v>216</v>
      </c>
      <c r="AA2861">
        <v>7.8</v>
      </c>
      <c r="AB2861">
        <v>1.85</v>
      </c>
      <c r="AC2861">
        <v>0</v>
      </c>
    </row>
    <row r="2862" spans="1:29">
      <c r="A2862" t="s">
        <v>28</v>
      </c>
      <c r="C2862" t="s">
        <v>13756</v>
      </c>
      <c r="D2862">
        <v>40</v>
      </c>
      <c r="E2862">
        <v>90</v>
      </c>
      <c r="F2862">
        <v>7</v>
      </c>
      <c r="G2862">
        <v>405</v>
      </c>
      <c r="H2862" t="s">
        <v>634</v>
      </c>
      <c r="I2862">
        <v>939</v>
      </c>
      <c r="J2862">
        <v>22235901</v>
      </c>
      <c r="K2862" t="s">
        <v>1681</v>
      </c>
      <c r="L2862" t="s">
        <v>5450</v>
      </c>
      <c r="M2862" t="s">
        <v>13757</v>
      </c>
      <c r="N2862">
        <v>4339</v>
      </c>
      <c r="O2862">
        <v>2815</v>
      </c>
      <c r="P2862" t="s">
        <v>7156</v>
      </c>
      <c r="Q2862">
        <v>2</v>
      </c>
      <c r="R2862" t="s">
        <v>13758</v>
      </c>
      <c r="S2862" t="s">
        <v>13759</v>
      </c>
      <c r="T2862">
        <v>31</v>
      </c>
      <c r="U2862" t="s">
        <v>37</v>
      </c>
      <c r="V2862" t="s">
        <v>38</v>
      </c>
      <c r="W2862" t="s">
        <v>585</v>
      </c>
      <c r="X2862">
        <v>6000000</v>
      </c>
      <c r="Y2862">
        <v>2001</v>
      </c>
      <c r="Z2862">
        <v>890</v>
      </c>
      <c r="AA2862">
        <v>6.1</v>
      </c>
      <c r="AB2862">
        <v>1.85</v>
      </c>
      <c r="AC2862">
        <v>593</v>
      </c>
    </row>
    <row r="2863" spans="1:29">
      <c r="A2863" t="s">
        <v>28</v>
      </c>
      <c r="C2863" t="s">
        <v>1495</v>
      </c>
      <c r="D2863">
        <v>112</v>
      </c>
      <c r="E2863">
        <v>91</v>
      </c>
      <c r="F2863">
        <v>13</v>
      </c>
      <c r="G2863">
        <v>140</v>
      </c>
      <c r="H2863" t="s">
        <v>13760</v>
      </c>
      <c r="I2863">
        <v>803</v>
      </c>
      <c r="J2863">
        <v>38916903</v>
      </c>
      <c r="K2863" t="s">
        <v>13761</v>
      </c>
      <c r="L2863" t="s">
        <v>13762</v>
      </c>
      <c r="M2863" t="s">
        <v>13763</v>
      </c>
      <c r="N2863">
        <v>15664</v>
      </c>
      <c r="O2863">
        <v>1921</v>
      </c>
      <c r="P2863" t="s">
        <v>13764</v>
      </c>
      <c r="Q2863">
        <v>0</v>
      </c>
      <c r="R2863" t="s">
        <v>13765</v>
      </c>
      <c r="S2863" t="s">
        <v>13766</v>
      </c>
      <c r="T2863">
        <v>149</v>
      </c>
      <c r="U2863" t="s">
        <v>37</v>
      </c>
      <c r="V2863" t="s">
        <v>38</v>
      </c>
      <c r="W2863" t="s">
        <v>95</v>
      </c>
      <c r="X2863">
        <v>13000000</v>
      </c>
      <c r="Y2863">
        <v>2014</v>
      </c>
      <c r="Z2863">
        <v>587</v>
      </c>
      <c r="AA2863">
        <v>5.8</v>
      </c>
      <c r="AB2863">
        <v>1.85</v>
      </c>
      <c r="AC2863">
        <v>0</v>
      </c>
    </row>
    <row r="2864" spans="1:29">
      <c r="A2864" t="s">
        <v>28</v>
      </c>
      <c r="C2864" t="s">
        <v>5408</v>
      </c>
      <c r="D2864">
        <v>84</v>
      </c>
      <c r="E2864">
        <v>135</v>
      </c>
      <c r="F2864">
        <v>134</v>
      </c>
      <c r="G2864">
        <v>525</v>
      </c>
      <c r="H2864" t="s">
        <v>3714</v>
      </c>
      <c r="I2864">
        <v>4000</v>
      </c>
      <c r="J2864">
        <v>16929123</v>
      </c>
      <c r="K2864" t="s">
        <v>214</v>
      </c>
      <c r="L2864" t="s">
        <v>84</v>
      </c>
      <c r="M2864" t="s">
        <v>13767</v>
      </c>
      <c r="N2864">
        <v>21406</v>
      </c>
      <c r="O2864">
        <v>6214</v>
      </c>
      <c r="P2864" t="s">
        <v>13768</v>
      </c>
      <c r="Q2864">
        <v>2</v>
      </c>
      <c r="R2864" t="s">
        <v>13769</v>
      </c>
      <c r="S2864" t="s">
        <v>13770</v>
      </c>
      <c r="T2864">
        <v>169</v>
      </c>
      <c r="U2864" t="s">
        <v>37</v>
      </c>
      <c r="V2864" t="s">
        <v>38</v>
      </c>
      <c r="W2864" t="s">
        <v>39</v>
      </c>
      <c r="X2864">
        <v>14000000</v>
      </c>
      <c r="Y2864">
        <v>2001</v>
      </c>
      <c r="Z2864">
        <v>1000</v>
      </c>
      <c r="AA2864">
        <v>6.5</v>
      </c>
      <c r="AB2864">
        <v>1.85</v>
      </c>
      <c r="AC2864">
        <v>0</v>
      </c>
    </row>
    <row r="2865" spans="1:29">
      <c r="A2865" t="s">
        <v>28</v>
      </c>
      <c r="C2865" t="s">
        <v>3694</v>
      </c>
      <c r="D2865">
        <v>251</v>
      </c>
      <c r="E2865">
        <v>141</v>
      </c>
      <c r="F2865">
        <v>16000</v>
      </c>
      <c r="G2865">
        <v>78</v>
      </c>
      <c r="H2865" t="s">
        <v>13771</v>
      </c>
      <c r="I2865">
        <v>378</v>
      </c>
      <c r="J2865">
        <v>13753931</v>
      </c>
      <c r="K2865" t="s">
        <v>1961</v>
      </c>
      <c r="L2865" t="s">
        <v>13772</v>
      </c>
      <c r="M2865" t="s">
        <v>13773</v>
      </c>
      <c r="N2865">
        <v>132149</v>
      </c>
      <c r="O2865">
        <v>751</v>
      </c>
      <c r="P2865" t="s">
        <v>13774</v>
      </c>
      <c r="Q2865">
        <v>0</v>
      </c>
      <c r="R2865" t="s">
        <v>13775</v>
      </c>
      <c r="S2865" t="s">
        <v>13776</v>
      </c>
      <c r="T2865">
        <v>316</v>
      </c>
      <c r="U2865" t="s">
        <v>676</v>
      </c>
      <c r="V2865" t="s">
        <v>38</v>
      </c>
      <c r="W2865" t="s">
        <v>585</v>
      </c>
      <c r="X2865">
        <v>19000000</v>
      </c>
      <c r="Y2865">
        <v>2006</v>
      </c>
      <c r="Z2865">
        <v>85</v>
      </c>
      <c r="AA2865">
        <v>7.9</v>
      </c>
      <c r="AB2865">
        <v>2.35</v>
      </c>
      <c r="AC2865">
        <v>5000</v>
      </c>
    </row>
    <row r="2866" spans="1:29">
      <c r="A2866" t="s">
        <v>28</v>
      </c>
      <c r="C2866" t="s">
        <v>13777</v>
      </c>
      <c r="D2866">
        <v>113</v>
      </c>
      <c r="E2866">
        <v>104</v>
      </c>
      <c r="F2866">
        <v>35</v>
      </c>
      <c r="G2866">
        <v>844</v>
      </c>
      <c r="H2866" t="s">
        <v>2666</v>
      </c>
      <c r="I2866">
        <v>24000</v>
      </c>
      <c r="J2866">
        <v>10996440</v>
      </c>
      <c r="K2866" t="s">
        <v>659</v>
      </c>
      <c r="L2866" t="s">
        <v>82</v>
      </c>
      <c r="M2866" t="s">
        <v>13778</v>
      </c>
      <c r="N2866">
        <v>19707</v>
      </c>
      <c r="O2866">
        <v>27806</v>
      </c>
      <c r="P2866" t="s">
        <v>10436</v>
      </c>
      <c r="Q2866">
        <v>0</v>
      </c>
      <c r="R2866" t="s">
        <v>13779</v>
      </c>
      <c r="S2866" t="s">
        <v>13780</v>
      </c>
      <c r="T2866">
        <v>128</v>
      </c>
      <c r="U2866" t="s">
        <v>37</v>
      </c>
      <c r="V2866" t="s">
        <v>38</v>
      </c>
      <c r="W2866" t="s">
        <v>95</v>
      </c>
      <c r="X2866">
        <v>13000000</v>
      </c>
      <c r="Y2866">
        <v>2006</v>
      </c>
      <c r="Z2866">
        <v>912</v>
      </c>
      <c r="AA2866">
        <v>6.3</v>
      </c>
      <c r="AB2866">
        <v>2.35</v>
      </c>
      <c r="AC2866">
        <v>862</v>
      </c>
    </row>
    <row r="2867" spans="1:29">
      <c r="A2867" t="s">
        <v>28</v>
      </c>
      <c r="C2867" t="s">
        <v>13781</v>
      </c>
      <c r="D2867">
        <v>23</v>
      </c>
      <c r="E2867">
        <v>84</v>
      </c>
      <c r="F2867">
        <v>18</v>
      </c>
      <c r="G2867">
        <v>744</v>
      </c>
      <c r="H2867" t="s">
        <v>802</v>
      </c>
      <c r="I2867">
        <v>1000</v>
      </c>
      <c r="J2867">
        <v>8026971</v>
      </c>
      <c r="K2867" t="s">
        <v>1681</v>
      </c>
      <c r="L2867" t="s">
        <v>2119</v>
      </c>
      <c r="M2867" t="s">
        <v>13782</v>
      </c>
      <c r="N2867">
        <v>1520</v>
      </c>
      <c r="O2867">
        <v>3352</v>
      </c>
      <c r="P2867" t="s">
        <v>2638</v>
      </c>
      <c r="Q2867">
        <v>0</v>
      </c>
      <c r="R2867" t="s">
        <v>13783</v>
      </c>
      <c r="S2867" t="s">
        <v>13784</v>
      </c>
      <c r="T2867">
        <v>20</v>
      </c>
      <c r="U2867" t="s">
        <v>37</v>
      </c>
      <c r="V2867" t="s">
        <v>38</v>
      </c>
      <c r="W2867" t="s">
        <v>585</v>
      </c>
      <c r="X2867">
        <v>13000000</v>
      </c>
      <c r="Y2867">
        <v>1998</v>
      </c>
      <c r="Z2867">
        <v>851</v>
      </c>
      <c r="AA2867">
        <v>3.8</v>
      </c>
      <c r="AC2867">
        <v>204</v>
      </c>
    </row>
    <row r="2868" spans="1:29">
      <c r="A2868" t="s">
        <v>28</v>
      </c>
      <c r="C2868" t="s">
        <v>13785</v>
      </c>
      <c r="D2868">
        <v>421</v>
      </c>
      <c r="E2868">
        <v>118</v>
      </c>
      <c r="F2868">
        <v>412</v>
      </c>
      <c r="G2868">
        <v>491</v>
      </c>
      <c r="H2868" t="s">
        <v>1600</v>
      </c>
      <c r="I2868">
        <v>805</v>
      </c>
      <c r="J2868">
        <v>14677654</v>
      </c>
      <c r="K2868" t="s">
        <v>3409</v>
      </c>
      <c r="L2868" t="s">
        <v>2318</v>
      </c>
      <c r="M2868" t="s">
        <v>13786</v>
      </c>
      <c r="N2868">
        <v>161288</v>
      </c>
      <c r="O2868">
        <v>2499</v>
      </c>
      <c r="P2868" t="s">
        <v>7938</v>
      </c>
      <c r="Q2868">
        <v>0</v>
      </c>
      <c r="R2868" t="s">
        <v>13787</v>
      </c>
      <c r="S2868" t="s">
        <v>13788</v>
      </c>
      <c r="T2868">
        <v>351</v>
      </c>
      <c r="U2868" t="s">
        <v>37</v>
      </c>
      <c r="V2868" t="s">
        <v>7987</v>
      </c>
      <c r="W2868" t="s">
        <v>585</v>
      </c>
      <c r="X2868">
        <v>13000000</v>
      </c>
      <c r="Y2868">
        <v>2015</v>
      </c>
      <c r="Z2868">
        <v>681</v>
      </c>
      <c r="AA2868">
        <v>8.3000000000000007</v>
      </c>
      <c r="AB2868">
        <v>2.35</v>
      </c>
      <c r="AC2868">
        <v>72000</v>
      </c>
    </row>
    <row r="2869" spans="1:29">
      <c r="A2869" t="s">
        <v>28</v>
      </c>
      <c r="C2869" t="s">
        <v>6768</v>
      </c>
      <c r="D2869">
        <v>32</v>
      </c>
      <c r="E2869">
        <v>82</v>
      </c>
      <c r="F2869">
        <v>799</v>
      </c>
      <c r="G2869">
        <v>294</v>
      </c>
      <c r="H2869" t="s">
        <v>12389</v>
      </c>
      <c r="I2869">
        <v>721</v>
      </c>
      <c r="J2869">
        <v>9975684</v>
      </c>
      <c r="K2869" t="s">
        <v>1671</v>
      </c>
      <c r="L2869" t="s">
        <v>324</v>
      </c>
      <c r="M2869" t="s">
        <v>13789</v>
      </c>
      <c r="N2869">
        <v>20033</v>
      </c>
      <c r="O2869">
        <v>1805</v>
      </c>
      <c r="P2869" t="s">
        <v>1890</v>
      </c>
      <c r="Q2869">
        <v>0</v>
      </c>
      <c r="R2869" t="s">
        <v>13790</v>
      </c>
      <c r="S2869" t="s">
        <v>13791</v>
      </c>
      <c r="T2869">
        <v>117</v>
      </c>
      <c r="U2869" t="s">
        <v>37</v>
      </c>
      <c r="V2869" t="s">
        <v>268</v>
      </c>
      <c r="W2869" t="s">
        <v>39</v>
      </c>
      <c r="X2869">
        <v>13000000</v>
      </c>
      <c r="Y2869">
        <v>1998</v>
      </c>
      <c r="Z2869">
        <v>359</v>
      </c>
      <c r="AA2869">
        <v>6.4</v>
      </c>
      <c r="AB2869">
        <v>1.85</v>
      </c>
      <c r="AC2869">
        <v>679</v>
      </c>
    </row>
    <row r="2870" spans="1:29">
      <c r="A2870" t="s">
        <v>28</v>
      </c>
      <c r="C2870" t="s">
        <v>13792</v>
      </c>
      <c r="D2870">
        <v>52</v>
      </c>
      <c r="E2870">
        <v>95</v>
      </c>
      <c r="F2870">
        <v>0</v>
      </c>
      <c r="G2870">
        <v>650</v>
      </c>
      <c r="H2870" t="s">
        <v>5986</v>
      </c>
      <c r="I2870">
        <v>899</v>
      </c>
      <c r="J2870">
        <v>7881335</v>
      </c>
      <c r="K2870" t="s">
        <v>5967</v>
      </c>
      <c r="L2870" t="s">
        <v>3931</v>
      </c>
      <c r="M2870" t="s">
        <v>13793</v>
      </c>
      <c r="N2870">
        <v>21212</v>
      </c>
      <c r="O2870">
        <v>3092</v>
      </c>
      <c r="P2870" t="s">
        <v>5764</v>
      </c>
      <c r="Q2870">
        <v>4</v>
      </c>
      <c r="R2870" t="s">
        <v>13794</v>
      </c>
      <c r="S2870" t="s">
        <v>13795</v>
      </c>
      <c r="T2870">
        <v>107</v>
      </c>
      <c r="U2870" t="s">
        <v>37</v>
      </c>
      <c r="V2870" t="s">
        <v>38</v>
      </c>
      <c r="W2870" t="s">
        <v>585</v>
      </c>
      <c r="X2870">
        <v>13000000</v>
      </c>
      <c r="Y2870">
        <v>1994</v>
      </c>
      <c r="Z2870">
        <v>849</v>
      </c>
      <c r="AA2870">
        <v>6.7</v>
      </c>
      <c r="AB2870">
        <v>1.66</v>
      </c>
      <c r="AC2870">
        <v>3000</v>
      </c>
    </row>
    <row r="2871" spans="1:29">
      <c r="A2871" t="s">
        <v>28</v>
      </c>
      <c r="C2871" t="s">
        <v>10959</v>
      </c>
      <c r="D2871">
        <v>81</v>
      </c>
      <c r="E2871">
        <v>94</v>
      </c>
      <c r="F2871">
        <v>26</v>
      </c>
      <c r="G2871">
        <v>4000</v>
      </c>
      <c r="H2871" t="s">
        <v>1249</v>
      </c>
      <c r="I2871">
        <v>16000</v>
      </c>
      <c r="J2871">
        <v>6241697</v>
      </c>
      <c r="K2871" t="s">
        <v>1671</v>
      </c>
      <c r="L2871" t="s">
        <v>315</v>
      </c>
      <c r="M2871" t="s">
        <v>13796</v>
      </c>
      <c r="N2871">
        <v>16059</v>
      </c>
      <c r="O2871">
        <v>31005</v>
      </c>
      <c r="P2871" t="s">
        <v>84</v>
      </c>
      <c r="Q2871">
        <v>2</v>
      </c>
      <c r="R2871" t="s">
        <v>13797</v>
      </c>
      <c r="S2871" t="s">
        <v>13798</v>
      </c>
      <c r="T2871">
        <v>210</v>
      </c>
      <c r="U2871" t="s">
        <v>37</v>
      </c>
      <c r="V2871" t="s">
        <v>1465</v>
      </c>
      <c r="W2871" t="s">
        <v>39</v>
      </c>
      <c r="X2871">
        <v>13000000</v>
      </c>
      <c r="Y2871">
        <v>1999</v>
      </c>
      <c r="Z2871">
        <v>8000</v>
      </c>
      <c r="AA2871">
        <v>6.1</v>
      </c>
      <c r="AB2871">
        <v>1.85</v>
      </c>
      <c r="AC2871">
        <v>0</v>
      </c>
    </row>
    <row r="2872" spans="1:29">
      <c r="A2872" t="s">
        <v>28</v>
      </c>
      <c r="C2872" t="s">
        <v>8666</v>
      </c>
      <c r="E2872">
        <v>88</v>
      </c>
      <c r="F2872">
        <v>76</v>
      </c>
      <c r="G2872">
        <v>75</v>
      </c>
      <c r="H2872" t="s">
        <v>13799</v>
      </c>
      <c r="I2872">
        <v>690</v>
      </c>
      <c r="K2872" t="s">
        <v>1199</v>
      </c>
      <c r="L2872" t="s">
        <v>998</v>
      </c>
      <c r="M2872" t="s">
        <v>13800</v>
      </c>
      <c r="N2872">
        <v>335</v>
      </c>
      <c r="O2872">
        <v>998</v>
      </c>
      <c r="P2872" t="s">
        <v>13801</v>
      </c>
      <c r="Q2872">
        <v>0</v>
      </c>
      <c r="S2872" t="s">
        <v>13802</v>
      </c>
      <c r="U2872" t="s">
        <v>12472</v>
      </c>
      <c r="V2872" t="s">
        <v>12473</v>
      </c>
      <c r="Z2872">
        <v>94</v>
      </c>
      <c r="AA2872">
        <v>8.1</v>
      </c>
      <c r="AC2872">
        <v>22</v>
      </c>
    </row>
    <row r="2873" spans="1:29">
      <c r="A2873" t="s">
        <v>28</v>
      </c>
      <c r="C2873" t="s">
        <v>13803</v>
      </c>
      <c r="D2873">
        <v>39</v>
      </c>
      <c r="E2873">
        <v>99</v>
      </c>
      <c r="F2873">
        <v>7</v>
      </c>
      <c r="G2873">
        <v>730</v>
      </c>
      <c r="H2873" t="s">
        <v>1759</v>
      </c>
      <c r="I2873">
        <v>3000</v>
      </c>
      <c r="J2873">
        <v>5871603</v>
      </c>
      <c r="K2873" t="s">
        <v>4075</v>
      </c>
      <c r="L2873" t="s">
        <v>982</v>
      </c>
      <c r="M2873" t="s">
        <v>13804</v>
      </c>
      <c r="N2873">
        <v>3116</v>
      </c>
      <c r="O2873">
        <v>6485</v>
      </c>
      <c r="P2873" t="s">
        <v>5771</v>
      </c>
      <c r="Q2873">
        <v>3</v>
      </c>
      <c r="R2873" t="s">
        <v>13805</v>
      </c>
      <c r="S2873" t="s">
        <v>13806</v>
      </c>
      <c r="T2873">
        <v>39</v>
      </c>
      <c r="U2873" t="s">
        <v>37</v>
      </c>
      <c r="V2873" t="s">
        <v>38</v>
      </c>
      <c r="W2873" t="s">
        <v>585</v>
      </c>
      <c r="X2873">
        <v>13000000</v>
      </c>
      <c r="Y2873">
        <v>1999</v>
      </c>
      <c r="Z2873">
        <v>1000</v>
      </c>
      <c r="AA2873">
        <v>6</v>
      </c>
      <c r="AB2873">
        <v>1.85</v>
      </c>
      <c r="AC2873">
        <v>251</v>
      </c>
    </row>
    <row r="2874" spans="1:29">
      <c r="A2874" t="s">
        <v>28</v>
      </c>
      <c r="C2874" t="s">
        <v>13807</v>
      </c>
      <c r="D2874">
        <v>63</v>
      </c>
      <c r="E2874">
        <v>121</v>
      </c>
      <c r="F2874">
        <v>15</v>
      </c>
      <c r="G2874">
        <v>812</v>
      </c>
      <c r="H2874" t="s">
        <v>10153</v>
      </c>
      <c r="I2874">
        <v>4000</v>
      </c>
      <c r="J2874">
        <v>16574731</v>
      </c>
      <c r="K2874" t="s">
        <v>6199</v>
      </c>
      <c r="L2874" t="s">
        <v>493</v>
      </c>
      <c r="M2874" t="s">
        <v>13808</v>
      </c>
      <c r="N2874">
        <v>27675</v>
      </c>
      <c r="O2874">
        <v>6910</v>
      </c>
      <c r="P2874" t="s">
        <v>633</v>
      </c>
      <c r="Q2874">
        <v>4</v>
      </c>
      <c r="R2874" t="s">
        <v>13809</v>
      </c>
      <c r="S2874" t="s">
        <v>13810</v>
      </c>
      <c r="T2874">
        <v>181</v>
      </c>
      <c r="U2874" t="s">
        <v>37</v>
      </c>
      <c r="V2874" t="s">
        <v>38</v>
      </c>
      <c r="W2874" t="s">
        <v>585</v>
      </c>
      <c r="X2874">
        <v>13000000</v>
      </c>
      <c r="Y2874">
        <v>1998</v>
      </c>
      <c r="Z2874">
        <v>957</v>
      </c>
      <c r="AA2874">
        <v>5.8</v>
      </c>
      <c r="AB2874">
        <v>1.85</v>
      </c>
      <c r="AC2874">
        <v>0</v>
      </c>
    </row>
    <row r="2875" spans="1:29">
      <c r="A2875" t="s">
        <v>28</v>
      </c>
      <c r="C2875" t="s">
        <v>13811</v>
      </c>
      <c r="D2875">
        <v>47</v>
      </c>
      <c r="E2875">
        <v>84</v>
      </c>
      <c r="F2875">
        <v>2</v>
      </c>
      <c r="G2875">
        <v>690</v>
      </c>
      <c r="H2875" t="s">
        <v>11308</v>
      </c>
      <c r="I2875">
        <v>15000</v>
      </c>
      <c r="J2875">
        <v>5002310</v>
      </c>
      <c r="K2875" t="s">
        <v>13812</v>
      </c>
      <c r="L2875" t="s">
        <v>373</v>
      </c>
      <c r="M2875" t="s">
        <v>13813</v>
      </c>
      <c r="N2875">
        <v>25541</v>
      </c>
      <c r="O2875">
        <v>18864</v>
      </c>
      <c r="P2875" t="s">
        <v>7689</v>
      </c>
      <c r="Q2875">
        <v>0</v>
      </c>
      <c r="R2875" t="s">
        <v>13814</v>
      </c>
      <c r="S2875" t="s">
        <v>13815</v>
      </c>
      <c r="T2875">
        <v>181</v>
      </c>
      <c r="U2875" t="s">
        <v>37</v>
      </c>
      <c r="V2875" t="s">
        <v>38</v>
      </c>
      <c r="W2875" t="s">
        <v>39</v>
      </c>
      <c r="X2875">
        <v>13000000</v>
      </c>
      <c r="Y2875">
        <v>2001</v>
      </c>
      <c r="Z2875">
        <v>816</v>
      </c>
      <c r="AA2875">
        <v>5.6</v>
      </c>
      <c r="AB2875">
        <v>2.35</v>
      </c>
      <c r="AC2875">
        <v>0</v>
      </c>
    </row>
    <row r="2876" spans="1:29">
      <c r="A2876" t="s">
        <v>28</v>
      </c>
      <c r="C2876" t="s">
        <v>13816</v>
      </c>
      <c r="D2876">
        <v>111</v>
      </c>
      <c r="E2876">
        <v>93</v>
      </c>
      <c r="F2876">
        <v>16</v>
      </c>
      <c r="G2876">
        <v>258</v>
      </c>
      <c r="H2876" t="s">
        <v>5896</v>
      </c>
      <c r="I2876">
        <v>567</v>
      </c>
      <c r="J2876">
        <v>4919896</v>
      </c>
      <c r="K2876" t="s">
        <v>5967</v>
      </c>
      <c r="L2876" t="s">
        <v>8296</v>
      </c>
      <c r="M2876" t="s">
        <v>13817</v>
      </c>
      <c r="N2876">
        <v>21530</v>
      </c>
      <c r="O2876">
        <v>1775</v>
      </c>
      <c r="P2876" t="s">
        <v>8981</v>
      </c>
      <c r="Q2876">
        <v>1</v>
      </c>
      <c r="R2876" t="s">
        <v>13818</v>
      </c>
      <c r="S2876" t="s">
        <v>13819</v>
      </c>
      <c r="T2876">
        <v>159</v>
      </c>
      <c r="U2876" t="s">
        <v>37</v>
      </c>
      <c r="V2876" t="s">
        <v>56</v>
      </c>
      <c r="W2876" t="s">
        <v>585</v>
      </c>
      <c r="X2876">
        <v>13000000</v>
      </c>
      <c r="Y2876">
        <v>2001</v>
      </c>
      <c r="Z2876">
        <v>326</v>
      </c>
      <c r="AA2876">
        <v>6.1</v>
      </c>
      <c r="AB2876">
        <v>2.35</v>
      </c>
      <c r="AC2876">
        <v>618</v>
      </c>
    </row>
    <row r="2877" spans="1:29">
      <c r="A2877" t="s">
        <v>28</v>
      </c>
      <c r="C2877" t="s">
        <v>10752</v>
      </c>
      <c r="D2877">
        <v>168</v>
      </c>
      <c r="E2877">
        <v>93</v>
      </c>
      <c r="F2877">
        <v>24</v>
      </c>
      <c r="G2877">
        <v>499</v>
      </c>
      <c r="H2877" t="s">
        <v>13820</v>
      </c>
      <c r="I2877">
        <v>552</v>
      </c>
      <c r="J2877">
        <v>25675765</v>
      </c>
      <c r="K2877" t="s">
        <v>1671</v>
      </c>
      <c r="L2877" t="s">
        <v>13821</v>
      </c>
      <c r="M2877" t="s">
        <v>13822</v>
      </c>
      <c r="N2877">
        <v>60407</v>
      </c>
      <c r="O2877">
        <v>2730</v>
      </c>
      <c r="P2877" t="s">
        <v>13823</v>
      </c>
      <c r="Q2877">
        <v>0</v>
      </c>
      <c r="R2877" t="s">
        <v>13824</v>
      </c>
      <c r="S2877" t="s">
        <v>13825</v>
      </c>
      <c r="T2877">
        <v>84</v>
      </c>
      <c r="U2877" t="s">
        <v>37</v>
      </c>
      <c r="V2877" t="s">
        <v>38</v>
      </c>
      <c r="W2877" t="s">
        <v>585</v>
      </c>
      <c r="X2877">
        <v>13000000</v>
      </c>
      <c r="Y2877">
        <v>2013</v>
      </c>
      <c r="Z2877">
        <v>528</v>
      </c>
      <c r="AA2877">
        <v>5.9</v>
      </c>
      <c r="AB2877">
        <v>2.35</v>
      </c>
      <c r="AC2877">
        <v>11000</v>
      </c>
    </row>
    <row r="2878" spans="1:29">
      <c r="A2878" t="s">
        <v>28</v>
      </c>
      <c r="C2878" t="s">
        <v>13826</v>
      </c>
      <c r="D2878">
        <v>165</v>
      </c>
      <c r="E2878">
        <v>120</v>
      </c>
      <c r="F2878">
        <v>107</v>
      </c>
      <c r="G2878">
        <v>280</v>
      </c>
      <c r="H2878" t="s">
        <v>4770</v>
      </c>
      <c r="I2878">
        <v>12000</v>
      </c>
      <c r="J2878">
        <v>4857376</v>
      </c>
      <c r="K2878" t="s">
        <v>1415</v>
      </c>
      <c r="L2878" t="s">
        <v>272</v>
      </c>
      <c r="M2878" t="s">
        <v>13827</v>
      </c>
      <c r="N2878">
        <v>63084</v>
      </c>
      <c r="O2878">
        <v>13208</v>
      </c>
      <c r="P2878" t="s">
        <v>13828</v>
      </c>
      <c r="Q2878">
        <v>0</v>
      </c>
      <c r="R2878" t="s">
        <v>13829</v>
      </c>
      <c r="S2878" t="s">
        <v>13830</v>
      </c>
      <c r="T2878">
        <v>123</v>
      </c>
      <c r="U2878" t="s">
        <v>1464</v>
      </c>
      <c r="V2878" t="s">
        <v>1465</v>
      </c>
      <c r="W2878" t="s">
        <v>585</v>
      </c>
      <c r="X2878">
        <v>13000000</v>
      </c>
      <c r="Y2878">
        <v>2006</v>
      </c>
      <c r="Z2878">
        <v>530</v>
      </c>
      <c r="AA2878">
        <v>7.3</v>
      </c>
      <c r="AB2878">
        <v>1.85</v>
      </c>
      <c r="AC2878">
        <v>0</v>
      </c>
    </row>
    <row r="2879" spans="1:29">
      <c r="A2879" t="s">
        <v>28</v>
      </c>
      <c r="C2879" t="s">
        <v>4351</v>
      </c>
      <c r="D2879">
        <v>104</v>
      </c>
      <c r="E2879">
        <v>112</v>
      </c>
      <c r="F2879">
        <v>37</v>
      </c>
      <c r="G2879">
        <v>548</v>
      </c>
      <c r="H2879" t="s">
        <v>13831</v>
      </c>
      <c r="I2879">
        <v>748</v>
      </c>
      <c r="J2879">
        <v>3169424</v>
      </c>
      <c r="K2879" t="s">
        <v>3794</v>
      </c>
      <c r="L2879" t="s">
        <v>143</v>
      </c>
      <c r="M2879" t="s">
        <v>13832</v>
      </c>
      <c r="N2879">
        <v>18442</v>
      </c>
      <c r="O2879">
        <v>2417</v>
      </c>
      <c r="P2879" t="s">
        <v>3202</v>
      </c>
      <c r="Q2879">
        <v>1</v>
      </c>
      <c r="R2879" t="s">
        <v>13833</v>
      </c>
      <c r="S2879" t="s">
        <v>13834</v>
      </c>
      <c r="T2879">
        <v>59</v>
      </c>
      <c r="U2879" t="s">
        <v>37</v>
      </c>
      <c r="V2879" t="s">
        <v>38</v>
      </c>
      <c r="W2879" t="s">
        <v>39</v>
      </c>
      <c r="X2879">
        <v>13000000</v>
      </c>
      <c r="Y2879">
        <v>2007</v>
      </c>
      <c r="Z2879">
        <v>573</v>
      </c>
      <c r="AA2879">
        <v>6.8</v>
      </c>
      <c r="AB2879">
        <v>2.35</v>
      </c>
      <c r="AC2879">
        <v>689</v>
      </c>
    </row>
    <row r="2880" spans="1:29">
      <c r="A2880" t="s">
        <v>28</v>
      </c>
      <c r="C2880" t="s">
        <v>1744</v>
      </c>
      <c r="D2880">
        <v>150</v>
      </c>
      <c r="E2880">
        <v>107</v>
      </c>
      <c r="F2880">
        <v>80</v>
      </c>
      <c r="G2880">
        <v>252</v>
      </c>
      <c r="H2880" t="s">
        <v>13835</v>
      </c>
      <c r="I2880">
        <v>2000</v>
      </c>
      <c r="J2880">
        <v>18004225</v>
      </c>
      <c r="K2880" t="s">
        <v>1415</v>
      </c>
      <c r="L2880" t="s">
        <v>4799</v>
      </c>
      <c r="M2880" t="s">
        <v>13836</v>
      </c>
      <c r="N2880">
        <v>28573</v>
      </c>
      <c r="O2880">
        <v>3004</v>
      </c>
      <c r="P2880" t="s">
        <v>9936</v>
      </c>
      <c r="Q2880">
        <v>2</v>
      </c>
      <c r="R2880" t="s">
        <v>13837</v>
      </c>
      <c r="S2880" t="s">
        <v>13838</v>
      </c>
      <c r="T2880">
        <v>87</v>
      </c>
      <c r="U2880" t="s">
        <v>37</v>
      </c>
      <c r="V2880" t="s">
        <v>38</v>
      </c>
      <c r="W2880" t="s">
        <v>39</v>
      </c>
      <c r="X2880">
        <v>13000000</v>
      </c>
      <c r="Y2880">
        <v>2013</v>
      </c>
      <c r="Z2880">
        <v>257</v>
      </c>
      <c r="AA2880">
        <v>5.7</v>
      </c>
      <c r="AB2880">
        <v>2.35</v>
      </c>
      <c r="AC2880">
        <v>5000</v>
      </c>
    </row>
    <row r="2881" spans="1:29">
      <c r="A2881" t="s">
        <v>28</v>
      </c>
      <c r="C2881" t="s">
        <v>13839</v>
      </c>
      <c r="D2881">
        <v>61</v>
      </c>
      <c r="E2881">
        <v>112</v>
      </c>
      <c r="F2881">
        <v>83</v>
      </c>
      <c r="G2881">
        <v>8</v>
      </c>
      <c r="H2881" t="s">
        <v>13840</v>
      </c>
      <c r="I2881">
        <v>2000</v>
      </c>
      <c r="J2881">
        <v>3058380</v>
      </c>
      <c r="K2881" t="s">
        <v>214</v>
      </c>
      <c r="L2881" t="s">
        <v>8676</v>
      </c>
      <c r="M2881" t="s">
        <v>13841</v>
      </c>
      <c r="N2881">
        <v>4767</v>
      </c>
      <c r="O2881">
        <v>2389</v>
      </c>
      <c r="P2881" t="s">
        <v>13842</v>
      </c>
      <c r="Q2881">
        <v>1</v>
      </c>
      <c r="R2881" t="s">
        <v>13843</v>
      </c>
      <c r="S2881" t="s">
        <v>13844</v>
      </c>
      <c r="T2881">
        <v>69</v>
      </c>
      <c r="U2881" t="s">
        <v>1464</v>
      </c>
      <c r="V2881" t="s">
        <v>1465</v>
      </c>
      <c r="W2881" t="s">
        <v>585</v>
      </c>
      <c r="X2881">
        <v>100000000</v>
      </c>
      <c r="Y2881">
        <v>2000</v>
      </c>
      <c r="Z2881">
        <v>370</v>
      </c>
      <c r="AA2881">
        <v>7.3</v>
      </c>
      <c r="AB2881">
        <v>2.35</v>
      </c>
      <c r="AC2881">
        <v>186</v>
      </c>
    </row>
    <row r="2882" spans="1:29">
      <c r="A2882" t="s">
        <v>28</v>
      </c>
      <c r="C2882" t="s">
        <v>8638</v>
      </c>
      <c r="D2882">
        <v>226</v>
      </c>
      <c r="E2882">
        <v>96</v>
      </c>
      <c r="F2882">
        <v>460</v>
      </c>
      <c r="G2882">
        <v>73</v>
      </c>
      <c r="H2882" t="s">
        <v>13845</v>
      </c>
      <c r="I2882">
        <v>14000</v>
      </c>
      <c r="J2882">
        <v>3074838</v>
      </c>
      <c r="K2882" t="s">
        <v>3277</v>
      </c>
      <c r="L2882" t="s">
        <v>228</v>
      </c>
      <c r="M2882" t="s">
        <v>13846</v>
      </c>
      <c r="N2882">
        <v>56264</v>
      </c>
      <c r="O2882">
        <v>14372</v>
      </c>
      <c r="P2882" t="s">
        <v>13847</v>
      </c>
      <c r="Q2882">
        <v>2</v>
      </c>
      <c r="R2882" t="s">
        <v>13848</v>
      </c>
      <c r="S2882" t="s">
        <v>13849</v>
      </c>
      <c r="T2882">
        <v>166</v>
      </c>
      <c r="U2882" t="s">
        <v>37</v>
      </c>
      <c r="V2882" t="s">
        <v>38</v>
      </c>
      <c r="W2882" t="s">
        <v>585</v>
      </c>
      <c r="X2882">
        <v>11000000</v>
      </c>
      <c r="Y2882">
        <v>2009</v>
      </c>
      <c r="Z2882">
        <v>153</v>
      </c>
      <c r="AA2882">
        <v>6.3</v>
      </c>
      <c r="AB2882">
        <v>1.85</v>
      </c>
      <c r="AC2882">
        <v>0</v>
      </c>
    </row>
    <row r="2883" spans="1:29">
      <c r="A2883" t="s">
        <v>28</v>
      </c>
      <c r="C2883" t="s">
        <v>13850</v>
      </c>
      <c r="D2883">
        <v>21</v>
      </c>
      <c r="E2883">
        <v>91</v>
      </c>
      <c r="F2883">
        <v>150</v>
      </c>
      <c r="G2883">
        <v>150</v>
      </c>
      <c r="H2883" t="s">
        <v>9259</v>
      </c>
      <c r="I2883">
        <v>979</v>
      </c>
      <c r="J2883">
        <v>2104000</v>
      </c>
      <c r="K2883" t="s">
        <v>9193</v>
      </c>
      <c r="L2883" t="s">
        <v>1653</v>
      </c>
      <c r="M2883" t="s">
        <v>13851</v>
      </c>
      <c r="N2883">
        <v>1595</v>
      </c>
      <c r="O2883">
        <v>1679</v>
      </c>
      <c r="P2883" t="s">
        <v>13850</v>
      </c>
      <c r="Q2883">
        <v>3</v>
      </c>
      <c r="R2883" t="s">
        <v>13852</v>
      </c>
      <c r="S2883" t="s">
        <v>13853</v>
      </c>
      <c r="T2883">
        <v>19</v>
      </c>
      <c r="U2883" t="s">
        <v>37</v>
      </c>
      <c r="V2883" t="s">
        <v>38</v>
      </c>
      <c r="W2883" t="s">
        <v>585</v>
      </c>
      <c r="X2883">
        <v>13000000</v>
      </c>
      <c r="Y2883">
        <v>1996</v>
      </c>
      <c r="Z2883">
        <v>385</v>
      </c>
      <c r="AA2883">
        <v>5.9</v>
      </c>
      <c r="AB2883">
        <v>1.85</v>
      </c>
      <c r="AC2883">
        <v>69</v>
      </c>
    </row>
    <row r="2884" spans="1:29">
      <c r="A2884" t="s">
        <v>28</v>
      </c>
      <c r="C2884" t="s">
        <v>5423</v>
      </c>
      <c r="D2884">
        <v>217</v>
      </c>
      <c r="E2884">
        <v>105</v>
      </c>
      <c r="F2884">
        <v>260</v>
      </c>
      <c r="G2884">
        <v>1000</v>
      </c>
      <c r="H2884" t="s">
        <v>373</v>
      </c>
      <c r="I2884">
        <v>20000</v>
      </c>
      <c r="J2884">
        <v>28501651</v>
      </c>
      <c r="K2884" t="s">
        <v>4075</v>
      </c>
      <c r="L2884" t="s">
        <v>841</v>
      </c>
      <c r="M2884" t="s">
        <v>9302</v>
      </c>
      <c r="N2884">
        <v>88037</v>
      </c>
      <c r="O2884">
        <v>39473</v>
      </c>
      <c r="P2884" t="s">
        <v>2084</v>
      </c>
      <c r="Q2884">
        <v>0</v>
      </c>
      <c r="R2884" t="s">
        <v>9303</v>
      </c>
      <c r="S2884" t="s">
        <v>9304</v>
      </c>
      <c r="T2884">
        <v>201</v>
      </c>
      <c r="U2884" t="s">
        <v>37</v>
      </c>
      <c r="V2884" t="s">
        <v>38</v>
      </c>
      <c r="W2884" t="s">
        <v>585</v>
      </c>
      <c r="X2884">
        <v>26000000</v>
      </c>
      <c r="Y2884">
        <v>2009</v>
      </c>
      <c r="Z2884">
        <v>15000</v>
      </c>
      <c r="AA2884">
        <v>7.1</v>
      </c>
      <c r="AB2884">
        <v>2.35</v>
      </c>
      <c r="AC2884">
        <v>10000</v>
      </c>
    </row>
    <row r="2885" spans="1:29">
      <c r="A2885" t="s">
        <v>28</v>
      </c>
      <c r="C2885" t="s">
        <v>10145</v>
      </c>
      <c r="D2885">
        <v>94</v>
      </c>
      <c r="E2885">
        <v>125</v>
      </c>
      <c r="F2885">
        <v>0</v>
      </c>
      <c r="G2885">
        <v>968</v>
      </c>
      <c r="H2885" t="s">
        <v>337</v>
      </c>
      <c r="I2885">
        <v>22000</v>
      </c>
      <c r="J2885">
        <v>1172769</v>
      </c>
      <c r="K2885" t="s">
        <v>1831</v>
      </c>
      <c r="L2885" t="s">
        <v>149</v>
      </c>
      <c r="M2885" t="s">
        <v>13854</v>
      </c>
      <c r="N2885">
        <v>28068</v>
      </c>
      <c r="O2885">
        <v>37606</v>
      </c>
      <c r="P2885" t="s">
        <v>8881</v>
      </c>
      <c r="Q2885">
        <v>2</v>
      </c>
      <c r="R2885" t="s">
        <v>13855</v>
      </c>
      <c r="S2885" t="s">
        <v>13856</v>
      </c>
      <c r="T2885">
        <v>108</v>
      </c>
      <c r="U2885" t="s">
        <v>37</v>
      </c>
      <c r="V2885" t="s">
        <v>767</v>
      </c>
      <c r="W2885" t="s">
        <v>585</v>
      </c>
      <c r="X2885">
        <v>13000000</v>
      </c>
      <c r="Y2885">
        <v>2006</v>
      </c>
      <c r="Z2885">
        <v>14000</v>
      </c>
      <c r="AA2885">
        <v>7.1</v>
      </c>
      <c r="AB2885">
        <v>1.85</v>
      </c>
      <c r="AC2885">
        <v>0</v>
      </c>
    </row>
    <row r="2886" spans="1:29">
      <c r="A2886" t="s">
        <v>28</v>
      </c>
      <c r="C2886" t="s">
        <v>13857</v>
      </c>
      <c r="D2886">
        <v>364</v>
      </c>
      <c r="E2886">
        <v>102</v>
      </c>
      <c r="F2886">
        <v>139</v>
      </c>
      <c r="G2886">
        <v>850</v>
      </c>
      <c r="H2886" t="s">
        <v>13858</v>
      </c>
      <c r="I2886">
        <v>8000</v>
      </c>
      <c r="J2886">
        <v>17738570</v>
      </c>
      <c r="K2886" t="s">
        <v>214</v>
      </c>
      <c r="L2886" t="s">
        <v>1207</v>
      </c>
      <c r="M2886" t="s">
        <v>13859</v>
      </c>
      <c r="N2886">
        <v>351274</v>
      </c>
      <c r="O2886">
        <v>13631</v>
      </c>
      <c r="P2886" t="s">
        <v>9279</v>
      </c>
      <c r="Q2886">
        <v>2</v>
      </c>
      <c r="R2886" t="s">
        <v>13860</v>
      </c>
      <c r="S2886" t="s">
        <v>13861</v>
      </c>
      <c r="T2886">
        <v>457</v>
      </c>
      <c r="U2886" t="s">
        <v>37</v>
      </c>
      <c r="V2886" t="s">
        <v>38</v>
      </c>
      <c r="W2886" t="s">
        <v>39</v>
      </c>
      <c r="X2886">
        <v>13000000</v>
      </c>
      <c r="Y2886">
        <v>2012</v>
      </c>
      <c r="Z2886">
        <v>3000</v>
      </c>
      <c r="AA2886">
        <v>8</v>
      </c>
      <c r="AB2886">
        <v>1.85</v>
      </c>
      <c r="AC2886">
        <v>131000</v>
      </c>
    </row>
    <row r="2887" spans="1:29">
      <c r="A2887" t="s">
        <v>28</v>
      </c>
      <c r="C2887" t="s">
        <v>13862</v>
      </c>
      <c r="D2887">
        <v>19</v>
      </c>
      <c r="E2887">
        <v>87</v>
      </c>
      <c r="F2887">
        <v>29</v>
      </c>
      <c r="G2887">
        <v>147</v>
      </c>
      <c r="H2887" t="s">
        <v>13863</v>
      </c>
      <c r="I2887">
        <v>683</v>
      </c>
      <c r="J2887">
        <v>1200000</v>
      </c>
      <c r="K2887" t="s">
        <v>1325</v>
      </c>
      <c r="L2887" t="s">
        <v>1906</v>
      </c>
      <c r="M2887" t="s">
        <v>13864</v>
      </c>
      <c r="N2887">
        <v>922</v>
      </c>
      <c r="O2887">
        <v>1139</v>
      </c>
      <c r="P2887" t="s">
        <v>13865</v>
      </c>
      <c r="Q2887">
        <v>1</v>
      </c>
      <c r="R2887" t="s">
        <v>13866</v>
      </c>
      <c r="S2887" t="s">
        <v>13867</v>
      </c>
      <c r="T2887">
        <v>23</v>
      </c>
      <c r="U2887" t="s">
        <v>37</v>
      </c>
      <c r="V2887" t="s">
        <v>38</v>
      </c>
      <c r="W2887" t="s">
        <v>585</v>
      </c>
      <c r="X2887">
        <v>3000000</v>
      </c>
      <c r="Y2887">
        <v>1993</v>
      </c>
      <c r="Z2887">
        <v>155</v>
      </c>
      <c r="AA2887">
        <v>5.0999999999999996</v>
      </c>
      <c r="AB2887">
        <v>1.85</v>
      </c>
      <c r="AC2887">
        <v>107</v>
      </c>
    </row>
    <row r="2888" spans="1:29">
      <c r="A2888" t="s">
        <v>28</v>
      </c>
      <c r="C2888" t="s">
        <v>10161</v>
      </c>
      <c r="D2888">
        <v>129</v>
      </c>
      <c r="E2888">
        <v>118</v>
      </c>
      <c r="F2888">
        <v>41</v>
      </c>
      <c r="G2888">
        <v>442</v>
      </c>
      <c r="H2888" t="s">
        <v>3866</v>
      </c>
      <c r="I2888">
        <v>2000</v>
      </c>
      <c r="J2888">
        <v>1150403</v>
      </c>
      <c r="K2888" t="s">
        <v>1726</v>
      </c>
      <c r="L2888" t="s">
        <v>1212</v>
      </c>
      <c r="M2888" t="s">
        <v>13868</v>
      </c>
      <c r="N2888">
        <v>14143</v>
      </c>
      <c r="O2888">
        <v>3474</v>
      </c>
      <c r="P2888" t="s">
        <v>8062</v>
      </c>
      <c r="Q2888">
        <v>4</v>
      </c>
      <c r="R2888" t="s">
        <v>13869</v>
      </c>
      <c r="S2888" t="s">
        <v>13870</v>
      </c>
      <c r="T2888">
        <v>102</v>
      </c>
      <c r="U2888" t="s">
        <v>37</v>
      </c>
      <c r="V2888" t="s">
        <v>38</v>
      </c>
      <c r="W2888" t="s">
        <v>585</v>
      </c>
      <c r="X2888">
        <v>13000000</v>
      </c>
      <c r="Y2888">
        <v>2006</v>
      </c>
      <c r="Z2888">
        <v>812</v>
      </c>
      <c r="AA2888">
        <v>7.1</v>
      </c>
      <c r="AB2888">
        <v>1.85</v>
      </c>
      <c r="AC2888">
        <v>0</v>
      </c>
    </row>
    <row r="2889" spans="1:29">
      <c r="A2889" t="s">
        <v>28</v>
      </c>
      <c r="C2889" t="s">
        <v>9430</v>
      </c>
      <c r="D2889">
        <v>71</v>
      </c>
      <c r="E2889">
        <v>115</v>
      </c>
      <c r="F2889">
        <v>187</v>
      </c>
      <c r="G2889">
        <v>887</v>
      </c>
      <c r="H2889" t="s">
        <v>8555</v>
      </c>
      <c r="I2889">
        <v>14000</v>
      </c>
      <c r="J2889">
        <v>403932</v>
      </c>
      <c r="K2889" t="s">
        <v>4042</v>
      </c>
      <c r="L2889" t="s">
        <v>1972</v>
      </c>
      <c r="M2889" t="s">
        <v>13871</v>
      </c>
      <c r="N2889">
        <v>5254</v>
      </c>
      <c r="O2889">
        <v>17104</v>
      </c>
      <c r="P2889" t="s">
        <v>2291</v>
      </c>
      <c r="Q2889">
        <v>4</v>
      </c>
      <c r="R2889" t="s">
        <v>13872</v>
      </c>
      <c r="S2889" t="s">
        <v>13873</v>
      </c>
      <c r="T2889">
        <v>92</v>
      </c>
      <c r="U2889" t="s">
        <v>37</v>
      </c>
      <c r="V2889" t="s">
        <v>56</v>
      </c>
      <c r="W2889" t="s">
        <v>585</v>
      </c>
      <c r="X2889">
        <v>20000000</v>
      </c>
      <c r="Y2889">
        <v>2000</v>
      </c>
      <c r="Z2889">
        <v>900</v>
      </c>
      <c r="AA2889">
        <v>6.5</v>
      </c>
      <c r="AB2889">
        <v>2.35</v>
      </c>
      <c r="AC2889">
        <v>141</v>
      </c>
    </row>
    <row r="2890" spans="1:29">
      <c r="A2890" t="s">
        <v>28</v>
      </c>
      <c r="C2890" t="s">
        <v>4531</v>
      </c>
      <c r="D2890">
        <v>93</v>
      </c>
      <c r="E2890">
        <v>91</v>
      </c>
      <c r="F2890">
        <v>83</v>
      </c>
      <c r="G2890">
        <v>794</v>
      </c>
      <c r="H2890" t="s">
        <v>3385</v>
      </c>
      <c r="I2890">
        <v>3000</v>
      </c>
      <c r="J2890">
        <v>1712111</v>
      </c>
      <c r="K2890" t="s">
        <v>5544</v>
      </c>
      <c r="L2890" t="s">
        <v>656</v>
      </c>
      <c r="M2890" t="s">
        <v>13874</v>
      </c>
      <c r="N2890">
        <v>7199</v>
      </c>
      <c r="O2890">
        <v>7875</v>
      </c>
      <c r="P2890" t="s">
        <v>1341</v>
      </c>
      <c r="Q2890">
        <v>0</v>
      </c>
      <c r="R2890" t="s">
        <v>13875</v>
      </c>
      <c r="S2890" t="s">
        <v>13876</v>
      </c>
      <c r="T2890">
        <v>53</v>
      </c>
      <c r="U2890" t="s">
        <v>37</v>
      </c>
      <c r="V2890" t="s">
        <v>38</v>
      </c>
      <c r="W2890" t="s">
        <v>39</v>
      </c>
      <c r="X2890">
        <v>8495000</v>
      </c>
      <c r="Y2890">
        <v>2015</v>
      </c>
      <c r="Z2890">
        <v>1000</v>
      </c>
      <c r="AA2890">
        <v>4.5</v>
      </c>
      <c r="AB2890">
        <v>1.85</v>
      </c>
      <c r="AC2890">
        <v>0</v>
      </c>
    </row>
    <row r="2891" spans="1:29">
      <c r="A2891" t="s">
        <v>28</v>
      </c>
      <c r="C2891" t="s">
        <v>12455</v>
      </c>
      <c r="D2891">
        <v>399</v>
      </c>
      <c r="E2891">
        <v>88</v>
      </c>
      <c r="F2891">
        <v>115</v>
      </c>
      <c r="G2891">
        <v>304</v>
      </c>
      <c r="H2891" t="s">
        <v>13877</v>
      </c>
      <c r="I2891">
        <v>1000</v>
      </c>
      <c r="J2891">
        <v>1024175</v>
      </c>
      <c r="K2891" t="s">
        <v>7566</v>
      </c>
      <c r="L2891" t="s">
        <v>13878</v>
      </c>
      <c r="M2891" t="s">
        <v>13879</v>
      </c>
      <c r="N2891">
        <v>82331</v>
      </c>
      <c r="O2891">
        <v>2011</v>
      </c>
      <c r="P2891" t="s">
        <v>12578</v>
      </c>
      <c r="Q2891">
        <v>6</v>
      </c>
      <c r="R2891" t="s">
        <v>13880</v>
      </c>
      <c r="S2891" t="s">
        <v>13881</v>
      </c>
      <c r="T2891">
        <v>297</v>
      </c>
      <c r="U2891" t="s">
        <v>37</v>
      </c>
      <c r="V2891" t="s">
        <v>56</v>
      </c>
      <c r="W2891" t="s">
        <v>585</v>
      </c>
      <c r="X2891">
        <v>13000000</v>
      </c>
      <c r="Y2891">
        <v>2011</v>
      </c>
      <c r="Z2891">
        <v>305</v>
      </c>
      <c r="AA2891">
        <v>6.6</v>
      </c>
      <c r="AB2891">
        <v>2.35</v>
      </c>
      <c r="AC2891">
        <v>18000</v>
      </c>
    </row>
    <row r="2892" spans="1:29">
      <c r="A2892" t="s">
        <v>28</v>
      </c>
      <c r="C2892" t="s">
        <v>565</v>
      </c>
      <c r="D2892">
        <v>110</v>
      </c>
      <c r="E2892">
        <v>127</v>
      </c>
      <c r="F2892">
        <v>11000</v>
      </c>
      <c r="G2892">
        <v>116</v>
      </c>
      <c r="H2892" t="s">
        <v>13882</v>
      </c>
      <c r="I2892">
        <v>306</v>
      </c>
      <c r="J2892">
        <v>301305</v>
      </c>
      <c r="K2892" t="s">
        <v>5605</v>
      </c>
      <c r="L2892" t="s">
        <v>13883</v>
      </c>
      <c r="M2892" t="s">
        <v>13884</v>
      </c>
      <c r="N2892">
        <v>31414</v>
      </c>
      <c r="O2892">
        <v>796</v>
      </c>
      <c r="P2892" t="s">
        <v>13885</v>
      </c>
      <c r="Q2892">
        <v>0</v>
      </c>
      <c r="R2892" t="s">
        <v>13886</v>
      </c>
      <c r="S2892" t="s">
        <v>13887</v>
      </c>
      <c r="T2892">
        <v>180</v>
      </c>
      <c r="U2892" t="s">
        <v>13888</v>
      </c>
      <c r="V2892" t="s">
        <v>38</v>
      </c>
      <c r="W2892" t="s">
        <v>585</v>
      </c>
      <c r="X2892">
        <v>13000000</v>
      </c>
      <c r="Y2892">
        <v>2011</v>
      </c>
      <c r="Z2892">
        <v>164</v>
      </c>
      <c r="AA2892">
        <v>4.3</v>
      </c>
      <c r="AB2892">
        <v>2.35</v>
      </c>
      <c r="AC2892">
        <v>0</v>
      </c>
    </row>
    <row r="2893" spans="1:29">
      <c r="A2893" t="s">
        <v>28</v>
      </c>
      <c r="C2893" t="s">
        <v>13181</v>
      </c>
      <c r="D2893">
        <v>285</v>
      </c>
      <c r="E2893">
        <v>94</v>
      </c>
      <c r="F2893">
        <v>122</v>
      </c>
      <c r="G2893">
        <v>383</v>
      </c>
      <c r="H2893" t="s">
        <v>13889</v>
      </c>
      <c r="I2893">
        <v>873</v>
      </c>
      <c r="J2893">
        <v>51872378</v>
      </c>
      <c r="K2893" t="s">
        <v>1528</v>
      </c>
      <c r="L2893" t="s">
        <v>2002</v>
      </c>
      <c r="M2893" t="s">
        <v>13890</v>
      </c>
      <c r="N2893">
        <v>88241</v>
      </c>
      <c r="O2893">
        <v>2812</v>
      </c>
      <c r="P2893" t="s">
        <v>1761</v>
      </c>
      <c r="Q2893">
        <v>0</v>
      </c>
      <c r="R2893" t="s">
        <v>13891</v>
      </c>
      <c r="S2893" t="s">
        <v>13892</v>
      </c>
      <c r="T2893">
        <v>266</v>
      </c>
      <c r="U2893" t="s">
        <v>37</v>
      </c>
      <c r="V2893" t="s">
        <v>38</v>
      </c>
      <c r="W2893" t="s">
        <v>585</v>
      </c>
      <c r="X2893">
        <v>13000000</v>
      </c>
      <c r="Y2893">
        <v>2013</v>
      </c>
      <c r="Z2893">
        <v>461</v>
      </c>
      <c r="AA2893">
        <v>6.7</v>
      </c>
      <c r="AB2893">
        <v>1.85</v>
      </c>
      <c r="AC2893">
        <v>23000</v>
      </c>
    </row>
    <row r="2894" spans="1:29">
      <c r="A2894" t="s">
        <v>28</v>
      </c>
      <c r="C2894" t="s">
        <v>13893</v>
      </c>
      <c r="D2894">
        <v>2</v>
      </c>
      <c r="E2894">
        <v>115</v>
      </c>
      <c r="F2894">
        <v>32</v>
      </c>
      <c r="G2894">
        <v>29</v>
      </c>
      <c r="H2894" t="s">
        <v>13894</v>
      </c>
      <c r="I2894">
        <v>14000</v>
      </c>
      <c r="J2894">
        <v>31662</v>
      </c>
      <c r="K2894" t="s">
        <v>1017</v>
      </c>
      <c r="L2894" t="s">
        <v>228</v>
      </c>
      <c r="M2894" t="s">
        <v>13895</v>
      </c>
      <c r="N2894">
        <v>90</v>
      </c>
      <c r="O2894">
        <v>14133</v>
      </c>
      <c r="P2894" t="s">
        <v>13896</v>
      </c>
      <c r="Q2894">
        <v>1</v>
      </c>
      <c r="S2894" t="s">
        <v>13897</v>
      </c>
      <c r="T2894">
        <v>1</v>
      </c>
      <c r="U2894" t="s">
        <v>37</v>
      </c>
      <c r="V2894" t="s">
        <v>5694</v>
      </c>
      <c r="X2894">
        <v>12620000</v>
      </c>
      <c r="Y2894">
        <v>2016</v>
      </c>
      <c r="Z2894">
        <v>81</v>
      </c>
      <c r="AA2894">
        <v>6.8</v>
      </c>
      <c r="AC2894">
        <v>139</v>
      </c>
    </row>
    <row r="2895" spans="1:29">
      <c r="A2895" t="s">
        <v>28</v>
      </c>
      <c r="C2895" t="s">
        <v>13898</v>
      </c>
      <c r="D2895">
        <v>61</v>
      </c>
      <c r="E2895">
        <v>90</v>
      </c>
      <c r="F2895">
        <v>0</v>
      </c>
      <c r="G2895">
        <v>234</v>
      </c>
      <c r="H2895" t="s">
        <v>11996</v>
      </c>
      <c r="I2895">
        <v>477</v>
      </c>
      <c r="J2895">
        <v>28399192</v>
      </c>
      <c r="K2895" t="s">
        <v>13899</v>
      </c>
      <c r="L2895" t="s">
        <v>13900</v>
      </c>
      <c r="M2895" t="s">
        <v>13901</v>
      </c>
      <c r="N2895">
        <v>5663</v>
      </c>
      <c r="O2895">
        <v>1483</v>
      </c>
      <c r="P2895" t="s">
        <v>836</v>
      </c>
      <c r="Q2895">
        <v>0</v>
      </c>
      <c r="R2895" t="s">
        <v>13902</v>
      </c>
      <c r="S2895" t="s">
        <v>13903</v>
      </c>
      <c r="T2895">
        <v>106</v>
      </c>
      <c r="U2895" t="s">
        <v>37</v>
      </c>
      <c r="V2895" t="s">
        <v>370</v>
      </c>
      <c r="W2895" t="s">
        <v>95</v>
      </c>
      <c r="X2895">
        <v>13000000</v>
      </c>
      <c r="Y2895">
        <v>2002</v>
      </c>
      <c r="Z2895">
        <v>238</v>
      </c>
      <c r="AA2895">
        <v>5.4</v>
      </c>
      <c r="AB2895">
        <v>2.35</v>
      </c>
      <c r="AC2895">
        <v>332</v>
      </c>
    </row>
    <row r="2896" spans="1:29">
      <c r="A2896" t="s">
        <v>28</v>
      </c>
      <c r="C2896" t="s">
        <v>3739</v>
      </c>
      <c r="D2896">
        <v>242</v>
      </c>
      <c r="E2896">
        <v>102</v>
      </c>
      <c r="F2896">
        <v>43</v>
      </c>
      <c r="G2896">
        <v>113</v>
      </c>
      <c r="H2896" t="s">
        <v>13904</v>
      </c>
      <c r="I2896">
        <v>170</v>
      </c>
      <c r="J2896">
        <v>2035566</v>
      </c>
      <c r="K2896" t="s">
        <v>13905</v>
      </c>
      <c r="L2896" t="s">
        <v>13906</v>
      </c>
      <c r="M2896" t="s">
        <v>13907</v>
      </c>
      <c r="N2896">
        <v>77305</v>
      </c>
      <c r="O2896">
        <v>931</v>
      </c>
      <c r="P2896" t="s">
        <v>13908</v>
      </c>
      <c r="Q2896">
        <v>0</v>
      </c>
      <c r="R2896" t="s">
        <v>13909</v>
      </c>
      <c r="S2896" t="s">
        <v>13910</v>
      </c>
      <c r="T2896">
        <v>162</v>
      </c>
      <c r="U2896" t="s">
        <v>37</v>
      </c>
      <c r="V2896" t="s">
        <v>1465</v>
      </c>
      <c r="W2896" t="s">
        <v>585</v>
      </c>
      <c r="X2896">
        <v>13000000</v>
      </c>
      <c r="Y2896">
        <v>2009</v>
      </c>
      <c r="Z2896">
        <v>157</v>
      </c>
      <c r="AA2896">
        <v>6.6</v>
      </c>
      <c r="AB2896">
        <v>1.85</v>
      </c>
      <c r="AC2896">
        <v>11000</v>
      </c>
    </row>
    <row r="2897" spans="1:29">
      <c r="A2897" t="s">
        <v>28</v>
      </c>
      <c r="C2897" t="s">
        <v>2396</v>
      </c>
      <c r="D2897">
        <v>62</v>
      </c>
      <c r="E2897">
        <v>100</v>
      </c>
      <c r="F2897">
        <v>218</v>
      </c>
      <c r="G2897">
        <v>91</v>
      </c>
      <c r="H2897" t="s">
        <v>13911</v>
      </c>
      <c r="I2897">
        <v>581</v>
      </c>
      <c r="K2897" t="s">
        <v>2157</v>
      </c>
      <c r="L2897" t="s">
        <v>12688</v>
      </c>
      <c r="M2897" t="s">
        <v>13912</v>
      </c>
      <c r="N2897">
        <v>16281</v>
      </c>
      <c r="O2897">
        <v>931</v>
      </c>
      <c r="P2897" t="s">
        <v>13913</v>
      </c>
      <c r="Q2897">
        <v>0</v>
      </c>
      <c r="R2897" t="s">
        <v>13914</v>
      </c>
      <c r="S2897" t="s">
        <v>13915</v>
      </c>
      <c r="T2897">
        <v>96</v>
      </c>
      <c r="U2897" t="s">
        <v>13916</v>
      </c>
      <c r="V2897" t="s">
        <v>268</v>
      </c>
      <c r="W2897" t="s">
        <v>585</v>
      </c>
      <c r="X2897">
        <v>12500000</v>
      </c>
      <c r="Y2897">
        <v>1981</v>
      </c>
      <c r="Z2897">
        <v>201</v>
      </c>
      <c r="AA2897">
        <v>7.4</v>
      </c>
      <c r="AB2897">
        <v>2.35</v>
      </c>
      <c r="AC2897">
        <v>0</v>
      </c>
    </row>
    <row r="2898" spans="1:29">
      <c r="A2898" t="s">
        <v>28</v>
      </c>
      <c r="C2898" t="s">
        <v>1727</v>
      </c>
      <c r="D2898">
        <v>121</v>
      </c>
      <c r="E2898">
        <v>117</v>
      </c>
      <c r="F2898">
        <v>18000</v>
      </c>
      <c r="G2898">
        <v>543</v>
      </c>
      <c r="H2898" t="s">
        <v>7343</v>
      </c>
      <c r="I2898">
        <v>18000</v>
      </c>
      <c r="J2898">
        <v>21078145</v>
      </c>
      <c r="K2898" t="s">
        <v>1544</v>
      </c>
      <c r="L2898" t="s">
        <v>1727</v>
      </c>
      <c r="M2898" t="s">
        <v>13917</v>
      </c>
      <c r="N2898">
        <v>26493</v>
      </c>
      <c r="O2898">
        <v>20456</v>
      </c>
      <c r="P2898" t="s">
        <v>8336</v>
      </c>
      <c r="Q2898">
        <v>0</v>
      </c>
      <c r="R2898" t="s">
        <v>13918</v>
      </c>
      <c r="S2898" t="s">
        <v>13919</v>
      </c>
      <c r="T2898">
        <v>159</v>
      </c>
      <c r="U2898" t="s">
        <v>37</v>
      </c>
      <c r="V2898" t="s">
        <v>38</v>
      </c>
      <c r="W2898" t="s">
        <v>39</v>
      </c>
      <c r="X2898">
        <v>12500000</v>
      </c>
      <c r="Y2898">
        <v>2002</v>
      </c>
      <c r="Z2898">
        <v>638</v>
      </c>
      <c r="AA2898">
        <v>7.3</v>
      </c>
      <c r="AB2898">
        <v>2.35</v>
      </c>
      <c r="AC2898">
        <v>0</v>
      </c>
    </row>
    <row r="2899" spans="1:29">
      <c r="A2899" t="s">
        <v>28</v>
      </c>
      <c r="C2899" t="s">
        <v>9392</v>
      </c>
      <c r="D2899">
        <v>83</v>
      </c>
      <c r="E2899">
        <v>109</v>
      </c>
      <c r="F2899">
        <v>97</v>
      </c>
      <c r="G2899">
        <v>355</v>
      </c>
      <c r="H2899" t="s">
        <v>9402</v>
      </c>
      <c r="I2899">
        <v>13000</v>
      </c>
      <c r="J2899">
        <v>14060950</v>
      </c>
      <c r="K2899" t="s">
        <v>3409</v>
      </c>
      <c r="L2899" t="s">
        <v>13920</v>
      </c>
      <c r="M2899" t="s">
        <v>13921</v>
      </c>
      <c r="N2899">
        <v>14354</v>
      </c>
      <c r="O2899">
        <v>14347</v>
      </c>
      <c r="P2899" t="s">
        <v>13922</v>
      </c>
      <c r="Q2899">
        <v>1</v>
      </c>
      <c r="R2899" t="s">
        <v>13923</v>
      </c>
      <c r="S2899" t="s">
        <v>13924</v>
      </c>
      <c r="T2899">
        <v>139</v>
      </c>
      <c r="U2899" t="s">
        <v>37</v>
      </c>
      <c r="V2899" t="s">
        <v>38</v>
      </c>
      <c r="W2899" t="s">
        <v>39</v>
      </c>
      <c r="X2899">
        <v>12500000</v>
      </c>
      <c r="Y2899">
        <v>2002</v>
      </c>
      <c r="Z2899">
        <v>795</v>
      </c>
      <c r="AA2899">
        <v>6.9</v>
      </c>
      <c r="AB2899">
        <v>1.85</v>
      </c>
      <c r="AC2899">
        <v>0</v>
      </c>
    </row>
    <row r="2900" spans="1:29">
      <c r="A2900" t="s">
        <v>28</v>
      </c>
      <c r="C2900" t="s">
        <v>1739</v>
      </c>
      <c r="D2900">
        <v>122</v>
      </c>
      <c r="E2900">
        <v>121</v>
      </c>
      <c r="F2900">
        <v>12000</v>
      </c>
      <c r="G2900">
        <v>975</v>
      </c>
      <c r="H2900" t="s">
        <v>440</v>
      </c>
      <c r="I2900">
        <v>11000</v>
      </c>
      <c r="J2900">
        <v>12281500</v>
      </c>
      <c r="K2900" t="s">
        <v>5806</v>
      </c>
      <c r="L2900" t="s">
        <v>340</v>
      </c>
      <c r="M2900" t="s">
        <v>13925</v>
      </c>
      <c r="N2900">
        <v>163492</v>
      </c>
      <c r="O2900">
        <v>23602</v>
      </c>
      <c r="P2900" t="s">
        <v>2523</v>
      </c>
      <c r="Q2900">
        <v>3</v>
      </c>
      <c r="R2900" t="s">
        <v>13926</v>
      </c>
      <c r="S2900" t="s">
        <v>13927</v>
      </c>
      <c r="T2900">
        <v>460</v>
      </c>
      <c r="U2900" t="s">
        <v>37</v>
      </c>
      <c r="V2900" t="s">
        <v>38</v>
      </c>
      <c r="W2900" t="s">
        <v>585</v>
      </c>
      <c r="X2900">
        <v>13000000</v>
      </c>
      <c r="Y2900">
        <v>1993</v>
      </c>
      <c r="Z2900">
        <v>10000</v>
      </c>
      <c r="AA2900">
        <v>8</v>
      </c>
      <c r="AB2900">
        <v>2.35</v>
      </c>
      <c r="AC2900">
        <v>15000</v>
      </c>
    </row>
    <row r="2901" spans="1:29">
      <c r="A2901" t="s">
        <v>28</v>
      </c>
      <c r="C2901" t="s">
        <v>13928</v>
      </c>
      <c r="D2901">
        <v>88</v>
      </c>
      <c r="E2901">
        <v>111</v>
      </c>
      <c r="F2901">
        <v>28</v>
      </c>
      <c r="G2901">
        <v>1000</v>
      </c>
      <c r="H2901" t="s">
        <v>738</v>
      </c>
      <c r="I2901">
        <v>6000</v>
      </c>
      <c r="K2901" t="s">
        <v>5499</v>
      </c>
      <c r="L2901" t="s">
        <v>199</v>
      </c>
      <c r="M2901" t="s">
        <v>13929</v>
      </c>
      <c r="N2901">
        <v>9957</v>
      </c>
      <c r="O2901">
        <v>9244</v>
      </c>
      <c r="P2901" t="s">
        <v>13930</v>
      </c>
      <c r="Q2901">
        <v>1</v>
      </c>
      <c r="R2901" t="s">
        <v>13931</v>
      </c>
      <c r="S2901" t="s">
        <v>13932</v>
      </c>
      <c r="T2901">
        <v>35</v>
      </c>
      <c r="U2901" t="s">
        <v>37</v>
      </c>
      <c r="V2901" t="s">
        <v>767</v>
      </c>
      <c r="W2901" t="s">
        <v>5613</v>
      </c>
      <c r="X2901">
        <v>3660000</v>
      </c>
      <c r="Y2901">
        <v>2010</v>
      </c>
      <c r="Z2901">
        <v>2000</v>
      </c>
      <c r="AA2901">
        <v>6.4</v>
      </c>
      <c r="AB2901">
        <v>2.35</v>
      </c>
      <c r="AC2901">
        <v>0</v>
      </c>
    </row>
    <row r="2902" spans="1:29">
      <c r="A2902" t="s">
        <v>28</v>
      </c>
      <c r="C2902" t="s">
        <v>13030</v>
      </c>
      <c r="D2902">
        <v>120</v>
      </c>
      <c r="E2902">
        <v>100</v>
      </c>
      <c r="F2902">
        <v>164</v>
      </c>
      <c r="G2902">
        <v>99</v>
      </c>
      <c r="H2902" t="s">
        <v>2382</v>
      </c>
      <c r="I2902">
        <v>18000</v>
      </c>
      <c r="J2902">
        <v>10725228</v>
      </c>
      <c r="K2902" t="s">
        <v>3082</v>
      </c>
      <c r="L2902" t="s">
        <v>120</v>
      </c>
      <c r="M2902" t="s">
        <v>13933</v>
      </c>
      <c r="N2902">
        <v>75675</v>
      </c>
      <c r="O2902">
        <v>32288</v>
      </c>
      <c r="P2902" t="s">
        <v>13934</v>
      </c>
      <c r="Q2902">
        <v>1</v>
      </c>
      <c r="R2902" t="s">
        <v>13935</v>
      </c>
      <c r="S2902" t="s">
        <v>13936</v>
      </c>
      <c r="T2902">
        <v>365</v>
      </c>
      <c r="U2902" t="s">
        <v>37</v>
      </c>
      <c r="V2902" t="s">
        <v>38</v>
      </c>
      <c r="W2902" t="s">
        <v>585</v>
      </c>
      <c r="X2902">
        <v>12500000</v>
      </c>
      <c r="Y2902">
        <v>1992</v>
      </c>
      <c r="Z2902">
        <v>14000</v>
      </c>
      <c r="AA2902">
        <v>7.8</v>
      </c>
      <c r="AB2902">
        <v>2.35</v>
      </c>
      <c r="AC2902">
        <v>0</v>
      </c>
    </row>
    <row r="2903" spans="1:29">
      <c r="A2903" t="s">
        <v>28</v>
      </c>
      <c r="C2903" t="s">
        <v>9430</v>
      </c>
      <c r="D2903">
        <v>225</v>
      </c>
      <c r="E2903">
        <v>109</v>
      </c>
      <c r="F2903">
        <v>187</v>
      </c>
      <c r="G2903">
        <v>204</v>
      </c>
      <c r="H2903" t="s">
        <v>4182</v>
      </c>
      <c r="I2903">
        <v>818</v>
      </c>
      <c r="J2903">
        <v>214966</v>
      </c>
      <c r="K2903" t="s">
        <v>2125</v>
      </c>
      <c r="L2903" t="s">
        <v>2621</v>
      </c>
      <c r="M2903" t="s">
        <v>13937</v>
      </c>
      <c r="N2903">
        <v>28483</v>
      </c>
      <c r="O2903">
        <v>1813</v>
      </c>
      <c r="P2903" t="s">
        <v>9505</v>
      </c>
      <c r="Q2903">
        <v>0</v>
      </c>
      <c r="R2903" t="s">
        <v>13938</v>
      </c>
      <c r="S2903" t="s">
        <v>13939</v>
      </c>
      <c r="T2903">
        <v>176</v>
      </c>
      <c r="U2903" t="s">
        <v>37</v>
      </c>
      <c r="V2903" t="s">
        <v>38</v>
      </c>
      <c r="W2903" t="s">
        <v>585</v>
      </c>
      <c r="X2903">
        <v>13000000</v>
      </c>
      <c r="Y2903">
        <v>2010</v>
      </c>
      <c r="Z2903">
        <v>467</v>
      </c>
      <c r="AA2903">
        <v>6.1</v>
      </c>
      <c r="AB2903">
        <v>2.35</v>
      </c>
      <c r="AC2903">
        <v>0</v>
      </c>
    </row>
    <row r="2904" spans="1:29">
      <c r="A2904" t="s">
        <v>28</v>
      </c>
      <c r="C2904" t="s">
        <v>13940</v>
      </c>
      <c r="D2904">
        <v>130</v>
      </c>
      <c r="E2904">
        <v>93</v>
      </c>
      <c r="F2904">
        <v>261</v>
      </c>
      <c r="G2904">
        <v>697</v>
      </c>
      <c r="H2904" t="s">
        <v>1725</v>
      </c>
      <c r="I2904">
        <v>783</v>
      </c>
      <c r="K2904" t="s">
        <v>9754</v>
      </c>
      <c r="L2904" t="s">
        <v>972</v>
      </c>
      <c r="M2904" t="s">
        <v>13941</v>
      </c>
      <c r="N2904">
        <v>14193</v>
      </c>
      <c r="O2904">
        <v>3700</v>
      </c>
      <c r="P2904" t="s">
        <v>3198</v>
      </c>
      <c r="Q2904">
        <v>1</v>
      </c>
      <c r="R2904" t="s">
        <v>13942</v>
      </c>
      <c r="S2904" t="s">
        <v>13943</v>
      </c>
      <c r="T2904">
        <v>106</v>
      </c>
      <c r="U2904" t="s">
        <v>37</v>
      </c>
      <c r="V2904" t="s">
        <v>38</v>
      </c>
      <c r="W2904" t="s">
        <v>585</v>
      </c>
      <c r="X2904">
        <v>18000000</v>
      </c>
      <c r="Y2904">
        <v>1982</v>
      </c>
      <c r="Z2904">
        <v>782</v>
      </c>
      <c r="AA2904">
        <v>6.1</v>
      </c>
      <c r="AB2904">
        <v>1.85</v>
      </c>
      <c r="AC2904">
        <v>0</v>
      </c>
    </row>
    <row r="2905" spans="1:29">
      <c r="A2905" t="s">
        <v>28</v>
      </c>
      <c r="C2905" t="s">
        <v>13944</v>
      </c>
      <c r="D2905">
        <v>167</v>
      </c>
      <c r="E2905">
        <v>101</v>
      </c>
      <c r="F2905">
        <v>10</v>
      </c>
      <c r="G2905">
        <v>472</v>
      </c>
      <c r="H2905" t="s">
        <v>13945</v>
      </c>
      <c r="I2905">
        <v>1000</v>
      </c>
      <c r="J2905">
        <v>11956207</v>
      </c>
      <c r="K2905" t="s">
        <v>5103</v>
      </c>
      <c r="L2905" t="s">
        <v>13946</v>
      </c>
      <c r="M2905" t="s">
        <v>13947</v>
      </c>
      <c r="N2905">
        <v>24012</v>
      </c>
      <c r="O2905">
        <v>3142</v>
      </c>
      <c r="P2905" t="s">
        <v>5315</v>
      </c>
      <c r="Q2905">
        <v>2</v>
      </c>
      <c r="R2905" t="s">
        <v>13948</v>
      </c>
      <c r="S2905" t="s">
        <v>13949</v>
      </c>
      <c r="T2905">
        <v>126</v>
      </c>
      <c r="U2905" t="s">
        <v>37</v>
      </c>
      <c r="V2905" t="s">
        <v>38</v>
      </c>
      <c r="W2905" t="s">
        <v>585</v>
      </c>
      <c r="X2905">
        <v>16000000</v>
      </c>
      <c r="Y2905">
        <v>2009</v>
      </c>
      <c r="Z2905">
        <v>668</v>
      </c>
      <c r="AA2905">
        <v>5.0999999999999996</v>
      </c>
      <c r="AB2905">
        <v>2.35</v>
      </c>
      <c r="AC2905">
        <v>0</v>
      </c>
    </row>
    <row r="2906" spans="1:29">
      <c r="A2906" t="s">
        <v>747</v>
      </c>
      <c r="C2906" t="s">
        <v>13950</v>
      </c>
      <c r="D2906">
        <v>7</v>
      </c>
      <c r="E2906">
        <v>101</v>
      </c>
      <c r="F2906">
        <v>19</v>
      </c>
      <c r="G2906">
        <v>135</v>
      </c>
      <c r="H2906" t="s">
        <v>13951</v>
      </c>
      <c r="I2906">
        <v>490</v>
      </c>
      <c r="K2906" t="s">
        <v>2308</v>
      </c>
      <c r="L2906" t="s">
        <v>12256</v>
      </c>
      <c r="M2906" t="s">
        <v>13952</v>
      </c>
      <c r="N2906">
        <v>3256</v>
      </c>
      <c r="O2906">
        <v>1166</v>
      </c>
      <c r="P2906" t="s">
        <v>13953</v>
      </c>
      <c r="Q2906">
        <v>2</v>
      </c>
      <c r="R2906" t="s">
        <v>13954</v>
      </c>
      <c r="S2906" t="s">
        <v>13955</v>
      </c>
      <c r="T2906">
        <v>44</v>
      </c>
      <c r="U2906" t="s">
        <v>37</v>
      </c>
      <c r="V2906" t="s">
        <v>38</v>
      </c>
      <c r="W2906" t="s">
        <v>6036</v>
      </c>
      <c r="Y2906">
        <v>1937</v>
      </c>
      <c r="Z2906">
        <v>185</v>
      </c>
      <c r="AA2906">
        <v>7.8</v>
      </c>
      <c r="AB2906">
        <v>1.37</v>
      </c>
      <c r="AC2906">
        <v>337</v>
      </c>
    </row>
    <row r="2907" spans="1:29">
      <c r="A2907" t="s">
        <v>28</v>
      </c>
      <c r="C2907" t="s">
        <v>3585</v>
      </c>
      <c r="D2907">
        <v>226</v>
      </c>
      <c r="E2907">
        <v>106</v>
      </c>
      <c r="F2907">
        <v>44</v>
      </c>
      <c r="G2907">
        <v>552</v>
      </c>
      <c r="H2907" t="s">
        <v>871</v>
      </c>
      <c r="I2907">
        <v>33000</v>
      </c>
      <c r="J2907">
        <v>5949693</v>
      </c>
      <c r="K2907" t="s">
        <v>1415</v>
      </c>
      <c r="L2907" t="s">
        <v>4213</v>
      </c>
      <c r="M2907" t="s">
        <v>13956</v>
      </c>
      <c r="N2907">
        <v>114762</v>
      </c>
      <c r="O2907">
        <v>34351</v>
      </c>
      <c r="P2907" t="s">
        <v>11753</v>
      </c>
      <c r="Q2907">
        <v>1</v>
      </c>
      <c r="R2907" t="s">
        <v>13957</v>
      </c>
      <c r="S2907" t="s">
        <v>13958</v>
      </c>
      <c r="T2907">
        <v>299</v>
      </c>
      <c r="U2907" t="s">
        <v>37</v>
      </c>
      <c r="V2907" t="s">
        <v>38</v>
      </c>
      <c r="W2907" t="s">
        <v>39</v>
      </c>
      <c r="X2907">
        <v>12000000</v>
      </c>
      <c r="Y2907">
        <v>2007</v>
      </c>
      <c r="Z2907">
        <v>730</v>
      </c>
      <c r="AA2907">
        <v>7.4</v>
      </c>
      <c r="AB2907">
        <v>1.85</v>
      </c>
      <c r="AC2907">
        <v>19000</v>
      </c>
    </row>
    <row r="2908" spans="1:29">
      <c r="A2908" t="s">
        <v>28</v>
      </c>
      <c r="C2908" t="s">
        <v>13959</v>
      </c>
      <c r="D2908">
        <v>185</v>
      </c>
      <c r="E2908">
        <v>94</v>
      </c>
      <c r="F2908">
        <v>39</v>
      </c>
      <c r="G2908">
        <v>18</v>
      </c>
      <c r="H2908" t="s">
        <v>13960</v>
      </c>
      <c r="I2908">
        <v>77</v>
      </c>
      <c r="J2908">
        <v>9030581</v>
      </c>
      <c r="K2908" t="s">
        <v>3396</v>
      </c>
      <c r="L2908" t="s">
        <v>13961</v>
      </c>
      <c r="M2908" t="s">
        <v>13962</v>
      </c>
      <c r="N2908">
        <v>132386</v>
      </c>
      <c r="O2908">
        <v>156</v>
      </c>
      <c r="P2908" t="s">
        <v>13963</v>
      </c>
      <c r="Q2908">
        <v>0</v>
      </c>
      <c r="R2908" t="s">
        <v>13964</v>
      </c>
      <c r="S2908" t="s">
        <v>13965</v>
      </c>
      <c r="T2908">
        <v>398</v>
      </c>
      <c r="U2908" t="s">
        <v>37</v>
      </c>
      <c r="V2908" t="s">
        <v>56</v>
      </c>
      <c r="W2908" t="s">
        <v>39</v>
      </c>
      <c r="X2908">
        <v>12500000</v>
      </c>
      <c r="Y2908">
        <v>2008</v>
      </c>
      <c r="Z2908">
        <v>32</v>
      </c>
      <c r="AA2908">
        <v>7.8</v>
      </c>
      <c r="AB2908">
        <v>1.85</v>
      </c>
      <c r="AC2908">
        <v>38000</v>
      </c>
    </row>
    <row r="2909" spans="1:29">
      <c r="A2909" t="s">
        <v>28</v>
      </c>
      <c r="C2909" t="s">
        <v>13347</v>
      </c>
      <c r="D2909">
        <v>177</v>
      </c>
      <c r="E2909">
        <v>140</v>
      </c>
      <c r="F2909">
        <v>3000</v>
      </c>
      <c r="G2909">
        <v>322</v>
      </c>
      <c r="H2909" t="s">
        <v>1823</v>
      </c>
      <c r="I2909">
        <v>963</v>
      </c>
      <c r="J2909">
        <v>4157491</v>
      </c>
      <c r="K2909" t="s">
        <v>13966</v>
      </c>
      <c r="L2909" t="s">
        <v>6663</v>
      </c>
      <c r="M2909" t="s">
        <v>13967</v>
      </c>
      <c r="N2909">
        <v>79330</v>
      </c>
      <c r="O2909">
        <v>2894</v>
      </c>
      <c r="P2909" t="s">
        <v>13968</v>
      </c>
      <c r="Q2909">
        <v>0</v>
      </c>
      <c r="R2909" t="s">
        <v>13969</v>
      </c>
      <c r="S2909" t="s">
        <v>13970</v>
      </c>
      <c r="T2909">
        <v>690</v>
      </c>
      <c r="U2909" t="s">
        <v>37</v>
      </c>
      <c r="V2909" t="s">
        <v>7711</v>
      </c>
      <c r="W2909" t="s">
        <v>585</v>
      </c>
      <c r="X2909">
        <v>12800000</v>
      </c>
      <c r="Y2909">
        <v>2000</v>
      </c>
      <c r="Z2909">
        <v>595</v>
      </c>
      <c r="AA2909">
        <v>8</v>
      </c>
      <c r="AB2909">
        <v>2.35</v>
      </c>
      <c r="AC2909">
        <v>0</v>
      </c>
    </row>
    <row r="2910" spans="1:29">
      <c r="A2910" t="s">
        <v>28</v>
      </c>
      <c r="C2910" t="s">
        <v>12743</v>
      </c>
      <c r="D2910">
        <v>28</v>
      </c>
      <c r="E2910">
        <v>132</v>
      </c>
      <c r="F2910">
        <v>44</v>
      </c>
      <c r="G2910">
        <v>241</v>
      </c>
      <c r="H2910" t="s">
        <v>1048</v>
      </c>
      <c r="I2910">
        <v>1000</v>
      </c>
      <c r="J2910">
        <v>1508689</v>
      </c>
      <c r="K2910" t="s">
        <v>214</v>
      </c>
      <c r="L2910" t="s">
        <v>138</v>
      </c>
      <c r="M2910" t="s">
        <v>13971</v>
      </c>
      <c r="N2910">
        <v>5648</v>
      </c>
      <c r="O2910">
        <v>2004</v>
      </c>
      <c r="P2910" t="s">
        <v>1315</v>
      </c>
      <c r="Q2910">
        <v>2</v>
      </c>
      <c r="R2910" t="s">
        <v>13972</v>
      </c>
      <c r="S2910" t="s">
        <v>13973</v>
      </c>
      <c r="T2910">
        <v>50</v>
      </c>
      <c r="U2910" t="s">
        <v>37</v>
      </c>
      <c r="V2910" t="s">
        <v>38</v>
      </c>
      <c r="W2910" t="s">
        <v>585</v>
      </c>
      <c r="X2910">
        <v>16000000</v>
      </c>
      <c r="Y2910">
        <v>1997</v>
      </c>
      <c r="Z2910">
        <v>653</v>
      </c>
      <c r="AA2910">
        <v>6.7</v>
      </c>
      <c r="AB2910">
        <v>2.35</v>
      </c>
      <c r="AC2910">
        <v>329</v>
      </c>
    </row>
    <row r="2911" spans="1:29">
      <c r="A2911" t="s">
        <v>28</v>
      </c>
      <c r="C2911" t="s">
        <v>13974</v>
      </c>
      <c r="D2911">
        <v>48</v>
      </c>
      <c r="E2911">
        <v>99</v>
      </c>
      <c r="F2911">
        <v>220</v>
      </c>
      <c r="G2911">
        <v>599</v>
      </c>
      <c r="H2911" t="s">
        <v>13975</v>
      </c>
      <c r="I2911">
        <v>812</v>
      </c>
      <c r="J2911">
        <v>1227324</v>
      </c>
      <c r="K2911" t="s">
        <v>1935</v>
      </c>
      <c r="L2911" t="s">
        <v>3866</v>
      </c>
      <c r="M2911" t="s">
        <v>13976</v>
      </c>
      <c r="N2911">
        <v>6921</v>
      </c>
      <c r="O2911">
        <v>3337</v>
      </c>
      <c r="P2911" t="s">
        <v>5586</v>
      </c>
      <c r="Q2911">
        <v>3</v>
      </c>
      <c r="R2911" t="s">
        <v>13977</v>
      </c>
      <c r="S2911" t="s">
        <v>13978</v>
      </c>
      <c r="T2911">
        <v>48</v>
      </c>
      <c r="U2911" t="s">
        <v>37</v>
      </c>
      <c r="V2911" t="s">
        <v>38</v>
      </c>
      <c r="W2911" t="s">
        <v>585</v>
      </c>
      <c r="X2911">
        <v>12500000</v>
      </c>
      <c r="Y2911">
        <v>1996</v>
      </c>
      <c r="Z2911">
        <v>787</v>
      </c>
      <c r="AA2911">
        <v>6.6</v>
      </c>
      <c r="AB2911">
        <v>1.85</v>
      </c>
      <c r="AC2911">
        <v>344</v>
      </c>
    </row>
    <row r="2912" spans="1:29">
      <c r="A2912" t="s">
        <v>28</v>
      </c>
      <c r="C2912" t="s">
        <v>13025</v>
      </c>
      <c r="D2912">
        <v>116</v>
      </c>
      <c r="E2912">
        <v>90</v>
      </c>
      <c r="F2912">
        <v>34</v>
      </c>
      <c r="G2912">
        <v>506</v>
      </c>
      <c r="H2912" t="s">
        <v>5196</v>
      </c>
      <c r="I2912">
        <v>966</v>
      </c>
      <c r="J2912">
        <v>4360548</v>
      </c>
      <c r="K2912" t="s">
        <v>1415</v>
      </c>
      <c r="L2912" t="s">
        <v>3576</v>
      </c>
      <c r="M2912" t="s">
        <v>13979</v>
      </c>
      <c r="N2912">
        <v>13371</v>
      </c>
      <c r="O2912">
        <v>2661</v>
      </c>
      <c r="P2912" t="s">
        <v>2985</v>
      </c>
      <c r="Q2912">
        <v>7</v>
      </c>
      <c r="R2912" t="s">
        <v>13980</v>
      </c>
      <c r="S2912" t="s">
        <v>13981</v>
      </c>
      <c r="T2912">
        <v>60</v>
      </c>
      <c r="U2912" t="s">
        <v>37</v>
      </c>
      <c r="V2912" t="s">
        <v>38</v>
      </c>
      <c r="W2912" t="s">
        <v>585</v>
      </c>
      <c r="X2912">
        <v>15000000</v>
      </c>
      <c r="Y2912">
        <v>2009</v>
      </c>
      <c r="Z2912">
        <v>681</v>
      </c>
      <c r="AA2912">
        <v>6.4</v>
      </c>
      <c r="AB2912">
        <v>1.85</v>
      </c>
      <c r="AC2912">
        <v>0</v>
      </c>
    </row>
    <row r="2913" spans="1:29">
      <c r="A2913" t="s">
        <v>28</v>
      </c>
      <c r="C2913" t="s">
        <v>13982</v>
      </c>
      <c r="D2913">
        <v>391</v>
      </c>
      <c r="E2913">
        <v>105</v>
      </c>
      <c r="F2913">
        <v>20</v>
      </c>
      <c r="G2913">
        <v>844</v>
      </c>
      <c r="H2913" t="s">
        <v>1121</v>
      </c>
      <c r="I2913">
        <v>22000</v>
      </c>
      <c r="J2913">
        <v>26589953</v>
      </c>
      <c r="K2913" t="s">
        <v>334</v>
      </c>
      <c r="L2913" t="s">
        <v>1746</v>
      </c>
      <c r="M2913" t="s">
        <v>13983</v>
      </c>
      <c r="N2913">
        <v>165792</v>
      </c>
      <c r="O2913">
        <v>26233</v>
      </c>
      <c r="P2913" t="s">
        <v>3298</v>
      </c>
      <c r="Q2913">
        <v>1</v>
      </c>
      <c r="R2913" t="s">
        <v>13984</v>
      </c>
      <c r="S2913" t="s">
        <v>13985</v>
      </c>
      <c r="T2913">
        <v>392</v>
      </c>
      <c r="U2913" t="s">
        <v>37</v>
      </c>
      <c r="V2913" t="s">
        <v>38</v>
      </c>
      <c r="W2913" t="s">
        <v>585</v>
      </c>
      <c r="X2913">
        <v>10500000</v>
      </c>
      <c r="Y2913">
        <v>2010</v>
      </c>
      <c r="Z2913">
        <v>982</v>
      </c>
      <c r="AA2913">
        <v>6.7</v>
      </c>
      <c r="AB2913">
        <v>1.85</v>
      </c>
      <c r="AC2913">
        <v>44000</v>
      </c>
    </row>
    <row r="2914" spans="1:29">
      <c r="A2914" t="s">
        <v>28</v>
      </c>
      <c r="C2914" t="s">
        <v>13986</v>
      </c>
      <c r="D2914">
        <v>117</v>
      </c>
      <c r="E2914">
        <v>108</v>
      </c>
      <c r="F2914">
        <v>60</v>
      </c>
      <c r="G2914">
        <v>168</v>
      </c>
      <c r="H2914" t="s">
        <v>6353</v>
      </c>
      <c r="I2914">
        <v>18000</v>
      </c>
      <c r="J2914">
        <v>1039869</v>
      </c>
      <c r="K2914" t="s">
        <v>1831</v>
      </c>
      <c r="L2914" t="s">
        <v>120</v>
      </c>
      <c r="M2914" t="s">
        <v>13987</v>
      </c>
      <c r="N2914">
        <v>14757</v>
      </c>
      <c r="O2914">
        <v>18739</v>
      </c>
      <c r="P2914" t="s">
        <v>13988</v>
      </c>
      <c r="Q2914">
        <v>5</v>
      </c>
      <c r="R2914" t="s">
        <v>13989</v>
      </c>
      <c r="S2914" t="s">
        <v>13990</v>
      </c>
      <c r="T2914">
        <v>51</v>
      </c>
      <c r="U2914" t="s">
        <v>37</v>
      </c>
      <c r="V2914" t="s">
        <v>268</v>
      </c>
      <c r="W2914" t="s">
        <v>585</v>
      </c>
      <c r="X2914">
        <v>15000000</v>
      </c>
      <c r="Y2914">
        <v>2010</v>
      </c>
      <c r="Z2914">
        <v>322</v>
      </c>
      <c r="AA2914">
        <v>6.2</v>
      </c>
      <c r="AB2914">
        <v>2.35</v>
      </c>
      <c r="AC2914">
        <v>0</v>
      </c>
    </row>
    <row r="2915" spans="1:29">
      <c r="A2915" t="s">
        <v>28</v>
      </c>
      <c r="C2915" t="s">
        <v>3154</v>
      </c>
      <c r="D2915">
        <v>24</v>
      </c>
      <c r="E2915">
        <v>69</v>
      </c>
      <c r="F2915">
        <v>383</v>
      </c>
      <c r="G2915">
        <v>191</v>
      </c>
      <c r="H2915" t="s">
        <v>13991</v>
      </c>
      <c r="I2915">
        <v>912</v>
      </c>
      <c r="J2915">
        <v>48092846</v>
      </c>
      <c r="K2915" t="s">
        <v>2831</v>
      </c>
      <c r="L2915" t="s">
        <v>10260</v>
      </c>
      <c r="M2915" t="s">
        <v>13992</v>
      </c>
      <c r="N2915">
        <v>61753</v>
      </c>
      <c r="O2915">
        <v>1833</v>
      </c>
      <c r="P2915" t="s">
        <v>13993</v>
      </c>
      <c r="Q2915">
        <v>0</v>
      </c>
      <c r="R2915" t="s">
        <v>13994</v>
      </c>
      <c r="S2915" t="s">
        <v>13995</v>
      </c>
      <c r="T2915">
        <v>133</v>
      </c>
      <c r="U2915" t="s">
        <v>37</v>
      </c>
      <c r="V2915" t="s">
        <v>38</v>
      </c>
      <c r="W2915" t="s">
        <v>277</v>
      </c>
      <c r="X2915">
        <v>12500000</v>
      </c>
      <c r="Y2915">
        <v>1988</v>
      </c>
      <c r="Z2915">
        <v>320</v>
      </c>
      <c r="AA2915">
        <v>7.3</v>
      </c>
      <c r="AB2915">
        <v>1.33</v>
      </c>
      <c r="AC2915">
        <v>5000</v>
      </c>
    </row>
    <row r="2916" spans="1:29">
      <c r="A2916" t="s">
        <v>28</v>
      </c>
      <c r="C2916" t="s">
        <v>13996</v>
      </c>
      <c r="D2916">
        <v>86</v>
      </c>
      <c r="E2916">
        <v>148</v>
      </c>
      <c r="F2916">
        <v>16</v>
      </c>
      <c r="G2916">
        <v>489</v>
      </c>
      <c r="H2916" t="s">
        <v>13997</v>
      </c>
      <c r="I2916">
        <v>717</v>
      </c>
      <c r="J2916">
        <v>1110186</v>
      </c>
      <c r="K2916" t="s">
        <v>1467</v>
      </c>
      <c r="L2916" t="s">
        <v>13998</v>
      </c>
      <c r="M2916" t="s">
        <v>13999</v>
      </c>
      <c r="N2916">
        <v>31943</v>
      </c>
      <c r="O2916">
        <v>1730</v>
      </c>
      <c r="P2916" t="s">
        <v>6183</v>
      </c>
      <c r="Q2916">
        <v>2</v>
      </c>
      <c r="R2916" t="s">
        <v>14000</v>
      </c>
      <c r="S2916" t="s">
        <v>14001</v>
      </c>
      <c r="T2916">
        <v>224</v>
      </c>
      <c r="U2916" t="s">
        <v>12700</v>
      </c>
      <c r="V2916" t="s">
        <v>5694</v>
      </c>
      <c r="W2916" t="s">
        <v>585</v>
      </c>
      <c r="X2916">
        <v>12800000</v>
      </c>
      <c r="Y2916">
        <v>2004</v>
      </c>
      <c r="Z2916">
        <v>517</v>
      </c>
      <c r="AA2916">
        <v>8.1</v>
      </c>
      <c r="AB2916">
        <v>2.35</v>
      </c>
      <c r="AC2916">
        <v>0</v>
      </c>
    </row>
    <row r="2917" spans="1:29">
      <c r="A2917" t="s">
        <v>747</v>
      </c>
      <c r="C2917" t="s">
        <v>14002</v>
      </c>
      <c r="D2917">
        <v>41</v>
      </c>
      <c r="E2917">
        <v>118</v>
      </c>
      <c r="F2917">
        <v>50</v>
      </c>
      <c r="G2917">
        <v>655</v>
      </c>
      <c r="H2917" t="s">
        <v>3298</v>
      </c>
      <c r="I2917">
        <v>968</v>
      </c>
      <c r="J2917">
        <v>1089445</v>
      </c>
      <c r="K2917" t="s">
        <v>7445</v>
      </c>
      <c r="L2917" t="s">
        <v>379</v>
      </c>
      <c r="M2917" t="s">
        <v>14003</v>
      </c>
      <c r="N2917">
        <v>2676</v>
      </c>
      <c r="O2917">
        <v>4270</v>
      </c>
      <c r="P2917" t="s">
        <v>2283</v>
      </c>
      <c r="Q2917">
        <v>0</v>
      </c>
      <c r="R2917" t="s">
        <v>14004</v>
      </c>
      <c r="S2917" t="s">
        <v>14005</v>
      </c>
      <c r="T2917">
        <v>33</v>
      </c>
      <c r="U2917" t="s">
        <v>37</v>
      </c>
      <c r="V2917" t="s">
        <v>268</v>
      </c>
      <c r="W2917" t="s">
        <v>95</v>
      </c>
      <c r="X2917">
        <v>12500000</v>
      </c>
      <c r="Y2917">
        <v>2009</v>
      </c>
      <c r="Z2917">
        <v>844</v>
      </c>
      <c r="AA2917">
        <v>7</v>
      </c>
      <c r="AB2917">
        <v>2.35</v>
      </c>
      <c r="AC2917">
        <v>0</v>
      </c>
    </row>
    <row r="2918" spans="1:29">
      <c r="A2918" t="s">
        <v>28</v>
      </c>
      <c r="C2918" t="s">
        <v>4733</v>
      </c>
      <c r="D2918">
        <v>304</v>
      </c>
      <c r="E2918">
        <v>132</v>
      </c>
      <c r="F2918">
        <v>607</v>
      </c>
      <c r="G2918">
        <v>259</v>
      </c>
      <c r="H2918" t="s">
        <v>13440</v>
      </c>
      <c r="I2918">
        <v>1000</v>
      </c>
      <c r="J2918">
        <v>204565000</v>
      </c>
      <c r="K2918" t="s">
        <v>6403</v>
      </c>
      <c r="L2918" t="s">
        <v>7763</v>
      </c>
      <c r="M2918" t="s">
        <v>14006</v>
      </c>
      <c r="N2918">
        <v>284252</v>
      </c>
      <c r="O2918">
        <v>2466</v>
      </c>
      <c r="P2918" t="s">
        <v>14007</v>
      </c>
      <c r="Q2918">
        <v>0</v>
      </c>
      <c r="R2918" t="s">
        <v>14008</v>
      </c>
      <c r="S2918" t="s">
        <v>14009</v>
      </c>
      <c r="T2918">
        <v>1058</v>
      </c>
      <c r="U2918" t="s">
        <v>37</v>
      </c>
      <c r="V2918" t="s">
        <v>38</v>
      </c>
      <c r="W2918" t="s">
        <v>585</v>
      </c>
      <c r="X2918">
        <v>8000000</v>
      </c>
      <c r="Y2918">
        <v>1973</v>
      </c>
      <c r="Z2918">
        <v>931</v>
      </c>
      <c r="AA2918">
        <v>8</v>
      </c>
      <c r="AB2918">
        <v>1.37</v>
      </c>
      <c r="AC2918">
        <v>18000</v>
      </c>
    </row>
    <row r="2919" spans="1:29">
      <c r="A2919" t="s">
        <v>28</v>
      </c>
      <c r="C2919" t="s">
        <v>389</v>
      </c>
      <c r="D2919">
        <v>385</v>
      </c>
      <c r="E2919">
        <v>130</v>
      </c>
      <c r="F2919">
        <v>14000</v>
      </c>
      <c r="G2919">
        <v>366</v>
      </c>
      <c r="H2919" t="s">
        <v>14010</v>
      </c>
      <c r="I2919">
        <v>813</v>
      </c>
      <c r="J2919">
        <v>260000000</v>
      </c>
      <c r="K2919" t="s">
        <v>1826</v>
      </c>
      <c r="L2919" t="s">
        <v>2443</v>
      </c>
      <c r="M2919" t="s">
        <v>14011</v>
      </c>
      <c r="N2919">
        <v>412454</v>
      </c>
      <c r="O2919">
        <v>2047</v>
      </c>
      <c r="P2919" t="s">
        <v>10674</v>
      </c>
      <c r="Q2919">
        <v>0</v>
      </c>
      <c r="R2919" t="s">
        <v>14012</v>
      </c>
      <c r="S2919" t="s">
        <v>14013</v>
      </c>
      <c r="T2919">
        <v>962</v>
      </c>
      <c r="U2919" t="s">
        <v>37</v>
      </c>
      <c r="V2919" t="s">
        <v>38</v>
      </c>
      <c r="W2919" t="s">
        <v>95</v>
      </c>
      <c r="X2919">
        <v>8000000</v>
      </c>
      <c r="Y2919">
        <v>1975</v>
      </c>
      <c r="Z2919">
        <v>559</v>
      </c>
      <c r="AA2919">
        <v>8</v>
      </c>
      <c r="AB2919">
        <v>2.35</v>
      </c>
      <c r="AC2919">
        <v>21000</v>
      </c>
    </row>
    <row r="2920" spans="1:29">
      <c r="A2920" t="s">
        <v>28</v>
      </c>
      <c r="C2920" t="s">
        <v>1744</v>
      </c>
      <c r="D2920">
        <v>145</v>
      </c>
      <c r="E2920">
        <v>95</v>
      </c>
      <c r="F2920">
        <v>80</v>
      </c>
      <c r="G2920">
        <v>1000</v>
      </c>
      <c r="H2920" t="s">
        <v>7580</v>
      </c>
      <c r="I2920">
        <v>3000</v>
      </c>
      <c r="J2920">
        <v>101736215</v>
      </c>
      <c r="K2920" t="s">
        <v>1671</v>
      </c>
      <c r="L2920" t="s">
        <v>4599</v>
      </c>
      <c r="M2920" t="s">
        <v>14014</v>
      </c>
      <c r="N2920">
        <v>315549</v>
      </c>
      <c r="O2920">
        <v>8134</v>
      </c>
      <c r="P2920" t="s">
        <v>3750</v>
      </c>
      <c r="Q2920">
        <v>6</v>
      </c>
      <c r="R2920" t="s">
        <v>14015</v>
      </c>
      <c r="S2920" t="s">
        <v>14016</v>
      </c>
      <c r="T2920">
        <v>789</v>
      </c>
      <c r="U2920" t="s">
        <v>37</v>
      </c>
      <c r="V2920" t="s">
        <v>38</v>
      </c>
      <c r="W2920" t="s">
        <v>585</v>
      </c>
      <c r="X2920">
        <v>11000000</v>
      </c>
      <c r="Y2920">
        <v>1999</v>
      </c>
      <c r="Z2920">
        <v>1000</v>
      </c>
      <c r="AA2920">
        <v>7</v>
      </c>
      <c r="AB2920">
        <v>1.85</v>
      </c>
      <c r="AC2920">
        <v>0</v>
      </c>
    </row>
    <row r="2921" spans="1:29">
      <c r="A2921" t="s">
        <v>28</v>
      </c>
      <c r="C2921" t="s">
        <v>14017</v>
      </c>
      <c r="D2921">
        <v>99</v>
      </c>
      <c r="E2921">
        <v>80</v>
      </c>
      <c r="F2921">
        <v>2</v>
      </c>
      <c r="G2921">
        <v>186</v>
      </c>
      <c r="H2921" t="s">
        <v>3180</v>
      </c>
      <c r="I2921">
        <v>6000</v>
      </c>
      <c r="J2921">
        <v>71442</v>
      </c>
      <c r="K2921" t="s">
        <v>14018</v>
      </c>
      <c r="L2921" t="s">
        <v>662</v>
      </c>
      <c r="M2921" t="s">
        <v>14019</v>
      </c>
      <c r="N2921">
        <v>12029</v>
      </c>
      <c r="O2921">
        <v>6829</v>
      </c>
      <c r="P2921" t="s">
        <v>14020</v>
      </c>
      <c r="Q2921">
        <v>0</v>
      </c>
      <c r="R2921" t="s">
        <v>14021</v>
      </c>
      <c r="S2921" t="s">
        <v>14022</v>
      </c>
      <c r="T2921">
        <v>32</v>
      </c>
      <c r="U2921" t="s">
        <v>1464</v>
      </c>
      <c r="V2921" t="s">
        <v>1465</v>
      </c>
      <c r="W2921" t="s">
        <v>95</v>
      </c>
      <c r="X2921">
        <v>9600000</v>
      </c>
      <c r="Y2921">
        <v>2012</v>
      </c>
      <c r="Z2921">
        <v>637</v>
      </c>
      <c r="AA2921">
        <v>7.9</v>
      </c>
      <c r="AB2921">
        <v>1.85</v>
      </c>
      <c r="AC2921">
        <v>0</v>
      </c>
    </row>
    <row r="2922" spans="1:29">
      <c r="A2922" t="s">
        <v>28</v>
      </c>
      <c r="C2922" t="s">
        <v>7443</v>
      </c>
      <c r="D2922">
        <v>29</v>
      </c>
      <c r="E2922">
        <v>94</v>
      </c>
      <c r="F2922">
        <v>23</v>
      </c>
      <c r="G2922">
        <v>148</v>
      </c>
      <c r="H2922" t="s">
        <v>5680</v>
      </c>
      <c r="I2922">
        <v>400</v>
      </c>
      <c r="J2922">
        <v>79817937</v>
      </c>
      <c r="K2922" t="s">
        <v>14023</v>
      </c>
      <c r="L2922" t="s">
        <v>3432</v>
      </c>
      <c r="M2922" t="s">
        <v>14024</v>
      </c>
      <c r="N2922">
        <v>39798</v>
      </c>
      <c r="O2922">
        <v>1044</v>
      </c>
      <c r="P2922" t="s">
        <v>14025</v>
      </c>
      <c r="Q2922">
        <v>1</v>
      </c>
      <c r="R2922" t="s">
        <v>14026</v>
      </c>
      <c r="S2922" t="s">
        <v>14027</v>
      </c>
      <c r="T2922">
        <v>69</v>
      </c>
      <c r="U2922" t="s">
        <v>37</v>
      </c>
      <c r="V2922" t="s">
        <v>38</v>
      </c>
      <c r="W2922" t="s">
        <v>39</v>
      </c>
      <c r="X2922">
        <v>25000000</v>
      </c>
      <c r="Y2922">
        <v>1986</v>
      </c>
      <c r="Z2922">
        <v>255</v>
      </c>
      <c r="AA2922">
        <v>5.9</v>
      </c>
      <c r="AB2922">
        <v>1.85</v>
      </c>
      <c r="AC2922">
        <v>0</v>
      </c>
    </row>
    <row r="2923" spans="1:29">
      <c r="A2923" t="s">
        <v>28</v>
      </c>
      <c r="C2923" t="s">
        <v>1351</v>
      </c>
      <c r="D2923">
        <v>77</v>
      </c>
      <c r="E2923">
        <v>122</v>
      </c>
      <c r="F2923">
        <v>167</v>
      </c>
      <c r="G2923">
        <v>807</v>
      </c>
      <c r="H2923" t="s">
        <v>3897</v>
      </c>
      <c r="I2923">
        <v>997</v>
      </c>
      <c r="J2923">
        <v>91547205</v>
      </c>
      <c r="K2923" t="s">
        <v>1681</v>
      </c>
      <c r="L2923" t="s">
        <v>11301</v>
      </c>
      <c r="M2923" t="s">
        <v>14028</v>
      </c>
      <c r="N2923">
        <v>34579</v>
      </c>
      <c r="O2923">
        <v>5165</v>
      </c>
      <c r="P2923" t="s">
        <v>5704</v>
      </c>
      <c r="Q2923">
        <v>8</v>
      </c>
      <c r="R2923" t="s">
        <v>14029</v>
      </c>
      <c r="S2923" t="s">
        <v>14030</v>
      </c>
      <c r="T2923">
        <v>62</v>
      </c>
      <c r="U2923" t="s">
        <v>37</v>
      </c>
      <c r="V2923" t="s">
        <v>38</v>
      </c>
      <c r="W2923" t="s">
        <v>39</v>
      </c>
      <c r="X2923">
        <v>12000000</v>
      </c>
      <c r="Y2923">
        <v>2012</v>
      </c>
      <c r="Z2923">
        <v>966</v>
      </c>
      <c r="AA2923">
        <v>6.6</v>
      </c>
      <c r="AB2923">
        <v>2.35</v>
      </c>
      <c r="AC2923">
        <v>0</v>
      </c>
    </row>
    <row r="2924" spans="1:29">
      <c r="A2924" t="s">
        <v>28</v>
      </c>
      <c r="C2924" t="s">
        <v>1351</v>
      </c>
      <c r="D2924">
        <v>91</v>
      </c>
      <c r="E2924">
        <v>102</v>
      </c>
      <c r="F2924">
        <v>167</v>
      </c>
      <c r="G2924">
        <v>436</v>
      </c>
      <c r="H2924" t="s">
        <v>9293</v>
      </c>
      <c r="I2924">
        <v>656</v>
      </c>
      <c r="J2924">
        <v>75074950</v>
      </c>
      <c r="K2924" t="s">
        <v>2527</v>
      </c>
      <c r="L2924" t="s">
        <v>11757</v>
      </c>
      <c r="M2924" t="s">
        <v>14031</v>
      </c>
      <c r="N2924">
        <v>22147</v>
      </c>
      <c r="O2924">
        <v>2754</v>
      </c>
      <c r="P2924" t="s">
        <v>806</v>
      </c>
      <c r="Q2924">
        <v>0</v>
      </c>
      <c r="R2924" t="s">
        <v>14032</v>
      </c>
      <c r="S2924" t="s">
        <v>14033</v>
      </c>
      <c r="T2924">
        <v>156</v>
      </c>
      <c r="U2924" t="s">
        <v>37</v>
      </c>
      <c r="V2924" t="s">
        <v>38</v>
      </c>
      <c r="W2924" t="s">
        <v>39</v>
      </c>
      <c r="X2924">
        <v>12000000</v>
      </c>
      <c r="Y2924">
        <v>2002</v>
      </c>
      <c r="Z2924">
        <v>528</v>
      </c>
      <c r="AA2924">
        <v>6.3</v>
      </c>
      <c r="AB2924">
        <v>1.85</v>
      </c>
      <c r="AC2924">
        <v>770</v>
      </c>
    </row>
    <row r="2925" spans="1:29">
      <c r="A2925" t="s">
        <v>28</v>
      </c>
      <c r="C2925" t="s">
        <v>9085</v>
      </c>
      <c r="D2925">
        <v>148</v>
      </c>
      <c r="E2925">
        <v>116</v>
      </c>
      <c r="F2925">
        <v>120</v>
      </c>
      <c r="G2925">
        <v>664</v>
      </c>
      <c r="H2925" t="s">
        <v>9347</v>
      </c>
      <c r="I2925">
        <v>12000</v>
      </c>
      <c r="J2925">
        <v>78900000</v>
      </c>
      <c r="K2925" t="s">
        <v>73</v>
      </c>
      <c r="L2925" t="s">
        <v>1028</v>
      </c>
      <c r="M2925" t="s">
        <v>14034</v>
      </c>
      <c r="N2925">
        <v>91414</v>
      </c>
      <c r="O2925">
        <v>16539</v>
      </c>
      <c r="P2925" t="s">
        <v>7282</v>
      </c>
      <c r="Q2925">
        <v>2</v>
      </c>
      <c r="R2925" t="s">
        <v>14035</v>
      </c>
      <c r="S2925" t="s">
        <v>14036</v>
      </c>
      <c r="T2925">
        <v>359</v>
      </c>
      <c r="U2925" t="s">
        <v>37</v>
      </c>
      <c r="V2925" t="s">
        <v>38</v>
      </c>
      <c r="W2925" t="s">
        <v>95</v>
      </c>
      <c r="X2925">
        <v>11000000</v>
      </c>
      <c r="Y2925">
        <v>1982</v>
      </c>
      <c r="Z2925">
        <v>980</v>
      </c>
      <c r="AA2925">
        <v>7.7</v>
      </c>
      <c r="AB2925">
        <v>2.35</v>
      </c>
      <c r="AC2925">
        <v>0</v>
      </c>
    </row>
    <row r="2926" spans="1:29">
      <c r="A2926" t="s">
        <v>28</v>
      </c>
      <c r="C2926" t="s">
        <v>514</v>
      </c>
      <c r="D2926">
        <v>61</v>
      </c>
      <c r="E2926">
        <v>78</v>
      </c>
      <c r="F2926">
        <v>293</v>
      </c>
      <c r="G2926">
        <v>567</v>
      </c>
      <c r="H2926" t="s">
        <v>1823</v>
      </c>
      <c r="I2926">
        <v>759</v>
      </c>
      <c r="J2926">
        <v>72217000</v>
      </c>
      <c r="K2926" t="s">
        <v>1671</v>
      </c>
      <c r="L2926" t="s">
        <v>8959</v>
      </c>
      <c r="M2926" t="s">
        <v>14037</v>
      </c>
      <c r="N2926">
        <v>216486</v>
      </c>
      <c r="O2926">
        <v>2462</v>
      </c>
      <c r="P2926" t="s">
        <v>11953</v>
      </c>
      <c r="Q2926">
        <v>1</v>
      </c>
      <c r="R2926" t="s">
        <v>14038</v>
      </c>
      <c r="S2926" t="s">
        <v>14039</v>
      </c>
      <c r="T2926">
        <v>242</v>
      </c>
      <c r="U2926" t="s">
        <v>37</v>
      </c>
      <c r="V2926" t="s">
        <v>38</v>
      </c>
      <c r="W2926" t="s">
        <v>39</v>
      </c>
      <c r="X2926">
        <v>12000000</v>
      </c>
      <c r="Y2926">
        <v>1994</v>
      </c>
      <c r="Z2926">
        <v>595</v>
      </c>
      <c r="AA2926">
        <v>6.9</v>
      </c>
      <c r="AB2926">
        <v>1.85</v>
      </c>
      <c r="AC2926">
        <v>0</v>
      </c>
    </row>
    <row r="2927" spans="1:29">
      <c r="A2927" t="s">
        <v>28</v>
      </c>
      <c r="C2927" t="s">
        <v>14040</v>
      </c>
      <c r="D2927">
        <v>84</v>
      </c>
      <c r="E2927">
        <v>114</v>
      </c>
      <c r="F2927">
        <v>139</v>
      </c>
      <c r="G2927">
        <v>793</v>
      </c>
      <c r="H2927" t="s">
        <v>4545</v>
      </c>
      <c r="I2927">
        <v>2000</v>
      </c>
      <c r="J2927">
        <v>79568000</v>
      </c>
      <c r="K2927" t="s">
        <v>2954</v>
      </c>
      <c r="L2927" t="s">
        <v>902</v>
      </c>
      <c r="M2927" t="s">
        <v>14041</v>
      </c>
      <c r="N2927">
        <v>71842</v>
      </c>
      <c r="O2927">
        <v>4537</v>
      </c>
      <c r="P2927" t="s">
        <v>14042</v>
      </c>
      <c r="Q2927">
        <v>0</v>
      </c>
      <c r="R2927" t="s">
        <v>14043</v>
      </c>
      <c r="S2927" t="s">
        <v>14044</v>
      </c>
      <c r="T2927">
        <v>152</v>
      </c>
      <c r="U2927" t="s">
        <v>37</v>
      </c>
      <c r="V2927" t="s">
        <v>38</v>
      </c>
      <c r="W2927" t="s">
        <v>95</v>
      </c>
      <c r="X2927">
        <v>12000000</v>
      </c>
      <c r="Y2927">
        <v>1983</v>
      </c>
      <c r="Z2927">
        <v>883</v>
      </c>
      <c r="AA2927">
        <v>7.1</v>
      </c>
      <c r="AB2927">
        <v>1.85</v>
      </c>
      <c r="AC2927">
        <v>0</v>
      </c>
    </row>
    <row r="2928" spans="1:29">
      <c r="A2928" t="s">
        <v>28</v>
      </c>
      <c r="C2928" t="s">
        <v>1096</v>
      </c>
      <c r="D2928">
        <v>83</v>
      </c>
      <c r="E2928">
        <v>112</v>
      </c>
      <c r="F2928">
        <v>608</v>
      </c>
      <c r="G2928">
        <v>733</v>
      </c>
      <c r="H2928" t="s">
        <v>2824</v>
      </c>
      <c r="I2928">
        <v>11000</v>
      </c>
      <c r="J2928">
        <v>65500000</v>
      </c>
      <c r="K2928" t="s">
        <v>5274</v>
      </c>
      <c r="L2928" t="s">
        <v>391</v>
      </c>
      <c r="M2928" t="s">
        <v>14045</v>
      </c>
      <c r="N2928">
        <v>66966</v>
      </c>
      <c r="O2928">
        <v>22479</v>
      </c>
      <c r="P2928" t="s">
        <v>1136</v>
      </c>
      <c r="Q2928">
        <v>1</v>
      </c>
      <c r="R2928" t="s">
        <v>14046</v>
      </c>
      <c r="S2928" t="s">
        <v>14047</v>
      </c>
      <c r="T2928">
        <v>175</v>
      </c>
      <c r="U2928" t="s">
        <v>37</v>
      </c>
      <c r="V2928" t="s">
        <v>38</v>
      </c>
      <c r="W2928" t="s">
        <v>585</v>
      </c>
      <c r="X2928">
        <v>12000000</v>
      </c>
      <c r="Y2928">
        <v>1985</v>
      </c>
      <c r="Z2928">
        <v>10000</v>
      </c>
      <c r="AA2928">
        <v>7.4</v>
      </c>
      <c r="AB2928">
        <v>1.85</v>
      </c>
      <c r="AC2928">
        <v>0</v>
      </c>
    </row>
    <row r="2929" spans="1:29">
      <c r="A2929" t="s">
        <v>28</v>
      </c>
      <c r="C2929" t="s">
        <v>14048</v>
      </c>
      <c r="D2929">
        <v>216</v>
      </c>
      <c r="E2929">
        <v>110</v>
      </c>
      <c r="F2929">
        <v>16</v>
      </c>
      <c r="G2929">
        <v>11</v>
      </c>
      <c r="H2929" t="s">
        <v>14049</v>
      </c>
      <c r="I2929">
        <v>93</v>
      </c>
      <c r="J2929">
        <v>70011073</v>
      </c>
      <c r="K2929" t="s">
        <v>14050</v>
      </c>
      <c r="L2929" t="s">
        <v>14051</v>
      </c>
      <c r="M2929" t="s">
        <v>14052</v>
      </c>
      <c r="N2929">
        <v>57996</v>
      </c>
      <c r="O2929">
        <v>146</v>
      </c>
      <c r="P2929" t="s">
        <v>14053</v>
      </c>
      <c r="Q2929">
        <v>0</v>
      </c>
      <c r="R2929" t="s">
        <v>14054</v>
      </c>
      <c r="S2929" t="s">
        <v>14055</v>
      </c>
      <c r="T2929">
        <v>349</v>
      </c>
      <c r="U2929" t="s">
        <v>37</v>
      </c>
      <c r="V2929" t="s">
        <v>38</v>
      </c>
      <c r="W2929" t="s">
        <v>585</v>
      </c>
      <c r="X2929">
        <v>12000000</v>
      </c>
      <c r="Y2929">
        <v>2012</v>
      </c>
      <c r="Z2929">
        <v>17</v>
      </c>
      <c r="AA2929">
        <v>6.5</v>
      </c>
      <c r="AB2929">
        <v>2.35</v>
      </c>
      <c r="AC2929">
        <v>15000</v>
      </c>
    </row>
    <row r="2930" spans="1:29">
      <c r="A2930" t="s">
        <v>28</v>
      </c>
      <c r="C2930" t="s">
        <v>6244</v>
      </c>
      <c r="D2930">
        <v>107</v>
      </c>
      <c r="E2930">
        <v>104</v>
      </c>
      <c r="F2930">
        <v>98</v>
      </c>
      <c r="G2930">
        <v>920</v>
      </c>
      <c r="H2930" t="s">
        <v>4018</v>
      </c>
      <c r="I2930">
        <v>17000</v>
      </c>
      <c r="J2930">
        <v>65269010</v>
      </c>
      <c r="K2930" t="s">
        <v>14056</v>
      </c>
      <c r="L2930" t="s">
        <v>444</v>
      </c>
      <c r="M2930" t="s">
        <v>14057</v>
      </c>
      <c r="N2930">
        <v>90938</v>
      </c>
      <c r="O2930">
        <v>21380</v>
      </c>
      <c r="P2930" t="s">
        <v>14058</v>
      </c>
      <c r="Q2930">
        <v>0</v>
      </c>
      <c r="R2930" t="s">
        <v>14059</v>
      </c>
      <c r="S2930" t="s">
        <v>14060</v>
      </c>
      <c r="T2930">
        <v>271</v>
      </c>
      <c r="U2930" t="s">
        <v>37</v>
      </c>
      <c r="V2930" t="s">
        <v>38</v>
      </c>
      <c r="W2930" t="s">
        <v>39</v>
      </c>
      <c r="X2930">
        <v>12000000</v>
      </c>
      <c r="Y2930">
        <v>2006</v>
      </c>
      <c r="Z2930">
        <v>2000</v>
      </c>
      <c r="AA2930">
        <v>6.5</v>
      </c>
      <c r="AB2930">
        <v>2.35</v>
      </c>
      <c r="AC2930">
        <v>0</v>
      </c>
    </row>
    <row r="2931" spans="1:29">
      <c r="A2931" t="s">
        <v>28</v>
      </c>
      <c r="C2931" t="s">
        <v>14061</v>
      </c>
      <c r="D2931">
        <v>63</v>
      </c>
      <c r="E2931">
        <v>81</v>
      </c>
      <c r="F2931">
        <v>406</v>
      </c>
      <c r="G2931">
        <v>616</v>
      </c>
      <c r="H2931" t="s">
        <v>1375</v>
      </c>
      <c r="I2931">
        <v>13000</v>
      </c>
      <c r="J2931">
        <v>63071133</v>
      </c>
      <c r="K2931" t="s">
        <v>14062</v>
      </c>
      <c r="L2931" t="s">
        <v>977</v>
      </c>
      <c r="M2931" t="s">
        <v>14063</v>
      </c>
      <c r="N2931">
        <v>42892</v>
      </c>
      <c r="O2931">
        <v>17035</v>
      </c>
      <c r="P2931" t="s">
        <v>6701</v>
      </c>
      <c r="Q2931">
        <v>0</v>
      </c>
      <c r="R2931" t="s">
        <v>14064</v>
      </c>
      <c r="S2931" t="s">
        <v>14065</v>
      </c>
      <c r="T2931">
        <v>154</v>
      </c>
      <c r="U2931" t="s">
        <v>37</v>
      </c>
      <c r="V2931" t="s">
        <v>38</v>
      </c>
      <c r="W2931" t="s">
        <v>39</v>
      </c>
      <c r="X2931">
        <v>12000000</v>
      </c>
      <c r="Y2931">
        <v>1996</v>
      </c>
      <c r="Z2931">
        <v>2000</v>
      </c>
      <c r="AA2931">
        <v>6.8</v>
      </c>
      <c r="AB2931">
        <v>1.85</v>
      </c>
      <c r="AC2931">
        <v>0</v>
      </c>
    </row>
    <row r="2932" spans="1:29">
      <c r="A2932" t="s">
        <v>28</v>
      </c>
      <c r="C2932" t="s">
        <v>1764</v>
      </c>
      <c r="D2932">
        <v>140</v>
      </c>
      <c r="E2932">
        <v>154</v>
      </c>
      <c r="F2932">
        <v>16000</v>
      </c>
      <c r="G2932">
        <v>889</v>
      </c>
      <c r="H2932" t="s">
        <v>14066</v>
      </c>
      <c r="I2932">
        <v>22000</v>
      </c>
      <c r="J2932">
        <v>39647595</v>
      </c>
      <c r="K2932" t="s">
        <v>1528</v>
      </c>
      <c r="L2932" t="s">
        <v>1746</v>
      </c>
      <c r="M2932" t="s">
        <v>14067</v>
      </c>
      <c r="N2932">
        <v>239540</v>
      </c>
      <c r="O2932">
        <v>25522</v>
      </c>
      <c r="P2932" t="s">
        <v>4358</v>
      </c>
      <c r="Q2932">
        <v>5</v>
      </c>
      <c r="R2932" t="s">
        <v>14068</v>
      </c>
      <c r="S2932" t="s">
        <v>14069</v>
      </c>
      <c r="T2932">
        <v>462</v>
      </c>
      <c r="U2932" t="s">
        <v>37</v>
      </c>
      <c r="V2932" t="s">
        <v>38</v>
      </c>
      <c r="W2932" t="s">
        <v>585</v>
      </c>
      <c r="X2932">
        <v>12000000</v>
      </c>
      <c r="Y2932">
        <v>1997</v>
      </c>
      <c r="Z2932">
        <v>1000</v>
      </c>
      <c r="AA2932">
        <v>7.5</v>
      </c>
      <c r="AB2932">
        <v>1.85</v>
      </c>
      <c r="AC2932">
        <v>0</v>
      </c>
    </row>
    <row r="2933" spans="1:29">
      <c r="A2933" t="s">
        <v>28</v>
      </c>
      <c r="C2933" t="s">
        <v>5230</v>
      </c>
      <c r="D2933">
        <v>153</v>
      </c>
      <c r="E2933">
        <v>102</v>
      </c>
      <c r="F2933">
        <v>22</v>
      </c>
      <c r="G2933">
        <v>816</v>
      </c>
      <c r="H2933" t="s">
        <v>6960</v>
      </c>
      <c r="I2933">
        <v>1000</v>
      </c>
      <c r="J2933">
        <v>38087366</v>
      </c>
      <c r="K2933" t="s">
        <v>4219</v>
      </c>
      <c r="L2933" t="s">
        <v>7423</v>
      </c>
      <c r="M2933" t="s">
        <v>14070</v>
      </c>
      <c r="N2933">
        <v>113918</v>
      </c>
      <c r="O2933">
        <v>4065</v>
      </c>
      <c r="P2933" t="s">
        <v>7746</v>
      </c>
      <c r="Q2933">
        <v>2</v>
      </c>
      <c r="R2933" t="s">
        <v>14071</v>
      </c>
      <c r="S2933" t="s">
        <v>14072</v>
      </c>
      <c r="T2933">
        <v>165</v>
      </c>
      <c r="U2933" t="s">
        <v>37</v>
      </c>
      <c r="V2933" t="s">
        <v>38</v>
      </c>
      <c r="W2933" t="s">
        <v>585</v>
      </c>
      <c r="X2933">
        <v>12000000</v>
      </c>
      <c r="Y2933">
        <v>2008</v>
      </c>
      <c r="Z2933">
        <v>954</v>
      </c>
      <c r="AA2933">
        <v>6.6</v>
      </c>
      <c r="AB2933">
        <v>1.85</v>
      </c>
      <c r="AC2933">
        <v>0</v>
      </c>
    </row>
    <row r="2934" spans="1:29">
      <c r="A2934" t="s">
        <v>28</v>
      </c>
      <c r="C2934" t="s">
        <v>1500</v>
      </c>
      <c r="D2934">
        <v>414</v>
      </c>
      <c r="E2934">
        <v>89</v>
      </c>
      <c r="F2934">
        <v>128</v>
      </c>
      <c r="G2934">
        <v>371</v>
      </c>
      <c r="H2934" t="s">
        <v>3691</v>
      </c>
      <c r="I2934">
        <v>963</v>
      </c>
      <c r="J2934">
        <v>64572496</v>
      </c>
      <c r="K2934" t="s">
        <v>2683</v>
      </c>
      <c r="L2934" t="s">
        <v>3041</v>
      </c>
      <c r="M2934" t="s">
        <v>14073</v>
      </c>
      <c r="N2934">
        <v>204327</v>
      </c>
      <c r="O2934">
        <v>2054</v>
      </c>
      <c r="P2934" t="s">
        <v>14074</v>
      </c>
      <c r="Q2934">
        <v>0</v>
      </c>
      <c r="R2934" t="s">
        <v>14075</v>
      </c>
      <c r="S2934" t="s">
        <v>14076</v>
      </c>
      <c r="T2934">
        <v>471</v>
      </c>
      <c r="U2934" t="s">
        <v>37</v>
      </c>
      <c r="V2934" t="s">
        <v>38</v>
      </c>
      <c r="W2934" t="s">
        <v>39</v>
      </c>
      <c r="X2934">
        <v>12000000</v>
      </c>
      <c r="Y2934">
        <v>2012</v>
      </c>
      <c r="Z2934">
        <v>465</v>
      </c>
      <c r="AA2934">
        <v>7.1</v>
      </c>
      <c r="AB2934">
        <v>1.85</v>
      </c>
      <c r="AC2934">
        <v>32000</v>
      </c>
    </row>
    <row r="2935" spans="1:29">
      <c r="A2935" t="s">
        <v>28</v>
      </c>
      <c r="C2935" t="s">
        <v>6126</v>
      </c>
      <c r="D2935">
        <v>16</v>
      </c>
      <c r="E2935">
        <v>132</v>
      </c>
      <c r="F2935">
        <v>0</v>
      </c>
      <c r="G2935">
        <v>122</v>
      </c>
      <c r="H2935" t="s">
        <v>14077</v>
      </c>
      <c r="I2935">
        <v>405</v>
      </c>
      <c r="J2935">
        <v>30400000</v>
      </c>
      <c r="K2935" t="s">
        <v>2850</v>
      </c>
      <c r="L2935" t="s">
        <v>3991</v>
      </c>
      <c r="M2935" t="s">
        <v>14078</v>
      </c>
      <c r="N2935">
        <v>9503</v>
      </c>
      <c r="O2935">
        <v>914</v>
      </c>
      <c r="P2935" t="s">
        <v>14079</v>
      </c>
      <c r="Q2935">
        <v>1</v>
      </c>
      <c r="R2935" t="s">
        <v>14080</v>
      </c>
      <c r="S2935" t="s">
        <v>14081</v>
      </c>
      <c r="T2935">
        <v>68</v>
      </c>
      <c r="U2935" t="s">
        <v>37</v>
      </c>
      <c r="V2935" t="s">
        <v>56</v>
      </c>
      <c r="W2935" t="s">
        <v>95</v>
      </c>
      <c r="X2935">
        <v>12000000</v>
      </c>
      <c r="Y2935">
        <v>1983</v>
      </c>
      <c r="Z2935">
        <v>194</v>
      </c>
      <c r="AA2935">
        <v>6.6</v>
      </c>
      <c r="AB2935">
        <v>1.85</v>
      </c>
      <c r="AC2935">
        <v>0</v>
      </c>
    </row>
    <row r="2936" spans="1:29">
      <c r="A2936" t="s">
        <v>28</v>
      </c>
      <c r="C2936" t="s">
        <v>2791</v>
      </c>
      <c r="D2936">
        <v>139</v>
      </c>
      <c r="E2936">
        <v>103</v>
      </c>
      <c r="F2936">
        <v>0</v>
      </c>
      <c r="G2936">
        <v>504</v>
      </c>
      <c r="H2936" t="s">
        <v>2426</v>
      </c>
      <c r="I2936">
        <v>629</v>
      </c>
      <c r="J2936">
        <v>42365600</v>
      </c>
      <c r="K2936" t="s">
        <v>14082</v>
      </c>
      <c r="L2936" t="s">
        <v>11574</v>
      </c>
      <c r="M2936" t="s">
        <v>14083</v>
      </c>
      <c r="N2936">
        <v>45890</v>
      </c>
      <c r="O2936">
        <v>2730</v>
      </c>
      <c r="P2936" t="s">
        <v>7872</v>
      </c>
      <c r="Q2936">
        <v>0</v>
      </c>
      <c r="R2936" t="s">
        <v>14084</v>
      </c>
      <c r="S2936" t="s">
        <v>14085</v>
      </c>
      <c r="T2936">
        <v>177</v>
      </c>
      <c r="U2936" t="s">
        <v>37</v>
      </c>
      <c r="V2936" t="s">
        <v>56</v>
      </c>
      <c r="W2936" t="s">
        <v>95</v>
      </c>
      <c r="X2936">
        <v>5000000</v>
      </c>
      <c r="Y2936">
        <v>1981</v>
      </c>
      <c r="Z2936">
        <v>561</v>
      </c>
      <c r="AA2936">
        <v>7</v>
      </c>
      <c r="AB2936">
        <v>1.85</v>
      </c>
      <c r="AC2936">
        <v>0</v>
      </c>
    </row>
    <row r="2937" spans="1:29">
      <c r="A2937" t="s">
        <v>28</v>
      </c>
      <c r="C2937" t="s">
        <v>14086</v>
      </c>
      <c r="D2937">
        <v>111</v>
      </c>
      <c r="E2937">
        <v>93</v>
      </c>
      <c r="F2937">
        <v>33</v>
      </c>
      <c r="G2937">
        <v>135</v>
      </c>
      <c r="H2937" t="s">
        <v>14087</v>
      </c>
      <c r="I2937">
        <v>1000</v>
      </c>
      <c r="J2937">
        <v>37188667</v>
      </c>
      <c r="K2937" t="s">
        <v>2527</v>
      </c>
      <c r="L2937" t="s">
        <v>14088</v>
      </c>
      <c r="M2937" t="s">
        <v>14089</v>
      </c>
      <c r="N2937">
        <v>34219</v>
      </c>
      <c r="O2937">
        <v>1531</v>
      </c>
      <c r="P2937" t="s">
        <v>14090</v>
      </c>
      <c r="Q2937">
        <v>1</v>
      </c>
      <c r="R2937" t="s">
        <v>14091</v>
      </c>
      <c r="S2937" t="s">
        <v>14092</v>
      </c>
      <c r="T2937">
        <v>578</v>
      </c>
      <c r="U2937" t="s">
        <v>37</v>
      </c>
      <c r="V2937" t="s">
        <v>38</v>
      </c>
      <c r="W2937" t="s">
        <v>39</v>
      </c>
      <c r="X2937">
        <v>12000000</v>
      </c>
      <c r="Y2937">
        <v>2002</v>
      </c>
      <c r="Z2937">
        <v>188</v>
      </c>
      <c r="AA2937">
        <v>3.3</v>
      </c>
      <c r="AB2937">
        <v>1.85</v>
      </c>
      <c r="AC2937">
        <v>0</v>
      </c>
    </row>
    <row r="2938" spans="1:29">
      <c r="A2938" t="s">
        <v>28</v>
      </c>
      <c r="C2938" t="s">
        <v>14093</v>
      </c>
      <c r="D2938">
        <v>229</v>
      </c>
      <c r="E2938">
        <v>93</v>
      </c>
      <c r="F2938">
        <v>166</v>
      </c>
      <c r="G2938">
        <v>281</v>
      </c>
      <c r="H2938" t="s">
        <v>14094</v>
      </c>
      <c r="I2938">
        <v>971</v>
      </c>
      <c r="J2938">
        <v>54724272</v>
      </c>
      <c r="K2938" t="s">
        <v>1009</v>
      </c>
      <c r="L2938" t="s">
        <v>6084</v>
      </c>
      <c r="M2938" t="s">
        <v>14095</v>
      </c>
      <c r="N2938">
        <v>157051</v>
      </c>
      <c r="O2938">
        <v>2043</v>
      </c>
      <c r="P2938" t="s">
        <v>14096</v>
      </c>
      <c r="Q2938">
        <v>0</v>
      </c>
      <c r="R2938" t="s">
        <v>14097</v>
      </c>
      <c r="S2938" t="s">
        <v>14098</v>
      </c>
      <c r="T2938">
        <v>261</v>
      </c>
      <c r="U2938" t="s">
        <v>37</v>
      </c>
      <c r="V2938" t="s">
        <v>38</v>
      </c>
      <c r="W2938" t="s">
        <v>585</v>
      </c>
      <c r="X2938">
        <v>12000000</v>
      </c>
      <c r="Y2938">
        <v>2012</v>
      </c>
      <c r="Z2938">
        <v>329</v>
      </c>
      <c r="AA2938">
        <v>6.7</v>
      </c>
      <c r="AB2938">
        <v>1.85</v>
      </c>
      <c r="AC2938">
        <v>29000</v>
      </c>
    </row>
    <row r="2939" spans="1:29">
      <c r="A2939" t="s">
        <v>28</v>
      </c>
      <c r="C2939" t="s">
        <v>14099</v>
      </c>
      <c r="D2939">
        <v>112</v>
      </c>
      <c r="E2939">
        <v>172</v>
      </c>
      <c r="F2939">
        <v>76</v>
      </c>
      <c r="G2939">
        <v>78</v>
      </c>
      <c r="H2939" t="s">
        <v>12525</v>
      </c>
      <c r="I2939">
        <v>654</v>
      </c>
      <c r="K2939" t="s">
        <v>7249</v>
      </c>
      <c r="L2939" t="s">
        <v>12977</v>
      </c>
      <c r="M2939" t="s">
        <v>14100</v>
      </c>
      <c r="N2939">
        <v>76398</v>
      </c>
      <c r="O2939">
        <v>1306</v>
      </c>
      <c r="P2939" t="s">
        <v>14101</v>
      </c>
      <c r="Q2939">
        <v>0</v>
      </c>
      <c r="R2939" t="s">
        <v>14102</v>
      </c>
      <c r="S2939" t="s">
        <v>14103</v>
      </c>
      <c r="T2939">
        <v>258</v>
      </c>
      <c r="U2939" t="s">
        <v>37</v>
      </c>
      <c r="V2939" t="s">
        <v>38</v>
      </c>
      <c r="W2939" t="s">
        <v>14104</v>
      </c>
      <c r="X2939">
        <v>12000000</v>
      </c>
      <c r="Y2939">
        <v>1970</v>
      </c>
      <c r="Z2939">
        <v>416</v>
      </c>
      <c r="AA2939">
        <v>8</v>
      </c>
      <c r="AB2939">
        <v>2.2000000000000002</v>
      </c>
      <c r="AC2939">
        <v>0</v>
      </c>
    </row>
    <row r="2940" spans="1:29">
      <c r="A2940" t="s">
        <v>28</v>
      </c>
      <c r="C2940" t="s">
        <v>13173</v>
      </c>
      <c r="D2940">
        <v>207</v>
      </c>
      <c r="E2940">
        <v>96</v>
      </c>
      <c r="F2940">
        <v>132</v>
      </c>
      <c r="G2940">
        <v>933</v>
      </c>
      <c r="H2940" t="s">
        <v>3230</v>
      </c>
      <c r="I2940">
        <v>49000</v>
      </c>
      <c r="J2940">
        <v>31597131</v>
      </c>
      <c r="K2940" t="s">
        <v>4075</v>
      </c>
      <c r="L2940" t="s">
        <v>811</v>
      </c>
      <c r="M2940" t="s">
        <v>14105</v>
      </c>
      <c r="N2940">
        <v>97938</v>
      </c>
      <c r="O2940">
        <v>52138</v>
      </c>
      <c r="P2940" t="s">
        <v>1692</v>
      </c>
      <c r="Q2940">
        <v>0</v>
      </c>
      <c r="R2940" t="s">
        <v>14106</v>
      </c>
      <c r="S2940" t="s">
        <v>14107</v>
      </c>
      <c r="T2940">
        <v>605</v>
      </c>
      <c r="U2940" t="s">
        <v>37</v>
      </c>
      <c r="V2940" t="s">
        <v>38</v>
      </c>
      <c r="W2940" t="s">
        <v>585</v>
      </c>
      <c r="X2940">
        <v>12000000</v>
      </c>
      <c r="Y2940">
        <v>2002</v>
      </c>
      <c r="Z2940">
        <v>989</v>
      </c>
      <c r="AA2940">
        <v>6.8</v>
      </c>
      <c r="AB2940">
        <v>1.85</v>
      </c>
      <c r="AC2940">
        <v>0</v>
      </c>
    </row>
    <row r="2941" spans="1:29">
      <c r="A2941" t="s">
        <v>28</v>
      </c>
      <c r="C2941" t="s">
        <v>14108</v>
      </c>
      <c r="D2941">
        <v>198</v>
      </c>
      <c r="E2941">
        <v>89</v>
      </c>
      <c r="F2941">
        <v>66</v>
      </c>
      <c r="G2941">
        <v>1000</v>
      </c>
      <c r="H2941" t="s">
        <v>3714</v>
      </c>
      <c r="I2941">
        <v>137000</v>
      </c>
      <c r="J2941">
        <v>31691811</v>
      </c>
      <c r="K2941" t="s">
        <v>4332</v>
      </c>
      <c r="L2941" t="s">
        <v>6402</v>
      </c>
      <c r="M2941" t="s">
        <v>14109</v>
      </c>
      <c r="N2941">
        <v>57446</v>
      </c>
      <c r="O2941">
        <v>140268</v>
      </c>
      <c r="P2941" t="s">
        <v>5231</v>
      </c>
      <c r="Q2941">
        <v>0</v>
      </c>
      <c r="R2941" t="s">
        <v>14110</v>
      </c>
      <c r="S2941" t="s">
        <v>14111</v>
      </c>
      <c r="T2941">
        <v>369</v>
      </c>
      <c r="U2941" t="s">
        <v>37</v>
      </c>
      <c r="V2941" t="s">
        <v>38</v>
      </c>
      <c r="W2941" t="s">
        <v>585</v>
      </c>
      <c r="X2941">
        <v>12000000</v>
      </c>
      <c r="Y2941">
        <v>2008</v>
      </c>
      <c r="Z2941">
        <v>1000</v>
      </c>
      <c r="AA2941">
        <v>6</v>
      </c>
      <c r="AB2941">
        <v>1.85</v>
      </c>
      <c r="AC2941">
        <v>0</v>
      </c>
    </row>
    <row r="2942" spans="1:29">
      <c r="A2942" t="s">
        <v>28</v>
      </c>
      <c r="C2942" t="s">
        <v>14112</v>
      </c>
      <c r="D2942">
        <v>172</v>
      </c>
      <c r="E2942">
        <v>92</v>
      </c>
      <c r="F2942">
        <v>0</v>
      </c>
      <c r="G2942">
        <v>451</v>
      </c>
      <c r="H2942" t="s">
        <v>2034</v>
      </c>
      <c r="I2942">
        <v>17000</v>
      </c>
      <c r="J2942">
        <v>31397498</v>
      </c>
      <c r="K2942" t="s">
        <v>5103</v>
      </c>
      <c r="L2942" t="s">
        <v>489</v>
      </c>
      <c r="M2942" t="s">
        <v>14113</v>
      </c>
      <c r="N2942">
        <v>44130</v>
      </c>
      <c r="O2942">
        <v>18765</v>
      </c>
      <c r="P2942" t="s">
        <v>5908</v>
      </c>
      <c r="Q2942">
        <v>1</v>
      </c>
      <c r="R2942" t="s">
        <v>14114</v>
      </c>
      <c r="S2942" t="s">
        <v>14115</v>
      </c>
      <c r="T2942">
        <v>156</v>
      </c>
      <c r="U2942" t="s">
        <v>37</v>
      </c>
      <c r="V2942" t="s">
        <v>38</v>
      </c>
      <c r="W2942" t="s">
        <v>39</v>
      </c>
      <c r="X2942">
        <v>12000000</v>
      </c>
      <c r="Y2942">
        <v>2008</v>
      </c>
      <c r="Z2942">
        <v>527</v>
      </c>
      <c r="AA2942">
        <v>5.4</v>
      </c>
      <c r="AB2942">
        <v>2.35</v>
      </c>
      <c r="AC2942">
        <v>0</v>
      </c>
    </row>
    <row r="2943" spans="1:29">
      <c r="A2943" t="s">
        <v>28</v>
      </c>
      <c r="C2943" t="s">
        <v>14116</v>
      </c>
      <c r="D2943">
        <v>45</v>
      </c>
      <c r="E2943">
        <v>97</v>
      </c>
      <c r="F2943">
        <v>4</v>
      </c>
      <c r="G2943">
        <v>826</v>
      </c>
      <c r="H2943" t="s">
        <v>7580</v>
      </c>
      <c r="I2943">
        <v>1000</v>
      </c>
      <c r="J2943">
        <v>31179516</v>
      </c>
      <c r="K2943" t="s">
        <v>1671</v>
      </c>
      <c r="L2943" t="s">
        <v>1759</v>
      </c>
      <c r="M2943" t="s">
        <v>14117</v>
      </c>
      <c r="N2943">
        <v>5928</v>
      </c>
      <c r="O2943">
        <v>5006</v>
      </c>
      <c r="P2943" t="s">
        <v>12215</v>
      </c>
      <c r="Q2943">
        <v>5</v>
      </c>
      <c r="R2943" t="s">
        <v>14118</v>
      </c>
      <c r="S2943" t="s">
        <v>14119</v>
      </c>
      <c r="T2943">
        <v>49</v>
      </c>
      <c r="U2943" t="s">
        <v>37</v>
      </c>
      <c r="V2943" t="s">
        <v>38</v>
      </c>
      <c r="W2943" t="s">
        <v>39</v>
      </c>
      <c r="X2943">
        <v>12000000</v>
      </c>
      <c r="Y2943">
        <v>2004</v>
      </c>
      <c r="Z2943">
        <v>1000</v>
      </c>
      <c r="AA2943">
        <v>4.3</v>
      </c>
      <c r="AB2943">
        <v>2.35</v>
      </c>
      <c r="AC2943">
        <v>243</v>
      </c>
    </row>
    <row r="2944" spans="1:29">
      <c r="A2944" t="s">
        <v>28</v>
      </c>
      <c r="C2944" t="s">
        <v>4597</v>
      </c>
      <c r="D2944">
        <v>34</v>
      </c>
      <c r="E2944">
        <v>93</v>
      </c>
      <c r="F2944">
        <v>58</v>
      </c>
      <c r="G2944">
        <v>722</v>
      </c>
      <c r="H2944" t="s">
        <v>415</v>
      </c>
      <c r="I2944">
        <v>995</v>
      </c>
      <c r="J2944">
        <v>31155435</v>
      </c>
      <c r="K2944" t="s">
        <v>2786</v>
      </c>
      <c r="L2944" t="s">
        <v>3305</v>
      </c>
      <c r="M2944" t="s">
        <v>14120</v>
      </c>
      <c r="N2944">
        <v>42644</v>
      </c>
      <c r="O2944">
        <v>6105</v>
      </c>
      <c r="P2944" t="s">
        <v>1331</v>
      </c>
      <c r="Q2944">
        <v>2</v>
      </c>
      <c r="R2944" t="s">
        <v>14121</v>
      </c>
      <c r="S2944" t="s">
        <v>14122</v>
      </c>
      <c r="T2944">
        <v>102</v>
      </c>
      <c r="U2944" t="s">
        <v>37</v>
      </c>
      <c r="V2944" t="s">
        <v>38</v>
      </c>
      <c r="W2944" t="s">
        <v>585</v>
      </c>
      <c r="X2944">
        <v>12000000</v>
      </c>
      <c r="Y2944">
        <v>2001</v>
      </c>
      <c r="Z2944">
        <v>729</v>
      </c>
      <c r="AA2944">
        <v>6.2</v>
      </c>
      <c r="AB2944">
        <v>1.85</v>
      </c>
      <c r="AC2944">
        <v>0</v>
      </c>
    </row>
    <row r="2945" spans="1:29">
      <c r="A2945" t="s">
        <v>28</v>
      </c>
      <c r="C2945" t="s">
        <v>14123</v>
      </c>
      <c r="D2945">
        <v>75</v>
      </c>
      <c r="E2945">
        <v>89</v>
      </c>
      <c r="F2945">
        <v>53</v>
      </c>
      <c r="G2945">
        <v>84</v>
      </c>
      <c r="H2945" t="s">
        <v>14124</v>
      </c>
      <c r="I2945">
        <v>227</v>
      </c>
      <c r="J2945">
        <v>27281507</v>
      </c>
      <c r="K2945" t="s">
        <v>14125</v>
      </c>
      <c r="L2945" t="s">
        <v>7382</v>
      </c>
      <c r="M2945" t="s">
        <v>14126</v>
      </c>
      <c r="N2945">
        <v>33850</v>
      </c>
      <c r="O2945">
        <v>534</v>
      </c>
      <c r="P2945" t="s">
        <v>5761</v>
      </c>
      <c r="Q2945">
        <v>0</v>
      </c>
      <c r="R2945" t="s">
        <v>14127</v>
      </c>
      <c r="S2945" t="s">
        <v>14128</v>
      </c>
      <c r="T2945">
        <v>147</v>
      </c>
      <c r="U2945" t="s">
        <v>37</v>
      </c>
      <c r="V2945" t="s">
        <v>38</v>
      </c>
      <c r="W2945" t="s">
        <v>277</v>
      </c>
      <c r="X2945">
        <v>12000000</v>
      </c>
      <c r="Y2945">
        <v>1992</v>
      </c>
      <c r="Z2945">
        <v>94</v>
      </c>
      <c r="AA2945">
        <v>7.7</v>
      </c>
      <c r="AB2945">
        <v>1.85</v>
      </c>
      <c r="AC2945">
        <v>0</v>
      </c>
    </row>
    <row r="2946" spans="1:29">
      <c r="A2946" t="s">
        <v>747</v>
      </c>
      <c r="C2946" t="s">
        <v>313</v>
      </c>
      <c r="D2946">
        <v>400</v>
      </c>
      <c r="E2946">
        <v>144</v>
      </c>
      <c r="F2946">
        <v>258</v>
      </c>
      <c r="G2946">
        <v>834</v>
      </c>
      <c r="H2946" t="s">
        <v>1706</v>
      </c>
      <c r="I2946">
        <v>6000</v>
      </c>
      <c r="J2946">
        <v>167007184</v>
      </c>
      <c r="K2946" t="s">
        <v>50</v>
      </c>
      <c r="L2946" t="s">
        <v>199</v>
      </c>
      <c r="M2946" t="s">
        <v>1707</v>
      </c>
      <c r="N2946">
        <v>470501</v>
      </c>
      <c r="O2946">
        <v>9125</v>
      </c>
      <c r="P2946" t="s">
        <v>1708</v>
      </c>
      <c r="Q2946">
        <v>1</v>
      </c>
      <c r="R2946" t="s">
        <v>1709</v>
      </c>
      <c r="S2946" t="s">
        <v>1710</v>
      </c>
      <c r="T2946">
        <v>2301</v>
      </c>
      <c r="U2946" t="s">
        <v>37</v>
      </c>
      <c r="V2946" t="s">
        <v>56</v>
      </c>
      <c r="W2946" t="s">
        <v>39</v>
      </c>
      <c r="X2946">
        <v>150000000</v>
      </c>
      <c r="Y2946">
        <v>2006</v>
      </c>
      <c r="Z2946">
        <v>1000</v>
      </c>
      <c r="AA2946">
        <v>8</v>
      </c>
      <c r="AB2946">
        <v>2.35</v>
      </c>
      <c r="AC2946">
        <v>0</v>
      </c>
    </row>
    <row r="2947" spans="1:29">
      <c r="A2947" t="s">
        <v>747</v>
      </c>
      <c r="C2947" t="s">
        <v>5882</v>
      </c>
      <c r="D2947">
        <v>128</v>
      </c>
      <c r="E2947">
        <v>123</v>
      </c>
      <c r="F2947">
        <v>278</v>
      </c>
      <c r="G2947">
        <v>898</v>
      </c>
      <c r="H2947" t="s">
        <v>2677</v>
      </c>
      <c r="I2947">
        <v>4000</v>
      </c>
      <c r="J2947">
        <v>25776062</v>
      </c>
      <c r="K2947" t="s">
        <v>6326</v>
      </c>
      <c r="L2947" t="s">
        <v>493</v>
      </c>
      <c r="M2947" t="s">
        <v>14129</v>
      </c>
      <c r="N2947">
        <v>61651</v>
      </c>
      <c r="O2947">
        <v>7072</v>
      </c>
      <c r="P2947" t="s">
        <v>5368</v>
      </c>
      <c r="Q2947">
        <v>0</v>
      </c>
      <c r="R2947" t="s">
        <v>14130</v>
      </c>
      <c r="S2947" t="s">
        <v>14131</v>
      </c>
      <c r="T2947">
        <v>271</v>
      </c>
      <c r="U2947" t="s">
        <v>37</v>
      </c>
      <c r="V2947" t="s">
        <v>38</v>
      </c>
      <c r="W2947" t="s">
        <v>585</v>
      </c>
      <c r="X2947">
        <v>12000000</v>
      </c>
      <c r="Y2947">
        <v>2002</v>
      </c>
      <c r="Z2947">
        <v>1000</v>
      </c>
      <c r="AA2947">
        <v>7.4</v>
      </c>
      <c r="AB2947">
        <v>1.85</v>
      </c>
      <c r="AC2947">
        <v>0</v>
      </c>
    </row>
    <row r="2948" spans="1:29">
      <c r="A2948" t="s">
        <v>28</v>
      </c>
      <c r="C2948" t="s">
        <v>14132</v>
      </c>
      <c r="D2948">
        <v>68</v>
      </c>
      <c r="E2948">
        <v>93</v>
      </c>
      <c r="F2948">
        <v>4</v>
      </c>
      <c r="G2948">
        <v>8</v>
      </c>
      <c r="H2948" t="s">
        <v>14133</v>
      </c>
      <c r="I2948">
        <v>28</v>
      </c>
      <c r="J2948">
        <v>25240988</v>
      </c>
      <c r="K2948" t="s">
        <v>4068</v>
      </c>
      <c r="L2948" t="s">
        <v>14134</v>
      </c>
      <c r="M2948" t="s">
        <v>14135</v>
      </c>
      <c r="N2948">
        <v>12383</v>
      </c>
      <c r="O2948">
        <v>52</v>
      </c>
      <c r="P2948" t="s">
        <v>14136</v>
      </c>
      <c r="Q2948">
        <v>0</v>
      </c>
      <c r="R2948" t="s">
        <v>14137</v>
      </c>
      <c r="S2948" t="s">
        <v>14138</v>
      </c>
      <c r="T2948">
        <v>50</v>
      </c>
      <c r="U2948" t="s">
        <v>37</v>
      </c>
      <c r="V2948" t="s">
        <v>38</v>
      </c>
      <c r="W2948" t="s">
        <v>95</v>
      </c>
      <c r="X2948">
        <v>12000000</v>
      </c>
      <c r="Y2948">
        <v>2012</v>
      </c>
      <c r="Z2948">
        <v>9</v>
      </c>
      <c r="AA2948">
        <v>5.9</v>
      </c>
      <c r="AB2948">
        <v>1.85</v>
      </c>
      <c r="AC2948">
        <v>0</v>
      </c>
    </row>
    <row r="2949" spans="1:29">
      <c r="A2949" t="s">
        <v>28</v>
      </c>
      <c r="C2949" t="s">
        <v>14139</v>
      </c>
      <c r="D2949">
        <v>326</v>
      </c>
      <c r="E2949">
        <v>133</v>
      </c>
      <c r="F2949">
        <v>131</v>
      </c>
      <c r="G2949">
        <v>733</v>
      </c>
      <c r="H2949" t="s">
        <v>6531</v>
      </c>
      <c r="I2949">
        <v>8000</v>
      </c>
      <c r="J2949">
        <v>124868837</v>
      </c>
      <c r="K2949" t="s">
        <v>214</v>
      </c>
      <c r="L2949" t="s">
        <v>10706</v>
      </c>
      <c r="M2949" t="s">
        <v>14140</v>
      </c>
      <c r="N2949">
        <v>249688</v>
      </c>
      <c r="O2949">
        <v>10565</v>
      </c>
      <c r="P2949" t="s">
        <v>14141</v>
      </c>
      <c r="Q2949">
        <v>0</v>
      </c>
      <c r="R2949" t="s">
        <v>14142</v>
      </c>
      <c r="S2949" t="s">
        <v>14143</v>
      </c>
      <c r="T2949">
        <v>548</v>
      </c>
      <c r="U2949" t="s">
        <v>37</v>
      </c>
      <c r="V2949" t="s">
        <v>38</v>
      </c>
      <c r="W2949" t="s">
        <v>39</v>
      </c>
      <c r="X2949">
        <v>12000000</v>
      </c>
      <c r="Y2949">
        <v>2014</v>
      </c>
      <c r="Z2949">
        <v>1000</v>
      </c>
      <c r="AA2949">
        <v>7.8</v>
      </c>
      <c r="AB2949">
        <v>1.85</v>
      </c>
      <c r="AC2949">
        <v>93000</v>
      </c>
    </row>
    <row r="2950" spans="1:29">
      <c r="A2950" t="s">
        <v>28</v>
      </c>
      <c r="C2950" t="s">
        <v>4423</v>
      </c>
      <c r="D2950">
        <v>128</v>
      </c>
      <c r="E2950">
        <v>121</v>
      </c>
      <c r="F2950">
        <v>131</v>
      </c>
      <c r="G2950">
        <v>599</v>
      </c>
      <c r="H2950" t="s">
        <v>3260</v>
      </c>
      <c r="I2950">
        <v>13000</v>
      </c>
      <c r="J2950">
        <v>22905674</v>
      </c>
      <c r="K2950" t="s">
        <v>1935</v>
      </c>
      <c r="L2950" t="s">
        <v>1157</v>
      </c>
      <c r="M2950" t="s">
        <v>14144</v>
      </c>
      <c r="N2950">
        <v>121676</v>
      </c>
      <c r="O2950">
        <v>14890</v>
      </c>
      <c r="P2950" t="s">
        <v>5586</v>
      </c>
      <c r="Q2950">
        <v>2</v>
      </c>
      <c r="R2950" t="s">
        <v>14145</v>
      </c>
      <c r="S2950" t="s">
        <v>14146</v>
      </c>
      <c r="T2950">
        <v>290</v>
      </c>
      <c r="U2950" t="s">
        <v>37</v>
      </c>
      <c r="V2950" t="s">
        <v>38</v>
      </c>
      <c r="W2950" t="s">
        <v>585</v>
      </c>
      <c r="X2950">
        <v>12000000</v>
      </c>
      <c r="Y2950">
        <v>1998</v>
      </c>
      <c r="Z2950">
        <v>940</v>
      </c>
      <c r="AA2950">
        <v>7.4</v>
      </c>
      <c r="AB2950">
        <v>2.35</v>
      </c>
      <c r="AC2950">
        <v>0</v>
      </c>
    </row>
    <row r="2951" spans="1:29">
      <c r="A2951" t="s">
        <v>28</v>
      </c>
      <c r="C2951" t="s">
        <v>7227</v>
      </c>
      <c r="D2951">
        <v>161</v>
      </c>
      <c r="E2951">
        <v>102</v>
      </c>
      <c r="F2951">
        <v>0</v>
      </c>
      <c r="G2951">
        <v>555</v>
      </c>
      <c r="H2951" t="s">
        <v>3897</v>
      </c>
      <c r="I2951">
        <v>3000</v>
      </c>
      <c r="J2951">
        <v>25277561</v>
      </c>
      <c r="K2951" t="s">
        <v>1681</v>
      </c>
      <c r="L2951" t="s">
        <v>982</v>
      </c>
      <c r="M2951" t="s">
        <v>14147</v>
      </c>
      <c r="N2951">
        <v>21672</v>
      </c>
      <c r="O2951">
        <v>5592</v>
      </c>
      <c r="P2951" t="s">
        <v>9681</v>
      </c>
      <c r="Q2951">
        <v>10</v>
      </c>
      <c r="R2951" t="s">
        <v>14148</v>
      </c>
      <c r="S2951" t="s">
        <v>14149</v>
      </c>
      <c r="T2951">
        <v>93</v>
      </c>
      <c r="U2951" t="s">
        <v>37</v>
      </c>
      <c r="V2951" t="s">
        <v>38</v>
      </c>
      <c r="W2951" t="s">
        <v>585</v>
      </c>
      <c r="X2951">
        <v>12000000</v>
      </c>
      <c r="Y2951">
        <v>2014</v>
      </c>
      <c r="Z2951">
        <v>966</v>
      </c>
      <c r="AA2951">
        <v>6.5</v>
      </c>
      <c r="AB2951">
        <v>2.35</v>
      </c>
      <c r="AC2951">
        <v>0</v>
      </c>
    </row>
    <row r="2952" spans="1:29">
      <c r="A2952" t="s">
        <v>28</v>
      </c>
      <c r="C2952" t="s">
        <v>4712</v>
      </c>
      <c r="D2952">
        <v>70</v>
      </c>
      <c r="E2952">
        <v>102</v>
      </c>
      <c r="F2952">
        <v>287</v>
      </c>
      <c r="G2952">
        <v>79</v>
      </c>
      <c r="H2952" t="s">
        <v>14150</v>
      </c>
      <c r="I2952">
        <v>452</v>
      </c>
      <c r="K2952" t="s">
        <v>10222</v>
      </c>
      <c r="L2952" t="s">
        <v>14151</v>
      </c>
      <c r="M2952" t="s">
        <v>14152</v>
      </c>
      <c r="N2952">
        <v>3000</v>
      </c>
      <c r="O2952">
        <v>729</v>
      </c>
      <c r="P2952" t="s">
        <v>14153</v>
      </c>
      <c r="Q2952">
        <v>1</v>
      </c>
      <c r="R2952" t="s">
        <v>14154</v>
      </c>
      <c r="S2952" t="s">
        <v>14155</v>
      </c>
      <c r="T2952">
        <v>75</v>
      </c>
      <c r="U2952" t="s">
        <v>37</v>
      </c>
      <c r="V2952" t="s">
        <v>38</v>
      </c>
      <c r="W2952" t="s">
        <v>95</v>
      </c>
      <c r="X2952">
        <v>12000000</v>
      </c>
      <c r="Y2952">
        <v>1979</v>
      </c>
      <c r="Z2952">
        <v>122</v>
      </c>
      <c r="AA2952">
        <v>5.4</v>
      </c>
      <c r="AB2952">
        <v>2.35</v>
      </c>
      <c r="AC2952">
        <v>902</v>
      </c>
    </row>
    <row r="2953" spans="1:29">
      <c r="A2953" t="s">
        <v>28</v>
      </c>
      <c r="C2953" t="s">
        <v>4401</v>
      </c>
      <c r="D2953">
        <v>164</v>
      </c>
      <c r="E2953">
        <v>99</v>
      </c>
      <c r="F2953">
        <v>192</v>
      </c>
      <c r="G2953">
        <v>282</v>
      </c>
      <c r="H2953" t="s">
        <v>14156</v>
      </c>
      <c r="I2953">
        <v>347</v>
      </c>
      <c r="J2953">
        <v>21133087</v>
      </c>
      <c r="K2953" t="s">
        <v>3030</v>
      </c>
      <c r="L2953" t="s">
        <v>7944</v>
      </c>
      <c r="M2953" t="s">
        <v>14157</v>
      </c>
      <c r="N2953">
        <v>62468</v>
      </c>
      <c r="O2953">
        <v>1254</v>
      </c>
      <c r="P2953" t="s">
        <v>14158</v>
      </c>
      <c r="Q2953">
        <v>0</v>
      </c>
      <c r="R2953" t="s">
        <v>14159</v>
      </c>
      <c r="S2953" t="s">
        <v>14160</v>
      </c>
      <c r="T2953">
        <v>374</v>
      </c>
      <c r="U2953" t="s">
        <v>37</v>
      </c>
      <c r="V2953" t="s">
        <v>38</v>
      </c>
      <c r="W2953" t="s">
        <v>585</v>
      </c>
      <c r="X2953">
        <v>12000000</v>
      </c>
      <c r="Y2953">
        <v>1999</v>
      </c>
      <c r="Z2953">
        <v>301</v>
      </c>
      <c r="AA2953">
        <v>7</v>
      </c>
      <c r="AB2953">
        <v>1.85</v>
      </c>
      <c r="AC2953">
        <v>0</v>
      </c>
    </row>
    <row r="2954" spans="1:29">
      <c r="A2954" t="s">
        <v>28</v>
      </c>
      <c r="D2954">
        <v>68</v>
      </c>
      <c r="E2954">
        <v>55</v>
      </c>
      <c r="G2954">
        <v>898</v>
      </c>
      <c r="H2954" t="s">
        <v>14161</v>
      </c>
      <c r="I2954">
        <v>1000</v>
      </c>
      <c r="K2954" t="s">
        <v>14162</v>
      </c>
      <c r="L2954" t="s">
        <v>1115</v>
      </c>
      <c r="M2954" t="s">
        <v>14163</v>
      </c>
      <c r="N2954">
        <v>173172</v>
      </c>
      <c r="O2954">
        <v>6091</v>
      </c>
      <c r="P2954" t="s">
        <v>14164</v>
      </c>
      <c r="Q2954">
        <v>2</v>
      </c>
      <c r="R2954" t="s">
        <v>14165</v>
      </c>
      <c r="S2954" t="s">
        <v>14166</v>
      </c>
      <c r="T2954">
        <v>302</v>
      </c>
      <c r="U2954" t="s">
        <v>37</v>
      </c>
      <c r="V2954" t="s">
        <v>38</v>
      </c>
      <c r="W2954" t="s">
        <v>2635</v>
      </c>
      <c r="Z2954">
        <v>939</v>
      </c>
      <c r="AA2954">
        <v>8.6</v>
      </c>
      <c r="AB2954">
        <v>16</v>
      </c>
      <c r="AC2954">
        <v>31000</v>
      </c>
    </row>
    <row r="2955" spans="1:29">
      <c r="A2955" t="s">
        <v>28</v>
      </c>
      <c r="C2955" t="s">
        <v>5647</v>
      </c>
      <c r="D2955">
        <v>354</v>
      </c>
      <c r="E2955">
        <v>98</v>
      </c>
      <c r="F2955">
        <v>350</v>
      </c>
      <c r="G2955">
        <v>322</v>
      </c>
      <c r="H2955" t="s">
        <v>14167</v>
      </c>
      <c r="I2955">
        <v>1000</v>
      </c>
      <c r="J2955">
        <v>37707719</v>
      </c>
      <c r="K2955" t="s">
        <v>1544</v>
      </c>
      <c r="L2955" t="s">
        <v>813</v>
      </c>
      <c r="M2955" t="s">
        <v>14168</v>
      </c>
      <c r="N2955">
        <v>76094</v>
      </c>
      <c r="O2955">
        <v>2376</v>
      </c>
      <c r="P2955" t="s">
        <v>14169</v>
      </c>
      <c r="Q2955">
        <v>2</v>
      </c>
      <c r="R2955" t="s">
        <v>14170</v>
      </c>
      <c r="S2955" t="s">
        <v>14171</v>
      </c>
      <c r="T2955">
        <v>233</v>
      </c>
      <c r="U2955" t="s">
        <v>37</v>
      </c>
      <c r="V2955" t="s">
        <v>56</v>
      </c>
      <c r="W2955" t="s">
        <v>39</v>
      </c>
      <c r="X2955">
        <v>12000000</v>
      </c>
      <c r="Y2955">
        <v>2013</v>
      </c>
      <c r="Z2955">
        <v>482</v>
      </c>
      <c r="AA2955">
        <v>7.6</v>
      </c>
      <c r="AB2955">
        <v>1.85</v>
      </c>
      <c r="AC2955">
        <v>37000</v>
      </c>
    </row>
    <row r="2956" spans="1:29">
      <c r="A2956" t="s">
        <v>28</v>
      </c>
      <c r="C2956" t="s">
        <v>11065</v>
      </c>
      <c r="D2956">
        <v>125</v>
      </c>
      <c r="E2956">
        <v>118</v>
      </c>
      <c r="F2956">
        <v>57</v>
      </c>
      <c r="G2956">
        <v>805</v>
      </c>
      <c r="H2956" t="s">
        <v>4634</v>
      </c>
      <c r="I2956">
        <v>975</v>
      </c>
      <c r="J2956">
        <v>18761993</v>
      </c>
      <c r="K2956" t="s">
        <v>2527</v>
      </c>
      <c r="L2956" t="s">
        <v>3999</v>
      </c>
      <c r="M2956" t="s">
        <v>14172</v>
      </c>
      <c r="N2956">
        <v>19007</v>
      </c>
      <c r="O2956">
        <v>2944</v>
      </c>
      <c r="P2956" t="s">
        <v>2318</v>
      </c>
      <c r="Q2956">
        <v>1</v>
      </c>
      <c r="R2956" t="s">
        <v>14173</v>
      </c>
      <c r="S2956" t="s">
        <v>14174</v>
      </c>
      <c r="T2956">
        <v>219</v>
      </c>
      <c r="U2956" t="s">
        <v>37</v>
      </c>
      <c r="V2956" t="s">
        <v>38</v>
      </c>
      <c r="W2956" t="s">
        <v>585</v>
      </c>
      <c r="X2956">
        <v>9000000</v>
      </c>
      <c r="Y2956">
        <v>2005</v>
      </c>
      <c r="Z2956">
        <v>931</v>
      </c>
      <c r="AA2956">
        <v>6.9</v>
      </c>
      <c r="AB2956">
        <v>2.35</v>
      </c>
      <c r="AC2956">
        <v>549</v>
      </c>
    </row>
    <row r="2957" spans="1:29">
      <c r="A2957" t="s">
        <v>28</v>
      </c>
      <c r="C2957" t="s">
        <v>14099</v>
      </c>
      <c r="D2957">
        <v>55</v>
      </c>
      <c r="E2957">
        <v>125</v>
      </c>
      <c r="F2957">
        <v>76</v>
      </c>
      <c r="G2957">
        <v>801</v>
      </c>
      <c r="H2957" t="s">
        <v>8281</v>
      </c>
      <c r="I2957">
        <v>1000</v>
      </c>
      <c r="K2957" t="s">
        <v>4075</v>
      </c>
      <c r="L2957" t="s">
        <v>3512</v>
      </c>
      <c r="M2957" t="s">
        <v>14175</v>
      </c>
      <c r="N2957">
        <v>20660</v>
      </c>
      <c r="O2957">
        <v>4659</v>
      </c>
      <c r="P2957" t="s">
        <v>11091</v>
      </c>
      <c r="Q2957">
        <v>3</v>
      </c>
      <c r="R2957" t="s">
        <v>14176</v>
      </c>
      <c r="S2957" t="s">
        <v>14177</v>
      </c>
      <c r="T2957">
        <v>123</v>
      </c>
      <c r="U2957" t="s">
        <v>37</v>
      </c>
      <c r="V2957" t="s">
        <v>56</v>
      </c>
      <c r="W2957" t="s">
        <v>585</v>
      </c>
      <c r="X2957">
        <v>12000000</v>
      </c>
      <c r="Y2957">
        <v>1978</v>
      </c>
      <c r="Z2957">
        <v>837</v>
      </c>
      <c r="AA2957">
        <v>7</v>
      </c>
      <c r="AB2957">
        <v>1.85</v>
      </c>
      <c r="AC2957">
        <v>0</v>
      </c>
    </row>
    <row r="2958" spans="1:29">
      <c r="A2958" t="s">
        <v>28</v>
      </c>
      <c r="C2958" t="s">
        <v>12904</v>
      </c>
      <c r="D2958">
        <v>66</v>
      </c>
      <c r="E2958">
        <v>104</v>
      </c>
      <c r="F2958">
        <v>20</v>
      </c>
      <c r="G2958">
        <v>717</v>
      </c>
      <c r="H2958" t="s">
        <v>14178</v>
      </c>
      <c r="I2958">
        <v>836</v>
      </c>
      <c r="J2958">
        <v>18595716</v>
      </c>
      <c r="K2958" t="s">
        <v>2614</v>
      </c>
      <c r="L2958" t="s">
        <v>14179</v>
      </c>
      <c r="M2958" t="s">
        <v>14180</v>
      </c>
      <c r="N2958">
        <v>30462</v>
      </c>
      <c r="O2958">
        <v>3963</v>
      </c>
      <c r="P2958" t="s">
        <v>14181</v>
      </c>
      <c r="Q2958">
        <v>3</v>
      </c>
      <c r="R2958" t="s">
        <v>14182</v>
      </c>
      <c r="S2958" t="s">
        <v>14183</v>
      </c>
      <c r="T2958">
        <v>150</v>
      </c>
      <c r="U2958" t="s">
        <v>37</v>
      </c>
      <c r="V2958" t="s">
        <v>38</v>
      </c>
      <c r="W2958" t="s">
        <v>95</v>
      </c>
      <c r="X2958">
        <v>12000000</v>
      </c>
      <c r="Y2958">
        <v>2006</v>
      </c>
      <c r="Z2958">
        <v>826</v>
      </c>
      <c r="AA2958">
        <v>5.3</v>
      </c>
      <c r="AB2958">
        <v>1.85</v>
      </c>
      <c r="AC2958">
        <v>0</v>
      </c>
    </row>
    <row r="2959" spans="1:29">
      <c r="A2959" t="s">
        <v>28</v>
      </c>
      <c r="C2959" t="s">
        <v>14184</v>
      </c>
      <c r="D2959">
        <v>191</v>
      </c>
      <c r="E2959">
        <v>109</v>
      </c>
      <c r="F2959">
        <v>14</v>
      </c>
      <c r="G2959">
        <v>376</v>
      </c>
      <c r="H2959" t="s">
        <v>941</v>
      </c>
      <c r="I2959">
        <v>733</v>
      </c>
      <c r="J2959">
        <v>31990064</v>
      </c>
      <c r="K2959" t="s">
        <v>3831</v>
      </c>
      <c r="L2959" t="s">
        <v>14141</v>
      </c>
      <c r="M2959" t="s">
        <v>14185</v>
      </c>
      <c r="N2959">
        <v>63390</v>
      </c>
      <c r="O2959">
        <v>2753</v>
      </c>
      <c r="P2959" t="s">
        <v>14186</v>
      </c>
      <c r="Q2959">
        <v>2</v>
      </c>
      <c r="R2959" t="s">
        <v>14187</v>
      </c>
      <c r="S2959" t="s">
        <v>14188</v>
      </c>
      <c r="T2959">
        <v>160</v>
      </c>
      <c r="U2959" t="s">
        <v>37</v>
      </c>
      <c r="V2959" t="s">
        <v>38</v>
      </c>
      <c r="W2959" t="s">
        <v>39</v>
      </c>
      <c r="X2959">
        <v>12000000</v>
      </c>
      <c r="Y2959">
        <v>2015</v>
      </c>
      <c r="Z2959">
        <v>558</v>
      </c>
      <c r="AA2959">
        <v>6.4</v>
      </c>
      <c r="AB2959">
        <v>2.35</v>
      </c>
      <c r="AC2959">
        <v>0</v>
      </c>
    </row>
    <row r="2960" spans="1:29">
      <c r="A2960" t="s">
        <v>28</v>
      </c>
      <c r="C2960" t="s">
        <v>14189</v>
      </c>
      <c r="D2960">
        <v>33</v>
      </c>
      <c r="E2960">
        <v>86</v>
      </c>
      <c r="F2960">
        <v>17</v>
      </c>
      <c r="G2960">
        <v>581</v>
      </c>
      <c r="H2960" t="s">
        <v>2196</v>
      </c>
      <c r="I2960">
        <v>873</v>
      </c>
      <c r="J2960">
        <v>17321573</v>
      </c>
      <c r="K2960" t="s">
        <v>1671</v>
      </c>
      <c r="L2960" t="s">
        <v>2002</v>
      </c>
      <c r="M2960" t="s">
        <v>14190</v>
      </c>
      <c r="N2960">
        <v>3119</v>
      </c>
      <c r="O2960">
        <v>3646</v>
      </c>
      <c r="P2960" t="s">
        <v>496</v>
      </c>
      <c r="Q2960">
        <v>5</v>
      </c>
      <c r="R2960" t="s">
        <v>14191</v>
      </c>
      <c r="S2960" t="s">
        <v>14192</v>
      </c>
      <c r="T2960">
        <v>18</v>
      </c>
      <c r="U2960" t="s">
        <v>37</v>
      </c>
      <c r="V2960" t="s">
        <v>38</v>
      </c>
      <c r="W2960" t="s">
        <v>39</v>
      </c>
      <c r="Y2960">
        <v>2004</v>
      </c>
      <c r="Z2960">
        <v>691</v>
      </c>
      <c r="AA2960">
        <v>4.5</v>
      </c>
      <c r="AB2960">
        <v>1.85</v>
      </c>
      <c r="AC2960">
        <v>151</v>
      </c>
    </row>
    <row r="2961" spans="1:29">
      <c r="A2961" t="s">
        <v>747</v>
      </c>
      <c r="C2961" t="s">
        <v>8191</v>
      </c>
      <c r="D2961">
        <v>433</v>
      </c>
      <c r="E2961">
        <v>115</v>
      </c>
      <c r="F2961">
        <v>729</v>
      </c>
      <c r="G2961">
        <v>622</v>
      </c>
      <c r="H2961" t="s">
        <v>10436</v>
      </c>
      <c r="I2961">
        <v>1000</v>
      </c>
      <c r="J2961">
        <v>17613460</v>
      </c>
      <c r="K2961" t="s">
        <v>5383</v>
      </c>
      <c r="L2961" t="s">
        <v>2812</v>
      </c>
      <c r="M2961" t="s">
        <v>14193</v>
      </c>
      <c r="N2961">
        <v>91082</v>
      </c>
      <c r="O2961">
        <v>3798</v>
      </c>
      <c r="P2961" t="s">
        <v>2101</v>
      </c>
      <c r="Q2961">
        <v>0</v>
      </c>
      <c r="R2961" t="s">
        <v>14194</v>
      </c>
      <c r="S2961" t="s">
        <v>14195</v>
      </c>
      <c r="T2961">
        <v>274</v>
      </c>
      <c r="U2961" t="s">
        <v>37</v>
      </c>
      <c r="V2961" t="s">
        <v>38</v>
      </c>
      <c r="W2961" t="s">
        <v>585</v>
      </c>
      <c r="X2961">
        <v>12000000</v>
      </c>
      <c r="Y2961">
        <v>2013</v>
      </c>
      <c r="Z2961">
        <v>844</v>
      </c>
      <c r="AA2961">
        <v>7.8</v>
      </c>
      <c r="AB2961">
        <v>2.35</v>
      </c>
      <c r="AC2961">
        <v>28000</v>
      </c>
    </row>
    <row r="2962" spans="1:29">
      <c r="A2962" t="s">
        <v>28</v>
      </c>
      <c r="C2962" t="s">
        <v>14196</v>
      </c>
      <c r="D2962">
        <v>66</v>
      </c>
      <c r="E2962">
        <v>92</v>
      </c>
      <c r="F2962">
        <v>226</v>
      </c>
      <c r="G2962">
        <v>580</v>
      </c>
      <c r="H2962" t="s">
        <v>802</v>
      </c>
      <c r="I2962">
        <v>1000</v>
      </c>
      <c r="J2962">
        <v>21088568</v>
      </c>
      <c r="K2962" t="s">
        <v>8945</v>
      </c>
      <c r="L2962" t="s">
        <v>32</v>
      </c>
      <c r="M2962" t="s">
        <v>14197</v>
      </c>
      <c r="N2962">
        <v>16646</v>
      </c>
      <c r="O2962">
        <v>3931</v>
      </c>
      <c r="P2962" t="s">
        <v>3546</v>
      </c>
      <c r="Q2962">
        <v>1</v>
      </c>
      <c r="R2962" t="s">
        <v>14198</v>
      </c>
      <c r="S2962" t="s">
        <v>14199</v>
      </c>
      <c r="T2962">
        <v>104</v>
      </c>
      <c r="U2962" t="s">
        <v>37</v>
      </c>
      <c r="V2962" t="s">
        <v>38</v>
      </c>
      <c r="W2962" t="s">
        <v>585</v>
      </c>
      <c r="X2962">
        <v>13000000</v>
      </c>
      <c r="Y2962">
        <v>1995</v>
      </c>
      <c r="Z2962">
        <v>851</v>
      </c>
      <c r="AA2962">
        <v>6.7</v>
      </c>
      <c r="AB2962">
        <v>1.85</v>
      </c>
      <c r="AC2962">
        <v>0</v>
      </c>
    </row>
    <row r="2963" spans="1:29">
      <c r="A2963" t="s">
        <v>28</v>
      </c>
      <c r="C2963" t="s">
        <v>3917</v>
      </c>
      <c r="D2963">
        <v>37</v>
      </c>
      <c r="E2963">
        <v>91</v>
      </c>
      <c r="F2963">
        <v>25</v>
      </c>
      <c r="G2963">
        <v>611</v>
      </c>
      <c r="H2963" t="s">
        <v>2093</v>
      </c>
      <c r="I2963">
        <v>833</v>
      </c>
      <c r="J2963">
        <v>17292381</v>
      </c>
      <c r="K2963" t="s">
        <v>14200</v>
      </c>
      <c r="L2963" t="s">
        <v>1477</v>
      </c>
      <c r="M2963" t="s">
        <v>14201</v>
      </c>
      <c r="N2963">
        <v>5794</v>
      </c>
      <c r="O2963">
        <v>4551</v>
      </c>
      <c r="P2963" t="s">
        <v>2470</v>
      </c>
      <c r="Q2963">
        <v>0</v>
      </c>
      <c r="R2963" t="s">
        <v>14202</v>
      </c>
      <c r="S2963" t="s">
        <v>14203</v>
      </c>
      <c r="T2963">
        <v>69</v>
      </c>
      <c r="U2963" t="s">
        <v>37</v>
      </c>
      <c r="V2963" t="s">
        <v>38</v>
      </c>
      <c r="W2963" t="s">
        <v>95</v>
      </c>
      <c r="X2963">
        <v>12000000</v>
      </c>
      <c r="Y2963">
        <v>2001</v>
      </c>
      <c r="Z2963">
        <v>626</v>
      </c>
      <c r="AA2963">
        <v>5.3</v>
      </c>
      <c r="AB2963">
        <v>1.85</v>
      </c>
      <c r="AC2963">
        <v>371</v>
      </c>
    </row>
    <row r="2964" spans="1:29">
      <c r="A2964" t="s">
        <v>28</v>
      </c>
      <c r="C2964" t="s">
        <v>8186</v>
      </c>
      <c r="D2964">
        <v>325</v>
      </c>
      <c r="E2964">
        <v>94</v>
      </c>
      <c r="F2964">
        <v>655</v>
      </c>
      <c r="G2964">
        <v>390</v>
      </c>
      <c r="H2964" t="s">
        <v>7129</v>
      </c>
      <c r="I2964">
        <v>9000</v>
      </c>
      <c r="J2964">
        <v>16300302</v>
      </c>
      <c r="K2964" t="s">
        <v>2527</v>
      </c>
      <c r="L2964" t="s">
        <v>776</v>
      </c>
      <c r="M2964" t="s">
        <v>14204</v>
      </c>
      <c r="N2964">
        <v>64682</v>
      </c>
      <c r="O2964">
        <v>10575</v>
      </c>
      <c r="P2964" t="s">
        <v>7182</v>
      </c>
      <c r="Q2964">
        <v>1</v>
      </c>
      <c r="R2964" t="s">
        <v>14205</v>
      </c>
      <c r="S2964" t="s">
        <v>14206</v>
      </c>
      <c r="T2964">
        <v>203</v>
      </c>
      <c r="U2964" t="s">
        <v>37</v>
      </c>
      <c r="V2964" t="s">
        <v>38</v>
      </c>
      <c r="W2964" t="s">
        <v>585</v>
      </c>
      <c r="X2964">
        <v>12000000</v>
      </c>
      <c r="Y2964">
        <v>2011</v>
      </c>
      <c r="Z2964">
        <v>786</v>
      </c>
      <c r="AA2964">
        <v>6.3</v>
      </c>
      <c r="AB2964">
        <v>1.85</v>
      </c>
      <c r="AC2964">
        <v>0</v>
      </c>
    </row>
    <row r="2965" spans="1:29">
      <c r="A2965" t="s">
        <v>28</v>
      </c>
      <c r="C2965" t="s">
        <v>4531</v>
      </c>
      <c r="D2965">
        <v>170</v>
      </c>
      <c r="E2965">
        <v>93</v>
      </c>
      <c r="F2965">
        <v>83</v>
      </c>
      <c r="G2965">
        <v>501</v>
      </c>
      <c r="H2965" t="s">
        <v>11256</v>
      </c>
      <c r="I2965">
        <v>26000</v>
      </c>
      <c r="J2965">
        <v>27829874</v>
      </c>
      <c r="K2965" t="s">
        <v>334</v>
      </c>
      <c r="L2965" t="s">
        <v>335</v>
      </c>
      <c r="M2965" t="s">
        <v>14207</v>
      </c>
      <c r="N2965">
        <v>196422</v>
      </c>
      <c r="O2965">
        <v>28767</v>
      </c>
      <c r="P2965" t="s">
        <v>2731</v>
      </c>
      <c r="Q2965">
        <v>1</v>
      </c>
      <c r="R2965" t="s">
        <v>14208</v>
      </c>
      <c r="S2965" t="s">
        <v>14209</v>
      </c>
      <c r="T2965">
        <v>444</v>
      </c>
      <c r="U2965" t="s">
        <v>37</v>
      </c>
      <c r="V2965" t="s">
        <v>38</v>
      </c>
      <c r="W2965" t="s">
        <v>585</v>
      </c>
      <c r="X2965">
        <v>12000000</v>
      </c>
      <c r="Y2965">
        <v>2006</v>
      </c>
      <c r="Z2965">
        <v>725</v>
      </c>
      <c r="AA2965">
        <v>7</v>
      </c>
      <c r="AB2965">
        <v>1.78</v>
      </c>
      <c r="AC2965">
        <v>0</v>
      </c>
    </row>
    <row r="2966" spans="1:29">
      <c r="A2966" t="s">
        <v>28</v>
      </c>
      <c r="C2966" t="s">
        <v>14210</v>
      </c>
      <c r="D2966">
        <v>11</v>
      </c>
      <c r="E2966">
        <v>93</v>
      </c>
      <c r="F2966">
        <v>3</v>
      </c>
      <c r="G2966">
        <v>324</v>
      </c>
      <c r="H2966" t="s">
        <v>5503</v>
      </c>
      <c r="I2966">
        <v>1000</v>
      </c>
      <c r="J2966">
        <v>13960203</v>
      </c>
      <c r="K2966" t="s">
        <v>1671</v>
      </c>
      <c r="L2966" t="s">
        <v>804</v>
      </c>
      <c r="M2966" t="s">
        <v>14211</v>
      </c>
      <c r="N2966">
        <v>2301</v>
      </c>
      <c r="O2966">
        <v>2939</v>
      </c>
      <c r="P2966" t="s">
        <v>14212</v>
      </c>
      <c r="Q2966">
        <v>2</v>
      </c>
      <c r="R2966" t="s">
        <v>14213</v>
      </c>
      <c r="S2966" t="s">
        <v>14214</v>
      </c>
      <c r="T2966">
        <v>15</v>
      </c>
      <c r="U2966" t="s">
        <v>37</v>
      </c>
      <c r="V2966" t="s">
        <v>38</v>
      </c>
      <c r="W2966" t="s">
        <v>585</v>
      </c>
      <c r="Y2966">
        <v>1997</v>
      </c>
      <c r="Z2966">
        <v>560</v>
      </c>
      <c r="AA2966">
        <v>5.3</v>
      </c>
      <c r="AB2966">
        <v>1.85</v>
      </c>
      <c r="AC2966">
        <v>439</v>
      </c>
    </row>
    <row r="2967" spans="1:29">
      <c r="A2967" t="s">
        <v>28</v>
      </c>
      <c r="C2967" t="s">
        <v>5462</v>
      </c>
      <c r="D2967">
        <v>24</v>
      </c>
      <c r="E2967">
        <v>100</v>
      </c>
      <c r="F2967">
        <v>98</v>
      </c>
      <c r="G2967">
        <v>604</v>
      </c>
      <c r="H2967" t="s">
        <v>8571</v>
      </c>
      <c r="I2967">
        <v>1000</v>
      </c>
      <c r="J2967">
        <v>12902790</v>
      </c>
      <c r="K2967" t="s">
        <v>1415</v>
      </c>
      <c r="L2967" t="s">
        <v>2061</v>
      </c>
      <c r="M2967" t="s">
        <v>14215</v>
      </c>
      <c r="N2967">
        <v>4052</v>
      </c>
      <c r="O2967">
        <v>3250</v>
      </c>
      <c r="P2967" t="s">
        <v>1716</v>
      </c>
      <c r="Q2967">
        <v>1</v>
      </c>
      <c r="R2967" t="s">
        <v>14216</v>
      </c>
      <c r="S2967" t="s">
        <v>14217</v>
      </c>
      <c r="T2967">
        <v>88</v>
      </c>
      <c r="U2967" t="s">
        <v>37</v>
      </c>
      <c r="V2967" t="s">
        <v>38</v>
      </c>
      <c r="W2967" t="s">
        <v>585</v>
      </c>
      <c r="X2967">
        <v>12000000</v>
      </c>
      <c r="Y2967">
        <v>1998</v>
      </c>
      <c r="Z2967">
        <v>849</v>
      </c>
      <c r="AA2967">
        <v>6.6</v>
      </c>
      <c r="AB2967">
        <v>2.35</v>
      </c>
      <c r="AC2967">
        <v>242</v>
      </c>
    </row>
    <row r="2968" spans="1:29">
      <c r="A2968" t="s">
        <v>28</v>
      </c>
      <c r="C2968" t="s">
        <v>9104</v>
      </c>
      <c r="D2968">
        <v>70</v>
      </c>
      <c r="E2968">
        <v>100</v>
      </c>
      <c r="F2968">
        <v>43</v>
      </c>
      <c r="G2968">
        <v>696</v>
      </c>
      <c r="H2968" t="s">
        <v>5953</v>
      </c>
      <c r="I2968">
        <v>988</v>
      </c>
      <c r="J2968">
        <v>21520719</v>
      </c>
      <c r="K2968" t="s">
        <v>3898</v>
      </c>
      <c r="L2968" t="s">
        <v>329</v>
      </c>
      <c r="M2968" t="s">
        <v>14218</v>
      </c>
      <c r="N2968">
        <v>10103</v>
      </c>
      <c r="O2968">
        <v>3906</v>
      </c>
      <c r="P2968" t="s">
        <v>8334</v>
      </c>
      <c r="Q2968">
        <v>1</v>
      </c>
      <c r="R2968" t="s">
        <v>14219</v>
      </c>
      <c r="S2968" t="s">
        <v>14220</v>
      </c>
      <c r="T2968">
        <v>36</v>
      </c>
      <c r="U2968" t="s">
        <v>37</v>
      </c>
      <c r="V2968" t="s">
        <v>38</v>
      </c>
      <c r="W2968" t="s">
        <v>95</v>
      </c>
      <c r="Y2968">
        <v>2010</v>
      </c>
      <c r="Z2968">
        <v>826</v>
      </c>
      <c r="AA2968">
        <v>5.8</v>
      </c>
      <c r="AB2968">
        <v>2.35</v>
      </c>
      <c r="AC2968">
        <v>0</v>
      </c>
    </row>
    <row r="2969" spans="1:29">
      <c r="A2969" t="s">
        <v>28</v>
      </c>
      <c r="C2969" t="s">
        <v>2728</v>
      </c>
      <c r="D2969">
        <v>232</v>
      </c>
      <c r="E2969">
        <v>113</v>
      </c>
      <c r="F2969">
        <v>438</v>
      </c>
      <c r="G2969">
        <v>471</v>
      </c>
      <c r="H2969" t="s">
        <v>2286</v>
      </c>
      <c r="I2969">
        <v>11000</v>
      </c>
      <c r="J2969">
        <v>12796277</v>
      </c>
      <c r="K2969" t="s">
        <v>214</v>
      </c>
      <c r="L2969" t="s">
        <v>257</v>
      </c>
      <c r="M2969" t="s">
        <v>14221</v>
      </c>
      <c r="N2969">
        <v>41226</v>
      </c>
      <c r="O2969">
        <v>12274</v>
      </c>
      <c r="P2969" t="s">
        <v>14222</v>
      </c>
      <c r="Q2969">
        <v>1</v>
      </c>
      <c r="R2969" t="s">
        <v>14223</v>
      </c>
      <c r="S2969" t="s">
        <v>14224</v>
      </c>
      <c r="T2969">
        <v>281</v>
      </c>
      <c r="U2969" t="s">
        <v>37</v>
      </c>
      <c r="V2969" t="s">
        <v>38</v>
      </c>
      <c r="W2969" t="s">
        <v>585</v>
      </c>
      <c r="Y2969">
        <v>2008</v>
      </c>
      <c r="Z2969">
        <v>536</v>
      </c>
      <c r="AA2969">
        <v>6.7</v>
      </c>
      <c r="AB2969">
        <v>1.85</v>
      </c>
      <c r="AC2969">
        <v>0</v>
      </c>
    </row>
    <row r="2970" spans="1:29">
      <c r="A2970" t="s">
        <v>28</v>
      </c>
      <c r="C2970" t="s">
        <v>9333</v>
      </c>
      <c r="D2970">
        <v>34</v>
      </c>
      <c r="E2970">
        <v>122</v>
      </c>
      <c r="F2970">
        <v>30</v>
      </c>
      <c r="G2970">
        <v>85</v>
      </c>
      <c r="H2970" t="s">
        <v>4243</v>
      </c>
      <c r="I2970">
        <v>1000</v>
      </c>
      <c r="K2970" t="s">
        <v>5274</v>
      </c>
      <c r="L2970" t="s">
        <v>3980</v>
      </c>
      <c r="M2970" t="s">
        <v>14225</v>
      </c>
      <c r="N2970">
        <v>16764</v>
      </c>
      <c r="O2970">
        <v>1456</v>
      </c>
      <c r="P2970" t="s">
        <v>14226</v>
      </c>
      <c r="Q2970">
        <v>0</v>
      </c>
      <c r="R2970" t="s">
        <v>14227</v>
      </c>
      <c r="S2970" t="s">
        <v>14228</v>
      </c>
      <c r="T2970">
        <v>48</v>
      </c>
      <c r="U2970" t="s">
        <v>37</v>
      </c>
      <c r="V2970" t="s">
        <v>38</v>
      </c>
      <c r="W2970" t="s">
        <v>585</v>
      </c>
      <c r="X2970">
        <v>12000000</v>
      </c>
      <c r="Y2970">
        <v>1981</v>
      </c>
      <c r="Z2970">
        <v>230</v>
      </c>
      <c r="AA2970">
        <v>6.6</v>
      </c>
      <c r="AB2970">
        <v>1.85</v>
      </c>
      <c r="AC2970">
        <v>1000</v>
      </c>
    </row>
    <row r="2971" spans="1:29">
      <c r="A2971" t="s">
        <v>28</v>
      </c>
      <c r="C2971" t="s">
        <v>5338</v>
      </c>
      <c r="D2971">
        <v>160</v>
      </c>
      <c r="E2971">
        <v>100</v>
      </c>
      <c r="F2971">
        <v>73</v>
      </c>
      <c r="G2971">
        <v>1000</v>
      </c>
      <c r="H2971" t="s">
        <v>436</v>
      </c>
      <c r="I2971">
        <v>19000</v>
      </c>
      <c r="J2971">
        <v>11634362</v>
      </c>
      <c r="K2971" t="s">
        <v>6326</v>
      </c>
      <c r="L2971" t="s">
        <v>100</v>
      </c>
      <c r="M2971" t="s">
        <v>14229</v>
      </c>
      <c r="N2971">
        <v>60171</v>
      </c>
      <c r="O2971">
        <v>34700</v>
      </c>
      <c r="P2971" t="s">
        <v>138</v>
      </c>
      <c r="Q2971">
        <v>0</v>
      </c>
      <c r="R2971" t="s">
        <v>14230</v>
      </c>
      <c r="S2971" t="s">
        <v>14231</v>
      </c>
      <c r="T2971">
        <v>296</v>
      </c>
      <c r="U2971" t="s">
        <v>37</v>
      </c>
      <c r="V2971" t="s">
        <v>56</v>
      </c>
      <c r="W2971" t="s">
        <v>39</v>
      </c>
      <c r="Y2971">
        <v>2003</v>
      </c>
      <c r="Z2971">
        <v>14000</v>
      </c>
      <c r="AA2971">
        <v>7</v>
      </c>
      <c r="AB2971">
        <v>2.35</v>
      </c>
      <c r="AC2971">
        <v>0</v>
      </c>
    </row>
    <row r="2972" spans="1:29">
      <c r="A2972" t="s">
        <v>28</v>
      </c>
      <c r="C2972" t="s">
        <v>710</v>
      </c>
      <c r="D2972">
        <v>96</v>
      </c>
      <c r="E2972">
        <v>293</v>
      </c>
      <c r="F2972">
        <v>249</v>
      </c>
      <c r="G2972">
        <v>18</v>
      </c>
      <c r="H2972" t="s">
        <v>14232</v>
      </c>
      <c r="I2972">
        <v>362</v>
      </c>
      <c r="J2972">
        <v>11433134</v>
      </c>
      <c r="K2972" t="s">
        <v>14233</v>
      </c>
      <c r="L2972" t="s">
        <v>1275</v>
      </c>
      <c r="M2972" t="s">
        <v>14234</v>
      </c>
      <c r="N2972">
        <v>168203</v>
      </c>
      <c r="O2972">
        <v>469</v>
      </c>
      <c r="P2972" t="s">
        <v>14235</v>
      </c>
      <c r="Q2972">
        <v>0</v>
      </c>
      <c r="R2972" t="s">
        <v>14236</v>
      </c>
      <c r="S2972" t="s">
        <v>14237</v>
      </c>
      <c r="T2972">
        <v>426</v>
      </c>
      <c r="U2972" t="s">
        <v>8731</v>
      </c>
      <c r="V2972" t="s">
        <v>9139</v>
      </c>
      <c r="W2972" t="s">
        <v>585</v>
      </c>
      <c r="X2972">
        <v>14000000</v>
      </c>
      <c r="Y2972">
        <v>1981</v>
      </c>
      <c r="Z2972">
        <v>21</v>
      </c>
      <c r="AA2972">
        <v>8.4</v>
      </c>
      <c r="AB2972">
        <v>1.85</v>
      </c>
      <c r="AC2972">
        <v>11000</v>
      </c>
    </row>
    <row r="2973" spans="1:29">
      <c r="A2973" t="s">
        <v>28</v>
      </c>
      <c r="C2973" t="s">
        <v>2054</v>
      </c>
      <c r="D2973">
        <v>106</v>
      </c>
      <c r="E2973">
        <v>137</v>
      </c>
      <c r="F2973">
        <v>102</v>
      </c>
      <c r="G2973">
        <v>877</v>
      </c>
      <c r="H2973" t="s">
        <v>1422</v>
      </c>
      <c r="I2973">
        <v>2000</v>
      </c>
      <c r="J2973">
        <v>22406362</v>
      </c>
      <c r="K2973" t="s">
        <v>2055</v>
      </c>
      <c r="L2973" t="s">
        <v>536</v>
      </c>
      <c r="M2973" t="s">
        <v>2056</v>
      </c>
      <c r="N2973">
        <v>16832</v>
      </c>
      <c r="O2973">
        <v>5780</v>
      </c>
      <c r="P2973" t="s">
        <v>1190</v>
      </c>
      <c r="Q2973">
        <v>0</v>
      </c>
      <c r="R2973" t="s">
        <v>2057</v>
      </c>
      <c r="S2973" t="s">
        <v>2058</v>
      </c>
      <c r="T2973">
        <v>267</v>
      </c>
      <c r="U2973" t="s">
        <v>37</v>
      </c>
      <c r="V2973" t="s">
        <v>38</v>
      </c>
      <c r="W2973" t="s">
        <v>39</v>
      </c>
      <c r="X2973">
        <v>107000000</v>
      </c>
      <c r="Y2973">
        <v>2004</v>
      </c>
      <c r="Z2973">
        <v>973</v>
      </c>
      <c r="AA2973">
        <v>6</v>
      </c>
      <c r="AB2973">
        <v>2.35</v>
      </c>
      <c r="AC2973">
        <v>701</v>
      </c>
    </row>
    <row r="2974" spans="1:29">
      <c r="A2974" t="s">
        <v>28</v>
      </c>
      <c r="C2974" t="s">
        <v>14238</v>
      </c>
      <c r="D2974">
        <v>53</v>
      </c>
      <c r="E2974">
        <v>93</v>
      </c>
      <c r="F2974">
        <v>32</v>
      </c>
      <c r="G2974">
        <v>503</v>
      </c>
      <c r="H2974" t="s">
        <v>10776</v>
      </c>
      <c r="I2974">
        <v>529</v>
      </c>
      <c r="J2974">
        <v>10198766</v>
      </c>
      <c r="K2974" t="s">
        <v>1671</v>
      </c>
      <c r="L2974" t="s">
        <v>8132</v>
      </c>
      <c r="M2974" t="s">
        <v>14239</v>
      </c>
      <c r="N2974">
        <v>12007</v>
      </c>
      <c r="O2974">
        <v>2393</v>
      </c>
      <c r="P2974" t="s">
        <v>12268</v>
      </c>
      <c r="Q2974">
        <v>3</v>
      </c>
      <c r="R2974" t="s">
        <v>14240</v>
      </c>
      <c r="S2974" t="s">
        <v>14241</v>
      </c>
      <c r="T2974">
        <v>105</v>
      </c>
      <c r="U2974" t="s">
        <v>37</v>
      </c>
      <c r="V2974" t="s">
        <v>38</v>
      </c>
      <c r="W2974" t="s">
        <v>585</v>
      </c>
      <c r="X2974">
        <v>12000000</v>
      </c>
      <c r="Y2974">
        <v>2002</v>
      </c>
      <c r="Z2974">
        <v>526</v>
      </c>
      <c r="AA2974">
        <v>5.4</v>
      </c>
      <c r="AB2974">
        <v>1.85</v>
      </c>
      <c r="AC2974">
        <v>507</v>
      </c>
    </row>
    <row r="2975" spans="1:29">
      <c r="A2975" t="s">
        <v>28</v>
      </c>
      <c r="C2975" t="s">
        <v>5509</v>
      </c>
      <c r="D2975">
        <v>274</v>
      </c>
      <c r="E2975">
        <v>123</v>
      </c>
      <c r="F2975">
        <v>628</v>
      </c>
      <c r="G2975">
        <v>171</v>
      </c>
      <c r="H2975" t="s">
        <v>11122</v>
      </c>
      <c r="I2975">
        <v>565</v>
      </c>
      <c r="J2975">
        <v>15294553</v>
      </c>
      <c r="K2975" t="s">
        <v>687</v>
      </c>
      <c r="L2975" t="s">
        <v>14242</v>
      </c>
      <c r="M2975" t="s">
        <v>14243</v>
      </c>
      <c r="N2975">
        <v>202341</v>
      </c>
      <c r="O2975">
        <v>1595</v>
      </c>
      <c r="P2975" t="s">
        <v>11793</v>
      </c>
      <c r="Q2975">
        <v>1</v>
      </c>
      <c r="R2975" t="s">
        <v>14244</v>
      </c>
      <c r="S2975" t="s">
        <v>14245</v>
      </c>
      <c r="T2975">
        <v>391</v>
      </c>
      <c r="U2975" t="s">
        <v>37</v>
      </c>
      <c r="V2975" t="s">
        <v>56</v>
      </c>
      <c r="W2975" t="s">
        <v>585</v>
      </c>
      <c r="X2975">
        <v>12000000</v>
      </c>
      <c r="Y2975">
        <v>2013</v>
      </c>
      <c r="Z2975">
        <v>555</v>
      </c>
      <c r="AA2975">
        <v>7.8</v>
      </c>
      <c r="AB2975">
        <v>2.35</v>
      </c>
      <c r="AC2975">
        <v>105000</v>
      </c>
    </row>
    <row r="2976" spans="1:29">
      <c r="A2976" t="s">
        <v>28</v>
      </c>
      <c r="C2976" t="s">
        <v>1939</v>
      </c>
      <c r="D2976">
        <v>248</v>
      </c>
      <c r="E2976">
        <v>119</v>
      </c>
      <c r="F2976">
        <v>611</v>
      </c>
      <c r="G2976">
        <v>4</v>
      </c>
      <c r="H2976" t="s">
        <v>6883</v>
      </c>
      <c r="I2976">
        <v>755</v>
      </c>
      <c r="J2976">
        <v>11041228</v>
      </c>
      <c r="K2976" t="s">
        <v>207</v>
      </c>
      <c r="L2976" t="s">
        <v>6881</v>
      </c>
      <c r="M2976" t="s">
        <v>14246</v>
      </c>
      <c r="N2976">
        <v>92295</v>
      </c>
      <c r="O2976">
        <v>1244</v>
      </c>
      <c r="P2976" t="s">
        <v>14247</v>
      </c>
      <c r="Q2976">
        <v>3</v>
      </c>
      <c r="R2976" t="s">
        <v>14248</v>
      </c>
      <c r="S2976" t="s">
        <v>14249</v>
      </c>
      <c r="T2976">
        <v>420</v>
      </c>
      <c r="U2976" t="s">
        <v>1946</v>
      </c>
      <c r="V2976" t="s">
        <v>892</v>
      </c>
      <c r="W2976" t="s">
        <v>39</v>
      </c>
      <c r="X2976">
        <v>100000000</v>
      </c>
      <c r="Y2976">
        <v>2004</v>
      </c>
      <c r="Z2976">
        <v>483</v>
      </c>
      <c r="AA2976">
        <v>7.6</v>
      </c>
      <c r="AB2976">
        <v>2.35</v>
      </c>
      <c r="AC2976">
        <v>0</v>
      </c>
    </row>
    <row r="2977" spans="1:29">
      <c r="A2977" t="s">
        <v>28</v>
      </c>
      <c r="C2977" t="s">
        <v>14250</v>
      </c>
      <c r="D2977">
        <v>288</v>
      </c>
      <c r="E2977">
        <v>107</v>
      </c>
      <c r="F2977">
        <v>27</v>
      </c>
      <c r="G2977">
        <v>360</v>
      </c>
      <c r="H2977" t="s">
        <v>2216</v>
      </c>
      <c r="I2977">
        <v>664</v>
      </c>
      <c r="J2977">
        <v>7918283</v>
      </c>
      <c r="K2977" t="s">
        <v>4075</v>
      </c>
      <c r="L2977" t="s">
        <v>4504</v>
      </c>
      <c r="M2977" t="s">
        <v>14251</v>
      </c>
      <c r="N2977">
        <v>41574</v>
      </c>
      <c r="O2977">
        <v>2440</v>
      </c>
      <c r="P2977" t="s">
        <v>1501</v>
      </c>
      <c r="Q2977">
        <v>1</v>
      </c>
      <c r="R2977" t="s">
        <v>14252</v>
      </c>
      <c r="S2977" t="s">
        <v>14253</v>
      </c>
      <c r="T2977">
        <v>145</v>
      </c>
      <c r="U2977" t="s">
        <v>37</v>
      </c>
      <c r="V2977" t="s">
        <v>38</v>
      </c>
      <c r="W2977" t="s">
        <v>585</v>
      </c>
      <c r="X2977">
        <v>12000000</v>
      </c>
      <c r="Y2977">
        <v>2012</v>
      </c>
      <c r="Z2977">
        <v>591</v>
      </c>
      <c r="AA2977">
        <v>6.6</v>
      </c>
      <c r="AB2977">
        <v>1.85</v>
      </c>
      <c r="AC2977">
        <v>0</v>
      </c>
    </row>
    <row r="2978" spans="1:29">
      <c r="A2978" t="s">
        <v>28</v>
      </c>
      <c r="C2978" t="s">
        <v>14254</v>
      </c>
      <c r="D2978">
        <v>177</v>
      </c>
      <c r="E2978">
        <v>106</v>
      </c>
      <c r="F2978">
        <v>16</v>
      </c>
      <c r="G2978">
        <v>265</v>
      </c>
      <c r="H2978" t="s">
        <v>14255</v>
      </c>
      <c r="I2978">
        <v>452</v>
      </c>
      <c r="J2978">
        <v>22331028</v>
      </c>
      <c r="K2978" t="s">
        <v>2954</v>
      </c>
      <c r="L2978" t="s">
        <v>14256</v>
      </c>
      <c r="M2978" t="s">
        <v>14257</v>
      </c>
      <c r="N2978">
        <v>57349</v>
      </c>
      <c r="O2978">
        <v>1819</v>
      </c>
      <c r="P2978" t="s">
        <v>14258</v>
      </c>
      <c r="Q2978">
        <v>0</v>
      </c>
      <c r="R2978" t="s">
        <v>14259</v>
      </c>
      <c r="S2978" t="s">
        <v>14260</v>
      </c>
      <c r="T2978">
        <v>177</v>
      </c>
      <c r="U2978" t="s">
        <v>37</v>
      </c>
      <c r="V2978" t="s">
        <v>38</v>
      </c>
      <c r="W2978" t="s">
        <v>39</v>
      </c>
      <c r="X2978">
        <v>12000000</v>
      </c>
      <c r="Y2978">
        <v>2015</v>
      </c>
      <c r="Z2978">
        <v>328</v>
      </c>
      <c r="AA2978">
        <v>6.4</v>
      </c>
      <c r="AB2978">
        <v>2.35</v>
      </c>
      <c r="AC2978">
        <v>0</v>
      </c>
    </row>
    <row r="2979" spans="1:29">
      <c r="A2979" t="s">
        <v>28</v>
      </c>
      <c r="C2979" t="s">
        <v>14261</v>
      </c>
      <c r="D2979">
        <v>81</v>
      </c>
      <c r="E2979">
        <v>109</v>
      </c>
      <c r="F2979">
        <v>67</v>
      </c>
      <c r="G2979">
        <v>192</v>
      </c>
      <c r="H2979" t="s">
        <v>14262</v>
      </c>
      <c r="I2979">
        <v>436</v>
      </c>
      <c r="J2979">
        <v>8134217</v>
      </c>
      <c r="K2979" t="s">
        <v>4296</v>
      </c>
      <c r="L2979" t="s">
        <v>806</v>
      </c>
      <c r="M2979" t="s">
        <v>14263</v>
      </c>
      <c r="N2979">
        <v>15412</v>
      </c>
      <c r="O2979">
        <v>1141</v>
      </c>
      <c r="P2979" t="s">
        <v>14264</v>
      </c>
      <c r="Q2979">
        <v>3</v>
      </c>
      <c r="R2979" t="s">
        <v>14265</v>
      </c>
      <c r="S2979" t="s">
        <v>14266</v>
      </c>
      <c r="T2979">
        <v>90</v>
      </c>
      <c r="U2979" t="s">
        <v>37</v>
      </c>
      <c r="V2979" t="s">
        <v>38</v>
      </c>
      <c r="W2979" t="s">
        <v>585</v>
      </c>
      <c r="X2979">
        <v>12000000</v>
      </c>
      <c r="Y2979">
        <v>2008</v>
      </c>
      <c r="Z2979">
        <v>223</v>
      </c>
      <c r="AA2979">
        <v>7</v>
      </c>
      <c r="AB2979">
        <v>2.35</v>
      </c>
      <c r="AC2979">
        <v>0</v>
      </c>
    </row>
    <row r="2980" spans="1:29">
      <c r="A2980" t="s">
        <v>28</v>
      </c>
      <c r="C2980" t="s">
        <v>14267</v>
      </c>
      <c r="D2980">
        <v>29</v>
      </c>
      <c r="E2980">
        <v>81</v>
      </c>
      <c r="F2980">
        <v>25</v>
      </c>
      <c r="G2980">
        <v>654</v>
      </c>
      <c r="H2980" t="s">
        <v>2638</v>
      </c>
      <c r="I2980">
        <v>931</v>
      </c>
      <c r="J2980">
        <v>6982680</v>
      </c>
      <c r="K2980" t="s">
        <v>1009</v>
      </c>
      <c r="L2980" t="s">
        <v>620</v>
      </c>
      <c r="M2980" t="s">
        <v>14268</v>
      </c>
      <c r="N2980">
        <v>6965</v>
      </c>
      <c r="O2980">
        <v>3848</v>
      </c>
      <c r="P2980" t="s">
        <v>14269</v>
      </c>
      <c r="Q2980">
        <v>0</v>
      </c>
      <c r="R2980" t="s">
        <v>14270</v>
      </c>
      <c r="S2980" t="s">
        <v>14271</v>
      </c>
      <c r="T2980">
        <v>69</v>
      </c>
      <c r="U2980" t="s">
        <v>37</v>
      </c>
      <c r="V2980" t="s">
        <v>38</v>
      </c>
      <c r="W2980" t="s">
        <v>39</v>
      </c>
      <c r="X2980">
        <v>10000000</v>
      </c>
      <c r="Y2980">
        <v>2000</v>
      </c>
      <c r="Z2980">
        <v>744</v>
      </c>
      <c r="AA2980">
        <v>5.7</v>
      </c>
      <c r="AB2980">
        <v>1.85</v>
      </c>
      <c r="AC2980">
        <v>262</v>
      </c>
    </row>
    <row r="2981" spans="1:29">
      <c r="A2981" t="s">
        <v>28</v>
      </c>
      <c r="C2981" t="s">
        <v>14272</v>
      </c>
      <c r="D2981">
        <v>58</v>
      </c>
      <c r="E2981">
        <v>95</v>
      </c>
      <c r="F2981">
        <v>216</v>
      </c>
      <c r="G2981">
        <v>968</v>
      </c>
      <c r="H2981" t="s">
        <v>4472</v>
      </c>
      <c r="I2981">
        <v>1000</v>
      </c>
      <c r="J2981">
        <v>6739141</v>
      </c>
      <c r="K2981" t="s">
        <v>1401</v>
      </c>
      <c r="L2981" t="s">
        <v>4534</v>
      </c>
      <c r="M2981" t="s">
        <v>14273</v>
      </c>
      <c r="N2981">
        <v>23383</v>
      </c>
      <c r="O2981">
        <v>4755</v>
      </c>
      <c r="P2981" t="s">
        <v>379</v>
      </c>
      <c r="Q2981">
        <v>0</v>
      </c>
      <c r="R2981" t="s">
        <v>14274</v>
      </c>
      <c r="S2981" t="s">
        <v>14275</v>
      </c>
      <c r="T2981">
        <v>68</v>
      </c>
      <c r="U2981" t="s">
        <v>37</v>
      </c>
      <c r="V2981" t="s">
        <v>370</v>
      </c>
      <c r="W2981" t="s">
        <v>585</v>
      </c>
      <c r="X2981">
        <v>8000000</v>
      </c>
      <c r="Y2981">
        <v>1992</v>
      </c>
      <c r="Z2981">
        <v>1000</v>
      </c>
      <c r="AA2981">
        <v>5.9</v>
      </c>
      <c r="AB2981">
        <v>1.85</v>
      </c>
      <c r="AC2981">
        <v>1000</v>
      </c>
    </row>
    <row r="2982" spans="1:29">
      <c r="A2982" t="s">
        <v>28</v>
      </c>
      <c r="C2982" t="s">
        <v>11224</v>
      </c>
      <c r="D2982">
        <v>144</v>
      </c>
      <c r="E2982">
        <v>86</v>
      </c>
      <c r="F2982">
        <v>378</v>
      </c>
      <c r="G2982">
        <v>783</v>
      </c>
      <c r="H2982" t="s">
        <v>1802</v>
      </c>
      <c r="I2982">
        <v>957</v>
      </c>
      <c r="J2982">
        <v>5542025</v>
      </c>
      <c r="K2982" t="s">
        <v>1671</v>
      </c>
      <c r="L2982" t="s">
        <v>1010</v>
      </c>
      <c r="M2982" t="s">
        <v>14276</v>
      </c>
      <c r="N2982">
        <v>12197</v>
      </c>
      <c r="O2982">
        <v>3535</v>
      </c>
      <c r="P2982" t="s">
        <v>972</v>
      </c>
      <c r="Q2982">
        <v>0</v>
      </c>
      <c r="R2982" t="s">
        <v>14277</v>
      </c>
      <c r="S2982" t="s">
        <v>14278</v>
      </c>
      <c r="T2982">
        <v>150</v>
      </c>
      <c r="U2982" t="s">
        <v>37</v>
      </c>
      <c r="V2982" t="s">
        <v>38</v>
      </c>
      <c r="W2982" t="s">
        <v>39</v>
      </c>
      <c r="X2982">
        <v>12000000</v>
      </c>
      <c r="Y2982">
        <v>2006</v>
      </c>
      <c r="Z2982">
        <v>925</v>
      </c>
      <c r="AA2982">
        <v>6.3</v>
      </c>
      <c r="AB2982">
        <v>1.85</v>
      </c>
      <c r="AC2982">
        <v>650</v>
      </c>
    </row>
    <row r="2983" spans="1:29">
      <c r="A2983" t="s">
        <v>747</v>
      </c>
      <c r="C2983" t="s">
        <v>4003</v>
      </c>
      <c r="D2983">
        <v>114</v>
      </c>
      <c r="E2983">
        <v>113</v>
      </c>
      <c r="F2983">
        <v>11000</v>
      </c>
      <c r="G2983">
        <v>99</v>
      </c>
      <c r="H2983" t="s">
        <v>14279</v>
      </c>
      <c r="I2983">
        <v>537</v>
      </c>
      <c r="J2983">
        <v>5032496</v>
      </c>
      <c r="K2983" t="s">
        <v>2527</v>
      </c>
      <c r="L2983" t="s">
        <v>1386</v>
      </c>
      <c r="M2983" t="s">
        <v>14280</v>
      </c>
      <c r="N2983">
        <v>20576</v>
      </c>
      <c r="O2983">
        <v>943</v>
      </c>
      <c r="P2983" t="s">
        <v>6549</v>
      </c>
      <c r="Q2983">
        <v>0</v>
      </c>
      <c r="R2983" t="s">
        <v>14281</v>
      </c>
      <c r="S2983" t="s">
        <v>14282</v>
      </c>
      <c r="T2983">
        <v>161</v>
      </c>
      <c r="U2983" t="s">
        <v>37</v>
      </c>
      <c r="V2983" t="s">
        <v>38</v>
      </c>
      <c r="W2983" t="s">
        <v>585</v>
      </c>
      <c r="X2983">
        <v>12000000</v>
      </c>
      <c r="Y2983">
        <v>1998</v>
      </c>
      <c r="Z2983">
        <v>255</v>
      </c>
      <c r="AA2983">
        <v>6.3</v>
      </c>
      <c r="AB2983">
        <v>1.66</v>
      </c>
      <c r="AC2983">
        <v>652</v>
      </c>
    </row>
    <row r="2984" spans="1:29">
      <c r="A2984" t="s">
        <v>28</v>
      </c>
      <c r="C2984" t="s">
        <v>4027</v>
      </c>
      <c r="D2984">
        <v>132</v>
      </c>
      <c r="E2984">
        <v>122</v>
      </c>
      <c r="F2984">
        <v>708</v>
      </c>
      <c r="G2984">
        <v>316</v>
      </c>
      <c r="H2984" t="s">
        <v>7495</v>
      </c>
      <c r="I2984">
        <v>433</v>
      </c>
      <c r="J2984">
        <v>6754898</v>
      </c>
      <c r="K2984" t="s">
        <v>2527</v>
      </c>
      <c r="L2984" t="s">
        <v>14283</v>
      </c>
      <c r="M2984" t="s">
        <v>14284</v>
      </c>
      <c r="N2984">
        <v>20000</v>
      </c>
      <c r="O2984">
        <v>1291</v>
      </c>
      <c r="P2984" t="s">
        <v>7031</v>
      </c>
      <c r="Q2984">
        <v>0</v>
      </c>
      <c r="R2984" t="s">
        <v>14285</v>
      </c>
      <c r="S2984" t="s">
        <v>14286</v>
      </c>
      <c r="T2984">
        <v>188</v>
      </c>
      <c r="U2984" t="s">
        <v>37</v>
      </c>
      <c r="V2984" t="s">
        <v>38</v>
      </c>
      <c r="W2984" t="s">
        <v>585</v>
      </c>
      <c r="X2984">
        <v>12000000</v>
      </c>
      <c r="Y2984">
        <v>2006</v>
      </c>
      <c r="Z2984">
        <v>398</v>
      </c>
      <c r="AA2984">
        <v>6.2</v>
      </c>
      <c r="AB2984">
        <v>2.35</v>
      </c>
      <c r="AC2984">
        <v>0</v>
      </c>
    </row>
    <row r="2985" spans="1:29">
      <c r="A2985" t="s">
        <v>28</v>
      </c>
      <c r="C2985" t="s">
        <v>12474</v>
      </c>
      <c r="D2985">
        <v>60</v>
      </c>
      <c r="E2985">
        <v>90</v>
      </c>
      <c r="F2985">
        <v>7</v>
      </c>
      <c r="G2985">
        <v>251</v>
      </c>
      <c r="H2985" t="s">
        <v>14287</v>
      </c>
      <c r="I2985">
        <v>525</v>
      </c>
      <c r="J2985">
        <v>4922166</v>
      </c>
      <c r="K2985" t="s">
        <v>11250</v>
      </c>
      <c r="L2985" t="s">
        <v>1662</v>
      </c>
      <c r="M2985" t="s">
        <v>14288</v>
      </c>
      <c r="N2985">
        <v>23606</v>
      </c>
      <c r="O2985">
        <v>1445</v>
      </c>
      <c r="P2985" t="s">
        <v>14289</v>
      </c>
      <c r="Q2985">
        <v>2</v>
      </c>
      <c r="R2985" t="s">
        <v>14290</v>
      </c>
      <c r="S2985" t="s">
        <v>14291</v>
      </c>
      <c r="T2985">
        <v>304</v>
      </c>
      <c r="U2985" t="s">
        <v>37</v>
      </c>
      <c r="V2985" t="s">
        <v>38</v>
      </c>
      <c r="W2985" t="s">
        <v>95</v>
      </c>
      <c r="X2985">
        <v>12000000</v>
      </c>
      <c r="Y2985">
        <v>2003</v>
      </c>
      <c r="Z2985">
        <v>281</v>
      </c>
      <c r="AA2985">
        <v>2.1</v>
      </c>
      <c r="AB2985">
        <v>1.85</v>
      </c>
      <c r="AC2985">
        <v>0</v>
      </c>
    </row>
    <row r="2986" spans="1:29">
      <c r="A2986" t="s">
        <v>28</v>
      </c>
      <c r="C2986" t="s">
        <v>5076</v>
      </c>
      <c r="D2986">
        <v>30</v>
      </c>
      <c r="E2986">
        <v>108</v>
      </c>
      <c r="F2986">
        <v>0</v>
      </c>
      <c r="G2986">
        <v>599</v>
      </c>
      <c r="H2986" t="s">
        <v>1837</v>
      </c>
      <c r="I2986">
        <v>873</v>
      </c>
      <c r="J2986">
        <v>4903000</v>
      </c>
      <c r="K2986" t="s">
        <v>2527</v>
      </c>
      <c r="L2986" t="s">
        <v>2002</v>
      </c>
      <c r="M2986" t="s">
        <v>14292</v>
      </c>
      <c r="N2986">
        <v>4961</v>
      </c>
      <c r="O2986">
        <v>4497</v>
      </c>
      <c r="P2986" t="s">
        <v>5586</v>
      </c>
      <c r="Q2986">
        <v>3</v>
      </c>
      <c r="R2986" t="s">
        <v>14293</v>
      </c>
      <c r="S2986" t="s">
        <v>14294</v>
      </c>
      <c r="T2986">
        <v>33</v>
      </c>
      <c r="U2986" t="s">
        <v>37</v>
      </c>
      <c r="V2986" t="s">
        <v>38</v>
      </c>
      <c r="W2986" t="s">
        <v>585</v>
      </c>
      <c r="X2986">
        <v>12000000</v>
      </c>
      <c r="Y2986">
        <v>1996</v>
      </c>
      <c r="Z2986">
        <v>680</v>
      </c>
      <c r="AA2986">
        <v>5</v>
      </c>
      <c r="AB2986">
        <v>1.85</v>
      </c>
      <c r="AC2986">
        <v>251</v>
      </c>
    </row>
    <row r="2987" spans="1:29">
      <c r="A2987" t="s">
        <v>28</v>
      </c>
      <c r="C2987" t="s">
        <v>14295</v>
      </c>
      <c r="D2987">
        <v>138</v>
      </c>
      <c r="E2987">
        <v>113</v>
      </c>
      <c r="F2987">
        <v>319</v>
      </c>
      <c r="G2987">
        <v>48</v>
      </c>
      <c r="H2987" t="s">
        <v>14296</v>
      </c>
      <c r="I2987">
        <v>1000</v>
      </c>
      <c r="J2987">
        <v>4717455</v>
      </c>
      <c r="K2987" t="s">
        <v>852</v>
      </c>
      <c r="L2987" t="s">
        <v>2619</v>
      </c>
      <c r="M2987" t="s">
        <v>14297</v>
      </c>
      <c r="N2987">
        <v>18632</v>
      </c>
      <c r="O2987">
        <v>1171</v>
      </c>
      <c r="P2987" t="s">
        <v>14298</v>
      </c>
      <c r="Q2987">
        <v>0</v>
      </c>
      <c r="R2987" t="s">
        <v>14299</v>
      </c>
      <c r="S2987" t="s">
        <v>14300</v>
      </c>
      <c r="T2987">
        <v>354</v>
      </c>
      <c r="U2987" t="s">
        <v>37</v>
      </c>
      <c r="V2987" t="s">
        <v>370</v>
      </c>
      <c r="W2987" t="s">
        <v>585</v>
      </c>
      <c r="X2987">
        <v>12000000</v>
      </c>
      <c r="Y2987">
        <v>2003</v>
      </c>
      <c r="Z2987">
        <v>65</v>
      </c>
      <c r="AA2987">
        <v>5.3</v>
      </c>
      <c r="AB2987">
        <v>1.85</v>
      </c>
      <c r="AC2987">
        <v>656</v>
      </c>
    </row>
    <row r="2988" spans="1:29">
      <c r="A2988" t="s">
        <v>28</v>
      </c>
      <c r="C2988" t="s">
        <v>8972</v>
      </c>
      <c r="D2988">
        <v>190</v>
      </c>
      <c r="E2988">
        <v>110</v>
      </c>
      <c r="F2988">
        <v>115</v>
      </c>
      <c r="G2988">
        <v>103</v>
      </c>
      <c r="H2988" t="s">
        <v>3728</v>
      </c>
      <c r="I2988">
        <v>812</v>
      </c>
      <c r="J2988">
        <v>3148482</v>
      </c>
      <c r="K2988" t="s">
        <v>214</v>
      </c>
      <c r="L2988" t="s">
        <v>3866</v>
      </c>
      <c r="M2988" t="s">
        <v>14301</v>
      </c>
      <c r="N2988">
        <v>29613</v>
      </c>
      <c r="O2988">
        <v>1540</v>
      </c>
      <c r="P2988" t="s">
        <v>14302</v>
      </c>
      <c r="Q2988">
        <v>0</v>
      </c>
      <c r="R2988" t="s">
        <v>14303</v>
      </c>
      <c r="S2988" t="s">
        <v>14304</v>
      </c>
      <c r="T2988">
        <v>98</v>
      </c>
      <c r="U2988" t="s">
        <v>37</v>
      </c>
      <c r="V2988" t="s">
        <v>38</v>
      </c>
      <c r="W2988" t="s">
        <v>585</v>
      </c>
      <c r="X2988">
        <v>12000000</v>
      </c>
      <c r="Y2988">
        <v>2008</v>
      </c>
      <c r="Z2988">
        <v>580</v>
      </c>
      <c r="AA2988">
        <v>7.1</v>
      </c>
      <c r="AB2988">
        <v>2.35</v>
      </c>
      <c r="AC2988">
        <v>0</v>
      </c>
    </row>
    <row r="2989" spans="1:29">
      <c r="A2989" t="s">
        <v>28</v>
      </c>
      <c r="C2989" t="s">
        <v>14305</v>
      </c>
      <c r="D2989">
        <v>61</v>
      </c>
      <c r="E2989">
        <v>109</v>
      </c>
      <c r="F2989">
        <v>40</v>
      </c>
      <c r="G2989">
        <v>794</v>
      </c>
      <c r="H2989" t="s">
        <v>390</v>
      </c>
      <c r="I2989">
        <v>5000</v>
      </c>
      <c r="J2989">
        <v>2326407</v>
      </c>
      <c r="K2989" t="s">
        <v>3409</v>
      </c>
      <c r="L2989" t="s">
        <v>2398</v>
      </c>
      <c r="M2989" t="s">
        <v>14306</v>
      </c>
      <c r="N2989">
        <v>5016</v>
      </c>
      <c r="O2989">
        <v>7166</v>
      </c>
      <c r="P2989" t="s">
        <v>13248</v>
      </c>
      <c r="Q2989">
        <v>5</v>
      </c>
      <c r="R2989" t="s">
        <v>14307</v>
      </c>
      <c r="S2989" t="s">
        <v>14308</v>
      </c>
      <c r="T2989">
        <v>99</v>
      </c>
      <c r="U2989" t="s">
        <v>37</v>
      </c>
      <c r="V2989" t="s">
        <v>56</v>
      </c>
      <c r="W2989" t="s">
        <v>585</v>
      </c>
      <c r="X2989">
        <v>12000000</v>
      </c>
      <c r="Y2989">
        <v>2001</v>
      </c>
      <c r="Z2989">
        <v>1000</v>
      </c>
      <c r="AA2989">
        <v>7</v>
      </c>
      <c r="AB2989">
        <v>2.35</v>
      </c>
      <c r="AC2989">
        <v>305</v>
      </c>
    </row>
    <row r="2990" spans="1:29">
      <c r="A2990" t="s">
        <v>28</v>
      </c>
      <c r="C2990" t="s">
        <v>6891</v>
      </c>
      <c r="D2990">
        <v>363</v>
      </c>
      <c r="E2990">
        <v>110</v>
      </c>
      <c r="F2990">
        <v>584</v>
      </c>
      <c r="G2990">
        <v>74</v>
      </c>
      <c r="H2990" t="s">
        <v>6893</v>
      </c>
      <c r="I2990">
        <v>629</v>
      </c>
      <c r="J2990">
        <v>2201412</v>
      </c>
      <c r="K2990" t="s">
        <v>14309</v>
      </c>
      <c r="L2990" t="s">
        <v>14310</v>
      </c>
      <c r="M2990" t="s">
        <v>5351</v>
      </c>
      <c r="N2990">
        <v>68883</v>
      </c>
      <c r="O2990">
        <v>1173</v>
      </c>
      <c r="P2990" t="s">
        <v>14311</v>
      </c>
      <c r="Q2990">
        <v>0</v>
      </c>
      <c r="R2990" t="s">
        <v>14312</v>
      </c>
      <c r="S2990" t="s">
        <v>14313</v>
      </c>
      <c r="T2990">
        <v>279</v>
      </c>
      <c r="U2990" t="s">
        <v>12700</v>
      </c>
      <c r="V2990" t="s">
        <v>5694</v>
      </c>
      <c r="W2990" t="s">
        <v>585</v>
      </c>
      <c r="X2990">
        <v>12215500000</v>
      </c>
      <c r="Y2990">
        <v>2006</v>
      </c>
      <c r="Z2990">
        <v>398</v>
      </c>
      <c r="AA2990">
        <v>7</v>
      </c>
      <c r="AB2990">
        <v>1.85</v>
      </c>
      <c r="AC2990">
        <v>7000</v>
      </c>
    </row>
    <row r="2991" spans="1:29">
      <c r="A2991" t="s">
        <v>28</v>
      </c>
      <c r="C2991" t="s">
        <v>1516</v>
      </c>
      <c r="D2991">
        <v>2</v>
      </c>
      <c r="E2991">
        <v>100</v>
      </c>
      <c r="F2991">
        <v>55</v>
      </c>
      <c r="G2991">
        <v>212</v>
      </c>
      <c r="H2991" t="s">
        <v>4206</v>
      </c>
      <c r="I2991">
        <v>3000</v>
      </c>
      <c r="K2991" t="s">
        <v>14314</v>
      </c>
      <c r="L2991" t="s">
        <v>1689</v>
      </c>
      <c r="M2991" t="s">
        <v>14315</v>
      </c>
      <c r="N2991">
        <v>763</v>
      </c>
      <c r="O2991">
        <v>4277</v>
      </c>
      <c r="P2991" t="s">
        <v>14316</v>
      </c>
      <c r="Q2991">
        <v>0</v>
      </c>
      <c r="R2991" t="s">
        <v>14317</v>
      </c>
      <c r="S2991" t="s">
        <v>14318</v>
      </c>
      <c r="T2991">
        <v>10</v>
      </c>
      <c r="U2991" t="s">
        <v>37</v>
      </c>
      <c r="V2991" t="s">
        <v>38</v>
      </c>
      <c r="W2991" t="s">
        <v>95</v>
      </c>
      <c r="X2991">
        <v>12000000</v>
      </c>
      <c r="Y2991">
        <v>1981</v>
      </c>
      <c r="Z2991">
        <v>642</v>
      </c>
      <c r="AA2991">
        <v>5.7</v>
      </c>
      <c r="AB2991">
        <v>1.85</v>
      </c>
      <c r="AC2991">
        <v>135</v>
      </c>
    </row>
    <row r="2992" spans="1:29">
      <c r="A2992" t="s">
        <v>28</v>
      </c>
      <c r="C2992" t="s">
        <v>14319</v>
      </c>
      <c r="D2992">
        <v>131</v>
      </c>
      <c r="E2992">
        <v>101</v>
      </c>
      <c r="F2992">
        <v>61</v>
      </c>
      <c r="G2992">
        <v>611</v>
      </c>
      <c r="H2992" t="s">
        <v>1655</v>
      </c>
      <c r="I2992">
        <v>769</v>
      </c>
      <c r="J2992">
        <v>2060953</v>
      </c>
      <c r="K2992" t="s">
        <v>9754</v>
      </c>
      <c r="L2992" t="s">
        <v>13348</v>
      </c>
      <c r="M2992" t="s">
        <v>14320</v>
      </c>
      <c r="N2992">
        <v>29990</v>
      </c>
      <c r="O2992">
        <v>2543</v>
      </c>
      <c r="P2992" t="s">
        <v>10142</v>
      </c>
      <c r="Q2992">
        <v>0</v>
      </c>
      <c r="R2992" t="s">
        <v>14321</v>
      </c>
      <c r="S2992" t="s">
        <v>14322</v>
      </c>
      <c r="T2992">
        <v>316</v>
      </c>
      <c r="U2992" t="s">
        <v>37</v>
      </c>
      <c r="V2992" t="s">
        <v>5560</v>
      </c>
      <c r="W2992" t="s">
        <v>585</v>
      </c>
      <c r="X2992">
        <v>12000000</v>
      </c>
      <c r="Y2992">
        <v>1999</v>
      </c>
      <c r="Z2992">
        <v>692</v>
      </c>
      <c r="AA2992">
        <v>7.1</v>
      </c>
      <c r="AB2992">
        <v>2.35</v>
      </c>
      <c r="AC2992">
        <v>0</v>
      </c>
    </row>
    <row r="2993" spans="1:29">
      <c r="A2993" t="s">
        <v>28</v>
      </c>
      <c r="C2993" t="s">
        <v>14323</v>
      </c>
      <c r="D2993">
        <v>146</v>
      </c>
      <c r="E2993">
        <v>97</v>
      </c>
      <c r="F2993">
        <v>20</v>
      </c>
      <c r="G2993">
        <v>442</v>
      </c>
      <c r="H2993" t="s">
        <v>5061</v>
      </c>
      <c r="I2993">
        <v>21000</v>
      </c>
      <c r="J2993">
        <v>3950294</v>
      </c>
      <c r="K2993" t="s">
        <v>1415</v>
      </c>
      <c r="L2993" t="s">
        <v>97</v>
      </c>
      <c r="M2993" t="s">
        <v>14324</v>
      </c>
      <c r="N2993">
        <v>56654</v>
      </c>
      <c r="O2993">
        <v>22577</v>
      </c>
      <c r="P2993" t="s">
        <v>8062</v>
      </c>
      <c r="Q2993">
        <v>5</v>
      </c>
      <c r="R2993" t="s">
        <v>14325</v>
      </c>
      <c r="S2993" t="s">
        <v>14326</v>
      </c>
      <c r="T2993">
        <v>124</v>
      </c>
      <c r="U2993" t="s">
        <v>37</v>
      </c>
      <c r="V2993" t="s">
        <v>38</v>
      </c>
      <c r="W2993" t="s">
        <v>585</v>
      </c>
      <c r="X2993">
        <v>12000000</v>
      </c>
      <c r="Y2993">
        <v>2007</v>
      </c>
      <c r="Z2993">
        <v>569</v>
      </c>
      <c r="AA2993">
        <v>7</v>
      </c>
      <c r="AB2993">
        <v>1.85</v>
      </c>
      <c r="AC2993">
        <v>0</v>
      </c>
    </row>
    <row r="2994" spans="1:29">
      <c r="A2994" t="s">
        <v>28</v>
      </c>
      <c r="C2994" t="s">
        <v>14327</v>
      </c>
      <c r="D2994">
        <v>280</v>
      </c>
      <c r="E2994">
        <v>172</v>
      </c>
      <c r="F2994">
        <v>667</v>
      </c>
      <c r="G2994">
        <v>70</v>
      </c>
      <c r="H2994" t="s">
        <v>14328</v>
      </c>
      <c r="I2994">
        <v>211</v>
      </c>
      <c r="J2994">
        <v>2835886</v>
      </c>
      <c r="K2994" t="s">
        <v>3409</v>
      </c>
      <c r="L2994" t="s">
        <v>14329</v>
      </c>
      <c r="M2994" t="s">
        <v>14330</v>
      </c>
      <c r="N2994">
        <v>55516</v>
      </c>
      <c r="O2994">
        <v>456</v>
      </c>
      <c r="P2994" t="s">
        <v>14331</v>
      </c>
      <c r="Q2994">
        <v>2</v>
      </c>
      <c r="R2994" t="s">
        <v>14332</v>
      </c>
      <c r="S2994" t="s">
        <v>14333</v>
      </c>
      <c r="T2994">
        <v>124</v>
      </c>
      <c r="U2994" t="s">
        <v>9795</v>
      </c>
      <c r="V2994" t="s">
        <v>7090</v>
      </c>
      <c r="W2994" t="s">
        <v>4830</v>
      </c>
      <c r="X2994">
        <v>9200000</v>
      </c>
      <c r="Y2994">
        <v>2013</v>
      </c>
      <c r="Z2994">
        <v>98</v>
      </c>
      <c r="AA2994">
        <v>7.7</v>
      </c>
      <c r="AB2994">
        <v>2.35</v>
      </c>
      <c r="AC2994">
        <v>29000</v>
      </c>
    </row>
    <row r="2995" spans="1:29">
      <c r="A2995" t="s">
        <v>28</v>
      </c>
      <c r="C2995" t="s">
        <v>14334</v>
      </c>
      <c r="D2995">
        <v>78</v>
      </c>
      <c r="E2995">
        <v>104</v>
      </c>
      <c r="F2995">
        <v>0</v>
      </c>
      <c r="G2995">
        <v>77</v>
      </c>
      <c r="H2995" t="s">
        <v>14335</v>
      </c>
      <c r="I2995">
        <v>1000</v>
      </c>
      <c r="J2995">
        <v>1779284</v>
      </c>
      <c r="K2995" t="s">
        <v>2527</v>
      </c>
      <c r="L2995" t="s">
        <v>2454</v>
      </c>
      <c r="M2995" t="s">
        <v>14336</v>
      </c>
      <c r="N2995">
        <v>12047</v>
      </c>
      <c r="O2995">
        <v>1292</v>
      </c>
      <c r="P2995" t="s">
        <v>14337</v>
      </c>
      <c r="Q2995">
        <v>4</v>
      </c>
      <c r="R2995" t="s">
        <v>14338</v>
      </c>
      <c r="S2995" t="s">
        <v>14339</v>
      </c>
      <c r="T2995">
        <v>122</v>
      </c>
      <c r="U2995" t="s">
        <v>37</v>
      </c>
      <c r="V2995" t="s">
        <v>38</v>
      </c>
      <c r="W2995" t="s">
        <v>585</v>
      </c>
      <c r="X2995">
        <v>12000000</v>
      </c>
      <c r="Y2995">
        <v>2002</v>
      </c>
      <c r="Z2995">
        <v>165</v>
      </c>
      <c r="AA2995">
        <v>7.1</v>
      </c>
      <c r="AB2995">
        <v>1.85</v>
      </c>
      <c r="AC2995">
        <v>677</v>
      </c>
    </row>
    <row r="2996" spans="1:29">
      <c r="A2996" t="s">
        <v>28</v>
      </c>
      <c r="C2996" t="s">
        <v>14340</v>
      </c>
      <c r="D2996">
        <v>469</v>
      </c>
      <c r="E2996">
        <v>99</v>
      </c>
      <c r="F2996">
        <v>0</v>
      </c>
      <c r="G2996">
        <v>520</v>
      </c>
      <c r="H2996" t="s">
        <v>5464</v>
      </c>
      <c r="I2996">
        <v>3000</v>
      </c>
      <c r="J2996">
        <v>1702277</v>
      </c>
      <c r="K2996" t="s">
        <v>4075</v>
      </c>
      <c r="L2996" t="s">
        <v>14341</v>
      </c>
      <c r="M2996" t="s">
        <v>14342</v>
      </c>
      <c r="N2996">
        <v>84620</v>
      </c>
      <c r="O2996">
        <v>5074</v>
      </c>
      <c r="P2996" t="s">
        <v>14343</v>
      </c>
      <c r="Q2996">
        <v>4</v>
      </c>
      <c r="R2996" t="s">
        <v>14344</v>
      </c>
      <c r="S2996" t="s">
        <v>14345</v>
      </c>
      <c r="T2996">
        <v>235</v>
      </c>
      <c r="U2996" t="s">
        <v>37</v>
      </c>
      <c r="V2996" t="s">
        <v>56</v>
      </c>
      <c r="W2996" t="s">
        <v>585</v>
      </c>
      <c r="X2996">
        <v>12000000</v>
      </c>
      <c r="Y2996">
        <v>2013</v>
      </c>
      <c r="Z2996">
        <v>1000</v>
      </c>
      <c r="AA2996">
        <v>6.8</v>
      </c>
      <c r="AB2996">
        <v>2.35</v>
      </c>
      <c r="AC2996">
        <v>27000</v>
      </c>
    </row>
    <row r="2997" spans="1:29">
      <c r="A2997" t="s">
        <v>747</v>
      </c>
      <c r="C2997" t="s">
        <v>6977</v>
      </c>
      <c r="D2997">
        <v>194</v>
      </c>
      <c r="E2997">
        <v>129</v>
      </c>
      <c r="F2997">
        <v>0</v>
      </c>
      <c r="G2997">
        <v>576</v>
      </c>
      <c r="H2997" t="s">
        <v>6166</v>
      </c>
      <c r="I2997">
        <v>878</v>
      </c>
      <c r="J2997">
        <v>261481</v>
      </c>
      <c r="K2997" t="s">
        <v>5499</v>
      </c>
      <c r="L2997" t="s">
        <v>2412</v>
      </c>
      <c r="M2997" t="s">
        <v>14346</v>
      </c>
      <c r="N2997">
        <v>41496</v>
      </c>
      <c r="O2997">
        <v>2378</v>
      </c>
      <c r="P2997" t="s">
        <v>6168</v>
      </c>
      <c r="Q2997">
        <v>0</v>
      </c>
      <c r="R2997" t="s">
        <v>14347</v>
      </c>
      <c r="S2997" t="s">
        <v>14348</v>
      </c>
      <c r="T2997">
        <v>210</v>
      </c>
      <c r="U2997" t="s">
        <v>7241</v>
      </c>
      <c r="V2997" t="s">
        <v>3859</v>
      </c>
      <c r="W2997" t="s">
        <v>585</v>
      </c>
      <c r="X2997">
        <v>12000000</v>
      </c>
      <c r="Y2997">
        <v>2004</v>
      </c>
      <c r="Z2997">
        <v>643</v>
      </c>
      <c r="AA2997">
        <v>7.5</v>
      </c>
      <c r="AB2997">
        <v>2.35</v>
      </c>
      <c r="AC2997">
        <v>0</v>
      </c>
    </row>
    <row r="2998" spans="1:29">
      <c r="A2998" t="s">
        <v>28</v>
      </c>
      <c r="C2998" t="s">
        <v>14349</v>
      </c>
      <c r="D2998">
        <v>121</v>
      </c>
      <c r="E2998">
        <v>91</v>
      </c>
      <c r="F2998">
        <v>60</v>
      </c>
      <c r="G2998">
        <v>18</v>
      </c>
      <c r="H2998" t="s">
        <v>14350</v>
      </c>
      <c r="I2998">
        <v>60</v>
      </c>
      <c r="J2998">
        <v>1506998</v>
      </c>
      <c r="K2998" t="s">
        <v>4824</v>
      </c>
      <c r="L2998" t="s">
        <v>14351</v>
      </c>
      <c r="M2998" t="s">
        <v>14352</v>
      </c>
      <c r="N2998">
        <v>8014</v>
      </c>
      <c r="O2998">
        <v>141</v>
      </c>
      <c r="P2998" t="s">
        <v>14353</v>
      </c>
      <c r="Q2998">
        <v>4</v>
      </c>
      <c r="R2998" t="s">
        <v>14354</v>
      </c>
      <c r="S2998" t="s">
        <v>14355</v>
      </c>
      <c r="T2998">
        <v>50</v>
      </c>
      <c r="U2998" t="s">
        <v>37</v>
      </c>
      <c r="V2998" t="s">
        <v>38</v>
      </c>
      <c r="W2998" t="s">
        <v>39</v>
      </c>
      <c r="X2998">
        <v>12000000</v>
      </c>
      <c r="Y2998">
        <v>2007</v>
      </c>
      <c r="Z2998">
        <v>46</v>
      </c>
      <c r="AA2998">
        <v>6.3</v>
      </c>
      <c r="AB2998">
        <v>1.85</v>
      </c>
      <c r="AC2998">
        <v>314</v>
      </c>
    </row>
    <row r="2999" spans="1:29">
      <c r="A2999" t="s">
        <v>28</v>
      </c>
      <c r="C2999" t="s">
        <v>14356</v>
      </c>
      <c r="D2999">
        <v>38</v>
      </c>
      <c r="E2999">
        <v>100</v>
      </c>
      <c r="F2999">
        <v>19</v>
      </c>
      <c r="G2999">
        <v>393</v>
      </c>
      <c r="H2999" t="s">
        <v>8062</v>
      </c>
      <c r="I2999">
        <v>706</v>
      </c>
      <c r="J2999">
        <v>860002</v>
      </c>
      <c r="K2999" t="s">
        <v>3271</v>
      </c>
      <c r="L2999" t="s">
        <v>14357</v>
      </c>
      <c r="M2999" t="s">
        <v>14358</v>
      </c>
      <c r="N2999">
        <v>6454</v>
      </c>
      <c r="O2999">
        <v>1579</v>
      </c>
      <c r="P2999" t="s">
        <v>1927</v>
      </c>
      <c r="Q2999">
        <v>0</v>
      </c>
      <c r="R2999" t="s">
        <v>14359</v>
      </c>
      <c r="S2999" t="s">
        <v>14360</v>
      </c>
      <c r="T2999">
        <v>43</v>
      </c>
      <c r="U2999" t="s">
        <v>37</v>
      </c>
      <c r="V2999" t="s">
        <v>38</v>
      </c>
      <c r="W2999" t="s">
        <v>95</v>
      </c>
      <c r="X2999">
        <v>12000000</v>
      </c>
      <c r="Y2999">
        <v>2005</v>
      </c>
      <c r="Z2999">
        <v>442</v>
      </c>
      <c r="AA2999">
        <v>7.3</v>
      </c>
      <c r="AB2999">
        <v>1.85</v>
      </c>
      <c r="AC2999">
        <v>0</v>
      </c>
    </row>
    <row r="3000" spans="1:29">
      <c r="A3000" t="s">
        <v>28</v>
      </c>
      <c r="C3000" t="s">
        <v>5050</v>
      </c>
      <c r="D3000">
        <v>123</v>
      </c>
      <c r="E3000">
        <v>111</v>
      </c>
      <c r="F3000">
        <v>277</v>
      </c>
      <c r="G3000">
        <v>289</v>
      </c>
      <c r="H3000" t="s">
        <v>3457</v>
      </c>
      <c r="I3000">
        <v>845</v>
      </c>
      <c r="J3000">
        <v>548934</v>
      </c>
      <c r="K3000" t="s">
        <v>3831</v>
      </c>
      <c r="L3000" t="s">
        <v>1214</v>
      </c>
      <c r="M3000" t="s">
        <v>14361</v>
      </c>
      <c r="N3000">
        <v>16863</v>
      </c>
      <c r="O3000">
        <v>1554</v>
      </c>
      <c r="P3000" t="s">
        <v>14362</v>
      </c>
      <c r="Q3000">
        <v>2</v>
      </c>
      <c r="R3000" t="s">
        <v>14363</v>
      </c>
      <c r="S3000" t="s">
        <v>14364</v>
      </c>
      <c r="T3000">
        <v>57</v>
      </c>
      <c r="U3000" t="s">
        <v>37</v>
      </c>
      <c r="V3000" t="s">
        <v>7987</v>
      </c>
      <c r="W3000" t="s">
        <v>39</v>
      </c>
      <c r="X3000">
        <v>12000000</v>
      </c>
      <c r="Y3000">
        <v>2009</v>
      </c>
      <c r="Z3000">
        <v>327</v>
      </c>
      <c r="AA3000">
        <v>6.8</v>
      </c>
      <c r="AB3000">
        <v>1.85</v>
      </c>
      <c r="AC3000">
        <v>0</v>
      </c>
    </row>
    <row r="3001" spans="1:29">
      <c r="A3001" t="s">
        <v>28</v>
      </c>
      <c r="C3001" t="s">
        <v>14365</v>
      </c>
      <c r="D3001">
        <v>81</v>
      </c>
      <c r="E3001">
        <v>114</v>
      </c>
      <c r="F3001">
        <v>0</v>
      </c>
      <c r="G3001">
        <v>403</v>
      </c>
      <c r="H3001" t="s">
        <v>9095</v>
      </c>
      <c r="I3001">
        <v>865</v>
      </c>
      <c r="J3001">
        <v>447750</v>
      </c>
      <c r="K3001" t="s">
        <v>2125</v>
      </c>
      <c r="L3001" t="s">
        <v>5969</v>
      </c>
      <c r="M3001" t="s">
        <v>14366</v>
      </c>
      <c r="N3001">
        <v>18520</v>
      </c>
      <c r="O3001">
        <v>2126</v>
      </c>
      <c r="P3001" t="s">
        <v>14367</v>
      </c>
      <c r="Q3001">
        <v>0</v>
      </c>
      <c r="R3001" t="s">
        <v>14368</v>
      </c>
      <c r="S3001" t="s">
        <v>14369</v>
      </c>
      <c r="T3001">
        <v>133</v>
      </c>
      <c r="U3001" t="s">
        <v>37</v>
      </c>
      <c r="V3001" t="s">
        <v>38</v>
      </c>
      <c r="W3001" t="s">
        <v>585</v>
      </c>
      <c r="X3001">
        <v>10000000</v>
      </c>
      <c r="Y3001">
        <v>2000</v>
      </c>
      <c r="Z3001">
        <v>685</v>
      </c>
      <c r="AA3001">
        <v>7.2</v>
      </c>
      <c r="AB3001">
        <v>1.85</v>
      </c>
      <c r="AC3001">
        <v>0</v>
      </c>
    </row>
    <row r="3002" spans="1:29">
      <c r="A3002" t="s">
        <v>28</v>
      </c>
      <c r="C3002" t="s">
        <v>220</v>
      </c>
      <c r="D3002">
        <v>72</v>
      </c>
      <c r="E3002">
        <v>86</v>
      </c>
      <c r="F3002">
        <v>94</v>
      </c>
      <c r="G3002">
        <v>146</v>
      </c>
      <c r="H3002" t="s">
        <v>10904</v>
      </c>
      <c r="I3002">
        <v>693</v>
      </c>
      <c r="J3002">
        <v>333976</v>
      </c>
      <c r="K3002" t="s">
        <v>1009</v>
      </c>
      <c r="L3002" t="s">
        <v>2032</v>
      </c>
      <c r="M3002" t="s">
        <v>14370</v>
      </c>
      <c r="N3002">
        <v>12559</v>
      </c>
      <c r="O3002">
        <v>1373</v>
      </c>
      <c r="P3002" t="s">
        <v>14371</v>
      </c>
      <c r="Q3002">
        <v>0</v>
      </c>
      <c r="R3002" t="s">
        <v>14372</v>
      </c>
      <c r="S3002" t="s">
        <v>14373</v>
      </c>
      <c r="T3002">
        <v>90</v>
      </c>
      <c r="U3002" t="s">
        <v>37</v>
      </c>
      <c r="V3002" t="s">
        <v>38</v>
      </c>
      <c r="W3002" t="s">
        <v>585</v>
      </c>
      <c r="X3002">
        <v>12000000</v>
      </c>
      <c r="Y3002">
        <v>2002</v>
      </c>
      <c r="Z3002">
        <v>534</v>
      </c>
      <c r="AA3002">
        <v>6.4</v>
      </c>
      <c r="AB3002">
        <v>2.35</v>
      </c>
      <c r="AC3002">
        <v>423</v>
      </c>
    </row>
    <row r="3003" spans="1:29">
      <c r="A3003" t="s">
        <v>28</v>
      </c>
      <c r="C3003" t="s">
        <v>10145</v>
      </c>
      <c r="D3003">
        <v>25</v>
      </c>
      <c r="E3003">
        <v>107</v>
      </c>
      <c r="F3003">
        <v>0</v>
      </c>
      <c r="G3003">
        <v>745</v>
      </c>
      <c r="H3003" t="s">
        <v>4005</v>
      </c>
      <c r="I3003">
        <v>941</v>
      </c>
      <c r="J3003">
        <v>141853</v>
      </c>
      <c r="K3003" t="s">
        <v>2527</v>
      </c>
      <c r="L3003" t="s">
        <v>7892</v>
      </c>
      <c r="M3003" t="s">
        <v>14374</v>
      </c>
      <c r="N3003">
        <v>1427</v>
      </c>
      <c r="O3003">
        <v>3099</v>
      </c>
      <c r="P3003" t="s">
        <v>2968</v>
      </c>
      <c r="Q3003">
        <v>2</v>
      </c>
      <c r="R3003" t="s">
        <v>14375</v>
      </c>
      <c r="S3003" t="s">
        <v>14376</v>
      </c>
      <c r="T3003">
        <v>12</v>
      </c>
      <c r="U3003" t="s">
        <v>37</v>
      </c>
      <c r="V3003" t="s">
        <v>370</v>
      </c>
      <c r="W3003" t="s">
        <v>585</v>
      </c>
      <c r="X3003">
        <v>12000000</v>
      </c>
      <c r="Y3003">
        <v>1997</v>
      </c>
      <c r="Z3003">
        <v>754</v>
      </c>
      <c r="AA3003">
        <v>6</v>
      </c>
      <c r="AB3003">
        <v>1.85</v>
      </c>
      <c r="AC3003">
        <v>88</v>
      </c>
    </row>
    <row r="3004" spans="1:29">
      <c r="A3004" t="s">
        <v>28</v>
      </c>
      <c r="C3004" t="s">
        <v>12371</v>
      </c>
      <c r="D3004">
        <v>78</v>
      </c>
      <c r="E3004">
        <v>90</v>
      </c>
      <c r="F3004">
        <v>26</v>
      </c>
      <c r="G3004">
        <v>350</v>
      </c>
      <c r="H3004" t="s">
        <v>11233</v>
      </c>
      <c r="I3004">
        <v>797</v>
      </c>
      <c r="J3004">
        <v>303439</v>
      </c>
      <c r="K3004" t="s">
        <v>1924</v>
      </c>
      <c r="L3004" t="s">
        <v>10246</v>
      </c>
      <c r="M3004" t="s">
        <v>14377</v>
      </c>
      <c r="N3004">
        <v>12125</v>
      </c>
      <c r="O3004">
        <v>2073</v>
      </c>
      <c r="P3004" t="s">
        <v>10979</v>
      </c>
      <c r="Q3004">
        <v>2</v>
      </c>
      <c r="R3004" t="s">
        <v>14378</v>
      </c>
      <c r="S3004" t="s">
        <v>14379</v>
      </c>
      <c r="T3004">
        <v>78</v>
      </c>
      <c r="U3004" t="s">
        <v>37</v>
      </c>
      <c r="V3004" t="s">
        <v>38</v>
      </c>
      <c r="W3004" t="s">
        <v>585</v>
      </c>
      <c r="X3004">
        <v>8000000</v>
      </c>
      <c r="Y3004">
        <v>2007</v>
      </c>
      <c r="Z3004">
        <v>474</v>
      </c>
      <c r="AA3004">
        <v>6.4</v>
      </c>
      <c r="AB3004">
        <v>2.35</v>
      </c>
      <c r="AC3004">
        <v>1000</v>
      </c>
    </row>
    <row r="3005" spans="1:29">
      <c r="A3005" t="s">
        <v>28</v>
      </c>
      <c r="C3005" t="s">
        <v>3639</v>
      </c>
      <c r="D3005">
        <v>57</v>
      </c>
      <c r="E3005">
        <v>103</v>
      </c>
      <c r="F3005">
        <v>759</v>
      </c>
      <c r="G3005">
        <v>820</v>
      </c>
      <c r="H3005" t="s">
        <v>10691</v>
      </c>
      <c r="I3005">
        <v>967</v>
      </c>
      <c r="J3005">
        <v>793352</v>
      </c>
      <c r="K3005" t="s">
        <v>1415</v>
      </c>
      <c r="L3005" t="s">
        <v>4195</v>
      </c>
      <c r="M3005" t="s">
        <v>14380</v>
      </c>
      <c r="N3005">
        <v>2551</v>
      </c>
      <c r="O3005">
        <v>3878</v>
      </c>
      <c r="P3005" t="s">
        <v>1046</v>
      </c>
      <c r="Q3005">
        <v>1</v>
      </c>
      <c r="R3005" t="s">
        <v>14381</v>
      </c>
      <c r="S3005" t="s">
        <v>14382</v>
      </c>
      <c r="T3005">
        <v>25</v>
      </c>
      <c r="U3005" t="s">
        <v>37</v>
      </c>
      <c r="V3005" t="s">
        <v>38</v>
      </c>
      <c r="W3005" t="s">
        <v>39</v>
      </c>
      <c r="Y3005">
        <v>2012</v>
      </c>
      <c r="Z3005">
        <v>830</v>
      </c>
      <c r="AA3005">
        <v>5.0999999999999996</v>
      </c>
      <c r="AB3005">
        <v>2.35</v>
      </c>
      <c r="AC3005">
        <v>0</v>
      </c>
    </row>
    <row r="3006" spans="1:29">
      <c r="A3006" t="s">
        <v>28</v>
      </c>
      <c r="C3006" t="s">
        <v>14383</v>
      </c>
      <c r="D3006">
        <v>69</v>
      </c>
      <c r="E3006">
        <v>120</v>
      </c>
      <c r="F3006">
        <v>7</v>
      </c>
      <c r="G3006">
        <v>289</v>
      </c>
      <c r="H3006" t="s">
        <v>13737</v>
      </c>
      <c r="I3006">
        <v>662</v>
      </c>
      <c r="J3006">
        <v>214202</v>
      </c>
      <c r="K3006" t="s">
        <v>2125</v>
      </c>
      <c r="L3006" t="s">
        <v>756</v>
      </c>
      <c r="M3006" t="s">
        <v>14384</v>
      </c>
      <c r="N3006">
        <v>14831</v>
      </c>
      <c r="O3006">
        <v>1952</v>
      </c>
      <c r="P3006" t="s">
        <v>14362</v>
      </c>
      <c r="Q3006">
        <v>0</v>
      </c>
      <c r="R3006" t="s">
        <v>14385</v>
      </c>
      <c r="S3006" t="s">
        <v>14386</v>
      </c>
      <c r="T3006">
        <v>75</v>
      </c>
      <c r="U3006" t="s">
        <v>37</v>
      </c>
      <c r="V3006" t="s">
        <v>767</v>
      </c>
      <c r="W3006" t="s">
        <v>585</v>
      </c>
      <c r="X3006">
        <v>12000000</v>
      </c>
      <c r="Y3006">
        <v>2007</v>
      </c>
      <c r="Z3006">
        <v>345</v>
      </c>
      <c r="AA3006">
        <v>7.5</v>
      </c>
      <c r="AB3006">
        <v>2.35</v>
      </c>
      <c r="AC3006">
        <v>0</v>
      </c>
    </row>
    <row r="3007" spans="1:29">
      <c r="A3007" t="s">
        <v>28</v>
      </c>
      <c r="C3007" t="s">
        <v>14387</v>
      </c>
      <c r="D3007">
        <v>73</v>
      </c>
      <c r="E3007">
        <v>134</v>
      </c>
      <c r="F3007">
        <v>45</v>
      </c>
      <c r="G3007">
        <v>0</v>
      </c>
      <c r="H3007" t="s">
        <v>14388</v>
      </c>
      <c r="I3007">
        <v>9</v>
      </c>
      <c r="J3007">
        <v>195888</v>
      </c>
      <c r="K3007" t="s">
        <v>5605</v>
      </c>
      <c r="L3007" t="s">
        <v>14389</v>
      </c>
      <c r="M3007" t="s">
        <v>14390</v>
      </c>
      <c r="N3007">
        <v>5603</v>
      </c>
      <c r="O3007">
        <v>11</v>
      </c>
      <c r="P3007" t="s">
        <v>14391</v>
      </c>
      <c r="Q3007">
        <v>0</v>
      </c>
      <c r="R3007" t="s">
        <v>14392</v>
      </c>
      <c r="S3007" t="s">
        <v>14393</v>
      </c>
      <c r="T3007">
        <v>45</v>
      </c>
      <c r="U3007" t="s">
        <v>14394</v>
      </c>
      <c r="V3007" t="s">
        <v>10982</v>
      </c>
      <c r="W3007" t="s">
        <v>585</v>
      </c>
      <c r="X3007">
        <v>2500000000</v>
      </c>
      <c r="Y3007">
        <v>2005</v>
      </c>
      <c r="Z3007">
        <v>2</v>
      </c>
      <c r="AA3007">
        <v>7.1</v>
      </c>
      <c r="AB3007">
        <v>2.35</v>
      </c>
      <c r="AC3007">
        <v>607</v>
      </c>
    </row>
    <row r="3008" spans="1:29">
      <c r="A3008" t="s">
        <v>28</v>
      </c>
      <c r="C3008" t="s">
        <v>14395</v>
      </c>
      <c r="D3008">
        <v>42</v>
      </c>
      <c r="E3008">
        <v>110</v>
      </c>
      <c r="F3008">
        <v>18</v>
      </c>
      <c r="G3008">
        <v>865</v>
      </c>
      <c r="H3008" t="s">
        <v>241</v>
      </c>
      <c r="I3008">
        <v>13000</v>
      </c>
      <c r="J3008">
        <v>175370</v>
      </c>
      <c r="K3008" t="s">
        <v>1671</v>
      </c>
      <c r="L3008" t="s">
        <v>977</v>
      </c>
      <c r="M3008" t="s">
        <v>14396</v>
      </c>
      <c r="N3008">
        <v>6884</v>
      </c>
      <c r="O3008">
        <v>17417</v>
      </c>
      <c r="P3008" t="s">
        <v>5969</v>
      </c>
      <c r="Q3008">
        <v>1</v>
      </c>
      <c r="R3008" t="s">
        <v>14397</v>
      </c>
      <c r="S3008" t="s">
        <v>14398</v>
      </c>
      <c r="T3008">
        <v>133</v>
      </c>
      <c r="U3008" t="s">
        <v>37</v>
      </c>
      <c r="V3008" t="s">
        <v>38</v>
      </c>
      <c r="W3008" t="s">
        <v>585</v>
      </c>
      <c r="X3008">
        <v>12000000</v>
      </c>
      <c r="Y3008">
        <v>1999</v>
      </c>
      <c r="Z3008">
        <v>883</v>
      </c>
      <c r="AA3008">
        <v>4.5999999999999996</v>
      </c>
      <c r="AB3008">
        <v>1.85</v>
      </c>
      <c r="AC3008">
        <v>458</v>
      </c>
    </row>
    <row r="3009" spans="1:29">
      <c r="A3009" t="s">
        <v>28</v>
      </c>
      <c r="C3009" t="s">
        <v>1939</v>
      </c>
      <c r="D3009">
        <v>101</v>
      </c>
      <c r="E3009">
        <v>95</v>
      </c>
      <c r="F3009">
        <v>611</v>
      </c>
      <c r="G3009">
        <v>3</v>
      </c>
      <c r="H3009" t="s">
        <v>14399</v>
      </c>
      <c r="I3009">
        <v>9</v>
      </c>
      <c r="J3009">
        <v>190666</v>
      </c>
      <c r="K3009" t="s">
        <v>2527</v>
      </c>
      <c r="L3009" t="s">
        <v>11977</v>
      </c>
      <c r="M3009" t="s">
        <v>14400</v>
      </c>
      <c r="N3009">
        <v>2410</v>
      </c>
      <c r="O3009">
        <v>18</v>
      </c>
      <c r="P3009" t="s">
        <v>14401</v>
      </c>
      <c r="Q3009">
        <v>1</v>
      </c>
      <c r="R3009" t="s">
        <v>14402</v>
      </c>
      <c r="S3009" t="s">
        <v>14403</v>
      </c>
      <c r="T3009">
        <v>20</v>
      </c>
      <c r="U3009" t="s">
        <v>1946</v>
      </c>
      <c r="V3009" t="s">
        <v>892</v>
      </c>
      <c r="W3009" t="s">
        <v>585</v>
      </c>
      <c r="Y3009">
        <v>2009</v>
      </c>
      <c r="Z3009">
        <v>4</v>
      </c>
      <c r="AA3009">
        <v>5.7</v>
      </c>
      <c r="AB3009">
        <v>2.35</v>
      </c>
      <c r="AC3009">
        <v>784</v>
      </c>
    </row>
    <row r="3010" spans="1:29">
      <c r="A3010" t="s">
        <v>28</v>
      </c>
      <c r="C3010" t="s">
        <v>8553</v>
      </c>
      <c r="D3010">
        <v>82</v>
      </c>
      <c r="E3010">
        <v>95</v>
      </c>
      <c r="F3010">
        <v>165</v>
      </c>
      <c r="G3010">
        <v>280</v>
      </c>
      <c r="H3010" t="s">
        <v>2956</v>
      </c>
      <c r="I3010">
        <v>686</v>
      </c>
      <c r="K3010" t="s">
        <v>14404</v>
      </c>
      <c r="L3010" t="s">
        <v>8554</v>
      </c>
      <c r="M3010" t="s">
        <v>14405</v>
      </c>
      <c r="N3010">
        <v>27052</v>
      </c>
      <c r="O3010">
        <v>1501</v>
      </c>
      <c r="P3010" t="s">
        <v>7018</v>
      </c>
      <c r="Q3010">
        <v>2</v>
      </c>
      <c r="R3010" t="s">
        <v>14406</v>
      </c>
      <c r="S3010" t="s">
        <v>14407</v>
      </c>
      <c r="T3010">
        <v>124</v>
      </c>
      <c r="U3010" t="s">
        <v>37</v>
      </c>
      <c r="V3010" t="s">
        <v>38</v>
      </c>
      <c r="W3010" t="s">
        <v>585</v>
      </c>
      <c r="X3010">
        <v>7500000</v>
      </c>
      <c r="Y3010">
        <v>2002</v>
      </c>
      <c r="Z3010">
        <v>327</v>
      </c>
      <c r="AA3010">
        <v>6.8</v>
      </c>
      <c r="AB3010">
        <v>1.85</v>
      </c>
      <c r="AC3010">
        <v>0</v>
      </c>
    </row>
    <row r="3011" spans="1:29">
      <c r="A3011" t="s">
        <v>747</v>
      </c>
      <c r="C3011" t="s">
        <v>14408</v>
      </c>
      <c r="D3011">
        <v>149</v>
      </c>
      <c r="E3011">
        <v>132</v>
      </c>
      <c r="F3011">
        <v>14</v>
      </c>
      <c r="G3011">
        <v>3</v>
      </c>
      <c r="H3011" t="s">
        <v>14409</v>
      </c>
      <c r="I3011">
        <v>52</v>
      </c>
      <c r="J3011">
        <v>119922</v>
      </c>
      <c r="K3011" t="s">
        <v>1961</v>
      </c>
      <c r="L3011" t="s">
        <v>5956</v>
      </c>
      <c r="M3011" t="s">
        <v>14410</v>
      </c>
      <c r="N3011">
        <v>8429</v>
      </c>
      <c r="O3011">
        <v>91</v>
      </c>
      <c r="P3011" t="s">
        <v>14411</v>
      </c>
      <c r="Q3011">
        <v>0</v>
      </c>
      <c r="R3011" t="s">
        <v>14412</v>
      </c>
      <c r="S3011" t="s">
        <v>14413</v>
      </c>
      <c r="T3011">
        <v>62</v>
      </c>
      <c r="U3011" t="s">
        <v>1946</v>
      </c>
      <c r="V3011" t="s">
        <v>892</v>
      </c>
      <c r="W3011" t="s">
        <v>585</v>
      </c>
      <c r="X3011">
        <v>12000000</v>
      </c>
      <c r="Y3011">
        <v>2009</v>
      </c>
      <c r="Z3011">
        <v>32</v>
      </c>
      <c r="AA3011">
        <v>7.7</v>
      </c>
      <c r="AB3011">
        <v>2.35</v>
      </c>
      <c r="AC3011">
        <v>0</v>
      </c>
    </row>
    <row r="3012" spans="1:29">
      <c r="A3012" t="s">
        <v>28</v>
      </c>
      <c r="C3012" t="s">
        <v>1175</v>
      </c>
      <c r="D3012">
        <v>165</v>
      </c>
      <c r="E3012">
        <v>94</v>
      </c>
      <c r="F3012">
        <v>12</v>
      </c>
      <c r="G3012">
        <v>183</v>
      </c>
      <c r="H3012" t="s">
        <v>1176</v>
      </c>
      <c r="I3012">
        <v>17000</v>
      </c>
      <c r="J3012">
        <v>177343675</v>
      </c>
      <c r="K3012" t="s">
        <v>1177</v>
      </c>
      <c r="L3012" t="s">
        <v>1178</v>
      </c>
      <c r="M3012" t="s">
        <v>1179</v>
      </c>
      <c r="N3012">
        <v>70133</v>
      </c>
      <c r="O3012">
        <v>17883</v>
      </c>
      <c r="P3012" t="s">
        <v>1180</v>
      </c>
      <c r="Q3012">
        <v>0</v>
      </c>
      <c r="R3012" t="s">
        <v>1181</v>
      </c>
      <c r="S3012" t="s">
        <v>1182</v>
      </c>
      <c r="T3012">
        <v>214</v>
      </c>
      <c r="U3012" t="s">
        <v>37</v>
      </c>
      <c r="V3012" t="s">
        <v>38</v>
      </c>
      <c r="W3012" t="s">
        <v>95</v>
      </c>
      <c r="X3012">
        <v>135000000</v>
      </c>
      <c r="Y3012">
        <v>2015</v>
      </c>
      <c r="Z3012">
        <v>523</v>
      </c>
      <c r="AA3012">
        <v>6.7</v>
      </c>
      <c r="AB3012">
        <v>1.85</v>
      </c>
      <c r="AC3012">
        <v>26000</v>
      </c>
    </row>
    <row r="3013" spans="1:29">
      <c r="A3013" t="s">
        <v>28</v>
      </c>
      <c r="C3013" t="s">
        <v>14414</v>
      </c>
      <c r="D3013">
        <v>5</v>
      </c>
      <c r="E3013">
        <v>89</v>
      </c>
      <c r="F3013">
        <v>0</v>
      </c>
      <c r="G3013">
        <v>188</v>
      </c>
      <c r="H3013" t="s">
        <v>1736</v>
      </c>
      <c r="I3013">
        <v>970</v>
      </c>
      <c r="K3013" t="s">
        <v>803</v>
      </c>
      <c r="L3013" t="s">
        <v>1951</v>
      </c>
      <c r="M3013" t="s">
        <v>14415</v>
      </c>
      <c r="N3013">
        <v>408</v>
      </c>
      <c r="O3013">
        <v>1854</v>
      </c>
      <c r="P3013" t="s">
        <v>14416</v>
      </c>
      <c r="Q3013">
        <v>0</v>
      </c>
      <c r="R3013" t="s">
        <v>14417</v>
      </c>
      <c r="S3013" t="s">
        <v>14418</v>
      </c>
      <c r="T3013">
        <v>12</v>
      </c>
      <c r="U3013" t="s">
        <v>1946</v>
      </c>
      <c r="V3013" t="s">
        <v>892</v>
      </c>
      <c r="W3013" t="s">
        <v>95</v>
      </c>
      <c r="Y3013">
        <v>2011</v>
      </c>
      <c r="Z3013">
        <v>618</v>
      </c>
      <c r="AA3013">
        <v>3.2</v>
      </c>
      <c r="AC3013">
        <v>211</v>
      </c>
    </row>
    <row r="3014" spans="1:29">
      <c r="A3014" t="s">
        <v>28</v>
      </c>
      <c r="C3014" t="s">
        <v>14419</v>
      </c>
      <c r="D3014">
        <v>44</v>
      </c>
      <c r="E3014">
        <v>138</v>
      </c>
      <c r="F3014">
        <v>7</v>
      </c>
      <c r="G3014">
        <v>16</v>
      </c>
      <c r="H3014" t="s">
        <v>14420</v>
      </c>
      <c r="I3014">
        <v>84</v>
      </c>
      <c r="K3014" t="s">
        <v>571</v>
      </c>
      <c r="L3014" t="s">
        <v>12055</v>
      </c>
      <c r="M3014" t="s">
        <v>14421</v>
      </c>
      <c r="N3014">
        <v>4899</v>
      </c>
      <c r="O3014">
        <v>164</v>
      </c>
      <c r="P3014" t="s">
        <v>14422</v>
      </c>
      <c r="Q3014">
        <v>0</v>
      </c>
      <c r="R3014" t="s">
        <v>14423</v>
      </c>
      <c r="S3014" t="s">
        <v>14424</v>
      </c>
      <c r="T3014">
        <v>49</v>
      </c>
      <c r="U3014" t="s">
        <v>676</v>
      </c>
      <c r="V3014" t="s">
        <v>677</v>
      </c>
      <c r="W3014" t="s">
        <v>1126</v>
      </c>
      <c r="X3014">
        <v>12000000</v>
      </c>
      <c r="Y3014">
        <v>2010</v>
      </c>
      <c r="Z3014">
        <v>33</v>
      </c>
      <c r="AA3014">
        <v>6.1</v>
      </c>
      <c r="AB3014">
        <v>2.35</v>
      </c>
      <c r="AC3014">
        <v>0</v>
      </c>
    </row>
    <row r="3015" spans="1:29">
      <c r="A3015" t="s">
        <v>28</v>
      </c>
      <c r="C3015" t="s">
        <v>2066</v>
      </c>
      <c r="D3015">
        <v>74</v>
      </c>
      <c r="E3015">
        <v>113</v>
      </c>
      <c r="F3015">
        <v>212</v>
      </c>
      <c r="G3015">
        <v>18</v>
      </c>
      <c r="H3015" t="s">
        <v>14425</v>
      </c>
      <c r="I3015">
        <v>567</v>
      </c>
      <c r="J3015">
        <v>17149</v>
      </c>
      <c r="K3015" t="s">
        <v>1467</v>
      </c>
      <c r="L3015" t="s">
        <v>372</v>
      </c>
      <c r="M3015" t="s">
        <v>14426</v>
      </c>
      <c r="N3015">
        <v>12128</v>
      </c>
      <c r="O3015">
        <v>708</v>
      </c>
      <c r="P3015" t="s">
        <v>14427</v>
      </c>
      <c r="Q3015">
        <v>9</v>
      </c>
      <c r="R3015" t="s">
        <v>14428</v>
      </c>
      <c r="S3015" t="s">
        <v>14429</v>
      </c>
      <c r="T3015">
        <v>61</v>
      </c>
      <c r="U3015" t="s">
        <v>37</v>
      </c>
      <c r="V3015" t="s">
        <v>14430</v>
      </c>
      <c r="W3015" t="s">
        <v>585</v>
      </c>
      <c r="X3015">
        <v>20000000</v>
      </c>
      <c r="Y3015">
        <v>2011</v>
      </c>
      <c r="Z3015">
        <v>111</v>
      </c>
      <c r="AA3015">
        <v>5.6</v>
      </c>
      <c r="AB3015">
        <v>2.35</v>
      </c>
      <c r="AC3015">
        <v>0</v>
      </c>
    </row>
    <row r="3016" spans="1:29">
      <c r="A3016" t="s">
        <v>28</v>
      </c>
      <c r="C3016" t="s">
        <v>14431</v>
      </c>
      <c r="D3016">
        <v>156</v>
      </c>
      <c r="E3016">
        <v>99</v>
      </c>
      <c r="F3016">
        <v>76</v>
      </c>
      <c r="G3016">
        <v>42</v>
      </c>
      <c r="H3016" t="s">
        <v>14432</v>
      </c>
      <c r="I3016">
        <v>181</v>
      </c>
      <c r="K3016" t="s">
        <v>14433</v>
      </c>
      <c r="L3016" t="s">
        <v>14434</v>
      </c>
      <c r="M3016" t="s">
        <v>14435</v>
      </c>
      <c r="N3016">
        <v>64423</v>
      </c>
      <c r="O3016">
        <v>433</v>
      </c>
      <c r="P3016" t="s">
        <v>14436</v>
      </c>
      <c r="Q3016">
        <v>1</v>
      </c>
      <c r="R3016" t="s">
        <v>14437</v>
      </c>
      <c r="S3016" t="s">
        <v>14438</v>
      </c>
      <c r="T3016">
        <v>293</v>
      </c>
      <c r="U3016" t="s">
        <v>37</v>
      </c>
      <c r="V3016" t="s">
        <v>56</v>
      </c>
      <c r="W3016" t="s">
        <v>585</v>
      </c>
      <c r="X3016">
        <v>12000000</v>
      </c>
      <c r="Y3016">
        <v>2009</v>
      </c>
      <c r="Z3016">
        <v>168</v>
      </c>
      <c r="AA3016">
        <v>6.9</v>
      </c>
      <c r="AB3016">
        <v>2.35</v>
      </c>
      <c r="AC3016">
        <v>13000</v>
      </c>
    </row>
    <row r="3017" spans="1:29">
      <c r="A3017" t="s">
        <v>28</v>
      </c>
      <c r="C3017" t="s">
        <v>14439</v>
      </c>
      <c r="D3017">
        <v>1</v>
      </c>
      <c r="E3017">
        <v>111</v>
      </c>
      <c r="F3017">
        <v>0</v>
      </c>
      <c r="G3017">
        <v>247</v>
      </c>
      <c r="H3017" t="s">
        <v>14440</v>
      </c>
      <c r="I3017">
        <v>1000</v>
      </c>
      <c r="J3017">
        <v>14616</v>
      </c>
      <c r="K3017" t="s">
        <v>3409</v>
      </c>
      <c r="L3017" t="s">
        <v>4534</v>
      </c>
      <c r="M3017" t="s">
        <v>14441</v>
      </c>
      <c r="N3017">
        <v>314</v>
      </c>
      <c r="O3017">
        <v>2059</v>
      </c>
      <c r="P3017" t="s">
        <v>14442</v>
      </c>
      <c r="Q3017">
        <v>1</v>
      </c>
      <c r="S3017" t="s">
        <v>14443</v>
      </c>
      <c r="T3017">
        <v>10</v>
      </c>
      <c r="U3017" t="s">
        <v>37</v>
      </c>
      <c r="V3017" t="s">
        <v>38</v>
      </c>
      <c r="W3017" t="s">
        <v>585</v>
      </c>
      <c r="X3017">
        <v>12000000</v>
      </c>
      <c r="Y3017">
        <v>2015</v>
      </c>
      <c r="Z3017">
        <v>445</v>
      </c>
      <c r="AA3017">
        <v>7.5</v>
      </c>
      <c r="AB3017">
        <v>1.85</v>
      </c>
      <c r="AC3017">
        <v>26000</v>
      </c>
    </row>
    <row r="3018" spans="1:29">
      <c r="A3018" t="s">
        <v>28</v>
      </c>
      <c r="C3018" t="s">
        <v>3367</v>
      </c>
      <c r="D3018">
        <v>82</v>
      </c>
      <c r="E3018">
        <v>99</v>
      </c>
      <c r="F3018">
        <v>130</v>
      </c>
      <c r="G3018">
        <v>79</v>
      </c>
      <c r="H3018" t="s">
        <v>14444</v>
      </c>
      <c r="I3018">
        <v>399</v>
      </c>
      <c r="J3018">
        <v>91443253</v>
      </c>
      <c r="K3018" t="s">
        <v>1544</v>
      </c>
      <c r="L3018" t="s">
        <v>5515</v>
      </c>
      <c r="M3018" t="s">
        <v>14445</v>
      </c>
      <c r="N3018">
        <v>21034</v>
      </c>
      <c r="O3018">
        <v>663</v>
      </c>
      <c r="P3018" t="s">
        <v>4979</v>
      </c>
      <c r="R3018" t="s">
        <v>14446</v>
      </c>
      <c r="S3018" t="s">
        <v>14447</v>
      </c>
      <c r="T3018">
        <v>153</v>
      </c>
      <c r="U3018" t="s">
        <v>37</v>
      </c>
      <c r="V3018" t="s">
        <v>38</v>
      </c>
      <c r="W3018" t="s">
        <v>95</v>
      </c>
      <c r="X3018">
        <v>12000000</v>
      </c>
      <c r="Y3018">
        <v>2014</v>
      </c>
      <c r="Z3018">
        <v>116</v>
      </c>
      <c r="AA3018">
        <v>5.8</v>
      </c>
      <c r="AB3018">
        <v>2.35</v>
      </c>
      <c r="AC3018">
        <v>23000</v>
      </c>
    </row>
    <row r="3019" spans="1:29">
      <c r="A3019" t="s">
        <v>28</v>
      </c>
      <c r="C3019" t="s">
        <v>1294</v>
      </c>
      <c r="D3019">
        <v>151</v>
      </c>
      <c r="E3019">
        <v>104</v>
      </c>
      <c r="F3019">
        <v>0</v>
      </c>
      <c r="G3019">
        <v>1000</v>
      </c>
      <c r="H3019" t="s">
        <v>340</v>
      </c>
      <c r="I3019">
        <v>26000</v>
      </c>
      <c r="J3019">
        <v>30093107</v>
      </c>
      <c r="K3019" t="s">
        <v>1009</v>
      </c>
      <c r="L3019" t="s">
        <v>335</v>
      </c>
      <c r="M3019" t="s">
        <v>14448</v>
      </c>
      <c r="N3019">
        <v>600996</v>
      </c>
      <c r="O3019">
        <v>39175</v>
      </c>
      <c r="P3019" t="s">
        <v>686</v>
      </c>
      <c r="Q3019">
        <v>6</v>
      </c>
      <c r="R3019" t="s">
        <v>14449</v>
      </c>
      <c r="S3019" t="s">
        <v>14450</v>
      </c>
      <c r="T3019">
        <v>726</v>
      </c>
      <c r="U3019" t="s">
        <v>37</v>
      </c>
      <c r="V3019" t="s">
        <v>56</v>
      </c>
      <c r="W3019" t="s">
        <v>585</v>
      </c>
      <c r="X3019">
        <v>6000000</v>
      </c>
      <c r="Y3019">
        <v>2000</v>
      </c>
      <c r="Z3019">
        <v>11000</v>
      </c>
      <c r="AA3019">
        <v>8.3000000000000007</v>
      </c>
      <c r="AB3019">
        <v>1.85</v>
      </c>
      <c r="AC3019">
        <v>27000</v>
      </c>
    </row>
    <row r="3020" spans="1:29">
      <c r="A3020" t="s">
        <v>28</v>
      </c>
      <c r="C3020" t="s">
        <v>14451</v>
      </c>
      <c r="D3020">
        <v>3</v>
      </c>
      <c r="E3020">
        <v>89</v>
      </c>
      <c r="F3020">
        <v>49</v>
      </c>
      <c r="G3020">
        <v>84</v>
      </c>
      <c r="H3020" t="s">
        <v>14452</v>
      </c>
      <c r="I3020">
        <v>551</v>
      </c>
      <c r="K3020" t="s">
        <v>14453</v>
      </c>
      <c r="L3020" t="s">
        <v>14454</v>
      </c>
      <c r="M3020" t="s">
        <v>14455</v>
      </c>
      <c r="N3020">
        <v>105</v>
      </c>
      <c r="O3020">
        <v>895</v>
      </c>
      <c r="P3020" t="s">
        <v>14456</v>
      </c>
      <c r="Q3020">
        <v>6</v>
      </c>
      <c r="S3020" t="s">
        <v>14457</v>
      </c>
      <c r="T3020">
        <v>7</v>
      </c>
      <c r="U3020" t="s">
        <v>37</v>
      </c>
      <c r="V3020" t="s">
        <v>38</v>
      </c>
      <c r="W3020" t="s">
        <v>95</v>
      </c>
      <c r="X3020">
        <v>12000000</v>
      </c>
      <c r="Y3020">
        <v>2015</v>
      </c>
      <c r="Z3020">
        <v>85</v>
      </c>
      <c r="AA3020">
        <v>2.8</v>
      </c>
      <c r="AC3020">
        <v>634</v>
      </c>
    </row>
    <row r="3021" spans="1:29">
      <c r="A3021" t="s">
        <v>28</v>
      </c>
      <c r="C3021" t="s">
        <v>13140</v>
      </c>
      <c r="D3021">
        <v>98</v>
      </c>
      <c r="E3021">
        <v>103</v>
      </c>
      <c r="F3021">
        <v>52</v>
      </c>
      <c r="G3021">
        <v>426</v>
      </c>
      <c r="H3021" t="s">
        <v>5581</v>
      </c>
      <c r="I3021">
        <v>969</v>
      </c>
      <c r="J3021">
        <v>57469179</v>
      </c>
      <c r="K3021" t="s">
        <v>7406</v>
      </c>
      <c r="L3021" t="s">
        <v>3652</v>
      </c>
      <c r="M3021" t="s">
        <v>14458</v>
      </c>
      <c r="N3021">
        <v>63855</v>
      </c>
      <c r="O3021">
        <v>2987</v>
      </c>
      <c r="P3021" t="s">
        <v>14459</v>
      </c>
      <c r="Q3021">
        <v>0</v>
      </c>
      <c r="R3021" t="s">
        <v>14460</v>
      </c>
      <c r="S3021" t="s">
        <v>14461</v>
      </c>
      <c r="T3021">
        <v>248</v>
      </c>
      <c r="U3021" t="s">
        <v>37</v>
      </c>
      <c r="V3021" t="s">
        <v>38</v>
      </c>
      <c r="W3021" t="s">
        <v>585</v>
      </c>
      <c r="X3021">
        <v>11500000</v>
      </c>
      <c r="Y3021">
        <v>1989</v>
      </c>
      <c r="Z3021">
        <v>886</v>
      </c>
      <c r="AA3021">
        <v>6.6</v>
      </c>
      <c r="AB3021">
        <v>1.85</v>
      </c>
      <c r="AC3021">
        <v>0</v>
      </c>
    </row>
    <row r="3022" spans="1:29">
      <c r="A3022" t="s">
        <v>28</v>
      </c>
      <c r="C3022" t="s">
        <v>14462</v>
      </c>
      <c r="D3022">
        <v>25</v>
      </c>
      <c r="E3022">
        <v>134</v>
      </c>
      <c r="F3022">
        <v>0</v>
      </c>
      <c r="G3022">
        <v>4</v>
      </c>
      <c r="H3022" t="s">
        <v>14463</v>
      </c>
      <c r="I3022">
        <v>15</v>
      </c>
      <c r="J3022">
        <v>48856</v>
      </c>
      <c r="K3022" t="s">
        <v>3409</v>
      </c>
      <c r="L3022" t="s">
        <v>14464</v>
      </c>
      <c r="M3022" t="s">
        <v>14465</v>
      </c>
      <c r="N3022">
        <v>3466</v>
      </c>
      <c r="O3022">
        <v>30</v>
      </c>
      <c r="P3022" t="s">
        <v>14466</v>
      </c>
      <c r="Q3022">
        <v>0</v>
      </c>
      <c r="R3022" t="s">
        <v>14467</v>
      </c>
      <c r="S3022" t="s">
        <v>14468</v>
      </c>
      <c r="T3022">
        <v>40</v>
      </c>
      <c r="U3022" t="s">
        <v>676</v>
      </c>
      <c r="V3022" t="s">
        <v>677</v>
      </c>
      <c r="X3022">
        <v>11900000</v>
      </c>
      <c r="Y3022">
        <v>1993</v>
      </c>
      <c r="Z3022">
        <v>6</v>
      </c>
      <c r="AA3022">
        <v>7.5</v>
      </c>
      <c r="AB3022">
        <v>1.85</v>
      </c>
      <c r="AC3022">
        <v>355</v>
      </c>
    </row>
    <row r="3023" spans="1:29">
      <c r="A3023" t="s">
        <v>28</v>
      </c>
      <c r="C3023" t="s">
        <v>14469</v>
      </c>
      <c r="D3023">
        <v>35</v>
      </c>
      <c r="E3023">
        <v>100</v>
      </c>
      <c r="F3023">
        <v>2</v>
      </c>
      <c r="G3023">
        <v>388</v>
      </c>
      <c r="H3023" t="s">
        <v>2349</v>
      </c>
      <c r="I3023">
        <v>680</v>
      </c>
      <c r="K3023" t="s">
        <v>4075</v>
      </c>
      <c r="L3023" t="s">
        <v>2284</v>
      </c>
      <c r="M3023" t="s">
        <v>14470</v>
      </c>
      <c r="N3023">
        <v>3737</v>
      </c>
      <c r="O3023">
        <v>1780</v>
      </c>
      <c r="P3023" t="s">
        <v>13727</v>
      </c>
      <c r="Q3023">
        <v>2</v>
      </c>
      <c r="R3023" t="s">
        <v>14471</v>
      </c>
      <c r="S3023" t="s">
        <v>14472</v>
      </c>
      <c r="T3023">
        <v>27</v>
      </c>
      <c r="U3023" t="s">
        <v>37</v>
      </c>
      <c r="V3023" t="s">
        <v>56</v>
      </c>
      <c r="W3023" t="s">
        <v>585</v>
      </c>
      <c r="X3023">
        <v>11500000</v>
      </c>
      <c r="Y3023">
        <v>2009</v>
      </c>
      <c r="Z3023">
        <v>544</v>
      </c>
      <c r="AA3023">
        <v>6</v>
      </c>
      <c r="AB3023">
        <v>2.35</v>
      </c>
      <c r="AC3023">
        <v>443</v>
      </c>
    </row>
    <row r="3024" spans="1:29">
      <c r="A3024" t="s">
        <v>28</v>
      </c>
      <c r="C3024" t="s">
        <v>14473</v>
      </c>
      <c r="D3024">
        <v>6</v>
      </c>
      <c r="E3024">
        <v>130</v>
      </c>
      <c r="F3024">
        <v>3</v>
      </c>
      <c r="G3024">
        <v>2</v>
      </c>
      <c r="H3024" t="s">
        <v>11705</v>
      </c>
      <c r="I3024">
        <v>215</v>
      </c>
      <c r="K3024" t="s">
        <v>3409</v>
      </c>
      <c r="L3024" t="s">
        <v>14474</v>
      </c>
      <c r="M3024" t="s">
        <v>14475</v>
      </c>
      <c r="N3024">
        <v>117</v>
      </c>
      <c r="O3024">
        <v>244</v>
      </c>
      <c r="P3024" t="s">
        <v>14476</v>
      </c>
      <c r="Q3024">
        <v>1</v>
      </c>
      <c r="S3024" t="s">
        <v>14477</v>
      </c>
      <c r="T3024">
        <v>6</v>
      </c>
      <c r="U3024" t="s">
        <v>11707</v>
      </c>
      <c r="V3024" t="s">
        <v>892</v>
      </c>
      <c r="X3024">
        <v>12000000</v>
      </c>
      <c r="Y3024">
        <v>2015</v>
      </c>
      <c r="Z3024">
        <v>27</v>
      </c>
      <c r="AA3024">
        <v>6.2</v>
      </c>
      <c r="AB3024">
        <v>2.35</v>
      </c>
      <c r="AC3024">
        <v>4</v>
      </c>
    </row>
    <row r="3025" spans="1:29">
      <c r="A3025" t="s">
        <v>28</v>
      </c>
      <c r="C3025" t="s">
        <v>2843</v>
      </c>
      <c r="D3025">
        <v>183</v>
      </c>
      <c r="E3025">
        <v>106</v>
      </c>
      <c r="F3025">
        <v>287</v>
      </c>
      <c r="G3025">
        <v>233</v>
      </c>
      <c r="H3025" t="s">
        <v>14478</v>
      </c>
      <c r="I3025">
        <v>767</v>
      </c>
      <c r="J3025">
        <v>148170000</v>
      </c>
      <c r="K3025" t="s">
        <v>882</v>
      </c>
      <c r="L3025" t="s">
        <v>5253</v>
      </c>
      <c r="M3025" t="s">
        <v>14479</v>
      </c>
      <c r="N3025">
        <v>142293</v>
      </c>
      <c r="O3025">
        <v>2053</v>
      </c>
      <c r="P3025" t="s">
        <v>14480</v>
      </c>
      <c r="Q3025">
        <v>0</v>
      </c>
      <c r="R3025" t="s">
        <v>14481</v>
      </c>
      <c r="S3025" t="s">
        <v>14482</v>
      </c>
      <c r="T3025">
        <v>245</v>
      </c>
      <c r="U3025" t="s">
        <v>37</v>
      </c>
      <c r="V3025" t="s">
        <v>38</v>
      </c>
      <c r="W3025" t="s">
        <v>95</v>
      </c>
      <c r="X3025">
        <v>11000000</v>
      </c>
      <c r="Y3025">
        <v>1984</v>
      </c>
      <c r="Z3025">
        <v>281</v>
      </c>
      <c r="AA3025">
        <v>7.2</v>
      </c>
      <c r="AB3025">
        <v>2.2000000000000002</v>
      </c>
      <c r="AC3025">
        <v>14000</v>
      </c>
    </row>
    <row r="3026" spans="1:29">
      <c r="A3026" t="s">
        <v>28</v>
      </c>
      <c r="C3026" t="s">
        <v>1432</v>
      </c>
      <c r="D3026">
        <v>282</v>
      </c>
      <c r="E3026">
        <v>125</v>
      </c>
      <c r="F3026">
        <v>0</v>
      </c>
      <c r="G3026">
        <v>504</v>
      </c>
      <c r="H3026" t="s">
        <v>14483</v>
      </c>
      <c r="I3026">
        <v>11000</v>
      </c>
      <c r="J3026">
        <v>460935665</v>
      </c>
      <c r="K3026" t="s">
        <v>31</v>
      </c>
      <c r="L3026" t="s">
        <v>391</v>
      </c>
      <c r="M3026" t="s">
        <v>14484</v>
      </c>
      <c r="N3026">
        <v>911097</v>
      </c>
      <c r="O3026">
        <v>13485</v>
      </c>
      <c r="P3026" t="s">
        <v>7872</v>
      </c>
      <c r="Q3026">
        <v>1</v>
      </c>
      <c r="R3026" t="s">
        <v>14485</v>
      </c>
      <c r="S3026" t="s">
        <v>14486</v>
      </c>
      <c r="T3026">
        <v>1470</v>
      </c>
      <c r="U3026" t="s">
        <v>37</v>
      </c>
      <c r="V3026" t="s">
        <v>38</v>
      </c>
      <c r="W3026" t="s">
        <v>95</v>
      </c>
      <c r="X3026">
        <v>11000000</v>
      </c>
      <c r="Y3026">
        <v>1977</v>
      </c>
      <c r="Z3026">
        <v>1000</v>
      </c>
      <c r="AA3026">
        <v>8.6999999999999993</v>
      </c>
      <c r="AB3026">
        <v>2.35</v>
      </c>
      <c r="AC3026">
        <v>33000</v>
      </c>
    </row>
    <row r="3027" spans="1:29">
      <c r="A3027" t="s">
        <v>28</v>
      </c>
      <c r="C3027" t="s">
        <v>14487</v>
      </c>
      <c r="D3027">
        <v>158</v>
      </c>
      <c r="E3027">
        <v>109</v>
      </c>
      <c r="F3027">
        <v>11</v>
      </c>
      <c r="G3027">
        <v>411</v>
      </c>
      <c r="H3027" t="s">
        <v>5463</v>
      </c>
      <c r="I3027">
        <v>22000</v>
      </c>
      <c r="J3027">
        <v>35537564</v>
      </c>
      <c r="K3027" t="s">
        <v>1671</v>
      </c>
      <c r="L3027" t="s">
        <v>1746</v>
      </c>
      <c r="M3027" t="s">
        <v>14488</v>
      </c>
      <c r="N3027">
        <v>49671</v>
      </c>
      <c r="O3027">
        <v>24063</v>
      </c>
      <c r="P3027" t="s">
        <v>14489</v>
      </c>
      <c r="Q3027">
        <v>1</v>
      </c>
      <c r="R3027" t="s">
        <v>14490</v>
      </c>
      <c r="S3027" t="s">
        <v>14491</v>
      </c>
      <c r="T3027">
        <v>166</v>
      </c>
      <c r="U3027" t="s">
        <v>37</v>
      </c>
      <c r="V3027" t="s">
        <v>38</v>
      </c>
      <c r="W3027" t="s">
        <v>585</v>
      </c>
      <c r="X3027">
        <v>11500000</v>
      </c>
      <c r="Y3027">
        <v>2016</v>
      </c>
      <c r="Z3027">
        <v>851</v>
      </c>
      <c r="AA3027">
        <v>6</v>
      </c>
      <c r="AB3027">
        <v>2.35</v>
      </c>
      <c r="AC3027">
        <v>11000</v>
      </c>
    </row>
    <row r="3028" spans="1:29">
      <c r="A3028" t="s">
        <v>28</v>
      </c>
      <c r="C3028" t="s">
        <v>9065</v>
      </c>
      <c r="D3028">
        <v>89</v>
      </c>
      <c r="E3028">
        <v>200</v>
      </c>
      <c r="F3028">
        <v>767</v>
      </c>
      <c r="G3028">
        <v>382</v>
      </c>
      <c r="H3028" t="s">
        <v>14492</v>
      </c>
      <c r="I3028">
        <v>597</v>
      </c>
      <c r="J3028">
        <v>111722000</v>
      </c>
      <c r="K3028" t="s">
        <v>5605</v>
      </c>
      <c r="L3028" t="s">
        <v>11990</v>
      </c>
      <c r="M3028" t="s">
        <v>14493</v>
      </c>
      <c r="N3028">
        <v>55816</v>
      </c>
      <c r="O3028">
        <v>1966</v>
      </c>
      <c r="P3028" t="s">
        <v>6737</v>
      </c>
      <c r="Q3028">
        <v>2</v>
      </c>
      <c r="R3028" t="s">
        <v>14494</v>
      </c>
      <c r="S3028" t="s">
        <v>14495</v>
      </c>
      <c r="T3028">
        <v>255</v>
      </c>
      <c r="U3028" t="s">
        <v>37</v>
      </c>
      <c r="V3028" t="s">
        <v>38</v>
      </c>
      <c r="W3028" t="s">
        <v>39</v>
      </c>
      <c r="X3028">
        <v>11000000</v>
      </c>
      <c r="Y3028">
        <v>1965</v>
      </c>
      <c r="Z3028">
        <v>396</v>
      </c>
      <c r="AA3028">
        <v>8</v>
      </c>
      <c r="AB3028">
        <v>2.35</v>
      </c>
      <c r="AC3028">
        <v>7000</v>
      </c>
    </row>
    <row r="3029" spans="1:29">
      <c r="A3029" t="s">
        <v>28</v>
      </c>
      <c r="C3029" t="s">
        <v>6620</v>
      </c>
      <c r="D3029">
        <v>101</v>
      </c>
      <c r="E3029">
        <v>114</v>
      </c>
      <c r="F3029">
        <v>335</v>
      </c>
      <c r="G3029">
        <v>14</v>
      </c>
      <c r="H3029" t="s">
        <v>14496</v>
      </c>
      <c r="I3029">
        <v>585</v>
      </c>
      <c r="J3029">
        <v>10230</v>
      </c>
      <c r="K3029" t="s">
        <v>14497</v>
      </c>
      <c r="L3029" t="s">
        <v>14498</v>
      </c>
      <c r="M3029" t="s">
        <v>14499</v>
      </c>
      <c r="N3029">
        <v>14437</v>
      </c>
      <c r="O3029">
        <v>679</v>
      </c>
      <c r="P3029" t="s">
        <v>14500</v>
      </c>
      <c r="Q3029">
        <v>0</v>
      </c>
      <c r="R3029" t="s">
        <v>14501</v>
      </c>
      <c r="S3029" t="s">
        <v>14502</v>
      </c>
      <c r="T3029">
        <v>26</v>
      </c>
      <c r="U3029" t="s">
        <v>14503</v>
      </c>
      <c r="V3029" t="s">
        <v>56</v>
      </c>
      <c r="W3029" t="s">
        <v>585</v>
      </c>
      <c r="Y3029">
        <v>2014</v>
      </c>
      <c r="Z3029">
        <v>68</v>
      </c>
      <c r="AA3029">
        <v>7.2</v>
      </c>
      <c r="AB3029">
        <v>2.35</v>
      </c>
      <c r="AC3029">
        <v>0</v>
      </c>
    </row>
    <row r="3030" spans="1:29">
      <c r="A3030" t="s">
        <v>28</v>
      </c>
      <c r="C3030" t="s">
        <v>4066</v>
      </c>
      <c r="D3030">
        <v>128</v>
      </c>
      <c r="E3030">
        <v>112</v>
      </c>
      <c r="F3030">
        <v>197</v>
      </c>
      <c r="G3030">
        <v>632</v>
      </c>
      <c r="H3030" t="s">
        <v>7608</v>
      </c>
      <c r="I3030">
        <v>755</v>
      </c>
      <c r="J3030">
        <v>90556401</v>
      </c>
      <c r="K3030" t="s">
        <v>3023</v>
      </c>
      <c r="L3030" t="s">
        <v>10894</v>
      </c>
      <c r="M3030" t="s">
        <v>14504</v>
      </c>
      <c r="N3030">
        <v>43795</v>
      </c>
      <c r="O3030">
        <v>3507</v>
      </c>
      <c r="P3030" t="s">
        <v>11892</v>
      </c>
      <c r="Q3030">
        <v>1</v>
      </c>
      <c r="R3030" t="s">
        <v>14505</v>
      </c>
      <c r="S3030" t="s">
        <v>14506</v>
      </c>
      <c r="T3030">
        <v>171</v>
      </c>
      <c r="U3030" t="s">
        <v>37</v>
      </c>
      <c r="V3030" t="s">
        <v>38</v>
      </c>
      <c r="W3030" t="s">
        <v>277</v>
      </c>
      <c r="X3030">
        <v>11000000</v>
      </c>
      <c r="Y3030">
        <v>2008</v>
      </c>
      <c r="Z3030">
        <v>734</v>
      </c>
      <c r="AA3030">
        <v>4.5</v>
      </c>
      <c r="AB3030">
        <v>1.85</v>
      </c>
      <c r="AC3030">
        <v>0</v>
      </c>
    </row>
    <row r="3031" spans="1:29">
      <c r="A3031" t="s">
        <v>28</v>
      </c>
      <c r="C3031" t="s">
        <v>4166</v>
      </c>
      <c r="D3031">
        <v>410</v>
      </c>
      <c r="E3031">
        <v>116</v>
      </c>
      <c r="F3031">
        <v>737</v>
      </c>
      <c r="G3031">
        <v>141</v>
      </c>
      <c r="H3031" t="s">
        <v>14507</v>
      </c>
      <c r="I3031">
        <v>23000</v>
      </c>
      <c r="J3031">
        <v>93571803</v>
      </c>
      <c r="K3031" t="s">
        <v>1634</v>
      </c>
      <c r="L3031" t="s">
        <v>58</v>
      </c>
      <c r="M3031" t="s">
        <v>14508</v>
      </c>
      <c r="N3031">
        <v>275869</v>
      </c>
      <c r="O3031">
        <v>23811</v>
      </c>
      <c r="P3031" t="s">
        <v>7757</v>
      </c>
      <c r="Q3031">
        <v>2</v>
      </c>
      <c r="R3031" t="s">
        <v>14509</v>
      </c>
      <c r="S3031" t="s">
        <v>14510</v>
      </c>
      <c r="T3031">
        <v>389</v>
      </c>
      <c r="U3031" t="s">
        <v>37</v>
      </c>
      <c r="V3031" t="s">
        <v>38</v>
      </c>
      <c r="W3031" t="s">
        <v>585</v>
      </c>
      <c r="X3031">
        <v>25000000</v>
      </c>
      <c r="Y3031">
        <v>2010</v>
      </c>
      <c r="Z3031">
        <v>238</v>
      </c>
      <c r="AA3031">
        <v>7.9</v>
      </c>
      <c r="AB3031">
        <v>2.35</v>
      </c>
      <c r="AC3031">
        <v>36000</v>
      </c>
    </row>
    <row r="3032" spans="1:29">
      <c r="A3032" t="s">
        <v>28</v>
      </c>
      <c r="C3032" t="s">
        <v>10665</v>
      </c>
      <c r="D3032">
        <v>104</v>
      </c>
      <c r="E3032">
        <v>92</v>
      </c>
      <c r="F3032">
        <v>79</v>
      </c>
      <c r="G3032">
        <v>218</v>
      </c>
      <c r="H3032" t="s">
        <v>10666</v>
      </c>
      <c r="I3032">
        <v>608</v>
      </c>
      <c r="J3032">
        <v>72755517</v>
      </c>
      <c r="K3032" t="s">
        <v>10667</v>
      </c>
      <c r="L3032" t="s">
        <v>10668</v>
      </c>
      <c r="M3032" t="s">
        <v>14511</v>
      </c>
      <c r="N3032">
        <v>56595</v>
      </c>
      <c r="O3032">
        <v>1853</v>
      </c>
      <c r="P3032" t="s">
        <v>10670</v>
      </c>
      <c r="Q3032">
        <v>0</v>
      </c>
      <c r="R3032" t="s">
        <v>14512</v>
      </c>
      <c r="S3032" t="s">
        <v>14513</v>
      </c>
      <c r="T3032">
        <v>196</v>
      </c>
      <c r="U3032" t="s">
        <v>37</v>
      </c>
      <c r="V3032" t="s">
        <v>38</v>
      </c>
      <c r="W3032" t="s">
        <v>585</v>
      </c>
      <c r="Y3032">
        <v>2006</v>
      </c>
      <c r="Z3032">
        <v>362</v>
      </c>
      <c r="AA3032">
        <v>7.1</v>
      </c>
      <c r="AB3032">
        <v>1.85</v>
      </c>
      <c r="AC3032">
        <v>641</v>
      </c>
    </row>
    <row r="3033" spans="1:29">
      <c r="A3033" t="s">
        <v>28</v>
      </c>
      <c r="C3033" t="s">
        <v>6963</v>
      </c>
      <c r="D3033">
        <v>54</v>
      </c>
      <c r="E3033">
        <v>120</v>
      </c>
      <c r="F3033">
        <v>36</v>
      </c>
      <c r="G3033">
        <v>633</v>
      </c>
      <c r="H3033" t="s">
        <v>2283</v>
      </c>
      <c r="I3033">
        <v>886</v>
      </c>
      <c r="J3033">
        <v>52929168</v>
      </c>
      <c r="K3033" t="s">
        <v>1009</v>
      </c>
      <c r="L3033" t="s">
        <v>5581</v>
      </c>
      <c r="M3033" t="s">
        <v>14514</v>
      </c>
      <c r="N3033">
        <v>82743</v>
      </c>
      <c r="O3033">
        <v>3280</v>
      </c>
      <c r="P3033" t="s">
        <v>14515</v>
      </c>
      <c r="Q3033">
        <v>1</v>
      </c>
      <c r="R3033" t="s">
        <v>14516</v>
      </c>
      <c r="S3033" t="s">
        <v>14517</v>
      </c>
      <c r="T3033">
        <v>201</v>
      </c>
      <c r="U3033" t="s">
        <v>37</v>
      </c>
      <c r="V3033" t="s">
        <v>38</v>
      </c>
      <c r="W3033" t="s">
        <v>585</v>
      </c>
      <c r="X3033">
        <v>11000000</v>
      </c>
      <c r="Y3033">
        <v>1992</v>
      </c>
      <c r="Z3033">
        <v>655</v>
      </c>
      <c r="AA3033">
        <v>7.5</v>
      </c>
      <c r="AB3033">
        <v>1.85</v>
      </c>
      <c r="AC3033">
        <v>7000</v>
      </c>
    </row>
    <row r="3034" spans="1:29">
      <c r="A3034" t="s">
        <v>28</v>
      </c>
      <c r="C3034" t="s">
        <v>14518</v>
      </c>
      <c r="D3034">
        <v>141</v>
      </c>
      <c r="E3034">
        <v>107</v>
      </c>
      <c r="F3034">
        <v>15</v>
      </c>
      <c r="G3034">
        <v>602</v>
      </c>
      <c r="H3034" t="s">
        <v>344</v>
      </c>
      <c r="I3034">
        <v>17000</v>
      </c>
      <c r="J3034">
        <v>50461335</v>
      </c>
      <c r="K3034" t="s">
        <v>14519</v>
      </c>
      <c r="L3034" t="s">
        <v>489</v>
      </c>
      <c r="M3034" t="s">
        <v>14520</v>
      </c>
      <c r="N3034">
        <v>83893</v>
      </c>
      <c r="O3034">
        <v>20466</v>
      </c>
      <c r="P3034" t="s">
        <v>1321</v>
      </c>
      <c r="Q3034">
        <v>3</v>
      </c>
      <c r="R3034" t="s">
        <v>14521</v>
      </c>
      <c r="S3034" t="s">
        <v>14522</v>
      </c>
      <c r="T3034">
        <v>132</v>
      </c>
      <c r="U3034" t="s">
        <v>37</v>
      </c>
      <c r="V3034" t="s">
        <v>38</v>
      </c>
      <c r="W3034" t="s">
        <v>39</v>
      </c>
      <c r="X3034">
        <v>11000000</v>
      </c>
      <c r="Y3034">
        <v>2014</v>
      </c>
      <c r="Z3034">
        <v>1000</v>
      </c>
      <c r="AA3034">
        <v>6.8</v>
      </c>
      <c r="AB3034">
        <v>2.35</v>
      </c>
      <c r="AC3034">
        <v>15000</v>
      </c>
    </row>
    <row r="3035" spans="1:29">
      <c r="A3035" t="s">
        <v>28</v>
      </c>
      <c r="C3035" t="s">
        <v>10464</v>
      </c>
      <c r="D3035">
        <v>30</v>
      </c>
      <c r="E3035">
        <v>92</v>
      </c>
      <c r="F3035">
        <v>53</v>
      </c>
      <c r="G3035">
        <v>32</v>
      </c>
      <c r="H3035" t="s">
        <v>10966</v>
      </c>
      <c r="I3035">
        <v>84</v>
      </c>
      <c r="K3035" t="s">
        <v>1752</v>
      </c>
      <c r="L3035" t="s">
        <v>14523</v>
      </c>
      <c r="M3035" t="s">
        <v>14524</v>
      </c>
      <c r="N3035">
        <v>3104</v>
      </c>
      <c r="O3035">
        <v>179</v>
      </c>
      <c r="P3035" t="s">
        <v>14525</v>
      </c>
      <c r="Q3035">
        <v>2</v>
      </c>
      <c r="S3035" t="s">
        <v>14526</v>
      </c>
      <c r="T3035">
        <v>33</v>
      </c>
      <c r="U3035" t="s">
        <v>37</v>
      </c>
      <c r="V3035" t="s">
        <v>268</v>
      </c>
      <c r="W3035" t="s">
        <v>4830</v>
      </c>
      <c r="X3035">
        <v>12000000</v>
      </c>
      <c r="Y3035">
        <v>2014</v>
      </c>
      <c r="Z3035">
        <v>37</v>
      </c>
      <c r="AA3035">
        <v>4.3</v>
      </c>
      <c r="AC3035">
        <v>774</v>
      </c>
    </row>
    <row r="3036" spans="1:29">
      <c r="A3036" t="s">
        <v>28</v>
      </c>
      <c r="C3036" t="s">
        <v>14527</v>
      </c>
      <c r="D3036">
        <v>57</v>
      </c>
      <c r="E3036">
        <v>107</v>
      </c>
      <c r="F3036">
        <v>42</v>
      </c>
      <c r="G3036">
        <v>808</v>
      </c>
      <c r="H3036" t="s">
        <v>4832</v>
      </c>
      <c r="I3036">
        <v>1000</v>
      </c>
      <c r="J3036">
        <v>49797148</v>
      </c>
      <c r="K3036" t="s">
        <v>3913</v>
      </c>
      <c r="L3036" t="s">
        <v>13153</v>
      </c>
      <c r="M3036" t="s">
        <v>14528</v>
      </c>
      <c r="N3036">
        <v>49007</v>
      </c>
      <c r="O3036">
        <v>3435</v>
      </c>
      <c r="P3036" t="s">
        <v>1059</v>
      </c>
      <c r="Q3036">
        <v>3</v>
      </c>
      <c r="R3036" t="s">
        <v>14529</v>
      </c>
      <c r="S3036" t="s">
        <v>14530</v>
      </c>
      <c r="T3036">
        <v>97</v>
      </c>
      <c r="U3036" t="s">
        <v>37</v>
      </c>
      <c r="V3036" t="s">
        <v>38</v>
      </c>
      <c r="W3036" t="s">
        <v>585</v>
      </c>
      <c r="X3036">
        <v>11000000</v>
      </c>
      <c r="Y3036">
        <v>1989</v>
      </c>
      <c r="Z3036">
        <v>854</v>
      </c>
      <c r="AA3036">
        <v>7.2</v>
      </c>
      <c r="AB3036">
        <v>1.85</v>
      </c>
      <c r="AC3036">
        <v>0</v>
      </c>
    </row>
    <row r="3037" spans="1:29">
      <c r="A3037" t="s">
        <v>28</v>
      </c>
      <c r="C3037" t="s">
        <v>5990</v>
      </c>
      <c r="D3037">
        <v>56</v>
      </c>
      <c r="E3037">
        <v>100</v>
      </c>
      <c r="F3037">
        <v>32</v>
      </c>
      <c r="G3037">
        <v>621</v>
      </c>
      <c r="H3037" t="s">
        <v>725</v>
      </c>
      <c r="I3037">
        <v>785</v>
      </c>
      <c r="K3037" t="s">
        <v>1671</v>
      </c>
      <c r="L3037" t="s">
        <v>7251</v>
      </c>
      <c r="M3037" t="s">
        <v>14531</v>
      </c>
      <c r="N3037">
        <v>18220</v>
      </c>
      <c r="O3037">
        <v>3135</v>
      </c>
      <c r="P3037" t="s">
        <v>579</v>
      </c>
      <c r="Q3037">
        <v>5</v>
      </c>
      <c r="R3037" t="s">
        <v>14532</v>
      </c>
      <c r="S3037" t="s">
        <v>14533</v>
      </c>
      <c r="T3037">
        <v>102</v>
      </c>
      <c r="U3037" t="s">
        <v>37</v>
      </c>
      <c r="V3037" t="s">
        <v>56</v>
      </c>
      <c r="W3037" t="s">
        <v>39</v>
      </c>
      <c r="X3037">
        <v>13500000</v>
      </c>
      <c r="Y3037">
        <v>2007</v>
      </c>
      <c r="Z3037">
        <v>692</v>
      </c>
      <c r="AA3037">
        <v>5.8</v>
      </c>
      <c r="AB3037">
        <v>1.85</v>
      </c>
      <c r="AC3037">
        <v>0</v>
      </c>
    </row>
    <row r="3038" spans="1:29">
      <c r="A3038" t="s">
        <v>28</v>
      </c>
      <c r="C3038" t="s">
        <v>1324</v>
      </c>
      <c r="D3038">
        <v>216</v>
      </c>
      <c r="E3038">
        <v>81</v>
      </c>
      <c r="F3038">
        <v>541</v>
      </c>
      <c r="G3038">
        <v>328</v>
      </c>
      <c r="H3038" t="s">
        <v>14534</v>
      </c>
      <c r="I3038">
        <v>991</v>
      </c>
      <c r="J3038">
        <v>46563158</v>
      </c>
      <c r="K3038" t="s">
        <v>1528</v>
      </c>
      <c r="L3038" t="s">
        <v>3373</v>
      </c>
      <c r="M3038" t="s">
        <v>14535</v>
      </c>
      <c r="N3038">
        <v>207934</v>
      </c>
      <c r="O3038">
        <v>2562</v>
      </c>
      <c r="P3038" t="s">
        <v>7587</v>
      </c>
      <c r="Q3038">
        <v>0</v>
      </c>
      <c r="R3038" t="s">
        <v>14536</v>
      </c>
      <c r="S3038" t="s">
        <v>14537</v>
      </c>
      <c r="T3038">
        <v>629</v>
      </c>
      <c r="U3038" t="s">
        <v>37</v>
      </c>
      <c r="V3038" t="s">
        <v>38</v>
      </c>
      <c r="W3038" t="s">
        <v>585</v>
      </c>
      <c r="X3038">
        <v>13000000</v>
      </c>
      <c r="Y3038">
        <v>2002</v>
      </c>
      <c r="Z3038">
        <v>465</v>
      </c>
      <c r="AA3038">
        <v>7.1</v>
      </c>
      <c r="AB3038">
        <v>2.35</v>
      </c>
      <c r="AC3038">
        <v>0</v>
      </c>
    </row>
    <row r="3039" spans="1:29">
      <c r="A3039" t="s">
        <v>28</v>
      </c>
      <c r="C3039" t="s">
        <v>2612</v>
      </c>
      <c r="D3039">
        <v>80</v>
      </c>
      <c r="E3039">
        <v>101</v>
      </c>
      <c r="F3039">
        <v>163</v>
      </c>
      <c r="G3039">
        <v>488</v>
      </c>
      <c r="H3039" t="s">
        <v>3202</v>
      </c>
      <c r="I3039">
        <v>683</v>
      </c>
      <c r="J3039">
        <v>41227069</v>
      </c>
      <c r="K3039" t="s">
        <v>214</v>
      </c>
      <c r="L3039" t="s">
        <v>14538</v>
      </c>
      <c r="M3039" t="s">
        <v>14539</v>
      </c>
      <c r="N3039">
        <v>162701</v>
      </c>
      <c r="O3039">
        <v>2436</v>
      </c>
      <c r="P3039" t="s">
        <v>12584</v>
      </c>
      <c r="Q3039">
        <v>1</v>
      </c>
      <c r="R3039" t="s">
        <v>14540</v>
      </c>
      <c r="S3039" t="s">
        <v>14541</v>
      </c>
      <c r="T3039">
        <v>962</v>
      </c>
      <c r="U3039" t="s">
        <v>37</v>
      </c>
      <c r="V3039" t="s">
        <v>38</v>
      </c>
      <c r="W3039" t="s">
        <v>95</v>
      </c>
      <c r="X3039">
        <v>11000000</v>
      </c>
      <c r="Y3039">
        <v>2002</v>
      </c>
      <c r="Z3039">
        <v>548</v>
      </c>
      <c r="AA3039">
        <v>7.4</v>
      </c>
      <c r="AB3039">
        <v>2.35</v>
      </c>
      <c r="AC3039">
        <v>19000</v>
      </c>
    </row>
    <row r="3040" spans="1:29">
      <c r="A3040" t="s">
        <v>28</v>
      </c>
      <c r="C3040" t="s">
        <v>8015</v>
      </c>
      <c r="D3040">
        <v>77</v>
      </c>
      <c r="E3040">
        <v>122</v>
      </c>
      <c r="F3040">
        <v>0</v>
      </c>
      <c r="G3040">
        <v>191</v>
      </c>
      <c r="H3040" t="s">
        <v>1068</v>
      </c>
      <c r="I3040">
        <v>276</v>
      </c>
      <c r="J3040">
        <v>39025000</v>
      </c>
      <c r="K3040" t="s">
        <v>1935</v>
      </c>
      <c r="L3040" t="s">
        <v>13359</v>
      </c>
      <c r="M3040" t="s">
        <v>14542</v>
      </c>
      <c r="N3040">
        <v>73193</v>
      </c>
      <c r="O3040">
        <v>903</v>
      </c>
      <c r="P3040" t="s">
        <v>14543</v>
      </c>
      <c r="Q3040">
        <v>0</v>
      </c>
      <c r="R3040" t="s">
        <v>14544</v>
      </c>
      <c r="S3040" t="s">
        <v>14545</v>
      </c>
      <c r="T3040">
        <v>190</v>
      </c>
      <c r="U3040" t="s">
        <v>37</v>
      </c>
      <c r="V3040" t="s">
        <v>56</v>
      </c>
      <c r="W3040" t="s">
        <v>585</v>
      </c>
      <c r="X3040">
        <v>11000000</v>
      </c>
      <c r="Y3040">
        <v>1995</v>
      </c>
      <c r="Z3040">
        <v>258</v>
      </c>
      <c r="AA3040">
        <v>7.6</v>
      </c>
      <c r="AB3040">
        <v>1.85</v>
      </c>
      <c r="AC3040">
        <v>0</v>
      </c>
    </row>
    <row r="3041" spans="1:29">
      <c r="A3041" t="s">
        <v>28</v>
      </c>
      <c r="C3041" t="s">
        <v>6063</v>
      </c>
      <c r="D3041">
        <v>101</v>
      </c>
      <c r="E3041">
        <v>97</v>
      </c>
      <c r="F3041">
        <v>16</v>
      </c>
      <c r="G3041">
        <v>637</v>
      </c>
      <c r="H3041" t="s">
        <v>11757</v>
      </c>
      <c r="I3041">
        <v>4000</v>
      </c>
      <c r="J3041">
        <v>38201895</v>
      </c>
      <c r="K3041" t="s">
        <v>214</v>
      </c>
      <c r="L3041" t="s">
        <v>2477</v>
      </c>
      <c r="M3041" t="s">
        <v>14546</v>
      </c>
      <c r="N3041">
        <v>149222</v>
      </c>
      <c r="O3041">
        <v>6223</v>
      </c>
      <c r="P3041" t="s">
        <v>14547</v>
      </c>
      <c r="Q3041">
        <v>3</v>
      </c>
      <c r="R3041" t="s">
        <v>14548</v>
      </c>
      <c r="S3041" t="s">
        <v>14549</v>
      </c>
      <c r="T3041">
        <v>749</v>
      </c>
      <c r="U3041" t="s">
        <v>37</v>
      </c>
      <c r="V3041" t="s">
        <v>38</v>
      </c>
      <c r="W3041" t="s">
        <v>585</v>
      </c>
      <c r="X3041">
        <v>10500000</v>
      </c>
      <c r="Y3041">
        <v>1999</v>
      </c>
      <c r="Z3041">
        <v>656</v>
      </c>
      <c r="AA3041">
        <v>6.9</v>
      </c>
      <c r="AB3041">
        <v>1.85</v>
      </c>
      <c r="AC3041">
        <v>0</v>
      </c>
    </row>
    <row r="3042" spans="1:29">
      <c r="A3042" t="s">
        <v>28</v>
      </c>
      <c r="C3042" t="s">
        <v>12184</v>
      </c>
      <c r="D3042">
        <v>156</v>
      </c>
      <c r="E3042">
        <v>92</v>
      </c>
      <c r="F3042">
        <v>52</v>
      </c>
      <c r="G3042">
        <v>647</v>
      </c>
      <c r="H3042" t="s">
        <v>14550</v>
      </c>
      <c r="I3042">
        <v>723</v>
      </c>
      <c r="J3042">
        <v>27669413</v>
      </c>
      <c r="K3042" t="s">
        <v>5103</v>
      </c>
      <c r="L3042" t="s">
        <v>5920</v>
      </c>
      <c r="M3042" t="s">
        <v>14551</v>
      </c>
      <c r="N3042">
        <v>76207</v>
      </c>
      <c r="O3042">
        <v>3101</v>
      </c>
      <c r="P3042" t="s">
        <v>14552</v>
      </c>
      <c r="Q3042">
        <v>0</v>
      </c>
      <c r="R3042" t="s">
        <v>14553</v>
      </c>
      <c r="S3042" t="s">
        <v>14554</v>
      </c>
      <c r="T3042">
        <v>194</v>
      </c>
      <c r="U3042" t="s">
        <v>37</v>
      </c>
      <c r="V3042" t="s">
        <v>268</v>
      </c>
      <c r="W3042" t="s">
        <v>585</v>
      </c>
      <c r="X3042">
        <v>11000000</v>
      </c>
      <c r="Y3042">
        <v>2009</v>
      </c>
      <c r="Z3042">
        <v>651</v>
      </c>
      <c r="AA3042">
        <v>6</v>
      </c>
      <c r="AB3042">
        <v>1.85</v>
      </c>
      <c r="AC3042">
        <v>0</v>
      </c>
    </row>
    <row r="3043" spans="1:29">
      <c r="A3043" t="s">
        <v>28</v>
      </c>
      <c r="C3043" t="s">
        <v>10325</v>
      </c>
      <c r="D3043">
        <v>48</v>
      </c>
      <c r="E3043">
        <v>92</v>
      </c>
      <c r="F3043">
        <v>0</v>
      </c>
      <c r="G3043">
        <v>842</v>
      </c>
      <c r="H3043" t="s">
        <v>14555</v>
      </c>
      <c r="I3043">
        <v>1000</v>
      </c>
      <c r="K3043" t="s">
        <v>1671</v>
      </c>
      <c r="L3043" t="s">
        <v>5797</v>
      </c>
      <c r="M3043" t="s">
        <v>14556</v>
      </c>
      <c r="N3043">
        <v>36559</v>
      </c>
      <c r="O3043">
        <v>3931</v>
      </c>
      <c r="P3043" t="s">
        <v>10629</v>
      </c>
      <c r="Q3043">
        <v>0</v>
      </c>
      <c r="R3043" t="s">
        <v>14557</v>
      </c>
      <c r="S3043" t="s">
        <v>14558</v>
      </c>
      <c r="T3043">
        <v>131</v>
      </c>
      <c r="U3043" t="s">
        <v>37</v>
      </c>
      <c r="V3043" t="s">
        <v>38</v>
      </c>
      <c r="W3043" t="s">
        <v>585</v>
      </c>
      <c r="X3043">
        <v>11000000</v>
      </c>
      <c r="Y3043">
        <v>1981</v>
      </c>
      <c r="Z3043">
        <v>898</v>
      </c>
      <c r="AA3043">
        <v>6.9</v>
      </c>
      <c r="AB3043">
        <v>2.35</v>
      </c>
      <c r="AC3043">
        <v>0</v>
      </c>
    </row>
    <row r="3044" spans="1:29">
      <c r="A3044" t="s">
        <v>28</v>
      </c>
      <c r="C3044" t="s">
        <v>12876</v>
      </c>
      <c r="D3044">
        <v>109</v>
      </c>
      <c r="E3044">
        <v>110</v>
      </c>
      <c r="F3044">
        <v>107</v>
      </c>
      <c r="G3044">
        <v>549</v>
      </c>
      <c r="H3044" t="s">
        <v>14559</v>
      </c>
      <c r="I3044">
        <v>664</v>
      </c>
      <c r="J3044">
        <v>37766350</v>
      </c>
      <c r="K3044" t="s">
        <v>3409</v>
      </c>
      <c r="L3044" t="s">
        <v>4504</v>
      </c>
      <c r="M3044" t="s">
        <v>14560</v>
      </c>
      <c r="N3044">
        <v>19440</v>
      </c>
      <c r="O3044">
        <v>3376</v>
      </c>
      <c r="P3044" t="s">
        <v>3075</v>
      </c>
      <c r="Q3044">
        <v>5</v>
      </c>
      <c r="R3044" t="s">
        <v>14561</v>
      </c>
      <c r="S3044" t="s">
        <v>14562</v>
      </c>
      <c r="T3044">
        <v>56</v>
      </c>
      <c r="U3044" t="s">
        <v>37</v>
      </c>
      <c r="V3044" t="s">
        <v>38</v>
      </c>
      <c r="W3044" t="s">
        <v>39</v>
      </c>
      <c r="X3044">
        <v>11000000</v>
      </c>
      <c r="Y3044">
        <v>2008</v>
      </c>
      <c r="Z3044">
        <v>551</v>
      </c>
      <c r="AA3044">
        <v>7.3</v>
      </c>
      <c r="AB3044">
        <v>2.35</v>
      </c>
      <c r="AC3044">
        <v>0</v>
      </c>
    </row>
    <row r="3045" spans="1:29">
      <c r="A3045" t="s">
        <v>28</v>
      </c>
      <c r="C3045" t="s">
        <v>14563</v>
      </c>
      <c r="D3045">
        <v>62</v>
      </c>
      <c r="E3045">
        <v>86</v>
      </c>
      <c r="F3045">
        <v>5</v>
      </c>
      <c r="G3045">
        <v>532</v>
      </c>
      <c r="H3045" t="s">
        <v>3728</v>
      </c>
      <c r="I3045">
        <v>584</v>
      </c>
      <c r="J3045">
        <v>23978402</v>
      </c>
      <c r="K3045" t="s">
        <v>1009</v>
      </c>
      <c r="L3045" t="s">
        <v>3555</v>
      </c>
      <c r="M3045" t="s">
        <v>14564</v>
      </c>
      <c r="N3045">
        <v>10966</v>
      </c>
      <c r="O3045">
        <v>3850</v>
      </c>
      <c r="P3045" t="s">
        <v>225</v>
      </c>
      <c r="Q3045">
        <v>1</v>
      </c>
      <c r="R3045" t="s">
        <v>14565</v>
      </c>
      <c r="S3045" t="s">
        <v>14566</v>
      </c>
      <c r="T3045">
        <v>100</v>
      </c>
      <c r="U3045" t="s">
        <v>37</v>
      </c>
      <c r="V3045" t="s">
        <v>38</v>
      </c>
      <c r="W3045" t="s">
        <v>39</v>
      </c>
      <c r="X3045">
        <v>11000000</v>
      </c>
      <c r="Y3045">
        <v>2001</v>
      </c>
      <c r="Z3045">
        <v>580</v>
      </c>
      <c r="AA3045">
        <v>4.5999999999999996</v>
      </c>
      <c r="AB3045">
        <v>1.85</v>
      </c>
      <c r="AC3045">
        <v>365</v>
      </c>
    </row>
    <row r="3046" spans="1:29">
      <c r="A3046" t="s">
        <v>28</v>
      </c>
      <c r="C3046" t="s">
        <v>2246</v>
      </c>
      <c r="D3046">
        <v>33</v>
      </c>
      <c r="E3046">
        <v>91</v>
      </c>
      <c r="F3046">
        <v>0</v>
      </c>
      <c r="G3046">
        <v>298</v>
      </c>
      <c r="H3046" t="s">
        <v>14567</v>
      </c>
      <c r="I3046">
        <v>636</v>
      </c>
      <c r="J3046">
        <v>21370057</v>
      </c>
      <c r="K3046" t="s">
        <v>2125</v>
      </c>
      <c r="L3046" t="s">
        <v>14568</v>
      </c>
      <c r="M3046" t="s">
        <v>14569</v>
      </c>
      <c r="N3046">
        <v>9903</v>
      </c>
      <c r="O3046">
        <v>1852</v>
      </c>
      <c r="P3046" t="s">
        <v>3486</v>
      </c>
      <c r="Q3046">
        <v>0</v>
      </c>
      <c r="R3046" t="s">
        <v>14570</v>
      </c>
      <c r="S3046" t="s">
        <v>14571</v>
      </c>
      <c r="T3046">
        <v>80</v>
      </c>
      <c r="U3046" t="s">
        <v>37</v>
      </c>
      <c r="V3046" t="s">
        <v>38</v>
      </c>
      <c r="W3046" t="s">
        <v>585</v>
      </c>
      <c r="X3046">
        <v>12000000</v>
      </c>
      <c r="Y3046">
        <v>1992</v>
      </c>
      <c r="Z3046">
        <v>330</v>
      </c>
      <c r="AA3046">
        <v>6</v>
      </c>
      <c r="AB3046">
        <v>1.85</v>
      </c>
      <c r="AC3046">
        <v>541</v>
      </c>
    </row>
    <row r="3047" spans="1:29">
      <c r="A3047" t="s">
        <v>28</v>
      </c>
      <c r="C3047" t="s">
        <v>6997</v>
      </c>
      <c r="D3047">
        <v>20</v>
      </c>
      <c r="E3047">
        <v>145</v>
      </c>
      <c r="F3047">
        <v>278</v>
      </c>
      <c r="G3047">
        <v>279</v>
      </c>
      <c r="H3047" t="s">
        <v>3283</v>
      </c>
      <c r="I3047">
        <v>13000</v>
      </c>
      <c r="K3047" t="s">
        <v>3409</v>
      </c>
      <c r="L3047" t="s">
        <v>1784</v>
      </c>
      <c r="M3047" t="s">
        <v>14572</v>
      </c>
      <c r="N3047">
        <v>5561</v>
      </c>
      <c r="O3047">
        <v>14735</v>
      </c>
      <c r="P3047" t="s">
        <v>5805</v>
      </c>
      <c r="Q3047">
        <v>2</v>
      </c>
      <c r="R3047" t="s">
        <v>14573</v>
      </c>
      <c r="S3047" t="s">
        <v>14574</v>
      </c>
      <c r="T3047">
        <v>35</v>
      </c>
      <c r="U3047" t="s">
        <v>37</v>
      </c>
      <c r="V3047" t="s">
        <v>38</v>
      </c>
      <c r="W3047" t="s">
        <v>95</v>
      </c>
      <c r="X3047">
        <v>11000000</v>
      </c>
      <c r="Y3047">
        <v>1978</v>
      </c>
      <c r="Z3047">
        <v>595</v>
      </c>
      <c r="AA3047">
        <v>6.4</v>
      </c>
      <c r="AB3047">
        <v>1.85</v>
      </c>
      <c r="AC3047">
        <v>745</v>
      </c>
    </row>
    <row r="3048" spans="1:29">
      <c r="A3048" t="s">
        <v>28</v>
      </c>
      <c r="C3048" t="s">
        <v>7404</v>
      </c>
      <c r="D3048">
        <v>52</v>
      </c>
      <c r="E3048">
        <v>100</v>
      </c>
      <c r="F3048">
        <v>365</v>
      </c>
      <c r="G3048">
        <v>225</v>
      </c>
      <c r="H3048" t="s">
        <v>14575</v>
      </c>
      <c r="I3048">
        <v>425</v>
      </c>
      <c r="J3048">
        <v>4884663</v>
      </c>
      <c r="K3048" t="s">
        <v>10222</v>
      </c>
      <c r="L3048" t="s">
        <v>14576</v>
      </c>
      <c r="M3048" t="s">
        <v>14577</v>
      </c>
      <c r="N3048">
        <v>5187</v>
      </c>
      <c r="O3048">
        <v>1661</v>
      </c>
      <c r="P3048" t="s">
        <v>6238</v>
      </c>
      <c r="Q3048">
        <v>0</v>
      </c>
      <c r="R3048" t="s">
        <v>14578</v>
      </c>
      <c r="S3048" t="s">
        <v>14579</v>
      </c>
      <c r="T3048">
        <v>64</v>
      </c>
      <c r="U3048" t="s">
        <v>37</v>
      </c>
      <c r="V3048" t="s">
        <v>38</v>
      </c>
      <c r="W3048" t="s">
        <v>95</v>
      </c>
      <c r="X3048">
        <v>12000000</v>
      </c>
      <c r="Y3048">
        <v>1986</v>
      </c>
      <c r="Z3048">
        <v>394</v>
      </c>
      <c r="AA3048">
        <v>5.5</v>
      </c>
      <c r="AB3048">
        <v>2.35</v>
      </c>
      <c r="AC3048">
        <v>902</v>
      </c>
    </row>
    <row r="3049" spans="1:29">
      <c r="A3049" t="s">
        <v>28</v>
      </c>
      <c r="C3049" t="s">
        <v>14580</v>
      </c>
      <c r="D3049">
        <v>351</v>
      </c>
      <c r="E3049">
        <v>111</v>
      </c>
      <c r="F3049">
        <v>34</v>
      </c>
      <c r="G3049">
        <v>54</v>
      </c>
      <c r="H3049" t="s">
        <v>14581</v>
      </c>
      <c r="I3049">
        <v>838</v>
      </c>
      <c r="J3049">
        <v>38317535</v>
      </c>
      <c r="K3049" t="s">
        <v>214</v>
      </c>
      <c r="L3049" t="s">
        <v>405</v>
      </c>
      <c r="M3049" t="s">
        <v>14582</v>
      </c>
      <c r="N3049">
        <v>73249</v>
      </c>
      <c r="O3049">
        <v>995</v>
      </c>
      <c r="P3049" t="s">
        <v>14583</v>
      </c>
      <c r="Q3049">
        <v>1</v>
      </c>
      <c r="R3049" t="s">
        <v>14584</v>
      </c>
      <c r="S3049" t="s">
        <v>14585</v>
      </c>
      <c r="T3049">
        <v>212</v>
      </c>
      <c r="U3049" t="s">
        <v>37</v>
      </c>
      <c r="V3049" t="s">
        <v>56</v>
      </c>
      <c r="W3049" t="s">
        <v>39</v>
      </c>
      <c r="X3049">
        <v>11000000</v>
      </c>
      <c r="Y3049">
        <v>2015</v>
      </c>
      <c r="Z3049">
        <v>55</v>
      </c>
      <c r="AA3049">
        <v>7.5</v>
      </c>
      <c r="AB3049">
        <v>1.85</v>
      </c>
      <c r="AC3049">
        <v>36000</v>
      </c>
    </row>
    <row r="3050" spans="1:29">
      <c r="A3050" t="s">
        <v>28</v>
      </c>
      <c r="C3050" t="s">
        <v>3727</v>
      </c>
      <c r="D3050">
        <v>124</v>
      </c>
      <c r="E3050">
        <v>184</v>
      </c>
      <c r="F3050">
        <v>0</v>
      </c>
      <c r="G3050">
        <v>111</v>
      </c>
      <c r="H3050" t="s">
        <v>9050</v>
      </c>
      <c r="I3050">
        <v>385</v>
      </c>
      <c r="K3050" t="s">
        <v>14586</v>
      </c>
      <c r="L3050" t="s">
        <v>9259</v>
      </c>
      <c r="M3050" t="s">
        <v>14587</v>
      </c>
      <c r="N3050">
        <v>101627</v>
      </c>
      <c r="O3050">
        <v>1104</v>
      </c>
      <c r="P3050" t="s">
        <v>14588</v>
      </c>
      <c r="Q3050">
        <v>0</v>
      </c>
      <c r="R3050" t="s">
        <v>14589</v>
      </c>
      <c r="S3050" t="s">
        <v>14590</v>
      </c>
      <c r="T3050">
        <v>369</v>
      </c>
      <c r="U3050" t="s">
        <v>37</v>
      </c>
      <c r="V3050" t="s">
        <v>56</v>
      </c>
      <c r="W3050" t="s">
        <v>95</v>
      </c>
      <c r="X3050">
        <v>11000000</v>
      </c>
      <c r="Y3050">
        <v>1975</v>
      </c>
      <c r="Z3050">
        <v>293</v>
      </c>
      <c r="AA3050">
        <v>8.1</v>
      </c>
      <c r="AB3050">
        <v>1.66</v>
      </c>
      <c r="AC3050">
        <v>0</v>
      </c>
    </row>
    <row r="3051" spans="1:29">
      <c r="A3051" t="s">
        <v>28</v>
      </c>
      <c r="C3051" t="s">
        <v>14591</v>
      </c>
      <c r="D3051">
        <v>37</v>
      </c>
      <c r="E3051">
        <v>89</v>
      </c>
      <c r="F3051">
        <v>2</v>
      </c>
      <c r="G3051">
        <v>651</v>
      </c>
      <c r="H3051" t="s">
        <v>10594</v>
      </c>
      <c r="I3051">
        <v>799</v>
      </c>
      <c r="J3051">
        <v>13903262</v>
      </c>
      <c r="K3051" t="s">
        <v>3913</v>
      </c>
      <c r="L3051" t="s">
        <v>12758</v>
      </c>
      <c r="M3051" t="s">
        <v>14592</v>
      </c>
      <c r="N3051">
        <v>14656</v>
      </c>
      <c r="O3051">
        <v>4291</v>
      </c>
      <c r="P3051" t="s">
        <v>5043</v>
      </c>
      <c r="Q3051">
        <v>0</v>
      </c>
      <c r="R3051" t="s">
        <v>14593</v>
      </c>
      <c r="S3051" t="s">
        <v>14594</v>
      </c>
      <c r="T3051">
        <v>90</v>
      </c>
      <c r="U3051" t="s">
        <v>37</v>
      </c>
      <c r="V3051" t="s">
        <v>38</v>
      </c>
      <c r="W3051" t="s">
        <v>39</v>
      </c>
      <c r="X3051">
        <v>11000000</v>
      </c>
      <c r="Y3051">
        <v>2001</v>
      </c>
      <c r="Z3051">
        <v>711</v>
      </c>
      <c r="AA3051">
        <v>6.3</v>
      </c>
      <c r="AB3051">
        <v>1.85</v>
      </c>
      <c r="AC3051">
        <v>0</v>
      </c>
    </row>
    <row r="3052" spans="1:29">
      <c r="A3052" t="s">
        <v>28</v>
      </c>
      <c r="C3052" t="s">
        <v>6102</v>
      </c>
      <c r="D3052">
        <v>58</v>
      </c>
      <c r="E3052">
        <v>84</v>
      </c>
      <c r="F3052">
        <v>71</v>
      </c>
      <c r="G3052">
        <v>553</v>
      </c>
      <c r="H3052" t="s">
        <v>3883</v>
      </c>
      <c r="I3052">
        <v>8000</v>
      </c>
      <c r="J3052">
        <v>13592872</v>
      </c>
      <c r="K3052" t="s">
        <v>1671</v>
      </c>
      <c r="L3052" t="s">
        <v>1249</v>
      </c>
      <c r="M3052" t="s">
        <v>14595</v>
      </c>
      <c r="N3052">
        <v>10777</v>
      </c>
      <c r="O3052">
        <v>10982</v>
      </c>
      <c r="P3052" t="s">
        <v>2940</v>
      </c>
      <c r="Q3052">
        <v>1</v>
      </c>
      <c r="R3052" t="s">
        <v>14596</v>
      </c>
      <c r="S3052" t="s">
        <v>14597</v>
      </c>
      <c r="T3052">
        <v>79</v>
      </c>
      <c r="U3052" t="s">
        <v>37</v>
      </c>
      <c r="V3052" t="s">
        <v>38</v>
      </c>
      <c r="W3052" t="s">
        <v>585</v>
      </c>
      <c r="X3052">
        <v>11000000</v>
      </c>
      <c r="Y3052">
        <v>2000</v>
      </c>
      <c r="Z3052">
        <v>723</v>
      </c>
      <c r="AA3052">
        <v>5.0999999999999996</v>
      </c>
      <c r="AB3052">
        <v>1.85</v>
      </c>
      <c r="AC3052">
        <v>671</v>
      </c>
    </row>
    <row r="3053" spans="1:29">
      <c r="A3053" t="s">
        <v>28</v>
      </c>
      <c r="C3053" t="s">
        <v>14598</v>
      </c>
      <c r="D3053">
        <v>175</v>
      </c>
      <c r="E3053">
        <v>98</v>
      </c>
      <c r="F3053">
        <v>0</v>
      </c>
      <c r="G3053">
        <v>123</v>
      </c>
      <c r="H3053" t="s">
        <v>14599</v>
      </c>
      <c r="I3053">
        <v>358</v>
      </c>
      <c r="J3053">
        <v>18381787</v>
      </c>
      <c r="K3053" t="s">
        <v>2527</v>
      </c>
      <c r="L3053" t="s">
        <v>3530</v>
      </c>
      <c r="M3053" t="s">
        <v>14600</v>
      </c>
      <c r="N3053">
        <v>15684</v>
      </c>
      <c r="O3053">
        <v>1114</v>
      </c>
      <c r="P3053" t="s">
        <v>14601</v>
      </c>
      <c r="Q3053">
        <v>4</v>
      </c>
      <c r="R3053" t="s">
        <v>14602</v>
      </c>
      <c r="S3053" t="s">
        <v>14603</v>
      </c>
      <c r="T3053">
        <v>126</v>
      </c>
      <c r="U3053" t="s">
        <v>37</v>
      </c>
      <c r="V3053" t="s">
        <v>56</v>
      </c>
      <c r="W3053" t="s">
        <v>39</v>
      </c>
      <c r="X3053">
        <v>11000000</v>
      </c>
      <c r="Y3053">
        <v>2012</v>
      </c>
      <c r="Z3053">
        <v>156</v>
      </c>
      <c r="AA3053">
        <v>6.8</v>
      </c>
      <c r="AB3053">
        <v>2.35</v>
      </c>
      <c r="AC3053">
        <v>13000</v>
      </c>
    </row>
    <row r="3054" spans="1:29">
      <c r="A3054" t="s">
        <v>28</v>
      </c>
      <c r="C3054" t="s">
        <v>14604</v>
      </c>
      <c r="D3054">
        <v>75</v>
      </c>
      <c r="E3054">
        <v>95</v>
      </c>
      <c r="F3054">
        <v>5</v>
      </c>
      <c r="G3054">
        <v>443</v>
      </c>
      <c r="H3054" t="s">
        <v>1842</v>
      </c>
      <c r="I3054">
        <v>1000</v>
      </c>
      <c r="J3054">
        <v>13558739</v>
      </c>
      <c r="K3054" t="s">
        <v>1671</v>
      </c>
      <c r="L3054" t="s">
        <v>7580</v>
      </c>
      <c r="M3054" t="s">
        <v>14605</v>
      </c>
      <c r="N3054">
        <v>15427</v>
      </c>
      <c r="O3054">
        <v>2729</v>
      </c>
      <c r="P3054" t="s">
        <v>2558</v>
      </c>
      <c r="Q3054">
        <v>0</v>
      </c>
      <c r="R3054" t="s">
        <v>14606</v>
      </c>
      <c r="S3054" t="s">
        <v>14607</v>
      </c>
      <c r="T3054">
        <v>121</v>
      </c>
      <c r="U3054" t="s">
        <v>37</v>
      </c>
      <c r="V3054" t="s">
        <v>38</v>
      </c>
      <c r="W3054" t="s">
        <v>585</v>
      </c>
      <c r="X3054">
        <v>11000000</v>
      </c>
      <c r="Y3054">
        <v>2001</v>
      </c>
      <c r="Z3054">
        <v>660</v>
      </c>
      <c r="AA3054">
        <v>5.3</v>
      </c>
      <c r="AB3054">
        <v>1.85</v>
      </c>
      <c r="AC3054">
        <v>449</v>
      </c>
    </row>
    <row r="3055" spans="1:29">
      <c r="A3055" t="s">
        <v>28</v>
      </c>
      <c r="C3055" t="s">
        <v>9796</v>
      </c>
      <c r="D3055">
        <v>161</v>
      </c>
      <c r="E3055">
        <v>100</v>
      </c>
      <c r="F3055">
        <v>0</v>
      </c>
      <c r="G3055">
        <v>303</v>
      </c>
      <c r="H3055" t="s">
        <v>6360</v>
      </c>
      <c r="I3055">
        <v>11000</v>
      </c>
      <c r="J3055">
        <v>13103828</v>
      </c>
      <c r="K3055" t="s">
        <v>2125</v>
      </c>
      <c r="L3055" t="s">
        <v>660</v>
      </c>
      <c r="M3055" t="s">
        <v>14608</v>
      </c>
      <c r="N3055">
        <v>59982</v>
      </c>
      <c r="O3055">
        <v>12237</v>
      </c>
      <c r="P3055" t="s">
        <v>4890</v>
      </c>
      <c r="Q3055">
        <v>0</v>
      </c>
      <c r="R3055" t="s">
        <v>14609</v>
      </c>
      <c r="S3055" t="s">
        <v>14610</v>
      </c>
      <c r="T3055">
        <v>463</v>
      </c>
      <c r="U3055" t="s">
        <v>37</v>
      </c>
      <c r="V3055" t="s">
        <v>38</v>
      </c>
      <c r="W3055" t="s">
        <v>585</v>
      </c>
      <c r="X3055">
        <v>11000000</v>
      </c>
      <c r="Y3055">
        <v>2001</v>
      </c>
      <c r="Z3055">
        <v>472</v>
      </c>
      <c r="AA3055">
        <v>7.3</v>
      </c>
      <c r="AB3055">
        <v>1.85</v>
      </c>
      <c r="AC3055">
        <v>5000</v>
      </c>
    </row>
    <row r="3056" spans="1:29">
      <c r="A3056" t="s">
        <v>28</v>
      </c>
      <c r="C3056" t="s">
        <v>14611</v>
      </c>
      <c r="D3056">
        <v>203</v>
      </c>
      <c r="E3056">
        <v>109</v>
      </c>
      <c r="F3056">
        <v>64</v>
      </c>
      <c r="G3056">
        <v>553</v>
      </c>
      <c r="H3056" t="s">
        <v>3223</v>
      </c>
      <c r="I3056">
        <v>16000</v>
      </c>
      <c r="J3056">
        <v>33305037</v>
      </c>
      <c r="K3056" t="s">
        <v>5940</v>
      </c>
      <c r="L3056" t="s">
        <v>315</v>
      </c>
      <c r="M3056" t="s">
        <v>14612</v>
      </c>
      <c r="N3056">
        <v>33856</v>
      </c>
      <c r="O3056">
        <v>17866</v>
      </c>
      <c r="P3056" t="s">
        <v>8937</v>
      </c>
      <c r="Q3056">
        <v>2</v>
      </c>
      <c r="R3056" t="s">
        <v>14613</v>
      </c>
      <c r="S3056" t="s">
        <v>14614</v>
      </c>
      <c r="T3056">
        <v>147</v>
      </c>
      <c r="U3056" t="s">
        <v>37</v>
      </c>
      <c r="V3056" t="s">
        <v>56</v>
      </c>
      <c r="W3056" t="s">
        <v>39</v>
      </c>
      <c r="X3056">
        <v>11000000</v>
      </c>
      <c r="Y3056">
        <v>2015</v>
      </c>
      <c r="Z3056">
        <v>638</v>
      </c>
      <c r="AA3056">
        <v>7.3</v>
      </c>
      <c r="AB3056">
        <v>2.35</v>
      </c>
      <c r="AC3056">
        <v>34000</v>
      </c>
    </row>
    <row r="3057" spans="1:29">
      <c r="A3057" t="s">
        <v>747</v>
      </c>
      <c r="C3057" t="s">
        <v>1104</v>
      </c>
      <c r="D3057">
        <v>188</v>
      </c>
      <c r="E3057">
        <v>118</v>
      </c>
      <c r="F3057">
        <v>386</v>
      </c>
      <c r="G3057">
        <v>812</v>
      </c>
      <c r="H3057" t="s">
        <v>430</v>
      </c>
      <c r="I3057">
        <v>14000</v>
      </c>
      <c r="J3057">
        <v>10214647</v>
      </c>
      <c r="K3057" t="s">
        <v>1544</v>
      </c>
      <c r="L3057" t="s">
        <v>228</v>
      </c>
      <c r="M3057" t="s">
        <v>14615</v>
      </c>
      <c r="N3057">
        <v>42689</v>
      </c>
      <c r="O3057">
        <v>17490</v>
      </c>
      <c r="P3057" t="s">
        <v>4639</v>
      </c>
      <c r="Q3057">
        <v>0</v>
      </c>
      <c r="R3057" t="s">
        <v>14616</v>
      </c>
      <c r="S3057" t="s">
        <v>14617</v>
      </c>
      <c r="T3057">
        <v>204</v>
      </c>
      <c r="U3057" t="s">
        <v>37</v>
      </c>
      <c r="V3057" t="s">
        <v>38</v>
      </c>
      <c r="W3057" t="s">
        <v>585</v>
      </c>
      <c r="X3057">
        <v>11000000</v>
      </c>
      <c r="Y3057">
        <v>2004</v>
      </c>
      <c r="Z3057">
        <v>1000</v>
      </c>
      <c r="AA3057">
        <v>7.1</v>
      </c>
      <c r="AB3057">
        <v>2.35</v>
      </c>
      <c r="AC3057">
        <v>0</v>
      </c>
    </row>
    <row r="3058" spans="1:29">
      <c r="A3058" t="s">
        <v>28</v>
      </c>
      <c r="C3058" t="s">
        <v>79</v>
      </c>
      <c r="D3058">
        <v>221</v>
      </c>
      <c r="E3058">
        <v>88</v>
      </c>
      <c r="F3058">
        <v>0</v>
      </c>
      <c r="G3058">
        <v>795</v>
      </c>
      <c r="H3058" t="s">
        <v>3177</v>
      </c>
      <c r="I3058">
        <v>901</v>
      </c>
      <c r="J3058">
        <v>11501093</v>
      </c>
      <c r="K3058" t="s">
        <v>882</v>
      </c>
      <c r="L3058" t="s">
        <v>14618</v>
      </c>
      <c r="M3058" t="s">
        <v>14619</v>
      </c>
      <c r="N3058">
        <v>128850</v>
      </c>
      <c r="O3058">
        <v>3913</v>
      </c>
      <c r="P3058" t="s">
        <v>9402</v>
      </c>
      <c r="Q3058">
        <v>0</v>
      </c>
      <c r="R3058" t="s">
        <v>14620</v>
      </c>
      <c r="S3058" t="s">
        <v>14621</v>
      </c>
      <c r="T3058">
        <v>604</v>
      </c>
      <c r="U3058" t="s">
        <v>37</v>
      </c>
      <c r="V3058" t="s">
        <v>38</v>
      </c>
      <c r="W3058" t="s">
        <v>585</v>
      </c>
      <c r="X3058">
        <v>13000000</v>
      </c>
      <c r="Y3058">
        <v>1992</v>
      </c>
      <c r="Z3058">
        <v>888</v>
      </c>
      <c r="AA3058">
        <v>7.6</v>
      </c>
      <c r="AB3058">
        <v>1.85</v>
      </c>
      <c r="AC3058">
        <v>10000</v>
      </c>
    </row>
    <row r="3059" spans="1:29">
      <c r="A3059" t="s">
        <v>28</v>
      </c>
      <c r="C3059" t="s">
        <v>14622</v>
      </c>
      <c r="D3059">
        <v>66</v>
      </c>
      <c r="E3059">
        <v>86</v>
      </c>
      <c r="F3059">
        <v>4</v>
      </c>
      <c r="G3059">
        <v>424</v>
      </c>
      <c r="H3059" t="s">
        <v>9475</v>
      </c>
      <c r="I3059">
        <v>960</v>
      </c>
      <c r="J3059">
        <v>4814244</v>
      </c>
      <c r="K3059" t="s">
        <v>1681</v>
      </c>
      <c r="L3059" t="s">
        <v>748</v>
      </c>
      <c r="M3059" t="s">
        <v>14623</v>
      </c>
      <c r="N3059">
        <v>12437</v>
      </c>
      <c r="O3059">
        <v>2415</v>
      </c>
      <c r="P3059" t="s">
        <v>14624</v>
      </c>
      <c r="Q3059">
        <v>4</v>
      </c>
      <c r="R3059" t="s">
        <v>14625</v>
      </c>
      <c r="S3059" t="s">
        <v>14626</v>
      </c>
      <c r="T3059">
        <v>107</v>
      </c>
      <c r="U3059" t="s">
        <v>37</v>
      </c>
      <c r="V3059" t="s">
        <v>268</v>
      </c>
      <c r="W3059" t="s">
        <v>585</v>
      </c>
      <c r="X3059">
        <v>11000000</v>
      </c>
      <c r="Y3059">
        <v>2002</v>
      </c>
      <c r="Z3059">
        <v>448</v>
      </c>
      <c r="AA3059">
        <v>5.3</v>
      </c>
      <c r="AB3059">
        <v>1.85</v>
      </c>
      <c r="AC3059">
        <v>405</v>
      </c>
    </row>
    <row r="3060" spans="1:29">
      <c r="A3060" t="s">
        <v>28</v>
      </c>
      <c r="C3060" t="s">
        <v>7635</v>
      </c>
      <c r="D3060">
        <v>80</v>
      </c>
      <c r="E3060">
        <v>118</v>
      </c>
      <c r="F3060">
        <v>529</v>
      </c>
      <c r="G3060">
        <v>472</v>
      </c>
      <c r="H3060" t="s">
        <v>215</v>
      </c>
      <c r="I3060">
        <v>40000</v>
      </c>
      <c r="J3060">
        <v>9170214</v>
      </c>
      <c r="K3060" t="s">
        <v>214</v>
      </c>
      <c r="L3060" t="s">
        <v>43</v>
      </c>
      <c r="M3060" t="s">
        <v>14627</v>
      </c>
      <c r="N3060">
        <v>171882</v>
      </c>
      <c r="O3060">
        <v>69746</v>
      </c>
      <c r="P3060" t="s">
        <v>14628</v>
      </c>
      <c r="Q3060">
        <v>1</v>
      </c>
      <c r="R3060" t="s">
        <v>14629</v>
      </c>
      <c r="S3060" t="s">
        <v>14630</v>
      </c>
      <c r="T3060">
        <v>292</v>
      </c>
      <c r="U3060" t="s">
        <v>37</v>
      </c>
      <c r="V3060" t="s">
        <v>38</v>
      </c>
      <c r="W3060" t="s">
        <v>39</v>
      </c>
      <c r="X3060">
        <v>11000000</v>
      </c>
      <c r="Y3060">
        <v>1993</v>
      </c>
      <c r="Z3060">
        <v>29000</v>
      </c>
      <c r="AA3060">
        <v>7.8</v>
      </c>
      <c r="AB3060">
        <v>1.85</v>
      </c>
      <c r="AC3060">
        <v>14000</v>
      </c>
    </row>
    <row r="3061" spans="1:29">
      <c r="A3061" t="s">
        <v>28</v>
      </c>
      <c r="C3061" t="s">
        <v>14631</v>
      </c>
      <c r="D3061">
        <v>25</v>
      </c>
      <c r="E3061">
        <v>125</v>
      </c>
      <c r="F3061">
        <v>10</v>
      </c>
      <c r="G3061">
        <v>109</v>
      </c>
      <c r="H3061" t="s">
        <v>14632</v>
      </c>
      <c r="I3061">
        <v>866</v>
      </c>
      <c r="J3061">
        <v>4068087</v>
      </c>
      <c r="K3061" t="s">
        <v>5940</v>
      </c>
      <c r="L3061" t="s">
        <v>12116</v>
      </c>
      <c r="M3061" t="s">
        <v>14633</v>
      </c>
      <c r="N3061">
        <v>2164</v>
      </c>
      <c r="O3061">
        <v>1281</v>
      </c>
      <c r="P3061" t="s">
        <v>14634</v>
      </c>
      <c r="Q3061">
        <v>1</v>
      </c>
      <c r="R3061" t="s">
        <v>14635</v>
      </c>
      <c r="S3061" t="s">
        <v>14636</v>
      </c>
      <c r="T3061">
        <v>74</v>
      </c>
      <c r="U3061" t="s">
        <v>37</v>
      </c>
      <c r="V3061" t="s">
        <v>268</v>
      </c>
      <c r="W3061" t="s">
        <v>39</v>
      </c>
      <c r="X3061">
        <v>17000000</v>
      </c>
      <c r="Y3061">
        <v>2003</v>
      </c>
      <c r="Z3061">
        <v>147</v>
      </c>
      <c r="AA3061">
        <v>7.7</v>
      </c>
      <c r="AB3061">
        <v>1.85</v>
      </c>
      <c r="AC3061">
        <v>0</v>
      </c>
    </row>
    <row r="3062" spans="1:29">
      <c r="A3062" t="s">
        <v>28</v>
      </c>
      <c r="C3062" t="s">
        <v>11327</v>
      </c>
      <c r="D3062">
        <v>169</v>
      </c>
      <c r="E3062">
        <v>125</v>
      </c>
      <c r="F3062">
        <v>608</v>
      </c>
      <c r="G3062">
        <v>579</v>
      </c>
      <c r="H3062" t="s">
        <v>4725</v>
      </c>
      <c r="I3062">
        <v>979</v>
      </c>
      <c r="J3062">
        <v>3753806</v>
      </c>
      <c r="K3062" t="s">
        <v>1935</v>
      </c>
      <c r="L3062" t="s">
        <v>359</v>
      </c>
      <c r="M3062" t="s">
        <v>14637</v>
      </c>
      <c r="N3062">
        <v>20307</v>
      </c>
      <c r="O3062">
        <v>3133</v>
      </c>
      <c r="P3062" t="s">
        <v>2424</v>
      </c>
      <c r="Q3062">
        <v>1</v>
      </c>
      <c r="R3062" t="s">
        <v>14638</v>
      </c>
      <c r="S3062" t="s">
        <v>14639</v>
      </c>
      <c r="T3062">
        <v>165</v>
      </c>
      <c r="U3062" t="s">
        <v>37</v>
      </c>
      <c r="V3062" t="s">
        <v>56</v>
      </c>
      <c r="W3062" t="s">
        <v>585</v>
      </c>
      <c r="X3062">
        <v>11000000</v>
      </c>
      <c r="Y3062">
        <v>2004</v>
      </c>
      <c r="Z3062">
        <v>594</v>
      </c>
      <c r="AA3062">
        <v>7.7</v>
      </c>
      <c r="AB3062">
        <v>1.85</v>
      </c>
      <c r="AC3062">
        <v>0</v>
      </c>
    </row>
    <row r="3063" spans="1:29">
      <c r="A3063" t="s">
        <v>28</v>
      </c>
      <c r="C3063" t="s">
        <v>13781</v>
      </c>
      <c r="D3063">
        <v>70</v>
      </c>
      <c r="E3063">
        <v>94</v>
      </c>
      <c r="F3063">
        <v>18</v>
      </c>
      <c r="G3063">
        <v>183</v>
      </c>
      <c r="H3063" t="s">
        <v>4947</v>
      </c>
      <c r="I3063">
        <v>658</v>
      </c>
      <c r="J3063">
        <v>3034181</v>
      </c>
      <c r="K3063" t="s">
        <v>6545</v>
      </c>
      <c r="L3063" t="s">
        <v>2788</v>
      </c>
      <c r="M3063" t="s">
        <v>14640</v>
      </c>
      <c r="N3063">
        <v>13622</v>
      </c>
      <c r="O3063">
        <v>1559</v>
      </c>
      <c r="P3063" t="s">
        <v>14641</v>
      </c>
      <c r="Q3063">
        <v>3</v>
      </c>
      <c r="R3063" t="s">
        <v>14642</v>
      </c>
      <c r="S3063" t="s">
        <v>14643</v>
      </c>
      <c r="T3063">
        <v>128</v>
      </c>
      <c r="U3063" t="s">
        <v>37</v>
      </c>
      <c r="V3063" t="s">
        <v>56</v>
      </c>
      <c r="W3063" t="s">
        <v>585</v>
      </c>
      <c r="X3063">
        <v>11000000</v>
      </c>
      <c r="Y3063">
        <v>2002</v>
      </c>
      <c r="Z3063">
        <v>463</v>
      </c>
      <c r="AA3063">
        <v>5.4</v>
      </c>
      <c r="AB3063">
        <v>1.85</v>
      </c>
      <c r="AC3063">
        <v>550</v>
      </c>
    </row>
    <row r="3064" spans="1:29">
      <c r="A3064" t="s">
        <v>28</v>
      </c>
      <c r="C3064" t="s">
        <v>10306</v>
      </c>
      <c r="D3064">
        <v>15</v>
      </c>
      <c r="E3064">
        <v>113</v>
      </c>
      <c r="F3064">
        <v>300</v>
      </c>
      <c r="G3064">
        <v>787</v>
      </c>
      <c r="H3064" t="s">
        <v>1653</v>
      </c>
      <c r="I3064">
        <v>1000</v>
      </c>
      <c r="J3064">
        <v>2832826</v>
      </c>
      <c r="K3064" t="s">
        <v>1415</v>
      </c>
      <c r="L3064" t="s">
        <v>3980</v>
      </c>
      <c r="M3064" t="s">
        <v>14644</v>
      </c>
      <c r="N3064">
        <v>1761</v>
      </c>
      <c r="O3064">
        <v>3072</v>
      </c>
      <c r="P3064" t="s">
        <v>13975</v>
      </c>
      <c r="Q3064">
        <v>2</v>
      </c>
      <c r="R3064" t="s">
        <v>14645</v>
      </c>
      <c r="S3064" t="s">
        <v>14646</v>
      </c>
      <c r="T3064">
        <v>19</v>
      </c>
      <c r="U3064" t="s">
        <v>37</v>
      </c>
      <c r="V3064" t="s">
        <v>38</v>
      </c>
      <c r="W3064" t="s">
        <v>585</v>
      </c>
      <c r="X3064">
        <v>11000000</v>
      </c>
      <c r="Y3064">
        <v>1995</v>
      </c>
      <c r="Z3064">
        <v>979</v>
      </c>
      <c r="AA3064">
        <v>6.2</v>
      </c>
      <c r="AB3064">
        <v>1.85</v>
      </c>
      <c r="AC3064">
        <v>174</v>
      </c>
    </row>
    <row r="3065" spans="1:29">
      <c r="A3065" t="s">
        <v>28</v>
      </c>
      <c r="C3065" t="s">
        <v>7113</v>
      </c>
      <c r="D3065">
        <v>535</v>
      </c>
      <c r="E3065">
        <v>104</v>
      </c>
      <c r="F3065">
        <v>1000</v>
      </c>
      <c r="G3065">
        <v>272</v>
      </c>
      <c r="H3065" t="s">
        <v>6966</v>
      </c>
      <c r="I3065">
        <v>3000</v>
      </c>
      <c r="J3065">
        <v>13214255</v>
      </c>
      <c r="K3065" t="s">
        <v>6199</v>
      </c>
      <c r="L3065" t="s">
        <v>723</v>
      </c>
      <c r="M3065" t="s">
        <v>14647</v>
      </c>
      <c r="N3065">
        <v>96233</v>
      </c>
      <c r="O3065">
        <v>4082</v>
      </c>
      <c r="P3065" t="s">
        <v>14648</v>
      </c>
      <c r="Q3065">
        <v>1</v>
      </c>
      <c r="R3065" t="s">
        <v>14649</v>
      </c>
      <c r="S3065" t="s">
        <v>14650</v>
      </c>
      <c r="T3065">
        <v>313</v>
      </c>
      <c r="U3065" t="s">
        <v>37</v>
      </c>
      <c r="V3065" t="s">
        <v>38</v>
      </c>
      <c r="W3065" t="s">
        <v>585</v>
      </c>
      <c r="X3065">
        <v>11000000</v>
      </c>
      <c r="Y3065">
        <v>2013</v>
      </c>
      <c r="Z3065">
        <v>275</v>
      </c>
      <c r="AA3065">
        <v>7.4</v>
      </c>
      <c r="AB3065">
        <v>1.85</v>
      </c>
      <c r="AC3065">
        <v>26000</v>
      </c>
    </row>
    <row r="3066" spans="1:29">
      <c r="A3066" t="s">
        <v>28</v>
      </c>
      <c r="C3066" t="s">
        <v>1502</v>
      </c>
      <c r="D3066">
        <v>92</v>
      </c>
      <c r="E3066">
        <v>95</v>
      </c>
      <c r="F3066">
        <v>596</v>
      </c>
      <c r="G3066">
        <v>697</v>
      </c>
      <c r="H3066" t="s">
        <v>13689</v>
      </c>
      <c r="I3066">
        <v>1000</v>
      </c>
      <c r="J3066">
        <v>16017403</v>
      </c>
      <c r="K3066" t="s">
        <v>8921</v>
      </c>
      <c r="L3066" t="s">
        <v>1540</v>
      </c>
      <c r="M3066" t="s">
        <v>14651</v>
      </c>
      <c r="N3066">
        <v>17333</v>
      </c>
      <c r="O3066">
        <v>3300</v>
      </c>
      <c r="P3066" t="s">
        <v>3198</v>
      </c>
      <c r="Q3066">
        <v>2</v>
      </c>
      <c r="R3066" t="s">
        <v>14652</v>
      </c>
      <c r="S3066" t="s">
        <v>14653</v>
      </c>
      <c r="T3066">
        <v>153</v>
      </c>
      <c r="U3066" t="s">
        <v>37</v>
      </c>
      <c r="V3066" t="s">
        <v>38</v>
      </c>
      <c r="W3066" t="s">
        <v>585</v>
      </c>
      <c r="X3066">
        <v>5000000</v>
      </c>
      <c r="Y3066">
        <v>2001</v>
      </c>
      <c r="Z3066">
        <v>835</v>
      </c>
      <c r="AA3066">
        <v>6.2</v>
      </c>
      <c r="AB3066">
        <v>1.85</v>
      </c>
      <c r="AC3066">
        <v>0</v>
      </c>
    </row>
    <row r="3067" spans="1:29">
      <c r="A3067" t="s">
        <v>28</v>
      </c>
      <c r="C3067" t="s">
        <v>14654</v>
      </c>
      <c r="D3067">
        <v>14</v>
      </c>
      <c r="E3067">
        <v>102</v>
      </c>
      <c r="F3067">
        <v>8</v>
      </c>
      <c r="G3067">
        <v>40</v>
      </c>
      <c r="H3067" t="s">
        <v>14655</v>
      </c>
      <c r="I3067">
        <v>14000</v>
      </c>
      <c r="J3067">
        <v>2807854</v>
      </c>
      <c r="K3067" t="s">
        <v>2308</v>
      </c>
      <c r="L3067" t="s">
        <v>1972</v>
      </c>
      <c r="M3067" t="s">
        <v>14656</v>
      </c>
      <c r="N3067">
        <v>14129</v>
      </c>
      <c r="O3067">
        <v>14281</v>
      </c>
      <c r="P3067" t="s">
        <v>14657</v>
      </c>
      <c r="Q3067">
        <v>1</v>
      </c>
      <c r="R3067" t="s">
        <v>14658</v>
      </c>
      <c r="S3067" t="s">
        <v>14659</v>
      </c>
      <c r="T3067">
        <v>39</v>
      </c>
      <c r="U3067" t="s">
        <v>37</v>
      </c>
      <c r="V3067" t="s">
        <v>38</v>
      </c>
      <c r="W3067" t="s">
        <v>39</v>
      </c>
      <c r="X3067">
        <v>11000000</v>
      </c>
      <c r="Y3067">
        <v>1991</v>
      </c>
      <c r="Z3067">
        <v>163</v>
      </c>
      <c r="AA3067">
        <v>5.0999999999999996</v>
      </c>
      <c r="AB3067">
        <v>1.85</v>
      </c>
      <c r="AC3067">
        <v>967</v>
      </c>
    </row>
    <row r="3068" spans="1:29">
      <c r="A3068" t="s">
        <v>28</v>
      </c>
      <c r="C3068" t="s">
        <v>14660</v>
      </c>
      <c r="D3068">
        <v>13</v>
      </c>
      <c r="E3068">
        <v>124</v>
      </c>
      <c r="F3068">
        <v>58</v>
      </c>
      <c r="G3068">
        <v>104</v>
      </c>
      <c r="H3068" t="s">
        <v>6145</v>
      </c>
      <c r="I3068">
        <v>338</v>
      </c>
      <c r="K3068" t="s">
        <v>6519</v>
      </c>
      <c r="L3068" t="s">
        <v>7456</v>
      </c>
      <c r="M3068" t="s">
        <v>14661</v>
      </c>
      <c r="N3068">
        <v>2603</v>
      </c>
      <c r="O3068">
        <v>800</v>
      </c>
      <c r="P3068" t="s">
        <v>14662</v>
      </c>
      <c r="Q3068">
        <v>0</v>
      </c>
      <c r="R3068" t="s">
        <v>14663</v>
      </c>
      <c r="S3068" t="s">
        <v>14664</v>
      </c>
      <c r="T3068">
        <v>36</v>
      </c>
      <c r="U3068" t="s">
        <v>37</v>
      </c>
      <c r="V3068" t="s">
        <v>38</v>
      </c>
      <c r="W3068" t="s">
        <v>95</v>
      </c>
      <c r="X3068">
        <v>11000000</v>
      </c>
      <c r="Y3068">
        <v>1970</v>
      </c>
      <c r="Z3068">
        <v>275</v>
      </c>
      <c r="AA3068">
        <v>6.9</v>
      </c>
      <c r="AB3068">
        <v>2.35</v>
      </c>
      <c r="AC3068">
        <v>608</v>
      </c>
    </row>
    <row r="3069" spans="1:29">
      <c r="A3069" t="s">
        <v>28</v>
      </c>
      <c r="C3069" t="s">
        <v>14665</v>
      </c>
      <c r="D3069">
        <v>87</v>
      </c>
      <c r="E3069">
        <v>105</v>
      </c>
      <c r="F3069">
        <v>0</v>
      </c>
      <c r="G3069">
        <v>776</v>
      </c>
      <c r="H3069" t="s">
        <v>272</v>
      </c>
      <c r="I3069">
        <v>14000</v>
      </c>
      <c r="J3069">
        <v>540085</v>
      </c>
      <c r="K3069" t="s">
        <v>11250</v>
      </c>
      <c r="L3069" t="s">
        <v>213</v>
      </c>
      <c r="M3069" t="s">
        <v>14666</v>
      </c>
      <c r="N3069">
        <v>10052</v>
      </c>
      <c r="O3069">
        <v>28004</v>
      </c>
      <c r="P3069" t="s">
        <v>310</v>
      </c>
      <c r="Q3069">
        <v>0</v>
      </c>
      <c r="R3069" t="s">
        <v>14667</v>
      </c>
      <c r="S3069" t="s">
        <v>14668</v>
      </c>
      <c r="T3069">
        <v>69</v>
      </c>
      <c r="U3069" t="s">
        <v>37</v>
      </c>
      <c r="V3069" t="s">
        <v>38</v>
      </c>
      <c r="W3069" t="s">
        <v>585</v>
      </c>
      <c r="Y3069">
        <v>2005</v>
      </c>
      <c r="Z3069">
        <v>12000</v>
      </c>
      <c r="AA3069">
        <v>6.3</v>
      </c>
      <c r="AB3069">
        <v>2.35</v>
      </c>
      <c r="AC3069">
        <v>0</v>
      </c>
    </row>
    <row r="3070" spans="1:29">
      <c r="A3070" t="s">
        <v>28</v>
      </c>
      <c r="C3070" t="s">
        <v>14669</v>
      </c>
      <c r="D3070">
        <v>78</v>
      </c>
      <c r="E3070">
        <v>104</v>
      </c>
      <c r="F3070">
        <v>238</v>
      </c>
      <c r="G3070">
        <v>22</v>
      </c>
      <c r="H3070" t="s">
        <v>14670</v>
      </c>
      <c r="I3070">
        <v>60</v>
      </c>
      <c r="J3070">
        <v>352786</v>
      </c>
      <c r="K3070" t="s">
        <v>4296</v>
      </c>
      <c r="L3070" t="s">
        <v>14671</v>
      </c>
      <c r="M3070" t="s">
        <v>14672</v>
      </c>
      <c r="N3070">
        <v>11132</v>
      </c>
      <c r="O3070">
        <v>150</v>
      </c>
      <c r="P3070" t="s">
        <v>14673</v>
      </c>
      <c r="Q3070">
        <v>0</v>
      </c>
      <c r="R3070" t="s">
        <v>14674</v>
      </c>
      <c r="S3070" t="s">
        <v>14675</v>
      </c>
      <c r="T3070">
        <v>86</v>
      </c>
      <c r="U3070" t="s">
        <v>37</v>
      </c>
      <c r="V3070" t="s">
        <v>38</v>
      </c>
      <c r="W3070" t="s">
        <v>39</v>
      </c>
      <c r="X3070">
        <v>11000000</v>
      </c>
      <c r="Y3070">
        <v>2006</v>
      </c>
      <c r="Z3070">
        <v>35</v>
      </c>
      <c r="AA3070">
        <v>6.8</v>
      </c>
      <c r="AB3070">
        <v>2.35</v>
      </c>
      <c r="AC3070">
        <v>0</v>
      </c>
    </row>
    <row r="3071" spans="1:29">
      <c r="A3071" t="s">
        <v>28</v>
      </c>
      <c r="C3071" t="s">
        <v>7404</v>
      </c>
      <c r="D3071">
        <v>223</v>
      </c>
      <c r="E3071">
        <v>120</v>
      </c>
      <c r="F3071">
        <v>365</v>
      </c>
      <c r="G3071">
        <v>723</v>
      </c>
      <c r="H3071" t="s">
        <v>7405</v>
      </c>
      <c r="I3071">
        <v>887</v>
      </c>
      <c r="J3071">
        <v>76600000</v>
      </c>
      <c r="K3071" t="s">
        <v>7406</v>
      </c>
      <c r="L3071" t="s">
        <v>7407</v>
      </c>
      <c r="M3071" t="s">
        <v>7408</v>
      </c>
      <c r="N3071">
        <v>105448</v>
      </c>
      <c r="O3071">
        <v>3876</v>
      </c>
      <c r="P3071" t="s">
        <v>2059</v>
      </c>
      <c r="Q3071">
        <v>0</v>
      </c>
      <c r="R3071" t="s">
        <v>7409</v>
      </c>
      <c r="S3071" t="s">
        <v>7410</v>
      </c>
      <c r="T3071">
        <v>321</v>
      </c>
      <c r="U3071" t="s">
        <v>37</v>
      </c>
      <c r="V3071" t="s">
        <v>38</v>
      </c>
      <c r="W3071" t="s">
        <v>95</v>
      </c>
      <c r="X3071">
        <v>10700000</v>
      </c>
      <c r="Y3071">
        <v>1982</v>
      </c>
      <c r="Z3071">
        <v>770</v>
      </c>
      <c r="AA3071">
        <v>7.4</v>
      </c>
      <c r="AB3071">
        <v>2.35</v>
      </c>
      <c r="AC3071">
        <v>11000</v>
      </c>
    </row>
    <row r="3072" spans="1:29">
      <c r="A3072" t="s">
        <v>28</v>
      </c>
      <c r="C3072" t="s">
        <v>10505</v>
      </c>
      <c r="D3072">
        <v>136</v>
      </c>
      <c r="E3072">
        <v>111</v>
      </c>
      <c r="F3072">
        <v>17</v>
      </c>
      <c r="G3072">
        <v>405</v>
      </c>
      <c r="H3072" t="s">
        <v>889</v>
      </c>
      <c r="I3072">
        <v>845</v>
      </c>
      <c r="K3072" t="s">
        <v>2125</v>
      </c>
      <c r="L3072" t="s">
        <v>567</v>
      </c>
      <c r="M3072" t="s">
        <v>14676</v>
      </c>
      <c r="N3072">
        <v>5013</v>
      </c>
      <c r="O3072">
        <v>3117</v>
      </c>
      <c r="P3072" t="s">
        <v>14677</v>
      </c>
      <c r="Q3072">
        <v>2</v>
      </c>
      <c r="R3072" t="s">
        <v>14678</v>
      </c>
      <c r="S3072" t="s">
        <v>14679</v>
      </c>
      <c r="T3072">
        <v>59</v>
      </c>
      <c r="U3072" t="s">
        <v>37</v>
      </c>
      <c r="V3072" t="s">
        <v>56</v>
      </c>
      <c r="W3072" t="s">
        <v>585</v>
      </c>
      <c r="X3072">
        <v>12000000</v>
      </c>
      <c r="Y3072">
        <v>2010</v>
      </c>
      <c r="Z3072">
        <v>641</v>
      </c>
      <c r="AA3072">
        <v>5.7</v>
      </c>
      <c r="AB3072">
        <v>2.35</v>
      </c>
      <c r="AC3072">
        <v>0</v>
      </c>
    </row>
    <row r="3073" spans="1:29">
      <c r="A3073" t="s">
        <v>28</v>
      </c>
      <c r="C3073" t="s">
        <v>14680</v>
      </c>
      <c r="D3073">
        <v>160</v>
      </c>
      <c r="E3073">
        <v>95</v>
      </c>
      <c r="F3073">
        <v>43</v>
      </c>
      <c r="G3073">
        <v>357</v>
      </c>
      <c r="H3073" t="s">
        <v>5920</v>
      </c>
      <c r="I3073">
        <v>3000</v>
      </c>
      <c r="J3073">
        <v>56729973</v>
      </c>
      <c r="K3073" t="s">
        <v>5103</v>
      </c>
      <c r="L3073" t="s">
        <v>5445</v>
      </c>
      <c r="M3073" t="s">
        <v>14681</v>
      </c>
      <c r="N3073">
        <v>88529</v>
      </c>
      <c r="O3073">
        <v>5286</v>
      </c>
      <c r="P3073" t="s">
        <v>14682</v>
      </c>
      <c r="Q3073">
        <v>0</v>
      </c>
      <c r="R3073" t="s">
        <v>14683</v>
      </c>
      <c r="S3073" t="s">
        <v>14684</v>
      </c>
      <c r="T3073">
        <v>262</v>
      </c>
      <c r="U3073" t="s">
        <v>37</v>
      </c>
      <c r="V3073" t="s">
        <v>38</v>
      </c>
      <c r="W3073" t="s">
        <v>585</v>
      </c>
      <c r="X3073">
        <v>10800000</v>
      </c>
      <c r="Y3073">
        <v>2008</v>
      </c>
      <c r="Z3073">
        <v>723</v>
      </c>
      <c r="AA3073">
        <v>5.8</v>
      </c>
      <c r="AB3073">
        <v>1.85</v>
      </c>
      <c r="AC3073">
        <v>0</v>
      </c>
    </row>
    <row r="3074" spans="1:29">
      <c r="A3074" t="s">
        <v>28</v>
      </c>
      <c r="C3074" t="s">
        <v>14685</v>
      </c>
      <c r="D3074">
        <v>28</v>
      </c>
      <c r="E3074">
        <v>96</v>
      </c>
      <c r="F3074">
        <v>4</v>
      </c>
      <c r="G3074">
        <v>199</v>
      </c>
      <c r="H3074" t="s">
        <v>6491</v>
      </c>
      <c r="I3074">
        <v>917</v>
      </c>
      <c r="K3074" t="s">
        <v>2125</v>
      </c>
      <c r="L3074" t="s">
        <v>14686</v>
      </c>
      <c r="M3074" t="s">
        <v>14687</v>
      </c>
      <c r="N3074">
        <v>618</v>
      </c>
      <c r="O3074">
        <v>1827</v>
      </c>
      <c r="P3074" t="s">
        <v>14688</v>
      </c>
      <c r="Q3074">
        <v>0</v>
      </c>
      <c r="R3074" t="s">
        <v>14689</v>
      </c>
      <c r="S3074" t="s">
        <v>14690</v>
      </c>
      <c r="T3074">
        <v>12</v>
      </c>
      <c r="U3074" t="s">
        <v>37</v>
      </c>
      <c r="V3074" t="s">
        <v>7090</v>
      </c>
      <c r="W3074" t="s">
        <v>14104</v>
      </c>
      <c r="Y3074">
        <v>1969</v>
      </c>
      <c r="Z3074">
        <v>545</v>
      </c>
      <c r="AA3074">
        <v>6.2</v>
      </c>
      <c r="AB3074">
        <v>2.35</v>
      </c>
      <c r="AC3074">
        <v>85</v>
      </c>
    </row>
    <row r="3075" spans="1:29">
      <c r="A3075" t="s">
        <v>28</v>
      </c>
      <c r="C3075" t="s">
        <v>14691</v>
      </c>
      <c r="D3075">
        <v>54</v>
      </c>
      <c r="E3075">
        <v>97</v>
      </c>
      <c r="F3075">
        <v>15</v>
      </c>
      <c r="G3075">
        <v>19</v>
      </c>
      <c r="H3075" t="s">
        <v>14692</v>
      </c>
      <c r="I3075">
        <v>142</v>
      </c>
      <c r="K3075" t="s">
        <v>1415</v>
      </c>
      <c r="L3075" t="s">
        <v>7984</v>
      </c>
      <c r="M3075" t="s">
        <v>14693</v>
      </c>
      <c r="N3075">
        <v>45144</v>
      </c>
      <c r="O3075">
        <v>248</v>
      </c>
      <c r="P3075" t="s">
        <v>14694</v>
      </c>
      <c r="Q3075">
        <v>1</v>
      </c>
      <c r="R3075" t="s">
        <v>14695</v>
      </c>
      <c r="S3075" t="s">
        <v>14696</v>
      </c>
      <c r="T3075">
        <v>111</v>
      </c>
      <c r="U3075" t="s">
        <v>37</v>
      </c>
      <c r="V3075" t="s">
        <v>38</v>
      </c>
      <c r="W3075" t="s">
        <v>39</v>
      </c>
      <c r="X3075">
        <v>11000000</v>
      </c>
      <c r="Y3075">
        <v>2012</v>
      </c>
      <c r="Z3075">
        <v>79</v>
      </c>
      <c r="AA3075">
        <v>4.3</v>
      </c>
      <c r="AB3075">
        <v>2.35</v>
      </c>
      <c r="AC3075">
        <v>18000</v>
      </c>
    </row>
    <row r="3076" spans="1:29">
      <c r="A3076" t="s">
        <v>28</v>
      </c>
      <c r="C3076" t="s">
        <v>14697</v>
      </c>
      <c r="D3076">
        <v>75</v>
      </c>
      <c r="E3076">
        <v>118</v>
      </c>
      <c r="F3076">
        <v>10</v>
      </c>
      <c r="G3076">
        <v>48</v>
      </c>
      <c r="H3076" t="s">
        <v>14698</v>
      </c>
      <c r="I3076">
        <v>172</v>
      </c>
      <c r="J3076">
        <v>399879</v>
      </c>
      <c r="K3076" t="s">
        <v>2142</v>
      </c>
      <c r="L3076" t="s">
        <v>14699</v>
      </c>
      <c r="M3076" t="s">
        <v>14700</v>
      </c>
      <c r="N3076">
        <v>5772</v>
      </c>
      <c r="O3076">
        <v>378</v>
      </c>
      <c r="P3076" t="s">
        <v>14701</v>
      </c>
      <c r="Q3076">
        <v>2</v>
      </c>
      <c r="R3076" t="s">
        <v>14702</v>
      </c>
      <c r="S3076" t="s">
        <v>14703</v>
      </c>
      <c r="T3076">
        <v>115</v>
      </c>
      <c r="U3076" t="s">
        <v>37</v>
      </c>
      <c r="V3076" t="s">
        <v>370</v>
      </c>
      <c r="W3076" t="s">
        <v>585</v>
      </c>
      <c r="X3076">
        <v>15000000</v>
      </c>
      <c r="Y3076">
        <v>2006</v>
      </c>
      <c r="Z3076">
        <v>71</v>
      </c>
      <c r="AA3076">
        <v>6.4</v>
      </c>
      <c r="AB3076">
        <v>2.35</v>
      </c>
      <c r="AC3076">
        <v>302</v>
      </c>
    </row>
    <row r="3077" spans="1:29">
      <c r="A3077" t="s">
        <v>28</v>
      </c>
      <c r="C3077" t="s">
        <v>14704</v>
      </c>
      <c r="D3077">
        <v>20</v>
      </c>
      <c r="E3077">
        <v>193</v>
      </c>
      <c r="F3077">
        <v>160</v>
      </c>
      <c r="G3077">
        <v>860</v>
      </c>
      <c r="H3077" t="s">
        <v>14705</v>
      </c>
      <c r="I3077">
        <v>8000</v>
      </c>
      <c r="J3077">
        <v>3275443</v>
      </c>
      <c r="K3077" t="s">
        <v>3409</v>
      </c>
      <c r="L3077" t="s">
        <v>14706</v>
      </c>
      <c r="M3077" t="s">
        <v>14707</v>
      </c>
      <c r="N3077">
        <v>13998</v>
      </c>
      <c r="O3077">
        <v>10822</v>
      </c>
      <c r="P3077" t="s">
        <v>14708</v>
      </c>
      <c r="Q3077">
        <v>2</v>
      </c>
      <c r="R3077" t="s">
        <v>14709</v>
      </c>
      <c r="S3077" t="s">
        <v>14710</v>
      </c>
      <c r="T3077">
        <v>264</v>
      </c>
      <c r="U3077" t="s">
        <v>5611</v>
      </c>
      <c r="V3077" t="s">
        <v>5612</v>
      </c>
      <c r="W3077" t="s">
        <v>585</v>
      </c>
      <c r="X3077">
        <v>700000000</v>
      </c>
      <c r="Y3077">
        <v>2006</v>
      </c>
      <c r="Z3077">
        <v>1000</v>
      </c>
      <c r="AA3077">
        <v>6</v>
      </c>
      <c r="AB3077">
        <v>2.35</v>
      </c>
      <c r="AC3077">
        <v>659</v>
      </c>
    </row>
    <row r="3078" spans="1:29">
      <c r="A3078" t="s">
        <v>28</v>
      </c>
      <c r="C3078" t="s">
        <v>5990</v>
      </c>
      <c r="D3078">
        <v>105</v>
      </c>
      <c r="E3078">
        <v>97</v>
      </c>
      <c r="F3078">
        <v>32</v>
      </c>
      <c r="G3078">
        <v>327</v>
      </c>
      <c r="H3078" t="s">
        <v>725</v>
      </c>
      <c r="I3078">
        <v>893</v>
      </c>
      <c r="J3078">
        <v>18535191</v>
      </c>
      <c r="K3078" t="s">
        <v>1681</v>
      </c>
      <c r="L3078" t="s">
        <v>3490</v>
      </c>
      <c r="M3078" t="s">
        <v>14711</v>
      </c>
      <c r="N3078">
        <v>12980</v>
      </c>
      <c r="O3078">
        <v>2640</v>
      </c>
      <c r="P3078" t="s">
        <v>2956</v>
      </c>
      <c r="Q3078">
        <v>3</v>
      </c>
      <c r="R3078" t="s">
        <v>14712</v>
      </c>
      <c r="S3078" t="s">
        <v>14713</v>
      </c>
      <c r="T3078">
        <v>132</v>
      </c>
      <c r="U3078" t="s">
        <v>37</v>
      </c>
      <c r="V3078" t="s">
        <v>56</v>
      </c>
      <c r="W3078" t="s">
        <v>39</v>
      </c>
      <c r="X3078">
        <v>14000000</v>
      </c>
      <c r="Y3078">
        <v>1999</v>
      </c>
      <c r="Z3078">
        <v>692</v>
      </c>
      <c r="AA3078">
        <v>6.9</v>
      </c>
      <c r="AB3078">
        <v>1.85</v>
      </c>
      <c r="AC3078">
        <v>646</v>
      </c>
    </row>
    <row r="3079" spans="1:29">
      <c r="A3079" t="s">
        <v>28</v>
      </c>
      <c r="C3079" t="s">
        <v>14714</v>
      </c>
      <c r="D3079">
        <v>120</v>
      </c>
      <c r="E3079">
        <v>98</v>
      </c>
      <c r="F3079">
        <v>7</v>
      </c>
      <c r="G3079">
        <v>507</v>
      </c>
      <c r="H3079" t="s">
        <v>2019</v>
      </c>
      <c r="I3079">
        <v>805</v>
      </c>
      <c r="J3079">
        <v>23838</v>
      </c>
      <c r="K3079" t="s">
        <v>4332</v>
      </c>
      <c r="L3079" t="s">
        <v>10308</v>
      </c>
      <c r="M3079" t="s">
        <v>14715</v>
      </c>
      <c r="N3079">
        <v>28570</v>
      </c>
      <c r="O3079">
        <v>2271</v>
      </c>
      <c r="P3079" t="s">
        <v>14716</v>
      </c>
      <c r="Q3079">
        <v>0</v>
      </c>
      <c r="R3079" t="s">
        <v>14717</v>
      </c>
      <c r="S3079" t="s">
        <v>14718</v>
      </c>
      <c r="T3079">
        <v>160</v>
      </c>
      <c r="U3079" t="s">
        <v>37</v>
      </c>
      <c r="V3079" t="s">
        <v>56</v>
      </c>
      <c r="W3079" t="s">
        <v>585</v>
      </c>
      <c r="X3079">
        <v>7000000</v>
      </c>
      <c r="Y3079">
        <v>2013</v>
      </c>
      <c r="Z3079">
        <v>766</v>
      </c>
      <c r="AA3079">
        <v>5.5</v>
      </c>
      <c r="AB3079">
        <v>2.35</v>
      </c>
      <c r="AC3079">
        <v>0</v>
      </c>
    </row>
    <row r="3080" spans="1:29">
      <c r="A3080" t="s">
        <v>28</v>
      </c>
      <c r="C3080" t="s">
        <v>14719</v>
      </c>
      <c r="D3080">
        <v>108</v>
      </c>
      <c r="E3080">
        <v>103</v>
      </c>
      <c r="F3080">
        <v>57</v>
      </c>
      <c r="G3080">
        <v>132</v>
      </c>
      <c r="H3080" t="s">
        <v>128</v>
      </c>
      <c r="I3080">
        <v>541</v>
      </c>
      <c r="J3080">
        <v>22160085</v>
      </c>
      <c r="K3080" t="s">
        <v>6403</v>
      </c>
      <c r="L3080" t="s">
        <v>3161</v>
      </c>
      <c r="M3080" t="s">
        <v>14720</v>
      </c>
      <c r="N3080">
        <v>16747</v>
      </c>
      <c r="O3080">
        <v>1228</v>
      </c>
      <c r="P3080" t="s">
        <v>14721</v>
      </c>
      <c r="Q3080">
        <v>0</v>
      </c>
      <c r="R3080" t="s">
        <v>14722</v>
      </c>
      <c r="S3080" t="s">
        <v>14723</v>
      </c>
      <c r="T3080">
        <v>349</v>
      </c>
      <c r="U3080" t="s">
        <v>37</v>
      </c>
      <c r="V3080" t="s">
        <v>38</v>
      </c>
      <c r="W3080" t="s">
        <v>39</v>
      </c>
      <c r="X3080">
        <v>10600000</v>
      </c>
      <c r="Y3080">
        <v>2002</v>
      </c>
      <c r="Z3080">
        <v>451</v>
      </c>
      <c r="AA3080">
        <v>5.4</v>
      </c>
      <c r="AB3080">
        <v>2.35</v>
      </c>
      <c r="AC3080">
        <v>1000</v>
      </c>
    </row>
    <row r="3081" spans="1:29">
      <c r="A3081" t="s">
        <v>28</v>
      </c>
      <c r="C3081" t="s">
        <v>3727</v>
      </c>
      <c r="D3081">
        <v>285</v>
      </c>
      <c r="E3081">
        <v>161</v>
      </c>
      <c r="F3081">
        <v>0</v>
      </c>
      <c r="G3081">
        <v>73</v>
      </c>
      <c r="H3081" t="s">
        <v>14724</v>
      </c>
      <c r="I3081">
        <v>273</v>
      </c>
      <c r="J3081">
        <v>56715371</v>
      </c>
      <c r="K3081" t="s">
        <v>1380</v>
      </c>
      <c r="L3081" t="s">
        <v>14725</v>
      </c>
      <c r="M3081" t="s">
        <v>14726</v>
      </c>
      <c r="N3081">
        <v>427357</v>
      </c>
      <c r="O3081">
        <v>727</v>
      </c>
      <c r="P3081" t="s">
        <v>14727</v>
      </c>
      <c r="Q3081">
        <v>0</v>
      </c>
      <c r="R3081" t="s">
        <v>14728</v>
      </c>
      <c r="S3081" t="s">
        <v>14729</v>
      </c>
      <c r="T3081">
        <v>1736</v>
      </c>
      <c r="U3081" t="s">
        <v>37</v>
      </c>
      <c r="V3081" t="s">
        <v>56</v>
      </c>
      <c r="W3081" t="s">
        <v>277</v>
      </c>
      <c r="X3081">
        <v>12000000</v>
      </c>
      <c r="Y3081">
        <v>1968</v>
      </c>
      <c r="Z3081">
        <v>117</v>
      </c>
      <c r="AA3081">
        <v>8.3000000000000007</v>
      </c>
      <c r="AB3081">
        <v>2.2000000000000002</v>
      </c>
      <c r="AC3081">
        <v>24000</v>
      </c>
    </row>
    <row r="3082" spans="1:29">
      <c r="A3082" t="s">
        <v>28</v>
      </c>
      <c r="C3082" t="s">
        <v>389</v>
      </c>
      <c r="D3082">
        <v>215</v>
      </c>
      <c r="E3082">
        <v>120</v>
      </c>
      <c r="F3082">
        <v>14000</v>
      </c>
      <c r="G3082">
        <v>548</v>
      </c>
      <c r="H3082" t="s">
        <v>14730</v>
      </c>
      <c r="I3082">
        <v>861</v>
      </c>
      <c r="J3082">
        <v>434949459</v>
      </c>
      <c r="K3082" t="s">
        <v>14731</v>
      </c>
      <c r="L3082" t="s">
        <v>5936</v>
      </c>
      <c r="M3082" t="s">
        <v>14732</v>
      </c>
      <c r="N3082">
        <v>281842</v>
      </c>
      <c r="O3082">
        <v>2811</v>
      </c>
      <c r="P3082" t="s">
        <v>3202</v>
      </c>
      <c r="Q3082">
        <v>0</v>
      </c>
      <c r="R3082" t="s">
        <v>14733</v>
      </c>
      <c r="S3082" t="s">
        <v>14734</v>
      </c>
      <c r="T3082">
        <v>515</v>
      </c>
      <c r="U3082" t="s">
        <v>37</v>
      </c>
      <c r="V3082" t="s">
        <v>38</v>
      </c>
      <c r="W3082" t="s">
        <v>95</v>
      </c>
      <c r="X3082">
        <v>10500000</v>
      </c>
      <c r="Y3082">
        <v>1982</v>
      </c>
      <c r="Z3082">
        <v>725</v>
      </c>
      <c r="AA3082">
        <v>7.9</v>
      </c>
      <c r="AB3082">
        <v>1.85</v>
      </c>
      <c r="AC3082">
        <v>34000</v>
      </c>
    </row>
    <row r="3083" spans="1:29">
      <c r="A3083" t="s">
        <v>28</v>
      </c>
      <c r="C3083" t="s">
        <v>14735</v>
      </c>
      <c r="D3083">
        <v>81</v>
      </c>
      <c r="E3083">
        <v>97</v>
      </c>
      <c r="F3083">
        <v>21</v>
      </c>
      <c r="G3083">
        <v>499</v>
      </c>
      <c r="H3083" t="s">
        <v>9037</v>
      </c>
      <c r="I3083">
        <v>17000</v>
      </c>
      <c r="J3083">
        <v>11043445</v>
      </c>
      <c r="K3083" t="s">
        <v>1415</v>
      </c>
      <c r="L3083" t="s">
        <v>557</v>
      </c>
      <c r="M3083" t="s">
        <v>14736</v>
      </c>
      <c r="N3083">
        <v>27689</v>
      </c>
      <c r="O3083">
        <v>20312</v>
      </c>
      <c r="P3083" t="s">
        <v>12640</v>
      </c>
      <c r="Q3083">
        <v>0</v>
      </c>
      <c r="R3083" t="s">
        <v>14737</v>
      </c>
      <c r="S3083" t="s">
        <v>14738</v>
      </c>
      <c r="T3083">
        <v>74</v>
      </c>
      <c r="U3083" t="s">
        <v>37</v>
      </c>
      <c r="V3083" t="s">
        <v>38</v>
      </c>
      <c r="W3083" t="s">
        <v>39</v>
      </c>
      <c r="X3083">
        <v>10000000</v>
      </c>
      <c r="Y3083">
        <v>2007</v>
      </c>
      <c r="Z3083">
        <v>1000</v>
      </c>
      <c r="AA3083">
        <v>6.5</v>
      </c>
      <c r="AB3083">
        <v>2.35</v>
      </c>
      <c r="AC3083">
        <v>1000</v>
      </c>
    </row>
    <row r="3084" spans="1:29">
      <c r="A3084" t="s">
        <v>28</v>
      </c>
      <c r="C3084" t="s">
        <v>14739</v>
      </c>
      <c r="D3084">
        <v>17</v>
      </c>
      <c r="E3084">
        <v>97</v>
      </c>
      <c r="F3084">
        <v>4</v>
      </c>
      <c r="G3084">
        <v>194</v>
      </c>
      <c r="H3084" t="s">
        <v>12481</v>
      </c>
      <c r="I3084">
        <v>882</v>
      </c>
      <c r="K3084" t="s">
        <v>7043</v>
      </c>
      <c r="L3084" t="s">
        <v>188</v>
      </c>
      <c r="M3084" t="s">
        <v>14740</v>
      </c>
      <c r="N3084">
        <v>1337</v>
      </c>
      <c r="O3084">
        <v>1554</v>
      </c>
      <c r="P3084" t="s">
        <v>14741</v>
      </c>
      <c r="Q3084">
        <v>1</v>
      </c>
      <c r="R3084" t="s">
        <v>14742</v>
      </c>
      <c r="S3084" t="s">
        <v>14743</v>
      </c>
      <c r="T3084">
        <v>28</v>
      </c>
      <c r="U3084" t="s">
        <v>37</v>
      </c>
      <c r="V3084" t="s">
        <v>268</v>
      </c>
      <c r="W3084" t="s">
        <v>95</v>
      </c>
      <c r="X3084">
        <v>12500000</v>
      </c>
      <c r="Y3084">
        <v>2004</v>
      </c>
      <c r="Z3084">
        <v>450</v>
      </c>
      <c r="AA3084">
        <v>6.3</v>
      </c>
      <c r="AB3084">
        <v>1.85</v>
      </c>
      <c r="AC3084">
        <v>392</v>
      </c>
    </row>
    <row r="3085" spans="1:29">
      <c r="A3085" t="s">
        <v>28</v>
      </c>
      <c r="C3085" t="s">
        <v>14744</v>
      </c>
      <c r="D3085">
        <v>5</v>
      </c>
      <c r="E3085">
        <v>99</v>
      </c>
      <c r="F3085">
        <v>11</v>
      </c>
      <c r="G3085">
        <v>327</v>
      </c>
      <c r="H3085" t="s">
        <v>14745</v>
      </c>
      <c r="I3085">
        <v>665</v>
      </c>
      <c r="J3085">
        <v>125169</v>
      </c>
      <c r="K3085" t="s">
        <v>2527</v>
      </c>
      <c r="L3085" t="s">
        <v>4625</v>
      </c>
      <c r="M3085" t="s">
        <v>14746</v>
      </c>
      <c r="N3085">
        <v>859</v>
      </c>
      <c r="O3085">
        <v>2272</v>
      </c>
      <c r="P3085" t="s">
        <v>4745</v>
      </c>
      <c r="Q3085">
        <v>2</v>
      </c>
      <c r="R3085" t="s">
        <v>14747</v>
      </c>
      <c r="S3085" t="s">
        <v>14748</v>
      </c>
      <c r="T3085">
        <v>31</v>
      </c>
      <c r="U3085" t="s">
        <v>37</v>
      </c>
      <c r="V3085" t="s">
        <v>38</v>
      </c>
      <c r="W3085" t="s">
        <v>585</v>
      </c>
      <c r="X3085">
        <v>10500000</v>
      </c>
      <c r="Y3085">
        <v>1994</v>
      </c>
      <c r="Z3085">
        <v>446</v>
      </c>
      <c r="AA3085">
        <v>6.4</v>
      </c>
      <c r="AC3085">
        <v>119</v>
      </c>
    </row>
    <row r="3086" spans="1:29">
      <c r="A3086" t="s">
        <v>28</v>
      </c>
      <c r="D3086">
        <v>3</v>
      </c>
      <c r="E3086">
        <v>24</v>
      </c>
      <c r="G3086">
        <v>44</v>
      </c>
      <c r="H3086" t="s">
        <v>14749</v>
      </c>
      <c r="I3086">
        <v>381</v>
      </c>
      <c r="K3086" t="s">
        <v>1671</v>
      </c>
      <c r="L3086" t="s">
        <v>14750</v>
      </c>
      <c r="M3086" t="s">
        <v>14751</v>
      </c>
      <c r="N3086">
        <v>2651</v>
      </c>
      <c r="O3086">
        <v>592</v>
      </c>
      <c r="P3086" t="s">
        <v>14752</v>
      </c>
      <c r="Q3086">
        <v>3</v>
      </c>
      <c r="R3086" t="s">
        <v>14753</v>
      </c>
      <c r="S3086" t="s">
        <v>14754</v>
      </c>
      <c r="T3086">
        <v>18</v>
      </c>
      <c r="U3086" t="s">
        <v>37</v>
      </c>
      <c r="V3086" t="s">
        <v>56</v>
      </c>
      <c r="Z3086">
        <v>102</v>
      </c>
      <c r="AA3086">
        <v>7.9</v>
      </c>
      <c r="AC3086">
        <v>0</v>
      </c>
    </row>
    <row r="3087" spans="1:29">
      <c r="A3087" t="s">
        <v>28</v>
      </c>
      <c r="C3087" t="s">
        <v>14755</v>
      </c>
      <c r="D3087">
        <v>10</v>
      </c>
      <c r="E3087">
        <v>144</v>
      </c>
      <c r="F3087">
        <v>0</v>
      </c>
      <c r="G3087">
        <v>119</v>
      </c>
      <c r="H3087" t="s">
        <v>14756</v>
      </c>
      <c r="I3087">
        <v>564</v>
      </c>
      <c r="J3087">
        <v>1165104</v>
      </c>
      <c r="K3087" t="s">
        <v>1671</v>
      </c>
      <c r="L3087" t="s">
        <v>14757</v>
      </c>
      <c r="M3087" t="s">
        <v>14758</v>
      </c>
      <c r="N3087">
        <v>8598</v>
      </c>
      <c r="O3087">
        <v>1121</v>
      </c>
      <c r="P3087" t="s">
        <v>14759</v>
      </c>
      <c r="Q3087">
        <v>5</v>
      </c>
      <c r="R3087" t="s">
        <v>14760</v>
      </c>
      <c r="S3087" t="s">
        <v>14761</v>
      </c>
      <c r="T3087">
        <v>43</v>
      </c>
      <c r="U3087" t="s">
        <v>5611</v>
      </c>
      <c r="V3087" t="s">
        <v>5612</v>
      </c>
      <c r="Y3087">
        <v>2010</v>
      </c>
      <c r="Z3087">
        <v>154</v>
      </c>
      <c r="AA3087">
        <v>5.3</v>
      </c>
      <c r="AC3087">
        <v>250</v>
      </c>
    </row>
    <row r="3088" spans="1:29">
      <c r="A3088" t="s">
        <v>28</v>
      </c>
      <c r="C3088" t="s">
        <v>13676</v>
      </c>
      <c r="D3088">
        <v>43</v>
      </c>
      <c r="E3088">
        <v>111</v>
      </c>
      <c r="F3088">
        <v>58</v>
      </c>
      <c r="G3088">
        <v>258</v>
      </c>
      <c r="H3088" t="s">
        <v>14762</v>
      </c>
      <c r="I3088">
        <v>482</v>
      </c>
      <c r="J3088">
        <v>1066555</v>
      </c>
      <c r="K3088" t="s">
        <v>14763</v>
      </c>
      <c r="L3088" t="s">
        <v>5591</v>
      </c>
      <c r="M3088" t="s">
        <v>14764</v>
      </c>
      <c r="N3088">
        <v>2618</v>
      </c>
      <c r="O3088">
        <v>1526</v>
      </c>
      <c r="P3088" t="s">
        <v>12505</v>
      </c>
      <c r="Q3088">
        <v>0</v>
      </c>
      <c r="R3088" t="s">
        <v>14765</v>
      </c>
      <c r="S3088" t="s">
        <v>14766</v>
      </c>
      <c r="T3088">
        <v>111</v>
      </c>
      <c r="V3088" t="s">
        <v>38</v>
      </c>
      <c r="W3088" t="s">
        <v>585</v>
      </c>
      <c r="X3088">
        <v>11000000</v>
      </c>
      <c r="Y3088">
        <v>2007</v>
      </c>
      <c r="Z3088">
        <v>362</v>
      </c>
      <c r="AA3088">
        <v>5.8</v>
      </c>
      <c r="AB3088">
        <v>1.85</v>
      </c>
      <c r="AC3088">
        <v>411</v>
      </c>
    </row>
    <row r="3089" spans="1:29">
      <c r="A3089" t="s">
        <v>28</v>
      </c>
      <c r="C3089" t="s">
        <v>14767</v>
      </c>
      <c r="D3089">
        <v>43</v>
      </c>
      <c r="E3089">
        <v>145</v>
      </c>
      <c r="F3089">
        <v>0</v>
      </c>
      <c r="G3089">
        <v>280</v>
      </c>
      <c r="H3089" t="s">
        <v>7012</v>
      </c>
      <c r="I3089">
        <v>639</v>
      </c>
      <c r="J3089">
        <v>5669081</v>
      </c>
      <c r="K3089" t="s">
        <v>1961</v>
      </c>
      <c r="L3089" t="s">
        <v>14768</v>
      </c>
      <c r="M3089" t="s">
        <v>14769</v>
      </c>
      <c r="N3089">
        <v>3665</v>
      </c>
      <c r="O3089">
        <v>1807</v>
      </c>
      <c r="P3089" t="s">
        <v>13828</v>
      </c>
      <c r="Q3089">
        <v>1</v>
      </c>
      <c r="R3089" t="s">
        <v>14770</v>
      </c>
      <c r="S3089" t="s">
        <v>14771</v>
      </c>
      <c r="T3089">
        <v>57</v>
      </c>
      <c r="U3089" t="s">
        <v>2778</v>
      </c>
      <c r="V3089" t="s">
        <v>2913</v>
      </c>
      <c r="W3089" t="s">
        <v>585</v>
      </c>
      <c r="X3089">
        <v>10818775</v>
      </c>
      <c r="Y3089">
        <v>2012</v>
      </c>
      <c r="Z3089">
        <v>377</v>
      </c>
      <c r="AA3089">
        <v>6.6</v>
      </c>
      <c r="AB3089">
        <v>2.35</v>
      </c>
      <c r="AC3089">
        <v>0</v>
      </c>
    </row>
    <row r="3090" spans="1:29">
      <c r="A3090" t="s">
        <v>28</v>
      </c>
      <c r="C3090" t="s">
        <v>14772</v>
      </c>
      <c r="D3090">
        <v>94</v>
      </c>
      <c r="E3090">
        <v>106</v>
      </c>
      <c r="F3090">
        <v>7</v>
      </c>
      <c r="G3090">
        <v>24</v>
      </c>
      <c r="H3090" t="s">
        <v>14773</v>
      </c>
      <c r="I3090">
        <v>68</v>
      </c>
      <c r="K3090" t="s">
        <v>5510</v>
      </c>
      <c r="L3090" t="s">
        <v>14774</v>
      </c>
      <c r="M3090" t="s">
        <v>14775</v>
      </c>
      <c r="N3090">
        <v>15060</v>
      </c>
      <c r="O3090">
        <v>175</v>
      </c>
      <c r="P3090" t="s">
        <v>14776</v>
      </c>
      <c r="Q3090">
        <v>4</v>
      </c>
      <c r="R3090" t="s">
        <v>14777</v>
      </c>
      <c r="S3090" t="s">
        <v>14778</v>
      </c>
      <c r="T3090">
        <v>27</v>
      </c>
      <c r="U3090" t="s">
        <v>1464</v>
      </c>
      <c r="V3090" t="s">
        <v>1465</v>
      </c>
      <c r="X3090">
        <v>11000000</v>
      </c>
      <c r="Y3090">
        <v>2014</v>
      </c>
      <c r="Z3090">
        <v>29</v>
      </c>
      <c r="AA3090">
        <v>7.4</v>
      </c>
      <c r="AB3090">
        <v>1.85</v>
      </c>
      <c r="AC3090">
        <v>0</v>
      </c>
    </row>
    <row r="3091" spans="1:29">
      <c r="A3091" t="s">
        <v>28</v>
      </c>
      <c r="C3091" t="s">
        <v>6051</v>
      </c>
      <c r="D3091">
        <v>161</v>
      </c>
      <c r="E3091">
        <v>126</v>
      </c>
      <c r="F3091">
        <v>835</v>
      </c>
      <c r="G3091">
        <v>893</v>
      </c>
      <c r="H3091" t="s">
        <v>1157</v>
      </c>
      <c r="I3091">
        <v>49000</v>
      </c>
      <c r="J3091">
        <v>138339411</v>
      </c>
      <c r="K3091" t="s">
        <v>3409</v>
      </c>
      <c r="L3091" t="s">
        <v>811</v>
      </c>
      <c r="M3091" t="s">
        <v>14779</v>
      </c>
      <c r="N3091">
        <v>604904</v>
      </c>
      <c r="O3091">
        <v>63710</v>
      </c>
      <c r="P3091" t="s">
        <v>3490</v>
      </c>
      <c r="Q3091">
        <v>2</v>
      </c>
      <c r="R3091" t="s">
        <v>14780</v>
      </c>
      <c r="S3091" t="s">
        <v>14781</v>
      </c>
      <c r="T3091">
        <v>682</v>
      </c>
      <c r="U3091" t="s">
        <v>37</v>
      </c>
      <c r="V3091" t="s">
        <v>38</v>
      </c>
      <c r="W3091" t="s">
        <v>585</v>
      </c>
      <c r="X3091">
        <v>10000000</v>
      </c>
      <c r="Y3091">
        <v>1997</v>
      </c>
      <c r="Z3091">
        <v>13000</v>
      </c>
      <c r="AA3091">
        <v>8.3000000000000007</v>
      </c>
      <c r="AB3091">
        <v>1.85</v>
      </c>
      <c r="AC3091">
        <v>31000</v>
      </c>
    </row>
    <row r="3092" spans="1:29">
      <c r="A3092" t="s">
        <v>28</v>
      </c>
      <c r="C3092" t="s">
        <v>14782</v>
      </c>
      <c r="D3092">
        <v>38</v>
      </c>
      <c r="E3092">
        <v>106</v>
      </c>
      <c r="F3092">
        <v>29</v>
      </c>
      <c r="G3092">
        <v>571</v>
      </c>
      <c r="H3092" t="s">
        <v>762</v>
      </c>
      <c r="I3092">
        <v>14000</v>
      </c>
      <c r="K3092" t="s">
        <v>4075</v>
      </c>
      <c r="L3092" t="s">
        <v>2382</v>
      </c>
      <c r="M3092" t="s">
        <v>14783</v>
      </c>
      <c r="N3092">
        <v>6935</v>
      </c>
      <c r="O3092">
        <v>27660</v>
      </c>
      <c r="P3092" t="s">
        <v>14784</v>
      </c>
      <c r="Q3092">
        <v>3</v>
      </c>
      <c r="R3092" t="s">
        <v>14785</v>
      </c>
      <c r="S3092" t="s">
        <v>14786</v>
      </c>
      <c r="T3092">
        <v>50</v>
      </c>
      <c r="U3092" t="s">
        <v>37</v>
      </c>
      <c r="V3092" t="s">
        <v>38</v>
      </c>
      <c r="W3092" t="s">
        <v>585</v>
      </c>
      <c r="X3092">
        <v>11000000</v>
      </c>
      <c r="Y3092">
        <v>2016</v>
      </c>
      <c r="Z3092">
        <v>12000</v>
      </c>
      <c r="AA3092">
        <v>5.3</v>
      </c>
      <c r="AB3092">
        <v>2.35</v>
      </c>
      <c r="AC3092">
        <v>0</v>
      </c>
    </row>
    <row r="3093" spans="1:29">
      <c r="A3093" t="s">
        <v>28</v>
      </c>
      <c r="C3093" t="s">
        <v>14787</v>
      </c>
      <c r="D3093">
        <v>210</v>
      </c>
      <c r="E3093">
        <v>121</v>
      </c>
      <c r="F3093">
        <v>163</v>
      </c>
      <c r="G3093">
        <v>482</v>
      </c>
      <c r="H3093" t="s">
        <v>14550</v>
      </c>
      <c r="I3093">
        <v>723</v>
      </c>
      <c r="J3093">
        <v>80150343</v>
      </c>
      <c r="K3093" t="s">
        <v>5103</v>
      </c>
      <c r="L3093" t="s">
        <v>5920</v>
      </c>
      <c r="M3093" t="s">
        <v>14788</v>
      </c>
      <c r="N3093">
        <v>142115</v>
      </c>
      <c r="O3093">
        <v>3189</v>
      </c>
      <c r="P3093" t="s">
        <v>14789</v>
      </c>
      <c r="Q3093">
        <v>0</v>
      </c>
      <c r="R3093" t="s">
        <v>14790</v>
      </c>
      <c r="S3093" t="s">
        <v>14791</v>
      </c>
      <c r="T3093">
        <v>614</v>
      </c>
      <c r="U3093" t="s">
        <v>37</v>
      </c>
      <c r="V3093" t="s">
        <v>38</v>
      </c>
      <c r="W3093" t="s">
        <v>585</v>
      </c>
      <c r="X3093">
        <v>10000000</v>
      </c>
      <c r="Y3093">
        <v>2006</v>
      </c>
      <c r="Z3093">
        <v>651</v>
      </c>
      <c r="AA3093">
        <v>6.2</v>
      </c>
      <c r="AB3093">
        <v>1.85</v>
      </c>
      <c r="AC3093">
        <v>0</v>
      </c>
    </row>
    <row r="3094" spans="1:29">
      <c r="A3094" t="s">
        <v>28</v>
      </c>
      <c r="C3094" t="s">
        <v>2698</v>
      </c>
      <c r="D3094">
        <v>52</v>
      </c>
      <c r="E3094">
        <v>117</v>
      </c>
      <c r="F3094">
        <v>425</v>
      </c>
      <c r="G3094">
        <v>901</v>
      </c>
      <c r="H3094" t="s">
        <v>4218</v>
      </c>
      <c r="I3094">
        <v>13000</v>
      </c>
      <c r="J3094">
        <v>85300000</v>
      </c>
      <c r="K3094" t="s">
        <v>7959</v>
      </c>
      <c r="L3094" t="s">
        <v>547</v>
      </c>
      <c r="M3094" t="s">
        <v>14792</v>
      </c>
      <c r="N3094">
        <v>48629</v>
      </c>
      <c r="O3094">
        <v>27378</v>
      </c>
      <c r="P3094" t="s">
        <v>3659</v>
      </c>
      <c r="Q3094">
        <v>1</v>
      </c>
      <c r="R3094" t="s">
        <v>14793</v>
      </c>
      <c r="S3094" t="s">
        <v>14794</v>
      </c>
      <c r="T3094">
        <v>134</v>
      </c>
      <c r="U3094" t="s">
        <v>37</v>
      </c>
      <c r="V3094" t="s">
        <v>38</v>
      </c>
      <c r="W3094" t="s">
        <v>585</v>
      </c>
      <c r="X3094">
        <v>10000000</v>
      </c>
      <c r="Y3094">
        <v>1981</v>
      </c>
      <c r="Z3094">
        <v>11000</v>
      </c>
      <c r="AA3094">
        <v>6.9</v>
      </c>
      <c r="AB3094">
        <v>1.85</v>
      </c>
      <c r="AC3094">
        <v>0</v>
      </c>
    </row>
    <row r="3095" spans="1:29">
      <c r="A3095" t="s">
        <v>28</v>
      </c>
      <c r="C3095" t="s">
        <v>1165</v>
      </c>
      <c r="D3095">
        <v>139</v>
      </c>
      <c r="E3095">
        <v>98</v>
      </c>
      <c r="F3095">
        <v>235</v>
      </c>
      <c r="G3095">
        <v>229</v>
      </c>
      <c r="H3095" t="s">
        <v>6453</v>
      </c>
      <c r="I3095">
        <v>4000</v>
      </c>
      <c r="J3095">
        <v>68353550</v>
      </c>
      <c r="K3095" t="s">
        <v>3913</v>
      </c>
      <c r="L3095" t="s">
        <v>84</v>
      </c>
      <c r="M3095" t="s">
        <v>14795</v>
      </c>
      <c r="N3095">
        <v>70141</v>
      </c>
      <c r="O3095">
        <v>5270</v>
      </c>
      <c r="P3095" t="s">
        <v>14796</v>
      </c>
      <c r="Q3095">
        <v>1</v>
      </c>
      <c r="R3095" t="s">
        <v>14797</v>
      </c>
      <c r="S3095" t="s">
        <v>14798</v>
      </c>
      <c r="T3095">
        <v>385</v>
      </c>
      <c r="U3095" t="s">
        <v>37</v>
      </c>
      <c r="V3095" t="s">
        <v>38</v>
      </c>
      <c r="W3095" t="s">
        <v>39</v>
      </c>
      <c r="X3095">
        <v>10000000</v>
      </c>
      <c r="Y3095">
        <v>2000</v>
      </c>
      <c r="Z3095">
        <v>464</v>
      </c>
      <c r="AA3095">
        <v>5.9</v>
      </c>
      <c r="AB3095">
        <v>1.85</v>
      </c>
      <c r="AC3095">
        <v>0</v>
      </c>
    </row>
    <row r="3096" spans="1:29">
      <c r="A3096" t="s">
        <v>28</v>
      </c>
      <c r="C3096" t="s">
        <v>14799</v>
      </c>
      <c r="D3096">
        <v>165</v>
      </c>
      <c r="E3096">
        <v>109</v>
      </c>
      <c r="F3096">
        <v>65</v>
      </c>
      <c r="G3096">
        <v>393</v>
      </c>
      <c r="H3096" t="s">
        <v>10797</v>
      </c>
      <c r="I3096">
        <v>798</v>
      </c>
      <c r="J3096">
        <v>78845130</v>
      </c>
      <c r="K3096" t="s">
        <v>2208</v>
      </c>
      <c r="L3096" t="s">
        <v>1698</v>
      </c>
      <c r="M3096" t="s">
        <v>14800</v>
      </c>
      <c r="N3096">
        <v>17596</v>
      </c>
      <c r="O3096">
        <v>2480</v>
      </c>
      <c r="P3096" t="s">
        <v>5552</v>
      </c>
      <c r="Q3096">
        <v>1</v>
      </c>
      <c r="R3096" t="s">
        <v>14801</v>
      </c>
      <c r="S3096" t="s">
        <v>14802</v>
      </c>
      <c r="T3096">
        <v>94</v>
      </c>
      <c r="U3096" t="s">
        <v>37</v>
      </c>
      <c r="V3096" t="s">
        <v>1465</v>
      </c>
      <c r="W3096" t="s">
        <v>585</v>
      </c>
      <c r="X3096">
        <v>10000000</v>
      </c>
      <c r="Y3096">
        <v>2016</v>
      </c>
      <c r="Z3096">
        <v>465</v>
      </c>
      <c r="AA3096">
        <v>6.1</v>
      </c>
      <c r="AB3096">
        <v>2.35</v>
      </c>
      <c r="AC3096">
        <v>0</v>
      </c>
    </row>
    <row r="3097" spans="1:29">
      <c r="A3097" t="s">
        <v>28</v>
      </c>
      <c r="C3097" t="s">
        <v>12474</v>
      </c>
      <c r="D3097">
        <v>96</v>
      </c>
      <c r="E3097">
        <v>95</v>
      </c>
      <c r="F3097">
        <v>7</v>
      </c>
      <c r="G3097">
        <v>1000</v>
      </c>
      <c r="H3097" t="s">
        <v>6004</v>
      </c>
      <c r="I3097">
        <v>23000</v>
      </c>
      <c r="J3097">
        <v>63319509</v>
      </c>
      <c r="K3097" t="s">
        <v>1681</v>
      </c>
      <c r="L3097" t="s">
        <v>333</v>
      </c>
      <c r="M3097" t="s">
        <v>14803</v>
      </c>
      <c r="N3097">
        <v>67115</v>
      </c>
      <c r="O3097">
        <v>28734</v>
      </c>
      <c r="P3097" t="s">
        <v>2454</v>
      </c>
      <c r="Q3097">
        <v>2</v>
      </c>
      <c r="R3097" t="s">
        <v>14804</v>
      </c>
      <c r="S3097" t="s">
        <v>14805</v>
      </c>
      <c r="T3097">
        <v>389</v>
      </c>
      <c r="U3097" t="s">
        <v>37</v>
      </c>
      <c r="V3097" t="s">
        <v>38</v>
      </c>
      <c r="W3097" t="s">
        <v>39</v>
      </c>
      <c r="X3097">
        <v>10000000</v>
      </c>
      <c r="Y3097">
        <v>1999</v>
      </c>
      <c r="Z3097">
        <v>1000</v>
      </c>
      <c r="AA3097">
        <v>5.8</v>
      </c>
      <c r="AB3097">
        <v>1.85</v>
      </c>
      <c r="AC3097">
        <v>0</v>
      </c>
    </row>
    <row r="3098" spans="1:29">
      <c r="A3098" t="s">
        <v>28</v>
      </c>
      <c r="C3098" t="s">
        <v>7037</v>
      </c>
      <c r="D3098">
        <v>323</v>
      </c>
      <c r="E3098">
        <v>109</v>
      </c>
      <c r="F3098">
        <v>304</v>
      </c>
      <c r="G3098">
        <v>736</v>
      </c>
      <c r="H3098" t="s">
        <v>2363</v>
      </c>
      <c r="I3098">
        <v>939</v>
      </c>
      <c r="J3098">
        <v>47536959</v>
      </c>
      <c r="K3098" t="s">
        <v>3409</v>
      </c>
      <c r="L3098" t="s">
        <v>5450</v>
      </c>
      <c r="M3098" t="s">
        <v>7038</v>
      </c>
      <c r="N3098">
        <v>86956</v>
      </c>
      <c r="O3098">
        <v>3276</v>
      </c>
      <c r="P3098" t="s">
        <v>7039</v>
      </c>
      <c r="Q3098">
        <v>0</v>
      </c>
      <c r="R3098" t="s">
        <v>7040</v>
      </c>
      <c r="S3098" t="s">
        <v>7041</v>
      </c>
      <c r="T3098">
        <v>275</v>
      </c>
      <c r="U3098" t="s">
        <v>37</v>
      </c>
      <c r="V3098" t="s">
        <v>38</v>
      </c>
      <c r="W3098" t="s">
        <v>585</v>
      </c>
      <c r="X3098">
        <v>10000000</v>
      </c>
      <c r="Y3098">
        <v>2009</v>
      </c>
      <c r="Z3098">
        <v>906</v>
      </c>
      <c r="AA3098">
        <v>7.3</v>
      </c>
      <c r="AB3098">
        <v>1.85</v>
      </c>
      <c r="AC3098">
        <v>12000</v>
      </c>
    </row>
    <row r="3099" spans="1:29">
      <c r="A3099" t="s">
        <v>28</v>
      </c>
      <c r="C3099" t="s">
        <v>14787</v>
      </c>
      <c r="D3099">
        <v>190</v>
      </c>
      <c r="E3099">
        <v>96</v>
      </c>
      <c r="F3099">
        <v>163</v>
      </c>
      <c r="G3099">
        <v>448</v>
      </c>
      <c r="H3099" t="s">
        <v>14550</v>
      </c>
      <c r="I3099">
        <v>723</v>
      </c>
      <c r="J3099">
        <v>63270259</v>
      </c>
      <c r="K3099" t="s">
        <v>5103</v>
      </c>
      <c r="L3099" t="s">
        <v>5920</v>
      </c>
      <c r="M3099" t="s">
        <v>14806</v>
      </c>
      <c r="N3099">
        <v>111087</v>
      </c>
      <c r="O3099">
        <v>3492</v>
      </c>
      <c r="P3099" t="s">
        <v>7691</v>
      </c>
      <c r="Q3099">
        <v>0</v>
      </c>
      <c r="R3099" t="s">
        <v>14807</v>
      </c>
      <c r="S3099" t="s">
        <v>14808</v>
      </c>
      <c r="T3099">
        <v>319</v>
      </c>
      <c r="U3099" t="s">
        <v>37</v>
      </c>
      <c r="V3099" t="s">
        <v>38</v>
      </c>
      <c r="W3099" t="s">
        <v>585</v>
      </c>
      <c r="X3099">
        <v>10000000</v>
      </c>
      <c r="Y3099">
        <v>2007</v>
      </c>
      <c r="Z3099">
        <v>651</v>
      </c>
      <c r="AA3099">
        <v>5.9</v>
      </c>
      <c r="AB3099">
        <v>1.85</v>
      </c>
      <c r="AC3099">
        <v>0</v>
      </c>
    </row>
    <row r="3100" spans="1:29">
      <c r="A3100" t="s">
        <v>28</v>
      </c>
      <c r="C3100" t="s">
        <v>6854</v>
      </c>
      <c r="D3100">
        <v>173</v>
      </c>
      <c r="E3100">
        <v>101</v>
      </c>
      <c r="F3100">
        <v>13</v>
      </c>
      <c r="G3100">
        <v>368</v>
      </c>
      <c r="H3100" t="s">
        <v>9272</v>
      </c>
      <c r="I3100">
        <v>494</v>
      </c>
      <c r="J3100">
        <v>55865715</v>
      </c>
      <c r="K3100" t="s">
        <v>6132</v>
      </c>
      <c r="L3100" t="s">
        <v>5082</v>
      </c>
      <c r="M3100" t="s">
        <v>14809</v>
      </c>
      <c r="N3100">
        <v>41763</v>
      </c>
      <c r="O3100">
        <v>2013</v>
      </c>
      <c r="P3100" t="s">
        <v>4409</v>
      </c>
      <c r="Q3100">
        <v>0</v>
      </c>
      <c r="R3100" t="s">
        <v>14810</v>
      </c>
      <c r="S3100" t="s">
        <v>14811</v>
      </c>
      <c r="T3100">
        <v>403</v>
      </c>
      <c r="U3100" t="s">
        <v>37</v>
      </c>
      <c r="V3100" t="s">
        <v>56</v>
      </c>
      <c r="W3100" t="s">
        <v>39</v>
      </c>
      <c r="X3100">
        <v>10000000</v>
      </c>
      <c r="Y3100">
        <v>2005</v>
      </c>
      <c r="Z3100">
        <v>392</v>
      </c>
      <c r="AA3100">
        <v>5.5</v>
      </c>
      <c r="AB3100">
        <v>2.35</v>
      </c>
      <c r="AC3100">
        <v>0</v>
      </c>
    </row>
    <row r="3101" spans="1:29">
      <c r="A3101" t="s">
        <v>28</v>
      </c>
      <c r="C3101" t="s">
        <v>9516</v>
      </c>
      <c r="D3101">
        <v>46</v>
      </c>
      <c r="E3101">
        <v>107</v>
      </c>
      <c r="F3101">
        <v>0</v>
      </c>
      <c r="G3101">
        <v>685</v>
      </c>
      <c r="H3101" t="s">
        <v>7512</v>
      </c>
      <c r="I3101">
        <v>1000</v>
      </c>
      <c r="J3101">
        <v>63231524</v>
      </c>
      <c r="K3101" t="s">
        <v>1415</v>
      </c>
      <c r="L3101" t="s">
        <v>2815</v>
      </c>
      <c r="M3101" t="s">
        <v>14812</v>
      </c>
      <c r="N3101">
        <v>8962</v>
      </c>
      <c r="O3101">
        <v>5264</v>
      </c>
      <c r="P3101" t="s">
        <v>7213</v>
      </c>
      <c r="Q3101">
        <v>4</v>
      </c>
      <c r="R3101" t="s">
        <v>14813</v>
      </c>
      <c r="S3101" t="s">
        <v>14814</v>
      </c>
      <c r="T3101">
        <v>137</v>
      </c>
      <c r="U3101" t="s">
        <v>37</v>
      </c>
      <c r="V3101" t="s">
        <v>38</v>
      </c>
      <c r="W3101" t="s">
        <v>39</v>
      </c>
      <c r="X3101">
        <v>6000000</v>
      </c>
      <c r="Y3101">
        <v>2006</v>
      </c>
      <c r="Z3101">
        <v>907</v>
      </c>
      <c r="AA3101">
        <v>5</v>
      </c>
      <c r="AB3101">
        <v>1.85</v>
      </c>
      <c r="AC3101">
        <v>676</v>
      </c>
    </row>
    <row r="3102" spans="1:29">
      <c r="A3102" t="s">
        <v>28</v>
      </c>
      <c r="C3102" t="s">
        <v>487</v>
      </c>
      <c r="D3102">
        <v>59</v>
      </c>
      <c r="E3102">
        <v>119</v>
      </c>
      <c r="F3102">
        <v>17000</v>
      </c>
      <c r="G3102">
        <v>638</v>
      </c>
      <c r="H3102" t="s">
        <v>3833</v>
      </c>
      <c r="I3102">
        <v>10000</v>
      </c>
      <c r="J3102">
        <v>52293982</v>
      </c>
      <c r="K3102" t="s">
        <v>3794</v>
      </c>
      <c r="L3102" t="s">
        <v>523</v>
      </c>
      <c r="M3102" t="s">
        <v>14815</v>
      </c>
      <c r="N3102">
        <v>57831</v>
      </c>
      <c r="O3102">
        <v>11895</v>
      </c>
      <c r="P3102" t="s">
        <v>1345</v>
      </c>
      <c r="Q3102">
        <v>1</v>
      </c>
      <c r="R3102" t="s">
        <v>14816</v>
      </c>
      <c r="S3102" t="s">
        <v>14817</v>
      </c>
      <c r="T3102">
        <v>115</v>
      </c>
      <c r="U3102" t="s">
        <v>37</v>
      </c>
      <c r="V3102" t="s">
        <v>38</v>
      </c>
      <c r="W3102" t="s">
        <v>585</v>
      </c>
      <c r="X3102">
        <v>13800000</v>
      </c>
      <c r="Y3102">
        <v>1986</v>
      </c>
      <c r="Z3102">
        <v>970</v>
      </c>
      <c r="AA3102">
        <v>7</v>
      </c>
      <c r="AB3102">
        <v>1.85</v>
      </c>
      <c r="AC3102">
        <v>0</v>
      </c>
    </row>
    <row r="3103" spans="1:29">
      <c r="A3103" t="s">
        <v>747</v>
      </c>
      <c r="C3103" t="s">
        <v>14818</v>
      </c>
      <c r="D3103">
        <v>53</v>
      </c>
      <c r="E3103">
        <v>178</v>
      </c>
      <c r="F3103">
        <v>19</v>
      </c>
      <c r="G3103">
        <v>196</v>
      </c>
      <c r="H3103" t="s">
        <v>14819</v>
      </c>
      <c r="I3103">
        <v>726</v>
      </c>
      <c r="K3103" t="s">
        <v>1017</v>
      </c>
      <c r="L3103" t="s">
        <v>6112</v>
      </c>
      <c r="M3103" t="s">
        <v>14820</v>
      </c>
      <c r="N3103">
        <v>43270</v>
      </c>
      <c r="O3103">
        <v>1554</v>
      </c>
      <c r="P3103" t="s">
        <v>14821</v>
      </c>
      <c r="Q3103">
        <v>3</v>
      </c>
      <c r="R3103" t="s">
        <v>14822</v>
      </c>
      <c r="S3103" t="s">
        <v>14823</v>
      </c>
      <c r="T3103">
        <v>192</v>
      </c>
      <c r="U3103" t="s">
        <v>37</v>
      </c>
      <c r="V3103" t="s">
        <v>38</v>
      </c>
      <c r="W3103" t="s">
        <v>277</v>
      </c>
      <c r="X3103">
        <v>10000000</v>
      </c>
      <c r="Y3103">
        <v>1962</v>
      </c>
      <c r="Z3103">
        <v>249</v>
      </c>
      <c r="AA3103">
        <v>7.8</v>
      </c>
      <c r="AB3103">
        <v>2.35</v>
      </c>
      <c r="AC3103">
        <v>0</v>
      </c>
    </row>
    <row r="3104" spans="1:29">
      <c r="A3104" t="s">
        <v>28</v>
      </c>
      <c r="C3104" t="s">
        <v>4437</v>
      </c>
      <c r="D3104">
        <v>22</v>
      </c>
      <c r="E3104">
        <v>100</v>
      </c>
      <c r="F3104">
        <v>65</v>
      </c>
      <c r="G3104">
        <v>577</v>
      </c>
      <c r="H3104" t="s">
        <v>6609</v>
      </c>
      <c r="I3104">
        <v>633</v>
      </c>
      <c r="J3104">
        <v>50752337</v>
      </c>
      <c r="K3104" t="s">
        <v>7445</v>
      </c>
      <c r="L3104" t="s">
        <v>14515</v>
      </c>
      <c r="M3104" t="s">
        <v>14824</v>
      </c>
      <c r="N3104">
        <v>44502</v>
      </c>
      <c r="O3104">
        <v>3362</v>
      </c>
      <c r="P3104" t="s">
        <v>2630</v>
      </c>
      <c r="Q3104">
        <v>8</v>
      </c>
      <c r="R3104" t="s">
        <v>14825</v>
      </c>
      <c r="S3104" t="s">
        <v>14826</v>
      </c>
      <c r="T3104">
        <v>46</v>
      </c>
      <c r="U3104" t="s">
        <v>37</v>
      </c>
      <c r="V3104" t="s">
        <v>38</v>
      </c>
      <c r="W3104" t="s">
        <v>95</v>
      </c>
      <c r="X3104">
        <v>10000000</v>
      </c>
      <c r="Y3104">
        <v>1992</v>
      </c>
      <c r="Z3104">
        <v>613</v>
      </c>
      <c r="AA3104">
        <v>6.4</v>
      </c>
      <c r="AB3104">
        <v>1.85</v>
      </c>
      <c r="AC3104">
        <v>0</v>
      </c>
    </row>
    <row r="3105" spans="1:29">
      <c r="A3105" t="s">
        <v>28</v>
      </c>
      <c r="C3105" t="s">
        <v>10819</v>
      </c>
      <c r="D3105">
        <v>203</v>
      </c>
      <c r="E3105">
        <v>98</v>
      </c>
      <c r="F3105">
        <v>70</v>
      </c>
      <c r="G3105">
        <v>634</v>
      </c>
      <c r="H3105" t="s">
        <v>6004</v>
      </c>
      <c r="I3105">
        <v>4000</v>
      </c>
      <c r="J3105">
        <v>110175871</v>
      </c>
      <c r="K3105" t="s">
        <v>3030</v>
      </c>
      <c r="L3105" t="s">
        <v>2477</v>
      </c>
      <c r="M3105" t="s">
        <v>14827</v>
      </c>
      <c r="N3105">
        <v>115050</v>
      </c>
      <c r="O3105">
        <v>7461</v>
      </c>
      <c r="P3105" t="s">
        <v>14828</v>
      </c>
      <c r="Q3105">
        <v>0</v>
      </c>
      <c r="R3105" t="s">
        <v>14829</v>
      </c>
      <c r="S3105" t="s">
        <v>14830</v>
      </c>
      <c r="T3105">
        <v>911</v>
      </c>
      <c r="U3105" t="s">
        <v>37</v>
      </c>
      <c r="V3105" t="s">
        <v>38</v>
      </c>
      <c r="W3105" t="s">
        <v>39</v>
      </c>
      <c r="X3105">
        <v>10000000</v>
      </c>
      <c r="Y3105">
        <v>2004</v>
      </c>
      <c r="Z3105">
        <v>1000</v>
      </c>
      <c r="AA3105">
        <v>5.9</v>
      </c>
      <c r="AB3105">
        <v>1.85</v>
      </c>
      <c r="AC3105">
        <v>4000</v>
      </c>
    </row>
    <row r="3106" spans="1:29">
      <c r="A3106" t="s">
        <v>28</v>
      </c>
      <c r="C3106" t="s">
        <v>2178</v>
      </c>
      <c r="D3106">
        <v>77</v>
      </c>
      <c r="E3106">
        <v>92</v>
      </c>
      <c r="F3106">
        <v>221</v>
      </c>
      <c r="G3106">
        <v>491</v>
      </c>
      <c r="H3106" t="s">
        <v>2182</v>
      </c>
      <c r="I3106">
        <v>11000</v>
      </c>
      <c r="J3106">
        <v>38624000</v>
      </c>
      <c r="K3106" t="s">
        <v>3913</v>
      </c>
      <c r="L3106" t="s">
        <v>2180</v>
      </c>
      <c r="M3106" t="s">
        <v>14831</v>
      </c>
      <c r="N3106">
        <v>156143</v>
      </c>
      <c r="O3106">
        <v>13162</v>
      </c>
      <c r="P3106" t="s">
        <v>14832</v>
      </c>
      <c r="Q3106">
        <v>1</v>
      </c>
      <c r="R3106" t="s">
        <v>14833</v>
      </c>
      <c r="S3106" t="s">
        <v>14834</v>
      </c>
      <c r="T3106">
        <v>289</v>
      </c>
      <c r="U3106" t="s">
        <v>37</v>
      </c>
      <c r="V3106" t="s">
        <v>38</v>
      </c>
      <c r="W3106" t="s">
        <v>39</v>
      </c>
      <c r="X3106">
        <v>12000000</v>
      </c>
      <c r="Y3106">
        <v>1996</v>
      </c>
      <c r="Z3106">
        <v>503</v>
      </c>
      <c r="AA3106">
        <v>7</v>
      </c>
      <c r="AB3106">
        <v>1.85</v>
      </c>
      <c r="AC3106">
        <v>0</v>
      </c>
    </row>
    <row r="3107" spans="1:29">
      <c r="A3107" t="s">
        <v>28</v>
      </c>
      <c r="C3107" t="s">
        <v>9610</v>
      </c>
      <c r="D3107">
        <v>190</v>
      </c>
      <c r="E3107">
        <v>90</v>
      </c>
      <c r="F3107">
        <v>108</v>
      </c>
      <c r="G3107">
        <v>270</v>
      </c>
      <c r="H3107" t="s">
        <v>14835</v>
      </c>
      <c r="I3107">
        <v>1000</v>
      </c>
      <c r="J3107">
        <v>37470017</v>
      </c>
      <c r="K3107" t="s">
        <v>5103</v>
      </c>
      <c r="L3107" t="s">
        <v>4204</v>
      </c>
      <c r="M3107" t="s">
        <v>14836</v>
      </c>
      <c r="N3107">
        <v>86890</v>
      </c>
      <c r="O3107">
        <v>1982</v>
      </c>
      <c r="P3107" t="s">
        <v>9611</v>
      </c>
      <c r="Q3107">
        <v>0</v>
      </c>
      <c r="R3107" t="s">
        <v>14837</v>
      </c>
      <c r="S3107" t="s">
        <v>14838</v>
      </c>
      <c r="T3107">
        <v>985</v>
      </c>
      <c r="U3107" t="s">
        <v>37</v>
      </c>
      <c r="V3107" t="s">
        <v>767</v>
      </c>
      <c r="W3107" t="s">
        <v>585</v>
      </c>
      <c r="X3107">
        <v>10000000</v>
      </c>
      <c r="Y3107">
        <v>2001</v>
      </c>
      <c r="Z3107">
        <v>322</v>
      </c>
      <c r="AA3107">
        <v>6.1</v>
      </c>
      <c r="AB3107">
        <v>1.85</v>
      </c>
      <c r="AC3107">
        <v>0</v>
      </c>
    </row>
    <row r="3108" spans="1:29">
      <c r="A3108" t="s">
        <v>28</v>
      </c>
      <c r="C3108" t="s">
        <v>4437</v>
      </c>
      <c r="D3108">
        <v>81</v>
      </c>
      <c r="E3108">
        <v>90</v>
      </c>
      <c r="F3108">
        <v>65</v>
      </c>
      <c r="G3108">
        <v>730</v>
      </c>
      <c r="H3108" t="s">
        <v>3300</v>
      </c>
      <c r="I3108">
        <v>18000</v>
      </c>
      <c r="J3108">
        <v>40485039</v>
      </c>
      <c r="K3108" t="s">
        <v>14839</v>
      </c>
      <c r="L3108" t="s">
        <v>588</v>
      </c>
      <c r="M3108" t="s">
        <v>14840</v>
      </c>
      <c r="N3108">
        <v>85362</v>
      </c>
      <c r="O3108">
        <v>20795</v>
      </c>
      <c r="P3108" t="s">
        <v>14841</v>
      </c>
      <c r="Q3108">
        <v>6</v>
      </c>
      <c r="R3108" t="s">
        <v>14842</v>
      </c>
      <c r="S3108" t="s">
        <v>14843</v>
      </c>
      <c r="T3108">
        <v>181</v>
      </c>
      <c r="U3108" t="s">
        <v>37</v>
      </c>
      <c r="V3108" t="s">
        <v>38</v>
      </c>
      <c r="W3108" t="s">
        <v>95</v>
      </c>
      <c r="X3108">
        <v>10000000</v>
      </c>
      <c r="Y3108">
        <v>1989</v>
      </c>
      <c r="Z3108">
        <v>769</v>
      </c>
      <c r="AA3108">
        <v>6.9</v>
      </c>
      <c r="AB3108">
        <v>2.35</v>
      </c>
      <c r="AC3108">
        <v>0</v>
      </c>
    </row>
    <row r="3109" spans="1:29">
      <c r="A3109" t="s">
        <v>28</v>
      </c>
      <c r="C3109" t="s">
        <v>14844</v>
      </c>
      <c r="D3109">
        <v>56</v>
      </c>
      <c r="E3109">
        <v>153</v>
      </c>
      <c r="F3109">
        <v>82</v>
      </c>
      <c r="G3109">
        <v>139</v>
      </c>
      <c r="H3109" t="s">
        <v>14845</v>
      </c>
      <c r="I3109">
        <v>695</v>
      </c>
      <c r="J3109">
        <v>16800000</v>
      </c>
      <c r="K3109" t="s">
        <v>14846</v>
      </c>
      <c r="L3109" t="s">
        <v>1695</v>
      </c>
      <c r="M3109" t="s">
        <v>14847</v>
      </c>
      <c r="N3109">
        <v>25303</v>
      </c>
      <c r="O3109">
        <v>1593</v>
      </c>
      <c r="P3109" t="s">
        <v>14848</v>
      </c>
      <c r="Q3109">
        <v>1</v>
      </c>
      <c r="R3109" t="s">
        <v>14849</v>
      </c>
      <c r="S3109" t="s">
        <v>14850</v>
      </c>
      <c r="T3109">
        <v>138</v>
      </c>
      <c r="U3109" t="s">
        <v>37</v>
      </c>
      <c r="V3109" t="s">
        <v>56</v>
      </c>
      <c r="W3109" t="s">
        <v>277</v>
      </c>
      <c r="X3109">
        <v>10000000</v>
      </c>
      <c r="Y3109">
        <v>1968</v>
      </c>
      <c r="Z3109">
        <v>275</v>
      </c>
      <c r="AA3109">
        <v>7.5</v>
      </c>
      <c r="AB3109">
        <v>2.35</v>
      </c>
      <c r="AC3109">
        <v>0</v>
      </c>
    </row>
    <row r="3110" spans="1:29">
      <c r="A3110" t="s">
        <v>28</v>
      </c>
      <c r="C3110" t="s">
        <v>4537</v>
      </c>
      <c r="D3110">
        <v>264</v>
      </c>
      <c r="E3110">
        <v>124</v>
      </c>
      <c r="F3110">
        <v>108</v>
      </c>
      <c r="G3110">
        <v>186</v>
      </c>
      <c r="H3110" t="s">
        <v>1127</v>
      </c>
      <c r="I3110">
        <v>1000</v>
      </c>
      <c r="J3110">
        <v>46377022</v>
      </c>
      <c r="K3110" t="s">
        <v>2527</v>
      </c>
      <c r="L3110" t="s">
        <v>138</v>
      </c>
      <c r="M3110" t="s">
        <v>14851</v>
      </c>
      <c r="N3110">
        <v>75306</v>
      </c>
      <c r="O3110">
        <v>1898</v>
      </c>
      <c r="P3110" t="s">
        <v>5270</v>
      </c>
      <c r="Q3110">
        <v>3</v>
      </c>
      <c r="R3110" t="s">
        <v>14852</v>
      </c>
      <c r="S3110" t="s">
        <v>14853</v>
      </c>
      <c r="T3110">
        <v>266</v>
      </c>
      <c r="U3110" t="s">
        <v>37</v>
      </c>
      <c r="V3110" t="s">
        <v>56</v>
      </c>
      <c r="W3110" t="s">
        <v>39</v>
      </c>
      <c r="X3110">
        <v>10000000</v>
      </c>
      <c r="Y3110">
        <v>2011</v>
      </c>
      <c r="Z3110">
        <v>400</v>
      </c>
      <c r="AA3110">
        <v>7.3</v>
      </c>
      <c r="AB3110">
        <v>2.35</v>
      </c>
      <c r="AC3110">
        <v>48000</v>
      </c>
    </row>
    <row r="3111" spans="1:29">
      <c r="A3111" t="s">
        <v>28</v>
      </c>
      <c r="C3111" t="s">
        <v>14854</v>
      </c>
      <c r="D3111">
        <v>44</v>
      </c>
      <c r="E3111">
        <v>82</v>
      </c>
      <c r="F3111">
        <v>6</v>
      </c>
      <c r="G3111">
        <v>345</v>
      </c>
      <c r="H3111" t="s">
        <v>14855</v>
      </c>
      <c r="I3111">
        <v>759</v>
      </c>
      <c r="J3111">
        <v>36696761</v>
      </c>
      <c r="K3111" t="s">
        <v>8295</v>
      </c>
      <c r="L3111" t="s">
        <v>862</v>
      </c>
      <c r="M3111" t="s">
        <v>14856</v>
      </c>
      <c r="N3111">
        <v>6808</v>
      </c>
      <c r="O3111">
        <v>2197</v>
      </c>
      <c r="P3111" t="s">
        <v>14857</v>
      </c>
      <c r="Q3111">
        <v>0</v>
      </c>
      <c r="R3111" t="s">
        <v>14858</v>
      </c>
      <c r="S3111" t="s">
        <v>14859</v>
      </c>
      <c r="T3111">
        <v>38</v>
      </c>
      <c r="U3111" t="s">
        <v>37</v>
      </c>
      <c r="V3111" t="s">
        <v>38</v>
      </c>
      <c r="W3111" t="s">
        <v>277</v>
      </c>
      <c r="X3111">
        <v>23000000</v>
      </c>
      <c r="Y3111">
        <v>2001</v>
      </c>
      <c r="Z3111">
        <v>563</v>
      </c>
      <c r="AA3111">
        <v>6.5</v>
      </c>
      <c r="AB3111">
        <v>1.85</v>
      </c>
      <c r="AC3111">
        <v>227</v>
      </c>
    </row>
    <row r="3112" spans="1:29">
      <c r="A3112" t="s">
        <v>28</v>
      </c>
      <c r="C3112" t="s">
        <v>845</v>
      </c>
      <c r="D3112">
        <v>117</v>
      </c>
      <c r="E3112">
        <v>107</v>
      </c>
      <c r="F3112">
        <v>750</v>
      </c>
      <c r="G3112">
        <v>60</v>
      </c>
      <c r="H3112" t="s">
        <v>742</v>
      </c>
      <c r="I3112">
        <v>794</v>
      </c>
      <c r="J3112">
        <v>36200000</v>
      </c>
      <c r="K3112" t="s">
        <v>227</v>
      </c>
      <c r="L3112" t="s">
        <v>14860</v>
      </c>
      <c r="M3112" t="s">
        <v>14861</v>
      </c>
      <c r="N3112">
        <v>101840</v>
      </c>
      <c r="O3112">
        <v>1529</v>
      </c>
      <c r="P3112" t="s">
        <v>14862</v>
      </c>
      <c r="Q3112">
        <v>2</v>
      </c>
      <c r="R3112" t="s">
        <v>14863</v>
      </c>
      <c r="S3112" t="s">
        <v>14864</v>
      </c>
      <c r="T3112">
        <v>193</v>
      </c>
      <c r="U3112" t="s">
        <v>37</v>
      </c>
      <c r="V3112" t="s">
        <v>370</v>
      </c>
      <c r="W3112" t="s">
        <v>39</v>
      </c>
      <c r="X3112">
        <v>12305523</v>
      </c>
      <c r="Y3112">
        <v>1985</v>
      </c>
      <c r="Z3112">
        <v>531</v>
      </c>
      <c r="AA3112">
        <v>6.2</v>
      </c>
      <c r="AB3112">
        <v>2.35</v>
      </c>
      <c r="AC3112">
        <v>0</v>
      </c>
    </row>
    <row r="3113" spans="1:29">
      <c r="A3113" t="s">
        <v>28</v>
      </c>
      <c r="C3113" t="s">
        <v>12976</v>
      </c>
      <c r="D3113">
        <v>124</v>
      </c>
      <c r="E3113">
        <v>75</v>
      </c>
      <c r="F3113">
        <v>73</v>
      </c>
      <c r="G3113">
        <v>581</v>
      </c>
      <c r="H3113" t="s">
        <v>14865</v>
      </c>
      <c r="I3113">
        <v>1000</v>
      </c>
      <c r="K3113" t="s">
        <v>50</v>
      </c>
      <c r="L3113" t="s">
        <v>5083</v>
      </c>
      <c r="M3113" t="s">
        <v>14866</v>
      </c>
      <c r="N3113">
        <v>111649</v>
      </c>
      <c r="O3113">
        <v>3192</v>
      </c>
      <c r="P3113" t="s">
        <v>12688</v>
      </c>
      <c r="Q3113">
        <v>0</v>
      </c>
      <c r="R3113" t="s">
        <v>14867</v>
      </c>
      <c r="S3113" t="s">
        <v>14868</v>
      </c>
      <c r="T3113">
        <v>437</v>
      </c>
      <c r="U3113" t="s">
        <v>37</v>
      </c>
      <c r="V3113" t="s">
        <v>38</v>
      </c>
      <c r="W3113" t="s">
        <v>585</v>
      </c>
      <c r="X3113">
        <v>10000000</v>
      </c>
      <c r="Y3113">
        <v>1985</v>
      </c>
      <c r="Z3113">
        <v>745</v>
      </c>
      <c r="AA3113">
        <v>6.7</v>
      </c>
      <c r="AB3113">
        <v>1.85</v>
      </c>
      <c r="AC3113">
        <v>0</v>
      </c>
    </row>
    <row r="3114" spans="1:29">
      <c r="A3114" t="s">
        <v>28</v>
      </c>
      <c r="C3114" t="s">
        <v>10983</v>
      </c>
      <c r="D3114">
        <v>159</v>
      </c>
      <c r="E3114">
        <v>97</v>
      </c>
      <c r="F3114">
        <v>19</v>
      </c>
      <c r="G3114">
        <v>130</v>
      </c>
      <c r="H3114" t="s">
        <v>3568</v>
      </c>
      <c r="I3114">
        <v>4000</v>
      </c>
      <c r="J3114">
        <v>35794166</v>
      </c>
      <c r="K3114" t="s">
        <v>3030</v>
      </c>
      <c r="L3114" t="s">
        <v>112</v>
      </c>
      <c r="M3114" t="s">
        <v>14869</v>
      </c>
      <c r="N3114">
        <v>35654</v>
      </c>
      <c r="O3114">
        <v>4687</v>
      </c>
      <c r="P3114" t="s">
        <v>14870</v>
      </c>
      <c r="Q3114">
        <v>0</v>
      </c>
      <c r="R3114" t="s">
        <v>14871</v>
      </c>
      <c r="S3114" t="s">
        <v>14872</v>
      </c>
      <c r="T3114">
        <v>155</v>
      </c>
      <c r="U3114" t="s">
        <v>37</v>
      </c>
      <c r="V3114" t="s">
        <v>38</v>
      </c>
      <c r="W3114" t="s">
        <v>39</v>
      </c>
      <c r="X3114">
        <v>10000000</v>
      </c>
      <c r="Y3114">
        <v>2016</v>
      </c>
      <c r="Z3114">
        <v>334</v>
      </c>
      <c r="AA3114">
        <v>6</v>
      </c>
      <c r="AB3114">
        <v>2.35</v>
      </c>
      <c r="AC3114">
        <v>20000</v>
      </c>
    </row>
    <row r="3115" spans="1:29">
      <c r="A3115" t="s">
        <v>28</v>
      </c>
      <c r="C3115" t="s">
        <v>14108</v>
      </c>
      <c r="D3115">
        <v>273</v>
      </c>
      <c r="E3115">
        <v>80</v>
      </c>
      <c r="F3115">
        <v>66</v>
      </c>
      <c r="G3115">
        <v>816</v>
      </c>
      <c r="H3115" t="s">
        <v>3009</v>
      </c>
      <c r="I3115">
        <v>2000</v>
      </c>
      <c r="J3115">
        <v>33583175</v>
      </c>
      <c r="K3115" t="s">
        <v>3030</v>
      </c>
      <c r="L3115" t="s">
        <v>4272</v>
      </c>
      <c r="M3115" t="s">
        <v>14873</v>
      </c>
      <c r="N3115">
        <v>104089</v>
      </c>
      <c r="O3115">
        <v>5628</v>
      </c>
      <c r="P3115" t="s">
        <v>11308</v>
      </c>
      <c r="Q3115">
        <v>0</v>
      </c>
      <c r="R3115" t="s">
        <v>14874</v>
      </c>
      <c r="S3115" t="s">
        <v>14875</v>
      </c>
      <c r="T3115">
        <v>319</v>
      </c>
      <c r="U3115" t="s">
        <v>37</v>
      </c>
      <c r="V3115" t="s">
        <v>38</v>
      </c>
      <c r="W3115" t="s">
        <v>39</v>
      </c>
      <c r="X3115">
        <v>10000000</v>
      </c>
      <c r="Y3115">
        <v>2010</v>
      </c>
      <c r="Z3115">
        <v>904</v>
      </c>
      <c r="AA3115">
        <v>6.3</v>
      </c>
      <c r="AB3115">
        <v>2.35</v>
      </c>
      <c r="AC3115">
        <v>16000</v>
      </c>
    </row>
    <row r="3116" spans="1:29">
      <c r="A3116" t="s">
        <v>28</v>
      </c>
      <c r="C3116" t="s">
        <v>14876</v>
      </c>
      <c r="D3116">
        <v>26</v>
      </c>
      <c r="E3116">
        <v>85</v>
      </c>
      <c r="F3116">
        <v>7</v>
      </c>
      <c r="G3116">
        <v>615</v>
      </c>
      <c r="H3116" t="s">
        <v>5265</v>
      </c>
      <c r="I3116">
        <v>723</v>
      </c>
      <c r="J3116">
        <v>32983713</v>
      </c>
      <c r="K3116" t="s">
        <v>2527</v>
      </c>
      <c r="L3116" t="s">
        <v>3883</v>
      </c>
      <c r="M3116" t="s">
        <v>14877</v>
      </c>
      <c r="N3116">
        <v>19284</v>
      </c>
      <c r="O3116">
        <v>3712</v>
      </c>
      <c r="P3116" t="s">
        <v>2504</v>
      </c>
      <c r="Q3116">
        <v>0</v>
      </c>
      <c r="R3116" t="s">
        <v>14878</v>
      </c>
      <c r="S3116" t="s">
        <v>14879</v>
      </c>
      <c r="T3116">
        <v>66</v>
      </c>
      <c r="U3116" t="s">
        <v>37</v>
      </c>
      <c r="V3116" t="s">
        <v>38</v>
      </c>
      <c r="W3116" t="s">
        <v>585</v>
      </c>
      <c r="X3116">
        <v>20000000</v>
      </c>
      <c r="Y3116">
        <v>2002</v>
      </c>
      <c r="Z3116">
        <v>706</v>
      </c>
      <c r="AA3116">
        <v>5.8</v>
      </c>
      <c r="AB3116">
        <v>1.85</v>
      </c>
      <c r="AC3116">
        <v>981</v>
      </c>
    </row>
    <row r="3117" spans="1:29">
      <c r="A3117" t="s">
        <v>28</v>
      </c>
      <c r="C3117" t="s">
        <v>14789</v>
      </c>
      <c r="D3117">
        <v>242</v>
      </c>
      <c r="E3117">
        <v>97</v>
      </c>
      <c r="F3117">
        <v>482</v>
      </c>
      <c r="G3117">
        <v>482</v>
      </c>
      <c r="H3117" t="s">
        <v>14880</v>
      </c>
      <c r="I3117">
        <v>852</v>
      </c>
      <c r="J3117">
        <v>52200504</v>
      </c>
      <c r="K3117" t="s">
        <v>9754</v>
      </c>
      <c r="L3117" t="s">
        <v>7329</v>
      </c>
      <c r="M3117" t="s">
        <v>14881</v>
      </c>
      <c r="N3117">
        <v>54190</v>
      </c>
      <c r="O3117">
        <v>2426</v>
      </c>
      <c r="P3117" t="s">
        <v>14789</v>
      </c>
      <c r="Q3117">
        <v>0</v>
      </c>
      <c r="R3117" t="s">
        <v>14882</v>
      </c>
      <c r="S3117" t="s">
        <v>14883</v>
      </c>
      <c r="T3117">
        <v>183</v>
      </c>
      <c r="U3117" t="s">
        <v>37</v>
      </c>
      <c r="V3117" t="s">
        <v>268</v>
      </c>
      <c r="W3117" t="s">
        <v>39</v>
      </c>
      <c r="X3117">
        <v>10000000</v>
      </c>
      <c r="Y3117">
        <v>2015</v>
      </c>
      <c r="Z3117">
        <v>542</v>
      </c>
      <c r="AA3117">
        <v>6.1</v>
      </c>
      <c r="AB3117">
        <v>2.35</v>
      </c>
      <c r="AC3117">
        <v>29000</v>
      </c>
    </row>
    <row r="3118" spans="1:29">
      <c r="A3118" t="s">
        <v>28</v>
      </c>
      <c r="C3118" t="s">
        <v>14884</v>
      </c>
      <c r="D3118">
        <v>55</v>
      </c>
      <c r="E3118">
        <v>109</v>
      </c>
      <c r="F3118">
        <v>78</v>
      </c>
      <c r="G3118">
        <v>619</v>
      </c>
      <c r="H3118" t="s">
        <v>14885</v>
      </c>
      <c r="I3118">
        <v>854</v>
      </c>
      <c r="J3118">
        <v>33000000</v>
      </c>
      <c r="K3118" t="s">
        <v>14886</v>
      </c>
      <c r="L3118" t="s">
        <v>3196</v>
      </c>
      <c r="M3118" t="s">
        <v>14887</v>
      </c>
      <c r="N3118">
        <v>9424</v>
      </c>
      <c r="O3118">
        <v>3394</v>
      </c>
      <c r="P3118" t="s">
        <v>9594</v>
      </c>
      <c r="Q3118">
        <v>1</v>
      </c>
      <c r="R3118" t="s">
        <v>14888</v>
      </c>
      <c r="S3118" t="s">
        <v>14889</v>
      </c>
      <c r="T3118">
        <v>109</v>
      </c>
      <c r="U3118" t="s">
        <v>37</v>
      </c>
      <c r="V3118" t="s">
        <v>38</v>
      </c>
      <c r="W3118" t="s">
        <v>39</v>
      </c>
      <c r="X3118">
        <v>10000000</v>
      </c>
      <c r="Y3118">
        <v>1985</v>
      </c>
      <c r="Z3118">
        <v>841</v>
      </c>
      <c r="AA3118">
        <v>6.9</v>
      </c>
      <c r="AB3118">
        <v>1.85</v>
      </c>
      <c r="AC3118">
        <v>0</v>
      </c>
    </row>
    <row r="3119" spans="1:29">
      <c r="A3119" t="s">
        <v>28</v>
      </c>
      <c r="C3119" t="s">
        <v>1294</v>
      </c>
      <c r="D3119">
        <v>151</v>
      </c>
      <c r="E3119">
        <v>104</v>
      </c>
      <c r="F3119">
        <v>0</v>
      </c>
      <c r="G3119">
        <v>1000</v>
      </c>
      <c r="H3119" t="s">
        <v>340</v>
      </c>
      <c r="I3119">
        <v>26000</v>
      </c>
      <c r="J3119">
        <v>30093107</v>
      </c>
      <c r="K3119" t="s">
        <v>1009</v>
      </c>
      <c r="L3119" t="s">
        <v>335</v>
      </c>
      <c r="M3119" t="s">
        <v>14448</v>
      </c>
      <c r="N3119">
        <v>600996</v>
      </c>
      <c r="O3119">
        <v>39175</v>
      </c>
      <c r="P3119" t="s">
        <v>686</v>
      </c>
      <c r="Q3119">
        <v>6</v>
      </c>
      <c r="R3119" t="s">
        <v>14449</v>
      </c>
      <c r="S3119" t="s">
        <v>14450</v>
      </c>
      <c r="T3119">
        <v>726</v>
      </c>
      <c r="U3119" t="s">
        <v>37</v>
      </c>
      <c r="V3119" t="s">
        <v>56</v>
      </c>
      <c r="W3119" t="s">
        <v>585</v>
      </c>
      <c r="X3119">
        <v>6000000</v>
      </c>
      <c r="Y3119">
        <v>2000</v>
      </c>
      <c r="Z3119">
        <v>11000</v>
      </c>
      <c r="AA3119">
        <v>8.3000000000000007</v>
      </c>
      <c r="AB3119">
        <v>1.85</v>
      </c>
      <c r="AC3119">
        <v>27000</v>
      </c>
    </row>
    <row r="3120" spans="1:29">
      <c r="A3120" t="s">
        <v>28</v>
      </c>
      <c r="C3120" t="s">
        <v>8480</v>
      </c>
      <c r="D3120">
        <v>48</v>
      </c>
      <c r="E3120">
        <v>140</v>
      </c>
      <c r="F3120">
        <v>32</v>
      </c>
      <c r="G3120">
        <v>120</v>
      </c>
      <c r="H3120" t="s">
        <v>14890</v>
      </c>
      <c r="I3120">
        <v>535</v>
      </c>
      <c r="J3120">
        <v>32101000</v>
      </c>
      <c r="K3120" t="s">
        <v>10222</v>
      </c>
      <c r="L3120" t="s">
        <v>14891</v>
      </c>
      <c r="M3120" t="s">
        <v>14892</v>
      </c>
      <c r="N3120">
        <v>27800</v>
      </c>
      <c r="O3120">
        <v>1109</v>
      </c>
      <c r="P3120" t="s">
        <v>1810</v>
      </c>
      <c r="Q3120">
        <v>0</v>
      </c>
      <c r="R3120" t="s">
        <v>14893</v>
      </c>
      <c r="S3120" t="s">
        <v>14894</v>
      </c>
      <c r="T3120">
        <v>96</v>
      </c>
      <c r="U3120" t="s">
        <v>37</v>
      </c>
      <c r="V3120" t="s">
        <v>56</v>
      </c>
      <c r="W3120" t="s">
        <v>585</v>
      </c>
      <c r="X3120">
        <v>10000000</v>
      </c>
      <c r="Y3120">
        <v>1992</v>
      </c>
      <c r="Z3120">
        <v>211</v>
      </c>
      <c r="AA3120">
        <v>5.4</v>
      </c>
      <c r="AB3120">
        <v>1.85</v>
      </c>
      <c r="AC3120">
        <v>0</v>
      </c>
    </row>
    <row r="3121" spans="1:29">
      <c r="A3121" t="s">
        <v>28</v>
      </c>
      <c r="C3121" t="s">
        <v>14895</v>
      </c>
      <c r="D3121">
        <v>166</v>
      </c>
      <c r="E3121">
        <v>90</v>
      </c>
      <c r="F3121">
        <v>6</v>
      </c>
      <c r="G3121">
        <v>617</v>
      </c>
      <c r="H3121" t="s">
        <v>3215</v>
      </c>
      <c r="I3121">
        <v>904</v>
      </c>
      <c r="J3121">
        <v>31487293</v>
      </c>
      <c r="K3121" t="s">
        <v>5788</v>
      </c>
      <c r="L3121" t="s">
        <v>9682</v>
      </c>
      <c r="M3121" t="s">
        <v>14896</v>
      </c>
      <c r="N3121">
        <v>74887</v>
      </c>
      <c r="O3121">
        <v>2807</v>
      </c>
      <c r="P3121" t="s">
        <v>6860</v>
      </c>
      <c r="Q3121">
        <v>2</v>
      </c>
      <c r="R3121" t="s">
        <v>14897</v>
      </c>
      <c r="S3121" t="s">
        <v>14898</v>
      </c>
      <c r="T3121">
        <v>129</v>
      </c>
      <c r="U3121" t="s">
        <v>37</v>
      </c>
      <c r="V3121" t="s">
        <v>38</v>
      </c>
      <c r="W3121" t="s">
        <v>39</v>
      </c>
      <c r="X3121">
        <v>9000000</v>
      </c>
      <c r="Y3121">
        <v>2008</v>
      </c>
      <c r="Z3121">
        <v>715</v>
      </c>
      <c r="AA3121">
        <v>6.7</v>
      </c>
      <c r="AB3121">
        <v>1.85</v>
      </c>
      <c r="AC3121">
        <v>0</v>
      </c>
    </row>
    <row r="3122" spans="1:29">
      <c r="A3122" t="s">
        <v>28</v>
      </c>
      <c r="C3122" t="s">
        <v>7134</v>
      </c>
      <c r="D3122">
        <v>206</v>
      </c>
      <c r="E3122">
        <v>130</v>
      </c>
      <c r="F3122">
        <v>0</v>
      </c>
      <c r="G3122">
        <v>769</v>
      </c>
      <c r="H3122" t="s">
        <v>793</v>
      </c>
      <c r="I3122">
        <v>13000</v>
      </c>
      <c r="J3122">
        <v>30651422</v>
      </c>
      <c r="K3122" t="s">
        <v>11056</v>
      </c>
      <c r="L3122" t="s">
        <v>1157</v>
      </c>
      <c r="M3122" t="s">
        <v>14899</v>
      </c>
      <c r="N3122">
        <v>181737</v>
      </c>
      <c r="O3122">
        <v>16693</v>
      </c>
      <c r="P3122" t="s">
        <v>3300</v>
      </c>
      <c r="Q3122">
        <v>8</v>
      </c>
      <c r="R3122" t="s">
        <v>14900</v>
      </c>
      <c r="S3122" t="s">
        <v>14901</v>
      </c>
      <c r="T3122">
        <v>1015</v>
      </c>
      <c r="U3122" t="s">
        <v>37</v>
      </c>
      <c r="V3122" t="s">
        <v>38</v>
      </c>
      <c r="W3122" t="s">
        <v>585</v>
      </c>
      <c r="X3122">
        <v>10000000</v>
      </c>
      <c r="Y3122">
        <v>1999</v>
      </c>
      <c r="Z3122">
        <v>1000</v>
      </c>
      <c r="AA3122">
        <v>7.4</v>
      </c>
      <c r="AB3122">
        <v>2.35</v>
      </c>
      <c r="AC3122">
        <v>10000</v>
      </c>
    </row>
    <row r="3123" spans="1:29">
      <c r="A3123" t="s">
        <v>28</v>
      </c>
      <c r="C3123" t="s">
        <v>14902</v>
      </c>
      <c r="D3123">
        <v>92</v>
      </c>
      <c r="E3123">
        <v>98</v>
      </c>
      <c r="F3123">
        <v>7</v>
      </c>
      <c r="G3123">
        <v>73</v>
      </c>
      <c r="H3123" t="s">
        <v>10246</v>
      </c>
      <c r="I3123">
        <v>931</v>
      </c>
      <c r="J3123">
        <v>30306281</v>
      </c>
      <c r="K3123" t="s">
        <v>2527</v>
      </c>
      <c r="L3123" t="s">
        <v>4634</v>
      </c>
      <c r="M3123" t="s">
        <v>14903</v>
      </c>
      <c r="N3123">
        <v>12388</v>
      </c>
      <c r="O3123">
        <v>1917</v>
      </c>
      <c r="P3123" t="s">
        <v>14904</v>
      </c>
      <c r="Q3123">
        <v>2</v>
      </c>
      <c r="R3123" t="s">
        <v>14905</v>
      </c>
      <c r="S3123" t="s">
        <v>14906</v>
      </c>
      <c r="T3123">
        <v>147</v>
      </c>
      <c r="U3123" t="s">
        <v>37</v>
      </c>
      <c r="V3123" t="s">
        <v>38</v>
      </c>
      <c r="W3123" t="s">
        <v>585</v>
      </c>
      <c r="X3123">
        <v>10000000</v>
      </c>
      <c r="Y3123">
        <v>2002</v>
      </c>
      <c r="Z3123">
        <v>797</v>
      </c>
      <c r="AA3123">
        <v>5.6</v>
      </c>
      <c r="AB3123">
        <v>2.35</v>
      </c>
      <c r="AC3123">
        <v>744</v>
      </c>
    </row>
    <row r="3124" spans="1:29">
      <c r="A3124" t="s">
        <v>28</v>
      </c>
      <c r="C3124" t="s">
        <v>2843</v>
      </c>
      <c r="D3124">
        <v>78</v>
      </c>
      <c r="E3124">
        <v>101</v>
      </c>
      <c r="F3124">
        <v>287</v>
      </c>
      <c r="G3124">
        <v>257</v>
      </c>
      <c r="H3124" t="s">
        <v>14841</v>
      </c>
      <c r="I3124">
        <v>745</v>
      </c>
      <c r="J3124">
        <v>29500000</v>
      </c>
      <c r="K3124" t="s">
        <v>14907</v>
      </c>
      <c r="L3124" t="s">
        <v>2968</v>
      </c>
      <c r="M3124" t="s">
        <v>14908</v>
      </c>
      <c r="N3124">
        <v>25613</v>
      </c>
      <c r="O3124">
        <v>1954</v>
      </c>
      <c r="P3124" t="s">
        <v>7444</v>
      </c>
      <c r="Q3124">
        <v>0</v>
      </c>
      <c r="R3124" t="s">
        <v>14909</v>
      </c>
      <c r="S3124" t="s">
        <v>14910</v>
      </c>
      <c r="T3124">
        <v>121</v>
      </c>
      <c r="U3124" t="s">
        <v>37</v>
      </c>
      <c r="V3124" t="s">
        <v>38</v>
      </c>
      <c r="W3124" t="s">
        <v>95</v>
      </c>
      <c r="X3124">
        <v>10000000</v>
      </c>
      <c r="Y3124">
        <v>1983</v>
      </c>
      <c r="Z3124">
        <v>730</v>
      </c>
      <c r="AA3124">
        <v>6.5</v>
      </c>
      <c r="AB3124">
        <v>1.85</v>
      </c>
      <c r="AC3124">
        <v>0</v>
      </c>
    </row>
    <row r="3125" spans="1:29">
      <c r="A3125" t="s">
        <v>28</v>
      </c>
      <c r="C3125" t="s">
        <v>12291</v>
      </c>
      <c r="D3125">
        <v>83</v>
      </c>
      <c r="E3125">
        <v>114</v>
      </c>
      <c r="F3125">
        <v>9</v>
      </c>
      <c r="G3125">
        <v>466</v>
      </c>
      <c r="H3125" t="s">
        <v>14628</v>
      </c>
      <c r="I3125">
        <v>623</v>
      </c>
      <c r="J3125">
        <v>30050028</v>
      </c>
      <c r="K3125" t="s">
        <v>59</v>
      </c>
      <c r="L3125" t="s">
        <v>1925</v>
      </c>
      <c r="M3125" t="s">
        <v>14911</v>
      </c>
      <c r="N3125">
        <v>42987</v>
      </c>
      <c r="O3125">
        <v>2484</v>
      </c>
      <c r="P3125" t="s">
        <v>2122</v>
      </c>
      <c r="Q3125">
        <v>1</v>
      </c>
      <c r="R3125" t="s">
        <v>14912</v>
      </c>
      <c r="S3125" t="s">
        <v>14913</v>
      </c>
      <c r="T3125">
        <v>201</v>
      </c>
      <c r="U3125" t="s">
        <v>37</v>
      </c>
      <c r="V3125" t="s">
        <v>38</v>
      </c>
      <c r="W3125" t="s">
        <v>585</v>
      </c>
      <c r="X3125">
        <v>17000000</v>
      </c>
      <c r="Y3125">
        <v>1989</v>
      </c>
      <c r="Z3125">
        <v>472</v>
      </c>
      <c r="AA3125">
        <v>6.5</v>
      </c>
      <c r="AB3125">
        <v>2.35</v>
      </c>
      <c r="AC3125">
        <v>0</v>
      </c>
    </row>
    <row r="3126" spans="1:29">
      <c r="A3126" t="s">
        <v>28</v>
      </c>
      <c r="C3126" t="s">
        <v>3880</v>
      </c>
      <c r="D3126">
        <v>8</v>
      </c>
      <c r="E3126">
        <v>100</v>
      </c>
      <c r="F3126">
        <v>322</v>
      </c>
      <c r="G3126">
        <v>534</v>
      </c>
      <c r="H3126" t="s">
        <v>9640</v>
      </c>
      <c r="I3126">
        <v>851</v>
      </c>
      <c r="J3126">
        <v>29392418</v>
      </c>
      <c r="K3126" t="s">
        <v>1752</v>
      </c>
      <c r="L3126" t="s">
        <v>802</v>
      </c>
      <c r="M3126" t="s">
        <v>14914</v>
      </c>
      <c r="N3126">
        <v>3924</v>
      </c>
      <c r="O3126">
        <v>3190</v>
      </c>
      <c r="P3126" t="s">
        <v>4699</v>
      </c>
      <c r="Q3126">
        <v>2</v>
      </c>
      <c r="R3126" t="s">
        <v>14915</v>
      </c>
      <c r="S3126" t="s">
        <v>14916</v>
      </c>
      <c r="T3126">
        <v>26</v>
      </c>
      <c r="U3126" t="s">
        <v>37</v>
      </c>
      <c r="V3126" t="s">
        <v>38</v>
      </c>
      <c r="W3126" t="s">
        <v>585</v>
      </c>
      <c r="X3126">
        <v>10000000</v>
      </c>
      <c r="Y3126">
        <v>1994</v>
      </c>
      <c r="Z3126">
        <v>543</v>
      </c>
      <c r="AA3126">
        <v>5.8</v>
      </c>
      <c r="AB3126">
        <v>1.85</v>
      </c>
      <c r="AC3126">
        <v>368</v>
      </c>
    </row>
    <row r="3127" spans="1:29">
      <c r="A3127" t="s">
        <v>28</v>
      </c>
      <c r="C3127" t="s">
        <v>9525</v>
      </c>
      <c r="D3127">
        <v>86</v>
      </c>
      <c r="E3127">
        <v>85</v>
      </c>
      <c r="F3127">
        <v>21</v>
      </c>
      <c r="G3127">
        <v>782</v>
      </c>
      <c r="H3127" t="s">
        <v>14917</v>
      </c>
      <c r="I3127">
        <v>931</v>
      </c>
      <c r="J3127">
        <v>28563926</v>
      </c>
      <c r="K3127" t="s">
        <v>4075</v>
      </c>
      <c r="L3127" t="s">
        <v>4634</v>
      </c>
      <c r="M3127" t="s">
        <v>14918</v>
      </c>
      <c r="N3127">
        <v>16300</v>
      </c>
      <c r="O3127">
        <v>3819</v>
      </c>
      <c r="P3127" t="s">
        <v>9425</v>
      </c>
      <c r="Q3127">
        <v>0</v>
      </c>
      <c r="R3127" t="s">
        <v>14919</v>
      </c>
      <c r="S3127" t="s">
        <v>14920</v>
      </c>
      <c r="T3127">
        <v>217</v>
      </c>
      <c r="U3127" t="s">
        <v>37</v>
      </c>
      <c r="V3127" t="s">
        <v>38</v>
      </c>
      <c r="W3127" t="s">
        <v>39</v>
      </c>
      <c r="X3127">
        <v>8500000</v>
      </c>
      <c r="Y3127">
        <v>2002</v>
      </c>
      <c r="Z3127">
        <v>855</v>
      </c>
      <c r="AA3127">
        <v>5</v>
      </c>
      <c r="AB3127">
        <v>2.35</v>
      </c>
      <c r="AC3127">
        <v>720</v>
      </c>
    </row>
    <row r="3128" spans="1:29">
      <c r="A3128" t="s">
        <v>28</v>
      </c>
      <c r="C3128" t="s">
        <v>14921</v>
      </c>
      <c r="D3128">
        <v>85</v>
      </c>
      <c r="E3128">
        <v>103</v>
      </c>
      <c r="F3128">
        <v>27</v>
      </c>
      <c r="G3128">
        <v>534</v>
      </c>
      <c r="H3128" t="s">
        <v>1476</v>
      </c>
      <c r="I3128">
        <v>1000</v>
      </c>
      <c r="J3128">
        <v>28435406</v>
      </c>
      <c r="K3128" t="s">
        <v>1681</v>
      </c>
      <c r="L3128" t="s">
        <v>6711</v>
      </c>
      <c r="M3128" t="s">
        <v>14922</v>
      </c>
      <c r="N3128">
        <v>37681</v>
      </c>
      <c r="O3128">
        <v>4441</v>
      </c>
      <c r="P3128" t="s">
        <v>4940</v>
      </c>
      <c r="Q3128">
        <v>2</v>
      </c>
      <c r="R3128" t="s">
        <v>14923</v>
      </c>
      <c r="S3128" t="s">
        <v>14924</v>
      </c>
      <c r="T3128">
        <v>151</v>
      </c>
      <c r="U3128" t="s">
        <v>37</v>
      </c>
      <c r="V3128" t="s">
        <v>38</v>
      </c>
      <c r="W3128" t="s">
        <v>39</v>
      </c>
      <c r="X3128">
        <v>12000000</v>
      </c>
      <c r="Y3128">
        <v>2006</v>
      </c>
      <c r="Z3128">
        <v>809</v>
      </c>
      <c r="AA3128">
        <v>5.5</v>
      </c>
      <c r="AB3128">
        <v>1.85</v>
      </c>
      <c r="AC3128">
        <v>0</v>
      </c>
    </row>
    <row r="3129" spans="1:29">
      <c r="A3129" t="s">
        <v>28</v>
      </c>
      <c r="C3129" t="s">
        <v>10444</v>
      </c>
      <c r="D3129">
        <v>76</v>
      </c>
      <c r="E3129">
        <v>100</v>
      </c>
      <c r="F3129">
        <v>4</v>
      </c>
      <c r="G3129">
        <v>678</v>
      </c>
      <c r="H3129" t="s">
        <v>7320</v>
      </c>
      <c r="I3129">
        <v>982</v>
      </c>
      <c r="J3129">
        <v>25339117</v>
      </c>
      <c r="K3129" t="s">
        <v>1681</v>
      </c>
      <c r="L3129" t="s">
        <v>2642</v>
      </c>
      <c r="M3129" t="s">
        <v>14925</v>
      </c>
      <c r="N3129">
        <v>37885</v>
      </c>
      <c r="O3129">
        <v>4259</v>
      </c>
      <c r="P3129" t="s">
        <v>5615</v>
      </c>
      <c r="Q3129">
        <v>4</v>
      </c>
      <c r="R3129" t="s">
        <v>14926</v>
      </c>
      <c r="S3129" t="s">
        <v>14927</v>
      </c>
      <c r="T3129">
        <v>247</v>
      </c>
      <c r="U3129" t="s">
        <v>37</v>
      </c>
      <c r="V3129" t="s">
        <v>38</v>
      </c>
      <c r="W3129" t="s">
        <v>39</v>
      </c>
      <c r="X3129">
        <v>10000000</v>
      </c>
      <c r="Y3129">
        <v>1998</v>
      </c>
      <c r="Z3129">
        <v>945</v>
      </c>
      <c r="AA3129">
        <v>6.5</v>
      </c>
      <c r="AB3129">
        <v>1.85</v>
      </c>
      <c r="AC3129">
        <v>0</v>
      </c>
    </row>
    <row r="3130" spans="1:29">
      <c r="A3130" t="s">
        <v>28</v>
      </c>
      <c r="C3130" t="s">
        <v>4850</v>
      </c>
      <c r="D3130">
        <v>60</v>
      </c>
      <c r="E3130">
        <v>114</v>
      </c>
      <c r="F3130">
        <v>0</v>
      </c>
      <c r="G3130">
        <v>699</v>
      </c>
      <c r="H3130" t="s">
        <v>2278</v>
      </c>
      <c r="I3130">
        <v>10000</v>
      </c>
      <c r="J3130">
        <v>25600000</v>
      </c>
      <c r="K3130" t="s">
        <v>1935</v>
      </c>
      <c r="L3130" t="s">
        <v>523</v>
      </c>
      <c r="M3130" t="s">
        <v>14928</v>
      </c>
      <c r="N3130">
        <v>57363</v>
      </c>
      <c r="O3130">
        <v>12097</v>
      </c>
      <c r="P3130" t="s">
        <v>14929</v>
      </c>
      <c r="Q3130">
        <v>0</v>
      </c>
      <c r="R3130" t="s">
        <v>14930</v>
      </c>
      <c r="S3130" t="s">
        <v>14931</v>
      </c>
      <c r="T3130">
        <v>308</v>
      </c>
      <c r="U3130" t="s">
        <v>37</v>
      </c>
      <c r="V3130" t="s">
        <v>38</v>
      </c>
      <c r="W3130" t="s">
        <v>39</v>
      </c>
      <c r="X3130">
        <v>10000000</v>
      </c>
      <c r="Y3130">
        <v>1983</v>
      </c>
      <c r="Z3130">
        <v>919</v>
      </c>
      <c r="AA3130">
        <v>7.2</v>
      </c>
      <c r="AB3130">
        <v>2.35</v>
      </c>
      <c r="AC3130">
        <v>10000</v>
      </c>
    </row>
    <row r="3131" spans="1:29">
      <c r="A3131" t="s">
        <v>28</v>
      </c>
      <c r="C3131" t="s">
        <v>14932</v>
      </c>
      <c r="D3131">
        <v>78</v>
      </c>
      <c r="E3131">
        <v>102</v>
      </c>
      <c r="F3131">
        <v>38</v>
      </c>
      <c r="G3131">
        <v>190</v>
      </c>
      <c r="H3131" t="s">
        <v>8345</v>
      </c>
      <c r="I3131">
        <v>3000</v>
      </c>
      <c r="K3131" t="s">
        <v>200</v>
      </c>
      <c r="L3131" t="s">
        <v>235</v>
      </c>
      <c r="M3131" t="s">
        <v>14933</v>
      </c>
      <c r="N3131">
        <v>408</v>
      </c>
      <c r="O3131">
        <v>3691</v>
      </c>
      <c r="P3131" t="s">
        <v>14934</v>
      </c>
      <c r="Q3131">
        <v>0</v>
      </c>
      <c r="S3131" t="s">
        <v>14935</v>
      </c>
      <c r="T3131">
        <v>6</v>
      </c>
      <c r="U3131" t="s">
        <v>37</v>
      </c>
      <c r="V3131" t="s">
        <v>38</v>
      </c>
      <c r="W3131" t="s">
        <v>95</v>
      </c>
      <c r="X3131">
        <v>65000000</v>
      </c>
      <c r="Y3131">
        <v>2016</v>
      </c>
      <c r="Z3131">
        <v>424</v>
      </c>
      <c r="AA3131">
        <v>7.3</v>
      </c>
      <c r="AB3131">
        <v>2.35</v>
      </c>
      <c r="AC3131">
        <v>21000</v>
      </c>
    </row>
    <row r="3132" spans="1:29">
      <c r="A3132" t="s">
        <v>28</v>
      </c>
      <c r="C3132" t="s">
        <v>5403</v>
      </c>
      <c r="D3132">
        <v>112</v>
      </c>
      <c r="E3132">
        <v>103</v>
      </c>
      <c r="F3132">
        <v>0</v>
      </c>
      <c r="G3132">
        <v>275</v>
      </c>
      <c r="H3132" t="s">
        <v>14936</v>
      </c>
      <c r="I3132">
        <v>1000</v>
      </c>
      <c r="K3132" t="s">
        <v>4332</v>
      </c>
      <c r="L3132" t="s">
        <v>2201</v>
      </c>
      <c r="M3132" t="s">
        <v>14937</v>
      </c>
      <c r="N3132">
        <v>44804</v>
      </c>
      <c r="O3132">
        <v>2013</v>
      </c>
      <c r="P3132" t="s">
        <v>6145</v>
      </c>
      <c r="Q3132">
        <v>0</v>
      </c>
      <c r="R3132" t="s">
        <v>14938</v>
      </c>
      <c r="S3132" t="s">
        <v>14939</v>
      </c>
      <c r="T3132">
        <v>182</v>
      </c>
      <c r="U3132" t="s">
        <v>37</v>
      </c>
      <c r="V3132" t="s">
        <v>38</v>
      </c>
      <c r="W3132" t="s">
        <v>585</v>
      </c>
      <c r="X3132">
        <v>10000000</v>
      </c>
      <c r="Y3132">
        <v>1983</v>
      </c>
      <c r="Z3132">
        <v>278</v>
      </c>
      <c r="AA3132">
        <v>7.2</v>
      </c>
      <c r="AB3132">
        <v>1.85</v>
      </c>
      <c r="AC3132">
        <v>0</v>
      </c>
    </row>
    <row r="3133" spans="1:29">
      <c r="A3133" t="s">
        <v>28</v>
      </c>
      <c r="C3133" t="s">
        <v>14940</v>
      </c>
      <c r="D3133">
        <v>189</v>
      </c>
      <c r="E3133">
        <v>97</v>
      </c>
      <c r="F3133">
        <v>11</v>
      </c>
      <c r="G3133">
        <v>220</v>
      </c>
      <c r="H3133" t="s">
        <v>5077</v>
      </c>
      <c r="I3133">
        <v>1000</v>
      </c>
      <c r="J3133">
        <v>27736779</v>
      </c>
      <c r="K3133" t="s">
        <v>3030</v>
      </c>
      <c r="L3133" t="s">
        <v>14941</v>
      </c>
      <c r="M3133" t="s">
        <v>14942</v>
      </c>
      <c r="N3133">
        <v>25210</v>
      </c>
      <c r="O3133">
        <v>2403</v>
      </c>
      <c r="P3133" t="s">
        <v>14943</v>
      </c>
      <c r="Q3133">
        <v>0</v>
      </c>
      <c r="R3133" t="s">
        <v>14944</v>
      </c>
      <c r="S3133" t="s">
        <v>14945</v>
      </c>
      <c r="T3133">
        <v>126</v>
      </c>
      <c r="U3133" t="s">
        <v>37</v>
      </c>
      <c r="V3133" t="s">
        <v>38</v>
      </c>
      <c r="W3133" t="s">
        <v>585</v>
      </c>
      <c r="X3133">
        <v>10000000</v>
      </c>
      <c r="Y3133">
        <v>2015</v>
      </c>
      <c r="Z3133">
        <v>412</v>
      </c>
      <c r="AA3133">
        <v>5.2</v>
      </c>
      <c r="AB3133">
        <v>2.35</v>
      </c>
      <c r="AC3133">
        <v>13000</v>
      </c>
    </row>
    <row r="3134" spans="1:29">
      <c r="A3134" t="s">
        <v>28</v>
      </c>
      <c r="C3134" t="s">
        <v>14946</v>
      </c>
      <c r="D3134">
        <v>82</v>
      </c>
      <c r="E3134">
        <v>116</v>
      </c>
      <c r="F3134">
        <v>70</v>
      </c>
      <c r="G3134">
        <v>706</v>
      </c>
      <c r="H3134" t="s">
        <v>6356</v>
      </c>
      <c r="I3134">
        <v>1000</v>
      </c>
      <c r="J3134">
        <v>24397469</v>
      </c>
      <c r="K3134" t="s">
        <v>6199</v>
      </c>
      <c r="L3134" t="s">
        <v>5950</v>
      </c>
      <c r="M3134" t="s">
        <v>14947</v>
      </c>
      <c r="N3134">
        <v>5161</v>
      </c>
      <c r="O3134">
        <v>5804</v>
      </c>
      <c r="P3134" t="s">
        <v>5265</v>
      </c>
      <c r="Q3134">
        <v>7</v>
      </c>
      <c r="R3134" t="s">
        <v>14948</v>
      </c>
      <c r="S3134" t="s">
        <v>14949</v>
      </c>
      <c r="T3134">
        <v>48</v>
      </c>
      <c r="U3134" t="s">
        <v>37</v>
      </c>
      <c r="V3134" t="s">
        <v>38</v>
      </c>
      <c r="W3134" t="s">
        <v>39</v>
      </c>
      <c r="X3134">
        <v>17000000</v>
      </c>
      <c r="Y3134">
        <v>2012</v>
      </c>
      <c r="Z3134">
        <v>876</v>
      </c>
      <c r="AA3134">
        <v>5.7</v>
      </c>
      <c r="AB3134">
        <v>2.35</v>
      </c>
      <c r="AC3134">
        <v>0</v>
      </c>
    </row>
    <row r="3135" spans="1:29">
      <c r="A3135" t="s">
        <v>28</v>
      </c>
      <c r="C3135" t="s">
        <v>13404</v>
      </c>
      <c r="D3135">
        <v>120</v>
      </c>
      <c r="E3135">
        <v>96</v>
      </c>
      <c r="F3135">
        <v>9</v>
      </c>
      <c r="G3135">
        <v>448</v>
      </c>
      <c r="H3135" t="s">
        <v>1700</v>
      </c>
      <c r="I3135">
        <v>690</v>
      </c>
      <c r="J3135">
        <v>20384136</v>
      </c>
      <c r="K3135" t="s">
        <v>3030</v>
      </c>
      <c r="L3135" t="s">
        <v>7689</v>
      </c>
      <c r="M3135" t="s">
        <v>14950</v>
      </c>
      <c r="N3135">
        <v>20467</v>
      </c>
      <c r="O3135">
        <v>2402</v>
      </c>
      <c r="P3135" t="s">
        <v>14951</v>
      </c>
      <c r="Q3135">
        <v>1</v>
      </c>
      <c r="R3135" t="s">
        <v>14952</v>
      </c>
      <c r="S3135" t="s">
        <v>14953</v>
      </c>
      <c r="T3135">
        <v>371</v>
      </c>
      <c r="U3135" t="s">
        <v>37</v>
      </c>
      <c r="V3135" t="s">
        <v>38</v>
      </c>
      <c r="W3135" t="s">
        <v>585</v>
      </c>
      <c r="X3135">
        <v>10000000</v>
      </c>
      <c r="Y3135">
        <v>2001</v>
      </c>
      <c r="Z3135">
        <v>533</v>
      </c>
      <c r="AA3135">
        <v>4.7</v>
      </c>
      <c r="AB3135">
        <v>2.35</v>
      </c>
      <c r="AC3135">
        <v>0</v>
      </c>
    </row>
    <row r="3136" spans="1:29">
      <c r="A3136" t="s">
        <v>28</v>
      </c>
      <c r="C3136" t="s">
        <v>14954</v>
      </c>
      <c r="D3136">
        <v>183</v>
      </c>
      <c r="E3136">
        <v>98</v>
      </c>
      <c r="F3136">
        <v>58</v>
      </c>
      <c r="G3136">
        <v>242</v>
      </c>
      <c r="H3136" t="s">
        <v>979</v>
      </c>
      <c r="I3136">
        <v>14000</v>
      </c>
      <c r="J3136">
        <v>25464480</v>
      </c>
      <c r="K3136" t="s">
        <v>5032</v>
      </c>
      <c r="L3136" t="s">
        <v>1972</v>
      </c>
      <c r="M3136" t="s">
        <v>14955</v>
      </c>
      <c r="N3136">
        <v>63108</v>
      </c>
      <c r="O3136">
        <v>15251</v>
      </c>
      <c r="P3136" t="s">
        <v>12112</v>
      </c>
      <c r="Q3136">
        <v>0</v>
      </c>
      <c r="R3136" t="s">
        <v>14956</v>
      </c>
      <c r="S3136" t="s">
        <v>14957</v>
      </c>
      <c r="T3136">
        <v>330</v>
      </c>
      <c r="U3136" t="s">
        <v>37</v>
      </c>
      <c r="V3136" t="s">
        <v>38</v>
      </c>
      <c r="W3136" t="s">
        <v>39</v>
      </c>
      <c r="X3136">
        <v>10000000</v>
      </c>
      <c r="Y3136">
        <v>2009</v>
      </c>
      <c r="Z3136">
        <v>537</v>
      </c>
      <c r="AA3136">
        <v>5.9</v>
      </c>
      <c r="AB3136">
        <v>2.35</v>
      </c>
      <c r="AC3136">
        <v>15000</v>
      </c>
    </row>
    <row r="3137" spans="1:29">
      <c r="A3137" t="s">
        <v>28</v>
      </c>
      <c r="C3137" t="s">
        <v>11681</v>
      </c>
      <c r="D3137">
        <v>211</v>
      </c>
      <c r="E3137">
        <v>105</v>
      </c>
      <c r="F3137">
        <v>500</v>
      </c>
      <c r="G3137">
        <v>718</v>
      </c>
      <c r="H3137" t="s">
        <v>2666</v>
      </c>
      <c r="I3137">
        <v>11000</v>
      </c>
      <c r="J3137">
        <v>20338609</v>
      </c>
      <c r="K3137" t="s">
        <v>5510</v>
      </c>
      <c r="L3137" t="s">
        <v>2377</v>
      </c>
      <c r="M3137" t="s">
        <v>14958</v>
      </c>
      <c r="N3137">
        <v>19655</v>
      </c>
      <c r="O3137">
        <v>12946</v>
      </c>
      <c r="P3137" t="s">
        <v>3709</v>
      </c>
      <c r="Q3137">
        <v>8</v>
      </c>
      <c r="R3137" t="s">
        <v>14959</v>
      </c>
      <c r="S3137" t="s">
        <v>14960</v>
      </c>
      <c r="T3137">
        <v>280</v>
      </c>
      <c r="U3137" t="s">
        <v>37</v>
      </c>
      <c r="V3137" t="s">
        <v>38</v>
      </c>
      <c r="W3137" t="s">
        <v>39</v>
      </c>
      <c r="X3137">
        <v>10000000</v>
      </c>
      <c r="Y3137">
        <v>2006</v>
      </c>
      <c r="Z3137">
        <v>912</v>
      </c>
      <c r="AA3137">
        <v>6.8</v>
      </c>
      <c r="AB3137">
        <v>2.35</v>
      </c>
      <c r="AC3137">
        <v>683</v>
      </c>
    </row>
    <row r="3138" spans="1:29">
      <c r="A3138" t="s">
        <v>747</v>
      </c>
      <c r="C3138" t="s">
        <v>14961</v>
      </c>
      <c r="D3138">
        <v>14</v>
      </c>
      <c r="E3138">
        <v>123</v>
      </c>
      <c r="F3138">
        <v>5</v>
      </c>
      <c r="G3138">
        <v>338</v>
      </c>
      <c r="H3138" t="s">
        <v>3966</v>
      </c>
      <c r="I3138">
        <v>556</v>
      </c>
      <c r="J3138">
        <v>18272447</v>
      </c>
      <c r="K3138" t="s">
        <v>4075</v>
      </c>
      <c r="L3138" t="s">
        <v>13082</v>
      </c>
      <c r="M3138" t="s">
        <v>14962</v>
      </c>
      <c r="N3138">
        <v>3119</v>
      </c>
      <c r="O3138">
        <v>2149</v>
      </c>
      <c r="P3138" t="s">
        <v>10655</v>
      </c>
      <c r="Q3138">
        <v>1</v>
      </c>
      <c r="R3138" t="s">
        <v>14963</v>
      </c>
      <c r="S3138" t="s">
        <v>14964</v>
      </c>
      <c r="T3138">
        <v>35</v>
      </c>
      <c r="U3138" t="s">
        <v>37</v>
      </c>
      <c r="V3138" t="s">
        <v>38</v>
      </c>
      <c r="W3138" t="s">
        <v>585</v>
      </c>
      <c r="X3138">
        <v>10000000</v>
      </c>
      <c r="Y3138">
        <v>1993</v>
      </c>
      <c r="Z3138">
        <v>475</v>
      </c>
      <c r="AA3138">
        <v>5.9</v>
      </c>
      <c r="AB3138">
        <v>1.85</v>
      </c>
      <c r="AC3138">
        <v>331</v>
      </c>
    </row>
    <row r="3139" spans="1:29">
      <c r="A3139" t="s">
        <v>28</v>
      </c>
      <c r="C3139" t="s">
        <v>14965</v>
      </c>
      <c r="D3139">
        <v>54</v>
      </c>
      <c r="E3139">
        <v>107</v>
      </c>
      <c r="F3139">
        <v>17</v>
      </c>
      <c r="G3139">
        <v>53</v>
      </c>
      <c r="H3139" t="s">
        <v>14966</v>
      </c>
      <c r="I3139">
        <v>371</v>
      </c>
      <c r="K3139" t="s">
        <v>59</v>
      </c>
      <c r="L3139" t="s">
        <v>9450</v>
      </c>
      <c r="M3139" t="s">
        <v>14967</v>
      </c>
      <c r="N3139">
        <v>6143</v>
      </c>
      <c r="O3139">
        <v>857</v>
      </c>
      <c r="P3139" t="s">
        <v>14968</v>
      </c>
      <c r="Q3139">
        <v>1</v>
      </c>
      <c r="R3139" t="s">
        <v>14969</v>
      </c>
      <c r="S3139" t="s">
        <v>14970</v>
      </c>
      <c r="T3139">
        <v>90</v>
      </c>
      <c r="U3139" t="s">
        <v>37</v>
      </c>
      <c r="V3139" t="s">
        <v>38</v>
      </c>
      <c r="W3139" t="s">
        <v>585</v>
      </c>
      <c r="X3139">
        <v>10000000</v>
      </c>
      <c r="Y3139">
        <v>1985</v>
      </c>
      <c r="Z3139">
        <v>324</v>
      </c>
      <c r="AA3139">
        <v>5.3</v>
      </c>
      <c r="AB3139">
        <v>1.85</v>
      </c>
      <c r="AC3139">
        <v>0</v>
      </c>
    </row>
    <row r="3140" spans="1:29">
      <c r="A3140" t="s">
        <v>28</v>
      </c>
      <c r="C3140" t="s">
        <v>6800</v>
      </c>
      <c r="D3140">
        <v>55</v>
      </c>
      <c r="E3140">
        <v>112</v>
      </c>
      <c r="F3140">
        <v>92</v>
      </c>
      <c r="G3140">
        <v>826</v>
      </c>
      <c r="H3140" t="s">
        <v>2138</v>
      </c>
      <c r="I3140">
        <v>2000</v>
      </c>
      <c r="J3140">
        <v>17378977</v>
      </c>
      <c r="K3140" t="s">
        <v>5788</v>
      </c>
      <c r="L3140" t="s">
        <v>8431</v>
      </c>
      <c r="M3140" t="s">
        <v>14971</v>
      </c>
      <c r="N3140">
        <v>5585</v>
      </c>
      <c r="O3140">
        <v>7552</v>
      </c>
      <c r="P3140" t="s">
        <v>12215</v>
      </c>
      <c r="Q3140">
        <v>0</v>
      </c>
      <c r="R3140" t="s">
        <v>14972</v>
      </c>
      <c r="S3140" t="s">
        <v>14973</v>
      </c>
      <c r="T3140">
        <v>75</v>
      </c>
      <c r="U3140" t="s">
        <v>37</v>
      </c>
      <c r="V3140" t="s">
        <v>38</v>
      </c>
      <c r="W3140" t="s">
        <v>39</v>
      </c>
      <c r="Y3140">
        <v>2005</v>
      </c>
      <c r="Z3140">
        <v>918</v>
      </c>
      <c r="AA3140">
        <v>6</v>
      </c>
      <c r="AB3140">
        <v>2.35</v>
      </c>
      <c r="AC3140">
        <v>997</v>
      </c>
    </row>
    <row r="3141" spans="1:29">
      <c r="A3141" t="s">
        <v>28</v>
      </c>
      <c r="C3141" t="s">
        <v>5382</v>
      </c>
      <c r="D3141">
        <v>179</v>
      </c>
      <c r="E3141">
        <v>93</v>
      </c>
      <c r="F3141">
        <v>0</v>
      </c>
      <c r="G3141">
        <v>766</v>
      </c>
      <c r="H3141" t="s">
        <v>1692</v>
      </c>
      <c r="I3141">
        <v>13000</v>
      </c>
      <c r="J3141">
        <v>17096053</v>
      </c>
      <c r="K3141" t="s">
        <v>2527</v>
      </c>
      <c r="L3141" t="s">
        <v>547</v>
      </c>
      <c r="M3141" t="s">
        <v>14974</v>
      </c>
      <c r="N3141">
        <v>134458</v>
      </c>
      <c r="O3141">
        <v>15716</v>
      </c>
      <c r="P3141" t="s">
        <v>2019</v>
      </c>
      <c r="Q3141">
        <v>2</v>
      </c>
      <c r="R3141" t="s">
        <v>14975</v>
      </c>
      <c r="S3141" t="s">
        <v>14976</v>
      </c>
      <c r="T3141">
        <v>640</v>
      </c>
      <c r="U3141" t="s">
        <v>37</v>
      </c>
      <c r="V3141" t="s">
        <v>38</v>
      </c>
      <c r="W3141" t="s">
        <v>585</v>
      </c>
      <c r="X3141">
        <v>9000000</v>
      </c>
      <c r="Y3141">
        <v>1998</v>
      </c>
      <c r="Z3141">
        <v>933</v>
      </c>
      <c r="AA3141">
        <v>7.7</v>
      </c>
      <c r="AB3141">
        <v>2.35</v>
      </c>
      <c r="AC3141">
        <v>5000</v>
      </c>
    </row>
    <row r="3142" spans="1:29">
      <c r="A3142" t="s">
        <v>28</v>
      </c>
      <c r="C3142" t="s">
        <v>6529</v>
      </c>
      <c r="D3142">
        <v>221</v>
      </c>
      <c r="E3142">
        <v>97</v>
      </c>
      <c r="F3142">
        <v>25</v>
      </c>
      <c r="G3142">
        <v>861</v>
      </c>
      <c r="H3142" t="s">
        <v>9032</v>
      </c>
      <c r="I3142">
        <v>929</v>
      </c>
      <c r="J3142">
        <v>21371425</v>
      </c>
      <c r="K3142" t="s">
        <v>2813</v>
      </c>
      <c r="L3142" t="s">
        <v>3736</v>
      </c>
      <c r="M3142" t="s">
        <v>14977</v>
      </c>
      <c r="N3142">
        <v>76199</v>
      </c>
      <c r="O3142">
        <v>3679</v>
      </c>
      <c r="P3142" t="s">
        <v>3881</v>
      </c>
      <c r="Q3142">
        <v>0</v>
      </c>
      <c r="R3142" t="s">
        <v>14978</v>
      </c>
      <c r="S3142" t="s">
        <v>14979</v>
      </c>
      <c r="T3142">
        <v>944</v>
      </c>
      <c r="U3142" t="s">
        <v>37</v>
      </c>
      <c r="V3142" t="s">
        <v>38</v>
      </c>
      <c r="W3142" t="s">
        <v>39</v>
      </c>
      <c r="X3142">
        <v>10000000</v>
      </c>
      <c r="Y3142">
        <v>2010</v>
      </c>
      <c r="Z3142">
        <v>927</v>
      </c>
      <c r="AA3142">
        <v>4.4000000000000004</v>
      </c>
      <c r="AB3142">
        <v>2.35</v>
      </c>
      <c r="AC3142">
        <v>13000</v>
      </c>
    </row>
    <row r="3143" spans="1:29">
      <c r="A3143" t="s">
        <v>28</v>
      </c>
      <c r="C3143" t="s">
        <v>4537</v>
      </c>
      <c r="D3143">
        <v>158</v>
      </c>
      <c r="E3143">
        <v>122</v>
      </c>
      <c r="F3143">
        <v>108</v>
      </c>
      <c r="G3143">
        <v>111</v>
      </c>
      <c r="H3143" t="s">
        <v>5270</v>
      </c>
      <c r="I3143">
        <v>220</v>
      </c>
      <c r="J3143">
        <v>33071558</v>
      </c>
      <c r="K3143" t="s">
        <v>2527</v>
      </c>
      <c r="L3143" t="s">
        <v>14980</v>
      </c>
      <c r="M3143" t="s">
        <v>14981</v>
      </c>
      <c r="N3143">
        <v>22369</v>
      </c>
      <c r="O3143">
        <v>583</v>
      </c>
      <c r="P3143" t="s">
        <v>14982</v>
      </c>
      <c r="Q3143">
        <v>6</v>
      </c>
      <c r="R3143" t="s">
        <v>14983</v>
      </c>
      <c r="S3143" t="s">
        <v>14984</v>
      </c>
      <c r="T3143">
        <v>100</v>
      </c>
      <c r="U3143" t="s">
        <v>37</v>
      </c>
      <c r="V3143" t="s">
        <v>56</v>
      </c>
      <c r="W3143" t="s">
        <v>95</v>
      </c>
      <c r="X3143">
        <v>10000000</v>
      </c>
      <c r="Y3143">
        <v>2015</v>
      </c>
      <c r="Z3143">
        <v>186</v>
      </c>
      <c r="AA3143">
        <v>6.6</v>
      </c>
      <c r="AB3143">
        <v>2.35</v>
      </c>
      <c r="AC3143">
        <v>21000</v>
      </c>
    </row>
    <row r="3144" spans="1:29">
      <c r="A3144" t="s">
        <v>28</v>
      </c>
      <c r="C3144" t="s">
        <v>14985</v>
      </c>
      <c r="D3144">
        <v>73</v>
      </c>
      <c r="E3144">
        <v>101</v>
      </c>
      <c r="F3144">
        <v>22</v>
      </c>
      <c r="G3144">
        <v>558</v>
      </c>
      <c r="H3144" t="s">
        <v>2389</v>
      </c>
      <c r="I3144">
        <v>918</v>
      </c>
      <c r="J3144">
        <v>17655201</v>
      </c>
      <c r="K3144" t="s">
        <v>7144</v>
      </c>
      <c r="L3144" t="s">
        <v>689</v>
      </c>
      <c r="M3144" t="s">
        <v>14986</v>
      </c>
      <c r="N3144">
        <v>4719</v>
      </c>
      <c r="O3144">
        <v>3317</v>
      </c>
      <c r="P3144" t="s">
        <v>784</v>
      </c>
      <c r="Q3144">
        <v>1</v>
      </c>
      <c r="R3144" t="s">
        <v>14987</v>
      </c>
      <c r="S3144" t="s">
        <v>14988</v>
      </c>
      <c r="T3144">
        <v>24</v>
      </c>
      <c r="U3144" t="s">
        <v>37</v>
      </c>
      <c r="V3144" t="s">
        <v>38</v>
      </c>
      <c r="W3144" t="s">
        <v>277</v>
      </c>
      <c r="X3144">
        <v>10000000</v>
      </c>
      <c r="Y3144">
        <v>2008</v>
      </c>
      <c r="Z3144">
        <v>624</v>
      </c>
      <c r="AA3144">
        <v>6.7</v>
      </c>
      <c r="AB3144">
        <v>1.85</v>
      </c>
      <c r="AC3144">
        <v>851</v>
      </c>
    </row>
    <row r="3145" spans="1:29">
      <c r="A3145" t="s">
        <v>28</v>
      </c>
      <c r="C3145" t="s">
        <v>11562</v>
      </c>
      <c r="D3145">
        <v>65</v>
      </c>
      <c r="E3145">
        <v>100</v>
      </c>
      <c r="F3145">
        <v>15</v>
      </c>
      <c r="G3145">
        <v>804</v>
      </c>
      <c r="H3145" t="s">
        <v>1978</v>
      </c>
      <c r="I3145">
        <v>1000</v>
      </c>
      <c r="J3145">
        <v>16247775</v>
      </c>
      <c r="K3145" t="s">
        <v>2717</v>
      </c>
      <c r="L3145" t="s">
        <v>9438</v>
      </c>
      <c r="M3145" t="s">
        <v>14989</v>
      </c>
      <c r="N3145">
        <v>23527</v>
      </c>
      <c r="O3145">
        <v>4789</v>
      </c>
      <c r="P3145" t="s">
        <v>11000</v>
      </c>
      <c r="Q3145">
        <v>3</v>
      </c>
      <c r="R3145" t="s">
        <v>14990</v>
      </c>
      <c r="S3145" t="s">
        <v>14991</v>
      </c>
      <c r="T3145">
        <v>104</v>
      </c>
      <c r="U3145" t="s">
        <v>37</v>
      </c>
      <c r="V3145" t="s">
        <v>38</v>
      </c>
      <c r="W3145" t="s">
        <v>95</v>
      </c>
      <c r="X3145">
        <v>25000000</v>
      </c>
      <c r="Y3145">
        <v>2005</v>
      </c>
      <c r="Z3145">
        <v>962</v>
      </c>
      <c r="AA3145">
        <v>5.5</v>
      </c>
      <c r="AB3145">
        <v>1.85</v>
      </c>
      <c r="AC3145">
        <v>767</v>
      </c>
    </row>
    <row r="3146" spans="1:29">
      <c r="A3146" t="s">
        <v>28</v>
      </c>
      <c r="C3146" t="s">
        <v>5076</v>
      </c>
      <c r="D3146">
        <v>23</v>
      </c>
      <c r="E3146">
        <v>129</v>
      </c>
      <c r="F3146">
        <v>0</v>
      </c>
      <c r="G3146">
        <v>203</v>
      </c>
      <c r="H3146" t="s">
        <v>2719</v>
      </c>
      <c r="I3146">
        <v>18000</v>
      </c>
      <c r="J3146">
        <v>16153600</v>
      </c>
      <c r="K3146" t="s">
        <v>7837</v>
      </c>
      <c r="L3146" t="s">
        <v>1727</v>
      </c>
      <c r="M3146" t="s">
        <v>14992</v>
      </c>
      <c r="N3146">
        <v>8295</v>
      </c>
      <c r="O3146">
        <v>19065</v>
      </c>
      <c r="P3146" t="s">
        <v>14993</v>
      </c>
      <c r="Q3146">
        <v>1</v>
      </c>
      <c r="R3146" t="s">
        <v>14994</v>
      </c>
      <c r="S3146" t="s">
        <v>14995</v>
      </c>
      <c r="T3146">
        <v>30</v>
      </c>
      <c r="U3146" t="s">
        <v>37</v>
      </c>
      <c r="V3146" t="s">
        <v>38</v>
      </c>
      <c r="W3146" t="s">
        <v>585</v>
      </c>
      <c r="X3146">
        <v>10000000</v>
      </c>
      <c r="Y3146">
        <v>1990</v>
      </c>
      <c r="Z3146">
        <v>269</v>
      </c>
      <c r="AA3146">
        <v>6.5</v>
      </c>
      <c r="AB3146">
        <v>1.85</v>
      </c>
      <c r="AC3146">
        <v>720</v>
      </c>
    </row>
    <row r="3147" spans="1:29">
      <c r="A3147" t="s">
        <v>28</v>
      </c>
      <c r="C3147" t="s">
        <v>4982</v>
      </c>
      <c r="D3147">
        <v>63</v>
      </c>
      <c r="E3147">
        <v>81</v>
      </c>
      <c r="F3147">
        <v>176</v>
      </c>
      <c r="G3147">
        <v>39</v>
      </c>
      <c r="H3147" t="s">
        <v>14996</v>
      </c>
      <c r="I3147">
        <v>176</v>
      </c>
      <c r="J3147">
        <v>16033556</v>
      </c>
      <c r="K3147" t="s">
        <v>2136</v>
      </c>
      <c r="L3147" t="s">
        <v>4982</v>
      </c>
      <c r="M3147" t="s">
        <v>14997</v>
      </c>
      <c r="N3147">
        <v>37901</v>
      </c>
      <c r="O3147">
        <v>361</v>
      </c>
      <c r="P3147" t="s">
        <v>14998</v>
      </c>
      <c r="Q3147">
        <v>1</v>
      </c>
      <c r="R3147" t="s">
        <v>14999</v>
      </c>
      <c r="S3147" t="s">
        <v>15000</v>
      </c>
      <c r="T3147">
        <v>518</v>
      </c>
      <c r="U3147" t="s">
        <v>37</v>
      </c>
      <c r="V3147" t="s">
        <v>38</v>
      </c>
      <c r="W3147" t="s">
        <v>39</v>
      </c>
      <c r="X3147">
        <v>10000000</v>
      </c>
      <c r="Y3147">
        <v>2002</v>
      </c>
      <c r="Z3147">
        <v>67</v>
      </c>
      <c r="AA3147">
        <v>6.2</v>
      </c>
      <c r="AB3147">
        <v>2.35</v>
      </c>
      <c r="AC3147">
        <v>0</v>
      </c>
    </row>
    <row r="3148" spans="1:29">
      <c r="A3148" t="s">
        <v>28</v>
      </c>
      <c r="C3148" t="s">
        <v>1902</v>
      </c>
      <c r="D3148">
        <v>132</v>
      </c>
      <c r="E3148">
        <v>96</v>
      </c>
      <c r="F3148">
        <v>31</v>
      </c>
      <c r="G3148">
        <v>536</v>
      </c>
      <c r="H3148" t="s">
        <v>2986</v>
      </c>
      <c r="I3148">
        <v>651</v>
      </c>
      <c r="J3148">
        <v>16667084</v>
      </c>
      <c r="K3148" t="s">
        <v>12639</v>
      </c>
      <c r="L3148" t="s">
        <v>15001</v>
      </c>
      <c r="M3148" t="s">
        <v>15002</v>
      </c>
      <c r="N3148">
        <v>90070</v>
      </c>
      <c r="O3148">
        <v>3119</v>
      </c>
      <c r="P3148" t="s">
        <v>15003</v>
      </c>
      <c r="Q3148">
        <v>0</v>
      </c>
      <c r="R3148" t="s">
        <v>15004</v>
      </c>
      <c r="S3148" t="s">
        <v>15005</v>
      </c>
      <c r="T3148">
        <v>248</v>
      </c>
      <c r="U3148" t="s">
        <v>37</v>
      </c>
      <c r="V3148" t="s">
        <v>38</v>
      </c>
      <c r="W3148" t="s">
        <v>39</v>
      </c>
      <c r="X3148">
        <v>11000000</v>
      </c>
      <c r="Y3148">
        <v>1990</v>
      </c>
      <c r="Z3148">
        <v>610</v>
      </c>
      <c r="AA3148">
        <v>7.1</v>
      </c>
      <c r="AB3148">
        <v>1.85</v>
      </c>
      <c r="AC3148">
        <v>11000</v>
      </c>
    </row>
    <row r="3149" spans="1:29">
      <c r="A3149" t="s">
        <v>28</v>
      </c>
      <c r="C3149" t="s">
        <v>15006</v>
      </c>
      <c r="D3149">
        <v>191</v>
      </c>
      <c r="E3149">
        <v>84</v>
      </c>
      <c r="F3149">
        <v>36</v>
      </c>
      <c r="G3149">
        <v>648</v>
      </c>
      <c r="H3149" t="s">
        <v>15007</v>
      </c>
      <c r="I3149">
        <v>2000</v>
      </c>
      <c r="J3149">
        <v>15417771</v>
      </c>
      <c r="K3149" t="s">
        <v>5544</v>
      </c>
      <c r="L3149" t="s">
        <v>4371</v>
      </c>
      <c r="M3149" t="s">
        <v>15008</v>
      </c>
      <c r="N3149">
        <v>87494</v>
      </c>
      <c r="O3149">
        <v>3416</v>
      </c>
      <c r="P3149" t="s">
        <v>7952</v>
      </c>
      <c r="Q3149">
        <v>1</v>
      </c>
      <c r="R3149" t="s">
        <v>15009</v>
      </c>
      <c r="S3149" t="s">
        <v>15010</v>
      </c>
      <c r="T3149">
        <v>540</v>
      </c>
      <c r="U3149" t="s">
        <v>37</v>
      </c>
      <c r="V3149" t="s">
        <v>38</v>
      </c>
      <c r="W3149" t="s">
        <v>585</v>
      </c>
      <c r="X3149">
        <v>12600000</v>
      </c>
      <c r="Y3149">
        <v>2003</v>
      </c>
      <c r="Z3149">
        <v>683</v>
      </c>
      <c r="AA3149">
        <v>6.1</v>
      </c>
      <c r="AB3149">
        <v>1.85</v>
      </c>
      <c r="AC3149">
        <v>0</v>
      </c>
    </row>
    <row r="3150" spans="1:29">
      <c r="A3150" t="s">
        <v>28</v>
      </c>
      <c r="C3150" t="s">
        <v>4356</v>
      </c>
      <c r="D3150">
        <v>52</v>
      </c>
      <c r="E3150">
        <v>100</v>
      </c>
      <c r="F3150">
        <v>394</v>
      </c>
      <c r="G3150">
        <v>695</v>
      </c>
      <c r="H3150" t="s">
        <v>4646</v>
      </c>
      <c r="I3150">
        <v>2000</v>
      </c>
      <c r="K3150" t="s">
        <v>15011</v>
      </c>
      <c r="L3150" t="s">
        <v>536</v>
      </c>
      <c r="M3150" t="s">
        <v>15012</v>
      </c>
      <c r="N3150">
        <v>7322</v>
      </c>
      <c r="O3150">
        <v>6296</v>
      </c>
      <c r="P3150" t="s">
        <v>1903</v>
      </c>
      <c r="Q3150">
        <v>0</v>
      </c>
      <c r="R3150" t="s">
        <v>15013</v>
      </c>
      <c r="S3150" t="s">
        <v>15014</v>
      </c>
      <c r="T3150">
        <v>78</v>
      </c>
      <c r="U3150" t="s">
        <v>37</v>
      </c>
      <c r="V3150" t="s">
        <v>38</v>
      </c>
      <c r="W3150" t="s">
        <v>585</v>
      </c>
      <c r="X3150">
        <v>10000000</v>
      </c>
      <c r="Y3150">
        <v>1980</v>
      </c>
      <c r="Z3150">
        <v>926</v>
      </c>
      <c r="AA3150">
        <v>7.1</v>
      </c>
      <c r="AB3150">
        <v>1.85</v>
      </c>
      <c r="AC3150">
        <v>680</v>
      </c>
    </row>
    <row r="3151" spans="1:29">
      <c r="A3151" t="s">
        <v>28</v>
      </c>
      <c r="C3151" t="s">
        <v>13030</v>
      </c>
      <c r="D3151">
        <v>91</v>
      </c>
      <c r="E3151">
        <v>110</v>
      </c>
      <c r="F3151">
        <v>164</v>
      </c>
      <c r="G3151">
        <v>45</v>
      </c>
      <c r="H3151" t="s">
        <v>9831</v>
      </c>
      <c r="I3151">
        <v>258</v>
      </c>
      <c r="J3151">
        <v>15156200</v>
      </c>
      <c r="K3151" t="s">
        <v>1120</v>
      </c>
      <c r="L3151" t="s">
        <v>15015</v>
      </c>
      <c r="M3151" t="s">
        <v>15016</v>
      </c>
      <c r="N3151">
        <v>15358</v>
      </c>
      <c r="O3151">
        <v>571</v>
      </c>
      <c r="P3151" t="s">
        <v>11955</v>
      </c>
      <c r="Q3151">
        <v>2</v>
      </c>
      <c r="R3151" t="s">
        <v>15017</v>
      </c>
      <c r="S3151" t="s">
        <v>15018</v>
      </c>
      <c r="T3151">
        <v>131</v>
      </c>
      <c r="U3151" t="s">
        <v>37</v>
      </c>
      <c r="V3151" t="s">
        <v>38</v>
      </c>
      <c r="W3151" t="s">
        <v>585</v>
      </c>
      <c r="X3151">
        <v>30000000</v>
      </c>
      <c r="Y3151">
        <v>1999</v>
      </c>
      <c r="Z3151">
        <v>218</v>
      </c>
      <c r="AA3151">
        <v>6</v>
      </c>
      <c r="AB3151">
        <v>2.35</v>
      </c>
      <c r="AC3151">
        <v>328</v>
      </c>
    </row>
    <row r="3152" spans="1:29">
      <c r="A3152" t="s">
        <v>28</v>
      </c>
      <c r="C3152" t="s">
        <v>11999</v>
      </c>
      <c r="D3152">
        <v>368</v>
      </c>
      <c r="E3152">
        <v>130</v>
      </c>
      <c r="F3152">
        <v>337</v>
      </c>
      <c r="G3152">
        <v>820</v>
      </c>
      <c r="H3152" t="s">
        <v>460</v>
      </c>
      <c r="I3152">
        <v>11000</v>
      </c>
      <c r="J3152">
        <v>21589307</v>
      </c>
      <c r="K3152" t="s">
        <v>3409</v>
      </c>
      <c r="L3152" t="s">
        <v>660</v>
      </c>
      <c r="M3152" t="s">
        <v>15019</v>
      </c>
      <c r="N3152">
        <v>135286</v>
      </c>
      <c r="O3152">
        <v>13960</v>
      </c>
      <c r="P3152" t="s">
        <v>1046</v>
      </c>
      <c r="Q3152">
        <v>1</v>
      </c>
      <c r="R3152" t="s">
        <v>15020</v>
      </c>
      <c r="S3152" t="s">
        <v>15021</v>
      </c>
      <c r="T3152">
        <v>261</v>
      </c>
      <c r="U3152" t="s">
        <v>37</v>
      </c>
      <c r="V3152" t="s">
        <v>38</v>
      </c>
      <c r="W3152" t="s">
        <v>39</v>
      </c>
      <c r="X3152">
        <v>10000000</v>
      </c>
      <c r="Y3152">
        <v>2012</v>
      </c>
      <c r="Z3152">
        <v>1000</v>
      </c>
      <c r="AA3152">
        <v>7.4</v>
      </c>
      <c r="AB3152">
        <v>2.35</v>
      </c>
      <c r="AC3152">
        <v>27000</v>
      </c>
    </row>
    <row r="3153" spans="1:29">
      <c r="A3153" t="s">
        <v>28</v>
      </c>
      <c r="C3153" t="s">
        <v>15022</v>
      </c>
      <c r="D3153">
        <v>89</v>
      </c>
      <c r="E3153">
        <v>84</v>
      </c>
      <c r="F3153">
        <v>134</v>
      </c>
      <c r="G3153">
        <v>307</v>
      </c>
      <c r="H3153" t="s">
        <v>5043</v>
      </c>
      <c r="I3153">
        <v>655</v>
      </c>
      <c r="J3153">
        <v>20339754</v>
      </c>
      <c r="K3153" t="s">
        <v>1009</v>
      </c>
      <c r="L3153" t="s">
        <v>7911</v>
      </c>
      <c r="M3153" t="s">
        <v>15023</v>
      </c>
      <c r="N3153">
        <v>23928</v>
      </c>
      <c r="O3153">
        <v>2737</v>
      </c>
      <c r="P3153" t="s">
        <v>15024</v>
      </c>
      <c r="Q3153">
        <v>2</v>
      </c>
      <c r="R3153" t="s">
        <v>15025</v>
      </c>
      <c r="S3153" t="s">
        <v>15026</v>
      </c>
      <c r="T3153">
        <v>73</v>
      </c>
      <c r="U3153" t="s">
        <v>37</v>
      </c>
      <c r="V3153" t="s">
        <v>38</v>
      </c>
      <c r="W3153" t="s">
        <v>585</v>
      </c>
      <c r="X3153">
        <v>10000000</v>
      </c>
      <c r="Y3153">
        <v>2007</v>
      </c>
      <c r="Z3153">
        <v>651</v>
      </c>
      <c r="AA3153">
        <v>5.9</v>
      </c>
      <c r="AB3153">
        <v>1.85</v>
      </c>
      <c r="AC3153">
        <v>441</v>
      </c>
    </row>
    <row r="3154" spans="1:29">
      <c r="A3154" t="s">
        <v>28</v>
      </c>
      <c r="C3154" t="s">
        <v>15027</v>
      </c>
      <c r="D3154">
        <v>83</v>
      </c>
      <c r="E3154">
        <v>106</v>
      </c>
      <c r="F3154">
        <v>293</v>
      </c>
      <c r="G3154">
        <v>547</v>
      </c>
      <c r="H3154" t="s">
        <v>15028</v>
      </c>
      <c r="I3154">
        <v>773</v>
      </c>
      <c r="J3154">
        <v>28873374</v>
      </c>
      <c r="K3154" t="s">
        <v>4068</v>
      </c>
      <c r="L3154" t="s">
        <v>15029</v>
      </c>
      <c r="M3154" t="s">
        <v>15030</v>
      </c>
      <c r="N3154">
        <v>22161</v>
      </c>
      <c r="O3154">
        <v>2787</v>
      </c>
      <c r="P3154" t="s">
        <v>15031</v>
      </c>
      <c r="Q3154">
        <v>11</v>
      </c>
      <c r="R3154" t="s">
        <v>15032</v>
      </c>
      <c r="S3154" t="s">
        <v>15033</v>
      </c>
      <c r="T3154">
        <v>68</v>
      </c>
      <c r="U3154" t="s">
        <v>37</v>
      </c>
      <c r="V3154" t="s">
        <v>38</v>
      </c>
      <c r="W3154" t="s">
        <v>95</v>
      </c>
      <c r="X3154">
        <v>10000000</v>
      </c>
      <c r="Y3154">
        <v>2013</v>
      </c>
      <c r="Z3154">
        <v>734</v>
      </c>
      <c r="AA3154">
        <v>4.0999999999999996</v>
      </c>
      <c r="AB3154">
        <v>1.85</v>
      </c>
      <c r="AC3154">
        <v>0</v>
      </c>
    </row>
    <row r="3155" spans="1:29">
      <c r="A3155" t="s">
        <v>28</v>
      </c>
      <c r="C3155" t="s">
        <v>15034</v>
      </c>
      <c r="D3155">
        <v>83</v>
      </c>
      <c r="E3155">
        <v>89</v>
      </c>
      <c r="F3155">
        <v>23</v>
      </c>
      <c r="G3155">
        <v>503</v>
      </c>
      <c r="H3155" t="s">
        <v>4544</v>
      </c>
      <c r="I3155">
        <v>839</v>
      </c>
      <c r="J3155">
        <v>15102127</v>
      </c>
      <c r="K3155" t="s">
        <v>1671</v>
      </c>
      <c r="L3155" t="s">
        <v>4496</v>
      </c>
      <c r="M3155" t="s">
        <v>15035</v>
      </c>
      <c r="N3155">
        <v>17790</v>
      </c>
      <c r="O3155">
        <v>3973</v>
      </c>
      <c r="P3155" t="s">
        <v>2710</v>
      </c>
      <c r="Q3155">
        <v>5</v>
      </c>
      <c r="R3155" t="s">
        <v>15036</v>
      </c>
      <c r="S3155" t="s">
        <v>15037</v>
      </c>
      <c r="T3155">
        <v>59</v>
      </c>
      <c r="U3155" t="s">
        <v>37</v>
      </c>
      <c r="V3155" t="s">
        <v>38</v>
      </c>
      <c r="W3155" t="s">
        <v>585</v>
      </c>
      <c r="Y3155">
        <v>2009</v>
      </c>
      <c r="Z3155">
        <v>700</v>
      </c>
      <c r="AA3155">
        <v>5.8</v>
      </c>
      <c r="AB3155">
        <v>1.85</v>
      </c>
      <c r="AC3155">
        <v>0</v>
      </c>
    </row>
    <row r="3156" spans="1:29">
      <c r="A3156" t="s">
        <v>28</v>
      </c>
      <c r="C3156" t="s">
        <v>15038</v>
      </c>
      <c r="D3156">
        <v>33</v>
      </c>
      <c r="E3156">
        <v>76</v>
      </c>
      <c r="F3156">
        <v>14</v>
      </c>
      <c r="G3156">
        <v>636</v>
      </c>
      <c r="H3156" t="s">
        <v>1517</v>
      </c>
      <c r="I3156">
        <v>1000</v>
      </c>
      <c r="J3156">
        <v>13684949</v>
      </c>
      <c r="K3156" t="s">
        <v>471</v>
      </c>
      <c r="L3156" t="s">
        <v>2619</v>
      </c>
      <c r="M3156" t="s">
        <v>15039</v>
      </c>
      <c r="N3156">
        <v>4564</v>
      </c>
      <c r="O3156">
        <v>3752</v>
      </c>
      <c r="P3156" t="s">
        <v>7659</v>
      </c>
      <c r="Q3156">
        <v>0</v>
      </c>
      <c r="R3156" t="s">
        <v>15040</v>
      </c>
      <c r="S3156" t="s">
        <v>15041</v>
      </c>
      <c r="T3156">
        <v>43</v>
      </c>
      <c r="U3156" t="s">
        <v>37</v>
      </c>
      <c r="V3156" t="s">
        <v>38</v>
      </c>
      <c r="W3156" t="s">
        <v>95</v>
      </c>
      <c r="X3156">
        <v>3000000</v>
      </c>
      <c r="Y3156">
        <v>2002</v>
      </c>
      <c r="Z3156">
        <v>811</v>
      </c>
      <c r="AA3156">
        <v>5.9</v>
      </c>
      <c r="AB3156">
        <v>1.85</v>
      </c>
      <c r="AC3156">
        <v>227</v>
      </c>
    </row>
    <row r="3157" spans="1:29">
      <c r="A3157" t="s">
        <v>28</v>
      </c>
      <c r="C3157" t="s">
        <v>14611</v>
      </c>
      <c r="D3157">
        <v>386</v>
      </c>
      <c r="E3157">
        <v>99</v>
      </c>
      <c r="F3157">
        <v>64</v>
      </c>
      <c r="G3157">
        <v>918</v>
      </c>
      <c r="H3157" t="s">
        <v>1212</v>
      </c>
      <c r="I3157">
        <v>13000</v>
      </c>
      <c r="J3157">
        <v>14597405</v>
      </c>
      <c r="K3157" t="s">
        <v>1544</v>
      </c>
      <c r="L3157" t="s">
        <v>446</v>
      </c>
      <c r="M3157" t="s">
        <v>15042</v>
      </c>
      <c r="N3157">
        <v>71679</v>
      </c>
      <c r="O3157">
        <v>17204</v>
      </c>
      <c r="P3157" t="s">
        <v>689</v>
      </c>
      <c r="Q3157">
        <v>1</v>
      </c>
      <c r="R3157" t="s">
        <v>15043</v>
      </c>
      <c r="S3157" t="s">
        <v>15044</v>
      </c>
      <c r="T3157">
        <v>216</v>
      </c>
      <c r="U3157" t="s">
        <v>37</v>
      </c>
      <c r="V3157" t="s">
        <v>56</v>
      </c>
      <c r="W3157" t="s">
        <v>585</v>
      </c>
      <c r="X3157">
        <v>6400000</v>
      </c>
      <c r="Y3157">
        <v>2011</v>
      </c>
      <c r="Z3157">
        <v>2000</v>
      </c>
      <c r="AA3157">
        <v>7</v>
      </c>
      <c r="AB3157">
        <v>2.35</v>
      </c>
      <c r="AC3157">
        <v>17000</v>
      </c>
    </row>
    <row r="3158" spans="1:29">
      <c r="A3158" t="s">
        <v>28</v>
      </c>
      <c r="C3158" t="s">
        <v>6868</v>
      </c>
      <c r="D3158">
        <v>191</v>
      </c>
      <c r="E3158">
        <v>96</v>
      </c>
      <c r="F3158">
        <v>47</v>
      </c>
      <c r="G3158">
        <v>442</v>
      </c>
      <c r="H3158" t="s">
        <v>3538</v>
      </c>
      <c r="I3158">
        <v>3000</v>
      </c>
      <c r="J3158">
        <v>12570442</v>
      </c>
      <c r="K3158" t="s">
        <v>5316</v>
      </c>
      <c r="L3158" t="s">
        <v>1543</v>
      </c>
      <c r="M3158" t="s">
        <v>15045</v>
      </c>
      <c r="N3158">
        <v>40514</v>
      </c>
      <c r="O3158">
        <v>4053</v>
      </c>
      <c r="P3158" t="s">
        <v>8062</v>
      </c>
      <c r="Q3158">
        <v>0</v>
      </c>
      <c r="R3158" t="s">
        <v>15046</v>
      </c>
      <c r="S3158" t="s">
        <v>15047</v>
      </c>
      <c r="T3158">
        <v>234</v>
      </c>
      <c r="U3158" t="s">
        <v>37</v>
      </c>
      <c r="V3158" t="s">
        <v>38</v>
      </c>
      <c r="W3158" t="s">
        <v>585</v>
      </c>
      <c r="X3158">
        <v>10000000</v>
      </c>
      <c r="Y3158">
        <v>2005</v>
      </c>
      <c r="Z3158">
        <v>497</v>
      </c>
      <c r="AA3158">
        <v>6.8</v>
      </c>
      <c r="AB3158">
        <v>2.35</v>
      </c>
      <c r="AC3158">
        <v>808</v>
      </c>
    </row>
    <row r="3159" spans="1:29">
      <c r="A3159" t="s">
        <v>28</v>
      </c>
      <c r="C3159" t="s">
        <v>15048</v>
      </c>
      <c r="D3159">
        <v>16</v>
      </c>
      <c r="E3159">
        <v>104</v>
      </c>
      <c r="F3159">
        <v>28</v>
      </c>
      <c r="G3159">
        <v>582</v>
      </c>
      <c r="H3159" t="s">
        <v>6382</v>
      </c>
      <c r="I3159">
        <v>962</v>
      </c>
      <c r="J3159">
        <v>12514138</v>
      </c>
      <c r="K3159" t="s">
        <v>214</v>
      </c>
      <c r="L3159" t="s">
        <v>4443</v>
      </c>
      <c r="M3159" t="s">
        <v>15049</v>
      </c>
      <c r="N3159">
        <v>2801</v>
      </c>
      <c r="O3159">
        <v>3871</v>
      </c>
      <c r="P3159" t="s">
        <v>2862</v>
      </c>
      <c r="Q3159">
        <v>0</v>
      </c>
      <c r="R3159" t="s">
        <v>15050</v>
      </c>
      <c r="S3159" t="s">
        <v>15051</v>
      </c>
      <c r="T3159">
        <v>28</v>
      </c>
      <c r="U3159" t="s">
        <v>37</v>
      </c>
      <c r="V3159" t="s">
        <v>38</v>
      </c>
      <c r="W3159" t="s">
        <v>585</v>
      </c>
      <c r="X3159">
        <v>10000000</v>
      </c>
      <c r="Y3159">
        <v>1997</v>
      </c>
      <c r="Z3159">
        <v>826</v>
      </c>
      <c r="AA3159">
        <v>7.4</v>
      </c>
      <c r="AB3159">
        <v>1.85</v>
      </c>
      <c r="AC3159">
        <v>1000</v>
      </c>
    </row>
    <row r="3160" spans="1:29">
      <c r="A3160" t="s">
        <v>28</v>
      </c>
      <c r="C3160" t="s">
        <v>15052</v>
      </c>
      <c r="D3160">
        <v>297</v>
      </c>
      <c r="E3160">
        <v>108</v>
      </c>
      <c r="F3160">
        <v>0</v>
      </c>
      <c r="G3160">
        <v>458</v>
      </c>
      <c r="H3160" t="s">
        <v>12780</v>
      </c>
      <c r="I3160">
        <v>1000</v>
      </c>
      <c r="J3160">
        <v>43771291</v>
      </c>
      <c r="K3160" t="s">
        <v>852</v>
      </c>
      <c r="L3160" t="s">
        <v>6502</v>
      </c>
      <c r="M3160" t="s">
        <v>15053</v>
      </c>
      <c r="N3160">
        <v>79909</v>
      </c>
      <c r="O3160">
        <v>3215</v>
      </c>
      <c r="P3160" t="s">
        <v>7599</v>
      </c>
      <c r="Q3160">
        <v>1</v>
      </c>
      <c r="R3160" t="s">
        <v>15054</v>
      </c>
      <c r="S3160" t="s">
        <v>15055</v>
      </c>
      <c r="T3160">
        <v>279</v>
      </c>
      <c r="U3160" t="s">
        <v>37</v>
      </c>
      <c r="V3160" t="s">
        <v>38</v>
      </c>
      <c r="W3160" t="s">
        <v>585</v>
      </c>
      <c r="X3160">
        <v>5000000</v>
      </c>
      <c r="Y3160">
        <v>2015</v>
      </c>
      <c r="Z3160">
        <v>562</v>
      </c>
      <c r="AA3160">
        <v>7.1</v>
      </c>
      <c r="AB3160">
        <v>2.35</v>
      </c>
      <c r="AC3160">
        <v>15000</v>
      </c>
    </row>
    <row r="3161" spans="1:29">
      <c r="A3161" t="s">
        <v>28</v>
      </c>
      <c r="C3161" t="s">
        <v>15056</v>
      </c>
      <c r="D3161">
        <v>47</v>
      </c>
      <c r="E3161">
        <v>108</v>
      </c>
      <c r="F3161">
        <v>2</v>
      </c>
      <c r="G3161">
        <v>30</v>
      </c>
      <c r="H3161" t="s">
        <v>15057</v>
      </c>
      <c r="I3161">
        <v>772</v>
      </c>
      <c r="J3161">
        <v>11703287</v>
      </c>
      <c r="K3161" t="s">
        <v>7043</v>
      </c>
      <c r="L3161" t="s">
        <v>15058</v>
      </c>
      <c r="M3161" t="s">
        <v>15059</v>
      </c>
      <c r="N3161">
        <v>4360</v>
      </c>
      <c r="O3161">
        <v>1058</v>
      </c>
      <c r="P3161" t="s">
        <v>15060</v>
      </c>
      <c r="Q3161">
        <v>3</v>
      </c>
      <c r="R3161" t="s">
        <v>15061</v>
      </c>
      <c r="S3161" t="s">
        <v>15062</v>
      </c>
      <c r="T3161">
        <v>148</v>
      </c>
      <c r="U3161" t="s">
        <v>37</v>
      </c>
      <c r="V3161" t="s">
        <v>38</v>
      </c>
      <c r="W3161" t="s">
        <v>39</v>
      </c>
      <c r="X3161">
        <v>10000000</v>
      </c>
      <c r="Y3161">
        <v>2005</v>
      </c>
      <c r="Z3161">
        <v>232</v>
      </c>
      <c r="AA3161">
        <v>7</v>
      </c>
      <c r="AB3161">
        <v>2.35</v>
      </c>
      <c r="AC3161">
        <v>1000</v>
      </c>
    </row>
    <row r="3162" spans="1:29">
      <c r="A3162" t="s">
        <v>28</v>
      </c>
      <c r="C3162" t="s">
        <v>7540</v>
      </c>
      <c r="D3162">
        <v>63</v>
      </c>
      <c r="E3162">
        <v>87</v>
      </c>
      <c r="F3162">
        <v>13</v>
      </c>
      <c r="G3162">
        <v>869</v>
      </c>
      <c r="H3162" t="s">
        <v>84</v>
      </c>
      <c r="I3162">
        <v>15000</v>
      </c>
      <c r="J3162">
        <v>11560259</v>
      </c>
      <c r="K3162" t="s">
        <v>1681</v>
      </c>
      <c r="L3162" t="s">
        <v>290</v>
      </c>
      <c r="M3162" t="s">
        <v>15063</v>
      </c>
      <c r="N3162">
        <v>15617</v>
      </c>
      <c r="O3162">
        <v>22485</v>
      </c>
      <c r="P3162" t="s">
        <v>2613</v>
      </c>
      <c r="Q3162">
        <v>1</v>
      </c>
      <c r="R3162" t="s">
        <v>15064</v>
      </c>
      <c r="S3162" t="s">
        <v>15065</v>
      </c>
      <c r="T3162">
        <v>180</v>
      </c>
      <c r="U3162" t="s">
        <v>37</v>
      </c>
      <c r="V3162" t="s">
        <v>38</v>
      </c>
      <c r="W3162" t="s">
        <v>39</v>
      </c>
      <c r="X3162">
        <v>22000000</v>
      </c>
      <c r="Y3162">
        <v>2001</v>
      </c>
      <c r="Z3162">
        <v>4000</v>
      </c>
      <c r="AA3162">
        <v>5.8</v>
      </c>
      <c r="AB3162">
        <v>2.35</v>
      </c>
      <c r="AC3162">
        <v>0</v>
      </c>
    </row>
    <row r="3163" spans="1:29">
      <c r="A3163" t="s">
        <v>28</v>
      </c>
      <c r="C3163" t="s">
        <v>14061</v>
      </c>
      <c r="D3163">
        <v>144</v>
      </c>
      <c r="E3163">
        <v>89</v>
      </c>
      <c r="F3163">
        <v>406</v>
      </c>
      <c r="G3163">
        <v>759</v>
      </c>
      <c r="H3163" t="s">
        <v>1147</v>
      </c>
      <c r="I3163">
        <v>989</v>
      </c>
      <c r="J3163">
        <v>10824921</v>
      </c>
      <c r="K3163" t="s">
        <v>1671</v>
      </c>
      <c r="L3163" t="s">
        <v>3230</v>
      </c>
      <c r="M3163" t="s">
        <v>15066</v>
      </c>
      <c r="N3163">
        <v>200293</v>
      </c>
      <c r="O3163">
        <v>3462</v>
      </c>
      <c r="P3163" t="s">
        <v>862</v>
      </c>
      <c r="Q3163">
        <v>0</v>
      </c>
      <c r="R3163" t="s">
        <v>15067</v>
      </c>
      <c r="S3163" t="s">
        <v>15068</v>
      </c>
      <c r="T3163">
        <v>621</v>
      </c>
      <c r="U3163" t="s">
        <v>37</v>
      </c>
      <c r="V3163" t="s">
        <v>38</v>
      </c>
      <c r="W3163" t="s">
        <v>585</v>
      </c>
      <c r="X3163">
        <v>10000000</v>
      </c>
      <c r="Y3163">
        <v>1999</v>
      </c>
      <c r="Z3163">
        <v>939</v>
      </c>
      <c r="AA3163">
        <v>7.8</v>
      </c>
      <c r="AB3163">
        <v>1.85</v>
      </c>
      <c r="AC3163">
        <v>16000</v>
      </c>
    </row>
    <row r="3164" spans="1:29">
      <c r="A3164" t="s">
        <v>28</v>
      </c>
      <c r="C3164" t="s">
        <v>15069</v>
      </c>
      <c r="D3164">
        <v>77</v>
      </c>
      <c r="E3164">
        <v>97</v>
      </c>
      <c r="F3164">
        <v>31</v>
      </c>
      <c r="G3164">
        <v>551</v>
      </c>
      <c r="H3164" t="s">
        <v>9347</v>
      </c>
      <c r="I3164">
        <v>4000</v>
      </c>
      <c r="J3164">
        <v>10561238</v>
      </c>
      <c r="K3164" t="s">
        <v>15070</v>
      </c>
      <c r="L3164" t="s">
        <v>84</v>
      </c>
      <c r="M3164" t="s">
        <v>15071</v>
      </c>
      <c r="N3164">
        <v>27265</v>
      </c>
      <c r="O3164">
        <v>6388</v>
      </c>
      <c r="P3164" t="s">
        <v>4765</v>
      </c>
      <c r="Q3164">
        <v>0</v>
      </c>
      <c r="R3164" t="s">
        <v>15072</v>
      </c>
      <c r="S3164" t="s">
        <v>15073</v>
      </c>
      <c r="T3164">
        <v>321</v>
      </c>
      <c r="U3164" t="s">
        <v>37</v>
      </c>
      <c r="V3164" t="s">
        <v>767</v>
      </c>
      <c r="W3164" t="s">
        <v>39</v>
      </c>
      <c r="X3164">
        <v>10000000</v>
      </c>
      <c r="Y3164">
        <v>1999</v>
      </c>
      <c r="Z3164">
        <v>980</v>
      </c>
      <c r="AA3164">
        <v>6.5</v>
      </c>
      <c r="AB3164">
        <v>1.85</v>
      </c>
      <c r="AC3164">
        <v>0</v>
      </c>
    </row>
    <row r="3165" spans="1:29">
      <c r="A3165" t="s">
        <v>28</v>
      </c>
      <c r="C3165" t="s">
        <v>255</v>
      </c>
      <c r="D3165">
        <v>325</v>
      </c>
      <c r="E3165">
        <v>106</v>
      </c>
      <c r="F3165">
        <v>13000</v>
      </c>
      <c r="G3165">
        <v>309</v>
      </c>
      <c r="H3165" t="s">
        <v>2994</v>
      </c>
      <c r="I3165">
        <v>11000</v>
      </c>
      <c r="J3165">
        <v>14479776</v>
      </c>
      <c r="K3165" t="s">
        <v>15074</v>
      </c>
      <c r="L3165" t="s">
        <v>51</v>
      </c>
      <c r="M3165" t="s">
        <v>15075</v>
      </c>
      <c r="N3165">
        <v>55539</v>
      </c>
      <c r="O3165">
        <v>12418</v>
      </c>
      <c r="P3165" t="s">
        <v>12542</v>
      </c>
      <c r="Q3165">
        <v>3</v>
      </c>
      <c r="R3165" t="s">
        <v>15076</v>
      </c>
      <c r="S3165" t="s">
        <v>15077</v>
      </c>
      <c r="T3165">
        <v>147</v>
      </c>
      <c r="U3165" t="s">
        <v>37</v>
      </c>
      <c r="V3165" t="s">
        <v>38</v>
      </c>
      <c r="W3165" t="s">
        <v>39</v>
      </c>
      <c r="X3165">
        <v>10000000</v>
      </c>
      <c r="Y3165">
        <v>2014</v>
      </c>
      <c r="Z3165">
        <v>430</v>
      </c>
      <c r="AA3165">
        <v>7</v>
      </c>
      <c r="AB3165">
        <v>1.85</v>
      </c>
      <c r="AC3165">
        <v>20000</v>
      </c>
    </row>
    <row r="3166" spans="1:29">
      <c r="A3166" t="s">
        <v>28</v>
      </c>
      <c r="C3166" t="s">
        <v>225</v>
      </c>
      <c r="D3166">
        <v>100</v>
      </c>
      <c r="E3166">
        <v>100</v>
      </c>
      <c r="F3166">
        <v>532</v>
      </c>
      <c r="G3166">
        <v>711</v>
      </c>
      <c r="H3166" t="s">
        <v>8509</v>
      </c>
      <c r="I3166">
        <v>4000</v>
      </c>
      <c r="J3166">
        <v>9801782</v>
      </c>
      <c r="K3166" t="s">
        <v>5967</v>
      </c>
      <c r="L3166" t="s">
        <v>250</v>
      </c>
      <c r="M3166" t="s">
        <v>15078</v>
      </c>
      <c r="N3166">
        <v>39331</v>
      </c>
      <c r="O3166">
        <v>6046</v>
      </c>
      <c r="P3166" t="s">
        <v>530</v>
      </c>
      <c r="Q3166">
        <v>0</v>
      </c>
      <c r="R3166" t="s">
        <v>15079</v>
      </c>
      <c r="S3166" t="s">
        <v>15080</v>
      </c>
      <c r="T3166">
        <v>481</v>
      </c>
      <c r="U3166" t="s">
        <v>37</v>
      </c>
      <c r="V3166" t="s">
        <v>38</v>
      </c>
      <c r="W3166" t="s">
        <v>585</v>
      </c>
      <c r="X3166">
        <v>10000000</v>
      </c>
      <c r="Y3166">
        <v>1998</v>
      </c>
      <c r="Z3166">
        <v>796</v>
      </c>
      <c r="AA3166">
        <v>6.3</v>
      </c>
      <c r="AB3166">
        <v>1.85</v>
      </c>
      <c r="AC3166">
        <v>0</v>
      </c>
    </row>
    <row r="3167" spans="1:29">
      <c r="A3167" t="s">
        <v>28</v>
      </c>
      <c r="C3167" t="s">
        <v>12365</v>
      </c>
      <c r="D3167">
        <v>52</v>
      </c>
      <c r="E3167">
        <v>89</v>
      </c>
      <c r="F3167">
        <v>18</v>
      </c>
      <c r="G3167">
        <v>2000</v>
      </c>
      <c r="H3167" t="s">
        <v>5902</v>
      </c>
      <c r="I3167">
        <v>7000</v>
      </c>
      <c r="J3167">
        <v>8070311</v>
      </c>
      <c r="K3167" t="s">
        <v>1681</v>
      </c>
      <c r="L3167" t="s">
        <v>518</v>
      </c>
      <c r="M3167" t="s">
        <v>15081</v>
      </c>
      <c r="N3167">
        <v>12706</v>
      </c>
      <c r="O3167">
        <v>13626</v>
      </c>
      <c r="P3167" t="s">
        <v>2376</v>
      </c>
      <c r="Q3167">
        <v>9</v>
      </c>
      <c r="R3167" t="s">
        <v>15082</v>
      </c>
      <c r="S3167" t="s">
        <v>15083</v>
      </c>
      <c r="T3167">
        <v>75</v>
      </c>
      <c r="U3167" t="s">
        <v>37</v>
      </c>
      <c r="V3167" t="s">
        <v>38</v>
      </c>
      <c r="W3167" t="s">
        <v>95</v>
      </c>
      <c r="X3167">
        <v>10000000</v>
      </c>
      <c r="Y3167">
        <v>2004</v>
      </c>
      <c r="Z3167">
        <v>2000</v>
      </c>
      <c r="AA3167">
        <v>5.3</v>
      </c>
      <c r="AB3167">
        <v>1.85</v>
      </c>
      <c r="AC3167">
        <v>0</v>
      </c>
    </row>
    <row r="3168" spans="1:29">
      <c r="A3168" t="s">
        <v>28</v>
      </c>
      <c r="C3168" t="s">
        <v>2246</v>
      </c>
      <c r="D3168">
        <v>98</v>
      </c>
      <c r="E3168">
        <v>114</v>
      </c>
      <c r="F3168">
        <v>0</v>
      </c>
      <c r="G3168">
        <v>298</v>
      </c>
      <c r="H3168" t="s">
        <v>11920</v>
      </c>
      <c r="I3168">
        <v>537</v>
      </c>
      <c r="K3168" t="s">
        <v>852</v>
      </c>
      <c r="L3168" t="s">
        <v>1386</v>
      </c>
      <c r="M3168" t="s">
        <v>15084</v>
      </c>
      <c r="N3168">
        <v>20113</v>
      </c>
      <c r="O3168">
        <v>1856</v>
      </c>
      <c r="P3168" t="s">
        <v>3486</v>
      </c>
      <c r="Q3168">
        <v>0</v>
      </c>
      <c r="R3168" t="s">
        <v>15085</v>
      </c>
      <c r="S3168" t="s">
        <v>15086</v>
      </c>
      <c r="T3168">
        <v>178</v>
      </c>
      <c r="U3168" t="s">
        <v>37</v>
      </c>
      <c r="V3168" t="s">
        <v>38</v>
      </c>
      <c r="W3168" t="s">
        <v>585</v>
      </c>
      <c r="X3168">
        <v>10000000</v>
      </c>
      <c r="Y3168">
        <v>1984</v>
      </c>
      <c r="Z3168">
        <v>376</v>
      </c>
      <c r="AA3168">
        <v>6.8</v>
      </c>
      <c r="AB3168">
        <v>1.85</v>
      </c>
      <c r="AC3168">
        <v>0</v>
      </c>
    </row>
    <row r="3169" spans="1:29">
      <c r="A3169" t="s">
        <v>28</v>
      </c>
      <c r="C3169" t="s">
        <v>9843</v>
      </c>
      <c r="D3169">
        <v>163</v>
      </c>
      <c r="E3169">
        <v>95</v>
      </c>
      <c r="F3169">
        <v>434</v>
      </c>
      <c r="G3169">
        <v>472</v>
      </c>
      <c r="H3169" t="s">
        <v>2101</v>
      </c>
      <c r="I3169">
        <v>1000</v>
      </c>
      <c r="J3169">
        <v>8460995</v>
      </c>
      <c r="K3169" t="s">
        <v>1423</v>
      </c>
      <c r="L3169" t="s">
        <v>15087</v>
      </c>
      <c r="M3169" t="s">
        <v>15088</v>
      </c>
      <c r="N3169">
        <v>35888</v>
      </c>
      <c r="O3169">
        <v>2618</v>
      </c>
      <c r="P3169" t="s">
        <v>6360</v>
      </c>
      <c r="Q3169">
        <v>3</v>
      </c>
      <c r="R3169" t="s">
        <v>15089</v>
      </c>
      <c r="S3169" t="s">
        <v>15090</v>
      </c>
      <c r="T3169">
        <v>125</v>
      </c>
      <c r="U3169" t="s">
        <v>37</v>
      </c>
      <c r="V3169" t="s">
        <v>38</v>
      </c>
      <c r="W3169" t="s">
        <v>585</v>
      </c>
      <c r="X3169">
        <v>10000000</v>
      </c>
      <c r="Y3169">
        <v>2010</v>
      </c>
      <c r="Z3169">
        <v>622</v>
      </c>
      <c r="AA3169">
        <v>5.5</v>
      </c>
      <c r="AB3169">
        <v>2.35</v>
      </c>
      <c r="AC3169">
        <v>0</v>
      </c>
    </row>
    <row r="3170" spans="1:29">
      <c r="A3170" t="s">
        <v>28</v>
      </c>
      <c r="C3170" t="s">
        <v>5647</v>
      </c>
      <c r="D3170">
        <v>137</v>
      </c>
      <c r="E3170">
        <v>97</v>
      </c>
      <c r="F3170">
        <v>350</v>
      </c>
      <c r="G3170">
        <v>250</v>
      </c>
      <c r="H3170" t="s">
        <v>1667</v>
      </c>
      <c r="I3170">
        <v>460</v>
      </c>
      <c r="J3170">
        <v>8111360</v>
      </c>
      <c r="K3170" t="s">
        <v>2125</v>
      </c>
      <c r="L3170" t="s">
        <v>4128</v>
      </c>
      <c r="M3170" t="s">
        <v>15091</v>
      </c>
      <c r="N3170">
        <v>34848</v>
      </c>
      <c r="O3170">
        <v>1334</v>
      </c>
      <c r="P3170" t="s">
        <v>12427</v>
      </c>
      <c r="Q3170">
        <v>1</v>
      </c>
      <c r="R3170" t="s">
        <v>15092</v>
      </c>
      <c r="S3170" t="s">
        <v>15093</v>
      </c>
      <c r="T3170">
        <v>203</v>
      </c>
      <c r="U3170" t="s">
        <v>37</v>
      </c>
      <c r="V3170" t="s">
        <v>56</v>
      </c>
      <c r="W3170" t="s">
        <v>585</v>
      </c>
      <c r="X3170">
        <v>10000000</v>
      </c>
      <c r="Y3170">
        <v>2002</v>
      </c>
      <c r="Z3170">
        <v>372</v>
      </c>
      <c r="AA3170">
        <v>7.4</v>
      </c>
      <c r="AB3170">
        <v>1.85</v>
      </c>
      <c r="AC3170">
        <v>0</v>
      </c>
    </row>
    <row r="3171" spans="1:29">
      <c r="A3171" t="s">
        <v>28</v>
      </c>
      <c r="C3171" t="s">
        <v>8764</v>
      </c>
      <c r="D3171">
        <v>180</v>
      </c>
      <c r="E3171">
        <v>94</v>
      </c>
      <c r="F3171">
        <v>0</v>
      </c>
      <c r="G3171">
        <v>3000</v>
      </c>
      <c r="H3171" t="s">
        <v>213</v>
      </c>
      <c r="I3171">
        <v>20000</v>
      </c>
      <c r="J3171">
        <v>8828771</v>
      </c>
      <c r="K3171" t="s">
        <v>1671</v>
      </c>
      <c r="L3171" t="s">
        <v>263</v>
      </c>
      <c r="M3171" t="s">
        <v>15094</v>
      </c>
      <c r="N3171">
        <v>79146</v>
      </c>
      <c r="O3171">
        <v>41059</v>
      </c>
      <c r="P3171" t="s">
        <v>2513</v>
      </c>
      <c r="Q3171">
        <v>10</v>
      </c>
      <c r="R3171" t="s">
        <v>15095</v>
      </c>
      <c r="S3171" t="s">
        <v>15096</v>
      </c>
      <c r="T3171">
        <v>352</v>
      </c>
      <c r="U3171" t="s">
        <v>37</v>
      </c>
      <c r="V3171" t="s">
        <v>38</v>
      </c>
      <c r="W3171" t="s">
        <v>585</v>
      </c>
      <c r="X3171">
        <v>6000000</v>
      </c>
      <c r="Y3171">
        <v>2013</v>
      </c>
      <c r="Z3171">
        <v>14000</v>
      </c>
      <c r="AA3171">
        <v>4.3</v>
      </c>
      <c r="AB3171">
        <v>1.85</v>
      </c>
      <c r="AC3171">
        <v>25000</v>
      </c>
    </row>
    <row r="3172" spans="1:29">
      <c r="A3172" t="s">
        <v>28</v>
      </c>
      <c r="C3172" t="s">
        <v>1813</v>
      </c>
      <c r="D3172">
        <v>321</v>
      </c>
      <c r="E3172">
        <v>103</v>
      </c>
      <c r="F3172">
        <v>207</v>
      </c>
      <c r="G3172">
        <v>3000</v>
      </c>
      <c r="H3172" t="s">
        <v>565</v>
      </c>
      <c r="I3172">
        <v>40000</v>
      </c>
      <c r="J3172">
        <v>67631157</v>
      </c>
      <c r="K3172" t="s">
        <v>1814</v>
      </c>
      <c r="L3172" t="s">
        <v>43</v>
      </c>
      <c r="M3172" t="s">
        <v>1815</v>
      </c>
      <c r="N3172">
        <v>176606</v>
      </c>
      <c r="O3172">
        <v>55175</v>
      </c>
      <c r="P3172" t="s">
        <v>1816</v>
      </c>
      <c r="Q3172">
        <v>0</v>
      </c>
      <c r="R3172" t="s">
        <v>1817</v>
      </c>
      <c r="S3172" t="s">
        <v>1818</v>
      </c>
      <c r="T3172">
        <v>374</v>
      </c>
      <c r="U3172" t="s">
        <v>37</v>
      </c>
      <c r="V3172" t="s">
        <v>38</v>
      </c>
      <c r="W3172" t="s">
        <v>39</v>
      </c>
      <c r="X3172">
        <v>100000000</v>
      </c>
      <c r="Y3172">
        <v>2010</v>
      </c>
      <c r="Z3172">
        <v>11000</v>
      </c>
      <c r="AA3172">
        <v>6</v>
      </c>
      <c r="AB3172">
        <v>2.35</v>
      </c>
      <c r="AC3172">
        <v>25000</v>
      </c>
    </row>
    <row r="3173" spans="1:29">
      <c r="A3173" t="s">
        <v>28</v>
      </c>
      <c r="C3173" t="s">
        <v>15097</v>
      </c>
      <c r="D3173">
        <v>100</v>
      </c>
      <c r="E3173">
        <v>95</v>
      </c>
      <c r="F3173">
        <v>4</v>
      </c>
      <c r="G3173">
        <v>655</v>
      </c>
      <c r="H3173" t="s">
        <v>9902</v>
      </c>
      <c r="I3173">
        <v>939</v>
      </c>
      <c r="J3173">
        <v>7563670</v>
      </c>
      <c r="K3173" t="s">
        <v>3632</v>
      </c>
      <c r="L3173" t="s">
        <v>1147</v>
      </c>
      <c r="M3173" t="s">
        <v>15098</v>
      </c>
      <c r="N3173">
        <v>21268</v>
      </c>
      <c r="O3173">
        <v>3651</v>
      </c>
      <c r="P3173" t="s">
        <v>7911</v>
      </c>
      <c r="Q3173">
        <v>0</v>
      </c>
      <c r="R3173" t="s">
        <v>15099</v>
      </c>
      <c r="S3173" t="s">
        <v>15100</v>
      </c>
      <c r="T3173">
        <v>53</v>
      </c>
      <c r="U3173" t="s">
        <v>37</v>
      </c>
      <c r="V3173" t="s">
        <v>38</v>
      </c>
      <c r="W3173" t="s">
        <v>39</v>
      </c>
      <c r="X3173">
        <v>10000000</v>
      </c>
      <c r="Y3173">
        <v>2008</v>
      </c>
      <c r="Z3173">
        <v>702</v>
      </c>
      <c r="AA3173">
        <v>5.2</v>
      </c>
      <c r="AB3173">
        <v>2.35</v>
      </c>
      <c r="AC3173">
        <v>518</v>
      </c>
    </row>
    <row r="3174" spans="1:29">
      <c r="A3174" t="s">
        <v>747</v>
      </c>
      <c r="C3174" t="s">
        <v>15101</v>
      </c>
      <c r="D3174">
        <v>265</v>
      </c>
      <c r="E3174">
        <v>101</v>
      </c>
      <c r="F3174">
        <v>63</v>
      </c>
      <c r="G3174">
        <v>172</v>
      </c>
      <c r="H3174" t="s">
        <v>12063</v>
      </c>
      <c r="I3174">
        <v>7000</v>
      </c>
      <c r="J3174">
        <v>6619173</v>
      </c>
      <c r="K3174" t="s">
        <v>15102</v>
      </c>
      <c r="L3174" t="s">
        <v>518</v>
      </c>
      <c r="M3174" t="s">
        <v>15103</v>
      </c>
      <c r="N3174">
        <v>87203</v>
      </c>
      <c r="O3174">
        <v>7747</v>
      </c>
      <c r="P3174" t="s">
        <v>15104</v>
      </c>
      <c r="Q3174">
        <v>2</v>
      </c>
      <c r="R3174" t="s">
        <v>15105</v>
      </c>
      <c r="S3174" t="s">
        <v>15106</v>
      </c>
      <c r="T3174">
        <v>221</v>
      </c>
      <c r="U3174" t="s">
        <v>37</v>
      </c>
      <c r="V3174" t="s">
        <v>38</v>
      </c>
      <c r="W3174" t="s">
        <v>585</v>
      </c>
      <c r="X3174">
        <v>10000000</v>
      </c>
      <c r="Y3174">
        <v>2012</v>
      </c>
      <c r="Z3174">
        <v>353</v>
      </c>
      <c r="AA3174">
        <v>6.7</v>
      </c>
      <c r="AB3174">
        <v>2.35</v>
      </c>
      <c r="AC3174">
        <v>25000</v>
      </c>
    </row>
    <row r="3175" spans="1:29">
      <c r="A3175" t="s">
        <v>28</v>
      </c>
      <c r="C3175" t="s">
        <v>8950</v>
      </c>
      <c r="D3175">
        <v>212</v>
      </c>
      <c r="E3175">
        <v>87</v>
      </c>
      <c r="F3175">
        <v>44</v>
      </c>
      <c r="G3175">
        <v>727</v>
      </c>
      <c r="H3175" t="s">
        <v>1147</v>
      </c>
      <c r="I3175">
        <v>1000</v>
      </c>
      <c r="J3175">
        <v>6857503</v>
      </c>
      <c r="K3175" t="s">
        <v>1671</v>
      </c>
      <c r="L3175" t="s">
        <v>4472</v>
      </c>
      <c r="M3175" t="s">
        <v>15107</v>
      </c>
      <c r="N3175">
        <v>32697</v>
      </c>
      <c r="O3175">
        <v>4769</v>
      </c>
      <c r="P3175" t="s">
        <v>4990</v>
      </c>
      <c r="Q3175">
        <v>1</v>
      </c>
      <c r="R3175" t="s">
        <v>15108</v>
      </c>
      <c r="S3175" t="s">
        <v>15109</v>
      </c>
      <c r="T3175">
        <v>85</v>
      </c>
      <c r="U3175" t="s">
        <v>37</v>
      </c>
      <c r="V3175" t="s">
        <v>38</v>
      </c>
      <c r="W3175" t="s">
        <v>585</v>
      </c>
      <c r="Y3175">
        <v>2011</v>
      </c>
      <c r="Z3175">
        <v>939</v>
      </c>
      <c r="AA3175">
        <v>6.3</v>
      </c>
      <c r="AB3175">
        <v>1.85</v>
      </c>
      <c r="AC3175">
        <v>0</v>
      </c>
    </row>
    <row r="3176" spans="1:29">
      <c r="A3176" t="s">
        <v>28</v>
      </c>
      <c r="D3176">
        <v>68</v>
      </c>
      <c r="E3176">
        <v>40</v>
      </c>
      <c r="G3176">
        <v>476</v>
      </c>
      <c r="H3176" t="s">
        <v>1331</v>
      </c>
      <c r="I3176">
        <v>1000</v>
      </c>
      <c r="K3176" t="s">
        <v>11289</v>
      </c>
      <c r="L3176" t="s">
        <v>15110</v>
      </c>
      <c r="M3176" t="s">
        <v>15111</v>
      </c>
      <c r="N3176">
        <v>111506</v>
      </c>
      <c r="O3176">
        <v>2198</v>
      </c>
      <c r="P3176" t="s">
        <v>15112</v>
      </c>
      <c r="Q3176">
        <v>2</v>
      </c>
      <c r="R3176" t="s">
        <v>15113</v>
      </c>
      <c r="S3176" t="s">
        <v>15114</v>
      </c>
      <c r="T3176">
        <v>173</v>
      </c>
      <c r="U3176" t="s">
        <v>37</v>
      </c>
      <c r="V3176" t="s">
        <v>38</v>
      </c>
      <c r="W3176" t="s">
        <v>1126</v>
      </c>
      <c r="Z3176">
        <v>722</v>
      </c>
      <c r="AA3176">
        <v>7.9</v>
      </c>
      <c r="AB3176">
        <v>1.78</v>
      </c>
      <c r="AC3176">
        <v>0</v>
      </c>
    </row>
    <row r="3177" spans="1:29">
      <c r="A3177" t="s">
        <v>747</v>
      </c>
      <c r="C3177" t="s">
        <v>7744</v>
      </c>
      <c r="D3177">
        <v>162</v>
      </c>
      <c r="E3177">
        <v>101</v>
      </c>
      <c r="F3177">
        <v>194</v>
      </c>
      <c r="G3177">
        <v>602</v>
      </c>
      <c r="H3177" t="s">
        <v>7746</v>
      </c>
      <c r="I3177">
        <v>1000</v>
      </c>
      <c r="J3177">
        <v>6712241</v>
      </c>
      <c r="K3177" t="s">
        <v>1935</v>
      </c>
      <c r="L3177" t="s">
        <v>2084</v>
      </c>
      <c r="M3177" t="s">
        <v>15115</v>
      </c>
      <c r="N3177">
        <v>782437</v>
      </c>
      <c r="O3177">
        <v>3858</v>
      </c>
      <c r="P3177" t="s">
        <v>1321</v>
      </c>
      <c r="Q3177">
        <v>2</v>
      </c>
      <c r="R3177" t="s">
        <v>15116</v>
      </c>
      <c r="S3177" t="s">
        <v>15117</v>
      </c>
      <c r="T3177">
        <v>1420</v>
      </c>
      <c r="U3177" t="s">
        <v>37</v>
      </c>
      <c r="V3177" t="s">
        <v>38</v>
      </c>
      <c r="W3177" t="s">
        <v>585</v>
      </c>
      <c r="X3177">
        <v>7500000</v>
      </c>
      <c r="Y3177">
        <v>1998</v>
      </c>
      <c r="Z3177">
        <v>816</v>
      </c>
      <c r="AA3177">
        <v>8.6</v>
      </c>
      <c r="AB3177">
        <v>1.85</v>
      </c>
      <c r="AC3177">
        <v>35000</v>
      </c>
    </row>
    <row r="3178" spans="1:29">
      <c r="A3178" t="s">
        <v>28</v>
      </c>
      <c r="C3178" t="s">
        <v>15118</v>
      </c>
      <c r="D3178">
        <v>147</v>
      </c>
      <c r="E3178">
        <v>82</v>
      </c>
      <c r="F3178">
        <v>87</v>
      </c>
      <c r="G3178">
        <v>444</v>
      </c>
      <c r="H3178" t="s">
        <v>15119</v>
      </c>
      <c r="I3178">
        <v>1000</v>
      </c>
      <c r="J3178">
        <v>6842058</v>
      </c>
      <c r="K3178" t="s">
        <v>4904</v>
      </c>
      <c r="L3178" t="s">
        <v>3143</v>
      </c>
      <c r="M3178" t="s">
        <v>15120</v>
      </c>
      <c r="N3178">
        <v>36029</v>
      </c>
      <c r="O3178">
        <v>3818</v>
      </c>
      <c r="P3178" t="s">
        <v>15121</v>
      </c>
      <c r="Q3178">
        <v>0</v>
      </c>
      <c r="R3178" t="s">
        <v>15122</v>
      </c>
      <c r="S3178" t="s">
        <v>15123</v>
      </c>
      <c r="T3178">
        <v>99</v>
      </c>
      <c r="U3178" t="s">
        <v>37</v>
      </c>
      <c r="V3178" t="s">
        <v>38</v>
      </c>
      <c r="W3178" t="s">
        <v>585</v>
      </c>
      <c r="X3178">
        <v>10000000</v>
      </c>
      <c r="Y3178">
        <v>2012</v>
      </c>
      <c r="Z3178">
        <v>581</v>
      </c>
      <c r="AA3178">
        <v>6.1</v>
      </c>
      <c r="AB3178">
        <v>2.35</v>
      </c>
      <c r="AC3178">
        <v>14000</v>
      </c>
    </row>
    <row r="3179" spans="1:29">
      <c r="A3179" t="s">
        <v>28</v>
      </c>
      <c r="C3179" t="s">
        <v>15124</v>
      </c>
      <c r="D3179">
        <v>33</v>
      </c>
      <c r="E3179">
        <v>74</v>
      </c>
      <c r="F3179">
        <v>0</v>
      </c>
      <c r="G3179">
        <v>719</v>
      </c>
      <c r="H3179" t="s">
        <v>261</v>
      </c>
      <c r="I3179">
        <v>886</v>
      </c>
      <c r="J3179">
        <v>6491350</v>
      </c>
      <c r="K3179" t="s">
        <v>8010</v>
      </c>
      <c r="L3179" t="s">
        <v>1384</v>
      </c>
      <c r="M3179" t="s">
        <v>15125</v>
      </c>
      <c r="N3179">
        <v>1231</v>
      </c>
      <c r="O3179">
        <v>5139</v>
      </c>
      <c r="P3179" t="s">
        <v>3024</v>
      </c>
      <c r="Q3179">
        <v>0</v>
      </c>
      <c r="R3179" t="s">
        <v>15126</v>
      </c>
      <c r="S3179" t="s">
        <v>15127</v>
      </c>
      <c r="T3179">
        <v>26</v>
      </c>
      <c r="U3179" t="s">
        <v>37</v>
      </c>
      <c r="V3179" t="s">
        <v>38</v>
      </c>
      <c r="W3179" t="s">
        <v>95</v>
      </c>
      <c r="X3179">
        <v>10000000</v>
      </c>
      <c r="Y3179">
        <v>2004</v>
      </c>
      <c r="Z3179">
        <v>808</v>
      </c>
      <c r="AA3179">
        <v>5.8</v>
      </c>
      <c r="AB3179">
        <v>1.85</v>
      </c>
      <c r="AC3179">
        <v>49</v>
      </c>
    </row>
    <row r="3180" spans="1:29">
      <c r="A3180" t="s">
        <v>28</v>
      </c>
      <c r="C3180" t="s">
        <v>15128</v>
      </c>
      <c r="D3180">
        <v>94</v>
      </c>
      <c r="E3180">
        <v>130</v>
      </c>
      <c r="F3180">
        <v>63</v>
      </c>
      <c r="G3180">
        <v>2</v>
      </c>
      <c r="H3180" t="s">
        <v>15129</v>
      </c>
      <c r="I3180">
        <v>24</v>
      </c>
      <c r="J3180">
        <v>9473382</v>
      </c>
      <c r="K3180" t="s">
        <v>15130</v>
      </c>
      <c r="L3180" t="s">
        <v>15131</v>
      </c>
      <c r="M3180" t="s">
        <v>15132</v>
      </c>
      <c r="N3180">
        <v>26832</v>
      </c>
      <c r="O3180">
        <v>29</v>
      </c>
      <c r="P3180" t="s">
        <v>15133</v>
      </c>
      <c r="Q3180">
        <v>3</v>
      </c>
      <c r="R3180" t="s">
        <v>15134</v>
      </c>
      <c r="S3180" t="s">
        <v>15135</v>
      </c>
      <c r="T3180">
        <v>247</v>
      </c>
      <c r="U3180" t="s">
        <v>1464</v>
      </c>
      <c r="V3180" t="s">
        <v>268</v>
      </c>
      <c r="W3180" t="s">
        <v>585</v>
      </c>
      <c r="X3180">
        <v>10000000</v>
      </c>
      <c r="Y3180">
        <v>1998</v>
      </c>
      <c r="Z3180">
        <v>3</v>
      </c>
      <c r="AA3180">
        <v>7.7</v>
      </c>
      <c r="AB3180">
        <v>1.85</v>
      </c>
      <c r="AC3180">
        <v>0</v>
      </c>
    </row>
    <row r="3181" spans="1:29">
      <c r="A3181" t="s">
        <v>28</v>
      </c>
      <c r="C3181" t="s">
        <v>5877</v>
      </c>
      <c r="D3181">
        <v>143</v>
      </c>
      <c r="E3181">
        <v>112</v>
      </c>
      <c r="F3181">
        <v>0</v>
      </c>
      <c r="G3181">
        <v>201</v>
      </c>
      <c r="H3181" t="s">
        <v>11911</v>
      </c>
      <c r="I3181">
        <v>874</v>
      </c>
      <c r="J3181">
        <v>6197866</v>
      </c>
      <c r="K3181" t="s">
        <v>1544</v>
      </c>
      <c r="L3181" t="s">
        <v>5105</v>
      </c>
      <c r="M3181" t="s">
        <v>15136</v>
      </c>
      <c r="N3181">
        <v>63733</v>
      </c>
      <c r="O3181">
        <v>1351</v>
      </c>
      <c r="P3181" t="s">
        <v>13911</v>
      </c>
      <c r="Q3181">
        <v>0</v>
      </c>
      <c r="R3181" t="s">
        <v>15137</v>
      </c>
      <c r="S3181" t="s">
        <v>15138</v>
      </c>
      <c r="T3181">
        <v>414</v>
      </c>
      <c r="U3181" t="s">
        <v>37</v>
      </c>
      <c r="V3181" t="s">
        <v>1465</v>
      </c>
      <c r="W3181" t="s">
        <v>277</v>
      </c>
      <c r="X3181">
        <v>10000000</v>
      </c>
      <c r="Y3181">
        <v>1999</v>
      </c>
      <c r="Z3181">
        <v>262</v>
      </c>
      <c r="AA3181">
        <v>8</v>
      </c>
      <c r="AB3181">
        <v>2.35</v>
      </c>
      <c r="AC3181">
        <v>0</v>
      </c>
    </row>
    <row r="3182" spans="1:29">
      <c r="A3182" t="s">
        <v>28</v>
      </c>
      <c r="C3182" t="s">
        <v>15139</v>
      </c>
      <c r="D3182">
        <v>38</v>
      </c>
      <c r="E3182">
        <v>96</v>
      </c>
      <c r="F3182">
        <v>9</v>
      </c>
      <c r="G3182">
        <v>934</v>
      </c>
      <c r="H3182" t="s">
        <v>80</v>
      </c>
      <c r="I3182">
        <v>12000</v>
      </c>
      <c r="J3182">
        <v>6044618</v>
      </c>
      <c r="K3182" t="s">
        <v>15140</v>
      </c>
      <c r="L3182" t="s">
        <v>4837</v>
      </c>
      <c r="M3182" t="s">
        <v>15141</v>
      </c>
      <c r="N3182">
        <v>6200</v>
      </c>
      <c r="O3182">
        <v>26961</v>
      </c>
      <c r="P3182" t="s">
        <v>8305</v>
      </c>
      <c r="Q3182">
        <v>1</v>
      </c>
      <c r="R3182" t="s">
        <v>15142</v>
      </c>
      <c r="S3182" t="s">
        <v>15143</v>
      </c>
      <c r="T3182">
        <v>92</v>
      </c>
      <c r="U3182" t="s">
        <v>37</v>
      </c>
      <c r="V3182" t="s">
        <v>38</v>
      </c>
      <c r="W3182" t="s">
        <v>585</v>
      </c>
      <c r="X3182">
        <v>10000000</v>
      </c>
      <c r="Y3182">
        <v>2002</v>
      </c>
      <c r="Z3182">
        <v>11000</v>
      </c>
      <c r="AA3182">
        <v>5.6</v>
      </c>
      <c r="AB3182">
        <v>2.35</v>
      </c>
      <c r="AC3182">
        <v>398</v>
      </c>
    </row>
    <row r="3183" spans="1:29">
      <c r="A3183" t="s">
        <v>28</v>
      </c>
      <c r="C3183" t="s">
        <v>15144</v>
      </c>
      <c r="D3183">
        <v>126</v>
      </c>
      <c r="E3183">
        <v>89</v>
      </c>
      <c r="F3183">
        <v>0</v>
      </c>
      <c r="G3183">
        <v>322</v>
      </c>
      <c r="H3183" t="s">
        <v>3538</v>
      </c>
      <c r="I3183">
        <v>628</v>
      </c>
      <c r="J3183">
        <v>7764027</v>
      </c>
      <c r="K3183" t="s">
        <v>2527</v>
      </c>
      <c r="L3183" t="s">
        <v>7032</v>
      </c>
      <c r="M3183" t="s">
        <v>15145</v>
      </c>
      <c r="N3183">
        <v>38459</v>
      </c>
      <c r="O3183">
        <v>2061</v>
      </c>
      <c r="P3183" t="s">
        <v>14835</v>
      </c>
      <c r="Q3183">
        <v>0</v>
      </c>
      <c r="R3183" t="s">
        <v>15146</v>
      </c>
      <c r="S3183" t="s">
        <v>15147</v>
      </c>
      <c r="T3183">
        <v>119</v>
      </c>
      <c r="U3183" t="s">
        <v>37</v>
      </c>
      <c r="V3183" t="s">
        <v>38</v>
      </c>
      <c r="W3183" t="s">
        <v>585</v>
      </c>
      <c r="X3183">
        <v>10000000</v>
      </c>
      <c r="Y3183">
        <v>2013</v>
      </c>
      <c r="Z3183">
        <v>497</v>
      </c>
      <c r="AA3183">
        <v>6.7</v>
      </c>
      <c r="AB3183">
        <v>2.35</v>
      </c>
      <c r="AC3183">
        <v>0</v>
      </c>
    </row>
    <row r="3184" spans="1:29">
      <c r="A3184" t="s">
        <v>28</v>
      </c>
      <c r="C3184" t="s">
        <v>15148</v>
      </c>
      <c r="D3184">
        <v>168</v>
      </c>
      <c r="E3184">
        <v>100</v>
      </c>
      <c r="F3184">
        <v>0</v>
      </c>
      <c r="G3184">
        <v>231</v>
      </c>
      <c r="H3184" t="s">
        <v>15149</v>
      </c>
      <c r="I3184">
        <v>427</v>
      </c>
      <c r="J3184">
        <v>5998971</v>
      </c>
      <c r="K3184" t="s">
        <v>3898</v>
      </c>
      <c r="L3184" t="s">
        <v>6090</v>
      </c>
      <c r="M3184" t="s">
        <v>15150</v>
      </c>
      <c r="N3184">
        <v>58509</v>
      </c>
      <c r="O3184">
        <v>1022</v>
      </c>
      <c r="P3184" t="s">
        <v>15151</v>
      </c>
      <c r="Q3184">
        <v>0</v>
      </c>
      <c r="R3184" t="s">
        <v>15152</v>
      </c>
      <c r="S3184" t="s">
        <v>15153</v>
      </c>
      <c r="T3184">
        <v>143</v>
      </c>
      <c r="U3184" t="s">
        <v>37</v>
      </c>
      <c r="V3184" t="s">
        <v>56</v>
      </c>
      <c r="W3184" t="s">
        <v>39</v>
      </c>
      <c r="Y3184">
        <v>2007</v>
      </c>
      <c r="Z3184">
        <v>269</v>
      </c>
      <c r="AA3184">
        <v>6.6</v>
      </c>
      <c r="AB3184">
        <v>2.35</v>
      </c>
      <c r="AC3184">
        <v>0</v>
      </c>
    </row>
    <row r="3185" spans="1:29">
      <c r="A3185" t="s">
        <v>28</v>
      </c>
      <c r="C3185" t="s">
        <v>15154</v>
      </c>
      <c r="D3185">
        <v>19</v>
      </c>
      <c r="E3185">
        <v>78</v>
      </c>
      <c r="F3185">
        <v>13</v>
      </c>
      <c r="G3185">
        <v>378</v>
      </c>
      <c r="H3185" t="s">
        <v>1903</v>
      </c>
      <c r="I3185">
        <v>753</v>
      </c>
      <c r="K3185" t="s">
        <v>5482</v>
      </c>
      <c r="L3185" t="s">
        <v>4882</v>
      </c>
      <c r="M3185" t="s">
        <v>15155</v>
      </c>
      <c r="N3185">
        <v>1040</v>
      </c>
      <c r="O3185">
        <v>2791</v>
      </c>
      <c r="P3185" t="s">
        <v>11224</v>
      </c>
      <c r="Q3185">
        <v>0</v>
      </c>
      <c r="R3185" t="s">
        <v>15156</v>
      </c>
      <c r="S3185" t="s">
        <v>15157</v>
      </c>
      <c r="T3185">
        <v>31</v>
      </c>
      <c r="U3185" t="s">
        <v>37</v>
      </c>
      <c r="V3185" t="s">
        <v>38</v>
      </c>
      <c r="W3185" t="s">
        <v>95</v>
      </c>
      <c r="X3185">
        <v>10000000</v>
      </c>
      <c r="Y3185">
        <v>1981</v>
      </c>
      <c r="Z3185">
        <v>695</v>
      </c>
      <c r="AA3185">
        <v>4.2</v>
      </c>
      <c r="AB3185">
        <v>2.35</v>
      </c>
      <c r="AC3185">
        <v>425</v>
      </c>
    </row>
    <row r="3186" spans="1:29">
      <c r="A3186" t="s">
        <v>28</v>
      </c>
      <c r="C3186" t="s">
        <v>11065</v>
      </c>
      <c r="D3186">
        <v>91</v>
      </c>
      <c r="E3186">
        <v>121</v>
      </c>
      <c r="F3186">
        <v>57</v>
      </c>
      <c r="G3186">
        <v>664</v>
      </c>
      <c r="H3186" t="s">
        <v>9803</v>
      </c>
      <c r="I3186">
        <v>1000</v>
      </c>
      <c r="J3186">
        <v>21569041</v>
      </c>
      <c r="K3186" t="s">
        <v>3409</v>
      </c>
      <c r="L3186" t="s">
        <v>1403</v>
      </c>
      <c r="M3186" t="s">
        <v>15158</v>
      </c>
      <c r="N3186">
        <v>8058</v>
      </c>
      <c r="O3186">
        <v>3745</v>
      </c>
      <c r="P3186" t="s">
        <v>15159</v>
      </c>
      <c r="Q3186">
        <v>2</v>
      </c>
      <c r="R3186" t="s">
        <v>15160</v>
      </c>
      <c r="S3186" t="s">
        <v>15161</v>
      </c>
      <c r="T3186">
        <v>57</v>
      </c>
      <c r="U3186" t="s">
        <v>37</v>
      </c>
      <c r="V3186" t="s">
        <v>38</v>
      </c>
      <c r="W3186" t="s">
        <v>39</v>
      </c>
      <c r="X3186">
        <v>9000000</v>
      </c>
      <c r="Y3186">
        <v>2014</v>
      </c>
      <c r="Z3186">
        <v>837</v>
      </c>
      <c r="AA3186">
        <v>6.6</v>
      </c>
      <c r="AB3186">
        <v>2.35</v>
      </c>
      <c r="AC3186">
        <v>0</v>
      </c>
    </row>
    <row r="3187" spans="1:29">
      <c r="A3187" t="s">
        <v>28</v>
      </c>
      <c r="C3187" t="s">
        <v>15162</v>
      </c>
      <c r="D3187">
        <v>46</v>
      </c>
      <c r="E3187">
        <v>85</v>
      </c>
      <c r="F3187">
        <v>49</v>
      </c>
      <c r="G3187">
        <v>401</v>
      </c>
      <c r="H3187" t="s">
        <v>7156</v>
      </c>
      <c r="I3187">
        <v>719</v>
      </c>
      <c r="J3187">
        <v>4356743</v>
      </c>
      <c r="K3187" t="s">
        <v>2717</v>
      </c>
      <c r="L3187" t="s">
        <v>3024</v>
      </c>
      <c r="M3187" t="s">
        <v>15163</v>
      </c>
      <c r="N3187">
        <v>3662</v>
      </c>
      <c r="O3187">
        <v>2446</v>
      </c>
      <c r="P3187" t="s">
        <v>10852</v>
      </c>
      <c r="Q3187">
        <v>2</v>
      </c>
      <c r="R3187" t="s">
        <v>15164</v>
      </c>
      <c r="S3187" t="s">
        <v>15165</v>
      </c>
      <c r="T3187">
        <v>79</v>
      </c>
      <c r="U3187" t="s">
        <v>37</v>
      </c>
      <c r="V3187" t="s">
        <v>38</v>
      </c>
      <c r="W3187" t="s">
        <v>95</v>
      </c>
      <c r="X3187">
        <v>16000000</v>
      </c>
      <c r="Y3187">
        <v>2001</v>
      </c>
      <c r="Z3187">
        <v>405</v>
      </c>
      <c r="AA3187">
        <v>4.0999999999999996</v>
      </c>
      <c r="AB3187">
        <v>1.85</v>
      </c>
      <c r="AC3187">
        <v>0</v>
      </c>
    </row>
    <row r="3188" spans="1:29">
      <c r="A3188" t="s">
        <v>28</v>
      </c>
      <c r="C3188" t="s">
        <v>10018</v>
      </c>
      <c r="D3188">
        <v>198</v>
      </c>
      <c r="E3188">
        <v>120</v>
      </c>
      <c r="F3188">
        <v>0</v>
      </c>
      <c r="G3188">
        <v>294</v>
      </c>
      <c r="H3188" t="s">
        <v>15166</v>
      </c>
      <c r="I3188">
        <v>23000</v>
      </c>
      <c r="J3188">
        <v>5484375</v>
      </c>
      <c r="K3188" t="s">
        <v>15167</v>
      </c>
      <c r="L3188" t="s">
        <v>58</v>
      </c>
      <c r="M3188" t="s">
        <v>15168</v>
      </c>
      <c r="N3188">
        <v>84641</v>
      </c>
      <c r="O3188">
        <v>24270</v>
      </c>
      <c r="P3188" t="s">
        <v>15169</v>
      </c>
      <c r="Q3188">
        <v>0</v>
      </c>
      <c r="R3188" t="s">
        <v>15170</v>
      </c>
      <c r="S3188" t="s">
        <v>15171</v>
      </c>
      <c r="T3188">
        <v>205</v>
      </c>
      <c r="U3188" t="s">
        <v>37</v>
      </c>
      <c r="V3188" t="s">
        <v>38</v>
      </c>
      <c r="W3188" t="s">
        <v>39</v>
      </c>
      <c r="X3188">
        <v>10000000</v>
      </c>
      <c r="Y3188">
        <v>2006</v>
      </c>
      <c r="Z3188">
        <v>342</v>
      </c>
      <c r="AA3188">
        <v>7.3</v>
      </c>
      <c r="AB3188">
        <v>1.85</v>
      </c>
      <c r="AC3188">
        <v>0</v>
      </c>
    </row>
    <row r="3189" spans="1:29">
      <c r="A3189" t="s">
        <v>28</v>
      </c>
      <c r="C3189" t="s">
        <v>15172</v>
      </c>
      <c r="D3189">
        <v>139</v>
      </c>
      <c r="E3189">
        <v>106</v>
      </c>
      <c r="F3189">
        <v>102</v>
      </c>
      <c r="G3189">
        <v>970</v>
      </c>
      <c r="H3189" t="s">
        <v>750</v>
      </c>
      <c r="I3189">
        <v>14000</v>
      </c>
      <c r="J3189">
        <v>5348317</v>
      </c>
      <c r="K3189" t="s">
        <v>5510</v>
      </c>
      <c r="L3189" t="s">
        <v>2382</v>
      </c>
      <c r="M3189" t="s">
        <v>15173</v>
      </c>
      <c r="N3189">
        <v>20810</v>
      </c>
      <c r="O3189">
        <v>18712</v>
      </c>
      <c r="P3189" t="s">
        <v>7786</v>
      </c>
      <c r="Q3189">
        <v>0</v>
      </c>
      <c r="R3189" t="s">
        <v>15174</v>
      </c>
      <c r="S3189" t="s">
        <v>15175</v>
      </c>
      <c r="T3189">
        <v>100</v>
      </c>
      <c r="U3189" t="s">
        <v>37</v>
      </c>
      <c r="V3189" t="s">
        <v>38</v>
      </c>
      <c r="W3189" t="s">
        <v>585</v>
      </c>
      <c r="X3189">
        <v>10000000</v>
      </c>
      <c r="Y3189">
        <v>2015</v>
      </c>
      <c r="Z3189">
        <v>3000</v>
      </c>
      <c r="AA3189">
        <v>7.1</v>
      </c>
      <c r="AC3189">
        <v>0</v>
      </c>
    </row>
    <row r="3190" spans="1:29">
      <c r="A3190" t="s">
        <v>28</v>
      </c>
      <c r="C3190" t="s">
        <v>15176</v>
      </c>
      <c r="D3190">
        <v>182</v>
      </c>
      <c r="E3190">
        <v>83</v>
      </c>
      <c r="F3190">
        <v>157</v>
      </c>
      <c r="G3190">
        <v>581</v>
      </c>
      <c r="H3190" t="s">
        <v>15177</v>
      </c>
      <c r="I3190">
        <v>2000</v>
      </c>
      <c r="J3190">
        <v>4244155</v>
      </c>
      <c r="K3190" t="s">
        <v>2527</v>
      </c>
      <c r="L3190" t="s">
        <v>234</v>
      </c>
      <c r="M3190" t="s">
        <v>15178</v>
      </c>
      <c r="N3190">
        <v>56005</v>
      </c>
      <c r="O3190">
        <v>3374</v>
      </c>
      <c r="P3190" t="s">
        <v>12688</v>
      </c>
      <c r="Q3190">
        <v>5</v>
      </c>
      <c r="R3190" t="s">
        <v>15179</v>
      </c>
      <c r="S3190" t="s">
        <v>15180</v>
      </c>
      <c r="T3190">
        <v>112</v>
      </c>
      <c r="U3190" t="s">
        <v>37</v>
      </c>
      <c r="V3190" t="s">
        <v>38</v>
      </c>
      <c r="W3190" t="s">
        <v>585</v>
      </c>
      <c r="X3190">
        <v>10000000</v>
      </c>
      <c r="Y3190">
        <v>2011</v>
      </c>
      <c r="Z3190">
        <v>616</v>
      </c>
      <c r="AA3190">
        <v>6.5</v>
      </c>
      <c r="AB3190">
        <v>1.85</v>
      </c>
      <c r="AC3190">
        <v>0</v>
      </c>
    </row>
    <row r="3191" spans="1:29">
      <c r="A3191" t="s">
        <v>28</v>
      </c>
      <c r="C3191" t="s">
        <v>15181</v>
      </c>
      <c r="D3191">
        <v>181</v>
      </c>
      <c r="E3191">
        <v>120</v>
      </c>
      <c r="F3191">
        <v>64</v>
      </c>
      <c r="G3191">
        <v>72</v>
      </c>
      <c r="H3191" t="s">
        <v>15182</v>
      </c>
      <c r="I3191">
        <v>144</v>
      </c>
      <c r="J3191">
        <v>5004648</v>
      </c>
      <c r="K3191" t="s">
        <v>214</v>
      </c>
      <c r="L3191" t="s">
        <v>15183</v>
      </c>
      <c r="M3191" t="s">
        <v>15184</v>
      </c>
      <c r="N3191">
        <v>14031</v>
      </c>
      <c r="O3191">
        <v>474</v>
      </c>
      <c r="P3191" t="s">
        <v>15185</v>
      </c>
      <c r="Q3191">
        <v>1</v>
      </c>
      <c r="R3191" t="s">
        <v>15186</v>
      </c>
      <c r="S3191" t="s">
        <v>15187</v>
      </c>
      <c r="T3191">
        <v>114</v>
      </c>
      <c r="U3191" t="s">
        <v>9795</v>
      </c>
      <c r="V3191" t="s">
        <v>7090</v>
      </c>
      <c r="W3191" t="s">
        <v>585</v>
      </c>
      <c r="X3191">
        <v>10000000</v>
      </c>
      <c r="Y3191">
        <v>2009</v>
      </c>
      <c r="Z3191">
        <v>110</v>
      </c>
      <c r="AA3191">
        <v>7</v>
      </c>
      <c r="AB3191">
        <v>1.85</v>
      </c>
      <c r="AC3191">
        <v>0</v>
      </c>
    </row>
    <row r="3192" spans="1:29">
      <c r="A3192" t="s">
        <v>28</v>
      </c>
      <c r="C3192" t="s">
        <v>15188</v>
      </c>
      <c r="D3192">
        <v>23</v>
      </c>
      <c r="E3192">
        <v>111</v>
      </c>
      <c r="F3192">
        <v>60</v>
      </c>
      <c r="G3192">
        <v>699</v>
      </c>
      <c r="H3192" t="s">
        <v>862</v>
      </c>
      <c r="I3192">
        <v>823</v>
      </c>
      <c r="J3192">
        <v>3333823</v>
      </c>
      <c r="K3192" t="s">
        <v>5567</v>
      </c>
      <c r="L3192" t="s">
        <v>5251</v>
      </c>
      <c r="M3192" t="s">
        <v>15189</v>
      </c>
      <c r="N3192">
        <v>5612</v>
      </c>
      <c r="O3192">
        <v>5262</v>
      </c>
      <c r="P3192" t="s">
        <v>11457</v>
      </c>
      <c r="Q3192">
        <v>0</v>
      </c>
      <c r="R3192" t="s">
        <v>15190</v>
      </c>
      <c r="S3192" t="s">
        <v>15191</v>
      </c>
      <c r="T3192">
        <v>122</v>
      </c>
      <c r="U3192" t="s">
        <v>37</v>
      </c>
      <c r="V3192" t="s">
        <v>38</v>
      </c>
      <c r="W3192" t="s">
        <v>39</v>
      </c>
      <c r="X3192">
        <v>10000000</v>
      </c>
      <c r="Y3192">
        <v>2012</v>
      </c>
      <c r="Z3192">
        <v>759</v>
      </c>
      <c r="AA3192">
        <v>5.5</v>
      </c>
      <c r="AB3192">
        <v>2.35</v>
      </c>
      <c r="AC3192">
        <v>0</v>
      </c>
    </row>
    <row r="3193" spans="1:29">
      <c r="A3193" t="s">
        <v>28</v>
      </c>
      <c r="C3193" t="s">
        <v>15192</v>
      </c>
      <c r="D3193">
        <v>30</v>
      </c>
      <c r="E3193">
        <v>100</v>
      </c>
      <c r="F3193">
        <v>34</v>
      </c>
      <c r="G3193">
        <v>541</v>
      </c>
      <c r="H3193" t="s">
        <v>1870</v>
      </c>
      <c r="I3193">
        <v>10000</v>
      </c>
      <c r="J3193">
        <v>3275585</v>
      </c>
      <c r="K3193" t="s">
        <v>464</v>
      </c>
      <c r="L3193" t="s">
        <v>440</v>
      </c>
      <c r="M3193" t="s">
        <v>15193</v>
      </c>
      <c r="N3193">
        <v>10735</v>
      </c>
      <c r="O3193">
        <v>13160</v>
      </c>
      <c r="P3193" t="s">
        <v>3161</v>
      </c>
      <c r="Q3193">
        <v>1</v>
      </c>
      <c r="R3193" t="s">
        <v>15194</v>
      </c>
      <c r="S3193" t="s">
        <v>15195</v>
      </c>
      <c r="T3193">
        <v>88</v>
      </c>
      <c r="U3193" t="s">
        <v>37</v>
      </c>
      <c r="V3193" t="s">
        <v>56</v>
      </c>
      <c r="W3193" t="s">
        <v>585</v>
      </c>
      <c r="X3193">
        <v>11500000</v>
      </c>
      <c r="Y3193">
        <v>1993</v>
      </c>
      <c r="Z3193">
        <v>721</v>
      </c>
      <c r="AA3193">
        <v>6.6</v>
      </c>
      <c r="AB3193">
        <v>1.85</v>
      </c>
      <c r="AC3193">
        <v>561</v>
      </c>
    </row>
    <row r="3194" spans="1:29">
      <c r="A3194" t="s">
        <v>28</v>
      </c>
      <c r="C3194" t="s">
        <v>1526</v>
      </c>
      <c r="D3194">
        <v>111</v>
      </c>
      <c r="E3194">
        <v>89</v>
      </c>
      <c r="F3194">
        <v>0</v>
      </c>
      <c r="G3194">
        <v>132</v>
      </c>
      <c r="H3194" t="s">
        <v>15196</v>
      </c>
      <c r="I3194">
        <v>402</v>
      </c>
      <c r="J3194">
        <v>3193102</v>
      </c>
      <c r="K3194" t="s">
        <v>2142</v>
      </c>
      <c r="L3194" t="s">
        <v>1366</v>
      </c>
      <c r="M3194" t="s">
        <v>15197</v>
      </c>
      <c r="N3194">
        <v>24412</v>
      </c>
      <c r="O3194">
        <v>1335</v>
      </c>
      <c r="P3194" t="s">
        <v>5847</v>
      </c>
      <c r="Q3194">
        <v>0</v>
      </c>
      <c r="R3194" t="s">
        <v>15198</v>
      </c>
      <c r="S3194" t="s">
        <v>15199</v>
      </c>
      <c r="T3194">
        <v>240</v>
      </c>
      <c r="U3194" t="s">
        <v>37</v>
      </c>
      <c r="V3194" t="s">
        <v>38</v>
      </c>
      <c r="W3194" t="s">
        <v>585</v>
      </c>
      <c r="X3194">
        <v>9000000</v>
      </c>
      <c r="Y3194">
        <v>1999</v>
      </c>
      <c r="Z3194">
        <v>296</v>
      </c>
      <c r="AA3194">
        <v>7.1</v>
      </c>
      <c r="AB3194">
        <v>1.85</v>
      </c>
      <c r="AC3194">
        <v>944</v>
      </c>
    </row>
    <row r="3195" spans="1:29">
      <c r="A3195" t="s">
        <v>28</v>
      </c>
      <c r="C3195" t="s">
        <v>8508</v>
      </c>
      <c r="D3195">
        <v>287</v>
      </c>
      <c r="E3195">
        <v>115</v>
      </c>
      <c r="F3195">
        <v>549</v>
      </c>
      <c r="G3195">
        <v>911</v>
      </c>
      <c r="H3195" t="s">
        <v>3077</v>
      </c>
      <c r="I3195">
        <v>3000</v>
      </c>
      <c r="J3195">
        <v>54557348</v>
      </c>
      <c r="K3195" t="s">
        <v>2125</v>
      </c>
      <c r="L3195" t="s">
        <v>252</v>
      </c>
      <c r="M3195" t="s">
        <v>15200</v>
      </c>
      <c r="N3195">
        <v>361169</v>
      </c>
      <c r="O3195">
        <v>5732</v>
      </c>
      <c r="P3195" t="s">
        <v>5165</v>
      </c>
      <c r="Q3195">
        <v>0</v>
      </c>
      <c r="R3195" t="s">
        <v>15201</v>
      </c>
      <c r="S3195" t="s">
        <v>15202</v>
      </c>
      <c r="T3195">
        <v>1624</v>
      </c>
      <c r="U3195" t="s">
        <v>37</v>
      </c>
      <c r="V3195" t="s">
        <v>767</v>
      </c>
      <c r="W3195" t="s">
        <v>585</v>
      </c>
      <c r="X3195">
        <v>6500000</v>
      </c>
      <c r="Y3195">
        <v>2004</v>
      </c>
      <c r="Z3195">
        <v>912</v>
      </c>
      <c r="AA3195">
        <v>7.9</v>
      </c>
      <c r="AB3195">
        <v>2.35</v>
      </c>
      <c r="AC3195">
        <v>18000</v>
      </c>
    </row>
    <row r="3196" spans="1:29">
      <c r="A3196" t="s">
        <v>28</v>
      </c>
      <c r="C3196" t="s">
        <v>15203</v>
      </c>
      <c r="D3196">
        <v>96</v>
      </c>
      <c r="E3196">
        <v>135</v>
      </c>
      <c r="F3196">
        <v>25</v>
      </c>
      <c r="G3196">
        <v>553</v>
      </c>
      <c r="H3196" t="s">
        <v>1855</v>
      </c>
      <c r="I3196">
        <v>902</v>
      </c>
      <c r="J3196">
        <v>3041803</v>
      </c>
      <c r="K3196" t="s">
        <v>214</v>
      </c>
      <c r="L3196" t="s">
        <v>5781</v>
      </c>
      <c r="M3196" t="s">
        <v>15204</v>
      </c>
      <c r="N3196">
        <v>6377</v>
      </c>
      <c r="O3196">
        <v>2735</v>
      </c>
      <c r="P3196" t="s">
        <v>8937</v>
      </c>
      <c r="Q3196">
        <v>0</v>
      </c>
      <c r="R3196" t="s">
        <v>15205</v>
      </c>
      <c r="S3196" t="s">
        <v>15206</v>
      </c>
      <c r="T3196">
        <v>181</v>
      </c>
      <c r="U3196" t="s">
        <v>37</v>
      </c>
      <c r="V3196" t="s">
        <v>56</v>
      </c>
      <c r="W3196" t="s">
        <v>95</v>
      </c>
      <c r="X3196">
        <v>10000000</v>
      </c>
      <c r="Y3196">
        <v>2000</v>
      </c>
      <c r="Z3196">
        <v>576</v>
      </c>
      <c r="AA3196">
        <v>7.1</v>
      </c>
      <c r="AB3196">
        <v>2.35</v>
      </c>
      <c r="AC3196">
        <v>345</v>
      </c>
    </row>
    <row r="3197" spans="1:29">
      <c r="A3197" t="s">
        <v>28</v>
      </c>
      <c r="C3197" t="s">
        <v>15207</v>
      </c>
      <c r="D3197">
        <v>27</v>
      </c>
      <c r="E3197">
        <v>92</v>
      </c>
      <c r="F3197">
        <v>4</v>
      </c>
      <c r="G3197">
        <v>311</v>
      </c>
      <c r="H3197" t="s">
        <v>12490</v>
      </c>
      <c r="I3197">
        <v>754</v>
      </c>
      <c r="J3197">
        <v>3060858</v>
      </c>
      <c r="K3197" t="s">
        <v>923</v>
      </c>
      <c r="L3197" t="s">
        <v>6684</v>
      </c>
      <c r="M3197" t="s">
        <v>15208</v>
      </c>
      <c r="N3197">
        <v>1768</v>
      </c>
      <c r="O3197">
        <v>1891</v>
      </c>
      <c r="P3197" t="s">
        <v>15209</v>
      </c>
      <c r="Q3197">
        <v>4</v>
      </c>
      <c r="R3197" t="s">
        <v>15210</v>
      </c>
      <c r="S3197" t="s">
        <v>15211</v>
      </c>
      <c r="T3197">
        <v>37</v>
      </c>
      <c r="U3197" t="s">
        <v>37</v>
      </c>
      <c r="V3197" t="s">
        <v>38</v>
      </c>
      <c r="W3197" t="s">
        <v>585</v>
      </c>
      <c r="X3197">
        <v>10000000</v>
      </c>
      <c r="Y3197">
        <v>1987</v>
      </c>
      <c r="Z3197">
        <v>324</v>
      </c>
      <c r="AA3197">
        <v>5.6</v>
      </c>
      <c r="AB3197">
        <v>1.85</v>
      </c>
      <c r="AC3197">
        <v>208</v>
      </c>
    </row>
    <row r="3198" spans="1:29">
      <c r="A3198" t="s">
        <v>28</v>
      </c>
      <c r="C3198" t="s">
        <v>9610</v>
      </c>
      <c r="D3198">
        <v>44</v>
      </c>
      <c r="E3198">
        <v>120</v>
      </c>
      <c r="F3198">
        <v>108</v>
      </c>
      <c r="G3198">
        <v>400</v>
      </c>
      <c r="H3198" t="s">
        <v>15212</v>
      </c>
      <c r="I3198">
        <v>634</v>
      </c>
      <c r="J3198">
        <v>1055654</v>
      </c>
      <c r="K3198" t="s">
        <v>4915</v>
      </c>
      <c r="L3198" t="s">
        <v>9768</v>
      </c>
      <c r="M3198" t="s">
        <v>15213</v>
      </c>
      <c r="N3198">
        <v>20426</v>
      </c>
      <c r="O3198">
        <v>2673</v>
      </c>
      <c r="P3198" t="s">
        <v>5330</v>
      </c>
      <c r="Q3198">
        <v>1</v>
      </c>
      <c r="R3198" t="s">
        <v>15214</v>
      </c>
      <c r="S3198" t="s">
        <v>15215</v>
      </c>
      <c r="T3198">
        <v>175</v>
      </c>
      <c r="U3198" t="s">
        <v>37</v>
      </c>
      <c r="V3198" t="s">
        <v>767</v>
      </c>
      <c r="W3198" t="s">
        <v>39</v>
      </c>
      <c r="X3198">
        <v>10000000</v>
      </c>
      <c r="Y3198">
        <v>2006</v>
      </c>
      <c r="Z3198">
        <v>436</v>
      </c>
      <c r="AA3198">
        <v>7.3</v>
      </c>
      <c r="AB3198">
        <v>2.35</v>
      </c>
      <c r="AC3198">
        <v>0</v>
      </c>
    </row>
    <row r="3199" spans="1:29">
      <c r="A3199" t="s">
        <v>28</v>
      </c>
      <c r="C3199" t="s">
        <v>15216</v>
      </c>
      <c r="D3199">
        <v>49</v>
      </c>
      <c r="E3199">
        <v>97</v>
      </c>
      <c r="F3199">
        <v>105</v>
      </c>
      <c r="G3199">
        <v>269</v>
      </c>
      <c r="H3199" t="s">
        <v>2182</v>
      </c>
      <c r="I3199">
        <v>982</v>
      </c>
      <c r="J3199">
        <v>2331318</v>
      </c>
      <c r="K3199" t="s">
        <v>1671</v>
      </c>
      <c r="L3199" t="s">
        <v>1121</v>
      </c>
      <c r="M3199" t="s">
        <v>15217</v>
      </c>
      <c r="N3199">
        <v>9541</v>
      </c>
      <c r="O3199">
        <v>2603</v>
      </c>
      <c r="P3199" t="s">
        <v>2719</v>
      </c>
      <c r="Q3199">
        <v>1</v>
      </c>
      <c r="R3199" t="s">
        <v>15218</v>
      </c>
      <c r="S3199" t="s">
        <v>15219</v>
      </c>
      <c r="T3199">
        <v>64</v>
      </c>
      <c r="U3199" t="s">
        <v>37</v>
      </c>
      <c r="V3199" t="s">
        <v>38</v>
      </c>
      <c r="W3199" t="s">
        <v>585</v>
      </c>
      <c r="X3199">
        <v>10000000</v>
      </c>
      <c r="Y3199">
        <v>2011</v>
      </c>
      <c r="Z3199">
        <v>503</v>
      </c>
      <c r="AA3199">
        <v>3.3</v>
      </c>
      <c r="AB3199">
        <v>1.85</v>
      </c>
      <c r="AC3199">
        <v>0</v>
      </c>
    </row>
    <row r="3200" spans="1:29">
      <c r="A3200" t="s">
        <v>28</v>
      </c>
      <c r="C3200" t="s">
        <v>5076</v>
      </c>
      <c r="D3200">
        <v>57</v>
      </c>
      <c r="E3200">
        <v>135</v>
      </c>
      <c r="F3200">
        <v>0</v>
      </c>
      <c r="G3200">
        <v>851</v>
      </c>
      <c r="H3200" t="s">
        <v>2523</v>
      </c>
      <c r="I3200">
        <v>1000</v>
      </c>
      <c r="J3200">
        <v>2185266</v>
      </c>
      <c r="K3200" t="s">
        <v>5510</v>
      </c>
      <c r="L3200" t="s">
        <v>15220</v>
      </c>
      <c r="M3200" t="s">
        <v>15221</v>
      </c>
      <c r="N3200">
        <v>8720</v>
      </c>
      <c r="O3200">
        <v>4266</v>
      </c>
      <c r="P3200" t="s">
        <v>802</v>
      </c>
      <c r="Q3200">
        <v>0</v>
      </c>
      <c r="R3200" t="s">
        <v>15222</v>
      </c>
      <c r="S3200" t="s">
        <v>15223</v>
      </c>
      <c r="T3200">
        <v>186</v>
      </c>
      <c r="U3200" t="s">
        <v>37</v>
      </c>
      <c r="V3200" t="s">
        <v>38</v>
      </c>
      <c r="W3200" t="s">
        <v>585</v>
      </c>
      <c r="X3200">
        <v>10000000</v>
      </c>
      <c r="Y3200">
        <v>2000</v>
      </c>
      <c r="Z3200">
        <v>975</v>
      </c>
      <c r="AA3200">
        <v>6.5</v>
      </c>
      <c r="AB3200">
        <v>1.85</v>
      </c>
      <c r="AC3200">
        <v>1000</v>
      </c>
    </row>
    <row r="3201" spans="1:29">
      <c r="A3201" t="s">
        <v>28</v>
      </c>
      <c r="C3201" t="s">
        <v>15224</v>
      </c>
      <c r="D3201">
        <v>185</v>
      </c>
      <c r="E3201">
        <v>93</v>
      </c>
      <c r="F3201">
        <v>4</v>
      </c>
      <c r="G3201">
        <v>4</v>
      </c>
      <c r="H3201" t="s">
        <v>15225</v>
      </c>
      <c r="I3201">
        <v>533</v>
      </c>
      <c r="J3201">
        <v>26583369</v>
      </c>
      <c r="K3201" t="s">
        <v>3030</v>
      </c>
      <c r="L3201" t="s">
        <v>15226</v>
      </c>
      <c r="M3201" t="s">
        <v>15227</v>
      </c>
      <c r="N3201">
        <v>20837</v>
      </c>
      <c r="O3201">
        <v>578</v>
      </c>
      <c r="P3201" t="s">
        <v>15228</v>
      </c>
      <c r="Q3201">
        <v>1</v>
      </c>
      <c r="R3201" t="s">
        <v>15229</v>
      </c>
      <c r="S3201" t="s">
        <v>15230</v>
      </c>
      <c r="T3201">
        <v>127</v>
      </c>
      <c r="U3201" t="s">
        <v>37</v>
      </c>
      <c r="V3201" t="s">
        <v>38</v>
      </c>
      <c r="W3201" t="s">
        <v>39</v>
      </c>
      <c r="X3201">
        <v>10000000</v>
      </c>
      <c r="Y3201">
        <v>2016</v>
      </c>
      <c r="Z3201">
        <v>35</v>
      </c>
      <c r="AA3201">
        <v>4.8</v>
      </c>
      <c r="AB3201">
        <v>1.85</v>
      </c>
      <c r="AC3201">
        <v>10000</v>
      </c>
    </row>
    <row r="3202" spans="1:29">
      <c r="A3202" t="s">
        <v>28</v>
      </c>
      <c r="C3202" t="s">
        <v>14099</v>
      </c>
      <c r="D3202">
        <v>2</v>
      </c>
      <c r="E3202">
        <v>118</v>
      </c>
      <c r="F3202">
        <v>76</v>
      </c>
      <c r="G3202">
        <v>249</v>
      </c>
      <c r="H3202" t="s">
        <v>7246</v>
      </c>
      <c r="I3202">
        <v>902</v>
      </c>
      <c r="J3202">
        <v>800000</v>
      </c>
      <c r="K3202" t="s">
        <v>13450</v>
      </c>
      <c r="L3202" t="s">
        <v>122</v>
      </c>
      <c r="M3202" t="s">
        <v>15231</v>
      </c>
      <c r="N3202">
        <v>892</v>
      </c>
      <c r="O3202">
        <v>2079</v>
      </c>
      <c r="P3202" t="s">
        <v>3133</v>
      </c>
      <c r="Q3202">
        <v>0</v>
      </c>
      <c r="R3202" t="s">
        <v>15232</v>
      </c>
      <c r="S3202" t="s">
        <v>15233</v>
      </c>
      <c r="T3202">
        <v>21</v>
      </c>
      <c r="U3202" t="s">
        <v>37</v>
      </c>
      <c r="V3202" t="s">
        <v>38</v>
      </c>
      <c r="W3202" t="s">
        <v>95</v>
      </c>
      <c r="X3202">
        <v>14000000</v>
      </c>
      <c r="Y3202">
        <v>1981</v>
      </c>
      <c r="Z3202">
        <v>488</v>
      </c>
      <c r="AA3202">
        <v>5.2</v>
      </c>
      <c r="AB3202">
        <v>2.35</v>
      </c>
      <c r="AC3202">
        <v>106</v>
      </c>
    </row>
    <row r="3203" spans="1:29">
      <c r="A3203" t="s">
        <v>28</v>
      </c>
      <c r="C3203" t="s">
        <v>15234</v>
      </c>
      <c r="D3203">
        <v>270</v>
      </c>
      <c r="E3203">
        <v>97</v>
      </c>
      <c r="F3203">
        <v>387</v>
      </c>
      <c r="G3203">
        <v>64</v>
      </c>
      <c r="H3203" t="s">
        <v>15235</v>
      </c>
      <c r="I3203">
        <v>6000</v>
      </c>
      <c r="J3203">
        <v>7574066</v>
      </c>
      <c r="K3203" t="s">
        <v>2527</v>
      </c>
      <c r="L3203" t="s">
        <v>208</v>
      </c>
      <c r="M3203" t="s">
        <v>15236</v>
      </c>
      <c r="N3203">
        <v>30325</v>
      </c>
      <c r="O3203">
        <v>6322</v>
      </c>
      <c r="P3203" t="s">
        <v>15237</v>
      </c>
      <c r="Q3203">
        <v>2</v>
      </c>
      <c r="R3203" t="s">
        <v>15238</v>
      </c>
      <c r="S3203" t="s">
        <v>15239</v>
      </c>
      <c r="T3203">
        <v>96</v>
      </c>
      <c r="U3203" t="s">
        <v>37</v>
      </c>
      <c r="V3203" t="s">
        <v>38</v>
      </c>
      <c r="W3203" t="s">
        <v>585</v>
      </c>
      <c r="X3203">
        <v>10000000</v>
      </c>
      <c r="Y3203">
        <v>2014</v>
      </c>
      <c r="Z3203">
        <v>139</v>
      </c>
      <c r="AA3203">
        <v>6.3</v>
      </c>
      <c r="AB3203">
        <v>1.85</v>
      </c>
      <c r="AC3203">
        <v>0</v>
      </c>
    </row>
    <row r="3204" spans="1:29">
      <c r="A3204" t="s">
        <v>28</v>
      </c>
      <c r="C3204" t="s">
        <v>198</v>
      </c>
      <c r="D3204">
        <v>94</v>
      </c>
      <c r="E3204">
        <v>98</v>
      </c>
      <c r="F3204">
        <v>129</v>
      </c>
      <c r="G3204">
        <v>221</v>
      </c>
      <c r="H3204" t="s">
        <v>15240</v>
      </c>
      <c r="I3204">
        <v>749</v>
      </c>
      <c r="J3204">
        <v>1754319</v>
      </c>
      <c r="K3204" t="s">
        <v>214</v>
      </c>
      <c r="L3204" t="s">
        <v>5856</v>
      </c>
      <c r="M3204" t="s">
        <v>15241</v>
      </c>
      <c r="N3204">
        <v>13174</v>
      </c>
      <c r="O3204">
        <v>2214</v>
      </c>
      <c r="P3204" t="s">
        <v>15242</v>
      </c>
      <c r="Q3204">
        <v>0</v>
      </c>
      <c r="R3204" t="s">
        <v>15243</v>
      </c>
      <c r="S3204" t="s">
        <v>15244</v>
      </c>
      <c r="T3204">
        <v>81</v>
      </c>
      <c r="U3204" t="s">
        <v>37</v>
      </c>
      <c r="V3204" t="s">
        <v>38</v>
      </c>
      <c r="W3204" t="s">
        <v>39</v>
      </c>
      <c r="X3204">
        <v>10000000</v>
      </c>
      <c r="Y3204">
        <v>2011</v>
      </c>
      <c r="Z3204">
        <v>252</v>
      </c>
      <c r="AA3204">
        <v>7.2</v>
      </c>
      <c r="AB3204">
        <v>1.85</v>
      </c>
      <c r="AC3204">
        <v>0</v>
      </c>
    </row>
    <row r="3205" spans="1:29">
      <c r="A3205" t="s">
        <v>28</v>
      </c>
      <c r="C3205" t="s">
        <v>5403</v>
      </c>
      <c r="D3205">
        <v>157</v>
      </c>
      <c r="E3205">
        <v>98</v>
      </c>
      <c r="F3205">
        <v>0</v>
      </c>
      <c r="G3205">
        <v>258</v>
      </c>
      <c r="H3205" t="s">
        <v>9205</v>
      </c>
      <c r="I3205">
        <v>530</v>
      </c>
      <c r="J3205">
        <v>1641788</v>
      </c>
      <c r="K3205" t="s">
        <v>1924</v>
      </c>
      <c r="L3205" t="s">
        <v>4770</v>
      </c>
      <c r="M3205" t="s">
        <v>15245</v>
      </c>
      <c r="N3205">
        <v>30096</v>
      </c>
      <c r="O3205">
        <v>1381</v>
      </c>
      <c r="P3205" t="s">
        <v>12562</v>
      </c>
      <c r="Q3205">
        <v>0</v>
      </c>
      <c r="R3205" t="s">
        <v>15246</v>
      </c>
      <c r="S3205" t="s">
        <v>15247</v>
      </c>
      <c r="T3205">
        <v>213</v>
      </c>
      <c r="U3205" t="s">
        <v>37</v>
      </c>
      <c r="V3205" t="s">
        <v>268</v>
      </c>
      <c r="W3205" t="s">
        <v>585</v>
      </c>
      <c r="X3205">
        <v>8000000</v>
      </c>
      <c r="Y3205">
        <v>2002</v>
      </c>
      <c r="Z3205">
        <v>387</v>
      </c>
      <c r="AA3205">
        <v>6.8</v>
      </c>
      <c r="AB3205">
        <v>1.78</v>
      </c>
      <c r="AC3205">
        <v>0</v>
      </c>
    </row>
    <row r="3206" spans="1:29">
      <c r="A3206" t="s">
        <v>28</v>
      </c>
      <c r="C3206" t="s">
        <v>15248</v>
      </c>
      <c r="D3206">
        <v>49</v>
      </c>
      <c r="E3206">
        <v>101</v>
      </c>
      <c r="F3206">
        <v>3</v>
      </c>
      <c r="G3206">
        <v>826</v>
      </c>
      <c r="H3206" t="s">
        <v>430</v>
      </c>
      <c r="I3206">
        <v>14000</v>
      </c>
      <c r="J3206">
        <v>1631839</v>
      </c>
      <c r="K3206" t="s">
        <v>4262</v>
      </c>
      <c r="L3206" t="s">
        <v>228</v>
      </c>
      <c r="M3206" t="s">
        <v>15249</v>
      </c>
      <c r="N3206">
        <v>5936</v>
      </c>
      <c r="O3206">
        <v>17665</v>
      </c>
      <c r="P3206" t="s">
        <v>3614</v>
      </c>
      <c r="Q3206">
        <v>0</v>
      </c>
      <c r="R3206" t="s">
        <v>15250</v>
      </c>
      <c r="S3206" t="s">
        <v>15251</v>
      </c>
      <c r="T3206">
        <v>91</v>
      </c>
      <c r="U3206" t="s">
        <v>37</v>
      </c>
      <c r="V3206" t="s">
        <v>38</v>
      </c>
      <c r="W3206" t="s">
        <v>585</v>
      </c>
      <c r="X3206">
        <v>10000000</v>
      </c>
      <c r="Y3206">
        <v>2000</v>
      </c>
      <c r="Z3206">
        <v>1000</v>
      </c>
      <c r="AA3206">
        <v>5.7</v>
      </c>
      <c r="AB3206">
        <v>1.85</v>
      </c>
      <c r="AC3206">
        <v>242</v>
      </c>
    </row>
    <row r="3207" spans="1:29">
      <c r="A3207" t="s">
        <v>28</v>
      </c>
      <c r="C3207" t="s">
        <v>10161</v>
      </c>
      <c r="D3207">
        <v>80</v>
      </c>
      <c r="E3207">
        <v>132</v>
      </c>
      <c r="F3207">
        <v>41</v>
      </c>
      <c r="G3207">
        <v>1000</v>
      </c>
      <c r="H3207" t="s">
        <v>257</v>
      </c>
      <c r="I3207">
        <v>16000</v>
      </c>
      <c r="J3207">
        <v>1309849</v>
      </c>
      <c r="K3207" t="s">
        <v>214</v>
      </c>
      <c r="L3207" t="s">
        <v>380</v>
      </c>
      <c r="M3207" t="s">
        <v>15252</v>
      </c>
      <c r="N3207">
        <v>9395</v>
      </c>
      <c r="O3207">
        <v>29177</v>
      </c>
      <c r="P3207" t="s">
        <v>393</v>
      </c>
      <c r="Q3207">
        <v>1</v>
      </c>
      <c r="R3207" t="s">
        <v>15253</v>
      </c>
      <c r="S3207" t="s">
        <v>15254</v>
      </c>
      <c r="T3207">
        <v>103</v>
      </c>
      <c r="U3207" t="s">
        <v>37</v>
      </c>
      <c r="V3207" t="s">
        <v>56</v>
      </c>
      <c r="W3207" t="s">
        <v>95</v>
      </c>
      <c r="X3207">
        <v>10000000</v>
      </c>
      <c r="Y3207">
        <v>2002</v>
      </c>
      <c r="Z3207">
        <v>11000</v>
      </c>
      <c r="AA3207">
        <v>7.2</v>
      </c>
      <c r="AB3207">
        <v>2.35</v>
      </c>
      <c r="AC3207">
        <v>0</v>
      </c>
    </row>
    <row r="3208" spans="1:29">
      <c r="A3208" t="s">
        <v>28</v>
      </c>
      <c r="C3208" t="s">
        <v>8040</v>
      </c>
      <c r="D3208">
        <v>221</v>
      </c>
      <c r="E3208">
        <v>106</v>
      </c>
      <c r="F3208">
        <v>34</v>
      </c>
      <c r="G3208">
        <v>683</v>
      </c>
      <c r="H3208" t="s">
        <v>80</v>
      </c>
      <c r="I3208">
        <v>11000</v>
      </c>
      <c r="J3208">
        <v>1939441</v>
      </c>
      <c r="K3208" t="s">
        <v>1726</v>
      </c>
      <c r="L3208" t="s">
        <v>222</v>
      </c>
      <c r="M3208" t="s">
        <v>15255</v>
      </c>
      <c r="N3208">
        <v>55567</v>
      </c>
      <c r="O3208">
        <v>23187</v>
      </c>
      <c r="P3208" t="s">
        <v>6143</v>
      </c>
      <c r="Q3208">
        <v>1</v>
      </c>
      <c r="R3208" t="s">
        <v>15256</v>
      </c>
      <c r="S3208" t="s">
        <v>15257</v>
      </c>
      <c r="T3208">
        <v>144</v>
      </c>
      <c r="U3208" t="s">
        <v>37</v>
      </c>
      <c r="V3208" t="s">
        <v>38</v>
      </c>
      <c r="W3208" t="s">
        <v>585</v>
      </c>
      <c r="X3208">
        <v>10000000</v>
      </c>
      <c r="Y3208">
        <v>2012</v>
      </c>
      <c r="Z3208">
        <v>11000</v>
      </c>
      <c r="AA3208">
        <v>6.9</v>
      </c>
      <c r="AB3208">
        <v>1.85</v>
      </c>
      <c r="AC3208">
        <v>20000</v>
      </c>
    </row>
    <row r="3209" spans="1:29">
      <c r="A3209" t="s">
        <v>28</v>
      </c>
      <c r="D3209">
        <v>53</v>
      </c>
      <c r="E3209">
        <v>55</v>
      </c>
      <c r="G3209">
        <v>2</v>
      </c>
      <c r="H3209" t="s">
        <v>13599</v>
      </c>
      <c r="I3209">
        <v>20</v>
      </c>
      <c r="J3209">
        <v>447093</v>
      </c>
      <c r="K3209" t="s">
        <v>3409</v>
      </c>
      <c r="L3209" t="s">
        <v>13600</v>
      </c>
      <c r="M3209" t="s">
        <v>13601</v>
      </c>
      <c r="N3209">
        <v>12591</v>
      </c>
      <c r="O3209">
        <v>25</v>
      </c>
      <c r="P3209" t="s">
        <v>13602</v>
      </c>
      <c r="Q3209">
        <v>0</v>
      </c>
      <c r="R3209" t="s">
        <v>13603</v>
      </c>
      <c r="S3209" t="s">
        <v>13604</v>
      </c>
      <c r="T3209">
        <v>37</v>
      </c>
      <c r="U3209" t="s">
        <v>13605</v>
      </c>
      <c r="V3209" t="s">
        <v>13606</v>
      </c>
      <c r="W3209" t="s">
        <v>2635</v>
      </c>
      <c r="Z3209">
        <v>3</v>
      </c>
      <c r="AA3209">
        <v>9.1</v>
      </c>
      <c r="AB3209">
        <v>1.33</v>
      </c>
      <c r="AC3209">
        <v>0</v>
      </c>
    </row>
    <row r="3210" spans="1:29">
      <c r="A3210" t="s">
        <v>28</v>
      </c>
      <c r="C3210" t="s">
        <v>15258</v>
      </c>
      <c r="D3210">
        <v>20</v>
      </c>
      <c r="E3210">
        <v>168</v>
      </c>
      <c r="F3210">
        <v>53</v>
      </c>
      <c r="G3210">
        <v>45</v>
      </c>
      <c r="H3210" t="s">
        <v>15259</v>
      </c>
      <c r="I3210">
        <v>307</v>
      </c>
      <c r="K3210" t="s">
        <v>578</v>
      </c>
      <c r="L3210" t="s">
        <v>15260</v>
      </c>
      <c r="M3210" t="s">
        <v>15261</v>
      </c>
      <c r="N3210">
        <v>12411</v>
      </c>
      <c r="O3210">
        <v>616</v>
      </c>
      <c r="P3210" t="s">
        <v>15262</v>
      </c>
      <c r="Q3210">
        <v>0</v>
      </c>
      <c r="R3210" t="s">
        <v>15263</v>
      </c>
      <c r="S3210" t="s">
        <v>15264</v>
      </c>
      <c r="T3210">
        <v>110</v>
      </c>
      <c r="U3210" t="s">
        <v>5611</v>
      </c>
      <c r="V3210" t="s">
        <v>5612</v>
      </c>
      <c r="W3210" t="s">
        <v>4830</v>
      </c>
      <c r="X3210">
        <v>10000000</v>
      </c>
      <c r="Y3210">
        <v>2006</v>
      </c>
      <c r="Z3210">
        <v>200</v>
      </c>
      <c r="AA3210">
        <v>6.3</v>
      </c>
      <c r="AB3210">
        <v>2.35</v>
      </c>
      <c r="AC3210">
        <v>533</v>
      </c>
    </row>
    <row r="3211" spans="1:29">
      <c r="A3211" t="s">
        <v>28</v>
      </c>
      <c r="C3211" t="s">
        <v>13792</v>
      </c>
      <c r="D3211">
        <v>90</v>
      </c>
      <c r="E3211">
        <v>87</v>
      </c>
      <c r="F3211">
        <v>0</v>
      </c>
      <c r="G3211">
        <v>503</v>
      </c>
      <c r="H3211" t="s">
        <v>1386</v>
      </c>
      <c r="I3211">
        <v>975</v>
      </c>
      <c r="J3211">
        <v>1276984</v>
      </c>
      <c r="K3211" t="s">
        <v>5967</v>
      </c>
      <c r="L3211" t="s">
        <v>3999</v>
      </c>
      <c r="M3211" t="s">
        <v>15265</v>
      </c>
      <c r="N3211">
        <v>11403</v>
      </c>
      <c r="O3211">
        <v>3059</v>
      </c>
      <c r="P3211" t="s">
        <v>2182</v>
      </c>
      <c r="Q3211">
        <v>2</v>
      </c>
      <c r="R3211" t="s">
        <v>15266</v>
      </c>
      <c r="S3211" t="s">
        <v>15267</v>
      </c>
      <c r="T3211">
        <v>150</v>
      </c>
      <c r="U3211" t="s">
        <v>37</v>
      </c>
      <c r="V3211" t="s">
        <v>1465</v>
      </c>
      <c r="W3211" t="s">
        <v>585</v>
      </c>
      <c r="X3211">
        <v>10000000</v>
      </c>
      <c r="Y3211">
        <v>2000</v>
      </c>
      <c r="Z3211">
        <v>537</v>
      </c>
      <c r="AA3211">
        <v>6.2</v>
      </c>
      <c r="AB3211">
        <v>1.85</v>
      </c>
      <c r="AC3211">
        <v>795</v>
      </c>
    </row>
    <row r="3212" spans="1:29">
      <c r="A3212" t="s">
        <v>28</v>
      </c>
      <c r="C3212" t="s">
        <v>4733</v>
      </c>
      <c r="D3212">
        <v>376</v>
      </c>
      <c r="E3212">
        <v>98</v>
      </c>
      <c r="F3212">
        <v>607</v>
      </c>
      <c r="G3212">
        <v>251</v>
      </c>
      <c r="H3212" t="s">
        <v>15268</v>
      </c>
      <c r="I3212">
        <v>11000</v>
      </c>
      <c r="J3212">
        <v>1987762</v>
      </c>
      <c r="K3212" t="s">
        <v>5274</v>
      </c>
      <c r="L3212" t="s">
        <v>660</v>
      </c>
      <c r="M3212" t="s">
        <v>15269</v>
      </c>
      <c r="N3212">
        <v>59297</v>
      </c>
      <c r="O3212">
        <v>11853</v>
      </c>
      <c r="P3212" t="s">
        <v>15270</v>
      </c>
      <c r="Q3212">
        <v>0</v>
      </c>
      <c r="R3212" t="s">
        <v>15271</v>
      </c>
      <c r="S3212" t="s">
        <v>15272</v>
      </c>
      <c r="T3212">
        <v>216</v>
      </c>
      <c r="U3212" t="s">
        <v>37</v>
      </c>
      <c r="V3212" t="s">
        <v>38</v>
      </c>
      <c r="W3212" t="s">
        <v>585</v>
      </c>
      <c r="X3212">
        <v>11000000</v>
      </c>
      <c r="Y3212">
        <v>2011</v>
      </c>
      <c r="Z3212">
        <v>414</v>
      </c>
      <c r="AA3212">
        <v>6.7</v>
      </c>
      <c r="AB3212">
        <v>1.85</v>
      </c>
      <c r="AC3212">
        <v>12000</v>
      </c>
    </row>
    <row r="3213" spans="1:29">
      <c r="A3213" t="s">
        <v>28</v>
      </c>
      <c r="C3213" t="s">
        <v>15273</v>
      </c>
      <c r="D3213">
        <v>144</v>
      </c>
      <c r="E3213">
        <v>96</v>
      </c>
      <c r="F3213">
        <v>17</v>
      </c>
      <c r="G3213">
        <v>688</v>
      </c>
      <c r="H3213" t="s">
        <v>3230</v>
      </c>
      <c r="I3213">
        <v>2000</v>
      </c>
      <c r="J3213">
        <v>1474508</v>
      </c>
      <c r="K3213" t="s">
        <v>2527</v>
      </c>
      <c r="L3213" t="s">
        <v>1375</v>
      </c>
      <c r="M3213" t="s">
        <v>15274</v>
      </c>
      <c r="N3213">
        <v>33473</v>
      </c>
      <c r="O3213">
        <v>4607</v>
      </c>
      <c r="P3213" t="s">
        <v>15275</v>
      </c>
      <c r="Q3213">
        <v>4</v>
      </c>
      <c r="R3213" t="s">
        <v>15276</v>
      </c>
      <c r="S3213" t="s">
        <v>15277</v>
      </c>
      <c r="T3213">
        <v>88</v>
      </c>
      <c r="U3213" t="s">
        <v>37</v>
      </c>
      <c r="V3213" t="s">
        <v>38</v>
      </c>
      <c r="W3213" t="s">
        <v>585</v>
      </c>
      <c r="X3213">
        <v>5000000</v>
      </c>
      <c r="Y3213">
        <v>2009</v>
      </c>
      <c r="Z3213">
        <v>989</v>
      </c>
      <c r="AA3213">
        <v>6.5</v>
      </c>
      <c r="AB3213">
        <v>2.35</v>
      </c>
      <c r="AC3213">
        <v>0</v>
      </c>
    </row>
    <row r="3214" spans="1:29">
      <c r="A3214" t="s">
        <v>28</v>
      </c>
      <c r="C3214" t="s">
        <v>15278</v>
      </c>
      <c r="D3214">
        <v>82</v>
      </c>
      <c r="E3214">
        <v>104</v>
      </c>
      <c r="F3214">
        <v>23</v>
      </c>
      <c r="G3214">
        <v>232</v>
      </c>
      <c r="H3214" t="s">
        <v>3490</v>
      </c>
      <c r="I3214">
        <v>22000</v>
      </c>
      <c r="J3214">
        <v>1011054</v>
      </c>
      <c r="K3214" t="s">
        <v>2125</v>
      </c>
      <c r="L3214" t="s">
        <v>697</v>
      </c>
      <c r="M3214" t="s">
        <v>15279</v>
      </c>
      <c r="N3214">
        <v>10585</v>
      </c>
      <c r="O3214">
        <v>23513</v>
      </c>
      <c r="P3214" t="s">
        <v>3605</v>
      </c>
      <c r="Q3214">
        <v>1</v>
      </c>
      <c r="R3214" t="s">
        <v>15280</v>
      </c>
      <c r="S3214" t="s">
        <v>15281</v>
      </c>
      <c r="T3214">
        <v>83</v>
      </c>
      <c r="U3214" t="s">
        <v>37</v>
      </c>
      <c r="V3214" t="s">
        <v>268</v>
      </c>
      <c r="W3214" t="s">
        <v>585</v>
      </c>
      <c r="X3214">
        <v>10000000</v>
      </c>
      <c r="Y3214">
        <v>2003</v>
      </c>
      <c r="Z3214">
        <v>893</v>
      </c>
      <c r="AA3214">
        <v>7.2</v>
      </c>
      <c r="AB3214">
        <v>2.35</v>
      </c>
      <c r="AC3214">
        <v>0</v>
      </c>
    </row>
    <row r="3215" spans="1:29">
      <c r="A3215" t="s">
        <v>28</v>
      </c>
      <c r="C3215" t="s">
        <v>15282</v>
      </c>
      <c r="D3215">
        <v>51</v>
      </c>
      <c r="E3215">
        <v>93</v>
      </c>
      <c r="F3215">
        <v>0</v>
      </c>
      <c r="G3215">
        <v>622</v>
      </c>
      <c r="H3215" t="s">
        <v>12758</v>
      </c>
      <c r="I3215">
        <v>966</v>
      </c>
      <c r="J3215">
        <v>900926</v>
      </c>
      <c r="K3215" t="s">
        <v>1671</v>
      </c>
      <c r="L3215" t="s">
        <v>3576</v>
      </c>
      <c r="M3215" t="s">
        <v>15283</v>
      </c>
      <c r="N3215">
        <v>9517</v>
      </c>
      <c r="O3215">
        <v>3307</v>
      </c>
      <c r="P3215" t="s">
        <v>2101</v>
      </c>
      <c r="Q3215">
        <v>2</v>
      </c>
      <c r="R3215" t="s">
        <v>15284</v>
      </c>
      <c r="S3215" t="s">
        <v>15285</v>
      </c>
      <c r="T3215">
        <v>46</v>
      </c>
      <c r="U3215" t="s">
        <v>37</v>
      </c>
      <c r="V3215" t="s">
        <v>38</v>
      </c>
      <c r="W3215" t="s">
        <v>585</v>
      </c>
      <c r="X3215">
        <v>10000000</v>
      </c>
      <c r="Y3215">
        <v>2007</v>
      </c>
      <c r="Z3215">
        <v>799</v>
      </c>
      <c r="AA3215">
        <v>5.3</v>
      </c>
      <c r="AB3215">
        <v>1.85</v>
      </c>
      <c r="AC3215">
        <v>319</v>
      </c>
    </row>
    <row r="3216" spans="1:29">
      <c r="A3216" t="s">
        <v>28</v>
      </c>
      <c r="C3216" t="s">
        <v>6977</v>
      </c>
      <c r="D3216">
        <v>192</v>
      </c>
      <c r="E3216">
        <v>95</v>
      </c>
      <c r="F3216">
        <v>0</v>
      </c>
      <c r="G3216">
        <v>20</v>
      </c>
      <c r="H3216" t="s">
        <v>15286</v>
      </c>
      <c r="I3216">
        <v>20000</v>
      </c>
      <c r="J3216">
        <v>866778</v>
      </c>
      <c r="K3216" t="s">
        <v>214</v>
      </c>
      <c r="L3216" t="s">
        <v>841</v>
      </c>
      <c r="M3216" t="s">
        <v>15287</v>
      </c>
      <c r="N3216">
        <v>44208</v>
      </c>
      <c r="O3216">
        <v>20364</v>
      </c>
      <c r="P3216" t="s">
        <v>15288</v>
      </c>
      <c r="Q3216">
        <v>3</v>
      </c>
      <c r="R3216" t="s">
        <v>15289</v>
      </c>
      <c r="S3216" t="s">
        <v>15290</v>
      </c>
      <c r="T3216">
        <v>117</v>
      </c>
      <c r="U3216" t="s">
        <v>37</v>
      </c>
      <c r="V3216" t="s">
        <v>3859</v>
      </c>
      <c r="W3216" t="s">
        <v>39</v>
      </c>
      <c r="X3216">
        <v>10000000</v>
      </c>
      <c r="Y3216">
        <v>2007</v>
      </c>
      <c r="Z3216">
        <v>329</v>
      </c>
      <c r="AA3216">
        <v>6.7</v>
      </c>
      <c r="AB3216">
        <v>2.35</v>
      </c>
      <c r="AC3216">
        <v>0</v>
      </c>
    </row>
    <row r="3217" spans="1:29">
      <c r="A3217" t="s">
        <v>28</v>
      </c>
      <c r="C3217" t="s">
        <v>14665</v>
      </c>
      <c r="D3217">
        <v>36</v>
      </c>
      <c r="E3217">
        <v>119</v>
      </c>
      <c r="F3217">
        <v>0</v>
      </c>
      <c r="G3217">
        <v>54</v>
      </c>
      <c r="H3217" t="s">
        <v>1925</v>
      </c>
      <c r="I3217">
        <v>816</v>
      </c>
      <c r="J3217">
        <v>836641</v>
      </c>
      <c r="K3217" t="s">
        <v>3409</v>
      </c>
      <c r="L3217" t="s">
        <v>7746</v>
      </c>
      <c r="M3217" t="s">
        <v>15291</v>
      </c>
      <c r="N3217">
        <v>1402</v>
      </c>
      <c r="O3217">
        <v>1585</v>
      </c>
      <c r="P3217" t="s">
        <v>15292</v>
      </c>
      <c r="Q3217">
        <v>0</v>
      </c>
      <c r="R3217" t="s">
        <v>15293</v>
      </c>
      <c r="S3217" t="s">
        <v>15294</v>
      </c>
      <c r="T3217">
        <v>40</v>
      </c>
      <c r="U3217" t="s">
        <v>37</v>
      </c>
      <c r="V3217" t="s">
        <v>3571</v>
      </c>
      <c r="W3217" t="s">
        <v>585</v>
      </c>
      <c r="Y3217">
        <v>1998</v>
      </c>
      <c r="Z3217">
        <v>623</v>
      </c>
      <c r="AA3217">
        <v>6.2</v>
      </c>
      <c r="AB3217">
        <v>1.85</v>
      </c>
      <c r="AC3217">
        <v>74</v>
      </c>
    </row>
    <row r="3218" spans="1:29">
      <c r="A3218" t="s">
        <v>28</v>
      </c>
      <c r="C3218" t="s">
        <v>1294</v>
      </c>
      <c r="D3218">
        <v>71</v>
      </c>
      <c r="E3218">
        <v>89</v>
      </c>
      <c r="F3218">
        <v>0</v>
      </c>
      <c r="G3218">
        <v>119</v>
      </c>
      <c r="H3218" t="s">
        <v>530</v>
      </c>
      <c r="I3218">
        <v>990</v>
      </c>
      <c r="J3218">
        <v>598645</v>
      </c>
      <c r="K3218" t="s">
        <v>1681</v>
      </c>
      <c r="L3218" t="s">
        <v>352</v>
      </c>
      <c r="M3218" t="s">
        <v>15295</v>
      </c>
      <c r="N3218">
        <v>13145</v>
      </c>
      <c r="O3218">
        <v>2006</v>
      </c>
      <c r="P3218" t="s">
        <v>6399</v>
      </c>
      <c r="Q3218">
        <v>0</v>
      </c>
      <c r="R3218" t="s">
        <v>15296</v>
      </c>
      <c r="S3218" t="s">
        <v>15297</v>
      </c>
      <c r="T3218">
        <v>215</v>
      </c>
      <c r="U3218" t="s">
        <v>37</v>
      </c>
      <c r="V3218" t="s">
        <v>56</v>
      </c>
      <c r="W3218" t="s">
        <v>585</v>
      </c>
      <c r="X3218">
        <v>10000000</v>
      </c>
      <c r="Y3218">
        <v>2002</v>
      </c>
      <c r="Z3218">
        <v>711</v>
      </c>
      <c r="AA3218">
        <v>3.6</v>
      </c>
      <c r="AB3218">
        <v>1.85</v>
      </c>
      <c r="AC3218">
        <v>725</v>
      </c>
    </row>
    <row r="3219" spans="1:29">
      <c r="A3219" t="s">
        <v>28</v>
      </c>
      <c r="C3219" t="s">
        <v>15298</v>
      </c>
      <c r="D3219">
        <v>79</v>
      </c>
      <c r="E3219">
        <v>107</v>
      </c>
      <c r="F3219">
        <v>0</v>
      </c>
      <c r="G3219">
        <v>91</v>
      </c>
      <c r="H3219" t="s">
        <v>15299</v>
      </c>
      <c r="I3219">
        <v>603</v>
      </c>
      <c r="J3219">
        <v>578527</v>
      </c>
      <c r="K3219" t="s">
        <v>1733</v>
      </c>
      <c r="L3219" t="s">
        <v>7649</v>
      </c>
      <c r="M3219" t="s">
        <v>15300</v>
      </c>
      <c r="N3219">
        <v>20008</v>
      </c>
      <c r="O3219">
        <v>988</v>
      </c>
      <c r="P3219" t="s">
        <v>8656</v>
      </c>
      <c r="Q3219">
        <v>3</v>
      </c>
      <c r="R3219" t="s">
        <v>15301</v>
      </c>
      <c r="S3219" t="s">
        <v>15302</v>
      </c>
      <c r="T3219">
        <v>112</v>
      </c>
      <c r="U3219" t="s">
        <v>37</v>
      </c>
      <c r="V3219" t="s">
        <v>38</v>
      </c>
      <c r="W3219" t="s">
        <v>585</v>
      </c>
      <c r="X3219">
        <v>10000000</v>
      </c>
      <c r="Y3219">
        <v>2008</v>
      </c>
      <c r="Z3219">
        <v>175</v>
      </c>
      <c r="AA3219">
        <v>5.7</v>
      </c>
      <c r="AB3219">
        <v>1.78</v>
      </c>
      <c r="AC3219">
        <v>883</v>
      </c>
    </row>
    <row r="3220" spans="1:29">
      <c r="A3220" t="s">
        <v>747</v>
      </c>
      <c r="C3220" t="s">
        <v>11094</v>
      </c>
      <c r="D3220">
        <v>246</v>
      </c>
      <c r="E3220">
        <v>85</v>
      </c>
      <c r="F3220">
        <v>0</v>
      </c>
      <c r="G3220">
        <v>51</v>
      </c>
      <c r="H3220" t="s">
        <v>15303</v>
      </c>
      <c r="I3220">
        <v>478</v>
      </c>
      <c r="J3220">
        <v>488872</v>
      </c>
      <c r="K3220" t="s">
        <v>3228</v>
      </c>
      <c r="L3220" t="s">
        <v>6952</v>
      </c>
      <c r="M3220" t="s">
        <v>15304</v>
      </c>
      <c r="N3220">
        <v>56923</v>
      </c>
      <c r="O3220">
        <v>700</v>
      </c>
      <c r="P3220" t="s">
        <v>7238</v>
      </c>
      <c r="Q3220">
        <v>2</v>
      </c>
      <c r="R3220" t="s">
        <v>15305</v>
      </c>
      <c r="S3220" t="s">
        <v>15306</v>
      </c>
      <c r="T3220">
        <v>243</v>
      </c>
      <c r="U3220" t="s">
        <v>7241</v>
      </c>
      <c r="V3220" t="s">
        <v>3859</v>
      </c>
      <c r="W3220" t="s">
        <v>95</v>
      </c>
      <c r="X3220">
        <v>10000000</v>
      </c>
      <c r="Y3220">
        <v>2001</v>
      </c>
      <c r="Z3220">
        <v>83</v>
      </c>
      <c r="AA3220">
        <v>7.3</v>
      </c>
      <c r="AB3220">
        <v>1.85</v>
      </c>
      <c r="AC3220">
        <v>0</v>
      </c>
    </row>
    <row r="3221" spans="1:29">
      <c r="A3221" t="s">
        <v>28</v>
      </c>
      <c r="C3221" t="s">
        <v>13975</v>
      </c>
      <c r="D3221">
        <v>115</v>
      </c>
      <c r="E3221">
        <v>93</v>
      </c>
      <c r="F3221">
        <v>787</v>
      </c>
      <c r="G3221">
        <v>0</v>
      </c>
      <c r="H3221" t="s">
        <v>15307</v>
      </c>
      <c r="I3221">
        <v>787</v>
      </c>
      <c r="J3221">
        <v>365734</v>
      </c>
      <c r="K3221" t="s">
        <v>3409</v>
      </c>
      <c r="L3221" t="s">
        <v>13975</v>
      </c>
      <c r="M3221" t="s">
        <v>15308</v>
      </c>
      <c r="N3221">
        <v>11487</v>
      </c>
      <c r="O3221">
        <v>883</v>
      </c>
      <c r="P3221" t="s">
        <v>15309</v>
      </c>
      <c r="Q3221">
        <v>0</v>
      </c>
      <c r="R3221" t="s">
        <v>15310</v>
      </c>
      <c r="S3221" t="s">
        <v>15311</v>
      </c>
      <c r="T3221">
        <v>226</v>
      </c>
      <c r="U3221" t="s">
        <v>37</v>
      </c>
      <c r="V3221" t="s">
        <v>38</v>
      </c>
      <c r="W3221" t="s">
        <v>4830</v>
      </c>
      <c r="X3221">
        <v>10000000</v>
      </c>
      <c r="Y3221">
        <v>2003</v>
      </c>
      <c r="Z3221">
        <v>96</v>
      </c>
      <c r="AA3221">
        <v>5</v>
      </c>
      <c r="AB3221">
        <v>1.66</v>
      </c>
      <c r="AC3221">
        <v>952</v>
      </c>
    </row>
    <row r="3222" spans="1:29">
      <c r="A3222" t="s">
        <v>28</v>
      </c>
      <c r="C3222" t="s">
        <v>15312</v>
      </c>
      <c r="D3222">
        <v>34</v>
      </c>
      <c r="E3222">
        <v>101</v>
      </c>
      <c r="F3222">
        <v>324</v>
      </c>
      <c r="G3222">
        <v>28</v>
      </c>
      <c r="H3222" t="s">
        <v>6898</v>
      </c>
      <c r="I3222">
        <v>678</v>
      </c>
      <c r="J3222">
        <v>231417</v>
      </c>
      <c r="K3222" t="s">
        <v>5967</v>
      </c>
      <c r="L3222" t="s">
        <v>6040</v>
      </c>
      <c r="M3222" t="s">
        <v>15313</v>
      </c>
      <c r="N3222">
        <v>1649</v>
      </c>
      <c r="O3222">
        <v>1256</v>
      </c>
      <c r="P3222" t="s">
        <v>15314</v>
      </c>
      <c r="Q3222">
        <v>0</v>
      </c>
      <c r="R3222" t="s">
        <v>15315</v>
      </c>
      <c r="S3222" t="s">
        <v>15316</v>
      </c>
      <c r="T3222">
        <v>21</v>
      </c>
      <c r="U3222" t="s">
        <v>1464</v>
      </c>
      <c r="V3222" t="s">
        <v>1465</v>
      </c>
      <c r="X3222">
        <v>60000000</v>
      </c>
      <c r="Y3222">
        <v>1997</v>
      </c>
      <c r="Z3222">
        <v>541</v>
      </c>
      <c r="AA3222">
        <v>6.6</v>
      </c>
      <c r="AB3222">
        <v>1.66</v>
      </c>
      <c r="AC3222">
        <v>33</v>
      </c>
    </row>
    <row r="3223" spans="1:29">
      <c r="A3223" t="s">
        <v>28</v>
      </c>
      <c r="C3223" t="s">
        <v>5004</v>
      </c>
      <c r="D3223">
        <v>129</v>
      </c>
      <c r="E3223">
        <v>103</v>
      </c>
      <c r="F3223">
        <v>593</v>
      </c>
      <c r="G3223">
        <v>241</v>
      </c>
      <c r="H3223" t="s">
        <v>15317</v>
      </c>
      <c r="I3223">
        <v>374</v>
      </c>
      <c r="J3223">
        <v>3093491</v>
      </c>
      <c r="K3223" t="s">
        <v>1544</v>
      </c>
      <c r="L3223" t="s">
        <v>15318</v>
      </c>
      <c r="M3223" t="s">
        <v>15319</v>
      </c>
      <c r="N3223">
        <v>8307</v>
      </c>
      <c r="O3223">
        <v>1283</v>
      </c>
      <c r="P3223" t="s">
        <v>15320</v>
      </c>
      <c r="Q3223">
        <v>0</v>
      </c>
      <c r="R3223" t="s">
        <v>15321</v>
      </c>
      <c r="S3223" t="s">
        <v>15322</v>
      </c>
      <c r="T3223">
        <v>37</v>
      </c>
      <c r="U3223" t="s">
        <v>37</v>
      </c>
      <c r="V3223" t="s">
        <v>38</v>
      </c>
      <c r="W3223" t="s">
        <v>585</v>
      </c>
      <c r="X3223">
        <v>5000000</v>
      </c>
      <c r="Y3223">
        <v>2014</v>
      </c>
      <c r="Z3223">
        <v>362</v>
      </c>
      <c r="AA3223">
        <v>6.6</v>
      </c>
      <c r="AB3223">
        <v>1.85</v>
      </c>
      <c r="AC3223">
        <v>5000</v>
      </c>
    </row>
    <row r="3224" spans="1:29">
      <c r="A3224" t="s">
        <v>28</v>
      </c>
      <c r="C3224" t="s">
        <v>15323</v>
      </c>
      <c r="D3224">
        <v>22</v>
      </c>
      <c r="E3224">
        <v>101</v>
      </c>
      <c r="F3224">
        <v>163</v>
      </c>
      <c r="G3224">
        <v>34</v>
      </c>
      <c r="H3224" t="s">
        <v>15324</v>
      </c>
      <c r="I3224">
        <v>837</v>
      </c>
      <c r="J3224">
        <v>244465</v>
      </c>
      <c r="K3224" t="s">
        <v>214</v>
      </c>
      <c r="L3224" t="s">
        <v>5177</v>
      </c>
      <c r="M3224" t="s">
        <v>15325</v>
      </c>
      <c r="N3224">
        <v>1135</v>
      </c>
      <c r="O3224">
        <v>1019</v>
      </c>
      <c r="P3224" t="s">
        <v>15326</v>
      </c>
      <c r="Q3224">
        <v>1</v>
      </c>
      <c r="R3224" t="s">
        <v>15327</v>
      </c>
      <c r="S3224" t="s">
        <v>15328</v>
      </c>
      <c r="T3224">
        <v>14</v>
      </c>
      <c r="U3224" t="s">
        <v>1464</v>
      </c>
      <c r="V3224" t="s">
        <v>1465</v>
      </c>
      <c r="Y3224">
        <v>1997</v>
      </c>
      <c r="Z3224">
        <v>130</v>
      </c>
      <c r="AA3224">
        <v>6.8</v>
      </c>
      <c r="AB3224">
        <v>2.35</v>
      </c>
      <c r="AC3224">
        <v>85</v>
      </c>
    </row>
    <row r="3225" spans="1:29">
      <c r="A3225" t="s">
        <v>28</v>
      </c>
      <c r="C3225" t="s">
        <v>15329</v>
      </c>
      <c r="D3225">
        <v>196</v>
      </c>
      <c r="E3225">
        <v>123</v>
      </c>
      <c r="F3225">
        <v>0</v>
      </c>
      <c r="G3225">
        <v>131</v>
      </c>
      <c r="H3225" t="s">
        <v>3564</v>
      </c>
      <c r="I3225">
        <v>18000</v>
      </c>
      <c r="J3225">
        <v>756452</v>
      </c>
      <c r="K3225" t="s">
        <v>7622</v>
      </c>
      <c r="L3225" t="s">
        <v>641</v>
      </c>
      <c r="M3225" t="s">
        <v>15330</v>
      </c>
      <c r="N3225">
        <v>27009</v>
      </c>
      <c r="O3225">
        <v>18652</v>
      </c>
      <c r="P3225" t="s">
        <v>15331</v>
      </c>
      <c r="Q3225">
        <v>0</v>
      </c>
      <c r="R3225" t="s">
        <v>15332</v>
      </c>
      <c r="S3225" t="s">
        <v>15333</v>
      </c>
      <c r="T3225">
        <v>118</v>
      </c>
      <c r="U3225" t="s">
        <v>37</v>
      </c>
      <c r="V3225" t="s">
        <v>56</v>
      </c>
      <c r="W3225" t="s">
        <v>585</v>
      </c>
      <c r="Y3225">
        <v>2011</v>
      </c>
      <c r="Z3225">
        <v>451</v>
      </c>
      <c r="AA3225">
        <v>6.2</v>
      </c>
      <c r="AB3225">
        <v>2.35</v>
      </c>
      <c r="AC3225">
        <v>12000</v>
      </c>
    </row>
    <row r="3226" spans="1:29">
      <c r="A3226" t="s">
        <v>28</v>
      </c>
      <c r="C3226" t="s">
        <v>15334</v>
      </c>
      <c r="D3226">
        <v>73</v>
      </c>
      <c r="E3226">
        <v>111</v>
      </c>
      <c r="F3226">
        <v>24</v>
      </c>
      <c r="G3226">
        <v>83</v>
      </c>
      <c r="H3226" t="s">
        <v>11354</v>
      </c>
      <c r="I3226">
        <v>374</v>
      </c>
      <c r="J3226">
        <v>228524</v>
      </c>
      <c r="K3226" t="s">
        <v>2527</v>
      </c>
      <c r="L3226" t="s">
        <v>15335</v>
      </c>
      <c r="M3226" t="s">
        <v>15336</v>
      </c>
      <c r="N3226">
        <v>8708</v>
      </c>
      <c r="O3226">
        <v>768</v>
      </c>
      <c r="P3226" t="s">
        <v>15337</v>
      </c>
      <c r="Q3226">
        <v>2</v>
      </c>
      <c r="R3226" t="s">
        <v>15338</v>
      </c>
      <c r="S3226" t="s">
        <v>15339</v>
      </c>
      <c r="T3226">
        <v>56</v>
      </c>
      <c r="U3226" t="s">
        <v>37</v>
      </c>
      <c r="V3226" t="s">
        <v>38</v>
      </c>
      <c r="W3226" t="s">
        <v>585</v>
      </c>
      <c r="X3226">
        <v>4000000</v>
      </c>
      <c r="Y3226">
        <v>2004</v>
      </c>
      <c r="Z3226">
        <v>181</v>
      </c>
      <c r="AA3226">
        <v>7.3</v>
      </c>
      <c r="AB3226">
        <v>2.35</v>
      </c>
      <c r="AC3226">
        <v>345</v>
      </c>
    </row>
    <row r="3227" spans="1:29">
      <c r="A3227" t="s">
        <v>28</v>
      </c>
      <c r="C3227" t="s">
        <v>15340</v>
      </c>
      <c r="D3227">
        <v>43</v>
      </c>
      <c r="E3227">
        <v>86</v>
      </c>
      <c r="F3227">
        <v>302</v>
      </c>
      <c r="G3227">
        <v>428</v>
      </c>
      <c r="H3227" t="s">
        <v>15341</v>
      </c>
      <c r="I3227">
        <v>893</v>
      </c>
      <c r="J3227">
        <v>226792</v>
      </c>
      <c r="K3227" t="s">
        <v>15342</v>
      </c>
      <c r="L3227" t="s">
        <v>3490</v>
      </c>
      <c r="M3227" t="s">
        <v>15343</v>
      </c>
      <c r="N3227">
        <v>3080</v>
      </c>
      <c r="O3227">
        <v>3049</v>
      </c>
      <c r="P3227" t="s">
        <v>8992</v>
      </c>
      <c r="Q3227">
        <v>2</v>
      </c>
      <c r="R3227" t="s">
        <v>15344</v>
      </c>
      <c r="S3227" t="s">
        <v>15345</v>
      </c>
      <c r="T3227">
        <v>44</v>
      </c>
      <c r="U3227" t="s">
        <v>37</v>
      </c>
      <c r="V3227" t="s">
        <v>56</v>
      </c>
      <c r="W3227" t="s">
        <v>585</v>
      </c>
      <c r="X3227">
        <v>10000000</v>
      </c>
      <c r="Y3227">
        <v>2001</v>
      </c>
      <c r="Z3227">
        <v>798</v>
      </c>
      <c r="AA3227">
        <v>6.2</v>
      </c>
      <c r="AB3227">
        <v>1.85</v>
      </c>
      <c r="AC3227">
        <v>117</v>
      </c>
    </row>
    <row r="3228" spans="1:29">
      <c r="A3228" t="s">
        <v>28</v>
      </c>
      <c r="C3228" t="s">
        <v>15346</v>
      </c>
      <c r="D3228">
        <v>129</v>
      </c>
      <c r="E3228">
        <v>99</v>
      </c>
      <c r="F3228">
        <v>800</v>
      </c>
      <c r="G3228">
        <v>334</v>
      </c>
      <c r="H3228" t="s">
        <v>74</v>
      </c>
      <c r="I3228">
        <v>49000</v>
      </c>
      <c r="J3228">
        <v>221210</v>
      </c>
      <c r="K3228" t="s">
        <v>2527</v>
      </c>
      <c r="L3228" t="s">
        <v>811</v>
      </c>
      <c r="M3228" t="s">
        <v>15347</v>
      </c>
      <c r="N3228">
        <v>31964</v>
      </c>
      <c r="O3228">
        <v>50542</v>
      </c>
      <c r="P3228" t="s">
        <v>13739</v>
      </c>
      <c r="Q3228">
        <v>1</v>
      </c>
      <c r="R3228" t="s">
        <v>15348</v>
      </c>
      <c r="S3228" t="s">
        <v>15349</v>
      </c>
      <c r="T3228">
        <v>129</v>
      </c>
      <c r="U3228" t="s">
        <v>37</v>
      </c>
      <c r="V3228" t="s">
        <v>38</v>
      </c>
      <c r="W3228" t="s">
        <v>585</v>
      </c>
      <c r="Y3228">
        <v>2009</v>
      </c>
      <c r="Z3228">
        <v>640</v>
      </c>
      <c r="AA3228">
        <v>6.9</v>
      </c>
      <c r="AB3228">
        <v>1.85</v>
      </c>
      <c r="AC3228">
        <v>0</v>
      </c>
    </row>
    <row r="3229" spans="1:29">
      <c r="A3229" t="s">
        <v>28</v>
      </c>
      <c r="C3229" t="s">
        <v>14431</v>
      </c>
      <c r="D3229">
        <v>200</v>
      </c>
      <c r="E3229">
        <v>90</v>
      </c>
      <c r="F3229">
        <v>76</v>
      </c>
      <c r="G3229">
        <v>345</v>
      </c>
      <c r="H3229" t="s">
        <v>964</v>
      </c>
      <c r="I3229">
        <v>798</v>
      </c>
      <c r="J3229">
        <v>136432</v>
      </c>
      <c r="K3229" t="s">
        <v>12838</v>
      </c>
      <c r="L3229" t="s">
        <v>15341</v>
      </c>
      <c r="M3229" t="s">
        <v>15350</v>
      </c>
      <c r="N3229">
        <v>31890</v>
      </c>
      <c r="O3229">
        <v>2217</v>
      </c>
      <c r="P3229" t="s">
        <v>15351</v>
      </c>
      <c r="Q3229">
        <v>0</v>
      </c>
      <c r="R3229" t="s">
        <v>15352</v>
      </c>
      <c r="S3229" t="s">
        <v>15353</v>
      </c>
      <c r="T3229">
        <v>194</v>
      </c>
      <c r="U3229" t="s">
        <v>37</v>
      </c>
      <c r="V3229" t="s">
        <v>56</v>
      </c>
      <c r="W3229" t="s">
        <v>585</v>
      </c>
      <c r="X3229">
        <v>5000000</v>
      </c>
      <c r="Y3229">
        <v>2006</v>
      </c>
      <c r="Z3229">
        <v>769</v>
      </c>
      <c r="AA3229">
        <v>6.6</v>
      </c>
      <c r="AB3229">
        <v>1.85</v>
      </c>
      <c r="AC3229">
        <v>0</v>
      </c>
    </row>
    <row r="3230" spans="1:29">
      <c r="A3230" t="s">
        <v>28</v>
      </c>
      <c r="C3230" t="s">
        <v>14272</v>
      </c>
      <c r="D3230">
        <v>79</v>
      </c>
      <c r="E3230">
        <v>82</v>
      </c>
      <c r="F3230">
        <v>216</v>
      </c>
      <c r="G3230">
        <v>885</v>
      </c>
      <c r="H3230" t="s">
        <v>15354</v>
      </c>
      <c r="I3230">
        <v>1000</v>
      </c>
      <c r="J3230">
        <v>131617</v>
      </c>
      <c r="K3230" t="s">
        <v>4075</v>
      </c>
      <c r="L3230" t="s">
        <v>308</v>
      </c>
      <c r="M3230" t="s">
        <v>15355</v>
      </c>
      <c r="N3230">
        <v>9971</v>
      </c>
      <c r="O3230">
        <v>5761</v>
      </c>
      <c r="P3230" t="s">
        <v>6789</v>
      </c>
      <c r="Q3230">
        <v>1</v>
      </c>
      <c r="R3230" t="s">
        <v>15356</v>
      </c>
      <c r="S3230" t="s">
        <v>15357</v>
      </c>
      <c r="T3230">
        <v>119</v>
      </c>
      <c r="U3230" t="s">
        <v>37</v>
      </c>
      <c r="V3230" t="s">
        <v>38</v>
      </c>
      <c r="W3230" t="s">
        <v>585</v>
      </c>
      <c r="X3230">
        <v>10000000</v>
      </c>
      <c r="Y3230">
        <v>2005</v>
      </c>
      <c r="Z3230">
        <v>922</v>
      </c>
      <c r="AA3230">
        <v>6.3</v>
      </c>
      <c r="AB3230">
        <v>1.85</v>
      </c>
      <c r="AC3230">
        <v>661</v>
      </c>
    </row>
    <row r="3231" spans="1:29">
      <c r="A3231" t="s">
        <v>28</v>
      </c>
      <c r="C3231" t="s">
        <v>15358</v>
      </c>
      <c r="D3231">
        <v>112</v>
      </c>
      <c r="E3231">
        <v>110</v>
      </c>
      <c r="F3231">
        <v>26</v>
      </c>
      <c r="G3231">
        <v>146</v>
      </c>
      <c r="H3231" t="s">
        <v>14042</v>
      </c>
      <c r="I3231">
        <v>17000</v>
      </c>
      <c r="J3231">
        <v>152857</v>
      </c>
      <c r="K3231" t="s">
        <v>3409</v>
      </c>
      <c r="L3231" t="s">
        <v>557</v>
      </c>
      <c r="M3231" t="s">
        <v>15359</v>
      </c>
      <c r="N3231">
        <v>19979</v>
      </c>
      <c r="O3231">
        <v>18236</v>
      </c>
      <c r="P3231" t="s">
        <v>15360</v>
      </c>
      <c r="Q3231">
        <v>3</v>
      </c>
      <c r="R3231" t="s">
        <v>15361</v>
      </c>
      <c r="S3231" t="s">
        <v>15362</v>
      </c>
      <c r="T3231">
        <v>56</v>
      </c>
      <c r="U3231" t="s">
        <v>37</v>
      </c>
      <c r="V3231" t="s">
        <v>56</v>
      </c>
      <c r="W3231" t="s">
        <v>585</v>
      </c>
      <c r="Y3231">
        <v>2010</v>
      </c>
      <c r="Z3231">
        <v>793</v>
      </c>
      <c r="AA3231">
        <v>7</v>
      </c>
      <c r="AB3231">
        <v>1.85</v>
      </c>
      <c r="AC3231">
        <v>0</v>
      </c>
    </row>
    <row r="3232" spans="1:29">
      <c r="A3232" t="s">
        <v>28</v>
      </c>
      <c r="C3232" t="s">
        <v>15363</v>
      </c>
      <c r="D3232">
        <v>17</v>
      </c>
      <c r="E3232">
        <v>83</v>
      </c>
      <c r="F3232">
        <v>3</v>
      </c>
      <c r="G3232">
        <v>421</v>
      </c>
      <c r="H3232" t="s">
        <v>10329</v>
      </c>
      <c r="I3232">
        <v>16000</v>
      </c>
      <c r="J3232">
        <v>126247</v>
      </c>
      <c r="K3232" t="s">
        <v>1009</v>
      </c>
      <c r="L3232" t="s">
        <v>201</v>
      </c>
      <c r="M3232" t="s">
        <v>15364</v>
      </c>
      <c r="N3232">
        <v>24958</v>
      </c>
      <c r="O3232">
        <v>17469</v>
      </c>
      <c r="P3232" t="s">
        <v>1586</v>
      </c>
      <c r="Q3232">
        <v>0</v>
      </c>
      <c r="R3232" t="s">
        <v>15365</v>
      </c>
      <c r="S3232" t="s">
        <v>15366</v>
      </c>
      <c r="T3232">
        <v>103</v>
      </c>
      <c r="U3232" t="s">
        <v>37</v>
      </c>
      <c r="V3232" t="s">
        <v>38</v>
      </c>
      <c r="W3232" t="s">
        <v>95</v>
      </c>
      <c r="X3232">
        <v>6200000</v>
      </c>
      <c r="Y3232">
        <v>1994</v>
      </c>
      <c r="Z3232">
        <v>542</v>
      </c>
      <c r="AA3232">
        <v>3.3</v>
      </c>
      <c r="AB3232">
        <v>1.85</v>
      </c>
      <c r="AC3232">
        <v>321</v>
      </c>
    </row>
    <row r="3233" spans="1:29">
      <c r="A3233" t="s">
        <v>28</v>
      </c>
      <c r="C3233" t="s">
        <v>7057</v>
      </c>
      <c r="D3233">
        <v>20</v>
      </c>
      <c r="E3233">
        <v>128</v>
      </c>
      <c r="F3233">
        <v>11</v>
      </c>
      <c r="G3233">
        <v>553</v>
      </c>
      <c r="H3233" t="s">
        <v>4504</v>
      </c>
      <c r="I3233">
        <v>665</v>
      </c>
      <c r="J3233">
        <v>82739</v>
      </c>
      <c r="K3233" t="s">
        <v>3409</v>
      </c>
      <c r="L3233" t="s">
        <v>4625</v>
      </c>
      <c r="M3233" t="s">
        <v>15367</v>
      </c>
      <c r="N3233">
        <v>465</v>
      </c>
      <c r="O3233">
        <v>4579</v>
      </c>
      <c r="P3233" t="s">
        <v>15368</v>
      </c>
      <c r="Q3233">
        <v>0</v>
      </c>
      <c r="R3233" t="s">
        <v>15369</v>
      </c>
      <c r="S3233" t="s">
        <v>15370</v>
      </c>
      <c r="T3233">
        <v>3</v>
      </c>
      <c r="U3233" t="s">
        <v>37</v>
      </c>
      <c r="V3233" t="s">
        <v>38</v>
      </c>
      <c r="W3233" t="s">
        <v>39</v>
      </c>
      <c r="Y3233">
        <v>2010</v>
      </c>
      <c r="Z3233">
        <v>664</v>
      </c>
      <c r="AA3233">
        <v>6.7</v>
      </c>
      <c r="AB3233">
        <v>2.35</v>
      </c>
      <c r="AC3233">
        <v>503</v>
      </c>
    </row>
    <row r="3234" spans="1:29">
      <c r="A3234" t="s">
        <v>28</v>
      </c>
      <c r="C3234" t="s">
        <v>15371</v>
      </c>
      <c r="D3234">
        <v>12</v>
      </c>
      <c r="E3234">
        <v>125</v>
      </c>
      <c r="F3234">
        <v>21</v>
      </c>
      <c r="G3234">
        <v>36</v>
      </c>
      <c r="H3234" t="s">
        <v>15372</v>
      </c>
      <c r="I3234">
        <v>78</v>
      </c>
      <c r="J3234">
        <v>169379</v>
      </c>
      <c r="K3234" t="s">
        <v>1961</v>
      </c>
      <c r="L3234" t="s">
        <v>15373</v>
      </c>
      <c r="M3234" t="s">
        <v>15374</v>
      </c>
      <c r="N3234">
        <v>683</v>
      </c>
      <c r="O3234">
        <v>221</v>
      </c>
      <c r="P3234" t="s">
        <v>15375</v>
      </c>
      <c r="Q3234">
        <v>1</v>
      </c>
      <c r="S3234" t="s">
        <v>15376</v>
      </c>
      <c r="T3234">
        <v>3</v>
      </c>
      <c r="U3234" t="s">
        <v>2778</v>
      </c>
      <c r="V3234" t="s">
        <v>2913</v>
      </c>
      <c r="W3234" t="s">
        <v>585</v>
      </c>
      <c r="X3234">
        <v>10000000</v>
      </c>
      <c r="Y3234">
        <v>2013</v>
      </c>
      <c r="Z3234">
        <v>61</v>
      </c>
      <c r="AA3234">
        <v>6.2</v>
      </c>
      <c r="AC3234">
        <v>874</v>
      </c>
    </row>
    <row r="3235" spans="1:29">
      <c r="A3235" t="s">
        <v>28</v>
      </c>
      <c r="C3235" t="s">
        <v>8671</v>
      </c>
      <c r="D3235">
        <v>59</v>
      </c>
      <c r="E3235">
        <v>97</v>
      </c>
      <c r="F3235">
        <v>53</v>
      </c>
      <c r="G3235">
        <v>499</v>
      </c>
      <c r="H3235" t="s">
        <v>15377</v>
      </c>
      <c r="I3235">
        <v>962</v>
      </c>
      <c r="K3235" t="s">
        <v>1415</v>
      </c>
      <c r="L3235" t="s">
        <v>1978</v>
      </c>
      <c r="M3235" t="s">
        <v>15378</v>
      </c>
      <c r="N3235">
        <v>2041</v>
      </c>
      <c r="O3235">
        <v>3465</v>
      </c>
      <c r="P3235" t="s">
        <v>6871</v>
      </c>
      <c r="Q3235">
        <v>0</v>
      </c>
      <c r="R3235" t="s">
        <v>15379</v>
      </c>
      <c r="S3235" t="s">
        <v>15380</v>
      </c>
      <c r="T3235">
        <v>18</v>
      </c>
      <c r="U3235" t="s">
        <v>37</v>
      </c>
      <c r="V3235" t="s">
        <v>38</v>
      </c>
      <c r="W3235" t="s">
        <v>39</v>
      </c>
      <c r="X3235">
        <v>10000000</v>
      </c>
      <c r="Y3235">
        <v>2014</v>
      </c>
      <c r="Z3235">
        <v>545</v>
      </c>
      <c r="AA3235">
        <v>6.5</v>
      </c>
      <c r="AB3235">
        <v>2.35</v>
      </c>
      <c r="AC3235">
        <v>0</v>
      </c>
    </row>
    <row r="3236" spans="1:29">
      <c r="A3236" t="s">
        <v>28</v>
      </c>
      <c r="C3236" t="s">
        <v>15381</v>
      </c>
      <c r="D3236">
        <v>29</v>
      </c>
      <c r="E3236">
        <v>86</v>
      </c>
      <c r="F3236">
        <v>71</v>
      </c>
      <c r="G3236">
        <v>385</v>
      </c>
      <c r="H3236" t="s">
        <v>15382</v>
      </c>
      <c r="I3236">
        <v>795</v>
      </c>
      <c r="J3236">
        <v>15447</v>
      </c>
      <c r="K3236" t="s">
        <v>1671</v>
      </c>
      <c r="L3236" t="s">
        <v>722</v>
      </c>
      <c r="M3236" t="s">
        <v>15383</v>
      </c>
      <c r="N3236">
        <v>2971</v>
      </c>
      <c r="O3236">
        <v>2655</v>
      </c>
      <c r="P3236" t="s">
        <v>9259</v>
      </c>
      <c r="Q3236">
        <v>0</v>
      </c>
      <c r="R3236" t="s">
        <v>15384</v>
      </c>
      <c r="S3236" t="s">
        <v>15385</v>
      </c>
      <c r="T3236">
        <v>85</v>
      </c>
      <c r="U3236" t="s">
        <v>37</v>
      </c>
      <c r="V3236" t="s">
        <v>38</v>
      </c>
      <c r="W3236" t="s">
        <v>585</v>
      </c>
      <c r="X3236">
        <v>10000000</v>
      </c>
      <c r="Y3236">
        <v>1997</v>
      </c>
      <c r="Z3236">
        <v>474</v>
      </c>
      <c r="AA3236">
        <v>3.5</v>
      </c>
      <c r="AB3236">
        <v>1.85</v>
      </c>
      <c r="AC3236">
        <v>89</v>
      </c>
    </row>
    <row r="3237" spans="1:29">
      <c r="A3237" t="s">
        <v>28</v>
      </c>
      <c r="C3237" t="s">
        <v>15386</v>
      </c>
      <c r="D3237">
        <v>23</v>
      </c>
      <c r="E3237">
        <v>91</v>
      </c>
      <c r="F3237">
        <v>7</v>
      </c>
      <c r="G3237">
        <v>875</v>
      </c>
      <c r="H3237" t="s">
        <v>723</v>
      </c>
      <c r="I3237">
        <v>12000</v>
      </c>
      <c r="J3237">
        <v>19348</v>
      </c>
      <c r="K3237" t="s">
        <v>2527</v>
      </c>
      <c r="L3237" t="s">
        <v>301</v>
      </c>
      <c r="M3237" t="s">
        <v>15387</v>
      </c>
      <c r="N3237">
        <v>2941</v>
      </c>
      <c r="O3237">
        <v>16118</v>
      </c>
      <c r="P3237" t="s">
        <v>2497</v>
      </c>
      <c r="Q3237">
        <v>2</v>
      </c>
      <c r="R3237" t="s">
        <v>15388</v>
      </c>
      <c r="S3237" t="s">
        <v>15389</v>
      </c>
      <c r="T3237">
        <v>11</v>
      </c>
      <c r="U3237" t="s">
        <v>37</v>
      </c>
      <c r="V3237" t="s">
        <v>38</v>
      </c>
      <c r="W3237" t="s">
        <v>39</v>
      </c>
      <c r="X3237">
        <v>10000000</v>
      </c>
      <c r="Y3237">
        <v>2009</v>
      </c>
      <c r="Z3237">
        <v>3000</v>
      </c>
      <c r="AA3237">
        <v>5.5</v>
      </c>
      <c r="AB3237">
        <v>2.35</v>
      </c>
      <c r="AC3237">
        <v>370</v>
      </c>
    </row>
    <row r="3238" spans="1:29">
      <c r="A3238" t="s">
        <v>28</v>
      </c>
      <c r="C3238" t="s">
        <v>15390</v>
      </c>
      <c r="D3238">
        <v>22</v>
      </c>
      <c r="E3238">
        <v>90</v>
      </c>
      <c r="F3238">
        <v>0</v>
      </c>
      <c r="G3238">
        <v>617</v>
      </c>
      <c r="H3238" t="s">
        <v>1408</v>
      </c>
      <c r="I3238">
        <v>806</v>
      </c>
      <c r="J3238">
        <v>100503</v>
      </c>
      <c r="K3238" t="s">
        <v>1681</v>
      </c>
      <c r="L3238" t="s">
        <v>2113</v>
      </c>
      <c r="M3238" t="s">
        <v>15391</v>
      </c>
      <c r="N3238">
        <v>7759</v>
      </c>
      <c r="O3238">
        <v>3124</v>
      </c>
      <c r="P3238" t="s">
        <v>6860</v>
      </c>
      <c r="Q3238">
        <v>2</v>
      </c>
      <c r="R3238" t="s">
        <v>15392</v>
      </c>
      <c r="S3238" t="s">
        <v>15393</v>
      </c>
      <c r="T3238">
        <v>20</v>
      </c>
      <c r="U3238" t="s">
        <v>37</v>
      </c>
      <c r="V3238" t="s">
        <v>38</v>
      </c>
      <c r="W3238" t="s">
        <v>585</v>
      </c>
      <c r="X3238">
        <v>8000000</v>
      </c>
      <c r="Y3238">
        <v>2009</v>
      </c>
      <c r="Z3238">
        <v>690</v>
      </c>
      <c r="AA3238">
        <v>5.9</v>
      </c>
      <c r="AB3238">
        <v>1.85</v>
      </c>
      <c r="AC3238">
        <v>1000</v>
      </c>
    </row>
    <row r="3239" spans="1:29">
      <c r="A3239" t="s">
        <v>28</v>
      </c>
      <c r="C3239" t="s">
        <v>15394</v>
      </c>
      <c r="D3239">
        <v>43</v>
      </c>
      <c r="E3239">
        <v>90</v>
      </c>
      <c r="F3239">
        <v>8</v>
      </c>
      <c r="G3239">
        <v>495</v>
      </c>
      <c r="H3239" t="s">
        <v>3490</v>
      </c>
      <c r="I3239">
        <v>1000</v>
      </c>
      <c r="J3239">
        <v>92900</v>
      </c>
      <c r="K3239" t="s">
        <v>2527</v>
      </c>
      <c r="L3239" t="s">
        <v>1260</v>
      </c>
      <c r="M3239" t="s">
        <v>15395</v>
      </c>
      <c r="N3239">
        <v>3662</v>
      </c>
      <c r="O3239">
        <v>3146</v>
      </c>
      <c r="P3239" t="s">
        <v>2520</v>
      </c>
      <c r="Q3239">
        <v>1</v>
      </c>
      <c r="R3239" t="s">
        <v>15396</v>
      </c>
      <c r="S3239" t="s">
        <v>15397</v>
      </c>
      <c r="T3239">
        <v>23</v>
      </c>
      <c r="U3239" t="s">
        <v>37</v>
      </c>
      <c r="V3239" t="s">
        <v>38</v>
      </c>
      <c r="W3239" t="s">
        <v>39</v>
      </c>
      <c r="X3239">
        <v>5000000</v>
      </c>
      <c r="Y3239">
        <v>2009</v>
      </c>
      <c r="Z3239">
        <v>893</v>
      </c>
      <c r="AA3239">
        <v>4.7</v>
      </c>
      <c r="AB3239">
        <v>1.85</v>
      </c>
      <c r="AC3239">
        <v>546</v>
      </c>
    </row>
    <row r="3240" spans="1:29">
      <c r="A3240" t="s">
        <v>28</v>
      </c>
      <c r="C3240" t="s">
        <v>14002</v>
      </c>
      <c r="D3240">
        <v>16</v>
      </c>
      <c r="E3240">
        <v>94</v>
      </c>
      <c r="F3240">
        <v>50</v>
      </c>
      <c r="G3240">
        <v>422</v>
      </c>
      <c r="H3240" t="s">
        <v>11892</v>
      </c>
      <c r="I3240">
        <v>835</v>
      </c>
      <c r="J3240">
        <v>140987</v>
      </c>
      <c r="K3240" t="s">
        <v>3409</v>
      </c>
      <c r="L3240" t="s">
        <v>4842</v>
      </c>
      <c r="M3240" t="s">
        <v>15398</v>
      </c>
      <c r="N3240">
        <v>361</v>
      </c>
      <c r="O3240">
        <v>2519</v>
      </c>
      <c r="P3240" t="s">
        <v>15399</v>
      </c>
      <c r="Q3240">
        <v>3</v>
      </c>
      <c r="S3240" t="s">
        <v>15400</v>
      </c>
      <c r="T3240">
        <v>4</v>
      </c>
      <c r="U3240" t="s">
        <v>37</v>
      </c>
      <c r="V3240" t="s">
        <v>268</v>
      </c>
      <c r="W3240" t="s">
        <v>95</v>
      </c>
      <c r="Y3240">
        <v>2008</v>
      </c>
      <c r="Z3240">
        <v>632</v>
      </c>
      <c r="AA3240">
        <v>4.2</v>
      </c>
      <c r="AB3240">
        <v>1.85</v>
      </c>
      <c r="AC3240">
        <v>58</v>
      </c>
    </row>
    <row r="3241" spans="1:29">
      <c r="A3241" t="s">
        <v>28</v>
      </c>
      <c r="C3241" t="s">
        <v>15401</v>
      </c>
      <c r="D3241">
        <v>84</v>
      </c>
      <c r="E3241">
        <v>112</v>
      </c>
      <c r="F3241">
        <v>93</v>
      </c>
      <c r="G3241">
        <v>51</v>
      </c>
      <c r="H3241" t="s">
        <v>15402</v>
      </c>
      <c r="I3241">
        <v>147</v>
      </c>
      <c r="K3241" t="s">
        <v>1924</v>
      </c>
      <c r="L3241" t="s">
        <v>15403</v>
      </c>
      <c r="M3241" t="s">
        <v>15404</v>
      </c>
      <c r="N3241">
        <v>5637</v>
      </c>
      <c r="O3241">
        <v>285</v>
      </c>
      <c r="P3241" t="s">
        <v>15405</v>
      </c>
      <c r="Q3241">
        <v>0</v>
      </c>
      <c r="R3241" t="s">
        <v>15406</v>
      </c>
      <c r="S3241" t="s">
        <v>15407</v>
      </c>
      <c r="T3241">
        <v>57</v>
      </c>
      <c r="U3241" t="s">
        <v>37</v>
      </c>
      <c r="V3241" t="s">
        <v>370</v>
      </c>
      <c r="W3241" t="s">
        <v>585</v>
      </c>
      <c r="X3241">
        <v>10000000</v>
      </c>
      <c r="Y3241">
        <v>2015</v>
      </c>
      <c r="Z3241">
        <v>52</v>
      </c>
      <c r="AA3241">
        <v>5.2</v>
      </c>
      <c r="AB3241">
        <v>2.39</v>
      </c>
      <c r="AC3241">
        <v>0</v>
      </c>
    </row>
    <row r="3242" spans="1:29">
      <c r="A3242" t="s">
        <v>28</v>
      </c>
      <c r="C3242" t="s">
        <v>14876</v>
      </c>
      <c r="D3242">
        <v>4</v>
      </c>
      <c r="E3242">
        <v>85</v>
      </c>
      <c r="F3242">
        <v>7</v>
      </c>
      <c r="G3242">
        <v>240</v>
      </c>
      <c r="H3242" t="s">
        <v>7156</v>
      </c>
      <c r="I3242">
        <v>706</v>
      </c>
      <c r="K3242" t="s">
        <v>3090</v>
      </c>
      <c r="L3242" t="s">
        <v>5265</v>
      </c>
      <c r="M3242" t="s">
        <v>15408</v>
      </c>
      <c r="N3242">
        <v>1097</v>
      </c>
      <c r="O3242">
        <v>1936</v>
      </c>
      <c r="P3242" t="s">
        <v>15409</v>
      </c>
      <c r="Q3242">
        <v>2</v>
      </c>
      <c r="R3242" t="s">
        <v>15410</v>
      </c>
      <c r="S3242" t="s">
        <v>15411</v>
      </c>
      <c r="T3242">
        <v>10</v>
      </c>
      <c r="U3242" t="s">
        <v>37</v>
      </c>
      <c r="V3242" t="s">
        <v>38</v>
      </c>
      <c r="W3242" t="s">
        <v>585</v>
      </c>
      <c r="Y3242">
        <v>2009</v>
      </c>
      <c r="Z3242">
        <v>405</v>
      </c>
      <c r="AA3242">
        <v>5.2</v>
      </c>
      <c r="AB3242">
        <v>1.85</v>
      </c>
      <c r="AC3242">
        <v>402</v>
      </c>
    </row>
    <row r="3243" spans="1:29">
      <c r="A3243" t="s">
        <v>28</v>
      </c>
      <c r="C3243" t="s">
        <v>15412</v>
      </c>
      <c r="D3243">
        <v>20</v>
      </c>
      <c r="E3243">
        <v>93</v>
      </c>
      <c r="F3243">
        <v>7</v>
      </c>
      <c r="G3243">
        <v>611</v>
      </c>
      <c r="H3243" t="s">
        <v>15413</v>
      </c>
      <c r="I3243">
        <v>906</v>
      </c>
      <c r="J3243">
        <v>5561</v>
      </c>
      <c r="K3243" t="s">
        <v>1681</v>
      </c>
      <c r="L3243" t="s">
        <v>15414</v>
      </c>
      <c r="M3243" t="s">
        <v>15415</v>
      </c>
      <c r="N3243">
        <v>4995</v>
      </c>
      <c r="O3243">
        <v>4725</v>
      </c>
      <c r="P3243" t="s">
        <v>2470</v>
      </c>
      <c r="Q3243">
        <v>1</v>
      </c>
      <c r="R3243" t="s">
        <v>15416</v>
      </c>
      <c r="S3243" t="s">
        <v>15417</v>
      </c>
      <c r="T3243">
        <v>34</v>
      </c>
      <c r="U3243" t="s">
        <v>37</v>
      </c>
      <c r="V3243" t="s">
        <v>38</v>
      </c>
      <c r="W3243" t="s">
        <v>39</v>
      </c>
      <c r="X3243">
        <v>10000000</v>
      </c>
      <c r="Y3243">
        <v>2007</v>
      </c>
      <c r="Z3243">
        <v>848</v>
      </c>
      <c r="AA3243">
        <v>3.9</v>
      </c>
      <c r="AB3243">
        <v>1.85</v>
      </c>
      <c r="AC3243">
        <v>160</v>
      </c>
    </row>
    <row r="3244" spans="1:29">
      <c r="A3244" t="s">
        <v>28</v>
      </c>
      <c r="C3244" t="s">
        <v>15418</v>
      </c>
      <c r="D3244">
        <v>71</v>
      </c>
      <c r="E3244">
        <v>104</v>
      </c>
      <c r="F3244">
        <v>275</v>
      </c>
      <c r="G3244">
        <v>102</v>
      </c>
      <c r="H3244" t="s">
        <v>15419</v>
      </c>
      <c r="I3244">
        <v>439</v>
      </c>
      <c r="J3244">
        <v>3607</v>
      </c>
      <c r="K3244" t="s">
        <v>2215</v>
      </c>
      <c r="L3244" t="s">
        <v>2360</v>
      </c>
      <c r="M3244" t="s">
        <v>15420</v>
      </c>
      <c r="N3244">
        <v>22753</v>
      </c>
      <c r="O3244">
        <v>940</v>
      </c>
      <c r="P3244" t="s">
        <v>15421</v>
      </c>
      <c r="Q3244">
        <v>4</v>
      </c>
      <c r="R3244" t="s">
        <v>15422</v>
      </c>
      <c r="S3244" t="s">
        <v>15423</v>
      </c>
      <c r="T3244">
        <v>94</v>
      </c>
      <c r="U3244" t="s">
        <v>37</v>
      </c>
      <c r="V3244" t="s">
        <v>3571</v>
      </c>
      <c r="W3244" t="s">
        <v>585</v>
      </c>
      <c r="X3244">
        <v>10000000</v>
      </c>
      <c r="Y3244">
        <v>2008</v>
      </c>
      <c r="Z3244">
        <v>161</v>
      </c>
      <c r="AA3244">
        <v>6.1</v>
      </c>
      <c r="AB3244">
        <v>2.35</v>
      </c>
      <c r="AC3244">
        <v>0</v>
      </c>
    </row>
    <row r="3245" spans="1:29">
      <c r="A3245" t="s">
        <v>28</v>
      </c>
      <c r="C3245" t="s">
        <v>15424</v>
      </c>
      <c r="D3245">
        <v>102</v>
      </c>
      <c r="E3245">
        <v>94</v>
      </c>
      <c r="F3245">
        <v>10</v>
      </c>
      <c r="G3245">
        <v>72</v>
      </c>
      <c r="H3245" t="s">
        <v>15425</v>
      </c>
      <c r="I3245">
        <v>122</v>
      </c>
      <c r="K3245" t="s">
        <v>5544</v>
      </c>
      <c r="L3245" t="s">
        <v>15426</v>
      </c>
      <c r="M3245" t="s">
        <v>15427</v>
      </c>
      <c r="N3245">
        <v>11950</v>
      </c>
      <c r="O3245">
        <v>375</v>
      </c>
      <c r="P3245" t="s">
        <v>15428</v>
      </c>
      <c r="Q3245">
        <v>0</v>
      </c>
      <c r="R3245" t="s">
        <v>15429</v>
      </c>
      <c r="S3245" t="s">
        <v>15430</v>
      </c>
      <c r="T3245">
        <v>89</v>
      </c>
      <c r="U3245" t="s">
        <v>37</v>
      </c>
      <c r="V3245" t="s">
        <v>370</v>
      </c>
      <c r="W3245" t="s">
        <v>585</v>
      </c>
      <c r="Y3245">
        <v>2010</v>
      </c>
      <c r="Z3245">
        <v>109</v>
      </c>
      <c r="AA3245">
        <v>5.8</v>
      </c>
      <c r="AB3245">
        <v>2.35</v>
      </c>
      <c r="AC3245">
        <v>0</v>
      </c>
    </row>
    <row r="3246" spans="1:29">
      <c r="A3246" t="s">
        <v>28</v>
      </c>
      <c r="C3246" t="s">
        <v>15431</v>
      </c>
      <c r="D3246">
        <v>27</v>
      </c>
      <c r="E3246">
        <v>85</v>
      </c>
      <c r="F3246">
        <v>0</v>
      </c>
      <c r="G3246">
        <v>742</v>
      </c>
      <c r="H3246" t="s">
        <v>904</v>
      </c>
      <c r="I3246">
        <v>11000</v>
      </c>
      <c r="J3246">
        <v>70527</v>
      </c>
      <c r="K3246" t="s">
        <v>2527</v>
      </c>
      <c r="L3246" t="s">
        <v>1948</v>
      </c>
      <c r="M3246" t="s">
        <v>15432</v>
      </c>
      <c r="N3246">
        <v>7690</v>
      </c>
      <c r="O3246">
        <v>14656</v>
      </c>
      <c r="P3246" t="s">
        <v>1639</v>
      </c>
      <c r="Q3246">
        <v>6</v>
      </c>
      <c r="R3246" t="s">
        <v>15433</v>
      </c>
      <c r="S3246" t="s">
        <v>15434</v>
      </c>
      <c r="T3246">
        <v>68</v>
      </c>
      <c r="U3246" t="s">
        <v>37</v>
      </c>
      <c r="V3246" t="s">
        <v>38</v>
      </c>
      <c r="W3246" t="s">
        <v>585</v>
      </c>
      <c r="X3246">
        <v>6500000</v>
      </c>
      <c r="Y3246">
        <v>2004</v>
      </c>
      <c r="Z3246">
        <v>826</v>
      </c>
      <c r="AA3246">
        <v>6.7</v>
      </c>
      <c r="AB3246">
        <v>1.85</v>
      </c>
      <c r="AC3246">
        <v>376</v>
      </c>
    </row>
    <row r="3247" spans="1:29">
      <c r="A3247" t="s">
        <v>28</v>
      </c>
      <c r="C3247" t="s">
        <v>5486</v>
      </c>
      <c r="D3247">
        <v>62</v>
      </c>
      <c r="E3247">
        <v>99</v>
      </c>
      <c r="F3247">
        <v>71</v>
      </c>
      <c r="G3247">
        <v>126</v>
      </c>
      <c r="H3247" t="s">
        <v>15435</v>
      </c>
      <c r="I3247">
        <v>298</v>
      </c>
      <c r="K3247" t="s">
        <v>895</v>
      </c>
      <c r="L3247" t="s">
        <v>15436</v>
      </c>
      <c r="M3247" t="s">
        <v>15437</v>
      </c>
      <c r="N3247">
        <v>11285</v>
      </c>
      <c r="O3247">
        <v>934</v>
      </c>
      <c r="P3247" t="s">
        <v>15438</v>
      </c>
      <c r="Q3247">
        <v>0</v>
      </c>
      <c r="R3247" t="s">
        <v>15439</v>
      </c>
      <c r="S3247" t="s">
        <v>15440</v>
      </c>
      <c r="T3247">
        <v>82</v>
      </c>
      <c r="U3247" t="s">
        <v>37</v>
      </c>
      <c r="V3247" t="s">
        <v>38</v>
      </c>
      <c r="W3247" t="s">
        <v>39</v>
      </c>
      <c r="X3247">
        <v>10000000</v>
      </c>
      <c r="Y3247">
        <v>2007</v>
      </c>
      <c r="Z3247">
        <v>258</v>
      </c>
      <c r="AA3247">
        <v>5.7</v>
      </c>
      <c r="AB3247">
        <v>2.35</v>
      </c>
      <c r="AC3247">
        <v>509</v>
      </c>
    </row>
    <row r="3248" spans="1:29">
      <c r="A3248" t="s">
        <v>28</v>
      </c>
      <c r="C3248" t="s">
        <v>15441</v>
      </c>
      <c r="D3248">
        <v>5</v>
      </c>
      <c r="E3248">
        <v>91</v>
      </c>
      <c r="F3248">
        <v>8</v>
      </c>
      <c r="G3248">
        <v>111</v>
      </c>
      <c r="H3248" t="s">
        <v>15442</v>
      </c>
      <c r="I3248">
        <v>485</v>
      </c>
      <c r="K3248" t="s">
        <v>6199</v>
      </c>
      <c r="L3248" t="s">
        <v>15443</v>
      </c>
      <c r="M3248" t="s">
        <v>15444</v>
      </c>
      <c r="N3248">
        <v>1642</v>
      </c>
      <c r="O3248">
        <v>964</v>
      </c>
      <c r="P3248" t="s">
        <v>15445</v>
      </c>
      <c r="Q3248">
        <v>0</v>
      </c>
      <c r="S3248" t="s">
        <v>15446</v>
      </c>
      <c r="T3248">
        <v>11</v>
      </c>
      <c r="U3248" t="s">
        <v>37</v>
      </c>
      <c r="V3248" t="s">
        <v>268</v>
      </c>
      <c r="W3248" t="s">
        <v>39</v>
      </c>
      <c r="X3248">
        <v>10000000</v>
      </c>
      <c r="Y3248">
        <v>2011</v>
      </c>
      <c r="Z3248">
        <v>152</v>
      </c>
      <c r="AA3248">
        <v>4.5</v>
      </c>
      <c r="AB3248">
        <v>2.35</v>
      </c>
      <c r="AC3248">
        <v>0</v>
      </c>
    </row>
    <row r="3249" spans="1:29">
      <c r="A3249" t="s">
        <v>28</v>
      </c>
      <c r="C3249" t="s">
        <v>15447</v>
      </c>
      <c r="D3249">
        <v>76</v>
      </c>
      <c r="E3249">
        <v>117</v>
      </c>
      <c r="F3249">
        <v>13</v>
      </c>
      <c r="G3249">
        <v>415</v>
      </c>
      <c r="H3249" t="s">
        <v>4371</v>
      </c>
      <c r="I3249">
        <v>5000</v>
      </c>
      <c r="K3249" t="s">
        <v>4075</v>
      </c>
      <c r="L3249" t="s">
        <v>1848</v>
      </c>
      <c r="M3249" t="s">
        <v>15448</v>
      </c>
      <c r="N3249">
        <v>9585</v>
      </c>
      <c r="O3249">
        <v>7637</v>
      </c>
      <c r="P3249" t="s">
        <v>15449</v>
      </c>
      <c r="Q3249">
        <v>1</v>
      </c>
      <c r="R3249" t="s">
        <v>15450</v>
      </c>
      <c r="S3249" t="s">
        <v>15451</v>
      </c>
      <c r="T3249">
        <v>38</v>
      </c>
      <c r="U3249" t="s">
        <v>37</v>
      </c>
      <c r="V3249" t="s">
        <v>56</v>
      </c>
      <c r="W3249" t="s">
        <v>585</v>
      </c>
      <c r="X3249">
        <v>6000000</v>
      </c>
      <c r="Y3249">
        <v>2008</v>
      </c>
      <c r="Z3249">
        <v>2000</v>
      </c>
      <c r="AA3249">
        <v>6.9</v>
      </c>
      <c r="AB3249">
        <v>2.35</v>
      </c>
      <c r="AC3249">
        <v>0</v>
      </c>
    </row>
    <row r="3250" spans="1:29">
      <c r="A3250" t="s">
        <v>28</v>
      </c>
      <c r="C3250" t="s">
        <v>15452</v>
      </c>
      <c r="D3250">
        <v>8</v>
      </c>
      <c r="E3250">
        <v>85</v>
      </c>
      <c r="F3250">
        <v>0</v>
      </c>
      <c r="G3250">
        <v>196</v>
      </c>
      <c r="H3250" t="s">
        <v>1736</v>
      </c>
      <c r="I3250">
        <v>1000</v>
      </c>
      <c r="K3250" t="s">
        <v>15453</v>
      </c>
      <c r="L3250" t="s">
        <v>7567</v>
      </c>
      <c r="M3250" t="s">
        <v>15454</v>
      </c>
      <c r="N3250">
        <v>162</v>
      </c>
      <c r="O3250">
        <v>2259</v>
      </c>
      <c r="P3250" t="s">
        <v>15455</v>
      </c>
      <c r="Q3250">
        <v>0</v>
      </c>
      <c r="S3250" t="s">
        <v>15456</v>
      </c>
      <c r="T3250">
        <v>2</v>
      </c>
      <c r="U3250" t="s">
        <v>37</v>
      </c>
      <c r="V3250" t="s">
        <v>5694</v>
      </c>
      <c r="X3250">
        <v>10000000</v>
      </c>
      <c r="Y3250">
        <v>2014</v>
      </c>
      <c r="Z3250">
        <v>618</v>
      </c>
      <c r="AA3250">
        <v>4.8</v>
      </c>
      <c r="AC3250">
        <v>186</v>
      </c>
    </row>
    <row r="3251" spans="1:29">
      <c r="A3251" t="s">
        <v>28</v>
      </c>
      <c r="C3251" t="s">
        <v>13940</v>
      </c>
      <c r="D3251">
        <v>75</v>
      </c>
      <c r="E3251">
        <v>106</v>
      </c>
      <c r="F3251">
        <v>261</v>
      </c>
      <c r="G3251">
        <v>520</v>
      </c>
      <c r="H3251" t="s">
        <v>851</v>
      </c>
      <c r="I3251">
        <v>30000</v>
      </c>
      <c r="K3251" t="s">
        <v>3396</v>
      </c>
      <c r="L3251" t="s">
        <v>15457</v>
      </c>
      <c r="M3251" t="s">
        <v>15458</v>
      </c>
      <c r="N3251">
        <v>3075</v>
      </c>
      <c r="O3251">
        <v>31325</v>
      </c>
      <c r="P3251" t="s">
        <v>1995</v>
      </c>
      <c r="Q3251">
        <v>2</v>
      </c>
      <c r="R3251" t="s">
        <v>15459</v>
      </c>
      <c r="S3251" t="s">
        <v>15460</v>
      </c>
      <c r="T3251">
        <v>31</v>
      </c>
      <c r="U3251" t="s">
        <v>37</v>
      </c>
      <c r="V3251" t="s">
        <v>767</v>
      </c>
      <c r="W3251" t="s">
        <v>585</v>
      </c>
      <c r="X3251">
        <v>10000000</v>
      </c>
      <c r="Y3251">
        <v>2008</v>
      </c>
      <c r="Z3251">
        <v>744</v>
      </c>
      <c r="AA3251">
        <v>6.3</v>
      </c>
      <c r="AB3251">
        <v>2.35</v>
      </c>
      <c r="AC3251">
        <v>589</v>
      </c>
    </row>
    <row r="3252" spans="1:29">
      <c r="A3252" t="s">
        <v>28</v>
      </c>
      <c r="C3252" t="s">
        <v>15461</v>
      </c>
      <c r="D3252">
        <v>66</v>
      </c>
      <c r="E3252">
        <v>81</v>
      </c>
      <c r="F3252">
        <v>4</v>
      </c>
      <c r="G3252">
        <v>5</v>
      </c>
      <c r="H3252" t="s">
        <v>15462</v>
      </c>
      <c r="I3252">
        <v>63</v>
      </c>
      <c r="J3252">
        <v>11835</v>
      </c>
      <c r="K3252" t="s">
        <v>1415</v>
      </c>
      <c r="L3252" t="s">
        <v>8643</v>
      </c>
      <c r="M3252" t="s">
        <v>15463</v>
      </c>
      <c r="N3252">
        <v>1920</v>
      </c>
      <c r="O3252">
        <v>81</v>
      </c>
      <c r="P3252" t="s">
        <v>15464</v>
      </c>
      <c r="Q3252">
        <v>0</v>
      </c>
      <c r="R3252" t="s">
        <v>15465</v>
      </c>
      <c r="S3252" t="s">
        <v>15466</v>
      </c>
      <c r="T3252">
        <v>7</v>
      </c>
      <c r="U3252" t="s">
        <v>8649</v>
      </c>
      <c r="V3252" t="s">
        <v>8650</v>
      </c>
      <c r="X3252">
        <v>10000000</v>
      </c>
      <c r="Y3252">
        <v>2013</v>
      </c>
      <c r="Z3252">
        <v>10</v>
      </c>
      <c r="AA3252">
        <v>6.9</v>
      </c>
      <c r="AB3252">
        <v>2.35</v>
      </c>
      <c r="AC3252">
        <v>1000</v>
      </c>
    </row>
    <row r="3253" spans="1:29">
      <c r="A3253" t="s">
        <v>28</v>
      </c>
      <c r="C3253" t="s">
        <v>15467</v>
      </c>
      <c r="D3253">
        <v>31</v>
      </c>
      <c r="E3253">
        <v>100</v>
      </c>
      <c r="F3253">
        <v>98</v>
      </c>
      <c r="G3253">
        <v>95</v>
      </c>
      <c r="H3253" t="s">
        <v>190</v>
      </c>
      <c r="I3253">
        <v>1000</v>
      </c>
      <c r="K3253" t="s">
        <v>15468</v>
      </c>
      <c r="L3253" t="s">
        <v>15469</v>
      </c>
      <c r="M3253" t="s">
        <v>15470</v>
      </c>
      <c r="N3253">
        <v>1250</v>
      </c>
      <c r="O3253">
        <v>2227</v>
      </c>
      <c r="P3253" t="s">
        <v>15471</v>
      </c>
      <c r="Q3253">
        <v>1</v>
      </c>
      <c r="R3253" t="s">
        <v>15472</v>
      </c>
      <c r="S3253" t="s">
        <v>15473</v>
      </c>
      <c r="T3253">
        <v>16</v>
      </c>
      <c r="U3253" t="s">
        <v>37</v>
      </c>
      <c r="V3253" t="s">
        <v>56</v>
      </c>
      <c r="W3253" t="s">
        <v>39</v>
      </c>
      <c r="X3253">
        <v>10000000</v>
      </c>
      <c r="Y3253">
        <v>2010</v>
      </c>
      <c r="Z3253">
        <v>891</v>
      </c>
      <c r="AA3253">
        <v>5.4</v>
      </c>
      <c r="AB3253">
        <v>2.35</v>
      </c>
      <c r="AC3253">
        <v>695</v>
      </c>
    </row>
    <row r="3254" spans="1:29">
      <c r="A3254" t="s">
        <v>28</v>
      </c>
      <c r="C3254" t="s">
        <v>4674</v>
      </c>
      <c r="D3254">
        <v>32</v>
      </c>
      <c r="E3254">
        <v>90</v>
      </c>
      <c r="F3254">
        <v>110</v>
      </c>
      <c r="G3254">
        <v>711</v>
      </c>
      <c r="H3254" t="s">
        <v>1188</v>
      </c>
      <c r="I3254">
        <v>1000</v>
      </c>
      <c r="K3254" t="s">
        <v>4177</v>
      </c>
      <c r="L3254" t="s">
        <v>390</v>
      </c>
      <c r="M3254" t="s">
        <v>15474</v>
      </c>
      <c r="N3254">
        <v>5715</v>
      </c>
      <c r="O3254">
        <v>3937</v>
      </c>
      <c r="P3254" t="s">
        <v>10594</v>
      </c>
      <c r="Q3254">
        <v>4</v>
      </c>
      <c r="R3254" t="s">
        <v>15475</v>
      </c>
      <c r="S3254" t="s">
        <v>15476</v>
      </c>
      <c r="T3254">
        <v>60</v>
      </c>
      <c r="U3254" t="s">
        <v>37</v>
      </c>
      <c r="V3254" t="s">
        <v>38</v>
      </c>
      <c r="W3254" t="s">
        <v>585</v>
      </c>
      <c r="X3254">
        <v>10000000</v>
      </c>
      <c r="Y3254">
        <v>2009</v>
      </c>
      <c r="Z3254">
        <v>898</v>
      </c>
      <c r="AA3254">
        <v>3.8</v>
      </c>
      <c r="AB3254">
        <v>1.85</v>
      </c>
      <c r="AC3254">
        <v>486</v>
      </c>
    </row>
    <row r="3255" spans="1:29">
      <c r="A3255" t="s">
        <v>28</v>
      </c>
      <c r="C3255" t="s">
        <v>15477</v>
      </c>
      <c r="D3255">
        <v>17</v>
      </c>
      <c r="E3255">
        <v>116</v>
      </c>
      <c r="F3255">
        <v>24</v>
      </c>
      <c r="G3255">
        <v>46</v>
      </c>
      <c r="H3255" t="s">
        <v>15478</v>
      </c>
      <c r="I3255">
        <v>183</v>
      </c>
      <c r="K3255" t="s">
        <v>214</v>
      </c>
      <c r="L3255" t="s">
        <v>14641</v>
      </c>
      <c r="M3255" t="s">
        <v>15479</v>
      </c>
      <c r="N3255">
        <v>2223</v>
      </c>
      <c r="O3255">
        <v>428</v>
      </c>
      <c r="P3255" t="s">
        <v>15480</v>
      </c>
      <c r="Q3255">
        <v>2</v>
      </c>
      <c r="R3255" t="s">
        <v>15481</v>
      </c>
      <c r="S3255" t="s">
        <v>15482</v>
      </c>
      <c r="T3255">
        <v>27</v>
      </c>
      <c r="U3255" t="s">
        <v>37</v>
      </c>
      <c r="V3255" t="s">
        <v>268</v>
      </c>
      <c r="W3255" t="s">
        <v>585</v>
      </c>
      <c r="X3255">
        <v>10000000</v>
      </c>
      <c r="Y3255">
        <v>2007</v>
      </c>
      <c r="Z3255">
        <v>136</v>
      </c>
      <c r="AA3255">
        <v>7</v>
      </c>
      <c r="AB3255">
        <v>2.35</v>
      </c>
      <c r="AC3255">
        <v>746</v>
      </c>
    </row>
    <row r="3256" spans="1:29">
      <c r="A3256" t="s">
        <v>28</v>
      </c>
      <c r="C3256" t="s">
        <v>15483</v>
      </c>
      <c r="D3256">
        <v>4</v>
      </c>
      <c r="E3256">
        <v>84</v>
      </c>
      <c r="F3256">
        <v>5</v>
      </c>
      <c r="G3256">
        <v>482</v>
      </c>
      <c r="H3256" t="s">
        <v>15484</v>
      </c>
      <c r="I3256">
        <v>670</v>
      </c>
      <c r="K3256" t="s">
        <v>1671</v>
      </c>
      <c r="L3256" t="s">
        <v>10619</v>
      </c>
      <c r="M3256" t="s">
        <v>15485</v>
      </c>
      <c r="N3256">
        <v>553</v>
      </c>
      <c r="O3256">
        <v>2739</v>
      </c>
      <c r="P3256" t="s">
        <v>5591</v>
      </c>
      <c r="Q3256">
        <v>5</v>
      </c>
      <c r="S3256" t="s">
        <v>15486</v>
      </c>
      <c r="T3256">
        <v>3</v>
      </c>
      <c r="U3256" t="s">
        <v>37</v>
      </c>
      <c r="V3256" t="s">
        <v>38</v>
      </c>
      <c r="W3256" t="s">
        <v>39</v>
      </c>
      <c r="X3256">
        <v>10000000</v>
      </c>
      <c r="Y3256">
        <v>2010</v>
      </c>
      <c r="Z3256">
        <v>608</v>
      </c>
      <c r="AA3256">
        <v>5.2</v>
      </c>
      <c r="AC3256">
        <v>119</v>
      </c>
    </row>
    <row r="3257" spans="1:29">
      <c r="A3257" t="s">
        <v>28</v>
      </c>
      <c r="C3257" t="s">
        <v>8607</v>
      </c>
      <c r="D3257">
        <v>152</v>
      </c>
      <c r="E3257">
        <v>135</v>
      </c>
      <c r="F3257">
        <v>419</v>
      </c>
      <c r="G3257">
        <v>7</v>
      </c>
      <c r="H3257" t="s">
        <v>13565</v>
      </c>
      <c r="I3257">
        <v>398</v>
      </c>
      <c r="J3257">
        <v>128486</v>
      </c>
      <c r="K3257" t="s">
        <v>4675</v>
      </c>
      <c r="L3257" t="s">
        <v>6893</v>
      </c>
      <c r="M3257" t="s">
        <v>15487</v>
      </c>
      <c r="N3257">
        <v>26156</v>
      </c>
      <c r="O3257">
        <v>569</v>
      </c>
      <c r="P3257" t="s">
        <v>15488</v>
      </c>
      <c r="Q3257">
        <v>0</v>
      </c>
      <c r="R3257" t="s">
        <v>15489</v>
      </c>
      <c r="S3257" t="s">
        <v>15490</v>
      </c>
      <c r="T3257">
        <v>74</v>
      </c>
      <c r="U3257" t="s">
        <v>12700</v>
      </c>
      <c r="V3257" t="s">
        <v>5694</v>
      </c>
      <c r="W3257" t="s">
        <v>585</v>
      </c>
      <c r="X3257">
        <v>10000000</v>
      </c>
      <c r="Y3257">
        <v>2008</v>
      </c>
      <c r="Z3257">
        <v>149</v>
      </c>
      <c r="AA3257">
        <v>7.3</v>
      </c>
      <c r="AB3257">
        <v>2.35</v>
      </c>
      <c r="AC3257">
        <v>0</v>
      </c>
    </row>
    <row r="3258" spans="1:29">
      <c r="A3258" t="s">
        <v>28</v>
      </c>
      <c r="C3258" t="s">
        <v>13006</v>
      </c>
      <c r="D3258">
        <v>129</v>
      </c>
      <c r="E3258">
        <v>84</v>
      </c>
      <c r="F3258">
        <v>36</v>
      </c>
      <c r="G3258">
        <v>899</v>
      </c>
      <c r="H3258" t="s">
        <v>11649</v>
      </c>
      <c r="I3258">
        <v>1000</v>
      </c>
      <c r="K3258" t="s">
        <v>5544</v>
      </c>
      <c r="L3258" t="s">
        <v>2815</v>
      </c>
      <c r="M3258" t="s">
        <v>15491</v>
      </c>
      <c r="N3258">
        <v>7286</v>
      </c>
      <c r="O3258">
        <v>4686</v>
      </c>
      <c r="P3258" t="s">
        <v>3931</v>
      </c>
      <c r="Q3258">
        <v>0</v>
      </c>
      <c r="R3258" t="s">
        <v>15492</v>
      </c>
      <c r="S3258" t="s">
        <v>15493</v>
      </c>
      <c r="T3258">
        <v>75</v>
      </c>
      <c r="U3258" t="s">
        <v>37</v>
      </c>
      <c r="V3258" t="s">
        <v>38</v>
      </c>
      <c r="W3258" t="s">
        <v>585</v>
      </c>
      <c r="X3258">
        <v>10000000</v>
      </c>
      <c r="Y3258">
        <v>2013</v>
      </c>
      <c r="Z3258">
        <v>948</v>
      </c>
      <c r="AA3258">
        <v>4.5999999999999996</v>
      </c>
      <c r="AB3258">
        <v>2.35</v>
      </c>
      <c r="AC3258">
        <v>0</v>
      </c>
    </row>
    <row r="3259" spans="1:29">
      <c r="A3259" t="s">
        <v>28</v>
      </c>
      <c r="C3259" t="s">
        <v>15494</v>
      </c>
      <c r="D3259">
        <v>15</v>
      </c>
      <c r="E3259">
        <v>89</v>
      </c>
      <c r="F3259">
        <v>3</v>
      </c>
      <c r="G3259">
        <v>499</v>
      </c>
      <c r="H3259" t="s">
        <v>729</v>
      </c>
      <c r="I3259">
        <v>764</v>
      </c>
      <c r="K3259" t="s">
        <v>15495</v>
      </c>
      <c r="L3259" t="s">
        <v>2999</v>
      </c>
      <c r="M3259" t="s">
        <v>15496</v>
      </c>
      <c r="N3259">
        <v>3015</v>
      </c>
      <c r="O3259">
        <v>2876</v>
      </c>
      <c r="P3259" t="s">
        <v>12640</v>
      </c>
      <c r="Q3259">
        <v>1</v>
      </c>
      <c r="R3259" t="s">
        <v>15497</v>
      </c>
      <c r="S3259" t="s">
        <v>15498</v>
      </c>
      <c r="T3259">
        <v>27</v>
      </c>
      <c r="U3259" t="s">
        <v>37</v>
      </c>
      <c r="V3259" t="s">
        <v>268</v>
      </c>
      <c r="X3259">
        <v>10000000</v>
      </c>
      <c r="Y3259">
        <v>2010</v>
      </c>
      <c r="Z3259">
        <v>716</v>
      </c>
      <c r="AA3259">
        <v>6.5</v>
      </c>
      <c r="AB3259">
        <v>2.35</v>
      </c>
      <c r="AC3259">
        <v>850</v>
      </c>
    </row>
    <row r="3260" spans="1:29">
      <c r="A3260" t="s">
        <v>28</v>
      </c>
      <c r="C3260" t="s">
        <v>6549</v>
      </c>
      <c r="D3260">
        <v>248</v>
      </c>
      <c r="E3260">
        <v>107</v>
      </c>
      <c r="F3260">
        <v>99</v>
      </c>
      <c r="G3260">
        <v>452</v>
      </c>
      <c r="H3260" t="s">
        <v>9053</v>
      </c>
      <c r="I3260">
        <v>17000</v>
      </c>
      <c r="J3260">
        <v>16025394</v>
      </c>
      <c r="K3260" t="s">
        <v>1415</v>
      </c>
      <c r="L3260" t="s">
        <v>557</v>
      </c>
      <c r="M3260" t="s">
        <v>15499</v>
      </c>
      <c r="N3260">
        <v>131180</v>
      </c>
      <c r="O3260">
        <v>18983</v>
      </c>
      <c r="P3260" t="s">
        <v>1777</v>
      </c>
      <c r="Q3260">
        <v>6</v>
      </c>
      <c r="R3260" t="s">
        <v>15500</v>
      </c>
      <c r="S3260" t="s">
        <v>15501</v>
      </c>
      <c r="T3260">
        <v>220</v>
      </c>
      <c r="U3260" t="s">
        <v>37</v>
      </c>
      <c r="V3260" t="s">
        <v>38</v>
      </c>
      <c r="W3260" t="s">
        <v>585</v>
      </c>
      <c r="Y3260">
        <v>2009</v>
      </c>
      <c r="Z3260">
        <v>985</v>
      </c>
      <c r="AA3260">
        <v>6.8</v>
      </c>
      <c r="AB3260">
        <v>1.85</v>
      </c>
      <c r="AC3260">
        <v>0</v>
      </c>
    </row>
    <row r="3261" spans="1:29">
      <c r="A3261" t="s">
        <v>28</v>
      </c>
      <c r="C3261" t="s">
        <v>15502</v>
      </c>
      <c r="D3261">
        <v>52</v>
      </c>
      <c r="E3261">
        <v>144</v>
      </c>
      <c r="F3261">
        <v>0</v>
      </c>
      <c r="G3261">
        <v>195</v>
      </c>
      <c r="H3261" t="s">
        <v>15503</v>
      </c>
      <c r="I3261">
        <v>786</v>
      </c>
      <c r="J3261">
        <v>2483955</v>
      </c>
      <c r="K3261" t="s">
        <v>214</v>
      </c>
      <c r="L3261" t="s">
        <v>12924</v>
      </c>
      <c r="M3261" t="s">
        <v>15504</v>
      </c>
      <c r="N3261">
        <v>8369</v>
      </c>
      <c r="O3261">
        <v>1674</v>
      </c>
      <c r="P3261" t="s">
        <v>15505</v>
      </c>
      <c r="Q3261">
        <v>0</v>
      </c>
      <c r="R3261" t="s">
        <v>15506</v>
      </c>
      <c r="S3261" t="s">
        <v>15507</v>
      </c>
      <c r="T3261">
        <v>165</v>
      </c>
      <c r="U3261" t="s">
        <v>37</v>
      </c>
      <c r="V3261" t="s">
        <v>38</v>
      </c>
      <c r="W3261" t="s">
        <v>585</v>
      </c>
      <c r="X3261">
        <v>9600000</v>
      </c>
      <c r="Y3261">
        <v>2005</v>
      </c>
      <c r="Z3261">
        <v>228</v>
      </c>
      <c r="AA3261">
        <v>6.7</v>
      </c>
      <c r="AB3261">
        <v>1.85</v>
      </c>
      <c r="AC3261">
        <v>957</v>
      </c>
    </row>
    <row r="3262" spans="1:29">
      <c r="A3262" t="s">
        <v>28</v>
      </c>
      <c r="C3262" t="s">
        <v>3233</v>
      </c>
      <c r="D3262">
        <v>55</v>
      </c>
      <c r="E3262">
        <v>98</v>
      </c>
      <c r="F3262">
        <v>41</v>
      </c>
      <c r="G3262">
        <v>525</v>
      </c>
      <c r="H3262" t="s">
        <v>5265</v>
      </c>
      <c r="I3262">
        <v>723</v>
      </c>
      <c r="J3262">
        <v>57176582</v>
      </c>
      <c r="K3262" t="s">
        <v>1671</v>
      </c>
      <c r="L3262" t="s">
        <v>3883</v>
      </c>
      <c r="M3262" t="s">
        <v>15508</v>
      </c>
      <c r="N3262">
        <v>27492</v>
      </c>
      <c r="O3262">
        <v>3939</v>
      </c>
      <c r="P3262" t="s">
        <v>13768</v>
      </c>
      <c r="Q3262">
        <v>1</v>
      </c>
      <c r="R3262" t="s">
        <v>15509</v>
      </c>
      <c r="S3262" t="s">
        <v>15510</v>
      </c>
      <c r="T3262">
        <v>84</v>
      </c>
      <c r="U3262" t="s">
        <v>37</v>
      </c>
      <c r="V3262" t="s">
        <v>38</v>
      </c>
      <c r="W3262" t="s">
        <v>585</v>
      </c>
      <c r="X3262">
        <v>9500000</v>
      </c>
      <c r="Y3262">
        <v>2000</v>
      </c>
      <c r="Z3262">
        <v>706</v>
      </c>
      <c r="AA3262">
        <v>6.1</v>
      </c>
      <c r="AB3262">
        <v>1.85</v>
      </c>
      <c r="AC3262">
        <v>0</v>
      </c>
    </row>
    <row r="3263" spans="1:29">
      <c r="A3263" t="s">
        <v>28</v>
      </c>
      <c r="C3263" t="s">
        <v>15511</v>
      </c>
      <c r="D3263">
        <v>30</v>
      </c>
      <c r="E3263">
        <v>94</v>
      </c>
      <c r="F3263">
        <v>9</v>
      </c>
      <c r="G3263">
        <v>262</v>
      </c>
      <c r="H3263" t="s">
        <v>682</v>
      </c>
      <c r="I3263">
        <v>4000</v>
      </c>
      <c r="K3263" t="s">
        <v>464</v>
      </c>
      <c r="L3263" t="s">
        <v>1434</v>
      </c>
      <c r="M3263" t="s">
        <v>15512</v>
      </c>
      <c r="N3263">
        <v>12372</v>
      </c>
      <c r="O3263">
        <v>9432</v>
      </c>
      <c r="P3263" t="s">
        <v>15513</v>
      </c>
      <c r="Q3263">
        <v>1</v>
      </c>
      <c r="R3263" t="s">
        <v>15514</v>
      </c>
      <c r="S3263" t="s">
        <v>15515</v>
      </c>
      <c r="T3263">
        <v>42</v>
      </c>
      <c r="U3263" t="s">
        <v>37</v>
      </c>
      <c r="V3263" t="s">
        <v>268</v>
      </c>
      <c r="W3263" t="s">
        <v>585</v>
      </c>
      <c r="X3263">
        <v>10000000</v>
      </c>
      <c r="Y3263">
        <v>2014</v>
      </c>
      <c r="Z3263">
        <v>4000</v>
      </c>
      <c r="AA3263">
        <v>5.2</v>
      </c>
      <c r="AC3263">
        <v>0</v>
      </c>
    </row>
    <row r="3264" spans="1:29">
      <c r="A3264" t="s">
        <v>28</v>
      </c>
      <c r="C3264" t="s">
        <v>8052</v>
      </c>
      <c r="D3264">
        <v>130</v>
      </c>
      <c r="E3264">
        <v>117</v>
      </c>
      <c r="F3264">
        <v>43</v>
      </c>
      <c r="G3264">
        <v>244</v>
      </c>
      <c r="H3264" t="s">
        <v>15516</v>
      </c>
      <c r="I3264">
        <v>742</v>
      </c>
      <c r="J3264">
        <v>43100000</v>
      </c>
      <c r="K3264" t="s">
        <v>50</v>
      </c>
      <c r="L3264" t="s">
        <v>10179</v>
      </c>
      <c r="M3264" t="s">
        <v>15517</v>
      </c>
      <c r="N3264">
        <v>75280</v>
      </c>
      <c r="O3264">
        <v>2127</v>
      </c>
      <c r="P3264" t="s">
        <v>1093</v>
      </c>
      <c r="Q3264">
        <v>0</v>
      </c>
      <c r="R3264" t="s">
        <v>15518</v>
      </c>
      <c r="S3264" t="s">
        <v>15519</v>
      </c>
      <c r="T3264">
        <v>267</v>
      </c>
      <c r="U3264" t="s">
        <v>37</v>
      </c>
      <c r="V3264" t="s">
        <v>56</v>
      </c>
      <c r="W3264" t="s">
        <v>6036</v>
      </c>
      <c r="X3264">
        <v>9500000</v>
      </c>
      <c r="Y3264">
        <v>1967</v>
      </c>
      <c r="Z3264">
        <v>462</v>
      </c>
      <c r="AA3264">
        <v>6.9</v>
      </c>
      <c r="AB3264">
        <v>2.35</v>
      </c>
      <c r="AC3264">
        <v>0</v>
      </c>
    </row>
    <row r="3265" spans="1:29">
      <c r="A3265" t="s">
        <v>28</v>
      </c>
      <c r="C3265" t="s">
        <v>15520</v>
      </c>
      <c r="D3265">
        <v>29</v>
      </c>
      <c r="E3265">
        <v>102</v>
      </c>
      <c r="F3265">
        <v>7</v>
      </c>
      <c r="G3265">
        <v>1000</v>
      </c>
      <c r="H3265" t="s">
        <v>8310</v>
      </c>
      <c r="I3265">
        <v>31000</v>
      </c>
      <c r="K3265" t="s">
        <v>4526</v>
      </c>
      <c r="L3265" t="s">
        <v>11609</v>
      </c>
      <c r="M3265" t="s">
        <v>15521</v>
      </c>
      <c r="N3265">
        <v>5865</v>
      </c>
      <c r="O3265">
        <v>35634</v>
      </c>
      <c r="P3265" t="s">
        <v>5914</v>
      </c>
      <c r="Q3265">
        <v>7</v>
      </c>
      <c r="R3265" t="s">
        <v>15522</v>
      </c>
      <c r="S3265" t="s">
        <v>15523</v>
      </c>
      <c r="T3265">
        <v>12</v>
      </c>
      <c r="U3265" t="s">
        <v>37</v>
      </c>
      <c r="V3265" t="s">
        <v>56</v>
      </c>
      <c r="W3265" t="s">
        <v>585</v>
      </c>
      <c r="X3265">
        <v>10000000</v>
      </c>
      <c r="Y3265">
        <v>2014</v>
      </c>
      <c r="Z3265">
        <v>1000</v>
      </c>
      <c r="AA3265">
        <v>6</v>
      </c>
      <c r="AC3265">
        <v>1000</v>
      </c>
    </row>
    <row r="3266" spans="1:29">
      <c r="A3266" t="s">
        <v>28</v>
      </c>
      <c r="C3266" t="s">
        <v>12018</v>
      </c>
      <c r="D3266">
        <v>447</v>
      </c>
      <c r="E3266">
        <v>127</v>
      </c>
      <c r="F3266">
        <v>0</v>
      </c>
      <c r="G3266">
        <v>319</v>
      </c>
      <c r="H3266" t="s">
        <v>15524</v>
      </c>
      <c r="I3266">
        <v>678</v>
      </c>
      <c r="J3266">
        <v>225377</v>
      </c>
      <c r="K3266" t="s">
        <v>214</v>
      </c>
      <c r="L3266" t="s">
        <v>6040</v>
      </c>
      <c r="M3266" t="s">
        <v>15525</v>
      </c>
      <c r="N3266">
        <v>70382</v>
      </c>
      <c r="O3266">
        <v>1557</v>
      </c>
      <c r="P3266" t="s">
        <v>15526</v>
      </c>
      <c r="Q3266">
        <v>1</v>
      </c>
      <c r="R3266" t="s">
        <v>15527</v>
      </c>
      <c r="S3266" t="s">
        <v>15528</v>
      </c>
      <c r="T3266">
        <v>190</v>
      </c>
      <c r="U3266" t="s">
        <v>1464</v>
      </c>
      <c r="V3266" t="s">
        <v>1465</v>
      </c>
      <c r="W3266" t="s">
        <v>39</v>
      </c>
      <c r="X3266">
        <v>8900000</v>
      </c>
      <c r="Y3266">
        <v>2012</v>
      </c>
      <c r="Z3266">
        <v>432</v>
      </c>
      <c r="AA3266">
        <v>7.9</v>
      </c>
      <c r="AB3266">
        <v>1.85</v>
      </c>
      <c r="AC3266">
        <v>33000</v>
      </c>
    </row>
    <row r="3267" spans="1:29">
      <c r="A3267" t="s">
        <v>28</v>
      </c>
      <c r="C3267" t="s">
        <v>15529</v>
      </c>
      <c r="D3267">
        <v>66</v>
      </c>
      <c r="E3267">
        <v>98</v>
      </c>
      <c r="F3267">
        <v>17</v>
      </c>
      <c r="G3267">
        <v>770</v>
      </c>
      <c r="H3267" t="s">
        <v>7407</v>
      </c>
      <c r="I3267">
        <v>1000</v>
      </c>
      <c r="J3267">
        <v>14114488</v>
      </c>
      <c r="K3267" t="s">
        <v>5544</v>
      </c>
      <c r="L3267" t="s">
        <v>2201</v>
      </c>
      <c r="M3267" t="s">
        <v>15530</v>
      </c>
      <c r="N3267">
        <v>13190</v>
      </c>
      <c r="O3267">
        <v>3827</v>
      </c>
      <c r="P3267" t="s">
        <v>7405</v>
      </c>
      <c r="Q3267">
        <v>0</v>
      </c>
      <c r="R3267" t="s">
        <v>15531</v>
      </c>
      <c r="S3267" t="s">
        <v>15532</v>
      </c>
      <c r="T3267">
        <v>114</v>
      </c>
      <c r="U3267" t="s">
        <v>37</v>
      </c>
      <c r="V3267" t="s">
        <v>38</v>
      </c>
      <c r="W3267" t="s">
        <v>39</v>
      </c>
      <c r="X3267">
        <v>10500000</v>
      </c>
      <c r="Y3267">
        <v>1988</v>
      </c>
      <c r="Z3267">
        <v>887</v>
      </c>
      <c r="AA3267">
        <v>4.5</v>
      </c>
      <c r="AB3267">
        <v>1.85</v>
      </c>
      <c r="AC3267">
        <v>616</v>
      </c>
    </row>
    <row r="3268" spans="1:29">
      <c r="A3268" t="s">
        <v>28</v>
      </c>
      <c r="C3268" t="s">
        <v>15533</v>
      </c>
      <c r="D3268">
        <v>18</v>
      </c>
      <c r="E3268">
        <v>88</v>
      </c>
      <c r="F3268">
        <v>6</v>
      </c>
      <c r="G3268">
        <v>200</v>
      </c>
      <c r="H3268" t="s">
        <v>10502</v>
      </c>
      <c r="I3268">
        <v>557</v>
      </c>
      <c r="K3268" t="s">
        <v>5765</v>
      </c>
      <c r="L3268" t="s">
        <v>7009</v>
      </c>
      <c r="M3268" t="s">
        <v>15534</v>
      </c>
      <c r="N3268">
        <v>1763</v>
      </c>
      <c r="O3268">
        <v>1702</v>
      </c>
      <c r="P3268" t="s">
        <v>15535</v>
      </c>
      <c r="Q3268">
        <v>0</v>
      </c>
      <c r="R3268" t="s">
        <v>15536</v>
      </c>
      <c r="S3268" t="s">
        <v>15537</v>
      </c>
      <c r="T3268">
        <v>26</v>
      </c>
      <c r="U3268" t="s">
        <v>37</v>
      </c>
      <c r="V3268" t="s">
        <v>38</v>
      </c>
      <c r="W3268" t="s">
        <v>585</v>
      </c>
      <c r="X3268">
        <v>9500000</v>
      </c>
      <c r="Y3268">
        <v>2015</v>
      </c>
      <c r="Z3268">
        <v>290</v>
      </c>
      <c r="AA3268">
        <v>5.0999999999999996</v>
      </c>
      <c r="AB3268">
        <v>1.78</v>
      </c>
      <c r="AC3268">
        <v>898</v>
      </c>
    </row>
    <row r="3269" spans="1:29">
      <c r="A3269" t="s">
        <v>28</v>
      </c>
      <c r="C3269" t="s">
        <v>15538</v>
      </c>
      <c r="D3269">
        <v>61</v>
      </c>
      <c r="E3269">
        <v>197</v>
      </c>
      <c r="F3269">
        <v>176</v>
      </c>
      <c r="G3269">
        <v>760</v>
      </c>
      <c r="H3269" t="s">
        <v>14555</v>
      </c>
      <c r="I3269">
        <v>924</v>
      </c>
      <c r="J3269">
        <v>46300000</v>
      </c>
      <c r="K3269" t="s">
        <v>1374</v>
      </c>
      <c r="L3269" t="s">
        <v>2961</v>
      </c>
      <c r="M3269" t="s">
        <v>15539</v>
      </c>
      <c r="N3269">
        <v>29323</v>
      </c>
      <c r="O3269">
        <v>4109</v>
      </c>
      <c r="P3269" t="s">
        <v>15540</v>
      </c>
      <c r="Q3269">
        <v>0</v>
      </c>
      <c r="R3269" t="s">
        <v>15541</v>
      </c>
      <c r="S3269" t="s">
        <v>15542</v>
      </c>
      <c r="T3269">
        <v>344</v>
      </c>
      <c r="U3269" t="s">
        <v>37</v>
      </c>
      <c r="V3269" t="s">
        <v>38</v>
      </c>
      <c r="W3269" t="s">
        <v>6036</v>
      </c>
      <c r="X3269">
        <v>9400000</v>
      </c>
      <c r="Y3269">
        <v>1963</v>
      </c>
      <c r="Z3269">
        <v>898</v>
      </c>
      <c r="AA3269">
        <v>7.6</v>
      </c>
      <c r="AB3269">
        <v>2.76</v>
      </c>
      <c r="AC3269">
        <v>0</v>
      </c>
    </row>
    <row r="3270" spans="1:29">
      <c r="A3270" t="s">
        <v>28</v>
      </c>
      <c r="C3270" t="s">
        <v>15543</v>
      </c>
      <c r="D3270">
        <v>232</v>
      </c>
      <c r="E3270">
        <v>121</v>
      </c>
      <c r="F3270">
        <v>0</v>
      </c>
      <c r="G3270">
        <v>82</v>
      </c>
      <c r="H3270" t="s">
        <v>13628</v>
      </c>
      <c r="I3270">
        <v>148</v>
      </c>
      <c r="J3270">
        <v>12899702</v>
      </c>
      <c r="K3270" t="s">
        <v>15544</v>
      </c>
      <c r="L3270" t="s">
        <v>15545</v>
      </c>
      <c r="M3270" t="s">
        <v>15546</v>
      </c>
      <c r="N3270">
        <v>76681</v>
      </c>
      <c r="O3270">
        <v>448</v>
      </c>
      <c r="P3270" t="s">
        <v>15547</v>
      </c>
      <c r="Q3270">
        <v>1</v>
      </c>
      <c r="R3270" t="s">
        <v>15548</v>
      </c>
      <c r="S3270" t="s">
        <v>15549</v>
      </c>
      <c r="T3270">
        <v>228</v>
      </c>
      <c r="U3270" t="s">
        <v>2778</v>
      </c>
      <c r="V3270" t="s">
        <v>3571</v>
      </c>
      <c r="W3270" t="s">
        <v>585</v>
      </c>
      <c r="Y3270">
        <v>2006</v>
      </c>
      <c r="Z3270">
        <v>114</v>
      </c>
      <c r="AA3270">
        <v>7.6</v>
      </c>
      <c r="AB3270">
        <v>2.35</v>
      </c>
      <c r="AC3270">
        <v>0</v>
      </c>
    </row>
    <row r="3271" spans="1:29">
      <c r="A3271" t="s">
        <v>28</v>
      </c>
      <c r="C3271" t="s">
        <v>15550</v>
      </c>
      <c r="D3271">
        <v>62</v>
      </c>
      <c r="E3271">
        <v>90</v>
      </c>
      <c r="F3271">
        <v>0</v>
      </c>
      <c r="G3271">
        <v>123</v>
      </c>
      <c r="H3271" t="s">
        <v>13368</v>
      </c>
      <c r="I3271">
        <v>187</v>
      </c>
      <c r="K3271" t="s">
        <v>15551</v>
      </c>
      <c r="L3271" t="s">
        <v>15552</v>
      </c>
      <c r="M3271" t="s">
        <v>15553</v>
      </c>
      <c r="N3271">
        <v>23516</v>
      </c>
      <c r="O3271">
        <v>646</v>
      </c>
      <c r="P3271" t="s">
        <v>15554</v>
      </c>
      <c r="Q3271">
        <v>0</v>
      </c>
      <c r="R3271" t="s">
        <v>15555</v>
      </c>
      <c r="S3271" t="s">
        <v>15556</v>
      </c>
      <c r="T3271">
        <v>147</v>
      </c>
      <c r="U3271" t="s">
        <v>37</v>
      </c>
      <c r="V3271" t="s">
        <v>268</v>
      </c>
      <c r="W3271" t="s">
        <v>585</v>
      </c>
      <c r="X3271">
        <v>9300000</v>
      </c>
      <c r="Y3271">
        <v>1981</v>
      </c>
      <c r="Z3271">
        <v>176</v>
      </c>
      <c r="AA3271">
        <v>6.7</v>
      </c>
      <c r="AB3271">
        <v>1.37</v>
      </c>
      <c r="AC3271">
        <v>0</v>
      </c>
    </row>
    <row r="3272" spans="1:29">
      <c r="A3272" t="s">
        <v>28</v>
      </c>
      <c r="C3272" t="s">
        <v>7905</v>
      </c>
      <c r="D3272">
        <v>106</v>
      </c>
      <c r="E3272">
        <v>89</v>
      </c>
      <c r="F3272">
        <v>100</v>
      </c>
      <c r="G3272">
        <v>327</v>
      </c>
      <c r="H3272" t="s">
        <v>2297</v>
      </c>
      <c r="I3272">
        <v>33000</v>
      </c>
      <c r="J3272">
        <v>113155</v>
      </c>
      <c r="K3272" t="s">
        <v>1875</v>
      </c>
      <c r="L3272" t="s">
        <v>15557</v>
      </c>
      <c r="M3272" t="s">
        <v>15558</v>
      </c>
      <c r="N3272">
        <v>9006</v>
      </c>
      <c r="O3272">
        <v>34398</v>
      </c>
      <c r="P3272" t="s">
        <v>7908</v>
      </c>
      <c r="Q3272">
        <v>7</v>
      </c>
      <c r="R3272" t="s">
        <v>15559</v>
      </c>
      <c r="S3272" t="s">
        <v>15560</v>
      </c>
      <c r="T3272">
        <v>54</v>
      </c>
      <c r="U3272" t="s">
        <v>37</v>
      </c>
      <c r="V3272" t="s">
        <v>38</v>
      </c>
      <c r="W3272" t="s">
        <v>39</v>
      </c>
      <c r="Y3272">
        <v>2009</v>
      </c>
      <c r="Z3272">
        <v>947</v>
      </c>
      <c r="AA3272">
        <v>6.1</v>
      </c>
      <c r="AC3272">
        <v>0</v>
      </c>
    </row>
    <row r="3273" spans="1:29">
      <c r="A3273" t="s">
        <v>28</v>
      </c>
      <c r="C3273" t="s">
        <v>5204</v>
      </c>
      <c r="D3273">
        <v>56</v>
      </c>
      <c r="E3273">
        <v>104</v>
      </c>
      <c r="F3273">
        <v>12</v>
      </c>
      <c r="G3273">
        <v>1000</v>
      </c>
      <c r="H3273" t="s">
        <v>393</v>
      </c>
      <c r="I3273">
        <v>21000</v>
      </c>
      <c r="J3273">
        <v>2600000</v>
      </c>
      <c r="K3273" t="s">
        <v>3396</v>
      </c>
      <c r="L3273" t="s">
        <v>97</v>
      </c>
      <c r="M3273" t="s">
        <v>15561</v>
      </c>
      <c r="N3273">
        <v>11612</v>
      </c>
      <c r="O3273">
        <v>23962</v>
      </c>
      <c r="P3273" t="s">
        <v>203</v>
      </c>
      <c r="Q3273">
        <v>3</v>
      </c>
      <c r="R3273" t="s">
        <v>15562</v>
      </c>
      <c r="S3273" t="s">
        <v>15563</v>
      </c>
      <c r="T3273">
        <v>88</v>
      </c>
      <c r="U3273" t="s">
        <v>37</v>
      </c>
      <c r="V3273" t="s">
        <v>56</v>
      </c>
      <c r="W3273" t="s">
        <v>585</v>
      </c>
      <c r="X3273">
        <v>6000000</v>
      </c>
      <c r="Y3273">
        <v>1995</v>
      </c>
      <c r="Z3273">
        <v>1000</v>
      </c>
      <c r="AA3273">
        <v>7.5</v>
      </c>
      <c r="AB3273">
        <v>2.35</v>
      </c>
      <c r="AC3273">
        <v>0</v>
      </c>
    </row>
    <row r="3274" spans="1:29">
      <c r="C3274" t="s">
        <v>14680</v>
      </c>
      <c r="D3274">
        <v>48</v>
      </c>
      <c r="E3274">
        <v>94</v>
      </c>
      <c r="F3274">
        <v>43</v>
      </c>
      <c r="G3274">
        <v>129</v>
      </c>
      <c r="H3274" t="s">
        <v>15564</v>
      </c>
      <c r="I3274">
        <v>826</v>
      </c>
      <c r="K3274" t="s">
        <v>4904</v>
      </c>
      <c r="L3274" t="s">
        <v>1319</v>
      </c>
      <c r="M3274" t="s">
        <v>15565</v>
      </c>
      <c r="N3274">
        <v>4486</v>
      </c>
      <c r="O3274">
        <v>1586</v>
      </c>
      <c r="P3274" t="s">
        <v>15566</v>
      </c>
      <c r="Q3274">
        <v>4</v>
      </c>
      <c r="R3274" t="s">
        <v>15567</v>
      </c>
      <c r="S3274" t="s">
        <v>15568</v>
      </c>
      <c r="T3274">
        <v>38</v>
      </c>
      <c r="U3274" t="s">
        <v>37</v>
      </c>
      <c r="V3274" t="s">
        <v>38</v>
      </c>
      <c r="W3274" t="s">
        <v>585</v>
      </c>
      <c r="X3274">
        <v>10000000</v>
      </c>
      <c r="Y3274">
        <v>2015</v>
      </c>
      <c r="Z3274">
        <v>476</v>
      </c>
      <c r="AA3274">
        <v>5.3</v>
      </c>
      <c r="AB3274">
        <v>1.85</v>
      </c>
      <c r="AC3274">
        <v>0</v>
      </c>
    </row>
    <row r="3275" spans="1:29">
      <c r="A3275" t="s">
        <v>28</v>
      </c>
      <c r="C3275" t="s">
        <v>15569</v>
      </c>
      <c r="D3275">
        <v>41</v>
      </c>
      <c r="E3275">
        <v>90</v>
      </c>
      <c r="F3275">
        <v>116</v>
      </c>
      <c r="G3275">
        <v>303</v>
      </c>
      <c r="H3275" t="s">
        <v>15570</v>
      </c>
      <c r="I3275">
        <v>594</v>
      </c>
      <c r="J3275">
        <v>1602466</v>
      </c>
      <c r="K3275" t="s">
        <v>15571</v>
      </c>
      <c r="L3275" t="s">
        <v>15572</v>
      </c>
      <c r="M3275" t="s">
        <v>15573</v>
      </c>
      <c r="N3275">
        <v>9673</v>
      </c>
      <c r="O3275">
        <v>1836</v>
      </c>
      <c r="P3275" t="s">
        <v>9047</v>
      </c>
      <c r="Q3275">
        <v>0</v>
      </c>
      <c r="R3275" t="s">
        <v>15574</v>
      </c>
      <c r="S3275" t="s">
        <v>15575</v>
      </c>
      <c r="T3275">
        <v>106</v>
      </c>
      <c r="U3275" t="s">
        <v>37</v>
      </c>
      <c r="V3275" t="s">
        <v>5612</v>
      </c>
      <c r="X3275">
        <v>600000000</v>
      </c>
      <c r="Y3275">
        <v>2010</v>
      </c>
      <c r="Z3275">
        <v>412</v>
      </c>
      <c r="AA3275">
        <v>6</v>
      </c>
      <c r="AC3275">
        <v>0</v>
      </c>
    </row>
    <row r="3276" spans="1:29">
      <c r="A3276" t="s">
        <v>28</v>
      </c>
      <c r="C3276" t="s">
        <v>13347</v>
      </c>
      <c r="D3276">
        <v>439</v>
      </c>
      <c r="E3276">
        <v>130</v>
      </c>
      <c r="F3276">
        <v>3000</v>
      </c>
      <c r="G3276">
        <v>844</v>
      </c>
      <c r="H3276" t="s">
        <v>84</v>
      </c>
      <c r="I3276">
        <v>10000</v>
      </c>
      <c r="J3276">
        <v>3029870</v>
      </c>
      <c r="K3276" t="s">
        <v>1849</v>
      </c>
      <c r="L3276" t="s">
        <v>226</v>
      </c>
      <c r="M3276" t="s">
        <v>15576</v>
      </c>
      <c r="N3276">
        <v>128729</v>
      </c>
      <c r="O3276">
        <v>15835</v>
      </c>
      <c r="P3276" t="s">
        <v>3518</v>
      </c>
      <c r="Q3276">
        <v>1</v>
      </c>
      <c r="R3276" t="s">
        <v>15577</v>
      </c>
      <c r="S3276" t="s">
        <v>15578</v>
      </c>
      <c r="T3276">
        <v>551</v>
      </c>
      <c r="U3276" t="s">
        <v>37</v>
      </c>
      <c r="V3276" t="s">
        <v>7711</v>
      </c>
      <c r="W3276" t="s">
        <v>585</v>
      </c>
      <c r="X3276">
        <v>7400000</v>
      </c>
      <c r="Y3276">
        <v>2011</v>
      </c>
      <c r="Z3276">
        <v>4000</v>
      </c>
      <c r="AA3276">
        <v>7.1</v>
      </c>
      <c r="AB3276">
        <v>2.35</v>
      </c>
      <c r="AC3276">
        <v>50000</v>
      </c>
    </row>
    <row r="3277" spans="1:29">
      <c r="A3277" t="s">
        <v>28</v>
      </c>
      <c r="C3277" t="s">
        <v>15579</v>
      </c>
      <c r="D3277">
        <v>54</v>
      </c>
      <c r="E3277">
        <v>92</v>
      </c>
      <c r="F3277">
        <v>25</v>
      </c>
      <c r="G3277">
        <v>110</v>
      </c>
      <c r="H3277" t="s">
        <v>7463</v>
      </c>
      <c r="I3277">
        <v>509</v>
      </c>
      <c r="K3277" t="s">
        <v>15580</v>
      </c>
      <c r="L3277" t="s">
        <v>525</v>
      </c>
      <c r="M3277" t="s">
        <v>15581</v>
      </c>
      <c r="N3277">
        <v>13003</v>
      </c>
      <c r="O3277">
        <v>1248</v>
      </c>
      <c r="P3277" t="s">
        <v>15582</v>
      </c>
      <c r="Q3277">
        <v>0</v>
      </c>
      <c r="R3277" t="s">
        <v>15583</v>
      </c>
      <c r="S3277" t="s">
        <v>15584</v>
      </c>
      <c r="T3277">
        <v>80</v>
      </c>
      <c r="U3277" t="s">
        <v>37</v>
      </c>
      <c r="V3277" t="s">
        <v>370</v>
      </c>
      <c r="W3277" t="s">
        <v>95</v>
      </c>
      <c r="X3277">
        <v>8500000</v>
      </c>
      <c r="Y3277">
        <v>2011</v>
      </c>
      <c r="Z3277">
        <v>446</v>
      </c>
      <c r="AA3277">
        <v>7.5</v>
      </c>
      <c r="AB3277">
        <v>2.35</v>
      </c>
      <c r="AC3277">
        <v>10000</v>
      </c>
    </row>
    <row r="3278" spans="1:29">
      <c r="A3278" t="s">
        <v>28</v>
      </c>
      <c r="C3278" t="s">
        <v>15585</v>
      </c>
      <c r="D3278">
        <v>50</v>
      </c>
      <c r="E3278">
        <v>176</v>
      </c>
      <c r="F3278">
        <v>147</v>
      </c>
      <c r="G3278">
        <v>1000</v>
      </c>
      <c r="H3278" t="s">
        <v>15586</v>
      </c>
      <c r="I3278">
        <v>8000</v>
      </c>
      <c r="J3278">
        <v>3047539</v>
      </c>
      <c r="K3278" t="s">
        <v>214</v>
      </c>
      <c r="L3278" t="s">
        <v>14706</v>
      </c>
      <c r="M3278" t="s">
        <v>15587</v>
      </c>
      <c r="N3278">
        <v>42296</v>
      </c>
      <c r="O3278">
        <v>13762</v>
      </c>
      <c r="P3278" t="s">
        <v>15588</v>
      </c>
      <c r="Q3278">
        <v>4</v>
      </c>
      <c r="R3278" t="s">
        <v>15589</v>
      </c>
      <c r="S3278" t="s">
        <v>15590</v>
      </c>
      <c r="T3278">
        <v>286</v>
      </c>
      <c r="U3278" t="s">
        <v>5611</v>
      </c>
      <c r="V3278" t="s">
        <v>5612</v>
      </c>
      <c r="W3278" t="s">
        <v>4830</v>
      </c>
      <c r="X3278">
        <v>7217600</v>
      </c>
      <c r="Y3278">
        <v>2012</v>
      </c>
      <c r="Z3278">
        <v>3000</v>
      </c>
      <c r="AA3278">
        <v>6.9</v>
      </c>
      <c r="AB3278">
        <v>2.35</v>
      </c>
      <c r="AC3278">
        <v>12000</v>
      </c>
    </row>
    <row r="3279" spans="1:29">
      <c r="A3279" t="s">
        <v>28</v>
      </c>
      <c r="C3279" t="s">
        <v>187</v>
      </c>
      <c r="D3279">
        <v>392</v>
      </c>
      <c r="E3279">
        <v>116</v>
      </c>
      <c r="F3279">
        <v>0</v>
      </c>
      <c r="G3279">
        <v>513</v>
      </c>
      <c r="H3279" t="s">
        <v>8387</v>
      </c>
      <c r="I3279">
        <v>1000</v>
      </c>
      <c r="J3279">
        <v>78900000</v>
      </c>
      <c r="K3279" t="s">
        <v>10222</v>
      </c>
      <c r="L3279" t="s">
        <v>2201</v>
      </c>
      <c r="M3279" t="s">
        <v>15591</v>
      </c>
      <c r="N3279">
        <v>563827</v>
      </c>
      <c r="O3279">
        <v>2524</v>
      </c>
      <c r="P3279" t="s">
        <v>15592</v>
      </c>
      <c r="Q3279">
        <v>0</v>
      </c>
      <c r="R3279" t="s">
        <v>15593</v>
      </c>
      <c r="S3279" t="s">
        <v>15594</v>
      </c>
      <c r="T3279">
        <v>1110</v>
      </c>
      <c r="U3279" t="s">
        <v>37</v>
      </c>
      <c r="V3279" t="s">
        <v>56</v>
      </c>
      <c r="W3279" t="s">
        <v>585</v>
      </c>
      <c r="X3279">
        <v>11000000</v>
      </c>
      <c r="Y3279">
        <v>1979</v>
      </c>
      <c r="Z3279">
        <v>581</v>
      </c>
      <c r="AA3279">
        <v>8.5</v>
      </c>
      <c r="AB3279">
        <v>2.35</v>
      </c>
      <c r="AC3279">
        <v>23000</v>
      </c>
    </row>
    <row r="3280" spans="1:29">
      <c r="A3280" t="s">
        <v>28</v>
      </c>
      <c r="C3280" t="s">
        <v>7404</v>
      </c>
      <c r="D3280">
        <v>277</v>
      </c>
      <c r="E3280">
        <v>88</v>
      </c>
      <c r="F3280">
        <v>365</v>
      </c>
      <c r="G3280">
        <v>177</v>
      </c>
      <c r="H3280" t="s">
        <v>15595</v>
      </c>
      <c r="I3280">
        <v>383</v>
      </c>
      <c r="J3280">
        <v>30859000</v>
      </c>
      <c r="K3280" t="s">
        <v>5544</v>
      </c>
      <c r="L3280" t="s">
        <v>10874</v>
      </c>
      <c r="M3280" t="s">
        <v>15596</v>
      </c>
      <c r="N3280">
        <v>96410</v>
      </c>
      <c r="O3280">
        <v>1094</v>
      </c>
      <c r="P3280" t="s">
        <v>15597</v>
      </c>
      <c r="Q3280">
        <v>0</v>
      </c>
      <c r="R3280" t="s">
        <v>15598</v>
      </c>
      <c r="S3280" t="s">
        <v>15599</v>
      </c>
      <c r="T3280">
        <v>826</v>
      </c>
      <c r="U3280" t="s">
        <v>37</v>
      </c>
      <c r="V3280" t="s">
        <v>38</v>
      </c>
      <c r="W3280" t="s">
        <v>585</v>
      </c>
      <c r="X3280">
        <v>83532</v>
      </c>
      <c r="Y3280">
        <v>1974</v>
      </c>
      <c r="Z3280">
        <v>371</v>
      </c>
      <c r="AA3280">
        <v>7.5</v>
      </c>
      <c r="AB3280">
        <v>1.85</v>
      </c>
      <c r="AC3280">
        <v>0</v>
      </c>
    </row>
    <row r="3281" spans="1:29">
      <c r="A3281" t="s">
        <v>28</v>
      </c>
      <c r="C3281" t="s">
        <v>15600</v>
      </c>
      <c r="D3281">
        <v>259</v>
      </c>
      <c r="E3281">
        <v>106</v>
      </c>
      <c r="F3281">
        <v>50</v>
      </c>
      <c r="G3281">
        <v>741</v>
      </c>
      <c r="H3281" t="s">
        <v>10032</v>
      </c>
      <c r="I3281">
        <v>17000</v>
      </c>
      <c r="J3281">
        <v>3571735</v>
      </c>
      <c r="K3281" t="s">
        <v>4296</v>
      </c>
      <c r="L3281" t="s">
        <v>557</v>
      </c>
      <c r="M3281" t="s">
        <v>15601</v>
      </c>
      <c r="N3281">
        <v>39260</v>
      </c>
      <c r="O3281">
        <v>21711</v>
      </c>
      <c r="P3281" t="s">
        <v>6530</v>
      </c>
      <c r="Q3281">
        <v>2</v>
      </c>
      <c r="R3281" t="s">
        <v>15602</v>
      </c>
      <c r="S3281" t="s">
        <v>15603</v>
      </c>
      <c r="T3281">
        <v>129</v>
      </c>
      <c r="U3281" t="s">
        <v>37</v>
      </c>
      <c r="V3281" t="s">
        <v>38</v>
      </c>
      <c r="W3281" t="s">
        <v>585</v>
      </c>
      <c r="X3281">
        <v>10000000</v>
      </c>
      <c r="Y3281">
        <v>2010</v>
      </c>
      <c r="Z3281">
        <v>908</v>
      </c>
      <c r="AA3281">
        <v>6.6</v>
      </c>
      <c r="AB3281">
        <v>2.35</v>
      </c>
      <c r="AC3281">
        <v>0</v>
      </c>
    </row>
    <row r="3282" spans="1:29">
      <c r="A3282" t="s">
        <v>28</v>
      </c>
      <c r="C3282" t="s">
        <v>6997</v>
      </c>
      <c r="D3282">
        <v>66</v>
      </c>
      <c r="E3282">
        <v>181</v>
      </c>
      <c r="F3282">
        <v>278</v>
      </c>
      <c r="G3282">
        <v>51</v>
      </c>
      <c r="H3282" t="s">
        <v>2591</v>
      </c>
      <c r="I3282">
        <v>402</v>
      </c>
      <c r="J3282">
        <v>50000000</v>
      </c>
      <c r="K3282" t="s">
        <v>12149</v>
      </c>
      <c r="L3282" t="s">
        <v>8902</v>
      </c>
      <c r="M3282" t="s">
        <v>15604</v>
      </c>
      <c r="N3282">
        <v>29839</v>
      </c>
      <c r="O3282">
        <v>934</v>
      </c>
      <c r="P3282" t="s">
        <v>15605</v>
      </c>
      <c r="Q3282">
        <v>0</v>
      </c>
      <c r="R3282" t="s">
        <v>15606</v>
      </c>
      <c r="S3282" t="s">
        <v>15607</v>
      </c>
      <c r="T3282">
        <v>150</v>
      </c>
      <c r="U3282" t="s">
        <v>37</v>
      </c>
      <c r="V3282" t="s">
        <v>38</v>
      </c>
      <c r="W3282" t="s">
        <v>277</v>
      </c>
      <c r="X3282">
        <v>9000000</v>
      </c>
      <c r="Y3282">
        <v>1971</v>
      </c>
      <c r="Z3282">
        <v>343</v>
      </c>
      <c r="AA3282">
        <v>8</v>
      </c>
      <c r="AB3282">
        <v>2.35</v>
      </c>
      <c r="AC3282">
        <v>0</v>
      </c>
    </row>
    <row r="3283" spans="1:29">
      <c r="A3283" t="s">
        <v>28</v>
      </c>
      <c r="C3283" t="s">
        <v>5689</v>
      </c>
      <c r="D3283">
        <v>129</v>
      </c>
      <c r="E3283">
        <v>130</v>
      </c>
      <c r="F3283">
        <v>92</v>
      </c>
      <c r="G3283">
        <v>177</v>
      </c>
      <c r="H3283" t="s">
        <v>15608</v>
      </c>
      <c r="I3283">
        <v>244</v>
      </c>
      <c r="J3283">
        <v>63600000</v>
      </c>
      <c r="K3283" t="s">
        <v>50</v>
      </c>
      <c r="L3283" t="s">
        <v>1093</v>
      </c>
      <c r="M3283" t="s">
        <v>15609</v>
      </c>
      <c r="N3283">
        <v>82073</v>
      </c>
      <c r="O3283">
        <v>1164</v>
      </c>
      <c r="P3283" t="s">
        <v>4827</v>
      </c>
      <c r="Q3283">
        <v>1</v>
      </c>
      <c r="R3283" t="s">
        <v>15610</v>
      </c>
      <c r="S3283" t="s">
        <v>15611</v>
      </c>
      <c r="T3283">
        <v>275</v>
      </c>
      <c r="U3283" t="s">
        <v>37</v>
      </c>
      <c r="V3283" t="s">
        <v>56</v>
      </c>
      <c r="W3283" t="s">
        <v>6036</v>
      </c>
      <c r="X3283">
        <v>9000000</v>
      </c>
      <c r="Y3283">
        <v>1965</v>
      </c>
      <c r="Z3283">
        <v>189</v>
      </c>
      <c r="AA3283">
        <v>7</v>
      </c>
      <c r="AB3283">
        <v>2.35</v>
      </c>
      <c r="AC3283">
        <v>0</v>
      </c>
    </row>
    <row r="3284" spans="1:29">
      <c r="A3284" t="s">
        <v>28</v>
      </c>
      <c r="C3284" t="s">
        <v>6710</v>
      </c>
      <c r="D3284">
        <v>115</v>
      </c>
      <c r="E3284">
        <v>93</v>
      </c>
      <c r="F3284">
        <v>33</v>
      </c>
      <c r="G3284">
        <v>123</v>
      </c>
      <c r="H3284" t="s">
        <v>15612</v>
      </c>
      <c r="I3284">
        <v>14000</v>
      </c>
      <c r="K3284" t="s">
        <v>12639</v>
      </c>
      <c r="L3284" t="s">
        <v>700</v>
      </c>
      <c r="M3284" t="s">
        <v>15613</v>
      </c>
      <c r="N3284">
        <v>12520</v>
      </c>
      <c r="O3284">
        <v>15014</v>
      </c>
      <c r="P3284" t="s">
        <v>15614</v>
      </c>
      <c r="Q3284">
        <v>2</v>
      </c>
      <c r="R3284" t="s">
        <v>15615</v>
      </c>
      <c r="S3284" t="s">
        <v>15616</v>
      </c>
      <c r="T3284">
        <v>76</v>
      </c>
      <c r="U3284" t="s">
        <v>37</v>
      </c>
      <c r="V3284" t="s">
        <v>38</v>
      </c>
      <c r="W3284" t="s">
        <v>585</v>
      </c>
      <c r="X3284">
        <v>10000000</v>
      </c>
      <c r="Y3284">
        <v>2011</v>
      </c>
      <c r="Z3284">
        <v>383</v>
      </c>
      <c r="AA3284">
        <v>5.8</v>
      </c>
      <c r="AB3284">
        <v>2.35</v>
      </c>
      <c r="AC3284">
        <v>0</v>
      </c>
    </row>
    <row r="3285" spans="1:29">
      <c r="A3285" t="s">
        <v>28</v>
      </c>
      <c r="C3285" t="s">
        <v>15617</v>
      </c>
      <c r="D3285">
        <v>81</v>
      </c>
      <c r="E3285">
        <v>110</v>
      </c>
      <c r="F3285">
        <v>798</v>
      </c>
      <c r="G3285">
        <v>16</v>
      </c>
      <c r="H3285" t="s">
        <v>15618</v>
      </c>
      <c r="I3285">
        <v>580</v>
      </c>
      <c r="K3285" t="s">
        <v>1415</v>
      </c>
      <c r="L3285" t="s">
        <v>11243</v>
      </c>
      <c r="M3285" t="s">
        <v>15619</v>
      </c>
      <c r="N3285">
        <v>8667</v>
      </c>
      <c r="O3285">
        <v>662</v>
      </c>
      <c r="P3285" t="s">
        <v>15620</v>
      </c>
      <c r="Q3285">
        <v>9</v>
      </c>
      <c r="R3285" t="s">
        <v>15621</v>
      </c>
      <c r="S3285" t="s">
        <v>15622</v>
      </c>
      <c r="T3285">
        <v>29</v>
      </c>
      <c r="U3285" t="s">
        <v>9795</v>
      </c>
      <c r="V3285" t="s">
        <v>7090</v>
      </c>
      <c r="Y3285">
        <v>2010</v>
      </c>
      <c r="Z3285">
        <v>26</v>
      </c>
      <c r="AA3285">
        <v>7.3</v>
      </c>
      <c r="AB3285">
        <v>2.35</v>
      </c>
      <c r="AC3285">
        <v>0</v>
      </c>
    </row>
    <row r="3286" spans="1:29">
      <c r="A3286" t="s">
        <v>28</v>
      </c>
      <c r="C3286" t="s">
        <v>3088</v>
      </c>
      <c r="D3286">
        <v>29</v>
      </c>
      <c r="E3286">
        <v>123</v>
      </c>
      <c r="F3286">
        <v>473</v>
      </c>
      <c r="G3286">
        <v>685</v>
      </c>
      <c r="H3286" t="s">
        <v>802</v>
      </c>
      <c r="I3286">
        <v>890</v>
      </c>
      <c r="J3286">
        <v>36049108</v>
      </c>
      <c r="K3286" t="s">
        <v>5806</v>
      </c>
      <c r="L3286" t="s">
        <v>634</v>
      </c>
      <c r="M3286" t="s">
        <v>15623</v>
      </c>
      <c r="N3286">
        <v>10139</v>
      </c>
      <c r="O3286">
        <v>3661</v>
      </c>
      <c r="P3286" t="s">
        <v>7213</v>
      </c>
      <c r="Q3286">
        <v>4</v>
      </c>
      <c r="R3286" t="s">
        <v>15624</v>
      </c>
      <c r="S3286" t="s">
        <v>15625</v>
      </c>
      <c r="T3286">
        <v>70</v>
      </c>
      <c r="U3286" t="s">
        <v>37</v>
      </c>
      <c r="V3286" t="s">
        <v>38</v>
      </c>
      <c r="W3286" t="s">
        <v>585</v>
      </c>
      <c r="X3286">
        <v>9000000</v>
      </c>
      <c r="Y3286">
        <v>1996</v>
      </c>
      <c r="Z3286">
        <v>851</v>
      </c>
      <c r="AA3286">
        <v>6.8</v>
      </c>
      <c r="AB3286">
        <v>2.35</v>
      </c>
      <c r="AC3286">
        <v>0</v>
      </c>
    </row>
    <row r="3287" spans="1:29">
      <c r="A3287" t="s">
        <v>28</v>
      </c>
      <c r="C3287" t="s">
        <v>6800</v>
      </c>
      <c r="D3287">
        <v>32</v>
      </c>
      <c r="E3287">
        <v>120</v>
      </c>
      <c r="F3287">
        <v>92</v>
      </c>
      <c r="G3287">
        <v>862</v>
      </c>
      <c r="H3287" t="s">
        <v>2232</v>
      </c>
      <c r="I3287">
        <v>1000</v>
      </c>
      <c r="J3287">
        <v>34074895</v>
      </c>
      <c r="K3287" t="s">
        <v>2527</v>
      </c>
      <c r="L3287" t="s">
        <v>2807</v>
      </c>
      <c r="M3287" t="s">
        <v>15626</v>
      </c>
      <c r="N3287">
        <v>6525</v>
      </c>
      <c r="O3287">
        <v>5420</v>
      </c>
      <c r="P3287" t="s">
        <v>15627</v>
      </c>
      <c r="Q3287">
        <v>6</v>
      </c>
      <c r="R3287" t="s">
        <v>15628</v>
      </c>
      <c r="S3287" t="s">
        <v>15629</v>
      </c>
      <c r="T3287">
        <v>79</v>
      </c>
      <c r="U3287" t="s">
        <v>37</v>
      </c>
      <c r="V3287" t="s">
        <v>38</v>
      </c>
      <c r="W3287" t="s">
        <v>585</v>
      </c>
      <c r="X3287">
        <v>9000000</v>
      </c>
      <c r="Y3287">
        <v>1999</v>
      </c>
      <c r="Z3287">
        <v>886</v>
      </c>
      <c r="AA3287">
        <v>6.7</v>
      </c>
      <c r="AB3287">
        <v>1.85</v>
      </c>
      <c r="AC3287">
        <v>0</v>
      </c>
    </row>
    <row r="3288" spans="1:29">
      <c r="A3288" t="s">
        <v>28</v>
      </c>
      <c r="C3288" t="s">
        <v>13468</v>
      </c>
      <c r="D3288">
        <v>142</v>
      </c>
      <c r="E3288">
        <v>87</v>
      </c>
      <c r="F3288">
        <v>85</v>
      </c>
      <c r="G3288">
        <v>118</v>
      </c>
      <c r="H3288" t="s">
        <v>15630</v>
      </c>
      <c r="I3288">
        <v>311</v>
      </c>
      <c r="J3288">
        <v>33244684</v>
      </c>
      <c r="K3288" t="s">
        <v>7406</v>
      </c>
      <c r="L3288" t="s">
        <v>15631</v>
      </c>
      <c r="M3288" t="s">
        <v>15632</v>
      </c>
      <c r="N3288">
        <v>62038</v>
      </c>
      <c r="O3288">
        <v>760</v>
      </c>
      <c r="P3288" t="s">
        <v>15633</v>
      </c>
      <c r="Q3288">
        <v>0</v>
      </c>
      <c r="R3288" t="s">
        <v>15634</v>
      </c>
      <c r="S3288" t="s">
        <v>15635</v>
      </c>
      <c r="T3288">
        <v>281</v>
      </c>
      <c r="U3288" t="s">
        <v>37</v>
      </c>
      <c r="V3288" t="s">
        <v>38</v>
      </c>
      <c r="W3288" t="s">
        <v>585</v>
      </c>
      <c r="X3288">
        <v>9000000</v>
      </c>
      <c r="Y3288">
        <v>1988</v>
      </c>
      <c r="Z3288">
        <v>189</v>
      </c>
      <c r="AA3288">
        <v>6.5</v>
      </c>
      <c r="AB3288">
        <v>1.85</v>
      </c>
      <c r="AC3288">
        <v>0</v>
      </c>
    </row>
    <row r="3289" spans="1:29">
      <c r="A3289" t="s">
        <v>28</v>
      </c>
      <c r="C3289" t="s">
        <v>3806</v>
      </c>
      <c r="D3289">
        <v>263</v>
      </c>
      <c r="E3289">
        <v>123</v>
      </c>
      <c r="F3289">
        <v>909</v>
      </c>
      <c r="G3289">
        <v>184</v>
      </c>
      <c r="H3289" t="s">
        <v>15636</v>
      </c>
      <c r="I3289">
        <v>909</v>
      </c>
      <c r="J3289">
        <v>24530513</v>
      </c>
      <c r="K3289" t="s">
        <v>2889</v>
      </c>
      <c r="L3289" t="s">
        <v>3806</v>
      </c>
      <c r="M3289" t="s">
        <v>15637</v>
      </c>
      <c r="N3289">
        <v>66610</v>
      </c>
      <c r="O3289">
        <v>1633</v>
      </c>
      <c r="P3289" t="s">
        <v>15638</v>
      </c>
      <c r="Q3289">
        <v>1</v>
      </c>
      <c r="R3289" t="s">
        <v>15639</v>
      </c>
      <c r="S3289" t="s">
        <v>15640</v>
      </c>
      <c r="T3289">
        <v>429</v>
      </c>
      <c r="U3289" t="s">
        <v>37</v>
      </c>
      <c r="V3289" t="s">
        <v>38</v>
      </c>
      <c r="W3289" t="s">
        <v>39</v>
      </c>
      <c r="X3289">
        <v>9000000</v>
      </c>
      <c r="Y3289">
        <v>2007</v>
      </c>
      <c r="Z3289">
        <v>203</v>
      </c>
      <c r="AA3289">
        <v>8</v>
      </c>
      <c r="AB3289">
        <v>1.85</v>
      </c>
      <c r="AC3289">
        <v>0</v>
      </c>
    </row>
    <row r="3290" spans="1:29">
      <c r="A3290" t="s">
        <v>28</v>
      </c>
      <c r="C3290" t="s">
        <v>14799</v>
      </c>
      <c r="D3290">
        <v>285</v>
      </c>
      <c r="E3290">
        <v>103</v>
      </c>
      <c r="F3290">
        <v>65</v>
      </c>
      <c r="G3290">
        <v>908</v>
      </c>
      <c r="H3290" t="s">
        <v>8226</v>
      </c>
      <c r="I3290">
        <v>2000</v>
      </c>
      <c r="J3290">
        <v>71519230</v>
      </c>
      <c r="K3290" t="s">
        <v>2208</v>
      </c>
      <c r="L3290" t="s">
        <v>5731</v>
      </c>
      <c r="M3290" t="s">
        <v>15641</v>
      </c>
      <c r="N3290">
        <v>92364</v>
      </c>
      <c r="O3290">
        <v>6807</v>
      </c>
      <c r="P3290" t="s">
        <v>15642</v>
      </c>
      <c r="Q3290">
        <v>0</v>
      </c>
      <c r="R3290" t="s">
        <v>15643</v>
      </c>
      <c r="S3290" t="s">
        <v>15644</v>
      </c>
      <c r="T3290">
        <v>244</v>
      </c>
      <c r="U3290" t="s">
        <v>37</v>
      </c>
      <c r="V3290" t="s">
        <v>38</v>
      </c>
      <c r="W3290" t="s">
        <v>585</v>
      </c>
      <c r="X3290">
        <v>9000000</v>
      </c>
      <c r="Y3290">
        <v>2014</v>
      </c>
      <c r="Z3290">
        <v>971</v>
      </c>
      <c r="AA3290">
        <v>6.5</v>
      </c>
      <c r="AB3290">
        <v>2.35</v>
      </c>
      <c r="AC3290">
        <v>15000</v>
      </c>
    </row>
    <row r="3291" spans="1:29">
      <c r="A3291" t="s">
        <v>28</v>
      </c>
      <c r="C3291" t="s">
        <v>15645</v>
      </c>
      <c r="D3291">
        <v>64</v>
      </c>
      <c r="E3291">
        <v>91</v>
      </c>
      <c r="F3291">
        <v>0</v>
      </c>
      <c r="G3291">
        <v>407</v>
      </c>
      <c r="H3291" t="s">
        <v>14538</v>
      </c>
      <c r="I3291">
        <v>3000</v>
      </c>
      <c r="J3291">
        <v>20035310</v>
      </c>
      <c r="K3291" t="s">
        <v>1415</v>
      </c>
      <c r="L3291" t="s">
        <v>982</v>
      </c>
      <c r="M3291" t="s">
        <v>15646</v>
      </c>
      <c r="N3291">
        <v>12324</v>
      </c>
      <c r="O3291">
        <v>4409</v>
      </c>
      <c r="P3291" t="s">
        <v>10020</v>
      </c>
      <c r="Q3291">
        <v>1</v>
      </c>
      <c r="R3291" t="s">
        <v>15647</v>
      </c>
      <c r="S3291" t="s">
        <v>15648</v>
      </c>
      <c r="T3291">
        <v>173</v>
      </c>
      <c r="U3291" t="s">
        <v>37</v>
      </c>
      <c r="V3291" t="s">
        <v>38</v>
      </c>
      <c r="W3291" t="s">
        <v>39</v>
      </c>
      <c r="X3291">
        <v>9000000</v>
      </c>
      <c r="Y3291">
        <v>2000</v>
      </c>
      <c r="Z3291">
        <v>683</v>
      </c>
      <c r="AA3291">
        <v>4.9000000000000004</v>
      </c>
      <c r="AB3291">
        <v>1.85</v>
      </c>
      <c r="AC3291">
        <v>580</v>
      </c>
    </row>
    <row r="3292" spans="1:29">
      <c r="A3292" t="s">
        <v>28</v>
      </c>
      <c r="C3292" t="s">
        <v>13672</v>
      </c>
      <c r="D3292">
        <v>150</v>
      </c>
      <c r="E3292">
        <v>88</v>
      </c>
      <c r="F3292">
        <v>8</v>
      </c>
      <c r="G3292">
        <v>587</v>
      </c>
      <c r="H3292" t="s">
        <v>415</v>
      </c>
      <c r="I3292">
        <v>982</v>
      </c>
      <c r="J3292">
        <v>18225165</v>
      </c>
      <c r="K3292" t="s">
        <v>4219</v>
      </c>
      <c r="L3292" t="s">
        <v>2642</v>
      </c>
      <c r="M3292" t="s">
        <v>15649</v>
      </c>
      <c r="N3292">
        <v>155262</v>
      </c>
      <c r="O3292">
        <v>3114</v>
      </c>
      <c r="P3292" t="s">
        <v>9290</v>
      </c>
      <c r="Q3292">
        <v>2</v>
      </c>
      <c r="R3292" t="s">
        <v>15650</v>
      </c>
      <c r="S3292" t="s">
        <v>15651</v>
      </c>
      <c r="T3292">
        <v>316</v>
      </c>
      <c r="U3292" t="s">
        <v>37</v>
      </c>
      <c r="V3292" t="s">
        <v>38</v>
      </c>
      <c r="W3292" t="s">
        <v>585</v>
      </c>
      <c r="X3292">
        <v>9000000</v>
      </c>
      <c r="Y3292">
        <v>2004</v>
      </c>
      <c r="Z3292">
        <v>729</v>
      </c>
      <c r="AA3292">
        <v>7.1</v>
      </c>
      <c r="AB3292">
        <v>1.85</v>
      </c>
      <c r="AC3292">
        <v>0</v>
      </c>
    </row>
    <row r="3293" spans="1:29">
      <c r="A3293" t="s">
        <v>28</v>
      </c>
      <c r="C3293" t="s">
        <v>4351</v>
      </c>
      <c r="D3293">
        <v>136</v>
      </c>
      <c r="E3293">
        <v>126</v>
      </c>
      <c r="F3293">
        <v>37</v>
      </c>
      <c r="G3293">
        <v>883</v>
      </c>
      <c r="H3293" t="s">
        <v>440</v>
      </c>
      <c r="I3293">
        <v>12000</v>
      </c>
      <c r="J3293">
        <v>17804273</v>
      </c>
      <c r="K3293" t="s">
        <v>4075</v>
      </c>
      <c r="L3293" t="s">
        <v>301</v>
      </c>
      <c r="M3293" t="s">
        <v>15652</v>
      </c>
      <c r="N3293">
        <v>20449</v>
      </c>
      <c r="O3293">
        <v>25660</v>
      </c>
      <c r="P3293" t="s">
        <v>12804</v>
      </c>
      <c r="Q3293">
        <v>0</v>
      </c>
      <c r="R3293" t="s">
        <v>15653</v>
      </c>
      <c r="S3293" t="s">
        <v>15654</v>
      </c>
      <c r="T3293">
        <v>370</v>
      </c>
      <c r="U3293" t="s">
        <v>37</v>
      </c>
      <c r="V3293" t="s">
        <v>38</v>
      </c>
      <c r="W3293" t="s">
        <v>585</v>
      </c>
      <c r="X3293">
        <v>20000000</v>
      </c>
      <c r="Y3293">
        <v>2000</v>
      </c>
      <c r="Z3293">
        <v>10000</v>
      </c>
      <c r="AA3293">
        <v>7</v>
      </c>
      <c r="AB3293">
        <v>1.85</v>
      </c>
      <c r="AC3293">
        <v>1000</v>
      </c>
    </row>
    <row r="3294" spans="1:29">
      <c r="A3294" t="s">
        <v>28</v>
      </c>
      <c r="C3294" t="s">
        <v>15655</v>
      </c>
      <c r="D3294">
        <v>132</v>
      </c>
      <c r="E3294">
        <v>120</v>
      </c>
      <c r="F3294">
        <v>46</v>
      </c>
      <c r="G3294">
        <v>701</v>
      </c>
      <c r="H3294" t="s">
        <v>6382</v>
      </c>
      <c r="I3294">
        <v>14000</v>
      </c>
      <c r="J3294">
        <v>16938179</v>
      </c>
      <c r="K3294" t="s">
        <v>2125</v>
      </c>
      <c r="L3294" t="s">
        <v>337</v>
      </c>
      <c r="M3294" t="s">
        <v>15656</v>
      </c>
      <c r="N3294">
        <v>41313</v>
      </c>
      <c r="O3294">
        <v>17336</v>
      </c>
      <c r="P3294" t="s">
        <v>5065</v>
      </c>
      <c r="Q3294">
        <v>3</v>
      </c>
      <c r="R3294" t="s">
        <v>15657</v>
      </c>
      <c r="S3294" t="s">
        <v>15658</v>
      </c>
      <c r="T3294">
        <v>246</v>
      </c>
      <c r="U3294" t="s">
        <v>37</v>
      </c>
      <c r="V3294" t="s">
        <v>38</v>
      </c>
      <c r="W3294" t="s">
        <v>585</v>
      </c>
      <c r="X3294">
        <v>8000000</v>
      </c>
      <c r="Y3294">
        <v>2000</v>
      </c>
      <c r="Z3294">
        <v>826</v>
      </c>
      <c r="AA3294">
        <v>7</v>
      </c>
      <c r="AB3294">
        <v>1.85</v>
      </c>
      <c r="AC3294">
        <v>0</v>
      </c>
    </row>
    <row r="3295" spans="1:29">
      <c r="A3295" t="s">
        <v>28</v>
      </c>
      <c r="C3295" t="s">
        <v>5245</v>
      </c>
      <c r="D3295">
        <v>71</v>
      </c>
      <c r="E3295">
        <v>116</v>
      </c>
      <c r="F3295">
        <v>644</v>
      </c>
      <c r="G3295">
        <v>199</v>
      </c>
      <c r="H3295" t="s">
        <v>15659</v>
      </c>
      <c r="I3295">
        <v>392</v>
      </c>
      <c r="J3295">
        <v>90400000</v>
      </c>
      <c r="K3295" t="s">
        <v>1671</v>
      </c>
      <c r="L3295" t="s">
        <v>15660</v>
      </c>
      <c r="M3295" t="s">
        <v>15661</v>
      </c>
      <c r="N3295">
        <v>102895</v>
      </c>
      <c r="O3295">
        <v>845</v>
      </c>
      <c r="P3295" t="s">
        <v>15662</v>
      </c>
      <c r="Q3295">
        <v>2</v>
      </c>
      <c r="R3295" t="s">
        <v>15663</v>
      </c>
      <c r="S3295" t="s">
        <v>15664</v>
      </c>
      <c r="T3295">
        <v>159</v>
      </c>
      <c r="U3295" t="s">
        <v>37</v>
      </c>
      <c r="V3295" t="s">
        <v>38</v>
      </c>
      <c r="W3295" t="s">
        <v>585</v>
      </c>
      <c r="Y3295">
        <v>1983</v>
      </c>
      <c r="Z3295">
        <v>249</v>
      </c>
      <c r="AA3295">
        <v>7.5</v>
      </c>
      <c r="AB3295">
        <v>1.85</v>
      </c>
      <c r="AC3295">
        <v>0</v>
      </c>
    </row>
    <row r="3296" spans="1:29">
      <c r="A3296" t="s">
        <v>28</v>
      </c>
      <c r="C3296" t="s">
        <v>11318</v>
      </c>
      <c r="D3296">
        <v>186</v>
      </c>
      <c r="E3296">
        <v>94</v>
      </c>
      <c r="F3296">
        <v>17</v>
      </c>
      <c r="G3296">
        <v>179</v>
      </c>
      <c r="H3296" t="s">
        <v>5661</v>
      </c>
      <c r="I3296">
        <v>607</v>
      </c>
      <c r="J3296">
        <v>16235293</v>
      </c>
      <c r="K3296" t="s">
        <v>6403</v>
      </c>
      <c r="L3296" t="s">
        <v>4143</v>
      </c>
      <c r="M3296" t="s">
        <v>15665</v>
      </c>
      <c r="N3296">
        <v>19918</v>
      </c>
      <c r="O3296">
        <v>1611</v>
      </c>
      <c r="P3296" t="s">
        <v>8003</v>
      </c>
      <c r="Q3296">
        <v>0</v>
      </c>
      <c r="R3296" t="s">
        <v>15666</v>
      </c>
      <c r="S3296" t="s">
        <v>15667</v>
      </c>
      <c r="T3296">
        <v>278</v>
      </c>
      <c r="U3296" t="s">
        <v>37</v>
      </c>
      <c r="V3296" t="s">
        <v>38</v>
      </c>
      <c r="W3296" t="s">
        <v>585</v>
      </c>
      <c r="X3296">
        <v>9000000</v>
      </c>
      <c r="Y3296">
        <v>2006</v>
      </c>
      <c r="Z3296">
        <v>318</v>
      </c>
      <c r="AA3296">
        <v>4.5</v>
      </c>
      <c r="AB3296">
        <v>2.35</v>
      </c>
      <c r="AC3296">
        <v>0</v>
      </c>
    </row>
    <row r="3297" spans="1:29">
      <c r="A3297" t="s">
        <v>28</v>
      </c>
      <c r="C3297" t="s">
        <v>15668</v>
      </c>
      <c r="D3297">
        <v>39</v>
      </c>
      <c r="E3297">
        <v>85</v>
      </c>
      <c r="F3297">
        <v>2</v>
      </c>
      <c r="G3297">
        <v>127</v>
      </c>
      <c r="H3297" t="s">
        <v>3453</v>
      </c>
      <c r="I3297">
        <v>911</v>
      </c>
      <c r="J3297">
        <v>11827301</v>
      </c>
      <c r="K3297" t="s">
        <v>1681</v>
      </c>
      <c r="L3297" t="s">
        <v>5165</v>
      </c>
      <c r="M3297" t="s">
        <v>15669</v>
      </c>
      <c r="N3297">
        <v>4247</v>
      </c>
      <c r="O3297">
        <v>1345</v>
      </c>
      <c r="P3297" t="s">
        <v>15670</v>
      </c>
      <c r="Q3297">
        <v>1</v>
      </c>
      <c r="R3297" t="s">
        <v>15671</v>
      </c>
      <c r="S3297" t="s">
        <v>15672</v>
      </c>
      <c r="T3297">
        <v>26</v>
      </c>
      <c r="U3297" t="s">
        <v>37</v>
      </c>
      <c r="V3297" t="s">
        <v>38</v>
      </c>
      <c r="W3297" t="s">
        <v>39</v>
      </c>
      <c r="Y3297">
        <v>2004</v>
      </c>
      <c r="Z3297">
        <v>150</v>
      </c>
      <c r="AA3297">
        <v>5.5</v>
      </c>
      <c r="AB3297">
        <v>2.35</v>
      </c>
      <c r="AC3297">
        <v>266</v>
      </c>
    </row>
    <row r="3298" spans="1:29">
      <c r="A3298" t="s">
        <v>28</v>
      </c>
      <c r="C3298" t="s">
        <v>857</v>
      </c>
      <c r="D3298">
        <v>46</v>
      </c>
      <c r="E3298">
        <v>137</v>
      </c>
      <c r="F3298">
        <v>0</v>
      </c>
      <c r="G3298">
        <v>130</v>
      </c>
      <c r="H3298" t="s">
        <v>1995</v>
      </c>
      <c r="I3298">
        <v>591</v>
      </c>
      <c r="J3298">
        <v>10161099</v>
      </c>
      <c r="K3298" t="s">
        <v>15673</v>
      </c>
      <c r="L3298" t="s">
        <v>764</v>
      </c>
      <c r="M3298" t="s">
        <v>15674</v>
      </c>
      <c r="N3298">
        <v>23441</v>
      </c>
      <c r="O3298">
        <v>1341</v>
      </c>
      <c r="P3298" t="s">
        <v>15675</v>
      </c>
      <c r="Q3298">
        <v>1</v>
      </c>
      <c r="R3298" t="s">
        <v>15676</v>
      </c>
      <c r="S3298" t="s">
        <v>15677</v>
      </c>
      <c r="T3298">
        <v>108</v>
      </c>
      <c r="U3298" t="s">
        <v>37</v>
      </c>
      <c r="V3298" t="s">
        <v>56</v>
      </c>
      <c r="W3298" t="s">
        <v>39</v>
      </c>
      <c r="X3298">
        <v>9000000</v>
      </c>
      <c r="Y3298">
        <v>1989</v>
      </c>
      <c r="Z3298">
        <v>520</v>
      </c>
      <c r="AA3298">
        <v>7.7</v>
      </c>
      <c r="AB3298">
        <v>1.85</v>
      </c>
      <c r="AC3298">
        <v>0</v>
      </c>
    </row>
    <row r="3299" spans="1:29">
      <c r="A3299" t="s">
        <v>28</v>
      </c>
      <c r="C3299" t="s">
        <v>15678</v>
      </c>
      <c r="D3299">
        <v>201</v>
      </c>
      <c r="E3299">
        <v>114</v>
      </c>
      <c r="F3299">
        <v>84</v>
      </c>
      <c r="G3299">
        <v>338</v>
      </c>
      <c r="H3299" t="s">
        <v>3736</v>
      </c>
      <c r="I3299">
        <v>22000</v>
      </c>
      <c r="J3299">
        <v>6610326</v>
      </c>
      <c r="K3299" t="s">
        <v>2527</v>
      </c>
      <c r="L3299" t="s">
        <v>697</v>
      </c>
      <c r="M3299" t="s">
        <v>15679</v>
      </c>
      <c r="N3299">
        <v>32188</v>
      </c>
      <c r="O3299">
        <v>23770</v>
      </c>
      <c r="P3299" t="s">
        <v>15680</v>
      </c>
      <c r="Q3299">
        <v>0</v>
      </c>
      <c r="R3299" t="s">
        <v>15681</v>
      </c>
      <c r="S3299" t="s">
        <v>15682</v>
      </c>
      <c r="T3299">
        <v>127</v>
      </c>
      <c r="U3299" t="s">
        <v>37</v>
      </c>
      <c r="V3299" t="s">
        <v>38</v>
      </c>
      <c r="W3299" t="s">
        <v>585</v>
      </c>
      <c r="Y3299">
        <v>2007</v>
      </c>
      <c r="Z3299">
        <v>929</v>
      </c>
      <c r="AA3299">
        <v>7.2</v>
      </c>
      <c r="AB3299">
        <v>1.85</v>
      </c>
      <c r="AC3299">
        <v>0</v>
      </c>
    </row>
    <row r="3300" spans="1:29">
      <c r="A3300" t="s">
        <v>28</v>
      </c>
      <c r="C3300" t="s">
        <v>15683</v>
      </c>
      <c r="D3300">
        <v>32</v>
      </c>
      <c r="E3300">
        <v>76</v>
      </c>
      <c r="F3300">
        <v>17</v>
      </c>
      <c r="G3300">
        <v>571</v>
      </c>
      <c r="H3300" t="s">
        <v>3352</v>
      </c>
      <c r="I3300">
        <v>591</v>
      </c>
      <c r="J3300">
        <v>6126237</v>
      </c>
      <c r="K3300" t="s">
        <v>1681</v>
      </c>
      <c r="L3300" t="s">
        <v>4694</v>
      </c>
      <c r="M3300" t="s">
        <v>15684</v>
      </c>
      <c r="N3300">
        <v>3419</v>
      </c>
      <c r="O3300">
        <v>2851</v>
      </c>
      <c r="P3300" t="s">
        <v>8391</v>
      </c>
      <c r="Q3300">
        <v>3</v>
      </c>
      <c r="R3300" t="s">
        <v>15685</v>
      </c>
      <c r="S3300" t="s">
        <v>15686</v>
      </c>
      <c r="T3300">
        <v>41</v>
      </c>
      <c r="U3300" t="s">
        <v>37</v>
      </c>
      <c r="V3300" t="s">
        <v>38</v>
      </c>
      <c r="W3300" t="s">
        <v>95</v>
      </c>
      <c r="Y3300">
        <v>2003</v>
      </c>
      <c r="Z3300">
        <v>579</v>
      </c>
      <c r="AA3300">
        <v>4.8</v>
      </c>
      <c r="AB3300">
        <v>1.85</v>
      </c>
      <c r="AC3300">
        <v>419</v>
      </c>
    </row>
    <row r="3301" spans="1:29">
      <c r="A3301" t="s">
        <v>28</v>
      </c>
      <c r="C3301" t="s">
        <v>886</v>
      </c>
      <c r="D3301">
        <v>117</v>
      </c>
      <c r="E3301">
        <v>119</v>
      </c>
      <c r="F3301">
        <v>188</v>
      </c>
      <c r="G3301">
        <v>35</v>
      </c>
      <c r="H3301" t="s">
        <v>15687</v>
      </c>
      <c r="I3301">
        <v>187</v>
      </c>
      <c r="J3301">
        <v>6047856</v>
      </c>
      <c r="K3301" t="s">
        <v>464</v>
      </c>
      <c r="L3301" t="s">
        <v>15688</v>
      </c>
      <c r="M3301" t="s">
        <v>15689</v>
      </c>
      <c r="N3301">
        <v>27536</v>
      </c>
      <c r="O3301">
        <v>358</v>
      </c>
      <c r="P3301" t="s">
        <v>15690</v>
      </c>
      <c r="Q3301">
        <v>4</v>
      </c>
      <c r="R3301" t="s">
        <v>15691</v>
      </c>
      <c r="S3301" t="s">
        <v>15692</v>
      </c>
      <c r="T3301">
        <v>327</v>
      </c>
      <c r="U3301" t="s">
        <v>37</v>
      </c>
      <c r="V3301" t="s">
        <v>38</v>
      </c>
      <c r="W3301" t="s">
        <v>585</v>
      </c>
      <c r="X3301">
        <v>8500000</v>
      </c>
      <c r="Y3301">
        <v>2000</v>
      </c>
      <c r="Z3301">
        <v>127</v>
      </c>
      <c r="AA3301">
        <v>6.7</v>
      </c>
      <c r="AB3301">
        <v>1.85</v>
      </c>
      <c r="AC3301">
        <v>1000</v>
      </c>
    </row>
    <row r="3302" spans="1:29">
      <c r="A3302" t="s">
        <v>28</v>
      </c>
      <c r="C3302" t="s">
        <v>6074</v>
      </c>
      <c r="D3302">
        <v>136</v>
      </c>
      <c r="E3302">
        <v>99</v>
      </c>
      <c r="F3302">
        <v>23</v>
      </c>
      <c r="G3302">
        <v>471</v>
      </c>
      <c r="H3302" t="s">
        <v>3287</v>
      </c>
      <c r="I3302">
        <v>1000</v>
      </c>
      <c r="J3302">
        <v>4681503</v>
      </c>
      <c r="K3302" t="s">
        <v>2527</v>
      </c>
      <c r="L3302" t="s">
        <v>2454</v>
      </c>
      <c r="M3302" t="s">
        <v>15693</v>
      </c>
      <c r="N3302">
        <v>29058</v>
      </c>
      <c r="O3302">
        <v>2478</v>
      </c>
      <c r="P3302" t="s">
        <v>14222</v>
      </c>
      <c r="Q3302">
        <v>1</v>
      </c>
      <c r="R3302" t="s">
        <v>15694</v>
      </c>
      <c r="S3302" t="s">
        <v>15695</v>
      </c>
      <c r="T3302">
        <v>238</v>
      </c>
      <c r="U3302" t="s">
        <v>37</v>
      </c>
      <c r="V3302" t="s">
        <v>38</v>
      </c>
      <c r="W3302" t="s">
        <v>585</v>
      </c>
      <c r="X3302">
        <v>9000000</v>
      </c>
      <c r="Y3302">
        <v>2002</v>
      </c>
      <c r="Z3302">
        <v>710</v>
      </c>
      <c r="AA3302">
        <v>7</v>
      </c>
      <c r="AB3302">
        <v>2.35</v>
      </c>
      <c r="AC3302">
        <v>838</v>
      </c>
    </row>
    <row r="3303" spans="1:29">
      <c r="A3303" t="s">
        <v>28</v>
      </c>
      <c r="C3303" t="s">
        <v>15696</v>
      </c>
      <c r="D3303">
        <v>15</v>
      </c>
      <c r="E3303">
        <v>79</v>
      </c>
      <c r="F3303">
        <v>157</v>
      </c>
      <c r="G3303">
        <v>219</v>
      </c>
      <c r="H3303" t="s">
        <v>6828</v>
      </c>
      <c r="I3303">
        <v>4000</v>
      </c>
      <c r="J3303">
        <v>4350774</v>
      </c>
      <c r="K3303" t="s">
        <v>1671</v>
      </c>
      <c r="L3303" t="s">
        <v>250</v>
      </c>
      <c r="M3303" t="s">
        <v>15697</v>
      </c>
      <c r="N3303">
        <v>10476</v>
      </c>
      <c r="O3303">
        <v>4908</v>
      </c>
      <c r="P3303" t="s">
        <v>15698</v>
      </c>
      <c r="Q3303">
        <v>3</v>
      </c>
      <c r="R3303" t="s">
        <v>15699</v>
      </c>
      <c r="S3303" t="s">
        <v>15700</v>
      </c>
      <c r="T3303">
        <v>52</v>
      </c>
      <c r="U3303" t="s">
        <v>37</v>
      </c>
      <c r="V3303" t="s">
        <v>38</v>
      </c>
      <c r="W3303" t="s">
        <v>39</v>
      </c>
      <c r="X3303">
        <v>8000000</v>
      </c>
      <c r="Y3303">
        <v>1994</v>
      </c>
      <c r="Z3303">
        <v>248</v>
      </c>
      <c r="AA3303">
        <v>6.5</v>
      </c>
      <c r="AB3303">
        <v>1.85</v>
      </c>
      <c r="AC3303">
        <v>0</v>
      </c>
    </row>
    <row r="3304" spans="1:29">
      <c r="A3304" t="s">
        <v>28</v>
      </c>
      <c r="C3304" t="s">
        <v>11183</v>
      </c>
      <c r="D3304">
        <v>46</v>
      </c>
      <c r="E3304">
        <v>114</v>
      </c>
      <c r="F3304">
        <v>6</v>
      </c>
      <c r="G3304">
        <v>633</v>
      </c>
      <c r="H3304" t="s">
        <v>15414</v>
      </c>
      <c r="I3304">
        <v>970</v>
      </c>
      <c r="J3304">
        <v>3420871</v>
      </c>
      <c r="K3304" t="s">
        <v>12744</v>
      </c>
      <c r="L3304" t="s">
        <v>3833</v>
      </c>
      <c r="M3304" t="s">
        <v>15701</v>
      </c>
      <c r="N3304">
        <v>14100</v>
      </c>
      <c r="O3304">
        <v>3824</v>
      </c>
      <c r="P3304" t="s">
        <v>4952</v>
      </c>
      <c r="Q3304">
        <v>2</v>
      </c>
      <c r="R3304" t="s">
        <v>15702</v>
      </c>
      <c r="S3304" t="s">
        <v>15703</v>
      </c>
      <c r="T3304">
        <v>81</v>
      </c>
      <c r="U3304" t="s">
        <v>37</v>
      </c>
      <c r="V3304" t="s">
        <v>38</v>
      </c>
      <c r="W3304" t="s">
        <v>95</v>
      </c>
      <c r="Y3304">
        <v>2006</v>
      </c>
      <c r="Z3304">
        <v>906</v>
      </c>
      <c r="AA3304">
        <v>7.4</v>
      </c>
      <c r="AB3304">
        <v>1.85</v>
      </c>
      <c r="AC3304">
        <v>0</v>
      </c>
    </row>
    <row r="3305" spans="1:29">
      <c r="A3305" t="s">
        <v>28</v>
      </c>
      <c r="D3305">
        <v>1</v>
      </c>
      <c r="E3305">
        <v>30</v>
      </c>
      <c r="G3305">
        <v>140</v>
      </c>
      <c r="H3305" t="s">
        <v>15704</v>
      </c>
      <c r="I3305">
        <v>177</v>
      </c>
      <c r="K3305" t="s">
        <v>214</v>
      </c>
      <c r="L3305" t="s">
        <v>15705</v>
      </c>
      <c r="M3305" t="s">
        <v>15706</v>
      </c>
      <c r="N3305">
        <v>5478</v>
      </c>
      <c r="O3305">
        <v>639</v>
      </c>
      <c r="P3305" t="s">
        <v>15707</v>
      </c>
      <c r="Q3305">
        <v>0</v>
      </c>
      <c r="R3305" t="s">
        <v>15708</v>
      </c>
      <c r="S3305" t="s">
        <v>15709</v>
      </c>
      <c r="T3305">
        <v>54</v>
      </c>
      <c r="U3305" t="s">
        <v>37</v>
      </c>
      <c r="V3305" t="s">
        <v>38</v>
      </c>
      <c r="W3305" t="s">
        <v>1126</v>
      </c>
      <c r="Z3305">
        <v>170</v>
      </c>
      <c r="AA3305">
        <v>3.5</v>
      </c>
      <c r="AB3305">
        <v>1.78</v>
      </c>
      <c r="AC3305">
        <v>748</v>
      </c>
    </row>
    <row r="3306" spans="1:29">
      <c r="A3306" t="s">
        <v>28</v>
      </c>
      <c r="C3306" t="s">
        <v>15710</v>
      </c>
      <c r="D3306">
        <v>41</v>
      </c>
      <c r="E3306">
        <v>91</v>
      </c>
      <c r="F3306">
        <v>12</v>
      </c>
      <c r="G3306">
        <v>297</v>
      </c>
      <c r="H3306" t="s">
        <v>15711</v>
      </c>
      <c r="I3306">
        <v>1000</v>
      </c>
      <c r="K3306" t="s">
        <v>4432</v>
      </c>
      <c r="L3306" t="s">
        <v>3980</v>
      </c>
      <c r="M3306" t="s">
        <v>15712</v>
      </c>
      <c r="N3306">
        <v>7767</v>
      </c>
      <c r="O3306">
        <v>1991</v>
      </c>
      <c r="P3306" t="s">
        <v>15713</v>
      </c>
      <c r="Q3306">
        <v>4</v>
      </c>
      <c r="R3306" t="s">
        <v>15714</v>
      </c>
      <c r="S3306" t="s">
        <v>15715</v>
      </c>
      <c r="T3306">
        <v>56</v>
      </c>
      <c r="U3306" t="s">
        <v>37</v>
      </c>
      <c r="V3306" t="s">
        <v>38</v>
      </c>
      <c r="W3306" t="s">
        <v>95</v>
      </c>
      <c r="X3306">
        <v>9000000</v>
      </c>
      <c r="Y3306">
        <v>1984</v>
      </c>
      <c r="Z3306">
        <v>300</v>
      </c>
      <c r="AA3306">
        <v>5.7</v>
      </c>
      <c r="AB3306">
        <v>1.85</v>
      </c>
      <c r="AC3306">
        <v>0</v>
      </c>
    </row>
    <row r="3307" spans="1:29">
      <c r="A3307" t="s">
        <v>28</v>
      </c>
      <c r="C3307" t="s">
        <v>13514</v>
      </c>
      <c r="D3307">
        <v>65</v>
      </c>
      <c r="E3307">
        <v>95</v>
      </c>
      <c r="F3307">
        <v>49</v>
      </c>
      <c r="G3307">
        <v>261</v>
      </c>
      <c r="H3307" t="s">
        <v>6701</v>
      </c>
      <c r="I3307">
        <v>702</v>
      </c>
      <c r="J3307">
        <v>2955039</v>
      </c>
      <c r="K3307" t="s">
        <v>1634</v>
      </c>
      <c r="L3307" t="s">
        <v>6584</v>
      </c>
      <c r="M3307" t="s">
        <v>15716</v>
      </c>
      <c r="N3307">
        <v>3624</v>
      </c>
      <c r="O3307">
        <v>2007</v>
      </c>
      <c r="P3307" t="s">
        <v>15717</v>
      </c>
      <c r="Q3307">
        <v>1</v>
      </c>
      <c r="R3307" t="s">
        <v>15718</v>
      </c>
      <c r="S3307" t="s">
        <v>15719</v>
      </c>
      <c r="T3307">
        <v>27</v>
      </c>
      <c r="U3307" t="s">
        <v>37</v>
      </c>
      <c r="V3307" t="s">
        <v>38</v>
      </c>
      <c r="W3307" t="s">
        <v>39</v>
      </c>
      <c r="X3307">
        <v>9000000</v>
      </c>
      <c r="Y3307">
        <v>2007</v>
      </c>
      <c r="Z3307">
        <v>616</v>
      </c>
      <c r="AA3307">
        <v>6.2</v>
      </c>
      <c r="AB3307">
        <v>2.35</v>
      </c>
      <c r="AC3307">
        <v>313</v>
      </c>
    </row>
    <row r="3308" spans="1:29">
      <c r="A3308" t="s">
        <v>28</v>
      </c>
      <c r="C3308" t="s">
        <v>11891</v>
      </c>
      <c r="D3308">
        <v>100</v>
      </c>
      <c r="E3308">
        <v>103</v>
      </c>
      <c r="F3308">
        <v>38</v>
      </c>
      <c r="G3308">
        <v>316</v>
      </c>
      <c r="H3308" t="s">
        <v>550</v>
      </c>
      <c r="I3308">
        <v>745</v>
      </c>
      <c r="J3308">
        <v>1530535</v>
      </c>
      <c r="K3308" t="s">
        <v>1415</v>
      </c>
      <c r="L3308" t="s">
        <v>1051</v>
      </c>
      <c r="M3308" t="s">
        <v>15720</v>
      </c>
      <c r="N3308">
        <v>7833</v>
      </c>
      <c r="O3308">
        <v>1721</v>
      </c>
      <c r="P3308" t="s">
        <v>7031</v>
      </c>
      <c r="Q3308">
        <v>3</v>
      </c>
      <c r="R3308" t="s">
        <v>15721</v>
      </c>
      <c r="S3308" t="s">
        <v>15722</v>
      </c>
      <c r="T3308">
        <v>63</v>
      </c>
      <c r="U3308" t="s">
        <v>37</v>
      </c>
      <c r="V3308" t="s">
        <v>38</v>
      </c>
      <c r="W3308" t="s">
        <v>585</v>
      </c>
      <c r="X3308">
        <v>9000000</v>
      </c>
      <c r="Y3308">
        <v>2005</v>
      </c>
      <c r="Z3308">
        <v>591</v>
      </c>
      <c r="AA3308">
        <v>5.7</v>
      </c>
      <c r="AB3308">
        <v>2.35</v>
      </c>
      <c r="AC3308">
        <v>215</v>
      </c>
    </row>
    <row r="3309" spans="1:29">
      <c r="A3309" t="s">
        <v>28</v>
      </c>
      <c r="C3309" t="s">
        <v>10959</v>
      </c>
      <c r="D3309">
        <v>129</v>
      </c>
      <c r="E3309">
        <v>92</v>
      </c>
      <c r="F3309">
        <v>26</v>
      </c>
      <c r="G3309">
        <v>611</v>
      </c>
      <c r="H3309" t="s">
        <v>479</v>
      </c>
      <c r="I3309">
        <v>1000</v>
      </c>
      <c r="J3309">
        <v>4881867</v>
      </c>
      <c r="K3309" t="s">
        <v>6419</v>
      </c>
      <c r="L3309" t="s">
        <v>813</v>
      </c>
      <c r="M3309" t="s">
        <v>15723</v>
      </c>
      <c r="N3309">
        <v>15200</v>
      </c>
      <c r="O3309">
        <v>3767</v>
      </c>
      <c r="P3309" t="s">
        <v>10142</v>
      </c>
      <c r="Q3309">
        <v>1</v>
      </c>
      <c r="R3309" t="s">
        <v>15724</v>
      </c>
      <c r="S3309" t="s">
        <v>15725</v>
      </c>
      <c r="T3309">
        <v>76</v>
      </c>
      <c r="U3309" t="s">
        <v>37</v>
      </c>
      <c r="V3309" t="s">
        <v>38</v>
      </c>
      <c r="W3309" t="s">
        <v>585</v>
      </c>
      <c r="X3309">
        <v>9000000</v>
      </c>
      <c r="Y3309">
        <v>2008</v>
      </c>
      <c r="Z3309">
        <v>1000</v>
      </c>
      <c r="AA3309">
        <v>6.4</v>
      </c>
      <c r="AB3309">
        <v>1.85</v>
      </c>
      <c r="AC3309">
        <v>1000</v>
      </c>
    </row>
    <row r="3310" spans="1:29">
      <c r="A3310" t="s">
        <v>28</v>
      </c>
      <c r="C3310" t="s">
        <v>11375</v>
      </c>
      <c r="D3310">
        <v>103</v>
      </c>
      <c r="E3310">
        <v>124</v>
      </c>
      <c r="F3310">
        <v>162</v>
      </c>
      <c r="G3310">
        <v>277</v>
      </c>
      <c r="H3310" t="s">
        <v>310</v>
      </c>
      <c r="I3310">
        <v>23000</v>
      </c>
      <c r="J3310">
        <v>1043487</v>
      </c>
      <c r="K3310" t="s">
        <v>6199</v>
      </c>
      <c r="L3310" t="s">
        <v>58</v>
      </c>
      <c r="M3310" t="s">
        <v>15726</v>
      </c>
      <c r="N3310">
        <v>27766</v>
      </c>
      <c r="O3310">
        <v>24102</v>
      </c>
      <c r="P3310" t="s">
        <v>15727</v>
      </c>
      <c r="Q3310">
        <v>3</v>
      </c>
      <c r="R3310" t="s">
        <v>15728</v>
      </c>
      <c r="S3310" t="s">
        <v>15729</v>
      </c>
      <c r="T3310">
        <v>314</v>
      </c>
      <c r="U3310" t="s">
        <v>37</v>
      </c>
      <c r="V3310" t="s">
        <v>56</v>
      </c>
      <c r="W3310" t="s">
        <v>585</v>
      </c>
      <c r="Y3310">
        <v>1998</v>
      </c>
      <c r="Z3310">
        <v>776</v>
      </c>
      <c r="AA3310">
        <v>7</v>
      </c>
      <c r="AB3310">
        <v>1.85</v>
      </c>
      <c r="AC3310">
        <v>0</v>
      </c>
    </row>
    <row r="3311" spans="1:29">
      <c r="A3311" t="s">
        <v>28</v>
      </c>
      <c r="C3311" t="s">
        <v>15730</v>
      </c>
      <c r="D3311">
        <v>77</v>
      </c>
      <c r="E3311">
        <v>156</v>
      </c>
      <c r="F3311">
        <v>43</v>
      </c>
      <c r="G3311">
        <v>0</v>
      </c>
      <c r="H3311" t="s">
        <v>15731</v>
      </c>
      <c r="I3311">
        <v>45</v>
      </c>
      <c r="J3311">
        <v>770629</v>
      </c>
      <c r="K3311" t="s">
        <v>2664</v>
      </c>
      <c r="L3311" t="s">
        <v>15732</v>
      </c>
      <c r="M3311" t="s">
        <v>15733</v>
      </c>
      <c r="N3311">
        <v>2379</v>
      </c>
      <c r="O3311">
        <v>50</v>
      </c>
      <c r="P3311" t="s">
        <v>15734</v>
      </c>
      <c r="Q3311">
        <v>0</v>
      </c>
      <c r="R3311" t="s">
        <v>15735</v>
      </c>
      <c r="S3311" t="s">
        <v>15736</v>
      </c>
      <c r="T3311">
        <v>24</v>
      </c>
      <c r="U3311" t="s">
        <v>12700</v>
      </c>
      <c r="V3311" t="s">
        <v>5694</v>
      </c>
      <c r="W3311" t="s">
        <v>4830</v>
      </c>
      <c r="Y3311">
        <v>2016</v>
      </c>
      <c r="Z3311">
        <v>5</v>
      </c>
      <c r="AA3311">
        <v>7.7</v>
      </c>
      <c r="AB3311">
        <v>2.35</v>
      </c>
      <c r="AC3311">
        <v>0</v>
      </c>
    </row>
    <row r="3312" spans="1:29">
      <c r="A3312" t="s">
        <v>28</v>
      </c>
      <c r="C3312" t="s">
        <v>11871</v>
      </c>
      <c r="D3312">
        <v>67</v>
      </c>
      <c r="E3312">
        <v>84</v>
      </c>
      <c r="F3312">
        <v>64</v>
      </c>
      <c r="G3312">
        <v>748</v>
      </c>
      <c r="H3312" t="s">
        <v>15737</v>
      </c>
      <c r="I3312">
        <v>2000</v>
      </c>
      <c r="J3312">
        <v>11860839</v>
      </c>
      <c r="K3312" t="s">
        <v>4068</v>
      </c>
      <c r="L3312" t="s">
        <v>3501</v>
      </c>
      <c r="M3312" t="s">
        <v>15738</v>
      </c>
      <c r="N3312">
        <v>5156</v>
      </c>
      <c r="O3312">
        <v>4617</v>
      </c>
      <c r="P3312" t="s">
        <v>15739</v>
      </c>
      <c r="Q3312">
        <v>0</v>
      </c>
      <c r="R3312" t="s">
        <v>15740</v>
      </c>
      <c r="S3312" t="s">
        <v>15741</v>
      </c>
      <c r="T3312">
        <v>21</v>
      </c>
      <c r="U3312" t="s">
        <v>37</v>
      </c>
      <c r="V3312" t="s">
        <v>38</v>
      </c>
      <c r="W3312" t="s">
        <v>95</v>
      </c>
      <c r="X3312">
        <v>9000000</v>
      </c>
      <c r="Y3312">
        <v>2011</v>
      </c>
      <c r="Z3312">
        <v>892</v>
      </c>
      <c r="AA3312">
        <v>5.4</v>
      </c>
      <c r="AB3312">
        <v>1.85</v>
      </c>
      <c r="AC3312">
        <v>0</v>
      </c>
    </row>
    <row r="3313" spans="1:29">
      <c r="A3313" t="s">
        <v>28</v>
      </c>
      <c r="C3313" t="s">
        <v>15742</v>
      </c>
      <c r="D3313">
        <v>31</v>
      </c>
      <c r="E3313">
        <v>300</v>
      </c>
      <c r="F3313">
        <v>6</v>
      </c>
      <c r="G3313">
        <v>6</v>
      </c>
      <c r="H3313" t="s">
        <v>15743</v>
      </c>
      <c r="I3313">
        <v>7</v>
      </c>
      <c r="J3313">
        <v>454255</v>
      </c>
      <c r="K3313" t="s">
        <v>1098</v>
      </c>
      <c r="L3313" t="s">
        <v>13243</v>
      </c>
      <c r="M3313" t="s">
        <v>15744</v>
      </c>
      <c r="N3313">
        <v>1666</v>
      </c>
      <c r="O3313">
        <v>32</v>
      </c>
      <c r="P3313" t="s">
        <v>15745</v>
      </c>
      <c r="Q3313">
        <v>3</v>
      </c>
      <c r="R3313" t="s">
        <v>15746</v>
      </c>
      <c r="S3313" t="s">
        <v>15747</v>
      </c>
      <c r="T3313">
        <v>47</v>
      </c>
      <c r="U3313" t="s">
        <v>13246</v>
      </c>
      <c r="V3313" t="s">
        <v>13247</v>
      </c>
      <c r="W3313" t="s">
        <v>585</v>
      </c>
      <c r="X3313">
        <v>400000000</v>
      </c>
      <c r="Y3313">
        <v>2001</v>
      </c>
      <c r="Z3313">
        <v>6</v>
      </c>
      <c r="AA3313">
        <v>6.6</v>
      </c>
      <c r="AB3313">
        <v>1.85</v>
      </c>
      <c r="AC3313">
        <v>124</v>
      </c>
    </row>
    <row r="3314" spans="1:29">
      <c r="A3314" t="s">
        <v>28</v>
      </c>
      <c r="C3314" t="s">
        <v>15748</v>
      </c>
      <c r="D3314">
        <v>76</v>
      </c>
      <c r="E3314">
        <v>120</v>
      </c>
      <c r="F3314">
        <v>930</v>
      </c>
      <c r="G3314">
        <v>433</v>
      </c>
      <c r="H3314" t="s">
        <v>2499</v>
      </c>
      <c r="I3314">
        <v>982</v>
      </c>
      <c r="J3314">
        <v>349618</v>
      </c>
      <c r="K3314" t="s">
        <v>6403</v>
      </c>
      <c r="L3314" t="s">
        <v>3329</v>
      </c>
      <c r="M3314" t="s">
        <v>15749</v>
      </c>
      <c r="N3314">
        <v>4302</v>
      </c>
      <c r="O3314">
        <v>2942</v>
      </c>
      <c r="P3314" t="s">
        <v>6377</v>
      </c>
      <c r="Q3314">
        <v>1</v>
      </c>
      <c r="R3314" t="s">
        <v>15750</v>
      </c>
      <c r="S3314" t="s">
        <v>15751</v>
      </c>
      <c r="T3314">
        <v>45</v>
      </c>
      <c r="U3314" t="s">
        <v>37</v>
      </c>
      <c r="V3314" t="s">
        <v>7090</v>
      </c>
      <c r="W3314" t="s">
        <v>585</v>
      </c>
      <c r="X3314">
        <v>9000000</v>
      </c>
      <c r="Y3314">
        <v>1990</v>
      </c>
      <c r="Z3314">
        <v>602</v>
      </c>
      <c r="AA3314">
        <v>6.1</v>
      </c>
      <c r="AB3314">
        <v>1.85</v>
      </c>
      <c r="AC3314">
        <v>375</v>
      </c>
    </row>
    <row r="3315" spans="1:29">
      <c r="A3315" t="s">
        <v>28</v>
      </c>
      <c r="C3315" t="s">
        <v>15752</v>
      </c>
      <c r="D3315">
        <v>17</v>
      </c>
      <c r="E3315">
        <v>98</v>
      </c>
      <c r="F3315">
        <v>0</v>
      </c>
      <c r="G3315">
        <v>5</v>
      </c>
      <c r="H3315" t="s">
        <v>15753</v>
      </c>
      <c r="I3315">
        <v>186</v>
      </c>
      <c r="K3315" t="s">
        <v>1671</v>
      </c>
      <c r="L3315" t="s">
        <v>14020</v>
      </c>
      <c r="M3315" t="s">
        <v>15754</v>
      </c>
      <c r="N3315">
        <v>1673</v>
      </c>
      <c r="O3315">
        <v>253</v>
      </c>
      <c r="P3315" t="s">
        <v>15755</v>
      </c>
      <c r="Q3315">
        <v>1</v>
      </c>
      <c r="S3315" t="s">
        <v>15756</v>
      </c>
      <c r="T3315">
        <v>1</v>
      </c>
      <c r="U3315" t="s">
        <v>1464</v>
      </c>
      <c r="V3315" t="s">
        <v>1465</v>
      </c>
      <c r="Y3315">
        <v>2014</v>
      </c>
      <c r="Z3315">
        <v>41</v>
      </c>
      <c r="AA3315">
        <v>6.1</v>
      </c>
      <c r="AB3315">
        <v>2.35</v>
      </c>
      <c r="AC3315">
        <v>348</v>
      </c>
    </row>
    <row r="3316" spans="1:29">
      <c r="A3316" t="s">
        <v>28</v>
      </c>
      <c r="C3316" t="s">
        <v>11327</v>
      </c>
      <c r="D3316">
        <v>81</v>
      </c>
      <c r="E3316">
        <v>121</v>
      </c>
      <c r="F3316">
        <v>608</v>
      </c>
      <c r="G3316">
        <v>25</v>
      </c>
      <c r="H3316" t="s">
        <v>13548</v>
      </c>
      <c r="I3316">
        <v>149</v>
      </c>
      <c r="J3316">
        <v>112935</v>
      </c>
      <c r="K3316" t="s">
        <v>3409</v>
      </c>
      <c r="L3316" t="s">
        <v>11330</v>
      </c>
      <c r="M3316" t="s">
        <v>15757</v>
      </c>
      <c r="N3316">
        <v>8161</v>
      </c>
      <c r="O3316">
        <v>251</v>
      </c>
      <c r="P3316" t="s">
        <v>15758</v>
      </c>
      <c r="Q3316">
        <v>0</v>
      </c>
      <c r="R3316" t="s">
        <v>15759</v>
      </c>
      <c r="S3316" t="s">
        <v>15760</v>
      </c>
      <c r="T3316">
        <v>94</v>
      </c>
      <c r="U3316" t="s">
        <v>37</v>
      </c>
      <c r="V3316" t="s">
        <v>56</v>
      </c>
      <c r="W3316" t="s">
        <v>585</v>
      </c>
      <c r="X3316">
        <v>9000000</v>
      </c>
      <c r="Y3316">
        <v>2002</v>
      </c>
      <c r="Z3316">
        <v>44</v>
      </c>
      <c r="AA3316">
        <v>7.6</v>
      </c>
      <c r="AB3316">
        <v>1.85</v>
      </c>
      <c r="AC3316">
        <v>484</v>
      </c>
    </row>
    <row r="3317" spans="1:29">
      <c r="A3317" t="s">
        <v>28</v>
      </c>
      <c r="C3317" t="s">
        <v>15761</v>
      </c>
      <c r="D3317">
        <v>26</v>
      </c>
      <c r="E3317">
        <v>97</v>
      </c>
      <c r="F3317">
        <v>3</v>
      </c>
      <c r="G3317">
        <v>204</v>
      </c>
      <c r="H3317" t="s">
        <v>979</v>
      </c>
      <c r="I3317">
        <v>679</v>
      </c>
      <c r="J3317">
        <v>883887</v>
      </c>
      <c r="K3317" t="s">
        <v>3409</v>
      </c>
      <c r="L3317" t="s">
        <v>15762</v>
      </c>
      <c r="M3317" t="s">
        <v>15763</v>
      </c>
      <c r="N3317">
        <v>1201</v>
      </c>
      <c r="O3317">
        <v>1426</v>
      </c>
      <c r="P3317" t="s">
        <v>11947</v>
      </c>
      <c r="Q3317">
        <v>3</v>
      </c>
      <c r="R3317" t="s">
        <v>15764</v>
      </c>
      <c r="S3317" t="s">
        <v>15765</v>
      </c>
      <c r="T3317">
        <v>14</v>
      </c>
      <c r="U3317" t="s">
        <v>37</v>
      </c>
      <c r="V3317" t="s">
        <v>38</v>
      </c>
      <c r="W3317" t="s">
        <v>95</v>
      </c>
      <c r="X3317">
        <v>9000000</v>
      </c>
      <c r="Y3317">
        <v>2009</v>
      </c>
      <c r="Z3317">
        <v>537</v>
      </c>
      <c r="AA3317">
        <v>6.2</v>
      </c>
      <c r="AB3317">
        <v>2.35</v>
      </c>
      <c r="AC3317">
        <v>0</v>
      </c>
    </row>
    <row r="3318" spans="1:29">
      <c r="A3318" t="s">
        <v>28</v>
      </c>
      <c r="C3318" t="s">
        <v>13125</v>
      </c>
      <c r="D3318">
        <v>24</v>
      </c>
      <c r="E3318">
        <v>86</v>
      </c>
      <c r="F3318">
        <v>11</v>
      </c>
      <c r="G3318">
        <v>18</v>
      </c>
      <c r="H3318" t="s">
        <v>15766</v>
      </c>
      <c r="I3318">
        <v>185</v>
      </c>
      <c r="J3318">
        <v>13751</v>
      </c>
      <c r="K3318" t="s">
        <v>7144</v>
      </c>
      <c r="L3318" t="s">
        <v>15767</v>
      </c>
      <c r="M3318" t="s">
        <v>15768</v>
      </c>
      <c r="N3318">
        <v>813</v>
      </c>
      <c r="O3318">
        <v>299</v>
      </c>
      <c r="P3318" t="s">
        <v>15769</v>
      </c>
      <c r="Q3318">
        <v>0</v>
      </c>
      <c r="R3318" t="s">
        <v>15770</v>
      </c>
      <c r="S3318" t="s">
        <v>15771</v>
      </c>
      <c r="T3318">
        <v>6</v>
      </c>
      <c r="U3318" t="s">
        <v>37</v>
      </c>
      <c r="V3318" t="s">
        <v>370</v>
      </c>
      <c r="W3318" t="s">
        <v>95</v>
      </c>
      <c r="X3318">
        <v>11400000</v>
      </c>
      <c r="Y3318">
        <v>2006</v>
      </c>
      <c r="Z3318">
        <v>62</v>
      </c>
      <c r="AA3318">
        <v>6.6</v>
      </c>
      <c r="AB3318">
        <v>1.85</v>
      </c>
      <c r="AC3318">
        <v>135</v>
      </c>
    </row>
    <row r="3319" spans="1:29">
      <c r="A3319" t="s">
        <v>28</v>
      </c>
      <c r="C3319" t="s">
        <v>7521</v>
      </c>
      <c r="D3319">
        <v>44</v>
      </c>
      <c r="E3319">
        <v>93</v>
      </c>
      <c r="F3319">
        <v>8</v>
      </c>
      <c r="G3319">
        <v>558</v>
      </c>
      <c r="H3319" t="s">
        <v>2167</v>
      </c>
      <c r="I3319">
        <v>22000</v>
      </c>
      <c r="K3319" t="s">
        <v>334</v>
      </c>
      <c r="L3319" t="s">
        <v>1746</v>
      </c>
      <c r="M3319" t="s">
        <v>7522</v>
      </c>
      <c r="N3319">
        <v>16198</v>
      </c>
      <c r="O3319">
        <v>24154</v>
      </c>
      <c r="P3319" t="s">
        <v>1230</v>
      </c>
      <c r="Q3319">
        <v>1</v>
      </c>
      <c r="R3319" t="s">
        <v>7523</v>
      </c>
      <c r="S3319" t="s">
        <v>7524</v>
      </c>
      <c r="T3319">
        <v>57</v>
      </c>
      <c r="U3319" t="s">
        <v>37</v>
      </c>
      <c r="V3319" t="s">
        <v>38</v>
      </c>
      <c r="W3319" t="s">
        <v>585</v>
      </c>
      <c r="X3319">
        <v>19000000</v>
      </c>
      <c r="Y3319">
        <v>2015</v>
      </c>
      <c r="Z3319">
        <v>1000</v>
      </c>
      <c r="AA3319">
        <v>6.1</v>
      </c>
      <c r="AB3319">
        <v>2.35</v>
      </c>
      <c r="AC3319">
        <v>0</v>
      </c>
    </row>
    <row r="3320" spans="1:29">
      <c r="A3320" t="s">
        <v>28</v>
      </c>
      <c r="C3320" t="s">
        <v>15772</v>
      </c>
      <c r="D3320">
        <v>80</v>
      </c>
      <c r="E3320">
        <v>45</v>
      </c>
      <c r="F3320">
        <v>28</v>
      </c>
      <c r="G3320">
        <v>104</v>
      </c>
      <c r="H3320" t="s">
        <v>15773</v>
      </c>
      <c r="I3320">
        <v>573</v>
      </c>
      <c r="J3320">
        <v>145109</v>
      </c>
      <c r="K3320" t="s">
        <v>2174</v>
      </c>
      <c r="L3320" t="s">
        <v>15774</v>
      </c>
      <c r="M3320" t="s">
        <v>15775</v>
      </c>
      <c r="N3320">
        <v>14247</v>
      </c>
      <c r="O3320">
        <v>1098</v>
      </c>
      <c r="P3320" t="s">
        <v>3109</v>
      </c>
      <c r="Q3320">
        <v>1</v>
      </c>
      <c r="R3320" t="s">
        <v>15776</v>
      </c>
      <c r="S3320" t="s">
        <v>15777</v>
      </c>
      <c r="T3320">
        <v>44</v>
      </c>
      <c r="U3320" t="s">
        <v>15778</v>
      </c>
      <c r="V3320" t="s">
        <v>7711</v>
      </c>
      <c r="W3320" t="s">
        <v>4830</v>
      </c>
      <c r="X3320">
        <v>45000000</v>
      </c>
      <c r="Y3320">
        <v>2008</v>
      </c>
      <c r="Z3320">
        <v>197</v>
      </c>
      <c r="AA3320">
        <v>7.3</v>
      </c>
      <c r="AB3320">
        <v>2.35</v>
      </c>
      <c r="AC3320">
        <v>0</v>
      </c>
    </row>
    <row r="3321" spans="1:29">
      <c r="A3321" t="s">
        <v>28</v>
      </c>
      <c r="C3321" t="s">
        <v>15779</v>
      </c>
      <c r="D3321">
        <v>41</v>
      </c>
      <c r="E3321">
        <v>97</v>
      </c>
      <c r="F3321">
        <v>0</v>
      </c>
      <c r="G3321">
        <v>230</v>
      </c>
      <c r="H3321" t="s">
        <v>15335</v>
      </c>
      <c r="I3321">
        <v>922</v>
      </c>
      <c r="J3321">
        <v>1046166</v>
      </c>
      <c r="K3321" t="s">
        <v>6545</v>
      </c>
      <c r="L3321" t="s">
        <v>6157</v>
      </c>
      <c r="M3321" t="s">
        <v>15780</v>
      </c>
      <c r="N3321">
        <v>2599</v>
      </c>
      <c r="O3321">
        <v>1835</v>
      </c>
      <c r="P3321" t="s">
        <v>15781</v>
      </c>
      <c r="Q3321">
        <v>4</v>
      </c>
      <c r="R3321" t="s">
        <v>15782</v>
      </c>
      <c r="S3321" t="s">
        <v>15783</v>
      </c>
      <c r="T3321">
        <v>45</v>
      </c>
      <c r="U3321" t="s">
        <v>37</v>
      </c>
      <c r="V3321" t="s">
        <v>767</v>
      </c>
      <c r="W3321" t="s">
        <v>39</v>
      </c>
      <c r="X3321">
        <v>9000000</v>
      </c>
      <c r="Y3321">
        <v>2005</v>
      </c>
      <c r="Z3321">
        <v>374</v>
      </c>
      <c r="AA3321">
        <v>4.2</v>
      </c>
      <c r="AB3321">
        <v>2.35</v>
      </c>
      <c r="AC3321">
        <v>128</v>
      </c>
    </row>
    <row r="3322" spans="1:29">
      <c r="A3322" t="s">
        <v>28</v>
      </c>
      <c r="C3322" t="s">
        <v>12360</v>
      </c>
      <c r="D3322">
        <v>91</v>
      </c>
      <c r="E3322">
        <v>102</v>
      </c>
      <c r="F3322">
        <v>11</v>
      </c>
      <c r="G3322">
        <v>35</v>
      </c>
      <c r="H3322" t="s">
        <v>10553</v>
      </c>
      <c r="I3322">
        <v>10000</v>
      </c>
      <c r="K3322" t="s">
        <v>2142</v>
      </c>
      <c r="L3322" t="s">
        <v>181</v>
      </c>
      <c r="M3322" t="s">
        <v>15784</v>
      </c>
      <c r="N3322">
        <v>9305</v>
      </c>
      <c r="O3322">
        <v>10369</v>
      </c>
      <c r="P3322" t="s">
        <v>15785</v>
      </c>
      <c r="Q3322">
        <v>0</v>
      </c>
      <c r="R3322" t="s">
        <v>15786</v>
      </c>
      <c r="S3322" t="s">
        <v>15787</v>
      </c>
      <c r="T3322">
        <v>44</v>
      </c>
      <c r="U3322" t="s">
        <v>37</v>
      </c>
      <c r="V3322" t="s">
        <v>56</v>
      </c>
      <c r="W3322" t="s">
        <v>4830</v>
      </c>
      <c r="Y3322">
        <v>2009</v>
      </c>
      <c r="Z3322">
        <v>281</v>
      </c>
      <c r="AA3322">
        <v>7.1</v>
      </c>
      <c r="AB3322">
        <v>1.85</v>
      </c>
      <c r="AC3322">
        <v>0</v>
      </c>
    </row>
    <row r="3323" spans="1:29">
      <c r="A3323" t="s">
        <v>28</v>
      </c>
      <c r="C3323" t="s">
        <v>15788</v>
      </c>
      <c r="D3323">
        <v>66</v>
      </c>
      <c r="E3323">
        <v>105</v>
      </c>
      <c r="F3323">
        <v>25</v>
      </c>
      <c r="G3323">
        <v>98</v>
      </c>
      <c r="H3323" t="s">
        <v>15789</v>
      </c>
      <c r="I3323">
        <v>963</v>
      </c>
      <c r="J3323">
        <v>2874</v>
      </c>
      <c r="K3323" t="s">
        <v>3409</v>
      </c>
      <c r="L3323" t="s">
        <v>6663</v>
      </c>
      <c r="M3323" t="s">
        <v>15790</v>
      </c>
      <c r="N3323">
        <v>1219</v>
      </c>
      <c r="O3323">
        <v>1375</v>
      </c>
      <c r="P3323" t="s">
        <v>15791</v>
      </c>
      <c r="Q3323">
        <v>1</v>
      </c>
      <c r="R3323" t="s">
        <v>15792</v>
      </c>
      <c r="S3323" t="s">
        <v>15793</v>
      </c>
      <c r="T3323">
        <v>14</v>
      </c>
      <c r="U3323" t="s">
        <v>1464</v>
      </c>
      <c r="V3323" t="s">
        <v>1465</v>
      </c>
      <c r="W3323" t="s">
        <v>5613</v>
      </c>
      <c r="Y3323">
        <v>2009</v>
      </c>
      <c r="Z3323">
        <v>168</v>
      </c>
      <c r="AA3323">
        <v>6</v>
      </c>
      <c r="AB3323">
        <v>2.35</v>
      </c>
      <c r="AC3323">
        <v>120</v>
      </c>
    </row>
    <row r="3324" spans="1:29">
      <c r="A3324" t="s">
        <v>28</v>
      </c>
      <c r="C3324" t="s">
        <v>15794</v>
      </c>
      <c r="D3324">
        <v>19</v>
      </c>
      <c r="E3324">
        <v>103</v>
      </c>
      <c r="F3324">
        <v>6</v>
      </c>
      <c r="G3324">
        <v>664</v>
      </c>
      <c r="H3324" t="s">
        <v>4634</v>
      </c>
      <c r="I3324">
        <v>4000</v>
      </c>
      <c r="K3324" t="s">
        <v>214</v>
      </c>
      <c r="L3324" t="s">
        <v>2477</v>
      </c>
      <c r="M3324" t="s">
        <v>15795</v>
      </c>
      <c r="N3324">
        <v>10100</v>
      </c>
      <c r="O3324">
        <v>6426</v>
      </c>
      <c r="P3324" t="s">
        <v>9808</v>
      </c>
      <c r="Q3324">
        <v>1</v>
      </c>
      <c r="R3324" t="s">
        <v>15796</v>
      </c>
      <c r="S3324" t="s">
        <v>15797</v>
      </c>
      <c r="T3324">
        <v>42</v>
      </c>
      <c r="U3324" t="s">
        <v>37</v>
      </c>
      <c r="V3324" t="s">
        <v>38</v>
      </c>
      <c r="W3324" t="s">
        <v>585</v>
      </c>
      <c r="X3324">
        <v>9000000</v>
      </c>
      <c r="Y3324">
        <v>2009</v>
      </c>
      <c r="Z3324">
        <v>931</v>
      </c>
      <c r="AA3324">
        <v>6.5</v>
      </c>
      <c r="AB3324">
        <v>2.35</v>
      </c>
      <c r="AC3324">
        <v>3000</v>
      </c>
    </row>
    <row r="3325" spans="1:29">
      <c r="A3325" t="s">
        <v>28</v>
      </c>
      <c r="C3325" t="s">
        <v>15798</v>
      </c>
      <c r="D3325">
        <v>35</v>
      </c>
      <c r="E3325">
        <v>93</v>
      </c>
      <c r="F3325">
        <v>4</v>
      </c>
      <c r="G3325">
        <v>93</v>
      </c>
      <c r="H3325" t="s">
        <v>9699</v>
      </c>
      <c r="I3325">
        <v>442</v>
      </c>
      <c r="J3325">
        <v>174635000</v>
      </c>
      <c r="K3325" t="s">
        <v>4219</v>
      </c>
      <c r="L3325" t="s">
        <v>9354</v>
      </c>
      <c r="M3325" t="s">
        <v>15799</v>
      </c>
      <c r="N3325">
        <v>74743</v>
      </c>
      <c r="O3325">
        <v>822</v>
      </c>
      <c r="P3325" t="s">
        <v>15800</v>
      </c>
      <c r="Q3325">
        <v>1</v>
      </c>
      <c r="R3325" t="s">
        <v>15801</v>
      </c>
      <c r="S3325" t="s">
        <v>15802</v>
      </c>
      <c r="T3325">
        <v>93</v>
      </c>
      <c r="U3325" t="s">
        <v>37</v>
      </c>
      <c r="V3325" t="s">
        <v>370</v>
      </c>
      <c r="W3325" t="s">
        <v>39</v>
      </c>
      <c r="X3325">
        <v>8800000</v>
      </c>
      <c r="Y3325">
        <v>1986</v>
      </c>
      <c r="Z3325">
        <v>162</v>
      </c>
      <c r="AA3325">
        <v>6.5</v>
      </c>
      <c r="AB3325">
        <v>2.35</v>
      </c>
      <c r="AC3325">
        <v>0</v>
      </c>
    </row>
    <row r="3326" spans="1:29">
      <c r="A3326" t="s">
        <v>28</v>
      </c>
      <c r="C3326" t="s">
        <v>15803</v>
      </c>
      <c r="D3326">
        <v>19</v>
      </c>
      <c r="E3326">
        <v>76</v>
      </c>
      <c r="F3326">
        <v>4</v>
      </c>
      <c r="G3326">
        <v>151</v>
      </c>
      <c r="H3326" t="s">
        <v>15804</v>
      </c>
      <c r="I3326">
        <v>722</v>
      </c>
      <c r="K3326" t="s">
        <v>15805</v>
      </c>
      <c r="L3326" t="s">
        <v>3164</v>
      </c>
      <c r="M3326" t="s">
        <v>15806</v>
      </c>
      <c r="N3326">
        <v>4990</v>
      </c>
      <c r="O3326">
        <v>1254</v>
      </c>
      <c r="P3326" t="s">
        <v>9364</v>
      </c>
      <c r="Q3326">
        <v>0</v>
      </c>
      <c r="R3326" t="s">
        <v>15807</v>
      </c>
      <c r="S3326" t="s">
        <v>15808</v>
      </c>
      <c r="T3326">
        <v>64</v>
      </c>
      <c r="U3326" t="s">
        <v>37</v>
      </c>
      <c r="V3326" t="s">
        <v>56</v>
      </c>
      <c r="W3326" t="s">
        <v>585</v>
      </c>
      <c r="Y3326">
        <v>2010</v>
      </c>
      <c r="Z3326">
        <v>212</v>
      </c>
      <c r="AA3326">
        <v>5.7</v>
      </c>
      <c r="AB3326">
        <v>1.85</v>
      </c>
      <c r="AC3326">
        <v>0</v>
      </c>
    </row>
    <row r="3327" spans="1:29">
      <c r="A3327" t="s">
        <v>28</v>
      </c>
      <c r="C3327" t="s">
        <v>15809</v>
      </c>
      <c r="D3327">
        <v>33</v>
      </c>
      <c r="E3327">
        <v>90</v>
      </c>
      <c r="F3327">
        <v>3</v>
      </c>
      <c r="G3327">
        <v>327</v>
      </c>
      <c r="H3327" t="s">
        <v>8555</v>
      </c>
      <c r="I3327">
        <v>1000</v>
      </c>
      <c r="K3327" t="s">
        <v>5032</v>
      </c>
      <c r="L3327" t="s">
        <v>160</v>
      </c>
      <c r="M3327" t="s">
        <v>15810</v>
      </c>
      <c r="N3327">
        <v>9296</v>
      </c>
      <c r="O3327">
        <v>2310</v>
      </c>
      <c r="P3327" t="s">
        <v>3457</v>
      </c>
      <c r="Q3327">
        <v>2</v>
      </c>
      <c r="R3327" t="s">
        <v>15811</v>
      </c>
      <c r="S3327" t="s">
        <v>15812</v>
      </c>
      <c r="T3327">
        <v>57</v>
      </c>
      <c r="U3327" t="s">
        <v>37</v>
      </c>
      <c r="V3327" t="s">
        <v>56</v>
      </c>
      <c r="W3327" t="s">
        <v>585</v>
      </c>
      <c r="X3327">
        <v>8800000</v>
      </c>
      <c r="Y3327">
        <v>2004</v>
      </c>
      <c r="Z3327">
        <v>900</v>
      </c>
      <c r="AA3327">
        <v>6.1</v>
      </c>
      <c r="AB3327">
        <v>2.35</v>
      </c>
      <c r="AC3327">
        <v>458</v>
      </c>
    </row>
    <row r="3328" spans="1:29">
      <c r="A3328" t="s">
        <v>28</v>
      </c>
      <c r="C3328" t="s">
        <v>15813</v>
      </c>
      <c r="D3328">
        <v>17</v>
      </c>
      <c r="E3328">
        <v>122</v>
      </c>
      <c r="F3328">
        <v>8</v>
      </c>
      <c r="G3328">
        <v>59</v>
      </c>
      <c r="H3328" t="s">
        <v>15425</v>
      </c>
      <c r="I3328">
        <v>174</v>
      </c>
      <c r="K3328" t="s">
        <v>1961</v>
      </c>
      <c r="L3328" t="s">
        <v>15814</v>
      </c>
      <c r="M3328" t="s">
        <v>15815</v>
      </c>
      <c r="N3328">
        <v>5741</v>
      </c>
      <c r="O3328">
        <v>498</v>
      </c>
      <c r="P3328" t="s">
        <v>15816</v>
      </c>
      <c r="Q3328">
        <v>12</v>
      </c>
      <c r="R3328" t="s">
        <v>15817</v>
      </c>
      <c r="S3328" t="s">
        <v>15818</v>
      </c>
      <c r="T3328">
        <v>39</v>
      </c>
      <c r="U3328" t="s">
        <v>37</v>
      </c>
      <c r="V3328" t="s">
        <v>370</v>
      </c>
      <c r="W3328" t="s">
        <v>585</v>
      </c>
      <c r="X3328">
        <v>9000000</v>
      </c>
      <c r="Y3328">
        <v>2010</v>
      </c>
      <c r="Z3328">
        <v>109</v>
      </c>
      <c r="AA3328">
        <v>7.1</v>
      </c>
      <c r="AB3328">
        <v>2.35</v>
      </c>
      <c r="AC3328">
        <v>0</v>
      </c>
    </row>
    <row r="3329" spans="1:29">
      <c r="A3329" t="s">
        <v>28</v>
      </c>
      <c r="C3329" t="s">
        <v>15819</v>
      </c>
      <c r="D3329">
        <v>163</v>
      </c>
      <c r="E3329">
        <v>127</v>
      </c>
      <c r="F3329">
        <v>236</v>
      </c>
      <c r="G3329">
        <v>68</v>
      </c>
      <c r="H3329" t="s">
        <v>15819</v>
      </c>
      <c r="I3329">
        <v>580</v>
      </c>
      <c r="J3329">
        <v>171320</v>
      </c>
      <c r="K3329" t="s">
        <v>1935</v>
      </c>
      <c r="L3329" t="s">
        <v>11243</v>
      </c>
      <c r="M3329" t="s">
        <v>15820</v>
      </c>
      <c r="N3329">
        <v>10796</v>
      </c>
      <c r="O3329">
        <v>1129</v>
      </c>
      <c r="P3329" t="s">
        <v>14774</v>
      </c>
      <c r="Q3329">
        <v>1</v>
      </c>
      <c r="R3329" t="s">
        <v>15821</v>
      </c>
      <c r="S3329" t="s">
        <v>15822</v>
      </c>
      <c r="T3329">
        <v>33</v>
      </c>
      <c r="U3329" t="s">
        <v>1464</v>
      </c>
      <c r="V3329" t="s">
        <v>1465</v>
      </c>
      <c r="W3329" t="s">
        <v>4830</v>
      </c>
      <c r="Y3329">
        <v>2011</v>
      </c>
      <c r="Z3329">
        <v>236</v>
      </c>
      <c r="AA3329">
        <v>7.3</v>
      </c>
      <c r="AB3329">
        <v>1.85</v>
      </c>
      <c r="AC3329">
        <v>0</v>
      </c>
    </row>
    <row r="3330" spans="1:29">
      <c r="A3330" t="s">
        <v>28</v>
      </c>
      <c r="C3330" t="s">
        <v>15823</v>
      </c>
      <c r="D3330">
        <v>133</v>
      </c>
      <c r="E3330">
        <v>84</v>
      </c>
      <c r="F3330">
        <v>8</v>
      </c>
      <c r="G3330">
        <v>896</v>
      </c>
      <c r="H3330" t="s">
        <v>6157</v>
      </c>
      <c r="I3330">
        <v>4000</v>
      </c>
      <c r="J3330">
        <v>14373825</v>
      </c>
      <c r="K3330" t="s">
        <v>2215</v>
      </c>
      <c r="L3330" t="s">
        <v>1434</v>
      </c>
      <c r="M3330" t="s">
        <v>15824</v>
      </c>
      <c r="N3330">
        <v>63216</v>
      </c>
      <c r="O3330">
        <v>6954</v>
      </c>
      <c r="P3330" t="s">
        <v>4236</v>
      </c>
      <c r="Q3330">
        <v>0</v>
      </c>
      <c r="R3330" t="s">
        <v>15825</v>
      </c>
      <c r="S3330" t="s">
        <v>15826</v>
      </c>
      <c r="T3330">
        <v>196</v>
      </c>
      <c r="U3330" t="s">
        <v>37</v>
      </c>
      <c r="V3330" t="s">
        <v>38</v>
      </c>
      <c r="W3330" t="s">
        <v>585</v>
      </c>
      <c r="X3330">
        <v>8600000</v>
      </c>
      <c r="Y3330">
        <v>2007</v>
      </c>
      <c r="Z3330">
        <v>922</v>
      </c>
      <c r="AA3330">
        <v>6.5</v>
      </c>
      <c r="AB3330">
        <v>2.35</v>
      </c>
      <c r="AC3330">
        <v>0</v>
      </c>
    </row>
    <row r="3331" spans="1:29">
      <c r="A3331" t="s">
        <v>28</v>
      </c>
      <c r="D3331">
        <v>47</v>
      </c>
      <c r="E3331">
        <v>23</v>
      </c>
      <c r="G3331">
        <v>265</v>
      </c>
      <c r="H3331" t="s">
        <v>15827</v>
      </c>
      <c r="I3331">
        <v>668</v>
      </c>
      <c r="K3331" t="s">
        <v>15828</v>
      </c>
      <c r="L3331" t="s">
        <v>3856</v>
      </c>
      <c r="M3331" t="s">
        <v>15829</v>
      </c>
      <c r="N3331">
        <v>28190</v>
      </c>
      <c r="O3331">
        <v>1484</v>
      </c>
      <c r="P3331" t="s">
        <v>8443</v>
      </c>
      <c r="Q3331">
        <v>0</v>
      </c>
      <c r="R3331" t="s">
        <v>15830</v>
      </c>
      <c r="S3331" t="s">
        <v>15831</v>
      </c>
      <c r="T3331">
        <v>73</v>
      </c>
      <c r="U3331" t="s">
        <v>37</v>
      </c>
      <c r="V3331" t="s">
        <v>38</v>
      </c>
      <c r="W3331" t="s">
        <v>1568</v>
      </c>
      <c r="Z3331">
        <v>296</v>
      </c>
      <c r="AA3331">
        <v>7.9</v>
      </c>
      <c r="AB3331">
        <v>2.35</v>
      </c>
      <c r="AC3331">
        <v>2000</v>
      </c>
    </row>
    <row r="3332" spans="1:29">
      <c r="A3332" t="s">
        <v>28</v>
      </c>
      <c r="C3332" t="s">
        <v>15832</v>
      </c>
      <c r="D3332">
        <v>66</v>
      </c>
      <c r="E3332">
        <v>96</v>
      </c>
      <c r="F3332">
        <v>3</v>
      </c>
      <c r="G3332">
        <v>305</v>
      </c>
      <c r="H3332" t="s">
        <v>4409</v>
      </c>
      <c r="I3332">
        <v>2000</v>
      </c>
      <c r="J3332">
        <v>162</v>
      </c>
      <c r="K3332" t="s">
        <v>334</v>
      </c>
      <c r="L3332" t="s">
        <v>6433</v>
      </c>
      <c r="M3332" t="s">
        <v>15833</v>
      </c>
      <c r="N3332">
        <v>5228</v>
      </c>
      <c r="O3332">
        <v>2802</v>
      </c>
      <c r="P3332" t="s">
        <v>15834</v>
      </c>
      <c r="Q3332">
        <v>5</v>
      </c>
      <c r="R3332" t="s">
        <v>15835</v>
      </c>
      <c r="S3332" t="s">
        <v>15836</v>
      </c>
      <c r="T3332">
        <v>38</v>
      </c>
      <c r="U3332" t="s">
        <v>37</v>
      </c>
      <c r="V3332" t="s">
        <v>13247</v>
      </c>
      <c r="W3332" t="s">
        <v>585</v>
      </c>
      <c r="X3332">
        <v>9000000</v>
      </c>
      <c r="Y3332">
        <v>2014</v>
      </c>
      <c r="Z3332">
        <v>368</v>
      </c>
      <c r="AA3332">
        <v>5.7</v>
      </c>
      <c r="AB3332">
        <v>2.35</v>
      </c>
      <c r="AC3332">
        <v>0</v>
      </c>
    </row>
    <row r="3333" spans="1:29">
      <c r="A3333" t="s">
        <v>28</v>
      </c>
      <c r="C3333" t="s">
        <v>1324</v>
      </c>
      <c r="D3333">
        <v>147</v>
      </c>
      <c r="E3333">
        <v>97</v>
      </c>
      <c r="F3333">
        <v>541</v>
      </c>
      <c r="G3333">
        <v>673</v>
      </c>
      <c r="H3333" t="s">
        <v>2304</v>
      </c>
      <c r="I3333">
        <v>967</v>
      </c>
      <c r="J3333">
        <v>32222567</v>
      </c>
      <c r="K3333" t="s">
        <v>882</v>
      </c>
      <c r="L3333" t="s">
        <v>4195</v>
      </c>
      <c r="M3333" t="s">
        <v>15837</v>
      </c>
      <c r="N3333">
        <v>92924</v>
      </c>
      <c r="O3333">
        <v>4458</v>
      </c>
      <c r="P3333" t="s">
        <v>1607</v>
      </c>
      <c r="Q3333">
        <v>3</v>
      </c>
      <c r="R3333" t="s">
        <v>15838</v>
      </c>
      <c r="S3333" t="s">
        <v>15839</v>
      </c>
      <c r="T3333">
        <v>339</v>
      </c>
      <c r="U3333" t="s">
        <v>37</v>
      </c>
      <c r="V3333" t="s">
        <v>38</v>
      </c>
      <c r="W3333" t="s">
        <v>585</v>
      </c>
      <c r="Y3333">
        <v>1987</v>
      </c>
      <c r="Z3333">
        <v>847</v>
      </c>
      <c r="AA3333">
        <v>7.2</v>
      </c>
      <c r="AB3333">
        <v>2.35</v>
      </c>
      <c r="AC3333">
        <v>19000</v>
      </c>
    </row>
    <row r="3334" spans="1:29">
      <c r="A3334" t="s">
        <v>28</v>
      </c>
      <c r="C3334" t="s">
        <v>4893</v>
      </c>
      <c r="D3334">
        <v>273</v>
      </c>
      <c r="E3334">
        <v>112</v>
      </c>
      <c r="F3334">
        <v>108</v>
      </c>
      <c r="G3334">
        <v>175</v>
      </c>
      <c r="H3334" t="s">
        <v>7032</v>
      </c>
      <c r="I3334">
        <v>12000</v>
      </c>
      <c r="J3334">
        <v>39462438</v>
      </c>
      <c r="K3334" t="s">
        <v>7837</v>
      </c>
      <c r="L3334" t="s">
        <v>301</v>
      </c>
      <c r="M3334" t="s">
        <v>15840</v>
      </c>
      <c r="N3334">
        <v>67760</v>
      </c>
      <c r="O3334">
        <v>13172</v>
      </c>
      <c r="P3334" t="s">
        <v>15841</v>
      </c>
      <c r="Q3334">
        <v>0</v>
      </c>
      <c r="R3334" t="s">
        <v>15842</v>
      </c>
      <c r="S3334" t="s">
        <v>15843</v>
      </c>
      <c r="T3334">
        <v>226</v>
      </c>
      <c r="U3334" t="s">
        <v>37</v>
      </c>
      <c r="V3334" t="s">
        <v>38</v>
      </c>
      <c r="W3334" t="s">
        <v>585</v>
      </c>
      <c r="X3334">
        <v>7000000</v>
      </c>
      <c r="Y3334">
        <v>2009</v>
      </c>
      <c r="Z3334">
        <v>628</v>
      </c>
      <c r="AA3334">
        <v>7.3</v>
      </c>
      <c r="AB3334">
        <v>2.35</v>
      </c>
      <c r="AC3334">
        <v>0</v>
      </c>
    </row>
    <row r="3335" spans="1:29">
      <c r="A3335" t="s">
        <v>28</v>
      </c>
      <c r="C3335" t="s">
        <v>15844</v>
      </c>
      <c r="D3335">
        <v>32</v>
      </c>
      <c r="E3335">
        <v>125</v>
      </c>
      <c r="F3335">
        <v>43</v>
      </c>
      <c r="G3335">
        <v>122</v>
      </c>
      <c r="H3335" t="s">
        <v>15845</v>
      </c>
      <c r="I3335">
        <v>563</v>
      </c>
      <c r="J3335">
        <v>29200000</v>
      </c>
      <c r="K3335" t="s">
        <v>7837</v>
      </c>
      <c r="L3335" t="s">
        <v>3888</v>
      </c>
      <c r="M3335" t="s">
        <v>15846</v>
      </c>
      <c r="N3335">
        <v>6142</v>
      </c>
      <c r="O3335">
        <v>1097</v>
      </c>
      <c r="P3335" t="s">
        <v>15847</v>
      </c>
      <c r="Q3335">
        <v>0</v>
      </c>
      <c r="R3335" t="s">
        <v>15848</v>
      </c>
      <c r="S3335" t="s">
        <v>15849</v>
      </c>
      <c r="T3335">
        <v>52</v>
      </c>
      <c r="U3335" t="s">
        <v>37</v>
      </c>
      <c r="V3335" t="s">
        <v>38</v>
      </c>
      <c r="W3335" t="s">
        <v>585</v>
      </c>
      <c r="X3335">
        <v>8500000</v>
      </c>
      <c r="Y3335">
        <v>1979</v>
      </c>
      <c r="Z3335">
        <v>236</v>
      </c>
      <c r="AA3335">
        <v>6.9</v>
      </c>
      <c r="AB3335">
        <v>1.85</v>
      </c>
      <c r="AC3335">
        <v>1000</v>
      </c>
    </row>
    <row r="3336" spans="1:29">
      <c r="A3336" t="s">
        <v>28</v>
      </c>
      <c r="C3336" t="s">
        <v>15850</v>
      </c>
      <c r="D3336">
        <v>52</v>
      </c>
      <c r="E3336">
        <v>96</v>
      </c>
      <c r="F3336">
        <v>68</v>
      </c>
      <c r="G3336">
        <v>1000</v>
      </c>
      <c r="H3336" t="s">
        <v>3089</v>
      </c>
      <c r="I3336">
        <v>3000</v>
      </c>
      <c r="J3336">
        <v>21564616</v>
      </c>
      <c r="K3336" t="s">
        <v>1671</v>
      </c>
      <c r="L3336" t="s">
        <v>656</v>
      </c>
      <c r="M3336" t="s">
        <v>15851</v>
      </c>
      <c r="N3336">
        <v>7098</v>
      </c>
      <c r="O3336">
        <v>8097</v>
      </c>
      <c r="P3336" t="s">
        <v>2815</v>
      </c>
      <c r="Q3336">
        <v>9</v>
      </c>
      <c r="R3336" t="s">
        <v>15852</v>
      </c>
      <c r="S3336" t="s">
        <v>15853</v>
      </c>
      <c r="T3336">
        <v>41</v>
      </c>
      <c r="U3336" t="s">
        <v>37</v>
      </c>
      <c r="V3336" t="s">
        <v>38</v>
      </c>
      <c r="W3336" t="s">
        <v>39</v>
      </c>
      <c r="X3336">
        <v>8500000</v>
      </c>
      <c r="Y3336">
        <v>2013</v>
      </c>
      <c r="Z3336">
        <v>1000</v>
      </c>
      <c r="AA3336">
        <v>5</v>
      </c>
      <c r="AB3336">
        <v>1.85</v>
      </c>
      <c r="AC3336">
        <v>0</v>
      </c>
    </row>
    <row r="3337" spans="1:29">
      <c r="A3337" t="s">
        <v>28</v>
      </c>
      <c r="C3337" t="s">
        <v>15854</v>
      </c>
      <c r="D3337">
        <v>107</v>
      </c>
      <c r="E3337">
        <v>98</v>
      </c>
      <c r="F3337">
        <v>35</v>
      </c>
      <c r="G3337">
        <v>170</v>
      </c>
      <c r="H3337" t="s">
        <v>15855</v>
      </c>
      <c r="I3337">
        <v>949</v>
      </c>
      <c r="K3337" t="s">
        <v>14082</v>
      </c>
      <c r="L3337" t="s">
        <v>5739</v>
      </c>
      <c r="M3337" t="s">
        <v>15856</v>
      </c>
      <c r="N3337">
        <v>24436</v>
      </c>
      <c r="O3337">
        <v>1510</v>
      </c>
      <c r="P3337" t="s">
        <v>15857</v>
      </c>
      <c r="Q3337">
        <v>2</v>
      </c>
      <c r="R3337" t="s">
        <v>15858</v>
      </c>
      <c r="S3337" t="s">
        <v>15859</v>
      </c>
      <c r="T3337">
        <v>186</v>
      </c>
      <c r="U3337" t="s">
        <v>37</v>
      </c>
      <c r="V3337" t="s">
        <v>1465</v>
      </c>
      <c r="W3337" t="s">
        <v>95</v>
      </c>
      <c r="X3337">
        <v>9000000</v>
      </c>
      <c r="Y3337">
        <v>1968</v>
      </c>
      <c r="Z3337">
        <v>178</v>
      </c>
      <c r="AA3337">
        <v>5.9</v>
      </c>
      <c r="AB3337">
        <v>2.35</v>
      </c>
      <c r="AC3337">
        <v>0</v>
      </c>
    </row>
    <row r="3338" spans="1:29">
      <c r="A3338" t="s">
        <v>28</v>
      </c>
      <c r="C3338" t="s">
        <v>15860</v>
      </c>
      <c r="D3338">
        <v>6</v>
      </c>
      <c r="E3338">
        <v>92</v>
      </c>
      <c r="F3338">
        <v>8</v>
      </c>
      <c r="G3338">
        <v>3</v>
      </c>
      <c r="H3338" t="s">
        <v>15861</v>
      </c>
      <c r="I3338">
        <v>35</v>
      </c>
      <c r="K3338" t="s">
        <v>9353</v>
      </c>
      <c r="L3338" t="s">
        <v>15862</v>
      </c>
      <c r="M3338" t="s">
        <v>15863</v>
      </c>
      <c r="N3338">
        <v>1984</v>
      </c>
      <c r="O3338">
        <v>47</v>
      </c>
      <c r="P3338" t="s">
        <v>15864</v>
      </c>
      <c r="Q3338">
        <v>2</v>
      </c>
      <c r="R3338" t="s">
        <v>15865</v>
      </c>
      <c r="S3338" t="s">
        <v>15866</v>
      </c>
      <c r="T3338">
        <v>14</v>
      </c>
      <c r="U3338" t="s">
        <v>37</v>
      </c>
      <c r="V3338" t="s">
        <v>12616</v>
      </c>
      <c r="W3338" t="s">
        <v>95</v>
      </c>
      <c r="X3338">
        <v>60000000</v>
      </c>
      <c r="Y3338">
        <v>1990</v>
      </c>
      <c r="Z3338">
        <v>6</v>
      </c>
      <c r="AA3338">
        <v>6.7</v>
      </c>
      <c r="AB3338">
        <v>2.35</v>
      </c>
      <c r="AC3338">
        <v>278</v>
      </c>
    </row>
    <row r="3339" spans="1:29">
      <c r="A3339" t="s">
        <v>28</v>
      </c>
      <c r="C3339" t="s">
        <v>8191</v>
      </c>
      <c r="D3339">
        <v>175</v>
      </c>
      <c r="E3339">
        <v>103</v>
      </c>
      <c r="F3339">
        <v>729</v>
      </c>
      <c r="G3339">
        <v>133</v>
      </c>
      <c r="H3339" t="s">
        <v>3369</v>
      </c>
      <c r="I3339">
        <v>2000</v>
      </c>
      <c r="J3339">
        <v>14879556</v>
      </c>
      <c r="K3339" t="s">
        <v>2527</v>
      </c>
      <c r="L3339" t="s">
        <v>902</v>
      </c>
      <c r="M3339" t="s">
        <v>15867</v>
      </c>
      <c r="N3339">
        <v>73640</v>
      </c>
      <c r="O3339">
        <v>3516</v>
      </c>
      <c r="P3339" t="s">
        <v>15868</v>
      </c>
      <c r="Q3339">
        <v>0</v>
      </c>
      <c r="R3339" t="s">
        <v>15869</v>
      </c>
      <c r="S3339" t="s">
        <v>15870</v>
      </c>
      <c r="T3339">
        <v>441</v>
      </c>
      <c r="U3339" t="s">
        <v>37</v>
      </c>
      <c r="V3339" t="s">
        <v>38</v>
      </c>
      <c r="W3339" t="s">
        <v>585</v>
      </c>
      <c r="X3339">
        <v>8000000</v>
      </c>
      <c r="Y3339">
        <v>1999</v>
      </c>
      <c r="Z3339">
        <v>841</v>
      </c>
      <c r="AA3339">
        <v>7.3</v>
      </c>
      <c r="AB3339">
        <v>2.35</v>
      </c>
      <c r="AC3339">
        <v>0</v>
      </c>
    </row>
    <row r="3340" spans="1:29">
      <c r="A3340" t="s">
        <v>28</v>
      </c>
      <c r="C3340" t="s">
        <v>10306</v>
      </c>
      <c r="D3340">
        <v>167</v>
      </c>
      <c r="E3340">
        <v>122</v>
      </c>
      <c r="F3340">
        <v>300</v>
      </c>
      <c r="G3340">
        <v>341</v>
      </c>
      <c r="H3340" t="s">
        <v>3439</v>
      </c>
      <c r="I3340">
        <v>579</v>
      </c>
      <c r="J3340">
        <v>13569248</v>
      </c>
      <c r="K3340" t="s">
        <v>3409</v>
      </c>
      <c r="L3340" t="s">
        <v>4056</v>
      </c>
      <c r="M3340" t="s">
        <v>15871</v>
      </c>
      <c r="N3340">
        <v>16530</v>
      </c>
      <c r="O3340">
        <v>1637</v>
      </c>
      <c r="P3340" t="s">
        <v>1359</v>
      </c>
      <c r="Q3340">
        <v>1</v>
      </c>
      <c r="R3340" t="s">
        <v>15872</v>
      </c>
      <c r="S3340" t="s">
        <v>15873</v>
      </c>
      <c r="T3340">
        <v>117</v>
      </c>
      <c r="U3340" t="s">
        <v>37</v>
      </c>
      <c r="V3340" t="s">
        <v>38</v>
      </c>
      <c r="W3340" t="s">
        <v>39</v>
      </c>
      <c r="Y3340">
        <v>2006</v>
      </c>
      <c r="Z3340">
        <v>405</v>
      </c>
      <c r="AA3340">
        <v>7.6</v>
      </c>
      <c r="AB3340">
        <v>1.85</v>
      </c>
      <c r="AC3340">
        <v>0</v>
      </c>
    </row>
    <row r="3341" spans="1:29">
      <c r="A3341" t="s">
        <v>28</v>
      </c>
      <c r="C3341" t="s">
        <v>15874</v>
      </c>
      <c r="D3341">
        <v>132</v>
      </c>
      <c r="E3341">
        <v>101</v>
      </c>
      <c r="F3341">
        <v>17</v>
      </c>
      <c r="G3341">
        <v>429</v>
      </c>
      <c r="H3341" t="s">
        <v>3897</v>
      </c>
      <c r="I3341">
        <v>35000</v>
      </c>
      <c r="J3341">
        <v>34017854</v>
      </c>
      <c r="K3341" t="s">
        <v>1671</v>
      </c>
      <c r="L3341" t="s">
        <v>2169</v>
      </c>
      <c r="M3341" t="s">
        <v>15875</v>
      </c>
      <c r="N3341">
        <v>51326</v>
      </c>
      <c r="O3341">
        <v>36892</v>
      </c>
      <c r="P3341" t="s">
        <v>10920</v>
      </c>
      <c r="Q3341">
        <v>4</v>
      </c>
      <c r="R3341" t="s">
        <v>15876</v>
      </c>
      <c r="S3341" t="s">
        <v>15877</v>
      </c>
      <c r="T3341">
        <v>116</v>
      </c>
      <c r="U3341" t="s">
        <v>37</v>
      </c>
      <c r="V3341" t="s">
        <v>38</v>
      </c>
      <c r="W3341" t="s">
        <v>39</v>
      </c>
      <c r="X3341">
        <v>8500000</v>
      </c>
      <c r="Y3341">
        <v>2015</v>
      </c>
      <c r="Z3341">
        <v>966</v>
      </c>
      <c r="AA3341">
        <v>6.5</v>
      </c>
      <c r="AB3341">
        <v>2.35</v>
      </c>
      <c r="AC3341">
        <v>8000</v>
      </c>
    </row>
    <row r="3342" spans="1:29">
      <c r="A3342" t="s">
        <v>28</v>
      </c>
      <c r="C3342" t="s">
        <v>12123</v>
      </c>
      <c r="D3342">
        <v>66</v>
      </c>
      <c r="E3342">
        <v>104</v>
      </c>
      <c r="F3342">
        <v>170</v>
      </c>
      <c r="G3342">
        <v>202</v>
      </c>
      <c r="H3342" t="s">
        <v>15878</v>
      </c>
      <c r="I3342">
        <v>736</v>
      </c>
      <c r="J3342">
        <v>4273372</v>
      </c>
      <c r="K3342" t="s">
        <v>7837</v>
      </c>
      <c r="L3342" t="s">
        <v>7039</v>
      </c>
      <c r="M3342" t="s">
        <v>15879</v>
      </c>
      <c r="N3342">
        <v>19412</v>
      </c>
      <c r="O3342">
        <v>1854</v>
      </c>
      <c r="P3342" t="s">
        <v>15880</v>
      </c>
      <c r="Q3342">
        <v>1</v>
      </c>
      <c r="R3342" t="s">
        <v>15881</v>
      </c>
      <c r="S3342" t="s">
        <v>15882</v>
      </c>
      <c r="T3342">
        <v>308</v>
      </c>
      <c r="U3342" t="s">
        <v>37</v>
      </c>
      <c r="V3342" t="s">
        <v>38</v>
      </c>
      <c r="W3342" t="s">
        <v>39</v>
      </c>
      <c r="X3342">
        <v>22000000</v>
      </c>
      <c r="Y3342">
        <v>2001</v>
      </c>
      <c r="Z3342">
        <v>218</v>
      </c>
      <c r="AA3342">
        <v>2.1</v>
      </c>
      <c r="AB3342">
        <v>2.35</v>
      </c>
      <c r="AC3342">
        <v>0</v>
      </c>
    </row>
    <row r="3343" spans="1:29">
      <c r="A3343" t="s">
        <v>28</v>
      </c>
      <c r="C3343" t="s">
        <v>15883</v>
      </c>
      <c r="D3343">
        <v>79</v>
      </c>
      <c r="E3343">
        <v>101</v>
      </c>
      <c r="F3343">
        <v>14</v>
      </c>
      <c r="G3343">
        <v>559</v>
      </c>
      <c r="H3343" t="s">
        <v>7512</v>
      </c>
      <c r="I3343">
        <v>1000</v>
      </c>
      <c r="K3343" t="s">
        <v>6132</v>
      </c>
      <c r="L3343" t="s">
        <v>3744</v>
      </c>
      <c r="M3343" t="s">
        <v>15884</v>
      </c>
      <c r="N3343">
        <v>13167</v>
      </c>
      <c r="O3343">
        <v>3164</v>
      </c>
      <c r="P3343" t="s">
        <v>15885</v>
      </c>
      <c r="Q3343">
        <v>0</v>
      </c>
      <c r="R3343" t="s">
        <v>15886</v>
      </c>
      <c r="S3343" t="s">
        <v>15887</v>
      </c>
      <c r="T3343">
        <v>57</v>
      </c>
      <c r="U3343" t="s">
        <v>37</v>
      </c>
      <c r="V3343" t="s">
        <v>38</v>
      </c>
      <c r="W3343" t="s">
        <v>585</v>
      </c>
      <c r="X3343">
        <v>9000000</v>
      </c>
      <c r="Y3343">
        <v>2013</v>
      </c>
      <c r="Z3343">
        <v>907</v>
      </c>
      <c r="AA3343">
        <v>5.3</v>
      </c>
      <c r="AB3343">
        <v>2.35</v>
      </c>
      <c r="AC3343">
        <v>0</v>
      </c>
    </row>
    <row r="3344" spans="1:29">
      <c r="A3344" t="s">
        <v>28</v>
      </c>
      <c r="C3344" t="s">
        <v>15888</v>
      </c>
      <c r="D3344">
        <v>15</v>
      </c>
      <c r="E3344">
        <v>135</v>
      </c>
      <c r="F3344">
        <v>0</v>
      </c>
      <c r="G3344">
        <v>13</v>
      </c>
      <c r="H3344" t="s">
        <v>15889</v>
      </c>
      <c r="I3344">
        <v>28</v>
      </c>
      <c r="K3344" t="s">
        <v>777</v>
      </c>
      <c r="L3344" t="s">
        <v>15890</v>
      </c>
      <c r="M3344" t="s">
        <v>15891</v>
      </c>
      <c r="N3344">
        <v>3290</v>
      </c>
      <c r="O3344">
        <v>97</v>
      </c>
      <c r="P3344" t="s">
        <v>12697</v>
      </c>
      <c r="Q3344">
        <v>0</v>
      </c>
      <c r="R3344" t="s">
        <v>15892</v>
      </c>
      <c r="S3344" t="s">
        <v>15893</v>
      </c>
      <c r="T3344">
        <v>17</v>
      </c>
      <c r="U3344" t="s">
        <v>12700</v>
      </c>
      <c r="V3344" t="s">
        <v>5694</v>
      </c>
      <c r="X3344">
        <v>8000000</v>
      </c>
      <c r="Y3344">
        <v>2003</v>
      </c>
      <c r="Z3344">
        <v>15</v>
      </c>
      <c r="AA3344">
        <v>7.2</v>
      </c>
      <c r="AB3344">
        <v>2.35</v>
      </c>
      <c r="AC3344">
        <v>387</v>
      </c>
    </row>
    <row r="3345" spans="1:29">
      <c r="A3345" t="s">
        <v>28</v>
      </c>
      <c r="C3345" t="s">
        <v>14295</v>
      </c>
      <c r="D3345">
        <v>222</v>
      </c>
      <c r="E3345">
        <v>119</v>
      </c>
      <c r="F3345">
        <v>319</v>
      </c>
      <c r="G3345">
        <v>179</v>
      </c>
      <c r="H3345" t="s">
        <v>11753</v>
      </c>
      <c r="I3345">
        <v>2000</v>
      </c>
      <c r="J3345">
        <v>4440055</v>
      </c>
      <c r="K3345" t="s">
        <v>6326</v>
      </c>
      <c r="L3345" t="s">
        <v>1400</v>
      </c>
      <c r="M3345" t="s">
        <v>15894</v>
      </c>
      <c r="N3345">
        <v>21360</v>
      </c>
      <c r="O3345">
        <v>3279</v>
      </c>
      <c r="P3345" t="s">
        <v>15895</v>
      </c>
      <c r="Q3345">
        <v>0</v>
      </c>
      <c r="R3345" t="s">
        <v>15896</v>
      </c>
      <c r="S3345" t="s">
        <v>15897</v>
      </c>
      <c r="T3345">
        <v>110</v>
      </c>
      <c r="U3345" t="s">
        <v>37</v>
      </c>
      <c r="V3345" t="s">
        <v>56</v>
      </c>
      <c r="W3345" t="s">
        <v>95</v>
      </c>
      <c r="X3345">
        <v>8500000</v>
      </c>
      <c r="Y3345">
        <v>2009</v>
      </c>
      <c r="Z3345">
        <v>552</v>
      </c>
      <c r="AA3345">
        <v>7</v>
      </c>
      <c r="AB3345">
        <v>1.85</v>
      </c>
      <c r="AC3345">
        <v>0</v>
      </c>
    </row>
    <row r="3346" spans="1:29">
      <c r="A3346" t="s">
        <v>28</v>
      </c>
      <c r="C3346" t="s">
        <v>14704</v>
      </c>
      <c r="D3346">
        <v>210</v>
      </c>
      <c r="E3346">
        <v>128</v>
      </c>
      <c r="F3346">
        <v>160</v>
      </c>
      <c r="G3346">
        <v>81</v>
      </c>
      <c r="H3346" t="s">
        <v>15898</v>
      </c>
      <c r="I3346">
        <v>8000</v>
      </c>
      <c r="J3346">
        <v>4018695</v>
      </c>
      <c r="K3346" t="s">
        <v>1826</v>
      </c>
      <c r="L3346" t="s">
        <v>14706</v>
      </c>
      <c r="M3346" t="s">
        <v>15899</v>
      </c>
      <c r="N3346">
        <v>69759</v>
      </c>
      <c r="O3346">
        <v>8532</v>
      </c>
      <c r="P3346" t="s">
        <v>15900</v>
      </c>
      <c r="Q3346">
        <v>2</v>
      </c>
      <c r="R3346" t="s">
        <v>15901</v>
      </c>
      <c r="S3346" t="s">
        <v>15902</v>
      </c>
      <c r="T3346">
        <v>235</v>
      </c>
      <c r="U3346" t="s">
        <v>5611</v>
      </c>
      <c r="V3346" t="s">
        <v>5612</v>
      </c>
      <c r="W3346" t="s">
        <v>39</v>
      </c>
      <c r="X3346">
        <v>12000000</v>
      </c>
      <c r="Y3346">
        <v>2010</v>
      </c>
      <c r="Z3346">
        <v>327</v>
      </c>
      <c r="AA3346">
        <v>8</v>
      </c>
      <c r="AB3346">
        <v>2.35</v>
      </c>
      <c r="AC3346">
        <v>27000</v>
      </c>
    </row>
    <row r="3347" spans="1:29">
      <c r="A3347" t="s">
        <v>28</v>
      </c>
      <c r="C3347" t="s">
        <v>10098</v>
      </c>
      <c r="D3347">
        <v>60</v>
      </c>
      <c r="E3347">
        <v>107</v>
      </c>
      <c r="F3347">
        <v>71</v>
      </c>
      <c r="G3347">
        <v>304</v>
      </c>
      <c r="H3347" t="s">
        <v>4528</v>
      </c>
      <c r="I3347">
        <v>967</v>
      </c>
      <c r="J3347">
        <v>80000000</v>
      </c>
      <c r="K3347" t="s">
        <v>7837</v>
      </c>
      <c r="L3347" t="s">
        <v>4195</v>
      </c>
      <c r="M3347" t="s">
        <v>10099</v>
      </c>
      <c r="N3347">
        <v>51459</v>
      </c>
      <c r="O3347">
        <v>1962</v>
      </c>
      <c r="P3347" t="s">
        <v>10100</v>
      </c>
      <c r="Q3347">
        <v>0</v>
      </c>
      <c r="R3347" t="s">
        <v>10101</v>
      </c>
      <c r="S3347" t="s">
        <v>10102</v>
      </c>
      <c r="T3347">
        <v>113</v>
      </c>
      <c r="U3347" t="s">
        <v>37</v>
      </c>
      <c r="V3347" t="s">
        <v>38</v>
      </c>
      <c r="W3347" t="s">
        <v>95</v>
      </c>
      <c r="X3347">
        <v>8200000</v>
      </c>
      <c r="Y3347">
        <v>1984</v>
      </c>
      <c r="Z3347">
        <v>455</v>
      </c>
      <c r="AA3347">
        <v>6.5</v>
      </c>
      <c r="AB3347">
        <v>1.85</v>
      </c>
      <c r="AC3347">
        <v>0</v>
      </c>
    </row>
    <row r="3348" spans="1:29">
      <c r="A3348" t="s">
        <v>28</v>
      </c>
      <c r="C3348" t="s">
        <v>11361</v>
      </c>
      <c r="D3348">
        <v>346</v>
      </c>
      <c r="E3348">
        <v>106</v>
      </c>
      <c r="F3348">
        <v>78</v>
      </c>
      <c r="I3348">
        <v>0</v>
      </c>
      <c r="J3348">
        <v>6262942</v>
      </c>
      <c r="K3348" t="s">
        <v>1023</v>
      </c>
      <c r="L3348" t="s">
        <v>4041</v>
      </c>
      <c r="M3348" t="s">
        <v>15903</v>
      </c>
      <c r="N3348">
        <v>59545</v>
      </c>
      <c r="O3348">
        <v>0</v>
      </c>
      <c r="Q3348">
        <v>0</v>
      </c>
      <c r="R3348" t="s">
        <v>15904</v>
      </c>
      <c r="S3348" t="s">
        <v>15905</v>
      </c>
      <c r="T3348">
        <v>312</v>
      </c>
      <c r="U3348" t="s">
        <v>37</v>
      </c>
      <c r="V3348" t="s">
        <v>38</v>
      </c>
      <c r="W3348" t="s">
        <v>39</v>
      </c>
      <c r="X3348">
        <v>9000000</v>
      </c>
      <c r="Y3348">
        <v>2013</v>
      </c>
      <c r="AA3348">
        <v>6.9</v>
      </c>
      <c r="AB3348">
        <v>2.35</v>
      </c>
      <c r="AC3348">
        <v>18000</v>
      </c>
    </row>
    <row r="3349" spans="1:29">
      <c r="A3349" t="s">
        <v>28</v>
      </c>
      <c r="C3349" t="s">
        <v>15906</v>
      </c>
      <c r="D3349">
        <v>46</v>
      </c>
      <c r="E3349">
        <v>126</v>
      </c>
      <c r="F3349">
        <v>407</v>
      </c>
      <c r="G3349">
        <v>39</v>
      </c>
      <c r="H3349" t="s">
        <v>15907</v>
      </c>
      <c r="I3349">
        <v>638</v>
      </c>
      <c r="J3349">
        <v>1997807</v>
      </c>
      <c r="K3349" t="s">
        <v>1826</v>
      </c>
      <c r="L3349" t="s">
        <v>1345</v>
      </c>
      <c r="M3349" t="s">
        <v>15908</v>
      </c>
      <c r="N3349">
        <v>5158</v>
      </c>
      <c r="O3349">
        <v>823</v>
      </c>
      <c r="P3349" t="s">
        <v>15909</v>
      </c>
      <c r="Q3349">
        <v>0</v>
      </c>
      <c r="R3349" t="s">
        <v>15910</v>
      </c>
      <c r="S3349" t="s">
        <v>15911</v>
      </c>
      <c r="T3349">
        <v>140</v>
      </c>
      <c r="U3349" t="s">
        <v>37</v>
      </c>
      <c r="V3349" t="s">
        <v>38</v>
      </c>
      <c r="W3349" t="s">
        <v>585</v>
      </c>
      <c r="X3349">
        <v>8000000</v>
      </c>
      <c r="Y3349">
        <v>1999</v>
      </c>
      <c r="Z3349">
        <v>107</v>
      </c>
      <c r="AA3349">
        <v>7.1</v>
      </c>
      <c r="AB3349">
        <v>1.85</v>
      </c>
      <c r="AC3349">
        <v>196</v>
      </c>
    </row>
    <row r="3350" spans="1:29">
      <c r="A3350" t="s">
        <v>28</v>
      </c>
      <c r="C3350" t="s">
        <v>15912</v>
      </c>
      <c r="D3350">
        <v>15</v>
      </c>
      <c r="E3350">
        <v>128</v>
      </c>
      <c r="F3350">
        <v>11</v>
      </c>
      <c r="G3350">
        <v>119</v>
      </c>
      <c r="H3350" t="s">
        <v>15913</v>
      </c>
      <c r="I3350">
        <v>3000</v>
      </c>
      <c r="J3350">
        <v>1207007</v>
      </c>
      <c r="K3350" t="s">
        <v>1415</v>
      </c>
      <c r="L3350" t="s">
        <v>15586</v>
      </c>
      <c r="M3350" t="s">
        <v>15914</v>
      </c>
      <c r="N3350">
        <v>13577</v>
      </c>
      <c r="O3350">
        <v>4004</v>
      </c>
      <c r="P3350" t="s">
        <v>14759</v>
      </c>
      <c r="Q3350">
        <v>2</v>
      </c>
      <c r="R3350" t="s">
        <v>15915</v>
      </c>
      <c r="S3350" t="s">
        <v>15916</v>
      </c>
      <c r="T3350">
        <v>47</v>
      </c>
      <c r="U3350" t="s">
        <v>5611</v>
      </c>
      <c r="V3350" t="s">
        <v>5612</v>
      </c>
      <c r="Y3350">
        <v>2007</v>
      </c>
      <c r="Z3350">
        <v>687</v>
      </c>
      <c r="AA3350">
        <v>7.3</v>
      </c>
      <c r="AC3350">
        <v>341</v>
      </c>
    </row>
    <row r="3351" spans="1:29">
      <c r="A3351" t="s">
        <v>28</v>
      </c>
      <c r="C3351" t="s">
        <v>15917</v>
      </c>
      <c r="D3351">
        <v>169</v>
      </c>
      <c r="E3351">
        <v>127</v>
      </c>
      <c r="F3351">
        <v>644</v>
      </c>
      <c r="G3351">
        <v>6</v>
      </c>
      <c r="H3351" t="s">
        <v>15918</v>
      </c>
      <c r="I3351">
        <v>97</v>
      </c>
      <c r="J3351">
        <v>1829142</v>
      </c>
      <c r="K3351" t="s">
        <v>3396</v>
      </c>
      <c r="L3351" t="s">
        <v>15919</v>
      </c>
      <c r="M3351" t="s">
        <v>15920</v>
      </c>
      <c r="N3351">
        <v>36846</v>
      </c>
      <c r="O3351">
        <v>128</v>
      </c>
      <c r="P3351" t="s">
        <v>15921</v>
      </c>
      <c r="Q3351">
        <v>1</v>
      </c>
      <c r="R3351" t="s">
        <v>15922</v>
      </c>
      <c r="S3351" t="s">
        <v>15923</v>
      </c>
      <c r="T3351">
        <v>222</v>
      </c>
      <c r="U3351" t="s">
        <v>37</v>
      </c>
      <c r="V3351" t="s">
        <v>7987</v>
      </c>
      <c r="W3351" t="s">
        <v>4830</v>
      </c>
      <c r="Y3351">
        <v>2006</v>
      </c>
      <c r="Z3351">
        <v>8</v>
      </c>
      <c r="AA3351">
        <v>7.5</v>
      </c>
      <c r="AB3351">
        <v>1.85</v>
      </c>
      <c r="AC3351">
        <v>0</v>
      </c>
    </row>
    <row r="3352" spans="1:29">
      <c r="A3352" t="s">
        <v>28</v>
      </c>
      <c r="C3352" t="s">
        <v>15924</v>
      </c>
      <c r="D3352">
        <v>25</v>
      </c>
      <c r="E3352">
        <v>160</v>
      </c>
      <c r="F3352">
        <v>0</v>
      </c>
      <c r="G3352">
        <v>417</v>
      </c>
      <c r="H3352" t="s">
        <v>15925</v>
      </c>
      <c r="I3352">
        <v>964</v>
      </c>
      <c r="J3352">
        <v>3827466</v>
      </c>
      <c r="K3352" t="s">
        <v>3464</v>
      </c>
      <c r="L3352" t="s">
        <v>15926</v>
      </c>
      <c r="M3352" t="s">
        <v>15927</v>
      </c>
      <c r="N3352">
        <v>25122</v>
      </c>
      <c r="O3352">
        <v>2350</v>
      </c>
      <c r="P3352" t="s">
        <v>15928</v>
      </c>
      <c r="Q3352">
        <v>2</v>
      </c>
      <c r="R3352" t="s">
        <v>15929</v>
      </c>
      <c r="S3352" t="s">
        <v>15930</v>
      </c>
      <c r="T3352">
        <v>102</v>
      </c>
      <c r="U3352" t="s">
        <v>5611</v>
      </c>
      <c r="V3352" t="s">
        <v>5612</v>
      </c>
      <c r="W3352" t="s">
        <v>4830</v>
      </c>
      <c r="Y3352">
        <v>2013</v>
      </c>
      <c r="Z3352">
        <v>551</v>
      </c>
      <c r="AA3352">
        <v>6.9</v>
      </c>
      <c r="AC3352">
        <v>0</v>
      </c>
    </row>
    <row r="3353" spans="1:29">
      <c r="A3353" t="s">
        <v>28</v>
      </c>
      <c r="C3353" t="s">
        <v>6234</v>
      </c>
      <c r="D3353">
        <v>81</v>
      </c>
      <c r="E3353">
        <v>126</v>
      </c>
      <c r="F3353">
        <v>80</v>
      </c>
      <c r="G3353">
        <v>225</v>
      </c>
      <c r="H3353" t="s">
        <v>6235</v>
      </c>
      <c r="I3353">
        <v>668</v>
      </c>
      <c r="J3353">
        <v>90800000</v>
      </c>
      <c r="K3353" t="s">
        <v>6236</v>
      </c>
      <c r="L3353" t="s">
        <v>6021</v>
      </c>
      <c r="M3353" t="s">
        <v>6237</v>
      </c>
      <c r="N3353">
        <v>126916</v>
      </c>
      <c r="O3353">
        <v>2004</v>
      </c>
      <c r="P3353" t="s">
        <v>6238</v>
      </c>
      <c r="Q3353">
        <v>0</v>
      </c>
      <c r="R3353" t="s">
        <v>6239</v>
      </c>
      <c r="S3353" t="s">
        <v>6240</v>
      </c>
      <c r="T3353">
        <v>235</v>
      </c>
      <c r="U3353" t="s">
        <v>37</v>
      </c>
      <c r="V3353" t="s">
        <v>38</v>
      </c>
      <c r="W3353" t="s">
        <v>95</v>
      </c>
      <c r="X3353">
        <v>8000000</v>
      </c>
      <c r="Y3353">
        <v>1984</v>
      </c>
      <c r="Z3353">
        <v>641</v>
      </c>
      <c r="AA3353">
        <v>7.2</v>
      </c>
      <c r="AB3353">
        <v>1.85</v>
      </c>
      <c r="AC3353">
        <v>0</v>
      </c>
    </row>
    <row r="3354" spans="1:29">
      <c r="A3354" t="s">
        <v>28</v>
      </c>
      <c r="C3354" t="s">
        <v>15931</v>
      </c>
      <c r="D3354">
        <v>54</v>
      </c>
      <c r="E3354">
        <v>171</v>
      </c>
      <c r="F3354">
        <v>54</v>
      </c>
      <c r="G3354">
        <v>346</v>
      </c>
      <c r="H3354" t="s">
        <v>15932</v>
      </c>
      <c r="I3354">
        <v>440</v>
      </c>
      <c r="K3354" t="s">
        <v>6113</v>
      </c>
      <c r="L3354" t="s">
        <v>15933</v>
      </c>
      <c r="M3354" t="s">
        <v>15934</v>
      </c>
      <c r="N3354">
        <v>9808</v>
      </c>
      <c r="O3354">
        <v>1373</v>
      </c>
      <c r="P3354" t="s">
        <v>15935</v>
      </c>
      <c r="Q3354">
        <v>0</v>
      </c>
      <c r="R3354" t="s">
        <v>15936</v>
      </c>
      <c r="S3354" t="s">
        <v>15937</v>
      </c>
      <c r="T3354">
        <v>90</v>
      </c>
      <c r="U3354" t="s">
        <v>37</v>
      </c>
      <c r="V3354" t="s">
        <v>38</v>
      </c>
      <c r="W3354" t="s">
        <v>15938</v>
      </c>
      <c r="X3354">
        <v>7623000</v>
      </c>
      <c r="Y3354">
        <v>1951</v>
      </c>
      <c r="Z3354">
        <v>426</v>
      </c>
      <c r="AA3354">
        <v>7.2</v>
      </c>
      <c r="AB3354">
        <v>1.37</v>
      </c>
      <c r="AC3354">
        <v>1000</v>
      </c>
    </row>
    <row r="3355" spans="1:29">
      <c r="A3355" t="s">
        <v>28</v>
      </c>
      <c r="C3355" t="s">
        <v>14787</v>
      </c>
      <c r="D3355">
        <v>147</v>
      </c>
      <c r="E3355">
        <v>150</v>
      </c>
      <c r="F3355">
        <v>163</v>
      </c>
      <c r="G3355">
        <v>636</v>
      </c>
      <c r="H3355" t="s">
        <v>7468</v>
      </c>
      <c r="I3355">
        <v>2000</v>
      </c>
      <c r="J3355">
        <v>140244</v>
      </c>
      <c r="K3355" t="s">
        <v>15939</v>
      </c>
      <c r="L3355" t="s">
        <v>5902</v>
      </c>
      <c r="M3355" t="s">
        <v>15940</v>
      </c>
      <c r="N3355">
        <v>20419</v>
      </c>
      <c r="O3355">
        <v>4168</v>
      </c>
      <c r="P3355" t="s">
        <v>7659</v>
      </c>
      <c r="Q3355">
        <v>1</v>
      </c>
      <c r="R3355" t="s">
        <v>15941</v>
      </c>
      <c r="S3355" t="s">
        <v>15942</v>
      </c>
      <c r="T3355">
        <v>259</v>
      </c>
      <c r="U3355" t="s">
        <v>37</v>
      </c>
      <c r="V3355" t="s">
        <v>38</v>
      </c>
      <c r="W3355" t="s">
        <v>585</v>
      </c>
      <c r="X3355">
        <v>8500000</v>
      </c>
      <c r="Y3355">
        <v>2008</v>
      </c>
      <c r="Z3355">
        <v>716</v>
      </c>
      <c r="AA3355">
        <v>6.7</v>
      </c>
      <c r="AB3355">
        <v>1.85</v>
      </c>
      <c r="AC3355">
        <v>8000</v>
      </c>
    </row>
    <row r="3356" spans="1:29">
      <c r="A3356" t="s">
        <v>28</v>
      </c>
      <c r="C3356" t="s">
        <v>15943</v>
      </c>
      <c r="D3356">
        <v>16</v>
      </c>
      <c r="E3356">
        <v>122</v>
      </c>
      <c r="F3356">
        <v>11</v>
      </c>
      <c r="G3356">
        <v>173</v>
      </c>
      <c r="H3356" t="s">
        <v>15944</v>
      </c>
      <c r="I3356">
        <v>205</v>
      </c>
      <c r="K3356" t="s">
        <v>127</v>
      </c>
      <c r="L3356" t="s">
        <v>15945</v>
      </c>
      <c r="M3356" t="s">
        <v>15946</v>
      </c>
      <c r="N3356">
        <v>14486</v>
      </c>
      <c r="O3356">
        <v>808</v>
      </c>
      <c r="P3356" t="s">
        <v>15947</v>
      </c>
      <c r="Q3356">
        <v>3</v>
      </c>
      <c r="R3356" t="s">
        <v>15948</v>
      </c>
      <c r="S3356" t="s">
        <v>15949</v>
      </c>
      <c r="T3356">
        <v>159</v>
      </c>
      <c r="U3356" t="s">
        <v>15950</v>
      </c>
      <c r="V3356" t="s">
        <v>15951</v>
      </c>
      <c r="X3356">
        <v>8300000</v>
      </c>
      <c r="Y3356">
        <v>2006</v>
      </c>
      <c r="Z3356">
        <v>197</v>
      </c>
      <c r="AA3356">
        <v>6</v>
      </c>
      <c r="AB3356">
        <v>1.85</v>
      </c>
      <c r="AC3356">
        <v>467</v>
      </c>
    </row>
    <row r="3357" spans="1:29">
      <c r="A3357" t="s">
        <v>28</v>
      </c>
      <c r="C3357" t="s">
        <v>1764</v>
      </c>
      <c r="D3357">
        <v>215</v>
      </c>
      <c r="E3357">
        <v>178</v>
      </c>
      <c r="F3357">
        <v>16000</v>
      </c>
      <c r="G3357">
        <v>857</v>
      </c>
      <c r="H3357" t="s">
        <v>5781</v>
      </c>
      <c r="I3357">
        <v>13000</v>
      </c>
      <c r="J3357">
        <v>107930000</v>
      </c>
      <c r="K3357" t="s">
        <v>1935</v>
      </c>
      <c r="L3357" t="s">
        <v>977</v>
      </c>
      <c r="M3357" t="s">
        <v>15952</v>
      </c>
      <c r="N3357">
        <v>1324680</v>
      </c>
      <c r="O3357">
        <v>16557</v>
      </c>
      <c r="P3357" t="s">
        <v>8625</v>
      </c>
      <c r="Q3357">
        <v>1</v>
      </c>
      <c r="R3357" t="s">
        <v>15953</v>
      </c>
      <c r="S3357" t="s">
        <v>15954</v>
      </c>
      <c r="T3357">
        <v>2195</v>
      </c>
      <c r="U3357" t="s">
        <v>37</v>
      </c>
      <c r="V3357" t="s">
        <v>38</v>
      </c>
      <c r="W3357" t="s">
        <v>585</v>
      </c>
      <c r="X3357">
        <v>8000000</v>
      </c>
      <c r="Y3357">
        <v>1994</v>
      </c>
      <c r="Z3357">
        <v>902</v>
      </c>
      <c r="AA3357">
        <v>8.9</v>
      </c>
      <c r="AB3357">
        <v>2.35</v>
      </c>
      <c r="AC3357">
        <v>45000</v>
      </c>
    </row>
    <row r="3358" spans="1:29">
      <c r="A3358" t="s">
        <v>28</v>
      </c>
      <c r="C3358" t="s">
        <v>15955</v>
      </c>
      <c r="D3358">
        <v>63</v>
      </c>
      <c r="E3358">
        <v>95</v>
      </c>
      <c r="F3358">
        <v>21</v>
      </c>
      <c r="G3358">
        <v>842</v>
      </c>
      <c r="H3358" t="s">
        <v>15956</v>
      </c>
      <c r="I3358">
        <v>1000</v>
      </c>
      <c r="J3358">
        <v>76657000</v>
      </c>
      <c r="K3358" t="s">
        <v>5759</v>
      </c>
      <c r="L3358" t="s">
        <v>5797</v>
      </c>
      <c r="M3358" t="s">
        <v>15957</v>
      </c>
      <c r="N3358">
        <v>25498</v>
      </c>
      <c r="O3358">
        <v>5673</v>
      </c>
      <c r="P3358" t="s">
        <v>10629</v>
      </c>
      <c r="Q3358">
        <v>0</v>
      </c>
      <c r="R3358" t="s">
        <v>15958</v>
      </c>
      <c r="S3358" t="s">
        <v>15959</v>
      </c>
      <c r="T3358">
        <v>92</v>
      </c>
      <c r="U3358" t="s">
        <v>37</v>
      </c>
      <c r="V3358" t="s">
        <v>56</v>
      </c>
      <c r="W3358" t="s">
        <v>277</v>
      </c>
      <c r="Y3358">
        <v>1979</v>
      </c>
      <c r="Z3358">
        <v>985</v>
      </c>
      <c r="AA3358">
        <v>7.7</v>
      </c>
      <c r="AB3358">
        <v>1.85</v>
      </c>
      <c r="AC3358">
        <v>0</v>
      </c>
    </row>
    <row r="3359" spans="1:29">
      <c r="A3359" t="s">
        <v>28</v>
      </c>
      <c r="C3359" t="s">
        <v>15960</v>
      </c>
      <c r="D3359">
        <v>534</v>
      </c>
      <c r="E3359">
        <v>117</v>
      </c>
      <c r="F3359">
        <v>66</v>
      </c>
      <c r="G3359">
        <v>85</v>
      </c>
      <c r="H3359" t="s">
        <v>10359</v>
      </c>
      <c r="I3359">
        <v>15000</v>
      </c>
      <c r="J3359">
        <v>32279955</v>
      </c>
      <c r="K3359" t="s">
        <v>2125</v>
      </c>
      <c r="L3359" t="s">
        <v>373</v>
      </c>
      <c r="M3359" t="s">
        <v>15961</v>
      </c>
      <c r="N3359">
        <v>293304</v>
      </c>
      <c r="O3359">
        <v>15554</v>
      </c>
      <c r="P3359" t="s">
        <v>15962</v>
      </c>
      <c r="Q3359">
        <v>1</v>
      </c>
      <c r="R3359" t="s">
        <v>15963</v>
      </c>
      <c r="S3359" t="s">
        <v>15964</v>
      </c>
      <c r="T3359">
        <v>552</v>
      </c>
      <c r="U3359" t="s">
        <v>37</v>
      </c>
      <c r="V3359" t="s">
        <v>38</v>
      </c>
      <c r="W3359" t="s">
        <v>585</v>
      </c>
      <c r="X3359">
        <v>8500000</v>
      </c>
      <c r="Y3359">
        <v>2014</v>
      </c>
      <c r="Z3359">
        <v>241</v>
      </c>
      <c r="AA3359">
        <v>7.9</v>
      </c>
      <c r="AB3359">
        <v>2.35</v>
      </c>
      <c r="AC3359">
        <v>65000</v>
      </c>
    </row>
    <row r="3360" spans="1:29">
      <c r="A3360" t="s">
        <v>28</v>
      </c>
      <c r="C3360" t="s">
        <v>4939</v>
      </c>
      <c r="D3360">
        <v>66</v>
      </c>
      <c r="E3360">
        <v>119</v>
      </c>
      <c r="F3360">
        <v>422</v>
      </c>
      <c r="G3360">
        <v>422</v>
      </c>
      <c r="H3360" t="s">
        <v>15965</v>
      </c>
      <c r="I3360">
        <v>861</v>
      </c>
      <c r="J3360">
        <v>4992159</v>
      </c>
      <c r="K3360" t="s">
        <v>12838</v>
      </c>
      <c r="L3360" t="s">
        <v>3881</v>
      </c>
      <c r="M3360" t="s">
        <v>15966</v>
      </c>
      <c r="N3360">
        <v>23823</v>
      </c>
      <c r="O3360">
        <v>3306</v>
      </c>
      <c r="P3360" t="s">
        <v>4939</v>
      </c>
      <c r="Q3360">
        <v>2</v>
      </c>
      <c r="R3360" t="s">
        <v>15967</v>
      </c>
      <c r="S3360" t="s">
        <v>15968</v>
      </c>
      <c r="T3360">
        <v>201</v>
      </c>
      <c r="U3360" t="s">
        <v>37</v>
      </c>
      <c r="V3360" t="s">
        <v>38</v>
      </c>
      <c r="W3360" t="s">
        <v>585</v>
      </c>
      <c r="X3360">
        <v>8550000</v>
      </c>
      <c r="Y3360">
        <v>2004</v>
      </c>
      <c r="Z3360">
        <v>499</v>
      </c>
      <c r="AA3360">
        <v>5.6</v>
      </c>
      <c r="AB3360">
        <v>2.35</v>
      </c>
      <c r="AC3360">
        <v>713</v>
      </c>
    </row>
    <row r="3361" spans="1:29">
      <c r="A3361" t="s">
        <v>28</v>
      </c>
      <c r="C3361" t="s">
        <v>7281</v>
      </c>
      <c r="D3361">
        <v>119</v>
      </c>
      <c r="E3361">
        <v>174</v>
      </c>
      <c r="F3361">
        <v>338</v>
      </c>
      <c r="G3361">
        <v>195</v>
      </c>
      <c r="H3361" t="s">
        <v>15969</v>
      </c>
      <c r="I3361">
        <v>354</v>
      </c>
      <c r="J3361">
        <v>163214286</v>
      </c>
      <c r="K3361" t="s">
        <v>15970</v>
      </c>
      <c r="L3361" t="s">
        <v>15971</v>
      </c>
      <c r="M3361" t="s">
        <v>15972</v>
      </c>
      <c r="N3361">
        <v>148172</v>
      </c>
      <c r="O3361">
        <v>1495</v>
      </c>
      <c r="P3361" t="s">
        <v>15973</v>
      </c>
      <c r="Q3361">
        <v>3</v>
      </c>
      <c r="R3361" t="s">
        <v>15974</v>
      </c>
      <c r="S3361" t="s">
        <v>15975</v>
      </c>
      <c r="T3361">
        <v>406</v>
      </c>
      <c r="U3361" t="s">
        <v>37</v>
      </c>
      <c r="V3361" t="s">
        <v>38</v>
      </c>
      <c r="W3361" t="s">
        <v>277</v>
      </c>
      <c r="X3361">
        <v>8200000</v>
      </c>
      <c r="Y3361">
        <v>1965</v>
      </c>
      <c r="Z3361">
        <v>209</v>
      </c>
      <c r="AA3361">
        <v>8</v>
      </c>
      <c r="AB3361">
        <v>2.35</v>
      </c>
      <c r="AC3361">
        <v>15000</v>
      </c>
    </row>
    <row r="3362" spans="1:29">
      <c r="A3362" t="s">
        <v>28</v>
      </c>
      <c r="C3362" t="s">
        <v>850</v>
      </c>
      <c r="D3362">
        <v>43</v>
      </c>
      <c r="E3362">
        <v>111</v>
      </c>
      <c r="F3362">
        <v>2000</v>
      </c>
      <c r="G3362">
        <v>51</v>
      </c>
      <c r="H3362" t="s">
        <v>15976</v>
      </c>
      <c r="I3362">
        <v>15000</v>
      </c>
      <c r="J3362">
        <v>69800000</v>
      </c>
      <c r="K3362" t="s">
        <v>3632</v>
      </c>
      <c r="L3362" t="s">
        <v>322</v>
      </c>
      <c r="M3362" t="s">
        <v>15977</v>
      </c>
      <c r="N3362">
        <v>54723</v>
      </c>
      <c r="O3362">
        <v>15361</v>
      </c>
      <c r="P3362" t="s">
        <v>15978</v>
      </c>
      <c r="Q3362">
        <v>2</v>
      </c>
      <c r="R3362" t="s">
        <v>15979</v>
      </c>
      <c r="S3362" t="s">
        <v>15980</v>
      </c>
      <c r="T3362">
        <v>99</v>
      </c>
      <c r="U3362" t="s">
        <v>37</v>
      </c>
      <c r="V3362" t="s">
        <v>38</v>
      </c>
      <c r="W3362" t="s">
        <v>95</v>
      </c>
      <c r="X3362">
        <v>8000000</v>
      </c>
      <c r="Y3362">
        <v>1984</v>
      </c>
      <c r="Z3362">
        <v>161</v>
      </c>
      <c r="AA3362">
        <v>6.2</v>
      </c>
      <c r="AB3362">
        <v>1.85</v>
      </c>
      <c r="AC3362">
        <v>0</v>
      </c>
    </row>
    <row r="3363" spans="1:29">
      <c r="A3363" t="s">
        <v>28</v>
      </c>
      <c r="C3363" t="s">
        <v>15981</v>
      </c>
      <c r="D3363">
        <v>270</v>
      </c>
      <c r="E3363">
        <v>101</v>
      </c>
      <c r="F3363">
        <v>36</v>
      </c>
      <c r="G3363">
        <v>27</v>
      </c>
      <c r="H3363" t="s">
        <v>15982</v>
      </c>
      <c r="I3363">
        <v>7000</v>
      </c>
      <c r="J3363">
        <v>59889948</v>
      </c>
      <c r="K3363" t="s">
        <v>2527</v>
      </c>
      <c r="L3363" t="s">
        <v>518</v>
      </c>
      <c r="M3363" t="s">
        <v>15983</v>
      </c>
      <c r="N3363">
        <v>355810</v>
      </c>
      <c r="O3363">
        <v>7227</v>
      </c>
      <c r="P3363" t="s">
        <v>15984</v>
      </c>
      <c r="Q3363">
        <v>1</v>
      </c>
      <c r="R3363" t="s">
        <v>15985</v>
      </c>
      <c r="S3363" t="s">
        <v>15986</v>
      </c>
      <c r="T3363">
        <v>889</v>
      </c>
      <c r="U3363" t="s">
        <v>37</v>
      </c>
      <c r="V3363" t="s">
        <v>38</v>
      </c>
      <c r="W3363" t="s">
        <v>585</v>
      </c>
      <c r="X3363">
        <v>8000000</v>
      </c>
      <c r="Y3363">
        <v>2006</v>
      </c>
      <c r="Z3363">
        <v>150</v>
      </c>
      <c r="AA3363">
        <v>7.9</v>
      </c>
      <c r="AB3363">
        <v>2.35</v>
      </c>
      <c r="AC3363">
        <v>15000</v>
      </c>
    </row>
    <row r="3364" spans="1:29">
      <c r="A3364" t="s">
        <v>28</v>
      </c>
      <c r="C3364" t="s">
        <v>3891</v>
      </c>
      <c r="D3364">
        <v>99</v>
      </c>
      <c r="E3364">
        <v>89</v>
      </c>
      <c r="F3364">
        <v>0</v>
      </c>
      <c r="G3364">
        <v>107</v>
      </c>
      <c r="H3364" t="s">
        <v>15987</v>
      </c>
      <c r="I3364">
        <v>217</v>
      </c>
      <c r="J3364">
        <v>52287414</v>
      </c>
      <c r="K3364" t="s">
        <v>7043</v>
      </c>
      <c r="L3364" t="s">
        <v>1308</v>
      </c>
      <c r="M3364" t="s">
        <v>15988</v>
      </c>
      <c r="N3364">
        <v>271794</v>
      </c>
      <c r="O3364">
        <v>644</v>
      </c>
      <c r="P3364" t="s">
        <v>15907</v>
      </c>
      <c r="Q3364">
        <v>2</v>
      </c>
      <c r="R3364" t="s">
        <v>15989</v>
      </c>
      <c r="S3364" t="s">
        <v>15990</v>
      </c>
      <c r="T3364">
        <v>584</v>
      </c>
      <c r="U3364" t="s">
        <v>37</v>
      </c>
      <c r="V3364" t="s">
        <v>38</v>
      </c>
      <c r="W3364" t="s">
        <v>585</v>
      </c>
      <c r="X3364">
        <v>8000000</v>
      </c>
      <c r="Y3364">
        <v>1986</v>
      </c>
      <c r="Z3364">
        <v>107</v>
      </c>
      <c r="AA3364">
        <v>8.1</v>
      </c>
      <c r="AB3364">
        <v>1.85</v>
      </c>
      <c r="AC3364">
        <v>24000</v>
      </c>
    </row>
    <row r="3365" spans="1:29">
      <c r="A3365" t="s">
        <v>28</v>
      </c>
      <c r="C3365" t="s">
        <v>5289</v>
      </c>
      <c r="D3365">
        <v>224</v>
      </c>
      <c r="E3365">
        <v>113</v>
      </c>
      <c r="F3365">
        <v>0</v>
      </c>
      <c r="G3365">
        <v>27</v>
      </c>
      <c r="H3365" t="s">
        <v>15991</v>
      </c>
      <c r="I3365">
        <v>133</v>
      </c>
      <c r="J3365">
        <v>45063889</v>
      </c>
      <c r="K3365" t="s">
        <v>3171</v>
      </c>
      <c r="L3365" t="s">
        <v>15992</v>
      </c>
      <c r="M3365" t="s">
        <v>15993</v>
      </c>
      <c r="N3365">
        <v>297250</v>
      </c>
      <c r="O3365">
        <v>241</v>
      </c>
      <c r="P3365" t="s">
        <v>15994</v>
      </c>
      <c r="Q3365">
        <v>0</v>
      </c>
      <c r="R3365" t="s">
        <v>15995</v>
      </c>
      <c r="S3365" t="s">
        <v>15996</v>
      </c>
      <c r="T3365">
        <v>1441</v>
      </c>
      <c r="U3365" t="s">
        <v>37</v>
      </c>
      <c r="V3365" t="s">
        <v>56</v>
      </c>
      <c r="W3365" t="s">
        <v>585</v>
      </c>
      <c r="X3365">
        <v>8000000</v>
      </c>
      <c r="Y3365">
        <v>2002</v>
      </c>
      <c r="Z3365">
        <v>32</v>
      </c>
      <c r="AA3365">
        <v>7.6</v>
      </c>
      <c r="AB3365">
        <v>1.85</v>
      </c>
      <c r="AC3365">
        <v>11000</v>
      </c>
    </row>
    <row r="3366" spans="1:29">
      <c r="A3366" t="s">
        <v>28</v>
      </c>
      <c r="C3366" t="s">
        <v>15997</v>
      </c>
      <c r="D3366">
        <v>58</v>
      </c>
      <c r="E3366">
        <v>95</v>
      </c>
      <c r="F3366">
        <v>548</v>
      </c>
      <c r="G3366">
        <v>360</v>
      </c>
      <c r="H3366" t="s">
        <v>15998</v>
      </c>
      <c r="I3366">
        <v>389</v>
      </c>
      <c r="J3366">
        <v>40066497</v>
      </c>
      <c r="K3366" t="s">
        <v>6199</v>
      </c>
      <c r="L3366" t="s">
        <v>15999</v>
      </c>
      <c r="M3366" t="s">
        <v>16000</v>
      </c>
      <c r="N3366">
        <v>23671</v>
      </c>
      <c r="O3366">
        <v>1792</v>
      </c>
      <c r="P3366" t="s">
        <v>16001</v>
      </c>
      <c r="Q3366">
        <v>0</v>
      </c>
      <c r="R3366" t="s">
        <v>16002</v>
      </c>
      <c r="S3366" t="s">
        <v>16003</v>
      </c>
      <c r="T3366">
        <v>247</v>
      </c>
      <c r="U3366" t="s">
        <v>37</v>
      </c>
      <c r="V3366" t="s">
        <v>38</v>
      </c>
      <c r="W3366" t="s">
        <v>39</v>
      </c>
      <c r="X3366">
        <v>8000000</v>
      </c>
      <c r="Y3366">
        <v>2004</v>
      </c>
      <c r="Z3366">
        <v>363</v>
      </c>
      <c r="AA3366">
        <v>3.5</v>
      </c>
      <c r="AB3366">
        <v>1.85</v>
      </c>
      <c r="AC3366">
        <v>0</v>
      </c>
    </row>
    <row r="3367" spans="1:29">
      <c r="A3367" t="s">
        <v>28</v>
      </c>
      <c r="C3367" t="s">
        <v>16004</v>
      </c>
      <c r="D3367">
        <v>53</v>
      </c>
      <c r="E3367">
        <v>112</v>
      </c>
      <c r="F3367">
        <v>152</v>
      </c>
      <c r="G3367">
        <v>459</v>
      </c>
      <c r="H3367" t="s">
        <v>3240</v>
      </c>
      <c r="I3367">
        <v>16000</v>
      </c>
      <c r="J3367">
        <v>36500000</v>
      </c>
      <c r="K3367" t="s">
        <v>1726</v>
      </c>
      <c r="L3367" t="s">
        <v>3694</v>
      </c>
      <c r="M3367" t="s">
        <v>16005</v>
      </c>
      <c r="N3367">
        <v>87090</v>
      </c>
      <c r="O3367">
        <v>17568</v>
      </c>
      <c r="P3367" t="s">
        <v>3986</v>
      </c>
      <c r="Q3367">
        <v>0</v>
      </c>
      <c r="R3367" t="s">
        <v>16006</v>
      </c>
      <c r="S3367" t="s">
        <v>16007</v>
      </c>
      <c r="T3367">
        <v>142</v>
      </c>
      <c r="U3367" t="s">
        <v>37</v>
      </c>
      <c r="V3367" t="s">
        <v>38</v>
      </c>
      <c r="W3367" t="s">
        <v>95</v>
      </c>
      <c r="X3367">
        <v>8000000</v>
      </c>
      <c r="Y3367">
        <v>1979</v>
      </c>
      <c r="Z3367">
        <v>466</v>
      </c>
      <c r="AA3367">
        <v>7.6</v>
      </c>
      <c r="AB3367">
        <v>1.85</v>
      </c>
      <c r="AC3367">
        <v>0</v>
      </c>
    </row>
    <row r="3368" spans="1:29">
      <c r="A3368" t="s">
        <v>28</v>
      </c>
      <c r="C3368" t="s">
        <v>13454</v>
      </c>
      <c r="D3368">
        <v>37</v>
      </c>
      <c r="E3368">
        <v>109</v>
      </c>
      <c r="F3368">
        <v>44</v>
      </c>
      <c r="G3368">
        <v>458</v>
      </c>
      <c r="H3368" t="s">
        <v>2232</v>
      </c>
      <c r="I3368">
        <v>1000</v>
      </c>
      <c r="J3368">
        <v>27362712</v>
      </c>
      <c r="K3368" t="s">
        <v>5788</v>
      </c>
      <c r="L3368" t="s">
        <v>2815</v>
      </c>
      <c r="M3368" t="s">
        <v>16008</v>
      </c>
      <c r="N3368">
        <v>5971</v>
      </c>
      <c r="O3368">
        <v>3199</v>
      </c>
      <c r="P3368" t="s">
        <v>7599</v>
      </c>
      <c r="Q3368">
        <v>1</v>
      </c>
      <c r="R3368" t="s">
        <v>16009</v>
      </c>
      <c r="S3368" t="s">
        <v>16010</v>
      </c>
      <c r="T3368">
        <v>60</v>
      </c>
      <c r="U3368" t="s">
        <v>37</v>
      </c>
      <c r="V3368" t="s">
        <v>38</v>
      </c>
      <c r="W3368" t="s">
        <v>39</v>
      </c>
      <c r="X3368">
        <v>8000000</v>
      </c>
      <c r="Y3368">
        <v>2002</v>
      </c>
      <c r="Z3368">
        <v>886</v>
      </c>
      <c r="AA3368">
        <v>6.5</v>
      </c>
      <c r="AB3368">
        <v>1.85</v>
      </c>
      <c r="AC3368">
        <v>0</v>
      </c>
    </row>
    <row r="3369" spans="1:29">
      <c r="A3369" t="s">
        <v>28</v>
      </c>
      <c r="C3369" t="s">
        <v>16011</v>
      </c>
      <c r="D3369">
        <v>11</v>
      </c>
      <c r="E3369">
        <v>108</v>
      </c>
      <c r="F3369">
        <v>0</v>
      </c>
      <c r="G3369">
        <v>388</v>
      </c>
      <c r="H3369" t="s">
        <v>10262</v>
      </c>
      <c r="I3369">
        <v>585</v>
      </c>
      <c r="J3369">
        <v>34746109</v>
      </c>
      <c r="K3369" t="s">
        <v>16012</v>
      </c>
      <c r="L3369" t="s">
        <v>5227</v>
      </c>
      <c r="M3369" t="s">
        <v>16013</v>
      </c>
      <c r="N3369">
        <v>3122</v>
      </c>
      <c r="O3369">
        <v>3023</v>
      </c>
      <c r="P3369" t="s">
        <v>1234</v>
      </c>
      <c r="Q3369">
        <v>2</v>
      </c>
      <c r="R3369" t="s">
        <v>16014</v>
      </c>
      <c r="S3369" t="s">
        <v>16015</v>
      </c>
      <c r="T3369">
        <v>14</v>
      </c>
      <c r="U3369" t="s">
        <v>37</v>
      </c>
      <c r="V3369" t="s">
        <v>38</v>
      </c>
      <c r="W3369" t="s">
        <v>585</v>
      </c>
      <c r="X3369">
        <v>8000000</v>
      </c>
      <c r="Y3369">
        <v>1996</v>
      </c>
      <c r="Z3369">
        <v>434</v>
      </c>
      <c r="AA3369">
        <v>5.6</v>
      </c>
      <c r="AB3369">
        <v>2.35</v>
      </c>
      <c r="AC3369">
        <v>559</v>
      </c>
    </row>
    <row r="3370" spans="1:29">
      <c r="A3370" t="s">
        <v>28</v>
      </c>
      <c r="C3370" t="s">
        <v>8197</v>
      </c>
      <c r="D3370">
        <v>327</v>
      </c>
      <c r="E3370">
        <v>100</v>
      </c>
      <c r="F3370">
        <v>129</v>
      </c>
      <c r="G3370">
        <v>3000</v>
      </c>
      <c r="H3370" t="s">
        <v>2456</v>
      </c>
      <c r="I3370">
        <v>23000</v>
      </c>
      <c r="J3370">
        <v>34963967</v>
      </c>
      <c r="K3370" t="s">
        <v>1415</v>
      </c>
      <c r="L3370" t="s">
        <v>62</v>
      </c>
      <c r="M3370" t="s">
        <v>16016</v>
      </c>
      <c r="N3370">
        <v>270441</v>
      </c>
      <c r="O3370">
        <v>39807</v>
      </c>
      <c r="P3370" t="s">
        <v>235</v>
      </c>
      <c r="Q3370">
        <v>2</v>
      </c>
      <c r="R3370" t="s">
        <v>16017</v>
      </c>
      <c r="S3370" t="s">
        <v>16018</v>
      </c>
      <c r="T3370">
        <v>378</v>
      </c>
      <c r="U3370" t="s">
        <v>37</v>
      </c>
      <c r="V3370" t="s">
        <v>38</v>
      </c>
      <c r="W3370" t="s">
        <v>585</v>
      </c>
      <c r="X3370">
        <v>8000000</v>
      </c>
      <c r="Y3370">
        <v>2011</v>
      </c>
      <c r="Z3370">
        <v>10000</v>
      </c>
      <c r="AA3370">
        <v>7.7</v>
      </c>
      <c r="AB3370">
        <v>1.85</v>
      </c>
      <c r="AC3370">
        <v>40000</v>
      </c>
    </row>
    <row r="3371" spans="1:29">
      <c r="A3371" t="s">
        <v>28</v>
      </c>
      <c r="C3371" t="s">
        <v>16019</v>
      </c>
      <c r="D3371">
        <v>135</v>
      </c>
      <c r="E3371">
        <v>90</v>
      </c>
      <c r="F3371">
        <v>5</v>
      </c>
      <c r="G3371">
        <v>297</v>
      </c>
      <c r="H3371" t="s">
        <v>16020</v>
      </c>
      <c r="I3371">
        <v>449</v>
      </c>
      <c r="J3371">
        <v>25926543</v>
      </c>
      <c r="K3371" t="s">
        <v>3030</v>
      </c>
      <c r="L3371" t="s">
        <v>16021</v>
      </c>
      <c r="M3371" t="s">
        <v>16022</v>
      </c>
      <c r="N3371">
        <v>26609</v>
      </c>
      <c r="O3371">
        <v>1534</v>
      </c>
      <c r="P3371" t="s">
        <v>16023</v>
      </c>
      <c r="Q3371">
        <v>1</v>
      </c>
      <c r="R3371" t="s">
        <v>16024</v>
      </c>
      <c r="S3371" t="s">
        <v>16025</v>
      </c>
      <c r="T3371">
        <v>148</v>
      </c>
      <c r="U3371" t="s">
        <v>37</v>
      </c>
      <c r="V3371" t="s">
        <v>38</v>
      </c>
      <c r="W3371" t="s">
        <v>39</v>
      </c>
      <c r="X3371">
        <v>8000000</v>
      </c>
      <c r="Y3371">
        <v>2008</v>
      </c>
      <c r="Z3371">
        <v>332</v>
      </c>
      <c r="AA3371">
        <v>5.2</v>
      </c>
      <c r="AB3371">
        <v>1.85</v>
      </c>
      <c r="AC3371">
        <v>0</v>
      </c>
    </row>
    <row r="3372" spans="1:29">
      <c r="A3372" t="s">
        <v>28</v>
      </c>
      <c r="C3372" t="s">
        <v>2495</v>
      </c>
      <c r="D3372">
        <v>127</v>
      </c>
      <c r="E3372">
        <v>130</v>
      </c>
      <c r="F3372">
        <v>0</v>
      </c>
      <c r="G3372">
        <v>602</v>
      </c>
      <c r="H3372" t="s">
        <v>2496</v>
      </c>
      <c r="I3372">
        <v>875</v>
      </c>
      <c r="K3372" t="s">
        <v>882</v>
      </c>
      <c r="L3372" t="s">
        <v>2497</v>
      </c>
      <c r="M3372" t="s">
        <v>2498</v>
      </c>
      <c r="N3372">
        <v>29935</v>
      </c>
      <c r="O3372">
        <v>2662</v>
      </c>
      <c r="P3372" t="s">
        <v>2499</v>
      </c>
      <c r="Q3372">
        <v>0</v>
      </c>
      <c r="R3372" t="s">
        <v>2500</v>
      </c>
      <c r="S3372" t="s">
        <v>2501</v>
      </c>
      <c r="T3372">
        <v>211</v>
      </c>
      <c r="U3372" t="s">
        <v>37</v>
      </c>
      <c r="V3372" t="s">
        <v>38</v>
      </c>
      <c r="W3372" t="s">
        <v>585</v>
      </c>
      <c r="X3372">
        <v>8000000</v>
      </c>
      <c r="Y3372">
        <v>1982</v>
      </c>
      <c r="Z3372">
        <v>826</v>
      </c>
      <c r="AA3372">
        <v>6.9</v>
      </c>
      <c r="AB3372">
        <v>1.85</v>
      </c>
      <c r="AC3372">
        <v>0</v>
      </c>
    </row>
    <row r="3373" spans="1:29">
      <c r="A3373" t="s">
        <v>28</v>
      </c>
      <c r="C3373" t="s">
        <v>16026</v>
      </c>
      <c r="D3373">
        <v>164</v>
      </c>
      <c r="E3373">
        <v>94</v>
      </c>
      <c r="F3373">
        <v>19</v>
      </c>
      <c r="G3373">
        <v>117</v>
      </c>
      <c r="H3373" t="s">
        <v>16027</v>
      </c>
      <c r="I3373">
        <v>363</v>
      </c>
      <c r="J3373">
        <v>26049082</v>
      </c>
      <c r="K3373" t="s">
        <v>1681</v>
      </c>
      <c r="L3373" t="s">
        <v>16028</v>
      </c>
      <c r="M3373" t="s">
        <v>16029</v>
      </c>
      <c r="N3373">
        <v>76791</v>
      </c>
      <c r="O3373">
        <v>1024</v>
      </c>
      <c r="P3373" t="s">
        <v>16030</v>
      </c>
      <c r="Q3373">
        <v>3</v>
      </c>
      <c r="R3373" t="s">
        <v>16031</v>
      </c>
      <c r="S3373" t="s">
        <v>16032</v>
      </c>
      <c r="T3373">
        <v>100</v>
      </c>
      <c r="U3373" t="s">
        <v>37</v>
      </c>
      <c r="V3373" t="s">
        <v>38</v>
      </c>
      <c r="W3373" t="s">
        <v>585</v>
      </c>
      <c r="X3373">
        <v>8000000</v>
      </c>
      <c r="Y3373">
        <v>2014</v>
      </c>
      <c r="Z3373">
        <v>342</v>
      </c>
      <c r="AA3373">
        <v>6.1</v>
      </c>
      <c r="AB3373">
        <v>2.35</v>
      </c>
      <c r="AC3373">
        <v>0</v>
      </c>
    </row>
    <row r="3374" spans="1:29">
      <c r="A3374" t="s">
        <v>28</v>
      </c>
      <c r="C3374" t="s">
        <v>16033</v>
      </c>
      <c r="D3374">
        <v>14</v>
      </c>
      <c r="E3374">
        <v>93</v>
      </c>
      <c r="F3374">
        <v>2</v>
      </c>
      <c r="G3374">
        <v>213</v>
      </c>
      <c r="H3374" t="s">
        <v>14857</v>
      </c>
      <c r="I3374">
        <v>484</v>
      </c>
      <c r="K3374" t="s">
        <v>6829</v>
      </c>
      <c r="L3374" t="s">
        <v>5576</v>
      </c>
      <c r="M3374" t="s">
        <v>16034</v>
      </c>
      <c r="N3374">
        <v>3904</v>
      </c>
      <c r="O3374">
        <v>1455</v>
      </c>
      <c r="P3374" t="s">
        <v>601</v>
      </c>
      <c r="Q3374">
        <v>1</v>
      </c>
      <c r="R3374" t="s">
        <v>16035</v>
      </c>
      <c r="S3374" t="s">
        <v>16036</v>
      </c>
      <c r="T3374">
        <v>48</v>
      </c>
      <c r="U3374" t="s">
        <v>37</v>
      </c>
      <c r="V3374" t="s">
        <v>38</v>
      </c>
      <c r="W3374" t="s">
        <v>95</v>
      </c>
      <c r="X3374">
        <v>8000000</v>
      </c>
      <c r="Y3374">
        <v>1981</v>
      </c>
      <c r="Z3374">
        <v>345</v>
      </c>
      <c r="AA3374">
        <v>5</v>
      </c>
      <c r="AB3374">
        <v>1.85</v>
      </c>
      <c r="AC3374">
        <v>495</v>
      </c>
    </row>
    <row r="3375" spans="1:29">
      <c r="A3375" t="s">
        <v>28</v>
      </c>
      <c r="C3375" t="s">
        <v>16037</v>
      </c>
      <c r="D3375">
        <v>6</v>
      </c>
      <c r="E3375">
        <v>80</v>
      </c>
      <c r="F3375">
        <v>2</v>
      </c>
      <c r="G3375">
        <v>102</v>
      </c>
      <c r="H3375" t="s">
        <v>16038</v>
      </c>
      <c r="I3375">
        <v>861</v>
      </c>
      <c r="K3375" t="s">
        <v>953</v>
      </c>
      <c r="L3375" t="s">
        <v>16039</v>
      </c>
      <c r="M3375" t="s">
        <v>16040</v>
      </c>
      <c r="N3375">
        <v>59</v>
      </c>
      <c r="O3375">
        <v>1279</v>
      </c>
      <c r="P3375" t="s">
        <v>16041</v>
      </c>
      <c r="S3375" t="s">
        <v>16042</v>
      </c>
      <c r="T3375">
        <v>6</v>
      </c>
      <c r="U3375" t="s">
        <v>37</v>
      </c>
      <c r="V3375" t="s">
        <v>38</v>
      </c>
      <c r="W3375" t="s">
        <v>585</v>
      </c>
      <c r="Y3375">
        <v>2016</v>
      </c>
      <c r="Z3375">
        <v>163</v>
      </c>
      <c r="AA3375">
        <v>7.8</v>
      </c>
      <c r="AC3375">
        <v>240</v>
      </c>
    </row>
    <row r="3376" spans="1:29">
      <c r="A3376" t="s">
        <v>28</v>
      </c>
      <c r="C3376" t="s">
        <v>857</v>
      </c>
      <c r="D3376">
        <v>41</v>
      </c>
      <c r="E3376">
        <v>111</v>
      </c>
      <c r="F3376">
        <v>0</v>
      </c>
      <c r="G3376">
        <v>591</v>
      </c>
      <c r="H3376" t="s">
        <v>1727</v>
      </c>
      <c r="I3376">
        <v>18000</v>
      </c>
      <c r="J3376">
        <v>22551000</v>
      </c>
      <c r="K3376" t="s">
        <v>1415</v>
      </c>
      <c r="L3376" t="s">
        <v>588</v>
      </c>
      <c r="M3376" t="s">
        <v>16043</v>
      </c>
      <c r="N3376">
        <v>37269</v>
      </c>
      <c r="O3376">
        <v>37645</v>
      </c>
      <c r="P3376" t="s">
        <v>764</v>
      </c>
      <c r="Q3376">
        <v>0</v>
      </c>
      <c r="R3376" t="s">
        <v>16044</v>
      </c>
      <c r="S3376" t="s">
        <v>16045</v>
      </c>
      <c r="T3376">
        <v>165</v>
      </c>
      <c r="U3376" t="s">
        <v>37</v>
      </c>
      <c r="V3376" t="s">
        <v>56</v>
      </c>
      <c r="W3376" t="s">
        <v>39</v>
      </c>
      <c r="X3376">
        <v>8000000</v>
      </c>
      <c r="Y3376">
        <v>1993</v>
      </c>
      <c r="Z3376">
        <v>18000</v>
      </c>
      <c r="AA3376">
        <v>7.4</v>
      </c>
      <c r="AB3376">
        <v>1.85</v>
      </c>
      <c r="AC3376">
        <v>0</v>
      </c>
    </row>
    <row r="3377" spans="1:29">
      <c r="A3377" t="s">
        <v>28</v>
      </c>
      <c r="C3377" t="s">
        <v>16046</v>
      </c>
      <c r="D3377">
        <v>143</v>
      </c>
      <c r="E3377">
        <v>142</v>
      </c>
      <c r="F3377">
        <v>13</v>
      </c>
      <c r="G3377">
        <v>244</v>
      </c>
      <c r="H3377" t="s">
        <v>16047</v>
      </c>
      <c r="I3377">
        <v>803</v>
      </c>
      <c r="J3377">
        <v>22800000</v>
      </c>
      <c r="K3377" t="s">
        <v>50</v>
      </c>
      <c r="L3377" t="s">
        <v>16048</v>
      </c>
      <c r="M3377" t="s">
        <v>16049</v>
      </c>
      <c r="N3377">
        <v>59941</v>
      </c>
      <c r="O3377">
        <v>1769</v>
      </c>
      <c r="P3377" t="s">
        <v>1093</v>
      </c>
      <c r="Q3377">
        <v>2</v>
      </c>
      <c r="R3377" t="s">
        <v>16050</v>
      </c>
      <c r="S3377" t="s">
        <v>16051</v>
      </c>
      <c r="T3377">
        <v>452</v>
      </c>
      <c r="U3377" t="s">
        <v>37</v>
      </c>
      <c r="V3377" t="s">
        <v>56</v>
      </c>
      <c r="W3377" t="s">
        <v>16052</v>
      </c>
      <c r="X3377">
        <v>7000000</v>
      </c>
      <c r="Y3377">
        <v>1969</v>
      </c>
      <c r="Z3377">
        <v>314</v>
      </c>
      <c r="AA3377">
        <v>6.8</v>
      </c>
      <c r="AB3377">
        <v>2.35</v>
      </c>
      <c r="AC3377">
        <v>0</v>
      </c>
    </row>
    <row r="3378" spans="1:29">
      <c r="A3378" t="s">
        <v>28</v>
      </c>
      <c r="D3378">
        <v>9</v>
      </c>
      <c r="E3378">
        <v>60</v>
      </c>
      <c r="G3378">
        <v>460</v>
      </c>
      <c r="H3378" t="s">
        <v>4348</v>
      </c>
      <c r="I3378">
        <v>666</v>
      </c>
      <c r="K3378" t="s">
        <v>464</v>
      </c>
      <c r="L3378" t="s">
        <v>16053</v>
      </c>
      <c r="M3378" t="s">
        <v>16054</v>
      </c>
      <c r="N3378">
        <v>5817</v>
      </c>
      <c r="O3378">
        <v>4043</v>
      </c>
      <c r="P3378" t="s">
        <v>16055</v>
      </c>
      <c r="Q3378">
        <v>2</v>
      </c>
      <c r="R3378" t="s">
        <v>16056</v>
      </c>
      <c r="S3378" t="s">
        <v>16057</v>
      </c>
      <c r="T3378">
        <v>25</v>
      </c>
      <c r="U3378" t="s">
        <v>37</v>
      </c>
      <c r="V3378" t="s">
        <v>38</v>
      </c>
      <c r="W3378" t="s">
        <v>1126</v>
      </c>
      <c r="Z3378">
        <v>579</v>
      </c>
      <c r="AA3378">
        <v>7.1</v>
      </c>
      <c r="AB3378">
        <v>16</v>
      </c>
      <c r="AC3378">
        <v>0</v>
      </c>
    </row>
    <row r="3379" spans="1:29">
      <c r="A3379" t="s">
        <v>28</v>
      </c>
      <c r="C3379" t="s">
        <v>6308</v>
      </c>
      <c r="D3379">
        <v>109</v>
      </c>
      <c r="E3379">
        <v>107</v>
      </c>
      <c r="F3379">
        <v>0</v>
      </c>
      <c r="G3379">
        <v>112</v>
      </c>
      <c r="H3379" t="s">
        <v>16058</v>
      </c>
      <c r="I3379">
        <v>969</v>
      </c>
      <c r="J3379">
        <v>18090181</v>
      </c>
      <c r="K3379" t="s">
        <v>2664</v>
      </c>
      <c r="L3379" t="s">
        <v>3652</v>
      </c>
      <c r="M3379" t="s">
        <v>16059</v>
      </c>
      <c r="N3379">
        <v>38191</v>
      </c>
      <c r="O3379">
        <v>1775</v>
      </c>
      <c r="P3379" t="s">
        <v>16060</v>
      </c>
      <c r="Q3379">
        <v>0</v>
      </c>
      <c r="R3379" t="s">
        <v>16061</v>
      </c>
      <c r="S3379" t="s">
        <v>16062</v>
      </c>
      <c r="T3379">
        <v>271</v>
      </c>
      <c r="U3379" t="s">
        <v>37</v>
      </c>
      <c r="V3379" t="s">
        <v>38</v>
      </c>
      <c r="W3379" t="s">
        <v>585</v>
      </c>
      <c r="X3379">
        <v>8000000</v>
      </c>
      <c r="Y3379">
        <v>1994</v>
      </c>
      <c r="Z3379">
        <v>449</v>
      </c>
      <c r="AA3379">
        <v>6.4</v>
      </c>
      <c r="AB3379">
        <v>1.85</v>
      </c>
      <c r="AC3379">
        <v>0</v>
      </c>
    </row>
    <row r="3380" spans="1:29">
      <c r="A3380" t="s">
        <v>28</v>
      </c>
      <c r="C3380" t="s">
        <v>5911</v>
      </c>
      <c r="D3380">
        <v>59</v>
      </c>
      <c r="E3380">
        <v>91</v>
      </c>
      <c r="F3380">
        <v>13</v>
      </c>
      <c r="G3380">
        <v>292</v>
      </c>
      <c r="H3380" t="s">
        <v>11480</v>
      </c>
      <c r="I3380">
        <v>452</v>
      </c>
      <c r="J3380">
        <v>17843379</v>
      </c>
      <c r="K3380" t="s">
        <v>1415</v>
      </c>
      <c r="L3380" t="s">
        <v>1828</v>
      </c>
      <c r="M3380" t="s">
        <v>16063</v>
      </c>
      <c r="N3380">
        <v>14904</v>
      </c>
      <c r="O3380">
        <v>1760</v>
      </c>
      <c r="P3380" t="s">
        <v>16064</v>
      </c>
      <c r="Q3380">
        <v>2</v>
      </c>
      <c r="R3380" t="s">
        <v>16065</v>
      </c>
      <c r="S3380" t="s">
        <v>16066</v>
      </c>
      <c r="T3380">
        <v>147</v>
      </c>
      <c r="U3380" t="s">
        <v>37</v>
      </c>
      <c r="V3380" t="s">
        <v>38</v>
      </c>
      <c r="W3380" t="s">
        <v>39</v>
      </c>
      <c r="X3380">
        <v>8000000</v>
      </c>
      <c r="Y3380">
        <v>1999</v>
      </c>
      <c r="Z3380">
        <v>442</v>
      </c>
      <c r="AA3380">
        <v>5.7</v>
      </c>
      <c r="AB3380">
        <v>1.85</v>
      </c>
      <c r="AC3380">
        <v>0</v>
      </c>
    </row>
    <row r="3381" spans="1:29">
      <c r="A3381" t="s">
        <v>28</v>
      </c>
      <c r="C3381" t="s">
        <v>16067</v>
      </c>
      <c r="D3381">
        <v>95</v>
      </c>
      <c r="E3381">
        <v>112</v>
      </c>
      <c r="F3381">
        <v>3</v>
      </c>
      <c r="G3381">
        <v>268</v>
      </c>
      <c r="H3381" t="s">
        <v>16068</v>
      </c>
      <c r="I3381">
        <v>876</v>
      </c>
      <c r="J3381">
        <v>18811135</v>
      </c>
      <c r="K3381" t="s">
        <v>3409</v>
      </c>
      <c r="L3381" t="s">
        <v>6356</v>
      </c>
      <c r="M3381" t="s">
        <v>16069</v>
      </c>
      <c r="N3381">
        <v>15337</v>
      </c>
      <c r="O3381">
        <v>2832</v>
      </c>
      <c r="P3381" t="s">
        <v>423</v>
      </c>
      <c r="Q3381">
        <v>0</v>
      </c>
      <c r="R3381" t="s">
        <v>16070</v>
      </c>
      <c r="S3381" t="s">
        <v>16071</v>
      </c>
      <c r="T3381">
        <v>172</v>
      </c>
      <c r="U3381" t="s">
        <v>37</v>
      </c>
      <c r="V3381" t="s">
        <v>38</v>
      </c>
      <c r="W3381" t="s">
        <v>95</v>
      </c>
      <c r="Y3381">
        <v>2006</v>
      </c>
      <c r="Z3381">
        <v>801</v>
      </c>
      <c r="AA3381">
        <v>7.5</v>
      </c>
      <c r="AB3381">
        <v>2.35</v>
      </c>
      <c r="AC3381">
        <v>0</v>
      </c>
    </row>
    <row r="3382" spans="1:29">
      <c r="A3382" t="s">
        <v>28</v>
      </c>
      <c r="C3382" t="s">
        <v>14086</v>
      </c>
      <c r="D3382">
        <v>40</v>
      </c>
      <c r="E3382">
        <v>82</v>
      </c>
      <c r="F3382">
        <v>33</v>
      </c>
      <c r="G3382">
        <v>475</v>
      </c>
      <c r="H3382" t="s">
        <v>12268</v>
      </c>
      <c r="I3382">
        <v>744</v>
      </c>
      <c r="J3382">
        <v>17278980</v>
      </c>
      <c r="K3382" t="s">
        <v>1009</v>
      </c>
      <c r="L3382" t="s">
        <v>2638</v>
      </c>
      <c r="M3382" t="s">
        <v>16072</v>
      </c>
      <c r="N3382">
        <v>48225</v>
      </c>
      <c r="O3382">
        <v>2400</v>
      </c>
      <c r="P3382" t="s">
        <v>3966</v>
      </c>
      <c r="Q3382">
        <v>0</v>
      </c>
      <c r="R3382" t="s">
        <v>16073</v>
      </c>
      <c r="S3382" t="s">
        <v>16074</v>
      </c>
      <c r="T3382">
        <v>164</v>
      </c>
      <c r="U3382" t="s">
        <v>37</v>
      </c>
      <c r="V3382" t="s">
        <v>38</v>
      </c>
      <c r="W3382" t="s">
        <v>585</v>
      </c>
      <c r="X3382">
        <v>8000000</v>
      </c>
      <c r="Y3382">
        <v>1998</v>
      </c>
      <c r="Z3382">
        <v>503</v>
      </c>
      <c r="AA3382">
        <v>6.7</v>
      </c>
      <c r="AB3382">
        <v>1.85</v>
      </c>
      <c r="AC3382">
        <v>0</v>
      </c>
    </row>
    <row r="3383" spans="1:29">
      <c r="A3383" t="s">
        <v>28</v>
      </c>
      <c r="C3383" t="s">
        <v>16075</v>
      </c>
      <c r="D3383">
        <v>121</v>
      </c>
      <c r="E3383">
        <v>97</v>
      </c>
      <c r="F3383">
        <v>3</v>
      </c>
      <c r="G3383">
        <v>631</v>
      </c>
      <c r="H3383" t="s">
        <v>1546</v>
      </c>
      <c r="I3383">
        <v>24000</v>
      </c>
      <c r="J3383">
        <v>16699684</v>
      </c>
      <c r="K3383" t="s">
        <v>1681</v>
      </c>
      <c r="L3383" t="s">
        <v>82</v>
      </c>
      <c r="M3383" t="s">
        <v>16076</v>
      </c>
      <c r="N3383">
        <v>17461</v>
      </c>
      <c r="O3383">
        <v>25792</v>
      </c>
      <c r="P3383" t="s">
        <v>5355</v>
      </c>
      <c r="Q3383">
        <v>1</v>
      </c>
      <c r="R3383" t="s">
        <v>16077</v>
      </c>
      <c r="S3383" t="s">
        <v>16078</v>
      </c>
      <c r="T3383">
        <v>78</v>
      </c>
      <c r="U3383" t="s">
        <v>37</v>
      </c>
      <c r="V3383" t="s">
        <v>38</v>
      </c>
      <c r="W3383" t="s">
        <v>95</v>
      </c>
      <c r="X3383">
        <v>8000000</v>
      </c>
      <c r="Y3383">
        <v>2009</v>
      </c>
      <c r="Z3383">
        <v>827</v>
      </c>
      <c r="AA3383">
        <v>5.6</v>
      </c>
      <c r="AB3383">
        <v>1.85</v>
      </c>
      <c r="AC3383">
        <v>0</v>
      </c>
    </row>
    <row r="3384" spans="1:29">
      <c r="A3384" t="s">
        <v>28</v>
      </c>
      <c r="C3384" t="s">
        <v>5188</v>
      </c>
      <c r="D3384">
        <v>358</v>
      </c>
      <c r="E3384">
        <v>128</v>
      </c>
      <c r="F3384">
        <v>79</v>
      </c>
      <c r="G3384">
        <v>414</v>
      </c>
      <c r="H3384" t="s">
        <v>5189</v>
      </c>
      <c r="I3384">
        <v>13000</v>
      </c>
      <c r="J3384">
        <v>50815288</v>
      </c>
      <c r="K3384" t="s">
        <v>4075</v>
      </c>
      <c r="L3384" t="s">
        <v>1157</v>
      </c>
      <c r="M3384" t="s">
        <v>5190</v>
      </c>
      <c r="N3384">
        <v>109191</v>
      </c>
      <c r="O3384">
        <v>14747</v>
      </c>
      <c r="P3384" t="s">
        <v>5191</v>
      </c>
      <c r="Q3384">
        <v>0</v>
      </c>
      <c r="R3384" t="s">
        <v>5192</v>
      </c>
      <c r="S3384" t="s">
        <v>5193</v>
      </c>
      <c r="T3384">
        <v>625</v>
      </c>
      <c r="U3384" t="s">
        <v>37</v>
      </c>
      <c r="V3384" t="s">
        <v>38</v>
      </c>
      <c r="W3384" t="s">
        <v>585</v>
      </c>
      <c r="X3384">
        <v>50000000</v>
      </c>
      <c r="Y3384">
        <v>2005</v>
      </c>
      <c r="Z3384">
        <v>903</v>
      </c>
      <c r="AA3384">
        <v>7</v>
      </c>
      <c r="AB3384">
        <v>2.35</v>
      </c>
      <c r="AC3384">
        <v>0</v>
      </c>
    </row>
    <row r="3385" spans="1:29">
      <c r="A3385" t="s">
        <v>28</v>
      </c>
      <c r="C3385" t="s">
        <v>16079</v>
      </c>
      <c r="D3385">
        <v>288</v>
      </c>
      <c r="E3385">
        <v>102</v>
      </c>
      <c r="F3385">
        <v>126</v>
      </c>
      <c r="G3385">
        <v>517</v>
      </c>
      <c r="H3385" t="s">
        <v>1377</v>
      </c>
      <c r="I3385">
        <v>23000</v>
      </c>
      <c r="J3385">
        <v>15047419</v>
      </c>
      <c r="K3385" t="s">
        <v>1935</v>
      </c>
      <c r="L3385" t="s">
        <v>58</v>
      </c>
      <c r="M3385" t="s">
        <v>16080</v>
      </c>
      <c r="N3385">
        <v>357275</v>
      </c>
      <c r="O3385">
        <v>25462</v>
      </c>
      <c r="P3385" t="s">
        <v>3705</v>
      </c>
      <c r="Q3385">
        <v>1</v>
      </c>
      <c r="R3385" t="s">
        <v>16081</v>
      </c>
      <c r="S3385" t="s">
        <v>16082</v>
      </c>
      <c r="T3385">
        <v>1061</v>
      </c>
      <c r="U3385" t="s">
        <v>37</v>
      </c>
      <c r="V3385" t="s">
        <v>38</v>
      </c>
      <c r="W3385" t="s">
        <v>585</v>
      </c>
      <c r="X3385">
        <v>7000000</v>
      </c>
      <c r="Y3385">
        <v>2000</v>
      </c>
      <c r="Z3385">
        <v>1000</v>
      </c>
      <c r="AA3385">
        <v>7.6</v>
      </c>
      <c r="AB3385">
        <v>2.35</v>
      </c>
      <c r="AC3385">
        <v>18000</v>
      </c>
    </row>
    <row r="3386" spans="1:29">
      <c r="A3386" t="s">
        <v>28</v>
      </c>
      <c r="C3386" t="s">
        <v>8950</v>
      </c>
      <c r="D3386">
        <v>107</v>
      </c>
      <c r="E3386">
        <v>93</v>
      </c>
      <c r="F3386">
        <v>44</v>
      </c>
      <c r="G3386">
        <v>596</v>
      </c>
      <c r="H3386" t="s">
        <v>1948</v>
      </c>
      <c r="I3386">
        <v>15000</v>
      </c>
      <c r="J3386">
        <v>14015786</v>
      </c>
      <c r="K3386" t="s">
        <v>214</v>
      </c>
      <c r="L3386" t="s">
        <v>373</v>
      </c>
      <c r="M3386" t="s">
        <v>16083</v>
      </c>
      <c r="N3386">
        <v>37952</v>
      </c>
      <c r="O3386">
        <v>27646</v>
      </c>
      <c r="P3386" t="s">
        <v>1502</v>
      </c>
      <c r="Q3386">
        <v>3</v>
      </c>
      <c r="R3386" t="s">
        <v>16084</v>
      </c>
      <c r="S3386" t="s">
        <v>16085</v>
      </c>
      <c r="T3386">
        <v>298</v>
      </c>
      <c r="U3386" t="s">
        <v>37</v>
      </c>
      <c r="V3386" t="s">
        <v>38</v>
      </c>
      <c r="W3386" t="s">
        <v>585</v>
      </c>
      <c r="X3386">
        <v>5000000</v>
      </c>
      <c r="Y3386">
        <v>2002</v>
      </c>
      <c r="Z3386">
        <v>11000</v>
      </c>
      <c r="AA3386">
        <v>6.5</v>
      </c>
      <c r="AB3386">
        <v>1.85</v>
      </c>
      <c r="AC3386">
        <v>938</v>
      </c>
    </row>
    <row r="3387" spans="1:29">
      <c r="A3387" t="s">
        <v>28</v>
      </c>
      <c r="C3387" t="s">
        <v>16086</v>
      </c>
      <c r="D3387">
        <v>28</v>
      </c>
      <c r="E3387">
        <v>116</v>
      </c>
      <c r="F3387">
        <v>31</v>
      </c>
      <c r="G3387">
        <v>50</v>
      </c>
      <c r="H3387" t="s">
        <v>16087</v>
      </c>
      <c r="I3387">
        <v>539</v>
      </c>
      <c r="K3387" t="s">
        <v>422</v>
      </c>
      <c r="L3387" t="s">
        <v>4161</v>
      </c>
      <c r="M3387" t="s">
        <v>16088</v>
      </c>
      <c r="N3387">
        <v>8616</v>
      </c>
      <c r="O3387">
        <v>895</v>
      </c>
      <c r="P3387" t="s">
        <v>16089</v>
      </c>
      <c r="Q3387">
        <v>2</v>
      </c>
      <c r="R3387" t="s">
        <v>16090</v>
      </c>
      <c r="S3387" t="s">
        <v>16091</v>
      </c>
      <c r="T3387">
        <v>90</v>
      </c>
      <c r="U3387" t="s">
        <v>37</v>
      </c>
      <c r="V3387" t="s">
        <v>268</v>
      </c>
      <c r="W3387" t="s">
        <v>585</v>
      </c>
      <c r="X3387">
        <v>8000000</v>
      </c>
      <c r="Y3387">
        <v>2006</v>
      </c>
      <c r="Z3387">
        <v>290</v>
      </c>
      <c r="AA3387">
        <v>7</v>
      </c>
      <c r="AB3387">
        <v>2.35</v>
      </c>
      <c r="AC3387">
        <v>758</v>
      </c>
    </row>
    <row r="3388" spans="1:29">
      <c r="A3388" t="s">
        <v>28</v>
      </c>
      <c r="C3388" t="s">
        <v>16092</v>
      </c>
      <c r="D3388">
        <v>91</v>
      </c>
      <c r="E3388">
        <v>138</v>
      </c>
      <c r="F3388">
        <v>78</v>
      </c>
      <c r="G3388">
        <v>968</v>
      </c>
      <c r="H3388" t="s">
        <v>5445</v>
      </c>
      <c r="I3388">
        <v>12000</v>
      </c>
      <c r="J3388">
        <v>10269307</v>
      </c>
      <c r="K3388" t="s">
        <v>334</v>
      </c>
      <c r="L3388" t="s">
        <v>4837</v>
      </c>
      <c r="M3388" t="s">
        <v>16093</v>
      </c>
      <c r="N3388">
        <v>53251</v>
      </c>
      <c r="O3388">
        <v>17524</v>
      </c>
      <c r="P3388" t="s">
        <v>379</v>
      </c>
      <c r="Q3388">
        <v>0</v>
      </c>
      <c r="R3388" t="s">
        <v>16094</v>
      </c>
      <c r="S3388" t="s">
        <v>16095</v>
      </c>
      <c r="T3388">
        <v>188</v>
      </c>
      <c r="U3388" t="s">
        <v>37</v>
      </c>
      <c r="V3388" t="s">
        <v>38</v>
      </c>
      <c r="W3388" t="s">
        <v>585</v>
      </c>
      <c r="X3388">
        <v>8000000</v>
      </c>
      <c r="Y3388">
        <v>2009</v>
      </c>
      <c r="Z3388">
        <v>3000</v>
      </c>
      <c r="AA3388">
        <v>6.3</v>
      </c>
      <c r="AB3388">
        <v>2.35</v>
      </c>
      <c r="AC3388">
        <v>0</v>
      </c>
    </row>
    <row r="3389" spans="1:29">
      <c r="A3389" t="s">
        <v>28</v>
      </c>
      <c r="C3389" t="s">
        <v>12560</v>
      </c>
      <c r="D3389">
        <v>55</v>
      </c>
      <c r="E3389">
        <v>117</v>
      </c>
      <c r="F3389">
        <v>133</v>
      </c>
      <c r="G3389">
        <v>86</v>
      </c>
      <c r="H3389" t="s">
        <v>16096</v>
      </c>
      <c r="I3389">
        <v>471</v>
      </c>
      <c r="K3389" t="s">
        <v>214</v>
      </c>
      <c r="L3389" t="s">
        <v>7125</v>
      </c>
      <c r="M3389" t="s">
        <v>16097</v>
      </c>
      <c r="N3389">
        <v>2311</v>
      </c>
      <c r="O3389">
        <v>858</v>
      </c>
      <c r="P3389" t="s">
        <v>16098</v>
      </c>
      <c r="Q3389">
        <v>1</v>
      </c>
      <c r="R3389" t="s">
        <v>16099</v>
      </c>
      <c r="S3389" t="s">
        <v>16100</v>
      </c>
      <c r="T3389">
        <v>25</v>
      </c>
      <c r="U3389" t="s">
        <v>37</v>
      </c>
      <c r="V3389" t="s">
        <v>38</v>
      </c>
      <c r="W3389" t="s">
        <v>39</v>
      </c>
      <c r="X3389">
        <v>8300000</v>
      </c>
      <c r="Y3389">
        <v>2009</v>
      </c>
      <c r="Z3389">
        <v>277</v>
      </c>
      <c r="AA3389">
        <v>6.4</v>
      </c>
      <c r="AB3389">
        <v>1.85</v>
      </c>
      <c r="AC3389">
        <v>638</v>
      </c>
    </row>
    <row r="3390" spans="1:29">
      <c r="A3390" t="s">
        <v>28</v>
      </c>
      <c r="C3390" t="s">
        <v>16101</v>
      </c>
      <c r="D3390">
        <v>231</v>
      </c>
      <c r="E3390">
        <v>93</v>
      </c>
      <c r="F3390">
        <v>132</v>
      </c>
      <c r="G3390">
        <v>216</v>
      </c>
      <c r="H3390" t="s">
        <v>4309</v>
      </c>
      <c r="I3390">
        <v>434</v>
      </c>
      <c r="J3390">
        <v>17536788</v>
      </c>
      <c r="K3390" t="s">
        <v>1415</v>
      </c>
      <c r="L3390" t="s">
        <v>16102</v>
      </c>
      <c r="M3390" t="s">
        <v>16103</v>
      </c>
      <c r="N3390">
        <v>49240</v>
      </c>
      <c r="O3390">
        <v>1183</v>
      </c>
      <c r="P3390" t="s">
        <v>16104</v>
      </c>
      <c r="Q3390">
        <v>2</v>
      </c>
      <c r="R3390" t="s">
        <v>16105</v>
      </c>
      <c r="S3390" t="s">
        <v>16106</v>
      </c>
      <c r="T3390">
        <v>142</v>
      </c>
      <c r="U3390" t="s">
        <v>37</v>
      </c>
      <c r="V3390" t="s">
        <v>38</v>
      </c>
      <c r="W3390" t="s">
        <v>39</v>
      </c>
      <c r="X3390">
        <v>8000000</v>
      </c>
      <c r="Y3390">
        <v>2013</v>
      </c>
      <c r="Z3390">
        <v>265</v>
      </c>
      <c r="AA3390">
        <v>7.1</v>
      </c>
      <c r="AB3390">
        <v>1.85</v>
      </c>
      <c r="AC3390">
        <v>12000</v>
      </c>
    </row>
    <row r="3391" spans="1:29">
      <c r="A3391" t="s">
        <v>28</v>
      </c>
      <c r="C3391" t="s">
        <v>3732</v>
      </c>
      <c r="D3391">
        <v>262</v>
      </c>
      <c r="E3391">
        <v>92</v>
      </c>
      <c r="F3391">
        <v>87</v>
      </c>
      <c r="G3391">
        <v>424</v>
      </c>
      <c r="H3391" t="s">
        <v>11563</v>
      </c>
      <c r="I3391">
        <v>15000</v>
      </c>
      <c r="J3391">
        <v>58401464</v>
      </c>
      <c r="K3391" t="s">
        <v>1681</v>
      </c>
      <c r="L3391" t="s">
        <v>182</v>
      </c>
      <c r="M3391" t="s">
        <v>16107</v>
      </c>
      <c r="N3391">
        <v>276746</v>
      </c>
      <c r="O3391">
        <v>16982</v>
      </c>
      <c r="P3391" t="s">
        <v>16108</v>
      </c>
      <c r="Q3391">
        <v>1</v>
      </c>
      <c r="R3391" t="s">
        <v>16109</v>
      </c>
      <c r="S3391" t="s">
        <v>16110</v>
      </c>
      <c r="T3391">
        <v>264</v>
      </c>
      <c r="U3391" t="s">
        <v>37</v>
      </c>
      <c r="V3391" t="s">
        <v>38</v>
      </c>
      <c r="W3391" t="s">
        <v>39</v>
      </c>
      <c r="X3391">
        <v>8000000</v>
      </c>
      <c r="Y3391">
        <v>2010</v>
      </c>
      <c r="Z3391">
        <v>1000</v>
      </c>
      <c r="AA3391">
        <v>7.1</v>
      </c>
      <c r="AB3391">
        <v>1.85</v>
      </c>
      <c r="AC3391">
        <v>19000</v>
      </c>
    </row>
    <row r="3392" spans="1:29">
      <c r="A3392" t="s">
        <v>28</v>
      </c>
      <c r="C3392" t="s">
        <v>16111</v>
      </c>
      <c r="D3392">
        <v>7</v>
      </c>
      <c r="E3392">
        <v>110</v>
      </c>
      <c r="F3392">
        <v>10</v>
      </c>
      <c r="G3392">
        <v>582</v>
      </c>
      <c r="H3392" t="s">
        <v>1045</v>
      </c>
      <c r="I3392">
        <v>851</v>
      </c>
      <c r="J3392">
        <v>8880705</v>
      </c>
      <c r="K3392" t="s">
        <v>1415</v>
      </c>
      <c r="L3392" t="s">
        <v>802</v>
      </c>
      <c r="M3392" t="s">
        <v>16112</v>
      </c>
      <c r="N3392">
        <v>1103</v>
      </c>
      <c r="O3392">
        <v>3293</v>
      </c>
      <c r="P3392" t="s">
        <v>2862</v>
      </c>
      <c r="Q3392">
        <v>0</v>
      </c>
      <c r="R3392" t="s">
        <v>16113</v>
      </c>
      <c r="S3392" t="s">
        <v>16114</v>
      </c>
      <c r="T3392">
        <v>11</v>
      </c>
      <c r="U3392" t="s">
        <v>37</v>
      </c>
      <c r="V3392" t="s">
        <v>38</v>
      </c>
      <c r="W3392" t="s">
        <v>585</v>
      </c>
      <c r="Y3392">
        <v>1994</v>
      </c>
      <c r="Z3392">
        <v>780</v>
      </c>
      <c r="AA3392">
        <v>6.5</v>
      </c>
      <c r="AB3392">
        <v>1.85</v>
      </c>
      <c r="AC3392">
        <v>160</v>
      </c>
    </row>
    <row r="3393" spans="1:29">
      <c r="A3393" t="s">
        <v>747</v>
      </c>
      <c r="C3393" t="s">
        <v>9172</v>
      </c>
      <c r="D3393">
        <v>196</v>
      </c>
      <c r="E3393">
        <v>92</v>
      </c>
      <c r="F3393">
        <v>54</v>
      </c>
      <c r="G3393">
        <v>306</v>
      </c>
      <c r="H3393" t="s">
        <v>1823</v>
      </c>
      <c r="I3393">
        <v>776</v>
      </c>
      <c r="J3393">
        <v>8279017</v>
      </c>
      <c r="K3393" t="s">
        <v>11575</v>
      </c>
      <c r="L3393" t="s">
        <v>310</v>
      </c>
      <c r="M3393" t="s">
        <v>16115</v>
      </c>
      <c r="N3393">
        <v>34191</v>
      </c>
      <c r="O3393">
        <v>1761</v>
      </c>
      <c r="P3393" t="s">
        <v>2243</v>
      </c>
      <c r="Q3393">
        <v>1</v>
      </c>
      <c r="R3393" t="s">
        <v>16116</v>
      </c>
      <c r="S3393" t="s">
        <v>16117</v>
      </c>
      <c r="T3393">
        <v>339</v>
      </c>
      <c r="U3393" t="s">
        <v>37</v>
      </c>
      <c r="V3393" t="s">
        <v>56</v>
      </c>
      <c r="W3393" t="s">
        <v>585</v>
      </c>
      <c r="X3393">
        <v>8000000</v>
      </c>
      <c r="Y3393">
        <v>2000</v>
      </c>
      <c r="Z3393">
        <v>595</v>
      </c>
      <c r="AA3393">
        <v>6.9</v>
      </c>
      <c r="AB3393">
        <v>2.35</v>
      </c>
      <c r="AC3393">
        <v>0</v>
      </c>
    </row>
    <row r="3394" spans="1:29">
      <c r="A3394" t="s">
        <v>28</v>
      </c>
      <c r="C3394" t="s">
        <v>12365</v>
      </c>
      <c r="D3394">
        <v>83</v>
      </c>
      <c r="E3394">
        <v>104</v>
      </c>
      <c r="F3394">
        <v>18</v>
      </c>
      <c r="G3394">
        <v>741</v>
      </c>
      <c r="H3394" t="s">
        <v>4689</v>
      </c>
      <c r="I3394">
        <v>1000</v>
      </c>
      <c r="J3394">
        <v>10106233</v>
      </c>
      <c r="K3394" t="s">
        <v>2527</v>
      </c>
      <c r="L3394" t="s">
        <v>2489</v>
      </c>
      <c r="M3394" t="s">
        <v>16118</v>
      </c>
      <c r="N3394">
        <v>12702</v>
      </c>
      <c r="O3394">
        <v>5190</v>
      </c>
      <c r="P3394" t="s">
        <v>6561</v>
      </c>
      <c r="Q3394">
        <v>0</v>
      </c>
      <c r="R3394" t="s">
        <v>16119</v>
      </c>
      <c r="S3394" t="s">
        <v>16120</v>
      </c>
      <c r="T3394">
        <v>32</v>
      </c>
      <c r="U3394" t="s">
        <v>37</v>
      </c>
      <c r="V3394" t="s">
        <v>38</v>
      </c>
      <c r="W3394" t="s">
        <v>95</v>
      </c>
      <c r="X3394">
        <v>8000000</v>
      </c>
      <c r="Y3394">
        <v>2011</v>
      </c>
      <c r="Z3394">
        <v>962</v>
      </c>
      <c r="AA3394">
        <v>5.4</v>
      </c>
      <c r="AB3394">
        <v>1.85</v>
      </c>
      <c r="AC3394">
        <v>0</v>
      </c>
    </row>
    <row r="3395" spans="1:29">
      <c r="A3395" t="s">
        <v>28</v>
      </c>
      <c r="C3395" t="s">
        <v>570</v>
      </c>
      <c r="D3395">
        <v>18</v>
      </c>
      <c r="E3395">
        <v>98</v>
      </c>
      <c r="F3395">
        <v>198</v>
      </c>
      <c r="G3395">
        <v>636</v>
      </c>
      <c r="H3395" t="s">
        <v>2523</v>
      </c>
      <c r="I3395">
        <v>1000</v>
      </c>
      <c r="K3395" t="s">
        <v>1681</v>
      </c>
      <c r="L3395" t="s">
        <v>1820</v>
      </c>
      <c r="M3395" t="s">
        <v>16121</v>
      </c>
      <c r="N3395">
        <v>6124</v>
      </c>
      <c r="O3395">
        <v>3502</v>
      </c>
      <c r="P3395" t="s">
        <v>6744</v>
      </c>
      <c r="Q3395">
        <v>2</v>
      </c>
      <c r="R3395" t="s">
        <v>16122</v>
      </c>
      <c r="S3395" t="s">
        <v>16123</v>
      </c>
      <c r="T3395">
        <v>55</v>
      </c>
      <c r="U3395" t="s">
        <v>37</v>
      </c>
      <c r="V3395" t="s">
        <v>38</v>
      </c>
      <c r="W3395" t="s">
        <v>39</v>
      </c>
      <c r="X3395">
        <v>8000000</v>
      </c>
      <c r="Y3395">
        <v>1996</v>
      </c>
      <c r="Z3395">
        <v>975</v>
      </c>
      <c r="AA3395">
        <v>4.9000000000000004</v>
      </c>
      <c r="AB3395">
        <v>1.85</v>
      </c>
      <c r="AC3395">
        <v>125</v>
      </c>
    </row>
    <row r="3396" spans="1:29">
      <c r="A3396" t="s">
        <v>28</v>
      </c>
      <c r="C3396" t="s">
        <v>11050</v>
      </c>
      <c r="D3396">
        <v>11</v>
      </c>
      <c r="E3396">
        <v>89</v>
      </c>
      <c r="F3396">
        <v>15</v>
      </c>
      <c r="G3396">
        <v>660</v>
      </c>
      <c r="H3396" t="s">
        <v>6382</v>
      </c>
      <c r="I3396">
        <v>883</v>
      </c>
      <c r="J3396">
        <v>4692814</v>
      </c>
      <c r="K3396" t="s">
        <v>1671</v>
      </c>
      <c r="L3396" t="s">
        <v>4545</v>
      </c>
      <c r="M3396" t="s">
        <v>16124</v>
      </c>
      <c r="N3396">
        <v>2870</v>
      </c>
      <c r="O3396">
        <v>3291</v>
      </c>
      <c r="P3396" t="s">
        <v>1842</v>
      </c>
      <c r="Q3396">
        <v>2</v>
      </c>
      <c r="R3396" t="s">
        <v>16125</v>
      </c>
      <c r="S3396" t="s">
        <v>16126</v>
      </c>
      <c r="T3396">
        <v>34</v>
      </c>
      <c r="U3396" t="s">
        <v>37</v>
      </c>
      <c r="V3396" t="s">
        <v>38</v>
      </c>
      <c r="W3396" t="s">
        <v>39</v>
      </c>
      <c r="X3396">
        <v>8000000</v>
      </c>
      <c r="Y3396">
        <v>1999</v>
      </c>
      <c r="Z3396">
        <v>826</v>
      </c>
      <c r="AA3396">
        <v>5.0999999999999996</v>
      </c>
      <c r="AB3396">
        <v>1.85</v>
      </c>
      <c r="AC3396">
        <v>77</v>
      </c>
    </row>
    <row r="3397" spans="1:29">
      <c r="A3397" t="s">
        <v>28</v>
      </c>
      <c r="C3397" t="s">
        <v>16127</v>
      </c>
      <c r="D3397">
        <v>72</v>
      </c>
      <c r="E3397">
        <v>92</v>
      </c>
      <c r="F3397">
        <v>26</v>
      </c>
      <c r="G3397">
        <v>417</v>
      </c>
      <c r="H3397" t="s">
        <v>5906</v>
      </c>
      <c r="I3397">
        <v>1000</v>
      </c>
      <c r="J3397">
        <v>5018450</v>
      </c>
      <c r="K3397" t="s">
        <v>3632</v>
      </c>
      <c r="L3397" t="s">
        <v>2807</v>
      </c>
      <c r="M3397" t="s">
        <v>16128</v>
      </c>
      <c r="N3397">
        <v>8546</v>
      </c>
      <c r="O3397">
        <v>2687</v>
      </c>
      <c r="P3397" t="s">
        <v>11102</v>
      </c>
      <c r="Q3397">
        <v>0</v>
      </c>
      <c r="R3397" t="s">
        <v>16129</v>
      </c>
      <c r="S3397" t="s">
        <v>16130</v>
      </c>
      <c r="T3397">
        <v>86</v>
      </c>
      <c r="U3397" t="s">
        <v>37</v>
      </c>
      <c r="V3397" t="s">
        <v>38</v>
      </c>
      <c r="W3397" t="s">
        <v>585</v>
      </c>
      <c r="X3397">
        <v>8000000</v>
      </c>
      <c r="Y3397">
        <v>2000</v>
      </c>
      <c r="Z3397">
        <v>905</v>
      </c>
      <c r="AA3397">
        <v>5.3</v>
      </c>
      <c r="AB3397">
        <v>2.35</v>
      </c>
      <c r="AC3397">
        <v>859</v>
      </c>
    </row>
    <row r="3398" spans="1:29">
      <c r="A3398" t="s">
        <v>28</v>
      </c>
      <c r="C3398" t="s">
        <v>12560</v>
      </c>
      <c r="D3398">
        <v>51</v>
      </c>
      <c r="E3398">
        <v>140</v>
      </c>
      <c r="F3398">
        <v>133</v>
      </c>
      <c r="G3398">
        <v>136</v>
      </c>
      <c r="H3398" t="s">
        <v>2535</v>
      </c>
      <c r="I3398">
        <v>12000</v>
      </c>
      <c r="J3398">
        <v>25967000</v>
      </c>
      <c r="K3398" t="s">
        <v>214</v>
      </c>
      <c r="L3398" t="s">
        <v>762</v>
      </c>
      <c r="M3398" t="s">
        <v>16131</v>
      </c>
      <c r="N3398">
        <v>21254</v>
      </c>
      <c r="O3398">
        <v>13180</v>
      </c>
      <c r="P3398" t="s">
        <v>16132</v>
      </c>
      <c r="Q3398">
        <v>3</v>
      </c>
      <c r="R3398" t="s">
        <v>16133</v>
      </c>
      <c r="S3398" t="s">
        <v>16134</v>
      </c>
      <c r="T3398">
        <v>86</v>
      </c>
      <c r="U3398" t="s">
        <v>37</v>
      </c>
      <c r="V3398" t="s">
        <v>56</v>
      </c>
      <c r="W3398" t="s">
        <v>95</v>
      </c>
      <c r="Y3398">
        <v>1992</v>
      </c>
      <c r="Z3398">
        <v>898</v>
      </c>
      <c r="AA3398">
        <v>7.5</v>
      </c>
      <c r="AB3398">
        <v>2.35</v>
      </c>
      <c r="AC3398">
        <v>788</v>
      </c>
    </row>
    <row r="3399" spans="1:29">
      <c r="A3399" t="s">
        <v>28</v>
      </c>
      <c r="D3399">
        <v>18</v>
      </c>
      <c r="E3399">
        <v>60</v>
      </c>
      <c r="G3399">
        <v>648</v>
      </c>
      <c r="H3399" t="s">
        <v>2870</v>
      </c>
      <c r="I3399">
        <v>3000</v>
      </c>
      <c r="K3399" t="s">
        <v>16135</v>
      </c>
      <c r="L3399" t="s">
        <v>730</v>
      </c>
      <c r="M3399" t="s">
        <v>16136</v>
      </c>
      <c r="N3399">
        <v>22848</v>
      </c>
      <c r="O3399">
        <v>6034</v>
      </c>
      <c r="P3399" t="s">
        <v>732</v>
      </c>
      <c r="Q3399">
        <v>0</v>
      </c>
      <c r="R3399" t="s">
        <v>16137</v>
      </c>
      <c r="S3399" t="s">
        <v>16138</v>
      </c>
      <c r="T3399">
        <v>85</v>
      </c>
      <c r="U3399" t="s">
        <v>37</v>
      </c>
      <c r="W3399" t="s">
        <v>2635</v>
      </c>
      <c r="Z3399">
        <v>788</v>
      </c>
      <c r="AA3399">
        <v>8.3000000000000007</v>
      </c>
      <c r="AB3399">
        <v>16</v>
      </c>
      <c r="AC3399">
        <v>18000</v>
      </c>
    </row>
    <row r="3400" spans="1:29">
      <c r="A3400" t="s">
        <v>28</v>
      </c>
      <c r="C3400" t="s">
        <v>16139</v>
      </c>
      <c r="D3400">
        <v>328</v>
      </c>
      <c r="E3400">
        <v>90</v>
      </c>
      <c r="F3400">
        <v>26</v>
      </c>
      <c r="G3400">
        <v>0</v>
      </c>
      <c r="H3400" t="s">
        <v>2406</v>
      </c>
      <c r="I3400">
        <v>1000</v>
      </c>
      <c r="J3400">
        <v>3442820</v>
      </c>
      <c r="K3400" t="s">
        <v>16140</v>
      </c>
      <c r="L3400" t="s">
        <v>2619</v>
      </c>
      <c r="M3400" t="s">
        <v>16141</v>
      </c>
      <c r="N3400">
        <v>31489</v>
      </c>
      <c r="O3400">
        <v>1442</v>
      </c>
      <c r="P3400" t="s">
        <v>16142</v>
      </c>
      <c r="Q3400">
        <v>0</v>
      </c>
      <c r="R3400" t="s">
        <v>16143</v>
      </c>
      <c r="S3400" t="s">
        <v>16144</v>
      </c>
      <c r="T3400">
        <v>140</v>
      </c>
      <c r="U3400" t="s">
        <v>37</v>
      </c>
      <c r="V3400" t="s">
        <v>38</v>
      </c>
      <c r="W3400" t="s">
        <v>585</v>
      </c>
      <c r="X3400">
        <v>8000000</v>
      </c>
      <c r="Y3400">
        <v>2015</v>
      </c>
      <c r="Z3400">
        <v>442</v>
      </c>
      <c r="AA3400">
        <v>7.3</v>
      </c>
      <c r="AB3400">
        <v>2.35</v>
      </c>
      <c r="AC3400">
        <v>0</v>
      </c>
    </row>
    <row r="3401" spans="1:29">
      <c r="A3401" t="s">
        <v>28</v>
      </c>
      <c r="C3401" t="s">
        <v>11327</v>
      </c>
      <c r="D3401">
        <v>248</v>
      </c>
      <c r="E3401">
        <v>129</v>
      </c>
      <c r="F3401">
        <v>608</v>
      </c>
      <c r="G3401">
        <v>386</v>
      </c>
      <c r="H3401" t="s">
        <v>2424</v>
      </c>
      <c r="I3401">
        <v>1000</v>
      </c>
      <c r="J3401">
        <v>3205244</v>
      </c>
      <c r="K3401" t="s">
        <v>2527</v>
      </c>
      <c r="L3401" t="s">
        <v>393</v>
      </c>
      <c r="M3401" t="s">
        <v>16145</v>
      </c>
      <c r="N3401">
        <v>23629</v>
      </c>
      <c r="O3401">
        <v>2265</v>
      </c>
      <c r="P3401" t="s">
        <v>9072</v>
      </c>
      <c r="Q3401">
        <v>0</v>
      </c>
      <c r="R3401" t="s">
        <v>16146</v>
      </c>
      <c r="S3401" t="s">
        <v>16147</v>
      </c>
      <c r="T3401">
        <v>141</v>
      </c>
      <c r="U3401" t="s">
        <v>37</v>
      </c>
      <c r="V3401" t="s">
        <v>56</v>
      </c>
      <c r="W3401" t="s">
        <v>39</v>
      </c>
      <c r="X3401">
        <v>10000000</v>
      </c>
      <c r="Y3401">
        <v>2010</v>
      </c>
      <c r="Z3401">
        <v>579</v>
      </c>
      <c r="AA3401">
        <v>7.3</v>
      </c>
      <c r="AB3401">
        <v>2.35</v>
      </c>
      <c r="AC3401">
        <v>0</v>
      </c>
    </row>
    <row r="3402" spans="1:29">
      <c r="A3402" t="s">
        <v>28</v>
      </c>
      <c r="C3402" t="s">
        <v>16148</v>
      </c>
      <c r="D3402">
        <v>128</v>
      </c>
      <c r="E3402">
        <v>111</v>
      </c>
      <c r="F3402">
        <v>341</v>
      </c>
      <c r="G3402">
        <v>569</v>
      </c>
      <c r="H3402" t="s">
        <v>6040</v>
      </c>
      <c r="I3402">
        <v>963</v>
      </c>
      <c r="J3402">
        <v>3076425</v>
      </c>
      <c r="K3402" t="s">
        <v>16149</v>
      </c>
      <c r="L3402" t="s">
        <v>6663</v>
      </c>
      <c r="M3402" t="s">
        <v>16150</v>
      </c>
      <c r="N3402">
        <v>23660</v>
      </c>
      <c r="O3402">
        <v>3543</v>
      </c>
      <c r="P3402" t="s">
        <v>16151</v>
      </c>
      <c r="Q3402">
        <v>1</v>
      </c>
      <c r="R3402" t="s">
        <v>16152</v>
      </c>
      <c r="S3402" t="s">
        <v>16153</v>
      </c>
      <c r="T3402">
        <v>162</v>
      </c>
      <c r="U3402" t="s">
        <v>1464</v>
      </c>
      <c r="V3402" t="s">
        <v>1465</v>
      </c>
      <c r="W3402" t="s">
        <v>585</v>
      </c>
      <c r="X3402">
        <v>8000000</v>
      </c>
      <c r="Y3402">
        <v>2002</v>
      </c>
      <c r="Z3402">
        <v>678</v>
      </c>
      <c r="AA3402">
        <v>7.1</v>
      </c>
      <c r="AB3402">
        <v>1.85</v>
      </c>
      <c r="AC3402">
        <v>0</v>
      </c>
    </row>
    <row r="3403" spans="1:29">
      <c r="A3403" t="s">
        <v>28</v>
      </c>
      <c r="C3403" t="s">
        <v>12976</v>
      </c>
      <c r="D3403">
        <v>45</v>
      </c>
      <c r="E3403">
        <v>79</v>
      </c>
      <c r="F3403">
        <v>73</v>
      </c>
      <c r="G3403">
        <v>112</v>
      </c>
      <c r="H3403" t="s">
        <v>1732</v>
      </c>
      <c r="I3403">
        <v>1000</v>
      </c>
      <c r="J3403">
        <v>2275557</v>
      </c>
      <c r="K3403" t="s">
        <v>422</v>
      </c>
      <c r="L3403" t="s">
        <v>587</v>
      </c>
      <c r="M3403" t="s">
        <v>16154</v>
      </c>
      <c r="N3403">
        <v>12561</v>
      </c>
      <c r="O3403">
        <v>2404</v>
      </c>
      <c r="P3403" t="s">
        <v>16155</v>
      </c>
      <c r="Q3403">
        <v>2</v>
      </c>
      <c r="R3403" t="s">
        <v>16156</v>
      </c>
      <c r="S3403" t="s">
        <v>16157</v>
      </c>
      <c r="T3403">
        <v>102</v>
      </c>
      <c r="U3403" t="s">
        <v>37</v>
      </c>
      <c r="V3403" t="s">
        <v>38</v>
      </c>
      <c r="W3403" t="s">
        <v>585</v>
      </c>
      <c r="X3403">
        <v>8000000</v>
      </c>
      <c r="Y3403">
        <v>1991</v>
      </c>
      <c r="Z3403">
        <v>1000</v>
      </c>
      <c r="AA3403">
        <v>6</v>
      </c>
      <c r="AB3403">
        <v>1.85</v>
      </c>
      <c r="AC3403">
        <v>0</v>
      </c>
    </row>
    <row r="3404" spans="1:29">
      <c r="A3404" t="s">
        <v>28</v>
      </c>
      <c r="C3404" t="s">
        <v>4950</v>
      </c>
      <c r="D3404">
        <v>49</v>
      </c>
      <c r="E3404">
        <v>104</v>
      </c>
      <c r="F3404">
        <v>71</v>
      </c>
      <c r="G3404">
        <v>168</v>
      </c>
      <c r="H3404" t="s">
        <v>5564</v>
      </c>
      <c r="I3404">
        <v>1000</v>
      </c>
      <c r="J3404">
        <v>1789892</v>
      </c>
      <c r="K3404" t="s">
        <v>1009</v>
      </c>
      <c r="L3404" t="s">
        <v>793</v>
      </c>
      <c r="M3404" t="s">
        <v>16158</v>
      </c>
      <c r="N3404">
        <v>9494</v>
      </c>
      <c r="O3404">
        <v>1795</v>
      </c>
      <c r="P3404" t="s">
        <v>16159</v>
      </c>
      <c r="Q3404">
        <v>1</v>
      </c>
      <c r="R3404" t="s">
        <v>16160</v>
      </c>
      <c r="S3404" t="s">
        <v>16161</v>
      </c>
      <c r="T3404">
        <v>109</v>
      </c>
      <c r="U3404" t="s">
        <v>37</v>
      </c>
      <c r="V3404" t="s">
        <v>767</v>
      </c>
      <c r="W3404" t="s">
        <v>585</v>
      </c>
      <c r="X3404">
        <v>8000000</v>
      </c>
      <c r="Y3404">
        <v>1998</v>
      </c>
      <c r="Z3404">
        <v>261</v>
      </c>
      <c r="AA3404">
        <v>6.6</v>
      </c>
      <c r="AB3404">
        <v>1.85</v>
      </c>
      <c r="AC3404">
        <v>515</v>
      </c>
    </row>
    <row r="3405" spans="1:29">
      <c r="A3405" t="s">
        <v>28</v>
      </c>
      <c r="C3405" t="s">
        <v>16162</v>
      </c>
      <c r="D3405">
        <v>163</v>
      </c>
      <c r="E3405">
        <v>101</v>
      </c>
      <c r="F3405">
        <v>16</v>
      </c>
      <c r="G3405">
        <v>472</v>
      </c>
      <c r="H3405" t="s">
        <v>13348</v>
      </c>
      <c r="I3405">
        <v>943</v>
      </c>
      <c r="J3405">
        <v>6350058</v>
      </c>
      <c r="K3405" t="s">
        <v>1415</v>
      </c>
      <c r="L3405" t="s">
        <v>847</v>
      </c>
      <c r="M3405" t="s">
        <v>16163</v>
      </c>
      <c r="N3405">
        <v>106098</v>
      </c>
      <c r="O3405">
        <v>2786</v>
      </c>
      <c r="P3405" t="s">
        <v>7588</v>
      </c>
      <c r="Q3405">
        <v>3</v>
      </c>
      <c r="R3405" t="s">
        <v>16164</v>
      </c>
      <c r="S3405" t="s">
        <v>16165</v>
      </c>
      <c r="T3405">
        <v>150</v>
      </c>
      <c r="U3405" t="s">
        <v>37</v>
      </c>
      <c r="V3405" t="s">
        <v>38</v>
      </c>
      <c r="W3405" t="s">
        <v>39</v>
      </c>
      <c r="X3405">
        <v>8000000</v>
      </c>
      <c r="Y3405">
        <v>2010</v>
      </c>
      <c r="Z3405">
        <v>769</v>
      </c>
      <c r="AA3405">
        <v>7.2</v>
      </c>
      <c r="AB3405">
        <v>1.85</v>
      </c>
      <c r="AC3405">
        <v>20000</v>
      </c>
    </row>
    <row r="3406" spans="1:29">
      <c r="A3406" t="s">
        <v>28</v>
      </c>
      <c r="C3406" t="s">
        <v>9721</v>
      </c>
      <c r="D3406">
        <v>163</v>
      </c>
      <c r="E3406">
        <v>113</v>
      </c>
      <c r="F3406">
        <v>13</v>
      </c>
      <c r="G3406">
        <v>594</v>
      </c>
      <c r="H3406" t="s">
        <v>16166</v>
      </c>
      <c r="I3406">
        <v>5000</v>
      </c>
      <c r="J3406">
        <v>1094798</v>
      </c>
      <c r="K3406" t="s">
        <v>3067</v>
      </c>
      <c r="L3406" t="s">
        <v>2398</v>
      </c>
      <c r="M3406" t="s">
        <v>16167</v>
      </c>
      <c r="N3406">
        <v>11158</v>
      </c>
      <c r="O3406">
        <v>7692</v>
      </c>
      <c r="P3406" t="s">
        <v>4725</v>
      </c>
      <c r="Q3406">
        <v>6</v>
      </c>
      <c r="R3406" t="s">
        <v>16168</v>
      </c>
      <c r="S3406" t="s">
        <v>16169</v>
      </c>
      <c r="T3406">
        <v>73</v>
      </c>
      <c r="U3406" t="s">
        <v>37</v>
      </c>
      <c r="V3406" t="s">
        <v>56</v>
      </c>
      <c r="W3406" t="s">
        <v>585</v>
      </c>
      <c r="X3406">
        <v>7200000</v>
      </c>
      <c r="Y3406">
        <v>2010</v>
      </c>
      <c r="Z3406">
        <v>629</v>
      </c>
      <c r="AA3406">
        <v>7.2</v>
      </c>
      <c r="AB3406">
        <v>2.35</v>
      </c>
      <c r="AC3406">
        <v>0</v>
      </c>
    </row>
    <row r="3407" spans="1:29">
      <c r="A3407" t="s">
        <v>28</v>
      </c>
      <c r="C3407" t="s">
        <v>11653</v>
      </c>
      <c r="D3407">
        <v>90</v>
      </c>
      <c r="E3407">
        <v>92</v>
      </c>
      <c r="F3407">
        <v>14</v>
      </c>
      <c r="G3407">
        <v>291</v>
      </c>
      <c r="H3407" t="s">
        <v>393</v>
      </c>
      <c r="I3407">
        <v>14000</v>
      </c>
      <c r="J3407">
        <v>1071240</v>
      </c>
      <c r="K3407" t="s">
        <v>1544</v>
      </c>
      <c r="L3407" t="s">
        <v>436</v>
      </c>
      <c r="M3407" t="s">
        <v>16170</v>
      </c>
      <c r="N3407">
        <v>3571</v>
      </c>
      <c r="O3407">
        <v>15848</v>
      </c>
      <c r="P3407" t="s">
        <v>16171</v>
      </c>
      <c r="Q3407">
        <v>2</v>
      </c>
      <c r="R3407" t="s">
        <v>16172</v>
      </c>
      <c r="S3407" t="s">
        <v>16173</v>
      </c>
      <c r="T3407">
        <v>34</v>
      </c>
      <c r="U3407" t="s">
        <v>37</v>
      </c>
      <c r="V3407" t="s">
        <v>56</v>
      </c>
      <c r="W3407" t="s">
        <v>39</v>
      </c>
      <c r="X3407">
        <v>8000000</v>
      </c>
      <c r="Y3407">
        <v>2007</v>
      </c>
      <c r="Z3407">
        <v>1000</v>
      </c>
      <c r="AA3407">
        <v>6.9</v>
      </c>
      <c r="AB3407">
        <v>2.35</v>
      </c>
      <c r="AC3407">
        <v>429</v>
      </c>
    </row>
    <row r="3408" spans="1:29">
      <c r="A3408" t="s">
        <v>28</v>
      </c>
      <c r="C3408" t="s">
        <v>16174</v>
      </c>
      <c r="D3408">
        <v>23</v>
      </c>
      <c r="E3408">
        <v>106</v>
      </c>
      <c r="F3408">
        <v>23</v>
      </c>
      <c r="G3408">
        <v>200</v>
      </c>
      <c r="H3408" t="s">
        <v>16175</v>
      </c>
      <c r="I3408">
        <v>1000</v>
      </c>
      <c r="J3408">
        <v>532190</v>
      </c>
      <c r="K3408" t="s">
        <v>6939</v>
      </c>
      <c r="L3408" t="s">
        <v>4472</v>
      </c>
      <c r="M3408" t="s">
        <v>16176</v>
      </c>
      <c r="N3408">
        <v>5673</v>
      </c>
      <c r="O3408">
        <v>1610</v>
      </c>
      <c r="P3408" t="s">
        <v>16177</v>
      </c>
      <c r="Q3408">
        <v>2</v>
      </c>
      <c r="R3408" t="s">
        <v>16178</v>
      </c>
      <c r="S3408" t="s">
        <v>16179</v>
      </c>
      <c r="T3408">
        <v>37</v>
      </c>
      <c r="U3408" t="s">
        <v>37</v>
      </c>
      <c r="V3408" t="s">
        <v>38</v>
      </c>
      <c r="W3408" t="s">
        <v>39</v>
      </c>
      <c r="X3408">
        <v>8000000</v>
      </c>
      <c r="Y3408">
        <v>1997</v>
      </c>
      <c r="Z3408">
        <v>273</v>
      </c>
      <c r="AA3408">
        <v>6.8</v>
      </c>
      <c r="AB3408">
        <v>1.66</v>
      </c>
      <c r="AC3408">
        <v>0</v>
      </c>
    </row>
    <row r="3409" spans="1:29">
      <c r="A3409" t="s">
        <v>28</v>
      </c>
      <c r="C3409" t="s">
        <v>16180</v>
      </c>
      <c r="D3409">
        <v>17</v>
      </c>
      <c r="E3409">
        <v>98</v>
      </c>
      <c r="F3409">
        <v>136</v>
      </c>
      <c r="G3409">
        <v>249</v>
      </c>
      <c r="H3409" t="s">
        <v>16181</v>
      </c>
      <c r="I3409">
        <v>977</v>
      </c>
      <c r="K3409" t="s">
        <v>7043</v>
      </c>
      <c r="L3409" t="s">
        <v>5619</v>
      </c>
      <c r="M3409" t="s">
        <v>16182</v>
      </c>
      <c r="N3409">
        <v>802</v>
      </c>
      <c r="O3409">
        <v>2413</v>
      </c>
      <c r="P3409" t="s">
        <v>3133</v>
      </c>
      <c r="Q3409">
        <v>0</v>
      </c>
      <c r="R3409" t="s">
        <v>16183</v>
      </c>
      <c r="S3409" t="s">
        <v>16184</v>
      </c>
      <c r="T3409">
        <v>15</v>
      </c>
      <c r="U3409" t="s">
        <v>37</v>
      </c>
      <c r="V3409" t="s">
        <v>56</v>
      </c>
      <c r="W3409" t="s">
        <v>585</v>
      </c>
      <c r="X3409">
        <v>8000000</v>
      </c>
      <c r="Y3409">
        <v>1983</v>
      </c>
      <c r="Z3409">
        <v>649</v>
      </c>
      <c r="AA3409">
        <v>4</v>
      </c>
      <c r="AB3409">
        <v>1.85</v>
      </c>
      <c r="AC3409">
        <v>79</v>
      </c>
    </row>
    <row r="3410" spans="1:29">
      <c r="A3410" t="s">
        <v>28</v>
      </c>
      <c r="C3410" t="s">
        <v>16185</v>
      </c>
      <c r="D3410">
        <v>118</v>
      </c>
      <c r="E3410">
        <v>75</v>
      </c>
      <c r="F3410">
        <v>45</v>
      </c>
      <c r="G3410">
        <v>4</v>
      </c>
      <c r="H3410" t="s">
        <v>16186</v>
      </c>
      <c r="I3410">
        <v>61</v>
      </c>
      <c r="J3410">
        <v>686383</v>
      </c>
      <c r="K3410" t="s">
        <v>628</v>
      </c>
      <c r="L3410" t="s">
        <v>16187</v>
      </c>
      <c r="M3410" t="s">
        <v>16188</v>
      </c>
      <c r="N3410">
        <v>22811</v>
      </c>
      <c r="O3410">
        <v>75</v>
      </c>
      <c r="P3410" t="s">
        <v>16189</v>
      </c>
      <c r="Q3410">
        <v>0</v>
      </c>
      <c r="R3410" t="s">
        <v>16190</v>
      </c>
      <c r="S3410" t="s">
        <v>16191</v>
      </c>
      <c r="T3410">
        <v>71</v>
      </c>
      <c r="U3410" t="s">
        <v>37</v>
      </c>
      <c r="V3410" t="s">
        <v>1465</v>
      </c>
      <c r="W3410" t="s">
        <v>4830</v>
      </c>
      <c r="X3410">
        <v>6500000</v>
      </c>
      <c r="Y3410">
        <v>2009</v>
      </c>
      <c r="Z3410">
        <v>5</v>
      </c>
      <c r="AA3410">
        <v>7.7</v>
      </c>
      <c r="AB3410">
        <v>1.85</v>
      </c>
      <c r="AC3410">
        <v>11000</v>
      </c>
    </row>
    <row r="3411" spans="1:29">
      <c r="A3411" t="s">
        <v>28</v>
      </c>
      <c r="C3411" t="s">
        <v>16192</v>
      </c>
      <c r="D3411">
        <v>283</v>
      </c>
      <c r="E3411">
        <v>104</v>
      </c>
      <c r="F3411">
        <v>109</v>
      </c>
      <c r="G3411">
        <v>7</v>
      </c>
      <c r="H3411" t="s">
        <v>16193</v>
      </c>
      <c r="I3411">
        <v>480</v>
      </c>
      <c r="J3411">
        <v>16168741</v>
      </c>
      <c r="K3411" t="s">
        <v>6199</v>
      </c>
      <c r="L3411" t="s">
        <v>1550</v>
      </c>
      <c r="M3411" t="s">
        <v>16194</v>
      </c>
      <c r="N3411">
        <v>99430</v>
      </c>
      <c r="O3411">
        <v>517</v>
      </c>
      <c r="P3411" t="s">
        <v>16195</v>
      </c>
      <c r="Q3411">
        <v>1</v>
      </c>
      <c r="R3411" t="s">
        <v>16196</v>
      </c>
      <c r="S3411" t="s">
        <v>16197</v>
      </c>
      <c r="T3411">
        <v>182</v>
      </c>
      <c r="U3411" t="s">
        <v>37</v>
      </c>
      <c r="V3411" t="s">
        <v>38</v>
      </c>
      <c r="W3411" t="s">
        <v>585</v>
      </c>
      <c r="X3411">
        <v>8000000</v>
      </c>
      <c r="Y3411">
        <v>2013</v>
      </c>
      <c r="Z3411">
        <v>12</v>
      </c>
      <c r="AA3411">
        <v>7.4</v>
      </c>
      <c r="AB3411">
        <v>1.85</v>
      </c>
      <c r="AC3411">
        <v>43000</v>
      </c>
    </row>
    <row r="3412" spans="1:29">
      <c r="A3412" t="s">
        <v>28</v>
      </c>
      <c r="C3412" t="s">
        <v>16198</v>
      </c>
      <c r="D3412">
        <v>74</v>
      </c>
      <c r="E3412">
        <v>108</v>
      </c>
      <c r="F3412">
        <v>12</v>
      </c>
      <c r="G3412">
        <v>710</v>
      </c>
      <c r="H3412" t="s">
        <v>10436</v>
      </c>
      <c r="I3412">
        <v>2000</v>
      </c>
      <c r="J3412">
        <v>568695</v>
      </c>
      <c r="K3412" t="s">
        <v>8921</v>
      </c>
      <c r="L3412" t="s">
        <v>2376</v>
      </c>
      <c r="M3412" t="s">
        <v>16199</v>
      </c>
      <c r="N3412">
        <v>16617</v>
      </c>
      <c r="O3412">
        <v>3921</v>
      </c>
      <c r="P3412" t="s">
        <v>3287</v>
      </c>
      <c r="Q3412">
        <v>2</v>
      </c>
      <c r="R3412" t="s">
        <v>16200</v>
      </c>
      <c r="S3412" t="s">
        <v>16201</v>
      </c>
      <c r="T3412">
        <v>110</v>
      </c>
      <c r="U3412" t="s">
        <v>37</v>
      </c>
      <c r="V3412" t="s">
        <v>38</v>
      </c>
      <c r="W3412" t="s">
        <v>585</v>
      </c>
      <c r="X3412">
        <v>8000000</v>
      </c>
      <c r="Y3412">
        <v>2005</v>
      </c>
      <c r="Z3412">
        <v>844</v>
      </c>
      <c r="AA3412">
        <v>6.5</v>
      </c>
      <c r="AB3412">
        <v>2.35</v>
      </c>
      <c r="AC3412">
        <v>412</v>
      </c>
    </row>
    <row r="3413" spans="1:29">
      <c r="A3413" t="s">
        <v>28</v>
      </c>
      <c r="C3413" t="s">
        <v>16202</v>
      </c>
      <c r="D3413">
        <v>41</v>
      </c>
      <c r="E3413">
        <v>99</v>
      </c>
      <c r="F3413">
        <v>30</v>
      </c>
      <c r="G3413">
        <v>209</v>
      </c>
      <c r="H3413" t="s">
        <v>16203</v>
      </c>
      <c r="I3413">
        <v>480</v>
      </c>
      <c r="J3413">
        <v>398420</v>
      </c>
      <c r="K3413" t="s">
        <v>1935</v>
      </c>
      <c r="L3413" t="s">
        <v>6277</v>
      </c>
      <c r="M3413" t="s">
        <v>16204</v>
      </c>
      <c r="N3413">
        <v>5049</v>
      </c>
      <c r="O3413">
        <v>1234</v>
      </c>
      <c r="P3413" t="s">
        <v>16205</v>
      </c>
      <c r="Q3413">
        <v>3</v>
      </c>
      <c r="R3413" t="s">
        <v>16206</v>
      </c>
      <c r="S3413" t="s">
        <v>16207</v>
      </c>
      <c r="T3413">
        <v>48</v>
      </c>
      <c r="U3413" t="s">
        <v>37</v>
      </c>
      <c r="V3413" t="s">
        <v>38</v>
      </c>
      <c r="W3413" t="s">
        <v>585</v>
      </c>
      <c r="X3413">
        <v>8000000</v>
      </c>
      <c r="Y3413">
        <v>2007</v>
      </c>
      <c r="Z3413">
        <v>257</v>
      </c>
      <c r="AA3413">
        <v>6.4</v>
      </c>
      <c r="AB3413">
        <v>2.35</v>
      </c>
      <c r="AC3413">
        <v>226</v>
      </c>
    </row>
    <row r="3414" spans="1:29">
      <c r="A3414" t="s">
        <v>28</v>
      </c>
      <c r="C3414" t="s">
        <v>16208</v>
      </c>
      <c r="D3414">
        <v>17</v>
      </c>
      <c r="E3414">
        <v>180</v>
      </c>
      <c r="F3414">
        <v>0</v>
      </c>
      <c r="G3414">
        <v>844</v>
      </c>
      <c r="H3414" t="s">
        <v>594</v>
      </c>
      <c r="I3414">
        <v>3000</v>
      </c>
      <c r="K3414" t="s">
        <v>214</v>
      </c>
      <c r="L3414" t="s">
        <v>1816</v>
      </c>
      <c r="M3414" t="s">
        <v>16209</v>
      </c>
      <c r="N3414">
        <v>2098</v>
      </c>
      <c r="O3414">
        <v>6343</v>
      </c>
      <c r="P3414" t="s">
        <v>3518</v>
      </c>
      <c r="Q3414">
        <v>2</v>
      </c>
      <c r="R3414" t="s">
        <v>16210</v>
      </c>
      <c r="S3414" t="s">
        <v>16211</v>
      </c>
      <c r="T3414">
        <v>12</v>
      </c>
      <c r="U3414" t="s">
        <v>37</v>
      </c>
      <c r="V3414" t="s">
        <v>56</v>
      </c>
      <c r="Y3414">
        <v>2012</v>
      </c>
      <c r="Z3414">
        <v>2000</v>
      </c>
      <c r="AA3414">
        <v>7.2</v>
      </c>
      <c r="AB3414">
        <v>16</v>
      </c>
      <c r="AC3414">
        <v>434</v>
      </c>
    </row>
    <row r="3415" spans="1:29">
      <c r="A3415" t="s">
        <v>28</v>
      </c>
      <c r="C3415" t="s">
        <v>16212</v>
      </c>
      <c r="D3415">
        <v>66</v>
      </c>
      <c r="E3415">
        <v>109</v>
      </c>
      <c r="F3415">
        <v>200</v>
      </c>
      <c r="G3415">
        <v>1000</v>
      </c>
      <c r="H3415" t="s">
        <v>438</v>
      </c>
      <c r="I3415">
        <v>21000</v>
      </c>
      <c r="J3415">
        <v>336456</v>
      </c>
      <c r="K3415" t="s">
        <v>16213</v>
      </c>
      <c r="L3415" t="s">
        <v>97</v>
      </c>
      <c r="M3415" t="s">
        <v>16214</v>
      </c>
      <c r="N3415">
        <v>7116</v>
      </c>
      <c r="O3415">
        <v>41645</v>
      </c>
      <c r="P3415" t="s">
        <v>1232</v>
      </c>
      <c r="Q3415">
        <v>2</v>
      </c>
      <c r="R3415" t="s">
        <v>16215</v>
      </c>
      <c r="S3415" t="s">
        <v>16216</v>
      </c>
      <c r="T3415">
        <v>79</v>
      </c>
      <c r="U3415" t="s">
        <v>37</v>
      </c>
      <c r="V3415" t="s">
        <v>38</v>
      </c>
      <c r="W3415" t="s">
        <v>585</v>
      </c>
      <c r="X3415">
        <v>8000000</v>
      </c>
      <c r="Y3415">
        <v>2003</v>
      </c>
      <c r="Z3415">
        <v>18000</v>
      </c>
      <c r="AA3415">
        <v>5.6</v>
      </c>
      <c r="AB3415">
        <v>1.85</v>
      </c>
      <c r="AC3415">
        <v>494</v>
      </c>
    </row>
    <row r="3416" spans="1:29">
      <c r="A3416" t="s">
        <v>28</v>
      </c>
      <c r="C3416" t="s">
        <v>7083</v>
      </c>
      <c r="D3416">
        <v>36</v>
      </c>
      <c r="E3416">
        <v>111</v>
      </c>
      <c r="F3416">
        <v>2</v>
      </c>
      <c r="G3416">
        <v>227</v>
      </c>
      <c r="H3416" t="s">
        <v>2243</v>
      </c>
      <c r="I3416">
        <v>735</v>
      </c>
      <c r="J3416">
        <v>146083</v>
      </c>
      <c r="K3416" t="s">
        <v>5605</v>
      </c>
      <c r="L3416" t="s">
        <v>1874</v>
      </c>
      <c r="M3416" t="s">
        <v>16217</v>
      </c>
      <c r="N3416">
        <v>1591</v>
      </c>
      <c r="O3416">
        <v>1378</v>
      </c>
      <c r="P3416" t="s">
        <v>7382</v>
      </c>
      <c r="Q3416">
        <v>3</v>
      </c>
      <c r="R3416" t="s">
        <v>16218</v>
      </c>
      <c r="S3416" t="s">
        <v>16219</v>
      </c>
      <c r="T3416">
        <v>27</v>
      </c>
      <c r="U3416" t="s">
        <v>37</v>
      </c>
      <c r="V3416" t="s">
        <v>56</v>
      </c>
      <c r="W3416" t="s">
        <v>585</v>
      </c>
      <c r="Y3416">
        <v>1998</v>
      </c>
      <c r="Z3416">
        <v>306</v>
      </c>
      <c r="AA3416">
        <v>6.3</v>
      </c>
      <c r="AB3416">
        <v>2.35</v>
      </c>
      <c r="AC3416">
        <v>75</v>
      </c>
    </row>
    <row r="3417" spans="1:29">
      <c r="A3417" t="s">
        <v>747</v>
      </c>
      <c r="C3417" t="s">
        <v>16220</v>
      </c>
      <c r="D3417">
        <v>140</v>
      </c>
      <c r="E3417">
        <v>93</v>
      </c>
      <c r="F3417">
        <v>8</v>
      </c>
      <c r="G3417">
        <v>33</v>
      </c>
      <c r="H3417" t="s">
        <v>2675</v>
      </c>
      <c r="I3417">
        <v>553</v>
      </c>
      <c r="J3417">
        <v>298110</v>
      </c>
      <c r="K3417" t="s">
        <v>14309</v>
      </c>
      <c r="L3417" t="s">
        <v>16221</v>
      </c>
      <c r="M3417" t="s">
        <v>16222</v>
      </c>
      <c r="N3417">
        <v>25055</v>
      </c>
      <c r="O3417">
        <v>786</v>
      </c>
      <c r="P3417" t="s">
        <v>16223</v>
      </c>
      <c r="Q3417">
        <v>1</v>
      </c>
      <c r="R3417" t="s">
        <v>16224</v>
      </c>
      <c r="S3417" t="s">
        <v>16225</v>
      </c>
      <c r="T3417">
        <v>98</v>
      </c>
      <c r="U3417" t="s">
        <v>37</v>
      </c>
      <c r="V3417" t="s">
        <v>268</v>
      </c>
      <c r="W3417" t="s">
        <v>585</v>
      </c>
      <c r="X3417">
        <v>8000000</v>
      </c>
      <c r="Y3417">
        <v>2006</v>
      </c>
      <c r="Z3417">
        <v>177</v>
      </c>
      <c r="AA3417">
        <v>6.8</v>
      </c>
      <c r="AB3417">
        <v>2.35</v>
      </c>
      <c r="AC3417">
        <v>0</v>
      </c>
    </row>
    <row r="3418" spans="1:29">
      <c r="A3418" t="s">
        <v>28</v>
      </c>
      <c r="C3418" t="s">
        <v>5477</v>
      </c>
      <c r="D3418">
        <v>32</v>
      </c>
      <c r="E3418">
        <v>99</v>
      </c>
      <c r="F3418">
        <v>387</v>
      </c>
      <c r="G3418">
        <v>399</v>
      </c>
      <c r="H3418" t="s">
        <v>9577</v>
      </c>
      <c r="I3418">
        <v>8000</v>
      </c>
      <c r="J3418">
        <v>127144</v>
      </c>
      <c r="K3418" t="s">
        <v>1415</v>
      </c>
      <c r="L3418" t="s">
        <v>1249</v>
      </c>
      <c r="M3418" t="s">
        <v>16226</v>
      </c>
      <c r="N3418">
        <v>5159</v>
      </c>
      <c r="O3418">
        <v>9608</v>
      </c>
      <c r="P3418" t="s">
        <v>5515</v>
      </c>
      <c r="Q3418">
        <v>4</v>
      </c>
      <c r="R3418" t="s">
        <v>16227</v>
      </c>
      <c r="S3418" t="s">
        <v>16228</v>
      </c>
      <c r="T3418">
        <v>27</v>
      </c>
      <c r="U3418" t="s">
        <v>37</v>
      </c>
      <c r="V3418" t="s">
        <v>38</v>
      </c>
      <c r="W3418" t="s">
        <v>39</v>
      </c>
      <c r="X3418">
        <v>8000000</v>
      </c>
      <c r="Y3418">
        <v>2005</v>
      </c>
      <c r="Z3418">
        <v>489</v>
      </c>
      <c r="AA3418">
        <v>5.5</v>
      </c>
      <c r="AB3418">
        <v>2.35</v>
      </c>
      <c r="AC3418">
        <v>143</v>
      </c>
    </row>
    <row r="3419" spans="1:29">
      <c r="A3419" t="s">
        <v>28</v>
      </c>
      <c r="C3419" t="s">
        <v>6963</v>
      </c>
      <c r="D3419">
        <v>68</v>
      </c>
      <c r="E3419">
        <v>98</v>
      </c>
      <c r="F3419">
        <v>36</v>
      </c>
      <c r="G3419">
        <v>405</v>
      </c>
      <c r="H3419" t="s">
        <v>725</v>
      </c>
      <c r="I3419">
        <v>10000</v>
      </c>
      <c r="J3419">
        <v>117190</v>
      </c>
      <c r="K3419" t="s">
        <v>1752</v>
      </c>
      <c r="L3419" t="s">
        <v>108</v>
      </c>
      <c r="M3419" t="s">
        <v>16229</v>
      </c>
      <c r="N3419">
        <v>29994</v>
      </c>
      <c r="O3419">
        <v>11770</v>
      </c>
      <c r="P3419" t="s">
        <v>14677</v>
      </c>
      <c r="Q3419">
        <v>4</v>
      </c>
      <c r="R3419" t="s">
        <v>16230</v>
      </c>
      <c r="S3419" t="s">
        <v>16231</v>
      </c>
      <c r="T3419">
        <v>86</v>
      </c>
      <c r="U3419" t="s">
        <v>37</v>
      </c>
      <c r="V3419" t="s">
        <v>56</v>
      </c>
      <c r="W3419" t="s">
        <v>39</v>
      </c>
      <c r="X3419">
        <v>8000000</v>
      </c>
      <c r="Y3419">
        <v>2010</v>
      </c>
      <c r="Z3419">
        <v>692</v>
      </c>
      <c r="AA3419">
        <v>6.9</v>
      </c>
      <c r="AB3419">
        <v>2.35</v>
      </c>
      <c r="AC3419">
        <v>0</v>
      </c>
    </row>
    <row r="3420" spans="1:29">
      <c r="A3420" t="s">
        <v>28</v>
      </c>
      <c r="C3420" t="s">
        <v>16232</v>
      </c>
      <c r="D3420">
        <v>79</v>
      </c>
      <c r="E3420">
        <v>95</v>
      </c>
      <c r="F3420">
        <v>3</v>
      </c>
      <c r="G3420">
        <v>448</v>
      </c>
      <c r="H3420" t="s">
        <v>16233</v>
      </c>
      <c r="I3420">
        <v>905</v>
      </c>
      <c r="J3420">
        <v>108662</v>
      </c>
      <c r="K3420" t="s">
        <v>6790</v>
      </c>
      <c r="L3420" t="s">
        <v>5906</v>
      </c>
      <c r="M3420" t="s">
        <v>16234</v>
      </c>
      <c r="N3420">
        <v>26849</v>
      </c>
      <c r="O3420">
        <v>3185</v>
      </c>
      <c r="P3420" t="s">
        <v>14951</v>
      </c>
      <c r="Q3420">
        <v>0</v>
      </c>
      <c r="R3420" t="s">
        <v>16235</v>
      </c>
      <c r="S3420" t="s">
        <v>16236</v>
      </c>
      <c r="T3420">
        <v>107</v>
      </c>
      <c r="U3420" t="s">
        <v>37</v>
      </c>
      <c r="V3420" t="s">
        <v>38</v>
      </c>
      <c r="W3420" t="s">
        <v>585</v>
      </c>
      <c r="X3420">
        <v>8000000</v>
      </c>
      <c r="Y3420">
        <v>2008</v>
      </c>
      <c r="Z3420">
        <v>513</v>
      </c>
      <c r="AA3420">
        <v>6</v>
      </c>
      <c r="AB3420">
        <v>2.35</v>
      </c>
      <c r="AC3420">
        <v>3000</v>
      </c>
    </row>
    <row r="3421" spans="1:29">
      <c r="A3421" t="s">
        <v>28</v>
      </c>
      <c r="D3421">
        <v>9</v>
      </c>
      <c r="E3421">
        <v>142</v>
      </c>
      <c r="G3421">
        <v>427</v>
      </c>
      <c r="H3421" t="s">
        <v>3687</v>
      </c>
      <c r="I3421">
        <v>27000</v>
      </c>
      <c r="K3421" t="s">
        <v>214</v>
      </c>
      <c r="L3421" t="s">
        <v>60</v>
      </c>
      <c r="M3421" t="s">
        <v>16237</v>
      </c>
      <c r="N3421">
        <v>6053</v>
      </c>
      <c r="O3421">
        <v>29196</v>
      </c>
      <c r="P3421" t="s">
        <v>3603</v>
      </c>
      <c r="Q3421">
        <v>2</v>
      </c>
      <c r="R3421" t="s">
        <v>16238</v>
      </c>
      <c r="S3421" t="s">
        <v>16239</v>
      </c>
      <c r="T3421">
        <v>33</v>
      </c>
      <c r="U3421" t="s">
        <v>37</v>
      </c>
      <c r="V3421" t="s">
        <v>56</v>
      </c>
      <c r="Z3421">
        <v>698</v>
      </c>
      <c r="AA3421">
        <v>7.7</v>
      </c>
      <c r="AC3421">
        <v>0</v>
      </c>
    </row>
    <row r="3422" spans="1:29">
      <c r="A3422" t="s">
        <v>28</v>
      </c>
      <c r="C3422" t="s">
        <v>16240</v>
      </c>
      <c r="D3422">
        <v>26</v>
      </c>
      <c r="E3422">
        <v>107</v>
      </c>
      <c r="F3422">
        <v>53</v>
      </c>
      <c r="G3422">
        <v>463</v>
      </c>
      <c r="H3422" t="s">
        <v>5728</v>
      </c>
      <c r="I3422">
        <v>954</v>
      </c>
      <c r="J3422">
        <v>53481</v>
      </c>
      <c r="K3422" t="s">
        <v>2125</v>
      </c>
      <c r="L3422" t="s">
        <v>795</v>
      </c>
      <c r="M3422" t="s">
        <v>16241</v>
      </c>
      <c r="N3422">
        <v>5557</v>
      </c>
      <c r="O3422">
        <v>2512</v>
      </c>
      <c r="P3422" t="s">
        <v>4947</v>
      </c>
      <c r="Q3422">
        <v>5</v>
      </c>
      <c r="R3422" t="s">
        <v>16242</v>
      </c>
      <c r="S3422" t="s">
        <v>16243</v>
      </c>
      <c r="T3422">
        <v>34</v>
      </c>
      <c r="U3422" t="s">
        <v>37</v>
      </c>
      <c r="V3422" t="s">
        <v>38</v>
      </c>
      <c r="W3422" t="s">
        <v>585</v>
      </c>
      <c r="X3422">
        <v>8000000</v>
      </c>
      <c r="Y3422">
        <v>2006</v>
      </c>
      <c r="Z3422">
        <v>551</v>
      </c>
      <c r="AA3422">
        <v>6.4</v>
      </c>
      <c r="AB3422">
        <v>2.35</v>
      </c>
      <c r="AC3422">
        <v>294</v>
      </c>
    </row>
    <row r="3423" spans="1:29">
      <c r="A3423" t="s">
        <v>28</v>
      </c>
      <c r="C3423" t="s">
        <v>16244</v>
      </c>
      <c r="D3423">
        <v>100</v>
      </c>
      <c r="E3423">
        <v>102</v>
      </c>
      <c r="F3423">
        <v>346</v>
      </c>
      <c r="G3423">
        <v>488</v>
      </c>
      <c r="H3423" t="s">
        <v>16245</v>
      </c>
      <c r="I3423">
        <v>947</v>
      </c>
      <c r="J3423">
        <v>23106</v>
      </c>
      <c r="K3423" t="s">
        <v>3124</v>
      </c>
      <c r="L3423" t="s">
        <v>2297</v>
      </c>
      <c r="M3423" t="s">
        <v>16246</v>
      </c>
      <c r="N3423">
        <v>9003</v>
      </c>
      <c r="O3423">
        <v>2572</v>
      </c>
      <c r="P3423" t="s">
        <v>7246</v>
      </c>
      <c r="Q3423">
        <v>0</v>
      </c>
      <c r="R3423" t="s">
        <v>16247</v>
      </c>
      <c r="S3423" t="s">
        <v>16248</v>
      </c>
      <c r="T3423">
        <v>58</v>
      </c>
      <c r="U3423" t="s">
        <v>37</v>
      </c>
      <c r="V3423" t="s">
        <v>7090</v>
      </c>
      <c r="W3423" t="s">
        <v>5613</v>
      </c>
      <c r="X3423">
        <v>50000000</v>
      </c>
      <c r="Y3423">
        <v>2004</v>
      </c>
      <c r="Z3423">
        <v>526</v>
      </c>
      <c r="AA3423">
        <v>6.6</v>
      </c>
      <c r="AB3423">
        <v>1.66</v>
      </c>
      <c r="AC3423">
        <v>532</v>
      </c>
    </row>
    <row r="3424" spans="1:29">
      <c r="A3424" t="s">
        <v>28</v>
      </c>
      <c r="C3424" t="s">
        <v>16249</v>
      </c>
      <c r="D3424">
        <v>56</v>
      </c>
      <c r="E3424">
        <v>97</v>
      </c>
      <c r="F3424">
        <v>43</v>
      </c>
      <c r="G3424">
        <v>47</v>
      </c>
      <c r="H3424" t="s">
        <v>16250</v>
      </c>
      <c r="I3424">
        <v>144</v>
      </c>
      <c r="J3424">
        <v>52961</v>
      </c>
      <c r="K3424" t="s">
        <v>3409</v>
      </c>
      <c r="L3424" t="s">
        <v>16251</v>
      </c>
      <c r="M3424" t="s">
        <v>16252</v>
      </c>
      <c r="N3424">
        <v>2103</v>
      </c>
      <c r="O3424">
        <v>326</v>
      </c>
      <c r="P3424" t="s">
        <v>16253</v>
      </c>
      <c r="Q3424">
        <v>1</v>
      </c>
      <c r="S3424" t="s">
        <v>16254</v>
      </c>
      <c r="T3424">
        <v>11</v>
      </c>
      <c r="U3424" t="s">
        <v>37</v>
      </c>
      <c r="V3424" t="s">
        <v>3571</v>
      </c>
      <c r="W3424" t="s">
        <v>585</v>
      </c>
      <c r="X3424">
        <v>8000000</v>
      </c>
      <c r="Y3424">
        <v>2014</v>
      </c>
      <c r="Z3424">
        <v>63</v>
      </c>
      <c r="AA3424">
        <v>5.3</v>
      </c>
      <c r="AB3424">
        <v>2.35</v>
      </c>
      <c r="AC3424">
        <v>675</v>
      </c>
    </row>
    <row r="3425" spans="1:29">
      <c r="A3425" t="s">
        <v>28</v>
      </c>
      <c r="C3425" t="s">
        <v>11441</v>
      </c>
      <c r="D3425">
        <v>150</v>
      </c>
      <c r="E3425">
        <v>124</v>
      </c>
      <c r="F3425">
        <v>78</v>
      </c>
      <c r="G3425">
        <v>4</v>
      </c>
      <c r="H3425" t="s">
        <v>16255</v>
      </c>
      <c r="I3425">
        <v>6</v>
      </c>
      <c r="J3425">
        <v>439162</v>
      </c>
      <c r="K3425" t="s">
        <v>16256</v>
      </c>
      <c r="L3425" t="s">
        <v>16257</v>
      </c>
      <c r="M3425" t="s">
        <v>16258</v>
      </c>
      <c r="N3425">
        <v>106160</v>
      </c>
      <c r="O3425">
        <v>28</v>
      </c>
      <c r="P3425" t="s">
        <v>16259</v>
      </c>
      <c r="Q3425">
        <v>0</v>
      </c>
      <c r="R3425" t="s">
        <v>16260</v>
      </c>
      <c r="S3425" t="s">
        <v>16261</v>
      </c>
      <c r="T3425">
        <v>430</v>
      </c>
      <c r="U3425" t="s">
        <v>676</v>
      </c>
      <c r="V3425" t="s">
        <v>677</v>
      </c>
      <c r="W3425" t="s">
        <v>585</v>
      </c>
      <c r="X3425">
        <v>1100000000</v>
      </c>
      <c r="Y3425">
        <v>1988</v>
      </c>
      <c r="Z3425">
        <v>5</v>
      </c>
      <c r="AA3425">
        <v>8.1</v>
      </c>
      <c r="AB3425">
        <v>1.85</v>
      </c>
      <c r="AC3425">
        <v>0</v>
      </c>
    </row>
    <row r="3426" spans="1:29">
      <c r="A3426" t="s">
        <v>28</v>
      </c>
      <c r="C3426" t="s">
        <v>6152</v>
      </c>
      <c r="D3426">
        <v>30</v>
      </c>
      <c r="E3426">
        <v>97</v>
      </c>
      <c r="F3426">
        <v>17</v>
      </c>
      <c r="G3426">
        <v>1000</v>
      </c>
      <c r="H3426" t="s">
        <v>300</v>
      </c>
      <c r="I3426">
        <v>23000</v>
      </c>
      <c r="K3426" t="s">
        <v>334</v>
      </c>
      <c r="L3426" t="s">
        <v>333</v>
      </c>
      <c r="M3426" t="s">
        <v>16262</v>
      </c>
      <c r="N3426">
        <v>12078</v>
      </c>
      <c r="O3426">
        <v>37457</v>
      </c>
      <c r="P3426" t="s">
        <v>686</v>
      </c>
      <c r="Q3426">
        <v>2</v>
      </c>
      <c r="R3426" t="s">
        <v>16263</v>
      </c>
      <c r="S3426" t="s">
        <v>16264</v>
      </c>
      <c r="T3426">
        <v>31</v>
      </c>
      <c r="U3426" t="s">
        <v>37</v>
      </c>
      <c r="V3426" t="s">
        <v>38</v>
      </c>
      <c r="W3426" t="s">
        <v>585</v>
      </c>
      <c r="X3426">
        <v>22000000</v>
      </c>
      <c r="Y3426">
        <v>2007</v>
      </c>
      <c r="Z3426">
        <v>10000</v>
      </c>
      <c r="AA3426">
        <v>5.9</v>
      </c>
      <c r="AB3426">
        <v>2.35</v>
      </c>
      <c r="AC3426">
        <v>0</v>
      </c>
    </row>
    <row r="3427" spans="1:29">
      <c r="A3427" t="s">
        <v>28</v>
      </c>
      <c r="C3427" t="s">
        <v>16265</v>
      </c>
      <c r="D3427">
        <v>20</v>
      </c>
      <c r="E3427">
        <v>124</v>
      </c>
      <c r="F3427">
        <v>2</v>
      </c>
      <c r="G3427">
        <v>23</v>
      </c>
      <c r="H3427" t="s">
        <v>16266</v>
      </c>
      <c r="I3427">
        <v>413</v>
      </c>
      <c r="K3427" t="s">
        <v>1634</v>
      </c>
      <c r="L3427" t="s">
        <v>1055</v>
      </c>
      <c r="M3427" t="s">
        <v>16267</v>
      </c>
      <c r="N3427">
        <v>4412</v>
      </c>
      <c r="O3427">
        <v>733</v>
      </c>
      <c r="P3427" t="s">
        <v>16268</v>
      </c>
      <c r="Q3427">
        <v>0</v>
      </c>
      <c r="R3427" t="s">
        <v>16269</v>
      </c>
      <c r="S3427" t="s">
        <v>16270</v>
      </c>
      <c r="T3427">
        <v>31</v>
      </c>
      <c r="U3427" t="s">
        <v>1464</v>
      </c>
      <c r="V3427" t="s">
        <v>268</v>
      </c>
      <c r="W3427" t="s">
        <v>95</v>
      </c>
      <c r="X3427">
        <v>8000000</v>
      </c>
      <c r="Y3427">
        <v>2005</v>
      </c>
      <c r="Z3427">
        <v>265</v>
      </c>
      <c r="AA3427">
        <v>7.7</v>
      </c>
      <c r="AB3427">
        <v>2.35</v>
      </c>
      <c r="AC3427">
        <v>520</v>
      </c>
    </row>
    <row r="3428" spans="1:29">
      <c r="A3428" t="s">
        <v>28</v>
      </c>
      <c r="C3428" t="s">
        <v>16271</v>
      </c>
      <c r="D3428">
        <v>21</v>
      </c>
      <c r="E3428">
        <v>96</v>
      </c>
      <c r="F3428">
        <v>2</v>
      </c>
      <c r="G3428">
        <v>600</v>
      </c>
      <c r="H3428" t="s">
        <v>14058</v>
      </c>
      <c r="I3428">
        <v>31000</v>
      </c>
      <c r="K3428" t="s">
        <v>464</v>
      </c>
      <c r="L3428" t="s">
        <v>16272</v>
      </c>
      <c r="M3428" t="s">
        <v>16273</v>
      </c>
      <c r="N3428">
        <v>1965</v>
      </c>
      <c r="O3428">
        <v>33858</v>
      </c>
      <c r="P3428" t="s">
        <v>5447</v>
      </c>
      <c r="Q3428">
        <v>6</v>
      </c>
      <c r="R3428" t="s">
        <v>16274</v>
      </c>
      <c r="S3428" t="s">
        <v>16275</v>
      </c>
      <c r="T3428">
        <v>24</v>
      </c>
      <c r="U3428" t="s">
        <v>37</v>
      </c>
      <c r="V3428" t="s">
        <v>38</v>
      </c>
      <c r="W3428" t="s">
        <v>585</v>
      </c>
      <c r="X3428">
        <v>8000000</v>
      </c>
      <c r="Y3428">
        <v>2014</v>
      </c>
      <c r="Z3428">
        <v>920</v>
      </c>
      <c r="AA3428">
        <v>4.5999999999999996</v>
      </c>
      <c r="AC3428">
        <v>438</v>
      </c>
    </row>
    <row r="3429" spans="1:29">
      <c r="A3429" t="s">
        <v>28</v>
      </c>
      <c r="C3429" t="s">
        <v>6767</v>
      </c>
      <c r="D3429">
        <v>11</v>
      </c>
      <c r="E3429">
        <v>114</v>
      </c>
      <c r="F3429">
        <v>29</v>
      </c>
      <c r="G3429">
        <v>11</v>
      </c>
      <c r="H3429" t="s">
        <v>16276</v>
      </c>
      <c r="I3429">
        <v>163</v>
      </c>
      <c r="J3429">
        <v>50000</v>
      </c>
      <c r="K3429" t="s">
        <v>2699</v>
      </c>
      <c r="L3429" t="s">
        <v>16277</v>
      </c>
      <c r="M3429" t="s">
        <v>16278</v>
      </c>
      <c r="N3429">
        <v>322</v>
      </c>
      <c r="O3429">
        <v>219</v>
      </c>
      <c r="P3429" t="s">
        <v>16279</v>
      </c>
      <c r="Q3429">
        <v>2</v>
      </c>
      <c r="S3429" t="s">
        <v>16280</v>
      </c>
      <c r="T3429">
        <v>2</v>
      </c>
      <c r="U3429" t="s">
        <v>11707</v>
      </c>
      <c r="V3429" t="s">
        <v>892</v>
      </c>
      <c r="Y3429">
        <v>2013</v>
      </c>
      <c r="Z3429">
        <v>20</v>
      </c>
      <c r="AA3429">
        <v>5.0999999999999996</v>
      </c>
      <c r="AB3429">
        <v>2.35</v>
      </c>
      <c r="AC3429">
        <v>81</v>
      </c>
    </row>
    <row r="3430" spans="1:29">
      <c r="A3430" t="s">
        <v>28</v>
      </c>
      <c r="C3430" t="s">
        <v>16281</v>
      </c>
      <c r="D3430">
        <v>85</v>
      </c>
      <c r="E3430">
        <v>90</v>
      </c>
      <c r="F3430">
        <v>21</v>
      </c>
      <c r="G3430">
        <v>112</v>
      </c>
      <c r="H3430" t="s">
        <v>5298</v>
      </c>
      <c r="I3430">
        <v>186</v>
      </c>
      <c r="J3430">
        <v>671240</v>
      </c>
      <c r="K3430" t="s">
        <v>1415</v>
      </c>
      <c r="L3430" t="s">
        <v>5270</v>
      </c>
      <c r="M3430" t="s">
        <v>16282</v>
      </c>
      <c r="N3430">
        <v>23023</v>
      </c>
      <c r="O3430">
        <v>619</v>
      </c>
      <c r="P3430" t="s">
        <v>16283</v>
      </c>
      <c r="Q3430">
        <v>0</v>
      </c>
      <c r="R3430" t="s">
        <v>16284</v>
      </c>
      <c r="S3430" t="s">
        <v>16285</v>
      </c>
      <c r="T3430">
        <v>149</v>
      </c>
      <c r="U3430" t="s">
        <v>37</v>
      </c>
      <c r="V3430" t="s">
        <v>56</v>
      </c>
      <c r="W3430" t="s">
        <v>585</v>
      </c>
      <c r="X3430">
        <v>7900000</v>
      </c>
      <c r="Y3430">
        <v>2005</v>
      </c>
      <c r="Z3430">
        <v>119</v>
      </c>
      <c r="AA3430">
        <v>6.9</v>
      </c>
      <c r="AB3430">
        <v>2.35</v>
      </c>
      <c r="AC3430">
        <v>0</v>
      </c>
    </row>
    <row r="3431" spans="1:29">
      <c r="A3431" t="s">
        <v>28</v>
      </c>
      <c r="C3431" t="s">
        <v>6248</v>
      </c>
      <c r="D3431">
        <v>5</v>
      </c>
      <c r="E3431">
        <v>104</v>
      </c>
      <c r="F3431">
        <v>78</v>
      </c>
      <c r="G3431">
        <v>189</v>
      </c>
      <c r="H3431" t="s">
        <v>16286</v>
      </c>
      <c r="I3431">
        <v>502</v>
      </c>
      <c r="K3431" t="s">
        <v>3409</v>
      </c>
      <c r="L3431" t="s">
        <v>16287</v>
      </c>
      <c r="M3431" t="s">
        <v>16288</v>
      </c>
      <c r="N3431">
        <v>63</v>
      </c>
      <c r="O3431">
        <v>1546</v>
      </c>
      <c r="P3431" t="s">
        <v>16289</v>
      </c>
      <c r="Q3431">
        <v>0</v>
      </c>
      <c r="S3431" t="s">
        <v>16290</v>
      </c>
      <c r="T3431">
        <v>5</v>
      </c>
      <c r="U3431" t="s">
        <v>37</v>
      </c>
      <c r="V3431" t="s">
        <v>38</v>
      </c>
      <c r="W3431" t="s">
        <v>39</v>
      </c>
      <c r="X3431">
        <v>8000000</v>
      </c>
      <c r="Y3431">
        <v>2016</v>
      </c>
      <c r="Z3431">
        <v>206</v>
      </c>
      <c r="AA3431">
        <v>8</v>
      </c>
      <c r="AB3431">
        <v>2.35</v>
      </c>
      <c r="AC3431">
        <v>205</v>
      </c>
    </row>
    <row r="3432" spans="1:29">
      <c r="A3432" t="s">
        <v>28</v>
      </c>
      <c r="C3432" t="s">
        <v>16148</v>
      </c>
      <c r="D3432">
        <v>160</v>
      </c>
      <c r="E3432">
        <v>102</v>
      </c>
      <c r="F3432">
        <v>341</v>
      </c>
      <c r="G3432">
        <v>15</v>
      </c>
      <c r="H3432" t="s">
        <v>10520</v>
      </c>
      <c r="I3432">
        <v>844</v>
      </c>
      <c r="J3432">
        <v>10105505</v>
      </c>
      <c r="K3432" t="s">
        <v>2142</v>
      </c>
      <c r="L3432" t="s">
        <v>3518</v>
      </c>
      <c r="M3432" t="s">
        <v>16291</v>
      </c>
      <c r="N3432">
        <v>35065</v>
      </c>
      <c r="O3432">
        <v>1389</v>
      </c>
      <c r="P3432" t="s">
        <v>16292</v>
      </c>
      <c r="Q3432">
        <v>0</v>
      </c>
      <c r="R3432" t="s">
        <v>16293</v>
      </c>
      <c r="S3432" t="s">
        <v>16294</v>
      </c>
      <c r="T3432">
        <v>288</v>
      </c>
      <c r="U3432" t="s">
        <v>37</v>
      </c>
      <c r="V3432" t="s">
        <v>1465</v>
      </c>
      <c r="W3432" t="s">
        <v>585</v>
      </c>
      <c r="Y3432">
        <v>2003</v>
      </c>
      <c r="Z3432">
        <v>521</v>
      </c>
      <c r="AA3432">
        <v>6.8</v>
      </c>
      <c r="AB3432">
        <v>1.85</v>
      </c>
      <c r="AC3432">
        <v>0</v>
      </c>
    </row>
    <row r="3433" spans="1:29">
      <c r="A3433" t="s">
        <v>28</v>
      </c>
      <c r="C3433" t="s">
        <v>16295</v>
      </c>
      <c r="D3433">
        <v>25</v>
      </c>
      <c r="E3433">
        <v>93</v>
      </c>
      <c r="F3433">
        <v>16</v>
      </c>
      <c r="G3433">
        <v>376</v>
      </c>
      <c r="H3433" t="s">
        <v>16296</v>
      </c>
      <c r="I3433">
        <v>1000</v>
      </c>
      <c r="K3433" t="s">
        <v>777</v>
      </c>
      <c r="L3433" t="s">
        <v>4532</v>
      </c>
      <c r="M3433" t="s">
        <v>16297</v>
      </c>
      <c r="N3433">
        <v>3740</v>
      </c>
      <c r="O3433">
        <v>2284</v>
      </c>
      <c r="P3433" t="s">
        <v>16298</v>
      </c>
      <c r="Q3433">
        <v>2</v>
      </c>
      <c r="R3433" t="s">
        <v>16299</v>
      </c>
      <c r="S3433" t="s">
        <v>16300</v>
      </c>
      <c r="T3433">
        <v>13</v>
      </c>
      <c r="U3433" t="s">
        <v>37</v>
      </c>
      <c r="V3433" t="s">
        <v>56</v>
      </c>
      <c r="W3433" t="s">
        <v>585</v>
      </c>
      <c r="Y3433">
        <v>2013</v>
      </c>
      <c r="Z3433">
        <v>524</v>
      </c>
      <c r="AA3433">
        <v>5.4</v>
      </c>
      <c r="AB3433">
        <v>2.35</v>
      </c>
      <c r="AC3433">
        <v>0</v>
      </c>
    </row>
    <row r="3434" spans="1:29">
      <c r="A3434" t="s">
        <v>28</v>
      </c>
      <c r="C3434" t="s">
        <v>16301</v>
      </c>
      <c r="D3434">
        <v>21</v>
      </c>
      <c r="E3434">
        <v>90</v>
      </c>
      <c r="F3434">
        <v>73</v>
      </c>
      <c r="G3434">
        <v>26</v>
      </c>
      <c r="H3434" t="s">
        <v>5280</v>
      </c>
      <c r="I3434">
        <v>848</v>
      </c>
      <c r="J3434">
        <v>882290</v>
      </c>
      <c r="K3434" t="s">
        <v>3479</v>
      </c>
      <c r="L3434" t="s">
        <v>470</v>
      </c>
      <c r="M3434" t="s">
        <v>16302</v>
      </c>
      <c r="N3434">
        <v>4792</v>
      </c>
      <c r="O3434">
        <v>1526</v>
      </c>
      <c r="P3434" t="s">
        <v>16303</v>
      </c>
      <c r="Q3434">
        <v>2</v>
      </c>
      <c r="R3434" t="s">
        <v>16304</v>
      </c>
      <c r="S3434" t="s">
        <v>16305</v>
      </c>
      <c r="T3434">
        <v>43</v>
      </c>
      <c r="U3434" t="s">
        <v>37</v>
      </c>
      <c r="V3434" t="s">
        <v>370</v>
      </c>
      <c r="W3434" t="s">
        <v>585</v>
      </c>
      <c r="X3434">
        <v>10000000</v>
      </c>
      <c r="Y3434">
        <v>1989</v>
      </c>
      <c r="Z3434">
        <v>643</v>
      </c>
      <c r="AA3434">
        <v>6.5</v>
      </c>
      <c r="AB3434">
        <v>1.33</v>
      </c>
      <c r="AC3434">
        <v>999</v>
      </c>
    </row>
    <row r="3435" spans="1:29">
      <c r="A3435" t="s">
        <v>28</v>
      </c>
      <c r="C3435" t="s">
        <v>16306</v>
      </c>
      <c r="D3435">
        <v>15</v>
      </c>
      <c r="E3435">
        <v>106</v>
      </c>
      <c r="F3435">
        <v>155</v>
      </c>
      <c r="G3435">
        <v>391</v>
      </c>
      <c r="H3435" t="s">
        <v>16307</v>
      </c>
      <c r="I3435">
        <v>981</v>
      </c>
      <c r="K3435" t="s">
        <v>1325</v>
      </c>
      <c r="L3435" t="s">
        <v>16308</v>
      </c>
      <c r="M3435" t="s">
        <v>16309</v>
      </c>
      <c r="N3435">
        <v>662</v>
      </c>
      <c r="O3435">
        <v>2741</v>
      </c>
      <c r="P3435" t="s">
        <v>16310</v>
      </c>
      <c r="Q3435">
        <v>0</v>
      </c>
      <c r="R3435" t="s">
        <v>16311</v>
      </c>
      <c r="S3435" t="s">
        <v>16312</v>
      </c>
      <c r="T3435">
        <v>14</v>
      </c>
      <c r="U3435" t="s">
        <v>37</v>
      </c>
      <c r="V3435" t="s">
        <v>38</v>
      </c>
      <c r="W3435" t="s">
        <v>585</v>
      </c>
      <c r="X3435">
        <v>8000000</v>
      </c>
      <c r="Y3435">
        <v>2016</v>
      </c>
      <c r="Z3435">
        <v>505</v>
      </c>
      <c r="AA3435">
        <v>4.2</v>
      </c>
      <c r="AC3435">
        <v>689</v>
      </c>
    </row>
    <row r="3436" spans="1:29">
      <c r="A3436" t="s">
        <v>28</v>
      </c>
      <c r="C3436" t="s">
        <v>6248</v>
      </c>
      <c r="D3436">
        <v>61</v>
      </c>
      <c r="E3436">
        <v>99</v>
      </c>
      <c r="F3436">
        <v>78</v>
      </c>
      <c r="G3436">
        <v>325</v>
      </c>
      <c r="H3436" t="s">
        <v>16313</v>
      </c>
      <c r="I3436">
        <v>11000</v>
      </c>
      <c r="J3436">
        <v>106593296</v>
      </c>
      <c r="K3436" t="s">
        <v>3932</v>
      </c>
      <c r="L3436" t="s">
        <v>466</v>
      </c>
      <c r="M3436" t="s">
        <v>16314</v>
      </c>
      <c r="N3436">
        <v>72324</v>
      </c>
      <c r="O3436">
        <v>12619</v>
      </c>
      <c r="P3436" t="s">
        <v>16315</v>
      </c>
      <c r="Q3436">
        <v>1</v>
      </c>
      <c r="R3436" t="s">
        <v>16316</v>
      </c>
      <c r="S3436" t="s">
        <v>16317</v>
      </c>
      <c r="T3436">
        <v>134</v>
      </c>
      <c r="U3436" t="s">
        <v>37</v>
      </c>
      <c r="V3436" t="s">
        <v>38</v>
      </c>
      <c r="W3436" t="s">
        <v>95</v>
      </c>
      <c r="X3436">
        <v>7500000</v>
      </c>
      <c r="Y3436">
        <v>1989</v>
      </c>
      <c r="Z3436">
        <v>509</v>
      </c>
      <c r="AA3436">
        <v>7.4</v>
      </c>
      <c r="AB3436">
        <v>1.85</v>
      </c>
      <c r="AC3436">
        <v>3000</v>
      </c>
    </row>
    <row r="3437" spans="1:29">
      <c r="A3437" t="s">
        <v>28</v>
      </c>
      <c r="C3437" t="s">
        <v>7785</v>
      </c>
      <c r="D3437">
        <v>34</v>
      </c>
      <c r="E3437">
        <v>115</v>
      </c>
      <c r="F3437">
        <v>88</v>
      </c>
      <c r="G3437">
        <v>890</v>
      </c>
      <c r="H3437" t="s">
        <v>1540</v>
      </c>
      <c r="I3437">
        <v>1000</v>
      </c>
      <c r="J3437">
        <v>43490057</v>
      </c>
      <c r="K3437" t="s">
        <v>2527</v>
      </c>
      <c r="L3437" t="s">
        <v>1759</v>
      </c>
      <c r="M3437" t="s">
        <v>16318</v>
      </c>
      <c r="N3437">
        <v>5275</v>
      </c>
      <c r="O3437">
        <v>4737</v>
      </c>
      <c r="P3437" t="s">
        <v>634</v>
      </c>
      <c r="Q3437">
        <v>6</v>
      </c>
      <c r="R3437" t="s">
        <v>16319</v>
      </c>
      <c r="S3437" t="s">
        <v>16320</v>
      </c>
      <c r="T3437">
        <v>30</v>
      </c>
      <c r="U3437" t="s">
        <v>37</v>
      </c>
      <c r="V3437" t="s">
        <v>38</v>
      </c>
      <c r="W3437" t="s">
        <v>585</v>
      </c>
      <c r="X3437">
        <v>7500000</v>
      </c>
      <c r="Y3437">
        <v>1997</v>
      </c>
      <c r="Z3437">
        <v>1000</v>
      </c>
      <c r="AA3437">
        <v>6.9</v>
      </c>
      <c r="AB3437">
        <v>1.85</v>
      </c>
      <c r="AC3437">
        <v>508</v>
      </c>
    </row>
    <row r="3438" spans="1:29">
      <c r="A3438" t="s">
        <v>28</v>
      </c>
      <c r="C3438" t="s">
        <v>16321</v>
      </c>
      <c r="D3438">
        <v>62</v>
      </c>
      <c r="E3438">
        <v>89</v>
      </c>
      <c r="F3438">
        <v>7</v>
      </c>
      <c r="G3438">
        <v>36</v>
      </c>
      <c r="H3438" t="s">
        <v>16322</v>
      </c>
      <c r="I3438">
        <v>186</v>
      </c>
      <c r="J3438">
        <v>32333860</v>
      </c>
      <c r="K3438" t="s">
        <v>2136</v>
      </c>
      <c r="L3438" t="s">
        <v>16323</v>
      </c>
      <c r="M3438" t="s">
        <v>16324</v>
      </c>
      <c r="N3438">
        <v>29843</v>
      </c>
      <c r="O3438">
        <v>407</v>
      </c>
      <c r="P3438" t="s">
        <v>16325</v>
      </c>
      <c r="Q3438">
        <v>1</v>
      </c>
      <c r="R3438" t="s">
        <v>16326</v>
      </c>
      <c r="S3438" t="s">
        <v>16327</v>
      </c>
      <c r="T3438">
        <v>81</v>
      </c>
      <c r="U3438" t="s">
        <v>7241</v>
      </c>
      <c r="V3438" t="s">
        <v>3859</v>
      </c>
      <c r="W3438" t="s">
        <v>585</v>
      </c>
      <c r="X3438">
        <v>7500000</v>
      </c>
      <c r="Y3438">
        <v>1995</v>
      </c>
      <c r="Z3438">
        <v>147</v>
      </c>
      <c r="AA3438">
        <v>6.7</v>
      </c>
      <c r="AB3438">
        <v>2.35</v>
      </c>
      <c r="AC3438">
        <v>0</v>
      </c>
    </row>
    <row r="3439" spans="1:29">
      <c r="A3439" t="s">
        <v>28</v>
      </c>
      <c r="C3439" t="s">
        <v>16328</v>
      </c>
      <c r="D3439">
        <v>102</v>
      </c>
      <c r="E3439">
        <v>101</v>
      </c>
      <c r="F3439">
        <v>2</v>
      </c>
      <c r="G3439">
        <v>40</v>
      </c>
      <c r="H3439" t="s">
        <v>16329</v>
      </c>
      <c r="I3439">
        <v>10000</v>
      </c>
      <c r="K3439" t="s">
        <v>16330</v>
      </c>
      <c r="L3439" t="s">
        <v>2824</v>
      </c>
      <c r="M3439" t="s">
        <v>16331</v>
      </c>
      <c r="N3439">
        <v>4035</v>
      </c>
      <c r="O3439">
        <v>10218</v>
      </c>
      <c r="P3439" t="s">
        <v>16332</v>
      </c>
      <c r="Q3439">
        <v>0</v>
      </c>
      <c r="R3439" t="s">
        <v>16333</v>
      </c>
      <c r="S3439" t="s">
        <v>16334</v>
      </c>
      <c r="T3439">
        <v>19</v>
      </c>
      <c r="U3439" t="s">
        <v>1464</v>
      </c>
      <c r="V3439" t="s">
        <v>1465</v>
      </c>
      <c r="X3439">
        <v>7700000</v>
      </c>
      <c r="Y3439">
        <v>2014</v>
      </c>
      <c r="Z3439">
        <v>154</v>
      </c>
      <c r="AA3439">
        <v>7.3</v>
      </c>
      <c r="AB3439">
        <v>2.35</v>
      </c>
      <c r="AC3439">
        <v>2000</v>
      </c>
    </row>
    <row r="3440" spans="1:29">
      <c r="A3440" t="s">
        <v>28</v>
      </c>
      <c r="C3440" t="s">
        <v>8186</v>
      </c>
      <c r="D3440">
        <v>239</v>
      </c>
      <c r="E3440">
        <v>92</v>
      </c>
      <c r="F3440">
        <v>655</v>
      </c>
      <c r="G3440">
        <v>88</v>
      </c>
      <c r="H3440" t="s">
        <v>8515</v>
      </c>
      <c r="I3440">
        <v>24000</v>
      </c>
      <c r="J3440">
        <v>24792061</v>
      </c>
      <c r="K3440" t="s">
        <v>2527</v>
      </c>
      <c r="L3440" t="s">
        <v>82</v>
      </c>
      <c r="M3440" t="s">
        <v>16335</v>
      </c>
      <c r="N3440">
        <v>191998</v>
      </c>
      <c r="O3440">
        <v>25092</v>
      </c>
      <c r="P3440" t="s">
        <v>16336</v>
      </c>
      <c r="Q3440">
        <v>0</v>
      </c>
      <c r="R3440" t="s">
        <v>16337</v>
      </c>
      <c r="S3440" t="s">
        <v>16338</v>
      </c>
      <c r="T3440">
        <v>323</v>
      </c>
      <c r="U3440" t="s">
        <v>37</v>
      </c>
      <c r="V3440" t="s">
        <v>38</v>
      </c>
      <c r="W3440" t="s">
        <v>585</v>
      </c>
      <c r="X3440">
        <v>6500000</v>
      </c>
      <c r="Y3440">
        <v>2005</v>
      </c>
      <c r="Z3440">
        <v>829</v>
      </c>
      <c r="AA3440">
        <v>7.6</v>
      </c>
      <c r="AB3440">
        <v>2.35</v>
      </c>
      <c r="AC3440">
        <v>0</v>
      </c>
    </row>
    <row r="3441" spans="1:29">
      <c r="A3441" t="s">
        <v>28</v>
      </c>
      <c r="C3441" t="s">
        <v>16339</v>
      </c>
      <c r="D3441">
        <v>252</v>
      </c>
      <c r="E3441">
        <v>94</v>
      </c>
      <c r="F3441">
        <v>0</v>
      </c>
      <c r="G3441">
        <v>658</v>
      </c>
      <c r="H3441" t="s">
        <v>14538</v>
      </c>
      <c r="I3441">
        <v>1000</v>
      </c>
      <c r="J3441">
        <v>17544812</v>
      </c>
      <c r="K3441" t="s">
        <v>6403</v>
      </c>
      <c r="L3441" t="s">
        <v>3714</v>
      </c>
      <c r="M3441" t="s">
        <v>16340</v>
      </c>
      <c r="N3441">
        <v>69989</v>
      </c>
      <c r="O3441">
        <v>4707</v>
      </c>
      <c r="P3441" t="s">
        <v>16341</v>
      </c>
      <c r="Q3441">
        <v>0</v>
      </c>
      <c r="R3441" t="s">
        <v>16342</v>
      </c>
      <c r="S3441" t="s">
        <v>16343</v>
      </c>
      <c r="T3441">
        <v>384</v>
      </c>
      <c r="U3441" t="s">
        <v>37</v>
      </c>
      <c r="V3441" t="s">
        <v>38</v>
      </c>
      <c r="W3441" t="s">
        <v>585</v>
      </c>
      <c r="X3441">
        <v>10000000</v>
      </c>
      <c r="Y3441">
        <v>2007</v>
      </c>
      <c r="Z3441">
        <v>683</v>
      </c>
      <c r="AA3441">
        <v>5.4</v>
      </c>
      <c r="AB3441">
        <v>2.35</v>
      </c>
      <c r="AC3441">
        <v>0</v>
      </c>
    </row>
    <row r="3442" spans="1:29">
      <c r="A3442" t="s">
        <v>28</v>
      </c>
      <c r="C3442" t="s">
        <v>13017</v>
      </c>
      <c r="D3442">
        <v>278</v>
      </c>
      <c r="E3442">
        <v>100</v>
      </c>
      <c r="F3442">
        <v>92</v>
      </c>
      <c r="G3442">
        <v>221</v>
      </c>
      <c r="H3442" t="s">
        <v>2019</v>
      </c>
      <c r="I3442">
        <v>3000</v>
      </c>
      <c r="J3442">
        <v>12574715</v>
      </c>
      <c r="K3442" t="s">
        <v>3409</v>
      </c>
      <c r="L3442" t="s">
        <v>730</v>
      </c>
      <c r="M3442" t="s">
        <v>16344</v>
      </c>
      <c r="N3442">
        <v>112138</v>
      </c>
      <c r="O3442">
        <v>4198</v>
      </c>
      <c r="P3442" t="s">
        <v>16345</v>
      </c>
      <c r="Q3442">
        <v>0</v>
      </c>
      <c r="R3442" t="s">
        <v>16346</v>
      </c>
      <c r="S3442" t="s">
        <v>16347</v>
      </c>
      <c r="T3442">
        <v>237</v>
      </c>
      <c r="U3442" t="s">
        <v>37</v>
      </c>
      <c r="V3442" t="s">
        <v>56</v>
      </c>
      <c r="W3442" t="s">
        <v>39</v>
      </c>
      <c r="X3442">
        <v>4500000</v>
      </c>
      <c r="Y3442">
        <v>2009</v>
      </c>
      <c r="Z3442">
        <v>766</v>
      </c>
      <c r="AA3442">
        <v>7.3</v>
      </c>
      <c r="AB3442">
        <v>2.35</v>
      </c>
      <c r="AC3442">
        <v>12000</v>
      </c>
    </row>
    <row r="3443" spans="1:29">
      <c r="A3443" t="s">
        <v>28</v>
      </c>
      <c r="C3443" t="s">
        <v>11653</v>
      </c>
      <c r="D3443">
        <v>124</v>
      </c>
      <c r="E3443">
        <v>106</v>
      </c>
      <c r="F3443">
        <v>14</v>
      </c>
      <c r="G3443">
        <v>161</v>
      </c>
      <c r="H3443" t="s">
        <v>6823</v>
      </c>
      <c r="I3443">
        <v>827</v>
      </c>
      <c r="J3443">
        <v>10281585</v>
      </c>
      <c r="K3443" t="s">
        <v>214</v>
      </c>
      <c r="L3443" t="s">
        <v>1546</v>
      </c>
      <c r="M3443" t="s">
        <v>16348</v>
      </c>
      <c r="N3443">
        <v>21225</v>
      </c>
      <c r="O3443">
        <v>1871</v>
      </c>
      <c r="P3443" t="s">
        <v>12298</v>
      </c>
      <c r="Q3443">
        <v>3</v>
      </c>
      <c r="R3443" t="s">
        <v>16349</v>
      </c>
      <c r="S3443" t="s">
        <v>16350</v>
      </c>
      <c r="T3443">
        <v>268</v>
      </c>
      <c r="U3443" t="s">
        <v>37</v>
      </c>
      <c r="V3443" t="s">
        <v>38</v>
      </c>
      <c r="W3443" t="s">
        <v>585</v>
      </c>
      <c r="Y3443">
        <v>2005</v>
      </c>
      <c r="Z3443">
        <v>545</v>
      </c>
      <c r="AA3443">
        <v>6.4</v>
      </c>
      <c r="AB3443">
        <v>2.35</v>
      </c>
      <c r="AC3443">
        <v>1000</v>
      </c>
    </row>
    <row r="3444" spans="1:29">
      <c r="A3444" t="s">
        <v>28</v>
      </c>
      <c r="C3444" t="s">
        <v>16351</v>
      </c>
      <c r="D3444">
        <v>9</v>
      </c>
      <c r="E3444">
        <v>109</v>
      </c>
      <c r="F3444">
        <v>62</v>
      </c>
      <c r="G3444">
        <v>518</v>
      </c>
      <c r="H3444" t="s">
        <v>7414</v>
      </c>
      <c r="I3444">
        <v>584</v>
      </c>
      <c r="J3444">
        <v>5100000</v>
      </c>
      <c r="K3444" t="s">
        <v>1415</v>
      </c>
      <c r="L3444" t="s">
        <v>2144</v>
      </c>
      <c r="M3444" t="s">
        <v>16352</v>
      </c>
      <c r="N3444">
        <v>6595</v>
      </c>
      <c r="O3444">
        <v>2024</v>
      </c>
      <c r="P3444" t="s">
        <v>16353</v>
      </c>
      <c r="Q3444">
        <v>0</v>
      </c>
      <c r="R3444" t="s">
        <v>16354</v>
      </c>
      <c r="S3444" t="s">
        <v>16355</v>
      </c>
      <c r="T3444">
        <v>61</v>
      </c>
      <c r="U3444" t="s">
        <v>37</v>
      </c>
      <c r="V3444" t="s">
        <v>56</v>
      </c>
      <c r="W3444" t="s">
        <v>585</v>
      </c>
      <c r="X3444">
        <v>7500000</v>
      </c>
      <c r="Y3444">
        <v>1984</v>
      </c>
      <c r="Z3444">
        <v>552</v>
      </c>
      <c r="AA3444">
        <v>6</v>
      </c>
      <c r="AB3444">
        <v>1.85</v>
      </c>
      <c r="AC3444">
        <v>345</v>
      </c>
    </row>
    <row r="3445" spans="1:29">
      <c r="A3445" t="s">
        <v>28</v>
      </c>
      <c r="C3445" t="s">
        <v>9521</v>
      </c>
      <c r="D3445">
        <v>127</v>
      </c>
      <c r="E3445">
        <v>105</v>
      </c>
      <c r="F3445">
        <v>248</v>
      </c>
      <c r="G3445">
        <v>147</v>
      </c>
      <c r="H3445" t="s">
        <v>1646</v>
      </c>
      <c r="I3445">
        <v>673</v>
      </c>
      <c r="J3445">
        <v>10460089</v>
      </c>
      <c r="K3445" t="s">
        <v>2142</v>
      </c>
      <c r="L3445" t="s">
        <v>1607</v>
      </c>
      <c r="M3445" t="s">
        <v>16356</v>
      </c>
      <c r="N3445">
        <v>34098</v>
      </c>
      <c r="O3445">
        <v>1442</v>
      </c>
      <c r="P3445" t="s">
        <v>14632</v>
      </c>
      <c r="Q3445">
        <v>1</v>
      </c>
      <c r="R3445" t="s">
        <v>16357</v>
      </c>
      <c r="S3445" t="s">
        <v>16358</v>
      </c>
      <c r="T3445">
        <v>214</v>
      </c>
      <c r="U3445" t="s">
        <v>37</v>
      </c>
      <c r="V3445" t="s">
        <v>38</v>
      </c>
      <c r="W3445" t="s">
        <v>585</v>
      </c>
      <c r="X3445">
        <v>7500000</v>
      </c>
      <c r="Y3445">
        <v>2002</v>
      </c>
      <c r="Z3445">
        <v>466</v>
      </c>
      <c r="AA3445">
        <v>7.2</v>
      </c>
      <c r="AB3445">
        <v>1.85</v>
      </c>
      <c r="AC3445">
        <v>1000</v>
      </c>
    </row>
    <row r="3446" spans="1:29">
      <c r="A3446" t="s">
        <v>28</v>
      </c>
      <c r="C3446" t="s">
        <v>8640</v>
      </c>
      <c r="D3446">
        <v>9</v>
      </c>
      <c r="E3446">
        <v>102</v>
      </c>
      <c r="F3446">
        <v>329</v>
      </c>
      <c r="G3446">
        <v>280</v>
      </c>
      <c r="H3446" t="s">
        <v>8640</v>
      </c>
      <c r="I3446">
        <v>611</v>
      </c>
      <c r="J3446">
        <v>4239767</v>
      </c>
      <c r="K3446" t="s">
        <v>4479</v>
      </c>
      <c r="L3446" t="s">
        <v>16359</v>
      </c>
      <c r="M3446" t="s">
        <v>16360</v>
      </c>
      <c r="N3446">
        <v>3709</v>
      </c>
      <c r="O3446">
        <v>1834</v>
      </c>
      <c r="P3446" t="s">
        <v>7018</v>
      </c>
      <c r="Q3446">
        <v>3</v>
      </c>
      <c r="R3446" t="s">
        <v>16361</v>
      </c>
      <c r="S3446" t="s">
        <v>16362</v>
      </c>
      <c r="T3446">
        <v>83</v>
      </c>
      <c r="U3446" t="s">
        <v>37</v>
      </c>
      <c r="V3446" t="s">
        <v>268</v>
      </c>
      <c r="W3446" t="s">
        <v>585</v>
      </c>
      <c r="X3446">
        <v>7500000</v>
      </c>
      <c r="Y3446">
        <v>2002</v>
      </c>
      <c r="Z3446">
        <v>329</v>
      </c>
      <c r="AA3446">
        <v>6</v>
      </c>
      <c r="AB3446">
        <v>1.85</v>
      </c>
      <c r="AC3446">
        <v>0</v>
      </c>
    </row>
    <row r="3447" spans="1:29">
      <c r="A3447" t="s">
        <v>28</v>
      </c>
      <c r="C3447" t="s">
        <v>16363</v>
      </c>
      <c r="D3447">
        <v>35</v>
      </c>
      <c r="E3447">
        <v>97</v>
      </c>
      <c r="F3447">
        <v>18</v>
      </c>
      <c r="G3447">
        <v>742</v>
      </c>
      <c r="H3447" t="s">
        <v>5706</v>
      </c>
      <c r="I3447">
        <v>834</v>
      </c>
      <c r="J3447">
        <v>4131640</v>
      </c>
      <c r="K3447" t="s">
        <v>1009</v>
      </c>
      <c r="L3447" t="s">
        <v>1708</v>
      </c>
      <c r="M3447" t="s">
        <v>16364</v>
      </c>
      <c r="N3447">
        <v>5463</v>
      </c>
      <c r="O3447">
        <v>4091</v>
      </c>
      <c r="P3447" t="s">
        <v>16365</v>
      </c>
      <c r="Q3447">
        <v>2</v>
      </c>
      <c r="R3447" t="s">
        <v>16366</v>
      </c>
      <c r="S3447" t="s">
        <v>16367</v>
      </c>
      <c r="T3447">
        <v>20</v>
      </c>
      <c r="U3447" t="s">
        <v>37</v>
      </c>
      <c r="V3447" t="s">
        <v>38</v>
      </c>
      <c r="W3447" t="s">
        <v>39</v>
      </c>
      <c r="X3447">
        <v>7500000</v>
      </c>
      <c r="Y3447">
        <v>2008</v>
      </c>
      <c r="Z3447">
        <v>749</v>
      </c>
      <c r="AA3447">
        <v>3.1</v>
      </c>
      <c r="AB3447">
        <v>1.85</v>
      </c>
      <c r="AC3447">
        <v>140</v>
      </c>
    </row>
    <row r="3448" spans="1:29">
      <c r="A3448" t="s">
        <v>28</v>
      </c>
      <c r="C3448" t="s">
        <v>16368</v>
      </c>
      <c r="D3448">
        <v>6</v>
      </c>
      <c r="E3448">
        <v>118</v>
      </c>
      <c r="F3448">
        <v>0</v>
      </c>
      <c r="G3448">
        <v>249</v>
      </c>
      <c r="H3448" t="s">
        <v>12898</v>
      </c>
      <c r="I3448">
        <v>373</v>
      </c>
      <c r="J3448">
        <v>3347439</v>
      </c>
      <c r="K3448" t="s">
        <v>214</v>
      </c>
      <c r="L3448" t="s">
        <v>16369</v>
      </c>
      <c r="M3448" t="s">
        <v>16370</v>
      </c>
      <c r="N3448">
        <v>833</v>
      </c>
      <c r="O3448">
        <v>1233</v>
      </c>
      <c r="P3448" t="s">
        <v>11184</v>
      </c>
      <c r="Q3448">
        <v>1</v>
      </c>
      <c r="R3448" t="s">
        <v>16371</v>
      </c>
      <c r="S3448" t="s">
        <v>16372</v>
      </c>
      <c r="T3448">
        <v>33</v>
      </c>
      <c r="U3448" t="s">
        <v>37</v>
      </c>
      <c r="V3448" t="s">
        <v>38</v>
      </c>
      <c r="W3448" t="s">
        <v>95</v>
      </c>
      <c r="X3448">
        <v>7500000</v>
      </c>
      <c r="Y3448">
        <v>2004</v>
      </c>
      <c r="Z3448">
        <v>266</v>
      </c>
      <c r="AA3448">
        <v>6.9</v>
      </c>
      <c r="AC3448">
        <v>31</v>
      </c>
    </row>
    <row r="3449" spans="1:29">
      <c r="A3449" t="s">
        <v>28</v>
      </c>
      <c r="C3449" t="s">
        <v>14061</v>
      </c>
      <c r="D3449">
        <v>192</v>
      </c>
      <c r="E3449">
        <v>92</v>
      </c>
      <c r="F3449">
        <v>406</v>
      </c>
      <c r="G3449">
        <v>968</v>
      </c>
      <c r="H3449" t="s">
        <v>290</v>
      </c>
      <c r="I3449">
        <v>24000</v>
      </c>
      <c r="J3449">
        <v>10814185</v>
      </c>
      <c r="K3449" t="s">
        <v>4262</v>
      </c>
      <c r="L3449" t="s">
        <v>82</v>
      </c>
      <c r="M3449" t="s">
        <v>16373</v>
      </c>
      <c r="N3449">
        <v>37530</v>
      </c>
      <c r="O3449">
        <v>41867</v>
      </c>
      <c r="P3449" t="s">
        <v>379</v>
      </c>
      <c r="Q3449">
        <v>6</v>
      </c>
      <c r="R3449" t="s">
        <v>16374</v>
      </c>
      <c r="S3449" t="s">
        <v>16375</v>
      </c>
      <c r="T3449">
        <v>106</v>
      </c>
      <c r="U3449" t="s">
        <v>37</v>
      </c>
      <c r="V3449" t="s">
        <v>38</v>
      </c>
      <c r="W3449" t="s">
        <v>585</v>
      </c>
      <c r="X3449">
        <v>8000000</v>
      </c>
      <c r="Y3449">
        <v>2009</v>
      </c>
      <c r="Z3449">
        <v>15000</v>
      </c>
      <c r="AA3449">
        <v>6.2</v>
      </c>
      <c r="AB3449">
        <v>1.85</v>
      </c>
      <c r="AC3449">
        <v>0</v>
      </c>
    </row>
    <row r="3450" spans="1:29">
      <c r="A3450" t="s">
        <v>28</v>
      </c>
      <c r="C3450" t="s">
        <v>3722</v>
      </c>
      <c r="D3450">
        <v>51</v>
      </c>
      <c r="E3450">
        <v>112</v>
      </c>
      <c r="F3450">
        <v>119</v>
      </c>
      <c r="G3450">
        <v>844</v>
      </c>
      <c r="H3450" t="s">
        <v>3298</v>
      </c>
      <c r="I3450">
        <v>12000</v>
      </c>
      <c r="J3450">
        <v>533344</v>
      </c>
      <c r="K3450" t="s">
        <v>5510</v>
      </c>
      <c r="L3450" t="s">
        <v>301</v>
      </c>
      <c r="M3450" t="s">
        <v>16376</v>
      </c>
      <c r="N3450">
        <v>3972</v>
      </c>
      <c r="O3450">
        <v>15396</v>
      </c>
      <c r="P3450" t="s">
        <v>10436</v>
      </c>
      <c r="Q3450">
        <v>0</v>
      </c>
      <c r="R3450" t="s">
        <v>16377</v>
      </c>
      <c r="S3450" t="s">
        <v>16378</v>
      </c>
      <c r="T3450">
        <v>95</v>
      </c>
      <c r="U3450" t="s">
        <v>37</v>
      </c>
      <c r="V3450" t="s">
        <v>38</v>
      </c>
      <c r="W3450" t="s">
        <v>39</v>
      </c>
      <c r="Y3450">
        <v>2003</v>
      </c>
      <c r="Z3450">
        <v>844</v>
      </c>
      <c r="AA3450">
        <v>5.5</v>
      </c>
      <c r="AB3450">
        <v>1.85</v>
      </c>
      <c r="AC3450">
        <v>655</v>
      </c>
    </row>
    <row r="3451" spans="1:29">
      <c r="A3451" t="s">
        <v>28</v>
      </c>
      <c r="C3451" t="s">
        <v>16379</v>
      </c>
      <c r="D3451">
        <v>38</v>
      </c>
      <c r="E3451">
        <v>103</v>
      </c>
      <c r="F3451">
        <v>27</v>
      </c>
      <c r="G3451">
        <v>59</v>
      </c>
      <c r="H3451" t="s">
        <v>13556</v>
      </c>
      <c r="I3451">
        <v>71</v>
      </c>
      <c r="J3451">
        <v>206400</v>
      </c>
      <c r="K3451" t="s">
        <v>16012</v>
      </c>
      <c r="L3451" t="s">
        <v>8713</v>
      </c>
      <c r="M3451" t="s">
        <v>16380</v>
      </c>
      <c r="N3451">
        <v>1439</v>
      </c>
      <c r="O3451">
        <v>262</v>
      </c>
      <c r="P3451" t="s">
        <v>16381</v>
      </c>
      <c r="Q3451">
        <v>0</v>
      </c>
      <c r="R3451" t="s">
        <v>16382</v>
      </c>
      <c r="S3451" t="s">
        <v>16383</v>
      </c>
      <c r="T3451">
        <v>26</v>
      </c>
      <c r="U3451" t="s">
        <v>1464</v>
      </c>
      <c r="V3451" t="s">
        <v>1465</v>
      </c>
      <c r="X3451">
        <v>50000000</v>
      </c>
      <c r="Y3451">
        <v>2001</v>
      </c>
      <c r="Z3451">
        <v>59</v>
      </c>
      <c r="AA3451">
        <v>6.9</v>
      </c>
      <c r="AC3451">
        <v>26</v>
      </c>
    </row>
    <row r="3452" spans="1:29">
      <c r="A3452" t="s">
        <v>28</v>
      </c>
      <c r="C3452" t="s">
        <v>9430</v>
      </c>
      <c r="D3452">
        <v>133</v>
      </c>
      <c r="E3452">
        <v>93</v>
      </c>
      <c r="F3452">
        <v>187</v>
      </c>
      <c r="G3452">
        <v>158</v>
      </c>
      <c r="H3452" t="s">
        <v>4719</v>
      </c>
      <c r="I3452">
        <v>631</v>
      </c>
      <c r="J3452">
        <v>197148</v>
      </c>
      <c r="K3452" t="s">
        <v>16384</v>
      </c>
      <c r="L3452" t="s">
        <v>72</v>
      </c>
      <c r="M3452" t="s">
        <v>16385</v>
      </c>
      <c r="N3452">
        <v>18109</v>
      </c>
      <c r="O3452">
        <v>1176</v>
      </c>
      <c r="P3452" t="s">
        <v>16386</v>
      </c>
      <c r="Q3452">
        <v>0</v>
      </c>
      <c r="R3452" t="s">
        <v>16387</v>
      </c>
      <c r="S3452" t="s">
        <v>16388</v>
      </c>
      <c r="T3452">
        <v>150</v>
      </c>
      <c r="U3452" t="s">
        <v>37</v>
      </c>
      <c r="V3452" t="s">
        <v>56</v>
      </c>
      <c r="W3452" t="s">
        <v>585</v>
      </c>
      <c r="X3452">
        <v>7500000</v>
      </c>
      <c r="Y3452">
        <v>2003</v>
      </c>
      <c r="Z3452">
        <v>163</v>
      </c>
      <c r="AA3452">
        <v>6.3</v>
      </c>
      <c r="AB3452">
        <v>2.35</v>
      </c>
      <c r="AC3452">
        <v>0</v>
      </c>
    </row>
    <row r="3453" spans="1:29">
      <c r="A3453" t="s">
        <v>28</v>
      </c>
      <c r="C3453" t="s">
        <v>16389</v>
      </c>
      <c r="D3453">
        <v>4</v>
      </c>
      <c r="E3453">
        <v>101</v>
      </c>
      <c r="F3453">
        <v>22</v>
      </c>
      <c r="G3453">
        <v>447</v>
      </c>
      <c r="H3453" t="s">
        <v>13731</v>
      </c>
      <c r="I3453">
        <v>5000</v>
      </c>
      <c r="K3453" t="s">
        <v>1671</v>
      </c>
      <c r="L3453" t="s">
        <v>2398</v>
      </c>
      <c r="M3453" t="s">
        <v>16390</v>
      </c>
      <c r="N3453">
        <v>243</v>
      </c>
      <c r="O3453">
        <v>7206</v>
      </c>
      <c r="P3453" t="s">
        <v>3924</v>
      </c>
      <c r="Q3453">
        <v>3</v>
      </c>
      <c r="S3453" t="s">
        <v>16391</v>
      </c>
      <c r="T3453">
        <v>3</v>
      </c>
      <c r="U3453" t="s">
        <v>37</v>
      </c>
      <c r="V3453" t="s">
        <v>56</v>
      </c>
      <c r="X3453">
        <v>7500000</v>
      </c>
      <c r="Y3453">
        <v>2012</v>
      </c>
      <c r="Z3453">
        <v>659</v>
      </c>
      <c r="AA3453">
        <v>4.8</v>
      </c>
      <c r="AC3453">
        <v>223</v>
      </c>
    </row>
    <row r="3454" spans="1:29">
      <c r="A3454" t="s">
        <v>28</v>
      </c>
      <c r="C3454" t="s">
        <v>8508</v>
      </c>
      <c r="D3454">
        <v>287</v>
      </c>
      <c r="E3454">
        <v>115</v>
      </c>
      <c r="F3454">
        <v>549</v>
      </c>
      <c r="G3454">
        <v>911</v>
      </c>
      <c r="H3454" t="s">
        <v>3077</v>
      </c>
      <c r="I3454">
        <v>3000</v>
      </c>
      <c r="J3454">
        <v>54557348</v>
      </c>
      <c r="K3454" t="s">
        <v>2125</v>
      </c>
      <c r="L3454" t="s">
        <v>252</v>
      </c>
      <c r="M3454" t="s">
        <v>15200</v>
      </c>
      <c r="N3454">
        <v>361169</v>
      </c>
      <c r="O3454">
        <v>5732</v>
      </c>
      <c r="P3454" t="s">
        <v>5165</v>
      </c>
      <c r="Q3454">
        <v>0</v>
      </c>
      <c r="R3454" t="s">
        <v>15201</v>
      </c>
      <c r="S3454" t="s">
        <v>15202</v>
      </c>
      <c r="T3454">
        <v>1624</v>
      </c>
      <c r="U3454" t="s">
        <v>37</v>
      </c>
      <c r="V3454" t="s">
        <v>767</v>
      </c>
      <c r="W3454" t="s">
        <v>585</v>
      </c>
      <c r="X3454">
        <v>6500000</v>
      </c>
      <c r="Y3454">
        <v>2004</v>
      </c>
      <c r="Z3454">
        <v>912</v>
      </c>
      <c r="AA3454">
        <v>7.9</v>
      </c>
      <c r="AB3454">
        <v>2.35</v>
      </c>
      <c r="AC3454">
        <v>18000</v>
      </c>
    </row>
    <row r="3455" spans="1:29">
      <c r="A3455" t="s">
        <v>28</v>
      </c>
      <c r="C3455" t="s">
        <v>16392</v>
      </c>
      <c r="D3455">
        <v>222</v>
      </c>
      <c r="E3455">
        <v>113</v>
      </c>
      <c r="F3455">
        <v>127</v>
      </c>
      <c r="G3455">
        <v>373</v>
      </c>
      <c r="H3455" t="s">
        <v>15449</v>
      </c>
      <c r="I3455">
        <v>3000</v>
      </c>
      <c r="J3455">
        <v>3014541</v>
      </c>
      <c r="K3455" t="s">
        <v>3409</v>
      </c>
      <c r="L3455" t="s">
        <v>14341</v>
      </c>
      <c r="M3455" t="s">
        <v>16393</v>
      </c>
      <c r="N3455">
        <v>19616</v>
      </c>
      <c r="O3455">
        <v>4370</v>
      </c>
      <c r="P3455" t="s">
        <v>8788</v>
      </c>
      <c r="Q3455">
        <v>3</v>
      </c>
      <c r="R3455" t="s">
        <v>16394</v>
      </c>
      <c r="S3455" t="s">
        <v>16395</v>
      </c>
      <c r="T3455">
        <v>98</v>
      </c>
      <c r="U3455" t="s">
        <v>37</v>
      </c>
      <c r="V3455" t="s">
        <v>56</v>
      </c>
      <c r="W3455" t="s">
        <v>585</v>
      </c>
      <c r="X3455">
        <v>8000000</v>
      </c>
      <c r="Y3455">
        <v>2011</v>
      </c>
      <c r="Z3455">
        <v>415</v>
      </c>
      <c r="AA3455">
        <v>6.7</v>
      </c>
      <c r="AB3455">
        <v>2.35</v>
      </c>
      <c r="AC3455">
        <v>0</v>
      </c>
    </row>
    <row r="3456" spans="1:29">
      <c r="A3456" t="s">
        <v>28</v>
      </c>
      <c r="C3456" t="s">
        <v>16396</v>
      </c>
      <c r="D3456">
        <v>6</v>
      </c>
      <c r="E3456">
        <v>95</v>
      </c>
      <c r="F3456">
        <v>20</v>
      </c>
      <c r="G3456">
        <v>36</v>
      </c>
      <c r="H3456" t="s">
        <v>16397</v>
      </c>
      <c r="I3456">
        <v>262</v>
      </c>
      <c r="K3456" t="s">
        <v>464</v>
      </c>
      <c r="L3456" t="s">
        <v>15513</v>
      </c>
      <c r="M3456" t="s">
        <v>16398</v>
      </c>
      <c r="N3456">
        <v>385</v>
      </c>
      <c r="O3456">
        <v>409</v>
      </c>
      <c r="P3456" t="s">
        <v>16399</v>
      </c>
      <c r="Q3456">
        <v>3</v>
      </c>
      <c r="R3456" t="s">
        <v>16400</v>
      </c>
      <c r="S3456" t="s">
        <v>16401</v>
      </c>
      <c r="T3456">
        <v>4</v>
      </c>
      <c r="U3456" t="s">
        <v>37</v>
      </c>
      <c r="V3456" t="s">
        <v>16402</v>
      </c>
      <c r="X3456">
        <v>7500000</v>
      </c>
      <c r="Y3456">
        <v>2012</v>
      </c>
      <c r="Z3456">
        <v>65</v>
      </c>
      <c r="AA3456">
        <v>5.6</v>
      </c>
      <c r="AC3456">
        <v>389</v>
      </c>
    </row>
    <row r="3457" spans="1:29">
      <c r="A3457" t="s">
        <v>28</v>
      </c>
      <c r="C3457" t="s">
        <v>16403</v>
      </c>
      <c r="D3457">
        <v>16</v>
      </c>
      <c r="E3457">
        <v>153</v>
      </c>
      <c r="F3457">
        <v>5</v>
      </c>
      <c r="G3457">
        <v>60</v>
      </c>
      <c r="H3457" t="s">
        <v>16404</v>
      </c>
      <c r="I3457">
        <v>532</v>
      </c>
      <c r="J3457">
        <v>872643</v>
      </c>
      <c r="K3457" t="s">
        <v>2717</v>
      </c>
      <c r="L3457" t="s">
        <v>16405</v>
      </c>
      <c r="M3457" t="s">
        <v>16406</v>
      </c>
      <c r="N3457">
        <v>2909</v>
      </c>
      <c r="O3457">
        <v>902</v>
      </c>
      <c r="P3457" t="s">
        <v>16407</v>
      </c>
      <c r="Q3457">
        <v>3</v>
      </c>
      <c r="R3457" t="s">
        <v>16408</v>
      </c>
      <c r="S3457" t="s">
        <v>16409</v>
      </c>
      <c r="T3457">
        <v>37</v>
      </c>
      <c r="U3457" t="s">
        <v>5611</v>
      </c>
      <c r="V3457" t="s">
        <v>38</v>
      </c>
      <c r="X3457">
        <v>6000000</v>
      </c>
      <c r="Y3457">
        <v>2007</v>
      </c>
      <c r="Z3457">
        <v>249</v>
      </c>
      <c r="AA3457">
        <v>5.4</v>
      </c>
      <c r="AC3457">
        <v>108</v>
      </c>
    </row>
    <row r="3458" spans="1:29">
      <c r="A3458" t="s">
        <v>28</v>
      </c>
      <c r="C3458" t="s">
        <v>16410</v>
      </c>
      <c r="D3458">
        <v>242</v>
      </c>
      <c r="E3458">
        <v>89</v>
      </c>
      <c r="F3458">
        <v>10</v>
      </c>
      <c r="G3458">
        <v>106</v>
      </c>
      <c r="H3458" t="s">
        <v>6491</v>
      </c>
      <c r="I3458">
        <v>963</v>
      </c>
      <c r="J3458">
        <v>4443403</v>
      </c>
      <c r="K3458" t="s">
        <v>16411</v>
      </c>
      <c r="L3458" t="s">
        <v>6663</v>
      </c>
      <c r="M3458" t="s">
        <v>16412</v>
      </c>
      <c r="N3458">
        <v>70194</v>
      </c>
      <c r="O3458">
        <v>1754</v>
      </c>
      <c r="P3458" t="s">
        <v>16413</v>
      </c>
      <c r="Q3458">
        <v>0</v>
      </c>
      <c r="R3458" t="s">
        <v>16414</v>
      </c>
      <c r="S3458" t="s">
        <v>16415</v>
      </c>
      <c r="T3458">
        <v>158</v>
      </c>
      <c r="U3458" t="s">
        <v>1464</v>
      </c>
      <c r="V3458" t="s">
        <v>1465</v>
      </c>
      <c r="W3458" t="s">
        <v>39</v>
      </c>
      <c r="X3458">
        <v>7300000</v>
      </c>
      <c r="Y3458">
        <v>2007</v>
      </c>
      <c r="Z3458">
        <v>545</v>
      </c>
      <c r="AA3458">
        <v>8</v>
      </c>
      <c r="AB3458">
        <v>1.85</v>
      </c>
      <c r="AC3458">
        <v>14000</v>
      </c>
    </row>
    <row r="3459" spans="1:29">
      <c r="A3459" t="s">
        <v>28</v>
      </c>
      <c r="C3459" t="s">
        <v>2843</v>
      </c>
      <c r="D3459">
        <v>147</v>
      </c>
      <c r="E3459">
        <v>92</v>
      </c>
      <c r="F3459">
        <v>287</v>
      </c>
      <c r="G3459">
        <v>664</v>
      </c>
      <c r="H3459" t="s">
        <v>1748</v>
      </c>
      <c r="I3459">
        <v>844</v>
      </c>
      <c r="K3459" t="s">
        <v>16416</v>
      </c>
      <c r="L3459" t="s">
        <v>10436</v>
      </c>
      <c r="M3459" t="s">
        <v>16417</v>
      </c>
      <c r="N3459">
        <v>19157</v>
      </c>
      <c r="O3459">
        <v>4099</v>
      </c>
      <c r="P3459" t="s">
        <v>3935</v>
      </c>
      <c r="Q3459">
        <v>2</v>
      </c>
      <c r="R3459" t="s">
        <v>16418</v>
      </c>
      <c r="S3459" t="s">
        <v>16419</v>
      </c>
      <c r="T3459">
        <v>69</v>
      </c>
      <c r="U3459" t="s">
        <v>37</v>
      </c>
      <c r="V3459" t="s">
        <v>38</v>
      </c>
      <c r="W3459" t="s">
        <v>39</v>
      </c>
      <c r="X3459">
        <v>12000000</v>
      </c>
      <c r="Y3459">
        <v>2009</v>
      </c>
      <c r="Z3459">
        <v>708</v>
      </c>
      <c r="AA3459">
        <v>5.7</v>
      </c>
      <c r="AB3459">
        <v>1.85</v>
      </c>
      <c r="AC3459">
        <v>0</v>
      </c>
    </row>
    <row r="3460" spans="1:29">
      <c r="A3460" t="s">
        <v>28</v>
      </c>
      <c r="C3460" t="s">
        <v>16420</v>
      </c>
      <c r="D3460">
        <v>93</v>
      </c>
      <c r="E3460">
        <v>107</v>
      </c>
      <c r="F3460">
        <v>23</v>
      </c>
      <c r="G3460">
        <v>93</v>
      </c>
      <c r="H3460" t="s">
        <v>16421</v>
      </c>
      <c r="I3460">
        <v>287</v>
      </c>
      <c r="K3460" t="s">
        <v>4075</v>
      </c>
      <c r="L3460" t="s">
        <v>16422</v>
      </c>
      <c r="M3460" t="s">
        <v>16423</v>
      </c>
      <c r="N3460">
        <v>80639</v>
      </c>
      <c r="O3460">
        <v>635</v>
      </c>
      <c r="P3460" t="s">
        <v>16424</v>
      </c>
      <c r="Q3460">
        <v>0</v>
      </c>
      <c r="R3460" t="s">
        <v>16425</v>
      </c>
      <c r="S3460" t="s">
        <v>16426</v>
      </c>
      <c r="T3460">
        <v>96</v>
      </c>
      <c r="U3460" t="s">
        <v>8731</v>
      </c>
      <c r="V3460" t="s">
        <v>767</v>
      </c>
      <c r="X3460">
        <v>5000000</v>
      </c>
      <c r="Y3460">
        <v>2008</v>
      </c>
      <c r="Z3460">
        <v>150</v>
      </c>
      <c r="AA3460">
        <v>7.6</v>
      </c>
      <c r="AB3460">
        <v>2.35</v>
      </c>
      <c r="AC3460">
        <v>25000</v>
      </c>
    </row>
    <row r="3461" spans="1:29">
      <c r="A3461" t="s">
        <v>28</v>
      </c>
      <c r="C3461" t="s">
        <v>12849</v>
      </c>
      <c r="D3461">
        <v>253</v>
      </c>
      <c r="E3461">
        <v>118</v>
      </c>
      <c r="F3461">
        <v>0</v>
      </c>
      <c r="G3461">
        <v>500</v>
      </c>
      <c r="H3461" t="s">
        <v>9014</v>
      </c>
      <c r="I3461">
        <v>18000</v>
      </c>
      <c r="J3461">
        <v>1330827</v>
      </c>
      <c r="K3461" t="s">
        <v>5544</v>
      </c>
      <c r="L3461" t="s">
        <v>588</v>
      </c>
      <c r="M3461" t="s">
        <v>16427</v>
      </c>
      <c r="N3461">
        <v>9866</v>
      </c>
      <c r="O3461">
        <v>19879</v>
      </c>
      <c r="P3461" t="s">
        <v>16428</v>
      </c>
      <c r="Q3461">
        <v>2</v>
      </c>
      <c r="R3461" t="s">
        <v>16429</v>
      </c>
      <c r="S3461" t="s">
        <v>16430</v>
      </c>
      <c r="T3461">
        <v>73</v>
      </c>
      <c r="U3461" t="s">
        <v>37</v>
      </c>
      <c r="V3461" t="s">
        <v>1465</v>
      </c>
      <c r="W3461" t="s">
        <v>585</v>
      </c>
      <c r="X3461">
        <v>7000000</v>
      </c>
      <c r="Y3461">
        <v>2016</v>
      </c>
      <c r="Z3461">
        <v>860</v>
      </c>
      <c r="AA3461">
        <v>7</v>
      </c>
      <c r="AB3461">
        <v>2.35</v>
      </c>
      <c r="AC3461">
        <v>0</v>
      </c>
    </row>
    <row r="3462" spans="1:29">
      <c r="A3462" t="s">
        <v>28</v>
      </c>
      <c r="C3462" t="s">
        <v>16431</v>
      </c>
      <c r="D3462">
        <v>224</v>
      </c>
      <c r="E3462">
        <v>97</v>
      </c>
      <c r="F3462">
        <v>12</v>
      </c>
      <c r="G3462">
        <v>641</v>
      </c>
      <c r="H3462" t="s">
        <v>3687</v>
      </c>
      <c r="I3462">
        <v>788</v>
      </c>
      <c r="J3462">
        <v>1818681</v>
      </c>
      <c r="K3462" t="s">
        <v>464</v>
      </c>
      <c r="L3462" t="s">
        <v>2870</v>
      </c>
      <c r="M3462" t="s">
        <v>16432</v>
      </c>
      <c r="N3462">
        <v>74435</v>
      </c>
      <c r="O3462">
        <v>2486</v>
      </c>
      <c r="P3462" t="s">
        <v>889</v>
      </c>
      <c r="Q3462">
        <v>1</v>
      </c>
      <c r="R3462" t="s">
        <v>16433</v>
      </c>
      <c r="S3462" t="s">
        <v>16434</v>
      </c>
      <c r="T3462">
        <v>224</v>
      </c>
      <c r="U3462" t="s">
        <v>37</v>
      </c>
      <c r="V3462" t="s">
        <v>56</v>
      </c>
      <c r="W3462" t="s">
        <v>585</v>
      </c>
      <c r="X3462">
        <v>7300000</v>
      </c>
      <c r="Y3462">
        <v>2009</v>
      </c>
      <c r="Z3462">
        <v>698</v>
      </c>
      <c r="AA3462">
        <v>7.2</v>
      </c>
      <c r="AB3462">
        <v>2.35</v>
      </c>
      <c r="AC3462">
        <v>0</v>
      </c>
    </row>
    <row r="3463" spans="1:29">
      <c r="A3463" t="s">
        <v>28</v>
      </c>
      <c r="C3463" t="s">
        <v>79</v>
      </c>
      <c r="D3463">
        <v>392</v>
      </c>
      <c r="E3463">
        <v>156</v>
      </c>
      <c r="F3463">
        <v>0</v>
      </c>
      <c r="G3463">
        <v>4000</v>
      </c>
      <c r="H3463" t="s">
        <v>80</v>
      </c>
      <c r="I3463">
        <v>24000</v>
      </c>
      <c r="J3463">
        <v>336530303</v>
      </c>
      <c r="K3463" t="s">
        <v>81</v>
      </c>
      <c r="L3463" t="s">
        <v>82</v>
      </c>
      <c r="M3463" t="s">
        <v>83</v>
      </c>
      <c r="N3463">
        <v>383071</v>
      </c>
      <c r="O3463">
        <v>46055</v>
      </c>
      <c r="P3463" t="s">
        <v>84</v>
      </c>
      <c r="Q3463">
        <v>0</v>
      </c>
      <c r="R3463" t="s">
        <v>85</v>
      </c>
      <c r="S3463" t="s">
        <v>86</v>
      </c>
      <c r="T3463">
        <v>1902</v>
      </c>
      <c r="U3463" t="s">
        <v>37</v>
      </c>
      <c r="V3463" t="s">
        <v>38</v>
      </c>
      <c r="W3463" t="s">
        <v>39</v>
      </c>
      <c r="X3463">
        <v>258000000</v>
      </c>
      <c r="Y3463">
        <v>2007</v>
      </c>
      <c r="Z3463">
        <v>11000</v>
      </c>
      <c r="AA3463">
        <v>6.2</v>
      </c>
      <c r="AB3463">
        <v>2.35</v>
      </c>
      <c r="AC3463">
        <v>0</v>
      </c>
    </row>
    <row r="3464" spans="1:29">
      <c r="A3464" t="s">
        <v>28</v>
      </c>
      <c r="C3464" t="s">
        <v>16435</v>
      </c>
      <c r="D3464">
        <v>39</v>
      </c>
      <c r="E3464">
        <v>100</v>
      </c>
      <c r="F3464">
        <v>0</v>
      </c>
      <c r="G3464">
        <v>440</v>
      </c>
      <c r="H3464" t="s">
        <v>7246</v>
      </c>
      <c r="I3464">
        <v>488</v>
      </c>
      <c r="J3464">
        <v>12610552</v>
      </c>
      <c r="K3464" t="s">
        <v>262</v>
      </c>
      <c r="L3464" t="s">
        <v>16436</v>
      </c>
      <c r="M3464" t="s">
        <v>16437</v>
      </c>
      <c r="N3464">
        <v>4682</v>
      </c>
      <c r="O3464">
        <v>2428</v>
      </c>
      <c r="P3464" t="s">
        <v>16438</v>
      </c>
      <c r="Q3464">
        <v>0</v>
      </c>
      <c r="R3464" t="s">
        <v>16439</v>
      </c>
      <c r="S3464" t="s">
        <v>16440</v>
      </c>
      <c r="T3464">
        <v>206</v>
      </c>
      <c r="U3464" t="s">
        <v>37</v>
      </c>
      <c r="V3464" t="s">
        <v>38</v>
      </c>
      <c r="W3464" t="s">
        <v>39</v>
      </c>
      <c r="X3464">
        <v>7500000</v>
      </c>
      <c r="Y3464">
        <v>1999</v>
      </c>
      <c r="Z3464">
        <v>488</v>
      </c>
      <c r="AA3464">
        <v>3.5</v>
      </c>
      <c r="AB3464">
        <v>1.37</v>
      </c>
      <c r="AC3464">
        <v>129</v>
      </c>
    </row>
    <row r="3465" spans="1:29">
      <c r="A3465" t="s">
        <v>28</v>
      </c>
      <c r="C3465" t="s">
        <v>8186</v>
      </c>
      <c r="D3465">
        <v>387</v>
      </c>
      <c r="E3465">
        <v>96</v>
      </c>
      <c r="F3465">
        <v>655</v>
      </c>
      <c r="G3465">
        <v>973</v>
      </c>
      <c r="H3465" t="s">
        <v>750</v>
      </c>
      <c r="I3465">
        <v>24000</v>
      </c>
      <c r="J3465">
        <v>143492840</v>
      </c>
      <c r="K3465" t="s">
        <v>1415</v>
      </c>
      <c r="L3465" t="s">
        <v>82</v>
      </c>
      <c r="M3465" t="s">
        <v>16441</v>
      </c>
      <c r="N3465">
        <v>414335</v>
      </c>
      <c r="O3465">
        <v>28817</v>
      </c>
      <c r="P3465" t="s">
        <v>477</v>
      </c>
      <c r="Q3465">
        <v>0</v>
      </c>
      <c r="R3465" t="s">
        <v>16442</v>
      </c>
      <c r="S3465" t="s">
        <v>16443</v>
      </c>
      <c r="T3465">
        <v>881</v>
      </c>
      <c r="U3465" t="s">
        <v>37</v>
      </c>
      <c r="V3465" t="s">
        <v>38</v>
      </c>
      <c r="W3465" t="s">
        <v>39</v>
      </c>
      <c r="X3465">
        <v>7500000</v>
      </c>
      <c r="Y3465">
        <v>2007</v>
      </c>
      <c r="Z3465">
        <v>3000</v>
      </c>
      <c r="AA3465">
        <v>7.5</v>
      </c>
      <c r="AB3465">
        <v>1.85</v>
      </c>
      <c r="AC3465">
        <v>10000</v>
      </c>
    </row>
    <row r="3466" spans="1:29">
      <c r="A3466" t="s">
        <v>28</v>
      </c>
      <c r="C3466" t="s">
        <v>16444</v>
      </c>
      <c r="D3466">
        <v>36</v>
      </c>
      <c r="E3466">
        <v>104</v>
      </c>
      <c r="F3466">
        <v>249</v>
      </c>
      <c r="G3466">
        <v>96</v>
      </c>
      <c r="H3466" t="s">
        <v>16445</v>
      </c>
      <c r="I3466">
        <v>294</v>
      </c>
      <c r="K3466" t="s">
        <v>59</v>
      </c>
      <c r="L3466" t="s">
        <v>11346</v>
      </c>
      <c r="M3466" t="s">
        <v>16446</v>
      </c>
      <c r="N3466">
        <v>4099</v>
      </c>
      <c r="O3466">
        <v>835</v>
      </c>
      <c r="P3466" t="s">
        <v>16447</v>
      </c>
      <c r="Q3466">
        <v>0</v>
      </c>
      <c r="R3466" t="s">
        <v>16448</v>
      </c>
      <c r="S3466" t="s">
        <v>16449</v>
      </c>
      <c r="T3466">
        <v>29</v>
      </c>
      <c r="U3466" t="s">
        <v>37</v>
      </c>
      <c r="V3466" t="s">
        <v>268</v>
      </c>
      <c r="W3466" t="s">
        <v>585</v>
      </c>
      <c r="X3466">
        <v>7500000</v>
      </c>
      <c r="Y3466">
        <v>2015</v>
      </c>
      <c r="Z3466">
        <v>284</v>
      </c>
      <c r="AA3466">
        <v>5.0999999999999996</v>
      </c>
      <c r="AB3466">
        <v>1.85</v>
      </c>
      <c r="AC3466">
        <v>0</v>
      </c>
    </row>
    <row r="3467" spans="1:29">
      <c r="A3467" t="s">
        <v>28</v>
      </c>
      <c r="C3467" t="s">
        <v>16450</v>
      </c>
      <c r="D3467">
        <v>120</v>
      </c>
      <c r="E3467">
        <v>120</v>
      </c>
      <c r="F3467">
        <v>82</v>
      </c>
      <c r="G3467">
        <v>175</v>
      </c>
      <c r="H3467" t="s">
        <v>4827</v>
      </c>
      <c r="I3467">
        <v>244</v>
      </c>
      <c r="J3467">
        <v>43800000</v>
      </c>
      <c r="K3467" t="s">
        <v>50</v>
      </c>
      <c r="L3467" t="s">
        <v>1093</v>
      </c>
      <c r="M3467" t="s">
        <v>16451</v>
      </c>
      <c r="N3467">
        <v>74249</v>
      </c>
      <c r="O3467">
        <v>1105</v>
      </c>
      <c r="P3467" t="s">
        <v>16452</v>
      </c>
      <c r="Q3467">
        <v>2</v>
      </c>
      <c r="R3467" t="s">
        <v>16453</v>
      </c>
      <c r="S3467" t="s">
        <v>16454</v>
      </c>
      <c r="T3467">
        <v>276</v>
      </c>
      <c r="U3467" t="s">
        <v>37</v>
      </c>
      <c r="V3467" t="s">
        <v>56</v>
      </c>
      <c r="W3467" t="s">
        <v>14104</v>
      </c>
      <c r="X3467">
        <v>7200000</v>
      </c>
      <c r="Y3467">
        <v>1971</v>
      </c>
      <c r="Z3467">
        <v>177</v>
      </c>
      <c r="AA3467">
        <v>6.7</v>
      </c>
      <c r="AB3467">
        <v>2.35</v>
      </c>
      <c r="AC3467">
        <v>0</v>
      </c>
    </row>
    <row r="3468" spans="1:29">
      <c r="A3468" t="s">
        <v>28</v>
      </c>
      <c r="C3468" t="s">
        <v>4850</v>
      </c>
      <c r="D3468">
        <v>208</v>
      </c>
      <c r="E3468">
        <v>175</v>
      </c>
      <c r="F3468">
        <v>0</v>
      </c>
      <c r="G3468">
        <v>3000</v>
      </c>
      <c r="H3468" t="s">
        <v>119</v>
      </c>
      <c r="I3468">
        <v>14000</v>
      </c>
      <c r="J3468">
        <v>134821952</v>
      </c>
      <c r="K3468" t="s">
        <v>1935</v>
      </c>
      <c r="L3468" t="s">
        <v>2382</v>
      </c>
      <c r="M3468" t="s">
        <v>16455</v>
      </c>
      <c r="N3468">
        <v>1155770</v>
      </c>
      <c r="O3468">
        <v>28122</v>
      </c>
      <c r="P3468" t="s">
        <v>1689</v>
      </c>
      <c r="Q3468">
        <v>1</v>
      </c>
      <c r="R3468" t="s">
        <v>16456</v>
      </c>
      <c r="S3468" t="s">
        <v>16457</v>
      </c>
      <c r="T3468">
        <v>2238</v>
      </c>
      <c r="U3468" t="s">
        <v>37</v>
      </c>
      <c r="V3468" t="s">
        <v>38</v>
      </c>
      <c r="W3468" t="s">
        <v>585</v>
      </c>
      <c r="X3468">
        <v>6000000</v>
      </c>
      <c r="Y3468">
        <v>1972</v>
      </c>
      <c r="Z3468">
        <v>10000</v>
      </c>
      <c r="AA3468">
        <v>9.1999999999999993</v>
      </c>
      <c r="AB3468">
        <v>1.85</v>
      </c>
      <c r="AC3468">
        <v>43000</v>
      </c>
    </row>
    <row r="3469" spans="1:29">
      <c r="A3469" t="s">
        <v>28</v>
      </c>
      <c r="C3469" t="s">
        <v>5175</v>
      </c>
      <c r="D3469">
        <v>51</v>
      </c>
      <c r="E3469">
        <v>95</v>
      </c>
      <c r="F3469">
        <v>213</v>
      </c>
      <c r="G3469">
        <v>92</v>
      </c>
      <c r="H3469" t="s">
        <v>16458</v>
      </c>
      <c r="I3469">
        <v>225</v>
      </c>
      <c r="J3469">
        <v>94900000</v>
      </c>
      <c r="K3469" t="s">
        <v>7837</v>
      </c>
      <c r="L3469" t="s">
        <v>6054</v>
      </c>
      <c r="M3469" t="s">
        <v>16459</v>
      </c>
      <c r="N3469">
        <v>35172</v>
      </c>
      <c r="O3469">
        <v>791</v>
      </c>
      <c r="P3469" t="s">
        <v>16460</v>
      </c>
      <c r="Q3469">
        <v>0</v>
      </c>
      <c r="R3469" t="s">
        <v>16461</v>
      </c>
      <c r="S3469" t="s">
        <v>16462</v>
      </c>
      <c r="T3469">
        <v>128</v>
      </c>
      <c r="U3469" t="s">
        <v>37</v>
      </c>
      <c r="V3469" t="s">
        <v>38</v>
      </c>
      <c r="W3469" t="s">
        <v>585</v>
      </c>
      <c r="X3469">
        <v>4000000</v>
      </c>
      <c r="Y3469">
        <v>1983</v>
      </c>
      <c r="Z3469">
        <v>174</v>
      </c>
      <c r="AA3469">
        <v>6.1</v>
      </c>
      <c r="AB3469">
        <v>1.85</v>
      </c>
      <c r="AC3469">
        <v>0</v>
      </c>
    </row>
    <row r="3470" spans="1:29">
      <c r="A3470" t="s">
        <v>28</v>
      </c>
      <c r="C3470" t="s">
        <v>180</v>
      </c>
      <c r="D3470">
        <v>331</v>
      </c>
      <c r="E3470">
        <v>95</v>
      </c>
      <c r="F3470">
        <v>464</v>
      </c>
      <c r="G3470">
        <v>11000</v>
      </c>
      <c r="H3470" t="s">
        <v>489</v>
      </c>
      <c r="I3470">
        <v>23000</v>
      </c>
      <c r="J3470">
        <v>32391374</v>
      </c>
      <c r="K3470" t="s">
        <v>1415</v>
      </c>
      <c r="L3470" t="s">
        <v>62</v>
      </c>
      <c r="M3470" t="s">
        <v>16463</v>
      </c>
      <c r="N3470">
        <v>376600</v>
      </c>
      <c r="O3470">
        <v>54075</v>
      </c>
      <c r="P3470" t="s">
        <v>1948</v>
      </c>
      <c r="Q3470">
        <v>43</v>
      </c>
      <c r="R3470" t="s">
        <v>16464</v>
      </c>
      <c r="S3470" t="s">
        <v>16465</v>
      </c>
      <c r="T3470">
        <v>494</v>
      </c>
      <c r="U3470" t="s">
        <v>37</v>
      </c>
      <c r="V3470" t="s">
        <v>38</v>
      </c>
      <c r="W3470" t="s">
        <v>39</v>
      </c>
      <c r="X3470">
        <v>7500000</v>
      </c>
      <c r="Y3470">
        <v>2009</v>
      </c>
      <c r="Z3470">
        <v>17000</v>
      </c>
      <c r="AA3470">
        <v>7.7</v>
      </c>
      <c r="AB3470">
        <v>2.35</v>
      </c>
      <c r="AC3470">
        <v>40000</v>
      </c>
    </row>
    <row r="3471" spans="1:29">
      <c r="A3471" t="s">
        <v>28</v>
      </c>
      <c r="C3471" t="s">
        <v>14295</v>
      </c>
      <c r="D3471">
        <v>83</v>
      </c>
      <c r="E3471">
        <v>121</v>
      </c>
      <c r="F3471">
        <v>319</v>
      </c>
      <c r="G3471">
        <v>11</v>
      </c>
      <c r="H3471" t="s">
        <v>16466</v>
      </c>
      <c r="I3471">
        <v>1000</v>
      </c>
      <c r="J3471">
        <v>40158000</v>
      </c>
      <c r="K3471" t="s">
        <v>7837</v>
      </c>
      <c r="L3471" t="s">
        <v>2061</v>
      </c>
      <c r="M3471" t="s">
        <v>16467</v>
      </c>
      <c r="N3471">
        <v>63931</v>
      </c>
      <c r="O3471">
        <v>1051</v>
      </c>
      <c r="P3471" t="s">
        <v>16468</v>
      </c>
      <c r="Q3471">
        <v>1</v>
      </c>
      <c r="R3471" t="s">
        <v>16469</v>
      </c>
      <c r="S3471" t="s">
        <v>16470</v>
      </c>
      <c r="T3471">
        <v>241</v>
      </c>
      <c r="U3471" t="s">
        <v>37</v>
      </c>
      <c r="V3471" t="s">
        <v>179</v>
      </c>
      <c r="W3471" t="s">
        <v>585</v>
      </c>
      <c r="X3471">
        <v>7000000</v>
      </c>
      <c r="Y3471">
        <v>1993</v>
      </c>
      <c r="Z3471">
        <v>18</v>
      </c>
      <c r="AA3471">
        <v>7.6</v>
      </c>
      <c r="AB3471">
        <v>1.85</v>
      </c>
      <c r="AC3471">
        <v>0</v>
      </c>
    </row>
    <row r="3472" spans="1:29">
      <c r="A3472" t="s">
        <v>28</v>
      </c>
      <c r="C3472" t="s">
        <v>1526</v>
      </c>
      <c r="D3472">
        <v>324</v>
      </c>
      <c r="E3472">
        <v>110</v>
      </c>
      <c r="F3472">
        <v>0</v>
      </c>
      <c r="G3472">
        <v>11000</v>
      </c>
      <c r="H3472" t="s">
        <v>5183</v>
      </c>
      <c r="I3472">
        <v>17000</v>
      </c>
      <c r="J3472">
        <v>113709992</v>
      </c>
      <c r="K3472" t="s">
        <v>2527</v>
      </c>
      <c r="L3472" t="s">
        <v>444</v>
      </c>
      <c r="M3472" t="s">
        <v>16471</v>
      </c>
      <c r="N3472">
        <v>108843</v>
      </c>
      <c r="O3472">
        <v>46646</v>
      </c>
      <c r="P3472" t="s">
        <v>660</v>
      </c>
      <c r="Q3472">
        <v>1</v>
      </c>
      <c r="R3472" t="s">
        <v>16472</v>
      </c>
      <c r="S3472" t="s">
        <v>16473</v>
      </c>
      <c r="T3472">
        <v>281</v>
      </c>
      <c r="U3472" t="s">
        <v>37</v>
      </c>
      <c r="V3472" t="s">
        <v>38</v>
      </c>
      <c r="W3472" t="s">
        <v>585</v>
      </c>
      <c r="X3472">
        <v>7000000</v>
      </c>
      <c r="Y3472">
        <v>2012</v>
      </c>
      <c r="Z3472">
        <v>15000</v>
      </c>
      <c r="AA3472">
        <v>6.1</v>
      </c>
      <c r="AB3472">
        <v>2.35</v>
      </c>
      <c r="AC3472">
        <v>54000</v>
      </c>
    </row>
    <row r="3473" spans="1:29">
      <c r="A3473" t="s">
        <v>28</v>
      </c>
      <c r="C3473" t="s">
        <v>876</v>
      </c>
      <c r="D3473">
        <v>140</v>
      </c>
      <c r="E3473">
        <v>96</v>
      </c>
      <c r="F3473">
        <v>474</v>
      </c>
      <c r="G3473">
        <v>82</v>
      </c>
      <c r="H3473" t="s">
        <v>16474</v>
      </c>
      <c r="I3473">
        <v>1000</v>
      </c>
      <c r="J3473">
        <v>32131483</v>
      </c>
      <c r="K3473" t="s">
        <v>3030</v>
      </c>
      <c r="L3473" t="s">
        <v>1570</v>
      </c>
      <c r="M3473" t="s">
        <v>16475</v>
      </c>
      <c r="N3473">
        <v>25870</v>
      </c>
      <c r="O3473">
        <v>2212</v>
      </c>
      <c r="P3473" t="s">
        <v>16476</v>
      </c>
      <c r="Q3473">
        <v>0</v>
      </c>
      <c r="R3473" t="s">
        <v>16477</v>
      </c>
      <c r="S3473" t="s">
        <v>16478</v>
      </c>
      <c r="T3473">
        <v>369</v>
      </c>
      <c r="U3473" t="s">
        <v>37</v>
      </c>
      <c r="V3473" t="s">
        <v>38</v>
      </c>
      <c r="W3473" t="s">
        <v>39</v>
      </c>
      <c r="X3473">
        <v>11000000</v>
      </c>
      <c r="Y3473">
        <v>2003</v>
      </c>
      <c r="Z3473">
        <v>970</v>
      </c>
      <c r="AA3473">
        <v>4.9000000000000004</v>
      </c>
      <c r="AB3473">
        <v>2.35</v>
      </c>
      <c r="AC3473">
        <v>2000</v>
      </c>
    </row>
    <row r="3474" spans="1:29">
      <c r="A3474" t="s">
        <v>28</v>
      </c>
      <c r="C3474" t="s">
        <v>16450</v>
      </c>
      <c r="D3474">
        <v>136</v>
      </c>
      <c r="E3474">
        <v>121</v>
      </c>
      <c r="F3474">
        <v>82</v>
      </c>
      <c r="G3474">
        <v>189</v>
      </c>
      <c r="H3474" t="s">
        <v>6104</v>
      </c>
      <c r="I3474">
        <v>581</v>
      </c>
      <c r="J3474">
        <v>35400000</v>
      </c>
      <c r="K3474" t="s">
        <v>50</v>
      </c>
      <c r="L3474" t="s">
        <v>8387</v>
      </c>
      <c r="M3474" t="s">
        <v>16479</v>
      </c>
      <c r="N3474">
        <v>74957</v>
      </c>
      <c r="O3474">
        <v>1865</v>
      </c>
      <c r="P3474" t="s">
        <v>16480</v>
      </c>
      <c r="Q3474">
        <v>3</v>
      </c>
      <c r="R3474" t="s">
        <v>16481</v>
      </c>
      <c r="S3474" t="s">
        <v>16482</v>
      </c>
      <c r="T3474">
        <v>251</v>
      </c>
      <c r="U3474" t="s">
        <v>37</v>
      </c>
      <c r="V3474" t="s">
        <v>56</v>
      </c>
      <c r="W3474" t="s">
        <v>95</v>
      </c>
      <c r="X3474">
        <v>7000000</v>
      </c>
      <c r="Y3474">
        <v>1973</v>
      </c>
      <c r="Z3474">
        <v>547</v>
      </c>
      <c r="AA3474">
        <v>6.8</v>
      </c>
      <c r="AB3474">
        <v>1.66</v>
      </c>
      <c r="AC3474">
        <v>0</v>
      </c>
    </row>
    <row r="3475" spans="1:29">
      <c r="A3475" t="s">
        <v>28</v>
      </c>
      <c r="C3475" t="s">
        <v>4053</v>
      </c>
      <c r="D3475">
        <v>79</v>
      </c>
      <c r="E3475">
        <v>95</v>
      </c>
      <c r="F3475">
        <v>13</v>
      </c>
      <c r="G3475">
        <v>430</v>
      </c>
      <c r="H3475" t="s">
        <v>8305</v>
      </c>
      <c r="I3475">
        <v>1000</v>
      </c>
      <c r="J3475">
        <v>34099640</v>
      </c>
      <c r="K3475" t="s">
        <v>7963</v>
      </c>
      <c r="L3475" t="s">
        <v>1332</v>
      </c>
      <c r="M3475" t="s">
        <v>16483</v>
      </c>
      <c r="N3475">
        <v>16651</v>
      </c>
      <c r="O3475">
        <v>2515</v>
      </c>
      <c r="P3475" t="s">
        <v>16484</v>
      </c>
      <c r="Q3475">
        <v>0</v>
      </c>
      <c r="R3475" t="s">
        <v>16485</v>
      </c>
      <c r="S3475" t="s">
        <v>16486</v>
      </c>
      <c r="T3475">
        <v>149</v>
      </c>
      <c r="U3475" t="s">
        <v>37</v>
      </c>
      <c r="V3475" t="s">
        <v>38</v>
      </c>
      <c r="W3475" t="s">
        <v>95</v>
      </c>
      <c r="X3475">
        <v>5000000</v>
      </c>
      <c r="Y3475">
        <v>2000</v>
      </c>
      <c r="Z3475">
        <v>934</v>
      </c>
      <c r="AA3475">
        <v>7</v>
      </c>
      <c r="AB3475">
        <v>1.37</v>
      </c>
      <c r="AC3475">
        <v>0</v>
      </c>
    </row>
    <row r="3476" spans="1:29">
      <c r="A3476" t="s">
        <v>28</v>
      </c>
      <c r="C3476" t="s">
        <v>16487</v>
      </c>
      <c r="D3476">
        <v>160</v>
      </c>
      <c r="E3476">
        <v>112</v>
      </c>
      <c r="F3476">
        <v>20</v>
      </c>
      <c r="G3476">
        <v>61</v>
      </c>
      <c r="H3476" t="s">
        <v>16488</v>
      </c>
      <c r="I3476">
        <v>16000</v>
      </c>
      <c r="J3476">
        <v>31973840</v>
      </c>
      <c r="K3476" t="s">
        <v>1415</v>
      </c>
      <c r="L3476" t="s">
        <v>315</v>
      </c>
      <c r="M3476" t="s">
        <v>16489</v>
      </c>
      <c r="N3476">
        <v>127760</v>
      </c>
      <c r="O3476">
        <v>16289</v>
      </c>
      <c r="P3476" t="s">
        <v>16490</v>
      </c>
      <c r="Q3476">
        <v>5</v>
      </c>
      <c r="R3476" t="s">
        <v>16491</v>
      </c>
      <c r="S3476" t="s">
        <v>16492</v>
      </c>
      <c r="T3476">
        <v>168</v>
      </c>
      <c r="U3476" t="s">
        <v>37</v>
      </c>
      <c r="V3476" t="s">
        <v>767</v>
      </c>
      <c r="W3476" t="s">
        <v>39</v>
      </c>
      <c r="Y3476">
        <v>2008</v>
      </c>
      <c r="Z3476">
        <v>109</v>
      </c>
      <c r="AA3476">
        <v>7.2</v>
      </c>
      <c r="AB3476">
        <v>2.35</v>
      </c>
      <c r="AC3476">
        <v>0</v>
      </c>
    </row>
    <row r="3477" spans="1:29">
      <c r="A3477" t="s">
        <v>28</v>
      </c>
      <c r="C3477" t="s">
        <v>14946</v>
      </c>
      <c r="D3477">
        <v>52</v>
      </c>
      <c r="E3477">
        <v>112</v>
      </c>
      <c r="F3477">
        <v>70</v>
      </c>
      <c r="G3477">
        <v>826</v>
      </c>
      <c r="H3477" t="s">
        <v>3077</v>
      </c>
      <c r="I3477">
        <v>1000</v>
      </c>
      <c r="J3477">
        <v>37295394</v>
      </c>
      <c r="K3477" t="s">
        <v>2527</v>
      </c>
      <c r="L3477" t="s">
        <v>4178</v>
      </c>
      <c r="M3477" t="s">
        <v>16493</v>
      </c>
      <c r="N3477">
        <v>7973</v>
      </c>
      <c r="O3477">
        <v>5959</v>
      </c>
      <c r="P3477" t="s">
        <v>5953</v>
      </c>
      <c r="Q3477">
        <v>8</v>
      </c>
      <c r="R3477" t="s">
        <v>16494</v>
      </c>
      <c r="S3477" t="s">
        <v>16495</v>
      </c>
      <c r="T3477">
        <v>59</v>
      </c>
      <c r="U3477" t="s">
        <v>37</v>
      </c>
      <c r="V3477" t="s">
        <v>38</v>
      </c>
      <c r="W3477" t="s">
        <v>39</v>
      </c>
      <c r="X3477">
        <v>6600000</v>
      </c>
      <c r="Y3477">
        <v>2011</v>
      </c>
      <c r="Z3477">
        <v>912</v>
      </c>
      <c r="AA3477">
        <v>5.7</v>
      </c>
      <c r="AB3477">
        <v>1.85</v>
      </c>
      <c r="AC3477">
        <v>0</v>
      </c>
    </row>
    <row r="3478" spans="1:29">
      <c r="A3478" t="s">
        <v>28</v>
      </c>
      <c r="C3478" t="s">
        <v>364</v>
      </c>
      <c r="D3478">
        <v>490</v>
      </c>
      <c r="E3478">
        <v>143</v>
      </c>
      <c r="F3478">
        <v>1000</v>
      </c>
      <c r="G3478">
        <v>76</v>
      </c>
      <c r="H3478" t="s">
        <v>365</v>
      </c>
      <c r="I3478">
        <v>29000</v>
      </c>
      <c r="J3478">
        <v>144812796</v>
      </c>
      <c r="K3478" t="s">
        <v>214</v>
      </c>
      <c r="L3478" t="s">
        <v>215</v>
      </c>
      <c r="M3478" t="s">
        <v>366</v>
      </c>
      <c r="N3478">
        <v>362933</v>
      </c>
      <c r="O3478">
        <v>29769</v>
      </c>
      <c r="P3478" t="s">
        <v>367</v>
      </c>
      <c r="Q3478">
        <v>4</v>
      </c>
      <c r="R3478" t="s">
        <v>368</v>
      </c>
      <c r="S3478" t="s">
        <v>369</v>
      </c>
      <c r="T3478">
        <v>753</v>
      </c>
      <c r="U3478" t="s">
        <v>37</v>
      </c>
      <c r="V3478" t="s">
        <v>370</v>
      </c>
      <c r="W3478" t="s">
        <v>39</v>
      </c>
      <c r="X3478">
        <v>105000000</v>
      </c>
      <c r="Y3478">
        <v>2013</v>
      </c>
      <c r="Z3478">
        <v>509</v>
      </c>
      <c r="AA3478">
        <v>7.3</v>
      </c>
      <c r="AB3478">
        <v>2.35</v>
      </c>
      <c r="AC3478">
        <v>115000</v>
      </c>
    </row>
    <row r="3479" spans="1:29">
      <c r="A3479" t="s">
        <v>747</v>
      </c>
      <c r="C3479" t="s">
        <v>3401</v>
      </c>
      <c r="D3479">
        <v>351</v>
      </c>
      <c r="E3479">
        <v>93</v>
      </c>
      <c r="F3479">
        <v>0</v>
      </c>
      <c r="G3479">
        <v>566</v>
      </c>
      <c r="H3479" t="s">
        <v>4183</v>
      </c>
      <c r="I3479">
        <v>21000</v>
      </c>
      <c r="J3479">
        <v>31501218</v>
      </c>
      <c r="K3479" t="s">
        <v>5940</v>
      </c>
      <c r="L3479" t="s">
        <v>97</v>
      </c>
      <c r="M3479" t="s">
        <v>16496</v>
      </c>
      <c r="N3479">
        <v>84070</v>
      </c>
      <c r="O3479">
        <v>22745</v>
      </c>
      <c r="P3479" t="s">
        <v>1862</v>
      </c>
      <c r="Q3479">
        <v>0</v>
      </c>
      <c r="R3479" t="s">
        <v>16497</v>
      </c>
      <c r="S3479" t="s">
        <v>16498</v>
      </c>
      <c r="T3479">
        <v>526</v>
      </c>
      <c r="U3479" t="s">
        <v>37</v>
      </c>
      <c r="V3479" t="s">
        <v>38</v>
      </c>
      <c r="W3479" t="s">
        <v>95</v>
      </c>
      <c r="X3479">
        <v>7500000</v>
      </c>
      <c r="Y3479">
        <v>2005</v>
      </c>
      <c r="Z3479">
        <v>650</v>
      </c>
      <c r="AA3479">
        <v>7.5</v>
      </c>
      <c r="AB3479">
        <v>1.85</v>
      </c>
      <c r="AC3479">
        <v>0</v>
      </c>
    </row>
    <row r="3480" spans="1:29">
      <c r="A3480" t="s">
        <v>28</v>
      </c>
      <c r="C3480" t="s">
        <v>5121</v>
      </c>
      <c r="D3480">
        <v>271</v>
      </c>
      <c r="E3480">
        <v>110</v>
      </c>
      <c r="F3480">
        <v>152</v>
      </c>
      <c r="G3480">
        <v>27</v>
      </c>
      <c r="H3480" t="s">
        <v>16499</v>
      </c>
      <c r="I3480">
        <v>22000</v>
      </c>
      <c r="J3480">
        <v>28747570</v>
      </c>
      <c r="K3480" t="s">
        <v>1726</v>
      </c>
      <c r="L3480" t="s">
        <v>697</v>
      </c>
      <c r="M3480" t="s">
        <v>16500</v>
      </c>
      <c r="N3480">
        <v>100571</v>
      </c>
      <c r="O3480">
        <v>22140</v>
      </c>
      <c r="P3480" t="s">
        <v>16501</v>
      </c>
      <c r="Q3480">
        <v>1</v>
      </c>
      <c r="R3480" t="s">
        <v>16502</v>
      </c>
      <c r="S3480" t="s">
        <v>16503</v>
      </c>
      <c r="T3480">
        <v>416</v>
      </c>
      <c r="U3480" t="s">
        <v>37</v>
      </c>
      <c r="V3480" t="s">
        <v>268</v>
      </c>
      <c r="W3480" t="s">
        <v>585</v>
      </c>
      <c r="X3480">
        <v>7000000</v>
      </c>
      <c r="Y3480">
        <v>2005</v>
      </c>
      <c r="Z3480">
        <v>68</v>
      </c>
      <c r="AA3480">
        <v>7.4</v>
      </c>
      <c r="AB3480">
        <v>2.35</v>
      </c>
      <c r="AC3480">
        <v>0</v>
      </c>
    </row>
    <row r="3481" spans="1:29">
      <c r="A3481" t="s">
        <v>28</v>
      </c>
      <c r="C3481" t="s">
        <v>4903</v>
      </c>
      <c r="D3481">
        <v>93</v>
      </c>
      <c r="E3481">
        <v>104</v>
      </c>
      <c r="F3481">
        <v>0</v>
      </c>
      <c r="G3481">
        <v>4000</v>
      </c>
      <c r="H3481" t="s">
        <v>272</v>
      </c>
      <c r="I3481">
        <v>16000</v>
      </c>
      <c r="J3481">
        <v>25625110</v>
      </c>
      <c r="K3481" t="s">
        <v>334</v>
      </c>
      <c r="L3481" t="s">
        <v>1764</v>
      </c>
      <c r="M3481" t="s">
        <v>16504</v>
      </c>
      <c r="N3481">
        <v>138707</v>
      </c>
      <c r="O3481">
        <v>33758</v>
      </c>
      <c r="P3481" t="s">
        <v>493</v>
      </c>
      <c r="Q3481">
        <v>0</v>
      </c>
      <c r="R3481" t="s">
        <v>16505</v>
      </c>
      <c r="S3481" t="s">
        <v>16506</v>
      </c>
      <c r="T3481">
        <v>202</v>
      </c>
      <c r="U3481" t="s">
        <v>37</v>
      </c>
      <c r="V3481" t="s">
        <v>38</v>
      </c>
      <c r="W3481" t="s">
        <v>585</v>
      </c>
      <c r="X3481">
        <v>7000000</v>
      </c>
      <c r="Y3481">
        <v>1995</v>
      </c>
      <c r="Z3481">
        <v>12000</v>
      </c>
      <c r="AA3481">
        <v>7.2</v>
      </c>
      <c r="AB3481">
        <v>1.85</v>
      </c>
      <c r="AC3481">
        <v>0</v>
      </c>
    </row>
    <row r="3482" spans="1:29">
      <c r="A3482" t="s">
        <v>28</v>
      </c>
      <c r="C3482" t="s">
        <v>9430</v>
      </c>
      <c r="D3482">
        <v>71</v>
      </c>
      <c r="E3482">
        <v>115</v>
      </c>
      <c r="F3482">
        <v>187</v>
      </c>
      <c r="G3482">
        <v>887</v>
      </c>
      <c r="H3482" t="s">
        <v>8555</v>
      </c>
      <c r="I3482">
        <v>14000</v>
      </c>
      <c r="J3482">
        <v>403932</v>
      </c>
      <c r="K3482" t="s">
        <v>4042</v>
      </c>
      <c r="L3482" t="s">
        <v>1972</v>
      </c>
      <c r="M3482" t="s">
        <v>13871</v>
      </c>
      <c r="N3482">
        <v>5254</v>
      </c>
      <c r="O3482">
        <v>17104</v>
      </c>
      <c r="P3482" t="s">
        <v>2291</v>
      </c>
      <c r="Q3482">
        <v>4</v>
      </c>
      <c r="R3482" t="s">
        <v>13872</v>
      </c>
      <c r="S3482" t="s">
        <v>13873</v>
      </c>
      <c r="T3482">
        <v>92</v>
      </c>
      <c r="U3482" t="s">
        <v>37</v>
      </c>
      <c r="V3482" t="s">
        <v>56</v>
      </c>
      <c r="W3482" t="s">
        <v>585</v>
      </c>
      <c r="X3482">
        <v>20000000</v>
      </c>
      <c r="Y3482">
        <v>2000</v>
      </c>
      <c r="Z3482">
        <v>900</v>
      </c>
      <c r="AA3482">
        <v>6.5</v>
      </c>
      <c r="AB3482">
        <v>2.35</v>
      </c>
      <c r="AC3482">
        <v>141</v>
      </c>
    </row>
    <row r="3483" spans="1:29">
      <c r="A3483" t="s">
        <v>28</v>
      </c>
      <c r="D3483">
        <v>54</v>
      </c>
      <c r="E3483">
        <v>53</v>
      </c>
      <c r="G3483">
        <v>1000</v>
      </c>
      <c r="H3483" t="s">
        <v>2865</v>
      </c>
      <c r="I3483">
        <v>4000</v>
      </c>
      <c r="K3483" t="s">
        <v>2125</v>
      </c>
      <c r="L3483" t="s">
        <v>84</v>
      </c>
      <c r="M3483" t="s">
        <v>16507</v>
      </c>
      <c r="N3483">
        <v>170055</v>
      </c>
      <c r="O3483">
        <v>19949</v>
      </c>
      <c r="P3483" t="s">
        <v>430</v>
      </c>
      <c r="Q3483">
        <v>0</v>
      </c>
      <c r="R3483" t="s">
        <v>16508</v>
      </c>
      <c r="S3483" t="s">
        <v>16509</v>
      </c>
      <c r="T3483">
        <v>173</v>
      </c>
      <c r="U3483" t="s">
        <v>37</v>
      </c>
      <c r="V3483" t="s">
        <v>38</v>
      </c>
      <c r="W3483" t="s">
        <v>2635</v>
      </c>
      <c r="Z3483">
        <v>1000</v>
      </c>
      <c r="AA3483">
        <v>9</v>
      </c>
      <c r="AB3483">
        <v>1.78</v>
      </c>
      <c r="AC3483">
        <v>61000</v>
      </c>
    </row>
    <row r="3484" spans="1:29">
      <c r="A3484" t="s">
        <v>28</v>
      </c>
      <c r="C3484" t="s">
        <v>16510</v>
      </c>
      <c r="D3484">
        <v>112</v>
      </c>
      <c r="E3484">
        <v>119</v>
      </c>
      <c r="F3484">
        <v>23</v>
      </c>
      <c r="G3484">
        <v>440</v>
      </c>
      <c r="H3484" t="s">
        <v>13731</v>
      </c>
      <c r="I3484">
        <v>1000</v>
      </c>
      <c r="J3484">
        <v>25000000</v>
      </c>
      <c r="K3484" t="s">
        <v>73</v>
      </c>
      <c r="L3484" t="s">
        <v>12520</v>
      </c>
      <c r="M3484" t="s">
        <v>16511</v>
      </c>
      <c r="N3484">
        <v>39847</v>
      </c>
      <c r="O3484">
        <v>2951</v>
      </c>
      <c r="P3484" t="s">
        <v>15933</v>
      </c>
      <c r="Q3484">
        <v>1</v>
      </c>
      <c r="R3484" t="s">
        <v>16512</v>
      </c>
      <c r="S3484" t="s">
        <v>16513</v>
      </c>
      <c r="T3484">
        <v>242</v>
      </c>
      <c r="U3484" t="s">
        <v>37</v>
      </c>
      <c r="V3484" t="s">
        <v>38</v>
      </c>
      <c r="W3484" t="s">
        <v>95</v>
      </c>
      <c r="X3484">
        <v>9000000</v>
      </c>
      <c r="Y3484">
        <v>1976</v>
      </c>
      <c r="Z3484">
        <v>659</v>
      </c>
      <c r="AA3484">
        <v>6.8</v>
      </c>
      <c r="AB3484">
        <v>2.35</v>
      </c>
      <c r="AC3484">
        <v>0</v>
      </c>
    </row>
    <row r="3485" spans="1:29">
      <c r="A3485" t="s">
        <v>28</v>
      </c>
      <c r="C3485" t="s">
        <v>16450</v>
      </c>
      <c r="D3485">
        <v>118</v>
      </c>
      <c r="E3485">
        <v>125</v>
      </c>
      <c r="F3485">
        <v>82</v>
      </c>
      <c r="G3485">
        <v>244</v>
      </c>
      <c r="H3485" t="s">
        <v>16514</v>
      </c>
      <c r="I3485">
        <v>16000</v>
      </c>
      <c r="J3485">
        <v>21000000</v>
      </c>
      <c r="K3485" t="s">
        <v>50</v>
      </c>
      <c r="L3485" t="s">
        <v>201</v>
      </c>
      <c r="M3485" t="s">
        <v>16515</v>
      </c>
      <c r="N3485">
        <v>73950</v>
      </c>
      <c r="O3485">
        <v>17611</v>
      </c>
      <c r="P3485" t="s">
        <v>1093</v>
      </c>
      <c r="Q3485">
        <v>3</v>
      </c>
      <c r="R3485" t="s">
        <v>16516</v>
      </c>
      <c r="S3485" t="s">
        <v>16517</v>
      </c>
      <c r="T3485">
        <v>258</v>
      </c>
      <c r="U3485" t="s">
        <v>37</v>
      </c>
      <c r="V3485" t="s">
        <v>56</v>
      </c>
      <c r="W3485" t="s">
        <v>95</v>
      </c>
      <c r="X3485">
        <v>13000000</v>
      </c>
      <c r="Y3485">
        <v>1974</v>
      </c>
      <c r="Z3485">
        <v>387</v>
      </c>
      <c r="AA3485">
        <v>6.8</v>
      </c>
      <c r="AB3485">
        <v>1.66</v>
      </c>
      <c r="AC3485">
        <v>2000</v>
      </c>
    </row>
    <row r="3486" spans="1:29">
      <c r="A3486" t="s">
        <v>28</v>
      </c>
      <c r="C3486" t="s">
        <v>9940</v>
      </c>
      <c r="D3486">
        <v>35</v>
      </c>
      <c r="E3486">
        <v>96</v>
      </c>
      <c r="F3486">
        <v>22</v>
      </c>
      <c r="G3486">
        <v>794</v>
      </c>
      <c r="H3486" t="s">
        <v>14885</v>
      </c>
      <c r="I3486">
        <v>1000</v>
      </c>
      <c r="J3486">
        <v>20257000</v>
      </c>
      <c r="K3486" t="s">
        <v>422</v>
      </c>
      <c r="L3486" t="s">
        <v>5083</v>
      </c>
      <c r="M3486" t="s">
        <v>16518</v>
      </c>
      <c r="N3486">
        <v>7569</v>
      </c>
      <c r="O3486">
        <v>5282</v>
      </c>
      <c r="P3486" t="s">
        <v>11778</v>
      </c>
      <c r="Q3486">
        <v>2</v>
      </c>
      <c r="R3486" t="s">
        <v>16519</v>
      </c>
      <c r="S3486" t="s">
        <v>16520</v>
      </c>
      <c r="T3486">
        <v>65</v>
      </c>
      <c r="U3486" t="s">
        <v>37</v>
      </c>
      <c r="V3486" t="s">
        <v>38</v>
      </c>
      <c r="W3486" t="s">
        <v>585</v>
      </c>
      <c r="X3486">
        <v>7000000</v>
      </c>
      <c r="Y3486">
        <v>1988</v>
      </c>
      <c r="Z3486">
        <v>841</v>
      </c>
      <c r="AA3486">
        <v>5.2</v>
      </c>
      <c r="AB3486">
        <v>1.85</v>
      </c>
      <c r="AC3486">
        <v>978</v>
      </c>
    </row>
    <row r="3487" spans="1:29">
      <c r="A3487" t="s">
        <v>28</v>
      </c>
      <c r="C3487" t="s">
        <v>7875</v>
      </c>
      <c r="D3487">
        <v>342</v>
      </c>
      <c r="E3487">
        <v>100</v>
      </c>
      <c r="F3487">
        <v>197</v>
      </c>
      <c r="G3487">
        <v>159</v>
      </c>
      <c r="H3487" t="s">
        <v>16521</v>
      </c>
      <c r="I3487">
        <v>513</v>
      </c>
      <c r="J3487">
        <v>26005908</v>
      </c>
      <c r="K3487" t="s">
        <v>8570</v>
      </c>
      <c r="L3487" t="s">
        <v>16522</v>
      </c>
      <c r="M3487" t="s">
        <v>16523</v>
      </c>
      <c r="N3487">
        <v>154938</v>
      </c>
      <c r="O3487">
        <v>1379</v>
      </c>
      <c r="P3487" t="s">
        <v>16524</v>
      </c>
      <c r="Q3487">
        <v>0</v>
      </c>
      <c r="R3487" t="s">
        <v>16525</v>
      </c>
      <c r="S3487" t="s">
        <v>16526</v>
      </c>
      <c r="T3487">
        <v>1100</v>
      </c>
      <c r="U3487" t="s">
        <v>37</v>
      </c>
      <c r="V3487" t="s">
        <v>56</v>
      </c>
      <c r="W3487" t="s">
        <v>585</v>
      </c>
      <c r="X3487">
        <v>3500000</v>
      </c>
      <c r="Y3487">
        <v>2005</v>
      </c>
      <c r="Z3487">
        <v>239</v>
      </c>
      <c r="AA3487">
        <v>7.2</v>
      </c>
      <c r="AB3487">
        <v>2.35</v>
      </c>
      <c r="AC3487">
        <v>10000</v>
      </c>
    </row>
    <row r="3488" spans="1:29">
      <c r="A3488" t="s">
        <v>28</v>
      </c>
      <c r="C3488" t="s">
        <v>16527</v>
      </c>
      <c r="D3488">
        <v>14</v>
      </c>
      <c r="E3488">
        <v>46</v>
      </c>
      <c r="F3488">
        <v>0</v>
      </c>
      <c r="G3488">
        <v>69</v>
      </c>
      <c r="H3488" t="s">
        <v>2672</v>
      </c>
      <c r="I3488">
        <v>13000</v>
      </c>
      <c r="J3488">
        <v>18642318</v>
      </c>
      <c r="K3488" t="s">
        <v>16528</v>
      </c>
      <c r="L3488" t="s">
        <v>547</v>
      </c>
      <c r="M3488" t="s">
        <v>16529</v>
      </c>
      <c r="N3488">
        <v>1723</v>
      </c>
      <c r="O3488">
        <v>13448</v>
      </c>
      <c r="P3488" t="s">
        <v>16530</v>
      </c>
      <c r="Q3488">
        <v>0</v>
      </c>
      <c r="R3488" t="s">
        <v>16531</v>
      </c>
      <c r="S3488" t="s">
        <v>16532</v>
      </c>
      <c r="T3488">
        <v>13</v>
      </c>
      <c r="U3488" t="s">
        <v>37</v>
      </c>
      <c r="V3488" t="s">
        <v>38</v>
      </c>
      <c r="Y3488">
        <v>2000</v>
      </c>
      <c r="Z3488">
        <v>366</v>
      </c>
      <c r="AA3488">
        <v>7.5</v>
      </c>
      <c r="AB3488">
        <v>1.44</v>
      </c>
      <c r="AC3488">
        <v>407</v>
      </c>
    </row>
    <row r="3489" spans="1:29">
      <c r="A3489" t="s">
        <v>28</v>
      </c>
      <c r="C3489" t="s">
        <v>16533</v>
      </c>
      <c r="D3489">
        <v>137</v>
      </c>
      <c r="E3489">
        <v>89</v>
      </c>
      <c r="F3489">
        <v>14</v>
      </c>
      <c r="G3489">
        <v>270</v>
      </c>
      <c r="H3489" t="s">
        <v>16534</v>
      </c>
      <c r="I3489">
        <v>971</v>
      </c>
      <c r="J3489">
        <v>15818967</v>
      </c>
      <c r="K3489" t="s">
        <v>5103</v>
      </c>
      <c r="L3489" t="s">
        <v>8226</v>
      </c>
      <c r="M3489" t="s">
        <v>16535</v>
      </c>
      <c r="N3489">
        <v>13913</v>
      </c>
      <c r="O3489">
        <v>2517</v>
      </c>
      <c r="P3489" t="s">
        <v>16536</v>
      </c>
      <c r="Q3489">
        <v>0</v>
      </c>
      <c r="R3489" t="s">
        <v>16537</v>
      </c>
      <c r="S3489" t="s">
        <v>16538</v>
      </c>
      <c r="T3489">
        <v>120</v>
      </c>
      <c r="U3489" t="s">
        <v>37</v>
      </c>
      <c r="V3489" t="s">
        <v>38</v>
      </c>
      <c r="W3489" t="s">
        <v>585</v>
      </c>
      <c r="X3489">
        <v>7000000</v>
      </c>
      <c r="Y3489">
        <v>2014</v>
      </c>
      <c r="Z3489">
        <v>479</v>
      </c>
      <c r="AA3489">
        <v>4</v>
      </c>
      <c r="AB3489">
        <v>1.85</v>
      </c>
      <c r="AC3489">
        <v>0</v>
      </c>
    </row>
    <row r="3490" spans="1:29">
      <c r="A3490" t="s">
        <v>28</v>
      </c>
      <c r="C3490" t="s">
        <v>4166</v>
      </c>
      <c r="D3490">
        <v>50</v>
      </c>
      <c r="E3490">
        <v>92</v>
      </c>
      <c r="F3490">
        <v>737</v>
      </c>
      <c r="G3490">
        <v>380</v>
      </c>
      <c r="H3490" t="s">
        <v>16539</v>
      </c>
      <c r="I3490">
        <v>718</v>
      </c>
      <c r="J3490">
        <v>14891000</v>
      </c>
      <c r="K3490" t="s">
        <v>1671</v>
      </c>
      <c r="L3490" t="s">
        <v>3709</v>
      </c>
      <c r="M3490" t="s">
        <v>16540</v>
      </c>
      <c r="N3490">
        <v>15088</v>
      </c>
      <c r="O3490">
        <v>2240</v>
      </c>
      <c r="P3490" t="s">
        <v>5506</v>
      </c>
      <c r="Q3490">
        <v>3</v>
      </c>
      <c r="R3490" t="s">
        <v>16541</v>
      </c>
      <c r="S3490" t="s">
        <v>16542</v>
      </c>
      <c r="T3490">
        <v>105</v>
      </c>
      <c r="U3490" t="s">
        <v>37</v>
      </c>
      <c r="V3490" t="s">
        <v>38</v>
      </c>
      <c r="W3490" t="s">
        <v>585</v>
      </c>
      <c r="X3490">
        <v>7000000</v>
      </c>
      <c r="Y3490">
        <v>1996</v>
      </c>
      <c r="Z3490">
        <v>524</v>
      </c>
      <c r="AA3490">
        <v>6.8</v>
      </c>
      <c r="AB3490">
        <v>1.85</v>
      </c>
      <c r="AC3490">
        <v>824</v>
      </c>
    </row>
    <row r="3491" spans="1:29">
      <c r="A3491" t="s">
        <v>28</v>
      </c>
      <c r="C3491" t="s">
        <v>12822</v>
      </c>
      <c r="D3491">
        <v>261</v>
      </c>
      <c r="E3491">
        <v>109</v>
      </c>
      <c r="F3491">
        <v>0</v>
      </c>
      <c r="G3491">
        <v>597</v>
      </c>
      <c r="H3491" t="s">
        <v>16543</v>
      </c>
      <c r="I3491">
        <v>1000</v>
      </c>
      <c r="J3491">
        <v>16901126</v>
      </c>
      <c r="K3491" t="s">
        <v>16544</v>
      </c>
      <c r="L3491" t="s">
        <v>14066</v>
      </c>
      <c r="M3491" t="s">
        <v>16545</v>
      </c>
      <c r="N3491">
        <v>76267</v>
      </c>
      <c r="O3491">
        <v>3544</v>
      </c>
      <c r="P3491" t="s">
        <v>9163</v>
      </c>
      <c r="Q3491">
        <v>0</v>
      </c>
      <c r="R3491" t="s">
        <v>16546</v>
      </c>
      <c r="S3491" t="s">
        <v>16547</v>
      </c>
      <c r="T3491">
        <v>687</v>
      </c>
      <c r="U3491" t="s">
        <v>37</v>
      </c>
      <c r="V3491" t="s">
        <v>38</v>
      </c>
      <c r="W3491" t="s">
        <v>585</v>
      </c>
      <c r="X3491">
        <v>7000000</v>
      </c>
      <c r="Y3491">
        <v>2005</v>
      </c>
      <c r="Z3491">
        <v>649</v>
      </c>
      <c r="AA3491">
        <v>6.9</v>
      </c>
      <c r="AB3491">
        <v>1.85</v>
      </c>
      <c r="AC3491">
        <v>0</v>
      </c>
    </row>
    <row r="3492" spans="1:29">
      <c r="A3492" t="s">
        <v>28</v>
      </c>
      <c r="D3492">
        <v>96</v>
      </c>
      <c r="E3492">
        <v>44</v>
      </c>
      <c r="G3492">
        <v>970</v>
      </c>
      <c r="H3492" t="s">
        <v>4599</v>
      </c>
      <c r="I3492">
        <v>4000</v>
      </c>
      <c r="K3492" t="s">
        <v>3144</v>
      </c>
      <c r="L3492" t="s">
        <v>2477</v>
      </c>
      <c r="M3492" t="s">
        <v>16548</v>
      </c>
      <c r="N3492">
        <v>101902</v>
      </c>
      <c r="O3492">
        <v>7970</v>
      </c>
      <c r="P3492" t="s">
        <v>16474</v>
      </c>
      <c r="Q3492">
        <v>0</v>
      </c>
      <c r="R3492" t="s">
        <v>16549</v>
      </c>
      <c r="S3492" t="s">
        <v>16550</v>
      </c>
      <c r="T3492">
        <v>665</v>
      </c>
      <c r="U3492" t="s">
        <v>37</v>
      </c>
      <c r="V3492" t="s">
        <v>38</v>
      </c>
      <c r="W3492" t="s">
        <v>1126</v>
      </c>
      <c r="X3492">
        <v>2300000</v>
      </c>
      <c r="Z3492">
        <v>3000</v>
      </c>
      <c r="AA3492">
        <v>8.1999999999999993</v>
      </c>
      <c r="AB3492">
        <v>1.33</v>
      </c>
      <c r="AC3492">
        <v>6000</v>
      </c>
    </row>
    <row r="3493" spans="1:29">
      <c r="A3493" t="s">
        <v>28</v>
      </c>
      <c r="C3493" t="s">
        <v>13454</v>
      </c>
      <c r="D3493">
        <v>180</v>
      </c>
      <c r="E3493">
        <v>103</v>
      </c>
      <c r="F3493">
        <v>44</v>
      </c>
      <c r="G3493">
        <v>190</v>
      </c>
      <c r="H3493" t="s">
        <v>16551</v>
      </c>
      <c r="I3493">
        <v>637</v>
      </c>
      <c r="J3493">
        <v>17474107</v>
      </c>
      <c r="K3493" t="s">
        <v>9193</v>
      </c>
      <c r="L3493" t="s">
        <v>4908</v>
      </c>
      <c r="M3493" t="s">
        <v>16552</v>
      </c>
      <c r="N3493">
        <v>56605</v>
      </c>
      <c r="O3493">
        <v>1342</v>
      </c>
      <c r="P3493" t="s">
        <v>7360</v>
      </c>
      <c r="Q3493">
        <v>3</v>
      </c>
      <c r="R3493" t="s">
        <v>16553</v>
      </c>
      <c r="S3493" t="s">
        <v>16554</v>
      </c>
      <c r="T3493">
        <v>89</v>
      </c>
      <c r="U3493" t="s">
        <v>37</v>
      </c>
      <c r="V3493" t="s">
        <v>38</v>
      </c>
      <c r="W3493" t="s">
        <v>585</v>
      </c>
      <c r="X3493">
        <v>7000000</v>
      </c>
      <c r="Y3493">
        <v>2015</v>
      </c>
      <c r="Z3493">
        <v>256</v>
      </c>
      <c r="AA3493">
        <v>7.3</v>
      </c>
      <c r="AB3493">
        <v>2.35</v>
      </c>
      <c r="AC3493">
        <v>23000</v>
      </c>
    </row>
    <row r="3494" spans="1:29">
      <c r="A3494" t="s">
        <v>28</v>
      </c>
      <c r="C3494" t="s">
        <v>7484</v>
      </c>
      <c r="D3494">
        <v>28</v>
      </c>
      <c r="E3494">
        <v>95</v>
      </c>
      <c r="F3494">
        <v>48</v>
      </c>
      <c r="G3494">
        <v>826</v>
      </c>
      <c r="H3494" t="s">
        <v>5969</v>
      </c>
      <c r="I3494">
        <v>1000</v>
      </c>
      <c r="J3494">
        <v>14003141</v>
      </c>
      <c r="K3494" t="s">
        <v>2125</v>
      </c>
      <c r="L3494" t="s">
        <v>2119</v>
      </c>
      <c r="M3494" t="s">
        <v>16555</v>
      </c>
      <c r="N3494">
        <v>4598</v>
      </c>
      <c r="O3494">
        <v>4837</v>
      </c>
      <c r="P3494" t="s">
        <v>6382</v>
      </c>
      <c r="Q3494">
        <v>1</v>
      </c>
      <c r="R3494" t="s">
        <v>16556</v>
      </c>
      <c r="S3494" t="s">
        <v>16557</v>
      </c>
      <c r="T3494">
        <v>29</v>
      </c>
      <c r="U3494" t="s">
        <v>37</v>
      </c>
      <c r="V3494" t="s">
        <v>38</v>
      </c>
      <c r="W3494" t="s">
        <v>585</v>
      </c>
      <c r="X3494">
        <v>7000000</v>
      </c>
      <c r="Y3494">
        <v>1999</v>
      </c>
      <c r="Z3494">
        <v>865</v>
      </c>
      <c r="AA3494">
        <v>6.1</v>
      </c>
      <c r="AB3494">
        <v>2.35</v>
      </c>
      <c r="AC3494">
        <v>375</v>
      </c>
    </row>
    <row r="3495" spans="1:29">
      <c r="A3495" t="s">
        <v>28</v>
      </c>
      <c r="C3495" t="s">
        <v>48</v>
      </c>
      <c r="D3495">
        <v>750</v>
      </c>
      <c r="E3495">
        <v>143</v>
      </c>
      <c r="F3495">
        <v>0</v>
      </c>
      <c r="G3495">
        <v>393</v>
      </c>
      <c r="H3495" t="s">
        <v>240</v>
      </c>
      <c r="I3495">
        <v>883</v>
      </c>
      <c r="J3495">
        <v>304360277</v>
      </c>
      <c r="K3495" t="s">
        <v>50</v>
      </c>
      <c r="L3495" t="s">
        <v>241</v>
      </c>
      <c r="M3495" t="s">
        <v>242</v>
      </c>
      <c r="N3495">
        <v>522048</v>
      </c>
      <c r="O3495">
        <v>2039</v>
      </c>
      <c r="P3495" t="s">
        <v>49</v>
      </c>
      <c r="Q3495">
        <v>0</v>
      </c>
      <c r="R3495" t="s">
        <v>243</v>
      </c>
      <c r="S3495" t="s">
        <v>244</v>
      </c>
      <c r="T3495">
        <v>1498</v>
      </c>
      <c r="U3495" t="s">
        <v>37</v>
      </c>
      <c r="V3495" t="s">
        <v>56</v>
      </c>
      <c r="W3495" t="s">
        <v>39</v>
      </c>
      <c r="X3495">
        <v>200000000</v>
      </c>
      <c r="Y3495">
        <v>2012</v>
      </c>
      <c r="Z3495">
        <v>563</v>
      </c>
      <c r="AA3495">
        <v>7.8</v>
      </c>
      <c r="AB3495">
        <v>2.35</v>
      </c>
      <c r="AC3495">
        <v>80000</v>
      </c>
    </row>
    <row r="3496" spans="1:29">
      <c r="A3496" t="s">
        <v>747</v>
      </c>
      <c r="C3496" t="s">
        <v>12822</v>
      </c>
      <c r="D3496">
        <v>202</v>
      </c>
      <c r="E3496">
        <v>105</v>
      </c>
      <c r="F3496">
        <v>0</v>
      </c>
      <c r="G3496">
        <v>303</v>
      </c>
      <c r="H3496" t="s">
        <v>16558</v>
      </c>
      <c r="I3496">
        <v>1000</v>
      </c>
      <c r="J3496">
        <v>12583510</v>
      </c>
      <c r="K3496" t="s">
        <v>6403</v>
      </c>
      <c r="L3496" t="s">
        <v>14066</v>
      </c>
      <c r="M3496" t="s">
        <v>16559</v>
      </c>
      <c r="N3496">
        <v>60709</v>
      </c>
      <c r="O3496">
        <v>2444</v>
      </c>
      <c r="P3496" t="s">
        <v>16560</v>
      </c>
      <c r="Q3496">
        <v>0</v>
      </c>
      <c r="R3496" t="s">
        <v>16561</v>
      </c>
      <c r="S3496" t="s">
        <v>16562</v>
      </c>
      <c r="T3496">
        <v>922</v>
      </c>
      <c r="U3496" t="s">
        <v>37</v>
      </c>
      <c r="V3496" t="s">
        <v>38</v>
      </c>
      <c r="W3496" t="s">
        <v>585</v>
      </c>
      <c r="X3496">
        <v>7000000</v>
      </c>
      <c r="Y3496">
        <v>2003</v>
      </c>
      <c r="Z3496">
        <v>340</v>
      </c>
      <c r="AA3496">
        <v>6</v>
      </c>
      <c r="AB3496">
        <v>1.85</v>
      </c>
      <c r="AC3496">
        <v>0</v>
      </c>
    </row>
    <row r="3497" spans="1:29">
      <c r="A3497" t="s">
        <v>28</v>
      </c>
      <c r="C3497" t="s">
        <v>16563</v>
      </c>
      <c r="D3497">
        <v>8</v>
      </c>
      <c r="E3497">
        <v>79</v>
      </c>
      <c r="F3497">
        <v>0</v>
      </c>
      <c r="G3497">
        <v>23</v>
      </c>
      <c r="H3497" t="s">
        <v>16564</v>
      </c>
      <c r="I3497">
        <v>246</v>
      </c>
      <c r="K3497" t="s">
        <v>6403</v>
      </c>
      <c r="L3497" t="s">
        <v>16565</v>
      </c>
      <c r="M3497" t="s">
        <v>16566</v>
      </c>
      <c r="N3497">
        <v>440</v>
      </c>
      <c r="O3497">
        <v>345</v>
      </c>
      <c r="P3497" t="s">
        <v>16567</v>
      </c>
      <c r="Q3497">
        <v>0</v>
      </c>
      <c r="R3497" t="s">
        <v>16568</v>
      </c>
      <c r="S3497" t="s">
        <v>16569</v>
      </c>
      <c r="T3497">
        <v>21</v>
      </c>
      <c r="U3497" t="s">
        <v>37</v>
      </c>
      <c r="V3497" t="s">
        <v>38</v>
      </c>
      <c r="W3497" t="s">
        <v>95</v>
      </c>
      <c r="X3497">
        <v>350000</v>
      </c>
      <c r="Y3497">
        <v>1978</v>
      </c>
      <c r="Z3497">
        <v>29</v>
      </c>
      <c r="AA3497">
        <v>4.0999999999999996</v>
      </c>
      <c r="AC3497">
        <v>44</v>
      </c>
    </row>
    <row r="3498" spans="1:29">
      <c r="A3498" t="s">
        <v>28</v>
      </c>
      <c r="C3498" t="s">
        <v>7113</v>
      </c>
      <c r="D3498">
        <v>341</v>
      </c>
      <c r="E3498">
        <v>106</v>
      </c>
      <c r="F3498">
        <v>1000</v>
      </c>
      <c r="G3498">
        <v>98</v>
      </c>
      <c r="H3498" t="s">
        <v>16570</v>
      </c>
      <c r="I3498">
        <v>816</v>
      </c>
      <c r="J3498">
        <v>9190525</v>
      </c>
      <c r="K3498" t="s">
        <v>2527</v>
      </c>
      <c r="L3498" t="s">
        <v>164</v>
      </c>
      <c r="M3498" t="s">
        <v>16571</v>
      </c>
      <c r="N3498">
        <v>102125</v>
      </c>
      <c r="O3498">
        <v>1120</v>
      </c>
      <c r="P3498" t="s">
        <v>16572</v>
      </c>
      <c r="Q3498">
        <v>1</v>
      </c>
      <c r="R3498" t="s">
        <v>16573</v>
      </c>
      <c r="S3498" t="s">
        <v>16574</v>
      </c>
      <c r="T3498">
        <v>324</v>
      </c>
      <c r="U3498" t="s">
        <v>37</v>
      </c>
      <c r="V3498" t="s">
        <v>38</v>
      </c>
      <c r="W3498" t="s">
        <v>585</v>
      </c>
      <c r="X3498">
        <v>7000000</v>
      </c>
      <c r="Y3498">
        <v>2009</v>
      </c>
      <c r="Z3498">
        <v>105</v>
      </c>
      <c r="AA3498">
        <v>7</v>
      </c>
      <c r="AB3498">
        <v>1.85</v>
      </c>
      <c r="AC3498">
        <v>10000</v>
      </c>
    </row>
    <row r="3499" spans="1:29">
      <c r="A3499" t="s">
        <v>28</v>
      </c>
      <c r="C3499" t="s">
        <v>16575</v>
      </c>
      <c r="D3499">
        <v>160</v>
      </c>
      <c r="E3499">
        <v>100</v>
      </c>
      <c r="F3499">
        <v>11</v>
      </c>
      <c r="G3499">
        <v>970</v>
      </c>
      <c r="H3499" t="s">
        <v>1689</v>
      </c>
      <c r="I3499">
        <v>13000</v>
      </c>
      <c r="J3499">
        <v>9176553</v>
      </c>
      <c r="K3499" t="s">
        <v>8060</v>
      </c>
      <c r="L3499" t="s">
        <v>547</v>
      </c>
      <c r="M3499" t="s">
        <v>16576</v>
      </c>
      <c r="N3499">
        <v>19147</v>
      </c>
      <c r="O3499">
        <v>19330</v>
      </c>
      <c r="P3499" t="s">
        <v>3833</v>
      </c>
      <c r="Q3499">
        <v>1</v>
      </c>
      <c r="R3499" t="s">
        <v>16577</v>
      </c>
      <c r="S3499" t="s">
        <v>16578</v>
      </c>
      <c r="T3499">
        <v>97</v>
      </c>
      <c r="U3499" t="s">
        <v>37</v>
      </c>
      <c r="V3499" t="s">
        <v>38</v>
      </c>
      <c r="W3499" t="s">
        <v>39</v>
      </c>
      <c r="X3499">
        <v>7500000</v>
      </c>
      <c r="Y3499">
        <v>2009</v>
      </c>
      <c r="Z3499">
        <v>3000</v>
      </c>
      <c r="AA3499">
        <v>7.1</v>
      </c>
      <c r="AB3499">
        <v>2.35</v>
      </c>
      <c r="AC3499">
        <v>0</v>
      </c>
    </row>
    <row r="3500" spans="1:29">
      <c r="A3500" t="s">
        <v>28</v>
      </c>
      <c r="C3500" t="s">
        <v>7064</v>
      </c>
      <c r="D3500">
        <v>31</v>
      </c>
      <c r="E3500">
        <v>103</v>
      </c>
      <c r="F3500">
        <v>49</v>
      </c>
      <c r="G3500">
        <v>304</v>
      </c>
      <c r="H3500" t="s">
        <v>2293</v>
      </c>
      <c r="I3500">
        <v>687</v>
      </c>
      <c r="J3500">
        <v>9094451</v>
      </c>
      <c r="K3500" t="s">
        <v>8945</v>
      </c>
      <c r="L3500" t="s">
        <v>6216</v>
      </c>
      <c r="M3500" t="s">
        <v>16579</v>
      </c>
      <c r="N3500">
        <v>11668</v>
      </c>
      <c r="O3500">
        <v>1990</v>
      </c>
      <c r="P3500" t="s">
        <v>10100</v>
      </c>
      <c r="Q3500">
        <v>0</v>
      </c>
      <c r="R3500" t="s">
        <v>16580</v>
      </c>
      <c r="S3500" t="s">
        <v>16581</v>
      </c>
      <c r="T3500">
        <v>79</v>
      </c>
      <c r="U3500" t="s">
        <v>37</v>
      </c>
      <c r="V3500" t="s">
        <v>38</v>
      </c>
      <c r="W3500" t="s">
        <v>585</v>
      </c>
      <c r="X3500">
        <v>7000000</v>
      </c>
      <c r="Y3500">
        <v>1989</v>
      </c>
      <c r="Z3500">
        <v>554</v>
      </c>
      <c r="AA3500">
        <v>6.2</v>
      </c>
      <c r="AB3500">
        <v>1.85</v>
      </c>
      <c r="AC3500">
        <v>0</v>
      </c>
    </row>
    <row r="3501" spans="1:29">
      <c r="A3501" t="s">
        <v>28</v>
      </c>
      <c r="C3501" t="s">
        <v>12876</v>
      </c>
      <c r="D3501">
        <v>71</v>
      </c>
      <c r="E3501">
        <v>116</v>
      </c>
      <c r="F3501">
        <v>107</v>
      </c>
      <c r="G3501">
        <v>658</v>
      </c>
      <c r="H3501" t="s">
        <v>4504</v>
      </c>
      <c r="I3501">
        <v>893</v>
      </c>
      <c r="J3501">
        <v>14612840</v>
      </c>
      <c r="K3501" t="s">
        <v>6199</v>
      </c>
      <c r="L3501" t="s">
        <v>3490</v>
      </c>
      <c r="M3501" t="s">
        <v>16582</v>
      </c>
      <c r="N3501">
        <v>11191</v>
      </c>
      <c r="O3501">
        <v>3110</v>
      </c>
      <c r="P3501" t="s">
        <v>16583</v>
      </c>
      <c r="Q3501">
        <v>1</v>
      </c>
      <c r="R3501" t="s">
        <v>16584</v>
      </c>
      <c r="S3501" t="s">
        <v>16585</v>
      </c>
      <c r="T3501">
        <v>37</v>
      </c>
      <c r="U3501" t="s">
        <v>37</v>
      </c>
      <c r="V3501" t="s">
        <v>38</v>
      </c>
      <c r="W3501" t="s">
        <v>39</v>
      </c>
      <c r="X3501">
        <v>7000000</v>
      </c>
      <c r="Y3501">
        <v>2014</v>
      </c>
      <c r="Z3501">
        <v>664</v>
      </c>
      <c r="AA3501">
        <v>6.9</v>
      </c>
      <c r="AC3501">
        <v>0</v>
      </c>
    </row>
    <row r="3502" spans="1:29">
      <c r="A3502" t="s">
        <v>28</v>
      </c>
      <c r="C3502" t="s">
        <v>16586</v>
      </c>
      <c r="D3502">
        <v>281</v>
      </c>
      <c r="E3502">
        <v>99</v>
      </c>
      <c r="F3502">
        <v>192</v>
      </c>
      <c r="G3502">
        <v>292</v>
      </c>
      <c r="H3502" t="s">
        <v>16587</v>
      </c>
      <c r="I3502">
        <v>14000</v>
      </c>
      <c r="J3502">
        <v>9166863</v>
      </c>
      <c r="K3502" t="s">
        <v>214</v>
      </c>
      <c r="L3502" t="s">
        <v>436</v>
      </c>
      <c r="M3502" t="s">
        <v>16588</v>
      </c>
      <c r="N3502">
        <v>83182</v>
      </c>
      <c r="O3502">
        <v>14816</v>
      </c>
      <c r="P3502" t="s">
        <v>16064</v>
      </c>
      <c r="Q3502">
        <v>2</v>
      </c>
      <c r="R3502" t="s">
        <v>16589</v>
      </c>
      <c r="S3502" t="s">
        <v>16590</v>
      </c>
      <c r="T3502">
        <v>247</v>
      </c>
      <c r="U3502" t="s">
        <v>37</v>
      </c>
      <c r="V3502" t="s">
        <v>38</v>
      </c>
      <c r="W3502" t="s">
        <v>585</v>
      </c>
      <c r="X3502">
        <v>7000000</v>
      </c>
      <c r="Y3502">
        <v>2009</v>
      </c>
      <c r="Z3502">
        <v>343</v>
      </c>
      <c r="AA3502">
        <v>7.6</v>
      </c>
      <c r="AB3502">
        <v>2.35</v>
      </c>
      <c r="AC3502">
        <v>16000</v>
      </c>
    </row>
    <row r="3503" spans="1:29">
      <c r="A3503" t="s">
        <v>28</v>
      </c>
      <c r="C3503" t="s">
        <v>487</v>
      </c>
      <c r="D3503">
        <v>114</v>
      </c>
      <c r="E3503">
        <v>164</v>
      </c>
      <c r="F3503">
        <v>17000</v>
      </c>
      <c r="G3503">
        <v>159</v>
      </c>
      <c r="H3503" t="s">
        <v>16591</v>
      </c>
      <c r="I3503">
        <v>883</v>
      </c>
      <c r="J3503">
        <v>8373585</v>
      </c>
      <c r="K3503" t="s">
        <v>3409</v>
      </c>
      <c r="L3503" t="s">
        <v>7174</v>
      </c>
      <c r="M3503" t="s">
        <v>16592</v>
      </c>
      <c r="N3503">
        <v>39680</v>
      </c>
      <c r="O3503">
        <v>1934</v>
      </c>
      <c r="P3503" t="s">
        <v>7979</v>
      </c>
      <c r="Q3503">
        <v>0</v>
      </c>
      <c r="R3503" t="s">
        <v>16593</v>
      </c>
      <c r="S3503" t="s">
        <v>16594</v>
      </c>
      <c r="T3503">
        <v>308</v>
      </c>
      <c r="U3503" t="s">
        <v>37</v>
      </c>
      <c r="V3503" t="s">
        <v>38</v>
      </c>
      <c r="W3503" t="s">
        <v>585</v>
      </c>
      <c r="X3503">
        <v>7000000</v>
      </c>
      <c r="Y3503">
        <v>1988</v>
      </c>
      <c r="Z3503">
        <v>618</v>
      </c>
      <c r="AA3503">
        <v>7.6</v>
      </c>
      <c r="AB3503">
        <v>1.85</v>
      </c>
      <c r="AC3503">
        <v>0</v>
      </c>
    </row>
    <row r="3504" spans="1:29">
      <c r="A3504" t="s">
        <v>28</v>
      </c>
      <c r="C3504" t="s">
        <v>16202</v>
      </c>
      <c r="D3504">
        <v>72</v>
      </c>
      <c r="E3504">
        <v>96</v>
      </c>
      <c r="F3504">
        <v>30</v>
      </c>
      <c r="G3504">
        <v>407</v>
      </c>
      <c r="H3504" t="s">
        <v>16595</v>
      </c>
      <c r="I3504">
        <v>761</v>
      </c>
      <c r="J3504">
        <v>7292175</v>
      </c>
      <c r="K3504" t="s">
        <v>1415</v>
      </c>
      <c r="L3504" t="s">
        <v>16596</v>
      </c>
      <c r="M3504" t="s">
        <v>16597</v>
      </c>
      <c r="N3504">
        <v>7736</v>
      </c>
      <c r="O3504">
        <v>2018</v>
      </c>
      <c r="P3504" t="s">
        <v>10020</v>
      </c>
      <c r="Q3504">
        <v>3</v>
      </c>
      <c r="R3504" t="s">
        <v>16598</v>
      </c>
      <c r="S3504" t="s">
        <v>16599</v>
      </c>
      <c r="T3504">
        <v>100</v>
      </c>
      <c r="U3504" t="s">
        <v>37</v>
      </c>
      <c r="V3504" t="s">
        <v>38</v>
      </c>
      <c r="W3504" t="s">
        <v>585</v>
      </c>
      <c r="X3504">
        <v>7000000</v>
      </c>
      <c r="Y3504">
        <v>1999</v>
      </c>
      <c r="Z3504">
        <v>412</v>
      </c>
      <c r="AA3504">
        <v>6.4</v>
      </c>
      <c r="AB3504">
        <v>1.85</v>
      </c>
      <c r="AC3504">
        <v>0</v>
      </c>
    </row>
    <row r="3505" spans="1:29">
      <c r="A3505" t="s">
        <v>28</v>
      </c>
      <c r="C3505" t="s">
        <v>15467</v>
      </c>
      <c r="D3505">
        <v>119</v>
      </c>
      <c r="E3505">
        <v>122</v>
      </c>
      <c r="F3505">
        <v>98</v>
      </c>
      <c r="G3505">
        <v>397</v>
      </c>
      <c r="H3505" t="s">
        <v>3837</v>
      </c>
      <c r="I3505">
        <v>729</v>
      </c>
      <c r="J3505">
        <v>6601079</v>
      </c>
      <c r="K3505" t="s">
        <v>3464</v>
      </c>
      <c r="L3505" t="s">
        <v>3517</v>
      </c>
      <c r="M3505" t="s">
        <v>16600</v>
      </c>
      <c r="N3505">
        <v>17436</v>
      </c>
      <c r="O3505">
        <v>2321</v>
      </c>
      <c r="P3505" t="s">
        <v>16601</v>
      </c>
      <c r="Q3505">
        <v>1</v>
      </c>
      <c r="R3505" t="s">
        <v>16602</v>
      </c>
      <c r="S3505" t="s">
        <v>16603</v>
      </c>
      <c r="T3505">
        <v>276</v>
      </c>
      <c r="U3505" t="s">
        <v>37</v>
      </c>
      <c r="V3505" t="s">
        <v>56</v>
      </c>
      <c r="W3505" t="s">
        <v>39</v>
      </c>
      <c r="X3505">
        <v>7000000</v>
      </c>
      <c r="Y3505">
        <v>2004</v>
      </c>
      <c r="Z3505">
        <v>579</v>
      </c>
      <c r="AA3505">
        <v>6.2</v>
      </c>
      <c r="AB3505">
        <v>2.35</v>
      </c>
      <c r="AC3505">
        <v>0</v>
      </c>
    </row>
    <row r="3506" spans="1:29">
      <c r="A3506" t="s">
        <v>28</v>
      </c>
      <c r="C3506" t="s">
        <v>1198</v>
      </c>
      <c r="D3506">
        <v>74</v>
      </c>
      <c r="E3506">
        <v>94</v>
      </c>
      <c r="F3506">
        <v>176</v>
      </c>
      <c r="G3506">
        <v>46</v>
      </c>
      <c r="H3506" t="s">
        <v>15800</v>
      </c>
      <c r="I3506">
        <v>116</v>
      </c>
      <c r="J3506">
        <v>6165429</v>
      </c>
      <c r="K3506" t="s">
        <v>16604</v>
      </c>
      <c r="L3506" t="s">
        <v>16605</v>
      </c>
      <c r="M3506" t="s">
        <v>16606</v>
      </c>
      <c r="N3506">
        <v>23486</v>
      </c>
      <c r="O3506">
        <v>312</v>
      </c>
      <c r="P3506" t="s">
        <v>16607</v>
      </c>
      <c r="Q3506">
        <v>1</v>
      </c>
      <c r="R3506" t="s">
        <v>16608</v>
      </c>
      <c r="S3506" t="s">
        <v>16609</v>
      </c>
      <c r="T3506">
        <v>249</v>
      </c>
      <c r="U3506" t="s">
        <v>2221</v>
      </c>
      <c r="V3506" t="s">
        <v>370</v>
      </c>
      <c r="W3506" t="s">
        <v>95</v>
      </c>
      <c r="X3506">
        <v>6000000</v>
      </c>
      <c r="Y3506">
        <v>2002</v>
      </c>
      <c r="Z3506">
        <v>93</v>
      </c>
      <c r="AA3506">
        <v>7.5</v>
      </c>
      <c r="AB3506">
        <v>2.35</v>
      </c>
      <c r="AC3506">
        <v>0</v>
      </c>
    </row>
    <row r="3507" spans="1:29">
      <c r="A3507" t="s">
        <v>28</v>
      </c>
      <c r="C3507" t="s">
        <v>9773</v>
      </c>
      <c r="D3507">
        <v>25</v>
      </c>
      <c r="E3507">
        <v>93</v>
      </c>
      <c r="F3507">
        <v>70</v>
      </c>
      <c r="G3507">
        <v>442</v>
      </c>
      <c r="H3507" t="s">
        <v>5227</v>
      </c>
      <c r="I3507">
        <v>692</v>
      </c>
      <c r="J3507">
        <v>5694308</v>
      </c>
      <c r="K3507" t="s">
        <v>3913</v>
      </c>
      <c r="L3507" t="s">
        <v>1655</v>
      </c>
      <c r="M3507" t="s">
        <v>16610</v>
      </c>
      <c r="N3507">
        <v>13815</v>
      </c>
      <c r="O3507">
        <v>3128</v>
      </c>
      <c r="P3507" t="s">
        <v>16611</v>
      </c>
      <c r="Q3507">
        <v>0</v>
      </c>
      <c r="R3507" t="s">
        <v>16612</v>
      </c>
      <c r="S3507" t="s">
        <v>16613</v>
      </c>
      <c r="T3507">
        <v>46</v>
      </c>
      <c r="U3507" t="s">
        <v>37</v>
      </c>
      <c r="V3507" t="s">
        <v>38</v>
      </c>
      <c r="W3507" t="s">
        <v>39</v>
      </c>
      <c r="X3507">
        <v>7000000</v>
      </c>
      <c r="Y3507">
        <v>2007</v>
      </c>
      <c r="Z3507">
        <v>585</v>
      </c>
      <c r="AA3507">
        <v>2</v>
      </c>
      <c r="AB3507">
        <v>1.85</v>
      </c>
      <c r="AC3507">
        <v>446</v>
      </c>
    </row>
    <row r="3508" spans="1:29">
      <c r="A3508" t="s">
        <v>28</v>
      </c>
      <c r="C3508" t="s">
        <v>16614</v>
      </c>
      <c r="D3508">
        <v>39</v>
      </c>
      <c r="E3508">
        <v>96</v>
      </c>
      <c r="F3508">
        <v>6</v>
      </c>
      <c r="G3508">
        <v>38</v>
      </c>
      <c r="H3508" t="s">
        <v>2236</v>
      </c>
      <c r="I3508">
        <v>206</v>
      </c>
      <c r="J3508">
        <v>5430822</v>
      </c>
      <c r="K3508" t="s">
        <v>16615</v>
      </c>
      <c r="L3508" t="s">
        <v>16616</v>
      </c>
      <c r="M3508" t="s">
        <v>16617</v>
      </c>
      <c r="N3508">
        <v>8391</v>
      </c>
      <c r="O3508">
        <v>493</v>
      </c>
      <c r="P3508" t="s">
        <v>16618</v>
      </c>
      <c r="Q3508">
        <v>0</v>
      </c>
      <c r="R3508" t="s">
        <v>16619</v>
      </c>
      <c r="S3508" t="s">
        <v>16620</v>
      </c>
      <c r="T3508">
        <v>75</v>
      </c>
      <c r="U3508" t="s">
        <v>37</v>
      </c>
      <c r="V3508" t="s">
        <v>56</v>
      </c>
      <c r="W3508" t="s">
        <v>585</v>
      </c>
      <c r="X3508">
        <v>7000000</v>
      </c>
      <c r="Y3508">
        <v>1992</v>
      </c>
      <c r="Z3508">
        <v>192</v>
      </c>
      <c r="AA3508">
        <v>6.2</v>
      </c>
      <c r="AB3508">
        <v>1.85</v>
      </c>
      <c r="AC3508">
        <v>0</v>
      </c>
    </row>
    <row r="3509" spans="1:29">
      <c r="A3509" t="s">
        <v>28</v>
      </c>
      <c r="D3509">
        <v>27</v>
      </c>
      <c r="E3509">
        <v>60</v>
      </c>
      <c r="G3509">
        <v>346</v>
      </c>
      <c r="H3509" t="s">
        <v>4221</v>
      </c>
      <c r="I3509">
        <v>787</v>
      </c>
      <c r="K3509" t="s">
        <v>464</v>
      </c>
      <c r="L3509" t="s">
        <v>11801</v>
      </c>
      <c r="M3509" t="s">
        <v>16621</v>
      </c>
      <c r="N3509">
        <v>42402</v>
      </c>
      <c r="O3509">
        <v>2352</v>
      </c>
      <c r="P3509" t="s">
        <v>1288</v>
      </c>
      <c r="Q3509">
        <v>1</v>
      </c>
      <c r="R3509" t="s">
        <v>16622</v>
      </c>
      <c r="S3509" t="s">
        <v>16623</v>
      </c>
      <c r="T3509">
        <v>83</v>
      </c>
      <c r="U3509" t="s">
        <v>37</v>
      </c>
      <c r="V3509" t="s">
        <v>38</v>
      </c>
      <c r="Z3509">
        <v>485</v>
      </c>
      <c r="AA3509">
        <v>7.7</v>
      </c>
      <c r="AB3509">
        <v>16</v>
      </c>
      <c r="AC3509">
        <v>0</v>
      </c>
    </row>
    <row r="3510" spans="1:29">
      <c r="A3510" t="s">
        <v>28</v>
      </c>
      <c r="C3510" t="s">
        <v>16624</v>
      </c>
      <c r="D3510">
        <v>27</v>
      </c>
      <c r="E3510">
        <v>113</v>
      </c>
      <c r="F3510">
        <v>7</v>
      </c>
      <c r="G3510">
        <v>35</v>
      </c>
      <c r="H3510" t="s">
        <v>16625</v>
      </c>
      <c r="I3510">
        <v>11000</v>
      </c>
      <c r="J3510">
        <v>4720371</v>
      </c>
      <c r="K3510" t="s">
        <v>11069</v>
      </c>
      <c r="L3510" t="s">
        <v>257</v>
      </c>
      <c r="M3510" t="s">
        <v>16626</v>
      </c>
      <c r="N3510">
        <v>3203</v>
      </c>
      <c r="O3510">
        <v>11116</v>
      </c>
      <c r="P3510" t="s">
        <v>16627</v>
      </c>
      <c r="Q3510">
        <v>2</v>
      </c>
      <c r="R3510" t="s">
        <v>16628</v>
      </c>
      <c r="S3510" t="s">
        <v>16629</v>
      </c>
      <c r="T3510">
        <v>85</v>
      </c>
      <c r="U3510" t="s">
        <v>37</v>
      </c>
      <c r="V3510" t="s">
        <v>38</v>
      </c>
      <c r="W3510" t="s">
        <v>95</v>
      </c>
      <c r="X3510">
        <v>7000000</v>
      </c>
      <c r="Y3510">
        <v>2001</v>
      </c>
      <c r="Z3510">
        <v>43</v>
      </c>
      <c r="AA3510">
        <v>6.5</v>
      </c>
      <c r="AB3510">
        <v>1.85</v>
      </c>
      <c r="AC3510">
        <v>650</v>
      </c>
    </row>
    <row r="3511" spans="1:29">
      <c r="A3511" t="s">
        <v>28</v>
      </c>
      <c r="D3511">
        <v>11</v>
      </c>
      <c r="E3511">
        <v>60</v>
      </c>
      <c r="G3511">
        <v>652</v>
      </c>
      <c r="H3511" t="s">
        <v>4555</v>
      </c>
      <c r="I3511">
        <v>10000</v>
      </c>
      <c r="K3511" t="s">
        <v>1052</v>
      </c>
      <c r="L3511" t="s">
        <v>13386</v>
      </c>
      <c r="M3511" t="s">
        <v>16630</v>
      </c>
      <c r="N3511">
        <v>25329</v>
      </c>
      <c r="O3511">
        <v>12051</v>
      </c>
      <c r="P3511" t="s">
        <v>8269</v>
      </c>
      <c r="Q3511">
        <v>1</v>
      </c>
      <c r="R3511" t="s">
        <v>16631</v>
      </c>
      <c r="S3511" t="s">
        <v>16632</v>
      </c>
      <c r="T3511">
        <v>160</v>
      </c>
      <c r="U3511" t="s">
        <v>37</v>
      </c>
      <c r="V3511" t="s">
        <v>38</v>
      </c>
      <c r="W3511" t="s">
        <v>1126</v>
      </c>
      <c r="Z3511">
        <v>794</v>
      </c>
      <c r="AA3511">
        <v>7.4</v>
      </c>
      <c r="AB3511">
        <v>1.33</v>
      </c>
      <c r="AC3511">
        <v>0</v>
      </c>
    </row>
    <row r="3512" spans="1:29">
      <c r="A3512" t="s">
        <v>28</v>
      </c>
      <c r="C3512" t="s">
        <v>15585</v>
      </c>
      <c r="D3512">
        <v>29</v>
      </c>
      <c r="E3512">
        <v>192</v>
      </c>
      <c r="F3512">
        <v>147</v>
      </c>
      <c r="G3512">
        <v>397</v>
      </c>
      <c r="H3512" t="s">
        <v>14708</v>
      </c>
      <c r="I3512">
        <v>8000</v>
      </c>
      <c r="J3512">
        <v>2921738</v>
      </c>
      <c r="K3512" t="s">
        <v>2850</v>
      </c>
      <c r="L3512" t="s">
        <v>14706</v>
      </c>
      <c r="M3512" t="s">
        <v>16633</v>
      </c>
      <c r="N3512">
        <v>34449</v>
      </c>
      <c r="O3512">
        <v>9984</v>
      </c>
      <c r="P3512" t="s">
        <v>16601</v>
      </c>
      <c r="Q3512">
        <v>0</v>
      </c>
      <c r="R3512" t="s">
        <v>16634</v>
      </c>
      <c r="S3512" t="s">
        <v>16635</v>
      </c>
      <c r="T3512">
        <v>119</v>
      </c>
      <c r="U3512" t="s">
        <v>5611</v>
      </c>
      <c r="V3512" t="s">
        <v>5612</v>
      </c>
      <c r="X3512">
        <v>7000000</v>
      </c>
      <c r="Y3512">
        <v>2004</v>
      </c>
      <c r="Z3512">
        <v>860</v>
      </c>
      <c r="AA3512">
        <v>7.9</v>
      </c>
      <c r="AB3512">
        <v>2.35</v>
      </c>
      <c r="AC3512">
        <v>2000</v>
      </c>
    </row>
    <row r="3513" spans="1:29">
      <c r="A3513" t="s">
        <v>28</v>
      </c>
      <c r="C3513" t="s">
        <v>1922</v>
      </c>
      <c r="D3513">
        <v>158</v>
      </c>
      <c r="E3513">
        <v>99</v>
      </c>
      <c r="F3513">
        <v>342</v>
      </c>
      <c r="G3513">
        <v>501</v>
      </c>
      <c r="H3513" t="s">
        <v>16636</v>
      </c>
      <c r="I3513">
        <v>1000</v>
      </c>
      <c r="J3513">
        <v>2344847</v>
      </c>
      <c r="K3513" t="s">
        <v>3794</v>
      </c>
      <c r="L3513" t="s">
        <v>781</v>
      </c>
      <c r="M3513" t="s">
        <v>16637</v>
      </c>
      <c r="N3513">
        <v>18561</v>
      </c>
      <c r="O3513">
        <v>2158</v>
      </c>
      <c r="P3513" t="s">
        <v>2731</v>
      </c>
      <c r="Q3513">
        <v>0</v>
      </c>
      <c r="R3513" t="s">
        <v>16638</v>
      </c>
      <c r="S3513" t="s">
        <v>16639</v>
      </c>
      <c r="T3513">
        <v>119</v>
      </c>
      <c r="U3513" t="s">
        <v>37</v>
      </c>
      <c r="V3513" t="s">
        <v>38</v>
      </c>
      <c r="W3513" t="s">
        <v>585</v>
      </c>
      <c r="X3513">
        <v>7000000</v>
      </c>
      <c r="Y3513">
        <v>2008</v>
      </c>
      <c r="Z3513">
        <v>518</v>
      </c>
      <c r="AA3513">
        <v>6.8</v>
      </c>
      <c r="AB3513">
        <v>2.35</v>
      </c>
      <c r="AC3513">
        <v>0</v>
      </c>
    </row>
    <row r="3514" spans="1:29">
      <c r="A3514" t="s">
        <v>28</v>
      </c>
      <c r="C3514" t="s">
        <v>15176</v>
      </c>
      <c r="D3514">
        <v>223</v>
      </c>
      <c r="E3514">
        <v>91</v>
      </c>
      <c r="F3514">
        <v>157</v>
      </c>
      <c r="G3514">
        <v>224</v>
      </c>
      <c r="H3514" t="s">
        <v>6820</v>
      </c>
      <c r="I3514">
        <v>490</v>
      </c>
      <c r="J3514">
        <v>7455447</v>
      </c>
      <c r="K3514" t="s">
        <v>1415</v>
      </c>
      <c r="L3514" t="s">
        <v>3684</v>
      </c>
      <c r="M3514" t="s">
        <v>16640</v>
      </c>
      <c r="N3514">
        <v>29967</v>
      </c>
      <c r="O3514">
        <v>1136</v>
      </c>
      <c r="P3514" t="s">
        <v>16641</v>
      </c>
      <c r="Q3514">
        <v>2</v>
      </c>
      <c r="R3514" t="s">
        <v>16642</v>
      </c>
      <c r="S3514" t="s">
        <v>16643</v>
      </c>
      <c r="T3514">
        <v>126</v>
      </c>
      <c r="U3514" t="s">
        <v>37</v>
      </c>
      <c r="V3514" t="s">
        <v>38</v>
      </c>
      <c r="W3514" t="s">
        <v>585</v>
      </c>
      <c r="X3514">
        <v>7000000</v>
      </c>
      <c r="Y3514">
        <v>2010</v>
      </c>
      <c r="Z3514">
        <v>259</v>
      </c>
      <c r="AA3514">
        <v>6.3</v>
      </c>
      <c r="AB3514">
        <v>1.85</v>
      </c>
      <c r="AC3514">
        <v>0</v>
      </c>
    </row>
    <row r="3515" spans="1:29">
      <c r="A3515" t="s">
        <v>28</v>
      </c>
      <c r="C3515" t="s">
        <v>16644</v>
      </c>
      <c r="D3515">
        <v>25</v>
      </c>
      <c r="E3515">
        <v>100</v>
      </c>
      <c r="F3515">
        <v>0</v>
      </c>
      <c r="G3515">
        <v>359</v>
      </c>
      <c r="H3515" t="s">
        <v>16645</v>
      </c>
      <c r="I3515">
        <v>655</v>
      </c>
      <c r="J3515">
        <v>2148212</v>
      </c>
      <c r="K3515" t="s">
        <v>7144</v>
      </c>
      <c r="L3515" t="s">
        <v>2283</v>
      </c>
      <c r="M3515" t="s">
        <v>16646</v>
      </c>
      <c r="N3515">
        <v>781</v>
      </c>
      <c r="O3515">
        <v>1906</v>
      </c>
      <c r="P3515" t="s">
        <v>12389</v>
      </c>
      <c r="Q3515">
        <v>0</v>
      </c>
      <c r="R3515" t="s">
        <v>16647</v>
      </c>
      <c r="S3515" t="s">
        <v>16648</v>
      </c>
      <c r="T3515">
        <v>20</v>
      </c>
      <c r="U3515" t="s">
        <v>37</v>
      </c>
      <c r="V3515" t="s">
        <v>38</v>
      </c>
      <c r="W3515" t="s">
        <v>95</v>
      </c>
      <c r="X3515">
        <v>7000000</v>
      </c>
      <c r="Y3515">
        <v>1999</v>
      </c>
      <c r="Z3515">
        <v>476</v>
      </c>
      <c r="AA3515">
        <v>6.3</v>
      </c>
      <c r="AB3515">
        <v>1.85</v>
      </c>
      <c r="AC3515">
        <v>157</v>
      </c>
    </row>
    <row r="3516" spans="1:29">
      <c r="A3516" t="s">
        <v>28</v>
      </c>
      <c r="C3516" t="s">
        <v>13940</v>
      </c>
      <c r="D3516">
        <v>97</v>
      </c>
      <c r="E3516">
        <v>105</v>
      </c>
      <c r="F3516">
        <v>261</v>
      </c>
      <c r="G3516">
        <v>617</v>
      </c>
      <c r="H3516" t="s">
        <v>2788</v>
      </c>
      <c r="I3516">
        <v>783</v>
      </c>
      <c r="J3516">
        <v>2062066</v>
      </c>
      <c r="K3516" t="s">
        <v>1726</v>
      </c>
      <c r="L3516" t="s">
        <v>972</v>
      </c>
      <c r="M3516" t="s">
        <v>16649</v>
      </c>
      <c r="N3516">
        <v>11387</v>
      </c>
      <c r="O3516">
        <v>2684</v>
      </c>
      <c r="P3516" t="s">
        <v>4629</v>
      </c>
      <c r="Q3516">
        <v>3</v>
      </c>
      <c r="R3516" t="s">
        <v>16650</v>
      </c>
      <c r="S3516" t="s">
        <v>16651</v>
      </c>
      <c r="T3516">
        <v>147</v>
      </c>
      <c r="U3516" t="s">
        <v>37</v>
      </c>
      <c r="V3516" t="s">
        <v>38</v>
      </c>
      <c r="W3516" t="s">
        <v>585</v>
      </c>
      <c r="X3516">
        <v>7000000</v>
      </c>
      <c r="Y3516">
        <v>2002</v>
      </c>
      <c r="Z3516">
        <v>658</v>
      </c>
      <c r="AA3516">
        <v>6.6</v>
      </c>
      <c r="AB3516">
        <v>1.85</v>
      </c>
      <c r="AC3516">
        <v>357</v>
      </c>
    </row>
    <row r="3517" spans="1:29">
      <c r="A3517" t="s">
        <v>28</v>
      </c>
      <c r="C3517" t="s">
        <v>13986</v>
      </c>
      <c r="D3517">
        <v>117</v>
      </c>
      <c r="E3517">
        <v>99</v>
      </c>
      <c r="F3517">
        <v>60</v>
      </c>
      <c r="G3517">
        <v>628</v>
      </c>
      <c r="H3517" t="s">
        <v>6597</v>
      </c>
      <c r="I3517">
        <v>4000</v>
      </c>
      <c r="J3517">
        <v>1654367</v>
      </c>
      <c r="K3517" t="s">
        <v>1544</v>
      </c>
      <c r="L3517" t="s">
        <v>1434</v>
      </c>
      <c r="M3517" t="s">
        <v>16652</v>
      </c>
      <c r="N3517">
        <v>18355</v>
      </c>
      <c r="O3517">
        <v>6526</v>
      </c>
      <c r="P3517" t="s">
        <v>7032</v>
      </c>
      <c r="Q3517">
        <v>0</v>
      </c>
      <c r="R3517" t="s">
        <v>16653</v>
      </c>
      <c r="S3517" t="s">
        <v>16654</v>
      </c>
      <c r="T3517">
        <v>106</v>
      </c>
      <c r="U3517" t="s">
        <v>37</v>
      </c>
      <c r="V3517" t="s">
        <v>38</v>
      </c>
      <c r="W3517" t="s">
        <v>585</v>
      </c>
      <c r="X3517">
        <v>7000000</v>
      </c>
      <c r="Y3517">
        <v>2006</v>
      </c>
      <c r="Z3517">
        <v>787</v>
      </c>
      <c r="AA3517">
        <v>6.4</v>
      </c>
      <c r="AB3517">
        <v>1.85</v>
      </c>
      <c r="AC3517">
        <v>3000</v>
      </c>
    </row>
    <row r="3518" spans="1:29">
      <c r="A3518" t="s">
        <v>28</v>
      </c>
      <c r="C3518" t="s">
        <v>16655</v>
      </c>
      <c r="D3518">
        <v>389</v>
      </c>
      <c r="E3518">
        <v>112</v>
      </c>
      <c r="F3518">
        <v>159</v>
      </c>
      <c r="G3518">
        <v>77</v>
      </c>
      <c r="H3518" t="s">
        <v>4561</v>
      </c>
      <c r="I3518">
        <v>3000</v>
      </c>
      <c r="J3518">
        <v>1738692</v>
      </c>
      <c r="K3518" t="s">
        <v>4075</v>
      </c>
      <c r="L3518" t="s">
        <v>13858</v>
      </c>
      <c r="M3518" t="s">
        <v>16656</v>
      </c>
      <c r="N3518">
        <v>95529</v>
      </c>
      <c r="O3518">
        <v>3547</v>
      </c>
      <c r="P3518" t="s">
        <v>16657</v>
      </c>
      <c r="Q3518">
        <v>0</v>
      </c>
      <c r="R3518" t="s">
        <v>16658</v>
      </c>
      <c r="S3518" t="s">
        <v>16659</v>
      </c>
      <c r="T3518">
        <v>301</v>
      </c>
      <c r="U3518" t="s">
        <v>37</v>
      </c>
      <c r="V3518" t="s">
        <v>56</v>
      </c>
      <c r="W3518" t="s">
        <v>585</v>
      </c>
      <c r="X3518">
        <v>7000000</v>
      </c>
      <c r="Y3518">
        <v>2011</v>
      </c>
      <c r="Z3518">
        <v>294</v>
      </c>
      <c r="AA3518">
        <v>7.5</v>
      </c>
      <c r="AB3518">
        <v>2.35</v>
      </c>
      <c r="AC3518">
        <v>38000</v>
      </c>
    </row>
    <row r="3519" spans="1:29">
      <c r="A3519" t="s">
        <v>28</v>
      </c>
      <c r="C3519" t="s">
        <v>16660</v>
      </c>
      <c r="D3519">
        <v>9</v>
      </c>
      <c r="E3519">
        <v>100</v>
      </c>
      <c r="F3519">
        <v>0</v>
      </c>
      <c r="G3519">
        <v>149</v>
      </c>
      <c r="H3519" t="s">
        <v>13284</v>
      </c>
      <c r="I3519">
        <v>2000</v>
      </c>
      <c r="J3519">
        <v>2209479</v>
      </c>
      <c r="K3519" t="s">
        <v>7144</v>
      </c>
      <c r="L3519" t="s">
        <v>16661</v>
      </c>
      <c r="M3519" t="s">
        <v>16662</v>
      </c>
      <c r="N3519">
        <v>844</v>
      </c>
      <c r="O3519">
        <v>2909</v>
      </c>
      <c r="P3519" t="s">
        <v>11330</v>
      </c>
      <c r="Q3519">
        <v>0</v>
      </c>
      <c r="R3519" t="s">
        <v>16663</v>
      </c>
      <c r="S3519" t="s">
        <v>16664</v>
      </c>
      <c r="T3519">
        <v>34</v>
      </c>
      <c r="U3519" t="s">
        <v>37</v>
      </c>
      <c r="V3519" t="s">
        <v>56</v>
      </c>
      <c r="W3519" t="s">
        <v>95</v>
      </c>
      <c r="Y3519">
        <v>2013</v>
      </c>
      <c r="Z3519">
        <v>627</v>
      </c>
      <c r="AA3519">
        <v>5.8</v>
      </c>
      <c r="AC3519">
        <v>962</v>
      </c>
    </row>
    <row r="3520" spans="1:29">
      <c r="A3520" t="s">
        <v>28</v>
      </c>
      <c r="C3520" t="s">
        <v>16665</v>
      </c>
      <c r="D3520">
        <v>34</v>
      </c>
      <c r="E3520">
        <v>99</v>
      </c>
      <c r="F3520">
        <v>2</v>
      </c>
      <c r="G3520">
        <v>455</v>
      </c>
      <c r="H3520" t="s">
        <v>7689</v>
      </c>
      <c r="I3520">
        <v>1000</v>
      </c>
      <c r="J3520">
        <v>1889522</v>
      </c>
      <c r="K3520" t="s">
        <v>3794</v>
      </c>
      <c r="L3520" t="s">
        <v>7763</v>
      </c>
      <c r="M3520" t="s">
        <v>16666</v>
      </c>
      <c r="N3520">
        <v>1119</v>
      </c>
      <c r="O3520">
        <v>2589</v>
      </c>
      <c r="P3520" t="s">
        <v>16667</v>
      </c>
      <c r="Q3520">
        <v>2</v>
      </c>
      <c r="R3520" t="s">
        <v>16668</v>
      </c>
      <c r="S3520" t="s">
        <v>16669</v>
      </c>
      <c r="T3520">
        <v>12</v>
      </c>
      <c r="U3520" t="s">
        <v>37</v>
      </c>
      <c r="V3520" t="s">
        <v>38</v>
      </c>
      <c r="W3520" t="s">
        <v>277</v>
      </c>
      <c r="X3520">
        <v>7000000</v>
      </c>
      <c r="Y3520">
        <v>2009</v>
      </c>
      <c r="Z3520">
        <v>690</v>
      </c>
      <c r="AA3520">
        <v>6.5</v>
      </c>
      <c r="AB3520">
        <v>2.35</v>
      </c>
      <c r="AC3520">
        <v>797</v>
      </c>
    </row>
    <row r="3521" spans="1:29">
      <c r="A3521" t="s">
        <v>28</v>
      </c>
      <c r="C3521" t="s">
        <v>4914</v>
      </c>
      <c r="D3521">
        <v>7</v>
      </c>
      <c r="E3521">
        <v>100</v>
      </c>
      <c r="F3521">
        <v>161</v>
      </c>
      <c r="G3521">
        <v>172</v>
      </c>
      <c r="H3521" t="s">
        <v>11941</v>
      </c>
      <c r="I3521">
        <v>10000</v>
      </c>
      <c r="K3521" t="s">
        <v>3932</v>
      </c>
      <c r="L3521" t="s">
        <v>523</v>
      </c>
      <c r="M3521" t="s">
        <v>16670</v>
      </c>
      <c r="N3521">
        <v>3114</v>
      </c>
      <c r="O3521">
        <v>11059</v>
      </c>
      <c r="P3521" t="s">
        <v>16671</v>
      </c>
      <c r="Q3521">
        <v>0</v>
      </c>
      <c r="R3521" t="s">
        <v>16672</v>
      </c>
      <c r="S3521" t="s">
        <v>16673</v>
      </c>
      <c r="T3521">
        <v>16</v>
      </c>
      <c r="U3521" t="s">
        <v>37</v>
      </c>
      <c r="V3521" t="s">
        <v>268</v>
      </c>
      <c r="W3521" t="s">
        <v>585</v>
      </c>
      <c r="X3521">
        <v>7000000</v>
      </c>
      <c r="Y3521">
        <v>1983</v>
      </c>
      <c r="Z3521">
        <v>422</v>
      </c>
      <c r="AA3521">
        <v>4.8</v>
      </c>
      <c r="AC3521">
        <v>168</v>
      </c>
    </row>
    <row r="3522" spans="1:29">
      <c r="A3522" t="s">
        <v>28</v>
      </c>
      <c r="C3522" t="s">
        <v>16392</v>
      </c>
      <c r="D3522">
        <v>161</v>
      </c>
      <c r="E3522">
        <v>125</v>
      </c>
      <c r="F3522">
        <v>127</v>
      </c>
      <c r="G3522">
        <v>798</v>
      </c>
      <c r="H3522" t="s">
        <v>6647</v>
      </c>
      <c r="I3522">
        <v>6000</v>
      </c>
      <c r="J3522">
        <v>1110286</v>
      </c>
      <c r="K3522" t="s">
        <v>214</v>
      </c>
      <c r="L3522" t="s">
        <v>208</v>
      </c>
      <c r="M3522" t="s">
        <v>16674</v>
      </c>
      <c r="N3522">
        <v>9727</v>
      </c>
      <c r="O3522">
        <v>8876</v>
      </c>
      <c r="P3522" t="s">
        <v>11715</v>
      </c>
      <c r="Q3522">
        <v>6</v>
      </c>
      <c r="R3522" t="s">
        <v>16675</v>
      </c>
      <c r="S3522" t="s">
        <v>16676</v>
      </c>
      <c r="T3522">
        <v>65</v>
      </c>
      <c r="U3522" t="s">
        <v>37</v>
      </c>
      <c r="V3522" t="s">
        <v>38</v>
      </c>
      <c r="W3522" t="s">
        <v>585</v>
      </c>
      <c r="X3522">
        <v>4825000</v>
      </c>
      <c r="Y3522">
        <v>2009</v>
      </c>
      <c r="Z3522">
        <v>941</v>
      </c>
      <c r="AA3522">
        <v>7.2</v>
      </c>
      <c r="AB3522">
        <v>2.35</v>
      </c>
      <c r="AC3522">
        <v>0</v>
      </c>
    </row>
    <row r="3523" spans="1:29">
      <c r="A3523" t="s">
        <v>28</v>
      </c>
      <c r="C3523" t="s">
        <v>16677</v>
      </c>
      <c r="D3523">
        <v>6</v>
      </c>
      <c r="E3523">
        <v>107</v>
      </c>
      <c r="F3523">
        <v>6</v>
      </c>
      <c r="G3523">
        <v>375</v>
      </c>
      <c r="H3523" t="s">
        <v>16678</v>
      </c>
      <c r="I3523">
        <v>963</v>
      </c>
      <c r="J3523">
        <v>1000000</v>
      </c>
      <c r="K3523" t="s">
        <v>1221</v>
      </c>
      <c r="L3523" t="s">
        <v>6663</v>
      </c>
      <c r="M3523" t="s">
        <v>16679</v>
      </c>
      <c r="N3523">
        <v>2215</v>
      </c>
      <c r="O3523">
        <v>2209</v>
      </c>
      <c r="P3523" t="s">
        <v>16680</v>
      </c>
      <c r="Q3523">
        <v>1</v>
      </c>
      <c r="R3523" t="s">
        <v>16681</v>
      </c>
      <c r="S3523" t="s">
        <v>16682</v>
      </c>
      <c r="T3523">
        <v>26</v>
      </c>
      <c r="U3523" t="s">
        <v>37</v>
      </c>
      <c r="V3523" t="s">
        <v>56</v>
      </c>
      <c r="W3523" t="s">
        <v>95</v>
      </c>
      <c r="X3523">
        <v>9000000</v>
      </c>
      <c r="Y3523">
        <v>1977</v>
      </c>
      <c r="Z3523">
        <v>750</v>
      </c>
      <c r="AA3523">
        <v>6.3</v>
      </c>
      <c r="AB3523">
        <v>1.85</v>
      </c>
      <c r="AC3523">
        <v>122</v>
      </c>
    </row>
    <row r="3524" spans="1:29">
      <c r="A3524" t="s">
        <v>28</v>
      </c>
      <c r="C3524" t="s">
        <v>6827</v>
      </c>
      <c r="D3524">
        <v>16</v>
      </c>
      <c r="E3524">
        <v>107</v>
      </c>
      <c r="F3524">
        <v>8</v>
      </c>
      <c r="G3524">
        <v>39</v>
      </c>
      <c r="H3524" t="s">
        <v>6764</v>
      </c>
      <c r="I3524">
        <v>106</v>
      </c>
      <c r="J3524">
        <v>700000</v>
      </c>
      <c r="K3524" t="s">
        <v>6829</v>
      </c>
      <c r="L3524" t="s">
        <v>11468</v>
      </c>
      <c r="M3524" t="s">
        <v>16683</v>
      </c>
      <c r="N3524">
        <v>24438</v>
      </c>
      <c r="O3524">
        <v>215</v>
      </c>
      <c r="P3524" t="s">
        <v>16684</v>
      </c>
      <c r="Q3524">
        <v>1</v>
      </c>
      <c r="R3524" t="s">
        <v>16685</v>
      </c>
      <c r="S3524" t="s">
        <v>16686</v>
      </c>
      <c r="T3524">
        <v>78</v>
      </c>
      <c r="U3524" t="s">
        <v>1464</v>
      </c>
      <c r="V3524" t="s">
        <v>1465</v>
      </c>
      <c r="W3524" t="s">
        <v>585</v>
      </c>
      <c r="X3524">
        <v>50000000</v>
      </c>
      <c r="Y3524">
        <v>1993</v>
      </c>
      <c r="Z3524">
        <v>54</v>
      </c>
      <c r="AA3524">
        <v>7</v>
      </c>
      <c r="AB3524">
        <v>2.35</v>
      </c>
      <c r="AC3524">
        <v>0</v>
      </c>
    </row>
    <row r="3525" spans="1:29">
      <c r="A3525" t="s">
        <v>28</v>
      </c>
      <c r="C3525" t="s">
        <v>6724</v>
      </c>
      <c r="D3525">
        <v>301</v>
      </c>
      <c r="E3525">
        <v>97</v>
      </c>
      <c r="F3525">
        <v>0</v>
      </c>
      <c r="G3525">
        <v>106</v>
      </c>
      <c r="H3525" t="s">
        <v>10670</v>
      </c>
      <c r="I3525">
        <v>227</v>
      </c>
      <c r="J3525">
        <v>1768416</v>
      </c>
      <c r="K3525" t="s">
        <v>2527</v>
      </c>
      <c r="L3525" t="s">
        <v>16687</v>
      </c>
      <c r="M3525" t="s">
        <v>16688</v>
      </c>
      <c r="N3525">
        <v>35848</v>
      </c>
      <c r="O3525">
        <v>684</v>
      </c>
      <c r="P3525" t="s">
        <v>16689</v>
      </c>
      <c r="Q3525">
        <v>0</v>
      </c>
      <c r="R3525" t="s">
        <v>16690</v>
      </c>
      <c r="S3525" t="s">
        <v>16691</v>
      </c>
      <c r="T3525">
        <v>198</v>
      </c>
      <c r="U3525" t="s">
        <v>37</v>
      </c>
      <c r="V3525" t="s">
        <v>38</v>
      </c>
      <c r="W3525" t="s">
        <v>585</v>
      </c>
      <c r="X3525">
        <v>7000000</v>
      </c>
      <c r="Y3525">
        <v>2010</v>
      </c>
      <c r="Z3525">
        <v>218</v>
      </c>
      <c r="AA3525">
        <v>6.3</v>
      </c>
      <c r="AB3525">
        <v>1.85</v>
      </c>
      <c r="AC3525">
        <v>0</v>
      </c>
    </row>
    <row r="3526" spans="1:29">
      <c r="A3526" t="s">
        <v>28</v>
      </c>
      <c r="C3526" t="s">
        <v>16692</v>
      </c>
      <c r="D3526">
        <v>52</v>
      </c>
      <c r="E3526">
        <v>105</v>
      </c>
      <c r="F3526">
        <v>10</v>
      </c>
      <c r="G3526">
        <v>184</v>
      </c>
      <c r="H3526" t="s">
        <v>16693</v>
      </c>
      <c r="I3526">
        <v>756</v>
      </c>
      <c r="J3526">
        <v>1425993</v>
      </c>
      <c r="K3526" t="s">
        <v>1671</v>
      </c>
      <c r="L3526" t="s">
        <v>10974</v>
      </c>
      <c r="M3526" t="s">
        <v>16694</v>
      </c>
      <c r="N3526">
        <v>7412</v>
      </c>
      <c r="O3526">
        <v>1417</v>
      </c>
      <c r="P3526" t="s">
        <v>16695</v>
      </c>
      <c r="Q3526">
        <v>1</v>
      </c>
      <c r="R3526" t="s">
        <v>16696</v>
      </c>
      <c r="S3526" t="s">
        <v>16697</v>
      </c>
      <c r="T3526">
        <v>72</v>
      </c>
      <c r="U3526" t="s">
        <v>37</v>
      </c>
      <c r="V3526" t="s">
        <v>38</v>
      </c>
      <c r="W3526" t="s">
        <v>585</v>
      </c>
      <c r="Y3526">
        <v>2009</v>
      </c>
      <c r="Z3526">
        <v>216</v>
      </c>
      <c r="AA3526">
        <v>5.3</v>
      </c>
      <c r="AB3526">
        <v>2.35</v>
      </c>
      <c r="AC3526">
        <v>0</v>
      </c>
    </row>
    <row r="3527" spans="1:29">
      <c r="A3527" t="s">
        <v>28</v>
      </c>
      <c r="C3527" t="s">
        <v>16698</v>
      </c>
      <c r="D3527">
        <v>12</v>
      </c>
      <c r="E3527">
        <v>95</v>
      </c>
      <c r="F3527">
        <v>43</v>
      </c>
      <c r="G3527">
        <v>611</v>
      </c>
      <c r="H3527" t="s">
        <v>11732</v>
      </c>
      <c r="I3527">
        <v>1000</v>
      </c>
      <c r="J3527">
        <v>306715</v>
      </c>
      <c r="K3527" t="s">
        <v>1671</v>
      </c>
      <c r="L3527" t="s">
        <v>4467</v>
      </c>
      <c r="M3527" t="s">
        <v>16699</v>
      </c>
      <c r="N3527">
        <v>5143</v>
      </c>
      <c r="O3527">
        <v>5213</v>
      </c>
      <c r="P3527" t="s">
        <v>2470</v>
      </c>
      <c r="Q3527">
        <v>1</v>
      </c>
      <c r="R3527" t="s">
        <v>16700</v>
      </c>
      <c r="S3527" t="s">
        <v>16701</v>
      </c>
      <c r="T3527">
        <v>62</v>
      </c>
      <c r="U3527" t="s">
        <v>37</v>
      </c>
      <c r="V3527" t="s">
        <v>38</v>
      </c>
      <c r="W3527" t="s">
        <v>39</v>
      </c>
      <c r="X3527">
        <v>10000000</v>
      </c>
      <c r="Y3527">
        <v>1998</v>
      </c>
      <c r="Z3527">
        <v>788</v>
      </c>
      <c r="AA3527">
        <v>2.2999999999999998</v>
      </c>
      <c r="AB3527">
        <v>1.85</v>
      </c>
      <c r="AC3527">
        <v>724</v>
      </c>
    </row>
    <row r="3528" spans="1:29">
      <c r="A3528" t="s">
        <v>28</v>
      </c>
      <c r="C3528" t="s">
        <v>16702</v>
      </c>
      <c r="D3528">
        <v>134</v>
      </c>
      <c r="E3528">
        <v>106</v>
      </c>
      <c r="F3528">
        <v>58</v>
      </c>
      <c r="G3528">
        <v>973</v>
      </c>
      <c r="H3528" t="s">
        <v>841</v>
      </c>
      <c r="I3528">
        <v>23000</v>
      </c>
      <c r="J3528">
        <v>382946</v>
      </c>
      <c r="K3528" t="s">
        <v>3409</v>
      </c>
      <c r="L3528" t="s">
        <v>62</v>
      </c>
      <c r="M3528" t="s">
        <v>16703</v>
      </c>
      <c r="N3528">
        <v>43965</v>
      </c>
      <c r="O3528">
        <v>44969</v>
      </c>
      <c r="P3528" t="s">
        <v>477</v>
      </c>
      <c r="Q3528">
        <v>0</v>
      </c>
      <c r="R3528" t="s">
        <v>16704</v>
      </c>
      <c r="S3528" t="s">
        <v>16705</v>
      </c>
      <c r="T3528">
        <v>99</v>
      </c>
      <c r="U3528" t="s">
        <v>37</v>
      </c>
      <c r="V3528" t="s">
        <v>38</v>
      </c>
      <c r="W3528" t="s">
        <v>585</v>
      </c>
      <c r="X3528">
        <v>7000000</v>
      </c>
      <c r="Y3528">
        <v>2010</v>
      </c>
      <c r="Z3528">
        <v>20000</v>
      </c>
      <c r="AA3528">
        <v>7.1</v>
      </c>
      <c r="AB3528">
        <v>2.35</v>
      </c>
      <c r="AC3528">
        <v>19000</v>
      </c>
    </row>
    <row r="3529" spans="1:29">
      <c r="A3529" t="s">
        <v>28</v>
      </c>
      <c r="C3529" t="s">
        <v>6868</v>
      </c>
      <c r="D3529">
        <v>151</v>
      </c>
      <c r="E3529">
        <v>93</v>
      </c>
      <c r="F3529">
        <v>47</v>
      </c>
      <c r="G3529">
        <v>13</v>
      </c>
      <c r="H3529" t="s">
        <v>16296</v>
      </c>
      <c r="I3529">
        <v>554</v>
      </c>
      <c r="J3529">
        <v>518134</v>
      </c>
      <c r="K3529" t="s">
        <v>9193</v>
      </c>
      <c r="L3529" t="s">
        <v>2293</v>
      </c>
      <c r="M3529" t="s">
        <v>16706</v>
      </c>
      <c r="N3529">
        <v>21243</v>
      </c>
      <c r="O3529">
        <v>1105</v>
      </c>
      <c r="P3529" t="s">
        <v>16707</v>
      </c>
      <c r="Q3529">
        <v>2</v>
      </c>
      <c r="R3529" t="s">
        <v>16708</v>
      </c>
      <c r="S3529" t="s">
        <v>16709</v>
      </c>
      <c r="T3529">
        <v>66</v>
      </c>
      <c r="U3529" t="s">
        <v>37</v>
      </c>
      <c r="V3529" t="s">
        <v>56</v>
      </c>
      <c r="W3529" t="s">
        <v>585</v>
      </c>
      <c r="Y3529">
        <v>2013</v>
      </c>
      <c r="Z3529">
        <v>524</v>
      </c>
      <c r="AA3529">
        <v>6.2</v>
      </c>
      <c r="AB3529">
        <v>2.35</v>
      </c>
      <c r="AC3529">
        <v>0</v>
      </c>
    </row>
    <row r="3530" spans="1:29">
      <c r="A3530" t="s">
        <v>28</v>
      </c>
      <c r="C3530" t="s">
        <v>6051</v>
      </c>
      <c r="D3530">
        <v>103</v>
      </c>
      <c r="E3530">
        <v>103</v>
      </c>
      <c r="F3530">
        <v>835</v>
      </c>
      <c r="H3530" t="s">
        <v>16710</v>
      </c>
      <c r="I3530">
        <v>13000</v>
      </c>
      <c r="J3530">
        <v>236266</v>
      </c>
      <c r="K3530" t="s">
        <v>6622</v>
      </c>
      <c r="L3530" t="s">
        <v>1157</v>
      </c>
      <c r="M3530" t="s">
        <v>16711</v>
      </c>
      <c r="N3530">
        <v>15104</v>
      </c>
      <c r="O3530">
        <v>13000</v>
      </c>
      <c r="Q3530">
        <v>0</v>
      </c>
      <c r="R3530" t="s">
        <v>16712</v>
      </c>
      <c r="S3530" t="s">
        <v>16713</v>
      </c>
      <c r="T3530">
        <v>290</v>
      </c>
      <c r="U3530" t="s">
        <v>37</v>
      </c>
      <c r="V3530" t="s">
        <v>38</v>
      </c>
      <c r="W3530" t="s">
        <v>585</v>
      </c>
      <c r="X3530">
        <v>3500000</v>
      </c>
      <c r="Y3530">
        <v>2002</v>
      </c>
      <c r="Z3530">
        <v>0</v>
      </c>
      <c r="AA3530">
        <v>6.2</v>
      </c>
      <c r="AB3530">
        <v>2.35</v>
      </c>
      <c r="AC3530">
        <v>0</v>
      </c>
    </row>
    <row r="3531" spans="1:29">
      <c r="A3531" t="s">
        <v>28</v>
      </c>
      <c r="C3531" t="s">
        <v>16714</v>
      </c>
      <c r="D3531">
        <v>39</v>
      </c>
      <c r="E3531">
        <v>96</v>
      </c>
      <c r="F3531">
        <v>5</v>
      </c>
      <c r="G3531">
        <v>52</v>
      </c>
      <c r="H3531" t="s">
        <v>3530</v>
      </c>
      <c r="I3531">
        <v>766</v>
      </c>
      <c r="J3531">
        <v>196067</v>
      </c>
      <c r="K3531" t="s">
        <v>214</v>
      </c>
      <c r="L3531" t="s">
        <v>2019</v>
      </c>
      <c r="M3531" t="s">
        <v>16715</v>
      </c>
      <c r="N3531">
        <v>1966</v>
      </c>
      <c r="O3531">
        <v>1251</v>
      </c>
      <c r="P3531" t="s">
        <v>16716</v>
      </c>
      <c r="Q3531">
        <v>3</v>
      </c>
      <c r="R3531" t="s">
        <v>16717</v>
      </c>
      <c r="S3531" t="s">
        <v>16718</v>
      </c>
      <c r="T3531">
        <v>25</v>
      </c>
      <c r="U3531" t="s">
        <v>37</v>
      </c>
      <c r="V3531" t="s">
        <v>56</v>
      </c>
      <c r="W3531" t="s">
        <v>585</v>
      </c>
      <c r="X3531">
        <v>7000000</v>
      </c>
      <c r="Y3531">
        <v>2002</v>
      </c>
      <c r="Z3531">
        <v>358</v>
      </c>
      <c r="AA3531">
        <v>6.7</v>
      </c>
      <c r="AB3531">
        <v>1.85</v>
      </c>
      <c r="AC3531">
        <v>97</v>
      </c>
    </row>
    <row r="3532" spans="1:29">
      <c r="A3532" t="s">
        <v>28</v>
      </c>
      <c r="C3532" t="s">
        <v>14895</v>
      </c>
      <c r="D3532">
        <v>133</v>
      </c>
      <c r="E3532">
        <v>103</v>
      </c>
      <c r="F3532">
        <v>6</v>
      </c>
      <c r="G3532">
        <v>935</v>
      </c>
      <c r="H3532" t="s">
        <v>3335</v>
      </c>
      <c r="I3532">
        <v>7000</v>
      </c>
      <c r="J3532">
        <v>532988</v>
      </c>
      <c r="K3532" t="s">
        <v>6326</v>
      </c>
      <c r="L3532" t="s">
        <v>518</v>
      </c>
      <c r="M3532" t="s">
        <v>16719</v>
      </c>
      <c r="N3532">
        <v>5863</v>
      </c>
      <c r="O3532">
        <v>9660</v>
      </c>
      <c r="P3532" t="s">
        <v>5698</v>
      </c>
      <c r="Q3532">
        <v>0</v>
      </c>
      <c r="R3532" t="s">
        <v>16720</v>
      </c>
      <c r="S3532" t="s">
        <v>16721</v>
      </c>
      <c r="T3532">
        <v>25</v>
      </c>
      <c r="U3532" t="s">
        <v>37</v>
      </c>
      <c r="V3532" t="s">
        <v>38</v>
      </c>
      <c r="W3532" t="s">
        <v>39</v>
      </c>
      <c r="X3532">
        <v>7000000</v>
      </c>
      <c r="Y3532">
        <v>2015</v>
      </c>
      <c r="Z3532">
        <v>1000</v>
      </c>
      <c r="AA3532">
        <v>6.5</v>
      </c>
      <c r="AB3532">
        <v>1.85</v>
      </c>
      <c r="AC3532">
        <v>0</v>
      </c>
    </row>
    <row r="3533" spans="1:29">
      <c r="A3533" t="s">
        <v>28</v>
      </c>
      <c r="C3533" t="s">
        <v>16722</v>
      </c>
      <c r="D3533">
        <v>104</v>
      </c>
      <c r="E3533">
        <v>108</v>
      </c>
      <c r="F3533">
        <v>30</v>
      </c>
      <c r="G3533">
        <v>281</v>
      </c>
      <c r="H3533" t="s">
        <v>3719</v>
      </c>
      <c r="I3533">
        <v>474</v>
      </c>
      <c r="J3533">
        <v>453079</v>
      </c>
      <c r="K3533" t="s">
        <v>1671</v>
      </c>
      <c r="L3533" t="s">
        <v>11233</v>
      </c>
      <c r="M3533" t="s">
        <v>16723</v>
      </c>
      <c r="N3533">
        <v>4124</v>
      </c>
      <c r="O3533">
        <v>2029</v>
      </c>
      <c r="P3533" t="s">
        <v>10251</v>
      </c>
      <c r="Q3533">
        <v>4</v>
      </c>
      <c r="R3533" t="s">
        <v>16724</v>
      </c>
      <c r="S3533" t="s">
        <v>16725</v>
      </c>
      <c r="T3533">
        <v>29</v>
      </c>
      <c r="U3533" t="s">
        <v>37</v>
      </c>
      <c r="V3533" t="s">
        <v>38</v>
      </c>
      <c r="W3533" t="s">
        <v>585</v>
      </c>
      <c r="X3533">
        <v>7000000</v>
      </c>
      <c r="Y3533">
        <v>2010</v>
      </c>
      <c r="Z3533">
        <v>403</v>
      </c>
      <c r="AA3533">
        <v>5.9</v>
      </c>
      <c r="AB3533">
        <v>2.35</v>
      </c>
      <c r="AC3533">
        <v>916</v>
      </c>
    </row>
    <row r="3534" spans="1:29">
      <c r="A3534" t="s">
        <v>747</v>
      </c>
      <c r="C3534" t="s">
        <v>16726</v>
      </c>
      <c r="D3534">
        <v>121</v>
      </c>
      <c r="E3534">
        <v>177</v>
      </c>
      <c r="F3534">
        <v>23</v>
      </c>
      <c r="G3534">
        <v>0</v>
      </c>
      <c r="H3534" t="s">
        <v>16727</v>
      </c>
      <c r="I3534">
        <v>4</v>
      </c>
      <c r="K3534" t="s">
        <v>1849</v>
      </c>
      <c r="L3534" t="s">
        <v>16728</v>
      </c>
      <c r="M3534" t="s">
        <v>16729</v>
      </c>
      <c r="N3534">
        <v>2518</v>
      </c>
      <c r="O3534">
        <v>8</v>
      </c>
      <c r="P3534" t="s">
        <v>16730</v>
      </c>
      <c r="Q3534">
        <v>0</v>
      </c>
      <c r="R3534" t="s">
        <v>16731</v>
      </c>
      <c r="S3534" t="s">
        <v>16732</v>
      </c>
      <c r="T3534">
        <v>28</v>
      </c>
      <c r="U3534" t="s">
        <v>5641</v>
      </c>
      <c r="V3534" t="s">
        <v>7170</v>
      </c>
      <c r="W3534" t="s">
        <v>4830</v>
      </c>
      <c r="X3534">
        <v>7000000</v>
      </c>
      <c r="Y3534">
        <v>2013</v>
      </c>
      <c r="Z3534">
        <v>4</v>
      </c>
      <c r="AA3534">
        <v>6.7</v>
      </c>
      <c r="AB3534">
        <v>1.66</v>
      </c>
      <c r="AC3534">
        <v>1000</v>
      </c>
    </row>
    <row r="3535" spans="1:29">
      <c r="A3535" t="s">
        <v>28</v>
      </c>
      <c r="C3535" t="s">
        <v>16733</v>
      </c>
      <c r="D3535">
        <v>27</v>
      </c>
      <c r="E3535">
        <v>118</v>
      </c>
      <c r="F3535">
        <v>0</v>
      </c>
      <c r="G3535">
        <v>410</v>
      </c>
      <c r="H3535" t="s">
        <v>3196</v>
      </c>
      <c r="I3535">
        <v>26000</v>
      </c>
      <c r="J3535">
        <v>46451</v>
      </c>
      <c r="K3535" t="s">
        <v>5967</v>
      </c>
      <c r="L3535" t="s">
        <v>98</v>
      </c>
      <c r="M3535" t="s">
        <v>16734</v>
      </c>
      <c r="N3535">
        <v>7663</v>
      </c>
      <c r="O3535">
        <v>27756</v>
      </c>
      <c r="P3535" t="s">
        <v>2307</v>
      </c>
      <c r="Q3535">
        <v>2</v>
      </c>
      <c r="R3535" t="s">
        <v>16735</v>
      </c>
      <c r="S3535" t="s">
        <v>16736</v>
      </c>
      <c r="T3535">
        <v>38</v>
      </c>
      <c r="U3535" t="s">
        <v>37</v>
      </c>
      <c r="V3535" t="s">
        <v>38</v>
      </c>
      <c r="W3535" t="s">
        <v>585</v>
      </c>
      <c r="X3535">
        <v>7000000</v>
      </c>
      <c r="Y3535">
        <v>2010</v>
      </c>
      <c r="Z3535">
        <v>854</v>
      </c>
      <c r="AA3535">
        <v>6</v>
      </c>
      <c r="AB3535">
        <v>1.85</v>
      </c>
      <c r="AC3535">
        <v>694</v>
      </c>
    </row>
    <row r="3536" spans="1:29">
      <c r="A3536" t="s">
        <v>28</v>
      </c>
      <c r="C3536" t="s">
        <v>2293</v>
      </c>
      <c r="D3536">
        <v>49</v>
      </c>
      <c r="E3536">
        <v>97</v>
      </c>
      <c r="F3536">
        <v>554</v>
      </c>
      <c r="G3536">
        <v>530</v>
      </c>
      <c r="H3536" t="s">
        <v>405</v>
      </c>
      <c r="I3536">
        <v>876</v>
      </c>
      <c r="J3536">
        <v>233103</v>
      </c>
      <c r="K3536" t="s">
        <v>3409</v>
      </c>
      <c r="L3536" t="s">
        <v>2933</v>
      </c>
      <c r="M3536" t="s">
        <v>16737</v>
      </c>
      <c r="N3536">
        <v>2670</v>
      </c>
      <c r="O3536">
        <v>2544</v>
      </c>
      <c r="P3536" t="s">
        <v>4770</v>
      </c>
      <c r="Q3536">
        <v>3</v>
      </c>
      <c r="R3536" t="s">
        <v>16738</v>
      </c>
      <c r="S3536" t="s">
        <v>16739</v>
      </c>
      <c r="T3536">
        <v>50</v>
      </c>
      <c r="U3536" t="s">
        <v>37</v>
      </c>
      <c r="V3536" t="s">
        <v>56</v>
      </c>
      <c r="W3536" t="s">
        <v>585</v>
      </c>
      <c r="X3536">
        <v>7000000</v>
      </c>
      <c r="Y3536">
        <v>2005</v>
      </c>
      <c r="Z3536">
        <v>838</v>
      </c>
      <c r="AA3536">
        <v>6.9</v>
      </c>
      <c r="AB3536">
        <v>2.35</v>
      </c>
      <c r="AC3536">
        <v>311</v>
      </c>
    </row>
    <row r="3537" spans="1:29">
      <c r="A3537" t="s">
        <v>747</v>
      </c>
      <c r="C3537" t="s">
        <v>16092</v>
      </c>
      <c r="D3537">
        <v>100</v>
      </c>
      <c r="E3537">
        <v>102</v>
      </c>
      <c r="F3537">
        <v>78</v>
      </c>
      <c r="G3537">
        <v>184</v>
      </c>
      <c r="H3537" t="s">
        <v>16740</v>
      </c>
      <c r="I3537">
        <v>12000</v>
      </c>
      <c r="K3537" t="s">
        <v>334</v>
      </c>
      <c r="L3537" t="s">
        <v>4837</v>
      </c>
      <c r="M3537" t="s">
        <v>16741</v>
      </c>
      <c r="N3537">
        <v>197845</v>
      </c>
      <c r="O3537">
        <v>12680</v>
      </c>
      <c r="P3537" t="s">
        <v>16742</v>
      </c>
      <c r="Q3537">
        <v>2</v>
      </c>
      <c r="R3537" t="s">
        <v>16743</v>
      </c>
      <c r="S3537" t="s">
        <v>16744</v>
      </c>
      <c r="T3537">
        <v>876</v>
      </c>
      <c r="U3537" t="s">
        <v>37</v>
      </c>
      <c r="V3537" t="s">
        <v>268</v>
      </c>
      <c r="W3537" t="s">
        <v>585</v>
      </c>
      <c r="X3537">
        <v>7000000</v>
      </c>
      <c r="Y3537">
        <v>1999</v>
      </c>
      <c r="Z3537">
        <v>333</v>
      </c>
      <c r="AA3537">
        <v>7.9</v>
      </c>
      <c r="AB3537">
        <v>2.35</v>
      </c>
      <c r="AC3537">
        <v>16000</v>
      </c>
    </row>
    <row r="3538" spans="1:29">
      <c r="A3538" t="s">
        <v>28</v>
      </c>
      <c r="C3538" t="s">
        <v>16745</v>
      </c>
      <c r="D3538">
        <v>12</v>
      </c>
      <c r="E3538">
        <v>92</v>
      </c>
      <c r="F3538">
        <v>4</v>
      </c>
      <c r="G3538">
        <v>4</v>
      </c>
      <c r="H3538" t="s">
        <v>11703</v>
      </c>
      <c r="I3538">
        <v>91</v>
      </c>
      <c r="K3538" t="s">
        <v>4556</v>
      </c>
      <c r="L3538" t="s">
        <v>11634</v>
      </c>
      <c r="M3538" t="s">
        <v>16746</v>
      </c>
      <c r="N3538">
        <v>383</v>
      </c>
      <c r="O3538">
        <v>198</v>
      </c>
      <c r="P3538" t="s">
        <v>16747</v>
      </c>
      <c r="Q3538">
        <v>1</v>
      </c>
      <c r="S3538" t="s">
        <v>16748</v>
      </c>
      <c r="T3538">
        <v>1</v>
      </c>
      <c r="U3538" t="s">
        <v>7241</v>
      </c>
      <c r="V3538" t="s">
        <v>3859</v>
      </c>
      <c r="X3538">
        <v>7000000</v>
      </c>
      <c r="Y3538">
        <v>2014</v>
      </c>
      <c r="Z3538">
        <v>82</v>
      </c>
      <c r="AA3538">
        <v>5.3</v>
      </c>
      <c r="AB3538">
        <v>2.35</v>
      </c>
      <c r="AC3538">
        <v>55</v>
      </c>
    </row>
    <row r="3539" spans="1:29">
      <c r="A3539" t="s">
        <v>28</v>
      </c>
      <c r="C3539" t="s">
        <v>4850</v>
      </c>
      <c r="D3539">
        <v>112</v>
      </c>
      <c r="E3539">
        <v>88</v>
      </c>
      <c r="F3539">
        <v>0</v>
      </c>
      <c r="G3539">
        <v>507</v>
      </c>
      <c r="H3539" t="s">
        <v>10436</v>
      </c>
      <c r="I3539">
        <v>1000</v>
      </c>
      <c r="K3539" t="s">
        <v>16749</v>
      </c>
      <c r="L3539" t="s">
        <v>5464</v>
      </c>
      <c r="M3539" t="s">
        <v>16750</v>
      </c>
      <c r="N3539">
        <v>8589</v>
      </c>
      <c r="O3539">
        <v>3150</v>
      </c>
      <c r="P3539" t="s">
        <v>11161</v>
      </c>
      <c r="Q3539">
        <v>0</v>
      </c>
      <c r="R3539" t="s">
        <v>16751</v>
      </c>
      <c r="S3539" t="s">
        <v>16752</v>
      </c>
      <c r="T3539">
        <v>70</v>
      </c>
      <c r="U3539" t="s">
        <v>37</v>
      </c>
      <c r="V3539" t="s">
        <v>38</v>
      </c>
      <c r="W3539" t="s">
        <v>585</v>
      </c>
      <c r="X3539">
        <v>7000000</v>
      </c>
      <c r="Y3539">
        <v>2011</v>
      </c>
      <c r="Z3539">
        <v>844</v>
      </c>
      <c r="AA3539">
        <v>4.8</v>
      </c>
      <c r="AB3539">
        <v>1.85</v>
      </c>
      <c r="AC3539">
        <v>0</v>
      </c>
    </row>
    <row r="3540" spans="1:29">
      <c r="A3540" t="s">
        <v>28</v>
      </c>
      <c r="C3540" t="s">
        <v>16753</v>
      </c>
      <c r="D3540">
        <v>10</v>
      </c>
      <c r="E3540">
        <v>80</v>
      </c>
      <c r="F3540">
        <v>0</v>
      </c>
      <c r="G3540">
        <v>26</v>
      </c>
      <c r="H3540" t="s">
        <v>16754</v>
      </c>
      <c r="I3540">
        <v>99</v>
      </c>
      <c r="K3540" t="s">
        <v>2831</v>
      </c>
      <c r="L3540" t="s">
        <v>16755</v>
      </c>
      <c r="M3540" t="s">
        <v>16756</v>
      </c>
      <c r="N3540">
        <v>1159</v>
      </c>
      <c r="O3540">
        <v>218</v>
      </c>
      <c r="P3540" t="s">
        <v>16757</v>
      </c>
      <c r="Q3540">
        <v>1</v>
      </c>
      <c r="R3540" t="s">
        <v>16758</v>
      </c>
      <c r="S3540" t="s">
        <v>16759</v>
      </c>
      <c r="T3540">
        <v>9</v>
      </c>
      <c r="U3540" t="s">
        <v>5641</v>
      </c>
      <c r="V3540" t="s">
        <v>7170</v>
      </c>
      <c r="W3540" t="s">
        <v>95</v>
      </c>
      <c r="X3540">
        <v>7000000</v>
      </c>
      <c r="Y3540">
        <v>2012</v>
      </c>
      <c r="Z3540">
        <v>62</v>
      </c>
      <c r="AA3540">
        <v>5.3</v>
      </c>
      <c r="AC3540">
        <v>453</v>
      </c>
    </row>
    <row r="3541" spans="1:29">
      <c r="C3541" t="s">
        <v>16760</v>
      </c>
      <c r="D3541">
        <v>2</v>
      </c>
      <c r="E3541">
        <v>45</v>
      </c>
      <c r="F3541">
        <v>24</v>
      </c>
      <c r="G3541">
        <v>29</v>
      </c>
      <c r="H3541" t="s">
        <v>16761</v>
      </c>
      <c r="I3541">
        <v>122</v>
      </c>
      <c r="K3541" t="s">
        <v>16762</v>
      </c>
      <c r="L3541" t="s">
        <v>16763</v>
      </c>
      <c r="M3541" t="s">
        <v>16764</v>
      </c>
      <c r="N3541">
        <v>192</v>
      </c>
      <c r="O3541">
        <v>236</v>
      </c>
      <c r="P3541" t="s">
        <v>16765</v>
      </c>
      <c r="Q3541">
        <v>0</v>
      </c>
      <c r="R3541" t="s">
        <v>16766</v>
      </c>
      <c r="S3541" t="s">
        <v>16767</v>
      </c>
      <c r="T3541">
        <v>6</v>
      </c>
      <c r="V3541" t="s">
        <v>38</v>
      </c>
      <c r="X3541">
        <v>7000000</v>
      </c>
      <c r="Y3541">
        <v>2014</v>
      </c>
      <c r="Z3541">
        <v>35</v>
      </c>
      <c r="AA3541">
        <v>6</v>
      </c>
      <c r="AC3541">
        <v>41</v>
      </c>
    </row>
    <row r="3542" spans="1:29">
      <c r="A3542" t="s">
        <v>28</v>
      </c>
      <c r="C3542" t="s">
        <v>3694</v>
      </c>
      <c r="D3542">
        <v>38</v>
      </c>
      <c r="E3542">
        <v>115</v>
      </c>
      <c r="F3542">
        <v>16000</v>
      </c>
      <c r="G3542">
        <v>240</v>
      </c>
      <c r="H3542" t="s">
        <v>4528</v>
      </c>
      <c r="I3542">
        <v>16000</v>
      </c>
      <c r="J3542">
        <v>41400000</v>
      </c>
      <c r="K3542" t="s">
        <v>15011</v>
      </c>
      <c r="L3542" t="s">
        <v>3694</v>
      </c>
      <c r="M3542" t="s">
        <v>16768</v>
      </c>
      <c r="N3542">
        <v>39451</v>
      </c>
      <c r="O3542">
        <v>17209</v>
      </c>
      <c r="P3542" t="s">
        <v>16769</v>
      </c>
      <c r="Q3542">
        <v>0</v>
      </c>
      <c r="R3542" t="s">
        <v>16770</v>
      </c>
      <c r="S3542" t="s">
        <v>16771</v>
      </c>
      <c r="T3542">
        <v>138</v>
      </c>
      <c r="U3542" t="s">
        <v>37</v>
      </c>
      <c r="V3542" t="s">
        <v>38</v>
      </c>
      <c r="W3542" t="s">
        <v>585</v>
      </c>
      <c r="X3542">
        <v>6900000</v>
      </c>
      <c r="Y3542">
        <v>1985</v>
      </c>
      <c r="Z3542">
        <v>455</v>
      </c>
      <c r="AA3542">
        <v>7.3</v>
      </c>
      <c r="AB3542">
        <v>2.35</v>
      </c>
      <c r="AC3542">
        <v>0</v>
      </c>
    </row>
    <row r="3543" spans="1:29">
      <c r="A3543" t="s">
        <v>28</v>
      </c>
      <c r="C3543" t="s">
        <v>16772</v>
      </c>
      <c r="D3543">
        <v>18</v>
      </c>
      <c r="E3543">
        <v>97</v>
      </c>
      <c r="F3543">
        <v>49</v>
      </c>
      <c r="G3543">
        <v>687</v>
      </c>
      <c r="H3543" t="s">
        <v>4656</v>
      </c>
      <c r="I3543">
        <v>878</v>
      </c>
      <c r="K3543" t="s">
        <v>16773</v>
      </c>
      <c r="L3543" t="s">
        <v>16774</v>
      </c>
      <c r="M3543" t="s">
        <v>16775</v>
      </c>
      <c r="N3543">
        <v>15862</v>
      </c>
      <c r="O3543">
        <v>4334</v>
      </c>
      <c r="P3543" t="s">
        <v>6216</v>
      </c>
      <c r="Q3543">
        <v>5</v>
      </c>
      <c r="R3543" t="s">
        <v>16776</v>
      </c>
      <c r="S3543" t="s">
        <v>16777</v>
      </c>
      <c r="T3543">
        <v>42</v>
      </c>
      <c r="U3543" t="s">
        <v>37</v>
      </c>
      <c r="V3543" t="s">
        <v>38</v>
      </c>
      <c r="Y3543">
        <v>2008</v>
      </c>
      <c r="Z3543">
        <v>847</v>
      </c>
      <c r="AA3543">
        <v>7.4</v>
      </c>
      <c r="AB3543">
        <v>1.78</v>
      </c>
      <c r="AC3543">
        <v>389</v>
      </c>
    </row>
    <row r="3544" spans="1:29">
      <c r="A3544" t="s">
        <v>28</v>
      </c>
      <c r="C3544" t="s">
        <v>9162</v>
      </c>
      <c r="D3544">
        <v>152</v>
      </c>
      <c r="E3544">
        <v>102</v>
      </c>
      <c r="F3544">
        <v>0</v>
      </c>
      <c r="G3544">
        <v>787</v>
      </c>
      <c r="H3544" t="s">
        <v>2865</v>
      </c>
      <c r="I3544">
        <v>14000</v>
      </c>
      <c r="J3544">
        <v>7993039</v>
      </c>
      <c r="K3544" t="s">
        <v>1671</v>
      </c>
      <c r="L3544" t="s">
        <v>1972</v>
      </c>
      <c r="M3544" t="s">
        <v>16778</v>
      </c>
      <c r="N3544">
        <v>120036</v>
      </c>
      <c r="O3544">
        <v>18643</v>
      </c>
      <c r="P3544" t="s">
        <v>2049</v>
      </c>
      <c r="Q3544">
        <v>1</v>
      </c>
      <c r="R3544" t="s">
        <v>16779</v>
      </c>
      <c r="S3544" t="s">
        <v>16780</v>
      </c>
      <c r="T3544">
        <v>408</v>
      </c>
      <c r="U3544" t="s">
        <v>37</v>
      </c>
      <c r="V3544" t="s">
        <v>38</v>
      </c>
      <c r="W3544" t="s">
        <v>585</v>
      </c>
      <c r="X3544">
        <v>6900000</v>
      </c>
      <c r="Y3544">
        <v>1993</v>
      </c>
      <c r="Z3544">
        <v>1000</v>
      </c>
      <c r="AA3544">
        <v>7.7</v>
      </c>
      <c r="AB3544">
        <v>1.85</v>
      </c>
      <c r="AC3544">
        <v>10000</v>
      </c>
    </row>
    <row r="3545" spans="1:29">
      <c r="A3545" t="s">
        <v>28</v>
      </c>
      <c r="C3545" t="s">
        <v>4066</v>
      </c>
      <c r="D3545">
        <v>44</v>
      </c>
      <c r="E3545">
        <v>111</v>
      </c>
      <c r="F3545">
        <v>197</v>
      </c>
      <c r="G3545">
        <v>578</v>
      </c>
      <c r="H3545" t="s">
        <v>11892</v>
      </c>
      <c r="I3545">
        <v>755</v>
      </c>
      <c r="K3545" t="s">
        <v>3023</v>
      </c>
      <c r="L3545" t="s">
        <v>10894</v>
      </c>
      <c r="M3545" t="s">
        <v>16781</v>
      </c>
      <c r="N3545">
        <v>39786</v>
      </c>
      <c r="O3545">
        <v>3009</v>
      </c>
      <c r="P3545" t="s">
        <v>16782</v>
      </c>
      <c r="Q3545">
        <v>5</v>
      </c>
      <c r="R3545" t="s">
        <v>16783</v>
      </c>
      <c r="S3545" t="s">
        <v>16784</v>
      </c>
      <c r="T3545">
        <v>162</v>
      </c>
      <c r="U3545" t="s">
        <v>37</v>
      </c>
      <c r="V3545" t="s">
        <v>38</v>
      </c>
      <c r="W3545" t="s">
        <v>2749</v>
      </c>
      <c r="X3545">
        <v>7000000</v>
      </c>
      <c r="Y3545">
        <v>2007</v>
      </c>
      <c r="Z3545">
        <v>632</v>
      </c>
      <c r="AA3545">
        <v>4.8</v>
      </c>
      <c r="AB3545">
        <v>1.78</v>
      </c>
      <c r="AC3545">
        <v>586</v>
      </c>
    </row>
    <row r="3546" spans="1:29">
      <c r="A3546" t="s">
        <v>28</v>
      </c>
      <c r="C3546" t="s">
        <v>16785</v>
      </c>
      <c r="D3546">
        <v>6</v>
      </c>
      <c r="E3546">
        <v>96</v>
      </c>
      <c r="F3546">
        <v>16</v>
      </c>
      <c r="G3546">
        <v>63</v>
      </c>
      <c r="H3546" t="s">
        <v>16786</v>
      </c>
      <c r="I3546">
        <v>149</v>
      </c>
      <c r="K3546" t="s">
        <v>214</v>
      </c>
      <c r="L3546" t="s">
        <v>16787</v>
      </c>
      <c r="M3546" t="s">
        <v>16788</v>
      </c>
      <c r="N3546">
        <v>33</v>
      </c>
      <c r="O3546">
        <v>414</v>
      </c>
      <c r="P3546" t="s">
        <v>16789</v>
      </c>
      <c r="Q3546">
        <v>0</v>
      </c>
      <c r="S3546" t="s">
        <v>16790</v>
      </c>
      <c r="T3546">
        <v>6</v>
      </c>
      <c r="U3546" t="s">
        <v>37</v>
      </c>
      <c r="V3546" t="s">
        <v>268</v>
      </c>
      <c r="X3546">
        <v>8700000</v>
      </c>
      <c r="Y3546">
        <v>2016</v>
      </c>
      <c r="Z3546">
        <v>147</v>
      </c>
      <c r="AA3546">
        <v>7.2</v>
      </c>
      <c r="AB3546">
        <v>2.35</v>
      </c>
      <c r="AC3546">
        <v>187</v>
      </c>
    </row>
    <row r="3547" spans="1:29">
      <c r="A3547" t="s">
        <v>28</v>
      </c>
      <c r="C3547" t="s">
        <v>16791</v>
      </c>
      <c r="D3547">
        <v>46</v>
      </c>
      <c r="E3547">
        <v>94</v>
      </c>
      <c r="F3547">
        <v>0</v>
      </c>
      <c r="G3547">
        <v>493</v>
      </c>
      <c r="H3547" t="s">
        <v>11256</v>
      </c>
      <c r="I3547">
        <v>15000</v>
      </c>
      <c r="K3547" t="s">
        <v>2125</v>
      </c>
      <c r="L3547" t="s">
        <v>16792</v>
      </c>
      <c r="M3547" t="s">
        <v>16793</v>
      </c>
      <c r="N3547">
        <v>5255</v>
      </c>
      <c r="O3547">
        <v>17377</v>
      </c>
      <c r="P3547" t="s">
        <v>16794</v>
      </c>
      <c r="Q3547">
        <v>3</v>
      </c>
      <c r="R3547" t="s">
        <v>16795</v>
      </c>
      <c r="S3547" t="s">
        <v>16796</v>
      </c>
      <c r="T3547">
        <v>38</v>
      </c>
      <c r="U3547" t="s">
        <v>37</v>
      </c>
      <c r="V3547" t="s">
        <v>38</v>
      </c>
      <c r="X3547">
        <v>7000000</v>
      </c>
      <c r="Y3547">
        <v>2015</v>
      </c>
      <c r="Z3547">
        <v>725</v>
      </c>
      <c r="AA3547">
        <v>5.8</v>
      </c>
      <c r="AB3547">
        <v>2.35</v>
      </c>
      <c r="AC3547">
        <v>0</v>
      </c>
    </row>
    <row r="3548" spans="1:29">
      <c r="A3548" t="s">
        <v>28</v>
      </c>
      <c r="C3548" t="s">
        <v>16797</v>
      </c>
      <c r="D3548">
        <v>63</v>
      </c>
      <c r="E3548">
        <v>125</v>
      </c>
      <c r="F3548">
        <v>4</v>
      </c>
      <c r="G3548">
        <v>36</v>
      </c>
      <c r="H3548" t="s">
        <v>16798</v>
      </c>
      <c r="I3548">
        <v>177</v>
      </c>
      <c r="J3548">
        <v>927107</v>
      </c>
      <c r="K3548" t="s">
        <v>12009</v>
      </c>
      <c r="L3548" t="s">
        <v>16799</v>
      </c>
      <c r="M3548" t="s">
        <v>16800</v>
      </c>
      <c r="N3548">
        <v>5153</v>
      </c>
      <c r="O3548">
        <v>333</v>
      </c>
      <c r="P3548" t="s">
        <v>16801</v>
      </c>
      <c r="Q3548">
        <v>1</v>
      </c>
      <c r="R3548" t="s">
        <v>16802</v>
      </c>
      <c r="S3548" t="s">
        <v>16803</v>
      </c>
      <c r="T3548">
        <v>51</v>
      </c>
      <c r="U3548" t="s">
        <v>8731</v>
      </c>
      <c r="V3548" t="s">
        <v>767</v>
      </c>
      <c r="X3548">
        <v>15000000</v>
      </c>
      <c r="Y3548">
        <v>1999</v>
      </c>
      <c r="Z3548">
        <v>66</v>
      </c>
      <c r="AA3548">
        <v>7.3</v>
      </c>
      <c r="AB3548">
        <v>1.85</v>
      </c>
      <c r="AC3548">
        <v>687</v>
      </c>
    </row>
    <row r="3549" spans="1:29">
      <c r="A3549" t="s">
        <v>28</v>
      </c>
      <c r="C3549" t="s">
        <v>16804</v>
      </c>
      <c r="D3549">
        <v>74</v>
      </c>
      <c r="E3549">
        <v>108</v>
      </c>
      <c r="F3549">
        <v>3</v>
      </c>
      <c r="G3549">
        <v>436</v>
      </c>
      <c r="H3549" t="s">
        <v>3198</v>
      </c>
      <c r="I3549">
        <v>710</v>
      </c>
      <c r="J3549">
        <v>49526</v>
      </c>
      <c r="K3549" t="s">
        <v>2527</v>
      </c>
      <c r="L3549" t="s">
        <v>3287</v>
      </c>
      <c r="M3549" t="s">
        <v>16805</v>
      </c>
      <c r="N3549">
        <v>16299</v>
      </c>
      <c r="O3549">
        <v>2119</v>
      </c>
      <c r="P3549" t="s">
        <v>15212</v>
      </c>
      <c r="Q3549">
        <v>1</v>
      </c>
      <c r="R3549" t="s">
        <v>16806</v>
      </c>
      <c r="S3549" t="s">
        <v>16807</v>
      </c>
      <c r="T3549">
        <v>129</v>
      </c>
      <c r="U3549" t="s">
        <v>37</v>
      </c>
      <c r="V3549" t="s">
        <v>38</v>
      </c>
      <c r="W3549" t="s">
        <v>585</v>
      </c>
      <c r="X3549">
        <v>6800000</v>
      </c>
      <c r="Y3549">
        <v>2005</v>
      </c>
      <c r="Z3549">
        <v>697</v>
      </c>
      <c r="AA3549">
        <v>7</v>
      </c>
      <c r="AB3549">
        <v>2.35</v>
      </c>
      <c r="AC3549">
        <v>1000</v>
      </c>
    </row>
    <row r="3550" spans="1:29">
      <c r="A3550" t="s">
        <v>28</v>
      </c>
      <c r="C3550" t="s">
        <v>16808</v>
      </c>
      <c r="D3550">
        <v>25</v>
      </c>
      <c r="E3550">
        <v>101</v>
      </c>
      <c r="F3550">
        <v>0</v>
      </c>
      <c r="G3550">
        <v>83</v>
      </c>
      <c r="H3550" t="s">
        <v>16809</v>
      </c>
      <c r="I3550">
        <v>240</v>
      </c>
      <c r="J3550">
        <v>10696</v>
      </c>
      <c r="K3550" t="s">
        <v>1528</v>
      </c>
      <c r="L3550" t="s">
        <v>15409</v>
      </c>
      <c r="M3550" t="s">
        <v>16810</v>
      </c>
      <c r="N3550">
        <v>10771</v>
      </c>
      <c r="O3550">
        <v>490</v>
      </c>
      <c r="P3550" t="s">
        <v>16811</v>
      </c>
      <c r="Q3550">
        <v>8</v>
      </c>
      <c r="R3550" t="s">
        <v>16812</v>
      </c>
      <c r="S3550" t="s">
        <v>16813</v>
      </c>
      <c r="T3550">
        <v>65</v>
      </c>
      <c r="U3550" t="s">
        <v>37</v>
      </c>
      <c r="V3550" t="s">
        <v>38</v>
      </c>
      <c r="W3550" t="s">
        <v>585</v>
      </c>
      <c r="X3550">
        <v>6800000</v>
      </c>
      <c r="Y3550">
        <v>2003</v>
      </c>
      <c r="Z3550">
        <v>83</v>
      </c>
      <c r="AA3550">
        <v>6.4</v>
      </c>
      <c r="AB3550">
        <v>2.35</v>
      </c>
      <c r="AC3550">
        <v>413</v>
      </c>
    </row>
    <row r="3551" spans="1:29">
      <c r="A3551" t="s">
        <v>28</v>
      </c>
      <c r="C3551" t="s">
        <v>16814</v>
      </c>
      <c r="D3551">
        <v>224</v>
      </c>
      <c r="E3551">
        <v>101</v>
      </c>
      <c r="F3551">
        <v>13</v>
      </c>
      <c r="G3551">
        <v>261</v>
      </c>
      <c r="H3551" t="s">
        <v>7053</v>
      </c>
      <c r="I3551">
        <v>34000</v>
      </c>
      <c r="J3551">
        <v>31607598</v>
      </c>
      <c r="K3551" t="s">
        <v>4384</v>
      </c>
      <c r="L3551" t="s">
        <v>347</v>
      </c>
      <c r="M3551" t="s">
        <v>16815</v>
      </c>
      <c r="N3551">
        <v>58366</v>
      </c>
      <c r="O3551">
        <v>35717</v>
      </c>
      <c r="P3551" t="s">
        <v>16816</v>
      </c>
      <c r="Q3551">
        <v>1</v>
      </c>
      <c r="R3551" t="s">
        <v>16817</v>
      </c>
      <c r="S3551" t="s">
        <v>16818</v>
      </c>
      <c r="T3551">
        <v>160</v>
      </c>
      <c r="U3551" t="s">
        <v>37</v>
      </c>
      <c r="V3551" t="s">
        <v>268</v>
      </c>
      <c r="W3551" t="s">
        <v>39</v>
      </c>
      <c r="X3551">
        <v>6900000</v>
      </c>
      <c r="Y3551">
        <v>2012</v>
      </c>
      <c r="Z3551">
        <v>924</v>
      </c>
      <c r="AA3551">
        <v>5.6</v>
      </c>
      <c r="AB3551">
        <v>2.35</v>
      </c>
      <c r="AC3551">
        <v>10000</v>
      </c>
    </row>
    <row r="3552" spans="1:29">
      <c r="A3552" t="s">
        <v>28</v>
      </c>
      <c r="C3552" t="s">
        <v>5743</v>
      </c>
      <c r="D3552">
        <v>226</v>
      </c>
      <c r="E3552">
        <v>139</v>
      </c>
      <c r="F3552">
        <v>777</v>
      </c>
      <c r="G3552">
        <v>58</v>
      </c>
      <c r="H3552" t="s">
        <v>16819</v>
      </c>
      <c r="I3552">
        <v>131</v>
      </c>
      <c r="J3552">
        <v>6857096</v>
      </c>
      <c r="K3552" t="s">
        <v>16820</v>
      </c>
      <c r="L3552" t="s">
        <v>15331</v>
      </c>
      <c r="M3552" t="s">
        <v>16821</v>
      </c>
      <c r="N3552">
        <v>80429</v>
      </c>
      <c r="O3552">
        <v>343</v>
      </c>
      <c r="P3552" t="s">
        <v>16822</v>
      </c>
      <c r="Q3552">
        <v>0</v>
      </c>
      <c r="R3552" t="s">
        <v>16823</v>
      </c>
      <c r="S3552" t="s">
        <v>16824</v>
      </c>
      <c r="T3552">
        <v>156</v>
      </c>
      <c r="U3552" t="s">
        <v>1464</v>
      </c>
      <c r="V3552" t="s">
        <v>268</v>
      </c>
      <c r="W3552" t="s">
        <v>585</v>
      </c>
      <c r="X3552">
        <v>6800000</v>
      </c>
      <c r="Y3552">
        <v>2010</v>
      </c>
      <c r="Z3552">
        <v>66</v>
      </c>
      <c r="AA3552">
        <v>8.1999999999999993</v>
      </c>
      <c r="AB3552">
        <v>1.85</v>
      </c>
      <c r="AC3552">
        <v>37000</v>
      </c>
    </row>
    <row r="3553" spans="1:29">
      <c r="A3553" t="s">
        <v>28</v>
      </c>
      <c r="C3553" t="s">
        <v>4628</v>
      </c>
      <c r="D3553">
        <v>36</v>
      </c>
      <c r="E3553">
        <v>125</v>
      </c>
      <c r="F3553">
        <v>125</v>
      </c>
      <c r="G3553">
        <v>11</v>
      </c>
      <c r="H3553" t="s">
        <v>16825</v>
      </c>
      <c r="I3553">
        <v>60</v>
      </c>
      <c r="J3553">
        <v>223878</v>
      </c>
      <c r="K3553" t="s">
        <v>1415</v>
      </c>
      <c r="L3553" t="s">
        <v>16826</v>
      </c>
      <c r="M3553" t="s">
        <v>16827</v>
      </c>
      <c r="N3553">
        <v>3548</v>
      </c>
      <c r="O3553">
        <v>132</v>
      </c>
      <c r="P3553" t="s">
        <v>16828</v>
      </c>
      <c r="Q3553">
        <v>1</v>
      </c>
      <c r="R3553" t="s">
        <v>16829</v>
      </c>
      <c r="S3553" t="s">
        <v>16830</v>
      </c>
      <c r="T3553">
        <v>21</v>
      </c>
      <c r="U3553" t="s">
        <v>9795</v>
      </c>
      <c r="V3553" t="s">
        <v>7090</v>
      </c>
      <c r="W3553" t="s">
        <v>585</v>
      </c>
      <c r="X3553">
        <v>5000000</v>
      </c>
      <c r="Y3553">
        <v>2003</v>
      </c>
      <c r="Z3553">
        <v>29</v>
      </c>
      <c r="AA3553">
        <v>6.5</v>
      </c>
      <c r="AB3553">
        <v>2.35</v>
      </c>
      <c r="AC3553">
        <v>282</v>
      </c>
    </row>
    <row r="3554" spans="1:29">
      <c r="A3554" t="s">
        <v>28</v>
      </c>
      <c r="C3554" t="s">
        <v>16831</v>
      </c>
      <c r="D3554">
        <v>54</v>
      </c>
      <c r="E3554">
        <v>88</v>
      </c>
      <c r="F3554">
        <v>11</v>
      </c>
      <c r="G3554">
        <v>415</v>
      </c>
      <c r="H3554" t="s">
        <v>10740</v>
      </c>
      <c r="I3554">
        <v>1000</v>
      </c>
      <c r="J3554">
        <v>828</v>
      </c>
      <c r="K3554" t="s">
        <v>16832</v>
      </c>
      <c r="L3554" t="s">
        <v>393</v>
      </c>
      <c r="M3554" t="s">
        <v>16833</v>
      </c>
      <c r="N3554">
        <v>5133</v>
      </c>
      <c r="O3554">
        <v>2728</v>
      </c>
      <c r="P3554" t="s">
        <v>15449</v>
      </c>
      <c r="Q3554">
        <v>8</v>
      </c>
      <c r="R3554" t="s">
        <v>16834</v>
      </c>
      <c r="S3554" t="s">
        <v>16835</v>
      </c>
      <c r="T3554">
        <v>31</v>
      </c>
      <c r="U3554" t="s">
        <v>37</v>
      </c>
      <c r="V3554" t="s">
        <v>7987</v>
      </c>
      <c r="W3554" t="s">
        <v>585</v>
      </c>
      <c r="Y3554">
        <v>2009</v>
      </c>
      <c r="Z3554">
        <v>418</v>
      </c>
      <c r="AA3554">
        <v>6.4</v>
      </c>
      <c r="AB3554">
        <v>2.35</v>
      </c>
      <c r="AC3554">
        <v>663</v>
      </c>
    </row>
    <row r="3555" spans="1:29">
      <c r="A3555" t="s">
        <v>28</v>
      </c>
      <c r="C3555" t="s">
        <v>1399</v>
      </c>
      <c r="D3555">
        <v>142</v>
      </c>
      <c r="E3555">
        <v>115</v>
      </c>
      <c r="F3555">
        <v>294</v>
      </c>
      <c r="G3555">
        <v>15</v>
      </c>
      <c r="H3555" t="s">
        <v>16836</v>
      </c>
      <c r="I3555">
        <v>585</v>
      </c>
      <c r="J3555">
        <v>8060</v>
      </c>
      <c r="K3555" t="s">
        <v>464</v>
      </c>
      <c r="L3555" t="s">
        <v>14498</v>
      </c>
      <c r="M3555" t="s">
        <v>16837</v>
      </c>
      <c r="N3555">
        <v>81644</v>
      </c>
      <c r="O3555">
        <v>666</v>
      </c>
      <c r="P3555" t="s">
        <v>16838</v>
      </c>
      <c r="Q3555">
        <v>1</v>
      </c>
      <c r="R3555" t="s">
        <v>16839</v>
      </c>
      <c r="S3555" t="s">
        <v>16840</v>
      </c>
      <c r="T3555">
        <v>107</v>
      </c>
      <c r="U3555" t="s">
        <v>14503</v>
      </c>
      <c r="V3555" t="s">
        <v>16841</v>
      </c>
      <c r="W3555" t="s">
        <v>585</v>
      </c>
      <c r="X3555">
        <v>4000000</v>
      </c>
      <c r="Y3555">
        <v>2007</v>
      </c>
      <c r="Z3555">
        <v>39</v>
      </c>
      <c r="AA3555">
        <v>8.1</v>
      </c>
      <c r="AB3555">
        <v>1.85</v>
      </c>
      <c r="AC3555">
        <v>11000</v>
      </c>
    </row>
    <row r="3556" spans="1:29">
      <c r="A3556" t="s">
        <v>28</v>
      </c>
      <c r="C3556" t="s">
        <v>8410</v>
      </c>
      <c r="D3556">
        <v>271</v>
      </c>
      <c r="E3556">
        <v>99</v>
      </c>
      <c r="F3556">
        <v>40</v>
      </c>
      <c r="G3556">
        <v>300</v>
      </c>
      <c r="H3556" t="s">
        <v>16842</v>
      </c>
      <c r="I3556">
        <v>1000</v>
      </c>
      <c r="J3556">
        <v>84263837</v>
      </c>
      <c r="K3556" t="s">
        <v>5103</v>
      </c>
      <c r="L3556" t="s">
        <v>1232</v>
      </c>
      <c r="M3556" t="s">
        <v>16843</v>
      </c>
      <c r="N3556">
        <v>81699</v>
      </c>
      <c r="O3556">
        <v>2323</v>
      </c>
      <c r="P3556" t="s">
        <v>16844</v>
      </c>
      <c r="Q3556">
        <v>0</v>
      </c>
      <c r="R3556" t="s">
        <v>16845</v>
      </c>
      <c r="S3556" t="s">
        <v>16846</v>
      </c>
      <c r="T3556">
        <v>291</v>
      </c>
      <c r="U3556" t="s">
        <v>37</v>
      </c>
      <c r="V3556" t="s">
        <v>38</v>
      </c>
      <c r="W3556" t="s">
        <v>585</v>
      </c>
      <c r="X3556">
        <v>6500000</v>
      </c>
      <c r="Y3556">
        <v>2014</v>
      </c>
      <c r="Z3556">
        <v>421</v>
      </c>
      <c r="AA3556">
        <v>5.4</v>
      </c>
      <c r="AB3556">
        <v>2.35</v>
      </c>
      <c r="AC3556">
        <v>45000</v>
      </c>
    </row>
    <row r="3557" spans="1:29">
      <c r="A3557" t="s">
        <v>28</v>
      </c>
      <c r="C3557" t="s">
        <v>16847</v>
      </c>
      <c r="D3557">
        <v>33</v>
      </c>
      <c r="E3557">
        <v>88</v>
      </c>
      <c r="F3557">
        <v>3</v>
      </c>
      <c r="G3557">
        <v>38</v>
      </c>
      <c r="H3557" t="s">
        <v>16848</v>
      </c>
      <c r="I3557">
        <v>46</v>
      </c>
      <c r="J3557">
        <v>110029</v>
      </c>
      <c r="K3557" t="s">
        <v>16849</v>
      </c>
      <c r="L3557" t="s">
        <v>16607</v>
      </c>
      <c r="M3557" t="s">
        <v>16850</v>
      </c>
      <c r="N3557">
        <v>1388</v>
      </c>
      <c r="O3557">
        <v>225</v>
      </c>
      <c r="P3557" t="s">
        <v>16851</v>
      </c>
      <c r="Q3557">
        <v>7</v>
      </c>
      <c r="R3557" t="s">
        <v>16852</v>
      </c>
      <c r="S3557" t="s">
        <v>16853</v>
      </c>
      <c r="T3557">
        <v>31</v>
      </c>
      <c r="U3557" t="s">
        <v>37</v>
      </c>
      <c r="V3557" t="s">
        <v>370</v>
      </c>
      <c r="W3557" t="s">
        <v>39</v>
      </c>
      <c r="X3557">
        <v>6500000</v>
      </c>
      <c r="Y3557">
        <v>2009</v>
      </c>
      <c r="Z3557">
        <v>46</v>
      </c>
      <c r="AA3557">
        <v>6.3</v>
      </c>
      <c r="AB3557">
        <v>2.35</v>
      </c>
      <c r="AC3557">
        <v>479</v>
      </c>
    </row>
    <row r="3558" spans="1:29">
      <c r="A3558" t="s">
        <v>28</v>
      </c>
      <c r="C3558" t="s">
        <v>2943</v>
      </c>
      <c r="D3558">
        <v>64</v>
      </c>
      <c r="E3558">
        <v>112</v>
      </c>
      <c r="F3558">
        <v>309</v>
      </c>
      <c r="G3558">
        <v>15</v>
      </c>
      <c r="H3558" t="s">
        <v>16854</v>
      </c>
      <c r="I3558">
        <v>27</v>
      </c>
      <c r="J3558">
        <v>57504069</v>
      </c>
      <c r="K3558" t="s">
        <v>1935</v>
      </c>
      <c r="L3558" t="s">
        <v>16855</v>
      </c>
      <c r="M3558" t="s">
        <v>16856</v>
      </c>
      <c r="N3558">
        <v>94139</v>
      </c>
      <c r="O3558">
        <v>106</v>
      </c>
      <c r="P3558" t="s">
        <v>16857</v>
      </c>
      <c r="Q3558">
        <v>2</v>
      </c>
      <c r="R3558" t="s">
        <v>16858</v>
      </c>
      <c r="S3558" t="s">
        <v>16859</v>
      </c>
      <c r="T3558">
        <v>183</v>
      </c>
      <c r="U3558" t="s">
        <v>37</v>
      </c>
      <c r="V3558" t="s">
        <v>38</v>
      </c>
      <c r="W3558" t="s">
        <v>585</v>
      </c>
      <c r="X3558">
        <v>6000000</v>
      </c>
      <c r="Y3558">
        <v>1991</v>
      </c>
      <c r="Z3558">
        <v>26</v>
      </c>
      <c r="AA3558">
        <v>7.8</v>
      </c>
      <c r="AB3558">
        <v>1.85</v>
      </c>
      <c r="AC3558">
        <v>0</v>
      </c>
    </row>
    <row r="3559" spans="1:29">
      <c r="A3559" t="s">
        <v>28</v>
      </c>
      <c r="C3559" t="s">
        <v>16860</v>
      </c>
      <c r="D3559">
        <v>18</v>
      </c>
      <c r="E3559">
        <v>108</v>
      </c>
      <c r="F3559">
        <v>7</v>
      </c>
      <c r="G3559">
        <v>51</v>
      </c>
      <c r="H3559" t="s">
        <v>16861</v>
      </c>
      <c r="I3559">
        <v>699</v>
      </c>
      <c r="J3559">
        <v>54215416</v>
      </c>
      <c r="K3559" t="s">
        <v>4296</v>
      </c>
      <c r="L3559" t="s">
        <v>11457</v>
      </c>
      <c r="M3559" t="s">
        <v>16862</v>
      </c>
      <c r="N3559">
        <v>21409</v>
      </c>
      <c r="O3559">
        <v>936</v>
      </c>
      <c r="P3559" t="s">
        <v>16863</v>
      </c>
      <c r="Q3559">
        <v>1</v>
      </c>
      <c r="R3559" t="s">
        <v>16864</v>
      </c>
      <c r="S3559" t="s">
        <v>16865</v>
      </c>
      <c r="T3559">
        <v>63</v>
      </c>
      <c r="U3559" t="s">
        <v>37</v>
      </c>
      <c r="V3559" t="s">
        <v>38</v>
      </c>
      <c r="W3559" t="s">
        <v>39</v>
      </c>
      <c r="X3559">
        <v>6500000</v>
      </c>
      <c r="Y3559">
        <v>1987</v>
      </c>
      <c r="Z3559">
        <v>63</v>
      </c>
      <c r="AA3559">
        <v>6.8</v>
      </c>
      <c r="AB3559">
        <v>1.85</v>
      </c>
      <c r="AC3559">
        <v>0</v>
      </c>
    </row>
    <row r="3560" spans="1:29">
      <c r="A3560" t="s">
        <v>28</v>
      </c>
      <c r="C3560" t="s">
        <v>16866</v>
      </c>
      <c r="D3560">
        <v>6</v>
      </c>
      <c r="E3560">
        <v>107</v>
      </c>
      <c r="F3560">
        <v>0</v>
      </c>
      <c r="G3560">
        <v>146</v>
      </c>
      <c r="H3560" t="s">
        <v>16867</v>
      </c>
      <c r="I3560">
        <v>804</v>
      </c>
      <c r="K3560" t="s">
        <v>2527</v>
      </c>
      <c r="L3560" t="s">
        <v>16868</v>
      </c>
      <c r="M3560" t="s">
        <v>16869</v>
      </c>
      <c r="N3560">
        <v>3157</v>
      </c>
      <c r="O3560">
        <v>1285</v>
      </c>
      <c r="P3560" t="s">
        <v>16870</v>
      </c>
      <c r="Q3560">
        <v>2</v>
      </c>
      <c r="R3560" t="s">
        <v>16871</v>
      </c>
      <c r="S3560" t="s">
        <v>16872</v>
      </c>
      <c r="T3560">
        <v>33</v>
      </c>
      <c r="U3560" t="s">
        <v>37</v>
      </c>
      <c r="V3560" t="s">
        <v>38</v>
      </c>
      <c r="W3560" t="s">
        <v>95</v>
      </c>
      <c r="Y3560">
        <v>1981</v>
      </c>
      <c r="Z3560">
        <v>167</v>
      </c>
      <c r="AA3560">
        <v>7.2</v>
      </c>
      <c r="AB3560">
        <v>1.85</v>
      </c>
      <c r="AC3560">
        <v>337</v>
      </c>
    </row>
    <row r="3561" spans="1:29">
      <c r="A3561" t="s">
        <v>28</v>
      </c>
      <c r="C3561" t="s">
        <v>2246</v>
      </c>
      <c r="D3561">
        <v>121</v>
      </c>
      <c r="E3561">
        <v>104</v>
      </c>
      <c r="F3561">
        <v>0</v>
      </c>
      <c r="G3561">
        <v>517</v>
      </c>
      <c r="H3561" t="s">
        <v>11953</v>
      </c>
      <c r="I3561">
        <v>754</v>
      </c>
      <c r="J3561">
        <v>31899000</v>
      </c>
      <c r="K3561" t="s">
        <v>16873</v>
      </c>
      <c r="L3561" t="s">
        <v>6593</v>
      </c>
      <c r="M3561" t="s">
        <v>16874</v>
      </c>
      <c r="N3561">
        <v>23986</v>
      </c>
      <c r="O3561">
        <v>2442</v>
      </c>
      <c r="P3561" t="s">
        <v>11921</v>
      </c>
      <c r="Q3561">
        <v>0</v>
      </c>
      <c r="R3561" t="s">
        <v>16875</v>
      </c>
      <c r="S3561" t="s">
        <v>16876</v>
      </c>
      <c r="T3561">
        <v>201</v>
      </c>
      <c r="U3561" t="s">
        <v>37</v>
      </c>
      <c r="V3561" t="s">
        <v>38</v>
      </c>
      <c r="W3561" t="s">
        <v>7334</v>
      </c>
      <c r="X3561">
        <v>6500000</v>
      </c>
      <c r="Y3561">
        <v>1980</v>
      </c>
      <c r="Z3561">
        <v>567</v>
      </c>
      <c r="AA3561">
        <v>7.1</v>
      </c>
      <c r="AB3561">
        <v>2.35</v>
      </c>
      <c r="AC3561">
        <v>0</v>
      </c>
    </row>
    <row r="3562" spans="1:29">
      <c r="A3562" t="s">
        <v>28</v>
      </c>
      <c r="C3562" t="s">
        <v>535</v>
      </c>
      <c r="D3562">
        <v>14</v>
      </c>
      <c r="E3562">
        <v>108</v>
      </c>
      <c r="F3562">
        <v>208</v>
      </c>
      <c r="G3562">
        <v>689</v>
      </c>
      <c r="H3562" t="s">
        <v>1546</v>
      </c>
      <c r="I3562">
        <v>876</v>
      </c>
      <c r="J3562">
        <v>24103594</v>
      </c>
      <c r="K3562" t="s">
        <v>16877</v>
      </c>
      <c r="L3562" t="s">
        <v>6356</v>
      </c>
      <c r="M3562" t="s">
        <v>16878</v>
      </c>
      <c r="N3562">
        <v>6384</v>
      </c>
      <c r="O3562">
        <v>4840</v>
      </c>
      <c r="P3562" t="s">
        <v>2261</v>
      </c>
      <c r="Q3562">
        <v>0</v>
      </c>
      <c r="R3562" t="s">
        <v>16879</v>
      </c>
      <c r="S3562" t="s">
        <v>16880</v>
      </c>
      <c r="T3562">
        <v>54</v>
      </c>
      <c r="U3562" t="s">
        <v>37</v>
      </c>
      <c r="V3562" t="s">
        <v>38</v>
      </c>
      <c r="W3562" t="s">
        <v>95</v>
      </c>
      <c r="X3562">
        <v>6500000</v>
      </c>
      <c r="Y3562">
        <v>1993</v>
      </c>
      <c r="Z3562">
        <v>827</v>
      </c>
      <c r="AA3562">
        <v>6.2</v>
      </c>
      <c r="AB3562">
        <v>1.85</v>
      </c>
      <c r="AC3562">
        <v>391</v>
      </c>
    </row>
    <row r="3563" spans="1:29">
      <c r="A3563" t="s">
        <v>28</v>
      </c>
      <c r="C3563" t="s">
        <v>521</v>
      </c>
      <c r="D3563">
        <v>137</v>
      </c>
      <c r="E3563">
        <v>102</v>
      </c>
      <c r="F3563">
        <v>218</v>
      </c>
      <c r="G3563">
        <v>376</v>
      </c>
      <c r="H3563" t="s">
        <v>5323</v>
      </c>
      <c r="I3563">
        <v>900</v>
      </c>
      <c r="J3563">
        <v>16842303</v>
      </c>
      <c r="K3563" t="s">
        <v>1009</v>
      </c>
      <c r="L3563" t="s">
        <v>8555</v>
      </c>
      <c r="M3563" t="s">
        <v>16881</v>
      </c>
      <c r="N3563">
        <v>59474</v>
      </c>
      <c r="O3563">
        <v>2475</v>
      </c>
      <c r="P3563" t="s">
        <v>11306</v>
      </c>
      <c r="Q3563">
        <v>3</v>
      </c>
      <c r="R3563" t="s">
        <v>16882</v>
      </c>
      <c r="S3563" t="s">
        <v>16883</v>
      </c>
      <c r="T3563">
        <v>418</v>
      </c>
      <c r="U3563" t="s">
        <v>37</v>
      </c>
      <c r="V3563" t="s">
        <v>38</v>
      </c>
      <c r="W3563" t="s">
        <v>585</v>
      </c>
      <c r="X3563">
        <v>6500000</v>
      </c>
      <c r="Y3563">
        <v>1999</v>
      </c>
      <c r="Z3563">
        <v>563</v>
      </c>
      <c r="AA3563">
        <v>7.3</v>
      </c>
      <c r="AB3563">
        <v>2.35</v>
      </c>
      <c r="AC3563">
        <v>0</v>
      </c>
    </row>
    <row r="3564" spans="1:29">
      <c r="A3564" t="s">
        <v>28</v>
      </c>
      <c r="C3564" t="s">
        <v>16101</v>
      </c>
      <c r="D3564">
        <v>111</v>
      </c>
      <c r="E3564">
        <v>88</v>
      </c>
      <c r="F3564">
        <v>132</v>
      </c>
      <c r="G3564">
        <v>180</v>
      </c>
      <c r="H3564" t="s">
        <v>16884</v>
      </c>
      <c r="I3564">
        <v>435</v>
      </c>
      <c r="J3564">
        <v>13367101</v>
      </c>
      <c r="K3564" t="s">
        <v>1415</v>
      </c>
      <c r="L3564" t="s">
        <v>13733</v>
      </c>
      <c r="M3564" t="s">
        <v>16885</v>
      </c>
      <c r="N3564">
        <v>19715</v>
      </c>
      <c r="O3564">
        <v>1140</v>
      </c>
      <c r="P3564" t="s">
        <v>16886</v>
      </c>
      <c r="Q3564">
        <v>2</v>
      </c>
      <c r="R3564" t="s">
        <v>16887</v>
      </c>
      <c r="S3564" t="s">
        <v>16888</v>
      </c>
      <c r="T3564">
        <v>166</v>
      </c>
      <c r="U3564" t="s">
        <v>37</v>
      </c>
      <c r="V3564" t="s">
        <v>38</v>
      </c>
      <c r="W3564" t="s">
        <v>585</v>
      </c>
      <c r="X3564">
        <v>6500000</v>
      </c>
      <c r="Y3564">
        <v>2006</v>
      </c>
      <c r="Z3564">
        <v>230</v>
      </c>
      <c r="AA3564">
        <v>5.9</v>
      </c>
      <c r="AB3564">
        <v>2.35</v>
      </c>
      <c r="AC3564">
        <v>515</v>
      </c>
    </row>
    <row r="3565" spans="1:29">
      <c r="A3565" t="s">
        <v>28</v>
      </c>
      <c r="C3565" t="s">
        <v>7281</v>
      </c>
      <c r="D3565">
        <v>57</v>
      </c>
      <c r="E3565">
        <v>115</v>
      </c>
      <c r="F3565">
        <v>338</v>
      </c>
      <c r="G3565">
        <v>45</v>
      </c>
      <c r="H3565" t="s">
        <v>16889</v>
      </c>
      <c r="I3565">
        <v>116</v>
      </c>
      <c r="K3565" t="s">
        <v>2954</v>
      </c>
      <c r="L3565" t="s">
        <v>16890</v>
      </c>
      <c r="M3565" t="s">
        <v>16891</v>
      </c>
      <c r="N3565">
        <v>25857</v>
      </c>
      <c r="O3565">
        <v>394</v>
      </c>
      <c r="P3565" t="s">
        <v>16892</v>
      </c>
      <c r="Q3565">
        <v>0</v>
      </c>
      <c r="R3565" t="s">
        <v>16893</v>
      </c>
      <c r="S3565" t="s">
        <v>16894</v>
      </c>
      <c r="T3565">
        <v>171</v>
      </c>
      <c r="U3565" t="s">
        <v>37</v>
      </c>
      <c r="V3565" t="s">
        <v>38</v>
      </c>
      <c r="W3565" t="s">
        <v>277</v>
      </c>
      <c r="X3565">
        <v>6500000</v>
      </c>
      <c r="Y3565">
        <v>1971</v>
      </c>
      <c r="Z3565">
        <v>112</v>
      </c>
      <c r="AA3565">
        <v>7.2</v>
      </c>
      <c r="AB3565">
        <v>2.35</v>
      </c>
      <c r="AC3565">
        <v>0</v>
      </c>
    </row>
    <row r="3566" spans="1:29">
      <c r="A3566" t="s">
        <v>28</v>
      </c>
      <c r="C3566" t="s">
        <v>16895</v>
      </c>
      <c r="D3566">
        <v>97</v>
      </c>
      <c r="E3566">
        <v>91</v>
      </c>
      <c r="F3566">
        <v>38</v>
      </c>
      <c r="G3566">
        <v>91</v>
      </c>
      <c r="H3566" t="s">
        <v>1348</v>
      </c>
      <c r="I3566">
        <v>730</v>
      </c>
      <c r="J3566">
        <v>10149779</v>
      </c>
      <c r="K3566" t="s">
        <v>4332</v>
      </c>
      <c r="L3566" t="s">
        <v>3700</v>
      </c>
      <c r="M3566" t="s">
        <v>16896</v>
      </c>
      <c r="N3566">
        <v>8294</v>
      </c>
      <c r="O3566">
        <v>1405</v>
      </c>
      <c r="P3566" t="s">
        <v>8656</v>
      </c>
      <c r="Q3566">
        <v>0</v>
      </c>
      <c r="R3566" t="s">
        <v>16897</v>
      </c>
      <c r="S3566" t="s">
        <v>16898</v>
      </c>
      <c r="T3566">
        <v>160</v>
      </c>
      <c r="U3566" t="s">
        <v>37</v>
      </c>
      <c r="V3566" t="s">
        <v>38</v>
      </c>
      <c r="W3566" t="s">
        <v>39</v>
      </c>
      <c r="X3566">
        <v>6500000</v>
      </c>
      <c r="Y3566">
        <v>1999</v>
      </c>
      <c r="Z3566">
        <v>461</v>
      </c>
      <c r="AA3566">
        <v>3.6</v>
      </c>
      <c r="AB3566">
        <v>2.35</v>
      </c>
      <c r="AC3566">
        <v>342</v>
      </c>
    </row>
    <row r="3567" spans="1:29">
      <c r="A3567" t="s">
        <v>28</v>
      </c>
      <c r="C3567" t="s">
        <v>16899</v>
      </c>
      <c r="D3567">
        <v>73</v>
      </c>
      <c r="E3567">
        <v>141</v>
      </c>
      <c r="F3567">
        <v>11</v>
      </c>
      <c r="G3567">
        <v>8</v>
      </c>
      <c r="H3567" t="s">
        <v>16900</v>
      </c>
      <c r="I3567">
        <v>56</v>
      </c>
      <c r="J3567">
        <v>6173485</v>
      </c>
      <c r="K3567" t="s">
        <v>1544</v>
      </c>
      <c r="L3567" t="s">
        <v>16901</v>
      </c>
      <c r="M3567" t="s">
        <v>16902</v>
      </c>
      <c r="N3567">
        <v>10672</v>
      </c>
      <c r="O3567">
        <v>105</v>
      </c>
      <c r="P3567" t="s">
        <v>16903</v>
      </c>
      <c r="Q3567">
        <v>0</v>
      </c>
      <c r="R3567" t="s">
        <v>16904</v>
      </c>
      <c r="S3567" t="s">
        <v>16905</v>
      </c>
      <c r="T3567">
        <v>84</v>
      </c>
      <c r="U3567" t="s">
        <v>37</v>
      </c>
      <c r="V3567" t="s">
        <v>767</v>
      </c>
      <c r="W3567" t="s">
        <v>585</v>
      </c>
      <c r="X3567">
        <v>7000000</v>
      </c>
      <c r="Y3567">
        <v>2001</v>
      </c>
      <c r="Z3567">
        <v>36</v>
      </c>
      <c r="AA3567">
        <v>7.7</v>
      </c>
      <c r="AB3567">
        <v>2.35</v>
      </c>
      <c r="AC3567">
        <v>802</v>
      </c>
    </row>
    <row r="3568" spans="1:29">
      <c r="A3568" t="s">
        <v>28</v>
      </c>
      <c r="C3568" t="s">
        <v>10722</v>
      </c>
      <c r="D3568">
        <v>486</v>
      </c>
      <c r="E3568">
        <v>101</v>
      </c>
      <c r="F3568">
        <v>0</v>
      </c>
      <c r="G3568">
        <v>726</v>
      </c>
      <c r="H3568" t="s">
        <v>3342</v>
      </c>
      <c r="I3568">
        <v>13000</v>
      </c>
      <c r="J3568">
        <v>4000304</v>
      </c>
      <c r="K3568" t="s">
        <v>3409</v>
      </c>
      <c r="L3568" t="s">
        <v>458</v>
      </c>
      <c r="M3568" t="s">
        <v>16906</v>
      </c>
      <c r="N3568">
        <v>145395</v>
      </c>
      <c r="O3568">
        <v>15230</v>
      </c>
      <c r="P3568" t="s">
        <v>5194</v>
      </c>
      <c r="Q3568">
        <v>0</v>
      </c>
      <c r="R3568" t="s">
        <v>16907</v>
      </c>
      <c r="S3568" t="s">
        <v>16908</v>
      </c>
      <c r="T3568">
        <v>375</v>
      </c>
      <c r="U3568" t="s">
        <v>37</v>
      </c>
      <c r="V3568" t="s">
        <v>56</v>
      </c>
      <c r="W3568" t="s">
        <v>6723</v>
      </c>
      <c r="X3568">
        <v>6500000</v>
      </c>
      <c r="Y3568">
        <v>2011</v>
      </c>
      <c r="Z3568">
        <v>898</v>
      </c>
      <c r="AA3568">
        <v>7.3</v>
      </c>
      <c r="AB3568">
        <v>2.35</v>
      </c>
      <c r="AC3568">
        <v>23000</v>
      </c>
    </row>
    <row r="3569" spans="1:29">
      <c r="A3569" t="s">
        <v>28</v>
      </c>
      <c r="C3569" t="s">
        <v>692</v>
      </c>
      <c r="D3569">
        <v>149</v>
      </c>
      <c r="E3569">
        <v>105</v>
      </c>
      <c r="F3569">
        <v>905</v>
      </c>
      <c r="G3569">
        <v>466</v>
      </c>
      <c r="H3569" t="s">
        <v>4725</v>
      </c>
      <c r="I3569">
        <v>27000</v>
      </c>
      <c r="J3569">
        <v>2338695</v>
      </c>
      <c r="K3569" t="s">
        <v>2125</v>
      </c>
      <c r="L3569" t="s">
        <v>60</v>
      </c>
      <c r="M3569" t="s">
        <v>16909</v>
      </c>
      <c r="N3569">
        <v>134070</v>
      </c>
      <c r="O3569">
        <v>29277</v>
      </c>
      <c r="P3569" t="s">
        <v>4394</v>
      </c>
      <c r="Q3569">
        <v>1</v>
      </c>
      <c r="R3569" t="s">
        <v>16910</v>
      </c>
      <c r="S3569" t="s">
        <v>16911</v>
      </c>
      <c r="T3569">
        <v>263</v>
      </c>
      <c r="U3569" t="s">
        <v>37</v>
      </c>
      <c r="V3569" t="s">
        <v>56</v>
      </c>
      <c r="W3569" t="s">
        <v>585</v>
      </c>
      <c r="X3569">
        <v>4000000</v>
      </c>
      <c r="Y3569">
        <v>2004</v>
      </c>
      <c r="Z3569">
        <v>594</v>
      </c>
      <c r="AA3569">
        <v>7.4</v>
      </c>
      <c r="AB3569">
        <v>2.35</v>
      </c>
      <c r="AC3569">
        <v>0</v>
      </c>
    </row>
    <row r="3570" spans="1:29">
      <c r="A3570" t="s">
        <v>28</v>
      </c>
      <c r="C3570" t="s">
        <v>16912</v>
      </c>
      <c r="D3570">
        <v>4</v>
      </c>
      <c r="E3570">
        <v>100</v>
      </c>
      <c r="F3570">
        <v>0</v>
      </c>
      <c r="G3570">
        <v>266</v>
      </c>
      <c r="H3570" t="s">
        <v>16369</v>
      </c>
      <c r="I3570">
        <v>1000</v>
      </c>
      <c r="J3570">
        <v>2024854</v>
      </c>
      <c r="K3570" t="s">
        <v>1765</v>
      </c>
      <c r="L3570" t="s">
        <v>16913</v>
      </c>
      <c r="M3570" t="s">
        <v>16914</v>
      </c>
      <c r="N3570">
        <v>564</v>
      </c>
      <c r="O3570">
        <v>1942</v>
      </c>
      <c r="P3570" t="s">
        <v>12898</v>
      </c>
      <c r="Q3570">
        <v>2</v>
      </c>
      <c r="R3570" t="s">
        <v>16915</v>
      </c>
      <c r="S3570" t="s">
        <v>16916</v>
      </c>
      <c r="T3570">
        <v>21</v>
      </c>
      <c r="U3570" t="s">
        <v>37</v>
      </c>
      <c r="V3570" t="s">
        <v>38</v>
      </c>
      <c r="W3570" t="s">
        <v>39</v>
      </c>
      <c r="X3570">
        <v>6500000</v>
      </c>
      <c r="Y3570">
        <v>2005</v>
      </c>
      <c r="Z3570">
        <v>373</v>
      </c>
      <c r="AA3570">
        <v>6.6</v>
      </c>
      <c r="AB3570">
        <v>2.35</v>
      </c>
      <c r="AC3570">
        <v>19</v>
      </c>
    </row>
    <row r="3571" spans="1:29">
      <c r="A3571" t="s">
        <v>28</v>
      </c>
      <c r="C3571" t="s">
        <v>16917</v>
      </c>
      <c r="D3571">
        <v>200</v>
      </c>
      <c r="E3571">
        <v>116</v>
      </c>
      <c r="F3571">
        <v>129</v>
      </c>
      <c r="G3571">
        <v>782</v>
      </c>
      <c r="H3571" t="s">
        <v>689</v>
      </c>
      <c r="I3571">
        <v>10000</v>
      </c>
      <c r="J3571">
        <v>2268296</v>
      </c>
      <c r="K3571" t="s">
        <v>4075</v>
      </c>
      <c r="L3571" t="s">
        <v>226</v>
      </c>
      <c r="M3571" t="s">
        <v>16918</v>
      </c>
      <c r="N3571">
        <v>41856</v>
      </c>
      <c r="O3571">
        <v>13180</v>
      </c>
      <c r="P3571" t="s">
        <v>9425</v>
      </c>
      <c r="Q3571">
        <v>4</v>
      </c>
      <c r="R3571" t="s">
        <v>16919</v>
      </c>
      <c r="S3571" t="s">
        <v>16920</v>
      </c>
      <c r="T3571">
        <v>119</v>
      </c>
      <c r="U3571" t="s">
        <v>37</v>
      </c>
      <c r="V3571" t="s">
        <v>56</v>
      </c>
      <c r="W3571" t="s">
        <v>39</v>
      </c>
      <c r="X3571">
        <v>6500000</v>
      </c>
      <c r="Y3571">
        <v>2013</v>
      </c>
      <c r="Z3571">
        <v>918</v>
      </c>
      <c r="AA3571">
        <v>6.9</v>
      </c>
      <c r="AB3571">
        <v>2.35</v>
      </c>
      <c r="AC3571">
        <v>12000</v>
      </c>
    </row>
    <row r="3572" spans="1:29">
      <c r="A3572" t="s">
        <v>28</v>
      </c>
      <c r="C3572" t="s">
        <v>12923</v>
      </c>
      <c r="D3572">
        <v>84</v>
      </c>
      <c r="E3572">
        <v>97</v>
      </c>
      <c r="F3572">
        <v>15</v>
      </c>
      <c r="G3572">
        <v>874</v>
      </c>
      <c r="H3572" t="s">
        <v>1053</v>
      </c>
      <c r="I3572">
        <v>18000</v>
      </c>
      <c r="J3572">
        <v>1029017</v>
      </c>
      <c r="K3572" t="s">
        <v>214</v>
      </c>
      <c r="L3572" t="s">
        <v>438</v>
      </c>
      <c r="M3572" t="s">
        <v>16921</v>
      </c>
      <c r="N3572">
        <v>12049</v>
      </c>
      <c r="O3572">
        <v>21107</v>
      </c>
      <c r="P3572" t="s">
        <v>5105</v>
      </c>
      <c r="Q3572">
        <v>2</v>
      </c>
      <c r="R3572" t="s">
        <v>16922</v>
      </c>
      <c r="S3572" t="s">
        <v>16923</v>
      </c>
      <c r="T3572">
        <v>135</v>
      </c>
      <c r="U3572" t="s">
        <v>37</v>
      </c>
      <c r="V3572" t="s">
        <v>38</v>
      </c>
      <c r="W3572" t="s">
        <v>585</v>
      </c>
      <c r="X3572">
        <v>6500000</v>
      </c>
      <c r="Y3572">
        <v>2004</v>
      </c>
      <c r="Z3572">
        <v>986</v>
      </c>
      <c r="AA3572">
        <v>6.8</v>
      </c>
      <c r="AB3572">
        <v>2.35</v>
      </c>
      <c r="AC3572">
        <v>1000</v>
      </c>
    </row>
    <row r="3573" spans="1:29">
      <c r="A3573" t="s">
        <v>28</v>
      </c>
      <c r="C3573" t="s">
        <v>16924</v>
      </c>
      <c r="D3573">
        <v>28</v>
      </c>
      <c r="E3573">
        <v>106</v>
      </c>
      <c r="F3573">
        <v>19</v>
      </c>
      <c r="G3573">
        <v>0</v>
      </c>
      <c r="H3573" t="s">
        <v>16925</v>
      </c>
      <c r="I3573">
        <v>844</v>
      </c>
      <c r="J3573">
        <v>64148</v>
      </c>
      <c r="K3573" t="s">
        <v>3409</v>
      </c>
      <c r="L3573" t="s">
        <v>3518</v>
      </c>
      <c r="M3573" t="s">
        <v>16926</v>
      </c>
      <c r="N3573">
        <v>2601</v>
      </c>
      <c r="O3573">
        <v>846</v>
      </c>
      <c r="P3573" t="s">
        <v>16927</v>
      </c>
      <c r="Q3573">
        <v>0</v>
      </c>
      <c r="R3573" t="s">
        <v>16928</v>
      </c>
      <c r="S3573" t="s">
        <v>16929</v>
      </c>
      <c r="T3573">
        <v>35</v>
      </c>
      <c r="U3573" t="s">
        <v>37</v>
      </c>
      <c r="V3573" t="s">
        <v>56</v>
      </c>
      <c r="X3573">
        <v>6500000</v>
      </c>
      <c r="Y3573">
        <v>2000</v>
      </c>
      <c r="Z3573">
        <v>2</v>
      </c>
      <c r="AA3573">
        <v>7.3</v>
      </c>
      <c r="AB3573">
        <v>1.85</v>
      </c>
      <c r="AC3573">
        <v>260</v>
      </c>
    </row>
    <row r="3574" spans="1:29">
      <c r="A3574" t="s">
        <v>28</v>
      </c>
      <c r="C3574" t="s">
        <v>16930</v>
      </c>
      <c r="D3574">
        <v>217</v>
      </c>
      <c r="E3574">
        <v>105</v>
      </c>
      <c r="F3574">
        <v>38</v>
      </c>
      <c r="G3574">
        <v>706</v>
      </c>
      <c r="H3574" t="s">
        <v>8422</v>
      </c>
      <c r="I3574">
        <v>12000</v>
      </c>
      <c r="J3574">
        <v>66637</v>
      </c>
      <c r="K3574" t="s">
        <v>5605</v>
      </c>
      <c r="L3574" t="s">
        <v>272</v>
      </c>
      <c r="M3574" t="s">
        <v>16931</v>
      </c>
      <c r="N3574">
        <v>29608</v>
      </c>
      <c r="O3574">
        <v>14462</v>
      </c>
      <c r="P3574" t="s">
        <v>14357</v>
      </c>
      <c r="Q3574">
        <v>0</v>
      </c>
      <c r="R3574" t="s">
        <v>16932</v>
      </c>
      <c r="S3574" t="s">
        <v>16933</v>
      </c>
      <c r="T3574">
        <v>92</v>
      </c>
      <c r="U3574" t="s">
        <v>37</v>
      </c>
      <c r="V3574" t="s">
        <v>38</v>
      </c>
      <c r="W3574" t="s">
        <v>585</v>
      </c>
      <c r="X3574">
        <v>6500000</v>
      </c>
      <c r="Y3574">
        <v>2009</v>
      </c>
      <c r="Z3574">
        <v>712</v>
      </c>
      <c r="AA3574">
        <v>7.2</v>
      </c>
      <c r="AB3574">
        <v>2.35</v>
      </c>
      <c r="AC3574">
        <v>0</v>
      </c>
    </row>
    <row r="3575" spans="1:29">
      <c r="A3575" t="s">
        <v>28</v>
      </c>
      <c r="C3575" t="s">
        <v>16934</v>
      </c>
      <c r="D3575">
        <v>12</v>
      </c>
      <c r="E3575">
        <v>102</v>
      </c>
      <c r="F3575">
        <v>9</v>
      </c>
      <c r="G3575">
        <v>368</v>
      </c>
      <c r="H3575" t="s">
        <v>6186</v>
      </c>
      <c r="I3575">
        <v>1000</v>
      </c>
      <c r="K3575" t="s">
        <v>16935</v>
      </c>
      <c r="L3575" t="s">
        <v>390</v>
      </c>
      <c r="M3575" t="s">
        <v>16936</v>
      </c>
      <c r="N3575">
        <v>2892</v>
      </c>
      <c r="O3575">
        <v>1904</v>
      </c>
      <c r="P3575" t="s">
        <v>314</v>
      </c>
      <c r="Q3575">
        <v>0</v>
      </c>
      <c r="R3575" t="s">
        <v>16937</v>
      </c>
      <c r="S3575" t="s">
        <v>16938</v>
      </c>
      <c r="T3575">
        <v>18</v>
      </c>
      <c r="U3575" t="s">
        <v>37</v>
      </c>
      <c r="V3575" t="s">
        <v>179</v>
      </c>
      <c r="W3575" t="s">
        <v>585</v>
      </c>
      <c r="X3575">
        <v>6500000</v>
      </c>
      <c r="Y3575">
        <v>2010</v>
      </c>
      <c r="Z3575">
        <v>433</v>
      </c>
      <c r="AA3575">
        <v>6.5</v>
      </c>
      <c r="AB3575">
        <v>2.35</v>
      </c>
      <c r="AC3575">
        <v>830</v>
      </c>
    </row>
    <row r="3576" spans="1:29">
      <c r="A3576" t="s">
        <v>747</v>
      </c>
      <c r="C3576" t="s">
        <v>10841</v>
      </c>
      <c r="D3576">
        <v>183</v>
      </c>
      <c r="E3576">
        <v>122</v>
      </c>
      <c r="F3576">
        <v>210</v>
      </c>
      <c r="G3576">
        <v>471</v>
      </c>
      <c r="H3576" t="s">
        <v>72</v>
      </c>
      <c r="I3576">
        <v>845</v>
      </c>
      <c r="J3576">
        <v>871577</v>
      </c>
      <c r="K3576" t="s">
        <v>4296</v>
      </c>
      <c r="L3576" t="s">
        <v>567</v>
      </c>
      <c r="M3576" t="s">
        <v>16939</v>
      </c>
      <c r="N3576">
        <v>51353</v>
      </c>
      <c r="O3576">
        <v>2614</v>
      </c>
      <c r="P3576" t="s">
        <v>7125</v>
      </c>
      <c r="Q3576">
        <v>1</v>
      </c>
      <c r="R3576" t="s">
        <v>16940</v>
      </c>
      <c r="S3576" t="s">
        <v>16941</v>
      </c>
      <c r="T3576">
        <v>143</v>
      </c>
      <c r="U3576" t="s">
        <v>37</v>
      </c>
      <c r="V3576" t="s">
        <v>56</v>
      </c>
      <c r="W3576" t="s">
        <v>585</v>
      </c>
      <c r="X3576">
        <v>4500000</v>
      </c>
      <c r="Y3576">
        <v>2007</v>
      </c>
      <c r="Z3576">
        <v>631</v>
      </c>
      <c r="AA3576">
        <v>7.7</v>
      </c>
      <c r="AB3576">
        <v>2.35</v>
      </c>
      <c r="AC3576">
        <v>13000</v>
      </c>
    </row>
    <row r="3577" spans="1:29">
      <c r="A3577" t="s">
        <v>28</v>
      </c>
      <c r="C3577" t="s">
        <v>29</v>
      </c>
      <c r="D3577">
        <v>204</v>
      </c>
      <c r="E3577">
        <v>107</v>
      </c>
      <c r="F3577">
        <v>0</v>
      </c>
      <c r="G3577">
        <v>255</v>
      </c>
      <c r="H3577" t="s">
        <v>4521</v>
      </c>
      <c r="I3577">
        <v>2000</v>
      </c>
      <c r="J3577">
        <v>38400000</v>
      </c>
      <c r="K3577" t="s">
        <v>647</v>
      </c>
      <c r="L3577" t="s">
        <v>3007</v>
      </c>
      <c r="M3577" t="s">
        <v>16942</v>
      </c>
      <c r="N3577">
        <v>600266</v>
      </c>
      <c r="O3577">
        <v>3582</v>
      </c>
      <c r="P3577" t="s">
        <v>12334</v>
      </c>
      <c r="Q3577">
        <v>1</v>
      </c>
      <c r="R3577" t="s">
        <v>16943</v>
      </c>
      <c r="S3577" t="s">
        <v>16944</v>
      </c>
      <c r="T3577">
        <v>692</v>
      </c>
      <c r="U3577" t="s">
        <v>37</v>
      </c>
      <c r="V3577" t="s">
        <v>56</v>
      </c>
      <c r="W3577" t="s">
        <v>585</v>
      </c>
      <c r="X3577">
        <v>6500000</v>
      </c>
      <c r="Y3577">
        <v>1984</v>
      </c>
      <c r="Z3577">
        <v>663</v>
      </c>
      <c r="AA3577">
        <v>8.1</v>
      </c>
      <c r="AB3577">
        <v>1.85</v>
      </c>
      <c r="AC3577">
        <v>13000</v>
      </c>
    </row>
    <row r="3578" spans="1:29">
      <c r="A3578" t="s">
        <v>747</v>
      </c>
      <c r="C3578" t="s">
        <v>16945</v>
      </c>
      <c r="D3578">
        <v>153</v>
      </c>
      <c r="E3578">
        <v>121</v>
      </c>
      <c r="F3578">
        <v>31</v>
      </c>
      <c r="G3578">
        <v>43</v>
      </c>
      <c r="H3578" t="s">
        <v>16946</v>
      </c>
      <c r="I3578">
        <v>65</v>
      </c>
      <c r="J3578">
        <v>4063859</v>
      </c>
      <c r="K3578" t="s">
        <v>214</v>
      </c>
      <c r="L3578" t="s">
        <v>16947</v>
      </c>
      <c r="M3578" t="s">
        <v>16948</v>
      </c>
      <c r="N3578">
        <v>114407</v>
      </c>
      <c r="O3578">
        <v>200</v>
      </c>
      <c r="P3578" t="s">
        <v>12019</v>
      </c>
      <c r="Q3578">
        <v>2</v>
      </c>
      <c r="R3578" t="s">
        <v>16949</v>
      </c>
      <c r="S3578" t="s">
        <v>16950</v>
      </c>
      <c r="T3578">
        <v>225</v>
      </c>
      <c r="U3578" t="s">
        <v>8731</v>
      </c>
      <c r="V3578" t="s">
        <v>767</v>
      </c>
      <c r="W3578" t="s">
        <v>585</v>
      </c>
      <c r="X3578">
        <v>4800000</v>
      </c>
      <c r="Y3578">
        <v>2003</v>
      </c>
      <c r="Z3578">
        <v>51</v>
      </c>
      <c r="AA3578">
        <v>7.7</v>
      </c>
      <c r="AB3578">
        <v>1.85</v>
      </c>
      <c r="AC3578">
        <v>11000</v>
      </c>
    </row>
    <row r="3579" spans="1:29">
      <c r="A3579" t="s">
        <v>28</v>
      </c>
      <c r="C3579" t="s">
        <v>3664</v>
      </c>
      <c r="D3579">
        <v>145</v>
      </c>
      <c r="E3579">
        <v>98</v>
      </c>
      <c r="F3579">
        <v>0</v>
      </c>
      <c r="G3579">
        <v>27</v>
      </c>
      <c r="H3579" t="s">
        <v>16951</v>
      </c>
      <c r="I3579">
        <v>1000</v>
      </c>
      <c r="J3579">
        <v>449558</v>
      </c>
      <c r="K3579" t="s">
        <v>1634</v>
      </c>
      <c r="L3579" t="s">
        <v>160</v>
      </c>
      <c r="M3579" t="s">
        <v>16952</v>
      </c>
      <c r="N3579">
        <v>32307</v>
      </c>
      <c r="O3579">
        <v>1163</v>
      </c>
      <c r="P3579" t="s">
        <v>16953</v>
      </c>
      <c r="Q3579">
        <v>2</v>
      </c>
      <c r="R3579" t="s">
        <v>16954</v>
      </c>
      <c r="S3579" t="s">
        <v>16955</v>
      </c>
      <c r="T3579">
        <v>75</v>
      </c>
      <c r="U3579" t="s">
        <v>37</v>
      </c>
      <c r="V3579" t="s">
        <v>56</v>
      </c>
      <c r="W3579" t="s">
        <v>585</v>
      </c>
      <c r="X3579">
        <v>10000000</v>
      </c>
      <c r="Y3579">
        <v>2009</v>
      </c>
      <c r="Z3579">
        <v>54</v>
      </c>
      <c r="AA3579">
        <v>7.6</v>
      </c>
      <c r="AB3579">
        <v>1.85</v>
      </c>
      <c r="AC3579">
        <v>0</v>
      </c>
    </row>
    <row r="3580" spans="1:29">
      <c r="A3580" t="s">
        <v>28</v>
      </c>
      <c r="C3580" t="s">
        <v>16956</v>
      </c>
      <c r="D3580">
        <v>203</v>
      </c>
      <c r="E3580">
        <v>108</v>
      </c>
      <c r="F3580">
        <v>228</v>
      </c>
      <c r="G3580">
        <v>358</v>
      </c>
      <c r="H3580" t="s">
        <v>16957</v>
      </c>
      <c r="I3580">
        <v>431</v>
      </c>
      <c r="K3580" t="s">
        <v>12639</v>
      </c>
      <c r="L3580" t="s">
        <v>16958</v>
      </c>
      <c r="M3580" t="s">
        <v>16959</v>
      </c>
      <c r="N3580">
        <v>39856</v>
      </c>
      <c r="O3580">
        <v>2020</v>
      </c>
      <c r="P3580" t="s">
        <v>16960</v>
      </c>
      <c r="Q3580">
        <v>0</v>
      </c>
      <c r="R3580" t="s">
        <v>16961</v>
      </c>
      <c r="S3580" t="s">
        <v>16962</v>
      </c>
      <c r="T3580">
        <v>300</v>
      </c>
      <c r="U3580" t="s">
        <v>37</v>
      </c>
      <c r="V3580" t="s">
        <v>38</v>
      </c>
      <c r="W3580" t="s">
        <v>585</v>
      </c>
      <c r="X3580">
        <v>4000000</v>
      </c>
      <c r="Y3580">
        <v>1985</v>
      </c>
      <c r="Z3580">
        <v>426</v>
      </c>
      <c r="AA3580">
        <v>7.3</v>
      </c>
      <c r="AB3580">
        <v>1.85</v>
      </c>
      <c r="AC3580">
        <v>0</v>
      </c>
    </row>
    <row r="3581" spans="1:29">
      <c r="A3581" t="s">
        <v>28</v>
      </c>
      <c r="D3581">
        <v>10</v>
      </c>
      <c r="E3581">
        <v>55</v>
      </c>
      <c r="G3581">
        <v>5</v>
      </c>
      <c r="H3581" t="s">
        <v>16963</v>
      </c>
      <c r="I3581">
        <v>18</v>
      </c>
      <c r="K3581" t="s">
        <v>2125</v>
      </c>
      <c r="L3581" t="s">
        <v>16964</v>
      </c>
      <c r="M3581" t="s">
        <v>16965</v>
      </c>
      <c r="N3581">
        <v>9638</v>
      </c>
      <c r="O3581">
        <v>39</v>
      </c>
      <c r="P3581" t="s">
        <v>16966</v>
      </c>
      <c r="Q3581">
        <v>5</v>
      </c>
      <c r="S3581" t="s">
        <v>16967</v>
      </c>
      <c r="T3581">
        <v>25</v>
      </c>
      <c r="U3581" t="s">
        <v>9795</v>
      </c>
      <c r="V3581" t="s">
        <v>7090</v>
      </c>
      <c r="W3581" t="s">
        <v>2635</v>
      </c>
      <c r="Z3581">
        <v>9</v>
      </c>
      <c r="AA3581">
        <v>8.6999999999999993</v>
      </c>
      <c r="AB3581">
        <v>1.85</v>
      </c>
      <c r="AC3581">
        <v>0</v>
      </c>
    </row>
    <row r="3582" spans="1:29">
      <c r="A3582" t="s">
        <v>28</v>
      </c>
      <c r="C3582" t="s">
        <v>7134</v>
      </c>
      <c r="D3582">
        <v>93</v>
      </c>
      <c r="E3582">
        <v>123</v>
      </c>
      <c r="F3582">
        <v>0</v>
      </c>
      <c r="G3582">
        <v>781</v>
      </c>
      <c r="H3582" t="s">
        <v>10432</v>
      </c>
      <c r="I3582">
        <v>1000</v>
      </c>
      <c r="J3582">
        <v>2122561</v>
      </c>
      <c r="K3582" t="s">
        <v>1681</v>
      </c>
      <c r="L3582" t="s">
        <v>2084</v>
      </c>
      <c r="M3582" t="s">
        <v>16968</v>
      </c>
      <c r="N3582">
        <v>99033</v>
      </c>
      <c r="O3582">
        <v>3254</v>
      </c>
      <c r="P3582" t="s">
        <v>8089</v>
      </c>
      <c r="Q3582">
        <v>6</v>
      </c>
      <c r="R3582" t="s">
        <v>16969</v>
      </c>
      <c r="S3582" t="s">
        <v>16970</v>
      </c>
      <c r="T3582">
        <v>434</v>
      </c>
      <c r="U3582" t="s">
        <v>37</v>
      </c>
      <c r="V3582" t="s">
        <v>38</v>
      </c>
      <c r="W3582" t="s">
        <v>585</v>
      </c>
      <c r="X3582">
        <v>6000000</v>
      </c>
      <c r="Y3582">
        <v>1995</v>
      </c>
      <c r="Z3582">
        <v>898</v>
      </c>
      <c r="AA3582">
        <v>7.2</v>
      </c>
      <c r="AB3582">
        <v>1.85</v>
      </c>
      <c r="AC3582">
        <v>0</v>
      </c>
    </row>
    <row r="3583" spans="1:29">
      <c r="A3583" t="s">
        <v>28</v>
      </c>
      <c r="C3583" t="s">
        <v>13411</v>
      </c>
      <c r="D3583">
        <v>124</v>
      </c>
      <c r="E3583">
        <v>110</v>
      </c>
      <c r="F3583">
        <v>116</v>
      </c>
      <c r="G3583">
        <v>898</v>
      </c>
      <c r="H3583" t="s">
        <v>4135</v>
      </c>
      <c r="I3583">
        <v>1000</v>
      </c>
      <c r="J3583">
        <v>181360000</v>
      </c>
      <c r="K3583" t="s">
        <v>16971</v>
      </c>
      <c r="L3583" t="s">
        <v>16972</v>
      </c>
      <c r="M3583" t="s">
        <v>16973</v>
      </c>
      <c r="N3583">
        <v>170027</v>
      </c>
      <c r="O3583">
        <v>5127</v>
      </c>
      <c r="P3583" t="s">
        <v>14555</v>
      </c>
      <c r="Q3583">
        <v>2</v>
      </c>
      <c r="R3583" t="s">
        <v>16974</v>
      </c>
      <c r="S3583" t="s">
        <v>16975</v>
      </c>
      <c r="T3583">
        <v>350</v>
      </c>
      <c r="U3583" t="s">
        <v>37</v>
      </c>
      <c r="V3583" t="s">
        <v>38</v>
      </c>
      <c r="W3583" t="s">
        <v>39</v>
      </c>
      <c r="X3583">
        <v>6000000</v>
      </c>
      <c r="Y3583">
        <v>1978</v>
      </c>
      <c r="Z3583">
        <v>944</v>
      </c>
      <c r="AA3583">
        <v>7.2</v>
      </c>
      <c r="AB3583">
        <v>2.35</v>
      </c>
      <c r="AC3583">
        <v>13000</v>
      </c>
    </row>
    <row r="3584" spans="1:29">
      <c r="A3584" t="s">
        <v>28</v>
      </c>
      <c r="C3584" t="s">
        <v>760</v>
      </c>
      <c r="D3584">
        <v>120</v>
      </c>
      <c r="E3584">
        <v>120</v>
      </c>
      <c r="F3584">
        <v>0</v>
      </c>
      <c r="G3584">
        <v>576</v>
      </c>
      <c r="H3584" t="s">
        <v>4832</v>
      </c>
      <c r="I3584">
        <v>40000</v>
      </c>
      <c r="J3584">
        <v>137963328</v>
      </c>
      <c r="K3584" t="s">
        <v>3396</v>
      </c>
      <c r="L3584" t="s">
        <v>43</v>
      </c>
      <c r="M3584" t="s">
        <v>16976</v>
      </c>
      <c r="N3584">
        <v>291603</v>
      </c>
      <c r="O3584">
        <v>42028</v>
      </c>
      <c r="P3584" t="s">
        <v>3056</v>
      </c>
      <c r="Q3584">
        <v>0</v>
      </c>
      <c r="R3584" t="s">
        <v>16977</v>
      </c>
      <c r="S3584" t="s">
        <v>16978</v>
      </c>
      <c r="T3584">
        <v>505</v>
      </c>
      <c r="U3584" t="s">
        <v>37</v>
      </c>
      <c r="V3584" t="s">
        <v>56</v>
      </c>
      <c r="W3584" t="s">
        <v>585</v>
      </c>
      <c r="X3584">
        <v>6000000</v>
      </c>
      <c r="Y3584">
        <v>1986</v>
      </c>
      <c r="Z3584">
        <v>854</v>
      </c>
      <c r="AA3584">
        <v>8.1</v>
      </c>
      <c r="AB3584">
        <v>1.85</v>
      </c>
      <c r="AC3584">
        <v>9000</v>
      </c>
    </row>
    <row r="3585" spans="1:29">
      <c r="A3585" t="s">
        <v>28</v>
      </c>
      <c r="C3585" t="s">
        <v>3806</v>
      </c>
      <c r="D3585">
        <v>288</v>
      </c>
      <c r="E3585">
        <v>122</v>
      </c>
      <c r="F3585">
        <v>909</v>
      </c>
      <c r="G3585">
        <v>282</v>
      </c>
      <c r="H3585" t="s">
        <v>16979</v>
      </c>
      <c r="I3585">
        <v>503</v>
      </c>
      <c r="J3585">
        <v>119078393</v>
      </c>
      <c r="K3585" t="s">
        <v>16980</v>
      </c>
      <c r="L3585" t="s">
        <v>16981</v>
      </c>
      <c r="M3585" t="s">
        <v>16982</v>
      </c>
      <c r="N3585">
        <v>113152</v>
      </c>
      <c r="O3585">
        <v>1448</v>
      </c>
      <c r="P3585" t="s">
        <v>16983</v>
      </c>
      <c r="Q3585">
        <v>0</v>
      </c>
      <c r="R3585" t="s">
        <v>16984</v>
      </c>
      <c r="S3585" t="s">
        <v>16985</v>
      </c>
      <c r="T3585">
        <v>1416</v>
      </c>
      <c r="U3585" t="s">
        <v>37</v>
      </c>
      <c r="V3585" t="s">
        <v>38</v>
      </c>
      <c r="W3585" t="s">
        <v>585</v>
      </c>
      <c r="X3585">
        <v>6000000</v>
      </c>
      <c r="Y3585">
        <v>2004</v>
      </c>
      <c r="Z3585">
        <v>328</v>
      </c>
      <c r="AA3585">
        <v>7.5</v>
      </c>
      <c r="AB3585">
        <v>1.85</v>
      </c>
      <c r="AC3585">
        <v>0</v>
      </c>
    </row>
    <row r="3586" spans="1:29">
      <c r="A3586" t="s">
        <v>28</v>
      </c>
      <c r="C3586" t="s">
        <v>16986</v>
      </c>
      <c r="D3586">
        <v>130</v>
      </c>
      <c r="E3586">
        <v>110</v>
      </c>
      <c r="F3586">
        <v>131</v>
      </c>
      <c r="G3586">
        <v>399</v>
      </c>
      <c r="H3586" t="s">
        <v>16987</v>
      </c>
      <c r="I3586">
        <v>640</v>
      </c>
      <c r="J3586">
        <v>102308900</v>
      </c>
      <c r="K3586" t="s">
        <v>16988</v>
      </c>
      <c r="L3586" t="s">
        <v>16989</v>
      </c>
      <c r="M3586" t="s">
        <v>16990</v>
      </c>
      <c r="N3586">
        <v>152089</v>
      </c>
      <c r="O3586">
        <v>2169</v>
      </c>
      <c r="P3586" t="s">
        <v>16991</v>
      </c>
      <c r="Q3586">
        <v>1</v>
      </c>
      <c r="R3586" t="s">
        <v>16992</v>
      </c>
      <c r="S3586" t="s">
        <v>16993</v>
      </c>
      <c r="T3586">
        <v>309</v>
      </c>
      <c r="U3586" t="s">
        <v>37</v>
      </c>
      <c r="V3586" t="s">
        <v>38</v>
      </c>
      <c r="W3586" t="s">
        <v>16052</v>
      </c>
      <c r="X3586">
        <v>6000000</v>
      </c>
      <c r="Y3586">
        <v>1969</v>
      </c>
      <c r="Z3586">
        <v>566</v>
      </c>
      <c r="AA3586">
        <v>8.1</v>
      </c>
      <c r="AB3586">
        <v>2.35</v>
      </c>
      <c r="AC3586">
        <v>0</v>
      </c>
    </row>
    <row r="3587" spans="1:29">
      <c r="A3587" t="s">
        <v>28</v>
      </c>
      <c r="C3587" t="s">
        <v>16994</v>
      </c>
      <c r="D3587">
        <v>145</v>
      </c>
      <c r="E3587">
        <v>139</v>
      </c>
      <c r="F3587">
        <v>55</v>
      </c>
      <c r="G3587">
        <v>266</v>
      </c>
      <c r="H3587" t="s">
        <v>16995</v>
      </c>
      <c r="I3587">
        <v>382</v>
      </c>
      <c r="J3587">
        <v>102300000</v>
      </c>
      <c r="K3587" t="s">
        <v>16996</v>
      </c>
      <c r="L3587" t="s">
        <v>16997</v>
      </c>
      <c r="M3587" t="s">
        <v>16998</v>
      </c>
      <c r="N3587">
        <v>107408</v>
      </c>
      <c r="O3587">
        <v>2045</v>
      </c>
      <c r="P3587" t="s">
        <v>16999</v>
      </c>
      <c r="Q3587">
        <v>2</v>
      </c>
      <c r="R3587" t="s">
        <v>17000</v>
      </c>
      <c r="S3587" t="s">
        <v>17001</v>
      </c>
      <c r="T3587">
        <v>259</v>
      </c>
      <c r="U3587" t="s">
        <v>37</v>
      </c>
      <c r="V3587" t="s">
        <v>38</v>
      </c>
      <c r="W3587" t="s">
        <v>6036</v>
      </c>
      <c r="X3587">
        <v>6000000</v>
      </c>
      <c r="Y3587">
        <v>1964</v>
      </c>
      <c r="Z3587">
        <v>279</v>
      </c>
      <c r="AA3587">
        <v>7.8</v>
      </c>
      <c r="AB3587">
        <v>1.66</v>
      </c>
      <c r="AC3587">
        <v>0</v>
      </c>
    </row>
    <row r="3588" spans="1:29">
      <c r="A3588" t="s">
        <v>28</v>
      </c>
      <c r="C3588" t="s">
        <v>4041</v>
      </c>
      <c r="D3588">
        <v>62</v>
      </c>
      <c r="E3588">
        <v>124</v>
      </c>
      <c r="F3588">
        <v>0</v>
      </c>
      <c r="G3588">
        <v>535</v>
      </c>
      <c r="H3588" t="s">
        <v>8937</v>
      </c>
      <c r="I3588">
        <v>2000</v>
      </c>
      <c r="J3588">
        <v>54800000</v>
      </c>
      <c r="K3588" t="s">
        <v>3409</v>
      </c>
      <c r="L3588" t="s">
        <v>1522</v>
      </c>
      <c r="M3588" t="s">
        <v>17002</v>
      </c>
      <c r="N3588">
        <v>35130</v>
      </c>
      <c r="O3588">
        <v>5122</v>
      </c>
      <c r="P3588" t="s">
        <v>636</v>
      </c>
      <c r="Q3588">
        <v>3</v>
      </c>
      <c r="R3588" t="s">
        <v>17003</v>
      </c>
      <c r="S3588" t="s">
        <v>17004</v>
      </c>
      <c r="T3588">
        <v>283</v>
      </c>
      <c r="U3588" t="s">
        <v>37</v>
      </c>
      <c r="V3588" t="s">
        <v>38</v>
      </c>
      <c r="W3588" t="s">
        <v>585</v>
      </c>
      <c r="X3588">
        <v>6000000</v>
      </c>
      <c r="Y3588">
        <v>1980</v>
      </c>
      <c r="Z3588">
        <v>553</v>
      </c>
      <c r="AA3588">
        <v>7.8</v>
      </c>
      <c r="AB3588">
        <v>1.85</v>
      </c>
      <c r="AC3588">
        <v>0</v>
      </c>
    </row>
    <row r="3589" spans="1:29">
      <c r="A3589" t="s">
        <v>28</v>
      </c>
      <c r="C3589" t="s">
        <v>1627</v>
      </c>
      <c r="D3589">
        <v>188</v>
      </c>
      <c r="E3589">
        <v>120</v>
      </c>
      <c r="F3589">
        <v>153</v>
      </c>
      <c r="G3589">
        <v>447</v>
      </c>
      <c r="H3589" t="s">
        <v>813</v>
      </c>
      <c r="I3589">
        <v>1000</v>
      </c>
      <c r="J3589">
        <v>24004159</v>
      </c>
      <c r="K3589" t="s">
        <v>1628</v>
      </c>
      <c r="L3589" t="s">
        <v>393</v>
      </c>
      <c r="M3589" t="s">
        <v>1629</v>
      </c>
      <c r="N3589">
        <v>68722</v>
      </c>
      <c r="O3589">
        <v>3175</v>
      </c>
      <c r="P3589" t="s">
        <v>1630</v>
      </c>
      <c r="Q3589">
        <v>0</v>
      </c>
      <c r="R3589" t="s">
        <v>1631</v>
      </c>
      <c r="S3589" t="s">
        <v>1632</v>
      </c>
      <c r="T3589">
        <v>191</v>
      </c>
      <c r="U3589" t="s">
        <v>37</v>
      </c>
      <c r="V3589" t="s">
        <v>38</v>
      </c>
      <c r="W3589" t="s">
        <v>95</v>
      </c>
      <c r="X3589">
        <v>110000000</v>
      </c>
      <c r="Y3589">
        <v>2004</v>
      </c>
      <c r="Z3589">
        <v>1000</v>
      </c>
      <c r="AA3589">
        <v>5.8</v>
      </c>
      <c r="AB3589">
        <v>2.35</v>
      </c>
      <c r="AC3589">
        <v>0</v>
      </c>
    </row>
    <row r="3590" spans="1:29">
      <c r="A3590" t="s">
        <v>28</v>
      </c>
      <c r="C3590" t="s">
        <v>17005</v>
      </c>
      <c r="D3590">
        <v>120</v>
      </c>
      <c r="E3590">
        <v>152</v>
      </c>
      <c r="F3590">
        <v>34</v>
      </c>
      <c r="G3590">
        <v>249</v>
      </c>
      <c r="H3590" t="s">
        <v>17006</v>
      </c>
      <c r="I3590">
        <v>804</v>
      </c>
      <c r="J3590">
        <v>43650000</v>
      </c>
      <c r="K3590" t="s">
        <v>17007</v>
      </c>
      <c r="L3590" t="s">
        <v>16868</v>
      </c>
      <c r="M3590" t="s">
        <v>17008</v>
      </c>
      <c r="N3590">
        <v>71919</v>
      </c>
      <c r="O3590">
        <v>1802</v>
      </c>
      <c r="P3590" t="s">
        <v>14819</v>
      </c>
      <c r="Q3590">
        <v>0</v>
      </c>
      <c r="R3590" t="s">
        <v>17009</v>
      </c>
      <c r="S3590" t="s">
        <v>17010</v>
      </c>
      <c r="T3590">
        <v>316</v>
      </c>
      <c r="U3590" t="s">
        <v>37</v>
      </c>
      <c r="V3590" t="s">
        <v>38</v>
      </c>
      <c r="W3590" t="s">
        <v>5613</v>
      </c>
      <c r="X3590">
        <v>6000000</v>
      </c>
      <c r="Y3590">
        <v>1961</v>
      </c>
      <c r="Z3590">
        <v>271</v>
      </c>
      <c r="AA3590">
        <v>7.6</v>
      </c>
      <c r="AB3590">
        <v>2.2000000000000002</v>
      </c>
      <c r="AC3590">
        <v>0</v>
      </c>
    </row>
    <row r="3591" spans="1:29">
      <c r="A3591" t="s">
        <v>28</v>
      </c>
      <c r="C3591" t="s">
        <v>4218</v>
      </c>
      <c r="D3591">
        <v>71</v>
      </c>
      <c r="E3591">
        <v>98</v>
      </c>
      <c r="F3591">
        <v>11000</v>
      </c>
      <c r="G3591">
        <v>484</v>
      </c>
      <c r="H3591" t="s">
        <v>17011</v>
      </c>
      <c r="I3591">
        <v>13000</v>
      </c>
      <c r="J3591">
        <v>39800000</v>
      </c>
      <c r="K3591" t="s">
        <v>3913</v>
      </c>
      <c r="L3591" t="s">
        <v>547</v>
      </c>
      <c r="M3591" t="s">
        <v>17012</v>
      </c>
      <c r="N3591">
        <v>81599</v>
      </c>
      <c r="O3591">
        <v>14921</v>
      </c>
      <c r="P3591" t="s">
        <v>5576</v>
      </c>
      <c r="Q3591">
        <v>3</v>
      </c>
      <c r="R3591" t="s">
        <v>17013</v>
      </c>
      <c r="S3591" t="s">
        <v>17014</v>
      </c>
      <c r="T3591">
        <v>250</v>
      </c>
      <c r="U3591" t="s">
        <v>37</v>
      </c>
      <c r="V3591" t="s">
        <v>38</v>
      </c>
      <c r="W3591" t="s">
        <v>585</v>
      </c>
      <c r="X3591">
        <v>6000000</v>
      </c>
      <c r="Y3591">
        <v>1980</v>
      </c>
      <c r="Z3591">
        <v>573</v>
      </c>
      <c r="AA3591">
        <v>7.4</v>
      </c>
      <c r="AB3591">
        <v>1.85</v>
      </c>
      <c r="AC3591">
        <v>0</v>
      </c>
    </row>
    <row r="3592" spans="1:29">
      <c r="A3592" t="s">
        <v>28</v>
      </c>
      <c r="C3592" t="s">
        <v>17015</v>
      </c>
      <c r="D3592">
        <v>52</v>
      </c>
      <c r="E3592">
        <v>106</v>
      </c>
      <c r="F3592">
        <v>10</v>
      </c>
      <c r="G3592">
        <v>578</v>
      </c>
      <c r="H3592" t="s">
        <v>9095</v>
      </c>
      <c r="I3592">
        <v>3000</v>
      </c>
      <c r="J3592">
        <v>27457409</v>
      </c>
      <c r="K3592" t="s">
        <v>2527</v>
      </c>
      <c r="L3592" t="s">
        <v>5445</v>
      </c>
      <c r="M3592" t="s">
        <v>17016</v>
      </c>
      <c r="N3592">
        <v>3198</v>
      </c>
      <c r="O3592">
        <v>6419</v>
      </c>
      <c r="P3592" t="s">
        <v>1659</v>
      </c>
      <c r="Q3592">
        <v>4</v>
      </c>
      <c r="R3592" t="s">
        <v>17017</v>
      </c>
      <c r="S3592" t="s">
        <v>17018</v>
      </c>
      <c r="T3592">
        <v>43</v>
      </c>
      <c r="U3592" t="s">
        <v>37</v>
      </c>
      <c r="V3592" t="s">
        <v>38</v>
      </c>
      <c r="W3592" t="s">
        <v>585</v>
      </c>
      <c r="X3592">
        <v>6000000</v>
      </c>
      <c r="Y3592">
        <v>2001</v>
      </c>
      <c r="Z3592">
        <v>685</v>
      </c>
      <c r="AA3592">
        <v>6.3</v>
      </c>
      <c r="AB3592">
        <v>1.85</v>
      </c>
      <c r="AC3592">
        <v>478</v>
      </c>
    </row>
    <row r="3593" spans="1:29">
      <c r="A3593" t="s">
        <v>28</v>
      </c>
      <c r="C3593" t="s">
        <v>13454</v>
      </c>
      <c r="D3593">
        <v>18</v>
      </c>
      <c r="E3593">
        <v>106</v>
      </c>
      <c r="F3593">
        <v>44</v>
      </c>
      <c r="G3593">
        <v>328</v>
      </c>
      <c r="H3593" t="s">
        <v>7156</v>
      </c>
      <c r="I3593">
        <v>865</v>
      </c>
      <c r="J3593">
        <v>25047631</v>
      </c>
      <c r="K3593" t="s">
        <v>1415</v>
      </c>
      <c r="L3593" t="s">
        <v>5969</v>
      </c>
      <c r="M3593" t="s">
        <v>17019</v>
      </c>
      <c r="N3593">
        <v>6585</v>
      </c>
      <c r="O3593">
        <v>2724</v>
      </c>
      <c r="P3593" t="s">
        <v>7587</v>
      </c>
      <c r="Q3593">
        <v>0</v>
      </c>
      <c r="R3593" t="s">
        <v>17020</v>
      </c>
      <c r="S3593" t="s">
        <v>17021</v>
      </c>
      <c r="T3593">
        <v>50</v>
      </c>
      <c r="U3593" t="s">
        <v>37</v>
      </c>
      <c r="V3593" t="s">
        <v>38</v>
      </c>
      <c r="W3593" t="s">
        <v>585</v>
      </c>
      <c r="X3593">
        <v>6000000</v>
      </c>
      <c r="Y3593">
        <v>1999</v>
      </c>
      <c r="Z3593">
        <v>405</v>
      </c>
      <c r="AA3593">
        <v>6.9</v>
      </c>
      <c r="AB3593">
        <v>1.85</v>
      </c>
      <c r="AC3593">
        <v>990</v>
      </c>
    </row>
    <row r="3594" spans="1:29">
      <c r="A3594" t="s">
        <v>28</v>
      </c>
      <c r="C3594" t="s">
        <v>118</v>
      </c>
      <c r="D3594">
        <v>162</v>
      </c>
      <c r="E3594">
        <v>106</v>
      </c>
      <c r="F3594">
        <v>0</v>
      </c>
      <c r="G3594">
        <v>574</v>
      </c>
      <c r="H3594" t="s">
        <v>1653</v>
      </c>
      <c r="I3594">
        <v>18000</v>
      </c>
      <c r="J3594">
        <v>23272306</v>
      </c>
      <c r="K3594" t="s">
        <v>2142</v>
      </c>
      <c r="L3594" t="s">
        <v>120</v>
      </c>
      <c r="M3594" t="s">
        <v>17022</v>
      </c>
      <c r="N3594">
        <v>740918</v>
      </c>
      <c r="O3594">
        <v>20821</v>
      </c>
      <c r="P3594" t="s">
        <v>3236</v>
      </c>
      <c r="Q3594">
        <v>4</v>
      </c>
      <c r="R3594" t="s">
        <v>17023</v>
      </c>
      <c r="S3594" t="s">
        <v>17024</v>
      </c>
      <c r="T3594">
        <v>1182</v>
      </c>
      <c r="U3594" t="s">
        <v>37</v>
      </c>
      <c r="V3594" t="s">
        <v>38</v>
      </c>
      <c r="W3594" t="s">
        <v>585</v>
      </c>
      <c r="X3594">
        <v>6000000</v>
      </c>
      <c r="Y3594">
        <v>1995</v>
      </c>
      <c r="Z3594">
        <v>979</v>
      </c>
      <c r="AA3594">
        <v>8.6</v>
      </c>
      <c r="AB3594">
        <v>2.35</v>
      </c>
      <c r="AC3594">
        <v>28000</v>
      </c>
    </row>
    <row r="3595" spans="1:29">
      <c r="A3595" t="s">
        <v>747</v>
      </c>
      <c r="C3595" t="s">
        <v>2722</v>
      </c>
      <c r="D3595">
        <v>88</v>
      </c>
      <c r="E3595">
        <v>89</v>
      </c>
      <c r="F3595">
        <v>81</v>
      </c>
      <c r="G3595">
        <v>92</v>
      </c>
      <c r="H3595" t="s">
        <v>17025</v>
      </c>
      <c r="I3595">
        <v>321</v>
      </c>
      <c r="J3595">
        <v>22168359</v>
      </c>
      <c r="K3595" t="s">
        <v>17026</v>
      </c>
      <c r="L3595" t="s">
        <v>17027</v>
      </c>
      <c r="M3595" t="s">
        <v>17028</v>
      </c>
      <c r="N3595">
        <v>29659</v>
      </c>
      <c r="O3595">
        <v>584</v>
      </c>
      <c r="P3595" t="s">
        <v>17029</v>
      </c>
      <c r="Q3595">
        <v>0</v>
      </c>
      <c r="R3595" t="s">
        <v>17030</v>
      </c>
      <c r="S3595" t="s">
        <v>17031</v>
      </c>
      <c r="T3595">
        <v>227</v>
      </c>
      <c r="U3595" t="s">
        <v>37</v>
      </c>
      <c r="V3595" t="s">
        <v>38</v>
      </c>
      <c r="W3595" t="s">
        <v>7334</v>
      </c>
      <c r="X3595">
        <v>8000000</v>
      </c>
      <c r="Y3595">
        <v>1989</v>
      </c>
      <c r="Z3595">
        <v>101</v>
      </c>
      <c r="AA3595">
        <v>5.0999999999999996</v>
      </c>
      <c r="AB3595">
        <v>1.85</v>
      </c>
      <c r="AC3595">
        <v>1000</v>
      </c>
    </row>
    <row r="3596" spans="1:29">
      <c r="A3596" t="s">
        <v>28</v>
      </c>
      <c r="C3596" t="s">
        <v>2166</v>
      </c>
      <c r="D3596">
        <v>96</v>
      </c>
      <c r="E3596">
        <v>94</v>
      </c>
      <c r="F3596">
        <v>12</v>
      </c>
      <c r="G3596">
        <v>583</v>
      </c>
      <c r="H3596" t="s">
        <v>6356</v>
      </c>
      <c r="I3596">
        <v>16000</v>
      </c>
      <c r="J3596">
        <v>21005329</v>
      </c>
      <c r="K3596" t="s">
        <v>1681</v>
      </c>
      <c r="L3596" t="s">
        <v>315</v>
      </c>
      <c r="M3596" t="s">
        <v>17032</v>
      </c>
      <c r="N3596">
        <v>89128</v>
      </c>
      <c r="O3596">
        <v>19341</v>
      </c>
      <c r="P3596" t="s">
        <v>17033</v>
      </c>
      <c r="Q3596">
        <v>0</v>
      </c>
      <c r="R3596" t="s">
        <v>17034</v>
      </c>
      <c r="S3596" t="s">
        <v>17035</v>
      </c>
      <c r="T3596">
        <v>258</v>
      </c>
      <c r="U3596" t="s">
        <v>37</v>
      </c>
      <c r="V3596" t="s">
        <v>767</v>
      </c>
      <c r="W3596" t="s">
        <v>585</v>
      </c>
      <c r="X3596">
        <v>6000000</v>
      </c>
      <c r="Y3596">
        <v>2002</v>
      </c>
      <c r="Z3596">
        <v>876</v>
      </c>
      <c r="AA3596">
        <v>6.4</v>
      </c>
      <c r="AB3596">
        <v>1.85</v>
      </c>
      <c r="AC3596">
        <v>0</v>
      </c>
    </row>
    <row r="3597" spans="1:29">
      <c r="A3597" t="s">
        <v>28</v>
      </c>
      <c r="C3597" t="s">
        <v>1204</v>
      </c>
      <c r="D3597">
        <v>391</v>
      </c>
      <c r="E3597">
        <v>109</v>
      </c>
      <c r="F3597">
        <v>0</v>
      </c>
      <c r="G3597">
        <v>120</v>
      </c>
      <c r="H3597" t="s">
        <v>17036</v>
      </c>
      <c r="I3597">
        <v>1000</v>
      </c>
      <c r="J3597">
        <v>26236603</v>
      </c>
      <c r="K3597" t="s">
        <v>3794</v>
      </c>
      <c r="L3597" t="s">
        <v>1820</v>
      </c>
      <c r="M3597" t="s">
        <v>17037</v>
      </c>
      <c r="N3597">
        <v>251349</v>
      </c>
      <c r="O3597">
        <v>1582</v>
      </c>
      <c r="P3597" t="s">
        <v>17038</v>
      </c>
      <c r="Q3597">
        <v>0</v>
      </c>
      <c r="R3597" t="s">
        <v>17039</v>
      </c>
      <c r="S3597" t="s">
        <v>17040</v>
      </c>
      <c r="T3597">
        <v>547</v>
      </c>
      <c r="U3597" t="s">
        <v>37</v>
      </c>
      <c r="V3597" t="s">
        <v>38</v>
      </c>
      <c r="W3597" t="s">
        <v>585</v>
      </c>
      <c r="X3597">
        <v>6000000</v>
      </c>
      <c r="Y3597">
        <v>2008</v>
      </c>
      <c r="Z3597">
        <v>245</v>
      </c>
      <c r="AA3597">
        <v>7.9</v>
      </c>
      <c r="AB3597">
        <v>2.35</v>
      </c>
      <c r="AC3597">
        <v>10000</v>
      </c>
    </row>
    <row r="3598" spans="1:29">
      <c r="A3598" t="s">
        <v>28</v>
      </c>
      <c r="C3598" t="s">
        <v>17041</v>
      </c>
      <c r="D3598">
        <v>32</v>
      </c>
      <c r="E3598">
        <v>144</v>
      </c>
      <c r="F3598">
        <v>54</v>
      </c>
      <c r="G3598">
        <v>332</v>
      </c>
      <c r="H3598" t="s">
        <v>17042</v>
      </c>
      <c r="I3598">
        <v>469</v>
      </c>
      <c r="J3598">
        <v>20400000</v>
      </c>
      <c r="K3598" t="s">
        <v>4042</v>
      </c>
      <c r="L3598" t="s">
        <v>9669</v>
      </c>
      <c r="M3598" t="s">
        <v>17043</v>
      </c>
      <c r="N3598">
        <v>6304</v>
      </c>
      <c r="O3598">
        <v>2037</v>
      </c>
      <c r="P3598" t="s">
        <v>17044</v>
      </c>
      <c r="Q3598">
        <v>0</v>
      </c>
      <c r="R3598" t="s">
        <v>17045</v>
      </c>
      <c r="S3598" t="s">
        <v>17046</v>
      </c>
      <c r="T3598">
        <v>87</v>
      </c>
      <c r="U3598" t="s">
        <v>37</v>
      </c>
      <c r="V3598" t="s">
        <v>38</v>
      </c>
      <c r="W3598" t="s">
        <v>5613</v>
      </c>
      <c r="X3598">
        <v>8000000</v>
      </c>
      <c r="Y3598">
        <v>1946</v>
      </c>
      <c r="Z3598">
        <v>436</v>
      </c>
      <c r="AA3598">
        <v>6.9</v>
      </c>
      <c r="AB3598">
        <v>1.37</v>
      </c>
      <c r="AC3598">
        <v>403</v>
      </c>
    </row>
    <row r="3599" spans="1:29">
      <c r="A3599" t="s">
        <v>28</v>
      </c>
      <c r="C3599" t="s">
        <v>11224</v>
      </c>
      <c r="D3599">
        <v>119</v>
      </c>
      <c r="E3599">
        <v>90</v>
      </c>
      <c r="F3599">
        <v>378</v>
      </c>
      <c r="G3599">
        <v>658</v>
      </c>
      <c r="H3599" t="s">
        <v>1802</v>
      </c>
      <c r="I3599">
        <v>957</v>
      </c>
      <c r="J3599">
        <v>18621249</v>
      </c>
      <c r="K3599" t="s">
        <v>1671</v>
      </c>
      <c r="L3599" t="s">
        <v>1010</v>
      </c>
      <c r="M3599" t="s">
        <v>17047</v>
      </c>
      <c r="N3599">
        <v>45859</v>
      </c>
      <c r="O3599">
        <v>4611</v>
      </c>
      <c r="P3599" t="s">
        <v>2788</v>
      </c>
      <c r="Q3599">
        <v>9</v>
      </c>
      <c r="R3599" t="s">
        <v>17048</v>
      </c>
      <c r="S3599" t="s">
        <v>17049</v>
      </c>
      <c r="T3599">
        <v>340</v>
      </c>
      <c r="U3599" t="s">
        <v>37</v>
      </c>
      <c r="V3599" t="s">
        <v>38</v>
      </c>
      <c r="W3599" t="s">
        <v>39</v>
      </c>
      <c r="X3599">
        <v>6000000</v>
      </c>
      <c r="Y3599">
        <v>2000</v>
      </c>
      <c r="Z3599">
        <v>925</v>
      </c>
      <c r="AA3599">
        <v>7.5</v>
      </c>
      <c r="AB3599">
        <v>1.85</v>
      </c>
      <c r="AC3599">
        <v>0</v>
      </c>
    </row>
    <row r="3600" spans="1:29">
      <c r="A3600" t="s">
        <v>28</v>
      </c>
      <c r="C3600" t="s">
        <v>5367</v>
      </c>
      <c r="D3600">
        <v>201</v>
      </c>
      <c r="E3600">
        <v>106</v>
      </c>
      <c r="F3600">
        <v>0</v>
      </c>
      <c r="G3600">
        <v>381</v>
      </c>
      <c r="H3600" t="s">
        <v>2499</v>
      </c>
      <c r="I3600">
        <v>742</v>
      </c>
      <c r="J3600">
        <v>25244700</v>
      </c>
      <c r="K3600" t="s">
        <v>647</v>
      </c>
      <c r="L3600" t="s">
        <v>10179</v>
      </c>
      <c r="M3600" t="s">
        <v>17050</v>
      </c>
      <c r="N3600">
        <v>91017</v>
      </c>
      <c r="O3600">
        <v>2270</v>
      </c>
      <c r="P3600" t="s">
        <v>17051</v>
      </c>
      <c r="Q3600">
        <v>1</v>
      </c>
      <c r="R3600" t="s">
        <v>17052</v>
      </c>
      <c r="S3600" t="s">
        <v>17053</v>
      </c>
      <c r="T3600">
        <v>284</v>
      </c>
      <c r="U3600" t="s">
        <v>37</v>
      </c>
      <c r="V3600" t="s">
        <v>56</v>
      </c>
      <c r="W3600" t="s">
        <v>585</v>
      </c>
      <c r="X3600">
        <v>6000000</v>
      </c>
      <c r="Y3600">
        <v>1981</v>
      </c>
      <c r="Z3600">
        <v>602</v>
      </c>
      <c r="AA3600">
        <v>7.2</v>
      </c>
      <c r="AB3600">
        <v>2.35</v>
      </c>
      <c r="AC3600">
        <v>0</v>
      </c>
    </row>
    <row r="3601" spans="1:29">
      <c r="A3601" t="s">
        <v>28</v>
      </c>
      <c r="C3601" t="s">
        <v>5076</v>
      </c>
      <c r="D3601">
        <v>22</v>
      </c>
      <c r="E3601">
        <v>121</v>
      </c>
      <c r="F3601">
        <v>0</v>
      </c>
      <c r="G3601">
        <v>182</v>
      </c>
      <c r="H3601" t="s">
        <v>17054</v>
      </c>
      <c r="I3601">
        <v>413</v>
      </c>
      <c r="J3601">
        <v>14545844</v>
      </c>
      <c r="K3601" t="s">
        <v>16849</v>
      </c>
      <c r="L3601" t="s">
        <v>8398</v>
      </c>
      <c r="M3601" t="s">
        <v>17055</v>
      </c>
      <c r="N3601">
        <v>4756</v>
      </c>
      <c r="O3601">
        <v>1284</v>
      </c>
      <c r="P3601" t="s">
        <v>7028</v>
      </c>
      <c r="Q3601">
        <v>4</v>
      </c>
      <c r="R3601" t="s">
        <v>17056</v>
      </c>
      <c r="S3601" t="s">
        <v>17057</v>
      </c>
      <c r="T3601">
        <v>38</v>
      </c>
      <c r="U3601" t="s">
        <v>37</v>
      </c>
      <c r="V3601" t="s">
        <v>38</v>
      </c>
      <c r="W3601" t="s">
        <v>585</v>
      </c>
      <c r="X3601">
        <v>6500000</v>
      </c>
      <c r="Y3601">
        <v>1988</v>
      </c>
      <c r="Z3601">
        <v>282</v>
      </c>
      <c r="AA3601">
        <v>5.8</v>
      </c>
      <c r="AB3601">
        <v>1.85</v>
      </c>
      <c r="AC3601">
        <v>624</v>
      </c>
    </row>
    <row r="3602" spans="1:29">
      <c r="A3602" t="s">
        <v>28</v>
      </c>
      <c r="C3602" t="s">
        <v>17058</v>
      </c>
      <c r="D3602">
        <v>52</v>
      </c>
      <c r="E3602">
        <v>89</v>
      </c>
      <c r="F3602">
        <v>0</v>
      </c>
      <c r="G3602">
        <v>405</v>
      </c>
      <c r="H3602" t="s">
        <v>5576</v>
      </c>
      <c r="I3602">
        <v>555</v>
      </c>
      <c r="J3602">
        <v>13235267</v>
      </c>
      <c r="K3602" t="s">
        <v>3057</v>
      </c>
      <c r="L3602" t="s">
        <v>5543</v>
      </c>
      <c r="M3602" t="s">
        <v>17059</v>
      </c>
      <c r="N3602">
        <v>12339</v>
      </c>
      <c r="O3602">
        <v>1752</v>
      </c>
      <c r="P3602" t="s">
        <v>7156</v>
      </c>
      <c r="Q3602">
        <v>2</v>
      </c>
      <c r="R3602" t="s">
        <v>17060</v>
      </c>
      <c r="S3602" t="s">
        <v>17061</v>
      </c>
      <c r="T3602">
        <v>32</v>
      </c>
      <c r="U3602" t="s">
        <v>37</v>
      </c>
      <c r="V3602" t="s">
        <v>38</v>
      </c>
      <c r="W3602" t="s">
        <v>95</v>
      </c>
      <c r="X3602">
        <v>6000000</v>
      </c>
      <c r="Y3602">
        <v>2007</v>
      </c>
      <c r="Z3602">
        <v>484</v>
      </c>
      <c r="AA3602">
        <v>2.9</v>
      </c>
      <c r="AB3602">
        <v>1.85</v>
      </c>
      <c r="AC3602">
        <v>256</v>
      </c>
    </row>
    <row r="3603" spans="1:29">
      <c r="A3603" t="s">
        <v>28</v>
      </c>
      <c r="C3603" t="s">
        <v>11504</v>
      </c>
      <c r="D3603">
        <v>63</v>
      </c>
      <c r="E3603">
        <v>86</v>
      </c>
      <c r="F3603">
        <v>472</v>
      </c>
      <c r="G3603">
        <v>64</v>
      </c>
      <c r="H3603" t="s">
        <v>17062</v>
      </c>
      <c r="I3603">
        <v>472</v>
      </c>
      <c r="J3603">
        <v>12674183</v>
      </c>
      <c r="K3603" t="s">
        <v>1752</v>
      </c>
      <c r="L3603" t="s">
        <v>11504</v>
      </c>
      <c r="M3603" t="s">
        <v>17063</v>
      </c>
      <c r="N3603">
        <v>19774</v>
      </c>
      <c r="O3603">
        <v>773</v>
      </c>
      <c r="P3603" t="s">
        <v>17064</v>
      </c>
      <c r="Q3603">
        <v>1</v>
      </c>
      <c r="R3603" t="s">
        <v>17065</v>
      </c>
      <c r="S3603" t="s">
        <v>17066</v>
      </c>
      <c r="T3603">
        <v>70</v>
      </c>
      <c r="U3603" t="s">
        <v>37</v>
      </c>
      <c r="V3603" t="s">
        <v>3859</v>
      </c>
      <c r="W3603" t="s">
        <v>39</v>
      </c>
      <c r="Y3603">
        <v>1997</v>
      </c>
      <c r="Z3603">
        <v>155</v>
      </c>
      <c r="AA3603">
        <v>6.2</v>
      </c>
      <c r="AB3603">
        <v>2.35</v>
      </c>
      <c r="AC3603">
        <v>355</v>
      </c>
    </row>
    <row r="3604" spans="1:29">
      <c r="A3604" t="s">
        <v>28</v>
      </c>
      <c r="C3604" t="s">
        <v>11224</v>
      </c>
      <c r="D3604">
        <v>97</v>
      </c>
      <c r="E3604">
        <v>91</v>
      </c>
      <c r="F3604">
        <v>378</v>
      </c>
      <c r="G3604">
        <v>345</v>
      </c>
      <c r="H3604" t="s">
        <v>11224</v>
      </c>
      <c r="I3604">
        <v>658</v>
      </c>
      <c r="J3604">
        <v>17508936</v>
      </c>
      <c r="K3604" t="s">
        <v>6419</v>
      </c>
      <c r="L3604" t="s">
        <v>2788</v>
      </c>
      <c r="M3604" t="s">
        <v>17067</v>
      </c>
      <c r="N3604">
        <v>22408</v>
      </c>
      <c r="O3604">
        <v>1660</v>
      </c>
      <c r="P3604" t="s">
        <v>15351</v>
      </c>
      <c r="Q3604">
        <v>0</v>
      </c>
      <c r="R3604" t="s">
        <v>17068</v>
      </c>
      <c r="S3604" t="s">
        <v>17069</v>
      </c>
      <c r="T3604">
        <v>272</v>
      </c>
      <c r="U3604" t="s">
        <v>37</v>
      </c>
      <c r="V3604" t="s">
        <v>38</v>
      </c>
      <c r="W3604" t="s">
        <v>39</v>
      </c>
      <c r="Y3604">
        <v>2003</v>
      </c>
      <c r="Z3604">
        <v>378</v>
      </c>
      <c r="AA3604">
        <v>7.3</v>
      </c>
      <c r="AB3604">
        <v>1.85</v>
      </c>
      <c r="AC3604">
        <v>0</v>
      </c>
    </row>
    <row r="3605" spans="1:29">
      <c r="A3605" t="s">
        <v>28</v>
      </c>
      <c r="C3605" t="s">
        <v>4239</v>
      </c>
      <c r="D3605">
        <v>34</v>
      </c>
      <c r="E3605">
        <v>104</v>
      </c>
      <c r="F3605">
        <v>80</v>
      </c>
      <c r="G3605">
        <v>658</v>
      </c>
      <c r="H3605" t="s">
        <v>2663</v>
      </c>
      <c r="I3605">
        <v>8000</v>
      </c>
      <c r="J3605">
        <v>12793213</v>
      </c>
      <c r="K3605" t="s">
        <v>1415</v>
      </c>
      <c r="L3605" t="s">
        <v>1527</v>
      </c>
      <c r="M3605" t="s">
        <v>17070</v>
      </c>
      <c r="N3605">
        <v>18286</v>
      </c>
      <c r="O3605">
        <v>10430</v>
      </c>
      <c r="P3605" t="s">
        <v>5039</v>
      </c>
      <c r="Q3605">
        <v>4</v>
      </c>
      <c r="R3605" t="s">
        <v>17071</v>
      </c>
      <c r="S3605" t="s">
        <v>17072</v>
      </c>
      <c r="T3605">
        <v>73</v>
      </c>
      <c r="U3605" t="s">
        <v>37</v>
      </c>
      <c r="V3605" t="s">
        <v>38</v>
      </c>
      <c r="W3605" t="s">
        <v>585</v>
      </c>
      <c r="X3605">
        <v>6000000</v>
      </c>
      <c r="Y3605">
        <v>1988</v>
      </c>
      <c r="Z3605">
        <v>960</v>
      </c>
      <c r="AA3605">
        <v>6.2</v>
      </c>
      <c r="AB3605">
        <v>1.85</v>
      </c>
      <c r="AC3605">
        <v>0</v>
      </c>
    </row>
    <row r="3606" spans="1:29">
      <c r="A3606" t="s">
        <v>28</v>
      </c>
      <c r="D3606">
        <v>10</v>
      </c>
      <c r="G3606">
        <v>502</v>
      </c>
      <c r="H3606" t="s">
        <v>12566</v>
      </c>
      <c r="I3606">
        <v>1000</v>
      </c>
      <c r="K3606" t="s">
        <v>1941</v>
      </c>
      <c r="L3606" t="s">
        <v>393</v>
      </c>
      <c r="M3606" t="s">
        <v>17073</v>
      </c>
      <c r="N3606">
        <v>9277</v>
      </c>
      <c r="O3606">
        <v>4528</v>
      </c>
      <c r="P3606" t="s">
        <v>879</v>
      </c>
      <c r="Q3606">
        <v>1</v>
      </c>
      <c r="R3606" t="s">
        <v>17074</v>
      </c>
      <c r="S3606" t="s">
        <v>17075</v>
      </c>
      <c r="T3606">
        <v>44</v>
      </c>
      <c r="U3606" t="s">
        <v>37</v>
      </c>
      <c r="V3606" t="s">
        <v>56</v>
      </c>
      <c r="W3606" t="s">
        <v>1126</v>
      </c>
      <c r="Z3606">
        <v>888</v>
      </c>
      <c r="AA3606">
        <v>8.1999999999999993</v>
      </c>
      <c r="AB3606">
        <v>16</v>
      </c>
      <c r="AC3606">
        <v>11000</v>
      </c>
    </row>
    <row r="3607" spans="1:29">
      <c r="A3607" t="s">
        <v>28</v>
      </c>
      <c r="C3607" t="s">
        <v>5867</v>
      </c>
      <c r="D3607">
        <v>88</v>
      </c>
      <c r="E3607">
        <v>99</v>
      </c>
      <c r="F3607">
        <v>29</v>
      </c>
      <c r="G3607">
        <v>161</v>
      </c>
      <c r="H3607" t="s">
        <v>3603</v>
      </c>
      <c r="I3607">
        <v>711</v>
      </c>
      <c r="J3607">
        <v>11883495</v>
      </c>
      <c r="K3607" t="s">
        <v>2490</v>
      </c>
      <c r="L3607" t="s">
        <v>530</v>
      </c>
      <c r="M3607" t="s">
        <v>17076</v>
      </c>
      <c r="N3607">
        <v>52805</v>
      </c>
      <c r="O3607">
        <v>1462</v>
      </c>
      <c r="P3607" t="s">
        <v>17077</v>
      </c>
      <c r="Q3607">
        <v>1</v>
      </c>
      <c r="R3607" t="s">
        <v>17078</v>
      </c>
      <c r="S3607" t="s">
        <v>17079</v>
      </c>
      <c r="T3607">
        <v>278</v>
      </c>
      <c r="U3607" t="s">
        <v>37</v>
      </c>
      <c r="V3607" t="s">
        <v>56</v>
      </c>
      <c r="W3607" t="s">
        <v>585</v>
      </c>
      <c r="X3607">
        <v>9000000</v>
      </c>
      <c r="Y3607">
        <v>1998</v>
      </c>
      <c r="Z3607">
        <v>427</v>
      </c>
      <c r="AA3607">
        <v>6.8</v>
      </c>
      <c r="AB3607">
        <v>1.85</v>
      </c>
      <c r="AC3607">
        <v>0</v>
      </c>
    </row>
    <row r="3608" spans="1:29">
      <c r="A3608" t="s">
        <v>28</v>
      </c>
      <c r="C3608" t="s">
        <v>17080</v>
      </c>
      <c r="D3608">
        <v>25</v>
      </c>
      <c r="E3608">
        <v>98</v>
      </c>
      <c r="F3608">
        <v>38</v>
      </c>
      <c r="G3608">
        <v>360</v>
      </c>
      <c r="H3608" t="s">
        <v>3966</v>
      </c>
      <c r="I3608">
        <v>1000</v>
      </c>
      <c r="J3608">
        <v>11797927</v>
      </c>
      <c r="K3608" t="s">
        <v>12838</v>
      </c>
      <c r="L3608" t="s">
        <v>13153</v>
      </c>
      <c r="M3608" t="s">
        <v>17081</v>
      </c>
      <c r="N3608">
        <v>4582</v>
      </c>
      <c r="O3608">
        <v>3221</v>
      </c>
      <c r="P3608" t="s">
        <v>17082</v>
      </c>
      <c r="Q3608">
        <v>0</v>
      </c>
      <c r="R3608" t="s">
        <v>17083</v>
      </c>
      <c r="S3608" t="s">
        <v>17084</v>
      </c>
      <c r="T3608">
        <v>52</v>
      </c>
      <c r="U3608" t="s">
        <v>37</v>
      </c>
      <c r="V3608" t="s">
        <v>38</v>
      </c>
      <c r="W3608" t="s">
        <v>585</v>
      </c>
      <c r="X3608">
        <v>6000000</v>
      </c>
      <c r="Y3608">
        <v>1995</v>
      </c>
      <c r="Z3608">
        <v>475</v>
      </c>
      <c r="AA3608">
        <v>6.1</v>
      </c>
      <c r="AB3608">
        <v>1.85</v>
      </c>
      <c r="AC3608">
        <v>985</v>
      </c>
    </row>
    <row r="3609" spans="1:29">
      <c r="A3609" t="s">
        <v>28</v>
      </c>
      <c r="C3609" t="s">
        <v>4229</v>
      </c>
      <c r="D3609">
        <v>252</v>
      </c>
      <c r="E3609">
        <v>121</v>
      </c>
      <c r="F3609">
        <v>162</v>
      </c>
      <c r="G3609">
        <v>25</v>
      </c>
      <c r="H3609" t="s">
        <v>3592</v>
      </c>
      <c r="I3609">
        <v>1000</v>
      </c>
      <c r="J3609">
        <v>17605861</v>
      </c>
      <c r="K3609" t="s">
        <v>6003</v>
      </c>
      <c r="L3609" t="s">
        <v>2038</v>
      </c>
      <c r="M3609" t="s">
        <v>17085</v>
      </c>
      <c r="N3609">
        <v>145580</v>
      </c>
      <c r="O3609">
        <v>1184</v>
      </c>
      <c r="P3609" t="s">
        <v>17086</v>
      </c>
      <c r="Q3609">
        <v>1</v>
      </c>
      <c r="R3609" t="s">
        <v>17087</v>
      </c>
      <c r="S3609" t="s">
        <v>17088</v>
      </c>
      <c r="T3609">
        <v>351</v>
      </c>
      <c r="U3609" t="s">
        <v>37</v>
      </c>
      <c r="V3609" t="s">
        <v>56</v>
      </c>
      <c r="W3609" t="s">
        <v>585</v>
      </c>
      <c r="X3609">
        <v>6000000</v>
      </c>
      <c r="Y3609">
        <v>2006</v>
      </c>
      <c r="Z3609">
        <v>149</v>
      </c>
      <c r="AA3609">
        <v>7.7</v>
      </c>
      <c r="AB3609">
        <v>2.35</v>
      </c>
      <c r="AC3609">
        <v>0</v>
      </c>
    </row>
    <row r="3610" spans="1:29">
      <c r="A3610" t="s">
        <v>28</v>
      </c>
      <c r="C3610" t="s">
        <v>17089</v>
      </c>
      <c r="D3610">
        <v>137</v>
      </c>
      <c r="E3610">
        <v>96</v>
      </c>
      <c r="F3610">
        <v>2</v>
      </c>
      <c r="G3610">
        <v>120</v>
      </c>
      <c r="H3610" t="s">
        <v>17090</v>
      </c>
      <c r="I3610">
        <v>742</v>
      </c>
      <c r="J3610">
        <v>11642254</v>
      </c>
      <c r="K3610" t="s">
        <v>5544</v>
      </c>
      <c r="L3610" t="s">
        <v>10179</v>
      </c>
      <c r="M3610" t="s">
        <v>17091</v>
      </c>
      <c r="N3610">
        <v>22929</v>
      </c>
      <c r="O3610">
        <v>1308</v>
      </c>
      <c r="P3610" t="s">
        <v>1810</v>
      </c>
      <c r="Q3610">
        <v>1</v>
      </c>
      <c r="R3610" t="s">
        <v>17092</v>
      </c>
      <c r="S3610" t="s">
        <v>17093</v>
      </c>
      <c r="T3610">
        <v>287</v>
      </c>
      <c r="U3610" t="s">
        <v>37</v>
      </c>
      <c r="V3610" t="s">
        <v>38</v>
      </c>
      <c r="W3610" t="s">
        <v>7334</v>
      </c>
      <c r="X3610">
        <v>3000000</v>
      </c>
      <c r="Y3610">
        <v>1989</v>
      </c>
      <c r="Z3610">
        <v>256</v>
      </c>
      <c r="AA3610">
        <v>5.2</v>
      </c>
      <c r="AB3610">
        <v>1.85</v>
      </c>
      <c r="AC3610">
        <v>926</v>
      </c>
    </row>
    <row r="3611" spans="1:29">
      <c r="A3611" t="s">
        <v>28</v>
      </c>
      <c r="C3611" t="s">
        <v>9162</v>
      </c>
      <c r="D3611">
        <v>231</v>
      </c>
      <c r="E3611">
        <v>99</v>
      </c>
      <c r="F3611">
        <v>0</v>
      </c>
      <c r="G3611">
        <v>84</v>
      </c>
      <c r="H3611" t="s">
        <v>17094</v>
      </c>
      <c r="I3611">
        <v>11000</v>
      </c>
      <c r="J3611">
        <v>9203192</v>
      </c>
      <c r="K3611" t="s">
        <v>9193</v>
      </c>
      <c r="L3611" t="s">
        <v>660</v>
      </c>
      <c r="M3611" t="s">
        <v>17095</v>
      </c>
      <c r="N3611">
        <v>45396</v>
      </c>
      <c r="O3611">
        <v>11328</v>
      </c>
      <c r="P3611" t="s">
        <v>17096</v>
      </c>
      <c r="Q3611">
        <v>1</v>
      </c>
      <c r="R3611" t="s">
        <v>17097</v>
      </c>
      <c r="S3611" t="s">
        <v>17098</v>
      </c>
      <c r="T3611">
        <v>136</v>
      </c>
      <c r="U3611" t="s">
        <v>37</v>
      </c>
      <c r="V3611" t="s">
        <v>38</v>
      </c>
      <c r="W3611" t="s">
        <v>39</v>
      </c>
      <c r="X3611">
        <v>5000000</v>
      </c>
      <c r="Y3611">
        <v>2011</v>
      </c>
      <c r="Z3611">
        <v>106</v>
      </c>
      <c r="AA3611">
        <v>6.8</v>
      </c>
      <c r="AB3611">
        <v>1.85</v>
      </c>
      <c r="AC3611">
        <v>15000</v>
      </c>
    </row>
    <row r="3612" spans="1:29">
      <c r="A3612" t="s">
        <v>28</v>
      </c>
      <c r="C3612" t="s">
        <v>17099</v>
      </c>
      <c r="D3612">
        <v>9</v>
      </c>
      <c r="E3612">
        <v>42</v>
      </c>
      <c r="F3612">
        <v>0</v>
      </c>
      <c r="H3612" t="s">
        <v>17100</v>
      </c>
      <c r="I3612">
        <v>844</v>
      </c>
      <c r="J3612">
        <v>7518876</v>
      </c>
      <c r="K3612" t="s">
        <v>17101</v>
      </c>
      <c r="L3612" t="s">
        <v>3518</v>
      </c>
      <c r="M3612" t="s">
        <v>17102</v>
      </c>
      <c r="N3612">
        <v>172</v>
      </c>
      <c r="O3612">
        <v>844</v>
      </c>
      <c r="Q3612">
        <v>0</v>
      </c>
      <c r="R3612" t="s">
        <v>17103</v>
      </c>
      <c r="S3612" t="s">
        <v>17104</v>
      </c>
      <c r="T3612">
        <v>5</v>
      </c>
      <c r="U3612" t="s">
        <v>37</v>
      </c>
      <c r="V3612" t="s">
        <v>56</v>
      </c>
      <c r="X3612">
        <v>6000000</v>
      </c>
      <c r="Y3612">
        <v>2008</v>
      </c>
      <c r="Z3612">
        <v>0</v>
      </c>
      <c r="AA3612">
        <v>6.5</v>
      </c>
      <c r="AB3612">
        <v>1.78</v>
      </c>
      <c r="AC3612">
        <v>28</v>
      </c>
    </row>
    <row r="3613" spans="1:29">
      <c r="A3613" t="s">
        <v>28</v>
      </c>
      <c r="C3613" t="s">
        <v>11018</v>
      </c>
      <c r="D3613">
        <v>115</v>
      </c>
      <c r="E3613">
        <v>122</v>
      </c>
      <c r="F3613">
        <v>0</v>
      </c>
      <c r="G3613">
        <v>221</v>
      </c>
      <c r="H3613" t="s">
        <v>14575</v>
      </c>
      <c r="I3613">
        <v>697</v>
      </c>
      <c r="J3613">
        <v>8596914</v>
      </c>
      <c r="K3613" t="s">
        <v>1544</v>
      </c>
      <c r="L3613" t="s">
        <v>3198</v>
      </c>
      <c r="M3613" t="s">
        <v>17105</v>
      </c>
      <c r="N3613">
        <v>23023</v>
      </c>
      <c r="O3613">
        <v>1517</v>
      </c>
      <c r="P3613" t="s">
        <v>17106</v>
      </c>
      <c r="Q3613">
        <v>0</v>
      </c>
      <c r="R3613" t="s">
        <v>17107</v>
      </c>
      <c r="S3613" t="s">
        <v>17108</v>
      </c>
      <c r="T3613">
        <v>148</v>
      </c>
      <c r="U3613" t="s">
        <v>37</v>
      </c>
      <c r="V3613" t="s">
        <v>38</v>
      </c>
      <c r="W3613" t="s">
        <v>585</v>
      </c>
      <c r="X3613">
        <v>6000000</v>
      </c>
      <c r="Y3613">
        <v>2000</v>
      </c>
      <c r="Z3613">
        <v>394</v>
      </c>
      <c r="AA3613">
        <v>7</v>
      </c>
      <c r="AB3613">
        <v>1.85</v>
      </c>
      <c r="AC3613">
        <v>0</v>
      </c>
    </row>
    <row r="3614" spans="1:29">
      <c r="A3614" t="s">
        <v>28</v>
      </c>
      <c r="C3614" t="s">
        <v>17109</v>
      </c>
      <c r="D3614">
        <v>67</v>
      </c>
      <c r="E3614">
        <v>101</v>
      </c>
      <c r="F3614">
        <v>112</v>
      </c>
      <c r="G3614">
        <v>612</v>
      </c>
      <c r="H3614" t="s">
        <v>2638</v>
      </c>
      <c r="I3614">
        <v>1000</v>
      </c>
      <c r="J3614">
        <v>6851636</v>
      </c>
      <c r="K3614" t="s">
        <v>1415</v>
      </c>
      <c r="L3614" t="s">
        <v>793</v>
      </c>
      <c r="M3614" t="s">
        <v>17110</v>
      </c>
      <c r="N3614">
        <v>13010</v>
      </c>
      <c r="O3614">
        <v>2697</v>
      </c>
      <c r="P3614" t="s">
        <v>2263</v>
      </c>
      <c r="Q3614">
        <v>5</v>
      </c>
      <c r="R3614" t="s">
        <v>17111</v>
      </c>
      <c r="S3614" t="s">
        <v>17112</v>
      </c>
      <c r="T3614">
        <v>182</v>
      </c>
      <c r="U3614" t="s">
        <v>37</v>
      </c>
      <c r="V3614" t="s">
        <v>38</v>
      </c>
      <c r="W3614" t="s">
        <v>585</v>
      </c>
      <c r="X3614">
        <v>6000000</v>
      </c>
      <c r="Y3614">
        <v>1999</v>
      </c>
      <c r="Z3614">
        <v>744</v>
      </c>
      <c r="AA3614">
        <v>5.9</v>
      </c>
      <c r="AB3614">
        <v>1.85</v>
      </c>
      <c r="AC3614">
        <v>0</v>
      </c>
    </row>
    <row r="3615" spans="1:29">
      <c r="A3615" t="s">
        <v>28</v>
      </c>
      <c r="C3615" t="s">
        <v>17113</v>
      </c>
      <c r="D3615">
        <v>216</v>
      </c>
      <c r="E3615">
        <v>102</v>
      </c>
      <c r="F3615">
        <v>49</v>
      </c>
      <c r="G3615">
        <v>10000</v>
      </c>
      <c r="H3615" t="s">
        <v>654</v>
      </c>
      <c r="I3615">
        <v>24000</v>
      </c>
      <c r="J3615">
        <v>11434867</v>
      </c>
      <c r="K3615" t="s">
        <v>3277</v>
      </c>
      <c r="L3615" t="s">
        <v>82</v>
      </c>
      <c r="M3615" t="s">
        <v>17114</v>
      </c>
      <c r="N3615">
        <v>59637</v>
      </c>
      <c r="O3615">
        <v>51355</v>
      </c>
      <c r="P3615" t="s">
        <v>300</v>
      </c>
      <c r="Q3615">
        <v>1</v>
      </c>
      <c r="R3615" t="s">
        <v>17115</v>
      </c>
      <c r="S3615" t="s">
        <v>17116</v>
      </c>
      <c r="T3615">
        <v>130</v>
      </c>
      <c r="U3615" t="s">
        <v>37</v>
      </c>
      <c r="V3615" t="s">
        <v>38</v>
      </c>
      <c r="W3615" t="s">
        <v>39</v>
      </c>
      <c r="X3615">
        <v>6000000</v>
      </c>
      <c r="Y3615">
        <v>2012</v>
      </c>
      <c r="Z3615">
        <v>14000</v>
      </c>
      <c r="AA3615">
        <v>7.1</v>
      </c>
      <c r="AB3615">
        <v>1.85</v>
      </c>
      <c r="AC3615">
        <v>21000</v>
      </c>
    </row>
    <row r="3616" spans="1:29">
      <c r="A3616" t="s">
        <v>28</v>
      </c>
      <c r="C3616" t="s">
        <v>17117</v>
      </c>
      <c r="D3616">
        <v>133</v>
      </c>
      <c r="E3616">
        <v>84</v>
      </c>
      <c r="F3616">
        <v>4</v>
      </c>
      <c r="G3616">
        <v>546</v>
      </c>
      <c r="H3616" t="s">
        <v>2113</v>
      </c>
      <c r="I3616">
        <v>8000</v>
      </c>
      <c r="J3616">
        <v>5895238</v>
      </c>
      <c r="K3616" t="s">
        <v>4485</v>
      </c>
      <c r="L3616" t="s">
        <v>1249</v>
      </c>
      <c r="M3616" t="s">
        <v>17118</v>
      </c>
      <c r="N3616">
        <v>17169</v>
      </c>
      <c r="O3616">
        <v>10123</v>
      </c>
      <c r="P3616" t="s">
        <v>17119</v>
      </c>
      <c r="Q3616">
        <v>1</v>
      </c>
      <c r="R3616" t="s">
        <v>17120</v>
      </c>
      <c r="S3616" t="s">
        <v>17121</v>
      </c>
      <c r="T3616">
        <v>70</v>
      </c>
      <c r="U3616" t="s">
        <v>2778</v>
      </c>
      <c r="V3616" t="s">
        <v>38</v>
      </c>
      <c r="W3616" t="s">
        <v>585</v>
      </c>
      <c r="X3616">
        <v>6000000</v>
      </c>
      <c r="Y3616">
        <v>2012</v>
      </c>
      <c r="Z3616">
        <v>806</v>
      </c>
      <c r="AA3616">
        <v>5.5</v>
      </c>
      <c r="AB3616">
        <v>2.35</v>
      </c>
      <c r="AC3616">
        <v>9000</v>
      </c>
    </row>
    <row r="3617" spans="1:29">
      <c r="A3617" t="s">
        <v>28</v>
      </c>
      <c r="C3617" t="s">
        <v>17122</v>
      </c>
      <c r="D3617">
        <v>149</v>
      </c>
      <c r="E3617">
        <v>104</v>
      </c>
      <c r="F3617">
        <v>20</v>
      </c>
      <c r="G3617">
        <v>130</v>
      </c>
      <c r="H3617" t="s">
        <v>2216</v>
      </c>
      <c r="I3617">
        <v>3000</v>
      </c>
      <c r="J3617">
        <v>6670712</v>
      </c>
      <c r="K3617" t="s">
        <v>2527</v>
      </c>
      <c r="L3617" t="s">
        <v>13858</v>
      </c>
      <c r="M3617" t="s">
        <v>17123</v>
      </c>
      <c r="N3617">
        <v>27301</v>
      </c>
      <c r="O3617">
        <v>3825</v>
      </c>
      <c r="P3617" t="s">
        <v>17124</v>
      </c>
      <c r="Q3617">
        <v>6</v>
      </c>
      <c r="R3617" t="s">
        <v>17125</v>
      </c>
      <c r="S3617" t="s">
        <v>17126</v>
      </c>
      <c r="T3617">
        <v>101</v>
      </c>
      <c r="U3617" t="s">
        <v>37</v>
      </c>
      <c r="V3617" t="s">
        <v>38</v>
      </c>
      <c r="W3617" t="s">
        <v>39</v>
      </c>
      <c r="X3617">
        <v>6000000</v>
      </c>
      <c r="Y3617">
        <v>2009</v>
      </c>
      <c r="Z3617">
        <v>591</v>
      </c>
      <c r="AA3617">
        <v>7.4</v>
      </c>
      <c r="AB3617">
        <v>1.85</v>
      </c>
      <c r="AC3617">
        <v>0</v>
      </c>
    </row>
    <row r="3618" spans="1:29">
      <c r="A3618" t="s">
        <v>28</v>
      </c>
      <c r="C3618" t="s">
        <v>17127</v>
      </c>
      <c r="D3618">
        <v>261</v>
      </c>
      <c r="E3618">
        <v>96</v>
      </c>
      <c r="F3618">
        <v>51</v>
      </c>
      <c r="G3618">
        <v>28</v>
      </c>
      <c r="H3618" t="s">
        <v>8232</v>
      </c>
      <c r="I3618">
        <v>3000</v>
      </c>
      <c r="J3618">
        <v>5359774</v>
      </c>
      <c r="K3618" t="s">
        <v>5967</v>
      </c>
      <c r="L3618" t="s">
        <v>252</v>
      </c>
      <c r="M3618" t="s">
        <v>17128</v>
      </c>
      <c r="N3618">
        <v>64794</v>
      </c>
      <c r="O3618">
        <v>3569</v>
      </c>
      <c r="P3618" t="s">
        <v>17129</v>
      </c>
      <c r="Q3618">
        <v>0</v>
      </c>
      <c r="R3618" t="s">
        <v>17130</v>
      </c>
      <c r="S3618" t="s">
        <v>17131</v>
      </c>
      <c r="T3618">
        <v>131</v>
      </c>
      <c r="U3618" t="s">
        <v>37</v>
      </c>
      <c r="V3618" t="s">
        <v>7987</v>
      </c>
      <c r="W3618" t="s">
        <v>585</v>
      </c>
      <c r="X3618">
        <v>6000000</v>
      </c>
      <c r="Y3618">
        <v>2011</v>
      </c>
      <c r="Z3618">
        <v>482</v>
      </c>
      <c r="AA3618">
        <v>7.3</v>
      </c>
      <c r="AB3618">
        <v>2.35</v>
      </c>
      <c r="AC3618">
        <v>17000</v>
      </c>
    </row>
    <row r="3619" spans="1:29">
      <c r="A3619" t="s">
        <v>28</v>
      </c>
      <c r="C3619" t="s">
        <v>17132</v>
      </c>
      <c r="D3619">
        <v>42</v>
      </c>
      <c r="E3619">
        <v>94</v>
      </c>
      <c r="F3619">
        <v>0</v>
      </c>
      <c r="G3619">
        <v>664</v>
      </c>
      <c r="H3619" t="s">
        <v>7573</v>
      </c>
      <c r="I3619">
        <v>1000</v>
      </c>
      <c r="J3619">
        <v>4693919</v>
      </c>
      <c r="K3619" t="s">
        <v>1671</v>
      </c>
      <c r="L3619" t="s">
        <v>7567</v>
      </c>
      <c r="M3619" t="s">
        <v>17133</v>
      </c>
      <c r="N3619">
        <v>11011</v>
      </c>
      <c r="O3619">
        <v>4484</v>
      </c>
      <c r="P3619" t="s">
        <v>3935</v>
      </c>
      <c r="Q3619">
        <v>0</v>
      </c>
      <c r="R3619" t="s">
        <v>17134</v>
      </c>
      <c r="S3619" t="s">
        <v>17135</v>
      </c>
      <c r="T3619">
        <v>78</v>
      </c>
      <c r="U3619" t="s">
        <v>37</v>
      </c>
      <c r="V3619" t="s">
        <v>38</v>
      </c>
      <c r="W3619" t="s">
        <v>585</v>
      </c>
      <c r="X3619">
        <v>6500000</v>
      </c>
      <c r="Y3619">
        <v>2008</v>
      </c>
      <c r="Z3619">
        <v>1000</v>
      </c>
      <c r="AA3619">
        <v>4.5999999999999996</v>
      </c>
      <c r="AB3619">
        <v>1.85</v>
      </c>
      <c r="AC3619">
        <v>422</v>
      </c>
    </row>
    <row r="3620" spans="1:29">
      <c r="A3620" t="s">
        <v>28</v>
      </c>
      <c r="C3620" t="s">
        <v>6724</v>
      </c>
      <c r="D3620">
        <v>152</v>
      </c>
      <c r="E3620">
        <v>90</v>
      </c>
      <c r="F3620">
        <v>0</v>
      </c>
      <c r="G3620">
        <v>826</v>
      </c>
      <c r="H3620" t="s">
        <v>3931</v>
      </c>
      <c r="I3620">
        <v>4000</v>
      </c>
      <c r="J3620">
        <v>4859475</v>
      </c>
      <c r="K3620" t="s">
        <v>214</v>
      </c>
      <c r="L3620" t="s">
        <v>84</v>
      </c>
      <c r="M3620" t="s">
        <v>17136</v>
      </c>
      <c r="N3620">
        <v>116910</v>
      </c>
      <c r="O3620">
        <v>7103</v>
      </c>
      <c r="P3620" t="s">
        <v>1319</v>
      </c>
      <c r="Q3620">
        <v>0</v>
      </c>
      <c r="R3620" t="s">
        <v>17137</v>
      </c>
      <c r="S3620" t="s">
        <v>17138</v>
      </c>
      <c r="T3620">
        <v>520</v>
      </c>
      <c r="U3620" t="s">
        <v>37</v>
      </c>
      <c r="V3620" t="s">
        <v>38</v>
      </c>
      <c r="W3620" t="s">
        <v>585</v>
      </c>
      <c r="X3620">
        <v>6000000</v>
      </c>
      <c r="Y3620">
        <v>1999</v>
      </c>
      <c r="Z3620">
        <v>899</v>
      </c>
      <c r="AA3620">
        <v>7.2</v>
      </c>
      <c r="AB3620">
        <v>1.85</v>
      </c>
      <c r="AC3620">
        <v>0</v>
      </c>
    </row>
    <row r="3621" spans="1:29">
      <c r="A3621" t="s">
        <v>28</v>
      </c>
      <c r="C3621" t="s">
        <v>13959</v>
      </c>
      <c r="D3621">
        <v>64</v>
      </c>
      <c r="E3621">
        <v>97</v>
      </c>
      <c r="F3621">
        <v>39</v>
      </c>
      <c r="G3621">
        <v>286</v>
      </c>
      <c r="H3621" t="s">
        <v>17139</v>
      </c>
      <c r="I3621">
        <v>1000</v>
      </c>
      <c r="J3621">
        <v>4595000</v>
      </c>
      <c r="K3621" t="s">
        <v>5788</v>
      </c>
      <c r="L3621" t="s">
        <v>393</v>
      </c>
      <c r="M3621" t="s">
        <v>17140</v>
      </c>
      <c r="N3621">
        <v>13892</v>
      </c>
      <c r="O3621">
        <v>2103</v>
      </c>
      <c r="P3621" t="s">
        <v>8312</v>
      </c>
      <c r="Q3621">
        <v>4</v>
      </c>
      <c r="R3621" t="s">
        <v>17141</v>
      </c>
      <c r="S3621" t="s">
        <v>17142</v>
      </c>
      <c r="T3621">
        <v>160</v>
      </c>
      <c r="U3621" t="s">
        <v>37</v>
      </c>
      <c r="V3621" t="s">
        <v>56</v>
      </c>
      <c r="W3621" t="s">
        <v>585</v>
      </c>
      <c r="Y3621">
        <v>1998</v>
      </c>
      <c r="Z3621">
        <v>497</v>
      </c>
      <c r="AA3621">
        <v>7</v>
      </c>
      <c r="AB3621">
        <v>1.85</v>
      </c>
      <c r="AC3621">
        <v>915</v>
      </c>
    </row>
    <row r="3622" spans="1:29">
      <c r="A3622" t="s">
        <v>28</v>
      </c>
      <c r="C3622" t="s">
        <v>17143</v>
      </c>
      <c r="D3622">
        <v>76</v>
      </c>
      <c r="E3622">
        <v>90</v>
      </c>
      <c r="F3622">
        <v>138</v>
      </c>
      <c r="G3622">
        <v>263</v>
      </c>
      <c r="H3622" t="s">
        <v>17144</v>
      </c>
      <c r="I3622">
        <v>373</v>
      </c>
      <c r="J3622">
        <v>4542775</v>
      </c>
      <c r="K3622" t="s">
        <v>1681</v>
      </c>
      <c r="L3622" t="s">
        <v>17145</v>
      </c>
      <c r="M3622" t="s">
        <v>17146</v>
      </c>
      <c r="N3622">
        <v>18313</v>
      </c>
      <c r="O3622">
        <v>1831</v>
      </c>
      <c r="P3622" t="s">
        <v>17147</v>
      </c>
      <c r="Q3622">
        <v>2</v>
      </c>
      <c r="R3622" t="s">
        <v>17148</v>
      </c>
      <c r="S3622" t="s">
        <v>17149</v>
      </c>
      <c r="T3622">
        <v>73</v>
      </c>
      <c r="U3622" t="s">
        <v>37</v>
      </c>
      <c r="V3622" t="s">
        <v>38</v>
      </c>
      <c r="W3622" t="s">
        <v>585</v>
      </c>
      <c r="X3622">
        <v>6000000</v>
      </c>
      <c r="Y3622">
        <v>2009</v>
      </c>
      <c r="Z3622">
        <v>308</v>
      </c>
      <c r="AA3622">
        <v>5.0999999999999996</v>
      </c>
      <c r="AB3622">
        <v>1.85</v>
      </c>
      <c r="AC3622">
        <v>985</v>
      </c>
    </row>
    <row r="3623" spans="1:29">
      <c r="A3623" t="s">
        <v>28</v>
      </c>
      <c r="C3623" t="s">
        <v>17150</v>
      </c>
      <c r="D3623">
        <v>149</v>
      </c>
      <c r="E3623">
        <v>106</v>
      </c>
      <c r="F3623">
        <v>0</v>
      </c>
      <c r="G3623">
        <v>379</v>
      </c>
      <c r="H3623" t="s">
        <v>830</v>
      </c>
      <c r="I3623">
        <v>17000</v>
      </c>
      <c r="J3623">
        <v>3588432</v>
      </c>
      <c r="K3623" t="s">
        <v>2527</v>
      </c>
      <c r="L3623" t="s">
        <v>1178</v>
      </c>
      <c r="M3623" t="s">
        <v>17151</v>
      </c>
      <c r="N3623">
        <v>29341</v>
      </c>
      <c r="O3623">
        <v>18947</v>
      </c>
      <c r="P3623" t="s">
        <v>4231</v>
      </c>
      <c r="Q3623">
        <v>4</v>
      </c>
      <c r="R3623" t="s">
        <v>17152</v>
      </c>
      <c r="S3623" t="s">
        <v>17153</v>
      </c>
      <c r="T3623">
        <v>93</v>
      </c>
      <c r="U3623" t="s">
        <v>37</v>
      </c>
      <c r="V3623" t="s">
        <v>38</v>
      </c>
      <c r="W3623" t="s">
        <v>585</v>
      </c>
      <c r="X3623">
        <v>6000000</v>
      </c>
      <c r="Y3623">
        <v>2014</v>
      </c>
      <c r="Z3623">
        <v>1000</v>
      </c>
      <c r="AA3623">
        <v>6.7</v>
      </c>
      <c r="AB3623">
        <v>2.35</v>
      </c>
      <c r="AC3623">
        <v>0</v>
      </c>
    </row>
    <row r="3624" spans="1:29">
      <c r="A3624" t="s">
        <v>28</v>
      </c>
      <c r="C3624" t="s">
        <v>17154</v>
      </c>
      <c r="D3624">
        <v>35</v>
      </c>
      <c r="E3624">
        <v>96</v>
      </c>
      <c r="F3624">
        <v>3</v>
      </c>
      <c r="G3624">
        <v>353</v>
      </c>
      <c r="H3624" t="s">
        <v>4639</v>
      </c>
      <c r="I3624">
        <v>4000</v>
      </c>
      <c r="J3624">
        <v>4394936</v>
      </c>
      <c r="K3624" t="s">
        <v>2490</v>
      </c>
      <c r="L3624" t="s">
        <v>2477</v>
      </c>
      <c r="M3624" t="s">
        <v>17155</v>
      </c>
      <c r="N3624">
        <v>11439</v>
      </c>
      <c r="O3624">
        <v>5668</v>
      </c>
      <c r="P3624" t="s">
        <v>17156</v>
      </c>
      <c r="Q3624">
        <v>1</v>
      </c>
      <c r="R3624" t="s">
        <v>17157</v>
      </c>
      <c r="S3624" t="s">
        <v>17158</v>
      </c>
      <c r="T3624">
        <v>190</v>
      </c>
      <c r="U3624" t="s">
        <v>37</v>
      </c>
      <c r="V3624" t="s">
        <v>767</v>
      </c>
      <c r="W3624" t="s">
        <v>39</v>
      </c>
      <c r="X3624">
        <v>6000000</v>
      </c>
      <c r="Y3624">
        <v>1999</v>
      </c>
      <c r="Z3624">
        <v>812</v>
      </c>
      <c r="AA3624">
        <v>5.3</v>
      </c>
      <c r="AB3624">
        <v>2.35</v>
      </c>
      <c r="AC3624">
        <v>901</v>
      </c>
    </row>
    <row r="3625" spans="1:29">
      <c r="A3625" t="s">
        <v>28</v>
      </c>
      <c r="D3625">
        <v>47</v>
      </c>
      <c r="E3625">
        <v>44</v>
      </c>
      <c r="G3625">
        <v>724</v>
      </c>
      <c r="H3625" t="s">
        <v>17159</v>
      </c>
      <c r="I3625">
        <v>937</v>
      </c>
      <c r="K3625" t="s">
        <v>3082</v>
      </c>
      <c r="L3625" t="s">
        <v>9002</v>
      </c>
      <c r="M3625" t="s">
        <v>17160</v>
      </c>
      <c r="N3625">
        <v>55524</v>
      </c>
      <c r="O3625">
        <v>3318</v>
      </c>
      <c r="P3625" t="s">
        <v>5750</v>
      </c>
      <c r="Q3625">
        <v>1</v>
      </c>
      <c r="R3625" t="s">
        <v>17161</v>
      </c>
      <c r="S3625" t="s">
        <v>17162</v>
      </c>
      <c r="T3625">
        <v>315</v>
      </c>
      <c r="U3625" t="s">
        <v>37</v>
      </c>
      <c r="V3625" t="s">
        <v>38</v>
      </c>
      <c r="W3625" t="s">
        <v>1126</v>
      </c>
      <c r="Z3625">
        <v>828</v>
      </c>
      <c r="AA3625">
        <v>8.4</v>
      </c>
      <c r="AB3625">
        <v>1.78</v>
      </c>
      <c r="AC3625">
        <v>0</v>
      </c>
    </row>
    <row r="3626" spans="1:29">
      <c r="A3626" t="s">
        <v>28</v>
      </c>
      <c r="C3626" t="s">
        <v>17163</v>
      </c>
      <c r="D3626">
        <v>108</v>
      </c>
      <c r="E3626">
        <v>95</v>
      </c>
      <c r="F3626">
        <v>263</v>
      </c>
      <c r="G3626">
        <v>179</v>
      </c>
      <c r="H3626" t="s">
        <v>17164</v>
      </c>
      <c r="I3626">
        <v>263</v>
      </c>
      <c r="J3626">
        <v>3029081</v>
      </c>
      <c r="K3626" t="s">
        <v>2442</v>
      </c>
      <c r="L3626" t="s">
        <v>17163</v>
      </c>
      <c r="M3626" t="s">
        <v>17165</v>
      </c>
      <c r="N3626">
        <v>26300</v>
      </c>
      <c r="O3626">
        <v>993</v>
      </c>
      <c r="P3626" t="s">
        <v>8003</v>
      </c>
      <c r="Q3626">
        <v>0</v>
      </c>
      <c r="R3626" t="s">
        <v>17166</v>
      </c>
      <c r="S3626" t="s">
        <v>17167</v>
      </c>
      <c r="T3626">
        <v>231</v>
      </c>
      <c r="U3626" t="s">
        <v>37</v>
      </c>
      <c r="V3626" t="s">
        <v>38</v>
      </c>
      <c r="W3626" t="s">
        <v>585</v>
      </c>
      <c r="X3626">
        <v>6000000</v>
      </c>
      <c r="Y3626">
        <v>2001</v>
      </c>
      <c r="Z3626">
        <v>261</v>
      </c>
      <c r="AA3626">
        <v>7.8</v>
      </c>
      <c r="AB3626">
        <v>1.85</v>
      </c>
      <c r="AC3626">
        <v>0</v>
      </c>
    </row>
    <row r="3627" spans="1:29">
      <c r="A3627" t="s">
        <v>28</v>
      </c>
      <c r="C3627" t="s">
        <v>12448</v>
      </c>
      <c r="D3627">
        <v>17</v>
      </c>
      <c r="E3627">
        <v>99</v>
      </c>
      <c r="F3627">
        <v>23</v>
      </c>
      <c r="G3627">
        <v>82</v>
      </c>
      <c r="H3627" t="s">
        <v>17168</v>
      </c>
      <c r="I3627">
        <v>97</v>
      </c>
      <c r="J3627">
        <v>3273588</v>
      </c>
      <c r="K3627" t="s">
        <v>777</v>
      </c>
      <c r="L3627" t="s">
        <v>8975</v>
      </c>
      <c r="M3627" t="s">
        <v>17169</v>
      </c>
      <c r="N3627">
        <v>4195</v>
      </c>
      <c r="O3627">
        <v>382</v>
      </c>
      <c r="P3627" t="s">
        <v>17170</v>
      </c>
      <c r="Q3627">
        <v>1</v>
      </c>
      <c r="R3627" t="s">
        <v>17171</v>
      </c>
      <c r="S3627" t="s">
        <v>17172</v>
      </c>
      <c r="T3627">
        <v>50</v>
      </c>
      <c r="U3627" t="s">
        <v>37</v>
      </c>
      <c r="V3627" t="s">
        <v>38</v>
      </c>
      <c r="W3627" t="s">
        <v>39</v>
      </c>
      <c r="X3627">
        <v>6000000</v>
      </c>
      <c r="Y3627">
        <v>1993</v>
      </c>
      <c r="Z3627">
        <v>91</v>
      </c>
      <c r="AA3627">
        <v>6.7</v>
      </c>
      <c r="AB3627">
        <v>1.85</v>
      </c>
      <c r="AC3627">
        <v>0</v>
      </c>
    </row>
    <row r="3628" spans="1:29">
      <c r="A3628" t="s">
        <v>28</v>
      </c>
      <c r="C3628" t="s">
        <v>17173</v>
      </c>
      <c r="D3628">
        <v>12</v>
      </c>
      <c r="E3628">
        <v>93</v>
      </c>
      <c r="F3628">
        <v>10</v>
      </c>
      <c r="G3628">
        <v>34</v>
      </c>
      <c r="H3628" t="s">
        <v>17174</v>
      </c>
      <c r="I3628">
        <v>397</v>
      </c>
      <c r="K3628" t="s">
        <v>6132</v>
      </c>
      <c r="L3628" t="s">
        <v>17175</v>
      </c>
      <c r="M3628" t="s">
        <v>17176</v>
      </c>
      <c r="N3628">
        <v>522</v>
      </c>
      <c r="O3628">
        <v>546</v>
      </c>
      <c r="P3628" t="s">
        <v>17177</v>
      </c>
      <c r="Q3628">
        <v>0</v>
      </c>
      <c r="R3628" t="s">
        <v>17178</v>
      </c>
      <c r="S3628" t="s">
        <v>17179</v>
      </c>
      <c r="T3628">
        <v>5</v>
      </c>
      <c r="U3628" t="s">
        <v>37</v>
      </c>
      <c r="V3628" t="s">
        <v>38</v>
      </c>
      <c r="Y3628">
        <v>2015</v>
      </c>
      <c r="Z3628">
        <v>77</v>
      </c>
      <c r="AA3628">
        <v>5.4</v>
      </c>
      <c r="AB3628">
        <v>2.35</v>
      </c>
      <c r="AC3628">
        <v>84</v>
      </c>
    </row>
    <row r="3629" spans="1:29">
      <c r="A3629" t="s">
        <v>28</v>
      </c>
      <c r="C3629" t="s">
        <v>11148</v>
      </c>
      <c r="D3629">
        <v>129</v>
      </c>
      <c r="E3629">
        <v>99</v>
      </c>
      <c r="F3629">
        <v>53</v>
      </c>
      <c r="G3629">
        <v>491</v>
      </c>
      <c r="H3629" t="s">
        <v>982</v>
      </c>
      <c r="I3629">
        <v>4000</v>
      </c>
      <c r="J3629">
        <v>2207975</v>
      </c>
      <c r="K3629" t="s">
        <v>6519</v>
      </c>
      <c r="L3629" t="s">
        <v>1434</v>
      </c>
      <c r="M3629" t="s">
        <v>17180</v>
      </c>
      <c r="N3629">
        <v>28855</v>
      </c>
      <c r="O3629">
        <v>8297</v>
      </c>
      <c r="P3629" t="s">
        <v>7938</v>
      </c>
      <c r="Q3629">
        <v>0</v>
      </c>
      <c r="R3629" t="s">
        <v>17181</v>
      </c>
      <c r="S3629" t="s">
        <v>17182</v>
      </c>
      <c r="T3629">
        <v>190</v>
      </c>
      <c r="U3629" t="s">
        <v>37</v>
      </c>
      <c r="V3629" t="s">
        <v>38</v>
      </c>
      <c r="W3629" t="s">
        <v>39</v>
      </c>
      <c r="X3629">
        <v>6000000</v>
      </c>
      <c r="Y3629">
        <v>2003</v>
      </c>
      <c r="Z3629">
        <v>3000</v>
      </c>
      <c r="AA3629">
        <v>7.2</v>
      </c>
      <c r="AB3629">
        <v>2.35</v>
      </c>
      <c r="AC3629">
        <v>0</v>
      </c>
    </row>
    <row r="3630" spans="1:29">
      <c r="A3630" t="s">
        <v>28</v>
      </c>
      <c r="C3630" t="s">
        <v>17183</v>
      </c>
      <c r="D3630">
        <v>84</v>
      </c>
      <c r="E3630">
        <v>95</v>
      </c>
      <c r="F3630">
        <v>8</v>
      </c>
      <c r="G3630">
        <v>15</v>
      </c>
      <c r="H3630" t="s">
        <v>17184</v>
      </c>
      <c r="I3630">
        <v>244</v>
      </c>
      <c r="J3630">
        <v>2025238</v>
      </c>
      <c r="K3630" t="s">
        <v>5316</v>
      </c>
      <c r="L3630" t="s">
        <v>3436</v>
      </c>
      <c r="M3630" t="s">
        <v>17185</v>
      </c>
      <c r="N3630">
        <v>9589</v>
      </c>
      <c r="O3630">
        <v>489</v>
      </c>
      <c r="P3630" t="s">
        <v>17186</v>
      </c>
      <c r="Q3630">
        <v>3</v>
      </c>
      <c r="R3630" t="s">
        <v>17187</v>
      </c>
      <c r="S3630" t="s">
        <v>17188</v>
      </c>
      <c r="T3630">
        <v>105</v>
      </c>
      <c r="U3630" t="s">
        <v>37</v>
      </c>
      <c r="V3630" t="s">
        <v>38</v>
      </c>
      <c r="W3630" t="s">
        <v>585</v>
      </c>
      <c r="X3630">
        <v>6000000</v>
      </c>
      <c r="Y3630">
        <v>2001</v>
      </c>
      <c r="Z3630">
        <v>230</v>
      </c>
      <c r="AA3630">
        <v>5.8</v>
      </c>
      <c r="AB3630">
        <v>1.85</v>
      </c>
      <c r="AC3630">
        <v>289</v>
      </c>
    </row>
    <row r="3631" spans="1:29">
      <c r="A3631" t="s">
        <v>28</v>
      </c>
      <c r="C3631" t="s">
        <v>17189</v>
      </c>
      <c r="D3631">
        <v>61</v>
      </c>
      <c r="E3631">
        <v>84</v>
      </c>
      <c r="F3631">
        <v>5</v>
      </c>
      <c r="G3631">
        <v>152</v>
      </c>
      <c r="H3631" t="s">
        <v>16203</v>
      </c>
      <c r="I3631">
        <v>944</v>
      </c>
      <c r="J3631">
        <v>1028337</v>
      </c>
      <c r="K3631" t="s">
        <v>4075</v>
      </c>
      <c r="L3631" t="s">
        <v>4135</v>
      </c>
      <c r="M3631" t="s">
        <v>17190</v>
      </c>
      <c r="N3631">
        <v>3413</v>
      </c>
      <c r="O3631">
        <v>1407</v>
      </c>
      <c r="P3631" t="s">
        <v>17191</v>
      </c>
      <c r="Q3631">
        <v>2</v>
      </c>
      <c r="R3631" t="s">
        <v>17192</v>
      </c>
      <c r="S3631" t="s">
        <v>17193</v>
      </c>
      <c r="T3631">
        <v>78</v>
      </c>
      <c r="U3631" t="s">
        <v>37</v>
      </c>
      <c r="V3631" t="s">
        <v>38</v>
      </c>
      <c r="W3631" t="s">
        <v>585</v>
      </c>
      <c r="Y3631">
        <v>2001</v>
      </c>
      <c r="Z3631">
        <v>257</v>
      </c>
      <c r="AA3631">
        <v>6.4</v>
      </c>
      <c r="AB3631">
        <v>1.85</v>
      </c>
      <c r="AC3631">
        <v>29</v>
      </c>
    </row>
    <row r="3632" spans="1:29">
      <c r="A3632" t="s">
        <v>28</v>
      </c>
      <c r="C3632" t="s">
        <v>17194</v>
      </c>
      <c r="D3632">
        <v>147</v>
      </c>
      <c r="E3632">
        <v>144</v>
      </c>
      <c r="F3632">
        <v>541</v>
      </c>
      <c r="G3632">
        <v>242</v>
      </c>
      <c r="H3632" t="s">
        <v>17195</v>
      </c>
      <c r="I3632">
        <v>682</v>
      </c>
      <c r="K3632" t="s">
        <v>136</v>
      </c>
      <c r="L3632" t="s">
        <v>17196</v>
      </c>
      <c r="M3632" t="s">
        <v>17197</v>
      </c>
      <c r="N3632">
        <v>63192</v>
      </c>
      <c r="O3632">
        <v>2379</v>
      </c>
      <c r="P3632" t="s">
        <v>17198</v>
      </c>
      <c r="Q3632">
        <v>1</v>
      </c>
      <c r="R3632" t="s">
        <v>17199</v>
      </c>
      <c r="S3632" t="s">
        <v>17200</v>
      </c>
      <c r="T3632">
        <v>287</v>
      </c>
      <c r="U3632" t="s">
        <v>37</v>
      </c>
      <c r="V3632" t="s">
        <v>38</v>
      </c>
      <c r="W3632" t="s">
        <v>585</v>
      </c>
      <c r="X3632">
        <v>6244087</v>
      </c>
      <c r="Y3632">
        <v>1969</v>
      </c>
      <c r="Z3632">
        <v>288</v>
      </c>
      <c r="AA3632">
        <v>8</v>
      </c>
      <c r="AB3632">
        <v>2.35</v>
      </c>
      <c r="AC3632">
        <v>0</v>
      </c>
    </row>
    <row r="3633" spans="1:29">
      <c r="A3633" t="s">
        <v>28</v>
      </c>
      <c r="C3633" t="s">
        <v>8197</v>
      </c>
      <c r="D3633">
        <v>147</v>
      </c>
      <c r="E3633">
        <v>99</v>
      </c>
      <c r="F3633">
        <v>129</v>
      </c>
      <c r="G3633">
        <v>362</v>
      </c>
      <c r="H3633" t="s">
        <v>6860</v>
      </c>
      <c r="I3633">
        <v>976</v>
      </c>
      <c r="J3633">
        <v>2077046</v>
      </c>
      <c r="K3633" t="s">
        <v>1415</v>
      </c>
      <c r="L3633" t="s">
        <v>6770</v>
      </c>
      <c r="M3633" t="s">
        <v>17201</v>
      </c>
      <c r="N3633">
        <v>27266</v>
      </c>
      <c r="O3633">
        <v>2748</v>
      </c>
      <c r="P3633" t="s">
        <v>8384</v>
      </c>
      <c r="Q3633">
        <v>2</v>
      </c>
      <c r="R3633" t="s">
        <v>17202</v>
      </c>
      <c r="S3633" t="s">
        <v>17203</v>
      </c>
      <c r="T3633">
        <v>75</v>
      </c>
      <c r="U3633" t="s">
        <v>37</v>
      </c>
      <c r="V3633" t="s">
        <v>38</v>
      </c>
      <c r="W3633" t="s">
        <v>585</v>
      </c>
      <c r="X3633">
        <v>6000000</v>
      </c>
      <c r="Y3633">
        <v>2008</v>
      </c>
      <c r="Z3633">
        <v>617</v>
      </c>
      <c r="AA3633">
        <v>7</v>
      </c>
      <c r="AB3633">
        <v>2.35</v>
      </c>
      <c r="AC3633">
        <v>0</v>
      </c>
    </row>
    <row r="3634" spans="1:29">
      <c r="A3634" t="s">
        <v>747</v>
      </c>
      <c r="C3634" t="s">
        <v>17204</v>
      </c>
      <c r="D3634">
        <v>23</v>
      </c>
      <c r="E3634">
        <v>110</v>
      </c>
      <c r="F3634">
        <v>735</v>
      </c>
      <c r="G3634">
        <v>20</v>
      </c>
      <c r="H3634" t="s">
        <v>17205</v>
      </c>
      <c r="I3634">
        <v>187</v>
      </c>
      <c r="K3634" t="s">
        <v>17206</v>
      </c>
      <c r="L3634" t="s">
        <v>17207</v>
      </c>
      <c r="M3634" t="s">
        <v>17208</v>
      </c>
      <c r="N3634">
        <v>11623</v>
      </c>
      <c r="O3634">
        <v>297</v>
      </c>
      <c r="P3634" t="s">
        <v>17209</v>
      </c>
      <c r="Q3634">
        <v>2</v>
      </c>
      <c r="R3634" t="s">
        <v>17210</v>
      </c>
      <c r="S3634" t="s">
        <v>17211</v>
      </c>
      <c r="T3634">
        <v>50</v>
      </c>
      <c r="U3634" t="s">
        <v>37</v>
      </c>
      <c r="V3634" t="s">
        <v>56</v>
      </c>
      <c r="W3634" t="s">
        <v>95</v>
      </c>
      <c r="X3634">
        <v>6000000</v>
      </c>
      <c r="Y3634">
        <v>1979</v>
      </c>
      <c r="Z3634">
        <v>34</v>
      </c>
      <c r="AA3634">
        <v>7</v>
      </c>
      <c r="AB3634">
        <v>1.85</v>
      </c>
      <c r="AC3634">
        <v>643</v>
      </c>
    </row>
    <row r="3635" spans="1:29">
      <c r="A3635" t="s">
        <v>28</v>
      </c>
      <c r="C3635" t="s">
        <v>16655</v>
      </c>
      <c r="D3635">
        <v>75</v>
      </c>
      <c r="E3635">
        <v>97</v>
      </c>
      <c r="F3635">
        <v>159</v>
      </c>
      <c r="G3635">
        <v>53</v>
      </c>
      <c r="H3635" t="s">
        <v>17212</v>
      </c>
      <c r="I3635">
        <v>631</v>
      </c>
      <c r="J3635">
        <v>267194</v>
      </c>
      <c r="K3635" t="s">
        <v>3409</v>
      </c>
      <c r="L3635" t="s">
        <v>72</v>
      </c>
      <c r="M3635" t="s">
        <v>17213</v>
      </c>
      <c r="N3635">
        <v>6906</v>
      </c>
      <c r="O3635">
        <v>841</v>
      </c>
      <c r="P3635" t="s">
        <v>17214</v>
      </c>
      <c r="Q3635">
        <v>0</v>
      </c>
      <c r="R3635" t="s">
        <v>17215</v>
      </c>
      <c r="S3635" t="s">
        <v>17216</v>
      </c>
      <c r="T3635">
        <v>111</v>
      </c>
      <c r="U3635" t="s">
        <v>37</v>
      </c>
      <c r="V3635" t="s">
        <v>56</v>
      </c>
      <c r="W3635" t="s">
        <v>585</v>
      </c>
      <c r="Y3635">
        <v>2002</v>
      </c>
      <c r="Z3635">
        <v>104</v>
      </c>
      <c r="AA3635">
        <v>6.7</v>
      </c>
      <c r="AB3635">
        <v>1.85</v>
      </c>
      <c r="AC3635">
        <v>605</v>
      </c>
    </row>
    <row r="3636" spans="1:29">
      <c r="A3636" t="s">
        <v>28</v>
      </c>
      <c r="C3636" t="s">
        <v>17217</v>
      </c>
      <c r="D3636">
        <v>17</v>
      </c>
      <c r="E3636">
        <v>107</v>
      </c>
      <c r="F3636">
        <v>0</v>
      </c>
      <c r="G3636">
        <v>284</v>
      </c>
      <c r="H3636" t="s">
        <v>5784</v>
      </c>
      <c r="I3636">
        <v>721</v>
      </c>
      <c r="J3636">
        <v>869325</v>
      </c>
      <c r="K3636" t="s">
        <v>31</v>
      </c>
      <c r="L3636" t="s">
        <v>17218</v>
      </c>
      <c r="M3636" t="s">
        <v>17219</v>
      </c>
      <c r="N3636">
        <v>2281</v>
      </c>
      <c r="O3636">
        <v>2000</v>
      </c>
      <c r="P3636" t="s">
        <v>17220</v>
      </c>
      <c r="Q3636">
        <v>2</v>
      </c>
      <c r="R3636" t="s">
        <v>17221</v>
      </c>
      <c r="S3636" t="s">
        <v>17222</v>
      </c>
      <c r="T3636">
        <v>16</v>
      </c>
      <c r="U3636" t="s">
        <v>37</v>
      </c>
      <c r="V3636" t="s">
        <v>38</v>
      </c>
      <c r="W3636" t="s">
        <v>39</v>
      </c>
      <c r="X3636">
        <v>6000000</v>
      </c>
      <c r="Y3636">
        <v>1991</v>
      </c>
      <c r="Z3636">
        <v>514</v>
      </c>
      <c r="AA3636">
        <v>3.8</v>
      </c>
      <c r="AB3636">
        <v>1.85</v>
      </c>
      <c r="AC3636">
        <v>125</v>
      </c>
    </row>
    <row r="3637" spans="1:29">
      <c r="A3637" t="s">
        <v>28</v>
      </c>
      <c r="C3637" t="s">
        <v>17223</v>
      </c>
      <c r="D3637">
        <v>16</v>
      </c>
      <c r="E3637">
        <v>90</v>
      </c>
      <c r="F3637">
        <v>11</v>
      </c>
      <c r="G3637">
        <v>316</v>
      </c>
      <c r="H3637" t="s">
        <v>17224</v>
      </c>
      <c r="I3637">
        <v>767</v>
      </c>
      <c r="J3637">
        <v>399611</v>
      </c>
      <c r="K3637" t="s">
        <v>1634</v>
      </c>
      <c r="L3637" t="s">
        <v>6446</v>
      </c>
      <c r="M3637" t="s">
        <v>17225</v>
      </c>
      <c r="N3637">
        <v>1245</v>
      </c>
      <c r="O3637">
        <v>2370</v>
      </c>
      <c r="P3637" t="s">
        <v>17226</v>
      </c>
      <c r="Q3637">
        <v>2</v>
      </c>
      <c r="R3637" t="s">
        <v>17227</v>
      </c>
      <c r="S3637" t="s">
        <v>17228</v>
      </c>
      <c r="T3637">
        <v>29</v>
      </c>
      <c r="U3637" t="s">
        <v>37</v>
      </c>
      <c r="V3637" t="s">
        <v>38</v>
      </c>
      <c r="W3637" t="s">
        <v>95</v>
      </c>
      <c r="X3637">
        <v>6000000</v>
      </c>
      <c r="Y3637">
        <v>2010</v>
      </c>
      <c r="Z3637">
        <v>529</v>
      </c>
      <c r="AA3637">
        <v>5.7</v>
      </c>
      <c r="AB3637">
        <v>1.85</v>
      </c>
      <c r="AC3637">
        <v>0</v>
      </c>
    </row>
    <row r="3638" spans="1:29">
      <c r="A3638" t="s">
        <v>28</v>
      </c>
      <c r="C3638" t="s">
        <v>15312</v>
      </c>
      <c r="D3638">
        <v>60</v>
      </c>
      <c r="E3638">
        <v>104</v>
      </c>
      <c r="F3638">
        <v>324</v>
      </c>
      <c r="G3638">
        <v>27</v>
      </c>
      <c r="H3638" t="s">
        <v>17229</v>
      </c>
      <c r="I3638">
        <v>173</v>
      </c>
      <c r="J3638">
        <v>181798</v>
      </c>
      <c r="K3638" t="s">
        <v>3409</v>
      </c>
      <c r="L3638" t="s">
        <v>10027</v>
      </c>
      <c r="M3638" t="s">
        <v>17230</v>
      </c>
      <c r="N3638">
        <v>2591</v>
      </c>
      <c r="O3638">
        <v>282</v>
      </c>
      <c r="P3638" t="s">
        <v>17231</v>
      </c>
      <c r="Q3638">
        <v>5</v>
      </c>
      <c r="R3638" t="s">
        <v>17232</v>
      </c>
      <c r="S3638" t="s">
        <v>17233</v>
      </c>
      <c r="T3638">
        <v>36</v>
      </c>
      <c r="U3638" t="s">
        <v>1464</v>
      </c>
      <c r="V3638" t="s">
        <v>1465</v>
      </c>
      <c r="W3638" t="s">
        <v>585</v>
      </c>
      <c r="Y3638">
        <v>2003</v>
      </c>
      <c r="Z3638">
        <v>67</v>
      </c>
      <c r="AA3638">
        <v>6.6</v>
      </c>
      <c r="AB3638">
        <v>1.66</v>
      </c>
      <c r="AC3638">
        <v>52</v>
      </c>
    </row>
    <row r="3639" spans="1:29">
      <c r="A3639" t="s">
        <v>28</v>
      </c>
      <c r="C3639" t="s">
        <v>11043</v>
      </c>
      <c r="D3639">
        <v>63</v>
      </c>
      <c r="E3639">
        <v>96</v>
      </c>
      <c r="F3639">
        <v>19</v>
      </c>
      <c r="G3639">
        <v>71</v>
      </c>
      <c r="H3639" t="s">
        <v>847</v>
      </c>
      <c r="I3639">
        <v>1000</v>
      </c>
      <c r="J3639">
        <v>115862</v>
      </c>
      <c r="K3639" t="s">
        <v>214</v>
      </c>
      <c r="L3639" t="s">
        <v>1403</v>
      </c>
      <c r="M3639" t="s">
        <v>17234</v>
      </c>
      <c r="N3639">
        <v>7394</v>
      </c>
      <c r="O3639">
        <v>2163</v>
      </c>
      <c r="P3639" t="s">
        <v>17235</v>
      </c>
      <c r="Q3639">
        <v>2</v>
      </c>
      <c r="R3639" t="s">
        <v>17236</v>
      </c>
      <c r="S3639" t="s">
        <v>17237</v>
      </c>
      <c r="T3639">
        <v>50</v>
      </c>
      <c r="U3639" t="s">
        <v>37</v>
      </c>
      <c r="V3639" t="s">
        <v>38</v>
      </c>
      <c r="W3639" t="s">
        <v>585</v>
      </c>
      <c r="X3639">
        <v>6000000</v>
      </c>
      <c r="Y3639">
        <v>2009</v>
      </c>
      <c r="Z3639">
        <v>943</v>
      </c>
      <c r="AA3639">
        <v>6.7</v>
      </c>
      <c r="AB3639">
        <v>2.35</v>
      </c>
      <c r="AC3639">
        <v>0</v>
      </c>
    </row>
    <row r="3640" spans="1:29">
      <c r="C3640" t="s">
        <v>4619</v>
      </c>
      <c r="D3640">
        <v>56</v>
      </c>
      <c r="E3640">
        <v>104</v>
      </c>
      <c r="F3640">
        <v>61</v>
      </c>
      <c r="G3640">
        <v>451</v>
      </c>
      <c r="H3640" t="s">
        <v>504</v>
      </c>
      <c r="I3640">
        <v>974</v>
      </c>
      <c r="J3640">
        <v>1346503</v>
      </c>
      <c r="K3640" t="s">
        <v>6519</v>
      </c>
      <c r="L3640" t="s">
        <v>286</v>
      </c>
      <c r="M3640" t="s">
        <v>17238</v>
      </c>
      <c r="N3640">
        <v>3024</v>
      </c>
      <c r="O3640">
        <v>2430</v>
      </c>
      <c r="P3640" t="s">
        <v>17239</v>
      </c>
      <c r="Q3640">
        <v>0</v>
      </c>
      <c r="R3640" t="s">
        <v>17240</v>
      </c>
      <c r="S3640" t="s">
        <v>17241</v>
      </c>
      <c r="T3640">
        <v>22</v>
      </c>
      <c r="U3640" t="s">
        <v>37</v>
      </c>
      <c r="V3640" t="s">
        <v>892</v>
      </c>
      <c r="W3640" t="s">
        <v>39</v>
      </c>
      <c r="X3640">
        <v>6000000</v>
      </c>
      <c r="Y3640">
        <v>2011</v>
      </c>
      <c r="Z3640">
        <v>595</v>
      </c>
      <c r="AA3640">
        <v>6.1</v>
      </c>
      <c r="AB3640">
        <v>2.35</v>
      </c>
      <c r="AC3640">
        <v>0</v>
      </c>
    </row>
    <row r="3641" spans="1:29">
      <c r="A3641" t="s">
        <v>28</v>
      </c>
      <c r="C3641" t="s">
        <v>8089</v>
      </c>
      <c r="D3641">
        <v>36</v>
      </c>
      <c r="E3641">
        <v>97</v>
      </c>
      <c r="F3641">
        <v>781</v>
      </c>
      <c r="G3641">
        <v>90</v>
      </c>
      <c r="H3641" t="s">
        <v>17242</v>
      </c>
      <c r="I3641">
        <v>596</v>
      </c>
      <c r="J3641">
        <v>117560</v>
      </c>
      <c r="K3641" t="s">
        <v>214</v>
      </c>
      <c r="L3641" t="s">
        <v>1502</v>
      </c>
      <c r="M3641" t="s">
        <v>17243</v>
      </c>
      <c r="N3641">
        <v>2330</v>
      </c>
      <c r="O3641">
        <v>1081</v>
      </c>
      <c r="P3641" t="s">
        <v>17244</v>
      </c>
      <c r="Q3641">
        <v>0</v>
      </c>
      <c r="R3641" t="s">
        <v>17245</v>
      </c>
      <c r="S3641" t="s">
        <v>17246</v>
      </c>
      <c r="T3641">
        <v>29</v>
      </c>
      <c r="U3641" t="s">
        <v>37</v>
      </c>
      <c r="V3641" t="s">
        <v>38</v>
      </c>
      <c r="W3641" t="s">
        <v>585</v>
      </c>
      <c r="X3641">
        <v>6000000</v>
      </c>
      <c r="Y3641">
        <v>2006</v>
      </c>
      <c r="Z3641">
        <v>206</v>
      </c>
      <c r="AA3641">
        <v>6.2</v>
      </c>
      <c r="AB3641">
        <v>1.85</v>
      </c>
      <c r="AC3641">
        <v>224</v>
      </c>
    </row>
    <row r="3642" spans="1:29">
      <c r="A3642" t="s">
        <v>28</v>
      </c>
      <c r="C3642" t="s">
        <v>13125</v>
      </c>
      <c r="D3642">
        <v>47</v>
      </c>
      <c r="E3642">
        <v>107</v>
      </c>
      <c r="F3642">
        <v>11</v>
      </c>
      <c r="G3642">
        <v>419</v>
      </c>
      <c r="H3642" t="s">
        <v>2019</v>
      </c>
      <c r="I3642">
        <v>773</v>
      </c>
      <c r="J3642">
        <v>54606</v>
      </c>
      <c r="K3642" t="s">
        <v>4262</v>
      </c>
      <c r="L3642" t="s">
        <v>176</v>
      </c>
      <c r="M3642" t="s">
        <v>17247</v>
      </c>
      <c r="N3642">
        <v>1940</v>
      </c>
      <c r="O3642">
        <v>2440</v>
      </c>
      <c r="P3642" t="s">
        <v>17248</v>
      </c>
      <c r="Q3642">
        <v>0</v>
      </c>
      <c r="R3642" t="s">
        <v>17249</v>
      </c>
      <c r="S3642" t="s">
        <v>17250</v>
      </c>
      <c r="T3642">
        <v>34</v>
      </c>
      <c r="U3642" t="s">
        <v>37</v>
      </c>
      <c r="V3642" t="s">
        <v>56</v>
      </c>
      <c r="W3642" t="s">
        <v>39</v>
      </c>
      <c r="X3642">
        <v>6000000</v>
      </c>
      <c r="Y3642">
        <v>2001</v>
      </c>
      <c r="Z3642">
        <v>766</v>
      </c>
      <c r="AA3642">
        <v>6.2</v>
      </c>
      <c r="AB3642">
        <v>2.35</v>
      </c>
      <c r="AC3642">
        <v>30</v>
      </c>
    </row>
    <row r="3643" spans="1:29">
      <c r="A3643" t="s">
        <v>28</v>
      </c>
      <c r="C3643" t="s">
        <v>17251</v>
      </c>
      <c r="D3643">
        <v>38</v>
      </c>
      <c r="E3643">
        <v>117</v>
      </c>
      <c r="F3643">
        <v>160</v>
      </c>
      <c r="G3643">
        <v>898</v>
      </c>
      <c r="H3643" t="s">
        <v>5739</v>
      </c>
      <c r="I3643">
        <v>11000</v>
      </c>
      <c r="K3643" t="s">
        <v>3409</v>
      </c>
      <c r="L3643" t="s">
        <v>2377</v>
      </c>
      <c r="M3643" t="s">
        <v>17252</v>
      </c>
      <c r="N3643">
        <v>6454</v>
      </c>
      <c r="O3643">
        <v>15604</v>
      </c>
      <c r="P3643" t="s">
        <v>2535</v>
      </c>
      <c r="Q3643">
        <v>2</v>
      </c>
      <c r="R3643" t="s">
        <v>17253</v>
      </c>
      <c r="S3643" t="s">
        <v>17254</v>
      </c>
      <c r="T3643">
        <v>44</v>
      </c>
      <c r="U3643" t="s">
        <v>37</v>
      </c>
      <c r="V3643" t="s">
        <v>38</v>
      </c>
      <c r="W3643" t="s">
        <v>95</v>
      </c>
      <c r="X3643">
        <v>7840000</v>
      </c>
      <c r="Y3643">
        <v>1977</v>
      </c>
      <c r="Z3643">
        <v>949</v>
      </c>
      <c r="AA3643">
        <v>7.4</v>
      </c>
      <c r="AB3643">
        <v>1.85</v>
      </c>
      <c r="AC3643">
        <v>733</v>
      </c>
    </row>
    <row r="3644" spans="1:29">
      <c r="A3644" t="s">
        <v>28</v>
      </c>
      <c r="C3644" t="s">
        <v>17255</v>
      </c>
      <c r="D3644">
        <v>26</v>
      </c>
      <c r="E3644">
        <v>85</v>
      </c>
      <c r="F3644">
        <v>0</v>
      </c>
      <c r="G3644">
        <v>499</v>
      </c>
      <c r="H3644" t="s">
        <v>1319</v>
      </c>
      <c r="I3644">
        <v>11000</v>
      </c>
      <c r="J3644">
        <v>36497</v>
      </c>
      <c r="K3644" t="s">
        <v>1671</v>
      </c>
      <c r="L3644" t="s">
        <v>660</v>
      </c>
      <c r="M3644" t="s">
        <v>17256</v>
      </c>
      <c r="N3644">
        <v>7367</v>
      </c>
      <c r="O3644">
        <v>14599</v>
      </c>
      <c r="P3644" t="s">
        <v>13823</v>
      </c>
      <c r="Q3644">
        <v>0</v>
      </c>
      <c r="R3644" t="s">
        <v>17257</v>
      </c>
      <c r="S3644" t="s">
        <v>17258</v>
      </c>
      <c r="T3644">
        <v>37</v>
      </c>
      <c r="U3644" t="s">
        <v>37</v>
      </c>
      <c r="V3644" t="s">
        <v>38</v>
      </c>
      <c r="W3644" t="s">
        <v>585</v>
      </c>
      <c r="X3644">
        <v>6000000</v>
      </c>
      <c r="Y3644">
        <v>2008</v>
      </c>
      <c r="Z3644">
        <v>826</v>
      </c>
      <c r="AA3644">
        <v>4.7</v>
      </c>
      <c r="AB3644">
        <v>1.85</v>
      </c>
      <c r="AC3644">
        <v>850</v>
      </c>
    </row>
    <row r="3645" spans="1:29">
      <c r="A3645" t="s">
        <v>747</v>
      </c>
      <c r="C3645" t="s">
        <v>7744</v>
      </c>
      <c r="D3645">
        <v>47</v>
      </c>
      <c r="E3645">
        <v>152</v>
      </c>
      <c r="F3645">
        <v>194</v>
      </c>
      <c r="G3645">
        <v>0</v>
      </c>
      <c r="H3645" t="s">
        <v>17259</v>
      </c>
      <c r="I3645">
        <v>103</v>
      </c>
      <c r="J3645">
        <v>23807</v>
      </c>
      <c r="K3645" t="s">
        <v>67</v>
      </c>
      <c r="L3645" t="s">
        <v>17260</v>
      </c>
      <c r="M3645" t="s">
        <v>17261</v>
      </c>
      <c r="N3645">
        <v>2143</v>
      </c>
      <c r="O3645">
        <v>105</v>
      </c>
      <c r="P3645" t="s">
        <v>17262</v>
      </c>
      <c r="Q3645">
        <v>0</v>
      </c>
      <c r="R3645" t="s">
        <v>17263</v>
      </c>
      <c r="S3645" t="s">
        <v>17264</v>
      </c>
      <c r="T3645">
        <v>29</v>
      </c>
      <c r="U3645" t="s">
        <v>37</v>
      </c>
      <c r="V3645" t="s">
        <v>38</v>
      </c>
      <c r="W3645" t="s">
        <v>5613</v>
      </c>
      <c r="Y3645">
        <v>2006</v>
      </c>
      <c r="Z3645">
        <v>2</v>
      </c>
      <c r="AA3645">
        <v>8.3000000000000007</v>
      </c>
      <c r="AC3645">
        <v>570</v>
      </c>
    </row>
    <row r="3646" spans="1:29">
      <c r="A3646" t="s">
        <v>28</v>
      </c>
      <c r="C3646" t="s">
        <v>17265</v>
      </c>
      <c r="D3646">
        <v>68</v>
      </c>
      <c r="E3646">
        <v>85</v>
      </c>
      <c r="F3646">
        <v>9</v>
      </c>
      <c r="G3646">
        <v>407</v>
      </c>
      <c r="H3646" t="s">
        <v>16591</v>
      </c>
      <c r="I3646">
        <v>861</v>
      </c>
      <c r="K3646" t="s">
        <v>9193</v>
      </c>
      <c r="L3646" t="s">
        <v>5936</v>
      </c>
      <c r="M3646" t="s">
        <v>17266</v>
      </c>
      <c r="N3646">
        <v>38273</v>
      </c>
      <c r="O3646">
        <v>2200</v>
      </c>
      <c r="P3646" t="s">
        <v>10020</v>
      </c>
      <c r="Q3646">
        <v>1</v>
      </c>
      <c r="R3646" t="s">
        <v>17267</v>
      </c>
      <c r="S3646" t="s">
        <v>17268</v>
      </c>
      <c r="T3646">
        <v>133</v>
      </c>
      <c r="U3646" t="s">
        <v>37</v>
      </c>
      <c r="V3646" t="s">
        <v>38</v>
      </c>
      <c r="W3646" t="s">
        <v>585</v>
      </c>
      <c r="X3646">
        <v>6000000</v>
      </c>
      <c r="Y3646">
        <v>2003</v>
      </c>
      <c r="Z3646">
        <v>618</v>
      </c>
      <c r="AA3646">
        <v>7.2</v>
      </c>
      <c r="AB3646">
        <v>1.85</v>
      </c>
      <c r="AC3646">
        <v>0</v>
      </c>
    </row>
    <row r="3647" spans="1:29">
      <c r="A3647" t="s">
        <v>28</v>
      </c>
      <c r="C3647" t="s">
        <v>17269</v>
      </c>
      <c r="D3647">
        <v>19</v>
      </c>
      <c r="E3647">
        <v>76</v>
      </c>
      <c r="F3647">
        <v>17</v>
      </c>
      <c r="G3647">
        <v>259</v>
      </c>
      <c r="H3647" t="s">
        <v>14628</v>
      </c>
      <c r="I3647">
        <v>636</v>
      </c>
      <c r="K3647" t="s">
        <v>923</v>
      </c>
      <c r="L3647" t="s">
        <v>17270</v>
      </c>
      <c r="M3647" t="s">
        <v>17271</v>
      </c>
      <c r="N3647">
        <v>2989</v>
      </c>
      <c r="O3647">
        <v>2152</v>
      </c>
      <c r="P3647" t="s">
        <v>6820</v>
      </c>
      <c r="Q3647">
        <v>1</v>
      </c>
      <c r="R3647" t="s">
        <v>17272</v>
      </c>
      <c r="S3647" t="s">
        <v>17273</v>
      </c>
      <c r="T3647">
        <v>38</v>
      </c>
      <c r="U3647" t="s">
        <v>37</v>
      </c>
      <c r="V3647" t="s">
        <v>38</v>
      </c>
      <c r="W3647" t="s">
        <v>585</v>
      </c>
      <c r="X3647">
        <v>8600000</v>
      </c>
      <c r="Y3647">
        <v>1994</v>
      </c>
      <c r="Z3647">
        <v>472</v>
      </c>
      <c r="AA3647">
        <v>5.8</v>
      </c>
      <c r="AB3647">
        <v>2.35</v>
      </c>
      <c r="AC3647">
        <v>176</v>
      </c>
    </row>
    <row r="3648" spans="1:29">
      <c r="A3648" t="s">
        <v>28</v>
      </c>
      <c r="C3648" t="s">
        <v>17274</v>
      </c>
      <c r="D3648">
        <v>39</v>
      </c>
      <c r="E3648">
        <v>87</v>
      </c>
      <c r="F3648">
        <v>2</v>
      </c>
      <c r="G3648">
        <v>99</v>
      </c>
      <c r="H3648" t="s">
        <v>5379</v>
      </c>
      <c r="I3648">
        <v>592</v>
      </c>
      <c r="K3648" t="s">
        <v>1924</v>
      </c>
      <c r="L3648" t="s">
        <v>5466</v>
      </c>
      <c r="M3648" t="s">
        <v>17275</v>
      </c>
      <c r="N3648">
        <v>2050</v>
      </c>
      <c r="O3648">
        <v>1227</v>
      </c>
      <c r="P3648" t="s">
        <v>17276</v>
      </c>
      <c r="Q3648">
        <v>1</v>
      </c>
      <c r="R3648" t="s">
        <v>17277</v>
      </c>
      <c r="S3648" t="s">
        <v>17278</v>
      </c>
      <c r="T3648">
        <v>17</v>
      </c>
      <c r="U3648" t="s">
        <v>37</v>
      </c>
      <c r="V3648" t="s">
        <v>38</v>
      </c>
      <c r="W3648" t="s">
        <v>585</v>
      </c>
      <c r="Y3648">
        <v>2009</v>
      </c>
      <c r="Z3648">
        <v>521</v>
      </c>
      <c r="AA3648">
        <v>5.9</v>
      </c>
      <c r="AB3648">
        <v>1.85</v>
      </c>
      <c r="AC3648">
        <v>275</v>
      </c>
    </row>
    <row r="3649" spans="1:29">
      <c r="A3649" t="s">
        <v>28</v>
      </c>
      <c r="C3649" t="s">
        <v>13271</v>
      </c>
      <c r="D3649">
        <v>162</v>
      </c>
      <c r="E3649">
        <v>95</v>
      </c>
      <c r="F3649">
        <v>24</v>
      </c>
      <c r="G3649">
        <v>874</v>
      </c>
      <c r="H3649" t="s">
        <v>300</v>
      </c>
      <c r="I3649">
        <v>16000</v>
      </c>
      <c r="J3649">
        <v>65804</v>
      </c>
      <c r="K3649" t="s">
        <v>2125</v>
      </c>
      <c r="L3649" t="s">
        <v>380</v>
      </c>
      <c r="M3649" t="s">
        <v>17279</v>
      </c>
      <c r="N3649">
        <v>32512</v>
      </c>
      <c r="O3649">
        <v>27575</v>
      </c>
      <c r="P3649" t="s">
        <v>5105</v>
      </c>
      <c r="Q3649">
        <v>1</v>
      </c>
      <c r="R3649" t="s">
        <v>17280</v>
      </c>
      <c r="S3649" t="s">
        <v>17281</v>
      </c>
      <c r="T3649">
        <v>86</v>
      </c>
      <c r="U3649" t="s">
        <v>37</v>
      </c>
      <c r="V3649" t="s">
        <v>38</v>
      </c>
      <c r="W3649" t="s">
        <v>585</v>
      </c>
      <c r="X3649">
        <v>12000000</v>
      </c>
      <c r="Y3649">
        <v>2012</v>
      </c>
      <c r="Z3649">
        <v>10000</v>
      </c>
      <c r="AA3649">
        <v>6.3</v>
      </c>
      <c r="AB3649">
        <v>2.35</v>
      </c>
      <c r="AC3649">
        <v>0</v>
      </c>
    </row>
    <row r="3650" spans="1:29">
      <c r="A3650" t="s">
        <v>28</v>
      </c>
      <c r="C3650" t="s">
        <v>15477</v>
      </c>
      <c r="D3650">
        <v>37</v>
      </c>
      <c r="E3650">
        <v>101</v>
      </c>
      <c r="F3650">
        <v>24</v>
      </c>
      <c r="G3650">
        <v>130</v>
      </c>
      <c r="H3650" t="s">
        <v>6446</v>
      </c>
      <c r="I3650">
        <v>933</v>
      </c>
      <c r="K3650" t="s">
        <v>7144</v>
      </c>
      <c r="L3650" t="s">
        <v>1692</v>
      </c>
      <c r="M3650" t="s">
        <v>17282</v>
      </c>
      <c r="N3650">
        <v>1696</v>
      </c>
      <c r="O3650">
        <v>1940</v>
      </c>
      <c r="P3650" t="s">
        <v>17283</v>
      </c>
      <c r="Q3650">
        <v>2</v>
      </c>
      <c r="R3650" t="s">
        <v>17284</v>
      </c>
      <c r="S3650" t="s">
        <v>17285</v>
      </c>
      <c r="T3650">
        <v>19</v>
      </c>
      <c r="U3650" t="s">
        <v>37</v>
      </c>
      <c r="V3650" t="s">
        <v>268</v>
      </c>
      <c r="W3650" t="s">
        <v>95</v>
      </c>
      <c r="X3650">
        <v>6000000</v>
      </c>
      <c r="Y3650">
        <v>2009</v>
      </c>
      <c r="Z3650">
        <v>767</v>
      </c>
      <c r="AA3650">
        <v>7.2</v>
      </c>
      <c r="AB3650">
        <v>2.35</v>
      </c>
      <c r="AC3650">
        <v>1000</v>
      </c>
    </row>
    <row r="3651" spans="1:29">
      <c r="A3651" t="s">
        <v>28</v>
      </c>
      <c r="C3651" t="s">
        <v>17286</v>
      </c>
      <c r="D3651">
        <v>26</v>
      </c>
      <c r="E3651">
        <v>90</v>
      </c>
      <c r="F3651">
        <v>58</v>
      </c>
      <c r="G3651">
        <v>787</v>
      </c>
      <c r="H3651" t="s">
        <v>17287</v>
      </c>
      <c r="I3651">
        <v>848</v>
      </c>
      <c r="K3651" t="s">
        <v>59</v>
      </c>
      <c r="L3651" t="s">
        <v>15413</v>
      </c>
      <c r="M3651" t="s">
        <v>17288</v>
      </c>
      <c r="N3651">
        <v>10196</v>
      </c>
      <c r="O3651">
        <v>3469</v>
      </c>
      <c r="P3651" t="s">
        <v>2049</v>
      </c>
      <c r="Q3651">
        <v>1</v>
      </c>
      <c r="R3651" t="s">
        <v>17289</v>
      </c>
      <c r="S3651" t="s">
        <v>17290</v>
      </c>
      <c r="T3651">
        <v>39</v>
      </c>
      <c r="U3651" t="s">
        <v>37</v>
      </c>
      <c r="V3651" t="s">
        <v>38</v>
      </c>
      <c r="W3651" t="s">
        <v>585</v>
      </c>
      <c r="X3651">
        <v>6000000</v>
      </c>
      <c r="Y3651">
        <v>2011</v>
      </c>
      <c r="Z3651">
        <v>816</v>
      </c>
      <c r="AA3651">
        <v>5.4</v>
      </c>
      <c r="AB3651">
        <v>1.85</v>
      </c>
      <c r="AC3651">
        <v>0</v>
      </c>
    </row>
    <row r="3652" spans="1:29">
      <c r="A3652" t="s">
        <v>28</v>
      </c>
      <c r="D3652">
        <v>10</v>
      </c>
      <c r="E3652">
        <v>240</v>
      </c>
      <c r="G3652">
        <v>334</v>
      </c>
      <c r="H3652" t="s">
        <v>17291</v>
      </c>
      <c r="I3652">
        <v>805</v>
      </c>
      <c r="K3652" t="s">
        <v>1415</v>
      </c>
      <c r="L3652" t="s">
        <v>10308</v>
      </c>
      <c r="M3652" t="s">
        <v>17292</v>
      </c>
      <c r="N3652">
        <v>10388</v>
      </c>
      <c r="O3652">
        <v>2563</v>
      </c>
      <c r="P3652" t="s">
        <v>3568</v>
      </c>
      <c r="Q3652">
        <v>1</v>
      </c>
      <c r="R3652" t="s">
        <v>17293</v>
      </c>
      <c r="S3652" t="s">
        <v>17294</v>
      </c>
      <c r="T3652">
        <v>50</v>
      </c>
      <c r="U3652" t="s">
        <v>37</v>
      </c>
      <c r="V3652" t="s">
        <v>56</v>
      </c>
      <c r="Z3652">
        <v>432</v>
      </c>
      <c r="AA3652">
        <v>8.1999999999999993</v>
      </c>
      <c r="AB3652">
        <v>1.78</v>
      </c>
      <c r="AC3652">
        <v>0</v>
      </c>
    </row>
    <row r="3653" spans="1:29">
      <c r="A3653" t="s">
        <v>28</v>
      </c>
      <c r="C3653" t="s">
        <v>5403</v>
      </c>
      <c r="D3653">
        <v>179</v>
      </c>
      <c r="E3653">
        <v>89</v>
      </c>
      <c r="F3653">
        <v>0</v>
      </c>
      <c r="G3653">
        <v>15</v>
      </c>
      <c r="H3653" t="s">
        <v>17295</v>
      </c>
      <c r="I3653">
        <v>391</v>
      </c>
      <c r="K3653" t="s">
        <v>4277</v>
      </c>
      <c r="L3653" t="s">
        <v>17296</v>
      </c>
      <c r="M3653" t="s">
        <v>17297</v>
      </c>
      <c r="N3653">
        <v>60522</v>
      </c>
      <c r="O3653">
        <v>477</v>
      </c>
      <c r="P3653" t="s">
        <v>17298</v>
      </c>
      <c r="Q3653">
        <v>0</v>
      </c>
      <c r="R3653" t="s">
        <v>17299</v>
      </c>
      <c r="S3653" t="s">
        <v>17300</v>
      </c>
      <c r="T3653">
        <v>228</v>
      </c>
      <c r="U3653" t="s">
        <v>37</v>
      </c>
      <c r="V3653" t="s">
        <v>268</v>
      </c>
      <c r="W3653" t="s">
        <v>585</v>
      </c>
      <c r="X3653">
        <v>5952000</v>
      </c>
      <c r="Y3653">
        <v>1983</v>
      </c>
      <c r="Z3653">
        <v>20</v>
      </c>
      <c r="AA3653">
        <v>7.3</v>
      </c>
      <c r="AB3653">
        <v>1.85</v>
      </c>
      <c r="AC3653">
        <v>0</v>
      </c>
    </row>
    <row r="3654" spans="1:29">
      <c r="A3654" t="s">
        <v>28</v>
      </c>
      <c r="C3654" t="s">
        <v>17301</v>
      </c>
      <c r="D3654">
        <v>88</v>
      </c>
      <c r="E3654">
        <v>111</v>
      </c>
      <c r="F3654">
        <v>82</v>
      </c>
      <c r="G3654">
        <v>269</v>
      </c>
      <c r="H3654" t="s">
        <v>1630</v>
      </c>
      <c r="I3654">
        <v>809</v>
      </c>
      <c r="J3654">
        <v>3895664</v>
      </c>
      <c r="K3654" t="s">
        <v>2527</v>
      </c>
      <c r="L3654" t="s">
        <v>10522</v>
      </c>
      <c r="M3654" t="s">
        <v>17302</v>
      </c>
      <c r="N3654">
        <v>34383</v>
      </c>
      <c r="O3654">
        <v>1858</v>
      </c>
      <c r="P3654" t="s">
        <v>15149</v>
      </c>
      <c r="Q3654">
        <v>0</v>
      </c>
      <c r="R3654" t="s">
        <v>17303</v>
      </c>
      <c r="S3654" t="s">
        <v>17304</v>
      </c>
      <c r="T3654">
        <v>149</v>
      </c>
      <c r="U3654" t="s">
        <v>1464</v>
      </c>
      <c r="V3654" t="s">
        <v>1465</v>
      </c>
      <c r="W3654" t="s">
        <v>585</v>
      </c>
      <c r="X3654">
        <v>5300000</v>
      </c>
      <c r="Y3654">
        <v>2002</v>
      </c>
      <c r="Z3654">
        <v>447</v>
      </c>
      <c r="AA3654">
        <v>7.3</v>
      </c>
      <c r="AB3654">
        <v>1.85</v>
      </c>
      <c r="AC3654">
        <v>0</v>
      </c>
    </row>
    <row r="3655" spans="1:29">
      <c r="A3655" t="s">
        <v>28</v>
      </c>
      <c r="C3655" t="s">
        <v>17305</v>
      </c>
      <c r="D3655">
        <v>43</v>
      </c>
      <c r="E3655">
        <v>86</v>
      </c>
      <c r="F3655">
        <v>4</v>
      </c>
      <c r="G3655">
        <v>444</v>
      </c>
      <c r="H3655" t="s">
        <v>17306</v>
      </c>
      <c r="I3655">
        <v>11000</v>
      </c>
      <c r="J3655">
        <v>20200</v>
      </c>
      <c r="K3655" t="s">
        <v>6199</v>
      </c>
      <c r="L3655" t="s">
        <v>257</v>
      </c>
      <c r="M3655" t="s">
        <v>17307</v>
      </c>
      <c r="N3655">
        <v>6797</v>
      </c>
      <c r="O3655">
        <v>12772</v>
      </c>
      <c r="P3655" t="s">
        <v>17308</v>
      </c>
      <c r="Q3655">
        <v>1</v>
      </c>
      <c r="R3655" t="s">
        <v>17309</v>
      </c>
      <c r="S3655" t="s">
        <v>17310</v>
      </c>
      <c r="T3655">
        <v>21</v>
      </c>
      <c r="U3655" t="s">
        <v>37</v>
      </c>
      <c r="V3655" t="s">
        <v>38</v>
      </c>
      <c r="W3655" t="s">
        <v>39</v>
      </c>
      <c r="X3655">
        <v>6000000</v>
      </c>
      <c r="Y3655">
        <v>2014</v>
      </c>
      <c r="Z3655">
        <v>485</v>
      </c>
      <c r="AA3655">
        <v>5.8</v>
      </c>
      <c r="AC3655">
        <v>0</v>
      </c>
    </row>
    <row r="3656" spans="1:29">
      <c r="A3656" t="s">
        <v>28</v>
      </c>
      <c r="C3656" t="s">
        <v>5328</v>
      </c>
      <c r="D3656">
        <v>136</v>
      </c>
      <c r="E3656">
        <v>115</v>
      </c>
      <c r="F3656">
        <v>58</v>
      </c>
      <c r="G3656">
        <v>400</v>
      </c>
      <c r="H3656" t="s">
        <v>4528</v>
      </c>
      <c r="I3656">
        <v>33000</v>
      </c>
      <c r="J3656">
        <v>31874869</v>
      </c>
      <c r="K3656" t="s">
        <v>2215</v>
      </c>
      <c r="L3656" t="s">
        <v>4213</v>
      </c>
      <c r="M3656" t="s">
        <v>5329</v>
      </c>
      <c r="N3656">
        <v>43575</v>
      </c>
      <c r="O3656">
        <v>34605</v>
      </c>
      <c r="P3656" t="s">
        <v>5330</v>
      </c>
      <c r="Q3656">
        <v>0</v>
      </c>
      <c r="R3656" t="s">
        <v>5331</v>
      </c>
      <c r="S3656" t="s">
        <v>5332</v>
      </c>
      <c r="T3656">
        <v>302</v>
      </c>
      <c r="U3656" t="s">
        <v>37</v>
      </c>
      <c r="V3656" t="s">
        <v>38</v>
      </c>
      <c r="W3656" t="s">
        <v>585</v>
      </c>
      <c r="X3656">
        <v>50000000</v>
      </c>
      <c r="Y3656">
        <v>2002</v>
      </c>
      <c r="Z3656">
        <v>455</v>
      </c>
      <c r="AA3656">
        <v>6.1</v>
      </c>
      <c r="AB3656">
        <v>1.85</v>
      </c>
      <c r="AC3656">
        <v>0</v>
      </c>
    </row>
    <row r="3657" spans="1:29">
      <c r="A3657" t="s">
        <v>28</v>
      </c>
      <c r="C3657" t="s">
        <v>17311</v>
      </c>
      <c r="D3657">
        <v>111</v>
      </c>
      <c r="E3657">
        <v>103</v>
      </c>
      <c r="F3657">
        <v>12</v>
      </c>
      <c r="G3657">
        <v>19</v>
      </c>
      <c r="H3657" t="s">
        <v>17312</v>
      </c>
      <c r="I3657">
        <v>163</v>
      </c>
      <c r="J3657">
        <v>542860</v>
      </c>
      <c r="K3657" t="s">
        <v>1961</v>
      </c>
      <c r="L3657" t="s">
        <v>17313</v>
      </c>
      <c r="M3657" t="s">
        <v>17314</v>
      </c>
      <c r="N3657">
        <v>9230</v>
      </c>
      <c r="O3657">
        <v>219</v>
      </c>
      <c r="P3657" t="s">
        <v>17315</v>
      </c>
      <c r="Q3657">
        <v>1</v>
      </c>
      <c r="R3657" t="s">
        <v>17316</v>
      </c>
      <c r="S3657" t="s">
        <v>17317</v>
      </c>
      <c r="T3657">
        <v>37</v>
      </c>
      <c r="U3657" t="s">
        <v>10490</v>
      </c>
      <c r="V3657" t="s">
        <v>10491</v>
      </c>
      <c r="W3657" t="s">
        <v>585</v>
      </c>
      <c r="X3657">
        <v>4000000</v>
      </c>
      <c r="Y3657">
        <v>2008</v>
      </c>
      <c r="Z3657">
        <v>20</v>
      </c>
      <c r="AA3657">
        <v>7.1</v>
      </c>
      <c r="AB3657">
        <v>2.35</v>
      </c>
      <c r="AC3657">
        <v>0</v>
      </c>
    </row>
    <row r="3658" spans="1:29">
      <c r="C3658" t="s">
        <v>17318</v>
      </c>
      <c r="D3658">
        <v>13</v>
      </c>
      <c r="E3658">
        <v>90</v>
      </c>
      <c r="F3658">
        <v>139</v>
      </c>
      <c r="G3658">
        <v>1000</v>
      </c>
      <c r="H3658" t="s">
        <v>6433</v>
      </c>
      <c r="I3658">
        <v>2000</v>
      </c>
      <c r="K3658" t="s">
        <v>5967</v>
      </c>
      <c r="L3658" t="s">
        <v>4054</v>
      </c>
      <c r="M3658" t="s">
        <v>17319</v>
      </c>
      <c r="N3658">
        <v>6741</v>
      </c>
      <c r="O3658">
        <v>6569</v>
      </c>
      <c r="P3658" t="s">
        <v>5083</v>
      </c>
      <c r="Q3658">
        <v>0</v>
      </c>
      <c r="R3658" t="s">
        <v>17320</v>
      </c>
      <c r="S3658" t="s">
        <v>17321</v>
      </c>
      <c r="T3658">
        <v>11</v>
      </c>
      <c r="U3658" t="s">
        <v>37</v>
      </c>
      <c r="V3658" t="s">
        <v>38</v>
      </c>
      <c r="W3658" t="s">
        <v>585</v>
      </c>
      <c r="X3658">
        <v>6000000</v>
      </c>
      <c r="Y3658">
        <v>2012</v>
      </c>
      <c r="Z3658">
        <v>2000</v>
      </c>
      <c r="AA3658">
        <v>6.5</v>
      </c>
      <c r="AC3658">
        <v>0</v>
      </c>
    </row>
    <row r="3659" spans="1:29">
      <c r="A3659" t="s">
        <v>747</v>
      </c>
      <c r="C3659" t="s">
        <v>4712</v>
      </c>
      <c r="D3659">
        <v>64</v>
      </c>
      <c r="E3659">
        <v>133</v>
      </c>
      <c r="F3659">
        <v>287</v>
      </c>
      <c r="G3659">
        <v>28</v>
      </c>
      <c r="H3659" t="s">
        <v>17322</v>
      </c>
      <c r="I3659">
        <v>343</v>
      </c>
      <c r="K3659" t="s">
        <v>17323</v>
      </c>
      <c r="L3659" t="s">
        <v>9243</v>
      </c>
      <c r="M3659" t="s">
        <v>17324</v>
      </c>
      <c r="N3659">
        <v>10119</v>
      </c>
      <c r="O3659">
        <v>502</v>
      </c>
      <c r="P3659" t="s">
        <v>17325</v>
      </c>
      <c r="Q3659">
        <v>0</v>
      </c>
      <c r="R3659" t="s">
        <v>17326</v>
      </c>
      <c r="S3659" t="s">
        <v>17327</v>
      </c>
      <c r="T3659">
        <v>124</v>
      </c>
      <c r="U3659" t="s">
        <v>37</v>
      </c>
      <c r="V3659" t="s">
        <v>1465</v>
      </c>
      <c r="W3659" t="s">
        <v>5613</v>
      </c>
      <c r="X3659">
        <v>6700000</v>
      </c>
      <c r="Y3659">
        <v>1964</v>
      </c>
      <c r="Z3659">
        <v>94</v>
      </c>
      <c r="AA3659">
        <v>7.9</v>
      </c>
      <c r="AB3659">
        <v>1.66</v>
      </c>
      <c r="AC3659">
        <v>0</v>
      </c>
    </row>
    <row r="3660" spans="1:29">
      <c r="A3660" t="s">
        <v>28</v>
      </c>
      <c r="C3660" t="s">
        <v>17328</v>
      </c>
      <c r="D3660">
        <v>6</v>
      </c>
      <c r="E3660">
        <v>88</v>
      </c>
      <c r="F3660">
        <v>0</v>
      </c>
      <c r="G3660">
        <v>57</v>
      </c>
      <c r="H3660" t="s">
        <v>5276</v>
      </c>
      <c r="I3660">
        <v>978</v>
      </c>
      <c r="J3660">
        <v>15059</v>
      </c>
      <c r="K3660" t="s">
        <v>4075</v>
      </c>
      <c r="L3660" t="s">
        <v>6705</v>
      </c>
      <c r="M3660" t="s">
        <v>17329</v>
      </c>
      <c r="N3660">
        <v>748</v>
      </c>
      <c r="O3660">
        <v>1443</v>
      </c>
      <c r="P3660" t="s">
        <v>17330</v>
      </c>
      <c r="Q3660">
        <v>2</v>
      </c>
      <c r="R3660" t="s">
        <v>17331</v>
      </c>
      <c r="S3660" t="s">
        <v>17332</v>
      </c>
      <c r="T3660">
        <v>8</v>
      </c>
      <c r="U3660" t="s">
        <v>37</v>
      </c>
      <c r="V3660" t="s">
        <v>38</v>
      </c>
      <c r="W3660" t="s">
        <v>39</v>
      </c>
      <c r="Y3660">
        <v>2012</v>
      </c>
      <c r="Z3660">
        <v>323</v>
      </c>
      <c r="AA3660">
        <v>5.4</v>
      </c>
      <c r="AB3660">
        <v>2.35</v>
      </c>
      <c r="AC3660">
        <v>543</v>
      </c>
    </row>
    <row r="3661" spans="1:29">
      <c r="A3661" t="s">
        <v>28</v>
      </c>
      <c r="C3661" t="s">
        <v>17333</v>
      </c>
      <c r="D3661">
        <v>112</v>
      </c>
      <c r="E3661">
        <v>111</v>
      </c>
      <c r="F3661">
        <v>64</v>
      </c>
      <c r="G3661">
        <v>380</v>
      </c>
      <c r="H3661" t="s">
        <v>17334</v>
      </c>
      <c r="I3661">
        <v>778</v>
      </c>
      <c r="J3661">
        <v>11905519</v>
      </c>
      <c r="K3661" t="s">
        <v>464</v>
      </c>
      <c r="L3661" t="s">
        <v>7263</v>
      </c>
      <c r="M3661" t="s">
        <v>17335</v>
      </c>
      <c r="N3661">
        <v>30210</v>
      </c>
      <c r="O3661">
        <v>2205</v>
      </c>
      <c r="P3661" t="s">
        <v>17336</v>
      </c>
      <c r="Q3661">
        <v>0</v>
      </c>
      <c r="R3661" t="s">
        <v>17337</v>
      </c>
      <c r="S3661" t="s">
        <v>17338</v>
      </c>
      <c r="T3661">
        <v>214</v>
      </c>
      <c r="U3661" t="s">
        <v>13246</v>
      </c>
      <c r="V3661" t="s">
        <v>13247</v>
      </c>
      <c r="W3661" t="s">
        <v>585</v>
      </c>
      <c r="X3661">
        <v>200000000</v>
      </c>
      <c r="Y3661">
        <v>2005</v>
      </c>
      <c r="Z3661">
        <v>635</v>
      </c>
      <c r="AA3661">
        <v>7.1</v>
      </c>
      <c r="AB3661">
        <v>1.85</v>
      </c>
      <c r="AC3661">
        <v>0</v>
      </c>
    </row>
    <row r="3662" spans="1:29">
      <c r="A3662" t="s">
        <v>28</v>
      </c>
      <c r="C3662" t="s">
        <v>17339</v>
      </c>
      <c r="D3662">
        <v>12</v>
      </c>
      <c r="E3662">
        <v>94</v>
      </c>
      <c r="F3662">
        <v>0</v>
      </c>
      <c r="G3662">
        <v>136</v>
      </c>
      <c r="H3662" t="s">
        <v>7456</v>
      </c>
      <c r="I3662">
        <v>722</v>
      </c>
      <c r="J3662">
        <v>69582</v>
      </c>
      <c r="K3662" t="s">
        <v>1671</v>
      </c>
      <c r="L3662" t="s">
        <v>3164</v>
      </c>
      <c r="M3662" t="s">
        <v>17340</v>
      </c>
      <c r="N3662">
        <v>867</v>
      </c>
      <c r="O3662">
        <v>1477</v>
      </c>
      <c r="P3662" t="s">
        <v>16132</v>
      </c>
      <c r="Q3662">
        <v>2</v>
      </c>
      <c r="R3662" t="s">
        <v>17341</v>
      </c>
      <c r="S3662" t="s">
        <v>17342</v>
      </c>
      <c r="T3662">
        <v>21</v>
      </c>
      <c r="U3662" t="s">
        <v>37</v>
      </c>
      <c r="V3662" t="s">
        <v>56</v>
      </c>
      <c r="W3662" t="s">
        <v>585</v>
      </c>
      <c r="Y3662">
        <v>1998</v>
      </c>
      <c r="Z3662">
        <v>338</v>
      </c>
      <c r="AA3662">
        <v>6.4</v>
      </c>
      <c r="AB3662">
        <v>1.85</v>
      </c>
      <c r="AC3662">
        <v>109</v>
      </c>
    </row>
    <row r="3663" spans="1:29">
      <c r="A3663" t="s">
        <v>28</v>
      </c>
      <c r="D3663">
        <v>15</v>
      </c>
      <c r="E3663">
        <v>25</v>
      </c>
      <c r="G3663">
        <v>220</v>
      </c>
      <c r="H3663" t="s">
        <v>17343</v>
      </c>
      <c r="I3663">
        <v>229</v>
      </c>
      <c r="K3663" t="s">
        <v>1681</v>
      </c>
      <c r="L3663" t="s">
        <v>17344</v>
      </c>
      <c r="M3663" t="s">
        <v>17345</v>
      </c>
      <c r="N3663">
        <v>55987</v>
      </c>
      <c r="O3663">
        <v>1239</v>
      </c>
      <c r="P3663" t="s">
        <v>17346</v>
      </c>
      <c r="Q3663">
        <v>0</v>
      </c>
      <c r="R3663" t="s">
        <v>17347</v>
      </c>
      <c r="S3663" t="s">
        <v>17348</v>
      </c>
      <c r="T3663">
        <v>42</v>
      </c>
      <c r="U3663" t="s">
        <v>37</v>
      </c>
      <c r="V3663" t="s">
        <v>56</v>
      </c>
      <c r="W3663" t="s">
        <v>1126</v>
      </c>
      <c r="Z3663">
        <v>223</v>
      </c>
      <c r="AA3663">
        <v>8.4</v>
      </c>
      <c r="AB3663">
        <v>16</v>
      </c>
      <c r="AC3663">
        <v>0</v>
      </c>
    </row>
    <row r="3664" spans="1:29">
      <c r="A3664" t="s">
        <v>28</v>
      </c>
      <c r="C3664" t="s">
        <v>15467</v>
      </c>
      <c r="D3664">
        <v>161</v>
      </c>
      <c r="E3664">
        <v>112</v>
      </c>
      <c r="F3664">
        <v>98</v>
      </c>
      <c r="G3664">
        <v>397</v>
      </c>
      <c r="H3664" t="s">
        <v>17349</v>
      </c>
      <c r="I3664">
        <v>883</v>
      </c>
      <c r="J3664">
        <v>32541719</v>
      </c>
      <c r="K3664" t="s">
        <v>4479</v>
      </c>
      <c r="L3664" t="s">
        <v>1513</v>
      </c>
      <c r="M3664" t="s">
        <v>17350</v>
      </c>
      <c r="N3664">
        <v>89806</v>
      </c>
      <c r="O3664">
        <v>2201</v>
      </c>
      <c r="P3664" t="s">
        <v>16601</v>
      </c>
      <c r="Q3664">
        <v>0</v>
      </c>
      <c r="R3664" t="s">
        <v>17351</v>
      </c>
      <c r="S3664" t="s">
        <v>17352</v>
      </c>
      <c r="T3664">
        <v>438</v>
      </c>
      <c r="U3664" t="s">
        <v>37</v>
      </c>
      <c r="V3664" t="s">
        <v>56</v>
      </c>
      <c r="W3664" t="s">
        <v>39</v>
      </c>
      <c r="X3664">
        <v>3500159</v>
      </c>
      <c r="Y3664">
        <v>2002</v>
      </c>
      <c r="Z3664">
        <v>528</v>
      </c>
      <c r="AA3664">
        <v>6.7</v>
      </c>
      <c r="AB3664">
        <v>1.85</v>
      </c>
      <c r="AC3664">
        <v>0</v>
      </c>
    </row>
    <row r="3665" spans="1:29">
      <c r="A3665" t="s">
        <v>28</v>
      </c>
      <c r="C3665" t="s">
        <v>15906</v>
      </c>
      <c r="D3665">
        <v>68</v>
      </c>
      <c r="E3665">
        <v>141</v>
      </c>
      <c r="F3665">
        <v>407</v>
      </c>
      <c r="G3665">
        <v>501</v>
      </c>
      <c r="H3665" t="s">
        <v>17353</v>
      </c>
      <c r="I3665">
        <v>688</v>
      </c>
      <c r="J3665">
        <v>3064356</v>
      </c>
      <c r="K3665" t="s">
        <v>214</v>
      </c>
      <c r="L3665" t="s">
        <v>1281</v>
      </c>
      <c r="M3665" t="s">
        <v>17354</v>
      </c>
      <c r="N3665">
        <v>3433</v>
      </c>
      <c r="O3665">
        <v>2584</v>
      </c>
      <c r="P3665" t="s">
        <v>3964</v>
      </c>
      <c r="Q3665">
        <v>6</v>
      </c>
      <c r="R3665" t="s">
        <v>17355</v>
      </c>
      <c r="S3665" t="s">
        <v>17356</v>
      </c>
      <c r="T3665">
        <v>81</v>
      </c>
      <c r="U3665" t="s">
        <v>37</v>
      </c>
      <c r="V3665" t="s">
        <v>38</v>
      </c>
      <c r="W3665" t="s">
        <v>39</v>
      </c>
      <c r="X3665">
        <v>5600000</v>
      </c>
      <c r="Y3665">
        <v>2002</v>
      </c>
      <c r="Z3665">
        <v>659</v>
      </c>
      <c r="AA3665">
        <v>6.9</v>
      </c>
      <c r="AB3665">
        <v>1.85</v>
      </c>
      <c r="AC3665">
        <v>160</v>
      </c>
    </row>
    <row r="3666" spans="1:29">
      <c r="A3666" t="s">
        <v>28</v>
      </c>
      <c r="C3666" t="s">
        <v>13712</v>
      </c>
      <c r="D3666">
        <v>25</v>
      </c>
      <c r="E3666">
        <v>95</v>
      </c>
      <c r="F3666">
        <v>17</v>
      </c>
      <c r="G3666">
        <v>255</v>
      </c>
      <c r="H3666" t="s">
        <v>17357</v>
      </c>
      <c r="I3666">
        <v>592</v>
      </c>
      <c r="J3666">
        <v>7009668</v>
      </c>
      <c r="K3666" t="s">
        <v>17358</v>
      </c>
      <c r="L3666" t="s">
        <v>17359</v>
      </c>
      <c r="M3666" t="s">
        <v>17360</v>
      </c>
      <c r="N3666">
        <v>8707</v>
      </c>
      <c r="O3666">
        <v>2000</v>
      </c>
      <c r="P3666" t="s">
        <v>17361</v>
      </c>
      <c r="Q3666">
        <v>6</v>
      </c>
      <c r="R3666" t="s">
        <v>17362</v>
      </c>
      <c r="S3666" t="s">
        <v>17363</v>
      </c>
      <c r="T3666">
        <v>36</v>
      </c>
      <c r="U3666" t="s">
        <v>37</v>
      </c>
      <c r="V3666" t="s">
        <v>38</v>
      </c>
      <c r="W3666" t="s">
        <v>39</v>
      </c>
      <c r="X3666">
        <v>5600000</v>
      </c>
      <c r="Y3666">
        <v>2006</v>
      </c>
      <c r="Z3666">
        <v>378</v>
      </c>
      <c r="AA3666">
        <v>2.1</v>
      </c>
      <c r="AB3666">
        <v>1.85</v>
      </c>
      <c r="AC3666">
        <v>244</v>
      </c>
    </row>
    <row r="3667" spans="1:29">
      <c r="A3667" t="s">
        <v>28</v>
      </c>
      <c r="C3667" t="s">
        <v>17364</v>
      </c>
      <c r="D3667">
        <v>23</v>
      </c>
      <c r="E3667">
        <v>141</v>
      </c>
      <c r="F3667">
        <v>2</v>
      </c>
      <c r="G3667">
        <v>61</v>
      </c>
      <c r="H3667" t="s">
        <v>17365</v>
      </c>
      <c r="I3667">
        <v>634</v>
      </c>
      <c r="J3667">
        <v>352684</v>
      </c>
      <c r="K3667" t="s">
        <v>2136</v>
      </c>
      <c r="L3667" t="s">
        <v>17366</v>
      </c>
      <c r="M3667" t="s">
        <v>17367</v>
      </c>
      <c r="N3667">
        <v>4633</v>
      </c>
      <c r="O3667">
        <v>1065</v>
      </c>
      <c r="P3667" t="s">
        <v>17368</v>
      </c>
      <c r="Q3667">
        <v>1</v>
      </c>
      <c r="R3667" t="s">
        <v>17369</v>
      </c>
      <c r="S3667" t="s">
        <v>17370</v>
      </c>
      <c r="T3667">
        <v>31</v>
      </c>
      <c r="U3667" t="s">
        <v>5611</v>
      </c>
      <c r="V3667" t="s">
        <v>5612</v>
      </c>
      <c r="W3667" t="s">
        <v>4830</v>
      </c>
      <c r="Y3667">
        <v>2012</v>
      </c>
      <c r="Z3667">
        <v>284</v>
      </c>
      <c r="AA3667">
        <v>4.3</v>
      </c>
      <c r="AC3667">
        <v>365</v>
      </c>
    </row>
    <row r="3668" spans="1:29">
      <c r="A3668" t="s">
        <v>28</v>
      </c>
      <c r="C3668" t="s">
        <v>14719</v>
      </c>
      <c r="D3668">
        <v>222</v>
      </c>
      <c r="E3668">
        <v>85</v>
      </c>
      <c r="F3668">
        <v>57</v>
      </c>
      <c r="G3668">
        <v>6</v>
      </c>
      <c r="H3668" t="s">
        <v>17371</v>
      </c>
      <c r="I3668">
        <v>37</v>
      </c>
      <c r="J3668">
        <v>27024</v>
      </c>
      <c r="K3668" t="s">
        <v>6403</v>
      </c>
      <c r="L3668" t="s">
        <v>17372</v>
      </c>
      <c r="M3668" t="s">
        <v>17373</v>
      </c>
      <c r="N3668">
        <v>55597</v>
      </c>
      <c r="O3668">
        <v>73</v>
      </c>
      <c r="P3668" t="s">
        <v>17374</v>
      </c>
      <c r="Q3668">
        <v>0</v>
      </c>
      <c r="R3668" t="s">
        <v>17375</v>
      </c>
      <c r="S3668" t="s">
        <v>17376</v>
      </c>
      <c r="T3668">
        <v>148</v>
      </c>
      <c r="U3668" t="s">
        <v>2778</v>
      </c>
      <c r="V3668" t="s">
        <v>3571</v>
      </c>
      <c r="W3668" t="s">
        <v>585</v>
      </c>
      <c r="X3668">
        <v>5600000</v>
      </c>
      <c r="Y3668">
        <v>2009</v>
      </c>
      <c r="Z3668">
        <v>9</v>
      </c>
      <c r="AA3668">
        <v>6.6</v>
      </c>
      <c r="AB3668">
        <v>1.85</v>
      </c>
      <c r="AC3668">
        <v>4000</v>
      </c>
    </row>
    <row r="3669" spans="1:29">
      <c r="A3669" t="s">
        <v>28</v>
      </c>
      <c r="C3669" t="s">
        <v>15710</v>
      </c>
      <c r="D3669">
        <v>9</v>
      </c>
      <c r="E3669">
        <v>105</v>
      </c>
      <c r="F3669">
        <v>12</v>
      </c>
      <c r="G3669">
        <v>10</v>
      </c>
      <c r="H3669" t="s">
        <v>17377</v>
      </c>
      <c r="I3669">
        <v>25</v>
      </c>
      <c r="J3669">
        <v>531806</v>
      </c>
      <c r="K3669" t="s">
        <v>17378</v>
      </c>
      <c r="L3669" t="s">
        <v>17379</v>
      </c>
      <c r="M3669" t="s">
        <v>17380</v>
      </c>
      <c r="N3669">
        <v>548</v>
      </c>
      <c r="O3669">
        <v>72</v>
      </c>
      <c r="P3669" t="s">
        <v>17381</v>
      </c>
      <c r="Q3669">
        <v>9</v>
      </c>
      <c r="R3669" t="s">
        <v>17382</v>
      </c>
      <c r="S3669" t="s">
        <v>17383</v>
      </c>
      <c r="T3669">
        <v>6</v>
      </c>
      <c r="U3669" t="s">
        <v>37</v>
      </c>
      <c r="V3669" t="s">
        <v>38</v>
      </c>
      <c r="W3669" t="s">
        <v>95</v>
      </c>
      <c r="Y3669">
        <v>2010</v>
      </c>
      <c r="Z3669">
        <v>11</v>
      </c>
      <c r="AA3669">
        <v>3.4</v>
      </c>
      <c r="AC3669">
        <v>277</v>
      </c>
    </row>
    <row r="3670" spans="1:29">
      <c r="A3670" t="s">
        <v>28</v>
      </c>
      <c r="C3670" t="s">
        <v>16986</v>
      </c>
      <c r="D3670">
        <v>119</v>
      </c>
      <c r="E3670">
        <v>129</v>
      </c>
      <c r="F3670">
        <v>131</v>
      </c>
      <c r="G3670">
        <v>417</v>
      </c>
      <c r="H3670" t="s">
        <v>14010</v>
      </c>
      <c r="I3670">
        <v>1000</v>
      </c>
      <c r="J3670">
        <v>159600000</v>
      </c>
      <c r="K3670" t="s">
        <v>9193</v>
      </c>
      <c r="L3670" t="s">
        <v>4204</v>
      </c>
      <c r="M3670" t="s">
        <v>17384</v>
      </c>
      <c r="N3670">
        <v>175607</v>
      </c>
      <c r="O3670">
        <v>2387</v>
      </c>
      <c r="P3670" t="s">
        <v>4240</v>
      </c>
      <c r="Q3670">
        <v>0</v>
      </c>
      <c r="R3670" t="s">
        <v>17385</v>
      </c>
      <c r="S3670" t="s">
        <v>17386</v>
      </c>
      <c r="T3670">
        <v>252</v>
      </c>
      <c r="U3670" t="s">
        <v>37</v>
      </c>
      <c r="V3670" t="s">
        <v>38</v>
      </c>
      <c r="W3670" t="s">
        <v>95</v>
      </c>
      <c r="X3670">
        <v>5500000</v>
      </c>
      <c r="Y3670">
        <v>1973</v>
      </c>
      <c r="Z3670">
        <v>559</v>
      </c>
      <c r="AA3670">
        <v>8.3000000000000007</v>
      </c>
      <c r="AB3670">
        <v>1.85</v>
      </c>
      <c r="AC3670">
        <v>0</v>
      </c>
    </row>
    <row r="3671" spans="1:29">
      <c r="A3671" t="s">
        <v>28</v>
      </c>
      <c r="C3671" t="s">
        <v>7796</v>
      </c>
      <c r="D3671">
        <v>90</v>
      </c>
      <c r="E3671">
        <v>125</v>
      </c>
      <c r="F3671">
        <v>46</v>
      </c>
      <c r="G3671">
        <v>249</v>
      </c>
      <c r="H3671" t="s">
        <v>3130</v>
      </c>
      <c r="I3671">
        <v>368</v>
      </c>
      <c r="J3671">
        <v>58800000</v>
      </c>
      <c r="K3671" t="s">
        <v>1634</v>
      </c>
      <c r="L3671" t="s">
        <v>5222</v>
      </c>
      <c r="M3671" t="s">
        <v>17387</v>
      </c>
      <c r="N3671">
        <v>40511</v>
      </c>
      <c r="O3671">
        <v>1651</v>
      </c>
      <c r="P3671" t="s">
        <v>3133</v>
      </c>
      <c r="Q3671">
        <v>0</v>
      </c>
      <c r="R3671" t="s">
        <v>17388</v>
      </c>
      <c r="S3671" t="s">
        <v>17389</v>
      </c>
      <c r="T3671">
        <v>213</v>
      </c>
      <c r="U3671" t="s">
        <v>37</v>
      </c>
      <c r="V3671" t="s">
        <v>56</v>
      </c>
      <c r="W3671" t="s">
        <v>95</v>
      </c>
      <c r="X3671">
        <v>5500000</v>
      </c>
      <c r="Y3671">
        <v>1981</v>
      </c>
      <c r="Z3671">
        <v>303</v>
      </c>
      <c r="AA3671">
        <v>7.2</v>
      </c>
      <c r="AB3671">
        <v>1.85</v>
      </c>
      <c r="AC3671">
        <v>0</v>
      </c>
    </row>
    <row r="3672" spans="1:29">
      <c r="A3672" t="s">
        <v>28</v>
      </c>
      <c r="C3672" t="s">
        <v>17390</v>
      </c>
      <c r="D3672">
        <v>62</v>
      </c>
      <c r="E3672">
        <v>116</v>
      </c>
      <c r="F3672">
        <v>0</v>
      </c>
      <c r="G3672">
        <v>476</v>
      </c>
      <c r="H3672" t="s">
        <v>4908</v>
      </c>
      <c r="I3672">
        <v>907</v>
      </c>
      <c r="J3672">
        <v>50382128</v>
      </c>
      <c r="K3672" t="s">
        <v>1415</v>
      </c>
      <c r="L3672" t="s">
        <v>7512</v>
      </c>
      <c r="M3672" t="s">
        <v>17391</v>
      </c>
      <c r="N3672">
        <v>10472</v>
      </c>
      <c r="O3672">
        <v>2723</v>
      </c>
      <c r="P3672" t="s">
        <v>15112</v>
      </c>
      <c r="Q3672">
        <v>0</v>
      </c>
      <c r="R3672" t="s">
        <v>17392</v>
      </c>
      <c r="S3672" t="s">
        <v>17393</v>
      </c>
      <c r="T3672">
        <v>202</v>
      </c>
      <c r="U3672" t="s">
        <v>37</v>
      </c>
      <c r="V3672" t="s">
        <v>38</v>
      </c>
      <c r="W3672" t="s">
        <v>39</v>
      </c>
      <c r="X3672">
        <v>5500000</v>
      </c>
      <c r="Y3672">
        <v>2005</v>
      </c>
      <c r="Z3672">
        <v>637</v>
      </c>
      <c r="AA3672">
        <v>5.6</v>
      </c>
      <c r="AB3672">
        <v>1.85</v>
      </c>
      <c r="AC3672">
        <v>0</v>
      </c>
    </row>
    <row r="3673" spans="1:29">
      <c r="A3673" t="s">
        <v>28</v>
      </c>
      <c r="C3673" t="s">
        <v>7204</v>
      </c>
      <c r="D3673">
        <v>71</v>
      </c>
      <c r="E3673">
        <v>105</v>
      </c>
      <c r="F3673">
        <v>96</v>
      </c>
      <c r="G3673">
        <v>35</v>
      </c>
      <c r="H3673" t="s">
        <v>854</v>
      </c>
      <c r="I3673">
        <v>509</v>
      </c>
      <c r="J3673">
        <v>35811509</v>
      </c>
      <c r="K3673" t="s">
        <v>8771</v>
      </c>
      <c r="L3673" t="s">
        <v>525</v>
      </c>
      <c r="M3673" t="s">
        <v>17394</v>
      </c>
      <c r="N3673">
        <v>43013</v>
      </c>
      <c r="O3673">
        <v>888</v>
      </c>
      <c r="P3673" t="s">
        <v>17395</v>
      </c>
      <c r="Q3673">
        <v>0</v>
      </c>
      <c r="R3673" t="s">
        <v>17396</v>
      </c>
      <c r="S3673" t="s">
        <v>17397</v>
      </c>
      <c r="T3673">
        <v>104</v>
      </c>
      <c r="U3673" t="s">
        <v>37</v>
      </c>
      <c r="V3673" t="s">
        <v>370</v>
      </c>
      <c r="W3673" t="s">
        <v>39</v>
      </c>
      <c r="X3673">
        <v>5500000</v>
      </c>
      <c r="Y3673">
        <v>1996</v>
      </c>
      <c r="Z3673">
        <v>294</v>
      </c>
      <c r="AA3673">
        <v>7.7</v>
      </c>
      <c r="AB3673">
        <v>1.85</v>
      </c>
      <c r="AC3673">
        <v>0</v>
      </c>
    </row>
    <row r="3674" spans="1:29">
      <c r="A3674" t="s">
        <v>28</v>
      </c>
      <c r="C3674" t="s">
        <v>62</v>
      </c>
      <c r="D3674">
        <v>364</v>
      </c>
      <c r="E3674">
        <v>90</v>
      </c>
      <c r="F3674">
        <v>23000</v>
      </c>
      <c r="G3674">
        <v>694</v>
      </c>
      <c r="H3674" t="s">
        <v>100</v>
      </c>
      <c r="I3674">
        <v>23000</v>
      </c>
      <c r="J3674">
        <v>24475193</v>
      </c>
      <c r="K3674" t="s">
        <v>1415</v>
      </c>
      <c r="L3674" t="s">
        <v>62</v>
      </c>
      <c r="M3674" t="s">
        <v>17398</v>
      </c>
      <c r="N3674">
        <v>190494</v>
      </c>
      <c r="O3674">
        <v>44265</v>
      </c>
      <c r="P3674" t="s">
        <v>17399</v>
      </c>
      <c r="Q3674">
        <v>1</v>
      </c>
      <c r="R3674" t="s">
        <v>17400</v>
      </c>
      <c r="S3674" t="s">
        <v>17401</v>
      </c>
      <c r="T3674">
        <v>314</v>
      </c>
      <c r="U3674" t="s">
        <v>37</v>
      </c>
      <c r="V3674" t="s">
        <v>38</v>
      </c>
      <c r="W3674" t="s">
        <v>585</v>
      </c>
      <c r="X3674">
        <v>3000000</v>
      </c>
      <c r="Y3674">
        <v>2013</v>
      </c>
      <c r="Z3674">
        <v>19000</v>
      </c>
      <c r="AA3674">
        <v>6.6</v>
      </c>
      <c r="AB3674">
        <v>2.35</v>
      </c>
      <c r="AC3674">
        <v>33000</v>
      </c>
    </row>
    <row r="3675" spans="1:29">
      <c r="A3675" t="s">
        <v>28</v>
      </c>
      <c r="C3675" t="s">
        <v>3694</v>
      </c>
      <c r="D3675">
        <v>72</v>
      </c>
      <c r="E3675">
        <v>105</v>
      </c>
      <c r="F3675">
        <v>16000</v>
      </c>
      <c r="G3675">
        <v>258</v>
      </c>
      <c r="H3675" t="s">
        <v>16365</v>
      </c>
      <c r="I3675">
        <v>16000</v>
      </c>
      <c r="K3675" t="s">
        <v>17402</v>
      </c>
      <c r="L3675" t="s">
        <v>3694</v>
      </c>
      <c r="M3675" t="s">
        <v>17403</v>
      </c>
      <c r="N3675">
        <v>36381</v>
      </c>
      <c r="O3675">
        <v>17599</v>
      </c>
      <c r="P3675" t="s">
        <v>17404</v>
      </c>
      <c r="Q3675">
        <v>0</v>
      </c>
      <c r="R3675" t="s">
        <v>17405</v>
      </c>
      <c r="S3675" t="s">
        <v>17406</v>
      </c>
      <c r="T3675">
        <v>169</v>
      </c>
      <c r="U3675" t="s">
        <v>37</v>
      </c>
      <c r="V3675" t="s">
        <v>38</v>
      </c>
      <c r="W3675" t="s">
        <v>585</v>
      </c>
      <c r="X3675">
        <v>5500000</v>
      </c>
      <c r="Y3675">
        <v>1973</v>
      </c>
      <c r="Z3675">
        <v>742</v>
      </c>
      <c r="AA3675">
        <v>7.6</v>
      </c>
      <c r="AB3675">
        <v>2.35</v>
      </c>
      <c r="AC3675">
        <v>0</v>
      </c>
    </row>
    <row r="3676" spans="1:29">
      <c r="A3676" t="s">
        <v>28</v>
      </c>
      <c r="C3676" t="s">
        <v>11761</v>
      </c>
      <c r="D3676">
        <v>122</v>
      </c>
      <c r="E3676">
        <v>111</v>
      </c>
      <c r="F3676">
        <v>72</v>
      </c>
      <c r="G3676">
        <v>722</v>
      </c>
      <c r="H3676" t="s">
        <v>272</v>
      </c>
      <c r="I3676">
        <v>19000</v>
      </c>
      <c r="J3676">
        <v>6200756</v>
      </c>
      <c r="K3676" t="s">
        <v>2527</v>
      </c>
      <c r="L3676" t="s">
        <v>100</v>
      </c>
      <c r="M3676" t="s">
        <v>17407</v>
      </c>
      <c r="N3676">
        <v>96129</v>
      </c>
      <c r="O3676">
        <v>34106</v>
      </c>
      <c r="P3676" t="s">
        <v>1331</v>
      </c>
      <c r="Q3676">
        <v>0</v>
      </c>
      <c r="R3676" t="s">
        <v>17408</v>
      </c>
      <c r="S3676" t="s">
        <v>17409</v>
      </c>
      <c r="T3676">
        <v>488</v>
      </c>
      <c r="U3676" t="s">
        <v>37</v>
      </c>
      <c r="V3676" t="s">
        <v>38</v>
      </c>
      <c r="W3676" t="s">
        <v>585</v>
      </c>
      <c r="X3676">
        <v>7000000</v>
      </c>
      <c r="Y3676">
        <v>2001</v>
      </c>
      <c r="Z3676">
        <v>12000</v>
      </c>
      <c r="AA3676">
        <v>7.4</v>
      </c>
      <c r="AB3676">
        <v>1.85</v>
      </c>
      <c r="AC3676">
        <v>5000</v>
      </c>
    </row>
    <row r="3677" spans="1:29">
      <c r="A3677" t="s">
        <v>28</v>
      </c>
      <c r="C3677" t="s">
        <v>9070</v>
      </c>
      <c r="D3677">
        <v>100</v>
      </c>
      <c r="E3677">
        <v>91</v>
      </c>
      <c r="F3677">
        <v>14</v>
      </c>
      <c r="G3677">
        <v>548</v>
      </c>
      <c r="H3677" t="s">
        <v>393</v>
      </c>
      <c r="I3677">
        <v>14000</v>
      </c>
      <c r="J3677">
        <v>1292119</v>
      </c>
      <c r="K3677" t="s">
        <v>6326</v>
      </c>
      <c r="L3677" t="s">
        <v>213</v>
      </c>
      <c r="M3677" t="s">
        <v>17410</v>
      </c>
      <c r="N3677">
        <v>14786</v>
      </c>
      <c r="O3677">
        <v>16768</v>
      </c>
      <c r="P3677" t="s">
        <v>5794</v>
      </c>
      <c r="Q3677">
        <v>1</v>
      </c>
      <c r="R3677" t="s">
        <v>17411</v>
      </c>
      <c r="S3677" t="s">
        <v>17412</v>
      </c>
      <c r="T3677">
        <v>144</v>
      </c>
      <c r="U3677" t="s">
        <v>37</v>
      </c>
      <c r="V3677" t="s">
        <v>56</v>
      </c>
      <c r="W3677" t="s">
        <v>585</v>
      </c>
      <c r="X3677">
        <v>5500000</v>
      </c>
      <c r="Y3677">
        <v>2001</v>
      </c>
      <c r="Z3677">
        <v>1000</v>
      </c>
      <c r="AA3677">
        <v>7.1</v>
      </c>
      <c r="AB3677">
        <v>1.85</v>
      </c>
      <c r="AC3677">
        <v>0</v>
      </c>
    </row>
    <row r="3678" spans="1:29">
      <c r="A3678" t="s">
        <v>28</v>
      </c>
      <c r="C3678" t="s">
        <v>17413</v>
      </c>
      <c r="D3678">
        <v>24</v>
      </c>
      <c r="E3678">
        <v>95</v>
      </c>
      <c r="F3678">
        <v>14</v>
      </c>
      <c r="G3678">
        <v>60</v>
      </c>
      <c r="H3678" t="s">
        <v>17414</v>
      </c>
      <c r="I3678">
        <v>113</v>
      </c>
      <c r="K3678" t="s">
        <v>5482</v>
      </c>
      <c r="L3678" t="s">
        <v>17415</v>
      </c>
      <c r="M3678" t="s">
        <v>17416</v>
      </c>
      <c r="N3678">
        <v>1955</v>
      </c>
      <c r="O3678">
        <v>396</v>
      </c>
      <c r="P3678" t="s">
        <v>14862</v>
      </c>
      <c r="Q3678">
        <v>0</v>
      </c>
      <c r="R3678" t="s">
        <v>17417</v>
      </c>
      <c r="S3678" t="s">
        <v>17418</v>
      </c>
      <c r="T3678">
        <v>44</v>
      </c>
      <c r="U3678" t="s">
        <v>37</v>
      </c>
      <c r="V3678" t="s">
        <v>38</v>
      </c>
      <c r="W3678" t="s">
        <v>585</v>
      </c>
      <c r="Y3678">
        <v>1980</v>
      </c>
      <c r="Z3678">
        <v>110</v>
      </c>
      <c r="AA3678">
        <v>3.4</v>
      </c>
      <c r="AB3678">
        <v>2.35</v>
      </c>
      <c r="AC3678">
        <v>438</v>
      </c>
    </row>
    <row r="3679" spans="1:29">
      <c r="A3679" t="s">
        <v>28</v>
      </c>
      <c r="C3679" t="s">
        <v>17419</v>
      </c>
      <c r="D3679">
        <v>112</v>
      </c>
      <c r="E3679">
        <v>97</v>
      </c>
      <c r="F3679">
        <v>25</v>
      </c>
      <c r="G3679">
        <v>57</v>
      </c>
      <c r="H3679" t="s">
        <v>17420</v>
      </c>
      <c r="I3679">
        <v>517</v>
      </c>
      <c r="J3679">
        <v>3629758</v>
      </c>
      <c r="K3679" t="s">
        <v>6199</v>
      </c>
      <c r="L3679" t="s">
        <v>17421</v>
      </c>
      <c r="M3679" t="s">
        <v>17422</v>
      </c>
      <c r="N3679">
        <v>44151</v>
      </c>
      <c r="O3679">
        <v>745</v>
      </c>
      <c r="P3679" t="s">
        <v>17423</v>
      </c>
      <c r="Q3679">
        <v>0</v>
      </c>
      <c r="R3679" t="s">
        <v>17424</v>
      </c>
      <c r="S3679" t="s">
        <v>17425</v>
      </c>
      <c r="T3679">
        <v>110</v>
      </c>
      <c r="U3679" t="s">
        <v>1464</v>
      </c>
      <c r="V3679" t="s">
        <v>1465</v>
      </c>
      <c r="W3679" t="s">
        <v>39</v>
      </c>
      <c r="X3679">
        <v>5500000</v>
      </c>
      <c r="Y3679">
        <v>2004</v>
      </c>
      <c r="Z3679">
        <v>86</v>
      </c>
      <c r="AA3679">
        <v>7.9</v>
      </c>
      <c r="AB3679">
        <v>2.35</v>
      </c>
      <c r="AC3679">
        <v>0</v>
      </c>
    </row>
    <row r="3680" spans="1:29">
      <c r="A3680" t="s">
        <v>28</v>
      </c>
      <c r="C3680" t="s">
        <v>17426</v>
      </c>
      <c r="D3680">
        <v>67</v>
      </c>
      <c r="E3680">
        <v>92</v>
      </c>
      <c r="F3680">
        <v>9</v>
      </c>
      <c r="G3680">
        <v>71</v>
      </c>
      <c r="H3680" t="s">
        <v>17427</v>
      </c>
      <c r="I3680">
        <v>636</v>
      </c>
      <c r="J3680">
        <v>6239558</v>
      </c>
      <c r="K3680" t="s">
        <v>2527</v>
      </c>
      <c r="L3680" t="s">
        <v>7659</v>
      </c>
      <c r="M3680" t="s">
        <v>17428</v>
      </c>
      <c r="N3680">
        <v>5548</v>
      </c>
      <c r="O3680">
        <v>1033</v>
      </c>
      <c r="P3680" t="s">
        <v>17429</v>
      </c>
      <c r="Q3680">
        <v>0</v>
      </c>
      <c r="R3680" t="s">
        <v>17430</v>
      </c>
      <c r="S3680" t="s">
        <v>17431</v>
      </c>
      <c r="T3680">
        <v>67</v>
      </c>
      <c r="U3680" t="s">
        <v>37</v>
      </c>
      <c r="V3680" t="s">
        <v>268</v>
      </c>
      <c r="W3680" t="s">
        <v>585</v>
      </c>
      <c r="X3680">
        <v>5000000</v>
      </c>
      <c r="Y3680">
        <v>2003</v>
      </c>
      <c r="Z3680">
        <v>210</v>
      </c>
      <c r="AA3680">
        <v>6.7</v>
      </c>
      <c r="AB3680">
        <v>1.85</v>
      </c>
      <c r="AC3680">
        <v>352</v>
      </c>
    </row>
    <row r="3681" spans="1:29">
      <c r="A3681" t="s">
        <v>28</v>
      </c>
      <c r="C3681" t="s">
        <v>17432</v>
      </c>
      <c r="D3681">
        <v>91</v>
      </c>
      <c r="E3681">
        <v>104</v>
      </c>
      <c r="F3681">
        <v>10</v>
      </c>
      <c r="G3681">
        <v>93</v>
      </c>
      <c r="H3681" t="s">
        <v>4398</v>
      </c>
      <c r="I3681">
        <v>715</v>
      </c>
      <c r="J3681">
        <v>1056102</v>
      </c>
      <c r="K3681" t="s">
        <v>2142</v>
      </c>
      <c r="L3681" t="s">
        <v>3215</v>
      </c>
      <c r="M3681" t="s">
        <v>17433</v>
      </c>
      <c r="N3681">
        <v>18792</v>
      </c>
      <c r="O3681">
        <v>1315</v>
      </c>
      <c r="P3681" t="s">
        <v>17434</v>
      </c>
      <c r="Q3681">
        <v>0</v>
      </c>
      <c r="R3681" t="s">
        <v>17435</v>
      </c>
      <c r="S3681" t="s">
        <v>17436</v>
      </c>
      <c r="T3681">
        <v>153</v>
      </c>
      <c r="U3681" t="s">
        <v>37</v>
      </c>
      <c r="V3681" t="s">
        <v>38</v>
      </c>
      <c r="W3681" t="s">
        <v>585</v>
      </c>
      <c r="X3681">
        <v>5000000</v>
      </c>
      <c r="Y3681">
        <v>2003</v>
      </c>
      <c r="Z3681">
        <v>436</v>
      </c>
      <c r="AA3681">
        <v>6.6</v>
      </c>
      <c r="AB3681">
        <v>1.85</v>
      </c>
      <c r="AC3681">
        <v>1000</v>
      </c>
    </row>
    <row r="3682" spans="1:29">
      <c r="A3682" t="s">
        <v>28</v>
      </c>
      <c r="C3682" t="s">
        <v>5076</v>
      </c>
      <c r="D3682">
        <v>103</v>
      </c>
      <c r="E3682">
        <v>120</v>
      </c>
      <c r="F3682">
        <v>0</v>
      </c>
      <c r="G3682">
        <v>388</v>
      </c>
      <c r="H3682" t="s">
        <v>8269</v>
      </c>
      <c r="I3682">
        <v>782</v>
      </c>
      <c r="J3682">
        <v>27545445</v>
      </c>
      <c r="K3682" t="s">
        <v>3409</v>
      </c>
      <c r="L3682" t="s">
        <v>1725</v>
      </c>
      <c r="M3682" t="s">
        <v>17437</v>
      </c>
      <c r="N3682">
        <v>59524</v>
      </c>
      <c r="O3682">
        <v>2892</v>
      </c>
      <c r="P3682" t="s">
        <v>17438</v>
      </c>
      <c r="Q3682">
        <v>2</v>
      </c>
      <c r="R3682" t="s">
        <v>17439</v>
      </c>
      <c r="S3682" t="s">
        <v>17440</v>
      </c>
      <c r="T3682">
        <v>418</v>
      </c>
      <c r="U3682" t="s">
        <v>37</v>
      </c>
      <c r="V3682" t="s">
        <v>38</v>
      </c>
      <c r="W3682" t="s">
        <v>585</v>
      </c>
      <c r="X3682">
        <v>6500000</v>
      </c>
      <c r="Y3682">
        <v>1989</v>
      </c>
      <c r="Z3682">
        <v>652</v>
      </c>
      <c r="AA3682">
        <v>7.9</v>
      </c>
      <c r="AB3682">
        <v>1.85</v>
      </c>
      <c r="AC3682">
        <v>0</v>
      </c>
    </row>
    <row r="3683" spans="1:29">
      <c r="A3683" t="s">
        <v>28</v>
      </c>
      <c r="C3683" t="s">
        <v>17441</v>
      </c>
      <c r="D3683">
        <v>27</v>
      </c>
      <c r="E3683">
        <v>99</v>
      </c>
      <c r="F3683">
        <v>56</v>
      </c>
      <c r="G3683">
        <v>781</v>
      </c>
      <c r="H3683" t="s">
        <v>5781</v>
      </c>
      <c r="I3683">
        <v>4000</v>
      </c>
      <c r="J3683">
        <v>56007</v>
      </c>
      <c r="K3683" t="s">
        <v>16012</v>
      </c>
      <c r="L3683" t="s">
        <v>2477</v>
      </c>
      <c r="M3683" t="s">
        <v>17442</v>
      </c>
      <c r="N3683">
        <v>3754</v>
      </c>
      <c r="O3683">
        <v>6776</v>
      </c>
      <c r="P3683" t="s">
        <v>8089</v>
      </c>
      <c r="Q3683">
        <v>3</v>
      </c>
      <c r="R3683" t="s">
        <v>17443</v>
      </c>
      <c r="S3683" t="s">
        <v>17444</v>
      </c>
      <c r="T3683">
        <v>69</v>
      </c>
      <c r="U3683" t="s">
        <v>37</v>
      </c>
      <c r="V3683" t="s">
        <v>38</v>
      </c>
      <c r="W3683" t="s">
        <v>585</v>
      </c>
      <c r="X3683">
        <v>5500000</v>
      </c>
      <c r="Y3683">
        <v>2001</v>
      </c>
      <c r="Z3683">
        <v>902</v>
      </c>
      <c r="AA3683">
        <v>4.9000000000000004</v>
      </c>
      <c r="AB3683">
        <v>2.35</v>
      </c>
      <c r="AC3683">
        <v>113</v>
      </c>
    </row>
    <row r="3684" spans="1:29">
      <c r="A3684" t="s">
        <v>28</v>
      </c>
      <c r="C3684" t="s">
        <v>17445</v>
      </c>
      <c r="D3684">
        <v>205</v>
      </c>
      <c r="E3684">
        <v>93</v>
      </c>
      <c r="F3684">
        <v>592</v>
      </c>
      <c r="G3684">
        <v>36</v>
      </c>
      <c r="H3684" t="s">
        <v>17446</v>
      </c>
      <c r="I3684">
        <v>232</v>
      </c>
      <c r="J3684">
        <v>611709</v>
      </c>
      <c r="K3684" t="s">
        <v>2527</v>
      </c>
      <c r="L3684" t="s">
        <v>17447</v>
      </c>
      <c r="M3684" t="s">
        <v>17448</v>
      </c>
      <c r="N3684">
        <v>15267</v>
      </c>
      <c r="O3684">
        <v>391</v>
      </c>
      <c r="P3684" t="s">
        <v>17449</v>
      </c>
      <c r="Q3684">
        <v>1</v>
      </c>
      <c r="R3684" t="s">
        <v>17450</v>
      </c>
      <c r="S3684" t="s">
        <v>17451</v>
      </c>
      <c r="T3684">
        <v>41</v>
      </c>
      <c r="U3684" t="s">
        <v>1464</v>
      </c>
      <c r="V3684" t="s">
        <v>17452</v>
      </c>
      <c r="W3684" t="s">
        <v>4830</v>
      </c>
      <c r="X3684">
        <v>3850000</v>
      </c>
      <c r="Y3684">
        <v>2011</v>
      </c>
      <c r="Z3684">
        <v>67</v>
      </c>
      <c r="AA3684">
        <v>7.2</v>
      </c>
      <c r="AB3684">
        <v>1.85</v>
      </c>
      <c r="AC3684">
        <v>0</v>
      </c>
    </row>
    <row r="3685" spans="1:29">
      <c r="A3685" t="s">
        <v>28</v>
      </c>
      <c r="C3685" t="s">
        <v>12582</v>
      </c>
      <c r="D3685">
        <v>192</v>
      </c>
      <c r="E3685">
        <v>99</v>
      </c>
      <c r="F3685">
        <v>929</v>
      </c>
      <c r="G3685">
        <v>9</v>
      </c>
      <c r="H3685" t="s">
        <v>4820</v>
      </c>
      <c r="I3685">
        <v>56</v>
      </c>
      <c r="J3685">
        <v>753501</v>
      </c>
      <c r="K3685" t="s">
        <v>2142</v>
      </c>
      <c r="L3685" t="s">
        <v>11466</v>
      </c>
      <c r="M3685" t="s">
        <v>17453</v>
      </c>
      <c r="N3685">
        <v>87244</v>
      </c>
      <c r="O3685">
        <v>118</v>
      </c>
      <c r="P3685" t="s">
        <v>17454</v>
      </c>
      <c r="Q3685">
        <v>0</v>
      </c>
      <c r="R3685" t="s">
        <v>17455</v>
      </c>
      <c r="S3685" t="s">
        <v>17456</v>
      </c>
      <c r="T3685">
        <v>664</v>
      </c>
      <c r="U3685" t="s">
        <v>1464</v>
      </c>
      <c r="V3685" t="s">
        <v>1465</v>
      </c>
      <c r="W3685" t="s">
        <v>4830</v>
      </c>
      <c r="Y3685">
        <v>2002</v>
      </c>
      <c r="Z3685">
        <v>46</v>
      </c>
      <c r="AA3685">
        <v>7.4</v>
      </c>
      <c r="AB3685">
        <v>2.35</v>
      </c>
      <c r="AC3685">
        <v>13000</v>
      </c>
    </row>
    <row r="3686" spans="1:29">
      <c r="A3686" t="s">
        <v>28</v>
      </c>
      <c r="C3686" t="s">
        <v>17457</v>
      </c>
      <c r="D3686">
        <v>72</v>
      </c>
      <c r="E3686">
        <v>99</v>
      </c>
      <c r="F3686">
        <v>17</v>
      </c>
      <c r="G3686">
        <v>16</v>
      </c>
      <c r="H3686" t="s">
        <v>17457</v>
      </c>
      <c r="I3686">
        <v>31</v>
      </c>
      <c r="J3686">
        <v>22770</v>
      </c>
      <c r="K3686" t="s">
        <v>2527</v>
      </c>
      <c r="L3686" t="s">
        <v>17458</v>
      </c>
      <c r="M3686" t="s">
        <v>17459</v>
      </c>
      <c r="N3686">
        <v>1658</v>
      </c>
      <c r="O3686">
        <v>81</v>
      </c>
      <c r="P3686" t="s">
        <v>17460</v>
      </c>
      <c r="Q3686">
        <v>0</v>
      </c>
      <c r="R3686" t="s">
        <v>17461</v>
      </c>
      <c r="S3686" t="s">
        <v>17462</v>
      </c>
      <c r="T3686">
        <v>12</v>
      </c>
      <c r="U3686" t="s">
        <v>676</v>
      </c>
      <c r="V3686" t="s">
        <v>677</v>
      </c>
      <c r="W3686" t="s">
        <v>5613</v>
      </c>
      <c r="X3686">
        <v>5500000</v>
      </c>
      <c r="Y3686">
        <v>2013</v>
      </c>
      <c r="Z3686">
        <v>17</v>
      </c>
      <c r="AA3686">
        <v>6.1</v>
      </c>
      <c r="AB3686">
        <v>1.85</v>
      </c>
      <c r="AC3686">
        <v>543</v>
      </c>
    </row>
    <row r="3687" spans="1:29">
      <c r="A3687" t="s">
        <v>28</v>
      </c>
      <c r="C3687" t="s">
        <v>17463</v>
      </c>
      <c r="D3687">
        <v>33</v>
      </c>
      <c r="E3687">
        <v>157</v>
      </c>
      <c r="F3687">
        <v>85</v>
      </c>
      <c r="G3687">
        <v>199</v>
      </c>
      <c r="H3687" t="s">
        <v>7382</v>
      </c>
      <c r="I3687">
        <v>397</v>
      </c>
      <c r="J3687">
        <v>2197331</v>
      </c>
      <c r="K3687" t="s">
        <v>17464</v>
      </c>
      <c r="L3687" t="s">
        <v>16601</v>
      </c>
      <c r="M3687" t="s">
        <v>17465</v>
      </c>
      <c r="N3687">
        <v>70233</v>
      </c>
      <c r="O3687">
        <v>1519</v>
      </c>
      <c r="P3687" t="s">
        <v>17466</v>
      </c>
      <c r="Q3687">
        <v>0</v>
      </c>
      <c r="R3687" t="s">
        <v>17467</v>
      </c>
      <c r="S3687" t="s">
        <v>17468</v>
      </c>
      <c r="T3687">
        <v>321</v>
      </c>
      <c r="U3687" t="s">
        <v>5611</v>
      </c>
      <c r="V3687" t="s">
        <v>5612</v>
      </c>
      <c r="W3687" t="s">
        <v>4830</v>
      </c>
      <c r="Y3687">
        <v>2006</v>
      </c>
      <c r="Z3687">
        <v>227</v>
      </c>
      <c r="AA3687">
        <v>8.4</v>
      </c>
      <c r="AB3687">
        <v>2.35</v>
      </c>
      <c r="AC3687">
        <v>0</v>
      </c>
    </row>
    <row r="3688" spans="1:29">
      <c r="A3688" t="s">
        <v>28</v>
      </c>
      <c r="C3688" t="s">
        <v>17469</v>
      </c>
      <c r="D3688">
        <v>22</v>
      </c>
      <c r="E3688">
        <v>90</v>
      </c>
      <c r="F3688">
        <v>4</v>
      </c>
      <c r="G3688">
        <v>290</v>
      </c>
      <c r="H3688" t="s">
        <v>3198</v>
      </c>
      <c r="I3688">
        <v>934</v>
      </c>
      <c r="K3688" t="s">
        <v>3409</v>
      </c>
      <c r="L3688" t="s">
        <v>4489</v>
      </c>
      <c r="M3688" t="s">
        <v>17470</v>
      </c>
      <c r="N3688">
        <v>605</v>
      </c>
      <c r="O3688">
        <v>2030</v>
      </c>
      <c r="P3688" t="s">
        <v>17471</v>
      </c>
      <c r="Q3688">
        <v>0</v>
      </c>
      <c r="R3688" t="s">
        <v>17472</v>
      </c>
      <c r="S3688" t="s">
        <v>17473</v>
      </c>
      <c r="T3688">
        <v>8</v>
      </c>
      <c r="U3688" t="s">
        <v>37</v>
      </c>
      <c r="V3688" t="s">
        <v>38</v>
      </c>
      <c r="Y3688">
        <v>2014</v>
      </c>
      <c r="Z3688">
        <v>697</v>
      </c>
      <c r="AA3688">
        <v>6.2</v>
      </c>
      <c r="AB3688">
        <v>2.35</v>
      </c>
      <c r="AC3688">
        <v>679</v>
      </c>
    </row>
    <row r="3689" spans="1:29">
      <c r="A3689" t="s">
        <v>28</v>
      </c>
      <c r="C3689" t="s">
        <v>17474</v>
      </c>
      <c r="D3689">
        <v>48</v>
      </c>
      <c r="E3689">
        <v>96</v>
      </c>
      <c r="F3689">
        <v>3</v>
      </c>
      <c r="G3689">
        <v>38</v>
      </c>
      <c r="H3689" t="s">
        <v>17475</v>
      </c>
      <c r="I3689">
        <v>472</v>
      </c>
      <c r="J3689">
        <v>27445</v>
      </c>
      <c r="K3689" t="s">
        <v>12694</v>
      </c>
      <c r="L3689" t="s">
        <v>7588</v>
      </c>
      <c r="M3689" t="s">
        <v>17476</v>
      </c>
      <c r="N3689">
        <v>3788</v>
      </c>
      <c r="O3689">
        <v>561</v>
      </c>
      <c r="P3689" t="s">
        <v>17477</v>
      </c>
      <c r="Q3689">
        <v>5</v>
      </c>
      <c r="R3689" t="s">
        <v>17478</v>
      </c>
      <c r="S3689" t="s">
        <v>17479</v>
      </c>
      <c r="T3689">
        <v>31</v>
      </c>
      <c r="U3689" t="s">
        <v>37</v>
      </c>
      <c r="V3689" t="s">
        <v>38</v>
      </c>
      <c r="W3689" t="s">
        <v>585</v>
      </c>
      <c r="X3689">
        <v>9000000</v>
      </c>
      <c r="Y3689">
        <v>2011</v>
      </c>
      <c r="Z3689">
        <v>39</v>
      </c>
      <c r="AA3689">
        <v>5.3</v>
      </c>
      <c r="AB3689">
        <v>1.85</v>
      </c>
      <c r="AC3689">
        <v>1000</v>
      </c>
    </row>
    <row r="3690" spans="1:29">
      <c r="A3690" t="s">
        <v>28</v>
      </c>
      <c r="C3690" t="s">
        <v>7885</v>
      </c>
      <c r="D3690">
        <v>65</v>
      </c>
      <c r="E3690">
        <v>96</v>
      </c>
      <c r="F3690">
        <v>136</v>
      </c>
      <c r="G3690">
        <v>139</v>
      </c>
      <c r="H3690" t="s">
        <v>4453</v>
      </c>
      <c r="I3690">
        <v>4000</v>
      </c>
      <c r="J3690">
        <v>766487</v>
      </c>
      <c r="K3690" t="s">
        <v>1681</v>
      </c>
      <c r="L3690" t="s">
        <v>599</v>
      </c>
      <c r="M3690" t="s">
        <v>17480</v>
      </c>
      <c r="N3690">
        <v>15315</v>
      </c>
      <c r="O3690">
        <v>4883</v>
      </c>
      <c r="P3690" t="s">
        <v>17481</v>
      </c>
      <c r="Q3690">
        <v>4</v>
      </c>
      <c r="R3690" t="s">
        <v>17482</v>
      </c>
      <c r="S3690" t="s">
        <v>17483</v>
      </c>
      <c r="T3690">
        <v>117</v>
      </c>
      <c r="U3690" t="s">
        <v>37</v>
      </c>
      <c r="V3690" t="s">
        <v>38</v>
      </c>
      <c r="W3690" t="s">
        <v>585</v>
      </c>
      <c r="X3690">
        <v>5250000</v>
      </c>
      <c r="Y3690">
        <v>2007</v>
      </c>
      <c r="Z3690">
        <v>543</v>
      </c>
      <c r="AA3690">
        <v>5</v>
      </c>
      <c r="AB3690">
        <v>1.85</v>
      </c>
      <c r="AC3690">
        <v>915</v>
      </c>
    </row>
    <row r="3691" spans="1:29">
      <c r="A3691" t="s">
        <v>28</v>
      </c>
      <c r="C3691" t="s">
        <v>17484</v>
      </c>
      <c r="D3691">
        <v>29</v>
      </c>
      <c r="E3691">
        <v>90</v>
      </c>
      <c r="F3691">
        <v>222</v>
      </c>
      <c r="G3691">
        <v>222</v>
      </c>
      <c r="H3691" t="s">
        <v>2284</v>
      </c>
      <c r="I3691">
        <v>5000</v>
      </c>
      <c r="J3691">
        <v>18434</v>
      </c>
      <c r="K3691" t="s">
        <v>2527</v>
      </c>
      <c r="L3691" t="s">
        <v>2398</v>
      </c>
      <c r="M3691" t="s">
        <v>17485</v>
      </c>
      <c r="N3691">
        <v>4471</v>
      </c>
      <c r="O3691">
        <v>6111</v>
      </c>
      <c r="P3691" t="s">
        <v>17484</v>
      </c>
      <c r="Q3691">
        <v>2</v>
      </c>
      <c r="R3691" t="s">
        <v>17486</v>
      </c>
      <c r="S3691" t="s">
        <v>17487</v>
      </c>
      <c r="T3691">
        <v>47</v>
      </c>
      <c r="U3691" t="s">
        <v>37</v>
      </c>
      <c r="V3691" t="s">
        <v>56</v>
      </c>
      <c r="W3691" t="s">
        <v>585</v>
      </c>
      <c r="Y3691">
        <v>1999</v>
      </c>
      <c r="Z3691">
        <v>680</v>
      </c>
      <c r="AA3691">
        <v>7.7</v>
      </c>
      <c r="AB3691">
        <v>1.85</v>
      </c>
      <c r="AC3691">
        <v>484</v>
      </c>
    </row>
    <row r="3692" spans="1:29">
      <c r="A3692" t="s">
        <v>28</v>
      </c>
      <c r="C3692" t="s">
        <v>12702</v>
      </c>
      <c r="D3692">
        <v>284</v>
      </c>
      <c r="E3692">
        <v>100</v>
      </c>
      <c r="F3692">
        <v>77</v>
      </c>
      <c r="G3692">
        <v>27</v>
      </c>
      <c r="H3692" t="s">
        <v>17488</v>
      </c>
      <c r="I3692">
        <v>286</v>
      </c>
      <c r="J3692">
        <v>1196752</v>
      </c>
      <c r="K3692" t="s">
        <v>2125</v>
      </c>
      <c r="L3692" t="s">
        <v>17489</v>
      </c>
      <c r="M3692" t="s">
        <v>17490</v>
      </c>
      <c r="N3692">
        <v>79353</v>
      </c>
      <c r="O3692">
        <v>385</v>
      </c>
      <c r="P3692" t="s">
        <v>17491</v>
      </c>
      <c r="Q3692">
        <v>3</v>
      </c>
      <c r="R3692" t="s">
        <v>17492</v>
      </c>
      <c r="S3692" t="s">
        <v>17493</v>
      </c>
      <c r="T3692">
        <v>121</v>
      </c>
      <c r="U3692" t="s">
        <v>17494</v>
      </c>
      <c r="V3692" t="s">
        <v>12616</v>
      </c>
      <c r="W3692" t="s">
        <v>585</v>
      </c>
      <c r="X3692">
        <v>30300000</v>
      </c>
      <c r="Y3692">
        <v>2011</v>
      </c>
      <c r="Z3692">
        <v>52</v>
      </c>
      <c r="AA3692">
        <v>7.6</v>
      </c>
      <c r="AB3692">
        <v>2.39</v>
      </c>
      <c r="AC3692">
        <v>23000</v>
      </c>
    </row>
    <row r="3693" spans="1:29">
      <c r="A3693" t="s">
        <v>28</v>
      </c>
      <c r="C3693" t="s">
        <v>17495</v>
      </c>
      <c r="D3693">
        <v>187</v>
      </c>
      <c r="E3693">
        <v>94</v>
      </c>
      <c r="F3693">
        <v>4</v>
      </c>
      <c r="G3693">
        <v>114</v>
      </c>
      <c r="H3693" t="s">
        <v>372</v>
      </c>
      <c r="I3693">
        <v>796</v>
      </c>
      <c r="K3693" t="s">
        <v>17496</v>
      </c>
      <c r="L3693" t="s">
        <v>4753</v>
      </c>
      <c r="M3693" t="s">
        <v>17497</v>
      </c>
      <c r="N3693">
        <v>13227</v>
      </c>
      <c r="O3693">
        <v>1832</v>
      </c>
      <c r="P3693" t="s">
        <v>5648</v>
      </c>
      <c r="Q3693">
        <v>0</v>
      </c>
      <c r="R3693" t="s">
        <v>17498</v>
      </c>
      <c r="S3693" t="s">
        <v>17499</v>
      </c>
      <c r="T3693">
        <v>70</v>
      </c>
      <c r="U3693" t="s">
        <v>37</v>
      </c>
      <c r="V3693" t="s">
        <v>56</v>
      </c>
      <c r="W3693" t="s">
        <v>4830</v>
      </c>
      <c r="X3693">
        <v>4000000</v>
      </c>
      <c r="Y3693">
        <v>2012</v>
      </c>
      <c r="Z3693">
        <v>567</v>
      </c>
      <c r="AA3693">
        <v>6.3</v>
      </c>
      <c r="AB3693">
        <v>2.35</v>
      </c>
      <c r="AC3693">
        <v>11000</v>
      </c>
    </row>
    <row r="3694" spans="1:29">
      <c r="A3694" t="s">
        <v>28</v>
      </c>
      <c r="C3694" t="s">
        <v>17500</v>
      </c>
      <c r="D3694">
        <v>47</v>
      </c>
      <c r="E3694">
        <v>98</v>
      </c>
      <c r="F3694">
        <v>12</v>
      </c>
      <c r="G3694">
        <v>149</v>
      </c>
      <c r="H3694" t="s">
        <v>17501</v>
      </c>
      <c r="I3694">
        <v>393</v>
      </c>
      <c r="J3694">
        <v>795126</v>
      </c>
      <c r="K3694" t="s">
        <v>6283</v>
      </c>
      <c r="L3694" t="s">
        <v>1927</v>
      </c>
      <c r="M3694" t="s">
        <v>17502</v>
      </c>
      <c r="N3694">
        <v>4976</v>
      </c>
      <c r="O3694">
        <v>955</v>
      </c>
      <c r="P3694" t="s">
        <v>16787</v>
      </c>
      <c r="Q3694">
        <v>1</v>
      </c>
      <c r="R3694" t="s">
        <v>17503</v>
      </c>
      <c r="S3694" t="s">
        <v>17504</v>
      </c>
      <c r="T3694">
        <v>52</v>
      </c>
      <c r="U3694" t="s">
        <v>37</v>
      </c>
      <c r="V3694" t="s">
        <v>268</v>
      </c>
      <c r="W3694" t="s">
        <v>39</v>
      </c>
      <c r="X3694">
        <v>6000000</v>
      </c>
      <c r="Y3694">
        <v>2004</v>
      </c>
      <c r="Z3694">
        <v>259</v>
      </c>
      <c r="AA3694">
        <v>7.6</v>
      </c>
      <c r="AB3694">
        <v>1.85</v>
      </c>
      <c r="AC3694">
        <v>989</v>
      </c>
    </row>
    <row r="3695" spans="1:29">
      <c r="A3695" t="s">
        <v>28</v>
      </c>
      <c r="C3695" t="s">
        <v>17505</v>
      </c>
      <c r="D3695">
        <v>88</v>
      </c>
      <c r="E3695">
        <v>129</v>
      </c>
      <c r="F3695">
        <v>440</v>
      </c>
      <c r="G3695">
        <v>0</v>
      </c>
      <c r="H3695" t="s">
        <v>17506</v>
      </c>
      <c r="I3695">
        <v>631</v>
      </c>
      <c r="K3695" t="s">
        <v>214</v>
      </c>
      <c r="L3695" t="s">
        <v>72</v>
      </c>
      <c r="M3695" t="s">
        <v>17507</v>
      </c>
      <c r="N3695">
        <v>2894</v>
      </c>
      <c r="O3695">
        <v>631</v>
      </c>
      <c r="P3695" t="s">
        <v>17508</v>
      </c>
      <c r="Q3695">
        <v>2</v>
      </c>
      <c r="R3695" t="s">
        <v>17509</v>
      </c>
      <c r="S3695" t="s">
        <v>17510</v>
      </c>
      <c r="T3695">
        <v>14</v>
      </c>
      <c r="U3695" t="s">
        <v>37</v>
      </c>
      <c r="V3695" t="s">
        <v>12616</v>
      </c>
      <c r="W3695" t="s">
        <v>39</v>
      </c>
      <c r="X3695">
        <v>5500000</v>
      </c>
      <c r="Y3695">
        <v>2014</v>
      </c>
      <c r="Z3695">
        <v>0</v>
      </c>
      <c r="AA3695">
        <v>5.6</v>
      </c>
      <c r="AC3695">
        <v>0</v>
      </c>
    </row>
    <row r="3696" spans="1:29">
      <c r="A3696" t="s">
        <v>28</v>
      </c>
      <c r="C3696" t="s">
        <v>10673</v>
      </c>
      <c r="D3696">
        <v>41</v>
      </c>
      <c r="E3696">
        <v>103</v>
      </c>
      <c r="F3696">
        <v>82</v>
      </c>
      <c r="G3696">
        <v>32</v>
      </c>
      <c r="H3696" t="s">
        <v>13993</v>
      </c>
      <c r="I3696">
        <v>208</v>
      </c>
      <c r="K3696" t="s">
        <v>687</v>
      </c>
      <c r="L3696" t="s">
        <v>17511</v>
      </c>
      <c r="M3696" t="s">
        <v>17512</v>
      </c>
      <c r="N3696">
        <v>21049</v>
      </c>
      <c r="O3696">
        <v>454</v>
      </c>
      <c r="P3696" t="s">
        <v>17513</v>
      </c>
      <c r="Q3696">
        <v>2</v>
      </c>
      <c r="R3696" t="s">
        <v>17514</v>
      </c>
      <c r="S3696" t="s">
        <v>17515</v>
      </c>
      <c r="T3696">
        <v>249</v>
      </c>
      <c r="U3696" t="s">
        <v>37</v>
      </c>
      <c r="V3696" t="s">
        <v>38</v>
      </c>
      <c r="W3696" t="s">
        <v>95</v>
      </c>
      <c r="X3696">
        <v>5100000</v>
      </c>
      <c r="Y3696">
        <v>1980</v>
      </c>
      <c r="Z3696">
        <v>191</v>
      </c>
      <c r="AA3696">
        <v>7.3</v>
      </c>
      <c r="AB3696">
        <v>1.85</v>
      </c>
      <c r="AC3696">
        <v>0</v>
      </c>
    </row>
    <row r="3697" spans="1:29">
      <c r="A3697" t="s">
        <v>28</v>
      </c>
      <c r="C3697" t="s">
        <v>17516</v>
      </c>
      <c r="D3697">
        <v>24</v>
      </c>
      <c r="E3697">
        <v>128</v>
      </c>
      <c r="F3697">
        <v>4</v>
      </c>
      <c r="G3697">
        <v>47</v>
      </c>
      <c r="H3697" t="s">
        <v>581</v>
      </c>
      <c r="I3697">
        <v>374</v>
      </c>
      <c r="J3697">
        <v>563699</v>
      </c>
      <c r="K3697" t="s">
        <v>464</v>
      </c>
      <c r="L3697" t="s">
        <v>17517</v>
      </c>
      <c r="M3697" t="s">
        <v>17518</v>
      </c>
      <c r="N3697">
        <v>3266</v>
      </c>
      <c r="O3697">
        <v>787</v>
      </c>
      <c r="P3697" t="s">
        <v>17519</v>
      </c>
      <c r="Q3697">
        <v>0</v>
      </c>
      <c r="R3697" t="s">
        <v>17520</v>
      </c>
      <c r="S3697" t="s">
        <v>17521</v>
      </c>
      <c r="T3697">
        <v>27</v>
      </c>
      <c r="U3697" t="s">
        <v>5611</v>
      </c>
      <c r="V3697" t="s">
        <v>5612</v>
      </c>
      <c r="W3697" t="s">
        <v>585</v>
      </c>
      <c r="Y3697">
        <v>2011</v>
      </c>
      <c r="Z3697">
        <v>282</v>
      </c>
      <c r="AA3697">
        <v>6.2</v>
      </c>
      <c r="AC3697">
        <v>421</v>
      </c>
    </row>
    <row r="3698" spans="1:29">
      <c r="A3698" t="s">
        <v>28</v>
      </c>
      <c r="C3698" t="s">
        <v>332</v>
      </c>
      <c r="D3698">
        <v>318</v>
      </c>
      <c r="E3698">
        <v>106</v>
      </c>
      <c r="F3698">
        <v>0</v>
      </c>
      <c r="G3698">
        <v>482</v>
      </c>
      <c r="H3698" t="s">
        <v>16591</v>
      </c>
      <c r="I3698">
        <v>852</v>
      </c>
      <c r="J3698">
        <v>83574831</v>
      </c>
      <c r="K3698" t="s">
        <v>9754</v>
      </c>
      <c r="L3698" t="s">
        <v>7329</v>
      </c>
      <c r="M3698" t="s">
        <v>17522</v>
      </c>
      <c r="N3698">
        <v>109214</v>
      </c>
      <c r="O3698">
        <v>2975</v>
      </c>
      <c r="P3698" t="s">
        <v>14789</v>
      </c>
      <c r="Q3698">
        <v>0</v>
      </c>
      <c r="R3698" t="s">
        <v>17523</v>
      </c>
      <c r="S3698" t="s">
        <v>17524</v>
      </c>
      <c r="T3698">
        <v>269</v>
      </c>
      <c r="U3698" t="s">
        <v>37</v>
      </c>
      <c r="V3698" t="s">
        <v>38</v>
      </c>
      <c r="W3698" t="s">
        <v>39</v>
      </c>
      <c r="X3698">
        <v>5000000</v>
      </c>
      <c r="Y3698">
        <v>2013</v>
      </c>
      <c r="Z3698">
        <v>618</v>
      </c>
      <c r="AA3698">
        <v>6.6</v>
      </c>
      <c r="AB3698">
        <v>2.35</v>
      </c>
      <c r="AC3698">
        <v>35000</v>
      </c>
    </row>
    <row r="3699" spans="1:29">
      <c r="A3699" t="s">
        <v>28</v>
      </c>
      <c r="C3699" t="s">
        <v>14787</v>
      </c>
      <c r="D3699">
        <v>250</v>
      </c>
      <c r="E3699">
        <v>95</v>
      </c>
      <c r="F3699">
        <v>163</v>
      </c>
      <c r="G3699">
        <v>651</v>
      </c>
      <c r="H3699" t="s">
        <v>8230</v>
      </c>
      <c r="I3699">
        <v>1000</v>
      </c>
      <c r="J3699">
        <v>87025093</v>
      </c>
      <c r="K3699" t="s">
        <v>5103</v>
      </c>
      <c r="L3699" t="s">
        <v>8357</v>
      </c>
      <c r="M3699" t="s">
        <v>17525</v>
      </c>
      <c r="N3699">
        <v>188679</v>
      </c>
      <c r="O3699">
        <v>4134</v>
      </c>
      <c r="P3699" t="s">
        <v>14550</v>
      </c>
      <c r="Q3699">
        <v>0</v>
      </c>
      <c r="R3699" t="s">
        <v>17526</v>
      </c>
      <c r="S3699" t="s">
        <v>17527</v>
      </c>
      <c r="T3699">
        <v>864</v>
      </c>
      <c r="U3699" t="s">
        <v>37</v>
      </c>
      <c r="V3699" t="s">
        <v>38</v>
      </c>
      <c r="W3699" t="s">
        <v>585</v>
      </c>
      <c r="X3699">
        <v>4000000</v>
      </c>
      <c r="Y3699">
        <v>2005</v>
      </c>
      <c r="Z3699">
        <v>654</v>
      </c>
      <c r="AA3699">
        <v>6.6</v>
      </c>
      <c r="AB3699">
        <v>1.85</v>
      </c>
      <c r="AC3699">
        <v>0</v>
      </c>
    </row>
    <row r="3700" spans="1:29">
      <c r="A3700" t="s">
        <v>28</v>
      </c>
      <c r="C3700" t="s">
        <v>17528</v>
      </c>
      <c r="D3700">
        <v>411</v>
      </c>
      <c r="E3700">
        <v>104</v>
      </c>
      <c r="F3700">
        <v>16</v>
      </c>
      <c r="G3700">
        <v>82</v>
      </c>
      <c r="H3700" t="s">
        <v>13575</v>
      </c>
      <c r="I3700">
        <v>14000</v>
      </c>
      <c r="J3700">
        <v>71897215</v>
      </c>
      <c r="K3700" t="s">
        <v>17529</v>
      </c>
      <c r="L3700" t="s">
        <v>654</v>
      </c>
      <c r="M3700" t="s">
        <v>17530</v>
      </c>
      <c r="N3700">
        <v>126893</v>
      </c>
      <c r="O3700">
        <v>14504</v>
      </c>
      <c r="P3700" t="s">
        <v>17531</v>
      </c>
      <c r="Q3700">
        <v>0</v>
      </c>
      <c r="R3700" t="s">
        <v>17532</v>
      </c>
      <c r="S3700" t="s">
        <v>17533</v>
      </c>
      <c r="T3700">
        <v>440</v>
      </c>
      <c r="U3700" t="s">
        <v>37</v>
      </c>
      <c r="V3700" t="s">
        <v>38</v>
      </c>
      <c r="W3700" t="s">
        <v>39</v>
      </c>
      <c r="X3700">
        <v>15000000</v>
      </c>
      <c r="Y3700">
        <v>2016</v>
      </c>
      <c r="Z3700">
        <v>338</v>
      </c>
      <c r="AA3700">
        <v>7.3</v>
      </c>
      <c r="AB3700">
        <v>2.35</v>
      </c>
      <c r="AC3700">
        <v>33000</v>
      </c>
    </row>
    <row r="3701" spans="1:29">
      <c r="A3701" t="s">
        <v>28</v>
      </c>
      <c r="C3701" t="s">
        <v>10665</v>
      </c>
      <c r="D3701">
        <v>106</v>
      </c>
      <c r="E3701">
        <v>87</v>
      </c>
      <c r="F3701">
        <v>79</v>
      </c>
      <c r="G3701">
        <v>218</v>
      </c>
      <c r="H3701" t="s">
        <v>10666</v>
      </c>
      <c r="I3701">
        <v>608</v>
      </c>
      <c r="J3701">
        <v>64267897</v>
      </c>
      <c r="K3701" t="s">
        <v>17534</v>
      </c>
      <c r="L3701" t="s">
        <v>10668</v>
      </c>
      <c r="M3701" t="s">
        <v>17535</v>
      </c>
      <c r="N3701">
        <v>67992</v>
      </c>
      <c r="O3701">
        <v>1770</v>
      </c>
      <c r="P3701" t="s">
        <v>10670</v>
      </c>
      <c r="Q3701">
        <v>0</v>
      </c>
      <c r="R3701" t="s">
        <v>17536</v>
      </c>
      <c r="S3701" t="s">
        <v>17537</v>
      </c>
      <c r="T3701">
        <v>327</v>
      </c>
      <c r="U3701" t="s">
        <v>37</v>
      </c>
      <c r="V3701" t="s">
        <v>38</v>
      </c>
      <c r="W3701" t="s">
        <v>585</v>
      </c>
      <c r="X3701">
        <v>5000000</v>
      </c>
      <c r="Y3701">
        <v>2002</v>
      </c>
      <c r="Z3701">
        <v>362</v>
      </c>
      <c r="AA3701">
        <v>6.6</v>
      </c>
      <c r="AB3701">
        <v>1.85</v>
      </c>
      <c r="AC3701">
        <v>0</v>
      </c>
    </row>
    <row r="3702" spans="1:29">
      <c r="A3702" t="s">
        <v>28</v>
      </c>
      <c r="C3702" t="s">
        <v>17538</v>
      </c>
      <c r="D3702">
        <v>159</v>
      </c>
      <c r="E3702">
        <v>81</v>
      </c>
      <c r="F3702">
        <v>26</v>
      </c>
      <c r="G3702">
        <v>300</v>
      </c>
      <c r="H3702" t="s">
        <v>17539</v>
      </c>
      <c r="I3702">
        <v>2000</v>
      </c>
      <c r="J3702">
        <v>56536016</v>
      </c>
      <c r="K3702" t="s">
        <v>6403</v>
      </c>
      <c r="L3702" t="s">
        <v>4054</v>
      </c>
      <c r="M3702" t="s">
        <v>17540</v>
      </c>
      <c r="N3702">
        <v>13523</v>
      </c>
      <c r="O3702">
        <v>3344</v>
      </c>
      <c r="P3702" t="s">
        <v>16844</v>
      </c>
      <c r="Q3702">
        <v>0</v>
      </c>
      <c r="R3702" t="s">
        <v>17541</v>
      </c>
      <c r="S3702" t="s">
        <v>17542</v>
      </c>
      <c r="T3702">
        <v>95</v>
      </c>
      <c r="U3702" t="s">
        <v>37</v>
      </c>
      <c r="V3702" t="s">
        <v>38</v>
      </c>
      <c r="W3702" t="s">
        <v>39</v>
      </c>
      <c r="X3702">
        <v>4900000</v>
      </c>
      <c r="Y3702">
        <v>2016</v>
      </c>
      <c r="Z3702">
        <v>509</v>
      </c>
      <c r="AA3702">
        <v>6.9</v>
      </c>
      <c r="AB3702">
        <v>2.35</v>
      </c>
      <c r="AC3702">
        <v>0</v>
      </c>
    </row>
    <row r="3703" spans="1:29">
      <c r="A3703" t="s">
        <v>28</v>
      </c>
      <c r="C3703" t="s">
        <v>11012</v>
      </c>
      <c r="D3703">
        <v>251</v>
      </c>
      <c r="E3703">
        <v>94</v>
      </c>
      <c r="F3703">
        <v>24</v>
      </c>
      <c r="G3703">
        <v>434</v>
      </c>
      <c r="H3703" t="s">
        <v>17543</v>
      </c>
      <c r="I3703">
        <v>581</v>
      </c>
      <c r="J3703">
        <v>104007828</v>
      </c>
      <c r="K3703" t="s">
        <v>6403</v>
      </c>
      <c r="L3703" t="s">
        <v>15119</v>
      </c>
      <c r="M3703" t="s">
        <v>17544</v>
      </c>
      <c r="N3703">
        <v>76828</v>
      </c>
      <c r="O3703">
        <v>2371</v>
      </c>
      <c r="P3703" t="s">
        <v>16102</v>
      </c>
      <c r="Q3703">
        <v>0</v>
      </c>
      <c r="R3703" t="s">
        <v>17545</v>
      </c>
      <c r="S3703" t="s">
        <v>17546</v>
      </c>
      <c r="T3703">
        <v>314</v>
      </c>
      <c r="U3703" t="s">
        <v>37</v>
      </c>
      <c r="V3703" t="s">
        <v>38</v>
      </c>
      <c r="W3703" t="s">
        <v>585</v>
      </c>
      <c r="X3703">
        <v>5000000</v>
      </c>
      <c r="Y3703">
        <v>2011</v>
      </c>
      <c r="Z3703">
        <v>438</v>
      </c>
      <c r="AA3703">
        <v>5.8</v>
      </c>
      <c r="AB3703">
        <v>1.85</v>
      </c>
      <c r="AC3703">
        <v>24000</v>
      </c>
    </row>
    <row r="3704" spans="1:29">
      <c r="A3704" t="s">
        <v>28</v>
      </c>
      <c r="C3704" t="s">
        <v>17547</v>
      </c>
      <c r="D3704">
        <v>183</v>
      </c>
      <c r="E3704">
        <v>89</v>
      </c>
      <c r="F3704">
        <v>10</v>
      </c>
      <c r="G3704">
        <v>704</v>
      </c>
      <c r="H3704" t="s">
        <v>17548</v>
      </c>
      <c r="I3704">
        <v>852</v>
      </c>
      <c r="J3704">
        <v>50820940</v>
      </c>
      <c r="K3704" t="s">
        <v>7406</v>
      </c>
      <c r="L3704" t="s">
        <v>7329</v>
      </c>
      <c r="M3704" t="s">
        <v>17549</v>
      </c>
      <c r="N3704">
        <v>31915</v>
      </c>
      <c r="O3704">
        <v>5056</v>
      </c>
      <c r="P3704" t="s">
        <v>17550</v>
      </c>
      <c r="Q3704">
        <v>0</v>
      </c>
      <c r="R3704" t="s">
        <v>17551</v>
      </c>
      <c r="S3704" t="s">
        <v>17552</v>
      </c>
      <c r="T3704">
        <v>159</v>
      </c>
      <c r="U3704" t="s">
        <v>37</v>
      </c>
      <c r="V3704" t="s">
        <v>38</v>
      </c>
      <c r="W3704" t="s">
        <v>39</v>
      </c>
      <c r="X3704">
        <v>5000000</v>
      </c>
      <c r="Y3704">
        <v>2014</v>
      </c>
      <c r="Z3704">
        <v>707</v>
      </c>
      <c r="AA3704">
        <v>4.4000000000000004</v>
      </c>
      <c r="AB3704">
        <v>2.35</v>
      </c>
      <c r="AC3704">
        <v>18000</v>
      </c>
    </row>
    <row r="3705" spans="1:29">
      <c r="A3705" t="s">
        <v>28</v>
      </c>
      <c r="C3705" t="s">
        <v>1757</v>
      </c>
      <c r="D3705">
        <v>131</v>
      </c>
      <c r="E3705">
        <v>88</v>
      </c>
      <c r="F3705">
        <v>55</v>
      </c>
      <c r="G3705">
        <v>150</v>
      </c>
      <c r="H3705" t="s">
        <v>16058</v>
      </c>
      <c r="I3705">
        <v>506</v>
      </c>
      <c r="J3705">
        <v>44793200</v>
      </c>
      <c r="K3705" t="s">
        <v>8945</v>
      </c>
      <c r="L3705" t="s">
        <v>17553</v>
      </c>
      <c r="M3705" t="s">
        <v>17554</v>
      </c>
      <c r="N3705">
        <v>49820</v>
      </c>
      <c r="O3705">
        <v>1584</v>
      </c>
      <c r="P3705" t="s">
        <v>17555</v>
      </c>
      <c r="Q3705">
        <v>0</v>
      </c>
      <c r="R3705" t="s">
        <v>17556</v>
      </c>
      <c r="S3705" t="s">
        <v>17557</v>
      </c>
      <c r="T3705">
        <v>311</v>
      </c>
      <c r="U3705" t="s">
        <v>37</v>
      </c>
      <c r="V3705" t="s">
        <v>38</v>
      </c>
      <c r="W3705" t="s">
        <v>7334</v>
      </c>
      <c r="X3705">
        <v>4500000</v>
      </c>
      <c r="Y3705">
        <v>1987</v>
      </c>
      <c r="Z3705">
        <v>449</v>
      </c>
      <c r="AA3705">
        <v>6.6</v>
      </c>
      <c r="AB3705">
        <v>1.85</v>
      </c>
      <c r="AC3705">
        <v>0</v>
      </c>
    </row>
    <row r="3706" spans="1:29">
      <c r="A3706" t="s">
        <v>28</v>
      </c>
      <c r="C3706" t="s">
        <v>15052</v>
      </c>
      <c r="D3706">
        <v>297</v>
      </c>
      <c r="E3706">
        <v>108</v>
      </c>
      <c r="F3706">
        <v>0</v>
      </c>
      <c r="G3706">
        <v>458</v>
      </c>
      <c r="H3706" t="s">
        <v>12780</v>
      </c>
      <c r="I3706">
        <v>1000</v>
      </c>
      <c r="J3706">
        <v>43771291</v>
      </c>
      <c r="K3706" t="s">
        <v>852</v>
      </c>
      <c r="L3706" t="s">
        <v>6502</v>
      </c>
      <c r="M3706" t="s">
        <v>15053</v>
      </c>
      <c r="N3706">
        <v>79916</v>
      </c>
      <c r="O3706">
        <v>3215</v>
      </c>
      <c r="P3706" t="s">
        <v>7599</v>
      </c>
      <c r="Q3706">
        <v>1</v>
      </c>
      <c r="R3706" t="s">
        <v>15054</v>
      </c>
      <c r="S3706" t="s">
        <v>15055</v>
      </c>
      <c r="T3706">
        <v>279</v>
      </c>
      <c r="U3706" t="s">
        <v>37</v>
      </c>
      <c r="V3706" t="s">
        <v>38</v>
      </c>
      <c r="W3706" t="s">
        <v>585</v>
      </c>
      <c r="X3706">
        <v>5000000</v>
      </c>
      <c r="Y3706">
        <v>2015</v>
      </c>
      <c r="Z3706">
        <v>562</v>
      </c>
      <c r="AA3706">
        <v>7.1</v>
      </c>
      <c r="AB3706">
        <v>2.35</v>
      </c>
      <c r="AC3706">
        <v>15000</v>
      </c>
    </row>
    <row r="3707" spans="1:29">
      <c r="A3707" t="s">
        <v>28</v>
      </c>
      <c r="C3707" t="s">
        <v>17558</v>
      </c>
      <c r="D3707">
        <v>41</v>
      </c>
      <c r="E3707">
        <v>115</v>
      </c>
      <c r="F3707">
        <v>399</v>
      </c>
      <c r="G3707">
        <v>83</v>
      </c>
      <c r="H3707" t="s">
        <v>17559</v>
      </c>
      <c r="I3707">
        <v>399</v>
      </c>
      <c r="J3707">
        <v>44456509</v>
      </c>
      <c r="K3707" t="s">
        <v>2527</v>
      </c>
      <c r="L3707" t="s">
        <v>17558</v>
      </c>
      <c r="M3707" t="s">
        <v>17560</v>
      </c>
      <c r="N3707">
        <v>22105</v>
      </c>
      <c r="O3707">
        <v>688</v>
      </c>
      <c r="P3707" t="s">
        <v>17561</v>
      </c>
      <c r="Q3707">
        <v>1</v>
      </c>
      <c r="R3707" t="s">
        <v>17562</v>
      </c>
      <c r="S3707" t="s">
        <v>17563</v>
      </c>
      <c r="T3707">
        <v>81</v>
      </c>
      <c r="U3707" t="s">
        <v>2778</v>
      </c>
      <c r="V3707" t="s">
        <v>2913</v>
      </c>
      <c r="W3707" t="s">
        <v>39</v>
      </c>
      <c r="X3707">
        <v>5000000</v>
      </c>
      <c r="Y3707">
        <v>2013</v>
      </c>
      <c r="Z3707">
        <v>89</v>
      </c>
      <c r="AA3707">
        <v>7.6</v>
      </c>
      <c r="AB3707">
        <v>1.85</v>
      </c>
      <c r="AC3707">
        <v>14000</v>
      </c>
    </row>
    <row r="3708" spans="1:29">
      <c r="A3708" t="s">
        <v>28</v>
      </c>
      <c r="C3708" t="s">
        <v>11012</v>
      </c>
      <c r="D3708">
        <v>248</v>
      </c>
      <c r="E3708">
        <v>96</v>
      </c>
      <c r="F3708">
        <v>24</v>
      </c>
      <c r="G3708">
        <v>113</v>
      </c>
      <c r="H3708" t="s">
        <v>17564</v>
      </c>
      <c r="I3708">
        <v>235</v>
      </c>
      <c r="J3708">
        <v>53884821</v>
      </c>
      <c r="K3708" t="s">
        <v>6403</v>
      </c>
      <c r="L3708" t="s">
        <v>17565</v>
      </c>
      <c r="M3708" t="s">
        <v>17566</v>
      </c>
      <c r="N3708">
        <v>51204</v>
      </c>
      <c r="O3708">
        <v>799</v>
      </c>
      <c r="P3708" t="s">
        <v>17567</v>
      </c>
      <c r="Q3708">
        <v>0</v>
      </c>
      <c r="R3708" t="s">
        <v>17568</v>
      </c>
      <c r="S3708" t="s">
        <v>17569</v>
      </c>
      <c r="T3708">
        <v>247</v>
      </c>
      <c r="U3708" t="s">
        <v>37</v>
      </c>
      <c r="V3708" t="s">
        <v>38</v>
      </c>
      <c r="W3708" t="s">
        <v>585</v>
      </c>
      <c r="X3708">
        <v>5000000</v>
      </c>
      <c r="Y3708">
        <v>2012</v>
      </c>
      <c r="Z3708">
        <v>119</v>
      </c>
      <c r="AA3708">
        <v>4.5999999999999996</v>
      </c>
      <c r="AB3708">
        <v>1.85</v>
      </c>
      <c r="AC3708">
        <v>26000</v>
      </c>
    </row>
    <row r="3709" spans="1:29">
      <c r="A3709" t="s">
        <v>28</v>
      </c>
      <c r="C3709" t="s">
        <v>17570</v>
      </c>
      <c r="D3709">
        <v>42</v>
      </c>
      <c r="E3709">
        <v>135</v>
      </c>
      <c r="F3709">
        <v>28</v>
      </c>
      <c r="G3709">
        <v>275</v>
      </c>
      <c r="H3709" t="s">
        <v>1085</v>
      </c>
      <c r="I3709">
        <v>726</v>
      </c>
      <c r="J3709">
        <v>36000000</v>
      </c>
      <c r="K3709" t="s">
        <v>6519</v>
      </c>
      <c r="L3709" t="s">
        <v>6112</v>
      </c>
      <c r="M3709" t="s">
        <v>17571</v>
      </c>
      <c r="N3709">
        <v>6359</v>
      </c>
      <c r="O3709">
        <v>1920</v>
      </c>
      <c r="P3709" t="s">
        <v>17572</v>
      </c>
      <c r="Q3709">
        <v>1</v>
      </c>
      <c r="R3709" t="s">
        <v>17573</v>
      </c>
      <c r="S3709" t="s">
        <v>17574</v>
      </c>
      <c r="T3709">
        <v>69</v>
      </c>
      <c r="U3709" t="s">
        <v>37</v>
      </c>
      <c r="V3709" t="s">
        <v>38</v>
      </c>
      <c r="W3709" t="s">
        <v>5613</v>
      </c>
      <c r="X3709">
        <v>5000000</v>
      </c>
      <c r="Y3709">
        <v>1953</v>
      </c>
      <c r="Z3709">
        <v>422</v>
      </c>
      <c r="AA3709">
        <v>6.8</v>
      </c>
      <c r="AB3709">
        <v>2.2000000000000002</v>
      </c>
      <c r="AC3709">
        <v>0</v>
      </c>
    </row>
    <row r="3710" spans="1:29">
      <c r="A3710" t="s">
        <v>28</v>
      </c>
      <c r="C3710" t="s">
        <v>10468</v>
      </c>
      <c r="D3710">
        <v>33</v>
      </c>
      <c r="E3710">
        <v>113</v>
      </c>
      <c r="F3710">
        <v>688</v>
      </c>
      <c r="G3710">
        <v>80</v>
      </c>
      <c r="H3710" t="s">
        <v>14936</v>
      </c>
      <c r="I3710">
        <v>462</v>
      </c>
      <c r="K3710" t="s">
        <v>12488</v>
      </c>
      <c r="L3710" t="s">
        <v>15516</v>
      </c>
      <c r="M3710" t="s">
        <v>17575</v>
      </c>
      <c r="N3710">
        <v>19596</v>
      </c>
      <c r="O3710">
        <v>971</v>
      </c>
      <c r="P3710" t="s">
        <v>17576</v>
      </c>
      <c r="Q3710">
        <v>0</v>
      </c>
      <c r="R3710" t="s">
        <v>17577</v>
      </c>
      <c r="S3710" t="s">
        <v>17578</v>
      </c>
      <c r="T3710">
        <v>73</v>
      </c>
      <c r="U3710" t="s">
        <v>37</v>
      </c>
      <c r="V3710" t="s">
        <v>56</v>
      </c>
      <c r="W3710" t="s">
        <v>277</v>
      </c>
      <c r="X3710">
        <v>5000000</v>
      </c>
      <c r="Y3710">
        <v>1975</v>
      </c>
      <c r="Z3710">
        <v>278</v>
      </c>
      <c r="AA3710">
        <v>7.1</v>
      </c>
      <c r="AB3710">
        <v>2.35</v>
      </c>
      <c r="AC3710">
        <v>620</v>
      </c>
    </row>
    <row r="3711" spans="1:29">
      <c r="A3711" t="s">
        <v>28</v>
      </c>
      <c r="C3711" t="s">
        <v>9970</v>
      </c>
      <c r="D3711">
        <v>91</v>
      </c>
      <c r="E3711">
        <v>93</v>
      </c>
      <c r="F3711">
        <v>54</v>
      </c>
      <c r="G3711">
        <v>581</v>
      </c>
      <c r="H3711" t="s">
        <v>1736</v>
      </c>
      <c r="I3711">
        <v>40000</v>
      </c>
      <c r="J3711">
        <v>34872293</v>
      </c>
      <c r="K3711" t="s">
        <v>8066</v>
      </c>
      <c r="L3711" t="s">
        <v>43</v>
      </c>
      <c r="M3711" t="s">
        <v>17579</v>
      </c>
      <c r="N3711">
        <v>30765</v>
      </c>
      <c r="O3711">
        <v>42002</v>
      </c>
      <c r="P3711" t="s">
        <v>8387</v>
      </c>
      <c r="Q3711">
        <v>0</v>
      </c>
      <c r="R3711" t="s">
        <v>17580</v>
      </c>
      <c r="S3711" t="s">
        <v>17581</v>
      </c>
      <c r="T3711">
        <v>252</v>
      </c>
      <c r="U3711" t="s">
        <v>37</v>
      </c>
      <c r="V3711" t="s">
        <v>38</v>
      </c>
      <c r="W3711" t="s">
        <v>585</v>
      </c>
      <c r="X3711">
        <v>8500000</v>
      </c>
      <c r="Y3711">
        <v>1991</v>
      </c>
      <c r="Z3711">
        <v>618</v>
      </c>
      <c r="AA3711">
        <v>4.9000000000000004</v>
      </c>
      <c r="AB3711">
        <v>1.85</v>
      </c>
      <c r="AC3711">
        <v>963</v>
      </c>
    </row>
    <row r="3712" spans="1:29">
      <c r="A3712" t="s">
        <v>28</v>
      </c>
      <c r="C3712" t="s">
        <v>17582</v>
      </c>
      <c r="D3712">
        <v>185</v>
      </c>
      <c r="E3712">
        <v>109</v>
      </c>
      <c r="F3712">
        <v>260</v>
      </c>
      <c r="G3712">
        <v>592</v>
      </c>
      <c r="H3712" t="s">
        <v>10436</v>
      </c>
      <c r="I3712">
        <v>9000</v>
      </c>
      <c r="J3712">
        <v>34468224</v>
      </c>
      <c r="K3712" t="s">
        <v>5685</v>
      </c>
      <c r="L3712" t="s">
        <v>776</v>
      </c>
      <c r="M3712" t="s">
        <v>17583</v>
      </c>
      <c r="N3712">
        <v>105568</v>
      </c>
      <c r="O3712">
        <v>11736</v>
      </c>
      <c r="P3712" t="s">
        <v>5466</v>
      </c>
      <c r="Q3712">
        <v>2</v>
      </c>
      <c r="R3712" t="s">
        <v>17584</v>
      </c>
      <c r="S3712" t="s">
        <v>17585</v>
      </c>
      <c r="T3712">
        <v>533</v>
      </c>
      <c r="U3712" t="s">
        <v>37</v>
      </c>
      <c r="V3712" t="s">
        <v>38</v>
      </c>
      <c r="W3712" t="s">
        <v>585</v>
      </c>
      <c r="X3712">
        <v>4500000</v>
      </c>
      <c r="Y3712">
        <v>2003</v>
      </c>
      <c r="Z3712">
        <v>844</v>
      </c>
      <c r="AA3712">
        <v>7.3</v>
      </c>
      <c r="AB3712">
        <v>1.85</v>
      </c>
      <c r="AC3712">
        <v>0</v>
      </c>
    </row>
    <row r="3713" spans="1:29">
      <c r="A3713" t="s">
        <v>28</v>
      </c>
      <c r="C3713" t="s">
        <v>9667</v>
      </c>
      <c r="D3713">
        <v>69</v>
      </c>
      <c r="E3713">
        <v>127</v>
      </c>
      <c r="F3713">
        <v>130</v>
      </c>
      <c r="G3713">
        <v>51</v>
      </c>
      <c r="H3713" t="s">
        <v>17586</v>
      </c>
      <c r="I3713">
        <v>617</v>
      </c>
      <c r="K3713" t="s">
        <v>17587</v>
      </c>
      <c r="L3713" t="s">
        <v>4825</v>
      </c>
      <c r="M3713" t="s">
        <v>17588</v>
      </c>
      <c r="N3713">
        <v>22123</v>
      </c>
      <c r="O3713">
        <v>799</v>
      </c>
      <c r="P3713" t="s">
        <v>17589</v>
      </c>
      <c r="Q3713">
        <v>0</v>
      </c>
      <c r="R3713" t="s">
        <v>17590</v>
      </c>
      <c r="S3713" t="s">
        <v>17591</v>
      </c>
      <c r="T3713">
        <v>108</v>
      </c>
      <c r="U3713" t="s">
        <v>37</v>
      </c>
      <c r="V3713" t="s">
        <v>38</v>
      </c>
      <c r="W3713" t="s">
        <v>6036</v>
      </c>
      <c r="X3713">
        <v>5000000</v>
      </c>
      <c r="Y3713">
        <v>1954</v>
      </c>
      <c r="Z3713">
        <v>53</v>
      </c>
      <c r="AA3713">
        <v>7.2</v>
      </c>
      <c r="AB3713">
        <v>1.37</v>
      </c>
      <c r="AC3713">
        <v>0</v>
      </c>
    </row>
    <row r="3714" spans="1:29">
      <c r="A3714" t="s">
        <v>28</v>
      </c>
      <c r="C3714" t="s">
        <v>17592</v>
      </c>
      <c r="D3714">
        <v>220</v>
      </c>
      <c r="E3714">
        <v>101</v>
      </c>
      <c r="F3714">
        <v>52</v>
      </c>
      <c r="G3714">
        <v>332</v>
      </c>
      <c r="H3714" t="s">
        <v>17593</v>
      </c>
      <c r="I3714">
        <v>510</v>
      </c>
      <c r="J3714">
        <v>32453345</v>
      </c>
      <c r="K3714" t="s">
        <v>9754</v>
      </c>
      <c r="L3714" t="s">
        <v>17594</v>
      </c>
      <c r="M3714" t="s">
        <v>17595</v>
      </c>
      <c r="N3714">
        <v>31791</v>
      </c>
      <c r="O3714">
        <v>2161</v>
      </c>
      <c r="P3714" t="s">
        <v>17596</v>
      </c>
      <c r="Q3714">
        <v>0</v>
      </c>
      <c r="R3714" t="s">
        <v>17597</v>
      </c>
      <c r="S3714" t="s">
        <v>17598</v>
      </c>
      <c r="T3714">
        <v>155</v>
      </c>
      <c r="U3714" t="s">
        <v>37</v>
      </c>
      <c r="V3714" t="s">
        <v>38</v>
      </c>
      <c r="W3714" t="s">
        <v>585</v>
      </c>
      <c r="X3714">
        <v>5000000</v>
      </c>
      <c r="Y3714">
        <v>2014</v>
      </c>
      <c r="Z3714">
        <v>358</v>
      </c>
      <c r="AA3714">
        <v>5</v>
      </c>
      <c r="AB3714">
        <v>1.78</v>
      </c>
      <c r="AC3714">
        <v>10000</v>
      </c>
    </row>
    <row r="3715" spans="1:29">
      <c r="A3715" t="s">
        <v>747</v>
      </c>
      <c r="C3715" t="s">
        <v>5877</v>
      </c>
      <c r="D3715">
        <v>117</v>
      </c>
      <c r="E3715">
        <v>124</v>
      </c>
      <c r="F3715">
        <v>0</v>
      </c>
      <c r="G3715">
        <v>452</v>
      </c>
      <c r="H3715" t="s">
        <v>4005</v>
      </c>
      <c r="I3715">
        <v>12000</v>
      </c>
      <c r="K3715" t="s">
        <v>1544</v>
      </c>
      <c r="L3715" t="s">
        <v>762</v>
      </c>
      <c r="M3715" t="s">
        <v>17599</v>
      </c>
      <c r="N3715">
        <v>161972</v>
      </c>
      <c r="O3715">
        <v>13864</v>
      </c>
      <c r="P3715" t="s">
        <v>3448</v>
      </c>
      <c r="Q3715">
        <v>1</v>
      </c>
      <c r="R3715" t="s">
        <v>17600</v>
      </c>
      <c r="S3715" t="s">
        <v>17601</v>
      </c>
      <c r="T3715">
        <v>356</v>
      </c>
      <c r="U3715" t="s">
        <v>37</v>
      </c>
      <c r="V3715" t="s">
        <v>38</v>
      </c>
      <c r="W3715" t="s">
        <v>95</v>
      </c>
      <c r="X3715">
        <v>5000000</v>
      </c>
      <c r="Y3715">
        <v>1980</v>
      </c>
      <c r="Z3715">
        <v>754</v>
      </c>
      <c r="AA3715">
        <v>8.1999999999999993</v>
      </c>
      <c r="AB3715">
        <v>2.35</v>
      </c>
      <c r="AC3715">
        <v>9000</v>
      </c>
    </row>
    <row r="3716" spans="1:29">
      <c r="A3716" t="s">
        <v>28</v>
      </c>
      <c r="C3716" t="s">
        <v>7644</v>
      </c>
      <c r="D3716">
        <v>471</v>
      </c>
      <c r="E3716">
        <v>117</v>
      </c>
      <c r="F3716">
        <v>212</v>
      </c>
      <c r="G3716">
        <v>896</v>
      </c>
      <c r="H3716" t="s">
        <v>750</v>
      </c>
      <c r="I3716">
        <v>11000</v>
      </c>
      <c r="J3716">
        <v>27296514</v>
      </c>
      <c r="K3716" t="s">
        <v>1544</v>
      </c>
      <c r="L3716" t="s">
        <v>660</v>
      </c>
      <c r="M3716" t="s">
        <v>17602</v>
      </c>
      <c r="N3716">
        <v>326494</v>
      </c>
      <c r="O3716">
        <v>17738</v>
      </c>
      <c r="P3716" t="s">
        <v>4236</v>
      </c>
      <c r="Q3716">
        <v>0</v>
      </c>
      <c r="R3716" t="s">
        <v>17603</v>
      </c>
      <c r="S3716" t="s">
        <v>17604</v>
      </c>
      <c r="T3716">
        <v>340</v>
      </c>
      <c r="U3716" t="s">
        <v>37</v>
      </c>
      <c r="V3716" t="s">
        <v>38</v>
      </c>
      <c r="W3716" t="s">
        <v>585</v>
      </c>
      <c r="X3716">
        <v>5000000</v>
      </c>
      <c r="Y3716">
        <v>2013</v>
      </c>
      <c r="Z3716">
        <v>3000</v>
      </c>
      <c r="AA3716">
        <v>8</v>
      </c>
      <c r="AB3716">
        <v>2.35</v>
      </c>
      <c r="AC3716">
        <v>65000</v>
      </c>
    </row>
    <row r="3717" spans="1:29">
      <c r="A3717" t="s">
        <v>28</v>
      </c>
      <c r="C3717" t="s">
        <v>17605</v>
      </c>
      <c r="D3717">
        <v>152</v>
      </c>
      <c r="E3717">
        <v>83</v>
      </c>
      <c r="F3717">
        <v>26</v>
      </c>
      <c r="G3717">
        <v>801</v>
      </c>
      <c r="H3717" t="s">
        <v>10691</v>
      </c>
      <c r="I3717">
        <v>10000</v>
      </c>
      <c r="J3717">
        <v>25799043</v>
      </c>
      <c r="K3717" t="s">
        <v>4332</v>
      </c>
      <c r="L3717" t="s">
        <v>300</v>
      </c>
      <c r="M3717" t="s">
        <v>17606</v>
      </c>
      <c r="N3717">
        <v>28513</v>
      </c>
      <c r="O3717">
        <v>11771</v>
      </c>
      <c r="P3717" t="s">
        <v>1665</v>
      </c>
      <c r="Q3717">
        <v>0</v>
      </c>
      <c r="R3717" t="s">
        <v>17607</v>
      </c>
      <c r="S3717" t="s">
        <v>17608</v>
      </c>
      <c r="T3717">
        <v>126</v>
      </c>
      <c r="U3717" t="s">
        <v>37</v>
      </c>
      <c r="V3717" t="s">
        <v>38</v>
      </c>
      <c r="W3717" t="s">
        <v>39</v>
      </c>
      <c r="X3717">
        <v>3300000</v>
      </c>
      <c r="Y3717">
        <v>2015</v>
      </c>
      <c r="Z3717">
        <v>830</v>
      </c>
      <c r="AA3717">
        <v>5.2</v>
      </c>
      <c r="AB3717">
        <v>2.35</v>
      </c>
      <c r="AC3717">
        <v>0</v>
      </c>
    </row>
    <row r="3718" spans="1:29">
      <c r="A3718" t="s">
        <v>747</v>
      </c>
      <c r="C3718" t="s">
        <v>57</v>
      </c>
      <c r="D3718">
        <v>274</v>
      </c>
      <c r="E3718">
        <v>113</v>
      </c>
      <c r="F3718">
        <v>22000</v>
      </c>
      <c r="G3718">
        <v>379</v>
      </c>
      <c r="H3718" t="s">
        <v>5043</v>
      </c>
      <c r="I3718">
        <v>716</v>
      </c>
      <c r="J3718">
        <v>25530884</v>
      </c>
      <c r="K3718" t="s">
        <v>852</v>
      </c>
      <c r="L3718" t="s">
        <v>729</v>
      </c>
      <c r="M3718" t="s">
        <v>17609</v>
      </c>
      <c r="N3718">
        <v>845580</v>
      </c>
      <c r="O3718">
        <v>1997</v>
      </c>
      <c r="P3718" t="s">
        <v>17610</v>
      </c>
      <c r="Q3718">
        <v>0</v>
      </c>
      <c r="R3718" t="s">
        <v>17611</v>
      </c>
      <c r="S3718" t="s">
        <v>17612</v>
      </c>
      <c r="T3718">
        <v>2067</v>
      </c>
      <c r="U3718" t="s">
        <v>37</v>
      </c>
      <c r="V3718" t="s">
        <v>38</v>
      </c>
      <c r="W3718" t="s">
        <v>585</v>
      </c>
      <c r="X3718">
        <v>9000000</v>
      </c>
      <c r="Y3718">
        <v>2000</v>
      </c>
      <c r="Z3718">
        <v>651</v>
      </c>
      <c r="AA3718">
        <v>8.5</v>
      </c>
      <c r="AB3718">
        <v>2.35</v>
      </c>
      <c r="AC3718">
        <v>40000</v>
      </c>
    </row>
    <row r="3719" spans="1:29">
      <c r="A3719" t="s">
        <v>28</v>
      </c>
      <c r="C3719" t="s">
        <v>17613</v>
      </c>
      <c r="D3719">
        <v>336</v>
      </c>
      <c r="E3719">
        <v>104</v>
      </c>
      <c r="F3719">
        <v>59</v>
      </c>
      <c r="G3719">
        <v>202</v>
      </c>
      <c r="H3719" t="s">
        <v>3472</v>
      </c>
      <c r="I3719">
        <v>972</v>
      </c>
      <c r="J3719">
        <v>27689474</v>
      </c>
      <c r="K3719" t="s">
        <v>5103</v>
      </c>
      <c r="L3719" t="s">
        <v>17614</v>
      </c>
      <c r="M3719" t="s">
        <v>17615</v>
      </c>
      <c r="N3719">
        <v>85688</v>
      </c>
      <c r="O3719">
        <v>2071</v>
      </c>
      <c r="P3719" t="s">
        <v>17616</v>
      </c>
      <c r="Q3719">
        <v>0</v>
      </c>
      <c r="R3719" t="s">
        <v>17617</v>
      </c>
      <c r="S3719" t="s">
        <v>17618</v>
      </c>
      <c r="T3719">
        <v>339</v>
      </c>
      <c r="U3719" t="s">
        <v>37</v>
      </c>
      <c r="V3719" t="s">
        <v>38</v>
      </c>
      <c r="W3719" t="s">
        <v>585</v>
      </c>
      <c r="X3719">
        <v>5000000</v>
      </c>
      <c r="Y3719">
        <v>2013</v>
      </c>
      <c r="Z3719">
        <v>407</v>
      </c>
      <c r="AA3719">
        <v>6.5</v>
      </c>
      <c r="AB3719">
        <v>2.35</v>
      </c>
      <c r="AC3719">
        <v>23000</v>
      </c>
    </row>
    <row r="3720" spans="1:29">
      <c r="A3720" t="s">
        <v>747</v>
      </c>
      <c r="C3720" t="s">
        <v>7134</v>
      </c>
      <c r="D3720">
        <v>174</v>
      </c>
      <c r="E3720">
        <v>97</v>
      </c>
      <c r="F3720">
        <v>0</v>
      </c>
      <c r="G3720">
        <v>657</v>
      </c>
      <c r="H3720" t="s">
        <v>10432</v>
      </c>
      <c r="I3720">
        <v>1000</v>
      </c>
      <c r="J3720">
        <v>24138847</v>
      </c>
      <c r="K3720" t="s">
        <v>1671</v>
      </c>
      <c r="L3720" t="s">
        <v>2084</v>
      </c>
      <c r="M3720" t="s">
        <v>17619</v>
      </c>
      <c r="N3720">
        <v>114797</v>
      </c>
      <c r="O3720">
        <v>2990</v>
      </c>
      <c r="P3720" t="s">
        <v>17620</v>
      </c>
      <c r="Q3720">
        <v>3</v>
      </c>
      <c r="R3720" t="s">
        <v>17621</v>
      </c>
      <c r="S3720" t="s">
        <v>17622</v>
      </c>
      <c r="T3720">
        <v>472</v>
      </c>
      <c r="U3720" t="s">
        <v>37</v>
      </c>
      <c r="V3720" t="s">
        <v>38</v>
      </c>
      <c r="W3720" t="s">
        <v>585</v>
      </c>
      <c r="X3720">
        <v>5000000</v>
      </c>
      <c r="Y3720">
        <v>2006</v>
      </c>
      <c r="Z3720">
        <v>898</v>
      </c>
      <c r="AA3720">
        <v>7.4</v>
      </c>
      <c r="AB3720">
        <v>1.85</v>
      </c>
      <c r="AC3720">
        <v>0</v>
      </c>
    </row>
    <row r="3721" spans="1:29">
      <c r="A3721" t="s">
        <v>28</v>
      </c>
      <c r="C3721" t="s">
        <v>6620</v>
      </c>
      <c r="D3721">
        <v>151</v>
      </c>
      <c r="E3721">
        <v>110</v>
      </c>
      <c r="F3721">
        <v>335</v>
      </c>
      <c r="G3721">
        <v>34</v>
      </c>
      <c r="H3721" t="s">
        <v>1797</v>
      </c>
      <c r="I3721">
        <v>838</v>
      </c>
      <c r="J3721">
        <v>21994911</v>
      </c>
      <c r="K3721" t="s">
        <v>6199</v>
      </c>
      <c r="L3721" t="s">
        <v>405</v>
      </c>
      <c r="M3721" t="s">
        <v>17623</v>
      </c>
      <c r="N3721">
        <v>98354</v>
      </c>
      <c r="O3721">
        <v>1122</v>
      </c>
      <c r="P3721" t="s">
        <v>17624</v>
      </c>
      <c r="Q3721">
        <v>0</v>
      </c>
      <c r="R3721" t="s">
        <v>17625</v>
      </c>
      <c r="S3721" t="s">
        <v>17626</v>
      </c>
      <c r="T3721">
        <v>433</v>
      </c>
      <c r="U3721" t="s">
        <v>37</v>
      </c>
      <c r="V3721" t="s">
        <v>56</v>
      </c>
      <c r="W3721" t="s">
        <v>585</v>
      </c>
      <c r="X3721">
        <v>5000000</v>
      </c>
      <c r="Y3721">
        <v>2000</v>
      </c>
      <c r="Z3721">
        <v>203</v>
      </c>
      <c r="AA3721">
        <v>7.7</v>
      </c>
      <c r="AB3721">
        <v>1.85</v>
      </c>
      <c r="AC3721">
        <v>0</v>
      </c>
    </row>
    <row r="3722" spans="1:29">
      <c r="A3722" t="s">
        <v>28</v>
      </c>
      <c r="C3722" t="s">
        <v>6575</v>
      </c>
      <c r="D3722">
        <v>276</v>
      </c>
      <c r="E3722">
        <v>103</v>
      </c>
      <c r="F3722">
        <v>214</v>
      </c>
      <c r="G3722">
        <v>424</v>
      </c>
      <c r="H3722" t="s">
        <v>429</v>
      </c>
      <c r="I3722">
        <v>7000</v>
      </c>
      <c r="J3722">
        <v>21501098</v>
      </c>
      <c r="K3722" t="s">
        <v>2527</v>
      </c>
      <c r="L3722" t="s">
        <v>518</v>
      </c>
      <c r="M3722" t="s">
        <v>17627</v>
      </c>
      <c r="N3722">
        <v>115813</v>
      </c>
      <c r="O3722">
        <v>8375</v>
      </c>
      <c r="P3722" t="s">
        <v>14624</v>
      </c>
      <c r="Q3722">
        <v>1</v>
      </c>
      <c r="R3722" t="s">
        <v>17628</v>
      </c>
      <c r="S3722" t="s">
        <v>17629</v>
      </c>
      <c r="T3722">
        <v>216</v>
      </c>
      <c r="U3722" t="s">
        <v>37</v>
      </c>
      <c r="V3722" t="s">
        <v>38</v>
      </c>
      <c r="W3722" t="s">
        <v>39</v>
      </c>
      <c r="X3722">
        <v>5000000</v>
      </c>
      <c r="Y3722">
        <v>2013</v>
      </c>
      <c r="Z3722">
        <v>468</v>
      </c>
      <c r="AA3722">
        <v>7.4</v>
      </c>
      <c r="AB3722">
        <v>1.85</v>
      </c>
      <c r="AC3722">
        <v>22000</v>
      </c>
    </row>
    <row r="3723" spans="1:29">
      <c r="A3723" t="s">
        <v>28</v>
      </c>
      <c r="C3723" t="s">
        <v>17630</v>
      </c>
      <c r="D3723">
        <v>12</v>
      </c>
      <c r="E3723">
        <v>94</v>
      </c>
      <c r="F3723">
        <v>0</v>
      </c>
      <c r="G3723">
        <v>287</v>
      </c>
      <c r="H3723" t="s">
        <v>8398</v>
      </c>
      <c r="I3723">
        <v>901</v>
      </c>
      <c r="J3723">
        <v>19281235</v>
      </c>
      <c r="K3723" t="s">
        <v>5788</v>
      </c>
      <c r="L3723" t="s">
        <v>17631</v>
      </c>
      <c r="M3723" t="s">
        <v>17632</v>
      </c>
      <c r="N3723">
        <v>3571</v>
      </c>
      <c r="O3723">
        <v>2523</v>
      </c>
      <c r="P3723" t="s">
        <v>17633</v>
      </c>
      <c r="Q3723">
        <v>0</v>
      </c>
      <c r="R3723" t="s">
        <v>17634</v>
      </c>
      <c r="S3723" t="s">
        <v>17635</v>
      </c>
      <c r="T3723">
        <v>11</v>
      </c>
      <c r="U3723" t="s">
        <v>37</v>
      </c>
      <c r="V3723" t="s">
        <v>38</v>
      </c>
      <c r="W3723" t="s">
        <v>585</v>
      </c>
      <c r="X3723">
        <v>5000000</v>
      </c>
      <c r="Y3723">
        <v>1991</v>
      </c>
      <c r="Z3723">
        <v>413</v>
      </c>
      <c r="AA3723">
        <v>5.0999999999999996</v>
      </c>
      <c r="AB3723">
        <v>1.85</v>
      </c>
      <c r="AC3723">
        <v>232</v>
      </c>
    </row>
    <row r="3724" spans="1:29">
      <c r="A3724" t="s">
        <v>28</v>
      </c>
      <c r="C3724" t="s">
        <v>845</v>
      </c>
      <c r="D3724">
        <v>18</v>
      </c>
      <c r="E3724">
        <v>102</v>
      </c>
      <c r="F3724">
        <v>18</v>
      </c>
      <c r="G3724">
        <v>75</v>
      </c>
      <c r="H3724" t="s">
        <v>9317</v>
      </c>
      <c r="I3724">
        <v>492</v>
      </c>
      <c r="K3724" t="s">
        <v>17636</v>
      </c>
      <c r="L3724" t="s">
        <v>17637</v>
      </c>
      <c r="M3724" t="s">
        <v>17638</v>
      </c>
      <c r="N3724">
        <v>5894</v>
      </c>
      <c r="O3724">
        <v>854</v>
      </c>
      <c r="P3724" t="s">
        <v>17639</v>
      </c>
      <c r="Q3724">
        <v>0</v>
      </c>
      <c r="R3724" t="s">
        <v>17640</v>
      </c>
      <c r="S3724" t="s">
        <v>17641</v>
      </c>
      <c r="T3724">
        <v>56</v>
      </c>
      <c r="U3724" t="s">
        <v>37</v>
      </c>
      <c r="V3724" t="s">
        <v>370</v>
      </c>
      <c r="W3724" t="s">
        <v>95</v>
      </c>
      <c r="X3724">
        <v>3500000</v>
      </c>
      <c r="Y3724">
        <v>1982</v>
      </c>
      <c r="Z3724">
        <v>155</v>
      </c>
      <c r="AA3724">
        <v>7.3</v>
      </c>
      <c r="AB3724">
        <v>2.35</v>
      </c>
      <c r="AC3724">
        <v>0</v>
      </c>
    </row>
    <row r="3725" spans="1:29">
      <c r="A3725" t="s">
        <v>28</v>
      </c>
      <c r="C3725" t="s">
        <v>17642</v>
      </c>
      <c r="D3725">
        <v>28</v>
      </c>
      <c r="E3725">
        <v>77</v>
      </c>
      <c r="F3725">
        <v>0</v>
      </c>
      <c r="G3725">
        <v>73</v>
      </c>
      <c r="H3725" t="s">
        <v>17643</v>
      </c>
      <c r="I3725">
        <v>2000</v>
      </c>
      <c r="J3725">
        <v>19421271</v>
      </c>
      <c r="K3725" t="s">
        <v>2966</v>
      </c>
      <c r="L3725" t="s">
        <v>1986</v>
      </c>
      <c r="M3725" t="s">
        <v>17644</v>
      </c>
      <c r="N3725">
        <v>2448</v>
      </c>
      <c r="O3725">
        <v>2908</v>
      </c>
      <c r="P3725" t="s">
        <v>17645</v>
      </c>
      <c r="Q3725">
        <v>1</v>
      </c>
      <c r="R3725" t="s">
        <v>17646</v>
      </c>
      <c r="S3725" t="s">
        <v>17647</v>
      </c>
      <c r="T3725">
        <v>18</v>
      </c>
      <c r="U3725" t="s">
        <v>37</v>
      </c>
      <c r="V3725" t="s">
        <v>38</v>
      </c>
      <c r="W3725" t="s">
        <v>277</v>
      </c>
      <c r="X3725">
        <v>5000000</v>
      </c>
      <c r="Y3725">
        <v>1999</v>
      </c>
      <c r="Z3725">
        <v>804</v>
      </c>
      <c r="AA3725">
        <v>5</v>
      </c>
      <c r="AB3725">
        <v>1.33</v>
      </c>
      <c r="AC3725">
        <v>122</v>
      </c>
    </row>
    <row r="3726" spans="1:29">
      <c r="A3726" t="s">
        <v>28</v>
      </c>
      <c r="C3726" t="s">
        <v>1689</v>
      </c>
      <c r="D3726">
        <v>95</v>
      </c>
      <c r="E3726">
        <v>134</v>
      </c>
      <c r="F3726">
        <v>3000</v>
      </c>
      <c r="G3726">
        <v>77</v>
      </c>
      <c r="H3726" t="s">
        <v>9296</v>
      </c>
      <c r="I3726">
        <v>205</v>
      </c>
      <c r="J3726">
        <v>20733485</v>
      </c>
      <c r="K3726" t="s">
        <v>3409</v>
      </c>
      <c r="L3726" t="s">
        <v>17648</v>
      </c>
      <c r="M3726" t="s">
        <v>17649</v>
      </c>
      <c r="N3726">
        <v>11622</v>
      </c>
      <c r="O3726">
        <v>428</v>
      </c>
      <c r="P3726" t="s">
        <v>17650</v>
      </c>
      <c r="Q3726">
        <v>1</v>
      </c>
      <c r="R3726" t="s">
        <v>17651</v>
      </c>
      <c r="S3726" t="s">
        <v>17652</v>
      </c>
      <c r="T3726">
        <v>157</v>
      </c>
      <c r="U3726" t="s">
        <v>37</v>
      </c>
      <c r="V3726" t="s">
        <v>38</v>
      </c>
      <c r="W3726" t="s">
        <v>39</v>
      </c>
      <c r="X3726">
        <v>5000000</v>
      </c>
      <c r="Y3726">
        <v>1997</v>
      </c>
      <c r="Z3726">
        <v>130</v>
      </c>
      <c r="AA3726">
        <v>7.2</v>
      </c>
      <c r="AB3726">
        <v>1.85</v>
      </c>
      <c r="AC3726">
        <v>1000</v>
      </c>
    </row>
    <row r="3727" spans="1:29">
      <c r="A3727" t="s">
        <v>28</v>
      </c>
      <c r="C3727" t="s">
        <v>17653</v>
      </c>
      <c r="D3727">
        <v>74</v>
      </c>
      <c r="E3727">
        <v>129</v>
      </c>
      <c r="F3727">
        <v>24</v>
      </c>
      <c r="G3727">
        <v>157</v>
      </c>
      <c r="H3727" t="s">
        <v>4221</v>
      </c>
      <c r="I3727">
        <v>977</v>
      </c>
      <c r="K3727" t="s">
        <v>1544</v>
      </c>
      <c r="L3727" t="s">
        <v>5619</v>
      </c>
      <c r="M3727" t="s">
        <v>17654</v>
      </c>
      <c r="N3727">
        <v>10564</v>
      </c>
      <c r="O3727">
        <v>2014</v>
      </c>
      <c r="P3727" t="s">
        <v>17655</v>
      </c>
      <c r="Q3727">
        <v>1</v>
      </c>
      <c r="R3727" t="s">
        <v>17656</v>
      </c>
      <c r="S3727" t="s">
        <v>17657</v>
      </c>
      <c r="T3727">
        <v>161</v>
      </c>
      <c r="U3727" t="s">
        <v>37</v>
      </c>
      <c r="V3727" t="s">
        <v>38</v>
      </c>
      <c r="W3727" t="s">
        <v>585</v>
      </c>
      <c r="X3727">
        <v>5000000</v>
      </c>
      <c r="Y3727">
        <v>1981</v>
      </c>
      <c r="Z3727">
        <v>485</v>
      </c>
      <c r="AA3727">
        <v>6.7</v>
      </c>
      <c r="AB3727">
        <v>1.85</v>
      </c>
      <c r="AC3727">
        <v>0</v>
      </c>
    </row>
    <row r="3728" spans="1:29">
      <c r="A3728" t="s">
        <v>28</v>
      </c>
      <c r="C3728" t="s">
        <v>17658</v>
      </c>
      <c r="D3728">
        <v>179</v>
      </c>
      <c r="E3728">
        <v>90</v>
      </c>
      <c r="F3728">
        <v>37</v>
      </c>
      <c r="G3728">
        <v>1000</v>
      </c>
      <c r="H3728" t="s">
        <v>1543</v>
      </c>
      <c r="I3728">
        <v>11000</v>
      </c>
      <c r="J3728">
        <v>24809547</v>
      </c>
      <c r="K3728" t="s">
        <v>2527</v>
      </c>
      <c r="L3728" t="s">
        <v>1948</v>
      </c>
      <c r="M3728" t="s">
        <v>17659</v>
      </c>
      <c r="N3728">
        <v>74875</v>
      </c>
      <c r="O3728">
        <v>15710</v>
      </c>
      <c r="P3728" t="s">
        <v>813</v>
      </c>
      <c r="Q3728">
        <v>1</v>
      </c>
      <c r="R3728" t="s">
        <v>17660</v>
      </c>
      <c r="S3728" t="s">
        <v>17661</v>
      </c>
      <c r="T3728">
        <v>115</v>
      </c>
      <c r="U3728" t="s">
        <v>37</v>
      </c>
      <c r="V3728" t="s">
        <v>38</v>
      </c>
      <c r="W3728" t="s">
        <v>585</v>
      </c>
      <c r="X3728">
        <v>5000000</v>
      </c>
      <c r="Y3728">
        <v>2011</v>
      </c>
      <c r="Z3728">
        <v>3000</v>
      </c>
      <c r="AA3728">
        <v>6.4</v>
      </c>
      <c r="AB3728">
        <v>1.85</v>
      </c>
      <c r="AC3728">
        <v>11000</v>
      </c>
    </row>
    <row r="3729" spans="1:29">
      <c r="A3729" t="s">
        <v>28</v>
      </c>
      <c r="C3729" t="s">
        <v>2722</v>
      </c>
      <c r="D3729">
        <v>125</v>
      </c>
      <c r="E3729">
        <v>134</v>
      </c>
      <c r="F3729">
        <v>81</v>
      </c>
      <c r="G3729">
        <v>388</v>
      </c>
      <c r="H3729" t="s">
        <v>1214</v>
      </c>
      <c r="I3729">
        <v>882</v>
      </c>
      <c r="J3729">
        <v>19097994</v>
      </c>
      <c r="K3729" t="s">
        <v>1634</v>
      </c>
      <c r="L3729" t="s">
        <v>188</v>
      </c>
      <c r="M3729" t="s">
        <v>17662</v>
      </c>
      <c r="N3729">
        <v>11744</v>
      </c>
      <c r="O3729">
        <v>2410</v>
      </c>
      <c r="P3729" t="s">
        <v>7880</v>
      </c>
      <c r="Q3729">
        <v>0</v>
      </c>
      <c r="R3729" t="s">
        <v>17663</v>
      </c>
      <c r="S3729" t="s">
        <v>17664</v>
      </c>
      <c r="T3729">
        <v>49</v>
      </c>
      <c r="U3729" t="s">
        <v>37</v>
      </c>
      <c r="V3729" t="s">
        <v>268</v>
      </c>
      <c r="W3729" t="s">
        <v>39</v>
      </c>
      <c r="Y3729">
        <v>2016</v>
      </c>
      <c r="Z3729">
        <v>845</v>
      </c>
      <c r="AA3729">
        <v>7.1</v>
      </c>
      <c r="AB3729">
        <v>2.35</v>
      </c>
      <c r="AC3729">
        <v>0</v>
      </c>
    </row>
    <row r="3730" spans="1:29">
      <c r="A3730" t="s">
        <v>28</v>
      </c>
      <c r="C3730" t="s">
        <v>17665</v>
      </c>
      <c r="D3730">
        <v>22</v>
      </c>
      <c r="E3730">
        <v>104</v>
      </c>
      <c r="F3730">
        <v>0</v>
      </c>
      <c r="G3730">
        <v>498</v>
      </c>
      <c r="H3730" t="s">
        <v>17666</v>
      </c>
      <c r="I3730">
        <v>1000</v>
      </c>
      <c r="J3730">
        <v>23031390</v>
      </c>
      <c r="K3730" t="s">
        <v>2527</v>
      </c>
      <c r="L3730" t="s">
        <v>804</v>
      </c>
      <c r="M3730" t="s">
        <v>17667</v>
      </c>
      <c r="N3730">
        <v>4345</v>
      </c>
      <c r="O3730">
        <v>2868</v>
      </c>
      <c r="P3730" t="s">
        <v>17668</v>
      </c>
      <c r="Q3730">
        <v>9</v>
      </c>
      <c r="R3730" t="s">
        <v>17669</v>
      </c>
      <c r="S3730" t="s">
        <v>17670</v>
      </c>
      <c r="T3730">
        <v>26</v>
      </c>
      <c r="U3730" t="s">
        <v>37</v>
      </c>
      <c r="V3730" t="s">
        <v>38</v>
      </c>
      <c r="W3730" t="s">
        <v>585</v>
      </c>
      <c r="X3730">
        <v>4500000</v>
      </c>
      <c r="Y3730">
        <v>1998</v>
      </c>
      <c r="Z3730">
        <v>597</v>
      </c>
      <c r="AA3730">
        <v>5.6</v>
      </c>
      <c r="AB3730">
        <v>1.85</v>
      </c>
      <c r="AC3730">
        <v>575</v>
      </c>
    </row>
    <row r="3731" spans="1:29">
      <c r="A3731" t="s">
        <v>28</v>
      </c>
      <c r="C3731" t="s">
        <v>1502</v>
      </c>
      <c r="D3731">
        <v>92</v>
      </c>
      <c r="E3731">
        <v>95</v>
      </c>
      <c r="F3731">
        <v>596</v>
      </c>
      <c r="G3731">
        <v>697</v>
      </c>
      <c r="H3731" t="s">
        <v>13689</v>
      </c>
      <c r="I3731">
        <v>1000</v>
      </c>
      <c r="J3731">
        <v>16017403</v>
      </c>
      <c r="K3731" t="s">
        <v>8921</v>
      </c>
      <c r="L3731" t="s">
        <v>1540</v>
      </c>
      <c r="M3731" t="s">
        <v>14651</v>
      </c>
      <c r="N3731">
        <v>17333</v>
      </c>
      <c r="O3731">
        <v>3300</v>
      </c>
      <c r="P3731" t="s">
        <v>3198</v>
      </c>
      <c r="Q3731">
        <v>2</v>
      </c>
      <c r="R3731" t="s">
        <v>14652</v>
      </c>
      <c r="S3731" t="s">
        <v>14653</v>
      </c>
      <c r="T3731">
        <v>153</v>
      </c>
      <c r="U3731" t="s">
        <v>37</v>
      </c>
      <c r="V3731" t="s">
        <v>38</v>
      </c>
      <c r="W3731" t="s">
        <v>585</v>
      </c>
      <c r="X3731">
        <v>5000000</v>
      </c>
      <c r="Y3731">
        <v>2001</v>
      </c>
      <c r="Z3731">
        <v>835</v>
      </c>
      <c r="AA3731">
        <v>6.2</v>
      </c>
      <c r="AB3731">
        <v>1.85</v>
      </c>
      <c r="AC3731">
        <v>0</v>
      </c>
    </row>
    <row r="3732" spans="1:29">
      <c r="A3732" t="s">
        <v>28</v>
      </c>
      <c r="C3732" t="s">
        <v>14108</v>
      </c>
      <c r="D3732">
        <v>196</v>
      </c>
      <c r="E3732">
        <v>93</v>
      </c>
      <c r="F3732">
        <v>66</v>
      </c>
      <c r="G3732">
        <v>161</v>
      </c>
      <c r="H3732" t="s">
        <v>17671</v>
      </c>
      <c r="I3732">
        <v>1000</v>
      </c>
      <c r="J3732">
        <v>21197315</v>
      </c>
      <c r="K3732" t="s">
        <v>3030</v>
      </c>
      <c r="L3732" t="s">
        <v>9438</v>
      </c>
      <c r="M3732" t="s">
        <v>17672</v>
      </c>
      <c r="N3732">
        <v>49948</v>
      </c>
      <c r="O3732">
        <v>1410</v>
      </c>
      <c r="P3732" t="s">
        <v>17673</v>
      </c>
      <c r="Q3732">
        <v>0</v>
      </c>
      <c r="R3732" t="s">
        <v>17674</v>
      </c>
      <c r="S3732" t="s">
        <v>17675</v>
      </c>
      <c r="T3732">
        <v>211</v>
      </c>
      <c r="U3732" t="s">
        <v>37</v>
      </c>
      <c r="V3732" t="s">
        <v>38</v>
      </c>
      <c r="W3732" t="s">
        <v>585</v>
      </c>
      <c r="X3732">
        <v>5000000</v>
      </c>
      <c r="Y3732">
        <v>2014</v>
      </c>
      <c r="Z3732">
        <v>200</v>
      </c>
      <c r="AA3732">
        <v>6.1</v>
      </c>
      <c r="AB3732">
        <v>1.85</v>
      </c>
      <c r="AC3732">
        <v>14000</v>
      </c>
    </row>
    <row r="3733" spans="1:29">
      <c r="A3733" t="s">
        <v>28</v>
      </c>
      <c r="C3733" t="s">
        <v>9593</v>
      </c>
      <c r="D3733">
        <v>9</v>
      </c>
      <c r="E3733">
        <v>106</v>
      </c>
      <c r="F3733">
        <v>23</v>
      </c>
      <c r="G3733">
        <v>467</v>
      </c>
      <c r="H3733" t="s">
        <v>17676</v>
      </c>
      <c r="I3733">
        <v>1000</v>
      </c>
      <c r="J3733">
        <v>17382982</v>
      </c>
      <c r="K3733" t="s">
        <v>4075</v>
      </c>
      <c r="L3733" t="s">
        <v>2815</v>
      </c>
      <c r="M3733" t="s">
        <v>17677</v>
      </c>
      <c r="N3733">
        <v>5975</v>
      </c>
      <c r="O3733">
        <v>2840</v>
      </c>
      <c r="P3733" t="s">
        <v>13339</v>
      </c>
      <c r="Q3733">
        <v>0</v>
      </c>
      <c r="R3733" t="s">
        <v>17678</v>
      </c>
      <c r="S3733" t="s">
        <v>17679</v>
      </c>
      <c r="T3733">
        <v>33</v>
      </c>
      <c r="U3733" t="s">
        <v>2778</v>
      </c>
      <c r="V3733" t="s">
        <v>38</v>
      </c>
      <c r="W3733" t="s">
        <v>585</v>
      </c>
      <c r="X3733">
        <v>5000000</v>
      </c>
      <c r="Y3733">
        <v>2014</v>
      </c>
      <c r="Z3733">
        <v>694</v>
      </c>
      <c r="AA3733">
        <v>5.2</v>
      </c>
      <c r="AB3733">
        <v>1.85</v>
      </c>
      <c r="AC3733">
        <v>0</v>
      </c>
    </row>
    <row r="3734" spans="1:29">
      <c r="A3734" t="s">
        <v>28</v>
      </c>
      <c r="C3734" t="s">
        <v>12120</v>
      </c>
      <c r="D3734">
        <v>31</v>
      </c>
      <c r="E3734">
        <v>109</v>
      </c>
      <c r="F3734">
        <v>148</v>
      </c>
      <c r="G3734">
        <v>426</v>
      </c>
      <c r="H3734" t="s">
        <v>10262</v>
      </c>
      <c r="I3734">
        <v>2000</v>
      </c>
      <c r="J3734">
        <v>14821531</v>
      </c>
      <c r="K3734" t="s">
        <v>3409</v>
      </c>
      <c r="L3734" t="s">
        <v>8431</v>
      </c>
      <c r="M3734" t="s">
        <v>17680</v>
      </c>
      <c r="N3734">
        <v>6915</v>
      </c>
      <c r="O3734">
        <v>3843</v>
      </c>
      <c r="P3734" t="s">
        <v>13122</v>
      </c>
      <c r="Q3734">
        <v>2</v>
      </c>
      <c r="R3734" t="s">
        <v>17681</v>
      </c>
      <c r="S3734" t="s">
        <v>17682</v>
      </c>
      <c r="T3734">
        <v>209</v>
      </c>
      <c r="U3734" t="s">
        <v>37</v>
      </c>
      <c r="V3734" t="s">
        <v>38</v>
      </c>
      <c r="W3734" t="s">
        <v>585</v>
      </c>
      <c r="X3734">
        <v>6000000</v>
      </c>
      <c r="Y3734">
        <v>1997</v>
      </c>
      <c r="Z3734">
        <v>434</v>
      </c>
      <c r="AA3734">
        <v>7.3</v>
      </c>
      <c r="AB3734">
        <v>1.85</v>
      </c>
      <c r="AC3734">
        <v>599</v>
      </c>
    </row>
    <row r="3735" spans="1:29">
      <c r="A3735" t="s">
        <v>28</v>
      </c>
      <c r="C3735" t="s">
        <v>17683</v>
      </c>
      <c r="D3735">
        <v>309</v>
      </c>
      <c r="E3735">
        <v>101</v>
      </c>
      <c r="F3735">
        <v>25</v>
      </c>
      <c r="G3735">
        <v>423</v>
      </c>
      <c r="H3735" t="s">
        <v>2376</v>
      </c>
      <c r="I3735">
        <v>17000</v>
      </c>
      <c r="J3735">
        <v>18656400</v>
      </c>
      <c r="K3735" t="s">
        <v>3409</v>
      </c>
      <c r="L3735" t="s">
        <v>557</v>
      </c>
      <c r="M3735" t="s">
        <v>17684</v>
      </c>
      <c r="N3735">
        <v>86077</v>
      </c>
      <c r="O3735">
        <v>19673</v>
      </c>
      <c r="P3735" t="s">
        <v>1844</v>
      </c>
      <c r="Q3735">
        <v>1</v>
      </c>
      <c r="R3735" t="s">
        <v>17685</v>
      </c>
      <c r="S3735" t="s">
        <v>17686</v>
      </c>
      <c r="T3735">
        <v>195</v>
      </c>
      <c r="U3735" t="s">
        <v>37</v>
      </c>
      <c r="V3735" t="s">
        <v>38</v>
      </c>
      <c r="W3735" t="s">
        <v>39</v>
      </c>
      <c r="X3735">
        <v>5000000</v>
      </c>
      <c r="Y3735">
        <v>2014</v>
      </c>
      <c r="Z3735">
        <v>2000</v>
      </c>
      <c r="AA3735">
        <v>7.5</v>
      </c>
      <c r="AB3735">
        <v>1.85</v>
      </c>
      <c r="AC3735">
        <v>45000</v>
      </c>
    </row>
    <row r="3736" spans="1:29">
      <c r="A3736" t="s">
        <v>28</v>
      </c>
      <c r="C3736" t="s">
        <v>17687</v>
      </c>
      <c r="D3736">
        <v>15</v>
      </c>
      <c r="E3736">
        <v>139</v>
      </c>
      <c r="F3736">
        <v>345</v>
      </c>
      <c r="G3736">
        <v>422</v>
      </c>
      <c r="H3736" t="s">
        <v>15933</v>
      </c>
      <c r="I3736">
        <v>535</v>
      </c>
      <c r="K3736" t="s">
        <v>6519</v>
      </c>
      <c r="L3736" t="s">
        <v>17688</v>
      </c>
      <c r="M3736" t="s">
        <v>17689</v>
      </c>
      <c r="N3736">
        <v>2498</v>
      </c>
      <c r="O3736">
        <v>2112</v>
      </c>
      <c r="P3736" t="s">
        <v>1085</v>
      </c>
      <c r="Q3736">
        <v>0</v>
      </c>
      <c r="R3736" t="s">
        <v>17690</v>
      </c>
      <c r="S3736" t="s">
        <v>17691</v>
      </c>
      <c r="T3736">
        <v>67</v>
      </c>
      <c r="U3736" t="s">
        <v>37</v>
      </c>
      <c r="V3736" t="s">
        <v>38</v>
      </c>
      <c r="W3736" t="s">
        <v>6036</v>
      </c>
      <c r="X3736">
        <v>5000000</v>
      </c>
      <c r="Y3736">
        <v>1954</v>
      </c>
      <c r="Z3736">
        <v>440</v>
      </c>
      <c r="AA3736">
        <v>6.6</v>
      </c>
      <c r="AB3736">
        <v>2.5499999999999998</v>
      </c>
      <c r="AC3736">
        <v>376</v>
      </c>
    </row>
    <row r="3737" spans="1:29">
      <c r="A3737" t="s">
        <v>28</v>
      </c>
      <c r="C3737" t="s">
        <v>17692</v>
      </c>
      <c r="D3737">
        <v>36</v>
      </c>
      <c r="E3737">
        <v>99</v>
      </c>
      <c r="F3737">
        <v>6</v>
      </c>
      <c r="G3737">
        <v>142</v>
      </c>
      <c r="H3737" t="s">
        <v>17693</v>
      </c>
      <c r="I3737">
        <v>13000</v>
      </c>
      <c r="K3737" t="s">
        <v>334</v>
      </c>
      <c r="L3737" t="s">
        <v>1784</v>
      </c>
      <c r="M3737" t="s">
        <v>17694</v>
      </c>
      <c r="N3737">
        <v>12519</v>
      </c>
      <c r="O3737">
        <v>14306</v>
      </c>
      <c r="P3737" t="s">
        <v>17695</v>
      </c>
      <c r="Q3737">
        <v>2</v>
      </c>
      <c r="R3737" t="s">
        <v>17696</v>
      </c>
      <c r="S3737" t="s">
        <v>17697</v>
      </c>
      <c r="T3737">
        <v>107</v>
      </c>
      <c r="U3737" t="s">
        <v>37</v>
      </c>
      <c r="V3737" t="s">
        <v>38</v>
      </c>
      <c r="W3737" t="s">
        <v>585</v>
      </c>
      <c r="X3737">
        <v>5000000</v>
      </c>
      <c r="Y3737">
        <v>1981</v>
      </c>
      <c r="Z3737">
        <v>970</v>
      </c>
      <c r="AA3737">
        <v>6.4</v>
      </c>
      <c r="AB3737">
        <v>1.85</v>
      </c>
      <c r="AC3737">
        <v>0</v>
      </c>
    </row>
    <row r="3738" spans="1:29">
      <c r="A3738" t="s">
        <v>28</v>
      </c>
      <c r="C3738" t="s">
        <v>17698</v>
      </c>
      <c r="D3738">
        <v>129</v>
      </c>
      <c r="E3738">
        <v>100</v>
      </c>
      <c r="F3738">
        <v>6</v>
      </c>
      <c r="G3738">
        <v>65</v>
      </c>
      <c r="H3738" t="s">
        <v>17699</v>
      </c>
      <c r="I3738">
        <v>935</v>
      </c>
      <c r="J3738">
        <v>14343976</v>
      </c>
      <c r="K3738" t="s">
        <v>17700</v>
      </c>
      <c r="L3738" t="s">
        <v>13484</v>
      </c>
      <c r="M3738" t="s">
        <v>17701</v>
      </c>
      <c r="N3738">
        <v>22961</v>
      </c>
      <c r="O3738">
        <v>1327</v>
      </c>
      <c r="P3738" t="s">
        <v>17702</v>
      </c>
      <c r="Q3738">
        <v>0</v>
      </c>
      <c r="R3738" t="s">
        <v>17703</v>
      </c>
      <c r="S3738" t="s">
        <v>17704</v>
      </c>
      <c r="T3738">
        <v>291</v>
      </c>
      <c r="U3738" t="s">
        <v>37</v>
      </c>
      <c r="V3738" t="s">
        <v>38</v>
      </c>
      <c r="W3738" t="s">
        <v>585</v>
      </c>
      <c r="X3738">
        <v>5000000</v>
      </c>
      <c r="Y3738">
        <v>1989</v>
      </c>
      <c r="Z3738">
        <v>120</v>
      </c>
      <c r="AA3738">
        <v>4.5</v>
      </c>
      <c r="AB3738">
        <v>1.85</v>
      </c>
      <c r="AC3738">
        <v>1000</v>
      </c>
    </row>
    <row r="3739" spans="1:29">
      <c r="A3739" t="s">
        <v>28</v>
      </c>
      <c r="C3739" t="s">
        <v>5829</v>
      </c>
      <c r="D3739">
        <v>168</v>
      </c>
      <c r="E3739">
        <v>95</v>
      </c>
      <c r="F3739">
        <v>38</v>
      </c>
      <c r="G3739">
        <v>249</v>
      </c>
      <c r="H3739" t="s">
        <v>11768</v>
      </c>
      <c r="I3739">
        <v>567</v>
      </c>
      <c r="J3739">
        <v>241437427</v>
      </c>
      <c r="K3739" t="s">
        <v>2717</v>
      </c>
      <c r="L3739" t="s">
        <v>11278</v>
      </c>
      <c r="M3739" t="s">
        <v>17705</v>
      </c>
      <c r="N3739">
        <v>102071</v>
      </c>
      <c r="O3739">
        <v>1495</v>
      </c>
      <c r="P3739" t="s">
        <v>10253</v>
      </c>
      <c r="Q3739">
        <v>3</v>
      </c>
      <c r="R3739" t="s">
        <v>17706</v>
      </c>
      <c r="S3739" t="s">
        <v>17707</v>
      </c>
      <c r="T3739">
        <v>756</v>
      </c>
      <c r="U3739" t="s">
        <v>37</v>
      </c>
      <c r="V3739" t="s">
        <v>38</v>
      </c>
      <c r="W3739" t="s">
        <v>95</v>
      </c>
      <c r="X3739">
        <v>5000000</v>
      </c>
      <c r="Y3739">
        <v>2002</v>
      </c>
      <c r="Z3739">
        <v>312</v>
      </c>
      <c r="AA3739">
        <v>6.6</v>
      </c>
      <c r="AB3739">
        <v>1.85</v>
      </c>
      <c r="AC3739">
        <v>5000</v>
      </c>
    </row>
    <row r="3740" spans="1:29">
      <c r="A3740" t="s">
        <v>28</v>
      </c>
      <c r="C3740" t="s">
        <v>14343</v>
      </c>
      <c r="D3740">
        <v>444</v>
      </c>
      <c r="E3740">
        <v>94</v>
      </c>
      <c r="F3740">
        <v>520</v>
      </c>
      <c r="G3740">
        <v>192</v>
      </c>
      <c r="H3740" t="s">
        <v>15737</v>
      </c>
      <c r="I3740">
        <v>11000</v>
      </c>
      <c r="J3740">
        <v>14123773</v>
      </c>
      <c r="K3740" t="s">
        <v>1935</v>
      </c>
      <c r="L3740" t="s">
        <v>80</v>
      </c>
      <c r="M3740" t="s">
        <v>17708</v>
      </c>
      <c r="N3740">
        <v>108683</v>
      </c>
      <c r="O3740">
        <v>12306</v>
      </c>
      <c r="P3740" t="s">
        <v>17709</v>
      </c>
      <c r="Q3740">
        <v>4</v>
      </c>
      <c r="R3740" t="s">
        <v>17710</v>
      </c>
      <c r="S3740" t="s">
        <v>17711</v>
      </c>
      <c r="T3740">
        <v>561</v>
      </c>
      <c r="U3740" t="s">
        <v>37</v>
      </c>
      <c r="V3740" t="s">
        <v>38</v>
      </c>
      <c r="W3740" t="s">
        <v>585</v>
      </c>
      <c r="X3740">
        <v>5000000</v>
      </c>
      <c r="Y3740">
        <v>2012</v>
      </c>
      <c r="Z3740">
        <v>892</v>
      </c>
      <c r="AA3740">
        <v>5.3</v>
      </c>
      <c r="AB3740">
        <v>2.35</v>
      </c>
      <c r="AC3740">
        <v>25000</v>
      </c>
    </row>
    <row r="3741" spans="1:29">
      <c r="A3741" t="s">
        <v>28</v>
      </c>
      <c r="C3741" t="s">
        <v>17712</v>
      </c>
      <c r="D3741">
        <v>123</v>
      </c>
      <c r="E3741">
        <v>93</v>
      </c>
      <c r="F3741">
        <v>13</v>
      </c>
      <c r="G3741">
        <v>141</v>
      </c>
      <c r="H3741" t="s">
        <v>17713</v>
      </c>
      <c r="I3741">
        <v>742</v>
      </c>
      <c r="J3741">
        <v>15126948</v>
      </c>
      <c r="K3741" t="s">
        <v>5544</v>
      </c>
      <c r="L3741" t="s">
        <v>10179</v>
      </c>
      <c r="M3741" t="s">
        <v>17714</v>
      </c>
      <c r="N3741">
        <v>20815</v>
      </c>
      <c r="O3741">
        <v>1227</v>
      </c>
      <c r="P3741" t="s">
        <v>12881</v>
      </c>
      <c r="Q3741">
        <v>0</v>
      </c>
      <c r="R3741" t="s">
        <v>17715</v>
      </c>
      <c r="S3741" t="s">
        <v>17716</v>
      </c>
      <c r="T3741">
        <v>335</v>
      </c>
      <c r="U3741" t="s">
        <v>37</v>
      </c>
      <c r="V3741" t="s">
        <v>38</v>
      </c>
      <c r="W3741" t="s">
        <v>585</v>
      </c>
      <c r="X3741">
        <v>5000000</v>
      </c>
      <c r="Y3741">
        <v>1995</v>
      </c>
      <c r="Z3741">
        <v>152</v>
      </c>
      <c r="AA3741">
        <v>4.9000000000000004</v>
      </c>
      <c r="AB3741">
        <v>1.85</v>
      </c>
      <c r="AC3741">
        <v>0</v>
      </c>
    </row>
    <row r="3742" spans="1:29">
      <c r="A3742" t="s">
        <v>28</v>
      </c>
      <c r="C3742" t="s">
        <v>1217</v>
      </c>
      <c r="D3742">
        <v>173</v>
      </c>
      <c r="E3742">
        <v>106</v>
      </c>
      <c r="F3742">
        <v>0</v>
      </c>
      <c r="G3742">
        <v>19</v>
      </c>
      <c r="H3742" t="s">
        <v>17717</v>
      </c>
      <c r="I3742">
        <v>269</v>
      </c>
      <c r="J3742">
        <v>13622333</v>
      </c>
      <c r="K3742" t="s">
        <v>11384</v>
      </c>
      <c r="L3742" t="s">
        <v>12423</v>
      </c>
      <c r="M3742" t="s">
        <v>17718</v>
      </c>
      <c r="N3742">
        <v>91377</v>
      </c>
      <c r="O3742">
        <v>361</v>
      </c>
      <c r="P3742" t="s">
        <v>17719</v>
      </c>
      <c r="Q3742">
        <v>1</v>
      </c>
      <c r="R3742" t="s">
        <v>17720</v>
      </c>
      <c r="S3742" t="s">
        <v>17721</v>
      </c>
      <c r="T3742">
        <v>385</v>
      </c>
      <c r="U3742" t="s">
        <v>2778</v>
      </c>
      <c r="V3742" t="s">
        <v>2913</v>
      </c>
      <c r="W3742" t="s">
        <v>585</v>
      </c>
      <c r="X3742">
        <v>2000000</v>
      </c>
      <c r="Y3742">
        <v>2001</v>
      </c>
      <c r="Z3742">
        <v>43</v>
      </c>
      <c r="AA3742">
        <v>7.7</v>
      </c>
      <c r="AB3742">
        <v>1.85</v>
      </c>
      <c r="AC3742">
        <v>0</v>
      </c>
    </row>
    <row r="3743" spans="1:29">
      <c r="A3743" t="s">
        <v>28</v>
      </c>
      <c r="C3743" t="s">
        <v>2453</v>
      </c>
      <c r="D3743">
        <v>246</v>
      </c>
      <c r="E3743">
        <v>99</v>
      </c>
      <c r="F3743">
        <v>1000</v>
      </c>
      <c r="G3743">
        <v>358</v>
      </c>
      <c r="H3743" t="s">
        <v>6090</v>
      </c>
      <c r="I3743">
        <v>605</v>
      </c>
      <c r="J3743">
        <v>13464388</v>
      </c>
      <c r="K3743" t="s">
        <v>7579</v>
      </c>
      <c r="L3743" t="s">
        <v>17722</v>
      </c>
      <c r="M3743" t="s">
        <v>17723</v>
      </c>
      <c r="N3743">
        <v>395921</v>
      </c>
      <c r="O3743">
        <v>1686</v>
      </c>
      <c r="P3743" t="s">
        <v>1130</v>
      </c>
      <c r="Q3743">
        <v>6</v>
      </c>
      <c r="R3743" t="s">
        <v>17724</v>
      </c>
      <c r="S3743" t="s">
        <v>17725</v>
      </c>
      <c r="T3743">
        <v>859</v>
      </c>
      <c r="U3743" t="s">
        <v>37</v>
      </c>
      <c r="V3743" t="s">
        <v>56</v>
      </c>
      <c r="W3743" t="s">
        <v>585</v>
      </c>
      <c r="X3743">
        <v>4000000</v>
      </c>
      <c r="Y3743">
        <v>2004</v>
      </c>
      <c r="Z3743">
        <v>427</v>
      </c>
      <c r="AA3743">
        <v>8</v>
      </c>
      <c r="AB3743">
        <v>2.35</v>
      </c>
      <c r="AC3743">
        <v>19000</v>
      </c>
    </row>
    <row r="3744" spans="1:29">
      <c r="A3744" t="s">
        <v>28</v>
      </c>
      <c r="C3744" t="s">
        <v>17726</v>
      </c>
      <c r="D3744">
        <v>74</v>
      </c>
      <c r="E3744">
        <v>82</v>
      </c>
      <c r="F3744">
        <v>7</v>
      </c>
      <c r="G3744">
        <v>664</v>
      </c>
      <c r="H3744" t="s">
        <v>17727</v>
      </c>
      <c r="I3744">
        <v>1000</v>
      </c>
      <c r="J3744">
        <v>13350177</v>
      </c>
      <c r="K3744" t="s">
        <v>4384</v>
      </c>
      <c r="L3744" t="s">
        <v>12128</v>
      </c>
      <c r="M3744" t="s">
        <v>17728</v>
      </c>
      <c r="N3744">
        <v>7904</v>
      </c>
      <c r="O3744">
        <v>4856</v>
      </c>
      <c r="P3744" t="s">
        <v>3935</v>
      </c>
      <c r="Q3744">
        <v>5</v>
      </c>
      <c r="R3744" t="s">
        <v>17729</v>
      </c>
      <c r="S3744" t="s">
        <v>17730</v>
      </c>
      <c r="T3744">
        <v>113</v>
      </c>
      <c r="U3744" t="s">
        <v>37</v>
      </c>
      <c r="V3744" t="s">
        <v>38</v>
      </c>
      <c r="W3744" t="s">
        <v>39</v>
      </c>
      <c r="X3744">
        <v>5000000</v>
      </c>
      <c r="Y3744">
        <v>2008</v>
      </c>
      <c r="Z3744">
        <v>984</v>
      </c>
      <c r="AA3744">
        <v>3.8</v>
      </c>
      <c r="AB3744">
        <v>1.85</v>
      </c>
      <c r="AC3744">
        <v>562</v>
      </c>
    </row>
    <row r="3745" spans="1:29">
      <c r="A3745" t="s">
        <v>28</v>
      </c>
      <c r="C3745" t="s">
        <v>15906</v>
      </c>
      <c r="D3745">
        <v>68</v>
      </c>
      <c r="E3745">
        <v>135</v>
      </c>
      <c r="F3745">
        <v>407</v>
      </c>
      <c r="G3745">
        <v>111</v>
      </c>
      <c r="H3745" t="s">
        <v>16480</v>
      </c>
      <c r="I3745">
        <v>11000</v>
      </c>
      <c r="J3745">
        <v>13269963</v>
      </c>
      <c r="K3745" t="s">
        <v>8060</v>
      </c>
      <c r="L3745" t="s">
        <v>660</v>
      </c>
      <c r="M3745" t="s">
        <v>17731</v>
      </c>
      <c r="N3745">
        <v>23202</v>
      </c>
      <c r="O3745">
        <v>11400</v>
      </c>
      <c r="P3745" t="s">
        <v>17732</v>
      </c>
      <c r="Q3745">
        <v>2</v>
      </c>
      <c r="R3745" t="s">
        <v>17733</v>
      </c>
      <c r="S3745" t="s">
        <v>17734</v>
      </c>
      <c r="T3745">
        <v>173</v>
      </c>
      <c r="U3745" t="s">
        <v>37</v>
      </c>
      <c r="V3745" t="s">
        <v>38</v>
      </c>
      <c r="W3745" t="s">
        <v>585</v>
      </c>
      <c r="X3745">
        <v>5000000</v>
      </c>
      <c r="Y3745">
        <v>1996</v>
      </c>
      <c r="Z3745">
        <v>189</v>
      </c>
      <c r="AA3745">
        <v>7.6</v>
      </c>
      <c r="AB3745">
        <v>2.35</v>
      </c>
      <c r="AC3745">
        <v>0</v>
      </c>
    </row>
    <row r="3746" spans="1:29">
      <c r="A3746" t="s">
        <v>28</v>
      </c>
      <c r="C3746" t="s">
        <v>9639</v>
      </c>
      <c r="D3746">
        <v>144</v>
      </c>
      <c r="E3746">
        <v>88</v>
      </c>
      <c r="F3746">
        <v>27</v>
      </c>
      <c r="G3746">
        <v>101</v>
      </c>
      <c r="H3746" t="s">
        <v>17735</v>
      </c>
      <c r="I3746">
        <v>742</v>
      </c>
      <c r="J3746">
        <v>17768000</v>
      </c>
      <c r="K3746" t="s">
        <v>5544</v>
      </c>
      <c r="L3746" t="s">
        <v>10179</v>
      </c>
      <c r="M3746" t="s">
        <v>17736</v>
      </c>
      <c r="N3746">
        <v>29629</v>
      </c>
      <c r="O3746">
        <v>1136</v>
      </c>
      <c r="P3746" t="s">
        <v>17737</v>
      </c>
      <c r="Q3746">
        <v>0</v>
      </c>
      <c r="R3746" t="s">
        <v>17738</v>
      </c>
      <c r="S3746" t="s">
        <v>17739</v>
      </c>
      <c r="T3746">
        <v>374</v>
      </c>
      <c r="U3746" t="s">
        <v>37</v>
      </c>
      <c r="V3746" t="s">
        <v>38</v>
      </c>
      <c r="W3746" t="s">
        <v>585</v>
      </c>
      <c r="X3746">
        <v>5000000</v>
      </c>
      <c r="Y3746">
        <v>1988</v>
      </c>
      <c r="Z3746">
        <v>120</v>
      </c>
      <c r="AA3746">
        <v>5.9</v>
      </c>
      <c r="AB3746">
        <v>1.85</v>
      </c>
      <c r="AC3746">
        <v>0</v>
      </c>
    </row>
    <row r="3747" spans="1:29">
      <c r="A3747" t="s">
        <v>28</v>
      </c>
      <c r="C3747" t="s">
        <v>17740</v>
      </c>
      <c r="D3747">
        <v>96</v>
      </c>
      <c r="E3747">
        <v>89</v>
      </c>
      <c r="F3747">
        <v>17</v>
      </c>
      <c r="G3747">
        <v>85</v>
      </c>
      <c r="H3747" t="s">
        <v>17741</v>
      </c>
      <c r="I3747">
        <v>690</v>
      </c>
      <c r="J3747">
        <v>12947763</v>
      </c>
      <c r="K3747" t="s">
        <v>5103</v>
      </c>
      <c r="L3747" t="s">
        <v>6256</v>
      </c>
      <c r="M3747" t="s">
        <v>17742</v>
      </c>
      <c r="N3747">
        <v>10624</v>
      </c>
      <c r="O3747">
        <v>1160</v>
      </c>
      <c r="P3747" t="s">
        <v>17743</v>
      </c>
      <c r="Q3747">
        <v>0</v>
      </c>
      <c r="R3747" t="s">
        <v>17744</v>
      </c>
      <c r="S3747" t="s">
        <v>17745</v>
      </c>
      <c r="T3747">
        <v>125</v>
      </c>
      <c r="U3747" t="s">
        <v>37</v>
      </c>
      <c r="V3747" t="s">
        <v>38</v>
      </c>
      <c r="W3747" t="s">
        <v>585</v>
      </c>
      <c r="X3747">
        <v>5000000</v>
      </c>
      <c r="Y3747">
        <v>1986</v>
      </c>
      <c r="Z3747">
        <v>190</v>
      </c>
      <c r="AA3747">
        <v>6.2</v>
      </c>
      <c r="AB3747">
        <v>2.35</v>
      </c>
      <c r="AC3747">
        <v>0</v>
      </c>
    </row>
    <row r="3748" spans="1:29">
      <c r="A3748" t="s">
        <v>28</v>
      </c>
      <c r="C3748" t="s">
        <v>3122</v>
      </c>
      <c r="D3748">
        <v>42</v>
      </c>
      <c r="E3748">
        <v>110</v>
      </c>
      <c r="F3748">
        <v>272</v>
      </c>
      <c r="G3748">
        <v>551</v>
      </c>
      <c r="H3748" t="s">
        <v>8509</v>
      </c>
      <c r="I3748">
        <v>801</v>
      </c>
      <c r="J3748">
        <v>14100000</v>
      </c>
      <c r="K3748" t="s">
        <v>2527</v>
      </c>
      <c r="L3748" t="s">
        <v>11091</v>
      </c>
      <c r="M3748" t="s">
        <v>17746</v>
      </c>
      <c r="N3748">
        <v>14995</v>
      </c>
      <c r="O3748">
        <v>2943</v>
      </c>
      <c r="P3748" t="s">
        <v>4765</v>
      </c>
      <c r="Q3748">
        <v>6</v>
      </c>
      <c r="R3748" t="s">
        <v>17747</v>
      </c>
      <c r="S3748" t="s">
        <v>17748</v>
      </c>
      <c r="T3748">
        <v>87</v>
      </c>
      <c r="U3748" t="s">
        <v>37</v>
      </c>
      <c r="V3748" t="s">
        <v>38</v>
      </c>
      <c r="W3748" t="s">
        <v>585</v>
      </c>
      <c r="X3748">
        <v>5000000</v>
      </c>
      <c r="Y3748">
        <v>1982</v>
      </c>
      <c r="Z3748">
        <v>796</v>
      </c>
      <c r="AA3748">
        <v>7.2</v>
      </c>
      <c r="AB3748">
        <v>1.85</v>
      </c>
      <c r="AC3748">
        <v>0</v>
      </c>
    </row>
    <row r="3749" spans="1:29">
      <c r="A3749" t="s">
        <v>28</v>
      </c>
      <c r="C3749" t="s">
        <v>17749</v>
      </c>
      <c r="D3749">
        <v>29</v>
      </c>
      <c r="E3749">
        <v>107</v>
      </c>
      <c r="F3749">
        <v>8</v>
      </c>
      <c r="G3749">
        <v>268</v>
      </c>
      <c r="H3749" t="s">
        <v>17750</v>
      </c>
      <c r="I3749">
        <v>926</v>
      </c>
      <c r="J3749">
        <v>12200000</v>
      </c>
      <c r="K3749" t="s">
        <v>10280</v>
      </c>
      <c r="L3749" t="s">
        <v>4646</v>
      </c>
      <c r="M3749" t="s">
        <v>17751</v>
      </c>
      <c r="N3749">
        <v>7973</v>
      </c>
      <c r="O3749">
        <v>2383</v>
      </c>
      <c r="P3749" t="s">
        <v>17752</v>
      </c>
      <c r="Q3749">
        <v>0</v>
      </c>
      <c r="R3749" t="s">
        <v>17753</v>
      </c>
      <c r="S3749" t="s">
        <v>17754</v>
      </c>
      <c r="T3749">
        <v>65</v>
      </c>
      <c r="U3749" t="s">
        <v>37</v>
      </c>
      <c r="V3749" t="s">
        <v>38</v>
      </c>
      <c r="W3749" t="s">
        <v>95</v>
      </c>
      <c r="X3749">
        <v>5000000</v>
      </c>
      <c r="Y3749">
        <v>1983</v>
      </c>
      <c r="Z3749">
        <v>400</v>
      </c>
      <c r="AA3749">
        <v>6.3</v>
      </c>
      <c r="AB3749">
        <v>1.85</v>
      </c>
      <c r="AC3749">
        <v>0</v>
      </c>
    </row>
    <row r="3750" spans="1:29">
      <c r="A3750" t="s">
        <v>28</v>
      </c>
      <c r="C3750" t="s">
        <v>17755</v>
      </c>
      <c r="D3750">
        <v>228</v>
      </c>
      <c r="E3750">
        <v>86</v>
      </c>
      <c r="F3750">
        <v>17</v>
      </c>
      <c r="G3750">
        <v>205</v>
      </c>
      <c r="H3750" t="s">
        <v>17756</v>
      </c>
      <c r="I3750">
        <v>520</v>
      </c>
      <c r="J3750">
        <v>17683670</v>
      </c>
      <c r="K3750" t="s">
        <v>4277</v>
      </c>
      <c r="L3750" t="s">
        <v>3746</v>
      </c>
      <c r="M3750" t="s">
        <v>17757</v>
      </c>
      <c r="N3750">
        <v>47227</v>
      </c>
      <c r="O3750">
        <v>1520</v>
      </c>
      <c r="P3750" t="s">
        <v>17758</v>
      </c>
      <c r="Q3750">
        <v>0</v>
      </c>
      <c r="R3750" t="s">
        <v>17759</v>
      </c>
      <c r="S3750" t="s">
        <v>17760</v>
      </c>
      <c r="T3750">
        <v>323</v>
      </c>
      <c r="U3750" t="s">
        <v>37</v>
      </c>
      <c r="V3750" t="s">
        <v>38</v>
      </c>
      <c r="W3750" t="s">
        <v>39</v>
      </c>
      <c r="X3750">
        <v>5000000</v>
      </c>
      <c r="Y3750">
        <v>2011</v>
      </c>
      <c r="Z3750">
        <v>270</v>
      </c>
      <c r="AA3750">
        <v>5.2</v>
      </c>
      <c r="AB3750">
        <v>1.33</v>
      </c>
      <c r="AC3750">
        <v>0</v>
      </c>
    </row>
    <row r="3751" spans="1:29">
      <c r="A3751" t="s">
        <v>28</v>
      </c>
      <c r="C3751" t="s">
        <v>17761</v>
      </c>
      <c r="D3751">
        <v>195</v>
      </c>
      <c r="E3751">
        <v>91</v>
      </c>
      <c r="F3751">
        <v>19</v>
      </c>
      <c r="G3751">
        <v>260</v>
      </c>
      <c r="H3751" t="s">
        <v>5206</v>
      </c>
      <c r="I3751">
        <v>968</v>
      </c>
      <c r="J3751">
        <v>12055108</v>
      </c>
      <c r="K3751" t="s">
        <v>2527</v>
      </c>
      <c r="L3751" t="s">
        <v>379</v>
      </c>
      <c r="M3751" t="s">
        <v>17762</v>
      </c>
      <c r="N3751">
        <v>61151</v>
      </c>
      <c r="O3751">
        <v>2528</v>
      </c>
      <c r="P3751" t="s">
        <v>3026</v>
      </c>
      <c r="Q3751">
        <v>0</v>
      </c>
      <c r="R3751" t="s">
        <v>17763</v>
      </c>
      <c r="S3751" t="s">
        <v>17764</v>
      </c>
      <c r="T3751">
        <v>134</v>
      </c>
      <c r="U3751" t="s">
        <v>37</v>
      </c>
      <c r="V3751" t="s">
        <v>38</v>
      </c>
      <c r="W3751" t="s">
        <v>585</v>
      </c>
      <c r="X3751">
        <v>8000000</v>
      </c>
      <c r="Y3751">
        <v>2008</v>
      </c>
      <c r="Z3751">
        <v>934</v>
      </c>
      <c r="AA3751">
        <v>6.9</v>
      </c>
      <c r="AB3751">
        <v>2.35</v>
      </c>
      <c r="AC3751">
        <v>0</v>
      </c>
    </row>
    <row r="3752" spans="1:29">
      <c r="A3752" t="s">
        <v>28</v>
      </c>
      <c r="C3752" t="s">
        <v>14108</v>
      </c>
      <c r="D3752">
        <v>203</v>
      </c>
      <c r="E3752">
        <v>103</v>
      </c>
      <c r="F3752">
        <v>66</v>
      </c>
      <c r="G3752">
        <v>13</v>
      </c>
      <c r="H3752" t="s">
        <v>17765</v>
      </c>
      <c r="I3752">
        <v>155</v>
      </c>
      <c r="J3752">
        <v>27285953</v>
      </c>
      <c r="K3752" t="s">
        <v>59</v>
      </c>
      <c r="L3752" t="s">
        <v>17766</v>
      </c>
      <c r="M3752" t="s">
        <v>17767</v>
      </c>
      <c r="N3752">
        <v>48675</v>
      </c>
      <c r="O3752">
        <v>259</v>
      </c>
      <c r="P3752" t="s">
        <v>17768</v>
      </c>
      <c r="Q3752">
        <v>0</v>
      </c>
      <c r="R3752" t="s">
        <v>17769</v>
      </c>
      <c r="S3752" t="s">
        <v>17770</v>
      </c>
      <c r="T3752">
        <v>214</v>
      </c>
      <c r="U3752" t="s">
        <v>37</v>
      </c>
      <c r="V3752" t="s">
        <v>38</v>
      </c>
      <c r="W3752" t="s">
        <v>585</v>
      </c>
      <c r="X3752">
        <v>5000000</v>
      </c>
      <c r="Y3752">
        <v>2015</v>
      </c>
      <c r="Z3752">
        <v>78</v>
      </c>
      <c r="AA3752">
        <v>6.8</v>
      </c>
      <c r="AB3752">
        <v>1.85</v>
      </c>
      <c r="AC3752">
        <v>16000</v>
      </c>
    </row>
    <row r="3753" spans="1:29">
      <c r="A3753" t="s">
        <v>28</v>
      </c>
      <c r="C3753" t="s">
        <v>17771</v>
      </c>
      <c r="D3753">
        <v>44</v>
      </c>
      <c r="E3753">
        <v>90</v>
      </c>
      <c r="F3753">
        <v>152</v>
      </c>
      <c r="G3753">
        <v>826</v>
      </c>
      <c r="H3753" t="s">
        <v>3329</v>
      </c>
      <c r="I3753">
        <v>21000</v>
      </c>
      <c r="K3753" t="s">
        <v>42</v>
      </c>
      <c r="L3753" t="s">
        <v>17772</v>
      </c>
      <c r="M3753" t="s">
        <v>17773</v>
      </c>
      <c r="N3753">
        <v>15345</v>
      </c>
      <c r="O3753">
        <v>23714</v>
      </c>
      <c r="P3753" t="s">
        <v>904</v>
      </c>
      <c r="Q3753">
        <v>0</v>
      </c>
      <c r="R3753" t="s">
        <v>17774</v>
      </c>
      <c r="S3753" t="s">
        <v>17775</v>
      </c>
      <c r="T3753">
        <v>87</v>
      </c>
      <c r="U3753" t="s">
        <v>37</v>
      </c>
      <c r="V3753" t="s">
        <v>38</v>
      </c>
      <c r="W3753" t="s">
        <v>95</v>
      </c>
      <c r="X3753">
        <v>8000000</v>
      </c>
      <c r="Y3753">
        <v>1982</v>
      </c>
      <c r="Z3753">
        <v>982</v>
      </c>
      <c r="AA3753">
        <v>6.2</v>
      </c>
      <c r="AB3753">
        <v>1.85</v>
      </c>
      <c r="AC3753">
        <v>0</v>
      </c>
    </row>
    <row r="3754" spans="1:29">
      <c r="A3754" t="s">
        <v>28</v>
      </c>
      <c r="C3754" t="s">
        <v>17041</v>
      </c>
      <c r="D3754">
        <v>14</v>
      </c>
      <c r="E3754">
        <v>141</v>
      </c>
      <c r="F3754">
        <v>54</v>
      </c>
      <c r="G3754">
        <v>70</v>
      </c>
      <c r="H3754" t="s">
        <v>17776</v>
      </c>
      <c r="I3754">
        <v>746</v>
      </c>
      <c r="K3754" t="s">
        <v>1941</v>
      </c>
      <c r="L3754" t="s">
        <v>17777</v>
      </c>
      <c r="M3754" t="s">
        <v>17778</v>
      </c>
      <c r="N3754">
        <v>2017</v>
      </c>
      <c r="O3754">
        <v>1332</v>
      </c>
      <c r="P3754" t="s">
        <v>17779</v>
      </c>
      <c r="Q3754">
        <v>2</v>
      </c>
      <c r="R3754" t="s">
        <v>17780</v>
      </c>
      <c r="S3754" t="s">
        <v>17781</v>
      </c>
      <c r="T3754">
        <v>33</v>
      </c>
      <c r="U3754" t="s">
        <v>37</v>
      </c>
      <c r="V3754" t="s">
        <v>38</v>
      </c>
      <c r="X3754">
        <v>5000000</v>
      </c>
      <c r="Y3754">
        <v>1959</v>
      </c>
      <c r="Z3754">
        <v>333</v>
      </c>
      <c r="AA3754">
        <v>6.2</v>
      </c>
      <c r="AB3754">
        <v>2.2000000000000002</v>
      </c>
      <c r="AC3754">
        <v>270</v>
      </c>
    </row>
    <row r="3755" spans="1:29">
      <c r="A3755" t="s">
        <v>28</v>
      </c>
      <c r="C3755" t="s">
        <v>17782</v>
      </c>
      <c r="D3755">
        <v>59</v>
      </c>
      <c r="E3755">
        <v>92</v>
      </c>
      <c r="F3755">
        <v>89</v>
      </c>
      <c r="G3755">
        <v>355</v>
      </c>
      <c r="H3755" t="s">
        <v>5265</v>
      </c>
      <c r="I3755">
        <v>729</v>
      </c>
      <c r="J3755">
        <v>11675178</v>
      </c>
      <c r="K3755" t="s">
        <v>1671</v>
      </c>
      <c r="L3755" t="s">
        <v>415</v>
      </c>
      <c r="M3755" t="s">
        <v>17783</v>
      </c>
      <c r="N3755">
        <v>9509</v>
      </c>
      <c r="O3755">
        <v>2848</v>
      </c>
      <c r="P3755" t="s">
        <v>7940</v>
      </c>
      <c r="Q3755">
        <v>4</v>
      </c>
      <c r="R3755" t="s">
        <v>17784</v>
      </c>
      <c r="S3755" t="s">
        <v>17785</v>
      </c>
      <c r="T3755">
        <v>53</v>
      </c>
      <c r="U3755" t="s">
        <v>37</v>
      </c>
      <c r="V3755" t="s">
        <v>38</v>
      </c>
      <c r="W3755" t="s">
        <v>585</v>
      </c>
      <c r="X3755">
        <v>5000000</v>
      </c>
      <c r="Y3755">
        <v>2016</v>
      </c>
      <c r="Z3755">
        <v>706</v>
      </c>
      <c r="AA3755">
        <v>3.5</v>
      </c>
      <c r="AC3755">
        <v>11000</v>
      </c>
    </row>
    <row r="3756" spans="1:29">
      <c r="A3756" t="s">
        <v>28</v>
      </c>
      <c r="C3756" t="s">
        <v>5083</v>
      </c>
      <c r="D3756">
        <v>45</v>
      </c>
      <c r="E3756">
        <v>99</v>
      </c>
      <c r="F3756">
        <v>1000</v>
      </c>
      <c r="G3756">
        <v>409</v>
      </c>
      <c r="H3756" t="s">
        <v>1659</v>
      </c>
      <c r="I3756">
        <v>849</v>
      </c>
      <c r="J3756">
        <v>10572742</v>
      </c>
      <c r="K3756" t="s">
        <v>214</v>
      </c>
      <c r="L3756" t="s">
        <v>8571</v>
      </c>
      <c r="M3756" t="s">
        <v>17786</v>
      </c>
      <c r="N3756">
        <v>2326</v>
      </c>
      <c r="O3756">
        <v>2269</v>
      </c>
      <c r="P3756" t="s">
        <v>2484</v>
      </c>
      <c r="Q3756">
        <v>1</v>
      </c>
      <c r="R3756" t="s">
        <v>17787</v>
      </c>
      <c r="S3756" t="s">
        <v>17788</v>
      </c>
      <c r="T3756">
        <v>21</v>
      </c>
      <c r="U3756" t="s">
        <v>37</v>
      </c>
      <c r="V3756" t="s">
        <v>38</v>
      </c>
      <c r="W3756" t="s">
        <v>39</v>
      </c>
      <c r="X3756">
        <v>8000000</v>
      </c>
      <c r="Y3756">
        <v>2009</v>
      </c>
      <c r="Z3756">
        <v>578</v>
      </c>
      <c r="AA3756">
        <v>6.1</v>
      </c>
      <c r="AB3756">
        <v>1.85</v>
      </c>
      <c r="AC3756">
        <v>738</v>
      </c>
    </row>
    <row r="3757" spans="1:29">
      <c r="A3757" t="s">
        <v>747</v>
      </c>
      <c r="C3757" t="s">
        <v>17789</v>
      </c>
      <c r="D3757">
        <v>42</v>
      </c>
      <c r="E3757">
        <v>79</v>
      </c>
      <c r="F3757">
        <v>57</v>
      </c>
      <c r="G3757">
        <v>99</v>
      </c>
      <c r="H3757" t="s">
        <v>17790</v>
      </c>
      <c r="I3757">
        <v>998</v>
      </c>
      <c r="K3757" t="s">
        <v>5605</v>
      </c>
      <c r="L3757" t="s">
        <v>17791</v>
      </c>
      <c r="M3757" t="s">
        <v>17792</v>
      </c>
      <c r="N3757">
        <v>3519</v>
      </c>
      <c r="O3757">
        <v>1284</v>
      </c>
      <c r="P3757" t="s">
        <v>17793</v>
      </c>
      <c r="Q3757">
        <v>1</v>
      </c>
      <c r="R3757" t="s">
        <v>17794</v>
      </c>
      <c r="S3757" t="s">
        <v>17795</v>
      </c>
      <c r="T3757">
        <v>46</v>
      </c>
      <c r="U3757" t="s">
        <v>37</v>
      </c>
      <c r="V3757" t="s">
        <v>38</v>
      </c>
      <c r="W3757" t="s">
        <v>5613</v>
      </c>
      <c r="X3757">
        <v>800000</v>
      </c>
      <c r="Y3757">
        <v>1932</v>
      </c>
      <c r="Z3757">
        <v>164</v>
      </c>
      <c r="AA3757">
        <v>6.6</v>
      </c>
      <c r="AB3757">
        <v>1.37</v>
      </c>
      <c r="AC3757">
        <v>213</v>
      </c>
    </row>
    <row r="3758" spans="1:29">
      <c r="A3758" t="s">
        <v>28</v>
      </c>
      <c r="C3758" t="s">
        <v>9593</v>
      </c>
      <c r="D3758">
        <v>12</v>
      </c>
      <c r="E3758">
        <v>96</v>
      </c>
      <c r="F3758">
        <v>23</v>
      </c>
      <c r="G3758">
        <v>503</v>
      </c>
      <c r="H3758" t="s">
        <v>3495</v>
      </c>
      <c r="I3758">
        <v>927</v>
      </c>
      <c r="J3758">
        <v>9658370</v>
      </c>
      <c r="K3758" t="s">
        <v>1681</v>
      </c>
      <c r="L3758" t="s">
        <v>9032</v>
      </c>
      <c r="M3758" t="s">
        <v>17796</v>
      </c>
      <c r="N3758">
        <v>1180</v>
      </c>
      <c r="O3758">
        <v>3552</v>
      </c>
      <c r="P3758" t="s">
        <v>17797</v>
      </c>
      <c r="Q3758">
        <v>6</v>
      </c>
      <c r="S3758" t="s">
        <v>17798</v>
      </c>
      <c r="T3758">
        <v>9</v>
      </c>
      <c r="U3758" t="s">
        <v>37</v>
      </c>
      <c r="V3758" t="s">
        <v>38</v>
      </c>
      <c r="W3758" t="s">
        <v>585</v>
      </c>
      <c r="X3758">
        <v>5000000</v>
      </c>
      <c r="Y3758">
        <v>2016</v>
      </c>
      <c r="Z3758">
        <v>509</v>
      </c>
      <c r="AA3758">
        <v>4.5</v>
      </c>
      <c r="AC3758">
        <v>740</v>
      </c>
    </row>
    <row r="3759" spans="1:29">
      <c r="A3759" t="s">
        <v>28</v>
      </c>
      <c r="C3759" t="s">
        <v>17799</v>
      </c>
      <c r="D3759">
        <v>29</v>
      </c>
      <c r="E3759">
        <v>82</v>
      </c>
      <c r="F3759">
        <v>99</v>
      </c>
      <c r="G3759">
        <v>44</v>
      </c>
      <c r="H3759" t="s">
        <v>17800</v>
      </c>
      <c r="I3759">
        <v>93</v>
      </c>
      <c r="J3759">
        <v>9628751</v>
      </c>
      <c r="K3759" t="s">
        <v>3155</v>
      </c>
      <c r="L3759" t="s">
        <v>17801</v>
      </c>
      <c r="M3759" t="s">
        <v>17802</v>
      </c>
      <c r="N3759">
        <v>5164</v>
      </c>
      <c r="O3759">
        <v>315</v>
      </c>
      <c r="P3759" t="s">
        <v>17803</v>
      </c>
      <c r="Q3759">
        <v>0</v>
      </c>
      <c r="R3759" t="s">
        <v>17804</v>
      </c>
      <c r="S3759" t="s">
        <v>17805</v>
      </c>
      <c r="T3759">
        <v>65</v>
      </c>
      <c r="U3759" t="s">
        <v>37</v>
      </c>
      <c r="V3759" t="s">
        <v>38</v>
      </c>
      <c r="W3759" t="s">
        <v>95</v>
      </c>
      <c r="X3759">
        <v>5000000</v>
      </c>
      <c r="Y3759">
        <v>2000</v>
      </c>
      <c r="Z3759">
        <v>45</v>
      </c>
      <c r="AA3759">
        <v>5.9</v>
      </c>
      <c r="AB3759">
        <v>1.85</v>
      </c>
      <c r="AC3759">
        <v>207</v>
      </c>
    </row>
    <row r="3760" spans="1:29">
      <c r="A3760" t="s">
        <v>28</v>
      </c>
      <c r="C3760" t="s">
        <v>17806</v>
      </c>
      <c r="D3760">
        <v>121</v>
      </c>
      <c r="E3760">
        <v>92</v>
      </c>
      <c r="F3760">
        <v>12</v>
      </c>
      <c r="G3760">
        <v>797</v>
      </c>
      <c r="H3760" t="s">
        <v>3951</v>
      </c>
      <c r="I3760">
        <v>3000</v>
      </c>
      <c r="J3760">
        <v>8786715</v>
      </c>
      <c r="K3760" t="s">
        <v>2527</v>
      </c>
      <c r="L3760" t="s">
        <v>6537</v>
      </c>
      <c r="M3760" t="s">
        <v>17807</v>
      </c>
      <c r="N3760">
        <v>40274</v>
      </c>
      <c r="O3760">
        <v>5668</v>
      </c>
      <c r="P3760" t="s">
        <v>10246</v>
      </c>
      <c r="Q3760">
        <v>5</v>
      </c>
      <c r="R3760" t="s">
        <v>17808</v>
      </c>
      <c r="S3760" t="s">
        <v>17809</v>
      </c>
      <c r="T3760">
        <v>324</v>
      </c>
      <c r="U3760" t="s">
        <v>37</v>
      </c>
      <c r="V3760" t="s">
        <v>38</v>
      </c>
      <c r="W3760" t="s">
        <v>39</v>
      </c>
      <c r="X3760">
        <v>5000000</v>
      </c>
      <c r="Y3760">
        <v>2004</v>
      </c>
      <c r="Z3760">
        <v>835</v>
      </c>
      <c r="AA3760">
        <v>6.9</v>
      </c>
      <c r="AB3760">
        <v>1.85</v>
      </c>
      <c r="AC3760">
        <v>0</v>
      </c>
    </row>
    <row r="3761" spans="1:29">
      <c r="A3761" t="s">
        <v>28</v>
      </c>
      <c r="C3761" t="s">
        <v>17810</v>
      </c>
      <c r="D3761">
        <v>135</v>
      </c>
      <c r="E3761">
        <v>112</v>
      </c>
      <c r="F3761">
        <v>66</v>
      </c>
      <c r="G3761">
        <v>21</v>
      </c>
      <c r="H3761" t="s">
        <v>17811</v>
      </c>
      <c r="I3761">
        <v>150</v>
      </c>
      <c r="J3761">
        <v>3432342</v>
      </c>
      <c r="K3761" t="s">
        <v>11289</v>
      </c>
      <c r="L3761" t="s">
        <v>12617</v>
      </c>
      <c r="M3761" t="s">
        <v>17812</v>
      </c>
      <c r="N3761">
        <v>24921</v>
      </c>
      <c r="O3761">
        <v>253</v>
      </c>
      <c r="P3761" t="s">
        <v>17813</v>
      </c>
      <c r="Q3761">
        <v>2</v>
      </c>
      <c r="R3761" t="s">
        <v>17814</v>
      </c>
      <c r="S3761" t="s">
        <v>17815</v>
      </c>
      <c r="T3761">
        <v>166</v>
      </c>
      <c r="U3761" t="s">
        <v>1464</v>
      </c>
      <c r="V3761" t="s">
        <v>268</v>
      </c>
      <c r="W3761" t="s">
        <v>585</v>
      </c>
      <c r="X3761">
        <v>6000000</v>
      </c>
      <c r="Y3761">
        <v>2003</v>
      </c>
      <c r="Z3761">
        <v>28</v>
      </c>
      <c r="AA3761">
        <v>7.7</v>
      </c>
      <c r="AB3761">
        <v>2.35</v>
      </c>
      <c r="AC3761">
        <v>0</v>
      </c>
    </row>
    <row r="3762" spans="1:29">
      <c r="A3762" t="s">
        <v>28</v>
      </c>
      <c r="C3762" t="s">
        <v>4863</v>
      </c>
      <c r="D3762">
        <v>27</v>
      </c>
      <c r="E3762">
        <v>106</v>
      </c>
      <c r="F3762">
        <v>44</v>
      </c>
      <c r="G3762">
        <v>136</v>
      </c>
      <c r="H3762" t="s">
        <v>15659</v>
      </c>
      <c r="I3762">
        <v>559</v>
      </c>
      <c r="K3762" t="s">
        <v>2308</v>
      </c>
      <c r="L3762" t="s">
        <v>14010</v>
      </c>
      <c r="M3762" t="s">
        <v>17816</v>
      </c>
      <c r="N3762">
        <v>8930</v>
      </c>
      <c r="O3762">
        <v>1199</v>
      </c>
      <c r="P3762" t="s">
        <v>17817</v>
      </c>
      <c r="Q3762">
        <v>10</v>
      </c>
      <c r="R3762" t="s">
        <v>17818</v>
      </c>
      <c r="S3762" t="s">
        <v>17819</v>
      </c>
      <c r="T3762">
        <v>90</v>
      </c>
      <c r="U3762" t="s">
        <v>37</v>
      </c>
      <c r="V3762" t="s">
        <v>38</v>
      </c>
      <c r="W3762" t="s">
        <v>95</v>
      </c>
      <c r="X3762">
        <v>5000000</v>
      </c>
      <c r="Y3762">
        <v>1976</v>
      </c>
      <c r="Z3762">
        <v>249</v>
      </c>
      <c r="AA3762">
        <v>6.6</v>
      </c>
      <c r="AB3762">
        <v>1.85</v>
      </c>
      <c r="AC3762">
        <v>672</v>
      </c>
    </row>
    <row r="3763" spans="1:29">
      <c r="A3763" t="s">
        <v>28</v>
      </c>
      <c r="C3763" t="s">
        <v>17820</v>
      </c>
      <c r="D3763">
        <v>56</v>
      </c>
      <c r="E3763">
        <v>90</v>
      </c>
      <c r="F3763">
        <v>23</v>
      </c>
      <c r="G3763">
        <v>560</v>
      </c>
      <c r="H3763" t="s">
        <v>10216</v>
      </c>
      <c r="I3763">
        <v>847</v>
      </c>
      <c r="J3763">
        <v>6755271</v>
      </c>
      <c r="K3763" t="s">
        <v>5544</v>
      </c>
      <c r="L3763" t="s">
        <v>10214</v>
      </c>
      <c r="M3763" t="s">
        <v>17821</v>
      </c>
      <c r="N3763">
        <v>7319</v>
      </c>
      <c r="O3763">
        <v>3004</v>
      </c>
      <c r="P3763" t="s">
        <v>5790</v>
      </c>
      <c r="Q3763">
        <v>4</v>
      </c>
      <c r="R3763" t="s">
        <v>17822</v>
      </c>
      <c r="S3763" t="s">
        <v>17823</v>
      </c>
      <c r="T3763">
        <v>131</v>
      </c>
      <c r="U3763" t="s">
        <v>37</v>
      </c>
      <c r="V3763" t="s">
        <v>38</v>
      </c>
      <c r="W3763" t="s">
        <v>585</v>
      </c>
      <c r="X3763">
        <v>5000000</v>
      </c>
      <c r="Y3763">
        <v>2001</v>
      </c>
      <c r="Z3763">
        <v>591</v>
      </c>
      <c r="AA3763">
        <v>5.3</v>
      </c>
      <c r="AB3763">
        <v>1.85</v>
      </c>
      <c r="AC3763">
        <v>327</v>
      </c>
    </row>
    <row r="3764" spans="1:29">
      <c r="A3764" t="s">
        <v>747</v>
      </c>
      <c r="C3764" t="s">
        <v>16450</v>
      </c>
      <c r="D3764">
        <v>22</v>
      </c>
      <c r="E3764">
        <v>126</v>
      </c>
      <c r="F3764">
        <v>82</v>
      </c>
      <c r="G3764">
        <v>576</v>
      </c>
      <c r="H3764" t="s">
        <v>11778</v>
      </c>
      <c r="I3764">
        <v>11000</v>
      </c>
      <c r="K3764" t="s">
        <v>1467</v>
      </c>
      <c r="L3764" t="s">
        <v>391</v>
      </c>
      <c r="M3764" t="s">
        <v>17824</v>
      </c>
      <c r="N3764">
        <v>13587</v>
      </c>
      <c r="O3764">
        <v>13591</v>
      </c>
      <c r="P3764" t="s">
        <v>3331</v>
      </c>
      <c r="Q3764">
        <v>2</v>
      </c>
      <c r="R3764" t="s">
        <v>17825</v>
      </c>
      <c r="S3764" t="s">
        <v>17826</v>
      </c>
      <c r="T3764">
        <v>80</v>
      </c>
      <c r="U3764" t="s">
        <v>37</v>
      </c>
      <c r="V3764" t="s">
        <v>56</v>
      </c>
      <c r="W3764" t="s">
        <v>95</v>
      </c>
      <c r="X3764">
        <v>5000000</v>
      </c>
      <c r="Y3764">
        <v>1978</v>
      </c>
      <c r="Z3764">
        <v>794</v>
      </c>
      <c r="AA3764">
        <v>6.3</v>
      </c>
      <c r="AB3764">
        <v>2.35</v>
      </c>
      <c r="AC3764">
        <v>729</v>
      </c>
    </row>
    <row r="3765" spans="1:29">
      <c r="A3765" t="s">
        <v>28</v>
      </c>
      <c r="C3765" t="s">
        <v>17827</v>
      </c>
      <c r="D3765">
        <v>59</v>
      </c>
      <c r="E3765">
        <v>150</v>
      </c>
      <c r="F3765">
        <v>3</v>
      </c>
      <c r="G3765">
        <v>448</v>
      </c>
      <c r="H3765" t="s">
        <v>9475</v>
      </c>
      <c r="I3765">
        <v>859</v>
      </c>
      <c r="J3765">
        <v>6157157</v>
      </c>
      <c r="K3765" t="s">
        <v>2527</v>
      </c>
      <c r="L3765" t="s">
        <v>2740</v>
      </c>
      <c r="M3765" t="s">
        <v>17828</v>
      </c>
      <c r="N3765">
        <v>21416</v>
      </c>
      <c r="O3765">
        <v>3942</v>
      </c>
      <c r="P3765" t="s">
        <v>17829</v>
      </c>
      <c r="Q3765">
        <v>1</v>
      </c>
      <c r="R3765" t="s">
        <v>17830</v>
      </c>
      <c r="S3765" t="s">
        <v>17831</v>
      </c>
      <c r="T3765">
        <v>198</v>
      </c>
      <c r="U3765" t="s">
        <v>37</v>
      </c>
      <c r="V3765" t="s">
        <v>38</v>
      </c>
      <c r="W3765" t="s">
        <v>39</v>
      </c>
      <c r="X3765">
        <v>5000000</v>
      </c>
      <c r="Y3765">
        <v>1989</v>
      </c>
      <c r="Z3765">
        <v>448</v>
      </c>
      <c r="AA3765">
        <v>7</v>
      </c>
      <c r="AB3765">
        <v>1.85</v>
      </c>
      <c r="AC3765">
        <v>0</v>
      </c>
    </row>
    <row r="3766" spans="1:29">
      <c r="A3766" t="s">
        <v>28</v>
      </c>
      <c r="C3766" t="s">
        <v>17832</v>
      </c>
      <c r="D3766">
        <v>61</v>
      </c>
      <c r="E3766">
        <v>90</v>
      </c>
      <c r="F3766">
        <v>4</v>
      </c>
      <c r="G3766">
        <v>556</v>
      </c>
      <c r="H3766" t="s">
        <v>30</v>
      </c>
      <c r="I3766">
        <v>2000</v>
      </c>
      <c r="J3766">
        <v>6088249</v>
      </c>
      <c r="K3766" t="s">
        <v>1671</v>
      </c>
      <c r="L3766" t="s">
        <v>2475</v>
      </c>
      <c r="M3766" t="s">
        <v>17833</v>
      </c>
      <c r="N3766">
        <v>67853</v>
      </c>
      <c r="O3766">
        <v>5202</v>
      </c>
      <c r="P3766" t="s">
        <v>17834</v>
      </c>
      <c r="Q3766">
        <v>0</v>
      </c>
      <c r="R3766" t="s">
        <v>17835</v>
      </c>
      <c r="S3766" t="s">
        <v>17836</v>
      </c>
      <c r="T3766">
        <v>202</v>
      </c>
      <c r="U3766" t="s">
        <v>37</v>
      </c>
      <c r="V3766" t="s">
        <v>38</v>
      </c>
      <c r="W3766" t="s">
        <v>585</v>
      </c>
      <c r="Y3766">
        <v>2006</v>
      </c>
      <c r="Z3766">
        <v>936</v>
      </c>
      <c r="AA3766">
        <v>7</v>
      </c>
      <c r="AB3766">
        <v>2.35</v>
      </c>
      <c r="AC3766">
        <v>0</v>
      </c>
    </row>
    <row r="3767" spans="1:29">
      <c r="A3767" t="s">
        <v>28</v>
      </c>
      <c r="C3767" t="s">
        <v>15678</v>
      </c>
      <c r="D3767">
        <v>60</v>
      </c>
      <c r="E3767">
        <v>91</v>
      </c>
      <c r="F3767">
        <v>84</v>
      </c>
      <c r="G3767">
        <v>572</v>
      </c>
      <c r="H3767" t="s">
        <v>4367</v>
      </c>
      <c r="I3767">
        <v>1000</v>
      </c>
      <c r="J3767">
        <v>5480318</v>
      </c>
      <c r="K3767" t="s">
        <v>2527</v>
      </c>
      <c r="L3767" t="s">
        <v>3750</v>
      </c>
      <c r="M3767" t="s">
        <v>17837</v>
      </c>
      <c r="N3767">
        <v>9427</v>
      </c>
      <c r="O3767">
        <v>2691</v>
      </c>
      <c r="P3767" t="s">
        <v>17838</v>
      </c>
      <c r="Q3767">
        <v>0</v>
      </c>
      <c r="R3767" t="s">
        <v>17839</v>
      </c>
      <c r="S3767" t="s">
        <v>17840</v>
      </c>
      <c r="T3767">
        <v>79</v>
      </c>
      <c r="U3767" t="s">
        <v>37</v>
      </c>
      <c r="V3767" t="s">
        <v>38</v>
      </c>
      <c r="W3767" t="s">
        <v>585</v>
      </c>
      <c r="X3767">
        <v>5000000</v>
      </c>
      <c r="Y3767">
        <v>1998</v>
      </c>
      <c r="Z3767">
        <v>778</v>
      </c>
      <c r="AA3767">
        <v>6.6</v>
      </c>
      <c r="AB3767">
        <v>1.85</v>
      </c>
      <c r="AC3767">
        <v>462</v>
      </c>
    </row>
    <row r="3768" spans="1:29">
      <c r="A3768" t="s">
        <v>28</v>
      </c>
      <c r="C3768" t="s">
        <v>8662</v>
      </c>
      <c r="D3768">
        <v>164</v>
      </c>
      <c r="E3768">
        <v>145</v>
      </c>
      <c r="F3768">
        <v>0</v>
      </c>
      <c r="G3768">
        <v>392</v>
      </c>
      <c r="H3768" t="s">
        <v>17841</v>
      </c>
      <c r="I3768">
        <v>973</v>
      </c>
      <c r="K3768" t="s">
        <v>15011</v>
      </c>
      <c r="L3768" t="s">
        <v>17842</v>
      </c>
      <c r="M3768" t="s">
        <v>17843</v>
      </c>
      <c r="N3768">
        <v>216005</v>
      </c>
      <c r="O3768">
        <v>2589</v>
      </c>
      <c r="P3768" t="s">
        <v>17844</v>
      </c>
      <c r="Q3768">
        <v>1</v>
      </c>
      <c r="R3768" t="s">
        <v>17845</v>
      </c>
      <c r="S3768" t="s">
        <v>17846</v>
      </c>
      <c r="T3768">
        <v>565</v>
      </c>
      <c r="U3768" t="s">
        <v>37</v>
      </c>
      <c r="V3768" t="s">
        <v>7090</v>
      </c>
      <c r="W3768" t="s">
        <v>39</v>
      </c>
      <c r="X3768">
        <v>5000000</v>
      </c>
      <c r="Y3768">
        <v>1968</v>
      </c>
      <c r="Z3768">
        <v>423</v>
      </c>
      <c r="AA3768">
        <v>8.6</v>
      </c>
      <c r="AB3768">
        <v>2.35</v>
      </c>
      <c r="AC3768">
        <v>10000</v>
      </c>
    </row>
    <row r="3769" spans="1:29">
      <c r="A3769" t="s">
        <v>28</v>
      </c>
      <c r="C3769" t="s">
        <v>250</v>
      </c>
      <c r="D3769">
        <v>81</v>
      </c>
      <c r="E3769">
        <v>95</v>
      </c>
      <c r="F3769">
        <v>4000</v>
      </c>
      <c r="G3769">
        <v>334</v>
      </c>
      <c r="H3769" t="s">
        <v>5227</v>
      </c>
      <c r="I3769">
        <v>4000</v>
      </c>
      <c r="J3769">
        <v>5308707</v>
      </c>
      <c r="K3769" t="s">
        <v>5316</v>
      </c>
      <c r="L3769" t="s">
        <v>250</v>
      </c>
      <c r="M3769" t="s">
        <v>17847</v>
      </c>
      <c r="N3769">
        <v>15053</v>
      </c>
      <c r="O3769">
        <v>5245</v>
      </c>
      <c r="P3769" t="s">
        <v>17848</v>
      </c>
      <c r="Q3769">
        <v>2</v>
      </c>
      <c r="R3769" t="s">
        <v>17849</v>
      </c>
      <c r="S3769" t="s">
        <v>17850</v>
      </c>
      <c r="T3769">
        <v>165</v>
      </c>
      <c r="U3769" t="s">
        <v>37</v>
      </c>
      <c r="V3769" t="s">
        <v>38</v>
      </c>
      <c r="W3769" t="s">
        <v>585</v>
      </c>
      <c r="X3769">
        <v>5000000</v>
      </c>
      <c r="Y3769">
        <v>2001</v>
      </c>
      <c r="Z3769">
        <v>585</v>
      </c>
      <c r="AA3769">
        <v>6.4</v>
      </c>
      <c r="AB3769">
        <v>1.85</v>
      </c>
      <c r="AC3769">
        <v>393</v>
      </c>
    </row>
    <row r="3770" spans="1:29">
      <c r="A3770" t="s">
        <v>28</v>
      </c>
      <c r="C3770" t="s">
        <v>728</v>
      </c>
      <c r="D3770">
        <v>415</v>
      </c>
      <c r="E3770">
        <v>97</v>
      </c>
      <c r="F3770">
        <v>0</v>
      </c>
      <c r="G3770">
        <v>372</v>
      </c>
      <c r="H3770" t="s">
        <v>17851</v>
      </c>
      <c r="I3770">
        <v>18000</v>
      </c>
      <c r="J3770">
        <v>5009677</v>
      </c>
      <c r="K3770" t="s">
        <v>5567</v>
      </c>
      <c r="L3770" t="s">
        <v>120</v>
      </c>
      <c r="M3770" t="s">
        <v>17852</v>
      </c>
      <c r="N3770">
        <v>260607</v>
      </c>
      <c r="O3770">
        <v>19404</v>
      </c>
      <c r="P3770" t="s">
        <v>1667</v>
      </c>
      <c r="Q3770">
        <v>0</v>
      </c>
      <c r="R3770" t="s">
        <v>17853</v>
      </c>
      <c r="S3770" t="s">
        <v>17854</v>
      </c>
      <c r="T3770">
        <v>485</v>
      </c>
      <c r="U3770" t="s">
        <v>37</v>
      </c>
      <c r="V3770" t="s">
        <v>56</v>
      </c>
      <c r="W3770" t="s">
        <v>585</v>
      </c>
      <c r="X3770">
        <v>5000000</v>
      </c>
      <c r="Y3770">
        <v>2009</v>
      </c>
      <c r="Z3770">
        <v>572</v>
      </c>
      <c r="AA3770">
        <v>7.9</v>
      </c>
      <c r="AB3770">
        <v>2.35</v>
      </c>
      <c r="AC3770">
        <v>47000</v>
      </c>
    </row>
    <row r="3771" spans="1:29">
      <c r="A3771" t="s">
        <v>28</v>
      </c>
      <c r="C3771" t="s">
        <v>15412</v>
      </c>
      <c r="D3771">
        <v>43</v>
      </c>
      <c r="E3771">
        <v>90</v>
      </c>
      <c r="F3771">
        <v>7</v>
      </c>
      <c r="G3771">
        <v>701</v>
      </c>
      <c r="H3771" t="s">
        <v>2304</v>
      </c>
      <c r="I3771">
        <v>2000</v>
      </c>
      <c r="J3771">
        <v>4328294</v>
      </c>
      <c r="K3771" t="s">
        <v>1671</v>
      </c>
      <c r="L3771" t="s">
        <v>2977</v>
      </c>
      <c r="M3771" t="s">
        <v>17855</v>
      </c>
      <c r="N3771">
        <v>2719</v>
      </c>
      <c r="O3771">
        <v>5900</v>
      </c>
      <c r="P3771" t="s">
        <v>5912</v>
      </c>
      <c r="Q3771">
        <v>0</v>
      </c>
      <c r="R3771" t="s">
        <v>17856</v>
      </c>
      <c r="S3771" t="s">
        <v>17857</v>
      </c>
      <c r="T3771">
        <v>41</v>
      </c>
      <c r="U3771" t="s">
        <v>37</v>
      </c>
      <c r="V3771" t="s">
        <v>38</v>
      </c>
      <c r="W3771" t="s">
        <v>39</v>
      </c>
      <c r="Y3771">
        <v>2006</v>
      </c>
      <c r="Z3771">
        <v>847</v>
      </c>
      <c r="AA3771">
        <v>5.4</v>
      </c>
      <c r="AB3771">
        <v>1.85</v>
      </c>
      <c r="AC3771">
        <v>249</v>
      </c>
    </row>
    <row r="3772" spans="1:29">
      <c r="A3772" t="s">
        <v>28</v>
      </c>
      <c r="C3772" t="s">
        <v>17858</v>
      </c>
      <c r="D3772">
        <v>7</v>
      </c>
      <c r="E3772">
        <v>41</v>
      </c>
      <c r="F3772">
        <v>0</v>
      </c>
      <c r="G3772">
        <v>0</v>
      </c>
      <c r="H3772" t="s">
        <v>17859</v>
      </c>
      <c r="I3772">
        <v>55</v>
      </c>
      <c r="J3772">
        <v>4074023</v>
      </c>
      <c r="K3772" t="s">
        <v>67</v>
      </c>
      <c r="L3772" t="s">
        <v>17860</v>
      </c>
      <c r="M3772" t="s">
        <v>17861</v>
      </c>
      <c r="N3772">
        <v>296</v>
      </c>
      <c r="O3772">
        <v>55</v>
      </c>
      <c r="P3772" t="s">
        <v>17862</v>
      </c>
      <c r="Q3772">
        <v>0</v>
      </c>
      <c r="R3772" t="s">
        <v>17863</v>
      </c>
      <c r="S3772" t="s">
        <v>17864</v>
      </c>
      <c r="T3772">
        <v>4</v>
      </c>
      <c r="U3772" t="s">
        <v>37</v>
      </c>
      <c r="V3772" t="s">
        <v>56</v>
      </c>
      <c r="X3772">
        <v>5000000</v>
      </c>
      <c r="Y3772">
        <v>2010</v>
      </c>
      <c r="Z3772">
        <v>0</v>
      </c>
      <c r="AA3772">
        <v>6.9</v>
      </c>
      <c r="AB3772">
        <v>1.78</v>
      </c>
      <c r="AC3772">
        <v>89</v>
      </c>
    </row>
    <row r="3773" spans="1:29">
      <c r="A3773" t="s">
        <v>28</v>
      </c>
      <c r="C3773" t="s">
        <v>8638</v>
      </c>
      <c r="D3773">
        <v>120</v>
      </c>
      <c r="E3773">
        <v>112</v>
      </c>
      <c r="F3773">
        <v>460</v>
      </c>
      <c r="G3773">
        <v>395</v>
      </c>
      <c r="H3773" t="s">
        <v>8555</v>
      </c>
      <c r="I3773">
        <v>990</v>
      </c>
      <c r="J3773">
        <v>4306697</v>
      </c>
      <c r="K3773" t="s">
        <v>3409</v>
      </c>
      <c r="L3773" t="s">
        <v>352</v>
      </c>
      <c r="M3773" t="s">
        <v>17865</v>
      </c>
      <c r="N3773">
        <v>26720</v>
      </c>
      <c r="O3773">
        <v>2820</v>
      </c>
      <c r="P3773" t="s">
        <v>17866</v>
      </c>
      <c r="Q3773">
        <v>0</v>
      </c>
      <c r="R3773" t="s">
        <v>17867</v>
      </c>
      <c r="S3773" t="s">
        <v>17868</v>
      </c>
      <c r="T3773">
        <v>196</v>
      </c>
      <c r="U3773" t="s">
        <v>37</v>
      </c>
      <c r="V3773" t="s">
        <v>268</v>
      </c>
      <c r="W3773" t="s">
        <v>585</v>
      </c>
      <c r="X3773">
        <v>5000000</v>
      </c>
      <c r="Y3773">
        <v>1997</v>
      </c>
      <c r="Z3773">
        <v>900</v>
      </c>
      <c r="AA3773">
        <v>7.7</v>
      </c>
      <c r="AB3773">
        <v>2.35</v>
      </c>
      <c r="AC3773">
        <v>920</v>
      </c>
    </row>
    <row r="3774" spans="1:29">
      <c r="A3774" t="s">
        <v>28</v>
      </c>
      <c r="C3774" t="s">
        <v>17869</v>
      </c>
      <c r="D3774">
        <v>195</v>
      </c>
      <c r="E3774">
        <v>122</v>
      </c>
      <c r="F3774">
        <v>22</v>
      </c>
      <c r="G3774">
        <v>32</v>
      </c>
      <c r="H3774" t="s">
        <v>4714</v>
      </c>
      <c r="I3774">
        <v>186</v>
      </c>
      <c r="J3774">
        <v>3950029</v>
      </c>
      <c r="K3774" t="s">
        <v>3409</v>
      </c>
      <c r="L3774" t="s">
        <v>14020</v>
      </c>
      <c r="M3774" t="s">
        <v>17870</v>
      </c>
      <c r="N3774">
        <v>12411</v>
      </c>
      <c r="O3774">
        <v>416</v>
      </c>
      <c r="P3774" t="s">
        <v>17871</v>
      </c>
      <c r="Q3774">
        <v>0</v>
      </c>
      <c r="R3774" t="s">
        <v>17872</v>
      </c>
      <c r="S3774" t="s">
        <v>17873</v>
      </c>
      <c r="T3774">
        <v>89</v>
      </c>
      <c r="U3774" t="s">
        <v>1464</v>
      </c>
      <c r="V3774" t="s">
        <v>1465</v>
      </c>
      <c r="W3774" t="s">
        <v>39</v>
      </c>
      <c r="X3774">
        <v>4000000</v>
      </c>
      <c r="Y3774">
        <v>2010</v>
      </c>
      <c r="Z3774">
        <v>135</v>
      </c>
      <c r="AA3774">
        <v>7.2</v>
      </c>
      <c r="AB3774">
        <v>2.35</v>
      </c>
      <c r="AC3774">
        <v>0</v>
      </c>
    </row>
    <row r="3775" spans="1:29">
      <c r="A3775" t="s">
        <v>28</v>
      </c>
      <c r="C3775" t="s">
        <v>17874</v>
      </c>
      <c r="D3775">
        <v>109</v>
      </c>
      <c r="E3775">
        <v>110</v>
      </c>
      <c r="F3775">
        <v>19</v>
      </c>
      <c r="G3775">
        <v>39</v>
      </c>
      <c r="H3775" t="s">
        <v>3352</v>
      </c>
      <c r="I3775">
        <v>25000</v>
      </c>
      <c r="J3775">
        <v>4040588</v>
      </c>
      <c r="K3775" t="s">
        <v>2527</v>
      </c>
      <c r="L3775" t="s">
        <v>106</v>
      </c>
      <c r="M3775" t="s">
        <v>17875</v>
      </c>
      <c r="N3775">
        <v>12233</v>
      </c>
      <c r="O3775">
        <v>25676</v>
      </c>
      <c r="P3775" t="s">
        <v>6841</v>
      </c>
      <c r="Q3775">
        <v>0</v>
      </c>
      <c r="R3775" t="s">
        <v>17876</v>
      </c>
      <c r="S3775" t="s">
        <v>17877</v>
      </c>
      <c r="T3775">
        <v>89</v>
      </c>
      <c r="U3775" t="s">
        <v>37</v>
      </c>
      <c r="V3775" t="s">
        <v>38</v>
      </c>
      <c r="W3775" t="s">
        <v>39</v>
      </c>
      <c r="X3775">
        <v>5000000</v>
      </c>
      <c r="Y3775">
        <v>2008</v>
      </c>
      <c r="Z3775">
        <v>579</v>
      </c>
      <c r="AA3775">
        <v>6.8</v>
      </c>
      <c r="AB3775">
        <v>2.35</v>
      </c>
      <c r="AC3775">
        <v>0</v>
      </c>
    </row>
    <row r="3776" spans="1:29">
      <c r="A3776" t="s">
        <v>28</v>
      </c>
      <c r="C3776" t="s">
        <v>17878</v>
      </c>
      <c r="D3776">
        <v>21</v>
      </c>
      <c r="E3776">
        <v>87</v>
      </c>
      <c r="F3776">
        <v>3</v>
      </c>
      <c r="G3776">
        <v>83</v>
      </c>
      <c r="H3776" t="s">
        <v>17879</v>
      </c>
      <c r="I3776">
        <v>922</v>
      </c>
      <c r="K3776" t="s">
        <v>17880</v>
      </c>
      <c r="L3776" t="s">
        <v>17881</v>
      </c>
      <c r="M3776" t="s">
        <v>17882</v>
      </c>
      <c r="N3776">
        <v>881</v>
      </c>
      <c r="O3776">
        <v>1324</v>
      </c>
      <c r="P3776" t="s">
        <v>17883</v>
      </c>
      <c r="Q3776">
        <v>0</v>
      </c>
      <c r="R3776" t="s">
        <v>17884</v>
      </c>
      <c r="S3776" t="s">
        <v>17885</v>
      </c>
      <c r="T3776">
        <v>32</v>
      </c>
      <c r="U3776" t="s">
        <v>37</v>
      </c>
      <c r="V3776" t="s">
        <v>38</v>
      </c>
      <c r="W3776" t="s">
        <v>585</v>
      </c>
      <c r="X3776">
        <v>5000000</v>
      </c>
      <c r="Y3776">
        <v>1982</v>
      </c>
      <c r="Z3776">
        <v>162</v>
      </c>
      <c r="AA3776">
        <v>6.2</v>
      </c>
      <c r="AC3776">
        <v>323</v>
      </c>
    </row>
    <row r="3777" spans="1:29">
      <c r="A3777" t="s">
        <v>28</v>
      </c>
      <c r="C3777" t="s">
        <v>171</v>
      </c>
      <c r="D3777">
        <v>93</v>
      </c>
      <c r="E3777">
        <v>108</v>
      </c>
      <c r="F3777">
        <v>0</v>
      </c>
      <c r="G3777">
        <v>88</v>
      </c>
      <c r="H3777" t="s">
        <v>6186</v>
      </c>
      <c r="I3777">
        <v>14000</v>
      </c>
      <c r="J3777">
        <v>3049135</v>
      </c>
      <c r="K3777" t="s">
        <v>17886</v>
      </c>
      <c r="L3777" t="s">
        <v>213</v>
      </c>
      <c r="M3777" t="s">
        <v>17887</v>
      </c>
      <c r="N3777">
        <v>50197</v>
      </c>
      <c r="O3777">
        <v>14574</v>
      </c>
      <c r="P3777" t="s">
        <v>17888</v>
      </c>
      <c r="Q3777">
        <v>2</v>
      </c>
      <c r="R3777" t="s">
        <v>17889</v>
      </c>
      <c r="S3777" t="s">
        <v>17890</v>
      </c>
      <c r="T3777">
        <v>265</v>
      </c>
      <c r="U3777" t="s">
        <v>37</v>
      </c>
      <c r="V3777" t="s">
        <v>179</v>
      </c>
      <c r="W3777" t="s">
        <v>585</v>
      </c>
      <c r="X3777">
        <v>5000000</v>
      </c>
      <c r="Y3777">
        <v>1994</v>
      </c>
      <c r="Z3777">
        <v>433</v>
      </c>
      <c r="AA3777">
        <v>7.4</v>
      </c>
      <c r="AB3777">
        <v>2.35</v>
      </c>
      <c r="AC3777">
        <v>0</v>
      </c>
    </row>
    <row r="3778" spans="1:29">
      <c r="A3778" t="s">
        <v>28</v>
      </c>
      <c r="C3778" t="s">
        <v>13777</v>
      </c>
      <c r="D3778">
        <v>12</v>
      </c>
      <c r="E3778">
        <v>121</v>
      </c>
      <c r="F3778">
        <v>35</v>
      </c>
      <c r="G3778">
        <v>473</v>
      </c>
      <c r="H3778" t="s">
        <v>17891</v>
      </c>
      <c r="I3778">
        <v>4000</v>
      </c>
      <c r="J3778">
        <v>4700361</v>
      </c>
      <c r="K3778" t="s">
        <v>3409</v>
      </c>
      <c r="L3778" t="s">
        <v>1434</v>
      </c>
      <c r="M3778" t="s">
        <v>17892</v>
      </c>
      <c r="N3778">
        <v>2047</v>
      </c>
      <c r="O3778">
        <v>6617</v>
      </c>
      <c r="P3778" t="s">
        <v>17893</v>
      </c>
      <c r="Q3778">
        <v>0</v>
      </c>
      <c r="R3778" t="s">
        <v>17894</v>
      </c>
      <c r="S3778" t="s">
        <v>17895</v>
      </c>
      <c r="T3778">
        <v>29</v>
      </c>
      <c r="U3778" t="s">
        <v>37</v>
      </c>
      <c r="V3778" t="s">
        <v>38</v>
      </c>
      <c r="W3778" t="s">
        <v>39</v>
      </c>
      <c r="X3778">
        <v>5000000</v>
      </c>
      <c r="Y3778">
        <v>2015</v>
      </c>
      <c r="Z3778">
        <v>849</v>
      </c>
      <c r="AA3778">
        <v>4.5999999999999996</v>
      </c>
      <c r="AB3778">
        <v>2.35</v>
      </c>
      <c r="AC3778">
        <v>0</v>
      </c>
    </row>
    <row r="3779" spans="1:29">
      <c r="A3779" t="s">
        <v>28</v>
      </c>
      <c r="C3779" t="s">
        <v>17896</v>
      </c>
      <c r="D3779">
        <v>155</v>
      </c>
      <c r="E3779">
        <v>97</v>
      </c>
      <c r="F3779">
        <v>7</v>
      </c>
      <c r="G3779">
        <v>939</v>
      </c>
      <c r="H3779" t="s">
        <v>16308</v>
      </c>
      <c r="I3779">
        <v>8000</v>
      </c>
      <c r="J3779">
        <v>2711210</v>
      </c>
      <c r="K3779" t="s">
        <v>2527</v>
      </c>
      <c r="L3779" t="s">
        <v>1249</v>
      </c>
      <c r="M3779" t="s">
        <v>17897</v>
      </c>
      <c r="N3779">
        <v>40305</v>
      </c>
      <c r="O3779">
        <v>10517</v>
      </c>
      <c r="P3779" t="s">
        <v>1147</v>
      </c>
      <c r="Q3779">
        <v>1</v>
      </c>
      <c r="R3779" t="s">
        <v>17898</v>
      </c>
      <c r="S3779" t="s">
        <v>17899</v>
      </c>
      <c r="T3779">
        <v>86</v>
      </c>
      <c r="U3779" t="s">
        <v>37</v>
      </c>
      <c r="V3779" t="s">
        <v>38</v>
      </c>
      <c r="W3779" t="s">
        <v>585</v>
      </c>
      <c r="X3779">
        <v>5000000</v>
      </c>
      <c r="Y3779">
        <v>2010</v>
      </c>
      <c r="Z3779">
        <v>981</v>
      </c>
      <c r="AA3779">
        <v>6.4</v>
      </c>
      <c r="AB3779">
        <v>2.35</v>
      </c>
      <c r="AC3779">
        <v>0</v>
      </c>
    </row>
    <row r="3780" spans="1:29">
      <c r="A3780" t="s">
        <v>28</v>
      </c>
      <c r="C3780" t="s">
        <v>6573</v>
      </c>
      <c r="D3780">
        <v>81</v>
      </c>
      <c r="E3780">
        <v>116</v>
      </c>
      <c r="F3780">
        <v>52</v>
      </c>
      <c r="G3780">
        <v>102</v>
      </c>
      <c r="H3780" t="s">
        <v>9259</v>
      </c>
      <c r="I3780">
        <v>624</v>
      </c>
      <c r="J3780">
        <v>1980338</v>
      </c>
      <c r="K3780" t="s">
        <v>17900</v>
      </c>
      <c r="L3780" t="s">
        <v>2207</v>
      </c>
      <c r="M3780" t="s">
        <v>17901</v>
      </c>
      <c r="N3780">
        <v>12366</v>
      </c>
      <c r="O3780">
        <v>1209</v>
      </c>
      <c r="P3780" t="s">
        <v>13528</v>
      </c>
      <c r="Q3780">
        <v>2</v>
      </c>
      <c r="R3780" t="s">
        <v>17902</v>
      </c>
      <c r="S3780" t="s">
        <v>17903</v>
      </c>
      <c r="T3780">
        <v>151</v>
      </c>
      <c r="U3780" t="s">
        <v>37</v>
      </c>
      <c r="V3780" t="s">
        <v>38</v>
      </c>
      <c r="W3780" t="s">
        <v>585</v>
      </c>
      <c r="X3780">
        <v>5000000</v>
      </c>
      <c r="Y3780">
        <v>1998</v>
      </c>
      <c r="Z3780">
        <v>385</v>
      </c>
      <c r="AA3780">
        <v>7</v>
      </c>
      <c r="AB3780">
        <v>1.85</v>
      </c>
      <c r="AC3780">
        <v>507</v>
      </c>
    </row>
    <row r="3781" spans="1:29">
      <c r="A3781" t="s">
        <v>28</v>
      </c>
      <c r="C3781" t="s">
        <v>13181</v>
      </c>
      <c r="D3781">
        <v>204</v>
      </c>
      <c r="E3781">
        <v>94</v>
      </c>
      <c r="F3781">
        <v>122</v>
      </c>
      <c r="G3781">
        <v>360</v>
      </c>
      <c r="H3781" t="s">
        <v>2619</v>
      </c>
      <c r="I3781">
        <v>23000</v>
      </c>
      <c r="J3781">
        <v>1082044</v>
      </c>
      <c r="K3781" t="s">
        <v>4075</v>
      </c>
      <c r="L3781" t="s">
        <v>58</v>
      </c>
      <c r="M3781" t="s">
        <v>17904</v>
      </c>
      <c r="N3781">
        <v>281649</v>
      </c>
      <c r="O3781">
        <v>24994</v>
      </c>
      <c r="P3781" t="s">
        <v>1501</v>
      </c>
      <c r="Q3781">
        <v>0</v>
      </c>
      <c r="R3781" t="s">
        <v>17905</v>
      </c>
      <c r="S3781" t="s">
        <v>17906</v>
      </c>
      <c r="T3781">
        <v>458</v>
      </c>
      <c r="U3781" t="s">
        <v>37</v>
      </c>
      <c r="V3781" t="s">
        <v>3571</v>
      </c>
      <c r="W3781" t="s">
        <v>585</v>
      </c>
      <c r="X3781">
        <v>5000000</v>
      </c>
      <c r="Y3781">
        <v>2004</v>
      </c>
      <c r="Z3781">
        <v>1000</v>
      </c>
      <c r="AA3781">
        <v>7.7</v>
      </c>
      <c r="AB3781">
        <v>2.35</v>
      </c>
      <c r="AC3781">
        <v>21000</v>
      </c>
    </row>
    <row r="3782" spans="1:29">
      <c r="A3782" t="s">
        <v>28</v>
      </c>
      <c r="C3782" t="s">
        <v>13940</v>
      </c>
      <c r="D3782">
        <v>19</v>
      </c>
      <c r="E3782">
        <v>103</v>
      </c>
      <c r="F3782">
        <v>261</v>
      </c>
      <c r="G3782">
        <v>145</v>
      </c>
      <c r="H3782" t="s">
        <v>13511</v>
      </c>
      <c r="I3782">
        <v>722</v>
      </c>
      <c r="J3782">
        <v>1100000</v>
      </c>
      <c r="K3782" t="s">
        <v>1935</v>
      </c>
      <c r="L3782" t="s">
        <v>9483</v>
      </c>
      <c r="M3782" t="s">
        <v>17907</v>
      </c>
      <c r="N3782">
        <v>3665</v>
      </c>
      <c r="O3782">
        <v>1201</v>
      </c>
      <c r="P3782" t="s">
        <v>7050</v>
      </c>
      <c r="Q3782">
        <v>0</v>
      </c>
      <c r="R3782" t="s">
        <v>17908</v>
      </c>
      <c r="S3782" t="s">
        <v>17909</v>
      </c>
      <c r="T3782">
        <v>39</v>
      </c>
      <c r="U3782" t="s">
        <v>37</v>
      </c>
      <c r="V3782" t="s">
        <v>38</v>
      </c>
      <c r="W3782" t="s">
        <v>585</v>
      </c>
      <c r="X3782">
        <v>5000000</v>
      </c>
      <c r="Y3782">
        <v>1992</v>
      </c>
      <c r="Z3782">
        <v>280</v>
      </c>
      <c r="AA3782">
        <v>6.8</v>
      </c>
      <c r="AB3782">
        <v>1.85</v>
      </c>
      <c r="AC3782">
        <v>247</v>
      </c>
    </row>
    <row r="3783" spans="1:29">
      <c r="A3783" t="s">
        <v>28</v>
      </c>
      <c r="C3783" t="s">
        <v>17910</v>
      </c>
      <c r="D3783">
        <v>163</v>
      </c>
      <c r="E3783">
        <v>112</v>
      </c>
      <c r="F3783">
        <v>52</v>
      </c>
      <c r="G3783">
        <v>688</v>
      </c>
      <c r="H3783" t="s">
        <v>3112</v>
      </c>
      <c r="I3783">
        <v>10000</v>
      </c>
      <c r="J3783">
        <v>2445646</v>
      </c>
      <c r="K3783" t="s">
        <v>17911</v>
      </c>
      <c r="L3783" t="s">
        <v>887</v>
      </c>
      <c r="M3783" t="s">
        <v>17912</v>
      </c>
      <c r="N3783">
        <v>32382</v>
      </c>
      <c r="O3783">
        <v>12897</v>
      </c>
      <c r="P3783" t="s">
        <v>15275</v>
      </c>
      <c r="Q3783">
        <v>1</v>
      </c>
      <c r="R3783" t="s">
        <v>17913</v>
      </c>
      <c r="S3783" t="s">
        <v>17914</v>
      </c>
      <c r="T3783">
        <v>99</v>
      </c>
      <c r="U3783" t="s">
        <v>37</v>
      </c>
      <c r="V3783" t="s">
        <v>38</v>
      </c>
      <c r="W3783" t="s">
        <v>585</v>
      </c>
      <c r="X3783">
        <v>5000000</v>
      </c>
      <c r="Y3783">
        <v>2014</v>
      </c>
      <c r="Z3783">
        <v>963</v>
      </c>
      <c r="AA3783">
        <v>7</v>
      </c>
      <c r="AB3783">
        <v>2.35</v>
      </c>
      <c r="AC3783">
        <v>13000</v>
      </c>
    </row>
    <row r="3784" spans="1:29">
      <c r="A3784" t="s">
        <v>28</v>
      </c>
      <c r="C3784" t="s">
        <v>17163</v>
      </c>
      <c r="D3784">
        <v>248</v>
      </c>
      <c r="E3784">
        <v>91</v>
      </c>
      <c r="F3784">
        <v>263</v>
      </c>
      <c r="G3784">
        <v>192</v>
      </c>
      <c r="H3784" t="s">
        <v>5246</v>
      </c>
      <c r="I3784">
        <v>967</v>
      </c>
      <c r="J3784">
        <v>2221809</v>
      </c>
      <c r="K3784" t="s">
        <v>3409</v>
      </c>
      <c r="L3784" t="s">
        <v>4195</v>
      </c>
      <c r="M3784" t="s">
        <v>17915</v>
      </c>
      <c r="N3784">
        <v>40618</v>
      </c>
      <c r="O3784">
        <v>1582</v>
      </c>
      <c r="P3784" t="s">
        <v>14264</v>
      </c>
      <c r="Q3784">
        <v>0</v>
      </c>
      <c r="R3784" t="s">
        <v>17916</v>
      </c>
      <c r="S3784" t="s">
        <v>17917</v>
      </c>
      <c r="T3784">
        <v>144</v>
      </c>
      <c r="U3784" t="s">
        <v>37</v>
      </c>
      <c r="V3784" t="s">
        <v>38</v>
      </c>
      <c r="W3784" t="s">
        <v>39</v>
      </c>
      <c r="X3784">
        <v>5000000</v>
      </c>
      <c r="Y3784">
        <v>2010</v>
      </c>
      <c r="Z3784">
        <v>289</v>
      </c>
      <c r="AA3784">
        <v>7</v>
      </c>
      <c r="AB3784">
        <v>1.85</v>
      </c>
      <c r="AC3784">
        <v>0</v>
      </c>
    </row>
    <row r="3785" spans="1:29">
      <c r="A3785" t="s">
        <v>28</v>
      </c>
      <c r="C3785" t="s">
        <v>17918</v>
      </c>
      <c r="D3785">
        <v>39</v>
      </c>
      <c r="E3785">
        <v>98</v>
      </c>
      <c r="F3785">
        <v>13</v>
      </c>
      <c r="G3785">
        <v>600</v>
      </c>
      <c r="H3785" t="s">
        <v>4341</v>
      </c>
      <c r="I3785">
        <v>3000</v>
      </c>
      <c r="J3785">
        <v>296665</v>
      </c>
      <c r="K3785" t="s">
        <v>5685</v>
      </c>
      <c r="L3785" t="s">
        <v>6537</v>
      </c>
      <c r="M3785" t="s">
        <v>17919</v>
      </c>
      <c r="N3785">
        <v>12675</v>
      </c>
      <c r="O3785">
        <v>5185</v>
      </c>
      <c r="P3785" t="s">
        <v>17920</v>
      </c>
      <c r="Q3785">
        <v>1</v>
      </c>
      <c r="R3785" t="s">
        <v>17921</v>
      </c>
      <c r="S3785" t="s">
        <v>17922</v>
      </c>
      <c r="T3785">
        <v>158</v>
      </c>
      <c r="U3785" t="s">
        <v>37</v>
      </c>
      <c r="V3785" t="s">
        <v>38</v>
      </c>
      <c r="W3785" t="s">
        <v>585</v>
      </c>
      <c r="X3785">
        <v>5000000</v>
      </c>
      <c r="Y3785">
        <v>2003</v>
      </c>
      <c r="Z3785">
        <v>971</v>
      </c>
      <c r="AA3785">
        <v>6.3</v>
      </c>
      <c r="AB3785">
        <v>1.85</v>
      </c>
      <c r="AC3785">
        <v>0</v>
      </c>
    </row>
    <row r="3786" spans="1:29">
      <c r="A3786" t="s">
        <v>28</v>
      </c>
      <c r="C3786" t="s">
        <v>17923</v>
      </c>
      <c r="D3786">
        <v>322</v>
      </c>
      <c r="E3786">
        <v>95</v>
      </c>
      <c r="F3786">
        <v>57</v>
      </c>
      <c r="G3786">
        <v>233</v>
      </c>
      <c r="H3786" t="s">
        <v>11480</v>
      </c>
      <c r="I3786">
        <v>727</v>
      </c>
      <c r="J3786">
        <v>3219029</v>
      </c>
      <c r="K3786" t="s">
        <v>17924</v>
      </c>
      <c r="L3786" t="s">
        <v>4990</v>
      </c>
      <c r="M3786" t="s">
        <v>17925</v>
      </c>
      <c r="N3786">
        <v>28845</v>
      </c>
      <c r="O3786">
        <v>1836</v>
      </c>
      <c r="P3786" t="s">
        <v>11150</v>
      </c>
      <c r="Q3786">
        <v>0</v>
      </c>
      <c r="R3786" t="s">
        <v>17926</v>
      </c>
      <c r="S3786" t="s">
        <v>17927</v>
      </c>
      <c r="T3786">
        <v>125</v>
      </c>
      <c r="U3786" t="s">
        <v>37</v>
      </c>
      <c r="V3786" t="s">
        <v>38</v>
      </c>
      <c r="W3786" t="s">
        <v>585</v>
      </c>
      <c r="X3786">
        <v>5000000</v>
      </c>
      <c r="Y3786">
        <v>2015</v>
      </c>
      <c r="Z3786">
        <v>442</v>
      </c>
      <c r="AA3786">
        <v>7.1</v>
      </c>
      <c r="AB3786">
        <v>2.35</v>
      </c>
      <c r="AC3786">
        <v>10000</v>
      </c>
    </row>
    <row r="3787" spans="1:29">
      <c r="A3787" t="s">
        <v>28</v>
      </c>
      <c r="C3787" t="s">
        <v>17928</v>
      </c>
      <c r="D3787">
        <v>50</v>
      </c>
      <c r="E3787">
        <v>88</v>
      </c>
      <c r="F3787">
        <v>0</v>
      </c>
      <c r="G3787">
        <v>276</v>
      </c>
      <c r="H3787" t="s">
        <v>17929</v>
      </c>
      <c r="I3787">
        <v>740</v>
      </c>
      <c r="K3787" t="s">
        <v>1415</v>
      </c>
      <c r="L3787" t="s">
        <v>1977</v>
      </c>
      <c r="M3787" t="s">
        <v>17930</v>
      </c>
      <c r="N3787">
        <v>5494</v>
      </c>
      <c r="O3787">
        <v>1665</v>
      </c>
      <c r="P3787" t="s">
        <v>17931</v>
      </c>
      <c r="Q3787">
        <v>0</v>
      </c>
      <c r="R3787" t="s">
        <v>17932</v>
      </c>
      <c r="S3787" t="s">
        <v>17933</v>
      </c>
      <c r="T3787">
        <v>56</v>
      </c>
      <c r="U3787" t="s">
        <v>37</v>
      </c>
      <c r="V3787" t="s">
        <v>38</v>
      </c>
      <c r="W3787" t="s">
        <v>585</v>
      </c>
      <c r="X3787">
        <v>5000000</v>
      </c>
      <c r="Y3787">
        <v>2006</v>
      </c>
      <c r="Z3787">
        <v>625</v>
      </c>
      <c r="AA3787">
        <v>5.6</v>
      </c>
      <c r="AB3787">
        <v>2.35</v>
      </c>
      <c r="AC3787">
        <v>255</v>
      </c>
    </row>
    <row r="3788" spans="1:29">
      <c r="A3788" t="s">
        <v>28</v>
      </c>
      <c r="C3788" t="s">
        <v>17934</v>
      </c>
      <c r="D3788">
        <v>12</v>
      </c>
      <c r="E3788">
        <v>99</v>
      </c>
      <c r="F3788">
        <v>0</v>
      </c>
      <c r="G3788">
        <v>361</v>
      </c>
      <c r="H3788" t="s">
        <v>13733</v>
      </c>
      <c r="I3788">
        <v>578</v>
      </c>
      <c r="J3788">
        <v>830210</v>
      </c>
      <c r="K3788" t="s">
        <v>5567</v>
      </c>
      <c r="L3788" t="s">
        <v>6412</v>
      </c>
      <c r="M3788" t="s">
        <v>17935</v>
      </c>
      <c r="N3788">
        <v>1900</v>
      </c>
      <c r="O3788">
        <v>3382</v>
      </c>
      <c r="P3788" t="s">
        <v>17936</v>
      </c>
      <c r="Q3788">
        <v>0</v>
      </c>
      <c r="R3788" t="s">
        <v>17937</v>
      </c>
      <c r="S3788" t="s">
        <v>17938</v>
      </c>
      <c r="T3788">
        <v>56</v>
      </c>
      <c r="U3788" t="s">
        <v>37</v>
      </c>
      <c r="V3788" t="s">
        <v>38</v>
      </c>
      <c r="W3788" t="s">
        <v>39</v>
      </c>
      <c r="X3788">
        <v>5000000</v>
      </c>
      <c r="Y3788">
        <v>2014</v>
      </c>
      <c r="Z3788">
        <v>435</v>
      </c>
      <c r="AA3788">
        <v>4.4000000000000004</v>
      </c>
      <c r="AC3788">
        <v>0</v>
      </c>
    </row>
    <row r="3789" spans="1:29">
      <c r="A3789" t="s">
        <v>28</v>
      </c>
      <c r="C3789" t="s">
        <v>5382</v>
      </c>
      <c r="D3789">
        <v>83</v>
      </c>
      <c r="E3789">
        <v>91</v>
      </c>
      <c r="F3789">
        <v>0</v>
      </c>
      <c r="G3789">
        <v>65</v>
      </c>
      <c r="H3789" t="s">
        <v>17939</v>
      </c>
      <c r="I3789">
        <v>387</v>
      </c>
      <c r="J3789">
        <v>1040879</v>
      </c>
      <c r="K3789" t="s">
        <v>9193</v>
      </c>
      <c r="L3789" t="s">
        <v>5477</v>
      </c>
      <c r="M3789" t="s">
        <v>17940</v>
      </c>
      <c r="N3789">
        <v>54478</v>
      </c>
      <c r="O3789">
        <v>648</v>
      </c>
      <c r="P3789" t="s">
        <v>17941</v>
      </c>
      <c r="Q3789">
        <v>0</v>
      </c>
      <c r="R3789" t="s">
        <v>17942</v>
      </c>
      <c r="S3789" t="s">
        <v>17943</v>
      </c>
      <c r="T3789">
        <v>184</v>
      </c>
      <c r="U3789" t="s">
        <v>37</v>
      </c>
      <c r="V3789" t="s">
        <v>38</v>
      </c>
      <c r="W3789" t="s">
        <v>585</v>
      </c>
      <c r="X3789">
        <v>7000000</v>
      </c>
      <c r="Y3789">
        <v>1996</v>
      </c>
      <c r="Z3789">
        <v>96</v>
      </c>
      <c r="AA3789">
        <v>7.1</v>
      </c>
      <c r="AB3789">
        <v>1.85</v>
      </c>
      <c r="AC3789">
        <v>0</v>
      </c>
    </row>
    <row r="3790" spans="1:29">
      <c r="A3790" t="s">
        <v>28</v>
      </c>
      <c r="C3790" t="s">
        <v>120</v>
      </c>
      <c r="D3790">
        <v>37</v>
      </c>
      <c r="E3790">
        <v>97</v>
      </c>
      <c r="F3790">
        <v>18000</v>
      </c>
      <c r="G3790">
        <v>977</v>
      </c>
      <c r="H3790" t="s">
        <v>308</v>
      </c>
      <c r="I3790">
        <v>10000</v>
      </c>
      <c r="J3790">
        <v>326308</v>
      </c>
      <c r="K3790" t="s">
        <v>2125</v>
      </c>
      <c r="L3790" t="s">
        <v>2824</v>
      </c>
      <c r="M3790" t="s">
        <v>17944</v>
      </c>
      <c r="N3790">
        <v>6632</v>
      </c>
      <c r="O3790">
        <v>13718</v>
      </c>
      <c r="P3790" t="s">
        <v>5619</v>
      </c>
      <c r="Q3790">
        <v>3</v>
      </c>
      <c r="R3790" t="s">
        <v>17945</v>
      </c>
      <c r="S3790" t="s">
        <v>17946</v>
      </c>
      <c r="T3790">
        <v>69</v>
      </c>
      <c r="U3790" t="s">
        <v>37</v>
      </c>
      <c r="V3790" t="s">
        <v>38</v>
      </c>
      <c r="W3790" t="s">
        <v>585</v>
      </c>
      <c r="X3790">
        <v>5000000</v>
      </c>
      <c r="Y3790">
        <v>1996</v>
      </c>
      <c r="Z3790">
        <v>1000</v>
      </c>
      <c r="AA3790">
        <v>6.1</v>
      </c>
      <c r="AB3790">
        <v>2.35</v>
      </c>
      <c r="AC3790">
        <v>225</v>
      </c>
    </row>
    <row r="3791" spans="1:29">
      <c r="A3791" t="s">
        <v>28</v>
      </c>
      <c r="C3791" t="s">
        <v>17947</v>
      </c>
      <c r="D3791">
        <v>16</v>
      </c>
      <c r="E3791">
        <v>136</v>
      </c>
      <c r="F3791">
        <v>0</v>
      </c>
      <c r="G3791">
        <v>14</v>
      </c>
      <c r="H3791" t="s">
        <v>17948</v>
      </c>
      <c r="I3791">
        <v>75</v>
      </c>
      <c r="J3791">
        <v>240425</v>
      </c>
      <c r="K3791" t="s">
        <v>5940</v>
      </c>
      <c r="L3791" t="s">
        <v>17949</v>
      </c>
      <c r="M3791" t="s">
        <v>17950</v>
      </c>
      <c r="N3791">
        <v>1311</v>
      </c>
      <c r="O3791">
        <v>172</v>
      </c>
      <c r="P3791" t="s">
        <v>17951</v>
      </c>
      <c r="Q3791">
        <v>0</v>
      </c>
      <c r="R3791" t="s">
        <v>17952</v>
      </c>
      <c r="S3791" t="s">
        <v>17953</v>
      </c>
      <c r="T3791">
        <v>25</v>
      </c>
      <c r="U3791" t="s">
        <v>5611</v>
      </c>
      <c r="V3791" t="s">
        <v>5612</v>
      </c>
      <c r="Y3791">
        <v>2007</v>
      </c>
      <c r="Z3791">
        <v>45</v>
      </c>
      <c r="AA3791">
        <v>7.4</v>
      </c>
      <c r="AB3791">
        <v>2.35</v>
      </c>
      <c r="AC3791">
        <v>133</v>
      </c>
    </row>
    <row r="3792" spans="1:29">
      <c r="A3792" t="s">
        <v>28</v>
      </c>
      <c r="C3792" t="s">
        <v>17954</v>
      </c>
      <c r="D3792">
        <v>121</v>
      </c>
      <c r="E3792">
        <v>118</v>
      </c>
      <c r="F3792">
        <v>239</v>
      </c>
      <c r="G3792">
        <v>0</v>
      </c>
      <c r="H3792" t="s">
        <v>17955</v>
      </c>
      <c r="I3792">
        <v>6</v>
      </c>
      <c r="J3792">
        <v>228830</v>
      </c>
      <c r="K3792" t="s">
        <v>17956</v>
      </c>
      <c r="L3792" t="s">
        <v>17957</v>
      </c>
      <c r="M3792" t="s">
        <v>17958</v>
      </c>
      <c r="N3792">
        <v>3329</v>
      </c>
      <c r="O3792">
        <v>6</v>
      </c>
      <c r="P3792" t="s">
        <v>17959</v>
      </c>
      <c r="Q3792">
        <v>0</v>
      </c>
      <c r="R3792" t="s">
        <v>17960</v>
      </c>
      <c r="S3792" t="s">
        <v>17961</v>
      </c>
      <c r="T3792">
        <v>22</v>
      </c>
      <c r="U3792" t="s">
        <v>37</v>
      </c>
      <c r="V3792" t="s">
        <v>38</v>
      </c>
      <c r="W3792" t="s">
        <v>585</v>
      </c>
      <c r="Y3792">
        <v>2008</v>
      </c>
      <c r="Z3792">
        <v>0</v>
      </c>
      <c r="AA3792">
        <v>7.5</v>
      </c>
      <c r="AB3792">
        <v>2.35</v>
      </c>
      <c r="AC3792">
        <v>489</v>
      </c>
    </row>
    <row r="3793" spans="1:29">
      <c r="A3793" t="s">
        <v>28</v>
      </c>
      <c r="C3793" t="s">
        <v>17962</v>
      </c>
      <c r="D3793">
        <v>24</v>
      </c>
      <c r="E3793">
        <v>94</v>
      </c>
      <c r="F3793">
        <v>0</v>
      </c>
      <c r="G3793">
        <v>51</v>
      </c>
      <c r="H3793" t="s">
        <v>17963</v>
      </c>
      <c r="I3793">
        <v>311</v>
      </c>
      <c r="K3793" t="s">
        <v>3409</v>
      </c>
      <c r="L3793" t="s">
        <v>17964</v>
      </c>
      <c r="M3793" t="s">
        <v>17965</v>
      </c>
      <c r="N3793">
        <v>1599</v>
      </c>
      <c r="O3793">
        <v>498</v>
      </c>
      <c r="P3793" t="s">
        <v>17966</v>
      </c>
      <c r="Q3793">
        <v>1</v>
      </c>
      <c r="R3793" t="s">
        <v>17967</v>
      </c>
      <c r="S3793" t="s">
        <v>17968</v>
      </c>
      <c r="T3793">
        <v>27</v>
      </c>
      <c r="U3793" t="s">
        <v>37</v>
      </c>
      <c r="V3793" t="s">
        <v>268</v>
      </c>
      <c r="W3793" t="s">
        <v>585</v>
      </c>
      <c r="X3793">
        <v>2200000</v>
      </c>
      <c r="Y3793">
        <v>1980</v>
      </c>
      <c r="Z3793">
        <v>59</v>
      </c>
      <c r="AA3793">
        <v>7.2</v>
      </c>
      <c r="AB3793">
        <v>1.85</v>
      </c>
      <c r="AC3793">
        <v>274</v>
      </c>
    </row>
    <row r="3794" spans="1:29">
      <c r="A3794" t="s">
        <v>28</v>
      </c>
      <c r="C3794" t="s">
        <v>17969</v>
      </c>
      <c r="D3794">
        <v>324</v>
      </c>
      <c r="E3794">
        <v>89</v>
      </c>
      <c r="F3794">
        <v>27</v>
      </c>
      <c r="G3794">
        <v>440</v>
      </c>
      <c r="H3794" t="s">
        <v>270</v>
      </c>
      <c r="I3794">
        <v>948</v>
      </c>
      <c r="J3794">
        <v>223615</v>
      </c>
      <c r="K3794" t="s">
        <v>7579</v>
      </c>
      <c r="L3794" t="s">
        <v>11649</v>
      </c>
      <c r="M3794" t="s">
        <v>17970</v>
      </c>
      <c r="N3794">
        <v>127842</v>
      </c>
      <c r="O3794">
        <v>2958</v>
      </c>
      <c r="P3794" t="s">
        <v>9499</v>
      </c>
      <c r="Q3794">
        <v>1</v>
      </c>
      <c r="R3794" t="s">
        <v>17971</v>
      </c>
      <c r="S3794" t="s">
        <v>17972</v>
      </c>
      <c r="T3794">
        <v>200</v>
      </c>
      <c r="U3794" t="s">
        <v>37</v>
      </c>
      <c r="V3794" t="s">
        <v>268</v>
      </c>
      <c r="W3794" t="s">
        <v>585</v>
      </c>
      <c r="Y3794">
        <v>2010</v>
      </c>
      <c r="Z3794">
        <v>779</v>
      </c>
      <c r="AA3794">
        <v>7.6</v>
      </c>
      <c r="AB3794">
        <v>2.35</v>
      </c>
      <c r="AC3794">
        <v>49000</v>
      </c>
    </row>
    <row r="3795" spans="1:29">
      <c r="A3795" t="s">
        <v>28</v>
      </c>
      <c r="C3795" t="s">
        <v>17973</v>
      </c>
      <c r="D3795">
        <v>27</v>
      </c>
      <c r="E3795">
        <v>90</v>
      </c>
      <c r="F3795">
        <v>6</v>
      </c>
      <c r="G3795">
        <v>940</v>
      </c>
      <c r="H3795" t="s">
        <v>7763</v>
      </c>
      <c r="I3795">
        <v>3000</v>
      </c>
      <c r="J3795">
        <v>124720</v>
      </c>
      <c r="K3795" t="s">
        <v>214</v>
      </c>
      <c r="L3795" t="s">
        <v>1543</v>
      </c>
      <c r="M3795" t="s">
        <v>17974</v>
      </c>
      <c r="N3795">
        <v>1560</v>
      </c>
      <c r="O3795">
        <v>4987</v>
      </c>
      <c r="P3795" t="s">
        <v>3260</v>
      </c>
      <c r="Q3795">
        <v>0</v>
      </c>
      <c r="R3795" t="s">
        <v>17975</v>
      </c>
      <c r="S3795" t="s">
        <v>17976</v>
      </c>
      <c r="T3795">
        <v>15</v>
      </c>
      <c r="U3795" t="s">
        <v>37</v>
      </c>
      <c r="V3795" t="s">
        <v>38</v>
      </c>
      <c r="W3795" t="s">
        <v>95</v>
      </c>
      <c r="X3795">
        <v>5000000</v>
      </c>
      <c r="Y3795">
        <v>2008</v>
      </c>
      <c r="Z3795">
        <v>1000</v>
      </c>
      <c r="AA3795">
        <v>7.3</v>
      </c>
      <c r="AB3795">
        <v>1.85</v>
      </c>
      <c r="AC3795">
        <v>777</v>
      </c>
    </row>
    <row r="3796" spans="1:29">
      <c r="A3796" t="s">
        <v>28</v>
      </c>
      <c r="C3796" t="s">
        <v>17977</v>
      </c>
      <c r="D3796">
        <v>9</v>
      </c>
      <c r="E3796">
        <v>95</v>
      </c>
      <c r="F3796">
        <v>5</v>
      </c>
      <c r="G3796">
        <v>100</v>
      </c>
      <c r="H3796" t="s">
        <v>17978</v>
      </c>
      <c r="I3796">
        <v>197</v>
      </c>
      <c r="K3796" t="s">
        <v>2308</v>
      </c>
      <c r="L3796" t="s">
        <v>17979</v>
      </c>
      <c r="M3796" t="s">
        <v>17980</v>
      </c>
      <c r="N3796">
        <v>989</v>
      </c>
      <c r="O3796">
        <v>538</v>
      </c>
      <c r="P3796" t="s">
        <v>17981</v>
      </c>
      <c r="Q3796">
        <v>1</v>
      </c>
      <c r="R3796" t="s">
        <v>17982</v>
      </c>
      <c r="S3796" t="s">
        <v>17983</v>
      </c>
      <c r="T3796">
        <v>23</v>
      </c>
      <c r="U3796" t="s">
        <v>37</v>
      </c>
      <c r="V3796" t="s">
        <v>38</v>
      </c>
      <c r="W3796" t="s">
        <v>6036</v>
      </c>
      <c r="X3796">
        <v>3209000</v>
      </c>
      <c r="Y3796">
        <v>1947</v>
      </c>
      <c r="Z3796">
        <v>116</v>
      </c>
      <c r="AA3796">
        <v>6.2</v>
      </c>
      <c r="AB3796">
        <v>1.37</v>
      </c>
      <c r="AC3796">
        <v>44</v>
      </c>
    </row>
    <row r="3797" spans="1:29">
      <c r="A3797" t="s">
        <v>28</v>
      </c>
      <c r="C3797" t="s">
        <v>17984</v>
      </c>
      <c r="D3797">
        <v>31</v>
      </c>
      <c r="E3797">
        <v>90</v>
      </c>
      <c r="F3797">
        <v>204</v>
      </c>
      <c r="G3797">
        <v>697</v>
      </c>
      <c r="H3797" t="s">
        <v>3198</v>
      </c>
      <c r="I3797">
        <v>1000</v>
      </c>
      <c r="J3797">
        <v>99147</v>
      </c>
      <c r="K3797" t="s">
        <v>3409</v>
      </c>
      <c r="L3797" t="s">
        <v>2084</v>
      </c>
      <c r="M3797" t="s">
        <v>17985</v>
      </c>
      <c r="N3797">
        <v>1884</v>
      </c>
      <c r="O3797">
        <v>3207</v>
      </c>
      <c r="P3797" t="s">
        <v>17986</v>
      </c>
      <c r="Q3797">
        <v>3</v>
      </c>
      <c r="R3797" t="s">
        <v>17987</v>
      </c>
      <c r="S3797" t="s">
        <v>17988</v>
      </c>
      <c r="T3797">
        <v>28</v>
      </c>
      <c r="U3797" t="s">
        <v>37</v>
      </c>
      <c r="V3797" t="s">
        <v>38</v>
      </c>
      <c r="W3797" t="s">
        <v>585</v>
      </c>
      <c r="X3797">
        <v>2000000</v>
      </c>
      <c r="Y3797">
        <v>1998</v>
      </c>
      <c r="Z3797">
        <v>697</v>
      </c>
      <c r="AA3797">
        <v>6.2</v>
      </c>
      <c r="AB3797">
        <v>1.85</v>
      </c>
      <c r="AC3797">
        <v>69</v>
      </c>
    </row>
    <row r="3798" spans="1:29">
      <c r="A3798" t="s">
        <v>28</v>
      </c>
      <c r="C3798" t="s">
        <v>17989</v>
      </c>
      <c r="D3798">
        <v>35</v>
      </c>
      <c r="E3798">
        <v>95</v>
      </c>
      <c r="F3798">
        <v>3</v>
      </c>
      <c r="G3798">
        <v>383</v>
      </c>
      <c r="H3798" t="s">
        <v>17990</v>
      </c>
      <c r="I3798">
        <v>889</v>
      </c>
      <c r="K3798" t="s">
        <v>12639</v>
      </c>
      <c r="L3798" t="s">
        <v>17991</v>
      </c>
      <c r="M3798" t="s">
        <v>17992</v>
      </c>
      <c r="N3798">
        <v>4041</v>
      </c>
      <c r="O3798">
        <v>2984</v>
      </c>
      <c r="P3798" t="s">
        <v>17993</v>
      </c>
      <c r="Q3798">
        <v>0</v>
      </c>
      <c r="R3798" t="s">
        <v>17994</v>
      </c>
      <c r="S3798" t="s">
        <v>17995</v>
      </c>
      <c r="T3798">
        <v>66</v>
      </c>
      <c r="U3798" t="s">
        <v>37</v>
      </c>
      <c r="V3798" t="s">
        <v>268</v>
      </c>
      <c r="W3798" t="s">
        <v>585</v>
      </c>
      <c r="X3798">
        <v>5000000</v>
      </c>
      <c r="Y3798">
        <v>2004</v>
      </c>
      <c r="Z3798">
        <v>680</v>
      </c>
      <c r="AA3798">
        <v>4.5999999999999996</v>
      </c>
      <c r="AB3798">
        <v>1.85</v>
      </c>
      <c r="AC3798">
        <v>174</v>
      </c>
    </row>
    <row r="3799" spans="1:29">
      <c r="A3799" t="s">
        <v>28</v>
      </c>
      <c r="C3799" t="s">
        <v>912</v>
      </c>
      <c r="D3799">
        <v>371</v>
      </c>
      <c r="E3799">
        <v>94</v>
      </c>
      <c r="F3799">
        <v>0</v>
      </c>
      <c r="G3799">
        <v>99</v>
      </c>
      <c r="H3799" t="s">
        <v>17996</v>
      </c>
      <c r="I3799">
        <v>432</v>
      </c>
      <c r="J3799">
        <v>65069140</v>
      </c>
      <c r="K3799" t="s">
        <v>5544</v>
      </c>
      <c r="L3799" t="s">
        <v>17997</v>
      </c>
      <c r="M3799" t="s">
        <v>17998</v>
      </c>
      <c r="N3799">
        <v>65299</v>
      </c>
      <c r="O3799">
        <v>1010</v>
      </c>
      <c r="P3799" t="s">
        <v>17999</v>
      </c>
      <c r="R3799" t="s">
        <v>18000</v>
      </c>
      <c r="S3799" t="s">
        <v>18001</v>
      </c>
      <c r="T3799">
        <v>455</v>
      </c>
      <c r="U3799" t="s">
        <v>37</v>
      </c>
      <c r="V3799" t="s">
        <v>38</v>
      </c>
      <c r="W3799" t="s">
        <v>39</v>
      </c>
      <c r="X3799">
        <v>5000000</v>
      </c>
      <c r="Y3799">
        <v>2015</v>
      </c>
      <c r="Z3799">
        <v>309</v>
      </c>
      <c r="AA3799">
        <v>6.2</v>
      </c>
      <c r="AB3799">
        <v>1.85</v>
      </c>
      <c r="AC3799">
        <v>27000</v>
      </c>
    </row>
    <row r="3800" spans="1:29">
      <c r="A3800" t="s">
        <v>28</v>
      </c>
      <c r="C3800" t="s">
        <v>2246</v>
      </c>
      <c r="D3800">
        <v>133</v>
      </c>
      <c r="E3800">
        <v>90</v>
      </c>
      <c r="F3800">
        <v>0</v>
      </c>
      <c r="G3800">
        <v>15</v>
      </c>
      <c r="H3800" t="s">
        <v>18002</v>
      </c>
      <c r="I3800">
        <v>343</v>
      </c>
      <c r="J3800">
        <v>65087</v>
      </c>
      <c r="K3800" t="s">
        <v>18003</v>
      </c>
      <c r="L3800" t="s">
        <v>18004</v>
      </c>
      <c r="M3800" t="s">
        <v>18005</v>
      </c>
      <c r="N3800">
        <v>8824</v>
      </c>
      <c r="O3800">
        <v>408</v>
      </c>
      <c r="P3800" t="s">
        <v>18006</v>
      </c>
      <c r="Q3800">
        <v>0</v>
      </c>
      <c r="R3800" t="s">
        <v>18007</v>
      </c>
      <c r="S3800" t="s">
        <v>18008</v>
      </c>
      <c r="T3800">
        <v>108</v>
      </c>
      <c r="U3800" t="s">
        <v>37</v>
      </c>
      <c r="V3800" t="s">
        <v>38</v>
      </c>
      <c r="W3800" t="s">
        <v>585</v>
      </c>
      <c r="X3800">
        <v>5000000</v>
      </c>
      <c r="Y3800">
        <v>2007</v>
      </c>
      <c r="Z3800">
        <v>29</v>
      </c>
      <c r="AA3800">
        <v>6.2</v>
      </c>
      <c r="AB3800">
        <v>1.85</v>
      </c>
      <c r="AC3800">
        <v>559</v>
      </c>
    </row>
    <row r="3801" spans="1:29">
      <c r="A3801" t="s">
        <v>28</v>
      </c>
      <c r="C3801" t="s">
        <v>18009</v>
      </c>
      <c r="D3801">
        <v>13</v>
      </c>
      <c r="E3801">
        <v>103</v>
      </c>
      <c r="F3801">
        <v>34</v>
      </c>
      <c r="G3801">
        <v>227</v>
      </c>
      <c r="H3801" t="s">
        <v>5691</v>
      </c>
      <c r="I3801">
        <v>811</v>
      </c>
      <c r="J3801">
        <v>16066</v>
      </c>
      <c r="K3801" t="s">
        <v>16873</v>
      </c>
      <c r="L3801" t="s">
        <v>5625</v>
      </c>
      <c r="M3801" t="s">
        <v>18010</v>
      </c>
      <c r="N3801">
        <v>1207</v>
      </c>
      <c r="O3801">
        <v>1789</v>
      </c>
      <c r="P3801" t="s">
        <v>18011</v>
      </c>
      <c r="Q3801">
        <v>0</v>
      </c>
      <c r="R3801" t="s">
        <v>18012</v>
      </c>
      <c r="S3801" t="s">
        <v>18013</v>
      </c>
      <c r="T3801">
        <v>44</v>
      </c>
      <c r="U3801" t="s">
        <v>37</v>
      </c>
      <c r="V3801" t="s">
        <v>767</v>
      </c>
      <c r="W3801" t="s">
        <v>585</v>
      </c>
      <c r="X3801">
        <v>5000000</v>
      </c>
      <c r="Y3801">
        <v>2004</v>
      </c>
      <c r="Z3801">
        <v>522</v>
      </c>
      <c r="AA3801">
        <v>3.3</v>
      </c>
      <c r="AB3801">
        <v>2.35</v>
      </c>
      <c r="AC3801">
        <v>40</v>
      </c>
    </row>
    <row r="3802" spans="1:29">
      <c r="A3802" t="s">
        <v>28</v>
      </c>
      <c r="D3802">
        <v>9</v>
      </c>
      <c r="E3802">
        <v>60</v>
      </c>
      <c r="G3802">
        <v>904</v>
      </c>
      <c r="H3802" t="s">
        <v>4449</v>
      </c>
      <c r="I3802">
        <v>1000</v>
      </c>
      <c r="K3802" t="s">
        <v>5324</v>
      </c>
      <c r="L3802" t="s">
        <v>2061</v>
      </c>
      <c r="M3802" t="s">
        <v>18014</v>
      </c>
      <c r="N3802">
        <v>3852</v>
      </c>
      <c r="O3802">
        <v>5203</v>
      </c>
      <c r="P3802" t="s">
        <v>3009</v>
      </c>
      <c r="Q3802">
        <v>1</v>
      </c>
      <c r="R3802" t="s">
        <v>18015</v>
      </c>
      <c r="S3802" t="s">
        <v>18016</v>
      </c>
      <c r="T3802">
        <v>47</v>
      </c>
      <c r="U3802" t="s">
        <v>37</v>
      </c>
      <c r="V3802" t="s">
        <v>38</v>
      </c>
      <c r="W3802" t="s">
        <v>2635</v>
      </c>
      <c r="Z3802">
        <v>1000</v>
      </c>
      <c r="AA3802">
        <v>7.5</v>
      </c>
      <c r="AB3802">
        <v>1.78</v>
      </c>
      <c r="AC3802">
        <v>634</v>
      </c>
    </row>
    <row r="3803" spans="1:29">
      <c r="A3803" t="s">
        <v>28</v>
      </c>
      <c r="C3803" t="s">
        <v>18017</v>
      </c>
      <c r="D3803">
        <v>56</v>
      </c>
      <c r="E3803">
        <v>91</v>
      </c>
      <c r="F3803">
        <v>110</v>
      </c>
      <c r="G3803">
        <v>14</v>
      </c>
      <c r="H3803" t="s">
        <v>18018</v>
      </c>
      <c r="I3803">
        <v>46</v>
      </c>
      <c r="K3803" t="s">
        <v>4332</v>
      </c>
      <c r="L3803" t="s">
        <v>18019</v>
      </c>
      <c r="M3803" t="s">
        <v>18020</v>
      </c>
      <c r="N3803">
        <v>7888</v>
      </c>
      <c r="O3803">
        <v>117</v>
      </c>
      <c r="P3803" t="s">
        <v>18021</v>
      </c>
      <c r="Q3803">
        <v>0</v>
      </c>
      <c r="R3803" t="s">
        <v>18022</v>
      </c>
      <c r="S3803" t="s">
        <v>18023</v>
      </c>
      <c r="T3803">
        <v>55</v>
      </c>
      <c r="U3803" t="s">
        <v>37</v>
      </c>
      <c r="V3803" t="s">
        <v>38</v>
      </c>
      <c r="W3803" t="s">
        <v>585</v>
      </c>
      <c r="X3803">
        <v>5000000</v>
      </c>
      <c r="Y3803">
        <v>2015</v>
      </c>
      <c r="Z3803">
        <v>21</v>
      </c>
      <c r="AA3803">
        <v>4.2</v>
      </c>
      <c r="AC3803">
        <v>0</v>
      </c>
    </row>
    <row r="3804" spans="1:29">
      <c r="A3804" t="s">
        <v>28</v>
      </c>
      <c r="C3804" t="s">
        <v>14719</v>
      </c>
      <c r="D3804">
        <v>191</v>
      </c>
      <c r="E3804">
        <v>102</v>
      </c>
      <c r="F3804">
        <v>57</v>
      </c>
      <c r="G3804">
        <v>78</v>
      </c>
      <c r="H3804" t="s">
        <v>18024</v>
      </c>
      <c r="I3804">
        <v>331</v>
      </c>
      <c r="K3804" t="s">
        <v>4384</v>
      </c>
      <c r="L3804" t="s">
        <v>18025</v>
      </c>
      <c r="M3804" t="s">
        <v>18026</v>
      </c>
      <c r="N3804">
        <v>23756</v>
      </c>
      <c r="O3804">
        <v>526</v>
      </c>
      <c r="P3804" t="s">
        <v>18027</v>
      </c>
      <c r="Q3804">
        <v>0</v>
      </c>
      <c r="R3804" t="s">
        <v>18028</v>
      </c>
      <c r="S3804" t="s">
        <v>18029</v>
      </c>
      <c r="T3804">
        <v>48</v>
      </c>
      <c r="U3804" t="s">
        <v>2778</v>
      </c>
      <c r="V3804" t="s">
        <v>3571</v>
      </c>
      <c r="W3804" t="s">
        <v>4830</v>
      </c>
      <c r="X3804">
        <v>5000000</v>
      </c>
      <c r="Y3804">
        <v>2011</v>
      </c>
      <c r="Z3804">
        <v>93</v>
      </c>
      <c r="AA3804">
        <v>7.2</v>
      </c>
      <c r="AB3804">
        <v>2.35</v>
      </c>
      <c r="AC3804">
        <v>0</v>
      </c>
    </row>
    <row r="3805" spans="1:29">
      <c r="A3805" t="s">
        <v>28</v>
      </c>
      <c r="C3805" t="s">
        <v>18030</v>
      </c>
      <c r="D3805">
        <v>80</v>
      </c>
      <c r="E3805">
        <v>92</v>
      </c>
      <c r="F3805">
        <v>46</v>
      </c>
      <c r="G3805">
        <v>141</v>
      </c>
      <c r="H3805" t="s">
        <v>18031</v>
      </c>
      <c r="I3805">
        <v>570</v>
      </c>
      <c r="K3805" t="s">
        <v>18032</v>
      </c>
      <c r="L3805" t="s">
        <v>1238</v>
      </c>
      <c r="M3805" t="s">
        <v>18033</v>
      </c>
      <c r="N3805">
        <v>10056</v>
      </c>
      <c r="O3805">
        <v>1258</v>
      </c>
      <c r="P3805" t="s">
        <v>18034</v>
      </c>
      <c r="Q3805">
        <v>0</v>
      </c>
      <c r="R3805" t="s">
        <v>18035</v>
      </c>
      <c r="S3805" t="s">
        <v>18036</v>
      </c>
      <c r="T3805">
        <v>82</v>
      </c>
      <c r="U3805" t="s">
        <v>37</v>
      </c>
      <c r="V3805" t="s">
        <v>56</v>
      </c>
      <c r="W3805" t="s">
        <v>5613</v>
      </c>
      <c r="X3805">
        <v>2500000</v>
      </c>
      <c r="Y3805">
        <v>2008</v>
      </c>
      <c r="Z3805">
        <v>337</v>
      </c>
      <c r="AA3805">
        <v>6.2</v>
      </c>
      <c r="AB3805">
        <v>2.35</v>
      </c>
      <c r="AC3805">
        <v>639</v>
      </c>
    </row>
    <row r="3806" spans="1:29">
      <c r="A3806" t="s">
        <v>28</v>
      </c>
      <c r="C3806" t="s">
        <v>4437</v>
      </c>
      <c r="D3806">
        <v>19</v>
      </c>
      <c r="E3806">
        <v>87</v>
      </c>
      <c r="F3806">
        <v>65</v>
      </c>
      <c r="G3806">
        <v>686</v>
      </c>
      <c r="H3806" t="s">
        <v>6689</v>
      </c>
      <c r="I3806">
        <v>866</v>
      </c>
      <c r="K3806" t="s">
        <v>7901</v>
      </c>
      <c r="L3806" t="s">
        <v>12116</v>
      </c>
      <c r="M3806" t="s">
        <v>18037</v>
      </c>
      <c r="N3806">
        <v>10734</v>
      </c>
      <c r="O3806">
        <v>3724</v>
      </c>
      <c r="P3806" t="s">
        <v>6563</v>
      </c>
      <c r="Q3806">
        <v>1</v>
      </c>
      <c r="R3806" t="s">
        <v>18038</v>
      </c>
      <c r="S3806" t="s">
        <v>18039</v>
      </c>
      <c r="T3806">
        <v>80</v>
      </c>
      <c r="U3806" t="s">
        <v>37</v>
      </c>
      <c r="V3806" t="s">
        <v>38</v>
      </c>
      <c r="W3806" t="s">
        <v>585</v>
      </c>
      <c r="X3806">
        <v>5000000</v>
      </c>
      <c r="Y3806">
        <v>2009</v>
      </c>
      <c r="Z3806">
        <v>738</v>
      </c>
      <c r="AA3806">
        <v>6.1</v>
      </c>
      <c r="AB3806">
        <v>1.78</v>
      </c>
      <c r="AC3806">
        <v>887</v>
      </c>
    </row>
    <row r="3807" spans="1:29">
      <c r="A3807" t="s">
        <v>28</v>
      </c>
      <c r="C3807" t="s">
        <v>6768</v>
      </c>
      <c r="D3807">
        <v>19</v>
      </c>
      <c r="E3807">
        <v>80</v>
      </c>
      <c r="F3807">
        <v>799</v>
      </c>
      <c r="G3807">
        <v>854</v>
      </c>
      <c r="H3807" t="s">
        <v>18040</v>
      </c>
      <c r="I3807">
        <v>3000</v>
      </c>
      <c r="K3807" t="s">
        <v>18041</v>
      </c>
      <c r="L3807" t="s">
        <v>4599</v>
      </c>
      <c r="M3807" t="s">
        <v>18042</v>
      </c>
      <c r="N3807">
        <v>4322</v>
      </c>
      <c r="O3807">
        <v>10727</v>
      </c>
      <c r="P3807" t="s">
        <v>3503</v>
      </c>
      <c r="Q3807">
        <v>0</v>
      </c>
      <c r="R3807" t="s">
        <v>18043</v>
      </c>
      <c r="S3807" t="s">
        <v>18044</v>
      </c>
      <c r="T3807">
        <v>47</v>
      </c>
      <c r="U3807" t="s">
        <v>37</v>
      </c>
      <c r="V3807" t="s">
        <v>38</v>
      </c>
      <c r="W3807" t="s">
        <v>585</v>
      </c>
      <c r="Y3807">
        <v>2006</v>
      </c>
      <c r="Z3807">
        <v>2000</v>
      </c>
      <c r="AA3807">
        <v>4.2</v>
      </c>
      <c r="AB3807">
        <v>1.85</v>
      </c>
      <c r="AC3807">
        <v>419</v>
      </c>
    </row>
    <row r="3808" spans="1:29">
      <c r="A3808" t="s">
        <v>28</v>
      </c>
      <c r="C3808" t="s">
        <v>18045</v>
      </c>
      <c r="E3808">
        <v>90</v>
      </c>
      <c r="F3808">
        <v>0</v>
      </c>
      <c r="G3808">
        <v>483</v>
      </c>
      <c r="H3808" t="s">
        <v>18046</v>
      </c>
      <c r="I3808">
        <v>695</v>
      </c>
      <c r="K3808" t="s">
        <v>13338</v>
      </c>
      <c r="L3808" t="s">
        <v>2846</v>
      </c>
      <c r="M3808" t="s">
        <v>18047</v>
      </c>
      <c r="N3808">
        <v>215</v>
      </c>
      <c r="O3808">
        <v>3217</v>
      </c>
      <c r="P3808" t="s">
        <v>18048</v>
      </c>
      <c r="Q3808">
        <v>6</v>
      </c>
      <c r="S3808" t="s">
        <v>18049</v>
      </c>
      <c r="T3808">
        <v>2</v>
      </c>
      <c r="U3808" t="s">
        <v>37</v>
      </c>
      <c r="V3808" t="s">
        <v>38</v>
      </c>
      <c r="W3808" t="s">
        <v>39</v>
      </c>
      <c r="Y3808">
        <v>2009</v>
      </c>
      <c r="Z3808">
        <v>617</v>
      </c>
      <c r="AA3808">
        <v>4.5</v>
      </c>
      <c r="AC3808">
        <v>38</v>
      </c>
    </row>
    <row r="3809" spans="1:29">
      <c r="A3809" t="s">
        <v>28</v>
      </c>
      <c r="D3809">
        <v>38</v>
      </c>
      <c r="E3809">
        <v>44</v>
      </c>
      <c r="G3809">
        <v>816</v>
      </c>
      <c r="H3809" t="s">
        <v>15354</v>
      </c>
      <c r="I3809">
        <v>1000</v>
      </c>
      <c r="K3809" t="s">
        <v>12488</v>
      </c>
      <c r="L3809" t="s">
        <v>13153</v>
      </c>
      <c r="M3809" t="s">
        <v>18050</v>
      </c>
      <c r="N3809">
        <v>67315</v>
      </c>
      <c r="O3809">
        <v>4092</v>
      </c>
      <c r="P3809" t="s">
        <v>18051</v>
      </c>
      <c r="Q3809">
        <v>2</v>
      </c>
      <c r="R3809" t="s">
        <v>18052</v>
      </c>
      <c r="S3809" t="s">
        <v>18053</v>
      </c>
      <c r="T3809">
        <v>127</v>
      </c>
      <c r="U3809" t="s">
        <v>37</v>
      </c>
      <c r="V3809" t="s">
        <v>38</v>
      </c>
      <c r="W3809" t="s">
        <v>1568</v>
      </c>
      <c r="Z3809">
        <v>922</v>
      </c>
      <c r="AA3809">
        <v>8.4</v>
      </c>
      <c r="AB3809">
        <v>1.78</v>
      </c>
      <c r="AC3809">
        <v>0</v>
      </c>
    </row>
    <row r="3810" spans="1:29">
      <c r="A3810" t="s">
        <v>28</v>
      </c>
      <c r="C3810" t="s">
        <v>18054</v>
      </c>
      <c r="D3810">
        <v>44</v>
      </c>
      <c r="E3810">
        <v>105</v>
      </c>
      <c r="F3810">
        <v>0</v>
      </c>
      <c r="G3810">
        <v>394</v>
      </c>
      <c r="H3810" t="s">
        <v>1923</v>
      </c>
      <c r="I3810">
        <v>745</v>
      </c>
      <c r="J3810">
        <v>37440</v>
      </c>
      <c r="K3810" t="s">
        <v>5510</v>
      </c>
      <c r="L3810" t="s">
        <v>1051</v>
      </c>
      <c r="M3810" t="s">
        <v>18055</v>
      </c>
      <c r="N3810">
        <v>12672</v>
      </c>
      <c r="O3810">
        <v>1986</v>
      </c>
      <c r="P3810" t="s">
        <v>18056</v>
      </c>
      <c r="Q3810">
        <v>1</v>
      </c>
      <c r="R3810" t="s">
        <v>18057</v>
      </c>
      <c r="S3810" t="s">
        <v>18058</v>
      </c>
      <c r="T3810">
        <v>60</v>
      </c>
      <c r="U3810" t="s">
        <v>37</v>
      </c>
      <c r="V3810" t="s">
        <v>38</v>
      </c>
      <c r="W3810" t="s">
        <v>585</v>
      </c>
      <c r="X3810">
        <v>5000000</v>
      </c>
      <c r="Y3810">
        <v>2014</v>
      </c>
      <c r="Z3810">
        <v>508</v>
      </c>
      <c r="AA3810">
        <v>7.5</v>
      </c>
      <c r="AC3810">
        <v>0</v>
      </c>
    </row>
    <row r="3811" spans="1:29">
      <c r="A3811" t="s">
        <v>28</v>
      </c>
      <c r="C3811" t="s">
        <v>18059</v>
      </c>
      <c r="D3811">
        <v>3</v>
      </c>
      <c r="E3811">
        <v>67</v>
      </c>
      <c r="F3811">
        <v>0</v>
      </c>
      <c r="G3811">
        <v>388</v>
      </c>
      <c r="H3811" t="s">
        <v>18060</v>
      </c>
      <c r="I3811">
        <v>979</v>
      </c>
      <c r="K3811" t="s">
        <v>2908</v>
      </c>
      <c r="L3811" t="s">
        <v>1653</v>
      </c>
      <c r="M3811" t="s">
        <v>18061</v>
      </c>
      <c r="N3811">
        <v>83</v>
      </c>
      <c r="O3811">
        <v>2509</v>
      </c>
      <c r="P3811" t="s">
        <v>17438</v>
      </c>
      <c r="Q3811">
        <v>2</v>
      </c>
      <c r="R3811" t="s">
        <v>18062</v>
      </c>
      <c r="S3811" t="s">
        <v>18063</v>
      </c>
      <c r="T3811">
        <v>1</v>
      </c>
      <c r="U3811" t="s">
        <v>37</v>
      </c>
      <c r="V3811" t="s">
        <v>38</v>
      </c>
      <c r="W3811" t="s">
        <v>95</v>
      </c>
      <c r="X3811">
        <v>10000000</v>
      </c>
      <c r="Y3811">
        <v>2014</v>
      </c>
      <c r="Z3811">
        <v>732</v>
      </c>
      <c r="AA3811">
        <v>6.7</v>
      </c>
      <c r="AC3811">
        <v>165</v>
      </c>
    </row>
    <row r="3812" spans="1:29">
      <c r="A3812" t="s">
        <v>28</v>
      </c>
      <c r="C3812" t="s">
        <v>16624</v>
      </c>
      <c r="D3812">
        <v>6</v>
      </c>
      <c r="E3812">
        <v>95</v>
      </c>
      <c r="F3812">
        <v>7</v>
      </c>
      <c r="G3812">
        <v>541</v>
      </c>
      <c r="H3812" t="s">
        <v>1951</v>
      </c>
      <c r="I3812">
        <v>989</v>
      </c>
      <c r="K3812" t="s">
        <v>1671</v>
      </c>
      <c r="L3812" t="s">
        <v>3230</v>
      </c>
      <c r="M3812" t="s">
        <v>18064</v>
      </c>
      <c r="N3812">
        <v>1091</v>
      </c>
      <c r="O3812">
        <v>3514</v>
      </c>
      <c r="P3812" t="s">
        <v>5161</v>
      </c>
      <c r="Q3812">
        <v>7</v>
      </c>
      <c r="S3812" t="s">
        <v>18065</v>
      </c>
      <c r="T3812">
        <v>15</v>
      </c>
      <c r="U3812" t="s">
        <v>37</v>
      </c>
      <c r="V3812" t="s">
        <v>38</v>
      </c>
      <c r="W3812" t="s">
        <v>95</v>
      </c>
      <c r="Y3812">
        <v>2015</v>
      </c>
      <c r="Z3812">
        <v>970</v>
      </c>
      <c r="AA3812">
        <v>5.0999999999999996</v>
      </c>
      <c r="AC3812">
        <v>0</v>
      </c>
    </row>
    <row r="3813" spans="1:29">
      <c r="A3813" t="s">
        <v>28</v>
      </c>
      <c r="C3813" t="s">
        <v>15162</v>
      </c>
      <c r="E3813">
        <v>87</v>
      </c>
      <c r="F3813">
        <v>49</v>
      </c>
      <c r="G3813">
        <v>601</v>
      </c>
      <c r="H3813" t="s">
        <v>11457</v>
      </c>
      <c r="I3813">
        <v>708</v>
      </c>
      <c r="K3813" t="s">
        <v>2125</v>
      </c>
      <c r="L3813" t="s">
        <v>1748</v>
      </c>
      <c r="M3813" t="s">
        <v>18066</v>
      </c>
      <c r="N3813">
        <v>216</v>
      </c>
      <c r="O3813">
        <v>3059</v>
      </c>
      <c r="P3813" t="s">
        <v>9641</v>
      </c>
      <c r="Q3813">
        <v>1</v>
      </c>
      <c r="R3813" t="s">
        <v>18067</v>
      </c>
      <c r="S3813" t="s">
        <v>18068</v>
      </c>
      <c r="T3813">
        <v>3</v>
      </c>
      <c r="U3813" t="s">
        <v>37</v>
      </c>
      <c r="V3813" t="s">
        <v>38</v>
      </c>
      <c r="W3813" t="s">
        <v>1568</v>
      </c>
      <c r="X3813">
        <v>5000000</v>
      </c>
      <c r="Y3813">
        <v>2011</v>
      </c>
      <c r="Z3813">
        <v>699</v>
      </c>
      <c r="AA3813">
        <v>5.5</v>
      </c>
      <c r="AB3813">
        <v>1.78</v>
      </c>
      <c r="AC3813">
        <v>58</v>
      </c>
    </row>
    <row r="3814" spans="1:29">
      <c r="A3814" t="s">
        <v>28</v>
      </c>
      <c r="C3814" t="s">
        <v>13940</v>
      </c>
      <c r="D3814">
        <v>64</v>
      </c>
      <c r="E3814">
        <v>94</v>
      </c>
      <c r="F3814">
        <v>261</v>
      </c>
      <c r="G3814">
        <v>179</v>
      </c>
      <c r="H3814" t="s">
        <v>18069</v>
      </c>
      <c r="I3814">
        <v>12000</v>
      </c>
      <c r="K3814" t="s">
        <v>4075</v>
      </c>
      <c r="L3814" t="s">
        <v>705</v>
      </c>
      <c r="M3814" t="s">
        <v>18070</v>
      </c>
      <c r="N3814">
        <v>6964</v>
      </c>
      <c r="O3814">
        <v>12676</v>
      </c>
      <c r="P3814" t="s">
        <v>18071</v>
      </c>
      <c r="Q3814">
        <v>1</v>
      </c>
      <c r="R3814" t="s">
        <v>18072</v>
      </c>
      <c r="S3814" t="s">
        <v>18073</v>
      </c>
      <c r="T3814">
        <v>47</v>
      </c>
      <c r="U3814" t="s">
        <v>37</v>
      </c>
      <c r="V3814" t="s">
        <v>18074</v>
      </c>
      <c r="W3814" t="s">
        <v>585</v>
      </c>
      <c r="X3814">
        <v>5000000</v>
      </c>
      <c r="Y3814">
        <v>2014</v>
      </c>
      <c r="Z3814">
        <v>316</v>
      </c>
      <c r="AA3814">
        <v>4.4000000000000004</v>
      </c>
      <c r="AB3814">
        <v>2.35</v>
      </c>
      <c r="AC3814">
        <v>0</v>
      </c>
    </row>
    <row r="3815" spans="1:29">
      <c r="A3815" t="s">
        <v>28</v>
      </c>
      <c r="C3815" t="s">
        <v>18075</v>
      </c>
      <c r="D3815">
        <v>8</v>
      </c>
      <c r="E3815">
        <v>109</v>
      </c>
      <c r="F3815">
        <v>3</v>
      </c>
      <c r="G3815">
        <v>126</v>
      </c>
      <c r="H3815" t="s">
        <v>14258</v>
      </c>
      <c r="I3815">
        <v>1000</v>
      </c>
      <c r="K3815" t="s">
        <v>1910</v>
      </c>
      <c r="L3815" t="s">
        <v>303</v>
      </c>
      <c r="M3815" t="s">
        <v>18076</v>
      </c>
      <c r="N3815">
        <v>237</v>
      </c>
      <c r="O3815">
        <v>1681</v>
      </c>
      <c r="P3815" t="s">
        <v>18077</v>
      </c>
      <c r="Q3815">
        <v>3</v>
      </c>
      <c r="R3815" t="s">
        <v>18078</v>
      </c>
      <c r="S3815" t="s">
        <v>18079</v>
      </c>
      <c r="T3815">
        <v>3</v>
      </c>
      <c r="U3815" t="s">
        <v>37</v>
      </c>
      <c r="V3815" t="s">
        <v>56</v>
      </c>
      <c r="W3815" t="s">
        <v>585</v>
      </c>
      <c r="X3815">
        <v>5000000</v>
      </c>
      <c r="Y3815">
        <v>2014</v>
      </c>
      <c r="Z3815">
        <v>266</v>
      </c>
      <c r="AA3815">
        <v>4.4000000000000004</v>
      </c>
      <c r="AC3815">
        <v>190</v>
      </c>
    </row>
    <row r="3816" spans="1:29">
      <c r="A3816" t="s">
        <v>28</v>
      </c>
      <c r="C3816" t="s">
        <v>1819</v>
      </c>
      <c r="D3816">
        <v>64</v>
      </c>
      <c r="E3816">
        <v>130</v>
      </c>
      <c r="F3816">
        <v>0</v>
      </c>
      <c r="G3816">
        <v>826</v>
      </c>
      <c r="H3816" t="s">
        <v>5986</v>
      </c>
      <c r="I3816">
        <v>1000</v>
      </c>
      <c r="K3816" t="s">
        <v>2813</v>
      </c>
      <c r="L3816" t="s">
        <v>18080</v>
      </c>
      <c r="M3816" t="s">
        <v>18081</v>
      </c>
      <c r="N3816">
        <v>15988</v>
      </c>
      <c r="O3816">
        <v>5191</v>
      </c>
      <c r="P3816" t="s">
        <v>2496</v>
      </c>
      <c r="Q3816">
        <v>0</v>
      </c>
      <c r="R3816" t="s">
        <v>18082</v>
      </c>
      <c r="S3816" t="s">
        <v>18083</v>
      </c>
      <c r="T3816">
        <v>153</v>
      </c>
      <c r="U3816" t="s">
        <v>37</v>
      </c>
      <c r="V3816" t="s">
        <v>38</v>
      </c>
      <c r="W3816" t="s">
        <v>95</v>
      </c>
      <c r="X3816">
        <v>5000000</v>
      </c>
      <c r="Y3816">
        <v>1977</v>
      </c>
      <c r="Z3816">
        <v>849</v>
      </c>
      <c r="AA3816">
        <v>6.8</v>
      </c>
      <c r="AB3816">
        <v>2.35</v>
      </c>
      <c r="AC3816">
        <v>2000</v>
      </c>
    </row>
    <row r="3817" spans="1:29">
      <c r="A3817" t="s">
        <v>28</v>
      </c>
      <c r="C3817" t="s">
        <v>18084</v>
      </c>
      <c r="D3817">
        <v>2</v>
      </c>
      <c r="F3817">
        <v>3</v>
      </c>
      <c r="G3817">
        <v>723</v>
      </c>
      <c r="H3817" t="s">
        <v>7324</v>
      </c>
      <c r="I3817">
        <v>975</v>
      </c>
      <c r="K3817" t="s">
        <v>2527</v>
      </c>
      <c r="L3817" t="s">
        <v>2523</v>
      </c>
      <c r="M3817" t="s">
        <v>18085</v>
      </c>
      <c r="N3817">
        <v>38</v>
      </c>
      <c r="O3817">
        <v>4991</v>
      </c>
      <c r="P3817" t="s">
        <v>5920</v>
      </c>
      <c r="Q3817">
        <v>15</v>
      </c>
      <c r="S3817" t="s">
        <v>18086</v>
      </c>
      <c r="T3817">
        <v>2</v>
      </c>
      <c r="U3817" t="s">
        <v>37</v>
      </c>
      <c r="V3817" t="s">
        <v>38</v>
      </c>
      <c r="X3817">
        <v>5000000</v>
      </c>
      <c r="Y3817">
        <v>2012</v>
      </c>
      <c r="Z3817">
        <v>900</v>
      </c>
      <c r="AA3817">
        <v>6.7</v>
      </c>
      <c r="AC3817">
        <v>35</v>
      </c>
    </row>
    <row r="3818" spans="1:29">
      <c r="A3818" t="s">
        <v>28</v>
      </c>
      <c r="C3818" t="s">
        <v>18087</v>
      </c>
      <c r="E3818">
        <v>88</v>
      </c>
      <c r="F3818">
        <v>14</v>
      </c>
      <c r="G3818">
        <v>668</v>
      </c>
      <c r="H3818" t="s">
        <v>18088</v>
      </c>
      <c r="I3818">
        <v>784</v>
      </c>
      <c r="K3818" t="s">
        <v>18089</v>
      </c>
      <c r="L3818" t="s">
        <v>18090</v>
      </c>
      <c r="M3818" t="s">
        <v>18091</v>
      </c>
      <c r="N3818">
        <v>8</v>
      </c>
      <c r="O3818">
        <v>3021</v>
      </c>
      <c r="P3818" t="s">
        <v>6021</v>
      </c>
      <c r="Q3818">
        <v>2</v>
      </c>
      <c r="S3818" t="s">
        <v>18092</v>
      </c>
      <c r="U3818" t="s">
        <v>37</v>
      </c>
      <c r="V3818" t="s">
        <v>38</v>
      </c>
      <c r="X3818">
        <v>5000000</v>
      </c>
      <c r="Y3818">
        <v>2015</v>
      </c>
      <c r="Z3818">
        <v>763</v>
      </c>
      <c r="AA3818">
        <v>8.6</v>
      </c>
      <c r="AC3818">
        <v>49</v>
      </c>
    </row>
    <row r="3819" spans="1:29">
      <c r="A3819" t="s">
        <v>28</v>
      </c>
      <c r="C3819" t="s">
        <v>7134</v>
      </c>
      <c r="D3819">
        <v>35</v>
      </c>
      <c r="E3819">
        <v>88</v>
      </c>
      <c r="F3819">
        <v>0</v>
      </c>
      <c r="G3819">
        <v>1000</v>
      </c>
      <c r="H3819" t="s">
        <v>2189</v>
      </c>
      <c r="I3819">
        <v>40000</v>
      </c>
      <c r="K3819" t="s">
        <v>8066</v>
      </c>
      <c r="L3819" t="s">
        <v>43</v>
      </c>
      <c r="M3819" t="s">
        <v>18093</v>
      </c>
      <c r="N3819">
        <v>849</v>
      </c>
      <c r="O3819">
        <v>46115</v>
      </c>
      <c r="P3819" t="s">
        <v>3750</v>
      </c>
      <c r="Q3819">
        <v>7</v>
      </c>
      <c r="R3819" t="s">
        <v>18094</v>
      </c>
      <c r="S3819" t="s">
        <v>18095</v>
      </c>
      <c r="T3819">
        <v>4</v>
      </c>
      <c r="U3819" t="s">
        <v>37</v>
      </c>
      <c r="V3819" t="s">
        <v>38</v>
      </c>
      <c r="W3819" t="s">
        <v>39</v>
      </c>
      <c r="X3819">
        <v>5000000</v>
      </c>
      <c r="Y3819">
        <v>2016</v>
      </c>
      <c r="Z3819">
        <v>3000</v>
      </c>
      <c r="AA3819">
        <v>4.8</v>
      </c>
      <c r="AC3819">
        <v>0</v>
      </c>
    </row>
    <row r="3820" spans="1:29">
      <c r="A3820" t="s">
        <v>28</v>
      </c>
      <c r="C3820" t="s">
        <v>18096</v>
      </c>
      <c r="D3820">
        <v>21</v>
      </c>
      <c r="E3820">
        <v>97</v>
      </c>
      <c r="F3820">
        <v>20</v>
      </c>
      <c r="G3820">
        <v>538</v>
      </c>
      <c r="H3820" t="s">
        <v>18097</v>
      </c>
      <c r="I3820">
        <v>741</v>
      </c>
      <c r="K3820" t="s">
        <v>5765</v>
      </c>
      <c r="L3820" t="s">
        <v>18098</v>
      </c>
      <c r="M3820" t="s">
        <v>18099</v>
      </c>
      <c r="N3820">
        <v>928</v>
      </c>
      <c r="O3820">
        <v>2849</v>
      </c>
      <c r="P3820" t="s">
        <v>18100</v>
      </c>
      <c r="Q3820">
        <v>1</v>
      </c>
      <c r="R3820" t="s">
        <v>18101</v>
      </c>
      <c r="S3820" t="s">
        <v>18102</v>
      </c>
      <c r="T3820">
        <v>14</v>
      </c>
      <c r="U3820" t="s">
        <v>37</v>
      </c>
      <c r="V3820" t="s">
        <v>38</v>
      </c>
      <c r="Y3820">
        <v>2015</v>
      </c>
      <c r="Z3820">
        <v>615</v>
      </c>
      <c r="AA3820">
        <v>3.4</v>
      </c>
      <c r="AC3820">
        <v>0</v>
      </c>
    </row>
    <row r="3821" spans="1:29">
      <c r="A3821" t="s">
        <v>28</v>
      </c>
      <c r="C3821" t="s">
        <v>18103</v>
      </c>
      <c r="D3821">
        <v>99</v>
      </c>
      <c r="E3821">
        <v>113</v>
      </c>
      <c r="F3821">
        <v>44</v>
      </c>
      <c r="G3821">
        <v>4</v>
      </c>
      <c r="H3821" t="s">
        <v>18104</v>
      </c>
      <c r="I3821">
        <v>61</v>
      </c>
      <c r="J3821">
        <v>617228</v>
      </c>
      <c r="K3821" t="s">
        <v>18105</v>
      </c>
      <c r="L3821" t="s">
        <v>18106</v>
      </c>
      <c r="M3821" t="s">
        <v>18107</v>
      </c>
      <c r="N3821">
        <v>6183</v>
      </c>
      <c r="O3821">
        <v>92</v>
      </c>
      <c r="P3821" t="s">
        <v>18108</v>
      </c>
      <c r="Q3821">
        <v>1</v>
      </c>
      <c r="R3821" t="s">
        <v>18109</v>
      </c>
      <c r="S3821" t="s">
        <v>18110</v>
      </c>
      <c r="T3821">
        <v>27</v>
      </c>
      <c r="U3821" t="s">
        <v>18111</v>
      </c>
      <c r="V3821" t="s">
        <v>5560</v>
      </c>
      <c r="W3821" t="s">
        <v>585</v>
      </c>
      <c r="X3821">
        <v>84450000</v>
      </c>
      <c r="Y3821">
        <v>2006</v>
      </c>
      <c r="Z3821">
        <v>12</v>
      </c>
      <c r="AA3821">
        <v>7.4</v>
      </c>
      <c r="AB3821">
        <v>1.85</v>
      </c>
      <c r="AC3821">
        <v>1000</v>
      </c>
    </row>
    <row r="3822" spans="1:29">
      <c r="A3822" t="s">
        <v>28</v>
      </c>
      <c r="C3822" t="s">
        <v>18112</v>
      </c>
      <c r="D3822">
        <v>115</v>
      </c>
      <c r="E3822">
        <v>99</v>
      </c>
      <c r="F3822">
        <v>766</v>
      </c>
      <c r="G3822">
        <v>269</v>
      </c>
      <c r="H3822" t="s">
        <v>3094</v>
      </c>
      <c r="I3822">
        <v>595</v>
      </c>
      <c r="J3822">
        <v>274385</v>
      </c>
      <c r="K3822" t="s">
        <v>2527</v>
      </c>
      <c r="L3822" t="s">
        <v>1823</v>
      </c>
      <c r="M3822" t="s">
        <v>18113</v>
      </c>
      <c r="N3822">
        <v>29203</v>
      </c>
      <c r="O3822">
        <v>1519</v>
      </c>
      <c r="P3822" t="s">
        <v>18114</v>
      </c>
      <c r="Q3822">
        <v>3</v>
      </c>
      <c r="R3822" t="s">
        <v>18115</v>
      </c>
      <c r="S3822" t="s">
        <v>18116</v>
      </c>
      <c r="T3822">
        <v>26</v>
      </c>
      <c r="U3822" t="s">
        <v>8731</v>
      </c>
      <c r="V3822" t="s">
        <v>767</v>
      </c>
      <c r="X3822">
        <v>4000000</v>
      </c>
      <c r="Y3822">
        <v>2009</v>
      </c>
      <c r="Z3822">
        <v>486</v>
      </c>
      <c r="AA3822">
        <v>7.3</v>
      </c>
      <c r="AB3822">
        <v>1.85</v>
      </c>
      <c r="AC3822">
        <v>0</v>
      </c>
    </row>
    <row r="3823" spans="1:29">
      <c r="A3823" t="s">
        <v>28</v>
      </c>
      <c r="C3823" t="s">
        <v>5935</v>
      </c>
      <c r="D3823">
        <v>104</v>
      </c>
      <c r="E3823">
        <v>148</v>
      </c>
      <c r="F3823">
        <v>0</v>
      </c>
      <c r="G3823">
        <v>263</v>
      </c>
      <c r="H3823" t="s">
        <v>5537</v>
      </c>
      <c r="I3823">
        <v>3000</v>
      </c>
      <c r="J3823">
        <v>24475416</v>
      </c>
      <c r="K3823" t="s">
        <v>3409</v>
      </c>
      <c r="L3823" t="s">
        <v>1689</v>
      </c>
      <c r="M3823" t="s">
        <v>18117</v>
      </c>
      <c r="N3823">
        <v>72443</v>
      </c>
      <c r="O3823">
        <v>3967</v>
      </c>
      <c r="P3823" t="s">
        <v>4681</v>
      </c>
      <c r="Q3823">
        <v>0</v>
      </c>
      <c r="R3823" t="s">
        <v>18118</v>
      </c>
      <c r="S3823" t="s">
        <v>18119</v>
      </c>
      <c r="T3823">
        <v>309</v>
      </c>
      <c r="U3823" t="s">
        <v>37</v>
      </c>
      <c r="V3823" t="s">
        <v>38</v>
      </c>
      <c r="W3823" t="s">
        <v>585</v>
      </c>
      <c r="X3823">
        <v>890000</v>
      </c>
      <c r="Y3823">
        <v>1996</v>
      </c>
      <c r="Z3823">
        <v>324</v>
      </c>
      <c r="AA3823">
        <v>8</v>
      </c>
      <c r="AB3823">
        <v>1.85</v>
      </c>
      <c r="AC3823">
        <v>0</v>
      </c>
    </row>
    <row r="3824" spans="1:29">
      <c r="A3824" t="s">
        <v>28</v>
      </c>
      <c r="C3824" t="s">
        <v>18120</v>
      </c>
      <c r="D3824">
        <v>195</v>
      </c>
      <c r="E3824">
        <v>107</v>
      </c>
      <c r="F3824">
        <v>58</v>
      </c>
      <c r="G3824">
        <v>537</v>
      </c>
      <c r="H3824" t="s">
        <v>2424</v>
      </c>
      <c r="I3824">
        <v>874</v>
      </c>
      <c r="K3824" t="s">
        <v>5544</v>
      </c>
      <c r="L3824" t="s">
        <v>4189</v>
      </c>
      <c r="M3824" t="s">
        <v>18121</v>
      </c>
      <c r="N3824">
        <v>46347</v>
      </c>
      <c r="O3824">
        <v>2363</v>
      </c>
      <c r="P3824" t="s">
        <v>18122</v>
      </c>
      <c r="Q3824">
        <v>1</v>
      </c>
      <c r="R3824" t="s">
        <v>18123</v>
      </c>
      <c r="S3824" t="s">
        <v>18124</v>
      </c>
      <c r="T3824">
        <v>112</v>
      </c>
      <c r="U3824" t="s">
        <v>37</v>
      </c>
      <c r="V3824" t="s">
        <v>56</v>
      </c>
      <c r="W3824" t="s">
        <v>585</v>
      </c>
      <c r="X3824">
        <v>3000000</v>
      </c>
      <c r="Y3824">
        <v>2011</v>
      </c>
      <c r="Z3824">
        <v>579</v>
      </c>
      <c r="AA3824">
        <v>6.5</v>
      </c>
      <c r="AB3824">
        <v>2.35</v>
      </c>
      <c r="AC3824">
        <v>10000</v>
      </c>
    </row>
    <row r="3825" spans="1:29">
      <c r="A3825" t="s">
        <v>28</v>
      </c>
      <c r="C3825" t="s">
        <v>16339</v>
      </c>
      <c r="D3825">
        <v>303</v>
      </c>
      <c r="E3825">
        <v>93</v>
      </c>
      <c r="F3825">
        <v>0</v>
      </c>
      <c r="G3825">
        <v>581</v>
      </c>
      <c r="H3825" t="s">
        <v>18125</v>
      </c>
      <c r="I3825">
        <v>1000</v>
      </c>
      <c r="J3825">
        <v>47277326</v>
      </c>
      <c r="K3825" t="s">
        <v>6403</v>
      </c>
      <c r="L3825" t="s">
        <v>3714</v>
      </c>
      <c r="M3825" t="s">
        <v>18126</v>
      </c>
      <c r="N3825">
        <v>138814</v>
      </c>
      <c r="O3825">
        <v>2990</v>
      </c>
      <c r="P3825" t="s">
        <v>5361</v>
      </c>
      <c r="Q3825">
        <v>0</v>
      </c>
      <c r="R3825" t="s">
        <v>18127</v>
      </c>
      <c r="S3825" t="s">
        <v>18128</v>
      </c>
      <c r="T3825">
        <v>1516</v>
      </c>
      <c r="U3825" t="s">
        <v>37</v>
      </c>
      <c r="V3825" t="s">
        <v>38</v>
      </c>
      <c r="W3825" t="s">
        <v>585</v>
      </c>
      <c r="X3825">
        <v>4800000</v>
      </c>
      <c r="Y3825">
        <v>2005</v>
      </c>
      <c r="Z3825">
        <v>1000</v>
      </c>
      <c r="AA3825">
        <v>5.9</v>
      </c>
      <c r="AB3825">
        <v>2.35</v>
      </c>
      <c r="AC3825">
        <v>0</v>
      </c>
    </row>
    <row r="3826" spans="1:29">
      <c r="A3826" t="s">
        <v>28</v>
      </c>
      <c r="C3826" t="s">
        <v>9430</v>
      </c>
      <c r="D3826">
        <v>122</v>
      </c>
      <c r="E3826">
        <v>94</v>
      </c>
      <c r="F3826">
        <v>187</v>
      </c>
      <c r="G3826">
        <v>427</v>
      </c>
      <c r="H3826" t="s">
        <v>2291</v>
      </c>
      <c r="I3826">
        <v>1000</v>
      </c>
      <c r="J3826">
        <v>1247453</v>
      </c>
      <c r="K3826" t="s">
        <v>2527</v>
      </c>
      <c r="L3826" t="s">
        <v>813</v>
      </c>
      <c r="M3826" t="s">
        <v>18129</v>
      </c>
      <c r="N3826">
        <v>11202</v>
      </c>
      <c r="O3826">
        <v>3690</v>
      </c>
      <c r="P3826" t="s">
        <v>6090</v>
      </c>
      <c r="Q3826">
        <v>0</v>
      </c>
      <c r="R3826" t="s">
        <v>18130</v>
      </c>
      <c r="S3826" t="s">
        <v>18131</v>
      </c>
      <c r="T3826">
        <v>123</v>
      </c>
      <c r="U3826" t="s">
        <v>37</v>
      </c>
      <c r="V3826" t="s">
        <v>56</v>
      </c>
      <c r="W3826" t="s">
        <v>585</v>
      </c>
      <c r="X3826">
        <v>2800000</v>
      </c>
      <c r="Y3826">
        <v>2005</v>
      </c>
      <c r="Z3826">
        <v>887</v>
      </c>
      <c r="AA3826">
        <v>6.8</v>
      </c>
      <c r="AB3826">
        <v>2.35</v>
      </c>
      <c r="AC3826">
        <v>750</v>
      </c>
    </row>
    <row r="3827" spans="1:29">
      <c r="A3827" t="s">
        <v>28</v>
      </c>
      <c r="C3827" t="s">
        <v>11999</v>
      </c>
      <c r="D3827">
        <v>359</v>
      </c>
      <c r="E3827">
        <v>121</v>
      </c>
      <c r="F3827">
        <v>337</v>
      </c>
      <c r="G3827">
        <v>41</v>
      </c>
      <c r="H3827" t="s">
        <v>5855</v>
      </c>
      <c r="I3827">
        <v>982</v>
      </c>
      <c r="J3827">
        <v>1729969</v>
      </c>
      <c r="K3827" t="s">
        <v>4075</v>
      </c>
      <c r="L3827" t="s">
        <v>2601</v>
      </c>
      <c r="M3827" t="s">
        <v>18132</v>
      </c>
      <c r="N3827">
        <v>68211</v>
      </c>
      <c r="O3827">
        <v>1520</v>
      </c>
      <c r="P3827" t="s">
        <v>18133</v>
      </c>
      <c r="Q3827">
        <v>0</v>
      </c>
      <c r="R3827" t="s">
        <v>18134</v>
      </c>
      <c r="S3827" t="s">
        <v>18135</v>
      </c>
      <c r="T3827">
        <v>219</v>
      </c>
      <c r="U3827" t="s">
        <v>37</v>
      </c>
      <c r="V3827" t="s">
        <v>38</v>
      </c>
      <c r="W3827" t="s">
        <v>585</v>
      </c>
      <c r="X3827">
        <v>5000000</v>
      </c>
      <c r="Y3827">
        <v>2011</v>
      </c>
      <c r="Z3827">
        <v>463</v>
      </c>
      <c r="AA3827">
        <v>7.4</v>
      </c>
      <c r="AB3827">
        <v>2.35</v>
      </c>
      <c r="AC3827">
        <v>14000</v>
      </c>
    </row>
    <row r="3828" spans="1:29">
      <c r="A3828" t="s">
        <v>28</v>
      </c>
      <c r="C3828" t="s">
        <v>18136</v>
      </c>
      <c r="D3828">
        <v>130</v>
      </c>
      <c r="E3828">
        <v>118</v>
      </c>
      <c r="F3828">
        <v>7</v>
      </c>
      <c r="G3828">
        <v>339</v>
      </c>
      <c r="H3828" t="s">
        <v>1136</v>
      </c>
      <c r="I3828">
        <v>968</v>
      </c>
      <c r="J3828">
        <v>1705139</v>
      </c>
      <c r="K3828" t="s">
        <v>2664</v>
      </c>
      <c r="L3828" t="s">
        <v>8881</v>
      </c>
      <c r="M3828" t="s">
        <v>18137</v>
      </c>
      <c r="N3828">
        <v>4695</v>
      </c>
      <c r="O3828">
        <v>2545</v>
      </c>
      <c r="P3828" t="s">
        <v>18138</v>
      </c>
      <c r="Q3828">
        <v>0</v>
      </c>
      <c r="R3828" t="s">
        <v>18139</v>
      </c>
      <c r="S3828" t="s">
        <v>18140</v>
      </c>
      <c r="T3828">
        <v>69</v>
      </c>
      <c r="U3828" t="s">
        <v>37</v>
      </c>
      <c r="V3828" t="s">
        <v>38</v>
      </c>
      <c r="W3828" t="s">
        <v>585</v>
      </c>
      <c r="X3828">
        <v>4700000</v>
      </c>
      <c r="Y3828">
        <v>1988</v>
      </c>
      <c r="Z3828">
        <v>733</v>
      </c>
      <c r="AA3828">
        <v>6.7</v>
      </c>
      <c r="AB3828">
        <v>1.85</v>
      </c>
      <c r="AC3828">
        <v>0</v>
      </c>
    </row>
    <row r="3829" spans="1:29">
      <c r="A3829" t="s">
        <v>28</v>
      </c>
      <c r="C3829" t="s">
        <v>18141</v>
      </c>
      <c r="D3829">
        <v>64</v>
      </c>
      <c r="E3829">
        <v>98</v>
      </c>
      <c r="F3829">
        <v>16</v>
      </c>
      <c r="G3829">
        <v>621</v>
      </c>
      <c r="H3829" t="s">
        <v>405</v>
      </c>
      <c r="I3829">
        <v>10000</v>
      </c>
      <c r="J3829">
        <v>238774</v>
      </c>
      <c r="K3829" t="s">
        <v>2527</v>
      </c>
      <c r="L3829" t="s">
        <v>108</v>
      </c>
      <c r="M3829" t="s">
        <v>18142</v>
      </c>
      <c r="N3829">
        <v>9611</v>
      </c>
      <c r="O3829">
        <v>11703</v>
      </c>
      <c r="P3829" t="s">
        <v>579</v>
      </c>
      <c r="Q3829">
        <v>0</v>
      </c>
      <c r="R3829" t="s">
        <v>18143</v>
      </c>
      <c r="S3829" t="s">
        <v>18144</v>
      </c>
      <c r="T3829">
        <v>70</v>
      </c>
      <c r="U3829" t="s">
        <v>37</v>
      </c>
      <c r="V3829" t="s">
        <v>56</v>
      </c>
      <c r="W3829" t="s">
        <v>39</v>
      </c>
      <c r="Y3829">
        <v>2006</v>
      </c>
      <c r="Z3829">
        <v>838</v>
      </c>
      <c r="AA3829">
        <v>6.8</v>
      </c>
      <c r="AB3829">
        <v>1.85</v>
      </c>
      <c r="AC3829">
        <v>864</v>
      </c>
    </row>
    <row r="3830" spans="1:29">
      <c r="A3830" t="s">
        <v>28</v>
      </c>
      <c r="C3830" t="s">
        <v>18145</v>
      </c>
      <c r="D3830">
        <v>13</v>
      </c>
      <c r="E3830">
        <v>82</v>
      </c>
      <c r="F3830">
        <v>0</v>
      </c>
      <c r="G3830">
        <v>316</v>
      </c>
      <c r="H3830" t="s">
        <v>2209</v>
      </c>
      <c r="I3830">
        <v>927</v>
      </c>
      <c r="K3830" t="s">
        <v>1009</v>
      </c>
      <c r="L3830" t="s">
        <v>9032</v>
      </c>
      <c r="M3830" t="s">
        <v>18146</v>
      </c>
      <c r="N3830">
        <v>4247</v>
      </c>
      <c r="O3830">
        <v>2469</v>
      </c>
      <c r="P3830" t="s">
        <v>7031</v>
      </c>
      <c r="Q3830">
        <v>2</v>
      </c>
      <c r="R3830" t="s">
        <v>18147</v>
      </c>
      <c r="S3830" t="s">
        <v>18148</v>
      </c>
      <c r="T3830">
        <v>11</v>
      </c>
      <c r="U3830" t="s">
        <v>37</v>
      </c>
      <c r="V3830" t="s">
        <v>38</v>
      </c>
      <c r="W3830" t="s">
        <v>5613</v>
      </c>
      <c r="X3830">
        <v>5000000</v>
      </c>
      <c r="Y3830">
        <v>2014</v>
      </c>
      <c r="Z3830">
        <v>833</v>
      </c>
      <c r="AA3830">
        <v>5.4</v>
      </c>
      <c r="AC3830">
        <v>0</v>
      </c>
    </row>
    <row r="3831" spans="1:29">
      <c r="A3831" t="s">
        <v>28</v>
      </c>
      <c r="C3831" t="s">
        <v>7404</v>
      </c>
      <c r="D3831">
        <v>159</v>
      </c>
      <c r="E3831">
        <v>101</v>
      </c>
      <c r="F3831">
        <v>365</v>
      </c>
      <c r="G3831">
        <v>14</v>
      </c>
      <c r="H3831" t="s">
        <v>18149</v>
      </c>
      <c r="I3831">
        <v>237</v>
      </c>
      <c r="J3831">
        <v>8025872</v>
      </c>
      <c r="K3831" t="s">
        <v>7579</v>
      </c>
      <c r="L3831" t="s">
        <v>18150</v>
      </c>
      <c r="M3831" t="s">
        <v>18151</v>
      </c>
      <c r="N3831">
        <v>19234</v>
      </c>
      <c r="O3831">
        <v>302</v>
      </c>
      <c r="P3831" t="s">
        <v>18152</v>
      </c>
      <c r="Q3831">
        <v>3</v>
      </c>
      <c r="R3831" t="s">
        <v>18153</v>
      </c>
      <c r="S3831" t="s">
        <v>18154</v>
      </c>
      <c r="T3831">
        <v>258</v>
      </c>
      <c r="U3831" t="s">
        <v>37</v>
      </c>
      <c r="V3831" t="s">
        <v>38</v>
      </c>
      <c r="W3831" t="s">
        <v>7334</v>
      </c>
      <c r="X3831">
        <v>4700000</v>
      </c>
      <c r="Y3831">
        <v>1986</v>
      </c>
      <c r="Z3831">
        <v>28</v>
      </c>
      <c r="AA3831">
        <v>5.5</v>
      </c>
      <c r="AB3831">
        <v>1.85</v>
      </c>
      <c r="AC3831">
        <v>0</v>
      </c>
    </row>
    <row r="3832" spans="1:29">
      <c r="A3832" t="s">
        <v>28</v>
      </c>
      <c r="C3832" t="s">
        <v>17194</v>
      </c>
      <c r="D3832">
        <v>54</v>
      </c>
      <c r="E3832">
        <v>106</v>
      </c>
      <c r="F3832">
        <v>541</v>
      </c>
      <c r="G3832">
        <v>372</v>
      </c>
      <c r="H3832" t="s">
        <v>18155</v>
      </c>
      <c r="I3832">
        <v>773</v>
      </c>
      <c r="K3832" t="s">
        <v>18156</v>
      </c>
      <c r="L3832" t="s">
        <v>1441</v>
      </c>
      <c r="M3832" t="s">
        <v>18157</v>
      </c>
      <c r="N3832">
        <v>13467</v>
      </c>
      <c r="O3832">
        <v>2409</v>
      </c>
      <c r="P3832" t="s">
        <v>6805</v>
      </c>
      <c r="Q3832">
        <v>0</v>
      </c>
      <c r="R3832" t="s">
        <v>18158</v>
      </c>
      <c r="S3832" t="s">
        <v>18159</v>
      </c>
      <c r="T3832">
        <v>106</v>
      </c>
      <c r="U3832" t="s">
        <v>37</v>
      </c>
      <c r="V3832" t="s">
        <v>38</v>
      </c>
      <c r="W3832" t="s">
        <v>585</v>
      </c>
      <c r="X3832">
        <v>4638783</v>
      </c>
      <c r="Y3832">
        <v>1973</v>
      </c>
      <c r="Z3832">
        <v>476</v>
      </c>
      <c r="AA3832">
        <v>7.4</v>
      </c>
      <c r="AB3832">
        <v>2.35</v>
      </c>
      <c r="AC3832">
        <v>0</v>
      </c>
    </row>
    <row r="3833" spans="1:29">
      <c r="A3833" t="s">
        <v>28</v>
      </c>
      <c r="C3833" t="s">
        <v>12849</v>
      </c>
      <c r="D3833">
        <v>440</v>
      </c>
      <c r="E3833">
        <v>90</v>
      </c>
      <c r="F3833">
        <v>0</v>
      </c>
      <c r="G3833">
        <v>428</v>
      </c>
      <c r="H3833" t="s">
        <v>203</v>
      </c>
      <c r="I3833">
        <v>33000</v>
      </c>
      <c r="J3833">
        <v>778565</v>
      </c>
      <c r="K3833" t="s">
        <v>1935</v>
      </c>
      <c r="L3833" t="s">
        <v>4213</v>
      </c>
      <c r="M3833" t="s">
        <v>18160</v>
      </c>
      <c r="N3833">
        <v>83234</v>
      </c>
      <c r="O3833">
        <v>34779</v>
      </c>
      <c r="P3833" t="s">
        <v>18161</v>
      </c>
      <c r="Q3833">
        <v>1</v>
      </c>
      <c r="R3833" t="s">
        <v>18162</v>
      </c>
      <c r="S3833" t="s">
        <v>18163</v>
      </c>
      <c r="T3833">
        <v>475</v>
      </c>
      <c r="U3833" t="s">
        <v>37</v>
      </c>
      <c r="V3833" t="s">
        <v>7711</v>
      </c>
      <c r="W3833" t="s">
        <v>585</v>
      </c>
      <c r="X3833">
        <v>4800000</v>
      </c>
      <c r="Y3833">
        <v>2013</v>
      </c>
      <c r="Z3833">
        <v>1000</v>
      </c>
      <c r="AA3833">
        <v>5.7</v>
      </c>
      <c r="AB3833">
        <v>1.85</v>
      </c>
      <c r="AC3833">
        <v>30000</v>
      </c>
    </row>
    <row r="3834" spans="1:29">
      <c r="A3834" t="s">
        <v>28</v>
      </c>
      <c r="C3834" t="s">
        <v>18164</v>
      </c>
      <c r="D3834">
        <v>7</v>
      </c>
      <c r="E3834">
        <v>79</v>
      </c>
      <c r="F3834">
        <v>0</v>
      </c>
      <c r="G3834">
        <v>20</v>
      </c>
      <c r="H3834" t="s">
        <v>18165</v>
      </c>
      <c r="I3834">
        <v>226</v>
      </c>
      <c r="K3834" t="s">
        <v>3409</v>
      </c>
      <c r="L3834" t="s">
        <v>4818</v>
      </c>
      <c r="M3834" t="s">
        <v>18166</v>
      </c>
      <c r="N3834">
        <v>262</v>
      </c>
      <c r="O3834">
        <v>286</v>
      </c>
      <c r="P3834" t="s">
        <v>18167</v>
      </c>
      <c r="Q3834">
        <v>0</v>
      </c>
      <c r="R3834" t="s">
        <v>18168</v>
      </c>
      <c r="S3834" t="s">
        <v>18169</v>
      </c>
      <c r="T3834">
        <v>6</v>
      </c>
      <c r="U3834" t="s">
        <v>1464</v>
      </c>
      <c r="V3834" t="s">
        <v>1465</v>
      </c>
      <c r="Y3834">
        <v>2005</v>
      </c>
      <c r="Z3834">
        <v>40</v>
      </c>
      <c r="AA3834">
        <v>5.4</v>
      </c>
      <c r="AC3834">
        <v>11</v>
      </c>
    </row>
    <row r="3835" spans="1:29">
      <c r="A3835" t="s">
        <v>28</v>
      </c>
      <c r="C3835" t="s">
        <v>18170</v>
      </c>
      <c r="D3835">
        <v>4</v>
      </c>
      <c r="E3835">
        <v>87</v>
      </c>
      <c r="F3835">
        <v>20</v>
      </c>
      <c r="G3835">
        <v>329</v>
      </c>
      <c r="H3835" t="s">
        <v>13737</v>
      </c>
      <c r="I3835">
        <v>571</v>
      </c>
      <c r="K3835" t="s">
        <v>1671</v>
      </c>
      <c r="L3835" t="s">
        <v>8391</v>
      </c>
      <c r="M3835" t="s">
        <v>18171</v>
      </c>
      <c r="N3835">
        <v>1427</v>
      </c>
      <c r="O3835">
        <v>2006</v>
      </c>
      <c r="P3835" t="s">
        <v>4383</v>
      </c>
      <c r="Q3835">
        <v>6</v>
      </c>
      <c r="R3835" t="s">
        <v>18172</v>
      </c>
      <c r="S3835" t="s">
        <v>18173</v>
      </c>
      <c r="T3835">
        <v>12</v>
      </c>
      <c r="U3835" t="s">
        <v>37</v>
      </c>
      <c r="V3835" t="s">
        <v>38</v>
      </c>
      <c r="W3835" t="s">
        <v>585</v>
      </c>
      <c r="X3835">
        <v>4700000</v>
      </c>
      <c r="Y3835">
        <v>2011</v>
      </c>
      <c r="Z3835">
        <v>345</v>
      </c>
      <c r="AA3835">
        <v>3.2</v>
      </c>
      <c r="AC3835">
        <v>491</v>
      </c>
    </row>
    <row r="3836" spans="1:29">
      <c r="A3836" t="s">
        <v>28</v>
      </c>
      <c r="C3836" t="s">
        <v>18174</v>
      </c>
      <c r="D3836">
        <v>1</v>
      </c>
      <c r="F3836">
        <v>0</v>
      </c>
      <c r="G3836">
        <v>0</v>
      </c>
      <c r="H3836" t="s">
        <v>18175</v>
      </c>
      <c r="I3836">
        <v>5</v>
      </c>
      <c r="K3836" t="s">
        <v>1681</v>
      </c>
      <c r="L3836" t="s">
        <v>18176</v>
      </c>
      <c r="M3836" t="s">
        <v>18177</v>
      </c>
      <c r="N3836">
        <v>57</v>
      </c>
      <c r="O3836">
        <v>5</v>
      </c>
      <c r="P3836" t="s">
        <v>18178</v>
      </c>
      <c r="Q3836">
        <v>2</v>
      </c>
      <c r="S3836" t="s">
        <v>18179</v>
      </c>
      <c r="T3836">
        <v>1</v>
      </c>
      <c r="U3836" t="s">
        <v>18180</v>
      </c>
      <c r="V3836" t="s">
        <v>5612</v>
      </c>
      <c r="Y3836">
        <v>2013</v>
      </c>
      <c r="Z3836">
        <v>0</v>
      </c>
      <c r="AA3836">
        <v>7.1</v>
      </c>
      <c r="AC3836">
        <v>2</v>
      </c>
    </row>
    <row r="3837" spans="1:29">
      <c r="A3837" t="s">
        <v>28</v>
      </c>
      <c r="C3837" t="s">
        <v>18181</v>
      </c>
      <c r="D3837">
        <v>96</v>
      </c>
      <c r="E3837">
        <v>105</v>
      </c>
      <c r="F3837">
        <v>11</v>
      </c>
      <c r="G3837">
        <v>16</v>
      </c>
      <c r="H3837" t="s">
        <v>9116</v>
      </c>
      <c r="I3837">
        <v>18000</v>
      </c>
      <c r="J3837">
        <v>1340891</v>
      </c>
      <c r="K3837" t="s">
        <v>214</v>
      </c>
      <c r="L3837" t="s">
        <v>641</v>
      </c>
      <c r="M3837" t="s">
        <v>18182</v>
      </c>
      <c r="N3837">
        <v>18940</v>
      </c>
      <c r="O3837">
        <v>18105</v>
      </c>
      <c r="P3837" t="s">
        <v>18183</v>
      </c>
      <c r="Q3837">
        <v>0</v>
      </c>
      <c r="R3837" t="s">
        <v>18184</v>
      </c>
      <c r="S3837" t="s">
        <v>18185</v>
      </c>
      <c r="T3837">
        <v>182</v>
      </c>
      <c r="U3837" t="s">
        <v>37</v>
      </c>
      <c r="V3837" t="s">
        <v>56</v>
      </c>
      <c r="W3837" t="s">
        <v>39</v>
      </c>
      <c r="Y3837">
        <v>2004</v>
      </c>
      <c r="Z3837">
        <v>66</v>
      </c>
      <c r="AA3837">
        <v>7.8</v>
      </c>
      <c r="AB3837">
        <v>1.85</v>
      </c>
      <c r="AC3837">
        <v>2000</v>
      </c>
    </row>
    <row r="3838" spans="1:29">
      <c r="A3838" t="s">
        <v>28</v>
      </c>
      <c r="C3838" t="s">
        <v>18186</v>
      </c>
      <c r="D3838">
        <v>8</v>
      </c>
      <c r="E3838">
        <v>89</v>
      </c>
      <c r="F3838">
        <v>0</v>
      </c>
      <c r="G3838">
        <v>413</v>
      </c>
      <c r="H3838" t="s">
        <v>3546</v>
      </c>
      <c r="I3838">
        <v>584</v>
      </c>
      <c r="K3838" t="s">
        <v>15011</v>
      </c>
      <c r="L3838" t="s">
        <v>18187</v>
      </c>
      <c r="M3838" t="s">
        <v>18188</v>
      </c>
      <c r="N3838">
        <v>436</v>
      </c>
      <c r="O3838">
        <v>2668</v>
      </c>
      <c r="P3838" t="s">
        <v>1055</v>
      </c>
      <c r="Q3838">
        <v>2</v>
      </c>
      <c r="R3838" t="s">
        <v>18189</v>
      </c>
      <c r="S3838" t="s">
        <v>18190</v>
      </c>
      <c r="T3838">
        <v>8</v>
      </c>
      <c r="U3838" t="s">
        <v>37</v>
      </c>
      <c r="V3838" t="s">
        <v>268</v>
      </c>
      <c r="W3838" t="s">
        <v>585</v>
      </c>
      <c r="X3838">
        <v>5000000</v>
      </c>
      <c r="Y3838">
        <v>2007</v>
      </c>
      <c r="Z3838">
        <v>580</v>
      </c>
      <c r="AA3838">
        <v>5.3</v>
      </c>
      <c r="AB3838">
        <v>2.35</v>
      </c>
      <c r="AC3838">
        <v>31</v>
      </c>
    </row>
    <row r="3839" spans="1:29">
      <c r="A3839" t="s">
        <v>28</v>
      </c>
      <c r="C3839" t="s">
        <v>18191</v>
      </c>
      <c r="D3839">
        <v>87</v>
      </c>
      <c r="E3839">
        <v>100</v>
      </c>
      <c r="F3839">
        <v>3</v>
      </c>
      <c r="G3839">
        <v>9</v>
      </c>
      <c r="H3839" t="s">
        <v>18192</v>
      </c>
      <c r="I3839">
        <v>74</v>
      </c>
      <c r="J3839">
        <v>513836</v>
      </c>
      <c r="K3839" t="s">
        <v>1415</v>
      </c>
      <c r="L3839" t="s">
        <v>13554</v>
      </c>
      <c r="M3839" t="s">
        <v>18193</v>
      </c>
      <c r="N3839">
        <v>6304</v>
      </c>
      <c r="O3839">
        <v>143</v>
      </c>
      <c r="P3839" t="s">
        <v>18194</v>
      </c>
      <c r="Q3839">
        <v>1</v>
      </c>
      <c r="R3839" t="s">
        <v>18195</v>
      </c>
      <c r="S3839" t="s">
        <v>18196</v>
      </c>
      <c r="T3839">
        <v>21</v>
      </c>
      <c r="U3839" t="s">
        <v>1464</v>
      </c>
      <c r="V3839" t="s">
        <v>1465</v>
      </c>
      <c r="W3839" t="s">
        <v>585</v>
      </c>
      <c r="X3839">
        <v>4600000</v>
      </c>
      <c r="Y3839">
        <v>2010</v>
      </c>
      <c r="Z3839">
        <v>52</v>
      </c>
      <c r="AA3839">
        <v>7.2</v>
      </c>
      <c r="AB3839">
        <v>1.85</v>
      </c>
      <c r="AC3839">
        <v>0</v>
      </c>
    </row>
    <row r="3840" spans="1:29">
      <c r="A3840" t="s">
        <v>28</v>
      </c>
      <c r="C3840" t="s">
        <v>18197</v>
      </c>
      <c r="D3840">
        <v>10</v>
      </c>
      <c r="E3840">
        <v>92</v>
      </c>
      <c r="F3840">
        <v>4</v>
      </c>
      <c r="G3840">
        <v>140</v>
      </c>
      <c r="H3840" t="s">
        <v>7501</v>
      </c>
      <c r="I3840">
        <v>943</v>
      </c>
      <c r="K3840" t="s">
        <v>2527</v>
      </c>
      <c r="L3840" t="s">
        <v>847</v>
      </c>
      <c r="M3840" t="s">
        <v>18198</v>
      </c>
      <c r="N3840">
        <v>421</v>
      </c>
      <c r="O3840">
        <v>1795</v>
      </c>
      <c r="P3840" t="s">
        <v>18199</v>
      </c>
      <c r="Q3840">
        <v>1</v>
      </c>
      <c r="S3840" t="s">
        <v>18200</v>
      </c>
      <c r="T3840">
        <v>3</v>
      </c>
      <c r="U3840" t="s">
        <v>37</v>
      </c>
      <c r="V3840" t="s">
        <v>2913</v>
      </c>
      <c r="X3840">
        <v>4700000</v>
      </c>
      <c r="Y3840">
        <v>2013</v>
      </c>
      <c r="Z3840">
        <v>480</v>
      </c>
      <c r="AA3840">
        <v>6.2</v>
      </c>
      <c r="AC3840">
        <v>199</v>
      </c>
    </row>
    <row r="3841" spans="1:29">
      <c r="A3841" t="s">
        <v>28</v>
      </c>
      <c r="C3841" t="s">
        <v>18201</v>
      </c>
      <c r="D3841">
        <v>121</v>
      </c>
      <c r="E3841">
        <v>97</v>
      </c>
      <c r="F3841">
        <v>4</v>
      </c>
      <c r="G3841">
        <v>577</v>
      </c>
      <c r="H3841" t="s">
        <v>9037</v>
      </c>
      <c r="I3841">
        <v>13000</v>
      </c>
      <c r="J3841">
        <v>434417</v>
      </c>
      <c r="K3841" t="s">
        <v>3409</v>
      </c>
      <c r="L3841" t="s">
        <v>446</v>
      </c>
      <c r="M3841" t="s">
        <v>18202</v>
      </c>
      <c r="N3841">
        <v>8867</v>
      </c>
      <c r="O3841">
        <v>15093</v>
      </c>
      <c r="P3841" t="s">
        <v>2241</v>
      </c>
      <c r="Q3841">
        <v>1</v>
      </c>
      <c r="R3841" t="s">
        <v>18203</v>
      </c>
      <c r="S3841" t="s">
        <v>18204</v>
      </c>
      <c r="T3841">
        <v>65</v>
      </c>
      <c r="U3841" t="s">
        <v>37</v>
      </c>
      <c r="V3841" t="s">
        <v>3571</v>
      </c>
      <c r="W3841" t="s">
        <v>4830</v>
      </c>
      <c r="X3841">
        <v>4600000</v>
      </c>
      <c r="Y3841">
        <v>2007</v>
      </c>
      <c r="Z3841">
        <v>1000</v>
      </c>
      <c r="AA3841">
        <v>5.9</v>
      </c>
      <c r="AB3841">
        <v>1.85</v>
      </c>
      <c r="AC3841">
        <v>0</v>
      </c>
    </row>
    <row r="3842" spans="1:29">
      <c r="A3842" t="s">
        <v>28</v>
      </c>
      <c r="C3842" t="s">
        <v>18205</v>
      </c>
      <c r="D3842">
        <v>43</v>
      </c>
      <c r="E3842">
        <v>100</v>
      </c>
      <c r="F3842">
        <v>0</v>
      </c>
      <c r="G3842">
        <v>3</v>
      </c>
      <c r="H3842" t="s">
        <v>18206</v>
      </c>
      <c r="I3842">
        <v>109</v>
      </c>
      <c r="J3842">
        <v>728</v>
      </c>
      <c r="K3842" t="s">
        <v>1935</v>
      </c>
      <c r="L3842" t="s">
        <v>18207</v>
      </c>
      <c r="M3842" t="s">
        <v>17965</v>
      </c>
      <c r="N3842">
        <v>2776</v>
      </c>
      <c r="O3842">
        <v>122</v>
      </c>
      <c r="P3842" t="s">
        <v>18208</v>
      </c>
      <c r="Q3842">
        <v>0</v>
      </c>
      <c r="R3842" t="s">
        <v>18209</v>
      </c>
      <c r="S3842" t="s">
        <v>18210</v>
      </c>
      <c r="T3842">
        <v>22</v>
      </c>
      <c r="U3842" t="s">
        <v>37</v>
      </c>
      <c r="V3842" t="s">
        <v>179</v>
      </c>
      <c r="Y3842">
        <v>2006</v>
      </c>
      <c r="Z3842">
        <v>10</v>
      </c>
      <c r="AA3842">
        <v>7.3</v>
      </c>
      <c r="AB3842">
        <v>1.85</v>
      </c>
      <c r="AC3842">
        <v>285</v>
      </c>
    </row>
    <row r="3843" spans="1:29">
      <c r="A3843" t="s">
        <v>28</v>
      </c>
      <c r="C3843" t="s">
        <v>7498</v>
      </c>
      <c r="D3843">
        <v>45</v>
      </c>
      <c r="E3843">
        <v>96</v>
      </c>
      <c r="F3843">
        <v>37</v>
      </c>
      <c r="G3843">
        <v>542</v>
      </c>
      <c r="H3843" t="s">
        <v>18211</v>
      </c>
      <c r="I3843">
        <v>801</v>
      </c>
      <c r="J3843">
        <v>81200000</v>
      </c>
      <c r="K3843" t="s">
        <v>1671</v>
      </c>
      <c r="L3843" t="s">
        <v>11091</v>
      </c>
      <c r="M3843" t="s">
        <v>18212</v>
      </c>
      <c r="N3843">
        <v>87739</v>
      </c>
      <c r="O3843">
        <v>3113</v>
      </c>
      <c r="P3843" t="s">
        <v>10329</v>
      </c>
      <c r="Q3843">
        <v>0</v>
      </c>
      <c r="R3843" t="s">
        <v>18213</v>
      </c>
      <c r="S3843" t="s">
        <v>18214</v>
      </c>
      <c r="T3843">
        <v>133</v>
      </c>
      <c r="U3843" t="s">
        <v>37</v>
      </c>
      <c r="V3843" t="s">
        <v>38</v>
      </c>
      <c r="W3843" t="s">
        <v>585</v>
      </c>
      <c r="X3843">
        <v>4500000</v>
      </c>
      <c r="Y3843">
        <v>1984</v>
      </c>
      <c r="Z3843">
        <v>760</v>
      </c>
      <c r="AA3843">
        <v>6.7</v>
      </c>
      <c r="AB3843">
        <v>1.85</v>
      </c>
      <c r="AC3843">
        <v>0</v>
      </c>
    </row>
    <row r="3844" spans="1:29">
      <c r="A3844" t="s">
        <v>28</v>
      </c>
      <c r="C3844" t="s">
        <v>13411</v>
      </c>
      <c r="D3844">
        <v>36</v>
      </c>
      <c r="E3844">
        <v>104</v>
      </c>
      <c r="F3844">
        <v>116</v>
      </c>
      <c r="G3844">
        <v>83</v>
      </c>
      <c r="H3844" t="s">
        <v>18215</v>
      </c>
      <c r="I3844">
        <v>1000</v>
      </c>
      <c r="K3844" t="s">
        <v>2308</v>
      </c>
      <c r="L3844" t="s">
        <v>7606</v>
      </c>
      <c r="M3844" t="s">
        <v>18216</v>
      </c>
      <c r="N3844">
        <v>50125</v>
      </c>
      <c r="O3844">
        <v>1662</v>
      </c>
      <c r="P3844" t="s">
        <v>11058</v>
      </c>
      <c r="Q3844">
        <v>0</v>
      </c>
      <c r="R3844" t="s">
        <v>18217</v>
      </c>
      <c r="S3844" t="s">
        <v>18218</v>
      </c>
      <c r="T3844">
        <v>140</v>
      </c>
      <c r="U3844" t="s">
        <v>37</v>
      </c>
      <c r="V3844" t="s">
        <v>38</v>
      </c>
      <c r="W3844" t="s">
        <v>585</v>
      </c>
      <c r="X3844">
        <v>4500000</v>
      </c>
      <c r="Y3844">
        <v>1980</v>
      </c>
      <c r="Z3844">
        <v>511</v>
      </c>
      <c r="AA3844">
        <v>5.7</v>
      </c>
      <c r="AB3844">
        <v>1.85</v>
      </c>
      <c r="AC3844">
        <v>0</v>
      </c>
    </row>
    <row r="3845" spans="1:29">
      <c r="A3845" t="s">
        <v>28</v>
      </c>
      <c r="C3845" t="s">
        <v>371</v>
      </c>
      <c r="D3845">
        <v>84</v>
      </c>
      <c r="E3845">
        <v>117</v>
      </c>
      <c r="F3845">
        <v>179</v>
      </c>
      <c r="G3845">
        <v>239</v>
      </c>
      <c r="H3845" t="s">
        <v>18219</v>
      </c>
      <c r="I3845">
        <v>1000</v>
      </c>
      <c r="J3845">
        <v>52700832</v>
      </c>
      <c r="K3845" t="s">
        <v>1415</v>
      </c>
      <c r="L3845" t="s">
        <v>203</v>
      </c>
      <c r="M3845" t="s">
        <v>18220</v>
      </c>
      <c r="N3845">
        <v>107923</v>
      </c>
      <c r="O3845">
        <v>1862</v>
      </c>
      <c r="P3845" t="s">
        <v>8026</v>
      </c>
      <c r="Q3845">
        <v>4</v>
      </c>
      <c r="R3845" t="s">
        <v>18221</v>
      </c>
      <c r="S3845" t="s">
        <v>18222</v>
      </c>
      <c r="T3845">
        <v>197</v>
      </c>
      <c r="U3845" t="s">
        <v>37</v>
      </c>
      <c r="V3845" t="s">
        <v>56</v>
      </c>
      <c r="W3845" t="s">
        <v>585</v>
      </c>
      <c r="X3845">
        <v>4500000</v>
      </c>
      <c r="Y3845">
        <v>1994</v>
      </c>
      <c r="Z3845">
        <v>398</v>
      </c>
      <c r="AA3845">
        <v>7.1</v>
      </c>
      <c r="AB3845">
        <v>1.66</v>
      </c>
      <c r="AC3845">
        <v>0</v>
      </c>
    </row>
    <row r="3846" spans="1:29">
      <c r="A3846" t="s">
        <v>28</v>
      </c>
      <c r="C3846" t="s">
        <v>11131</v>
      </c>
      <c r="D3846">
        <v>118</v>
      </c>
      <c r="E3846">
        <v>90</v>
      </c>
      <c r="F3846">
        <v>143</v>
      </c>
      <c r="G3846">
        <v>811</v>
      </c>
      <c r="H3846" t="s">
        <v>3659</v>
      </c>
      <c r="I3846">
        <v>1000</v>
      </c>
      <c r="K3846" t="s">
        <v>2527</v>
      </c>
      <c r="L3846" t="s">
        <v>2619</v>
      </c>
      <c r="M3846" t="s">
        <v>18223</v>
      </c>
      <c r="N3846">
        <v>71217</v>
      </c>
      <c r="O3846">
        <v>5002</v>
      </c>
      <c r="P3846" t="s">
        <v>1517</v>
      </c>
      <c r="Q3846">
        <v>1</v>
      </c>
      <c r="R3846" t="s">
        <v>18224</v>
      </c>
      <c r="S3846" t="s">
        <v>18225</v>
      </c>
      <c r="T3846">
        <v>228</v>
      </c>
      <c r="U3846" t="s">
        <v>37</v>
      </c>
      <c r="V3846" t="s">
        <v>38</v>
      </c>
      <c r="W3846" t="s">
        <v>7334</v>
      </c>
      <c r="X3846">
        <v>4500000</v>
      </c>
      <c r="Y3846">
        <v>1982</v>
      </c>
      <c r="Z3846">
        <v>901</v>
      </c>
      <c r="AA3846">
        <v>7.2</v>
      </c>
      <c r="AB3846">
        <v>1.85</v>
      </c>
      <c r="AC3846">
        <v>0</v>
      </c>
    </row>
    <row r="3847" spans="1:29">
      <c r="A3847" t="s">
        <v>28</v>
      </c>
      <c r="C3847" t="s">
        <v>18226</v>
      </c>
      <c r="D3847">
        <v>42</v>
      </c>
      <c r="E3847">
        <v>115</v>
      </c>
      <c r="F3847">
        <v>1000</v>
      </c>
      <c r="G3847">
        <v>68</v>
      </c>
      <c r="H3847" t="s">
        <v>18227</v>
      </c>
      <c r="I3847">
        <v>232</v>
      </c>
      <c r="K3847" t="s">
        <v>7043</v>
      </c>
      <c r="L3847" t="s">
        <v>18228</v>
      </c>
      <c r="M3847" t="s">
        <v>18229</v>
      </c>
      <c r="N3847">
        <v>13474</v>
      </c>
      <c r="O3847">
        <v>588</v>
      </c>
      <c r="P3847" t="s">
        <v>18230</v>
      </c>
      <c r="Q3847">
        <v>0</v>
      </c>
      <c r="R3847" t="s">
        <v>18231</v>
      </c>
      <c r="S3847" t="s">
        <v>18232</v>
      </c>
      <c r="T3847">
        <v>115</v>
      </c>
      <c r="U3847" t="s">
        <v>37</v>
      </c>
      <c r="V3847" t="s">
        <v>38</v>
      </c>
      <c r="W3847" t="s">
        <v>5613</v>
      </c>
      <c r="X3847">
        <v>4500000</v>
      </c>
      <c r="Y3847">
        <v>1956</v>
      </c>
      <c r="Z3847">
        <v>169</v>
      </c>
      <c r="AA3847">
        <v>7.4</v>
      </c>
      <c r="AB3847">
        <v>1.66</v>
      </c>
      <c r="AC3847">
        <v>0</v>
      </c>
    </row>
    <row r="3848" spans="1:29">
      <c r="A3848" t="s">
        <v>28</v>
      </c>
      <c r="C3848" t="s">
        <v>5076</v>
      </c>
      <c r="D3848">
        <v>202</v>
      </c>
      <c r="E3848">
        <v>108</v>
      </c>
      <c r="F3848">
        <v>0</v>
      </c>
      <c r="G3848">
        <v>346</v>
      </c>
      <c r="H3848" t="s">
        <v>982</v>
      </c>
      <c r="I3848">
        <v>22000</v>
      </c>
      <c r="J3848">
        <v>13060843</v>
      </c>
      <c r="K3848" t="s">
        <v>3409</v>
      </c>
      <c r="L3848" t="s">
        <v>697</v>
      </c>
      <c r="M3848" t="s">
        <v>18233</v>
      </c>
      <c r="N3848">
        <v>149528</v>
      </c>
      <c r="O3848">
        <v>26050</v>
      </c>
      <c r="P3848" t="s">
        <v>1288</v>
      </c>
      <c r="Q3848">
        <v>0</v>
      </c>
      <c r="R3848" t="s">
        <v>18234</v>
      </c>
      <c r="S3848" t="s">
        <v>18235</v>
      </c>
      <c r="T3848">
        <v>454</v>
      </c>
      <c r="U3848" t="s">
        <v>37</v>
      </c>
      <c r="V3848" t="s">
        <v>38</v>
      </c>
      <c r="W3848" t="s">
        <v>585</v>
      </c>
      <c r="X3848">
        <v>15000000</v>
      </c>
      <c r="Y3848">
        <v>2002</v>
      </c>
      <c r="Z3848">
        <v>3000</v>
      </c>
      <c r="AA3848">
        <v>7.7</v>
      </c>
      <c r="AB3848">
        <v>2.35</v>
      </c>
      <c r="AC3848">
        <v>0</v>
      </c>
    </row>
    <row r="3849" spans="1:29">
      <c r="A3849" t="s">
        <v>28</v>
      </c>
      <c r="D3849">
        <v>5</v>
      </c>
      <c r="E3849">
        <v>43</v>
      </c>
      <c r="G3849">
        <v>298</v>
      </c>
      <c r="H3849" t="s">
        <v>18236</v>
      </c>
      <c r="I3849">
        <v>562</v>
      </c>
      <c r="K3849" t="s">
        <v>1935</v>
      </c>
      <c r="L3849" t="s">
        <v>929</v>
      </c>
      <c r="M3849" t="s">
        <v>18237</v>
      </c>
      <c r="N3849">
        <v>6762</v>
      </c>
      <c r="O3849">
        <v>1587</v>
      </c>
      <c r="P3849" t="s">
        <v>6596</v>
      </c>
      <c r="Q3849">
        <v>0</v>
      </c>
      <c r="S3849" t="s">
        <v>18238</v>
      </c>
      <c r="T3849">
        <v>27</v>
      </c>
      <c r="U3849" t="s">
        <v>37</v>
      </c>
      <c r="V3849" t="s">
        <v>38</v>
      </c>
      <c r="Z3849">
        <v>560</v>
      </c>
      <c r="AA3849">
        <v>7.7</v>
      </c>
      <c r="AB3849">
        <v>16</v>
      </c>
      <c r="AC3849">
        <v>2000</v>
      </c>
    </row>
    <row r="3850" spans="1:29">
      <c r="A3850" t="s">
        <v>28</v>
      </c>
      <c r="C3850" t="s">
        <v>443</v>
      </c>
      <c r="D3850">
        <v>120</v>
      </c>
      <c r="E3850">
        <v>109</v>
      </c>
      <c r="F3850">
        <v>0</v>
      </c>
      <c r="G3850">
        <v>126</v>
      </c>
      <c r="H3850" t="s">
        <v>18239</v>
      </c>
      <c r="I3850">
        <v>3000</v>
      </c>
      <c r="J3850">
        <v>3798532</v>
      </c>
      <c r="K3850" t="s">
        <v>5274</v>
      </c>
      <c r="L3850" t="s">
        <v>141</v>
      </c>
      <c r="M3850" t="s">
        <v>18240</v>
      </c>
      <c r="N3850">
        <v>41138</v>
      </c>
      <c r="O3850">
        <v>3668</v>
      </c>
      <c r="P3850" t="s">
        <v>18241</v>
      </c>
      <c r="Q3850">
        <v>0</v>
      </c>
      <c r="R3850" t="s">
        <v>18242</v>
      </c>
      <c r="S3850" t="s">
        <v>18243</v>
      </c>
      <c r="T3850">
        <v>208</v>
      </c>
      <c r="U3850" t="s">
        <v>37</v>
      </c>
      <c r="V3850" t="s">
        <v>38</v>
      </c>
      <c r="W3850" t="s">
        <v>585</v>
      </c>
      <c r="X3850">
        <v>4500000</v>
      </c>
      <c r="Y3850">
        <v>1996</v>
      </c>
      <c r="Z3850">
        <v>441</v>
      </c>
      <c r="AA3850">
        <v>7.4</v>
      </c>
      <c r="AB3850">
        <v>1.85</v>
      </c>
      <c r="AC3850">
        <v>2000</v>
      </c>
    </row>
    <row r="3851" spans="1:29">
      <c r="A3851" t="s">
        <v>28</v>
      </c>
      <c r="C3851" t="s">
        <v>1204</v>
      </c>
      <c r="D3851">
        <v>234</v>
      </c>
      <c r="E3851">
        <v>102</v>
      </c>
      <c r="F3851">
        <v>0</v>
      </c>
      <c r="G3851">
        <v>167</v>
      </c>
      <c r="H3851" t="s">
        <v>1820</v>
      </c>
      <c r="I3851">
        <v>1000</v>
      </c>
      <c r="J3851">
        <v>3609278</v>
      </c>
      <c r="K3851" t="s">
        <v>3409</v>
      </c>
      <c r="L3851" t="s">
        <v>7763</v>
      </c>
      <c r="M3851" t="s">
        <v>18244</v>
      </c>
      <c r="N3851">
        <v>573541</v>
      </c>
      <c r="O3851">
        <v>2235</v>
      </c>
      <c r="P3851" t="s">
        <v>18245</v>
      </c>
      <c r="Q3851">
        <v>0</v>
      </c>
      <c r="R3851" t="s">
        <v>18246</v>
      </c>
      <c r="S3851" t="s">
        <v>18247</v>
      </c>
      <c r="T3851">
        <v>1916</v>
      </c>
      <c r="U3851" t="s">
        <v>37</v>
      </c>
      <c r="V3851" t="s">
        <v>38</v>
      </c>
      <c r="W3851" t="s">
        <v>585</v>
      </c>
      <c r="X3851">
        <v>4500000</v>
      </c>
      <c r="Y3851">
        <v>2000</v>
      </c>
      <c r="Z3851">
        <v>1000</v>
      </c>
      <c r="AA3851">
        <v>8.4</v>
      </c>
      <c r="AB3851">
        <v>1.37</v>
      </c>
      <c r="AC3851">
        <v>38000</v>
      </c>
    </row>
    <row r="3852" spans="1:29">
      <c r="A3852" t="s">
        <v>28</v>
      </c>
      <c r="C3852" t="s">
        <v>18248</v>
      </c>
      <c r="D3852">
        <v>17</v>
      </c>
      <c r="E3852">
        <v>100</v>
      </c>
      <c r="F3852">
        <v>9</v>
      </c>
      <c r="G3852">
        <v>37</v>
      </c>
      <c r="H3852" t="s">
        <v>18249</v>
      </c>
      <c r="I3852">
        <v>188</v>
      </c>
      <c r="K3852" t="s">
        <v>16971</v>
      </c>
      <c r="L3852" t="s">
        <v>18250</v>
      </c>
      <c r="M3852" t="s">
        <v>18251</v>
      </c>
      <c r="N3852">
        <v>2756</v>
      </c>
      <c r="O3852">
        <v>496</v>
      </c>
      <c r="P3852" t="s">
        <v>18252</v>
      </c>
      <c r="Q3852">
        <v>2</v>
      </c>
      <c r="R3852" t="s">
        <v>18253</v>
      </c>
      <c r="S3852" t="s">
        <v>18254</v>
      </c>
      <c r="T3852">
        <v>55</v>
      </c>
      <c r="U3852" t="s">
        <v>37</v>
      </c>
      <c r="V3852" t="s">
        <v>38</v>
      </c>
      <c r="W3852" t="s">
        <v>6036</v>
      </c>
      <c r="Y3852">
        <v>1945</v>
      </c>
      <c r="Z3852">
        <v>135</v>
      </c>
      <c r="AA3852">
        <v>7.1</v>
      </c>
      <c r="AB3852">
        <v>1.37</v>
      </c>
      <c r="AC3852">
        <v>501</v>
      </c>
    </row>
    <row r="3853" spans="1:29">
      <c r="A3853" t="s">
        <v>28</v>
      </c>
      <c r="C3853" t="s">
        <v>18255</v>
      </c>
      <c r="D3853">
        <v>35</v>
      </c>
      <c r="E3853">
        <v>115</v>
      </c>
      <c r="F3853">
        <v>98</v>
      </c>
      <c r="G3853">
        <v>4</v>
      </c>
      <c r="H3853" t="s">
        <v>18256</v>
      </c>
      <c r="I3853">
        <v>341</v>
      </c>
      <c r="J3853">
        <v>1687311</v>
      </c>
      <c r="K3853" t="s">
        <v>18257</v>
      </c>
      <c r="L3853" t="s">
        <v>18258</v>
      </c>
      <c r="M3853" t="s">
        <v>18259</v>
      </c>
      <c r="N3853">
        <v>2412</v>
      </c>
      <c r="O3853">
        <v>371</v>
      </c>
      <c r="P3853" t="s">
        <v>18260</v>
      </c>
      <c r="Q3853">
        <v>3</v>
      </c>
      <c r="R3853" t="s">
        <v>18261</v>
      </c>
      <c r="S3853" t="s">
        <v>18262</v>
      </c>
      <c r="T3853">
        <v>40</v>
      </c>
      <c r="U3853" t="s">
        <v>2778</v>
      </c>
      <c r="V3853" t="s">
        <v>3571</v>
      </c>
      <c r="W3853" t="s">
        <v>39</v>
      </c>
      <c r="X3853">
        <v>700000000</v>
      </c>
      <c r="Y3853">
        <v>1998</v>
      </c>
      <c r="Z3853">
        <v>26</v>
      </c>
      <c r="AA3853">
        <v>7.2</v>
      </c>
      <c r="AB3853">
        <v>2</v>
      </c>
      <c r="AC3853">
        <v>539</v>
      </c>
    </row>
    <row r="3854" spans="1:29">
      <c r="A3854" t="s">
        <v>28</v>
      </c>
      <c r="C3854" t="s">
        <v>760</v>
      </c>
      <c r="D3854">
        <v>48</v>
      </c>
      <c r="E3854">
        <v>122</v>
      </c>
      <c r="F3854">
        <v>0</v>
      </c>
      <c r="G3854">
        <v>491</v>
      </c>
      <c r="H3854" t="s">
        <v>8269</v>
      </c>
      <c r="I3854">
        <v>854</v>
      </c>
      <c r="K3854" t="s">
        <v>2174</v>
      </c>
      <c r="L3854" t="s">
        <v>3503</v>
      </c>
      <c r="M3854" t="s">
        <v>18263</v>
      </c>
      <c r="N3854">
        <v>15175</v>
      </c>
      <c r="O3854">
        <v>2762</v>
      </c>
      <c r="P3854" t="s">
        <v>18264</v>
      </c>
      <c r="Q3854">
        <v>0</v>
      </c>
      <c r="R3854" t="s">
        <v>18265</v>
      </c>
      <c r="S3854" t="s">
        <v>18266</v>
      </c>
      <c r="T3854">
        <v>89</v>
      </c>
      <c r="U3854" t="s">
        <v>37</v>
      </c>
      <c r="V3854" t="s">
        <v>56</v>
      </c>
      <c r="W3854" t="s">
        <v>585</v>
      </c>
      <c r="X3854">
        <v>4500000</v>
      </c>
      <c r="Y3854">
        <v>1986</v>
      </c>
      <c r="Z3854">
        <v>652</v>
      </c>
      <c r="AA3854">
        <v>7.5</v>
      </c>
      <c r="AB3854">
        <v>1.85</v>
      </c>
      <c r="AC3854">
        <v>1000</v>
      </c>
    </row>
    <row r="3855" spans="1:29">
      <c r="A3855" t="s">
        <v>28</v>
      </c>
      <c r="C3855" t="s">
        <v>18267</v>
      </c>
      <c r="D3855">
        <v>49</v>
      </c>
      <c r="E3855">
        <v>98</v>
      </c>
      <c r="F3855">
        <v>10</v>
      </c>
      <c r="G3855">
        <v>402</v>
      </c>
      <c r="H3855" t="s">
        <v>18268</v>
      </c>
      <c r="I3855">
        <v>589</v>
      </c>
      <c r="J3855">
        <v>10429707</v>
      </c>
      <c r="K3855" t="s">
        <v>1671</v>
      </c>
      <c r="L3855" t="s">
        <v>18269</v>
      </c>
      <c r="M3855" t="s">
        <v>18270</v>
      </c>
      <c r="N3855">
        <v>10483</v>
      </c>
      <c r="O3855">
        <v>2705</v>
      </c>
      <c r="P3855" t="s">
        <v>6760</v>
      </c>
      <c r="R3855" t="s">
        <v>18271</v>
      </c>
      <c r="S3855" t="s">
        <v>18272</v>
      </c>
      <c r="T3855">
        <v>125</v>
      </c>
      <c r="U3855" t="s">
        <v>37</v>
      </c>
      <c r="V3855" t="s">
        <v>38</v>
      </c>
      <c r="W3855" t="s">
        <v>95</v>
      </c>
      <c r="X3855">
        <v>5000000</v>
      </c>
      <c r="Y3855">
        <v>2014</v>
      </c>
      <c r="Z3855">
        <v>416</v>
      </c>
      <c r="AA3855">
        <v>5.4</v>
      </c>
      <c r="AB3855">
        <v>2.35</v>
      </c>
      <c r="AC3855">
        <v>0</v>
      </c>
    </row>
    <row r="3856" spans="1:29">
      <c r="A3856" t="s">
        <v>28</v>
      </c>
      <c r="C3856" t="s">
        <v>9802</v>
      </c>
      <c r="D3856">
        <v>283</v>
      </c>
      <c r="E3856">
        <v>133</v>
      </c>
      <c r="F3856">
        <v>219</v>
      </c>
      <c r="G3856">
        <v>701</v>
      </c>
      <c r="H3856" t="s">
        <v>2982</v>
      </c>
      <c r="I3856">
        <v>15000</v>
      </c>
      <c r="J3856">
        <v>727883</v>
      </c>
      <c r="K3856" t="s">
        <v>2683</v>
      </c>
      <c r="L3856" t="s">
        <v>373</v>
      </c>
      <c r="M3856" t="s">
        <v>18273</v>
      </c>
      <c r="N3856">
        <v>580999</v>
      </c>
      <c r="O3856">
        <v>17040</v>
      </c>
      <c r="P3856" t="s">
        <v>18274</v>
      </c>
      <c r="Q3856">
        <v>1</v>
      </c>
      <c r="R3856" t="s">
        <v>18275</v>
      </c>
      <c r="S3856" t="s">
        <v>18276</v>
      </c>
      <c r="T3856">
        <v>2110</v>
      </c>
      <c r="U3856" t="s">
        <v>37</v>
      </c>
      <c r="V3856" t="s">
        <v>38</v>
      </c>
      <c r="W3856" t="s">
        <v>585</v>
      </c>
      <c r="X3856">
        <v>4500000</v>
      </c>
      <c r="Y3856">
        <v>2001</v>
      </c>
      <c r="Z3856">
        <v>933</v>
      </c>
      <c r="AA3856">
        <v>8.1</v>
      </c>
      <c r="AB3856">
        <v>2.35</v>
      </c>
      <c r="AC3856">
        <v>33000</v>
      </c>
    </row>
    <row r="3857" spans="1:29">
      <c r="A3857" t="s">
        <v>28</v>
      </c>
      <c r="C3857" t="s">
        <v>18277</v>
      </c>
      <c r="D3857">
        <v>16</v>
      </c>
      <c r="E3857">
        <v>105</v>
      </c>
      <c r="F3857">
        <v>5</v>
      </c>
      <c r="G3857">
        <v>122</v>
      </c>
      <c r="H3857" t="s">
        <v>18278</v>
      </c>
      <c r="I3857">
        <v>274</v>
      </c>
      <c r="J3857">
        <v>1391770</v>
      </c>
      <c r="K3857" t="s">
        <v>18279</v>
      </c>
      <c r="L3857" t="s">
        <v>18280</v>
      </c>
      <c r="M3857" t="s">
        <v>18281</v>
      </c>
      <c r="N3857">
        <v>1592</v>
      </c>
      <c r="O3857">
        <v>793</v>
      </c>
      <c r="P3857" t="s">
        <v>18282</v>
      </c>
      <c r="Q3857">
        <v>6</v>
      </c>
      <c r="R3857" t="s">
        <v>18283</v>
      </c>
      <c r="S3857" t="s">
        <v>18284</v>
      </c>
      <c r="T3857">
        <v>14</v>
      </c>
      <c r="U3857" t="s">
        <v>2778</v>
      </c>
      <c r="V3857" t="s">
        <v>2913</v>
      </c>
      <c r="W3857" t="s">
        <v>39</v>
      </c>
      <c r="Y3857">
        <v>2011</v>
      </c>
      <c r="Z3857">
        <v>154</v>
      </c>
      <c r="AA3857">
        <v>6</v>
      </c>
      <c r="AB3857">
        <v>2.35</v>
      </c>
      <c r="AC3857">
        <v>0</v>
      </c>
    </row>
    <row r="3858" spans="1:29">
      <c r="A3858" t="s">
        <v>28</v>
      </c>
      <c r="C3858" t="s">
        <v>18285</v>
      </c>
      <c r="D3858">
        <v>54</v>
      </c>
      <c r="E3858">
        <v>122</v>
      </c>
      <c r="F3858">
        <v>4</v>
      </c>
      <c r="G3858">
        <v>3</v>
      </c>
      <c r="H3858" t="s">
        <v>18286</v>
      </c>
      <c r="I3858">
        <v>25</v>
      </c>
      <c r="J3858">
        <v>713413</v>
      </c>
      <c r="K3858" t="s">
        <v>3082</v>
      </c>
      <c r="L3858" t="s">
        <v>18287</v>
      </c>
      <c r="M3858" t="s">
        <v>18288</v>
      </c>
      <c r="N3858">
        <v>9171</v>
      </c>
      <c r="O3858">
        <v>48</v>
      </c>
      <c r="P3858" t="s">
        <v>18289</v>
      </c>
      <c r="Q3858">
        <v>1</v>
      </c>
      <c r="R3858" t="s">
        <v>18290</v>
      </c>
      <c r="S3858" t="s">
        <v>18291</v>
      </c>
      <c r="T3858">
        <v>68</v>
      </c>
      <c r="U3858" t="s">
        <v>10490</v>
      </c>
      <c r="V3858" t="s">
        <v>10491</v>
      </c>
      <c r="W3858" t="s">
        <v>585</v>
      </c>
      <c r="X3858">
        <v>4500000</v>
      </c>
      <c r="Y3858">
        <v>1997</v>
      </c>
      <c r="Z3858">
        <v>20</v>
      </c>
      <c r="AA3858">
        <v>7.8</v>
      </c>
      <c r="AB3858">
        <v>1.85</v>
      </c>
      <c r="AC3858">
        <v>689</v>
      </c>
    </row>
    <row r="3859" spans="1:29">
      <c r="A3859" t="s">
        <v>28</v>
      </c>
      <c r="C3859" t="s">
        <v>18292</v>
      </c>
      <c r="D3859">
        <v>92</v>
      </c>
      <c r="E3859">
        <v>106</v>
      </c>
      <c r="F3859">
        <v>68</v>
      </c>
      <c r="G3859">
        <v>391</v>
      </c>
      <c r="H3859" t="s">
        <v>9641</v>
      </c>
      <c r="I3859">
        <v>835</v>
      </c>
      <c r="J3859">
        <v>410241</v>
      </c>
      <c r="K3859" t="s">
        <v>9193</v>
      </c>
      <c r="L3859" t="s">
        <v>3951</v>
      </c>
      <c r="M3859" t="s">
        <v>18293</v>
      </c>
      <c r="N3859">
        <v>32357</v>
      </c>
      <c r="O3859">
        <v>2110</v>
      </c>
      <c r="P3859" t="s">
        <v>17296</v>
      </c>
      <c r="Q3859">
        <v>0</v>
      </c>
      <c r="R3859" t="s">
        <v>18294</v>
      </c>
      <c r="S3859" t="s">
        <v>18295</v>
      </c>
      <c r="T3859">
        <v>199</v>
      </c>
      <c r="U3859" t="s">
        <v>37</v>
      </c>
      <c r="V3859" t="s">
        <v>38</v>
      </c>
      <c r="W3859" t="s">
        <v>585</v>
      </c>
      <c r="X3859">
        <v>2000000</v>
      </c>
      <c r="Y3859">
        <v>2002</v>
      </c>
      <c r="Z3859">
        <v>601</v>
      </c>
      <c r="AA3859">
        <v>6.8</v>
      </c>
      <c r="AB3859">
        <v>1.85</v>
      </c>
      <c r="AC3859">
        <v>3000</v>
      </c>
    </row>
    <row r="3860" spans="1:29">
      <c r="A3860" t="s">
        <v>28</v>
      </c>
      <c r="C3860" t="s">
        <v>18296</v>
      </c>
      <c r="D3860">
        <v>159</v>
      </c>
      <c r="E3860">
        <v>98</v>
      </c>
      <c r="F3860">
        <v>377</v>
      </c>
      <c r="G3860">
        <v>844</v>
      </c>
      <c r="H3860" t="s">
        <v>2291</v>
      </c>
      <c r="I3860">
        <v>1000</v>
      </c>
      <c r="J3860">
        <v>278821</v>
      </c>
      <c r="K3860" t="s">
        <v>2527</v>
      </c>
      <c r="L3860" t="s">
        <v>18297</v>
      </c>
      <c r="M3860" t="s">
        <v>18298</v>
      </c>
      <c r="N3860">
        <v>5465</v>
      </c>
      <c r="O3860">
        <v>5041</v>
      </c>
      <c r="P3860" t="s">
        <v>3518</v>
      </c>
      <c r="Q3860">
        <v>1</v>
      </c>
      <c r="R3860" t="s">
        <v>18299</v>
      </c>
      <c r="S3860" t="s">
        <v>18300</v>
      </c>
      <c r="T3860">
        <v>37</v>
      </c>
      <c r="U3860" t="s">
        <v>37</v>
      </c>
      <c r="V3860" t="s">
        <v>38</v>
      </c>
      <c r="W3860" t="s">
        <v>585</v>
      </c>
      <c r="Y3860">
        <v>2009</v>
      </c>
      <c r="Z3860">
        <v>887</v>
      </c>
      <c r="AA3860">
        <v>6.5</v>
      </c>
      <c r="AB3860">
        <v>1.85</v>
      </c>
      <c r="AC3860">
        <v>0</v>
      </c>
    </row>
    <row r="3861" spans="1:29">
      <c r="A3861" t="s">
        <v>28</v>
      </c>
      <c r="C3861" t="s">
        <v>14340</v>
      </c>
      <c r="D3861">
        <v>202</v>
      </c>
      <c r="E3861">
        <v>112</v>
      </c>
      <c r="F3861">
        <v>0</v>
      </c>
      <c r="G3861">
        <v>38</v>
      </c>
      <c r="H3861" t="s">
        <v>18301</v>
      </c>
      <c r="I3861">
        <v>717</v>
      </c>
      <c r="J3861">
        <v>211667</v>
      </c>
      <c r="K3861" t="s">
        <v>1935</v>
      </c>
      <c r="L3861" t="s">
        <v>13998</v>
      </c>
      <c r="M3861" t="s">
        <v>18302</v>
      </c>
      <c r="N3861">
        <v>53508</v>
      </c>
      <c r="O3861">
        <v>907</v>
      </c>
      <c r="P3861" t="s">
        <v>18303</v>
      </c>
      <c r="Q3861">
        <v>0</v>
      </c>
      <c r="R3861" t="s">
        <v>18304</v>
      </c>
      <c r="S3861" t="s">
        <v>18305</v>
      </c>
      <c r="T3861">
        <v>131</v>
      </c>
      <c r="U3861" t="s">
        <v>12700</v>
      </c>
      <c r="V3861" t="s">
        <v>5694</v>
      </c>
      <c r="W3861" t="s">
        <v>585</v>
      </c>
      <c r="X3861">
        <v>4200000000</v>
      </c>
      <c r="Y3861">
        <v>2005</v>
      </c>
      <c r="Z3861">
        <v>126</v>
      </c>
      <c r="AA3861">
        <v>7.7</v>
      </c>
      <c r="AB3861">
        <v>2.35</v>
      </c>
      <c r="AC3861">
        <v>4000</v>
      </c>
    </row>
    <row r="3862" spans="1:29">
      <c r="A3862" t="s">
        <v>28</v>
      </c>
      <c r="C3862" t="s">
        <v>18306</v>
      </c>
      <c r="D3862">
        <v>50</v>
      </c>
      <c r="E3862">
        <v>120</v>
      </c>
      <c r="F3862">
        <v>0</v>
      </c>
      <c r="G3862">
        <v>9</v>
      </c>
      <c r="H3862" t="s">
        <v>18307</v>
      </c>
      <c r="I3862">
        <v>24</v>
      </c>
      <c r="J3862">
        <v>706622</v>
      </c>
      <c r="K3862" t="s">
        <v>8771</v>
      </c>
      <c r="L3862" t="s">
        <v>18308</v>
      </c>
      <c r="M3862" t="s">
        <v>18309</v>
      </c>
      <c r="N3862">
        <v>1213</v>
      </c>
      <c r="O3862">
        <v>53</v>
      </c>
      <c r="P3862" t="s">
        <v>18310</v>
      </c>
      <c r="Q3862">
        <v>2</v>
      </c>
      <c r="R3862" t="s">
        <v>18311</v>
      </c>
      <c r="S3862" t="s">
        <v>18312</v>
      </c>
      <c r="T3862">
        <v>17</v>
      </c>
      <c r="U3862" t="s">
        <v>1464</v>
      </c>
      <c r="V3862" t="s">
        <v>1465</v>
      </c>
      <c r="Y3862">
        <v>2010</v>
      </c>
      <c r="Z3862">
        <v>12</v>
      </c>
      <c r="AA3862">
        <v>6.4</v>
      </c>
      <c r="AB3862">
        <v>1.85</v>
      </c>
      <c r="AC3862">
        <v>0</v>
      </c>
    </row>
    <row r="3863" spans="1:29">
      <c r="A3863" t="s">
        <v>28</v>
      </c>
      <c r="C3863" t="s">
        <v>18313</v>
      </c>
      <c r="D3863">
        <v>54</v>
      </c>
      <c r="E3863">
        <v>99</v>
      </c>
      <c r="F3863">
        <v>0</v>
      </c>
      <c r="G3863">
        <v>798</v>
      </c>
      <c r="H3863" t="s">
        <v>686</v>
      </c>
      <c r="I3863">
        <v>26000</v>
      </c>
      <c r="J3863">
        <v>92191</v>
      </c>
      <c r="K3863" t="s">
        <v>6283</v>
      </c>
      <c r="L3863" t="s">
        <v>335</v>
      </c>
      <c r="M3863" t="s">
        <v>18314</v>
      </c>
      <c r="N3863">
        <v>29463</v>
      </c>
      <c r="O3863">
        <v>29325</v>
      </c>
      <c r="P3863" t="s">
        <v>15341</v>
      </c>
      <c r="Q3863">
        <v>1</v>
      </c>
      <c r="R3863" t="s">
        <v>18315</v>
      </c>
      <c r="S3863" t="s">
        <v>18316</v>
      </c>
      <c r="T3863">
        <v>84</v>
      </c>
      <c r="U3863" t="s">
        <v>37</v>
      </c>
      <c r="V3863" t="s">
        <v>56</v>
      </c>
      <c r="W3863" t="s">
        <v>585</v>
      </c>
      <c r="X3863">
        <v>2500000</v>
      </c>
      <c r="Y3863">
        <v>2001</v>
      </c>
      <c r="Z3863">
        <v>1000</v>
      </c>
      <c r="AA3863">
        <v>6.5</v>
      </c>
      <c r="AB3863">
        <v>1.85</v>
      </c>
      <c r="AC3863">
        <v>0</v>
      </c>
    </row>
    <row r="3864" spans="1:29">
      <c r="A3864" t="s">
        <v>28</v>
      </c>
      <c r="C3864" t="s">
        <v>18317</v>
      </c>
      <c r="D3864">
        <v>98</v>
      </c>
      <c r="E3864">
        <v>110</v>
      </c>
      <c r="F3864">
        <v>143</v>
      </c>
      <c r="G3864">
        <v>76</v>
      </c>
      <c r="H3864" t="s">
        <v>6218</v>
      </c>
      <c r="I3864">
        <v>155</v>
      </c>
      <c r="J3864">
        <v>49413</v>
      </c>
      <c r="K3864" t="s">
        <v>334</v>
      </c>
      <c r="L3864" t="s">
        <v>10313</v>
      </c>
      <c r="M3864" t="s">
        <v>18318</v>
      </c>
      <c r="N3864">
        <v>6919</v>
      </c>
      <c r="O3864">
        <v>398</v>
      </c>
      <c r="P3864" t="s">
        <v>5492</v>
      </c>
      <c r="Q3864">
        <v>0</v>
      </c>
      <c r="R3864" t="s">
        <v>18319</v>
      </c>
      <c r="S3864" t="s">
        <v>18320</v>
      </c>
      <c r="T3864">
        <v>26</v>
      </c>
      <c r="U3864" t="s">
        <v>7241</v>
      </c>
      <c r="V3864" t="s">
        <v>3859</v>
      </c>
      <c r="W3864" t="s">
        <v>585</v>
      </c>
      <c r="X3864">
        <v>35000000</v>
      </c>
      <c r="Y3864">
        <v>2006</v>
      </c>
      <c r="Z3864">
        <v>96</v>
      </c>
      <c r="AA3864">
        <v>7.3</v>
      </c>
      <c r="AB3864">
        <v>2.35</v>
      </c>
      <c r="AC3864">
        <v>528</v>
      </c>
    </row>
    <row r="3865" spans="1:29">
      <c r="A3865" t="s">
        <v>28</v>
      </c>
      <c r="C3865" t="s">
        <v>18321</v>
      </c>
      <c r="D3865">
        <v>92</v>
      </c>
      <c r="E3865">
        <v>102</v>
      </c>
      <c r="F3865">
        <v>3</v>
      </c>
      <c r="G3865">
        <v>327</v>
      </c>
      <c r="H3865" t="s">
        <v>11655</v>
      </c>
      <c r="I3865">
        <v>820</v>
      </c>
      <c r="J3865">
        <v>199652</v>
      </c>
      <c r="K3865" t="s">
        <v>136</v>
      </c>
      <c r="L3865" t="s">
        <v>1046</v>
      </c>
      <c r="M3865" t="s">
        <v>18322</v>
      </c>
      <c r="N3865">
        <v>7390</v>
      </c>
      <c r="O3865">
        <v>1950</v>
      </c>
      <c r="P3865" t="s">
        <v>3457</v>
      </c>
      <c r="Q3865">
        <v>0</v>
      </c>
      <c r="R3865" t="s">
        <v>18323</v>
      </c>
      <c r="S3865" t="s">
        <v>18324</v>
      </c>
      <c r="T3865">
        <v>40</v>
      </c>
      <c r="U3865" t="s">
        <v>37</v>
      </c>
      <c r="V3865" t="s">
        <v>3571</v>
      </c>
      <c r="W3865" t="s">
        <v>585</v>
      </c>
      <c r="Y3865">
        <v>2011</v>
      </c>
      <c r="Z3865">
        <v>356</v>
      </c>
      <c r="AA3865">
        <v>6.6</v>
      </c>
      <c r="AB3865">
        <v>2.35</v>
      </c>
      <c r="AC3865">
        <v>0</v>
      </c>
    </row>
    <row r="3866" spans="1:29">
      <c r="A3866" t="s">
        <v>28</v>
      </c>
      <c r="C3866" t="s">
        <v>18325</v>
      </c>
      <c r="D3866">
        <v>112</v>
      </c>
      <c r="E3866">
        <v>109</v>
      </c>
      <c r="F3866">
        <v>187</v>
      </c>
      <c r="G3866">
        <v>0</v>
      </c>
      <c r="H3866" t="s">
        <v>18326</v>
      </c>
      <c r="I3866">
        <v>129</v>
      </c>
      <c r="J3866">
        <v>181655</v>
      </c>
      <c r="K3866" t="s">
        <v>1935</v>
      </c>
      <c r="L3866" t="s">
        <v>2320</v>
      </c>
      <c r="M3866" t="s">
        <v>18327</v>
      </c>
      <c r="N3866">
        <v>35464</v>
      </c>
      <c r="O3866">
        <v>131</v>
      </c>
      <c r="P3866" t="s">
        <v>18328</v>
      </c>
      <c r="Q3866">
        <v>1</v>
      </c>
      <c r="R3866" t="s">
        <v>18329</v>
      </c>
      <c r="S3866" t="s">
        <v>18330</v>
      </c>
      <c r="T3866">
        <v>206</v>
      </c>
      <c r="U3866" t="s">
        <v>5641</v>
      </c>
      <c r="V3866" t="s">
        <v>12473</v>
      </c>
      <c r="W3866" t="s">
        <v>585</v>
      </c>
      <c r="Y3866">
        <v>2002</v>
      </c>
      <c r="Z3866">
        <v>2</v>
      </c>
      <c r="AA3866">
        <v>7.9</v>
      </c>
      <c r="AB3866">
        <v>1.85</v>
      </c>
      <c r="AC3866">
        <v>0</v>
      </c>
    </row>
    <row r="3867" spans="1:29">
      <c r="A3867" t="s">
        <v>28</v>
      </c>
      <c r="C3867" t="s">
        <v>18331</v>
      </c>
      <c r="D3867">
        <v>138</v>
      </c>
      <c r="E3867">
        <v>104</v>
      </c>
      <c r="F3867">
        <v>0</v>
      </c>
      <c r="G3867">
        <v>329</v>
      </c>
      <c r="H3867" t="s">
        <v>3335</v>
      </c>
      <c r="I3867">
        <v>14000</v>
      </c>
      <c r="J3867">
        <v>108229</v>
      </c>
      <c r="K3867" t="s">
        <v>6132</v>
      </c>
      <c r="L3867" t="s">
        <v>228</v>
      </c>
      <c r="M3867" t="s">
        <v>18332</v>
      </c>
      <c r="N3867">
        <v>30836</v>
      </c>
      <c r="O3867">
        <v>15860</v>
      </c>
      <c r="P3867" t="s">
        <v>5096</v>
      </c>
      <c r="Q3867">
        <v>1</v>
      </c>
      <c r="R3867" t="s">
        <v>18333</v>
      </c>
      <c r="S3867" t="s">
        <v>18334</v>
      </c>
      <c r="T3867">
        <v>137</v>
      </c>
      <c r="U3867" t="s">
        <v>37</v>
      </c>
      <c r="V3867" t="s">
        <v>38</v>
      </c>
      <c r="W3867" t="s">
        <v>585</v>
      </c>
      <c r="X3867">
        <v>4500000</v>
      </c>
      <c r="Y3867">
        <v>2009</v>
      </c>
      <c r="Z3867">
        <v>1000</v>
      </c>
      <c r="AA3867">
        <v>5.9</v>
      </c>
      <c r="AB3867">
        <v>2.35</v>
      </c>
      <c r="AC3867">
        <v>7000</v>
      </c>
    </row>
    <row r="3868" spans="1:29">
      <c r="A3868" t="s">
        <v>28</v>
      </c>
      <c r="C3868" t="s">
        <v>18335</v>
      </c>
      <c r="D3868">
        <v>9</v>
      </c>
      <c r="E3868">
        <v>134</v>
      </c>
      <c r="F3868">
        <v>0</v>
      </c>
      <c r="G3868">
        <v>62</v>
      </c>
      <c r="H3868" t="s">
        <v>18336</v>
      </c>
      <c r="I3868">
        <v>327</v>
      </c>
      <c r="K3868" t="s">
        <v>4075</v>
      </c>
      <c r="L3868" t="s">
        <v>15898</v>
      </c>
      <c r="M3868" t="s">
        <v>18337</v>
      </c>
      <c r="N3868">
        <v>781</v>
      </c>
      <c r="O3868">
        <v>496</v>
      </c>
      <c r="P3868" t="s">
        <v>18338</v>
      </c>
      <c r="Q3868">
        <v>4</v>
      </c>
      <c r="S3868" t="s">
        <v>18339</v>
      </c>
      <c r="T3868">
        <v>7</v>
      </c>
      <c r="U3868" t="s">
        <v>5611</v>
      </c>
      <c r="V3868" t="s">
        <v>5612</v>
      </c>
      <c r="Y3868">
        <v>2014</v>
      </c>
      <c r="Z3868">
        <v>82</v>
      </c>
      <c r="AA3868">
        <v>4.7</v>
      </c>
      <c r="AC3868">
        <v>62</v>
      </c>
    </row>
    <row r="3869" spans="1:29">
      <c r="A3869" t="s">
        <v>28</v>
      </c>
      <c r="C3869" t="s">
        <v>4955</v>
      </c>
      <c r="D3869">
        <v>149</v>
      </c>
      <c r="E3869">
        <v>133</v>
      </c>
      <c r="F3869">
        <v>869</v>
      </c>
      <c r="G3869">
        <v>425</v>
      </c>
      <c r="H3869" t="s">
        <v>17218</v>
      </c>
      <c r="I3869">
        <v>888</v>
      </c>
      <c r="J3869">
        <v>112000000</v>
      </c>
      <c r="K3869" t="s">
        <v>3409</v>
      </c>
      <c r="L3869" t="s">
        <v>11576</v>
      </c>
      <c r="M3869" t="s">
        <v>18340</v>
      </c>
      <c r="N3869">
        <v>680041</v>
      </c>
      <c r="O3869">
        <v>2176</v>
      </c>
      <c r="P3869" t="s">
        <v>14576</v>
      </c>
      <c r="Q3869">
        <v>0</v>
      </c>
      <c r="R3869" t="s">
        <v>18341</v>
      </c>
      <c r="S3869" t="s">
        <v>18342</v>
      </c>
      <c r="T3869">
        <v>760</v>
      </c>
      <c r="U3869" t="s">
        <v>37</v>
      </c>
      <c r="V3869" t="s">
        <v>38</v>
      </c>
      <c r="W3869" t="s">
        <v>585</v>
      </c>
      <c r="X3869">
        <v>4400000</v>
      </c>
      <c r="Y3869">
        <v>1975</v>
      </c>
      <c r="Z3869">
        <v>721</v>
      </c>
      <c r="AA3869">
        <v>8.6999999999999993</v>
      </c>
      <c r="AB3869">
        <v>1.85</v>
      </c>
      <c r="AC3869">
        <v>32000</v>
      </c>
    </row>
    <row r="3870" spans="1:29">
      <c r="A3870" t="s">
        <v>28</v>
      </c>
      <c r="C3870" t="s">
        <v>18343</v>
      </c>
      <c r="D3870">
        <v>5</v>
      </c>
      <c r="E3870">
        <v>85</v>
      </c>
      <c r="F3870">
        <v>358</v>
      </c>
      <c r="G3870">
        <v>212</v>
      </c>
      <c r="H3870" t="s">
        <v>18344</v>
      </c>
      <c r="I3870">
        <v>19000</v>
      </c>
      <c r="K3870" t="s">
        <v>1671</v>
      </c>
      <c r="L3870" t="s">
        <v>18345</v>
      </c>
      <c r="M3870" t="s">
        <v>18346</v>
      </c>
      <c r="N3870">
        <v>917</v>
      </c>
      <c r="O3870">
        <v>20397</v>
      </c>
      <c r="P3870" t="s">
        <v>18347</v>
      </c>
      <c r="Q3870">
        <v>3</v>
      </c>
      <c r="R3870" t="s">
        <v>18348</v>
      </c>
      <c r="S3870" t="s">
        <v>18349</v>
      </c>
      <c r="T3870">
        <v>4</v>
      </c>
      <c r="U3870" t="s">
        <v>37</v>
      </c>
      <c r="V3870" t="s">
        <v>38</v>
      </c>
      <c r="W3870" t="s">
        <v>95</v>
      </c>
      <c r="X3870">
        <v>4400000</v>
      </c>
      <c r="Y3870">
        <v>2015</v>
      </c>
      <c r="Z3870">
        <v>570</v>
      </c>
      <c r="AA3870">
        <v>5.9</v>
      </c>
      <c r="AB3870">
        <v>1.78</v>
      </c>
      <c r="AC3870">
        <v>224</v>
      </c>
    </row>
    <row r="3871" spans="1:29">
      <c r="A3871" t="s">
        <v>28</v>
      </c>
      <c r="C3871" t="s">
        <v>10325</v>
      </c>
      <c r="D3871">
        <v>39</v>
      </c>
      <c r="E3871">
        <v>87</v>
      </c>
      <c r="F3871">
        <v>0</v>
      </c>
      <c r="G3871">
        <v>753</v>
      </c>
      <c r="H3871" t="s">
        <v>10629</v>
      </c>
      <c r="I3871">
        <v>898</v>
      </c>
      <c r="K3871" t="s">
        <v>1681</v>
      </c>
      <c r="L3871" t="s">
        <v>14555</v>
      </c>
      <c r="M3871" t="s">
        <v>18350</v>
      </c>
      <c r="N3871">
        <v>12666</v>
      </c>
      <c r="O3871">
        <v>2951</v>
      </c>
      <c r="P3871" t="s">
        <v>4882</v>
      </c>
      <c r="Q3871">
        <v>0</v>
      </c>
      <c r="R3871" t="s">
        <v>18351</v>
      </c>
      <c r="S3871" t="s">
        <v>18352</v>
      </c>
      <c r="T3871">
        <v>61</v>
      </c>
      <c r="V3871" t="s">
        <v>38</v>
      </c>
      <c r="W3871" t="s">
        <v>95</v>
      </c>
      <c r="X3871">
        <v>4400000</v>
      </c>
      <c r="Y3871">
        <v>1976</v>
      </c>
      <c r="Z3871">
        <v>842</v>
      </c>
      <c r="AA3871">
        <v>6.7</v>
      </c>
      <c r="AB3871">
        <v>1.85</v>
      </c>
      <c r="AC3871">
        <v>629</v>
      </c>
    </row>
    <row r="3872" spans="1:29">
      <c r="A3872" t="s">
        <v>28</v>
      </c>
      <c r="C3872" t="s">
        <v>18353</v>
      </c>
      <c r="D3872">
        <v>39</v>
      </c>
      <c r="E3872">
        <v>130</v>
      </c>
      <c r="F3872">
        <v>6</v>
      </c>
      <c r="G3872">
        <v>12</v>
      </c>
      <c r="H3872" t="s">
        <v>18354</v>
      </c>
      <c r="I3872">
        <v>85</v>
      </c>
      <c r="K3872" t="s">
        <v>18355</v>
      </c>
      <c r="L3872" t="s">
        <v>11187</v>
      </c>
      <c r="M3872" t="s">
        <v>18356</v>
      </c>
      <c r="N3872">
        <v>30977</v>
      </c>
      <c r="O3872">
        <v>151</v>
      </c>
      <c r="P3872" t="s">
        <v>18357</v>
      </c>
      <c r="Q3872">
        <v>1</v>
      </c>
      <c r="R3872" t="s">
        <v>18358</v>
      </c>
      <c r="S3872" t="s">
        <v>18359</v>
      </c>
      <c r="T3872">
        <v>178</v>
      </c>
      <c r="U3872" t="s">
        <v>5611</v>
      </c>
      <c r="V3872" t="s">
        <v>5612</v>
      </c>
      <c r="X3872">
        <v>4400000</v>
      </c>
      <c r="Y3872">
        <v>2016</v>
      </c>
      <c r="Z3872">
        <v>26</v>
      </c>
      <c r="AA3872">
        <v>8.5</v>
      </c>
      <c r="AB3872">
        <v>2.35</v>
      </c>
      <c r="AC3872">
        <v>10000</v>
      </c>
    </row>
    <row r="3873" spans="1:29">
      <c r="A3873" t="s">
        <v>28</v>
      </c>
      <c r="D3873">
        <v>2</v>
      </c>
      <c r="E3873">
        <v>199</v>
      </c>
      <c r="G3873">
        <v>505</v>
      </c>
      <c r="H3873" t="s">
        <v>18360</v>
      </c>
      <c r="I3873">
        <v>662</v>
      </c>
      <c r="K3873" t="s">
        <v>7144</v>
      </c>
      <c r="L3873" t="s">
        <v>756</v>
      </c>
      <c r="M3873" t="s">
        <v>18361</v>
      </c>
      <c r="N3873">
        <v>14251</v>
      </c>
      <c r="O3873">
        <v>2667</v>
      </c>
      <c r="P3873" t="s">
        <v>18362</v>
      </c>
      <c r="Q3873">
        <v>0</v>
      </c>
      <c r="R3873" t="s">
        <v>18363</v>
      </c>
      <c r="S3873" t="s">
        <v>18364</v>
      </c>
      <c r="T3873">
        <v>74</v>
      </c>
      <c r="U3873" t="s">
        <v>37</v>
      </c>
      <c r="V3873" t="s">
        <v>268</v>
      </c>
      <c r="W3873" t="s">
        <v>2749</v>
      </c>
      <c r="Z3873">
        <v>517</v>
      </c>
      <c r="AA3873">
        <v>8.4</v>
      </c>
      <c r="AB3873">
        <v>1.33</v>
      </c>
      <c r="AC3873">
        <v>0</v>
      </c>
    </row>
    <row r="3874" spans="1:29">
      <c r="A3874" t="s">
        <v>28</v>
      </c>
      <c r="C3874" t="s">
        <v>16444</v>
      </c>
      <c r="D3874">
        <v>29</v>
      </c>
      <c r="E3874">
        <v>103</v>
      </c>
      <c r="F3874">
        <v>249</v>
      </c>
      <c r="G3874">
        <v>261</v>
      </c>
      <c r="H3874" t="s">
        <v>18365</v>
      </c>
      <c r="I3874">
        <v>2000</v>
      </c>
      <c r="J3874">
        <v>8691</v>
      </c>
      <c r="K3874" t="s">
        <v>127</v>
      </c>
      <c r="L3874" t="s">
        <v>6433</v>
      </c>
      <c r="M3874" t="s">
        <v>18366</v>
      </c>
      <c r="N3874">
        <v>4952</v>
      </c>
      <c r="O3874">
        <v>3089</v>
      </c>
      <c r="P3874" t="s">
        <v>18367</v>
      </c>
      <c r="Q3874">
        <v>1</v>
      </c>
      <c r="S3874" t="s">
        <v>18368</v>
      </c>
      <c r="T3874">
        <v>32</v>
      </c>
      <c r="U3874" t="s">
        <v>37</v>
      </c>
      <c r="V3874" t="s">
        <v>38</v>
      </c>
      <c r="W3874" t="s">
        <v>585</v>
      </c>
      <c r="X3874">
        <v>4500000</v>
      </c>
      <c r="Y3874">
        <v>2014</v>
      </c>
      <c r="Z3874">
        <v>298</v>
      </c>
      <c r="AA3874">
        <v>5.8</v>
      </c>
      <c r="AC3874">
        <v>0</v>
      </c>
    </row>
    <row r="3875" spans="1:29">
      <c r="A3875" t="s">
        <v>28</v>
      </c>
      <c r="C3875" t="s">
        <v>18369</v>
      </c>
      <c r="D3875">
        <v>111</v>
      </c>
      <c r="E3875">
        <v>112</v>
      </c>
      <c r="F3875">
        <v>63</v>
      </c>
      <c r="G3875">
        <v>422</v>
      </c>
      <c r="H3875" t="s">
        <v>390</v>
      </c>
      <c r="I3875">
        <v>2000</v>
      </c>
      <c r="J3875">
        <v>26345</v>
      </c>
      <c r="K3875" t="s">
        <v>15140</v>
      </c>
      <c r="L3875" t="s">
        <v>594</v>
      </c>
      <c r="M3875" t="s">
        <v>18370</v>
      </c>
      <c r="N3875">
        <v>16445</v>
      </c>
      <c r="O3875">
        <v>4810</v>
      </c>
      <c r="P3875" t="s">
        <v>3029</v>
      </c>
      <c r="Q3875">
        <v>4</v>
      </c>
      <c r="R3875" t="s">
        <v>18371</v>
      </c>
      <c r="S3875" t="s">
        <v>18372</v>
      </c>
      <c r="T3875">
        <v>99</v>
      </c>
      <c r="U3875" t="s">
        <v>37</v>
      </c>
      <c r="V3875" t="s">
        <v>56</v>
      </c>
      <c r="W3875" t="s">
        <v>585</v>
      </c>
      <c r="X3875">
        <v>3000000</v>
      </c>
      <c r="Y3875">
        <v>2012</v>
      </c>
      <c r="Z3875">
        <v>1000</v>
      </c>
      <c r="AA3875">
        <v>6.1</v>
      </c>
      <c r="AB3875">
        <v>2.35</v>
      </c>
      <c r="AC3875">
        <v>0</v>
      </c>
    </row>
    <row r="3876" spans="1:29">
      <c r="A3876" t="s">
        <v>28</v>
      </c>
      <c r="C3876" t="s">
        <v>11357</v>
      </c>
      <c r="D3876">
        <v>149</v>
      </c>
      <c r="E3876">
        <v>89</v>
      </c>
      <c r="F3876">
        <v>143</v>
      </c>
      <c r="G3876">
        <v>100</v>
      </c>
      <c r="H3876" t="s">
        <v>18373</v>
      </c>
      <c r="I3876">
        <v>1000</v>
      </c>
      <c r="J3876">
        <v>6940281</v>
      </c>
      <c r="K3876" t="s">
        <v>1528</v>
      </c>
      <c r="L3876" t="s">
        <v>390</v>
      </c>
      <c r="M3876" t="s">
        <v>18374</v>
      </c>
      <c r="N3876">
        <v>43135</v>
      </c>
      <c r="O3876">
        <v>1291</v>
      </c>
      <c r="P3876" t="s">
        <v>18375</v>
      </c>
      <c r="Q3876">
        <v>6</v>
      </c>
      <c r="R3876" t="s">
        <v>18376</v>
      </c>
      <c r="S3876" t="s">
        <v>18377</v>
      </c>
      <c r="T3876">
        <v>346</v>
      </c>
      <c r="U3876" t="s">
        <v>37</v>
      </c>
      <c r="V3876" t="s">
        <v>56</v>
      </c>
      <c r="W3876" t="s">
        <v>585</v>
      </c>
      <c r="Y3876">
        <v>2000</v>
      </c>
      <c r="Z3876">
        <v>146</v>
      </c>
      <c r="AA3876">
        <v>7.3</v>
      </c>
      <c r="AB3876">
        <v>2.35</v>
      </c>
      <c r="AC3876">
        <v>0</v>
      </c>
    </row>
    <row r="3877" spans="1:29">
      <c r="A3877" t="s">
        <v>28</v>
      </c>
      <c r="C3877" t="s">
        <v>2354</v>
      </c>
      <c r="D3877">
        <v>90</v>
      </c>
      <c r="E3877">
        <v>124</v>
      </c>
      <c r="F3877">
        <v>79</v>
      </c>
      <c r="G3877">
        <v>93</v>
      </c>
      <c r="H3877" t="s">
        <v>5555</v>
      </c>
      <c r="I3877">
        <v>309</v>
      </c>
      <c r="J3877">
        <v>188870</v>
      </c>
      <c r="K3877" t="s">
        <v>464</v>
      </c>
      <c r="L3877" t="s">
        <v>18378</v>
      </c>
      <c r="M3877" t="s">
        <v>18379</v>
      </c>
      <c r="N3877">
        <v>13443</v>
      </c>
      <c r="O3877">
        <v>857</v>
      </c>
      <c r="P3877" t="s">
        <v>18380</v>
      </c>
      <c r="Q3877">
        <v>1</v>
      </c>
      <c r="R3877" t="s">
        <v>18381</v>
      </c>
      <c r="S3877" t="s">
        <v>18382</v>
      </c>
      <c r="T3877">
        <v>25</v>
      </c>
      <c r="U3877" t="s">
        <v>12472</v>
      </c>
      <c r="V3877" t="s">
        <v>12473</v>
      </c>
      <c r="W3877" t="s">
        <v>585</v>
      </c>
      <c r="Y3877">
        <v>2010</v>
      </c>
      <c r="Z3877">
        <v>254</v>
      </c>
      <c r="AA3877">
        <v>6.7</v>
      </c>
      <c r="AB3877">
        <v>2.35</v>
      </c>
      <c r="AC3877">
        <v>0</v>
      </c>
    </row>
    <row r="3878" spans="1:29">
      <c r="A3878" t="s">
        <v>28</v>
      </c>
      <c r="C3878" t="s">
        <v>8546</v>
      </c>
      <c r="D3878">
        <v>149</v>
      </c>
      <c r="E3878">
        <v>101</v>
      </c>
      <c r="F3878">
        <v>51</v>
      </c>
      <c r="G3878">
        <v>8</v>
      </c>
      <c r="H3878" t="s">
        <v>18383</v>
      </c>
      <c r="I3878">
        <v>446</v>
      </c>
      <c r="J3878">
        <v>20772796</v>
      </c>
      <c r="K3878" t="s">
        <v>7144</v>
      </c>
      <c r="L3878" t="s">
        <v>7463</v>
      </c>
      <c r="M3878" t="s">
        <v>18384</v>
      </c>
      <c r="N3878">
        <v>34232</v>
      </c>
      <c r="O3878">
        <v>497</v>
      </c>
      <c r="P3878" t="s">
        <v>18385</v>
      </c>
      <c r="Q3878">
        <v>1</v>
      </c>
      <c r="R3878" t="s">
        <v>18386</v>
      </c>
      <c r="S3878" t="s">
        <v>18387</v>
      </c>
      <c r="T3878">
        <v>346</v>
      </c>
      <c r="U3878" t="s">
        <v>37</v>
      </c>
      <c r="V3878" t="s">
        <v>179</v>
      </c>
      <c r="W3878" t="s">
        <v>39</v>
      </c>
      <c r="X3878">
        <v>6000000</v>
      </c>
      <c r="Y3878">
        <v>2002</v>
      </c>
      <c r="Z3878">
        <v>20</v>
      </c>
      <c r="AA3878">
        <v>7.6</v>
      </c>
      <c r="AB3878">
        <v>2.35</v>
      </c>
      <c r="AC3878">
        <v>0</v>
      </c>
    </row>
    <row r="3879" spans="1:29">
      <c r="A3879" t="s">
        <v>28</v>
      </c>
      <c r="C3879" t="s">
        <v>18388</v>
      </c>
      <c r="D3879">
        <v>12</v>
      </c>
      <c r="E3879">
        <v>133</v>
      </c>
      <c r="F3879">
        <v>12</v>
      </c>
      <c r="G3879">
        <v>106</v>
      </c>
      <c r="H3879" t="s">
        <v>17517</v>
      </c>
      <c r="I3879">
        <v>464</v>
      </c>
      <c r="J3879">
        <v>199228</v>
      </c>
      <c r="K3879" t="s">
        <v>2527</v>
      </c>
      <c r="L3879" t="s">
        <v>18389</v>
      </c>
      <c r="M3879" t="s">
        <v>18390</v>
      </c>
      <c r="N3879">
        <v>7295</v>
      </c>
      <c r="O3879">
        <v>1045</v>
      </c>
      <c r="P3879" t="s">
        <v>18391</v>
      </c>
      <c r="Q3879">
        <v>0</v>
      </c>
      <c r="R3879" t="s">
        <v>18392</v>
      </c>
      <c r="S3879" t="s">
        <v>18393</v>
      </c>
      <c r="T3879">
        <v>49</v>
      </c>
      <c r="U3879" t="s">
        <v>5611</v>
      </c>
      <c r="V3879" t="s">
        <v>5612</v>
      </c>
      <c r="X3879">
        <v>150000000</v>
      </c>
      <c r="Y3879">
        <v>2009</v>
      </c>
      <c r="Z3879">
        <v>374</v>
      </c>
      <c r="AA3879">
        <v>7.2</v>
      </c>
      <c r="AB3879">
        <v>2.35</v>
      </c>
      <c r="AC3879">
        <v>504</v>
      </c>
    </row>
    <row r="3880" spans="1:29">
      <c r="A3880" t="s">
        <v>28</v>
      </c>
      <c r="C3880" t="s">
        <v>18394</v>
      </c>
      <c r="D3880">
        <v>64</v>
      </c>
      <c r="E3880">
        <v>112</v>
      </c>
      <c r="F3880">
        <v>0</v>
      </c>
      <c r="G3880">
        <v>7</v>
      </c>
      <c r="H3880" t="s">
        <v>18395</v>
      </c>
      <c r="I3880">
        <v>29</v>
      </c>
      <c r="K3880" t="s">
        <v>5032</v>
      </c>
      <c r="L3880" t="s">
        <v>18396</v>
      </c>
      <c r="M3880" t="s">
        <v>18397</v>
      </c>
      <c r="N3880">
        <v>15780</v>
      </c>
      <c r="O3880">
        <v>61</v>
      </c>
      <c r="P3880" t="s">
        <v>18398</v>
      </c>
      <c r="Q3880">
        <v>0</v>
      </c>
      <c r="R3880" t="s">
        <v>18399</v>
      </c>
      <c r="S3880" t="s">
        <v>18400</v>
      </c>
      <c r="T3880">
        <v>62</v>
      </c>
      <c r="U3880" t="s">
        <v>8731</v>
      </c>
      <c r="V3880" t="s">
        <v>8746</v>
      </c>
      <c r="X3880">
        <v>4500000</v>
      </c>
      <c r="Y3880">
        <v>2009</v>
      </c>
      <c r="Z3880">
        <v>9</v>
      </c>
      <c r="AA3880">
        <v>6.2</v>
      </c>
      <c r="AB3880">
        <v>2.35</v>
      </c>
      <c r="AC3880">
        <v>2000</v>
      </c>
    </row>
    <row r="3881" spans="1:29">
      <c r="A3881" t="s">
        <v>28</v>
      </c>
      <c r="C3881" t="s">
        <v>940</v>
      </c>
      <c r="D3881">
        <v>256</v>
      </c>
      <c r="E3881">
        <v>111</v>
      </c>
      <c r="F3881">
        <v>456</v>
      </c>
      <c r="G3881">
        <v>394</v>
      </c>
      <c r="H3881" t="s">
        <v>941</v>
      </c>
      <c r="I3881">
        <v>20000</v>
      </c>
      <c r="J3881">
        <v>34964818</v>
      </c>
      <c r="K3881" t="s">
        <v>200</v>
      </c>
      <c r="L3881" t="s">
        <v>263</v>
      </c>
      <c r="M3881" t="s">
        <v>942</v>
      </c>
      <c r="N3881">
        <v>39975</v>
      </c>
      <c r="O3881">
        <v>21404</v>
      </c>
      <c r="P3881" t="s">
        <v>943</v>
      </c>
      <c r="Q3881">
        <v>4</v>
      </c>
      <c r="R3881" t="s">
        <v>944</v>
      </c>
      <c r="S3881" t="s">
        <v>945</v>
      </c>
      <c r="T3881">
        <v>186</v>
      </c>
      <c r="U3881" t="s">
        <v>37</v>
      </c>
      <c r="V3881" t="s">
        <v>38</v>
      </c>
      <c r="W3881" t="s">
        <v>95</v>
      </c>
      <c r="X3881">
        <v>150000000</v>
      </c>
      <c r="Y3881">
        <v>2015</v>
      </c>
      <c r="Z3881">
        <v>559</v>
      </c>
      <c r="AA3881">
        <v>5.8</v>
      </c>
      <c r="AB3881">
        <v>2.35</v>
      </c>
      <c r="AC3881">
        <v>24000</v>
      </c>
    </row>
    <row r="3882" spans="1:29">
      <c r="A3882" t="s">
        <v>28</v>
      </c>
      <c r="C3882" t="s">
        <v>4066</v>
      </c>
      <c r="D3882">
        <v>57</v>
      </c>
      <c r="E3882">
        <v>98</v>
      </c>
      <c r="F3882">
        <v>197</v>
      </c>
      <c r="G3882">
        <v>578</v>
      </c>
      <c r="H3882" t="s">
        <v>11892</v>
      </c>
      <c r="I3882">
        <v>755</v>
      </c>
      <c r="K3882" t="s">
        <v>3023</v>
      </c>
      <c r="L3882" t="s">
        <v>10894</v>
      </c>
      <c r="M3882" t="s">
        <v>18401</v>
      </c>
      <c r="N3882">
        <v>59254</v>
      </c>
      <c r="O3882">
        <v>2553</v>
      </c>
      <c r="P3882" t="s">
        <v>16782</v>
      </c>
      <c r="Q3882">
        <v>0</v>
      </c>
      <c r="R3882" t="s">
        <v>18402</v>
      </c>
      <c r="S3882" t="s">
        <v>18403</v>
      </c>
      <c r="T3882">
        <v>726</v>
      </c>
      <c r="U3882" t="s">
        <v>37</v>
      </c>
      <c r="V3882" t="s">
        <v>38</v>
      </c>
      <c r="W3882" t="s">
        <v>2749</v>
      </c>
      <c r="X3882">
        <v>4200000</v>
      </c>
      <c r="Y3882">
        <v>2006</v>
      </c>
      <c r="Z3882">
        <v>632</v>
      </c>
      <c r="AA3882">
        <v>5.2</v>
      </c>
      <c r="AB3882">
        <v>1.33</v>
      </c>
      <c r="AC3882">
        <v>0</v>
      </c>
    </row>
    <row r="3883" spans="1:29">
      <c r="A3883" t="s">
        <v>28</v>
      </c>
      <c r="D3883">
        <v>8</v>
      </c>
      <c r="E3883">
        <v>60</v>
      </c>
      <c r="G3883">
        <v>551</v>
      </c>
      <c r="H3883" t="s">
        <v>7009</v>
      </c>
      <c r="I3883">
        <v>1000</v>
      </c>
      <c r="K3883" t="s">
        <v>1935</v>
      </c>
      <c r="L3883" t="s">
        <v>2729</v>
      </c>
      <c r="M3883" t="s">
        <v>18404</v>
      </c>
      <c r="N3883">
        <v>3673</v>
      </c>
      <c r="O3883">
        <v>3026</v>
      </c>
      <c r="P3883" t="s">
        <v>4765</v>
      </c>
      <c r="Q3883">
        <v>0</v>
      </c>
      <c r="R3883" t="s">
        <v>18405</v>
      </c>
      <c r="S3883" t="s">
        <v>18406</v>
      </c>
      <c r="T3883">
        <v>23</v>
      </c>
      <c r="U3883" t="s">
        <v>37</v>
      </c>
      <c r="V3883" t="s">
        <v>38</v>
      </c>
      <c r="Z3883">
        <v>557</v>
      </c>
      <c r="AA3883">
        <v>8.1</v>
      </c>
      <c r="AB3883">
        <v>16</v>
      </c>
      <c r="AC3883">
        <v>0</v>
      </c>
    </row>
    <row r="3884" spans="1:29">
      <c r="A3884" t="s">
        <v>28</v>
      </c>
      <c r="C3884" t="s">
        <v>15278</v>
      </c>
      <c r="D3884">
        <v>50</v>
      </c>
      <c r="E3884">
        <v>93</v>
      </c>
      <c r="F3884">
        <v>23</v>
      </c>
      <c r="G3884">
        <v>130</v>
      </c>
      <c r="H3884" t="s">
        <v>3605</v>
      </c>
      <c r="I3884">
        <v>471</v>
      </c>
      <c r="J3884">
        <v>2542264</v>
      </c>
      <c r="K3884" t="s">
        <v>2527</v>
      </c>
      <c r="L3884" t="s">
        <v>12968</v>
      </c>
      <c r="M3884" t="s">
        <v>18407</v>
      </c>
      <c r="N3884">
        <v>3407</v>
      </c>
      <c r="O3884">
        <v>938</v>
      </c>
      <c r="P3884" t="s">
        <v>15675</v>
      </c>
      <c r="Q3884">
        <v>1</v>
      </c>
      <c r="R3884" t="s">
        <v>18408</v>
      </c>
      <c r="S3884" t="s">
        <v>18409</v>
      </c>
      <c r="T3884">
        <v>48</v>
      </c>
      <c r="U3884" t="s">
        <v>37</v>
      </c>
      <c r="V3884" t="s">
        <v>56</v>
      </c>
      <c r="W3884" t="s">
        <v>39</v>
      </c>
      <c r="Y3884">
        <v>1997</v>
      </c>
      <c r="Z3884">
        <v>232</v>
      </c>
      <c r="AA3884">
        <v>7.1</v>
      </c>
      <c r="AB3884">
        <v>1.85</v>
      </c>
      <c r="AC3884">
        <v>61</v>
      </c>
    </row>
    <row r="3885" spans="1:29">
      <c r="A3885" t="s">
        <v>28</v>
      </c>
      <c r="C3885" t="s">
        <v>2156</v>
      </c>
      <c r="D3885">
        <v>232</v>
      </c>
      <c r="E3885">
        <v>104</v>
      </c>
      <c r="F3885">
        <v>335</v>
      </c>
      <c r="G3885">
        <v>16</v>
      </c>
      <c r="H3885" t="s">
        <v>18410</v>
      </c>
      <c r="I3885">
        <v>114</v>
      </c>
      <c r="J3885">
        <v>1487477</v>
      </c>
      <c r="K3885" t="s">
        <v>18411</v>
      </c>
      <c r="L3885" t="s">
        <v>8749</v>
      </c>
      <c r="M3885" t="s">
        <v>18412</v>
      </c>
      <c r="N3885">
        <v>47097</v>
      </c>
      <c r="O3885">
        <v>206</v>
      </c>
      <c r="P3885" t="s">
        <v>18413</v>
      </c>
      <c r="Q3885">
        <v>0</v>
      </c>
      <c r="R3885" t="s">
        <v>18414</v>
      </c>
      <c r="S3885" t="s">
        <v>18415</v>
      </c>
      <c r="T3885">
        <v>310</v>
      </c>
      <c r="U3885" t="s">
        <v>5641</v>
      </c>
      <c r="V3885" t="s">
        <v>7170</v>
      </c>
      <c r="W3885" t="s">
        <v>585</v>
      </c>
      <c r="X3885">
        <v>4200000</v>
      </c>
      <c r="Y3885">
        <v>2004</v>
      </c>
      <c r="Z3885">
        <v>28</v>
      </c>
      <c r="AA3885">
        <v>6.5</v>
      </c>
      <c r="AB3885">
        <v>1.85</v>
      </c>
      <c r="AC3885">
        <v>0</v>
      </c>
    </row>
    <row r="3886" spans="1:29">
      <c r="A3886" t="s">
        <v>28</v>
      </c>
      <c r="C3886" t="s">
        <v>5050</v>
      </c>
      <c r="D3886">
        <v>63</v>
      </c>
      <c r="E3886">
        <v>112</v>
      </c>
      <c r="F3886">
        <v>277</v>
      </c>
      <c r="G3886">
        <v>327</v>
      </c>
      <c r="H3886" t="s">
        <v>4770</v>
      </c>
      <c r="I3886">
        <v>1000</v>
      </c>
      <c r="J3886">
        <v>62549000</v>
      </c>
      <c r="K3886" t="s">
        <v>5274</v>
      </c>
      <c r="L3886" t="s">
        <v>393</v>
      </c>
      <c r="M3886" t="s">
        <v>18416</v>
      </c>
      <c r="N3886">
        <v>41361</v>
      </c>
      <c r="O3886">
        <v>2412</v>
      </c>
      <c r="P3886" t="s">
        <v>3457</v>
      </c>
      <c r="Q3886">
        <v>0</v>
      </c>
      <c r="R3886" t="s">
        <v>18417</v>
      </c>
      <c r="S3886" t="s">
        <v>18418</v>
      </c>
      <c r="T3886">
        <v>148</v>
      </c>
      <c r="U3886" t="s">
        <v>37</v>
      </c>
      <c r="V3886" t="s">
        <v>56</v>
      </c>
      <c r="W3886" t="s">
        <v>585</v>
      </c>
      <c r="X3886">
        <v>2300000</v>
      </c>
      <c r="Y3886">
        <v>1992</v>
      </c>
      <c r="Z3886">
        <v>530</v>
      </c>
      <c r="AA3886">
        <v>7.3</v>
      </c>
      <c r="AB3886">
        <v>2.35</v>
      </c>
      <c r="AC3886">
        <v>0</v>
      </c>
    </row>
    <row r="3887" spans="1:29">
      <c r="A3887" t="s">
        <v>28</v>
      </c>
      <c r="C3887" t="s">
        <v>11263</v>
      </c>
      <c r="D3887">
        <v>75</v>
      </c>
      <c r="E3887">
        <v>94</v>
      </c>
      <c r="F3887">
        <v>84</v>
      </c>
      <c r="G3887">
        <v>95</v>
      </c>
      <c r="H3887" t="s">
        <v>18419</v>
      </c>
      <c r="I3887">
        <v>110</v>
      </c>
      <c r="J3887">
        <v>105500000</v>
      </c>
      <c r="K3887" t="s">
        <v>1671</v>
      </c>
      <c r="L3887" t="s">
        <v>18420</v>
      </c>
      <c r="M3887" t="s">
        <v>18421</v>
      </c>
      <c r="N3887">
        <v>31260</v>
      </c>
      <c r="O3887">
        <v>582</v>
      </c>
      <c r="P3887" t="s">
        <v>18422</v>
      </c>
      <c r="Q3887">
        <v>0</v>
      </c>
      <c r="R3887" t="s">
        <v>18423</v>
      </c>
      <c r="S3887" t="s">
        <v>18424</v>
      </c>
      <c r="T3887">
        <v>152</v>
      </c>
      <c r="U3887" t="s">
        <v>37</v>
      </c>
      <c r="V3887" t="s">
        <v>268</v>
      </c>
      <c r="W3887" t="s">
        <v>585</v>
      </c>
      <c r="X3887">
        <v>4000000</v>
      </c>
      <c r="Y3887">
        <v>1981</v>
      </c>
      <c r="Z3887">
        <v>95</v>
      </c>
      <c r="AA3887">
        <v>6.2</v>
      </c>
      <c r="AB3887">
        <v>1.85</v>
      </c>
      <c r="AC3887">
        <v>0</v>
      </c>
    </row>
    <row r="3888" spans="1:29">
      <c r="A3888" t="s">
        <v>28</v>
      </c>
      <c r="C3888" t="s">
        <v>2495</v>
      </c>
      <c r="D3888">
        <v>274</v>
      </c>
      <c r="E3888">
        <v>90</v>
      </c>
      <c r="F3888">
        <v>0</v>
      </c>
      <c r="G3888">
        <v>231</v>
      </c>
      <c r="H3888" t="s">
        <v>4500</v>
      </c>
      <c r="I3888">
        <v>648</v>
      </c>
      <c r="J3888">
        <v>101055</v>
      </c>
      <c r="K3888" t="s">
        <v>6403</v>
      </c>
      <c r="L3888" t="s">
        <v>7952</v>
      </c>
      <c r="M3888" t="s">
        <v>18425</v>
      </c>
      <c r="N3888">
        <v>17478</v>
      </c>
      <c r="O3888">
        <v>1951</v>
      </c>
      <c r="P3888" t="s">
        <v>18426</v>
      </c>
      <c r="Q3888">
        <v>0</v>
      </c>
      <c r="R3888" t="s">
        <v>18427</v>
      </c>
      <c r="S3888" t="s">
        <v>18428</v>
      </c>
      <c r="T3888">
        <v>159</v>
      </c>
      <c r="U3888" t="s">
        <v>37</v>
      </c>
      <c r="V3888" t="s">
        <v>38</v>
      </c>
      <c r="W3888" t="s">
        <v>585</v>
      </c>
      <c r="X3888">
        <v>4000000</v>
      </c>
      <c r="Y3888">
        <v>2009</v>
      </c>
      <c r="Z3888">
        <v>529</v>
      </c>
      <c r="AA3888">
        <v>5</v>
      </c>
      <c r="AB3888">
        <v>2.35</v>
      </c>
      <c r="AC3888">
        <v>0</v>
      </c>
    </row>
    <row r="3889" spans="1:29">
      <c r="A3889" t="s">
        <v>747</v>
      </c>
      <c r="C3889" t="s">
        <v>2495</v>
      </c>
      <c r="D3889">
        <v>284</v>
      </c>
      <c r="E3889">
        <v>96</v>
      </c>
      <c r="F3889">
        <v>0</v>
      </c>
      <c r="G3889">
        <v>56</v>
      </c>
      <c r="H3889" t="s">
        <v>18429</v>
      </c>
      <c r="I3889">
        <v>125</v>
      </c>
      <c r="K3889" t="s">
        <v>18430</v>
      </c>
      <c r="L3889" t="s">
        <v>18431</v>
      </c>
      <c r="M3889" t="s">
        <v>18432</v>
      </c>
      <c r="N3889">
        <v>87978</v>
      </c>
      <c r="O3889">
        <v>403</v>
      </c>
      <c r="P3889" t="s">
        <v>18433</v>
      </c>
      <c r="Q3889">
        <v>5</v>
      </c>
      <c r="R3889" t="s">
        <v>18434</v>
      </c>
      <c r="S3889" t="s">
        <v>18435</v>
      </c>
      <c r="T3889">
        <v>580</v>
      </c>
      <c r="U3889" t="s">
        <v>37</v>
      </c>
      <c r="V3889" t="s">
        <v>38</v>
      </c>
      <c r="W3889" t="s">
        <v>5613</v>
      </c>
      <c r="X3889">
        <v>114000</v>
      </c>
      <c r="Y3889">
        <v>1968</v>
      </c>
      <c r="Z3889">
        <v>108</v>
      </c>
      <c r="AA3889">
        <v>8</v>
      </c>
      <c r="AB3889">
        <v>1.85</v>
      </c>
      <c r="AC3889">
        <v>0</v>
      </c>
    </row>
    <row r="3890" spans="1:29">
      <c r="A3890" t="s">
        <v>28</v>
      </c>
      <c r="C3890" t="s">
        <v>6724</v>
      </c>
      <c r="D3890">
        <v>265</v>
      </c>
      <c r="E3890">
        <v>101</v>
      </c>
      <c r="F3890">
        <v>0</v>
      </c>
      <c r="G3890">
        <v>11</v>
      </c>
      <c r="H3890" t="s">
        <v>547</v>
      </c>
      <c r="I3890">
        <v>19000</v>
      </c>
      <c r="J3890">
        <v>44566004</v>
      </c>
      <c r="K3890" t="s">
        <v>3409</v>
      </c>
      <c r="L3890" t="s">
        <v>100</v>
      </c>
      <c r="M3890" t="s">
        <v>18436</v>
      </c>
      <c r="N3890">
        <v>321283</v>
      </c>
      <c r="O3890">
        <v>32015</v>
      </c>
      <c r="P3890" t="s">
        <v>18437</v>
      </c>
      <c r="Q3890">
        <v>0</v>
      </c>
      <c r="R3890" t="s">
        <v>18438</v>
      </c>
      <c r="S3890" t="s">
        <v>18439</v>
      </c>
      <c r="T3890">
        <v>1848</v>
      </c>
      <c r="U3890" t="s">
        <v>37</v>
      </c>
      <c r="V3890" t="s">
        <v>38</v>
      </c>
      <c r="W3890" t="s">
        <v>585</v>
      </c>
      <c r="X3890">
        <v>4000000</v>
      </c>
      <c r="Y3890">
        <v>2003</v>
      </c>
      <c r="Z3890">
        <v>13000</v>
      </c>
      <c r="AA3890">
        <v>7.8</v>
      </c>
      <c r="AB3890">
        <v>1.85</v>
      </c>
      <c r="AC3890">
        <v>17000</v>
      </c>
    </row>
    <row r="3891" spans="1:29">
      <c r="A3891" t="s">
        <v>28</v>
      </c>
      <c r="C3891" t="s">
        <v>4003</v>
      </c>
      <c r="D3891">
        <v>154</v>
      </c>
      <c r="E3891">
        <v>93</v>
      </c>
      <c r="F3891">
        <v>11000</v>
      </c>
      <c r="G3891">
        <v>629</v>
      </c>
      <c r="H3891" t="s">
        <v>6744</v>
      </c>
      <c r="I3891">
        <v>11000</v>
      </c>
      <c r="J3891">
        <v>39200000</v>
      </c>
      <c r="K3891" t="s">
        <v>1681</v>
      </c>
      <c r="L3891" t="s">
        <v>4003</v>
      </c>
      <c r="M3891" t="s">
        <v>18440</v>
      </c>
      <c r="N3891">
        <v>192940</v>
      </c>
      <c r="O3891">
        <v>12691</v>
      </c>
      <c r="P3891" t="s">
        <v>11574</v>
      </c>
      <c r="Q3891">
        <v>0</v>
      </c>
      <c r="R3891" t="s">
        <v>18441</v>
      </c>
      <c r="S3891" t="s">
        <v>18442</v>
      </c>
      <c r="T3891">
        <v>491</v>
      </c>
      <c r="U3891" t="s">
        <v>37</v>
      </c>
      <c r="V3891" t="s">
        <v>38</v>
      </c>
      <c r="W3891" t="s">
        <v>95</v>
      </c>
      <c r="X3891">
        <v>4000000</v>
      </c>
      <c r="Y3891">
        <v>1977</v>
      </c>
      <c r="Z3891">
        <v>636</v>
      </c>
      <c r="AA3891">
        <v>8.1</v>
      </c>
      <c r="AB3891">
        <v>1.37</v>
      </c>
      <c r="AC3891">
        <v>0</v>
      </c>
    </row>
    <row r="3892" spans="1:29">
      <c r="A3892" t="s">
        <v>28</v>
      </c>
      <c r="C3892" t="s">
        <v>18443</v>
      </c>
      <c r="D3892">
        <v>44</v>
      </c>
      <c r="E3892">
        <v>152</v>
      </c>
      <c r="F3892">
        <v>309</v>
      </c>
      <c r="G3892">
        <v>132</v>
      </c>
      <c r="H3892" t="s">
        <v>18444</v>
      </c>
      <c r="I3892">
        <v>232</v>
      </c>
      <c r="J3892">
        <v>36000000</v>
      </c>
      <c r="K3892" t="s">
        <v>12744</v>
      </c>
      <c r="L3892" t="s">
        <v>18445</v>
      </c>
      <c r="M3892" t="s">
        <v>18446</v>
      </c>
      <c r="N3892">
        <v>9456</v>
      </c>
      <c r="O3892">
        <v>825</v>
      </c>
      <c r="P3892" t="s">
        <v>18447</v>
      </c>
      <c r="Q3892">
        <v>0</v>
      </c>
      <c r="R3892" t="s">
        <v>18448</v>
      </c>
      <c r="S3892" t="s">
        <v>18449</v>
      </c>
      <c r="T3892">
        <v>107</v>
      </c>
      <c r="U3892" t="s">
        <v>37</v>
      </c>
      <c r="V3892" t="s">
        <v>38</v>
      </c>
      <c r="W3892" t="s">
        <v>4830</v>
      </c>
      <c r="X3892">
        <v>4000000</v>
      </c>
      <c r="Y3892">
        <v>1952</v>
      </c>
      <c r="Z3892">
        <v>178</v>
      </c>
      <c r="AA3892">
        <v>6.7</v>
      </c>
      <c r="AB3892">
        <v>1.37</v>
      </c>
      <c r="AC3892">
        <v>625</v>
      </c>
    </row>
    <row r="3893" spans="1:29">
      <c r="A3893" t="s">
        <v>28</v>
      </c>
      <c r="C3893" t="s">
        <v>187</v>
      </c>
      <c r="D3893">
        <v>314</v>
      </c>
      <c r="E3893">
        <v>150</v>
      </c>
      <c r="F3893">
        <v>0</v>
      </c>
      <c r="G3893">
        <v>748</v>
      </c>
      <c r="H3893" t="s">
        <v>1022</v>
      </c>
      <c r="I3893">
        <v>23000</v>
      </c>
      <c r="J3893">
        <v>65007045</v>
      </c>
      <c r="K3893" t="s">
        <v>1023</v>
      </c>
      <c r="L3893" t="s">
        <v>58</v>
      </c>
      <c r="M3893" t="s">
        <v>1024</v>
      </c>
      <c r="N3893">
        <v>128694</v>
      </c>
      <c r="O3893">
        <v>26489</v>
      </c>
      <c r="P3893" t="s">
        <v>1025</v>
      </c>
      <c r="Q3893">
        <v>0</v>
      </c>
      <c r="R3893" t="s">
        <v>1026</v>
      </c>
      <c r="S3893" t="s">
        <v>1027</v>
      </c>
      <c r="T3893">
        <v>657</v>
      </c>
      <c r="U3893" t="s">
        <v>37</v>
      </c>
      <c r="V3893" t="s">
        <v>56</v>
      </c>
      <c r="W3893" t="s">
        <v>39</v>
      </c>
      <c r="X3893">
        <v>140000000</v>
      </c>
      <c r="Y3893">
        <v>2014</v>
      </c>
      <c r="Z3893">
        <v>892</v>
      </c>
      <c r="AA3893">
        <v>6.1</v>
      </c>
      <c r="AB3893">
        <v>2.35</v>
      </c>
      <c r="AC3893">
        <v>51000</v>
      </c>
    </row>
    <row r="3894" spans="1:29">
      <c r="A3894" t="s">
        <v>28</v>
      </c>
      <c r="C3894" t="s">
        <v>125</v>
      </c>
      <c r="D3894">
        <v>153</v>
      </c>
      <c r="E3894">
        <v>112</v>
      </c>
      <c r="F3894">
        <v>395</v>
      </c>
      <c r="G3894">
        <v>80</v>
      </c>
      <c r="H3894" t="s">
        <v>3283</v>
      </c>
      <c r="I3894">
        <v>13000</v>
      </c>
      <c r="J3894">
        <v>31252964</v>
      </c>
      <c r="K3894" t="s">
        <v>214</v>
      </c>
      <c r="L3894" t="s">
        <v>463</v>
      </c>
      <c r="M3894" t="s">
        <v>18450</v>
      </c>
      <c r="N3894">
        <v>71495</v>
      </c>
      <c r="O3894">
        <v>13707</v>
      </c>
      <c r="P3894" t="s">
        <v>18451</v>
      </c>
      <c r="Q3894">
        <v>1</v>
      </c>
      <c r="R3894" t="s">
        <v>18452</v>
      </c>
      <c r="S3894" t="s">
        <v>18453</v>
      </c>
      <c r="T3894">
        <v>522</v>
      </c>
      <c r="U3894" t="s">
        <v>37</v>
      </c>
      <c r="V3894" t="s">
        <v>38</v>
      </c>
      <c r="W3894" t="s">
        <v>585</v>
      </c>
      <c r="X3894">
        <v>4000000</v>
      </c>
      <c r="Y3894">
        <v>2001</v>
      </c>
      <c r="Z3894">
        <v>595</v>
      </c>
      <c r="AA3894">
        <v>7.1</v>
      </c>
      <c r="AB3894">
        <v>2.35</v>
      </c>
      <c r="AC3894">
        <v>0</v>
      </c>
    </row>
    <row r="3895" spans="1:29">
      <c r="A3895" t="s">
        <v>28</v>
      </c>
      <c r="C3895" t="s">
        <v>18454</v>
      </c>
      <c r="D3895">
        <v>256</v>
      </c>
      <c r="E3895">
        <v>95</v>
      </c>
      <c r="F3895">
        <v>9</v>
      </c>
      <c r="G3895">
        <v>428</v>
      </c>
      <c r="H3895" t="s">
        <v>5350</v>
      </c>
      <c r="I3895">
        <v>584</v>
      </c>
      <c r="J3895">
        <v>131175</v>
      </c>
      <c r="K3895" t="s">
        <v>11575</v>
      </c>
      <c r="L3895" t="s">
        <v>2144</v>
      </c>
      <c r="M3895" t="s">
        <v>18455</v>
      </c>
      <c r="N3895">
        <v>30219</v>
      </c>
      <c r="O3895">
        <v>1885</v>
      </c>
      <c r="P3895" t="s">
        <v>18456</v>
      </c>
      <c r="Q3895">
        <v>2</v>
      </c>
      <c r="R3895" t="s">
        <v>18457</v>
      </c>
      <c r="S3895" t="s">
        <v>18458</v>
      </c>
      <c r="T3895">
        <v>200</v>
      </c>
      <c r="U3895" t="s">
        <v>37</v>
      </c>
      <c r="V3895" t="s">
        <v>38</v>
      </c>
      <c r="W3895" t="s">
        <v>39</v>
      </c>
      <c r="X3895">
        <v>8500000</v>
      </c>
      <c r="Y3895">
        <v>2015</v>
      </c>
      <c r="Z3895">
        <v>430</v>
      </c>
      <c r="AA3895">
        <v>5.6</v>
      </c>
      <c r="AB3895">
        <v>2.35</v>
      </c>
      <c r="AC3895">
        <v>22000</v>
      </c>
    </row>
    <row r="3896" spans="1:29">
      <c r="A3896" t="s">
        <v>28</v>
      </c>
      <c r="C3896" t="s">
        <v>18459</v>
      </c>
      <c r="D3896">
        <v>123</v>
      </c>
      <c r="E3896">
        <v>111</v>
      </c>
      <c r="F3896">
        <v>81</v>
      </c>
      <c r="G3896">
        <v>687</v>
      </c>
      <c r="H3896" t="s">
        <v>5368</v>
      </c>
      <c r="I3896">
        <v>12000</v>
      </c>
      <c r="J3896">
        <v>31968347</v>
      </c>
      <c r="K3896" t="s">
        <v>214</v>
      </c>
      <c r="L3896" t="s">
        <v>705</v>
      </c>
      <c r="M3896" t="s">
        <v>18460</v>
      </c>
      <c r="N3896">
        <v>93894</v>
      </c>
      <c r="O3896">
        <v>14823</v>
      </c>
      <c r="P3896" t="s">
        <v>6216</v>
      </c>
      <c r="Q3896">
        <v>0</v>
      </c>
      <c r="R3896" t="s">
        <v>18461</v>
      </c>
      <c r="S3896" t="s">
        <v>18462</v>
      </c>
      <c r="T3896">
        <v>286</v>
      </c>
      <c r="U3896" t="s">
        <v>37</v>
      </c>
      <c r="V3896" t="s">
        <v>38</v>
      </c>
      <c r="W3896" t="s">
        <v>585</v>
      </c>
      <c r="X3896">
        <v>3600000</v>
      </c>
      <c r="Y3896">
        <v>1995</v>
      </c>
      <c r="Z3896">
        <v>898</v>
      </c>
      <c r="AA3896">
        <v>7.6</v>
      </c>
      <c r="AB3896">
        <v>1.66</v>
      </c>
      <c r="AC3896">
        <v>0</v>
      </c>
    </row>
    <row r="3897" spans="1:29">
      <c r="A3897" t="s">
        <v>28</v>
      </c>
      <c r="C3897" t="s">
        <v>18463</v>
      </c>
      <c r="D3897">
        <v>46</v>
      </c>
      <c r="E3897">
        <v>86</v>
      </c>
      <c r="F3897">
        <v>2</v>
      </c>
      <c r="G3897">
        <v>555</v>
      </c>
      <c r="H3897" t="s">
        <v>5434</v>
      </c>
      <c r="I3897">
        <v>707</v>
      </c>
      <c r="K3897" t="s">
        <v>7579</v>
      </c>
      <c r="L3897" t="s">
        <v>7159</v>
      </c>
      <c r="M3897" t="s">
        <v>18464</v>
      </c>
      <c r="N3897">
        <v>2806</v>
      </c>
      <c r="O3897">
        <v>2634</v>
      </c>
      <c r="P3897" t="s">
        <v>5543</v>
      </c>
      <c r="Q3897">
        <v>0</v>
      </c>
      <c r="R3897" t="s">
        <v>18465</v>
      </c>
      <c r="S3897" t="s">
        <v>18466</v>
      </c>
      <c r="T3897">
        <v>11</v>
      </c>
      <c r="U3897" t="s">
        <v>37</v>
      </c>
      <c r="V3897" t="s">
        <v>38</v>
      </c>
      <c r="X3897">
        <v>4500000</v>
      </c>
      <c r="Y3897">
        <v>2013</v>
      </c>
      <c r="Z3897">
        <v>619</v>
      </c>
      <c r="AA3897">
        <v>4.3</v>
      </c>
      <c r="AB3897">
        <v>1.78</v>
      </c>
      <c r="AC3897">
        <v>0</v>
      </c>
    </row>
    <row r="3898" spans="1:29">
      <c r="A3898" t="s">
        <v>28</v>
      </c>
      <c r="C3898" t="s">
        <v>16956</v>
      </c>
      <c r="D3898">
        <v>203</v>
      </c>
      <c r="E3898">
        <v>108</v>
      </c>
      <c r="F3898">
        <v>228</v>
      </c>
      <c r="G3898">
        <v>358</v>
      </c>
      <c r="H3898" t="s">
        <v>16957</v>
      </c>
      <c r="I3898">
        <v>431</v>
      </c>
      <c r="K3898" t="s">
        <v>12639</v>
      </c>
      <c r="L3898" t="s">
        <v>16958</v>
      </c>
      <c r="M3898" t="s">
        <v>16959</v>
      </c>
      <c r="N3898">
        <v>39857</v>
      </c>
      <c r="O3898">
        <v>2020</v>
      </c>
      <c r="P3898" t="s">
        <v>16960</v>
      </c>
      <c r="Q3898">
        <v>0</v>
      </c>
      <c r="R3898" t="s">
        <v>16961</v>
      </c>
      <c r="S3898" t="s">
        <v>16962</v>
      </c>
      <c r="T3898">
        <v>300</v>
      </c>
      <c r="U3898" t="s">
        <v>37</v>
      </c>
      <c r="V3898" t="s">
        <v>38</v>
      </c>
      <c r="W3898" t="s">
        <v>585</v>
      </c>
      <c r="X3898">
        <v>4000000</v>
      </c>
      <c r="Y3898">
        <v>1985</v>
      </c>
      <c r="Z3898">
        <v>426</v>
      </c>
      <c r="AA3898">
        <v>7.3</v>
      </c>
      <c r="AB3898">
        <v>1.85</v>
      </c>
      <c r="AC3898">
        <v>0</v>
      </c>
    </row>
    <row r="3899" spans="1:29">
      <c r="A3899" t="s">
        <v>28</v>
      </c>
      <c r="C3899" t="s">
        <v>18467</v>
      </c>
      <c r="D3899">
        <v>34</v>
      </c>
      <c r="E3899">
        <v>105</v>
      </c>
      <c r="F3899">
        <v>0</v>
      </c>
      <c r="G3899">
        <v>116</v>
      </c>
      <c r="H3899" t="s">
        <v>18468</v>
      </c>
      <c r="I3899">
        <v>597</v>
      </c>
      <c r="K3899" t="s">
        <v>1415</v>
      </c>
      <c r="L3899" t="s">
        <v>2914</v>
      </c>
      <c r="M3899" t="s">
        <v>18469</v>
      </c>
      <c r="N3899">
        <v>9007</v>
      </c>
      <c r="O3899">
        <v>1218</v>
      </c>
      <c r="P3899" t="s">
        <v>16890</v>
      </c>
      <c r="Q3899">
        <v>2</v>
      </c>
      <c r="R3899" t="s">
        <v>18470</v>
      </c>
      <c r="S3899" t="s">
        <v>18471</v>
      </c>
      <c r="T3899">
        <v>50</v>
      </c>
      <c r="U3899" t="s">
        <v>37</v>
      </c>
      <c r="V3899" t="s">
        <v>38</v>
      </c>
      <c r="W3899" t="s">
        <v>95</v>
      </c>
      <c r="X3899">
        <v>4000000</v>
      </c>
      <c r="Y3899">
        <v>1974</v>
      </c>
      <c r="Z3899">
        <v>222</v>
      </c>
      <c r="AA3899">
        <v>7.3</v>
      </c>
      <c r="AB3899">
        <v>2.35</v>
      </c>
      <c r="AC3899">
        <v>661</v>
      </c>
    </row>
    <row r="3900" spans="1:29">
      <c r="A3900" t="s">
        <v>28</v>
      </c>
      <c r="C3900" t="s">
        <v>499</v>
      </c>
      <c r="D3900">
        <v>149</v>
      </c>
      <c r="E3900">
        <v>91</v>
      </c>
      <c r="F3900">
        <v>357</v>
      </c>
      <c r="G3900">
        <v>326</v>
      </c>
      <c r="H3900" t="s">
        <v>4911</v>
      </c>
      <c r="I3900">
        <v>3000</v>
      </c>
      <c r="J3900">
        <v>35385560</v>
      </c>
      <c r="K3900" t="s">
        <v>852</v>
      </c>
      <c r="L3900" t="s">
        <v>7838</v>
      </c>
      <c r="M3900" t="s">
        <v>18472</v>
      </c>
      <c r="N3900">
        <v>27198</v>
      </c>
      <c r="O3900">
        <v>4807</v>
      </c>
      <c r="P3900" t="s">
        <v>18473</v>
      </c>
      <c r="Q3900">
        <v>1</v>
      </c>
      <c r="R3900" t="s">
        <v>18474</v>
      </c>
      <c r="S3900" t="s">
        <v>18475</v>
      </c>
      <c r="T3900">
        <v>131</v>
      </c>
      <c r="U3900" t="s">
        <v>37</v>
      </c>
      <c r="V3900" t="s">
        <v>38</v>
      </c>
      <c r="W3900" t="s">
        <v>585</v>
      </c>
      <c r="X3900">
        <v>4000000</v>
      </c>
      <c r="Y3900">
        <v>2015</v>
      </c>
      <c r="Z3900">
        <v>465</v>
      </c>
      <c r="AA3900">
        <v>4.5999999999999996</v>
      </c>
      <c r="AB3900">
        <v>2.35</v>
      </c>
      <c r="AC3900">
        <v>8000</v>
      </c>
    </row>
    <row r="3901" spans="1:29">
      <c r="A3901" t="s">
        <v>28</v>
      </c>
      <c r="C3901" t="s">
        <v>14844</v>
      </c>
      <c r="D3901">
        <v>20</v>
      </c>
      <c r="E3901">
        <v>105</v>
      </c>
      <c r="F3901">
        <v>82</v>
      </c>
      <c r="G3901">
        <v>69</v>
      </c>
      <c r="H3901" t="s">
        <v>18476</v>
      </c>
      <c r="I3901">
        <v>746</v>
      </c>
      <c r="K3901" t="s">
        <v>214</v>
      </c>
      <c r="L3901" t="s">
        <v>17777</v>
      </c>
      <c r="M3901" t="s">
        <v>18477</v>
      </c>
      <c r="N3901">
        <v>3102</v>
      </c>
      <c r="O3901">
        <v>986</v>
      </c>
      <c r="P3901" t="s">
        <v>18478</v>
      </c>
      <c r="Q3901">
        <v>0</v>
      </c>
      <c r="R3901" t="s">
        <v>18479</v>
      </c>
      <c r="S3901" t="s">
        <v>18480</v>
      </c>
      <c r="T3901">
        <v>35</v>
      </c>
      <c r="U3901" t="s">
        <v>37</v>
      </c>
      <c r="V3901" t="s">
        <v>38</v>
      </c>
      <c r="W3901" t="s">
        <v>6036</v>
      </c>
      <c r="X3901">
        <v>4000000</v>
      </c>
      <c r="Y3901">
        <v>1956</v>
      </c>
      <c r="Z3901">
        <v>119</v>
      </c>
      <c r="AA3901">
        <v>6.8</v>
      </c>
      <c r="AB3901">
        <v>2.35</v>
      </c>
      <c r="AC3901">
        <v>283</v>
      </c>
    </row>
    <row r="3902" spans="1:29">
      <c r="A3902" t="s">
        <v>28</v>
      </c>
      <c r="D3902">
        <v>9</v>
      </c>
      <c r="E3902">
        <v>60</v>
      </c>
      <c r="G3902">
        <v>904</v>
      </c>
      <c r="H3902" t="s">
        <v>4449</v>
      </c>
      <c r="I3902">
        <v>1000</v>
      </c>
      <c r="K3902" t="s">
        <v>5324</v>
      </c>
      <c r="L3902" t="s">
        <v>2061</v>
      </c>
      <c r="M3902" t="s">
        <v>18014</v>
      </c>
      <c r="N3902">
        <v>3852</v>
      </c>
      <c r="O3902">
        <v>5203</v>
      </c>
      <c r="P3902" t="s">
        <v>3009</v>
      </c>
      <c r="Q3902">
        <v>1</v>
      </c>
      <c r="R3902" t="s">
        <v>18015</v>
      </c>
      <c r="S3902" t="s">
        <v>18016</v>
      </c>
      <c r="T3902">
        <v>47</v>
      </c>
      <c r="U3902" t="s">
        <v>37</v>
      </c>
      <c r="V3902" t="s">
        <v>38</v>
      </c>
      <c r="W3902" t="s">
        <v>2635</v>
      </c>
      <c r="Z3902">
        <v>1000</v>
      </c>
      <c r="AA3902">
        <v>7.5</v>
      </c>
      <c r="AB3902">
        <v>1.78</v>
      </c>
      <c r="AC3902">
        <v>634</v>
      </c>
    </row>
    <row r="3903" spans="1:29">
      <c r="A3903" t="s">
        <v>28</v>
      </c>
      <c r="C3903" t="s">
        <v>18481</v>
      </c>
      <c r="D3903">
        <v>323</v>
      </c>
      <c r="E3903">
        <v>106</v>
      </c>
      <c r="F3903">
        <v>450</v>
      </c>
      <c r="G3903">
        <v>712</v>
      </c>
      <c r="H3903" t="s">
        <v>14341</v>
      </c>
      <c r="I3903">
        <v>14000</v>
      </c>
      <c r="J3903">
        <v>20803237</v>
      </c>
      <c r="K3903" t="s">
        <v>2527</v>
      </c>
      <c r="L3903" t="s">
        <v>700</v>
      </c>
      <c r="M3903" t="s">
        <v>18482</v>
      </c>
      <c r="N3903">
        <v>110616</v>
      </c>
      <c r="O3903">
        <v>18645</v>
      </c>
      <c r="P3903" t="s">
        <v>8422</v>
      </c>
      <c r="Q3903">
        <v>1</v>
      </c>
      <c r="R3903" t="s">
        <v>18483</v>
      </c>
      <c r="S3903" t="s">
        <v>18484</v>
      </c>
      <c r="T3903">
        <v>291</v>
      </c>
      <c r="U3903" t="s">
        <v>37</v>
      </c>
      <c r="V3903" t="s">
        <v>38</v>
      </c>
      <c r="W3903" t="s">
        <v>585</v>
      </c>
      <c r="X3903">
        <v>3500000</v>
      </c>
      <c r="Y3903">
        <v>2010</v>
      </c>
      <c r="Z3903">
        <v>3000</v>
      </c>
      <c r="AA3903">
        <v>7.1</v>
      </c>
      <c r="AB3903">
        <v>1.85</v>
      </c>
      <c r="AC3903">
        <v>16000</v>
      </c>
    </row>
    <row r="3904" spans="1:29">
      <c r="A3904" t="s">
        <v>28</v>
      </c>
      <c r="C3904" t="s">
        <v>5367</v>
      </c>
      <c r="D3904">
        <v>172</v>
      </c>
      <c r="E3904">
        <v>93</v>
      </c>
      <c r="F3904">
        <v>0</v>
      </c>
      <c r="G3904">
        <v>133</v>
      </c>
      <c r="H3904" t="s">
        <v>8065</v>
      </c>
      <c r="I3904">
        <v>355</v>
      </c>
      <c r="J3904">
        <v>13008928</v>
      </c>
      <c r="K3904" t="s">
        <v>4332</v>
      </c>
      <c r="L3904" t="s">
        <v>18485</v>
      </c>
      <c r="M3904" t="s">
        <v>18486</v>
      </c>
      <c r="N3904">
        <v>73501</v>
      </c>
      <c r="O3904">
        <v>837</v>
      </c>
      <c r="P3904" t="s">
        <v>18487</v>
      </c>
      <c r="Q3904">
        <v>0</v>
      </c>
      <c r="R3904" t="s">
        <v>18488</v>
      </c>
      <c r="S3904" t="s">
        <v>18489</v>
      </c>
      <c r="T3904">
        <v>333</v>
      </c>
      <c r="U3904" t="s">
        <v>37</v>
      </c>
      <c r="V3904" t="s">
        <v>38</v>
      </c>
      <c r="W3904" t="s">
        <v>585</v>
      </c>
      <c r="X3904">
        <v>4000000</v>
      </c>
      <c r="Y3904">
        <v>1988</v>
      </c>
      <c r="Z3904">
        <v>151</v>
      </c>
      <c r="AA3904">
        <v>7.3</v>
      </c>
      <c r="AB3904">
        <v>2.35</v>
      </c>
      <c r="AC3904">
        <v>27000</v>
      </c>
    </row>
    <row r="3905" spans="1:29">
      <c r="A3905" t="s">
        <v>28</v>
      </c>
      <c r="C3905" t="s">
        <v>18490</v>
      </c>
      <c r="D3905">
        <v>111</v>
      </c>
      <c r="E3905">
        <v>172</v>
      </c>
      <c r="F3905">
        <v>120</v>
      </c>
      <c r="G3905">
        <v>145</v>
      </c>
      <c r="H3905" t="s">
        <v>10179</v>
      </c>
      <c r="I3905">
        <v>773</v>
      </c>
      <c r="K3905" t="s">
        <v>18491</v>
      </c>
      <c r="L3905" t="s">
        <v>1441</v>
      </c>
      <c r="M3905" t="s">
        <v>18492</v>
      </c>
      <c r="N3905">
        <v>165638</v>
      </c>
      <c r="O3905">
        <v>1785</v>
      </c>
      <c r="P3905" t="s">
        <v>18493</v>
      </c>
      <c r="Q3905">
        <v>0</v>
      </c>
      <c r="R3905" t="s">
        <v>18494</v>
      </c>
      <c r="S3905" t="s">
        <v>18495</v>
      </c>
      <c r="T3905">
        <v>301</v>
      </c>
      <c r="U3905" t="s">
        <v>37</v>
      </c>
      <c r="V3905" t="s">
        <v>38</v>
      </c>
      <c r="W3905" t="s">
        <v>6036</v>
      </c>
      <c r="X3905">
        <v>4000000</v>
      </c>
      <c r="Y3905">
        <v>1963</v>
      </c>
      <c r="Z3905">
        <v>742</v>
      </c>
      <c r="AA3905">
        <v>8.3000000000000007</v>
      </c>
      <c r="AB3905">
        <v>2.35</v>
      </c>
      <c r="AC3905">
        <v>8000</v>
      </c>
    </row>
    <row r="3906" spans="1:29">
      <c r="A3906" t="s">
        <v>747</v>
      </c>
      <c r="C3906" t="s">
        <v>18496</v>
      </c>
      <c r="D3906">
        <v>74</v>
      </c>
      <c r="E3906">
        <v>109</v>
      </c>
      <c r="F3906">
        <v>0</v>
      </c>
      <c r="G3906">
        <v>428</v>
      </c>
      <c r="H3906" t="s">
        <v>10619</v>
      </c>
      <c r="I3906">
        <v>847</v>
      </c>
      <c r="J3906">
        <v>10941801</v>
      </c>
      <c r="K3906" t="s">
        <v>18497</v>
      </c>
      <c r="L3906" t="s">
        <v>18498</v>
      </c>
      <c r="M3906" t="s">
        <v>18499</v>
      </c>
      <c r="N3906">
        <v>12059</v>
      </c>
      <c r="O3906">
        <v>2649</v>
      </c>
      <c r="P3906" t="s">
        <v>18500</v>
      </c>
      <c r="Q3906">
        <v>0</v>
      </c>
      <c r="R3906" t="s">
        <v>18501</v>
      </c>
      <c r="S3906" t="s">
        <v>18502</v>
      </c>
      <c r="T3906">
        <v>486</v>
      </c>
      <c r="U3906" t="s">
        <v>37</v>
      </c>
      <c r="V3906" t="s">
        <v>38</v>
      </c>
      <c r="W3906" t="s">
        <v>5613</v>
      </c>
      <c r="Y3906">
        <v>2004</v>
      </c>
      <c r="Z3906">
        <v>670</v>
      </c>
      <c r="AA3906">
        <v>5.4</v>
      </c>
      <c r="AB3906">
        <v>1.85</v>
      </c>
      <c r="AC3906">
        <v>2000</v>
      </c>
    </row>
    <row r="3907" spans="1:29">
      <c r="A3907" t="s">
        <v>28</v>
      </c>
      <c r="C3907" t="s">
        <v>18503</v>
      </c>
      <c r="D3907">
        <v>161</v>
      </c>
      <c r="E3907">
        <v>93</v>
      </c>
      <c r="F3907">
        <v>8</v>
      </c>
      <c r="G3907">
        <v>400</v>
      </c>
      <c r="H3907" t="s">
        <v>8150</v>
      </c>
      <c r="I3907">
        <v>45000</v>
      </c>
      <c r="J3907">
        <v>15152879</v>
      </c>
      <c r="K3907" t="s">
        <v>4384</v>
      </c>
      <c r="L3907" t="s">
        <v>5333</v>
      </c>
      <c r="M3907" t="s">
        <v>18504</v>
      </c>
      <c r="N3907">
        <v>13506</v>
      </c>
      <c r="O3907">
        <v>46868</v>
      </c>
      <c r="P3907" t="s">
        <v>18505</v>
      </c>
      <c r="Q3907">
        <v>0</v>
      </c>
      <c r="R3907" t="s">
        <v>18506</v>
      </c>
      <c r="S3907" t="s">
        <v>18507</v>
      </c>
      <c r="T3907">
        <v>68</v>
      </c>
      <c r="U3907" t="s">
        <v>37</v>
      </c>
      <c r="V3907" t="s">
        <v>1465</v>
      </c>
      <c r="W3907" t="s">
        <v>39</v>
      </c>
      <c r="X3907">
        <v>5000000</v>
      </c>
      <c r="Y3907">
        <v>2013</v>
      </c>
      <c r="Z3907">
        <v>541</v>
      </c>
      <c r="AA3907">
        <v>4</v>
      </c>
      <c r="AB3907">
        <v>2.35</v>
      </c>
      <c r="AC3907">
        <v>0</v>
      </c>
    </row>
    <row r="3908" spans="1:29">
      <c r="A3908" t="s">
        <v>28</v>
      </c>
      <c r="C3908" t="s">
        <v>9162</v>
      </c>
      <c r="D3908">
        <v>548</v>
      </c>
      <c r="E3908">
        <v>165</v>
      </c>
      <c r="F3908">
        <v>0</v>
      </c>
      <c r="G3908">
        <v>127</v>
      </c>
      <c r="H3908" t="s">
        <v>18508</v>
      </c>
      <c r="I3908">
        <v>230</v>
      </c>
      <c r="J3908">
        <v>25359200</v>
      </c>
      <c r="K3908" t="s">
        <v>3409</v>
      </c>
      <c r="L3908" t="s">
        <v>18509</v>
      </c>
      <c r="M3908" t="s">
        <v>18510</v>
      </c>
      <c r="N3908">
        <v>266020</v>
      </c>
      <c r="O3908">
        <v>673</v>
      </c>
      <c r="P3908" t="s">
        <v>18511</v>
      </c>
      <c r="Q3908">
        <v>0</v>
      </c>
      <c r="R3908" t="s">
        <v>18512</v>
      </c>
      <c r="S3908" t="s">
        <v>18513</v>
      </c>
      <c r="T3908">
        <v>836</v>
      </c>
      <c r="U3908" t="s">
        <v>37</v>
      </c>
      <c r="V3908" t="s">
        <v>38</v>
      </c>
      <c r="W3908" t="s">
        <v>585</v>
      </c>
      <c r="X3908">
        <v>4000000</v>
      </c>
      <c r="Y3908">
        <v>2014</v>
      </c>
      <c r="Z3908">
        <v>193</v>
      </c>
      <c r="AA3908">
        <v>8</v>
      </c>
      <c r="AB3908">
        <v>1.85</v>
      </c>
      <c r="AC3908">
        <v>92000</v>
      </c>
    </row>
    <row r="3909" spans="1:29">
      <c r="A3909" t="s">
        <v>28</v>
      </c>
      <c r="C3909" t="s">
        <v>4003</v>
      </c>
      <c r="D3909">
        <v>177</v>
      </c>
      <c r="E3909">
        <v>96</v>
      </c>
      <c r="F3909">
        <v>11000</v>
      </c>
      <c r="G3909">
        <v>405</v>
      </c>
      <c r="H3909" t="s">
        <v>3603</v>
      </c>
      <c r="I3909">
        <v>19000</v>
      </c>
      <c r="J3909">
        <v>10515579</v>
      </c>
      <c r="K3909" t="s">
        <v>12488</v>
      </c>
      <c r="L3909" t="s">
        <v>100</v>
      </c>
      <c r="M3909" t="s">
        <v>18514</v>
      </c>
      <c r="N3909">
        <v>66840</v>
      </c>
      <c r="O3909">
        <v>20132</v>
      </c>
      <c r="P3909" t="s">
        <v>14677</v>
      </c>
      <c r="Q3909">
        <v>0</v>
      </c>
      <c r="R3909" t="s">
        <v>18515</v>
      </c>
      <c r="S3909" t="s">
        <v>18516</v>
      </c>
      <c r="T3909">
        <v>248</v>
      </c>
      <c r="U3909" t="s">
        <v>37</v>
      </c>
      <c r="V3909" t="s">
        <v>56</v>
      </c>
      <c r="W3909" t="s">
        <v>39</v>
      </c>
      <c r="X3909">
        <v>4000000</v>
      </c>
      <c r="Y3909">
        <v>2006</v>
      </c>
      <c r="Z3909">
        <v>427</v>
      </c>
      <c r="AA3909">
        <v>6.7</v>
      </c>
      <c r="AB3909">
        <v>1.85</v>
      </c>
      <c r="AC3909">
        <v>0</v>
      </c>
    </row>
    <row r="3910" spans="1:29">
      <c r="A3910" t="s">
        <v>28</v>
      </c>
      <c r="C3910" t="s">
        <v>255</v>
      </c>
      <c r="D3910">
        <v>230</v>
      </c>
      <c r="E3910">
        <v>119</v>
      </c>
      <c r="F3910">
        <v>13000</v>
      </c>
      <c r="G3910">
        <v>567</v>
      </c>
      <c r="H3910" t="s">
        <v>1711</v>
      </c>
      <c r="I3910">
        <v>1000</v>
      </c>
      <c r="J3910">
        <v>180011740</v>
      </c>
      <c r="K3910" t="s">
        <v>227</v>
      </c>
      <c r="L3910" t="s">
        <v>587</v>
      </c>
      <c r="M3910" t="s">
        <v>1712</v>
      </c>
      <c r="N3910">
        <v>177729</v>
      </c>
      <c r="O3910">
        <v>2776</v>
      </c>
      <c r="P3910" t="s">
        <v>1713</v>
      </c>
      <c r="Q3910">
        <v>0</v>
      </c>
      <c r="R3910" t="s">
        <v>1714</v>
      </c>
      <c r="S3910" t="s">
        <v>1715</v>
      </c>
      <c r="T3910">
        <v>1368</v>
      </c>
      <c r="U3910" t="s">
        <v>37</v>
      </c>
      <c r="V3910" t="s">
        <v>38</v>
      </c>
      <c r="W3910" t="s">
        <v>39</v>
      </c>
      <c r="X3910">
        <v>100000000</v>
      </c>
      <c r="Y3910">
        <v>2001</v>
      </c>
      <c r="Z3910">
        <v>658</v>
      </c>
      <c r="AA3910">
        <v>5.7</v>
      </c>
      <c r="AB3910">
        <v>2.35</v>
      </c>
      <c r="AC3910">
        <v>0</v>
      </c>
    </row>
    <row r="3911" spans="1:29">
      <c r="A3911" t="s">
        <v>28</v>
      </c>
      <c r="C3911" t="s">
        <v>18517</v>
      </c>
      <c r="D3911">
        <v>27</v>
      </c>
      <c r="E3911">
        <v>93</v>
      </c>
      <c r="F3911">
        <v>69</v>
      </c>
      <c r="G3911">
        <v>69</v>
      </c>
      <c r="H3911" t="s">
        <v>18518</v>
      </c>
      <c r="I3911">
        <v>522</v>
      </c>
      <c r="J3911">
        <v>10097096</v>
      </c>
      <c r="K3911" t="s">
        <v>1671</v>
      </c>
      <c r="L3911" t="s">
        <v>12438</v>
      </c>
      <c r="M3911" t="s">
        <v>18519</v>
      </c>
      <c r="N3911">
        <v>5612</v>
      </c>
      <c r="O3911">
        <v>955</v>
      </c>
      <c r="P3911" t="s">
        <v>18517</v>
      </c>
      <c r="Q3911">
        <v>2</v>
      </c>
      <c r="R3911" t="s">
        <v>18520</v>
      </c>
      <c r="S3911" t="s">
        <v>18521</v>
      </c>
      <c r="T3911">
        <v>38</v>
      </c>
      <c r="U3911" t="s">
        <v>37</v>
      </c>
      <c r="V3911" t="s">
        <v>38</v>
      </c>
      <c r="W3911" t="s">
        <v>585</v>
      </c>
      <c r="X3911">
        <v>4000000</v>
      </c>
      <c r="Y3911">
        <v>2001</v>
      </c>
      <c r="Z3911">
        <v>231</v>
      </c>
      <c r="AA3911">
        <v>4.5999999999999996</v>
      </c>
      <c r="AB3911">
        <v>1.85</v>
      </c>
      <c r="AC3911">
        <v>842</v>
      </c>
    </row>
    <row r="3912" spans="1:29">
      <c r="A3912" t="s">
        <v>28</v>
      </c>
      <c r="C3912" t="s">
        <v>18517</v>
      </c>
      <c r="D3912">
        <v>22</v>
      </c>
      <c r="E3912">
        <v>82</v>
      </c>
      <c r="F3912">
        <v>69</v>
      </c>
      <c r="G3912">
        <v>585</v>
      </c>
      <c r="H3912" t="s">
        <v>5265</v>
      </c>
      <c r="I3912">
        <v>939</v>
      </c>
      <c r="J3912">
        <v>9821335</v>
      </c>
      <c r="K3912" t="s">
        <v>1671</v>
      </c>
      <c r="L3912" t="s">
        <v>5450</v>
      </c>
      <c r="M3912" t="s">
        <v>18522</v>
      </c>
      <c r="N3912">
        <v>1415</v>
      </c>
      <c r="O3912">
        <v>3354</v>
      </c>
      <c r="P3912" t="s">
        <v>5227</v>
      </c>
      <c r="Q3912">
        <v>1</v>
      </c>
      <c r="R3912" t="s">
        <v>18523</v>
      </c>
      <c r="S3912" t="s">
        <v>18524</v>
      </c>
      <c r="T3912">
        <v>10</v>
      </c>
      <c r="U3912" t="s">
        <v>37</v>
      </c>
      <c r="V3912" t="s">
        <v>38</v>
      </c>
      <c r="W3912" t="s">
        <v>585</v>
      </c>
      <c r="X3912">
        <v>6000000</v>
      </c>
      <c r="Y3912">
        <v>2000</v>
      </c>
      <c r="Z3912">
        <v>706</v>
      </c>
      <c r="AA3912">
        <v>4</v>
      </c>
      <c r="AB3912">
        <v>1.85</v>
      </c>
      <c r="AC3912">
        <v>118</v>
      </c>
    </row>
    <row r="3913" spans="1:29">
      <c r="A3913" t="s">
        <v>28</v>
      </c>
      <c r="C3913" t="s">
        <v>12287</v>
      </c>
      <c r="D3913">
        <v>157</v>
      </c>
      <c r="E3913">
        <v>101</v>
      </c>
      <c r="F3913">
        <v>47</v>
      </c>
      <c r="G3913">
        <v>407</v>
      </c>
      <c r="H3913" t="s">
        <v>7659</v>
      </c>
      <c r="I3913">
        <v>658</v>
      </c>
      <c r="J3913">
        <v>8243880</v>
      </c>
      <c r="K3913" t="s">
        <v>18525</v>
      </c>
      <c r="L3913" t="s">
        <v>1711</v>
      </c>
      <c r="M3913" t="s">
        <v>18526</v>
      </c>
      <c r="N3913">
        <v>28714</v>
      </c>
      <c r="O3913">
        <v>3086</v>
      </c>
      <c r="P3913" t="s">
        <v>10020</v>
      </c>
      <c r="Q3913">
        <v>1</v>
      </c>
      <c r="R3913" t="s">
        <v>18527</v>
      </c>
      <c r="S3913" t="s">
        <v>18528</v>
      </c>
      <c r="T3913">
        <v>215</v>
      </c>
      <c r="U3913" t="s">
        <v>37</v>
      </c>
      <c r="V3913" t="s">
        <v>38</v>
      </c>
      <c r="W3913" t="s">
        <v>585</v>
      </c>
      <c r="X3913">
        <v>3200000</v>
      </c>
      <c r="Y3913">
        <v>2003</v>
      </c>
      <c r="Z3913">
        <v>636</v>
      </c>
      <c r="AA3913">
        <v>7</v>
      </c>
      <c r="AB3913">
        <v>2.35</v>
      </c>
      <c r="AC3913">
        <v>762</v>
      </c>
    </row>
    <row r="3914" spans="1:29">
      <c r="A3914" t="s">
        <v>747</v>
      </c>
      <c r="C3914" t="s">
        <v>18226</v>
      </c>
      <c r="D3914">
        <v>70</v>
      </c>
      <c r="E3914">
        <v>120</v>
      </c>
      <c r="F3914">
        <v>1000</v>
      </c>
      <c r="G3914">
        <v>268</v>
      </c>
      <c r="H3914" t="s">
        <v>18529</v>
      </c>
      <c r="I3914">
        <v>862</v>
      </c>
      <c r="K3914" t="s">
        <v>4042</v>
      </c>
      <c r="L3914" t="s">
        <v>18530</v>
      </c>
      <c r="M3914" t="s">
        <v>18531</v>
      </c>
      <c r="N3914">
        <v>12981</v>
      </c>
      <c r="O3914">
        <v>1652</v>
      </c>
      <c r="P3914" t="s">
        <v>18532</v>
      </c>
      <c r="Q3914">
        <v>2</v>
      </c>
      <c r="R3914" t="s">
        <v>18533</v>
      </c>
      <c r="S3914" t="s">
        <v>18534</v>
      </c>
      <c r="T3914">
        <v>121</v>
      </c>
      <c r="U3914" t="s">
        <v>37</v>
      </c>
      <c r="V3914" t="s">
        <v>38</v>
      </c>
      <c r="W3914" t="s">
        <v>6036</v>
      </c>
      <c r="X3914">
        <v>4000000</v>
      </c>
      <c r="Y3914">
        <v>1961</v>
      </c>
      <c r="Z3914">
        <v>403</v>
      </c>
      <c r="AA3914">
        <v>7.4</v>
      </c>
      <c r="AB3914">
        <v>1.66</v>
      </c>
      <c r="AC3914">
        <v>0</v>
      </c>
    </row>
    <row r="3915" spans="1:29">
      <c r="A3915" t="s">
        <v>28</v>
      </c>
      <c r="C3915" t="s">
        <v>17189</v>
      </c>
      <c r="D3915">
        <v>125</v>
      </c>
      <c r="E3915">
        <v>81</v>
      </c>
      <c r="F3915">
        <v>5</v>
      </c>
      <c r="G3915">
        <v>710</v>
      </c>
      <c r="H3915" t="s">
        <v>1045</v>
      </c>
      <c r="I3915">
        <v>49000</v>
      </c>
      <c r="J3915">
        <v>7825820</v>
      </c>
      <c r="K3915" t="s">
        <v>2215</v>
      </c>
      <c r="L3915" t="s">
        <v>811</v>
      </c>
      <c r="M3915" t="s">
        <v>18535</v>
      </c>
      <c r="N3915">
        <v>13086</v>
      </c>
      <c r="O3915">
        <v>50831</v>
      </c>
      <c r="P3915" t="s">
        <v>3287</v>
      </c>
      <c r="Q3915">
        <v>0</v>
      </c>
      <c r="R3915" t="s">
        <v>18536</v>
      </c>
      <c r="S3915" t="s">
        <v>18537</v>
      </c>
      <c r="T3915">
        <v>156</v>
      </c>
      <c r="U3915" t="s">
        <v>37</v>
      </c>
      <c r="V3915" t="s">
        <v>38</v>
      </c>
      <c r="W3915" t="s">
        <v>585</v>
      </c>
      <c r="X3915">
        <v>4000000</v>
      </c>
      <c r="Y3915">
        <v>2006</v>
      </c>
      <c r="Z3915">
        <v>780</v>
      </c>
      <c r="AA3915">
        <v>5.9</v>
      </c>
      <c r="AB3915">
        <v>1.85</v>
      </c>
      <c r="AC3915">
        <v>576</v>
      </c>
    </row>
    <row r="3916" spans="1:29">
      <c r="A3916" t="s">
        <v>28</v>
      </c>
      <c r="C3916" t="s">
        <v>18538</v>
      </c>
      <c r="D3916">
        <v>10</v>
      </c>
      <c r="E3916">
        <v>82</v>
      </c>
      <c r="F3916">
        <v>7</v>
      </c>
      <c r="G3916">
        <v>27</v>
      </c>
      <c r="H3916" t="s">
        <v>18539</v>
      </c>
      <c r="I3916">
        <v>584</v>
      </c>
      <c r="J3916">
        <v>7557877</v>
      </c>
      <c r="K3916" t="s">
        <v>1009</v>
      </c>
      <c r="L3916" t="s">
        <v>3555</v>
      </c>
      <c r="M3916" t="s">
        <v>18540</v>
      </c>
      <c r="N3916">
        <v>2129</v>
      </c>
      <c r="O3916">
        <v>1002</v>
      </c>
      <c r="P3916" t="s">
        <v>18541</v>
      </c>
      <c r="Q3916">
        <v>0</v>
      </c>
      <c r="R3916" t="s">
        <v>18542</v>
      </c>
      <c r="S3916" t="s">
        <v>18543</v>
      </c>
      <c r="T3916">
        <v>37</v>
      </c>
      <c r="U3916" t="s">
        <v>37</v>
      </c>
      <c r="V3916" t="s">
        <v>38</v>
      </c>
      <c r="W3916" t="s">
        <v>585</v>
      </c>
      <c r="Y3916">
        <v>1995</v>
      </c>
      <c r="Z3916">
        <v>246</v>
      </c>
      <c r="AA3916">
        <v>4.5999999999999996</v>
      </c>
      <c r="AB3916">
        <v>1.85</v>
      </c>
      <c r="AC3916">
        <v>138</v>
      </c>
    </row>
    <row r="3917" spans="1:29">
      <c r="A3917" t="s">
        <v>28</v>
      </c>
      <c r="C3917" t="s">
        <v>6308</v>
      </c>
      <c r="D3917">
        <v>160</v>
      </c>
      <c r="E3917">
        <v>107</v>
      </c>
      <c r="F3917">
        <v>0</v>
      </c>
      <c r="G3917">
        <v>255</v>
      </c>
      <c r="H3917" t="s">
        <v>9817</v>
      </c>
      <c r="I3917">
        <v>798</v>
      </c>
      <c r="J3917">
        <v>14637490</v>
      </c>
      <c r="K3917" t="s">
        <v>3030</v>
      </c>
      <c r="L3917" t="s">
        <v>1698</v>
      </c>
      <c r="M3917" t="s">
        <v>9818</v>
      </c>
      <c r="N3917">
        <v>16411</v>
      </c>
      <c r="O3917">
        <v>2537</v>
      </c>
      <c r="P3917" t="s">
        <v>9819</v>
      </c>
      <c r="Q3917">
        <v>2</v>
      </c>
      <c r="R3917" t="s">
        <v>9820</v>
      </c>
      <c r="S3917" t="s">
        <v>9821</v>
      </c>
      <c r="T3917">
        <v>136</v>
      </c>
      <c r="U3917" t="s">
        <v>37</v>
      </c>
      <c r="V3917" t="s">
        <v>38</v>
      </c>
      <c r="W3917" t="s">
        <v>585</v>
      </c>
      <c r="X3917">
        <v>25000000</v>
      </c>
      <c r="Y3917">
        <v>2010</v>
      </c>
      <c r="Z3917">
        <v>374</v>
      </c>
      <c r="AA3917">
        <v>4.8</v>
      </c>
      <c r="AB3917">
        <v>2.35</v>
      </c>
      <c r="AC3917">
        <v>0</v>
      </c>
    </row>
    <row r="3918" spans="1:29">
      <c r="A3918" t="s">
        <v>28</v>
      </c>
      <c r="C3918" t="s">
        <v>6736</v>
      </c>
      <c r="D3918">
        <v>300</v>
      </c>
      <c r="E3918">
        <v>105</v>
      </c>
      <c r="F3918">
        <v>171</v>
      </c>
      <c r="G3918">
        <v>143</v>
      </c>
      <c r="H3918" t="s">
        <v>13629</v>
      </c>
      <c r="I3918">
        <v>382</v>
      </c>
      <c r="J3918">
        <v>7159147</v>
      </c>
      <c r="K3918" t="s">
        <v>1924</v>
      </c>
      <c r="L3918" t="s">
        <v>6737</v>
      </c>
      <c r="M3918" t="s">
        <v>18544</v>
      </c>
      <c r="N3918">
        <v>120189</v>
      </c>
      <c r="O3918">
        <v>954</v>
      </c>
      <c r="P3918" t="s">
        <v>18545</v>
      </c>
      <c r="Q3918">
        <v>0</v>
      </c>
      <c r="R3918" t="s">
        <v>18546</v>
      </c>
      <c r="S3918" t="s">
        <v>18547</v>
      </c>
      <c r="T3918">
        <v>308</v>
      </c>
      <c r="U3918" t="s">
        <v>2778</v>
      </c>
      <c r="V3918" t="s">
        <v>3571</v>
      </c>
      <c r="W3918" t="s">
        <v>585</v>
      </c>
      <c r="X3918">
        <v>3400000</v>
      </c>
      <c r="Y3918">
        <v>2007</v>
      </c>
      <c r="Z3918">
        <v>273</v>
      </c>
      <c r="AA3918">
        <v>7.5</v>
      </c>
      <c r="AB3918">
        <v>2.35</v>
      </c>
      <c r="AC3918">
        <v>11000</v>
      </c>
    </row>
    <row r="3919" spans="1:29">
      <c r="A3919" t="s">
        <v>28</v>
      </c>
      <c r="C3919" t="s">
        <v>17782</v>
      </c>
      <c r="D3919">
        <v>69</v>
      </c>
      <c r="E3919">
        <v>86</v>
      </c>
      <c r="F3919">
        <v>89</v>
      </c>
      <c r="G3919">
        <v>511</v>
      </c>
      <c r="H3919" t="s">
        <v>9688</v>
      </c>
      <c r="I3919">
        <v>986</v>
      </c>
      <c r="J3919">
        <v>17314483</v>
      </c>
      <c r="K3919" t="s">
        <v>2786</v>
      </c>
      <c r="L3919" t="s">
        <v>18548</v>
      </c>
      <c r="M3919" t="s">
        <v>18549</v>
      </c>
      <c r="N3919">
        <v>14621</v>
      </c>
      <c r="O3919">
        <v>4073</v>
      </c>
      <c r="P3919" t="s">
        <v>18550</v>
      </c>
      <c r="Q3919">
        <v>2</v>
      </c>
      <c r="R3919" t="s">
        <v>18551</v>
      </c>
      <c r="S3919" t="s">
        <v>18552</v>
      </c>
      <c r="T3919">
        <v>48</v>
      </c>
      <c r="U3919" t="s">
        <v>37</v>
      </c>
      <c r="V3919" t="s">
        <v>38</v>
      </c>
      <c r="W3919" t="s">
        <v>585</v>
      </c>
      <c r="X3919">
        <v>4000000</v>
      </c>
      <c r="Y3919">
        <v>2014</v>
      </c>
      <c r="Z3919">
        <v>713</v>
      </c>
      <c r="AA3919">
        <v>4.7</v>
      </c>
      <c r="AB3919">
        <v>1.85</v>
      </c>
      <c r="AC3919">
        <v>0</v>
      </c>
    </row>
    <row r="3920" spans="1:29">
      <c r="A3920" t="s">
        <v>28</v>
      </c>
      <c r="C3920" t="s">
        <v>18553</v>
      </c>
      <c r="D3920">
        <v>143</v>
      </c>
      <c r="E3920">
        <v>110</v>
      </c>
      <c r="F3920">
        <v>675</v>
      </c>
      <c r="G3920">
        <v>968</v>
      </c>
      <c r="H3920" t="s">
        <v>5619</v>
      </c>
      <c r="I3920">
        <v>16000</v>
      </c>
      <c r="J3920">
        <v>6525762</v>
      </c>
      <c r="K3920" t="s">
        <v>1415</v>
      </c>
      <c r="L3920" t="s">
        <v>10646</v>
      </c>
      <c r="M3920" t="s">
        <v>18554</v>
      </c>
      <c r="N3920">
        <v>44339</v>
      </c>
      <c r="O3920">
        <v>19928</v>
      </c>
      <c r="P3920" t="s">
        <v>379</v>
      </c>
      <c r="Q3920">
        <v>2</v>
      </c>
      <c r="R3920" t="s">
        <v>18555</v>
      </c>
      <c r="S3920" t="s">
        <v>18556</v>
      </c>
      <c r="T3920">
        <v>425</v>
      </c>
      <c r="U3920" t="s">
        <v>37</v>
      </c>
      <c r="V3920" t="s">
        <v>38</v>
      </c>
      <c r="W3920" t="s">
        <v>585</v>
      </c>
      <c r="X3920">
        <v>4000000</v>
      </c>
      <c r="Y3920">
        <v>2002</v>
      </c>
      <c r="Z3920">
        <v>977</v>
      </c>
      <c r="AA3920">
        <v>6.7</v>
      </c>
      <c r="AB3920">
        <v>1.85</v>
      </c>
      <c r="AC3920">
        <v>0</v>
      </c>
    </row>
    <row r="3921" spans="1:29">
      <c r="A3921" t="s">
        <v>28</v>
      </c>
      <c r="C3921" t="s">
        <v>11032</v>
      </c>
      <c r="D3921">
        <v>50</v>
      </c>
      <c r="E3921">
        <v>127</v>
      </c>
      <c r="F3921">
        <v>13000</v>
      </c>
      <c r="G3921">
        <v>148</v>
      </c>
      <c r="H3921" t="s">
        <v>15552</v>
      </c>
      <c r="I3921">
        <v>204</v>
      </c>
      <c r="K3921" t="s">
        <v>4075</v>
      </c>
      <c r="L3921" t="s">
        <v>6479</v>
      </c>
      <c r="M3921" t="s">
        <v>18557</v>
      </c>
      <c r="N3921">
        <v>12677</v>
      </c>
      <c r="O3921">
        <v>753</v>
      </c>
      <c r="P3921" t="s">
        <v>18558</v>
      </c>
      <c r="Q3921">
        <v>0</v>
      </c>
      <c r="R3921" t="s">
        <v>18559</v>
      </c>
      <c r="S3921" t="s">
        <v>18560</v>
      </c>
      <c r="T3921">
        <v>89</v>
      </c>
      <c r="U3921" t="s">
        <v>37</v>
      </c>
      <c r="V3921" t="s">
        <v>38</v>
      </c>
      <c r="W3921" t="s">
        <v>16052</v>
      </c>
      <c r="X3921">
        <v>4000000</v>
      </c>
      <c r="Y3921">
        <v>1969</v>
      </c>
      <c r="Z3921">
        <v>187</v>
      </c>
      <c r="AA3921">
        <v>6.3</v>
      </c>
      <c r="AB3921">
        <v>1.85</v>
      </c>
      <c r="AC3921">
        <v>414</v>
      </c>
    </row>
    <row r="3922" spans="1:29">
      <c r="A3922" t="s">
        <v>28</v>
      </c>
      <c r="C3922" t="s">
        <v>15282</v>
      </c>
      <c r="D3922">
        <v>46</v>
      </c>
      <c r="E3922">
        <v>90</v>
      </c>
      <c r="F3922">
        <v>0</v>
      </c>
      <c r="G3922">
        <v>242</v>
      </c>
      <c r="H3922" t="s">
        <v>1646</v>
      </c>
      <c r="I3922">
        <v>812</v>
      </c>
      <c r="J3922">
        <v>4613815</v>
      </c>
      <c r="K3922" t="s">
        <v>1009</v>
      </c>
      <c r="L3922" t="s">
        <v>4639</v>
      </c>
      <c r="M3922" t="s">
        <v>18561</v>
      </c>
      <c r="N3922">
        <v>19622</v>
      </c>
      <c r="O3922">
        <v>1566</v>
      </c>
      <c r="P3922" t="s">
        <v>18562</v>
      </c>
      <c r="Q3922">
        <v>0</v>
      </c>
      <c r="R3922" t="s">
        <v>18563</v>
      </c>
      <c r="S3922" t="s">
        <v>18564</v>
      </c>
      <c r="T3922">
        <v>58</v>
      </c>
      <c r="U3922" t="s">
        <v>37</v>
      </c>
      <c r="V3922" t="s">
        <v>38</v>
      </c>
      <c r="W3922" t="s">
        <v>585</v>
      </c>
      <c r="Y3922">
        <v>2006</v>
      </c>
      <c r="Z3922">
        <v>466</v>
      </c>
      <c r="AA3922">
        <v>6</v>
      </c>
      <c r="AB3922">
        <v>1.85</v>
      </c>
      <c r="AC3922">
        <v>931</v>
      </c>
    </row>
    <row r="3923" spans="1:29">
      <c r="A3923" t="s">
        <v>28</v>
      </c>
      <c r="C3923" t="s">
        <v>18565</v>
      </c>
      <c r="D3923">
        <v>51</v>
      </c>
      <c r="E3923">
        <v>110</v>
      </c>
      <c r="F3923">
        <v>99</v>
      </c>
      <c r="G3923">
        <v>960</v>
      </c>
      <c r="H3923" t="s">
        <v>3999</v>
      </c>
      <c r="I3923">
        <v>4000</v>
      </c>
      <c r="J3923">
        <v>4301331</v>
      </c>
      <c r="K3923" t="s">
        <v>2786</v>
      </c>
      <c r="L3923" t="s">
        <v>493</v>
      </c>
      <c r="M3923" t="s">
        <v>18566</v>
      </c>
      <c r="N3923">
        <v>78241</v>
      </c>
      <c r="O3923">
        <v>7921</v>
      </c>
      <c r="P3923" t="s">
        <v>2663</v>
      </c>
      <c r="Q3923">
        <v>6</v>
      </c>
      <c r="R3923" t="s">
        <v>18567</v>
      </c>
      <c r="S3923" t="s">
        <v>18568</v>
      </c>
      <c r="T3923">
        <v>177</v>
      </c>
      <c r="U3923" t="s">
        <v>37</v>
      </c>
      <c r="V3923" t="s">
        <v>38</v>
      </c>
      <c r="W3923" t="s">
        <v>585</v>
      </c>
      <c r="X3923">
        <v>4000000</v>
      </c>
      <c r="Y3923">
        <v>1995</v>
      </c>
      <c r="Z3923">
        <v>975</v>
      </c>
      <c r="AA3923">
        <v>6.7</v>
      </c>
      <c r="AB3923">
        <v>1.85</v>
      </c>
      <c r="AC3923">
        <v>0</v>
      </c>
    </row>
    <row r="3924" spans="1:29">
      <c r="A3924" t="s">
        <v>28</v>
      </c>
      <c r="C3924" t="s">
        <v>12348</v>
      </c>
      <c r="D3924">
        <v>163</v>
      </c>
      <c r="E3924">
        <v>104</v>
      </c>
      <c r="F3924">
        <v>30</v>
      </c>
      <c r="G3924">
        <v>296</v>
      </c>
      <c r="H3924" t="s">
        <v>1055</v>
      </c>
      <c r="I3924">
        <v>769</v>
      </c>
      <c r="J3924">
        <v>4046737</v>
      </c>
      <c r="K3924" t="s">
        <v>1415</v>
      </c>
      <c r="L3924" t="s">
        <v>13348</v>
      </c>
      <c r="M3924" t="s">
        <v>18569</v>
      </c>
      <c r="N3924">
        <v>67949</v>
      </c>
      <c r="O3924">
        <v>2251</v>
      </c>
      <c r="P3924" t="s">
        <v>15196</v>
      </c>
      <c r="Q3924">
        <v>1</v>
      </c>
      <c r="R3924" t="s">
        <v>18570</v>
      </c>
      <c r="S3924" t="s">
        <v>18571</v>
      </c>
      <c r="T3924">
        <v>390</v>
      </c>
      <c r="U3924" t="s">
        <v>37</v>
      </c>
      <c r="V3924" t="s">
        <v>38</v>
      </c>
      <c r="W3924" t="s">
        <v>585</v>
      </c>
      <c r="X3924">
        <v>4000000</v>
      </c>
      <c r="Y3924">
        <v>2002</v>
      </c>
      <c r="Z3924">
        <v>413</v>
      </c>
      <c r="AA3924">
        <v>7.1</v>
      </c>
      <c r="AB3924">
        <v>1.85</v>
      </c>
      <c r="AC3924">
        <v>15000</v>
      </c>
    </row>
    <row r="3925" spans="1:29">
      <c r="A3925" t="s">
        <v>28</v>
      </c>
      <c r="C3925" t="s">
        <v>18572</v>
      </c>
      <c r="D3925">
        <v>52</v>
      </c>
      <c r="E3925">
        <v>96</v>
      </c>
      <c r="F3925">
        <v>2</v>
      </c>
      <c r="G3925">
        <v>0</v>
      </c>
      <c r="H3925" t="s">
        <v>735</v>
      </c>
      <c r="I3925">
        <v>960</v>
      </c>
      <c r="J3925">
        <v>3713002</v>
      </c>
      <c r="K3925" t="s">
        <v>67</v>
      </c>
      <c r="L3925" t="s">
        <v>9629</v>
      </c>
      <c r="M3925" t="s">
        <v>18573</v>
      </c>
      <c r="N3925">
        <v>3611</v>
      </c>
      <c r="O3925">
        <v>972</v>
      </c>
      <c r="P3925" t="s">
        <v>18574</v>
      </c>
      <c r="Q3925">
        <v>1</v>
      </c>
      <c r="R3925" t="s">
        <v>18575</v>
      </c>
      <c r="S3925" t="s">
        <v>18576</v>
      </c>
      <c r="T3925">
        <v>62</v>
      </c>
      <c r="U3925" t="s">
        <v>37</v>
      </c>
      <c r="V3925" t="s">
        <v>38</v>
      </c>
      <c r="W3925" t="s">
        <v>585</v>
      </c>
      <c r="X3925">
        <v>8000000</v>
      </c>
      <c r="Y3925">
        <v>2003</v>
      </c>
      <c r="Z3925">
        <v>12</v>
      </c>
      <c r="AA3925">
        <v>2.7</v>
      </c>
      <c r="AB3925">
        <v>1.85</v>
      </c>
      <c r="AC3925">
        <v>131</v>
      </c>
    </row>
    <row r="3926" spans="1:29">
      <c r="A3926" t="s">
        <v>28</v>
      </c>
      <c r="C3926" t="s">
        <v>760</v>
      </c>
      <c r="D3926">
        <v>40</v>
      </c>
      <c r="E3926">
        <v>110</v>
      </c>
      <c r="F3926">
        <v>0</v>
      </c>
      <c r="G3926">
        <v>237</v>
      </c>
      <c r="H3926" t="s">
        <v>9829</v>
      </c>
      <c r="I3926">
        <v>721</v>
      </c>
      <c r="J3926">
        <v>3468572</v>
      </c>
      <c r="K3926" t="s">
        <v>3409</v>
      </c>
      <c r="L3926" t="s">
        <v>1870</v>
      </c>
      <c r="M3926" t="s">
        <v>18577</v>
      </c>
      <c r="N3926">
        <v>10073</v>
      </c>
      <c r="O3926">
        <v>1966</v>
      </c>
      <c r="P3926" t="s">
        <v>18150</v>
      </c>
      <c r="Q3926">
        <v>0</v>
      </c>
      <c r="R3926" t="s">
        <v>18578</v>
      </c>
      <c r="S3926" t="s">
        <v>18579</v>
      </c>
      <c r="T3926">
        <v>78</v>
      </c>
      <c r="U3926" t="s">
        <v>37</v>
      </c>
      <c r="V3926" t="s">
        <v>38</v>
      </c>
      <c r="W3926" t="s">
        <v>585</v>
      </c>
      <c r="X3926">
        <v>4000000</v>
      </c>
      <c r="Y3926">
        <v>1988</v>
      </c>
      <c r="Z3926">
        <v>246</v>
      </c>
      <c r="AA3926">
        <v>7.3</v>
      </c>
      <c r="AB3926">
        <v>1.85</v>
      </c>
      <c r="AC3926">
        <v>816</v>
      </c>
    </row>
    <row r="3927" spans="1:29">
      <c r="A3927" t="s">
        <v>28</v>
      </c>
      <c r="C3927" t="s">
        <v>11224</v>
      </c>
      <c r="D3927">
        <v>50</v>
      </c>
      <c r="E3927">
        <v>84</v>
      </c>
      <c r="F3927">
        <v>378</v>
      </c>
      <c r="G3927">
        <v>611</v>
      </c>
      <c r="H3927" t="s">
        <v>415</v>
      </c>
      <c r="I3927">
        <v>925</v>
      </c>
      <c r="J3927">
        <v>2892582</v>
      </c>
      <c r="K3927" t="s">
        <v>1671</v>
      </c>
      <c r="L3927" t="s">
        <v>1802</v>
      </c>
      <c r="M3927" t="s">
        <v>18580</v>
      </c>
      <c r="N3927">
        <v>22697</v>
      </c>
      <c r="O3927">
        <v>3559</v>
      </c>
      <c r="P3927" t="s">
        <v>2470</v>
      </c>
      <c r="Q3927">
        <v>0</v>
      </c>
      <c r="R3927" t="s">
        <v>18581</v>
      </c>
      <c r="S3927" t="s">
        <v>18582</v>
      </c>
      <c r="T3927">
        <v>202</v>
      </c>
      <c r="U3927" t="s">
        <v>37</v>
      </c>
      <c r="V3927" t="s">
        <v>38</v>
      </c>
      <c r="W3927" t="s">
        <v>585</v>
      </c>
      <c r="X3927">
        <v>4000000</v>
      </c>
      <c r="Y3927">
        <v>1996</v>
      </c>
      <c r="Z3927">
        <v>729</v>
      </c>
      <c r="AA3927">
        <v>7.6</v>
      </c>
      <c r="AB3927">
        <v>1.85</v>
      </c>
      <c r="AC3927">
        <v>0</v>
      </c>
    </row>
    <row r="3928" spans="1:29">
      <c r="A3928" t="s">
        <v>28</v>
      </c>
      <c r="C3928" t="s">
        <v>18583</v>
      </c>
      <c r="D3928">
        <v>45</v>
      </c>
      <c r="E3928">
        <v>94</v>
      </c>
      <c r="F3928">
        <v>24</v>
      </c>
      <c r="G3928">
        <v>545</v>
      </c>
      <c r="H3928" t="s">
        <v>5787</v>
      </c>
      <c r="I3928">
        <v>834</v>
      </c>
      <c r="J3928">
        <v>2800000</v>
      </c>
      <c r="K3928" t="s">
        <v>1671</v>
      </c>
      <c r="L3928" t="s">
        <v>1708</v>
      </c>
      <c r="M3928" t="s">
        <v>18584</v>
      </c>
      <c r="N3928">
        <v>4377</v>
      </c>
      <c r="O3928">
        <v>2662</v>
      </c>
      <c r="P3928" t="s">
        <v>6823</v>
      </c>
      <c r="Q3928">
        <v>3</v>
      </c>
      <c r="R3928" t="s">
        <v>18585</v>
      </c>
      <c r="S3928" t="s">
        <v>18586</v>
      </c>
      <c r="T3928">
        <v>85</v>
      </c>
      <c r="U3928" t="s">
        <v>37</v>
      </c>
      <c r="V3928" t="s">
        <v>38</v>
      </c>
      <c r="W3928" t="s">
        <v>585</v>
      </c>
      <c r="X3928">
        <v>4000000</v>
      </c>
      <c r="Y3928">
        <v>1999</v>
      </c>
      <c r="Z3928">
        <v>625</v>
      </c>
      <c r="AA3928">
        <v>5.8</v>
      </c>
      <c r="AB3928">
        <v>1.85</v>
      </c>
      <c r="AC3928">
        <v>309</v>
      </c>
    </row>
    <row r="3929" spans="1:29">
      <c r="A3929" t="s">
        <v>28</v>
      </c>
      <c r="C3929" t="s">
        <v>4423</v>
      </c>
      <c r="D3929">
        <v>121</v>
      </c>
      <c r="E3929">
        <v>93</v>
      </c>
      <c r="F3929">
        <v>131</v>
      </c>
      <c r="G3929">
        <v>90</v>
      </c>
      <c r="H3929" t="s">
        <v>18587</v>
      </c>
      <c r="I3929">
        <v>497</v>
      </c>
      <c r="J3929">
        <v>2426851</v>
      </c>
      <c r="K3929" t="s">
        <v>4234</v>
      </c>
      <c r="L3929" t="s">
        <v>3538</v>
      </c>
      <c r="M3929" t="s">
        <v>18588</v>
      </c>
      <c r="N3929">
        <v>16224</v>
      </c>
      <c r="O3929">
        <v>776</v>
      </c>
      <c r="P3929" t="s">
        <v>8085</v>
      </c>
      <c r="Q3929">
        <v>1</v>
      </c>
      <c r="R3929" t="s">
        <v>18589</v>
      </c>
      <c r="S3929" t="s">
        <v>18590</v>
      </c>
      <c r="T3929">
        <v>76</v>
      </c>
      <c r="U3929" t="s">
        <v>37</v>
      </c>
      <c r="V3929" t="s">
        <v>38</v>
      </c>
      <c r="W3929" t="s">
        <v>585</v>
      </c>
      <c r="X3929">
        <v>4000000</v>
      </c>
      <c r="Y3929">
        <v>2007</v>
      </c>
      <c r="Z3929">
        <v>113</v>
      </c>
      <c r="AA3929">
        <v>6.5</v>
      </c>
      <c r="AB3929">
        <v>2.5499999999999998</v>
      </c>
      <c r="AC3929">
        <v>830</v>
      </c>
    </row>
    <row r="3930" spans="1:29">
      <c r="A3930" t="s">
        <v>28</v>
      </c>
      <c r="C3930" t="s">
        <v>18591</v>
      </c>
      <c r="D3930">
        <v>114</v>
      </c>
      <c r="E3930">
        <v>96</v>
      </c>
      <c r="F3930">
        <v>101</v>
      </c>
      <c r="G3930">
        <v>71</v>
      </c>
      <c r="H3930" t="s">
        <v>3173</v>
      </c>
      <c r="I3930">
        <v>730</v>
      </c>
      <c r="J3930">
        <v>1325073</v>
      </c>
      <c r="K3930" t="s">
        <v>2527</v>
      </c>
      <c r="L3930" t="s">
        <v>871</v>
      </c>
      <c r="M3930" t="s">
        <v>18592</v>
      </c>
      <c r="N3930">
        <v>18762</v>
      </c>
      <c r="O3930">
        <v>1208</v>
      </c>
      <c r="P3930" t="s">
        <v>1599</v>
      </c>
      <c r="Q3930">
        <v>0</v>
      </c>
      <c r="R3930" t="s">
        <v>18593</v>
      </c>
      <c r="S3930" t="s">
        <v>18594</v>
      </c>
      <c r="T3930">
        <v>91</v>
      </c>
      <c r="U3930" t="s">
        <v>37</v>
      </c>
      <c r="V3930" t="s">
        <v>38</v>
      </c>
      <c r="W3930" t="s">
        <v>585</v>
      </c>
      <c r="X3930">
        <v>4000000</v>
      </c>
      <c r="Y3930">
        <v>2005</v>
      </c>
      <c r="Z3930">
        <v>394</v>
      </c>
      <c r="AA3930">
        <v>6.6</v>
      </c>
      <c r="AB3930">
        <v>2.35</v>
      </c>
      <c r="AC3930">
        <v>708</v>
      </c>
    </row>
    <row r="3931" spans="1:29">
      <c r="A3931" t="s">
        <v>28</v>
      </c>
      <c r="C3931" t="s">
        <v>7134</v>
      </c>
      <c r="D3931">
        <v>270</v>
      </c>
      <c r="E3931">
        <v>88</v>
      </c>
      <c r="F3931">
        <v>0</v>
      </c>
      <c r="G3931">
        <v>939</v>
      </c>
      <c r="H3931" t="s">
        <v>2297</v>
      </c>
      <c r="I3931">
        <v>1000</v>
      </c>
      <c r="K3931" t="s">
        <v>18595</v>
      </c>
      <c r="L3931" t="s">
        <v>18596</v>
      </c>
      <c r="M3931" t="s">
        <v>18597</v>
      </c>
      <c r="N3931">
        <v>53342</v>
      </c>
      <c r="O3931">
        <v>4777</v>
      </c>
      <c r="P3931" t="s">
        <v>1147</v>
      </c>
      <c r="Q3931">
        <v>0</v>
      </c>
      <c r="R3931" t="s">
        <v>18598</v>
      </c>
      <c r="S3931" t="s">
        <v>18599</v>
      </c>
      <c r="T3931">
        <v>287</v>
      </c>
      <c r="U3931" t="s">
        <v>37</v>
      </c>
      <c r="V3931" t="s">
        <v>38</v>
      </c>
      <c r="W3931" t="s">
        <v>585</v>
      </c>
      <c r="X3931">
        <v>4000000</v>
      </c>
      <c r="Y3931">
        <v>2011</v>
      </c>
      <c r="Z3931">
        <v>947</v>
      </c>
      <c r="AA3931">
        <v>6.2</v>
      </c>
      <c r="AB3931">
        <v>1.85</v>
      </c>
      <c r="AC3931">
        <v>16000</v>
      </c>
    </row>
    <row r="3932" spans="1:29">
      <c r="A3932" t="s">
        <v>28</v>
      </c>
      <c r="C3932" t="s">
        <v>18600</v>
      </c>
      <c r="D3932">
        <v>116</v>
      </c>
      <c r="E3932">
        <v>101</v>
      </c>
      <c r="F3932">
        <v>21</v>
      </c>
      <c r="G3932">
        <v>161</v>
      </c>
      <c r="H3932" t="s">
        <v>16171</v>
      </c>
      <c r="I3932">
        <v>420</v>
      </c>
      <c r="J3932">
        <v>864959</v>
      </c>
      <c r="K3932" t="s">
        <v>173</v>
      </c>
      <c r="L3932" t="s">
        <v>18601</v>
      </c>
      <c r="M3932" t="s">
        <v>18602</v>
      </c>
      <c r="N3932">
        <v>20275</v>
      </c>
      <c r="O3932">
        <v>1215</v>
      </c>
      <c r="P3932" t="s">
        <v>18603</v>
      </c>
      <c r="Q3932">
        <v>0</v>
      </c>
      <c r="R3932" t="s">
        <v>18604</v>
      </c>
      <c r="S3932" t="s">
        <v>18605</v>
      </c>
      <c r="T3932">
        <v>151</v>
      </c>
      <c r="U3932" t="s">
        <v>37</v>
      </c>
      <c r="V3932" t="s">
        <v>56</v>
      </c>
      <c r="W3932" t="s">
        <v>95</v>
      </c>
      <c r="X3932">
        <v>4000000</v>
      </c>
      <c r="Y3932">
        <v>2005</v>
      </c>
      <c r="Z3932">
        <v>291</v>
      </c>
      <c r="AA3932">
        <v>6.9</v>
      </c>
      <c r="AB3932">
        <v>1.85</v>
      </c>
      <c r="AC3932">
        <v>0</v>
      </c>
    </row>
    <row r="3933" spans="1:29">
      <c r="A3933" t="s">
        <v>28</v>
      </c>
      <c r="C3933" t="s">
        <v>18606</v>
      </c>
      <c r="D3933">
        <v>115</v>
      </c>
      <c r="E3933">
        <v>102</v>
      </c>
      <c r="F3933">
        <v>330</v>
      </c>
      <c r="G3933">
        <v>0</v>
      </c>
      <c r="H3933" t="s">
        <v>18607</v>
      </c>
      <c r="I3933">
        <v>48</v>
      </c>
      <c r="J3933">
        <v>2601847</v>
      </c>
      <c r="K3933" t="s">
        <v>4068</v>
      </c>
      <c r="L3933" t="s">
        <v>18608</v>
      </c>
      <c r="M3933" t="s">
        <v>18609</v>
      </c>
      <c r="N3933">
        <v>22457</v>
      </c>
      <c r="O3933">
        <v>48</v>
      </c>
      <c r="P3933" t="s">
        <v>18610</v>
      </c>
      <c r="Q3933">
        <v>0</v>
      </c>
      <c r="R3933" t="s">
        <v>18611</v>
      </c>
      <c r="S3933" t="s">
        <v>18612</v>
      </c>
      <c r="T3933">
        <v>69</v>
      </c>
      <c r="U3933" t="s">
        <v>13916</v>
      </c>
      <c r="V3933" t="s">
        <v>38</v>
      </c>
      <c r="W3933" t="s">
        <v>39</v>
      </c>
      <c r="X3933">
        <v>4000000</v>
      </c>
      <c r="Y3933">
        <v>2011</v>
      </c>
      <c r="Z3933">
        <v>0</v>
      </c>
      <c r="AA3933">
        <v>8.5</v>
      </c>
      <c r="AB3933">
        <v>2.35</v>
      </c>
      <c r="AC3933">
        <v>26000</v>
      </c>
    </row>
    <row r="3934" spans="1:29">
      <c r="A3934" t="s">
        <v>28</v>
      </c>
      <c r="C3934" t="s">
        <v>18613</v>
      </c>
      <c r="D3934">
        <v>15</v>
      </c>
      <c r="E3934">
        <v>87</v>
      </c>
      <c r="F3934">
        <v>101</v>
      </c>
      <c r="G3934">
        <v>324</v>
      </c>
      <c r="H3934" t="s">
        <v>18614</v>
      </c>
      <c r="I3934">
        <v>721</v>
      </c>
      <c r="J3934">
        <v>800000</v>
      </c>
      <c r="K3934" t="s">
        <v>173</v>
      </c>
      <c r="L3934" t="s">
        <v>17218</v>
      </c>
      <c r="M3934" t="s">
        <v>18615</v>
      </c>
      <c r="N3934">
        <v>2308</v>
      </c>
      <c r="O3934">
        <v>1700</v>
      </c>
      <c r="P3934" t="s">
        <v>14966</v>
      </c>
      <c r="Q3934">
        <v>0</v>
      </c>
      <c r="R3934" t="s">
        <v>18616</v>
      </c>
      <c r="S3934" t="s">
        <v>18617</v>
      </c>
      <c r="T3934">
        <v>35</v>
      </c>
      <c r="U3934" t="s">
        <v>37</v>
      </c>
      <c r="V3934" t="s">
        <v>38</v>
      </c>
      <c r="W3934" t="s">
        <v>585</v>
      </c>
      <c r="X3934">
        <v>4000000</v>
      </c>
      <c r="Y3934">
        <v>1987</v>
      </c>
      <c r="Z3934">
        <v>576</v>
      </c>
      <c r="AA3934">
        <v>4.8</v>
      </c>
      <c r="AB3934">
        <v>1.85</v>
      </c>
      <c r="AC3934">
        <v>550</v>
      </c>
    </row>
    <row r="3935" spans="1:29">
      <c r="A3935" t="s">
        <v>28</v>
      </c>
      <c r="C3935" t="s">
        <v>18618</v>
      </c>
      <c r="D3935">
        <v>122</v>
      </c>
      <c r="E3935">
        <v>83</v>
      </c>
      <c r="F3935">
        <v>19</v>
      </c>
      <c r="G3935">
        <v>322</v>
      </c>
      <c r="H3935" t="s">
        <v>7213</v>
      </c>
      <c r="I3935">
        <v>947</v>
      </c>
      <c r="J3935">
        <v>1429260</v>
      </c>
      <c r="K3935" t="s">
        <v>214</v>
      </c>
      <c r="L3935" t="s">
        <v>2297</v>
      </c>
      <c r="M3935" t="s">
        <v>18619</v>
      </c>
      <c r="N3935">
        <v>45293</v>
      </c>
      <c r="O3935">
        <v>2353</v>
      </c>
      <c r="P3935" t="s">
        <v>5346</v>
      </c>
      <c r="Q3935">
        <v>1</v>
      </c>
      <c r="R3935" t="s">
        <v>18620</v>
      </c>
      <c r="S3935" t="s">
        <v>18621</v>
      </c>
      <c r="T3935">
        <v>71</v>
      </c>
      <c r="U3935" t="s">
        <v>37</v>
      </c>
      <c r="V3935" t="s">
        <v>38</v>
      </c>
      <c r="W3935" t="s">
        <v>39</v>
      </c>
      <c r="Y3935">
        <v>2011</v>
      </c>
      <c r="Z3935">
        <v>685</v>
      </c>
      <c r="AA3935">
        <v>6.6</v>
      </c>
      <c r="AB3935">
        <v>2.35</v>
      </c>
      <c r="AC3935">
        <v>0</v>
      </c>
    </row>
    <row r="3936" spans="1:29">
      <c r="A3936" t="s">
        <v>28</v>
      </c>
      <c r="C3936" t="s">
        <v>18622</v>
      </c>
      <c r="D3936">
        <v>35</v>
      </c>
      <c r="E3936">
        <v>103</v>
      </c>
      <c r="F3936">
        <v>5</v>
      </c>
      <c r="G3936">
        <v>842</v>
      </c>
      <c r="H3936" t="s">
        <v>9627</v>
      </c>
      <c r="I3936">
        <v>1000</v>
      </c>
      <c r="K3936" t="s">
        <v>4075</v>
      </c>
      <c r="L3936" t="s">
        <v>390</v>
      </c>
      <c r="M3936" t="s">
        <v>18623</v>
      </c>
      <c r="N3936">
        <v>4091</v>
      </c>
      <c r="O3936">
        <v>3408</v>
      </c>
      <c r="P3936" t="s">
        <v>18624</v>
      </c>
      <c r="Q3936">
        <v>0</v>
      </c>
      <c r="R3936" t="s">
        <v>18625</v>
      </c>
      <c r="S3936" t="s">
        <v>18626</v>
      </c>
      <c r="T3936">
        <v>20</v>
      </c>
      <c r="U3936" t="s">
        <v>37</v>
      </c>
      <c r="V3936" t="s">
        <v>38</v>
      </c>
      <c r="W3936" t="s">
        <v>585</v>
      </c>
      <c r="X3936">
        <v>4500000</v>
      </c>
      <c r="Y3936">
        <v>2015</v>
      </c>
      <c r="Z3936">
        <v>1000</v>
      </c>
      <c r="AA3936">
        <v>5.7</v>
      </c>
      <c r="AB3936">
        <v>2.35</v>
      </c>
      <c r="AC3936">
        <v>987</v>
      </c>
    </row>
    <row r="3937" spans="1:29">
      <c r="A3937" t="s">
        <v>28</v>
      </c>
      <c r="C3937" t="s">
        <v>18627</v>
      </c>
      <c r="D3937">
        <v>41</v>
      </c>
      <c r="E3937">
        <v>99</v>
      </c>
      <c r="F3937">
        <v>60</v>
      </c>
      <c r="G3937">
        <v>444</v>
      </c>
      <c r="H3937" t="s">
        <v>4625</v>
      </c>
      <c r="I3937">
        <v>979</v>
      </c>
      <c r="J3937">
        <v>562059</v>
      </c>
      <c r="K3937" t="s">
        <v>4075</v>
      </c>
      <c r="L3937" t="s">
        <v>1653</v>
      </c>
      <c r="M3937" t="s">
        <v>18628</v>
      </c>
      <c r="N3937">
        <v>8535</v>
      </c>
      <c r="O3937">
        <v>3130</v>
      </c>
      <c r="P3937" t="s">
        <v>9447</v>
      </c>
      <c r="Q3937">
        <v>4</v>
      </c>
      <c r="R3937" t="s">
        <v>18629</v>
      </c>
      <c r="S3937" t="s">
        <v>18630</v>
      </c>
      <c r="T3937">
        <v>113</v>
      </c>
      <c r="U3937" t="s">
        <v>37</v>
      </c>
      <c r="V3937" t="s">
        <v>38</v>
      </c>
      <c r="W3937" t="s">
        <v>585</v>
      </c>
      <c r="X3937">
        <v>4000000</v>
      </c>
      <c r="Y3937">
        <v>2002</v>
      </c>
      <c r="Z3937">
        <v>665</v>
      </c>
      <c r="AA3937">
        <v>7</v>
      </c>
      <c r="AB3937">
        <v>1.85</v>
      </c>
      <c r="AC3937">
        <v>872</v>
      </c>
    </row>
    <row r="3938" spans="1:29">
      <c r="A3938" t="s">
        <v>28</v>
      </c>
      <c r="C3938" t="s">
        <v>18459</v>
      </c>
      <c r="D3938">
        <v>31</v>
      </c>
      <c r="E3938">
        <v>106</v>
      </c>
      <c r="F3938">
        <v>81</v>
      </c>
      <c r="G3938">
        <v>687</v>
      </c>
      <c r="H3938" t="s">
        <v>4063</v>
      </c>
      <c r="I3938">
        <v>2000</v>
      </c>
      <c r="J3938">
        <v>399793</v>
      </c>
      <c r="K3938" t="s">
        <v>3409</v>
      </c>
      <c r="L3938" t="s">
        <v>403</v>
      </c>
      <c r="M3938" t="s">
        <v>18631</v>
      </c>
      <c r="N3938">
        <v>2877</v>
      </c>
      <c r="O3938">
        <v>4343</v>
      </c>
      <c r="P3938" t="s">
        <v>6216</v>
      </c>
      <c r="Q3938">
        <v>0</v>
      </c>
      <c r="R3938" t="s">
        <v>18632</v>
      </c>
      <c r="S3938" t="s">
        <v>18633</v>
      </c>
      <c r="T3938">
        <v>70</v>
      </c>
      <c r="U3938" t="s">
        <v>37</v>
      </c>
      <c r="V3938" t="s">
        <v>38</v>
      </c>
      <c r="W3938" t="s">
        <v>585</v>
      </c>
      <c r="X3938">
        <v>4000000</v>
      </c>
      <c r="Y3938">
        <v>1999</v>
      </c>
      <c r="Z3938">
        <v>811</v>
      </c>
      <c r="AA3938">
        <v>5.4</v>
      </c>
      <c r="AB3938">
        <v>1.78</v>
      </c>
      <c r="AC3938">
        <v>111</v>
      </c>
    </row>
    <row r="3939" spans="1:29">
      <c r="A3939" t="s">
        <v>28</v>
      </c>
      <c r="C3939" t="s">
        <v>18634</v>
      </c>
      <c r="D3939">
        <v>332</v>
      </c>
      <c r="E3939">
        <v>115</v>
      </c>
      <c r="F3939">
        <v>227</v>
      </c>
      <c r="G3939">
        <v>226</v>
      </c>
      <c r="H3939" t="s">
        <v>18634</v>
      </c>
      <c r="I3939">
        <v>690</v>
      </c>
      <c r="K3939" t="s">
        <v>5324</v>
      </c>
      <c r="L3939" t="s">
        <v>4885</v>
      </c>
      <c r="M3939" t="s">
        <v>18635</v>
      </c>
      <c r="N3939">
        <v>29440</v>
      </c>
      <c r="O3939">
        <v>1298</v>
      </c>
      <c r="P3939" t="s">
        <v>4818</v>
      </c>
      <c r="Q3939">
        <v>0</v>
      </c>
      <c r="R3939" t="s">
        <v>18636</v>
      </c>
      <c r="S3939" t="s">
        <v>18637</v>
      </c>
      <c r="T3939">
        <v>110</v>
      </c>
      <c r="U3939" t="s">
        <v>1464</v>
      </c>
      <c r="V3939" t="s">
        <v>1465</v>
      </c>
      <c r="W3939" t="s">
        <v>4830</v>
      </c>
      <c r="Y3939">
        <v>2012</v>
      </c>
      <c r="Z3939">
        <v>227</v>
      </c>
      <c r="AA3939">
        <v>7.1</v>
      </c>
      <c r="AB3939">
        <v>1.85</v>
      </c>
      <c r="AC3939">
        <v>12000</v>
      </c>
    </row>
    <row r="3940" spans="1:29">
      <c r="A3940" t="s">
        <v>28</v>
      </c>
      <c r="C3940" t="s">
        <v>5418</v>
      </c>
      <c r="D3940">
        <v>232</v>
      </c>
      <c r="E3940">
        <v>117</v>
      </c>
      <c r="F3940">
        <v>234</v>
      </c>
      <c r="G3940">
        <v>221</v>
      </c>
      <c r="H3940" t="s">
        <v>460</v>
      </c>
      <c r="I3940">
        <v>12000</v>
      </c>
      <c r="J3940">
        <v>371897</v>
      </c>
      <c r="K3940" t="s">
        <v>3409</v>
      </c>
      <c r="L3940" t="s">
        <v>705</v>
      </c>
      <c r="M3940" t="s">
        <v>18638</v>
      </c>
      <c r="N3940">
        <v>36494</v>
      </c>
      <c r="O3940">
        <v>13607</v>
      </c>
      <c r="P3940" t="s">
        <v>18639</v>
      </c>
      <c r="Q3940">
        <v>2</v>
      </c>
      <c r="R3940" t="s">
        <v>18640</v>
      </c>
      <c r="S3940" t="s">
        <v>18641</v>
      </c>
      <c r="T3940">
        <v>118</v>
      </c>
      <c r="U3940" t="s">
        <v>37</v>
      </c>
      <c r="V3940" t="s">
        <v>38</v>
      </c>
      <c r="W3940" t="s">
        <v>585</v>
      </c>
      <c r="X3940">
        <v>4000000</v>
      </c>
      <c r="Y3940">
        <v>2013</v>
      </c>
      <c r="Z3940">
        <v>1000</v>
      </c>
      <c r="AA3940">
        <v>6.9</v>
      </c>
      <c r="AB3940">
        <v>2.35</v>
      </c>
      <c r="AC3940">
        <v>11000</v>
      </c>
    </row>
    <row r="3941" spans="1:29">
      <c r="A3941" t="s">
        <v>28</v>
      </c>
      <c r="C3941" t="s">
        <v>18642</v>
      </c>
      <c r="D3941">
        <v>43</v>
      </c>
      <c r="E3941">
        <v>99</v>
      </c>
      <c r="F3941">
        <v>13</v>
      </c>
      <c r="G3941">
        <v>159</v>
      </c>
      <c r="H3941" t="s">
        <v>13089</v>
      </c>
      <c r="I3941">
        <v>419</v>
      </c>
      <c r="J3941">
        <v>302204</v>
      </c>
      <c r="K3941" t="s">
        <v>4262</v>
      </c>
      <c r="L3941" t="s">
        <v>17248</v>
      </c>
      <c r="M3941" t="s">
        <v>18643</v>
      </c>
      <c r="N3941">
        <v>6705</v>
      </c>
      <c r="O3941">
        <v>975</v>
      </c>
      <c r="P3941" t="s">
        <v>1241</v>
      </c>
      <c r="Q3941">
        <v>3</v>
      </c>
      <c r="R3941" t="s">
        <v>18644</v>
      </c>
      <c r="S3941" t="s">
        <v>18645</v>
      </c>
      <c r="T3941">
        <v>53</v>
      </c>
      <c r="U3941" t="s">
        <v>37</v>
      </c>
      <c r="V3941" t="s">
        <v>56</v>
      </c>
      <c r="W3941" t="s">
        <v>95</v>
      </c>
      <c r="X3941">
        <v>3000000</v>
      </c>
      <c r="Y3941">
        <v>1997</v>
      </c>
      <c r="Z3941">
        <v>254</v>
      </c>
      <c r="AA3941">
        <v>6.6</v>
      </c>
      <c r="AB3941">
        <v>2.35</v>
      </c>
      <c r="AC3941">
        <v>167</v>
      </c>
    </row>
    <row r="3942" spans="1:29">
      <c r="A3942" t="s">
        <v>28</v>
      </c>
      <c r="C3942" t="s">
        <v>2066</v>
      </c>
      <c r="D3942">
        <v>68</v>
      </c>
      <c r="E3942">
        <v>102</v>
      </c>
      <c r="F3942">
        <v>212</v>
      </c>
      <c r="G3942">
        <v>195</v>
      </c>
      <c r="H3942" t="s">
        <v>14515</v>
      </c>
      <c r="I3942">
        <v>10000</v>
      </c>
      <c r="J3942">
        <v>354704</v>
      </c>
      <c r="K3942" t="s">
        <v>6648</v>
      </c>
      <c r="L3942" t="s">
        <v>2824</v>
      </c>
      <c r="M3942" t="s">
        <v>18646</v>
      </c>
      <c r="N3942">
        <v>2705</v>
      </c>
      <c r="O3942">
        <v>11083</v>
      </c>
      <c r="P3942" t="s">
        <v>18647</v>
      </c>
      <c r="Q3942">
        <v>0</v>
      </c>
      <c r="R3942" t="s">
        <v>18648</v>
      </c>
      <c r="S3942" t="s">
        <v>18649</v>
      </c>
      <c r="T3942">
        <v>38</v>
      </c>
      <c r="U3942" t="s">
        <v>37</v>
      </c>
      <c r="V3942" t="s">
        <v>38</v>
      </c>
      <c r="W3942" t="s">
        <v>585</v>
      </c>
      <c r="X3942">
        <v>1300000</v>
      </c>
      <c r="Y3942">
        <v>1987</v>
      </c>
      <c r="Z3942">
        <v>633</v>
      </c>
      <c r="AA3942">
        <v>5.9</v>
      </c>
      <c r="AB3942">
        <v>1.85</v>
      </c>
      <c r="AC3942">
        <v>314</v>
      </c>
    </row>
    <row r="3943" spans="1:29">
      <c r="A3943" t="s">
        <v>28</v>
      </c>
      <c r="C3943" t="s">
        <v>18650</v>
      </c>
      <c r="D3943">
        <v>51</v>
      </c>
      <c r="E3943">
        <v>85</v>
      </c>
      <c r="F3943">
        <v>0</v>
      </c>
      <c r="G3943">
        <v>209</v>
      </c>
      <c r="H3943" t="s">
        <v>18651</v>
      </c>
      <c r="I3943">
        <v>945</v>
      </c>
      <c r="J3943">
        <v>265107</v>
      </c>
      <c r="K3943" t="s">
        <v>18652</v>
      </c>
      <c r="L3943" t="s">
        <v>7320</v>
      </c>
      <c r="M3943" t="s">
        <v>18653</v>
      </c>
      <c r="N3943">
        <v>4617</v>
      </c>
      <c r="O3943">
        <v>2282</v>
      </c>
      <c r="P3943" t="s">
        <v>18654</v>
      </c>
      <c r="Q3943">
        <v>1</v>
      </c>
      <c r="R3943" t="s">
        <v>18655</v>
      </c>
      <c r="S3943" t="s">
        <v>18656</v>
      </c>
      <c r="T3943">
        <v>93</v>
      </c>
      <c r="U3943" t="s">
        <v>37</v>
      </c>
      <c r="V3943" t="s">
        <v>370</v>
      </c>
      <c r="W3943" t="s">
        <v>5613</v>
      </c>
      <c r="X3943">
        <v>1500000</v>
      </c>
      <c r="Y3943">
        <v>2000</v>
      </c>
      <c r="Z3943">
        <v>774</v>
      </c>
      <c r="AA3943">
        <v>6.3</v>
      </c>
      <c r="AB3943">
        <v>1.85</v>
      </c>
      <c r="AC3943">
        <v>614</v>
      </c>
    </row>
    <row r="3944" spans="1:29">
      <c r="A3944" t="s">
        <v>28</v>
      </c>
      <c r="C3944" t="s">
        <v>9305</v>
      </c>
      <c r="D3944">
        <v>33</v>
      </c>
      <c r="E3944">
        <v>86</v>
      </c>
      <c r="F3944">
        <v>8</v>
      </c>
      <c r="G3944">
        <v>428</v>
      </c>
      <c r="H3944" t="s">
        <v>3223</v>
      </c>
      <c r="I3944">
        <v>759</v>
      </c>
      <c r="J3944">
        <v>185577</v>
      </c>
      <c r="K3944" t="s">
        <v>1671</v>
      </c>
      <c r="L3944" t="s">
        <v>643</v>
      </c>
      <c r="M3944" t="s">
        <v>18657</v>
      </c>
      <c r="N3944">
        <v>2133</v>
      </c>
      <c r="O3944">
        <v>2805</v>
      </c>
      <c r="P3944" t="s">
        <v>8992</v>
      </c>
      <c r="Q3944">
        <v>1</v>
      </c>
      <c r="R3944" t="s">
        <v>18658</v>
      </c>
      <c r="S3944" t="s">
        <v>18659</v>
      </c>
      <c r="T3944">
        <v>31</v>
      </c>
      <c r="U3944" t="s">
        <v>37</v>
      </c>
      <c r="V3944" t="s">
        <v>56</v>
      </c>
      <c r="W3944" t="s">
        <v>585</v>
      </c>
      <c r="X3944">
        <v>4000000</v>
      </c>
      <c r="Y3944">
        <v>1999</v>
      </c>
      <c r="Z3944">
        <v>638</v>
      </c>
      <c r="AA3944">
        <v>6.3</v>
      </c>
      <c r="AB3944">
        <v>1.85</v>
      </c>
      <c r="AC3944">
        <v>182</v>
      </c>
    </row>
    <row r="3945" spans="1:29">
      <c r="A3945" t="s">
        <v>28</v>
      </c>
      <c r="C3945" t="s">
        <v>18660</v>
      </c>
      <c r="D3945">
        <v>26</v>
      </c>
      <c r="E3945">
        <v>120</v>
      </c>
      <c r="F3945">
        <v>45</v>
      </c>
      <c r="G3945">
        <v>69</v>
      </c>
      <c r="H3945" t="s">
        <v>18661</v>
      </c>
      <c r="I3945">
        <v>623</v>
      </c>
      <c r="J3945">
        <v>100412</v>
      </c>
      <c r="K3945" t="s">
        <v>3409</v>
      </c>
      <c r="L3945" t="s">
        <v>18662</v>
      </c>
      <c r="M3945" t="s">
        <v>18663</v>
      </c>
      <c r="N3945">
        <v>2112</v>
      </c>
      <c r="O3945">
        <v>824</v>
      </c>
      <c r="P3945" t="s">
        <v>18664</v>
      </c>
      <c r="Q3945">
        <v>0</v>
      </c>
      <c r="S3945" t="s">
        <v>18665</v>
      </c>
      <c r="T3945">
        <v>7</v>
      </c>
      <c r="U3945" t="s">
        <v>8731</v>
      </c>
      <c r="V3945" t="s">
        <v>2913</v>
      </c>
      <c r="W3945" t="s">
        <v>39</v>
      </c>
      <c r="X3945">
        <v>4000000</v>
      </c>
      <c r="Y3945">
        <v>2013</v>
      </c>
      <c r="Z3945">
        <v>85</v>
      </c>
      <c r="AA3945">
        <v>7.7</v>
      </c>
      <c r="AB3945">
        <v>2.35</v>
      </c>
      <c r="AC3945">
        <v>0</v>
      </c>
    </row>
    <row r="3946" spans="1:29">
      <c r="A3946" t="s">
        <v>28</v>
      </c>
      <c r="C3946" t="s">
        <v>15148</v>
      </c>
      <c r="D3946">
        <v>109</v>
      </c>
      <c r="E3946">
        <v>106</v>
      </c>
      <c r="F3946">
        <v>0</v>
      </c>
      <c r="G3946">
        <v>67</v>
      </c>
      <c r="H3946" t="s">
        <v>18666</v>
      </c>
      <c r="I3946">
        <v>617</v>
      </c>
      <c r="J3946">
        <v>58214</v>
      </c>
      <c r="K3946" t="s">
        <v>2125</v>
      </c>
      <c r="L3946" t="s">
        <v>1469</v>
      </c>
      <c r="M3946" t="s">
        <v>18667</v>
      </c>
      <c r="N3946">
        <v>34224</v>
      </c>
      <c r="O3946">
        <v>916</v>
      </c>
      <c r="P3946" t="s">
        <v>18668</v>
      </c>
      <c r="Q3946">
        <v>0</v>
      </c>
      <c r="R3946" t="s">
        <v>18669</v>
      </c>
      <c r="S3946" t="s">
        <v>18670</v>
      </c>
      <c r="T3946">
        <v>137</v>
      </c>
      <c r="U3946" t="s">
        <v>37</v>
      </c>
      <c r="V3946" t="s">
        <v>38</v>
      </c>
      <c r="W3946" t="s">
        <v>585</v>
      </c>
      <c r="X3946">
        <v>9500000</v>
      </c>
      <c r="Y3946">
        <v>2010</v>
      </c>
      <c r="Z3946">
        <v>163</v>
      </c>
      <c r="AA3946">
        <v>7</v>
      </c>
      <c r="AB3946">
        <v>2.35</v>
      </c>
      <c r="AC3946">
        <v>10000</v>
      </c>
    </row>
    <row r="3947" spans="1:29">
      <c r="A3947" t="s">
        <v>28</v>
      </c>
      <c r="C3947" t="s">
        <v>3122</v>
      </c>
      <c r="D3947">
        <v>34</v>
      </c>
      <c r="E3947">
        <v>103</v>
      </c>
      <c r="F3947">
        <v>272</v>
      </c>
      <c r="G3947">
        <v>70</v>
      </c>
      <c r="H3947" t="s">
        <v>3123</v>
      </c>
      <c r="I3947">
        <v>736</v>
      </c>
      <c r="J3947">
        <v>75078</v>
      </c>
      <c r="K3947" t="s">
        <v>1671</v>
      </c>
      <c r="L3947" t="s">
        <v>1874</v>
      </c>
      <c r="M3947" t="s">
        <v>18671</v>
      </c>
      <c r="N3947">
        <v>1398</v>
      </c>
      <c r="O3947">
        <v>1403</v>
      </c>
      <c r="P3947" t="s">
        <v>9853</v>
      </c>
      <c r="Q3947">
        <v>4</v>
      </c>
      <c r="R3947" t="s">
        <v>18672</v>
      </c>
      <c r="S3947" t="s">
        <v>18673</v>
      </c>
      <c r="T3947">
        <v>26</v>
      </c>
      <c r="U3947" t="s">
        <v>37</v>
      </c>
      <c r="V3947" t="s">
        <v>38</v>
      </c>
      <c r="W3947" t="s">
        <v>585</v>
      </c>
      <c r="X3947">
        <v>14000000</v>
      </c>
      <c r="Y3947">
        <v>2000</v>
      </c>
      <c r="Z3947">
        <v>450</v>
      </c>
      <c r="AA3947">
        <v>6.3</v>
      </c>
      <c r="AB3947">
        <v>1.85</v>
      </c>
      <c r="AC3947">
        <v>132</v>
      </c>
    </row>
    <row r="3948" spans="1:29">
      <c r="A3948" t="s">
        <v>28</v>
      </c>
      <c r="C3948" t="s">
        <v>13736</v>
      </c>
      <c r="D3948">
        <v>31</v>
      </c>
      <c r="E3948">
        <v>93</v>
      </c>
      <c r="F3948">
        <v>12</v>
      </c>
      <c r="G3948">
        <v>15</v>
      </c>
      <c r="H3948" t="s">
        <v>18674</v>
      </c>
      <c r="I3948">
        <v>578</v>
      </c>
      <c r="J3948">
        <v>64359</v>
      </c>
      <c r="K3948" t="s">
        <v>1681</v>
      </c>
      <c r="L3948" t="s">
        <v>18675</v>
      </c>
      <c r="M3948" t="s">
        <v>18676</v>
      </c>
      <c r="N3948">
        <v>811</v>
      </c>
      <c r="O3948">
        <v>643</v>
      </c>
      <c r="P3948" t="s">
        <v>18677</v>
      </c>
      <c r="Q3948">
        <v>1</v>
      </c>
      <c r="R3948" t="s">
        <v>18678</v>
      </c>
      <c r="S3948" t="s">
        <v>18679</v>
      </c>
      <c r="T3948">
        <v>26</v>
      </c>
      <c r="U3948" t="s">
        <v>37</v>
      </c>
      <c r="V3948" t="s">
        <v>56</v>
      </c>
      <c r="W3948" t="s">
        <v>585</v>
      </c>
      <c r="X3948">
        <v>2500000</v>
      </c>
      <c r="Y3948">
        <v>1998</v>
      </c>
      <c r="Z3948">
        <v>29</v>
      </c>
      <c r="AA3948">
        <v>5.9</v>
      </c>
      <c r="AC3948">
        <v>108</v>
      </c>
    </row>
    <row r="3949" spans="1:29">
      <c r="A3949" t="s">
        <v>28</v>
      </c>
      <c r="C3949" t="s">
        <v>10287</v>
      </c>
      <c r="D3949">
        <v>141</v>
      </c>
      <c r="E3949">
        <v>112</v>
      </c>
      <c r="F3949">
        <v>105</v>
      </c>
      <c r="G3949">
        <v>748</v>
      </c>
      <c r="H3949" t="s">
        <v>208</v>
      </c>
      <c r="I3949">
        <v>18000</v>
      </c>
      <c r="J3949">
        <v>317125</v>
      </c>
      <c r="K3949" t="s">
        <v>214</v>
      </c>
      <c r="L3949" t="s">
        <v>438</v>
      </c>
      <c r="M3949" t="s">
        <v>18680</v>
      </c>
      <c r="N3949">
        <v>23334</v>
      </c>
      <c r="O3949">
        <v>25269</v>
      </c>
      <c r="P3949" t="s">
        <v>1025</v>
      </c>
      <c r="Q3949">
        <v>0</v>
      </c>
      <c r="R3949" t="s">
        <v>18681</v>
      </c>
      <c r="S3949" t="s">
        <v>18682</v>
      </c>
      <c r="T3949">
        <v>87</v>
      </c>
      <c r="U3949" t="s">
        <v>37</v>
      </c>
      <c r="V3949" t="s">
        <v>370</v>
      </c>
      <c r="W3949" t="s">
        <v>585</v>
      </c>
      <c r="X3949">
        <v>16000000</v>
      </c>
      <c r="Y3949">
        <v>2013</v>
      </c>
      <c r="Z3949">
        <v>6000</v>
      </c>
      <c r="AA3949">
        <v>6.2</v>
      </c>
      <c r="AB3949">
        <v>2.35</v>
      </c>
      <c r="AC3949">
        <v>0</v>
      </c>
    </row>
    <row r="3950" spans="1:29">
      <c r="A3950" t="s">
        <v>28</v>
      </c>
      <c r="C3950" t="s">
        <v>18683</v>
      </c>
      <c r="D3950">
        <v>19</v>
      </c>
      <c r="E3950">
        <v>100</v>
      </c>
      <c r="F3950">
        <v>137</v>
      </c>
      <c r="G3950">
        <v>476</v>
      </c>
      <c r="H3950" t="s">
        <v>18684</v>
      </c>
      <c r="I3950">
        <v>4000</v>
      </c>
      <c r="K3950" t="s">
        <v>1415</v>
      </c>
      <c r="L3950" t="s">
        <v>493</v>
      </c>
      <c r="M3950" t="s">
        <v>18685</v>
      </c>
      <c r="N3950">
        <v>1555</v>
      </c>
      <c r="O3950">
        <v>5796</v>
      </c>
      <c r="P3950" t="s">
        <v>11851</v>
      </c>
      <c r="Q3950">
        <v>0</v>
      </c>
      <c r="R3950" t="s">
        <v>18686</v>
      </c>
      <c r="S3950" t="s">
        <v>18687</v>
      </c>
      <c r="T3950">
        <v>40</v>
      </c>
      <c r="U3950" t="s">
        <v>37</v>
      </c>
      <c r="V3950" t="s">
        <v>38</v>
      </c>
      <c r="W3950" t="s">
        <v>585</v>
      </c>
      <c r="X3950">
        <v>4000000</v>
      </c>
      <c r="Y3950">
        <v>1998</v>
      </c>
      <c r="Z3950">
        <v>575</v>
      </c>
      <c r="AA3950">
        <v>5</v>
      </c>
      <c r="AB3950">
        <v>2.35</v>
      </c>
      <c r="AC3950">
        <v>98</v>
      </c>
    </row>
    <row r="3951" spans="1:29">
      <c r="A3951" t="s">
        <v>28</v>
      </c>
      <c r="C3951" t="s">
        <v>18688</v>
      </c>
      <c r="D3951">
        <v>64</v>
      </c>
      <c r="E3951">
        <v>113</v>
      </c>
      <c r="F3951">
        <v>58</v>
      </c>
      <c r="G3951">
        <v>9</v>
      </c>
      <c r="H3951" t="s">
        <v>18689</v>
      </c>
      <c r="I3951">
        <v>331</v>
      </c>
      <c r="J3951">
        <v>146402</v>
      </c>
      <c r="K3951" t="s">
        <v>2527</v>
      </c>
      <c r="L3951" t="s">
        <v>18025</v>
      </c>
      <c r="M3951" t="s">
        <v>18690</v>
      </c>
      <c r="N3951">
        <v>9913</v>
      </c>
      <c r="O3951">
        <v>387</v>
      </c>
      <c r="P3951" t="s">
        <v>18691</v>
      </c>
      <c r="Q3951">
        <v>1</v>
      </c>
      <c r="R3951" t="s">
        <v>18692</v>
      </c>
      <c r="S3951" t="s">
        <v>18693</v>
      </c>
      <c r="T3951">
        <v>38</v>
      </c>
      <c r="U3951" t="s">
        <v>2778</v>
      </c>
      <c r="V3951" t="s">
        <v>3571</v>
      </c>
      <c r="W3951" t="s">
        <v>585</v>
      </c>
      <c r="X3951">
        <v>4000000</v>
      </c>
      <c r="Y3951">
        <v>2002</v>
      </c>
      <c r="Z3951">
        <v>27</v>
      </c>
      <c r="AA3951">
        <v>7.7</v>
      </c>
      <c r="AB3951">
        <v>1.85</v>
      </c>
      <c r="AC3951">
        <v>0</v>
      </c>
    </row>
    <row r="3952" spans="1:29">
      <c r="A3952" t="s">
        <v>28</v>
      </c>
      <c r="C3952" t="s">
        <v>18694</v>
      </c>
      <c r="D3952">
        <v>215</v>
      </c>
      <c r="E3952">
        <v>98</v>
      </c>
      <c r="F3952">
        <v>53</v>
      </c>
      <c r="G3952">
        <v>65</v>
      </c>
      <c r="H3952" t="s">
        <v>18695</v>
      </c>
      <c r="I3952">
        <v>530</v>
      </c>
      <c r="J3952">
        <v>18469</v>
      </c>
      <c r="K3952" t="s">
        <v>782</v>
      </c>
      <c r="L3952" t="s">
        <v>18696</v>
      </c>
      <c r="M3952" t="s">
        <v>18697</v>
      </c>
      <c r="N3952">
        <v>34263</v>
      </c>
      <c r="O3952">
        <v>1038</v>
      </c>
      <c r="P3952" t="s">
        <v>14296</v>
      </c>
      <c r="Q3952">
        <v>1</v>
      </c>
      <c r="R3952" t="s">
        <v>18698</v>
      </c>
      <c r="S3952" t="s">
        <v>18699</v>
      </c>
      <c r="T3952">
        <v>141</v>
      </c>
      <c r="U3952" t="s">
        <v>37</v>
      </c>
      <c r="V3952" t="s">
        <v>38</v>
      </c>
      <c r="W3952" t="s">
        <v>585</v>
      </c>
      <c r="X3952">
        <v>650000</v>
      </c>
      <c r="Y3952">
        <v>2010</v>
      </c>
      <c r="Z3952">
        <v>238</v>
      </c>
      <c r="AA3952">
        <v>6.5</v>
      </c>
      <c r="AB3952">
        <v>2.35</v>
      </c>
      <c r="AC3952">
        <v>0</v>
      </c>
    </row>
    <row r="3953" spans="1:29">
      <c r="A3953" t="s">
        <v>28</v>
      </c>
      <c r="D3953">
        <v>5</v>
      </c>
      <c r="E3953">
        <v>23</v>
      </c>
      <c r="G3953">
        <v>218</v>
      </c>
      <c r="H3953" t="s">
        <v>18700</v>
      </c>
      <c r="I3953">
        <v>254</v>
      </c>
      <c r="K3953" t="s">
        <v>2717</v>
      </c>
      <c r="L3953" t="s">
        <v>18701</v>
      </c>
      <c r="M3953" t="s">
        <v>18702</v>
      </c>
      <c r="N3953">
        <v>7673</v>
      </c>
      <c r="O3953">
        <v>915</v>
      </c>
      <c r="P3953" t="s">
        <v>18703</v>
      </c>
      <c r="Q3953">
        <v>1</v>
      </c>
      <c r="R3953" t="s">
        <v>18704</v>
      </c>
      <c r="S3953" t="s">
        <v>18705</v>
      </c>
      <c r="T3953">
        <v>47</v>
      </c>
      <c r="U3953" t="s">
        <v>37</v>
      </c>
      <c r="V3953" t="s">
        <v>38</v>
      </c>
      <c r="W3953" t="s">
        <v>2749</v>
      </c>
      <c r="Z3953">
        <v>248</v>
      </c>
      <c r="AA3953">
        <v>6.1</v>
      </c>
      <c r="AB3953">
        <v>1.33</v>
      </c>
      <c r="AC3953">
        <v>325</v>
      </c>
    </row>
    <row r="3954" spans="1:29">
      <c r="A3954" t="s">
        <v>28</v>
      </c>
      <c r="C3954" t="s">
        <v>6731</v>
      </c>
      <c r="D3954">
        <v>12</v>
      </c>
      <c r="E3954">
        <v>92</v>
      </c>
      <c r="F3954">
        <v>19</v>
      </c>
      <c r="G3954">
        <v>599</v>
      </c>
      <c r="H3954" t="s">
        <v>7323</v>
      </c>
      <c r="I3954">
        <v>18000</v>
      </c>
      <c r="J3954">
        <v>12836</v>
      </c>
      <c r="K3954" t="s">
        <v>1544</v>
      </c>
      <c r="L3954" t="s">
        <v>588</v>
      </c>
      <c r="M3954" t="s">
        <v>18706</v>
      </c>
      <c r="N3954">
        <v>1686</v>
      </c>
      <c r="O3954">
        <v>20135</v>
      </c>
      <c r="P3954" t="s">
        <v>5586</v>
      </c>
      <c r="Q3954">
        <v>1</v>
      </c>
      <c r="R3954" t="s">
        <v>18707</v>
      </c>
      <c r="S3954" t="s">
        <v>18708</v>
      </c>
      <c r="T3954">
        <v>28</v>
      </c>
      <c r="U3954" t="s">
        <v>37</v>
      </c>
      <c r="V3954" t="s">
        <v>38</v>
      </c>
      <c r="W3954" t="s">
        <v>585</v>
      </c>
      <c r="X3954">
        <v>4000000</v>
      </c>
      <c r="Y3954">
        <v>1997</v>
      </c>
      <c r="Z3954">
        <v>759</v>
      </c>
      <c r="AA3954">
        <v>5.8</v>
      </c>
      <c r="AB3954">
        <v>1.85</v>
      </c>
      <c r="AC3954">
        <v>161</v>
      </c>
    </row>
    <row r="3955" spans="1:29">
      <c r="A3955" t="s">
        <v>28</v>
      </c>
      <c r="C3955" t="s">
        <v>18709</v>
      </c>
      <c r="D3955">
        <v>70</v>
      </c>
      <c r="E3955">
        <v>106</v>
      </c>
      <c r="F3955">
        <v>19</v>
      </c>
      <c r="G3955">
        <v>9</v>
      </c>
      <c r="H3955" t="s">
        <v>2400</v>
      </c>
      <c r="I3955">
        <v>585</v>
      </c>
      <c r="J3955">
        <v>20262</v>
      </c>
      <c r="K3955" t="s">
        <v>3409</v>
      </c>
      <c r="L3955" t="s">
        <v>14498</v>
      </c>
      <c r="M3955" t="s">
        <v>18710</v>
      </c>
      <c r="N3955">
        <v>1738</v>
      </c>
      <c r="O3955">
        <v>629</v>
      </c>
      <c r="P3955" t="s">
        <v>18711</v>
      </c>
      <c r="Q3955">
        <v>2</v>
      </c>
      <c r="R3955" t="s">
        <v>18712</v>
      </c>
      <c r="S3955" t="s">
        <v>18713</v>
      </c>
      <c r="T3955">
        <v>10</v>
      </c>
      <c r="U3955" t="s">
        <v>14503</v>
      </c>
      <c r="V3955" t="s">
        <v>16841</v>
      </c>
      <c r="W3955" t="s">
        <v>5613</v>
      </c>
      <c r="X3955">
        <v>4000000</v>
      </c>
      <c r="Y3955">
        <v>2014</v>
      </c>
      <c r="Z3955">
        <v>29</v>
      </c>
      <c r="AA3955">
        <v>6.1</v>
      </c>
      <c r="AB3955">
        <v>2.35</v>
      </c>
      <c r="AC3955">
        <v>278</v>
      </c>
    </row>
    <row r="3956" spans="1:29">
      <c r="A3956" t="s">
        <v>28</v>
      </c>
      <c r="C3956" t="s">
        <v>18714</v>
      </c>
      <c r="D3956">
        <v>46</v>
      </c>
      <c r="E3956">
        <v>119</v>
      </c>
      <c r="F3956">
        <v>8</v>
      </c>
      <c r="G3956">
        <v>2000</v>
      </c>
      <c r="H3956" t="s">
        <v>13858</v>
      </c>
      <c r="I3956">
        <v>3000</v>
      </c>
      <c r="K3956" t="s">
        <v>2527</v>
      </c>
      <c r="L3956" t="s">
        <v>8011</v>
      </c>
      <c r="M3956" t="s">
        <v>18715</v>
      </c>
      <c r="N3956">
        <v>3297</v>
      </c>
      <c r="O3956">
        <v>10984</v>
      </c>
      <c r="P3956" t="s">
        <v>1375</v>
      </c>
      <c r="Q3956">
        <v>4</v>
      </c>
      <c r="R3956" t="s">
        <v>18716</v>
      </c>
      <c r="S3956" t="s">
        <v>18717</v>
      </c>
      <c r="T3956">
        <v>42</v>
      </c>
      <c r="U3956" t="s">
        <v>37</v>
      </c>
      <c r="V3956" t="s">
        <v>38</v>
      </c>
      <c r="W3956" t="s">
        <v>585</v>
      </c>
      <c r="X3956">
        <v>4000000</v>
      </c>
      <c r="Y3956">
        <v>2011</v>
      </c>
      <c r="Z3956">
        <v>3000</v>
      </c>
      <c r="AA3956">
        <v>6</v>
      </c>
      <c r="AB3956">
        <v>2.35</v>
      </c>
      <c r="AC3956">
        <v>798</v>
      </c>
    </row>
    <row r="3957" spans="1:29">
      <c r="A3957" t="s">
        <v>28</v>
      </c>
      <c r="C3957" t="s">
        <v>15520</v>
      </c>
      <c r="D3957">
        <v>135</v>
      </c>
      <c r="E3957">
        <v>99</v>
      </c>
      <c r="F3957">
        <v>7</v>
      </c>
      <c r="G3957">
        <v>641</v>
      </c>
      <c r="H3957" t="s">
        <v>14357</v>
      </c>
      <c r="I3957">
        <v>762</v>
      </c>
      <c r="K3957" t="s">
        <v>3336</v>
      </c>
      <c r="L3957" t="s">
        <v>1795</v>
      </c>
      <c r="M3957" t="s">
        <v>18718</v>
      </c>
      <c r="N3957">
        <v>22220</v>
      </c>
      <c r="O3957">
        <v>2631</v>
      </c>
      <c r="P3957" t="s">
        <v>889</v>
      </c>
      <c r="Q3957">
        <v>1</v>
      </c>
      <c r="R3957" t="s">
        <v>18719</v>
      </c>
      <c r="S3957" t="s">
        <v>18720</v>
      </c>
      <c r="T3957">
        <v>97</v>
      </c>
      <c r="U3957" t="s">
        <v>37</v>
      </c>
      <c r="V3957" t="s">
        <v>56</v>
      </c>
      <c r="W3957" t="s">
        <v>585</v>
      </c>
      <c r="X3957">
        <v>4000000</v>
      </c>
      <c r="Y3957">
        <v>2011</v>
      </c>
      <c r="Z3957">
        <v>706</v>
      </c>
      <c r="AA3957">
        <v>6.3</v>
      </c>
      <c r="AB3957">
        <v>2.35</v>
      </c>
      <c r="AC3957">
        <v>0</v>
      </c>
    </row>
    <row r="3958" spans="1:29">
      <c r="A3958" t="s">
        <v>28</v>
      </c>
      <c r="C3958" t="s">
        <v>8553</v>
      </c>
      <c r="D3958">
        <v>38</v>
      </c>
      <c r="E3958">
        <v>90</v>
      </c>
      <c r="F3958">
        <v>165</v>
      </c>
      <c r="G3958">
        <v>150</v>
      </c>
      <c r="H3958" t="s">
        <v>18721</v>
      </c>
      <c r="I3958">
        <v>686</v>
      </c>
      <c r="K3958" t="s">
        <v>2786</v>
      </c>
      <c r="L3958" t="s">
        <v>8554</v>
      </c>
      <c r="M3958" t="s">
        <v>18722</v>
      </c>
      <c r="N3958">
        <v>5137</v>
      </c>
      <c r="O3958">
        <v>1298</v>
      </c>
      <c r="P3958" t="s">
        <v>12617</v>
      </c>
      <c r="Q3958">
        <v>0</v>
      </c>
      <c r="R3958" t="s">
        <v>18723</v>
      </c>
      <c r="S3958" t="s">
        <v>18724</v>
      </c>
      <c r="T3958">
        <v>50</v>
      </c>
      <c r="U3958" t="s">
        <v>37</v>
      </c>
      <c r="V3958" t="s">
        <v>268</v>
      </c>
      <c r="W3958" t="s">
        <v>585</v>
      </c>
      <c r="Y3958">
        <v>2003</v>
      </c>
      <c r="Z3958">
        <v>246</v>
      </c>
      <c r="AA3958">
        <v>6.3</v>
      </c>
      <c r="AB3958">
        <v>2.35</v>
      </c>
      <c r="AC3958">
        <v>688</v>
      </c>
    </row>
    <row r="3959" spans="1:29">
      <c r="A3959" t="s">
        <v>28</v>
      </c>
      <c r="C3959" t="s">
        <v>18725</v>
      </c>
      <c r="D3959">
        <v>8</v>
      </c>
      <c r="E3959">
        <v>120</v>
      </c>
      <c r="F3959">
        <v>0</v>
      </c>
      <c r="G3959">
        <v>22</v>
      </c>
      <c r="H3959" t="s">
        <v>18726</v>
      </c>
      <c r="I3959">
        <v>114</v>
      </c>
      <c r="K3959" t="s">
        <v>7043</v>
      </c>
      <c r="L3959" t="s">
        <v>8749</v>
      </c>
      <c r="M3959" t="s">
        <v>18727</v>
      </c>
      <c r="N3959">
        <v>2488</v>
      </c>
      <c r="O3959">
        <v>183</v>
      </c>
      <c r="P3959" t="s">
        <v>18728</v>
      </c>
      <c r="Q3959">
        <v>0</v>
      </c>
      <c r="R3959" t="s">
        <v>18729</v>
      </c>
      <c r="S3959" t="s">
        <v>18730</v>
      </c>
      <c r="T3959">
        <v>3</v>
      </c>
      <c r="U3959" t="s">
        <v>5641</v>
      </c>
      <c r="V3959" t="s">
        <v>7170</v>
      </c>
      <c r="X3959">
        <v>4000000</v>
      </c>
      <c r="Y3959">
        <v>2013</v>
      </c>
      <c r="Z3959">
        <v>45</v>
      </c>
      <c r="AA3959">
        <v>7.5</v>
      </c>
      <c r="AC3959">
        <v>282</v>
      </c>
    </row>
    <row r="3960" spans="1:29">
      <c r="A3960" t="s">
        <v>28</v>
      </c>
      <c r="C3960" t="s">
        <v>18731</v>
      </c>
      <c r="D3960">
        <v>34</v>
      </c>
      <c r="E3960">
        <v>168</v>
      </c>
      <c r="F3960">
        <v>0</v>
      </c>
      <c r="G3960">
        <v>69</v>
      </c>
      <c r="H3960" t="s">
        <v>7964</v>
      </c>
      <c r="I3960">
        <v>713</v>
      </c>
      <c r="K3960" t="s">
        <v>18732</v>
      </c>
      <c r="L3960" t="s">
        <v>1745</v>
      </c>
      <c r="M3960" t="s">
        <v>18733</v>
      </c>
      <c r="N3960">
        <v>6303</v>
      </c>
      <c r="O3960">
        <v>1541</v>
      </c>
      <c r="P3960" t="s">
        <v>18734</v>
      </c>
      <c r="Q3960">
        <v>0</v>
      </c>
      <c r="R3960" t="s">
        <v>18735</v>
      </c>
      <c r="S3960" t="s">
        <v>18736</v>
      </c>
      <c r="T3960">
        <v>129</v>
      </c>
      <c r="U3960" t="s">
        <v>37</v>
      </c>
      <c r="V3960" t="s">
        <v>38</v>
      </c>
      <c r="W3960" t="s">
        <v>95</v>
      </c>
      <c r="X3960">
        <v>4000000</v>
      </c>
      <c r="Y3960">
        <v>1972</v>
      </c>
      <c r="Z3960">
        <v>649</v>
      </c>
      <c r="AA3960">
        <v>7.6</v>
      </c>
      <c r="AB3960">
        <v>2.35</v>
      </c>
      <c r="AC3960">
        <v>0</v>
      </c>
    </row>
    <row r="3961" spans="1:29">
      <c r="A3961" t="s">
        <v>28</v>
      </c>
      <c r="C3961" t="s">
        <v>18737</v>
      </c>
      <c r="D3961">
        <v>36</v>
      </c>
      <c r="E3961">
        <v>93</v>
      </c>
      <c r="F3961">
        <v>55</v>
      </c>
      <c r="G3961">
        <v>5</v>
      </c>
      <c r="H3961" t="s">
        <v>18738</v>
      </c>
      <c r="I3961">
        <v>223</v>
      </c>
      <c r="J3961">
        <v>4063</v>
      </c>
      <c r="K3961" t="s">
        <v>3277</v>
      </c>
      <c r="L3961" t="s">
        <v>18739</v>
      </c>
      <c r="M3961" t="s">
        <v>18740</v>
      </c>
      <c r="N3961">
        <v>2086</v>
      </c>
      <c r="O3961">
        <v>242</v>
      </c>
      <c r="P3961" t="s">
        <v>18741</v>
      </c>
      <c r="Q3961">
        <v>3</v>
      </c>
      <c r="S3961" t="s">
        <v>18742</v>
      </c>
      <c r="T3961">
        <v>20</v>
      </c>
      <c r="U3961" t="s">
        <v>37</v>
      </c>
      <c r="V3961" t="s">
        <v>268</v>
      </c>
      <c r="W3961" t="s">
        <v>585</v>
      </c>
      <c r="X3961">
        <v>4000000</v>
      </c>
      <c r="Y3961">
        <v>2012</v>
      </c>
      <c r="Z3961">
        <v>11</v>
      </c>
      <c r="AA3961">
        <v>5.2</v>
      </c>
      <c r="AB3961">
        <v>2.35</v>
      </c>
      <c r="AC3961">
        <v>657</v>
      </c>
    </row>
    <row r="3962" spans="1:29">
      <c r="A3962" t="s">
        <v>747</v>
      </c>
      <c r="C3962" t="s">
        <v>18743</v>
      </c>
      <c r="D3962">
        <v>35</v>
      </c>
      <c r="E3962">
        <v>96</v>
      </c>
      <c r="F3962">
        <v>177</v>
      </c>
      <c r="G3962">
        <v>4</v>
      </c>
      <c r="H3962" t="s">
        <v>18744</v>
      </c>
      <c r="I3962">
        <v>431</v>
      </c>
      <c r="K3962" t="s">
        <v>3396</v>
      </c>
      <c r="L3962" t="s">
        <v>18745</v>
      </c>
      <c r="M3962" t="s">
        <v>18746</v>
      </c>
      <c r="N3962">
        <v>3753</v>
      </c>
      <c r="O3962">
        <v>457</v>
      </c>
      <c r="P3962" t="s">
        <v>18747</v>
      </c>
      <c r="Q3962">
        <v>1</v>
      </c>
      <c r="R3962" t="s">
        <v>18748</v>
      </c>
      <c r="S3962" t="s">
        <v>18749</v>
      </c>
      <c r="T3962">
        <v>53</v>
      </c>
      <c r="U3962" t="s">
        <v>37</v>
      </c>
      <c r="V3962" t="s">
        <v>38</v>
      </c>
      <c r="W3962" t="s">
        <v>15938</v>
      </c>
      <c r="X3962">
        <v>3950000</v>
      </c>
      <c r="Y3962">
        <v>1930</v>
      </c>
      <c r="Z3962">
        <v>12</v>
      </c>
      <c r="AA3962">
        <v>7.8</v>
      </c>
      <c r="AB3962">
        <v>1.2</v>
      </c>
      <c r="AC3962">
        <v>279</v>
      </c>
    </row>
    <row r="3963" spans="1:29">
      <c r="A3963" t="s">
        <v>28</v>
      </c>
      <c r="C3963" t="s">
        <v>18750</v>
      </c>
      <c r="D3963">
        <v>6</v>
      </c>
      <c r="E3963">
        <v>103</v>
      </c>
      <c r="F3963">
        <v>0</v>
      </c>
      <c r="G3963">
        <v>183</v>
      </c>
      <c r="H3963" t="s">
        <v>2286</v>
      </c>
      <c r="I3963">
        <v>650</v>
      </c>
      <c r="K3963" t="s">
        <v>1415</v>
      </c>
      <c r="L3963" t="s">
        <v>2387</v>
      </c>
      <c r="M3963" t="s">
        <v>18751</v>
      </c>
      <c r="N3963">
        <v>2727</v>
      </c>
      <c r="O3963">
        <v>1585</v>
      </c>
      <c r="P3963" t="s">
        <v>18752</v>
      </c>
      <c r="Q3963">
        <v>5</v>
      </c>
      <c r="R3963" t="s">
        <v>18753</v>
      </c>
      <c r="S3963" t="s">
        <v>18754</v>
      </c>
      <c r="T3963">
        <v>19</v>
      </c>
      <c r="U3963" t="s">
        <v>37</v>
      </c>
      <c r="V3963" t="s">
        <v>38</v>
      </c>
      <c r="X3963">
        <v>4000000</v>
      </c>
      <c r="Y3963">
        <v>2007</v>
      </c>
      <c r="Z3963">
        <v>536</v>
      </c>
      <c r="AA3963">
        <v>6.6</v>
      </c>
      <c r="AB3963">
        <v>1.85</v>
      </c>
      <c r="AC3963">
        <v>296</v>
      </c>
    </row>
    <row r="3964" spans="1:29">
      <c r="A3964" t="s">
        <v>28</v>
      </c>
      <c r="C3964" t="s">
        <v>8430</v>
      </c>
      <c r="D3964">
        <v>39</v>
      </c>
      <c r="E3964">
        <v>93</v>
      </c>
      <c r="F3964">
        <v>21</v>
      </c>
      <c r="G3964">
        <v>359</v>
      </c>
      <c r="H3964" t="s">
        <v>18755</v>
      </c>
      <c r="I3964">
        <v>763</v>
      </c>
      <c r="K3964" t="s">
        <v>6403</v>
      </c>
      <c r="L3964" t="s">
        <v>8932</v>
      </c>
      <c r="M3964" t="s">
        <v>18756</v>
      </c>
      <c r="N3964">
        <v>4146</v>
      </c>
      <c r="O3964">
        <v>2651</v>
      </c>
      <c r="P3964" t="s">
        <v>18757</v>
      </c>
      <c r="Q3964">
        <v>2</v>
      </c>
      <c r="R3964" t="s">
        <v>18758</v>
      </c>
      <c r="S3964" t="s">
        <v>18759</v>
      </c>
      <c r="T3964">
        <v>29</v>
      </c>
      <c r="U3964" t="s">
        <v>37</v>
      </c>
      <c r="V3964" t="s">
        <v>38</v>
      </c>
      <c r="W3964" t="s">
        <v>585</v>
      </c>
      <c r="X3964">
        <v>4000000</v>
      </c>
      <c r="Y3964">
        <v>2016</v>
      </c>
      <c r="Z3964">
        <v>637</v>
      </c>
      <c r="AA3964">
        <v>4.7</v>
      </c>
      <c r="AB3964">
        <v>2.35</v>
      </c>
      <c r="AC3964">
        <v>0</v>
      </c>
    </row>
    <row r="3965" spans="1:29">
      <c r="A3965" t="s">
        <v>28</v>
      </c>
      <c r="C3965" t="s">
        <v>18760</v>
      </c>
      <c r="D3965">
        <v>182</v>
      </c>
      <c r="E3965">
        <v>84</v>
      </c>
      <c r="F3965">
        <v>18</v>
      </c>
      <c r="G3965">
        <v>35</v>
      </c>
      <c r="H3965" t="s">
        <v>18761</v>
      </c>
      <c r="I3965">
        <v>399</v>
      </c>
      <c r="K3965" t="s">
        <v>5544</v>
      </c>
      <c r="L3965" t="s">
        <v>18762</v>
      </c>
      <c r="M3965" t="s">
        <v>18763</v>
      </c>
      <c r="N3965">
        <v>27781</v>
      </c>
      <c r="O3965">
        <v>644</v>
      </c>
      <c r="P3965" t="s">
        <v>18764</v>
      </c>
      <c r="Q3965">
        <v>1</v>
      </c>
      <c r="R3965" t="s">
        <v>18765</v>
      </c>
      <c r="S3965" t="s">
        <v>18766</v>
      </c>
      <c r="T3965">
        <v>104</v>
      </c>
      <c r="U3965" t="s">
        <v>37</v>
      </c>
      <c r="V3965" t="s">
        <v>370</v>
      </c>
      <c r="W3965" t="s">
        <v>585</v>
      </c>
      <c r="Y3965">
        <v>2009</v>
      </c>
      <c r="Z3965">
        <v>129</v>
      </c>
      <c r="AA3965">
        <v>6.7</v>
      </c>
      <c r="AB3965">
        <v>2.35</v>
      </c>
      <c r="AC3965">
        <v>0</v>
      </c>
    </row>
    <row r="3966" spans="1:29">
      <c r="A3966" t="s">
        <v>28</v>
      </c>
      <c r="C3966" t="s">
        <v>15997</v>
      </c>
      <c r="D3966">
        <v>14</v>
      </c>
      <c r="E3966">
        <v>81</v>
      </c>
      <c r="F3966">
        <v>548</v>
      </c>
      <c r="G3966">
        <v>104</v>
      </c>
      <c r="H3966" t="s">
        <v>18767</v>
      </c>
      <c r="I3966">
        <v>166</v>
      </c>
      <c r="K3966" t="s">
        <v>6403</v>
      </c>
      <c r="L3966" t="s">
        <v>18768</v>
      </c>
      <c r="M3966" t="s">
        <v>18769</v>
      </c>
      <c r="N3966">
        <v>1561</v>
      </c>
      <c r="O3966">
        <v>609</v>
      </c>
      <c r="P3966" t="s">
        <v>18770</v>
      </c>
      <c r="Q3966">
        <v>0</v>
      </c>
      <c r="R3966" t="s">
        <v>18771</v>
      </c>
      <c r="S3966" t="s">
        <v>18772</v>
      </c>
      <c r="T3966">
        <v>21</v>
      </c>
      <c r="U3966" t="s">
        <v>37</v>
      </c>
      <c r="V3966" t="s">
        <v>38</v>
      </c>
      <c r="W3966" t="s">
        <v>585</v>
      </c>
      <c r="X3966">
        <v>4000000</v>
      </c>
      <c r="Y3966">
        <v>2012</v>
      </c>
      <c r="Z3966">
        <v>134</v>
      </c>
      <c r="AA3966">
        <v>4.2</v>
      </c>
      <c r="AC3966">
        <v>531</v>
      </c>
    </row>
    <row r="3967" spans="1:29">
      <c r="A3967" t="s">
        <v>28</v>
      </c>
      <c r="C3967" t="s">
        <v>18773</v>
      </c>
      <c r="D3967">
        <v>3</v>
      </c>
      <c r="E3967">
        <v>84</v>
      </c>
      <c r="F3967">
        <v>4</v>
      </c>
      <c r="G3967">
        <v>271</v>
      </c>
      <c r="H3967" t="s">
        <v>9498</v>
      </c>
      <c r="I3967">
        <v>637</v>
      </c>
      <c r="K3967" t="s">
        <v>1681</v>
      </c>
      <c r="L3967" t="s">
        <v>14547</v>
      </c>
      <c r="M3967" t="s">
        <v>18774</v>
      </c>
      <c r="N3967">
        <v>1929</v>
      </c>
      <c r="O3967">
        <v>1932</v>
      </c>
      <c r="P3967" t="s">
        <v>18775</v>
      </c>
      <c r="Q3967">
        <v>2</v>
      </c>
      <c r="S3967" t="s">
        <v>18776</v>
      </c>
      <c r="T3967">
        <v>4</v>
      </c>
      <c r="U3967" t="s">
        <v>37</v>
      </c>
      <c r="V3967" t="s">
        <v>38</v>
      </c>
      <c r="W3967" t="s">
        <v>2749</v>
      </c>
      <c r="X3967">
        <v>4000000</v>
      </c>
      <c r="Y3967">
        <v>2012</v>
      </c>
      <c r="Z3967">
        <v>346</v>
      </c>
      <c r="AA3967">
        <v>6.3</v>
      </c>
      <c r="AB3967">
        <v>1.78</v>
      </c>
      <c r="AC3967">
        <v>170</v>
      </c>
    </row>
    <row r="3968" spans="1:29">
      <c r="A3968" t="s">
        <v>28</v>
      </c>
      <c r="C3968" t="s">
        <v>18777</v>
      </c>
      <c r="D3968">
        <v>3</v>
      </c>
      <c r="E3968">
        <v>94</v>
      </c>
      <c r="F3968">
        <v>103</v>
      </c>
      <c r="G3968">
        <v>111</v>
      </c>
      <c r="H3968" t="s">
        <v>16645</v>
      </c>
      <c r="I3968">
        <v>544</v>
      </c>
      <c r="K3968" t="s">
        <v>18778</v>
      </c>
      <c r="L3968" t="s">
        <v>18779</v>
      </c>
      <c r="M3968" t="s">
        <v>18780</v>
      </c>
      <c r="N3968">
        <v>724</v>
      </c>
      <c r="O3968">
        <v>1150</v>
      </c>
      <c r="P3968" t="s">
        <v>18781</v>
      </c>
      <c r="Q3968">
        <v>1</v>
      </c>
      <c r="R3968" t="s">
        <v>18782</v>
      </c>
      <c r="S3968" t="s">
        <v>18783</v>
      </c>
      <c r="T3968">
        <v>15</v>
      </c>
      <c r="U3968" t="s">
        <v>37</v>
      </c>
      <c r="V3968" t="s">
        <v>8144</v>
      </c>
      <c r="W3968" t="s">
        <v>95</v>
      </c>
      <c r="X3968">
        <v>4000000</v>
      </c>
      <c r="Y3968">
        <v>2014</v>
      </c>
      <c r="Z3968">
        <v>476</v>
      </c>
      <c r="AA3968">
        <v>4.7</v>
      </c>
      <c r="AC3968">
        <v>365</v>
      </c>
    </row>
    <row r="3969" spans="1:29">
      <c r="A3969" t="s">
        <v>28</v>
      </c>
      <c r="C3969" t="s">
        <v>2156</v>
      </c>
      <c r="D3969">
        <v>1</v>
      </c>
      <c r="E3969">
        <v>141</v>
      </c>
      <c r="F3969">
        <v>335</v>
      </c>
      <c r="G3969">
        <v>635</v>
      </c>
      <c r="H3969" t="s">
        <v>851</v>
      </c>
      <c r="I3969">
        <v>11000</v>
      </c>
      <c r="K3969" t="s">
        <v>2157</v>
      </c>
      <c r="L3969" t="s">
        <v>466</v>
      </c>
      <c r="M3969" t="s">
        <v>2158</v>
      </c>
      <c r="N3969">
        <v>67</v>
      </c>
      <c r="O3969">
        <v>13391</v>
      </c>
      <c r="P3969" t="s">
        <v>1612</v>
      </c>
      <c r="Q3969">
        <v>2</v>
      </c>
      <c r="R3969" t="s">
        <v>12701</v>
      </c>
      <c r="S3969" t="s">
        <v>2159</v>
      </c>
      <c r="T3969">
        <v>1</v>
      </c>
      <c r="U3969" t="s">
        <v>37</v>
      </c>
      <c r="V3969" t="s">
        <v>38</v>
      </c>
      <c r="W3969" t="s">
        <v>39</v>
      </c>
      <c r="X3969">
        <v>100000000</v>
      </c>
      <c r="Y3969">
        <v>2016</v>
      </c>
      <c r="Z3969">
        <v>744</v>
      </c>
      <c r="AA3969">
        <v>6</v>
      </c>
      <c r="AB3969">
        <v>2.35</v>
      </c>
      <c r="AC3969">
        <v>0</v>
      </c>
    </row>
    <row r="3970" spans="1:29">
      <c r="A3970" t="s">
        <v>28</v>
      </c>
      <c r="C3970" t="s">
        <v>17251</v>
      </c>
      <c r="D3970">
        <v>62</v>
      </c>
      <c r="E3970">
        <v>120</v>
      </c>
      <c r="F3970">
        <v>160</v>
      </c>
      <c r="G3970">
        <v>94</v>
      </c>
      <c r="H3970" t="s">
        <v>18784</v>
      </c>
      <c r="I3970">
        <v>559</v>
      </c>
      <c r="K3970" t="s">
        <v>5940</v>
      </c>
      <c r="L3970" t="s">
        <v>14010</v>
      </c>
      <c r="M3970" t="s">
        <v>18785</v>
      </c>
      <c r="N3970">
        <v>23713</v>
      </c>
      <c r="O3970">
        <v>1238</v>
      </c>
      <c r="P3970" t="s">
        <v>17322</v>
      </c>
      <c r="Q3970">
        <v>0</v>
      </c>
      <c r="R3970" t="s">
        <v>18786</v>
      </c>
      <c r="S3970" t="s">
        <v>18787</v>
      </c>
      <c r="T3970">
        <v>167</v>
      </c>
      <c r="U3970" t="s">
        <v>37</v>
      </c>
      <c r="V3970" t="s">
        <v>56</v>
      </c>
      <c r="W3970" t="s">
        <v>6036</v>
      </c>
      <c r="X3970">
        <v>2000000</v>
      </c>
      <c r="Y3970">
        <v>1966</v>
      </c>
      <c r="Z3970">
        <v>269</v>
      </c>
      <c r="AA3970">
        <v>7.9</v>
      </c>
      <c r="AB3970">
        <v>1.66</v>
      </c>
      <c r="AC3970">
        <v>2000</v>
      </c>
    </row>
    <row r="3971" spans="1:29">
      <c r="A3971" t="s">
        <v>28</v>
      </c>
      <c r="C3971" t="s">
        <v>10145</v>
      </c>
      <c r="D3971">
        <v>161</v>
      </c>
      <c r="E3971">
        <v>121</v>
      </c>
      <c r="F3971">
        <v>0</v>
      </c>
      <c r="G3971">
        <v>682</v>
      </c>
      <c r="H3971" t="s">
        <v>5619</v>
      </c>
      <c r="I3971">
        <v>3000</v>
      </c>
      <c r="K3971" t="s">
        <v>214</v>
      </c>
      <c r="L3971" t="s">
        <v>1689</v>
      </c>
      <c r="M3971" t="s">
        <v>18788</v>
      </c>
      <c r="N3971">
        <v>103493</v>
      </c>
      <c r="O3971">
        <v>5987</v>
      </c>
      <c r="P3971" t="s">
        <v>17196</v>
      </c>
      <c r="Q3971">
        <v>0</v>
      </c>
      <c r="R3971" t="s">
        <v>18789</v>
      </c>
      <c r="S3971" t="s">
        <v>18790</v>
      </c>
      <c r="T3971">
        <v>317</v>
      </c>
      <c r="U3971" t="s">
        <v>37</v>
      </c>
      <c r="V3971" t="s">
        <v>38</v>
      </c>
      <c r="W3971" t="s">
        <v>585</v>
      </c>
      <c r="X3971">
        <v>3800000</v>
      </c>
      <c r="Y3971">
        <v>1976</v>
      </c>
      <c r="Z3971">
        <v>977</v>
      </c>
      <c r="AA3971">
        <v>8.1</v>
      </c>
      <c r="AB3971">
        <v>1.85</v>
      </c>
      <c r="AC3971">
        <v>17000</v>
      </c>
    </row>
    <row r="3972" spans="1:29">
      <c r="A3972" t="s">
        <v>28</v>
      </c>
      <c r="C3972" t="s">
        <v>18791</v>
      </c>
      <c r="D3972">
        <v>157</v>
      </c>
      <c r="E3972">
        <v>226</v>
      </c>
      <c r="F3972">
        <v>149</v>
      </c>
      <c r="G3972">
        <v>248</v>
      </c>
      <c r="H3972" t="s">
        <v>18792</v>
      </c>
      <c r="I3972">
        <v>503</v>
      </c>
      <c r="J3972">
        <v>198655278</v>
      </c>
      <c r="K3972" t="s">
        <v>1941</v>
      </c>
      <c r="L3972" t="s">
        <v>18793</v>
      </c>
      <c r="M3972" t="s">
        <v>18794</v>
      </c>
      <c r="N3972">
        <v>215340</v>
      </c>
      <c r="O3972">
        <v>1862</v>
      </c>
      <c r="P3972" t="s">
        <v>18795</v>
      </c>
      <c r="Q3972">
        <v>1</v>
      </c>
      <c r="R3972" t="s">
        <v>18796</v>
      </c>
      <c r="S3972" t="s">
        <v>18797</v>
      </c>
      <c r="T3972">
        <v>706</v>
      </c>
      <c r="U3972" t="s">
        <v>37</v>
      </c>
      <c r="V3972" t="s">
        <v>38</v>
      </c>
      <c r="W3972" t="s">
        <v>277</v>
      </c>
      <c r="X3972">
        <v>3977000</v>
      </c>
      <c r="Y3972">
        <v>1939</v>
      </c>
      <c r="Z3972">
        <v>384</v>
      </c>
      <c r="AA3972">
        <v>8.1999999999999993</v>
      </c>
      <c r="AB3972">
        <v>1.37</v>
      </c>
      <c r="AC3972">
        <v>16000</v>
      </c>
    </row>
    <row r="3973" spans="1:29">
      <c r="A3973" t="s">
        <v>28</v>
      </c>
      <c r="C3973" t="s">
        <v>18798</v>
      </c>
      <c r="D3973">
        <v>31</v>
      </c>
      <c r="E3973">
        <v>104</v>
      </c>
      <c r="F3973">
        <v>10</v>
      </c>
      <c r="G3973">
        <v>196</v>
      </c>
      <c r="H3973" t="s">
        <v>375</v>
      </c>
      <c r="I3973">
        <v>507</v>
      </c>
      <c r="J3973">
        <v>143653</v>
      </c>
      <c r="K3973" t="s">
        <v>1544</v>
      </c>
      <c r="L3973" t="s">
        <v>14716</v>
      </c>
      <c r="M3973" t="s">
        <v>18799</v>
      </c>
      <c r="N3973">
        <v>1177</v>
      </c>
      <c r="O3973">
        <v>1281</v>
      </c>
      <c r="P3973" t="s">
        <v>18800</v>
      </c>
      <c r="Q3973">
        <v>0</v>
      </c>
      <c r="R3973" t="s">
        <v>18801</v>
      </c>
      <c r="S3973" t="s">
        <v>18802</v>
      </c>
      <c r="T3973">
        <v>10</v>
      </c>
      <c r="U3973" t="s">
        <v>37</v>
      </c>
      <c r="V3973" t="s">
        <v>56</v>
      </c>
      <c r="W3973" t="s">
        <v>39</v>
      </c>
      <c r="X3973">
        <v>4000000</v>
      </c>
      <c r="Y3973">
        <v>2014</v>
      </c>
      <c r="Z3973">
        <v>236</v>
      </c>
      <c r="AA3973">
        <v>6</v>
      </c>
      <c r="AB3973">
        <v>2.35</v>
      </c>
      <c r="AC3973">
        <v>0</v>
      </c>
    </row>
    <row r="3974" spans="1:29">
      <c r="A3974" t="s">
        <v>28</v>
      </c>
      <c r="C3974" t="s">
        <v>17194</v>
      </c>
      <c r="D3974">
        <v>53</v>
      </c>
      <c r="E3974">
        <v>152</v>
      </c>
      <c r="F3974">
        <v>541</v>
      </c>
      <c r="G3974">
        <v>288</v>
      </c>
      <c r="H3974" t="s">
        <v>18803</v>
      </c>
      <c r="I3974">
        <v>773</v>
      </c>
      <c r="J3974">
        <v>14873</v>
      </c>
      <c r="K3974" t="s">
        <v>18804</v>
      </c>
      <c r="L3974" t="s">
        <v>1441</v>
      </c>
      <c r="M3974" t="s">
        <v>18805</v>
      </c>
      <c r="N3974">
        <v>5294</v>
      </c>
      <c r="O3974">
        <v>2888</v>
      </c>
      <c r="P3974" t="s">
        <v>17195</v>
      </c>
      <c r="Q3974">
        <v>2</v>
      </c>
      <c r="R3974" t="s">
        <v>18806</v>
      </c>
      <c r="S3974" t="s">
        <v>18807</v>
      </c>
      <c r="T3974">
        <v>67</v>
      </c>
      <c r="U3974" t="s">
        <v>37</v>
      </c>
      <c r="V3974" t="s">
        <v>38</v>
      </c>
      <c r="W3974" t="s">
        <v>6036</v>
      </c>
      <c r="X3974">
        <v>3800000</v>
      </c>
      <c r="Y3974">
        <v>1965</v>
      </c>
      <c r="Z3974">
        <v>575</v>
      </c>
      <c r="AA3974">
        <v>6.8</v>
      </c>
      <c r="AB3974">
        <v>2.35</v>
      </c>
      <c r="AC3974">
        <v>251</v>
      </c>
    </row>
    <row r="3975" spans="1:29">
      <c r="A3975" t="s">
        <v>28</v>
      </c>
      <c r="C3975" t="s">
        <v>18808</v>
      </c>
      <c r="D3975">
        <v>1</v>
      </c>
      <c r="E3975">
        <v>92</v>
      </c>
      <c r="F3975">
        <v>2</v>
      </c>
      <c r="G3975">
        <v>601</v>
      </c>
      <c r="H3975" t="s">
        <v>5953</v>
      </c>
      <c r="I3975">
        <v>881</v>
      </c>
      <c r="K3975" t="s">
        <v>3409</v>
      </c>
      <c r="L3975" t="s">
        <v>1140</v>
      </c>
      <c r="M3975" t="s">
        <v>18809</v>
      </c>
      <c r="N3975">
        <v>257</v>
      </c>
      <c r="O3975">
        <v>3229</v>
      </c>
      <c r="P3975" t="s">
        <v>9641</v>
      </c>
      <c r="Q3975">
        <v>3</v>
      </c>
      <c r="R3975" t="s">
        <v>18810</v>
      </c>
      <c r="S3975" t="s">
        <v>18811</v>
      </c>
      <c r="T3975">
        <v>6</v>
      </c>
      <c r="U3975" t="s">
        <v>37</v>
      </c>
      <c r="V3975" t="s">
        <v>38</v>
      </c>
      <c r="W3975" t="s">
        <v>585</v>
      </c>
      <c r="Y3975">
        <v>2009</v>
      </c>
      <c r="Z3975">
        <v>826</v>
      </c>
      <c r="AA3975">
        <v>7.3</v>
      </c>
      <c r="AB3975">
        <v>1.85</v>
      </c>
      <c r="AC3975">
        <v>237</v>
      </c>
    </row>
    <row r="3976" spans="1:29">
      <c r="A3976" t="s">
        <v>28</v>
      </c>
      <c r="C3976" t="s">
        <v>18812</v>
      </c>
      <c r="D3976">
        <v>21</v>
      </c>
      <c r="E3976">
        <v>107</v>
      </c>
      <c r="F3976">
        <v>24</v>
      </c>
      <c r="G3976">
        <v>83</v>
      </c>
      <c r="H3976" t="s">
        <v>18813</v>
      </c>
      <c r="I3976">
        <v>277</v>
      </c>
      <c r="J3976">
        <v>8000000</v>
      </c>
      <c r="K3976" t="s">
        <v>18814</v>
      </c>
      <c r="L3976" t="s">
        <v>18815</v>
      </c>
      <c r="M3976" t="s">
        <v>18816</v>
      </c>
      <c r="N3976">
        <v>3167</v>
      </c>
      <c r="O3976">
        <v>731</v>
      </c>
      <c r="P3976" t="s">
        <v>18817</v>
      </c>
      <c r="Q3976">
        <v>0</v>
      </c>
      <c r="R3976" t="s">
        <v>18818</v>
      </c>
      <c r="S3976" t="s">
        <v>18819</v>
      </c>
      <c r="T3976">
        <v>90</v>
      </c>
      <c r="U3976" t="s">
        <v>37</v>
      </c>
      <c r="V3976" t="s">
        <v>38</v>
      </c>
      <c r="W3976" t="s">
        <v>15938</v>
      </c>
      <c r="X3976">
        <v>3768785</v>
      </c>
      <c r="Y3976">
        <v>1950</v>
      </c>
      <c r="Z3976">
        <v>244</v>
      </c>
      <c r="AA3976">
        <v>7</v>
      </c>
      <c r="AB3976">
        <v>1.37</v>
      </c>
      <c r="AC3976">
        <v>456</v>
      </c>
    </row>
    <row r="3977" spans="1:29">
      <c r="A3977" t="s">
        <v>28</v>
      </c>
      <c r="C3977" t="s">
        <v>18820</v>
      </c>
      <c r="D3977">
        <v>246</v>
      </c>
      <c r="E3977">
        <v>97</v>
      </c>
      <c r="F3977">
        <v>69</v>
      </c>
      <c r="G3977">
        <v>106</v>
      </c>
      <c r="H3977" t="s">
        <v>1369</v>
      </c>
      <c r="I3977">
        <v>414</v>
      </c>
      <c r="J3977">
        <v>304137</v>
      </c>
      <c r="K3977" t="s">
        <v>9193</v>
      </c>
      <c r="L3977" t="s">
        <v>5191</v>
      </c>
      <c r="M3977" t="s">
        <v>18821</v>
      </c>
      <c r="N3977">
        <v>55982</v>
      </c>
      <c r="O3977">
        <v>1269</v>
      </c>
      <c r="P3977" t="s">
        <v>18822</v>
      </c>
      <c r="Q3977">
        <v>0</v>
      </c>
      <c r="R3977" t="s">
        <v>18823</v>
      </c>
      <c r="S3977" t="s">
        <v>18824</v>
      </c>
      <c r="T3977">
        <v>148</v>
      </c>
      <c r="U3977" t="s">
        <v>37</v>
      </c>
      <c r="V3977" t="s">
        <v>56</v>
      </c>
      <c r="W3977" t="s">
        <v>585</v>
      </c>
      <c r="Y3977">
        <v>2010</v>
      </c>
      <c r="Z3977">
        <v>365</v>
      </c>
      <c r="AA3977">
        <v>7.3</v>
      </c>
      <c r="AB3977">
        <v>1.85</v>
      </c>
      <c r="AC3977">
        <v>17000</v>
      </c>
    </row>
    <row r="3978" spans="1:29">
      <c r="A3978" t="s">
        <v>28</v>
      </c>
      <c r="C3978" t="s">
        <v>18825</v>
      </c>
      <c r="D3978">
        <v>42</v>
      </c>
      <c r="E3978">
        <v>115</v>
      </c>
      <c r="F3978">
        <v>6</v>
      </c>
      <c r="G3978">
        <v>24</v>
      </c>
      <c r="H3978" t="s">
        <v>18826</v>
      </c>
      <c r="I3978">
        <v>119</v>
      </c>
      <c r="K3978" t="s">
        <v>3409</v>
      </c>
      <c r="L3978" t="s">
        <v>18827</v>
      </c>
      <c r="M3978" t="s">
        <v>18828</v>
      </c>
      <c r="N3978">
        <v>2650</v>
      </c>
      <c r="O3978">
        <v>222</v>
      </c>
      <c r="P3978" t="s">
        <v>18829</v>
      </c>
      <c r="Q3978">
        <v>1</v>
      </c>
      <c r="R3978" t="s">
        <v>18830</v>
      </c>
      <c r="S3978" t="s">
        <v>18831</v>
      </c>
      <c r="T3978">
        <v>35</v>
      </c>
      <c r="U3978" t="s">
        <v>14503</v>
      </c>
      <c r="V3978" t="s">
        <v>16841</v>
      </c>
      <c r="W3978" t="s">
        <v>585</v>
      </c>
      <c r="X3978">
        <v>8000000</v>
      </c>
      <c r="Y3978">
        <v>2005</v>
      </c>
      <c r="Z3978">
        <v>69</v>
      </c>
      <c r="AA3978">
        <v>7.5</v>
      </c>
      <c r="AB3978">
        <v>2.35</v>
      </c>
      <c r="AC3978">
        <v>385</v>
      </c>
    </row>
    <row r="3979" spans="1:29">
      <c r="A3979" t="s">
        <v>28</v>
      </c>
      <c r="C3979" t="s">
        <v>18832</v>
      </c>
      <c r="D3979">
        <v>78</v>
      </c>
      <c r="E3979">
        <v>95</v>
      </c>
      <c r="F3979">
        <v>89</v>
      </c>
      <c r="G3979">
        <v>388</v>
      </c>
      <c r="H3979" t="s">
        <v>8230</v>
      </c>
      <c r="I3979">
        <v>963</v>
      </c>
      <c r="J3979">
        <v>37606</v>
      </c>
      <c r="K3979" t="s">
        <v>9193</v>
      </c>
      <c r="L3979" t="s">
        <v>3041</v>
      </c>
      <c r="M3979" t="s">
        <v>18833</v>
      </c>
      <c r="N3979">
        <v>31836</v>
      </c>
      <c r="O3979">
        <v>2658</v>
      </c>
      <c r="P3979" t="s">
        <v>13727</v>
      </c>
      <c r="Q3979">
        <v>0</v>
      </c>
      <c r="R3979" t="s">
        <v>18834</v>
      </c>
      <c r="S3979" t="s">
        <v>18835</v>
      </c>
      <c r="T3979">
        <v>90</v>
      </c>
      <c r="U3979" t="s">
        <v>37</v>
      </c>
      <c r="V3979" t="s">
        <v>268</v>
      </c>
      <c r="W3979" t="s">
        <v>585</v>
      </c>
      <c r="X3979">
        <v>3500000</v>
      </c>
      <c r="Y3979">
        <v>2009</v>
      </c>
      <c r="Z3979">
        <v>654</v>
      </c>
      <c r="AA3979">
        <v>6.8</v>
      </c>
      <c r="AB3979">
        <v>2.35</v>
      </c>
      <c r="AC3979">
        <v>0</v>
      </c>
    </row>
    <row r="3980" spans="1:29">
      <c r="A3980" t="s">
        <v>28</v>
      </c>
      <c r="C3980" t="s">
        <v>18836</v>
      </c>
      <c r="D3980">
        <v>41</v>
      </c>
      <c r="E3980">
        <v>102</v>
      </c>
      <c r="F3980">
        <v>136</v>
      </c>
      <c r="G3980">
        <v>48</v>
      </c>
      <c r="H3980" t="s">
        <v>18837</v>
      </c>
      <c r="I3980">
        <v>89</v>
      </c>
      <c r="J3980">
        <v>2956000</v>
      </c>
      <c r="K3980" t="s">
        <v>18838</v>
      </c>
      <c r="L3980" t="s">
        <v>18839</v>
      </c>
      <c r="M3980" t="s">
        <v>18840</v>
      </c>
      <c r="N3980">
        <v>3258</v>
      </c>
      <c r="O3980">
        <v>282</v>
      </c>
      <c r="P3980" t="s">
        <v>18841</v>
      </c>
      <c r="Q3980">
        <v>0</v>
      </c>
      <c r="R3980" t="s">
        <v>18842</v>
      </c>
      <c r="S3980" t="s">
        <v>18843</v>
      </c>
      <c r="T3980">
        <v>54</v>
      </c>
      <c r="U3980" t="s">
        <v>37</v>
      </c>
      <c r="V3980" t="s">
        <v>38</v>
      </c>
      <c r="W3980" t="s">
        <v>6036</v>
      </c>
      <c r="X3980">
        <v>3700000</v>
      </c>
      <c r="Y3980">
        <v>1948</v>
      </c>
      <c r="Z3980">
        <v>78</v>
      </c>
      <c r="AA3980">
        <v>7.1</v>
      </c>
      <c r="AB3980">
        <v>1.37</v>
      </c>
      <c r="AC3980">
        <v>359</v>
      </c>
    </row>
    <row r="3981" spans="1:29">
      <c r="A3981" t="s">
        <v>28</v>
      </c>
      <c r="C3981" t="s">
        <v>18844</v>
      </c>
      <c r="D3981">
        <v>61</v>
      </c>
      <c r="E3981">
        <v>99</v>
      </c>
      <c r="F3981">
        <v>29</v>
      </c>
      <c r="G3981">
        <v>64</v>
      </c>
      <c r="H3981" t="s">
        <v>11818</v>
      </c>
      <c r="I3981">
        <v>117</v>
      </c>
      <c r="J3981">
        <v>19959</v>
      </c>
      <c r="K3981" t="s">
        <v>3409</v>
      </c>
      <c r="L3981" t="s">
        <v>18845</v>
      </c>
      <c r="M3981" t="s">
        <v>18846</v>
      </c>
      <c r="N3981">
        <v>3579</v>
      </c>
      <c r="O3981">
        <v>298</v>
      </c>
      <c r="P3981" t="s">
        <v>6624</v>
      </c>
      <c r="Q3981">
        <v>2</v>
      </c>
      <c r="R3981" t="s">
        <v>18847</v>
      </c>
      <c r="S3981" t="s">
        <v>18848</v>
      </c>
      <c r="T3981">
        <v>14</v>
      </c>
      <c r="U3981" t="s">
        <v>37</v>
      </c>
      <c r="V3981" t="s">
        <v>8650</v>
      </c>
      <c r="W3981" t="s">
        <v>585</v>
      </c>
      <c r="X3981">
        <v>3800000</v>
      </c>
      <c r="Y3981">
        <v>2009</v>
      </c>
      <c r="Z3981">
        <v>64</v>
      </c>
      <c r="AA3981">
        <v>6.9</v>
      </c>
      <c r="AB3981">
        <v>2.35</v>
      </c>
      <c r="AC3981">
        <v>0</v>
      </c>
    </row>
    <row r="3982" spans="1:29">
      <c r="A3982" t="s">
        <v>28</v>
      </c>
      <c r="C3982" t="s">
        <v>11881</v>
      </c>
      <c r="D3982">
        <v>112</v>
      </c>
      <c r="E3982">
        <v>109</v>
      </c>
      <c r="F3982">
        <v>13</v>
      </c>
      <c r="G3982">
        <v>480</v>
      </c>
      <c r="H3982" t="s">
        <v>4753</v>
      </c>
      <c r="I3982">
        <v>3000</v>
      </c>
      <c r="J3982">
        <v>2706659</v>
      </c>
      <c r="K3982" t="s">
        <v>2527</v>
      </c>
      <c r="L3982" t="s">
        <v>730</v>
      </c>
      <c r="M3982" t="s">
        <v>18849</v>
      </c>
      <c r="N3982">
        <v>17770</v>
      </c>
      <c r="O3982">
        <v>5977</v>
      </c>
      <c r="P3982" t="s">
        <v>1550</v>
      </c>
      <c r="Q3982">
        <v>0</v>
      </c>
      <c r="R3982" t="s">
        <v>18850</v>
      </c>
      <c r="S3982" t="s">
        <v>18851</v>
      </c>
      <c r="T3982">
        <v>172</v>
      </c>
      <c r="U3982" t="s">
        <v>37</v>
      </c>
      <c r="V3982" t="s">
        <v>56</v>
      </c>
      <c r="W3982" t="s">
        <v>585</v>
      </c>
      <c r="X3982">
        <v>2000000</v>
      </c>
      <c r="Y3982">
        <v>2006</v>
      </c>
      <c r="Z3982">
        <v>796</v>
      </c>
      <c r="AA3982">
        <v>6.9</v>
      </c>
      <c r="AB3982">
        <v>1.85</v>
      </c>
      <c r="AC3982">
        <v>0</v>
      </c>
    </row>
    <row r="3983" spans="1:29">
      <c r="A3983" t="s">
        <v>28</v>
      </c>
      <c r="C3983" t="s">
        <v>5128</v>
      </c>
      <c r="D3983">
        <v>349</v>
      </c>
      <c r="E3983">
        <v>113</v>
      </c>
      <c r="F3983">
        <v>174</v>
      </c>
      <c r="G3983">
        <v>767</v>
      </c>
      <c r="H3983" t="s">
        <v>122</v>
      </c>
      <c r="I3983">
        <v>14000</v>
      </c>
      <c r="J3983">
        <v>61094903</v>
      </c>
      <c r="K3983" t="s">
        <v>1156</v>
      </c>
      <c r="L3983" t="s">
        <v>228</v>
      </c>
      <c r="M3983" t="s">
        <v>6445</v>
      </c>
      <c r="N3983">
        <v>210548</v>
      </c>
      <c r="O3983">
        <v>17151</v>
      </c>
      <c r="P3983" t="s">
        <v>6446</v>
      </c>
      <c r="Q3983">
        <v>3</v>
      </c>
      <c r="R3983" t="s">
        <v>6447</v>
      </c>
      <c r="S3983" t="s">
        <v>6448</v>
      </c>
      <c r="T3983">
        <v>332</v>
      </c>
      <c r="U3983" t="s">
        <v>37</v>
      </c>
      <c r="V3983" t="s">
        <v>56</v>
      </c>
      <c r="W3983" t="s">
        <v>39</v>
      </c>
      <c r="X3983">
        <v>30000000</v>
      </c>
      <c r="Y3983">
        <v>2011</v>
      </c>
      <c r="Z3983">
        <v>902</v>
      </c>
      <c r="AA3983">
        <v>6.9</v>
      </c>
      <c r="AB3983">
        <v>2.35</v>
      </c>
      <c r="AC3983">
        <v>29000</v>
      </c>
    </row>
    <row r="3984" spans="1:29">
      <c r="A3984" t="s">
        <v>28</v>
      </c>
      <c r="D3984">
        <v>55</v>
      </c>
      <c r="E3984">
        <v>25</v>
      </c>
      <c r="G3984">
        <v>395</v>
      </c>
      <c r="H3984" t="s">
        <v>18852</v>
      </c>
      <c r="I3984">
        <v>443</v>
      </c>
      <c r="K3984" t="s">
        <v>11841</v>
      </c>
      <c r="L3984" t="s">
        <v>2558</v>
      </c>
      <c r="M3984" t="s">
        <v>18853</v>
      </c>
      <c r="N3984">
        <v>36265</v>
      </c>
      <c r="O3984">
        <v>2195</v>
      </c>
      <c r="P3984" t="s">
        <v>18854</v>
      </c>
      <c r="Q3984">
        <v>5</v>
      </c>
      <c r="R3984" t="s">
        <v>18855</v>
      </c>
      <c r="S3984" t="s">
        <v>18856</v>
      </c>
      <c r="T3984">
        <v>147</v>
      </c>
      <c r="U3984" t="s">
        <v>37</v>
      </c>
      <c r="V3984" t="s">
        <v>38</v>
      </c>
      <c r="W3984" t="s">
        <v>1568</v>
      </c>
      <c r="Z3984">
        <v>421</v>
      </c>
      <c r="AA3984">
        <v>8.4</v>
      </c>
      <c r="AB3984">
        <v>4</v>
      </c>
      <c r="AC3984">
        <v>0</v>
      </c>
    </row>
    <row r="3985" spans="1:29">
      <c r="A3985" t="s">
        <v>747</v>
      </c>
      <c r="C3985" t="s">
        <v>9813</v>
      </c>
      <c r="D3985">
        <v>88</v>
      </c>
      <c r="E3985">
        <v>113</v>
      </c>
      <c r="F3985">
        <v>154</v>
      </c>
      <c r="G3985">
        <v>77</v>
      </c>
      <c r="H3985" t="s">
        <v>18857</v>
      </c>
      <c r="I3985">
        <v>183</v>
      </c>
      <c r="K3985" t="s">
        <v>3409</v>
      </c>
      <c r="L3985" t="s">
        <v>18858</v>
      </c>
      <c r="M3985" t="s">
        <v>18859</v>
      </c>
      <c r="N3985">
        <v>76616</v>
      </c>
      <c r="O3985">
        <v>465</v>
      </c>
      <c r="P3985" t="s">
        <v>18860</v>
      </c>
      <c r="Q3985">
        <v>2</v>
      </c>
      <c r="R3985" t="s">
        <v>18861</v>
      </c>
      <c r="S3985" t="s">
        <v>18862</v>
      </c>
      <c r="T3985">
        <v>334</v>
      </c>
      <c r="U3985" t="s">
        <v>37</v>
      </c>
      <c r="V3985" t="s">
        <v>38</v>
      </c>
      <c r="W3985" t="s">
        <v>7334</v>
      </c>
      <c r="X3985">
        <v>3600000</v>
      </c>
      <c r="Y3985">
        <v>1969</v>
      </c>
      <c r="Z3985">
        <v>89</v>
      </c>
      <c r="AA3985">
        <v>7.9</v>
      </c>
      <c r="AB3985">
        <v>1.85</v>
      </c>
      <c r="AC3985">
        <v>0</v>
      </c>
    </row>
    <row r="3986" spans="1:29">
      <c r="A3986" t="s">
        <v>28</v>
      </c>
      <c r="C3986" t="s">
        <v>13125</v>
      </c>
      <c r="D3986">
        <v>122</v>
      </c>
      <c r="E3986">
        <v>91</v>
      </c>
      <c r="F3986">
        <v>11</v>
      </c>
      <c r="G3986">
        <v>121</v>
      </c>
      <c r="H3986" t="s">
        <v>190</v>
      </c>
      <c r="I3986">
        <v>1000</v>
      </c>
      <c r="J3986">
        <v>45857453</v>
      </c>
      <c r="K3986" t="s">
        <v>5510</v>
      </c>
      <c r="L3986" t="s">
        <v>138</v>
      </c>
      <c r="M3986" t="s">
        <v>18863</v>
      </c>
      <c r="N3986">
        <v>82232</v>
      </c>
      <c r="O3986">
        <v>2323</v>
      </c>
      <c r="P3986" t="s">
        <v>18864</v>
      </c>
      <c r="Q3986">
        <v>3</v>
      </c>
      <c r="R3986" t="s">
        <v>18865</v>
      </c>
      <c r="S3986" t="s">
        <v>18866</v>
      </c>
      <c r="T3986">
        <v>174</v>
      </c>
      <c r="U3986" t="s">
        <v>37</v>
      </c>
      <c r="V3986" t="s">
        <v>56</v>
      </c>
      <c r="W3986" t="s">
        <v>585</v>
      </c>
      <c r="X3986">
        <v>3500000</v>
      </c>
      <c r="Y3986">
        <v>1997</v>
      </c>
      <c r="Z3986">
        <v>891</v>
      </c>
      <c r="AA3986">
        <v>7.2</v>
      </c>
      <c r="AB3986">
        <v>1.85</v>
      </c>
      <c r="AC3986">
        <v>0</v>
      </c>
    </row>
    <row r="3987" spans="1:29">
      <c r="A3987" t="s">
        <v>28</v>
      </c>
      <c r="C3987" t="s">
        <v>18867</v>
      </c>
      <c r="D3987">
        <v>134</v>
      </c>
      <c r="E3987">
        <v>88</v>
      </c>
      <c r="F3987">
        <v>104</v>
      </c>
      <c r="G3987">
        <v>318</v>
      </c>
      <c r="H3987" t="s">
        <v>18868</v>
      </c>
      <c r="I3987">
        <v>628</v>
      </c>
      <c r="J3987">
        <v>83400000</v>
      </c>
      <c r="K3987" t="s">
        <v>1671</v>
      </c>
      <c r="L3987" t="s">
        <v>18869</v>
      </c>
      <c r="M3987" t="s">
        <v>18870</v>
      </c>
      <c r="N3987">
        <v>160281</v>
      </c>
      <c r="O3987">
        <v>2726</v>
      </c>
      <c r="P3987" t="s">
        <v>18871</v>
      </c>
      <c r="Q3987">
        <v>0</v>
      </c>
      <c r="R3987" t="s">
        <v>18872</v>
      </c>
      <c r="S3987" t="s">
        <v>18873</v>
      </c>
      <c r="T3987">
        <v>427</v>
      </c>
      <c r="U3987" t="s">
        <v>37</v>
      </c>
      <c r="V3987" t="s">
        <v>38</v>
      </c>
      <c r="W3987" t="s">
        <v>95</v>
      </c>
      <c r="X3987">
        <v>3500000</v>
      </c>
      <c r="Y3987">
        <v>1980</v>
      </c>
      <c r="Z3987">
        <v>575</v>
      </c>
      <c r="AA3987">
        <v>7.8</v>
      </c>
      <c r="AB3987">
        <v>1.85</v>
      </c>
      <c r="AC3987">
        <v>16000</v>
      </c>
    </row>
    <row r="3988" spans="1:29">
      <c r="A3988" t="s">
        <v>28</v>
      </c>
      <c r="C3988" t="s">
        <v>18874</v>
      </c>
      <c r="D3988">
        <v>11</v>
      </c>
      <c r="E3988">
        <v>88</v>
      </c>
      <c r="F3988">
        <v>2</v>
      </c>
      <c r="G3988">
        <v>6</v>
      </c>
      <c r="H3988" t="s">
        <v>2972</v>
      </c>
      <c r="I3988">
        <v>2000</v>
      </c>
      <c r="K3988" t="s">
        <v>59</v>
      </c>
      <c r="L3988" t="s">
        <v>6433</v>
      </c>
      <c r="M3988" t="s">
        <v>18875</v>
      </c>
      <c r="N3988">
        <v>801</v>
      </c>
      <c r="O3988">
        <v>2886</v>
      </c>
      <c r="P3988" t="s">
        <v>18876</v>
      </c>
      <c r="Q3988">
        <v>3</v>
      </c>
      <c r="R3988" t="s">
        <v>18877</v>
      </c>
      <c r="S3988" t="s">
        <v>18878</v>
      </c>
      <c r="T3988">
        <v>14</v>
      </c>
      <c r="U3988" t="s">
        <v>37</v>
      </c>
      <c r="V3988" t="s">
        <v>38</v>
      </c>
      <c r="W3988" t="s">
        <v>585</v>
      </c>
      <c r="X3988">
        <v>5000000</v>
      </c>
      <c r="Y3988">
        <v>2015</v>
      </c>
      <c r="Z3988">
        <v>872</v>
      </c>
      <c r="AA3988">
        <v>3.5</v>
      </c>
      <c r="AB3988">
        <v>1.33</v>
      </c>
      <c r="AC3988">
        <v>358</v>
      </c>
    </row>
    <row r="3989" spans="1:29">
      <c r="A3989" t="s">
        <v>747</v>
      </c>
      <c r="C3989" t="s">
        <v>3088</v>
      </c>
      <c r="D3989">
        <v>20</v>
      </c>
      <c r="E3989">
        <v>97</v>
      </c>
      <c r="F3989">
        <v>473</v>
      </c>
      <c r="G3989">
        <v>624</v>
      </c>
      <c r="H3989" t="s">
        <v>3883</v>
      </c>
      <c r="I3989">
        <v>826</v>
      </c>
      <c r="J3989">
        <v>27900000</v>
      </c>
      <c r="K3989" t="s">
        <v>2527</v>
      </c>
      <c r="L3989" t="s">
        <v>6382</v>
      </c>
      <c r="M3989" t="s">
        <v>18879</v>
      </c>
      <c r="N3989">
        <v>74626</v>
      </c>
      <c r="O3989">
        <v>3455</v>
      </c>
      <c r="P3989" t="s">
        <v>4977</v>
      </c>
      <c r="Q3989">
        <v>1</v>
      </c>
      <c r="R3989" t="s">
        <v>18880</v>
      </c>
      <c r="S3989" t="s">
        <v>18881</v>
      </c>
      <c r="T3989">
        <v>157</v>
      </c>
      <c r="U3989" t="s">
        <v>37</v>
      </c>
      <c r="V3989" t="s">
        <v>38</v>
      </c>
      <c r="W3989" t="s">
        <v>585</v>
      </c>
      <c r="X3989">
        <v>3500000</v>
      </c>
      <c r="Y3989">
        <v>1995</v>
      </c>
      <c r="Z3989">
        <v>723</v>
      </c>
      <c r="AA3989">
        <v>7.3</v>
      </c>
      <c r="AB3989">
        <v>1.85</v>
      </c>
      <c r="AC3989">
        <v>8000</v>
      </c>
    </row>
    <row r="3990" spans="1:29">
      <c r="A3990" t="s">
        <v>28</v>
      </c>
      <c r="C3990" t="s">
        <v>2652</v>
      </c>
      <c r="D3990">
        <v>28</v>
      </c>
      <c r="E3990">
        <v>97</v>
      </c>
      <c r="F3990">
        <v>117</v>
      </c>
      <c r="G3990">
        <v>556</v>
      </c>
      <c r="H3990" t="s">
        <v>2862</v>
      </c>
      <c r="I3990">
        <v>851</v>
      </c>
      <c r="J3990">
        <v>27900000</v>
      </c>
      <c r="K3990" t="s">
        <v>2125</v>
      </c>
      <c r="L3990" t="s">
        <v>802</v>
      </c>
      <c r="M3990" t="s">
        <v>18882</v>
      </c>
      <c r="N3990">
        <v>39508</v>
      </c>
      <c r="O3990">
        <v>3036</v>
      </c>
      <c r="P3990" t="s">
        <v>13082</v>
      </c>
      <c r="Q3990">
        <v>2</v>
      </c>
      <c r="R3990" t="s">
        <v>18883</v>
      </c>
      <c r="S3990" t="s">
        <v>18884</v>
      </c>
      <c r="T3990">
        <v>96</v>
      </c>
      <c r="U3990" t="s">
        <v>37</v>
      </c>
      <c r="V3990" t="s">
        <v>38</v>
      </c>
      <c r="W3990" t="s">
        <v>585</v>
      </c>
      <c r="X3990">
        <v>3500000</v>
      </c>
      <c r="Y3990">
        <v>1993</v>
      </c>
      <c r="Z3990">
        <v>582</v>
      </c>
      <c r="AA3990">
        <v>7.5</v>
      </c>
      <c r="AB3990">
        <v>1.85</v>
      </c>
      <c r="AC3990">
        <v>0</v>
      </c>
    </row>
    <row r="3991" spans="1:29">
      <c r="A3991" t="s">
        <v>28</v>
      </c>
      <c r="D3991">
        <v>22</v>
      </c>
      <c r="E3991">
        <v>42</v>
      </c>
      <c r="G3991">
        <v>496</v>
      </c>
      <c r="H3991" t="s">
        <v>2363</v>
      </c>
      <c r="I3991">
        <v>912</v>
      </c>
      <c r="K3991" t="s">
        <v>6199</v>
      </c>
      <c r="L3991" t="s">
        <v>18885</v>
      </c>
      <c r="M3991" t="s">
        <v>18886</v>
      </c>
      <c r="N3991">
        <v>27418</v>
      </c>
      <c r="O3991">
        <v>4337</v>
      </c>
      <c r="P3991" t="s">
        <v>13383</v>
      </c>
      <c r="Q3991">
        <v>2</v>
      </c>
      <c r="R3991" t="s">
        <v>18887</v>
      </c>
      <c r="S3991" t="s">
        <v>18888</v>
      </c>
      <c r="T3991">
        <v>92</v>
      </c>
      <c r="U3991" t="s">
        <v>37</v>
      </c>
      <c r="V3991" t="s">
        <v>38</v>
      </c>
      <c r="W3991" t="s">
        <v>1126</v>
      </c>
      <c r="Z3991">
        <v>906</v>
      </c>
      <c r="AA3991">
        <v>7.8</v>
      </c>
      <c r="AB3991">
        <v>16</v>
      </c>
      <c r="AC3991">
        <v>14000</v>
      </c>
    </row>
    <row r="3992" spans="1:29">
      <c r="A3992" t="s">
        <v>28</v>
      </c>
      <c r="C3992" t="s">
        <v>18889</v>
      </c>
      <c r="D3992">
        <v>95</v>
      </c>
      <c r="E3992">
        <v>85</v>
      </c>
      <c r="F3992">
        <v>10</v>
      </c>
      <c r="G3992">
        <v>178</v>
      </c>
      <c r="H3992" t="s">
        <v>4698</v>
      </c>
      <c r="I3992">
        <v>3000</v>
      </c>
      <c r="J3992">
        <v>14000000</v>
      </c>
      <c r="K3992" t="s">
        <v>8066</v>
      </c>
      <c r="L3992" t="s">
        <v>8011</v>
      </c>
      <c r="M3992" t="s">
        <v>18890</v>
      </c>
      <c r="N3992">
        <v>15956</v>
      </c>
      <c r="O3992">
        <v>3617</v>
      </c>
      <c r="P3992" t="s">
        <v>18444</v>
      </c>
      <c r="Q3992">
        <v>0</v>
      </c>
      <c r="R3992" t="s">
        <v>18891</v>
      </c>
      <c r="S3992" t="s">
        <v>18892</v>
      </c>
      <c r="T3992">
        <v>118</v>
      </c>
      <c r="U3992" t="s">
        <v>37</v>
      </c>
      <c r="V3992" t="s">
        <v>38</v>
      </c>
      <c r="W3992" t="s">
        <v>585</v>
      </c>
      <c r="X3992">
        <v>3500000</v>
      </c>
      <c r="Y3992">
        <v>1987</v>
      </c>
      <c r="Z3992">
        <v>273</v>
      </c>
      <c r="AA3992">
        <v>6</v>
      </c>
      <c r="AB3992">
        <v>1.85</v>
      </c>
      <c r="AC3992">
        <v>1000</v>
      </c>
    </row>
    <row r="3993" spans="1:29">
      <c r="A3993" t="s">
        <v>28</v>
      </c>
      <c r="C3993" t="s">
        <v>17194</v>
      </c>
      <c r="D3993">
        <v>31</v>
      </c>
      <c r="E3993">
        <v>121</v>
      </c>
      <c r="F3993">
        <v>541</v>
      </c>
      <c r="G3993">
        <v>242</v>
      </c>
      <c r="H3993" t="s">
        <v>6805</v>
      </c>
      <c r="I3993">
        <v>575</v>
      </c>
      <c r="K3993" t="s">
        <v>18893</v>
      </c>
      <c r="L3993" t="s">
        <v>18803</v>
      </c>
      <c r="M3993" t="s">
        <v>18894</v>
      </c>
      <c r="N3993">
        <v>6350</v>
      </c>
      <c r="O3993">
        <v>1970</v>
      </c>
      <c r="P3993" t="s">
        <v>17198</v>
      </c>
      <c r="Q3993">
        <v>2</v>
      </c>
      <c r="R3993" t="s">
        <v>18895</v>
      </c>
      <c r="S3993" t="s">
        <v>18896</v>
      </c>
      <c r="T3993">
        <v>62</v>
      </c>
      <c r="U3993" t="s">
        <v>37</v>
      </c>
      <c r="V3993" t="s">
        <v>38</v>
      </c>
      <c r="W3993" t="s">
        <v>585</v>
      </c>
      <c r="X3993">
        <v>3716946</v>
      </c>
      <c r="Y3993">
        <v>1970</v>
      </c>
      <c r="Z3993">
        <v>372</v>
      </c>
      <c r="AA3993">
        <v>7.3</v>
      </c>
      <c r="AB3993">
        <v>1.85</v>
      </c>
      <c r="AC3993">
        <v>357</v>
      </c>
    </row>
    <row r="3994" spans="1:29">
      <c r="A3994" t="s">
        <v>747</v>
      </c>
      <c r="C3994" t="s">
        <v>18897</v>
      </c>
      <c r="D3994">
        <v>79</v>
      </c>
      <c r="E3994">
        <v>134</v>
      </c>
      <c r="F3994">
        <v>174</v>
      </c>
      <c r="G3994">
        <v>188</v>
      </c>
      <c r="H3994" t="s">
        <v>3553</v>
      </c>
      <c r="I3994">
        <v>255</v>
      </c>
      <c r="K3994" t="s">
        <v>10811</v>
      </c>
      <c r="L3994" t="s">
        <v>18898</v>
      </c>
      <c r="M3994" t="s">
        <v>18899</v>
      </c>
      <c r="N3994">
        <v>19026</v>
      </c>
      <c r="O3994">
        <v>970</v>
      </c>
      <c r="P3994" t="s">
        <v>18900</v>
      </c>
      <c r="Q3994">
        <v>1</v>
      </c>
      <c r="R3994" t="s">
        <v>18901</v>
      </c>
      <c r="S3994" t="s">
        <v>18902</v>
      </c>
      <c r="T3994">
        <v>128</v>
      </c>
      <c r="U3994" t="s">
        <v>37</v>
      </c>
      <c r="V3994" t="s">
        <v>38</v>
      </c>
      <c r="W3994" t="s">
        <v>6036</v>
      </c>
      <c r="X3994">
        <v>3500000</v>
      </c>
      <c r="Y3994">
        <v>1967</v>
      </c>
      <c r="Z3994">
        <v>220</v>
      </c>
      <c r="AA3994">
        <v>8</v>
      </c>
      <c r="AB3994">
        <v>2.35</v>
      </c>
      <c r="AC3994">
        <v>0</v>
      </c>
    </row>
    <row r="3995" spans="1:29">
      <c r="A3995" t="s">
        <v>28</v>
      </c>
      <c r="C3995" t="s">
        <v>17251</v>
      </c>
      <c r="D3995">
        <v>25</v>
      </c>
      <c r="E3995">
        <v>149</v>
      </c>
      <c r="F3995">
        <v>160</v>
      </c>
      <c r="G3995">
        <v>75</v>
      </c>
      <c r="H3995" t="s">
        <v>18903</v>
      </c>
      <c r="I3995">
        <v>157</v>
      </c>
      <c r="K3995" t="s">
        <v>3409</v>
      </c>
      <c r="L3995" t="s">
        <v>18904</v>
      </c>
      <c r="M3995" t="s">
        <v>18905</v>
      </c>
      <c r="N3995">
        <v>7071</v>
      </c>
      <c r="O3995">
        <v>646</v>
      </c>
      <c r="P3995" t="s">
        <v>18906</v>
      </c>
      <c r="Q3995">
        <v>0</v>
      </c>
      <c r="R3995" t="s">
        <v>18907</v>
      </c>
      <c r="S3995" t="s">
        <v>18908</v>
      </c>
      <c r="T3995">
        <v>83</v>
      </c>
      <c r="U3995" t="s">
        <v>37</v>
      </c>
      <c r="V3995" t="s">
        <v>38</v>
      </c>
      <c r="W3995" t="s">
        <v>4830</v>
      </c>
      <c r="X3995">
        <v>3500000</v>
      </c>
      <c r="Y3995">
        <v>1959</v>
      </c>
      <c r="Z3995">
        <v>139</v>
      </c>
      <c r="AA3995">
        <v>7.6</v>
      </c>
      <c r="AB3995">
        <v>1.78</v>
      </c>
      <c r="AC3995">
        <v>930</v>
      </c>
    </row>
    <row r="3996" spans="1:29">
      <c r="A3996" t="s">
        <v>28</v>
      </c>
      <c r="C3996" t="s">
        <v>12330</v>
      </c>
      <c r="D3996">
        <v>22</v>
      </c>
      <c r="E3996">
        <v>121</v>
      </c>
      <c r="F3996">
        <v>22</v>
      </c>
      <c r="G3996">
        <v>367</v>
      </c>
      <c r="H3996" t="s">
        <v>3852</v>
      </c>
      <c r="I3996">
        <v>606</v>
      </c>
      <c r="K3996" t="s">
        <v>1120</v>
      </c>
      <c r="L3996" t="s">
        <v>11034</v>
      </c>
      <c r="M3996" t="s">
        <v>18909</v>
      </c>
      <c r="N3996">
        <v>5941</v>
      </c>
      <c r="O3996">
        <v>2402</v>
      </c>
      <c r="P3996" t="s">
        <v>4823</v>
      </c>
      <c r="Q3996">
        <v>1</v>
      </c>
      <c r="R3996" t="s">
        <v>18910</v>
      </c>
      <c r="S3996" t="s">
        <v>18911</v>
      </c>
      <c r="T3996">
        <v>74</v>
      </c>
      <c r="U3996" t="s">
        <v>37</v>
      </c>
      <c r="V3996" t="s">
        <v>38</v>
      </c>
      <c r="W3996" t="s">
        <v>4830</v>
      </c>
      <c r="X3996">
        <v>3500000</v>
      </c>
      <c r="Y3996">
        <v>1966</v>
      </c>
      <c r="Z3996">
        <v>481</v>
      </c>
      <c r="AA3996">
        <v>7</v>
      </c>
      <c r="AB3996">
        <v>2.35</v>
      </c>
      <c r="AC3996">
        <v>470</v>
      </c>
    </row>
    <row r="3997" spans="1:29">
      <c r="A3997" t="s">
        <v>28</v>
      </c>
      <c r="C3997" t="s">
        <v>11032</v>
      </c>
      <c r="D3997">
        <v>110</v>
      </c>
      <c r="E3997">
        <v>116</v>
      </c>
      <c r="F3997">
        <v>13000</v>
      </c>
      <c r="G3997">
        <v>118</v>
      </c>
      <c r="H3997" t="s">
        <v>9155</v>
      </c>
      <c r="I3997">
        <v>195</v>
      </c>
      <c r="K3997" t="s">
        <v>10413</v>
      </c>
      <c r="L3997" t="s">
        <v>18912</v>
      </c>
      <c r="M3997" t="s">
        <v>18913</v>
      </c>
      <c r="N3997">
        <v>30982</v>
      </c>
      <c r="O3997">
        <v>771</v>
      </c>
      <c r="P3997" t="s">
        <v>18914</v>
      </c>
      <c r="Q3997">
        <v>0</v>
      </c>
      <c r="R3997" t="s">
        <v>18915</v>
      </c>
      <c r="S3997" t="s">
        <v>18916</v>
      </c>
      <c r="T3997">
        <v>199</v>
      </c>
      <c r="U3997" t="s">
        <v>37</v>
      </c>
      <c r="V3997" t="s">
        <v>56</v>
      </c>
      <c r="W3997" t="s">
        <v>585</v>
      </c>
      <c r="X3997">
        <v>2000000</v>
      </c>
      <c r="Y3997">
        <v>1972</v>
      </c>
      <c r="Z3997">
        <v>146</v>
      </c>
      <c r="AA3997">
        <v>7.5</v>
      </c>
      <c r="AB3997">
        <v>1.85</v>
      </c>
      <c r="AC3997">
        <v>0</v>
      </c>
    </row>
    <row r="3998" spans="1:29">
      <c r="A3998" t="s">
        <v>28</v>
      </c>
      <c r="C3998" t="s">
        <v>18917</v>
      </c>
      <c r="D3998">
        <v>425</v>
      </c>
      <c r="E3998">
        <v>92</v>
      </c>
      <c r="F3998">
        <v>22</v>
      </c>
      <c r="G3998">
        <v>159</v>
      </c>
      <c r="H3998" t="s">
        <v>18918</v>
      </c>
      <c r="I3998">
        <v>648</v>
      </c>
      <c r="J3998">
        <v>25138292</v>
      </c>
      <c r="K3998" t="s">
        <v>5103</v>
      </c>
      <c r="L3998" t="s">
        <v>7952</v>
      </c>
      <c r="M3998" t="s">
        <v>18919</v>
      </c>
      <c r="N3998">
        <v>66483</v>
      </c>
      <c r="O3998">
        <v>1122</v>
      </c>
      <c r="P3998" t="s">
        <v>1241</v>
      </c>
      <c r="Q3998">
        <v>0</v>
      </c>
      <c r="R3998" t="s">
        <v>18920</v>
      </c>
      <c r="S3998" t="s">
        <v>18921</v>
      </c>
      <c r="T3998">
        <v>452</v>
      </c>
      <c r="U3998" t="s">
        <v>37</v>
      </c>
      <c r="V3998" t="s">
        <v>38</v>
      </c>
      <c r="W3998" t="s">
        <v>585</v>
      </c>
      <c r="X3998">
        <v>3500000</v>
      </c>
      <c r="Y3998">
        <v>2015</v>
      </c>
      <c r="Z3998">
        <v>191</v>
      </c>
      <c r="AA3998">
        <v>6.8</v>
      </c>
      <c r="AB3998">
        <v>1.66</v>
      </c>
      <c r="AC3998">
        <v>43000</v>
      </c>
    </row>
    <row r="3999" spans="1:29">
      <c r="A3999" t="s">
        <v>28</v>
      </c>
      <c r="C3999" t="s">
        <v>18922</v>
      </c>
      <c r="D3999">
        <v>19</v>
      </c>
      <c r="E3999">
        <v>93</v>
      </c>
      <c r="F3999">
        <v>0</v>
      </c>
      <c r="G3999">
        <v>78</v>
      </c>
      <c r="H3999" t="s">
        <v>18923</v>
      </c>
      <c r="I3999">
        <v>625</v>
      </c>
      <c r="J3999">
        <v>10305534</v>
      </c>
      <c r="K3999" t="s">
        <v>1671</v>
      </c>
      <c r="L3999" t="s">
        <v>18924</v>
      </c>
      <c r="M3999" t="s">
        <v>18925</v>
      </c>
      <c r="N3999">
        <v>1721</v>
      </c>
      <c r="O3999">
        <v>987</v>
      </c>
      <c r="P3999" t="s">
        <v>18926</v>
      </c>
      <c r="Q3999">
        <v>2</v>
      </c>
      <c r="R3999" t="s">
        <v>18927</v>
      </c>
      <c r="S3999" t="s">
        <v>18928</v>
      </c>
      <c r="T3999">
        <v>38</v>
      </c>
      <c r="U3999" t="s">
        <v>37</v>
      </c>
      <c r="V3999" t="s">
        <v>38</v>
      </c>
      <c r="W3999" t="s">
        <v>585</v>
      </c>
      <c r="X3999">
        <v>3500000</v>
      </c>
      <c r="Y3999">
        <v>1998</v>
      </c>
      <c r="Z3999">
        <v>118</v>
      </c>
      <c r="AA3999">
        <v>3.9</v>
      </c>
      <c r="AB3999">
        <v>1.85</v>
      </c>
      <c r="AC3999">
        <v>280</v>
      </c>
    </row>
    <row r="4000" spans="1:29">
      <c r="A4000" t="s">
        <v>28</v>
      </c>
      <c r="C4000" t="s">
        <v>18750</v>
      </c>
      <c r="D4000">
        <v>43</v>
      </c>
      <c r="E4000">
        <v>96</v>
      </c>
      <c r="F4000">
        <v>0</v>
      </c>
      <c r="G4000">
        <v>111</v>
      </c>
      <c r="H4000" t="s">
        <v>11857</v>
      </c>
      <c r="I4000">
        <v>385</v>
      </c>
      <c r="J4000">
        <v>9449219</v>
      </c>
      <c r="K4000" t="s">
        <v>1415</v>
      </c>
      <c r="L4000" t="s">
        <v>6877</v>
      </c>
      <c r="M4000" t="s">
        <v>18929</v>
      </c>
      <c r="N4000">
        <v>13949</v>
      </c>
      <c r="O4000">
        <v>995</v>
      </c>
      <c r="P4000" t="s">
        <v>18930</v>
      </c>
      <c r="Q4000">
        <v>2</v>
      </c>
      <c r="R4000" t="s">
        <v>18931</v>
      </c>
      <c r="S4000" t="s">
        <v>18932</v>
      </c>
      <c r="T4000">
        <v>98</v>
      </c>
      <c r="U4000" t="s">
        <v>37</v>
      </c>
      <c r="V4000" t="s">
        <v>38</v>
      </c>
      <c r="W4000" t="s">
        <v>585</v>
      </c>
      <c r="X4000">
        <v>3500000</v>
      </c>
      <c r="Y4000">
        <v>1996</v>
      </c>
      <c r="Z4000">
        <v>356</v>
      </c>
      <c r="AA4000">
        <v>6.1</v>
      </c>
      <c r="AB4000">
        <v>1.85</v>
      </c>
      <c r="AC4000">
        <v>453</v>
      </c>
    </row>
    <row r="4001" spans="1:29">
      <c r="A4001" t="s">
        <v>747</v>
      </c>
      <c r="C4001" t="s">
        <v>1104</v>
      </c>
      <c r="D4001">
        <v>127</v>
      </c>
      <c r="E4001">
        <v>105</v>
      </c>
      <c r="F4001">
        <v>386</v>
      </c>
      <c r="G4001">
        <v>248</v>
      </c>
      <c r="H4001" t="s">
        <v>12562</v>
      </c>
      <c r="I4001">
        <v>3000</v>
      </c>
      <c r="J4001">
        <v>6390032</v>
      </c>
      <c r="K4001" t="s">
        <v>1544</v>
      </c>
      <c r="L4001" t="s">
        <v>500</v>
      </c>
      <c r="M4001" t="s">
        <v>18933</v>
      </c>
      <c r="N4001">
        <v>24977</v>
      </c>
      <c r="O4001">
        <v>4238</v>
      </c>
      <c r="P4001" t="s">
        <v>7768</v>
      </c>
      <c r="Q4001">
        <v>2</v>
      </c>
      <c r="R4001" t="s">
        <v>18934</v>
      </c>
      <c r="S4001" t="s">
        <v>18935</v>
      </c>
      <c r="T4001">
        <v>229</v>
      </c>
      <c r="U4001" t="s">
        <v>37</v>
      </c>
      <c r="V4001" t="s">
        <v>38</v>
      </c>
      <c r="W4001" t="s">
        <v>585</v>
      </c>
      <c r="X4001">
        <v>3500000</v>
      </c>
      <c r="Y4001">
        <v>1998</v>
      </c>
      <c r="Z4001">
        <v>258</v>
      </c>
      <c r="AA4001">
        <v>7.5</v>
      </c>
      <c r="AB4001">
        <v>2.35</v>
      </c>
      <c r="AC4001">
        <v>0</v>
      </c>
    </row>
    <row r="4002" spans="1:29">
      <c r="A4002" t="s">
        <v>28</v>
      </c>
      <c r="C4002" t="s">
        <v>10540</v>
      </c>
      <c r="D4002">
        <v>262</v>
      </c>
      <c r="E4002">
        <v>129</v>
      </c>
      <c r="F4002">
        <v>195</v>
      </c>
      <c r="G4002">
        <v>50</v>
      </c>
      <c r="H4002" t="s">
        <v>18936</v>
      </c>
      <c r="I4002">
        <v>827</v>
      </c>
      <c r="J4002">
        <v>20167424</v>
      </c>
      <c r="K4002" t="s">
        <v>1924</v>
      </c>
      <c r="L4002" t="s">
        <v>18937</v>
      </c>
      <c r="M4002" t="s">
        <v>18938</v>
      </c>
      <c r="N4002">
        <v>131831</v>
      </c>
      <c r="O4002">
        <v>1044</v>
      </c>
      <c r="P4002" t="s">
        <v>18939</v>
      </c>
      <c r="Q4002">
        <v>0</v>
      </c>
      <c r="R4002" t="s">
        <v>18940</v>
      </c>
      <c r="S4002" t="s">
        <v>18941</v>
      </c>
      <c r="T4002">
        <v>231</v>
      </c>
      <c r="U4002" t="s">
        <v>2778</v>
      </c>
      <c r="V4002" t="s">
        <v>18942</v>
      </c>
      <c r="W4002" t="s">
        <v>585</v>
      </c>
      <c r="X4002">
        <v>2000000</v>
      </c>
      <c r="Y4002">
        <v>2009</v>
      </c>
      <c r="Z4002">
        <v>88</v>
      </c>
      <c r="AA4002">
        <v>8.1999999999999993</v>
      </c>
      <c r="AB4002">
        <v>2.35</v>
      </c>
      <c r="AC4002">
        <v>33000</v>
      </c>
    </row>
    <row r="4003" spans="1:29">
      <c r="A4003" t="s">
        <v>28</v>
      </c>
      <c r="C4003" t="s">
        <v>2495</v>
      </c>
      <c r="D4003">
        <v>184</v>
      </c>
      <c r="E4003">
        <v>87</v>
      </c>
      <c r="F4003">
        <v>0</v>
      </c>
      <c r="G4003">
        <v>83</v>
      </c>
      <c r="H4003" t="s">
        <v>12066</v>
      </c>
      <c r="I4003">
        <v>1000</v>
      </c>
      <c r="K4003" t="s">
        <v>6403</v>
      </c>
      <c r="L4003" t="s">
        <v>12067</v>
      </c>
      <c r="M4003" t="s">
        <v>12068</v>
      </c>
      <c r="N4003">
        <v>49672</v>
      </c>
      <c r="O4003">
        <v>1592</v>
      </c>
      <c r="P4003" t="s">
        <v>12069</v>
      </c>
      <c r="Q4003">
        <v>1</v>
      </c>
      <c r="R4003" t="s">
        <v>12070</v>
      </c>
      <c r="S4003" t="s">
        <v>12071</v>
      </c>
      <c r="T4003">
        <v>419</v>
      </c>
      <c r="U4003" t="s">
        <v>37</v>
      </c>
      <c r="V4003" t="s">
        <v>38</v>
      </c>
      <c r="W4003" t="s">
        <v>5613</v>
      </c>
      <c r="X4003">
        <v>3500000</v>
      </c>
      <c r="Y4003">
        <v>1985</v>
      </c>
      <c r="Z4003">
        <v>177</v>
      </c>
      <c r="AA4003">
        <v>7.2</v>
      </c>
      <c r="AB4003">
        <v>1.85</v>
      </c>
      <c r="AC4003">
        <v>3000</v>
      </c>
    </row>
    <row r="4004" spans="1:29">
      <c r="A4004" t="s">
        <v>28</v>
      </c>
      <c r="C4004" t="s">
        <v>18943</v>
      </c>
      <c r="D4004">
        <v>33</v>
      </c>
      <c r="E4004">
        <v>94</v>
      </c>
      <c r="F4004">
        <v>47</v>
      </c>
      <c r="G4004">
        <v>108</v>
      </c>
      <c r="H4004" t="s">
        <v>18944</v>
      </c>
      <c r="I4004">
        <v>430</v>
      </c>
      <c r="K4004" t="s">
        <v>5544</v>
      </c>
      <c r="L4004" t="s">
        <v>18945</v>
      </c>
      <c r="M4004" t="s">
        <v>18946</v>
      </c>
      <c r="N4004">
        <v>4790</v>
      </c>
      <c r="O4004">
        <v>836</v>
      </c>
      <c r="P4004" t="s">
        <v>18947</v>
      </c>
      <c r="Q4004">
        <v>1</v>
      </c>
      <c r="R4004" t="s">
        <v>18948</v>
      </c>
      <c r="S4004" t="s">
        <v>18949</v>
      </c>
      <c r="T4004">
        <v>52</v>
      </c>
      <c r="U4004" t="s">
        <v>37</v>
      </c>
      <c r="V4004" t="s">
        <v>38</v>
      </c>
      <c r="W4004" t="s">
        <v>585</v>
      </c>
      <c r="Y4004">
        <v>2008</v>
      </c>
      <c r="Z4004">
        <v>209</v>
      </c>
      <c r="AA4004">
        <v>4.8</v>
      </c>
      <c r="AB4004">
        <v>1.85</v>
      </c>
      <c r="AC4004">
        <v>804</v>
      </c>
    </row>
    <row r="4005" spans="1:29">
      <c r="A4005" t="s">
        <v>28</v>
      </c>
      <c r="C4005" t="s">
        <v>79</v>
      </c>
      <c r="D4005">
        <v>252</v>
      </c>
      <c r="E4005">
        <v>37</v>
      </c>
      <c r="F4005">
        <v>0</v>
      </c>
      <c r="G4005">
        <v>199</v>
      </c>
      <c r="H4005" t="s">
        <v>18950</v>
      </c>
      <c r="I4005">
        <v>634</v>
      </c>
      <c r="J4005">
        <v>5923044</v>
      </c>
      <c r="K4005" t="s">
        <v>8066</v>
      </c>
      <c r="L4005" t="s">
        <v>14828</v>
      </c>
      <c r="M4005" t="s">
        <v>18951</v>
      </c>
      <c r="N4005">
        <v>113451</v>
      </c>
      <c r="O4005">
        <v>1347</v>
      </c>
      <c r="P4005" t="s">
        <v>18952</v>
      </c>
      <c r="Q4005">
        <v>0</v>
      </c>
      <c r="R4005" t="s">
        <v>18953</v>
      </c>
      <c r="S4005" t="s">
        <v>18954</v>
      </c>
      <c r="T4005">
        <v>537</v>
      </c>
      <c r="U4005" t="s">
        <v>37</v>
      </c>
      <c r="V4005" t="s">
        <v>38</v>
      </c>
      <c r="W4005" t="s">
        <v>7334</v>
      </c>
      <c r="X4005">
        <v>3600000</v>
      </c>
      <c r="Y4005">
        <v>1987</v>
      </c>
      <c r="Z4005">
        <v>328</v>
      </c>
      <c r="AA4005">
        <v>7.8</v>
      </c>
      <c r="AB4005">
        <v>1.85</v>
      </c>
      <c r="AC4005">
        <v>0</v>
      </c>
    </row>
    <row r="4006" spans="1:29">
      <c r="A4006" t="s">
        <v>28</v>
      </c>
      <c r="C4006" t="s">
        <v>18955</v>
      </c>
      <c r="D4006">
        <v>31</v>
      </c>
      <c r="E4006">
        <v>81</v>
      </c>
      <c r="F4006">
        <v>0</v>
      </c>
      <c r="G4006">
        <v>542</v>
      </c>
      <c r="H4006" t="s">
        <v>9681</v>
      </c>
      <c r="I4006">
        <v>560</v>
      </c>
      <c r="J4006">
        <v>3293258</v>
      </c>
      <c r="K4006" t="s">
        <v>18956</v>
      </c>
      <c r="L4006" t="s">
        <v>2251</v>
      </c>
      <c r="M4006" t="s">
        <v>18957</v>
      </c>
      <c r="N4006">
        <v>11399</v>
      </c>
      <c r="O4006">
        <v>2238</v>
      </c>
      <c r="P4006" t="s">
        <v>6943</v>
      </c>
      <c r="Q4006">
        <v>0</v>
      </c>
      <c r="R4006" t="s">
        <v>18958</v>
      </c>
      <c r="S4006" t="s">
        <v>18959</v>
      </c>
      <c r="T4006">
        <v>131</v>
      </c>
      <c r="U4006" t="s">
        <v>37</v>
      </c>
      <c r="V4006" t="s">
        <v>38</v>
      </c>
      <c r="W4006" t="s">
        <v>39</v>
      </c>
      <c r="X4006">
        <v>3000000</v>
      </c>
      <c r="Y4006">
        <v>2001</v>
      </c>
      <c r="Z4006">
        <v>555</v>
      </c>
      <c r="AA4006">
        <v>5.2</v>
      </c>
      <c r="AB4006">
        <v>1.85</v>
      </c>
      <c r="AC4006">
        <v>0</v>
      </c>
    </row>
    <row r="4007" spans="1:29">
      <c r="A4007" t="s">
        <v>28</v>
      </c>
      <c r="C4007" t="s">
        <v>18960</v>
      </c>
      <c r="D4007">
        <v>139</v>
      </c>
      <c r="E4007">
        <v>97</v>
      </c>
      <c r="F4007">
        <v>48</v>
      </c>
      <c r="G4007">
        <v>689</v>
      </c>
      <c r="H4007" t="s">
        <v>3198</v>
      </c>
      <c r="I4007">
        <v>984</v>
      </c>
      <c r="K4007" t="s">
        <v>6403</v>
      </c>
      <c r="L4007" t="s">
        <v>5452</v>
      </c>
      <c r="M4007" t="s">
        <v>18961</v>
      </c>
      <c r="N4007">
        <v>34532</v>
      </c>
      <c r="O4007">
        <v>3075</v>
      </c>
      <c r="P4007" t="s">
        <v>18962</v>
      </c>
      <c r="Q4007">
        <v>0</v>
      </c>
      <c r="R4007" t="s">
        <v>18963</v>
      </c>
      <c r="S4007" t="s">
        <v>18964</v>
      </c>
      <c r="T4007">
        <v>236</v>
      </c>
      <c r="U4007" t="s">
        <v>37</v>
      </c>
      <c r="V4007" t="s">
        <v>38</v>
      </c>
      <c r="W4007" t="s">
        <v>1126</v>
      </c>
      <c r="X4007">
        <v>1000000</v>
      </c>
      <c r="Y4007">
        <v>2013</v>
      </c>
      <c r="Z4007">
        <v>697</v>
      </c>
      <c r="AA4007">
        <v>3.3</v>
      </c>
      <c r="AB4007">
        <v>1.78</v>
      </c>
      <c r="AC4007">
        <v>93000</v>
      </c>
    </row>
    <row r="4008" spans="1:29">
      <c r="A4008" t="s">
        <v>28</v>
      </c>
      <c r="C4008" t="s">
        <v>18965</v>
      </c>
      <c r="D4008">
        <v>39</v>
      </c>
      <c r="E4008">
        <v>106</v>
      </c>
      <c r="F4008">
        <v>22</v>
      </c>
      <c r="G4008">
        <v>10</v>
      </c>
      <c r="H4008" t="s">
        <v>18966</v>
      </c>
      <c r="I4008">
        <v>174</v>
      </c>
      <c r="J4008">
        <v>886410</v>
      </c>
      <c r="K4008" t="s">
        <v>6519</v>
      </c>
      <c r="L4008" t="s">
        <v>18967</v>
      </c>
      <c r="M4008" t="s">
        <v>18968</v>
      </c>
      <c r="N4008">
        <v>1024</v>
      </c>
      <c r="O4008">
        <v>222</v>
      </c>
      <c r="P4008" t="s">
        <v>18969</v>
      </c>
      <c r="Q4008">
        <v>0</v>
      </c>
      <c r="R4008" t="s">
        <v>18970</v>
      </c>
      <c r="S4008" t="s">
        <v>18971</v>
      </c>
      <c r="T4008">
        <v>494</v>
      </c>
      <c r="U4008" t="s">
        <v>2778</v>
      </c>
      <c r="V4008" t="s">
        <v>2913</v>
      </c>
      <c r="W4008" t="s">
        <v>585</v>
      </c>
      <c r="X4008">
        <v>3500000</v>
      </c>
      <c r="Y4008">
        <v>1998</v>
      </c>
      <c r="Z4008">
        <v>16</v>
      </c>
      <c r="AA4008">
        <v>6.8</v>
      </c>
      <c r="AB4008">
        <v>1.85</v>
      </c>
      <c r="AC4008">
        <v>140</v>
      </c>
    </row>
    <row r="4009" spans="1:29">
      <c r="A4009" t="s">
        <v>28</v>
      </c>
      <c r="C4009" t="s">
        <v>18972</v>
      </c>
      <c r="D4009">
        <v>337</v>
      </c>
      <c r="E4009">
        <v>103</v>
      </c>
      <c r="F4009">
        <v>12</v>
      </c>
      <c r="G4009">
        <v>4</v>
      </c>
      <c r="H4009" t="s">
        <v>18973</v>
      </c>
      <c r="I4009">
        <v>29</v>
      </c>
      <c r="J4009">
        <v>252652</v>
      </c>
      <c r="K4009" t="s">
        <v>18974</v>
      </c>
      <c r="L4009" t="s">
        <v>18975</v>
      </c>
      <c r="M4009" t="s">
        <v>18976</v>
      </c>
      <c r="N4009">
        <v>54104</v>
      </c>
      <c r="O4009">
        <v>44</v>
      </c>
      <c r="P4009" t="s">
        <v>18977</v>
      </c>
      <c r="Q4009">
        <v>0</v>
      </c>
      <c r="R4009" t="s">
        <v>18978</v>
      </c>
      <c r="S4009" t="s">
        <v>18979</v>
      </c>
      <c r="T4009">
        <v>199</v>
      </c>
      <c r="U4009" t="s">
        <v>17494</v>
      </c>
      <c r="V4009" t="s">
        <v>12616</v>
      </c>
      <c r="W4009" t="s">
        <v>39</v>
      </c>
      <c r="X4009">
        <v>19900000</v>
      </c>
      <c r="Y4009">
        <v>2010</v>
      </c>
      <c r="Z4009">
        <v>4</v>
      </c>
      <c r="AA4009">
        <v>7</v>
      </c>
      <c r="AB4009">
        <v>1.85</v>
      </c>
      <c r="AC4009">
        <v>38000</v>
      </c>
    </row>
    <row r="4010" spans="1:29">
      <c r="A4010" t="s">
        <v>28</v>
      </c>
      <c r="C4010" t="s">
        <v>18980</v>
      </c>
      <c r="D4010">
        <v>30</v>
      </c>
      <c r="E4010">
        <v>101</v>
      </c>
      <c r="F4010">
        <v>0</v>
      </c>
      <c r="G4010">
        <v>681</v>
      </c>
      <c r="H4010" t="s">
        <v>415</v>
      </c>
      <c r="I4010">
        <v>827</v>
      </c>
      <c r="J4010">
        <v>220234</v>
      </c>
      <c r="K4010" t="s">
        <v>1681</v>
      </c>
      <c r="L4010" t="s">
        <v>1546</v>
      </c>
      <c r="M4010" t="s">
        <v>18981</v>
      </c>
      <c r="N4010">
        <v>1950</v>
      </c>
      <c r="O4010">
        <v>3574</v>
      </c>
      <c r="P4010" t="s">
        <v>2191</v>
      </c>
      <c r="Q4010">
        <v>3</v>
      </c>
      <c r="R4010" t="s">
        <v>18982</v>
      </c>
      <c r="S4010" t="s">
        <v>18983</v>
      </c>
      <c r="T4010">
        <v>24</v>
      </c>
      <c r="U4010" t="s">
        <v>37</v>
      </c>
      <c r="V4010" t="s">
        <v>38</v>
      </c>
      <c r="W4010" t="s">
        <v>585</v>
      </c>
      <c r="X4010">
        <v>3500000</v>
      </c>
      <c r="Y4010">
        <v>2006</v>
      </c>
      <c r="Z4010">
        <v>729</v>
      </c>
      <c r="AA4010">
        <v>6.5</v>
      </c>
      <c r="AB4010">
        <v>1.85</v>
      </c>
      <c r="AC4010">
        <v>360</v>
      </c>
    </row>
    <row r="4011" spans="1:29">
      <c r="A4011" t="s">
        <v>28</v>
      </c>
      <c r="C4011" t="s">
        <v>4728</v>
      </c>
      <c r="D4011">
        <v>265</v>
      </c>
      <c r="E4011">
        <v>102</v>
      </c>
      <c r="F4011">
        <v>82</v>
      </c>
      <c r="G4011">
        <v>536</v>
      </c>
      <c r="H4011" t="s">
        <v>4729</v>
      </c>
      <c r="I4011">
        <v>622</v>
      </c>
      <c r="J4011">
        <v>34350553</v>
      </c>
      <c r="K4011" t="s">
        <v>1904</v>
      </c>
      <c r="L4011" t="s">
        <v>2101</v>
      </c>
      <c r="M4011" t="s">
        <v>4730</v>
      </c>
      <c r="N4011">
        <v>104072</v>
      </c>
      <c r="O4011">
        <v>2486</v>
      </c>
      <c r="P4011" t="s">
        <v>2286</v>
      </c>
      <c r="Q4011">
        <v>4</v>
      </c>
      <c r="R4011" t="s">
        <v>4731</v>
      </c>
      <c r="S4011" t="s">
        <v>4732</v>
      </c>
      <c r="T4011">
        <v>207</v>
      </c>
      <c r="U4011" t="s">
        <v>37</v>
      </c>
      <c r="V4011" t="s">
        <v>38</v>
      </c>
      <c r="W4011" t="s">
        <v>585</v>
      </c>
      <c r="X4011">
        <v>68000000</v>
      </c>
      <c r="Y4011">
        <v>2012</v>
      </c>
      <c r="Z4011">
        <v>591</v>
      </c>
      <c r="AA4011">
        <v>5.7</v>
      </c>
      <c r="AB4011">
        <v>2.35</v>
      </c>
      <c r="AC4011">
        <v>15000</v>
      </c>
    </row>
    <row r="4012" spans="1:29">
      <c r="A4012" t="s">
        <v>28</v>
      </c>
      <c r="C4012" t="s">
        <v>18984</v>
      </c>
      <c r="D4012">
        <v>50</v>
      </c>
      <c r="E4012">
        <v>98</v>
      </c>
      <c r="F4012">
        <v>9</v>
      </c>
      <c r="G4012">
        <v>405</v>
      </c>
      <c r="H4012" t="s">
        <v>1249</v>
      </c>
      <c r="I4012">
        <v>11000</v>
      </c>
      <c r="J4012">
        <v>101228</v>
      </c>
      <c r="K4012" t="s">
        <v>2527</v>
      </c>
      <c r="L4012" t="s">
        <v>1948</v>
      </c>
      <c r="M4012" t="s">
        <v>18985</v>
      </c>
      <c r="N4012">
        <v>7228</v>
      </c>
      <c r="O4012">
        <v>20009</v>
      </c>
      <c r="P4012" t="s">
        <v>8770</v>
      </c>
      <c r="Q4012">
        <v>4</v>
      </c>
      <c r="R4012" t="s">
        <v>18986</v>
      </c>
      <c r="S4012" t="s">
        <v>18987</v>
      </c>
      <c r="T4012">
        <v>53</v>
      </c>
      <c r="U4012" t="s">
        <v>37</v>
      </c>
      <c r="V4012" t="s">
        <v>38</v>
      </c>
      <c r="W4012" t="s">
        <v>585</v>
      </c>
      <c r="X4012">
        <v>3500000</v>
      </c>
      <c r="Y4012">
        <v>2005</v>
      </c>
      <c r="Z4012">
        <v>8000</v>
      </c>
      <c r="AA4012">
        <v>6.4</v>
      </c>
      <c r="AB4012">
        <v>1.85</v>
      </c>
      <c r="AC4012">
        <v>414</v>
      </c>
    </row>
    <row r="4013" spans="1:29">
      <c r="A4013" t="s">
        <v>28</v>
      </c>
      <c r="C4013" t="s">
        <v>5158</v>
      </c>
      <c r="D4013">
        <v>50</v>
      </c>
      <c r="E4013">
        <v>91</v>
      </c>
      <c r="F4013">
        <v>23</v>
      </c>
      <c r="G4013">
        <v>660</v>
      </c>
      <c r="H4013" t="s">
        <v>10974</v>
      </c>
      <c r="I4013">
        <v>4000</v>
      </c>
      <c r="J4013">
        <v>96793</v>
      </c>
      <c r="K4013" t="s">
        <v>1423</v>
      </c>
      <c r="L4013" t="s">
        <v>682</v>
      </c>
      <c r="M4013" t="s">
        <v>18988</v>
      </c>
      <c r="N4013">
        <v>12188</v>
      </c>
      <c r="O4013">
        <v>6380</v>
      </c>
      <c r="P4013" t="s">
        <v>5130</v>
      </c>
      <c r="Q4013">
        <v>3</v>
      </c>
      <c r="R4013" t="s">
        <v>18989</v>
      </c>
      <c r="S4013" t="s">
        <v>18990</v>
      </c>
      <c r="T4013">
        <v>135</v>
      </c>
      <c r="U4013" t="s">
        <v>37</v>
      </c>
      <c r="V4013" t="s">
        <v>38</v>
      </c>
      <c r="W4013" t="s">
        <v>39</v>
      </c>
      <c r="X4013">
        <v>3500000</v>
      </c>
      <c r="Y4013">
        <v>2004</v>
      </c>
      <c r="Z4013">
        <v>756</v>
      </c>
      <c r="AA4013">
        <v>5.3</v>
      </c>
      <c r="AB4013">
        <v>2.35</v>
      </c>
      <c r="AC4013">
        <v>1000</v>
      </c>
    </row>
    <row r="4014" spans="1:29">
      <c r="A4014" t="s">
        <v>28</v>
      </c>
      <c r="C4014" t="s">
        <v>18991</v>
      </c>
      <c r="D4014">
        <v>9</v>
      </c>
      <c r="E4014">
        <v>105</v>
      </c>
      <c r="F4014">
        <v>28</v>
      </c>
      <c r="G4014">
        <v>131</v>
      </c>
      <c r="H4014" t="s">
        <v>18992</v>
      </c>
      <c r="I4014">
        <v>426</v>
      </c>
      <c r="J4014">
        <v>123777</v>
      </c>
      <c r="K4014" t="s">
        <v>18993</v>
      </c>
      <c r="L4014" t="s">
        <v>13122</v>
      </c>
      <c r="M4014" t="s">
        <v>18994</v>
      </c>
      <c r="N4014">
        <v>342</v>
      </c>
      <c r="O4014">
        <v>1043</v>
      </c>
      <c r="P4014" t="s">
        <v>18995</v>
      </c>
      <c r="Q4014">
        <v>0</v>
      </c>
      <c r="S4014" t="s">
        <v>18996</v>
      </c>
      <c r="T4014">
        <v>15</v>
      </c>
      <c r="U4014" t="s">
        <v>37</v>
      </c>
      <c r="V4014" t="s">
        <v>268</v>
      </c>
      <c r="W4014" t="s">
        <v>39</v>
      </c>
      <c r="X4014">
        <v>3500000</v>
      </c>
      <c r="Y4014">
        <v>2016</v>
      </c>
      <c r="Z4014">
        <v>294</v>
      </c>
      <c r="AA4014">
        <v>4.7</v>
      </c>
      <c r="AB4014">
        <v>1.85</v>
      </c>
      <c r="AC4014">
        <v>0</v>
      </c>
    </row>
    <row r="4015" spans="1:29">
      <c r="A4015" t="s">
        <v>28</v>
      </c>
      <c r="C4015" t="s">
        <v>18997</v>
      </c>
      <c r="D4015">
        <v>15</v>
      </c>
      <c r="E4015">
        <v>98</v>
      </c>
      <c r="F4015">
        <v>0</v>
      </c>
      <c r="G4015">
        <v>31</v>
      </c>
      <c r="H4015" t="s">
        <v>13988</v>
      </c>
      <c r="I4015">
        <v>368</v>
      </c>
      <c r="K4015" t="s">
        <v>2142</v>
      </c>
      <c r="L4015" t="s">
        <v>5222</v>
      </c>
      <c r="M4015" t="s">
        <v>18998</v>
      </c>
      <c r="N4015">
        <v>1634</v>
      </c>
      <c r="O4015">
        <v>668</v>
      </c>
      <c r="P4015" t="s">
        <v>18999</v>
      </c>
      <c r="Q4015">
        <v>0</v>
      </c>
      <c r="R4015" t="s">
        <v>19000</v>
      </c>
      <c r="S4015" t="s">
        <v>19001</v>
      </c>
      <c r="T4015">
        <v>11</v>
      </c>
      <c r="U4015" t="s">
        <v>37</v>
      </c>
      <c r="V4015" t="s">
        <v>38</v>
      </c>
      <c r="X4015">
        <v>3500000</v>
      </c>
      <c r="Y4015">
        <v>2008</v>
      </c>
      <c r="Z4015">
        <v>168</v>
      </c>
      <c r="AA4015">
        <v>6.1</v>
      </c>
      <c r="AB4015">
        <v>1.85</v>
      </c>
      <c r="AC4015">
        <v>127</v>
      </c>
    </row>
    <row r="4016" spans="1:29">
      <c r="A4016" t="s">
        <v>28</v>
      </c>
      <c r="C4016" t="s">
        <v>19002</v>
      </c>
      <c r="D4016">
        <v>5</v>
      </c>
      <c r="E4016">
        <v>104</v>
      </c>
      <c r="F4016">
        <v>6</v>
      </c>
      <c r="G4016">
        <v>467</v>
      </c>
      <c r="H4016" t="s">
        <v>6718</v>
      </c>
      <c r="I4016">
        <v>922</v>
      </c>
      <c r="K4016" t="s">
        <v>422</v>
      </c>
      <c r="L4016" t="s">
        <v>6157</v>
      </c>
      <c r="M4016" t="s">
        <v>19003</v>
      </c>
      <c r="N4016">
        <v>372</v>
      </c>
      <c r="O4016">
        <v>2406</v>
      </c>
      <c r="P4016" t="s">
        <v>19004</v>
      </c>
      <c r="Q4016">
        <v>6</v>
      </c>
      <c r="R4016" t="s">
        <v>19005</v>
      </c>
      <c r="S4016" t="s">
        <v>19006</v>
      </c>
      <c r="T4016">
        <v>20</v>
      </c>
      <c r="U4016" t="s">
        <v>37</v>
      </c>
      <c r="V4016" t="s">
        <v>38</v>
      </c>
      <c r="W4016" t="s">
        <v>585</v>
      </c>
      <c r="X4016">
        <v>1000000</v>
      </c>
      <c r="Y4016">
        <v>1998</v>
      </c>
      <c r="Z4016">
        <v>893</v>
      </c>
      <c r="AA4016">
        <v>5.5</v>
      </c>
      <c r="AB4016">
        <v>1.37</v>
      </c>
      <c r="AC4016">
        <v>18</v>
      </c>
    </row>
    <row r="4017" spans="1:29">
      <c r="A4017" t="s">
        <v>28</v>
      </c>
      <c r="D4017">
        <v>1</v>
      </c>
      <c r="E4017">
        <v>45</v>
      </c>
      <c r="G4017">
        <v>119</v>
      </c>
      <c r="H4017" t="s">
        <v>19007</v>
      </c>
      <c r="I4017">
        <v>773</v>
      </c>
      <c r="K4017" t="s">
        <v>4075</v>
      </c>
      <c r="L4017" t="s">
        <v>176</v>
      </c>
      <c r="M4017" t="s">
        <v>19008</v>
      </c>
      <c r="N4017">
        <v>653</v>
      </c>
      <c r="O4017">
        <v>1393</v>
      </c>
      <c r="P4017" t="s">
        <v>19009</v>
      </c>
      <c r="Q4017">
        <v>3</v>
      </c>
      <c r="R4017" t="s">
        <v>19010</v>
      </c>
      <c r="S4017" t="s">
        <v>19011</v>
      </c>
      <c r="T4017">
        <v>4</v>
      </c>
      <c r="U4017" t="s">
        <v>37</v>
      </c>
      <c r="V4017" t="s">
        <v>56</v>
      </c>
      <c r="Z4017">
        <v>133</v>
      </c>
      <c r="AA4017">
        <v>7.3</v>
      </c>
      <c r="AC4017">
        <v>405</v>
      </c>
    </row>
    <row r="4018" spans="1:29">
      <c r="A4018" t="s">
        <v>28</v>
      </c>
      <c r="C4018" t="s">
        <v>19012</v>
      </c>
      <c r="D4018">
        <v>4</v>
      </c>
      <c r="E4018">
        <v>96</v>
      </c>
      <c r="F4018">
        <v>0</v>
      </c>
      <c r="G4018">
        <v>460</v>
      </c>
      <c r="H4018" t="s">
        <v>3236</v>
      </c>
      <c r="I4018">
        <v>708</v>
      </c>
      <c r="K4018" t="s">
        <v>5544</v>
      </c>
      <c r="L4018" t="s">
        <v>1748</v>
      </c>
      <c r="M4018" t="s">
        <v>19013</v>
      </c>
      <c r="N4018">
        <v>961</v>
      </c>
      <c r="O4018">
        <v>2307</v>
      </c>
      <c r="P4018" t="s">
        <v>9697</v>
      </c>
      <c r="Q4018">
        <v>0</v>
      </c>
      <c r="R4018" t="s">
        <v>19014</v>
      </c>
      <c r="S4018" t="s">
        <v>19015</v>
      </c>
      <c r="T4018">
        <v>12</v>
      </c>
      <c r="U4018" t="s">
        <v>37</v>
      </c>
      <c r="V4018" t="s">
        <v>38</v>
      </c>
      <c r="X4018">
        <v>3500000</v>
      </c>
      <c r="Y4018">
        <v>2009</v>
      </c>
      <c r="Z4018">
        <v>574</v>
      </c>
      <c r="AA4018">
        <v>4.8</v>
      </c>
      <c r="AB4018">
        <v>2.35</v>
      </c>
      <c r="AC4018">
        <v>211</v>
      </c>
    </row>
    <row r="4019" spans="1:29">
      <c r="A4019" t="s">
        <v>28</v>
      </c>
      <c r="C4019" t="s">
        <v>19016</v>
      </c>
      <c r="D4019">
        <v>44</v>
      </c>
      <c r="E4019">
        <v>148</v>
      </c>
      <c r="F4019">
        <v>41</v>
      </c>
      <c r="G4019">
        <v>739</v>
      </c>
      <c r="H4019" t="s">
        <v>3422</v>
      </c>
      <c r="I4019">
        <v>2000</v>
      </c>
      <c r="K4019" t="s">
        <v>19017</v>
      </c>
      <c r="L4019" t="s">
        <v>2773</v>
      </c>
      <c r="M4019" t="s">
        <v>19018</v>
      </c>
      <c r="N4019">
        <v>30434</v>
      </c>
      <c r="O4019">
        <v>5526</v>
      </c>
      <c r="P4019" t="s">
        <v>19019</v>
      </c>
      <c r="Q4019">
        <v>0</v>
      </c>
      <c r="R4019" t="s">
        <v>19020</v>
      </c>
      <c r="S4019" t="s">
        <v>19021</v>
      </c>
      <c r="T4019">
        <v>55</v>
      </c>
      <c r="U4019" t="s">
        <v>37</v>
      </c>
      <c r="V4019" t="s">
        <v>38</v>
      </c>
      <c r="W4019" t="s">
        <v>39</v>
      </c>
      <c r="X4019">
        <v>3500000</v>
      </c>
      <c r="Y4019">
        <v>2013</v>
      </c>
      <c r="Z4019">
        <v>774</v>
      </c>
      <c r="AA4019">
        <v>8.4</v>
      </c>
      <c r="AC4019">
        <v>5000</v>
      </c>
    </row>
    <row r="4020" spans="1:29">
      <c r="A4020" t="s">
        <v>28</v>
      </c>
      <c r="C4020" t="s">
        <v>19022</v>
      </c>
      <c r="D4020">
        <v>6</v>
      </c>
      <c r="E4020">
        <v>100</v>
      </c>
      <c r="F4020">
        <v>117</v>
      </c>
      <c r="G4020">
        <v>0</v>
      </c>
      <c r="H4020" t="s">
        <v>19023</v>
      </c>
      <c r="I4020">
        <v>21</v>
      </c>
      <c r="J4020">
        <v>29233</v>
      </c>
      <c r="K4020" t="s">
        <v>67</v>
      </c>
      <c r="L4020" t="s">
        <v>19024</v>
      </c>
      <c r="M4020" t="s">
        <v>19025</v>
      </c>
      <c r="N4020">
        <v>75</v>
      </c>
      <c r="O4020">
        <v>24</v>
      </c>
      <c r="P4020" t="s">
        <v>19026</v>
      </c>
      <c r="Q4020">
        <v>0</v>
      </c>
      <c r="S4020" t="s">
        <v>19027</v>
      </c>
      <c r="T4020">
        <v>2</v>
      </c>
      <c r="U4020" t="s">
        <v>37</v>
      </c>
      <c r="V4020" t="s">
        <v>38</v>
      </c>
      <c r="X4020">
        <v>3500000</v>
      </c>
      <c r="Y4020">
        <v>2015</v>
      </c>
      <c r="Z4020">
        <v>3</v>
      </c>
      <c r="AA4020">
        <v>7</v>
      </c>
      <c r="AC4020">
        <v>121</v>
      </c>
    </row>
    <row r="4021" spans="1:29">
      <c r="A4021" t="s">
        <v>28</v>
      </c>
      <c r="C4021" t="s">
        <v>4408</v>
      </c>
      <c r="D4021">
        <v>17</v>
      </c>
      <c r="E4021">
        <v>86</v>
      </c>
      <c r="F4021">
        <v>892</v>
      </c>
      <c r="G4021">
        <v>50</v>
      </c>
      <c r="H4021" t="s">
        <v>19028</v>
      </c>
      <c r="I4021">
        <v>603</v>
      </c>
      <c r="K4021" t="s">
        <v>1930</v>
      </c>
      <c r="L4021" t="s">
        <v>7649</v>
      </c>
      <c r="M4021" t="s">
        <v>19029</v>
      </c>
      <c r="N4021">
        <v>1285</v>
      </c>
      <c r="O4021">
        <v>854</v>
      </c>
      <c r="P4021" t="s">
        <v>19030</v>
      </c>
      <c r="Q4021">
        <v>1</v>
      </c>
      <c r="R4021" t="s">
        <v>19031</v>
      </c>
      <c r="S4021" t="s">
        <v>19032</v>
      </c>
      <c r="T4021">
        <v>10</v>
      </c>
      <c r="U4021" t="s">
        <v>37</v>
      </c>
      <c r="V4021" t="s">
        <v>268</v>
      </c>
      <c r="W4021" t="s">
        <v>585</v>
      </c>
      <c r="X4021">
        <v>3500000</v>
      </c>
      <c r="Y4021">
        <v>2014</v>
      </c>
      <c r="Z4021">
        <v>145</v>
      </c>
      <c r="AA4021">
        <v>3.3</v>
      </c>
      <c r="AB4021">
        <v>1.78</v>
      </c>
      <c r="AC4021">
        <v>721</v>
      </c>
    </row>
    <row r="4022" spans="1:29">
      <c r="A4022" t="s">
        <v>28</v>
      </c>
      <c r="C4022" t="s">
        <v>19033</v>
      </c>
      <c r="D4022">
        <v>7</v>
      </c>
      <c r="E4022">
        <v>92</v>
      </c>
      <c r="F4022">
        <v>14</v>
      </c>
      <c r="G4022">
        <v>597</v>
      </c>
      <c r="H4022" t="s">
        <v>1842</v>
      </c>
      <c r="I4022">
        <v>2000</v>
      </c>
      <c r="K4022" t="s">
        <v>464</v>
      </c>
      <c r="L4022" t="s">
        <v>5902</v>
      </c>
      <c r="M4022" t="s">
        <v>19034</v>
      </c>
      <c r="N4022">
        <v>1928</v>
      </c>
      <c r="O4022">
        <v>3854</v>
      </c>
      <c r="P4022" t="s">
        <v>9163</v>
      </c>
      <c r="Q4022">
        <v>2</v>
      </c>
      <c r="R4022" t="s">
        <v>19035</v>
      </c>
      <c r="S4022" t="s">
        <v>19036</v>
      </c>
      <c r="T4022">
        <v>10</v>
      </c>
      <c r="U4022" t="s">
        <v>37</v>
      </c>
      <c r="V4022" t="s">
        <v>38</v>
      </c>
      <c r="W4022" t="s">
        <v>4830</v>
      </c>
      <c r="X4022">
        <v>3500000</v>
      </c>
      <c r="Y4022">
        <v>2014</v>
      </c>
      <c r="Z4022">
        <v>660</v>
      </c>
      <c r="AA4022">
        <v>5.4</v>
      </c>
      <c r="AB4022">
        <v>1.85</v>
      </c>
      <c r="AC4022">
        <v>482</v>
      </c>
    </row>
    <row r="4023" spans="1:29">
      <c r="A4023" t="s">
        <v>28</v>
      </c>
      <c r="C4023" t="s">
        <v>19037</v>
      </c>
      <c r="D4023">
        <v>9</v>
      </c>
      <c r="E4023">
        <v>88</v>
      </c>
      <c r="F4023">
        <v>19</v>
      </c>
      <c r="G4023">
        <v>322</v>
      </c>
      <c r="H4023" t="s">
        <v>14891</v>
      </c>
      <c r="I4023">
        <v>795</v>
      </c>
      <c r="K4023" t="s">
        <v>4075</v>
      </c>
      <c r="L4023" t="s">
        <v>11836</v>
      </c>
      <c r="M4023" t="s">
        <v>19038</v>
      </c>
      <c r="N4023">
        <v>455</v>
      </c>
      <c r="O4023">
        <v>2497</v>
      </c>
      <c r="P4023" t="s">
        <v>5346</v>
      </c>
      <c r="Q4023">
        <v>0</v>
      </c>
      <c r="R4023" t="s">
        <v>19039</v>
      </c>
      <c r="S4023" t="s">
        <v>19040</v>
      </c>
      <c r="T4023">
        <v>13</v>
      </c>
      <c r="U4023" t="s">
        <v>37</v>
      </c>
      <c r="X4023">
        <v>3500000</v>
      </c>
      <c r="Y4023">
        <v>2014</v>
      </c>
      <c r="Z4023">
        <v>535</v>
      </c>
      <c r="AA4023">
        <v>4.8</v>
      </c>
      <c r="AB4023">
        <v>2.35</v>
      </c>
      <c r="AC4023">
        <v>570</v>
      </c>
    </row>
    <row r="4024" spans="1:29">
      <c r="A4024" t="s">
        <v>28</v>
      </c>
      <c r="C4024" t="s">
        <v>19041</v>
      </c>
      <c r="D4024">
        <v>3</v>
      </c>
      <c r="E4024">
        <v>90</v>
      </c>
      <c r="F4024">
        <v>0</v>
      </c>
      <c r="G4024">
        <v>37</v>
      </c>
      <c r="H4024" t="s">
        <v>19042</v>
      </c>
      <c r="I4024">
        <v>1000</v>
      </c>
      <c r="K4024" t="s">
        <v>2215</v>
      </c>
      <c r="L4024" t="s">
        <v>390</v>
      </c>
      <c r="M4024" t="s">
        <v>19043</v>
      </c>
      <c r="N4024">
        <v>610</v>
      </c>
      <c r="O4024">
        <v>1183</v>
      </c>
      <c r="P4024" t="s">
        <v>19044</v>
      </c>
      <c r="Q4024">
        <v>1</v>
      </c>
      <c r="R4024" t="s">
        <v>19045</v>
      </c>
      <c r="S4024" t="s">
        <v>19046</v>
      </c>
      <c r="T4024">
        <v>18</v>
      </c>
      <c r="U4024" t="s">
        <v>37</v>
      </c>
      <c r="V4024" t="s">
        <v>56</v>
      </c>
      <c r="W4024" t="s">
        <v>585</v>
      </c>
      <c r="X4024">
        <v>3440000</v>
      </c>
      <c r="Y4024">
        <v>2014</v>
      </c>
      <c r="Z4024">
        <v>53</v>
      </c>
      <c r="AA4024">
        <v>3.1</v>
      </c>
      <c r="AB4024">
        <v>2.35</v>
      </c>
      <c r="AC4024">
        <v>606</v>
      </c>
    </row>
    <row r="4025" spans="1:29">
      <c r="A4025" t="s">
        <v>28</v>
      </c>
      <c r="C4025" t="s">
        <v>10325</v>
      </c>
      <c r="D4025">
        <v>55</v>
      </c>
      <c r="E4025">
        <v>94</v>
      </c>
      <c r="F4025">
        <v>0</v>
      </c>
      <c r="G4025">
        <v>605</v>
      </c>
      <c r="H4025" t="s">
        <v>4108</v>
      </c>
      <c r="I4025">
        <v>1000</v>
      </c>
      <c r="K4025" t="s">
        <v>1671</v>
      </c>
      <c r="L4025" t="s">
        <v>5797</v>
      </c>
      <c r="M4025" t="s">
        <v>19047</v>
      </c>
      <c r="N4025">
        <v>15115</v>
      </c>
      <c r="O4025">
        <v>2861</v>
      </c>
      <c r="P4025" t="s">
        <v>10326</v>
      </c>
      <c r="Q4025">
        <v>0</v>
      </c>
      <c r="R4025" t="s">
        <v>19048</v>
      </c>
      <c r="S4025" t="s">
        <v>19049</v>
      </c>
      <c r="T4025">
        <v>102</v>
      </c>
      <c r="U4025" t="s">
        <v>37</v>
      </c>
      <c r="V4025" t="s">
        <v>38</v>
      </c>
      <c r="W4025" t="s">
        <v>95</v>
      </c>
      <c r="X4025">
        <v>3400000</v>
      </c>
      <c r="Y4025">
        <v>1977</v>
      </c>
      <c r="Z4025">
        <v>628</v>
      </c>
      <c r="AA4025">
        <v>6.7</v>
      </c>
      <c r="AB4025">
        <v>1.85</v>
      </c>
      <c r="AC4025">
        <v>0</v>
      </c>
    </row>
    <row r="4026" spans="1:29">
      <c r="A4026" t="s">
        <v>28</v>
      </c>
      <c r="C4026" t="s">
        <v>19050</v>
      </c>
      <c r="D4026">
        <v>169</v>
      </c>
      <c r="E4026">
        <v>80</v>
      </c>
      <c r="F4026">
        <v>10</v>
      </c>
      <c r="G4026">
        <v>34</v>
      </c>
      <c r="H4026" t="s">
        <v>19051</v>
      </c>
      <c r="I4026">
        <v>11000</v>
      </c>
      <c r="J4026">
        <v>77413017</v>
      </c>
      <c r="K4026" t="s">
        <v>67</v>
      </c>
      <c r="L4026" t="s">
        <v>466</v>
      </c>
      <c r="M4026" t="s">
        <v>19052</v>
      </c>
      <c r="N4026">
        <v>45984</v>
      </c>
      <c r="O4026">
        <v>11218</v>
      </c>
      <c r="P4026" t="s">
        <v>15326</v>
      </c>
      <c r="Q4026">
        <v>0</v>
      </c>
      <c r="R4026" t="s">
        <v>19053</v>
      </c>
      <c r="S4026" t="s">
        <v>19054</v>
      </c>
      <c r="T4026">
        <v>331</v>
      </c>
      <c r="U4026" t="s">
        <v>1464</v>
      </c>
      <c r="V4026" t="s">
        <v>1465</v>
      </c>
      <c r="W4026" t="s">
        <v>277</v>
      </c>
      <c r="X4026">
        <v>8000000</v>
      </c>
      <c r="Y4026">
        <v>2005</v>
      </c>
      <c r="Z4026">
        <v>108</v>
      </c>
      <c r="AA4026">
        <v>7.6</v>
      </c>
      <c r="AB4026">
        <v>1.85</v>
      </c>
      <c r="AC4026">
        <v>0</v>
      </c>
    </row>
    <row r="4027" spans="1:29">
      <c r="A4027" t="s">
        <v>28</v>
      </c>
      <c r="C4027" t="s">
        <v>11361</v>
      </c>
      <c r="D4027">
        <v>290</v>
      </c>
      <c r="E4027">
        <v>107</v>
      </c>
      <c r="F4027">
        <v>78</v>
      </c>
      <c r="G4027">
        <v>969</v>
      </c>
      <c r="H4027" t="s">
        <v>1375</v>
      </c>
      <c r="I4027">
        <v>18000</v>
      </c>
      <c r="J4027">
        <v>5354039</v>
      </c>
      <c r="K4027" t="s">
        <v>3581</v>
      </c>
      <c r="L4027" t="s">
        <v>120</v>
      </c>
      <c r="M4027" t="s">
        <v>19055</v>
      </c>
      <c r="N4027">
        <v>92599</v>
      </c>
      <c r="O4027">
        <v>22834</v>
      </c>
      <c r="P4027" t="s">
        <v>7429</v>
      </c>
      <c r="Q4027">
        <v>8</v>
      </c>
      <c r="R4027" t="s">
        <v>19056</v>
      </c>
      <c r="S4027" t="s">
        <v>19057</v>
      </c>
      <c r="T4027">
        <v>225</v>
      </c>
      <c r="U4027" t="s">
        <v>37</v>
      </c>
      <c r="V4027" t="s">
        <v>38</v>
      </c>
      <c r="W4027" t="s">
        <v>585</v>
      </c>
      <c r="X4027">
        <v>3500000</v>
      </c>
      <c r="Y4027">
        <v>2011</v>
      </c>
      <c r="Z4027">
        <v>2000</v>
      </c>
      <c r="AA4027">
        <v>7.1</v>
      </c>
      <c r="AB4027">
        <v>1.85</v>
      </c>
      <c r="AC4027">
        <v>21000</v>
      </c>
    </row>
    <row r="4028" spans="1:29">
      <c r="A4028" t="s">
        <v>28</v>
      </c>
      <c r="C4028" t="s">
        <v>19058</v>
      </c>
      <c r="D4028">
        <v>10</v>
      </c>
      <c r="E4028">
        <v>99</v>
      </c>
      <c r="F4028">
        <v>0</v>
      </c>
      <c r="G4028">
        <v>43</v>
      </c>
      <c r="H4028" t="s">
        <v>19059</v>
      </c>
      <c r="I4028">
        <v>141</v>
      </c>
      <c r="K4028" t="s">
        <v>214</v>
      </c>
      <c r="L4028" t="s">
        <v>19060</v>
      </c>
      <c r="M4028" t="s">
        <v>19061</v>
      </c>
      <c r="N4028">
        <v>1262</v>
      </c>
      <c r="O4028">
        <v>320</v>
      </c>
      <c r="P4028" t="s">
        <v>19062</v>
      </c>
      <c r="Q4028">
        <v>1</v>
      </c>
      <c r="R4028" t="s">
        <v>19063</v>
      </c>
      <c r="S4028" t="s">
        <v>19064</v>
      </c>
      <c r="T4028">
        <v>13</v>
      </c>
      <c r="U4028" t="s">
        <v>37</v>
      </c>
      <c r="V4028" t="s">
        <v>38</v>
      </c>
      <c r="W4028" t="s">
        <v>4830</v>
      </c>
      <c r="Y4028">
        <v>2011</v>
      </c>
      <c r="Z4028">
        <v>69</v>
      </c>
      <c r="AA4028">
        <v>6.1</v>
      </c>
      <c r="AB4028">
        <v>2.35</v>
      </c>
      <c r="AC4028">
        <v>224</v>
      </c>
    </row>
    <row r="4029" spans="1:29">
      <c r="A4029" t="s">
        <v>28</v>
      </c>
      <c r="C4029" t="s">
        <v>19065</v>
      </c>
      <c r="D4029">
        <v>159</v>
      </c>
      <c r="E4029">
        <v>92</v>
      </c>
      <c r="F4029">
        <v>0</v>
      </c>
      <c r="G4029">
        <v>539</v>
      </c>
      <c r="H4029" t="s">
        <v>3527</v>
      </c>
      <c r="I4029">
        <v>1000</v>
      </c>
      <c r="J4029">
        <v>2926565</v>
      </c>
      <c r="K4029" t="s">
        <v>2527</v>
      </c>
      <c r="L4029" t="s">
        <v>3980</v>
      </c>
      <c r="M4029" t="s">
        <v>19066</v>
      </c>
      <c r="N4029">
        <v>28573</v>
      </c>
      <c r="O4029">
        <v>3608</v>
      </c>
      <c r="P4029" t="s">
        <v>3785</v>
      </c>
      <c r="Q4029">
        <v>0</v>
      </c>
      <c r="R4029" t="s">
        <v>19067</v>
      </c>
      <c r="S4029" t="s">
        <v>19068</v>
      </c>
      <c r="T4029">
        <v>72</v>
      </c>
      <c r="U4029" t="s">
        <v>37</v>
      </c>
      <c r="V4029" t="s">
        <v>38</v>
      </c>
      <c r="W4029" t="s">
        <v>585</v>
      </c>
      <c r="X4029">
        <v>3000000</v>
      </c>
      <c r="Y4029">
        <v>2008</v>
      </c>
      <c r="Z4029">
        <v>585</v>
      </c>
      <c r="AA4029">
        <v>6.5</v>
      </c>
      <c r="AB4029">
        <v>1.66</v>
      </c>
      <c r="AC4029">
        <v>0</v>
      </c>
    </row>
    <row r="4030" spans="1:29">
      <c r="A4030" t="s">
        <v>28</v>
      </c>
      <c r="C4030" t="s">
        <v>19069</v>
      </c>
      <c r="D4030">
        <v>535</v>
      </c>
      <c r="E4030">
        <v>107</v>
      </c>
      <c r="F4030">
        <v>141</v>
      </c>
      <c r="G4030">
        <v>535</v>
      </c>
      <c r="H4030" t="s">
        <v>7786</v>
      </c>
      <c r="I4030">
        <v>24000</v>
      </c>
      <c r="J4030">
        <v>13092000</v>
      </c>
      <c r="K4030" t="s">
        <v>6199</v>
      </c>
      <c r="L4030" t="s">
        <v>82</v>
      </c>
      <c r="M4030" t="s">
        <v>19070</v>
      </c>
      <c r="N4030">
        <v>399138</v>
      </c>
      <c r="O4030">
        <v>26495</v>
      </c>
      <c r="P4030" t="s">
        <v>4603</v>
      </c>
      <c r="Q4030">
        <v>0</v>
      </c>
      <c r="R4030" t="s">
        <v>19071</v>
      </c>
      <c r="S4030" t="s">
        <v>19072</v>
      </c>
      <c r="T4030">
        <v>731</v>
      </c>
      <c r="U4030" t="s">
        <v>37</v>
      </c>
      <c r="V4030" t="s">
        <v>38</v>
      </c>
      <c r="W4030" t="s">
        <v>585</v>
      </c>
      <c r="X4030">
        <v>3300000</v>
      </c>
      <c r="Y4030">
        <v>2014</v>
      </c>
      <c r="Z4030">
        <v>970</v>
      </c>
      <c r="AA4030">
        <v>8.5</v>
      </c>
      <c r="AB4030">
        <v>2.4</v>
      </c>
      <c r="AC4030">
        <v>129000</v>
      </c>
    </row>
    <row r="4031" spans="1:29">
      <c r="A4031" t="s">
        <v>28</v>
      </c>
      <c r="C4031" t="s">
        <v>9362</v>
      </c>
      <c r="D4031">
        <v>214</v>
      </c>
      <c r="E4031">
        <v>135</v>
      </c>
      <c r="F4031">
        <v>353</v>
      </c>
      <c r="G4031">
        <v>40</v>
      </c>
      <c r="H4031" t="s">
        <v>18826</v>
      </c>
      <c r="I4031">
        <v>1000</v>
      </c>
      <c r="J4031">
        <v>7563397</v>
      </c>
      <c r="K4031" t="s">
        <v>1935</v>
      </c>
      <c r="L4031" t="s">
        <v>781</v>
      </c>
      <c r="M4031" t="s">
        <v>19073</v>
      </c>
      <c r="N4031">
        <v>533200</v>
      </c>
      <c r="O4031">
        <v>1211</v>
      </c>
      <c r="P4031" t="s">
        <v>19074</v>
      </c>
      <c r="Q4031">
        <v>0</v>
      </c>
      <c r="R4031" t="s">
        <v>19075</v>
      </c>
      <c r="S4031" t="s">
        <v>19076</v>
      </c>
      <c r="T4031">
        <v>749</v>
      </c>
      <c r="U4031" t="s">
        <v>14503</v>
      </c>
      <c r="V4031" t="s">
        <v>16841</v>
      </c>
      <c r="W4031" t="s">
        <v>585</v>
      </c>
      <c r="X4031">
        <v>3300000</v>
      </c>
      <c r="Y4031">
        <v>2002</v>
      </c>
      <c r="Z4031">
        <v>69</v>
      </c>
      <c r="AA4031">
        <v>8.6999999999999993</v>
      </c>
      <c r="AB4031">
        <v>1.85</v>
      </c>
      <c r="AC4031">
        <v>28000</v>
      </c>
    </row>
    <row r="4032" spans="1:29">
      <c r="A4032" t="s">
        <v>28</v>
      </c>
      <c r="C4032" t="s">
        <v>19077</v>
      </c>
      <c r="D4032">
        <v>47</v>
      </c>
      <c r="E4032">
        <v>99</v>
      </c>
      <c r="F4032">
        <v>8</v>
      </c>
      <c r="G4032">
        <v>78</v>
      </c>
      <c r="H4032" t="s">
        <v>19078</v>
      </c>
      <c r="I4032">
        <v>798</v>
      </c>
      <c r="J4032">
        <v>104257</v>
      </c>
      <c r="K4032" t="s">
        <v>6419</v>
      </c>
      <c r="L4032" t="s">
        <v>15341</v>
      </c>
      <c r="M4032" t="s">
        <v>19079</v>
      </c>
      <c r="N4032">
        <v>19194</v>
      </c>
      <c r="O4032">
        <v>1430</v>
      </c>
      <c r="P4032" t="s">
        <v>9074</v>
      </c>
      <c r="Q4032">
        <v>2</v>
      </c>
      <c r="R4032" t="s">
        <v>19080</v>
      </c>
      <c r="S4032" t="s">
        <v>19081</v>
      </c>
      <c r="T4032">
        <v>160</v>
      </c>
      <c r="U4032" t="s">
        <v>37</v>
      </c>
      <c r="V4032" t="s">
        <v>56</v>
      </c>
      <c r="W4032" t="s">
        <v>585</v>
      </c>
      <c r="X4032">
        <v>2200000</v>
      </c>
      <c r="Y4032">
        <v>1999</v>
      </c>
      <c r="Z4032">
        <v>472</v>
      </c>
      <c r="AA4032">
        <v>7.1</v>
      </c>
      <c r="AB4032">
        <v>1.85</v>
      </c>
      <c r="AC4032">
        <v>0</v>
      </c>
    </row>
    <row r="4033" spans="1:29">
      <c r="A4033" t="s">
        <v>28</v>
      </c>
      <c r="C4033" t="s">
        <v>19082</v>
      </c>
      <c r="D4033">
        <v>17</v>
      </c>
      <c r="E4033">
        <v>102</v>
      </c>
      <c r="F4033">
        <v>19</v>
      </c>
      <c r="G4033">
        <v>80</v>
      </c>
      <c r="H4033" t="s">
        <v>19083</v>
      </c>
      <c r="I4033">
        <v>632</v>
      </c>
      <c r="K4033" t="s">
        <v>4296</v>
      </c>
      <c r="L4033" t="s">
        <v>11892</v>
      </c>
      <c r="M4033" t="s">
        <v>19084</v>
      </c>
      <c r="N4033">
        <v>2116</v>
      </c>
      <c r="O4033">
        <v>1011</v>
      </c>
      <c r="P4033" t="s">
        <v>19085</v>
      </c>
      <c r="Q4033">
        <v>7</v>
      </c>
      <c r="R4033" t="s">
        <v>19086</v>
      </c>
      <c r="S4033" t="s">
        <v>19087</v>
      </c>
      <c r="T4033">
        <v>13</v>
      </c>
      <c r="U4033" t="s">
        <v>37</v>
      </c>
      <c r="V4033" t="s">
        <v>38</v>
      </c>
      <c r="W4033" t="s">
        <v>39</v>
      </c>
      <c r="X4033">
        <v>3400000</v>
      </c>
      <c r="Y4033">
        <v>2012</v>
      </c>
      <c r="Z4033">
        <v>144</v>
      </c>
      <c r="AA4033">
        <v>6.6</v>
      </c>
      <c r="AC4033">
        <v>0</v>
      </c>
    </row>
    <row r="4034" spans="1:29">
      <c r="A4034" t="s">
        <v>28</v>
      </c>
      <c r="C4034" t="s">
        <v>19088</v>
      </c>
      <c r="D4034">
        <v>85</v>
      </c>
      <c r="E4034">
        <v>93</v>
      </c>
      <c r="F4034">
        <v>22</v>
      </c>
      <c r="G4034">
        <v>303</v>
      </c>
      <c r="H4034" t="s">
        <v>1286</v>
      </c>
      <c r="I4034">
        <v>11000</v>
      </c>
      <c r="J4034">
        <v>17311</v>
      </c>
      <c r="K4034" t="s">
        <v>3082</v>
      </c>
      <c r="L4034" t="s">
        <v>80</v>
      </c>
      <c r="M4034" t="s">
        <v>19089</v>
      </c>
      <c r="N4034">
        <v>12304</v>
      </c>
      <c r="O4034">
        <v>11860</v>
      </c>
      <c r="P4034" t="s">
        <v>9157</v>
      </c>
      <c r="Q4034">
        <v>0</v>
      </c>
      <c r="R4034" t="s">
        <v>19090</v>
      </c>
      <c r="S4034" t="s">
        <v>19091</v>
      </c>
      <c r="T4034">
        <v>73</v>
      </c>
      <c r="U4034" t="s">
        <v>37</v>
      </c>
      <c r="V4034" t="s">
        <v>38</v>
      </c>
      <c r="W4034" t="s">
        <v>585</v>
      </c>
      <c r="Y4034">
        <v>2006</v>
      </c>
      <c r="Z4034">
        <v>505</v>
      </c>
      <c r="AA4034">
        <v>6.7</v>
      </c>
      <c r="AB4034">
        <v>1.85</v>
      </c>
      <c r="AC4034">
        <v>799</v>
      </c>
    </row>
    <row r="4035" spans="1:29">
      <c r="A4035" t="s">
        <v>28</v>
      </c>
      <c r="C4035" t="s">
        <v>16244</v>
      </c>
      <c r="D4035">
        <v>349</v>
      </c>
      <c r="E4035">
        <v>115</v>
      </c>
      <c r="F4035">
        <v>346</v>
      </c>
      <c r="G4035">
        <v>26</v>
      </c>
      <c r="H4035" t="s">
        <v>19092</v>
      </c>
      <c r="I4035">
        <v>74</v>
      </c>
      <c r="J4035">
        <v>610968</v>
      </c>
      <c r="K4035" t="s">
        <v>3409</v>
      </c>
      <c r="L4035" t="s">
        <v>19093</v>
      </c>
      <c r="M4035" t="s">
        <v>19094</v>
      </c>
      <c r="N4035">
        <v>170155</v>
      </c>
      <c r="O4035">
        <v>216</v>
      </c>
      <c r="P4035" t="s">
        <v>19095</v>
      </c>
      <c r="Q4035">
        <v>1</v>
      </c>
      <c r="R4035" t="s">
        <v>19096</v>
      </c>
      <c r="S4035" t="s">
        <v>19097</v>
      </c>
      <c r="T4035">
        <v>249</v>
      </c>
      <c r="U4035" t="s">
        <v>15778</v>
      </c>
      <c r="V4035" t="s">
        <v>7711</v>
      </c>
      <c r="W4035" t="s">
        <v>585</v>
      </c>
      <c r="X4035">
        <v>3800000</v>
      </c>
      <c r="Y4035">
        <v>2012</v>
      </c>
      <c r="Z4035">
        <v>69</v>
      </c>
      <c r="AA4035">
        <v>8.3000000000000007</v>
      </c>
      <c r="AB4035">
        <v>2.35</v>
      </c>
      <c r="AC4035">
        <v>60000</v>
      </c>
    </row>
    <row r="4036" spans="1:29">
      <c r="A4036" t="s">
        <v>28</v>
      </c>
      <c r="C4036" t="s">
        <v>11263</v>
      </c>
      <c r="D4036">
        <v>109</v>
      </c>
      <c r="E4036">
        <v>94</v>
      </c>
      <c r="F4036">
        <v>84</v>
      </c>
      <c r="G4036">
        <v>378</v>
      </c>
      <c r="H4036" t="s">
        <v>19098</v>
      </c>
      <c r="I4036">
        <v>662</v>
      </c>
      <c r="K4036" t="s">
        <v>3057</v>
      </c>
      <c r="L4036" t="s">
        <v>756</v>
      </c>
      <c r="M4036" t="s">
        <v>19099</v>
      </c>
      <c r="N4036">
        <v>104908</v>
      </c>
      <c r="O4036">
        <v>2076</v>
      </c>
      <c r="P4036" t="s">
        <v>19100</v>
      </c>
      <c r="Q4036">
        <v>0</v>
      </c>
      <c r="R4036" t="s">
        <v>19101</v>
      </c>
      <c r="S4036" t="s">
        <v>19102</v>
      </c>
      <c r="T4036">
        <v>458</v>
      </c>
      <c r="U4036" t="s">
        <v>37</v>
      </c>
      <c r="V4036" t="s">
        <v>38</v>
      </c>
      <c r="W4036" t="s">
        <v>95</v>
      </c>
      <c r="X4036">
        <v>4000000</v>
      </c>
      <c r="Y4036">
        <v>1983</v>
      </c>
      <c r="Z4036">
        <v>577</v>
      </c>
      <c r="AA4036">
        <v>8.1</v>
      </c>
      <c r="AB4036">
        <v>1.85</v>
      </c>
      <c r="AC4036">
        <v>18000</v>
      </c>
    </row>
    <row r="4037" spans="1:29">
      <c r="A4037" t="s">
        <v>28</v>
      </c>
      <c r="C4037" t="s">
        <v>11333</v>
      </c>
      <c r="D4037">
        <v>60</v>
      </c>
      <c r="E4037">
        <v>91</v>
      </c>
      <c r="F4037">
        <v>38</v>
      </c>
      <c r="G4037">
        <v>377</v>
      </c>
      <c r="H4037" t="s">
        <v>282</v>
      </c>
      <c r="I4037">
        <v>625</v>
      </c>
      <c r="J4037">
        <v>8108247</v>
      </c>
      <c r="K4037" t="s">
        <v>214</v>
      </c>
      <c r="L4037" t="s">
        <v>1788</v>
      </c>
      <c r="M4037" t="s">
        <v>19103</v>
      </c>
      <c r="N4037">
        <v>9607</v>
      </c>
      <c r="O4037">
        <v>2747</v>
      </c>
      <c r="P4037" t="s">
        <v>7012</v>
      </c>
      <c r="Q4037">
        <v>0</v>
      </c>
      <c r="R4037" t="s">
        <v>19104</v>
      </c>
      <c r="S4037" t="s">
        <v>19105</v>
      </c>
      <c r="T4037">
        <v>174</v>
      </c>
      <c r="U4037" t="s">
        <v>37</v>
      </c>
      <c r="V4037" t="s">
        <v>38</v>
      </c>
      <c r="W4037" t="s">
        <v>39</v>
      </c>
      <c r="X4037">
        <v>3300000</v>
      </c>
      <c r="Y4037">
        <v>2006</v>
      </c>
      <c r="Z4037">
        <v>464</v>
      </c>
      <c r="AA4037">
        <v>7.4</v>
      </c>
      <c r="AB4037">
        <v>1.85</v>
      </c>
      <c r="AC4037">
        <v>0</v>
      </c>
    </row>
    <row r="4038" spans="1:29">
      <c r="A4038" t="s">
        <v>28</v>
      </c>
      <c r="C4038" t="s">
        <v>12976</v>
      </c>
      <c r="D4038">
        <v>101</v>
      </c>
      <c r="E4038">
        <v>98</v>
      </c>
      <c r="F4038">
        <v>73</v>
      </c>
      <c r="G4038">
        <v>129</v>
      </c>
      <c r="H4038" t="s">
        <v>19106</v>
      </c>
      <c r="I4038">
        <v>595</v>
      </c>
      <c r="K4038" t="s">
        <v>464</v>
      </c>
      <c r="L4038" t="s">
        <v>6115</v>
      </c>
      <c r="M4038" t="s">
        <v>19107</v>
      </c>
      <c r="N4038">
        <v>6549</v>
      </c>
      <c r="O4038">
        <v>1105</v>
      </c>
      <c r="P4038" t="s">
        <v>19108</v>
      </c>
      <c r="Q4038">
        <v>4</v>
      </c>
      <c r="R4038" t="s">
        <v>19109</v>
      </c>
      <c r="S4038" t="s">
        <v>19110</v>
      </c>
      <c r="T4038">
        <v>75</v>
      </c>
      <c r="U4038" t="s">
        <v>37</v>
      </c>
      <c r="V4038" t="s">
        <v>268</v>
      </c>
      <c r="W4038" t="s">
        <v>585</v>
      </c>
      <c r="X4038">
        <v>4300000</v>
      </c>
      <c r="Y4038">
        <v>1982</v>
      </c>
      <c r="Z4038">
        <v>251</v>
      </c>
      <c r="AA4038">
        <v>6.6</v>
      </c>
      <c r="AB4038">
        <v>1.85</v>
      </c>
      <c r="AC4038">
        <v>934</v>
      </c>
    </row>
    <row r="4039" spans="1:29">
      <c r="A4039" t="s">
        <v>28</v>
      </c>
      <c r="C4039" t="s">
        <v>19111</v>
      </c>
      <c r="D4039">
        <v>1</v>
      </c>
      <c r="E4039">
        <v>97</v>
      </c>
      <c r="F4039">
        <v>246</v>
      </c>
      <c r="G4039">
        <v>491</v>
      </c>
      <c r="H4039" t="s">
        <v>7222</v>
      </c>
      <c r="I4039">
        <v>756</v>
      </c>
      <c r="K4039" t="s">
        <v>1671</v>
      </c>
      <c r="L4039" t="s">
        <v>10974</v>
      </c>
      <c r="M4039" t="s">
        <v>19112</v>
      </c>
      <c r="N4039">
        <v>557</v>
      </c>
      <c r="O4039">
        <v>3717</v>
      </c>
      <c r="P4039" t="s">
        <v>8471</v>
      </c>
      <c r="Q4039">
        <v>5</v>
      </c>
      <c r="R4039" t="s">
        <v>19113</v>
      </c>
      <c r="S4039" t="s">
        <v>19114</v>
      </c>
      <c r="T4039">
        <v>3</v>
      </c>
      <c r="U4039" t="s">
        <v>37</v>
      </c>
      <c r="V4039" t="s">
        <v>38</v>
      </c>
      <c r="X4039">
        <v>3300000</v>
      </c>
      <c r="Y4039">
        <v>2014</v>
      </c>
      <c r="Z4039">
        <v>521</v>
      </c>
      <c r="AA4039">
        <v>4.5</v>
      </c>
      <c r="AB4039">
        <v>16</v>
      </c>
      <c r="AC4039">
        <v>0</v>
      </c>
    </row>
    <row r="4040" spans="1:29">
      <c r="A4040" t="s">
        <v>28</v>
      </c>
      <c r="C4040" t="s">
        <v>19115</v>
      </c>
      <c r="D4040">
        <v>16</v>
      </c>
      <c r="E4040">
        <v>92</v>
      </c>
      <c r="F4040">
        <v>4</v>
      </c>
      <c r="G4040">
        <v>405</v>
      </c>
      <c r="H4040" t="s">
        <v>5141</v>
      </c>
      <c r="I4040">
        <v>631</v>
      </c>
      <c r="J4040">
        <v>7680</v>
      </c>
      <c r="K4040" t="s">
        <v>214</v>
      </c>
      <c r="L4040" t="s">
        <v>72</v>
      </c>
      <c r="M4040" t="s">
        <v>19116</v>
      </c>
      <c r="N4040">
        <v>704</v>
      </c>
      <c r="O4040">
        <v>2020</v>
      </c>
      <c r="P4040" t="s">
        <v>3991</v>
      </c>
      <c r="Q4040">
        <v>0</v>
      </c>
      <c r="R4040" t="s">
        <v>19117</v>
      </c>
      <c r="S4040" t="s">
        <v>19118</v>
      </c>
      <c r="T4040">
        <v>18</v>
      </c>
      <c r="U4040" t="s">
        <v>37</v>
      </c>
      <c r="V4040" t="s">
        <v>38</v>
      </c>
      <c r="W4040" t="s">
        <v>585</v>
      </c>
      <c r="X4040">
        <v>2000000</v>
      </c>
      <c r="Y4040">
        <v>1999</v>
      </c>
      <c r="Z4040">
        <v>443</v>
      </c>
      <c r="AA4040">
        <v>6.4</v>
      </c>
      <c r="AC4040">
        <v>100</v>
      </c>
    </row>
    <row r="4041" spans="1:29">
      <c r="A4041" t="s">
        <v>28</v>
      </c>
      <c r="C4041" t="s">
        <v>19119</v>
      </c>
      <c r="D4041">
        <v>212</v>
      </c>
      <c r="E4041">
        <v>128</v>
      </c>
      <c r="F4041">
        <v>39</v>
      </c>
      <c r="G4041">
        <v>0</v>
      </c>
      <c r="H4041" t="s">
        <v>19120</v>
      </c>
      <c r="I4041">
        <v>15</v>
      </c>
      <c r="J4041">
        <v>3766595</v>
      </c>
      <c r="K4041" t="s">
        <v>3409</v>
      </c>
      <c r="L4041" t="s">
        <v>19121</v>
      </c>
      <c r="M4041" t="s">
        <v>19122</v>
      </c>
      <c r="N4041">
        <v>29248</v>
      </c>
      <c r="O4041">
        <v>17</v>
      </c>
      <c r="P4041" t="s">
        <v>19123</v>
      </c>
      <c r="Q4041">
        <v>7</v>
      </c>
      <c r="R4041" t="s">
        <v>19124</v>
      </c>
      <c r="S4041" t="s">
        <v>19125</v>
      </c>
      <c r="T4041">
        <v>86</v>
      </c>
      <c r="U4041" t="s">
        <v>1464</v>
      </c>
      <c r="V4041" t="s">
        <v>1465</v>
      </c>
      <c r="W4041" t="s">
        <v>39</v>
      </c>
      <c r="Y4041">
        <v>2008</v>
      </c>
      <c r="Z4041">
        <v>2</v>
      </c>
      <c r="AA4041">
        <v>7.5</v>
      </c>
      <c r="AB4041">
        <v>2.35</v>
      </c>
      <c r="AC4041">
        <v>0</v>
      </c>
    </row>
    <row r="4042" spans="1:29">
      <c r="A4042" t="s">
        <v>28</v>
      </c>
      <c r="C4042" t="s">
        <v>3817</v>
      </c>
      <c r="D4042">
        <v>215</v>
      </c>
      <c r="E4042">
        <v>136</v>
      </c>
      <c r="F4042">
        <v>2000</v>
      </c>
      <c r="G4042">
        <v>449</v>
      </c>
      <c r="H4042" t="s">
        <v>2883</v>
      </c>
      <c r="I4042">
        <v>917</v>
      </c>
      <c r="K4042" t="s">
        <v>11575</v>
      </c>
      <c r="L4042" t="s">
        <v>14686</v>
      </c>
      <c r="M4042" t="s">
        <v>19126</v>
      </c>
      <c r="N4042">
        <v>140527</v>
      </c>
      <c r="O4042">
        <v>2997</v>
      </c>
      <c r="P4042" t="s">
        <v>19127</v>
      </c>
      <c r="Q4042">
        <v>0</v>
      </c>
      <c r="R4042" t="s">
        <v>19128</v>
      </c>
      <c r="S4042" t="s">
        <v>19129</v>
      </c>
      <c r="T4042">
        <v>447</v>
      </c>
      <c r="U4042" t="s">
        <v>37</v>
      </c>
      <c r="V4042" t="s">
        <v>38</v>
      </c>
      <c r="W4042" t="s">
        <v>585</v>
      </c>
      <c r="X4042">
        <v>2300000</v>
      </c>
      <c r="Y4042">
        <v>1968</v>
      </c>
      <c r="Z4042">
        <v>563</v>
      </c>
      <c r="AA4042">
        <v>8</v>
      </c>
      <c r="AB4042">
        <v>1.85</v>
      </c>
      <c r="AC4042">
        <v>13000</v>
      </c>
    </row>
    <row r="4043" spans="1:29">
      <c r="A4043" t="s">
        <v>747</v>
      </c>
      <c r="C4043" t="s">
        <v>19130</v>
      </c>
      <c r="D4043">
        <v>107</v>
      </c>
      <c r="E4043">
        <v>113</v>
      </c>
      <c r="F4043">
        <v>673</v>
      </c>
      <c r="G4043">
        <v>332</v>
      </c>
      <c r="H4043" t="s">
        <v>17841</v>
      </c>
      <c r="I4043">
        <v>756</v>
      </c>
      <c r="K4043" t="s">
        <v>1765</v>
      </c>
      <c r="L4043" t="s">
        <v>10888</v>
      </c>
      <c r="M4043" t="s">
        <v>19131</v>
      </c>
      <c r="N4043">
        <v>53741</v>
      </c>
      <c r="O4043">
        <v>2693</v>
      </c>
      <c r="P4043" t="s">
        <v>11033</v>
      </c>
      <c r="Q4043">
        <v>1</v>
      </c>
      <c r="R4043" t="s">
        <v>19132</v>
      </c>
      <c r="S4043" t="s">
        <v>19133</v>
      </c>
      <c r="T4043">
        <v>214</v>
      </c>
      <c r="U4043" t="s">
        <v>37</v>
      </c>
      <c r="V4043" t="s">
        <v>38</v>
      </c>
      <c r="W4043" t="s">
        <v>6036</v>
      </c>
      <c r="X4043">
        <v>3200000</v>
      </c>
      <c r="Y4043">
        <v>1962</v>
      </c>
      <c r="Z4043">
        <v>423</v>
      </c>
      <c r="AA4043">
        <v>8.1</v>
      </c>
      <c r="AB4043">
        <v>1.85</v>
      </c>
      <c r="AC4043">
        <v>0</v>
      </c>
    </row>
    <row r="4044" spans="1:29">
      <c r="A4044" t="s">
        <v>28</v>
      </c>
      <c r="C4044" t="s">
        <v>19134</v>
      </c>
      <c r="D4044">
        <v>122</v>
      </c>
      <c r="E4044">
        <v>99</v>
      </c>
      <c r="F4044">
        <v>6</v>
      </c>
      <c r="G4044">
        <v>194</v>
      </c>
      <c r="H4044" t="s">
        <v>19135</v>
      </c>
      <c r="I4044">
        <v>828</v>
      </c>
      <c r="J4044">
        <v>2277396</v>
      </c>
      <c r="K4044" t="s">
        <v>214</v>
      </c>
      <c r="L4044" t="s">
        <v>4810</v>
      </c>
      <c r="M4044" t="s">
        <v>19136</v>
      </c>
      <c r="N4044">
        <v>29239</v>
      </c>
      <c r="O4044">
        <v>1936</v>
      </c>
      <c r="P4044" t="s">
        <v>14077</v>
      </c>
      <c r="Q4044">
        <v>0</v>
      </c>
      <c r="R4044" t="s">
        <v>19137</v>
      </c>
      <c r="S4044" t="s">
        <v>19138</v>
      </c>
      <c r="T4044">
        <v>70</v>
      </c>
      <c r="U4044" t="s">
        <v>37</v>
      </c>
      <c r="V4044" t="s">
        <v>38</v>
      </c>
      <c r="W4044" t="s">
        <v>39</v>
      </c>
      <c r="Y4044">
        <v>2009</v>
      </c>
      <c r="Z4044">
        <v>390</v>
      </c>
      <c r="AA4044">
        <v>7.2</v>
      </c>
      <c r="AB4044">
        <v>2.35</v>
      </c>
      <c r="AC4044">
        <v>0</v>
      </c>
    </row>
    <row r="4045" spans="1:29">
      <c r="A4045" t="s">
        <v>28</v>
      </c>
      <c r="C4045" t="s">
        <v>19139</v>
      </c>
      <c r="D4045">
        <v>155</v>
      </c>
      <c r="E4045">
        <v>101</v>
      </c>
      <c r="F4045">
        <v>13</v>
      </c>
      <c r="G4045">
        <v>6</v>
      </c>
      <c r="H4045" t="s">
        <v>19140</v>
      </c>
      <c r="I4045">
        <v>280</v>
      </c>
      <c r="J4045">
        <v>6517198</v>
      </c>
      <c r="K4045" t="s">
        <v>1935</v>
      </c>
      <c r="L4045" t="s">
        <v>13828</v>
      </c>
      <c r="M4045" t="s">
        <v>19141</v>
      </c>
      <c r="N4045">
        <v>30474</v>
      </c>
      <c r="O4045">
        <v>308</v>
      </c>
      <c r="P4045" t="s">
        <v>19142</v>
      </c>
      <c r="Q4045">
        <v>0</v>
      </c>
      <c r="R4045" t="s">
        <v>19143</v>
      </c>
      <c r="S4045" t="s">
        <v>19144</v>
      </c>
      <c r="T4045">
        <v>172</v>
      </c>
      <c r="U4045" t="s">
        <v>2778</v>
      </c>
      <c r="V4045" t="s">
        <v>19145</v>
      </c>
      <c r="W4045" t="s">
        <v>585</v>
      </c>
      <c r="X4045">
        <v>3000000</v>
      </c>
      <c r="Y4045">
        <v>2004</v>
      </c>
      <c r="Z4045">
        <v>11</v>
      </c>
      <c r="AA4045">
        <v>7.5</v>
      </c>
      <c r="AB4045">
        <v>1.85</v>
      </c>
      <c r="AC4045">
        <v>0</v>
      </c>
    </row>
    <row r="4046" spans="1:29">
      <c r="A4046" t="s">
        <v>28</v>
      </c>
      <c r="C4046" t="s">
        <v>18591</v>
      </c>
      <c r="D4046">
        <v>261</v>
      </c>
      <c r="E4046">
        <v>105</v>
      </c>
      <c r="F4046">
        <v>101</v>
      </c>
      <c r="G4046">
        <v>157</v>
      </c>
      <c r="H4046" t="s">
        <v>3173</v>
      </c>
      <c r="I4046">
        <v>1000</v>
      </c>
      <c r="J4046">
        <v>5776314</v>
      </c>
      <c r="K4046" t="s">
        <v>1415</v>
      </c>
      <c r="L4046" t="s">
        <v>2141</v>
      </c>
      <c r="M4046" t="s">
        <v>19146</v>
      </c>
      <c r="N4046">
        <v>73349</v>
      </c>
      <c r="O4046">
        <v>2016</v>
      </c>
      <c r="P4046" t="s">
        <v>19147</v>
      </c>
      <c r="Q4046">
        <v>4</v>
      </c>
      <c r="R4046" t="s">
        <v>19148</v>
      </c>
      <c r="S4046" t="s">
        <v>19149</v>
      </c>
      <c r="T4046">
        <v>142</v>
      </c>
      <c r="U4046" t="s">
        <v>37</v>
      </c>
      <c r="V4046" t="s">
        <v>38</v>
      </c>
      <c r="W4046" t="s">
        <v>585</v>
      </c>
      <c r="X4046">
        <v>3200000</v>
      </c>
      <c r="Y4046">
        <v>2010</v>
      </c>
      <c r="Z4046">
        <v>394</v>
      </c>
      <c r="AA4046">
        <v>7.2</v>
      </c>
      <c r="AB4046">
        <v>1.85</v>
      </c>
      <c r="AC4046">
        <v>15000</v>
      </c>
    </row>
    <row r="4047" spans="1:29">
      <c r="A4047" t="s">
        <v>28</v>
      </c>
      <c r="C4047" t="s">
        <v>19150</v>
      </c>
      <c r="D4047">
        <v>130</v>
      </c>
      <c r="E4047">
        <v>95</v>
      </c>
      <c r="F4047">
        <v>38</v>
      </c>
      <c r="G4047">
        <v>898</v>
      </c>
      <c r="H4047" t="s">
        <v>3933</v>
      </c>
      <c r="I4047">
        <v>164000</v>
      </c>
      <c r="K4047" t="s">
        <v>19151</v>
      </c>
      <c r="L4047" t="s">
        <v>6404</v>
      </c>
      <c r="M4047" t="s">
        <v>19152</v>
      </c>
      <c r="N4047">
        <v>25542</v>
      </c>
      <c r="O4047">
        <v>170118</v>
      </c>
      <c r="P4047" t="s">
        <v>1188</v>
      </c>
      <c r="Q4047">
        <v>0</v>
      </c>
      <c r="R4047" t="s">
        <v>19153</v>
      </c>
      <c r="S4047" t="s">
        <v>19154</v>
      </c>
      <c r="T4047">
        <v>252</v>
      </c>
      <c r="U4047" t="s">
        <v>37</v>
      </c>
      <c r="V4047" t="s">
        <v>38</v>
      </c>
      <c r="W4047" t="s">
        <v>585</v>
      </c>
      <c r="X4047">
        <v>3200000</v>
      </c>
      <c r="Y4047">
        <v>2005</v>
      </c>
      <c r="Z4047">
        <v>2000</v>
      </c>
      <c r="AA4047">
        <v>6.4</v>
      </c>
      <c r="AB4047">
        <v>2.35</v>
      </c>
      <c r="AC4047">
        <v>0</v>
      </c>
    </row>
    <row r="4048" spans="1:29">
      <c r="A4048" t="s">
        <v>28</v>
      </c>
      <c r="C4048" t="s">
        <v>5245</v>
      </c>
      <c r="D4048">
        <v>94</v>
      </c>
      <c r="E4048">
        <v>109</v>
      </c>
      <c r="F4048">
        <v>644</v>
      </c>
      <c r="G4048">
        <v>559</v>
      </c>
      <c r="H4048" t="s">
        <v>1346</v>
      </c>
      <c r="I4048">
        <v>1000</v>
      </c>
      <c r="J4048">
        <v>141600000</v>
      </c>
      <c r="K4048" t="s">
        <v>1671</v>
      </c>
      <c r="L4048" t="s">
        <v>7958</v>
      </c>
      <c r="M4048" t="s">
        <v>19155</v>
      </c>
      <c r="N4048">
        <v>90177</v>
      </c>
      <c r="O4048">
        <v>3468</v>
      </c>
      <c r="P4048" t="s">
        <v>5344</v>
      </c>
      <c r="Q4048">
        <v>6</v>
      </c>
      <c r="R4048" t="s">
        <v>19156</v>
      </c>
      <c r="S4048" t="s">
        <v>19157</v>
      </c>
      <c r="T4048">
        <v>257</v>
      </c>
      <c r="U4048" t="s">
        <v>37</v>
      </c>
      <c r="V4048" t="s">
        <v>38</v>
      </c>
      <c r="W4048" t="s">
        <v>585</v>
      </c>
      <c r="X4048">
        <v>3000000</v>
      </c>
      <c r="Y4048">
        <v>1978</v>
      </c>
      <c r="Z4048">
        <v>783</v>
      </c>
      <c r="AA4048">
        <v>7.6</v>
      </c>
      <c r="AB4048">
        <v>1.85</v>
      </c>
      <c r="AC4048">
        <v>0</v>
      </c>
    </row>
    <row r="4049" spans="1:29">
      <c r="A4049" t="s">
        <v>28</v>
      </c>
      <c r="C4049" t="s">
        <v>16450</v>
      </c>
      <c r="D4049">
        <v>164</v>
      </c>
      <c r="E4049">
        <v>110</v>
      </c>
      <c r="F4049">
        <v>82</v>
      </c>
      <c r="G4049">
        <v>177</v>
      </c>
      <c r="H4049" t="s">
        <v>19158</v>
      </c>
      <c r="I4049">
        <v>387</v>
      </c>
      <c r="J4049">
        <v>51100000</v>
      </c>
      <c r="K4049" t="s">
        <v>50</v>
      </c>
      <c r="L4049" t="s">
        <v>19159</v>
      </c>
      <c r="M4049" t="s">
        <v>19160</v>
      </c>
      <c r="N4049">
        <v>139432</v>
      </c>
      <c r="O4049">
        <v>1198</v>
      </c>
      <c r="P4049" t="s">
        <v>4827</v>
      </c>
      <c r="Q4049">
        <v>2</v>
      </c>
      <c r="R4049" t="s">
        <v>19161</v>
      </c>
      <c r="S4049" t="s">
        <v>19162</v>
      </c>
      <c r="T4049">
        <v>418</v>
      </c>
      <c r="U4049" t="s">
        <v>37</v>
      </c>
      <c r="V4049" t="s">
        <v>56</v>
      </c>
      <c r="W4049" t="s">
        <v>6036</v>
      </c>
      <c r="X4049">
        <v>3000000</v>
      </c>
      <c r="Y4049">
        <v>1964</v>
      </c>
      <c r="Z4049">
        <v>202</v>
      </c>
      <c r="AA4049">
        <v>7.8</v>
      </c>
      <c r="AB4049">
        <v>1.37</v>
      </c>
      <c r="AC4049">
        <v>0</v>
      </c>
    </row>
    <row r="4050" spans="1:29">
      <c r="A4050" t="s">
        <v>28</v>
      </c>
      <c r="C4050" t="s">
        <v>19163</v>
      </c>
      <c r="D4050">
        <v>188</v>
      </c>
      <c r="E4050">
        <v>108</v>
      </c>
      <c r="F4050">
        <v>43</v>
      </c>
      <c r="G4050">
        <v>463</v>
      </c>
      <c r="H4050" t="s">
        <v>7501</v>
      </c>
      <c r="I4050">
        <v>691</v>
      </c>
      <c r="K4050" t="s">
        <v>4332</v>
      </c>
      <c r="L4050" t="s">
        <v>3415</v>
      </c>
      <c r="M4050" t="s">
        <v>19164</v>
      </c>
      <c r="N4050">
        <v>9356</v>
      </c>
      <c r="O4050">
        <v>1962</v>
      </c>
      <c r="P4050" t="s">
        <v>19165</v>
      </c>
      <c r="Q4050">
        <v>0</v>
      </c>
      <c r="R4050" t="s">
        <v>19166</v>
      </c>
      <c r="S4050" t="s">
        <v>19167</v>
      </c>
      <c r="T4050">
        <v>47</v>
      </c>
      <c r="U4050" t="s">
        <v>37</v>
      </c>
      <c r="V4050" t="s">
        <v>268</v>
      </c>
      <c r="W4050" t="s">
        <v>4830</v>
      </c>
      <c r="X4050">
        <v>3200000</v>
      </c>
      <c r="Y4050">
        <v>2012</v>
      </c>
      <c r="Z4050">
        <v>480</v>
      </c>
      <c r="AA4050">
        <v>5.7</v>
      </c>
      <c r="AB4050">
        <v>1.85</v>
      </c>
      <c r="AC4050">
        <v>0</v>
      </c>
    </row>
    <row r="4051" spans="1:29">
      <c r="A4051" t="s">
        <v>28</v>
      </c>
      <c r="C4051" t="s">
        <v>19168</v>
      </c>
      <c r="D4051">
        <v>206</v>
      </c>
      <c r="E4051">
        <v>118</v>
      </c>
      <c r="F4051">
        <v>964</v>
      </c>
      <c r="G4051">
        <v>248</v>
      </c>
      <c r="H4051" t="s">
        <v>19169</v>
      </c>
      <c r="I4051">
        <v>488</v>
      </c>
      <c r="K4051" t="s">
        <v>1996</v>
      </c>
      <c r="L4051" t="s">
        <v>19170</v>
      </c>
      <c r="M4051" t="s">
        <v>19171</v>
      </c>
      <c r="N4051">
        <v>275720</v>
      </c>
      <c r="O4051">
        <v>1844</v>
      </c>
      <c r="P4051" t="s">
        <v>18795</v>
      </c>
      <c r="Q4051">
        <v>0</v>
      </c>
      <c r="R4051" t="s">
        <v>19172</v>
      </c>
      <c r="S4051" t="s">
        <v>19173</v>
      </c>
      <c r="T4051">
        <v>706</v>
      </c>
      <c r="U4051" t="s">
        <v>37</v>
      </c>
      <c r="V4051" t="s">
        <v>38</v>
      </c>
      <c r="W4051" t="s">
        <v>95</v>
      </c>
      <c r="X4051">
        <v>3180000</v>
      </c>
      <c r="Y4051">
        <v>1946</v>
      </c>
      <c r="Z4051">
        <v>275</v>
      </c>
      <c r="AA4051">
        <v>8.6</v>
      </c>
      <c r="AB4051">
        <v>1.37</v>
      </c>
      <c r="AC4051">
        <v>41000</v>
      </c>
    </row>
    <row r="4052" spans="1:29">
      <c r="A4052" t="s">
        <v>28</v>
      </c>
      <c r="C4052" t="s">
        <v>5289</v>
      </c>
      <c r="D4052">
        <v>134</v>
      </c>
      <c r="E4052">
        <v>94</v>
      </c>
      <c r="F4052">
        <v>0</v>
      </c>
      <c r="G4052">
        <v>557</v>
      </c>
      <c r="H4052" t="s">
        <v>2291</v>
      </c>
      <c r="I4052">
        <v>2000</v>
      </c>
      <c r="J4052">
        <v>16501785</v>
      </c>
      <c r="K4052" t="s">
        <v>3409</v>
      </c>
      <c r="L4052" t="s">
        <v>403</v>
      </c>
      <c r="M4052" t="s">
        <v>19174</v>
      </c>
      <c r="N4052">
        <v>469561</v>
      </c>
      <c r="O4052">
        <v>3559</v>
      </c>
      <c r="P4052" t="s">
        <v>358</v>
      </c>
      <c r="Q4052">
        <v>4</v>
      </c>
      <c r="R4052" t="s">
        <v>19175</v>
      </c>
      <c r="S4052" t="s">
        <v>19176</v>
      </c>
      <c r="T4052">
        <v>514</v>
      </c>
      <c r="U4052" t="s">
        <v>37</v>
      </c>
      <c r="V4052" t="s">
        <v>56</v>
      </c>
      <c r="W4052" t="s">
        <v>585</v>
      </c>
      <c r="X4052">
        <v>3500000</v>
      </c>
      <c r="Y4052">
        <v>1996</v>
      </c>
      <c r="Z4052">
        <v>887</v>
      </c>
      <c r="AA4052">
        <v>8.1999999999999993</v>
      </c>
      <c r="AB4052">
        <v>1.85</v>
      </c>
      <c r="AC4052">
        <v>21000</v>
      </c>
    </row>
    <row r="4053" spans="1:29">
      <c r="A4053" t="s">
        <v>28</v>
      </c>
      <c r="C4053" t="s">
        <v>5076</v>
      </c>
      <c r="D4053">
        <v>53</v>
      </c>
      <c r="E4053">
        <v>115</v>
      </c>
      <c r="F4053">
        <v>0</v>
      </c>
      <c r="G4053">
        <v>360</v>
      </c>
      <c r="H4053" t="s">
        <v>806</v>
      </c>
      <c r="I4053">
        <v>1000</v>
      </c>
      <c r="J4053">
        <v>38168022</v>
      </c>
      <c r="K4053" t="s">
        <v>17534</v>
      </c>
      <c r="L4053" t="s">
        <v>804</v>
      </c>
      <c r="M4053" t="s">
        <v>19177</v>
      </c>
      <c r="N4053">
        <v>4687</v>
      </c>
      <c r="O4053">
        <v>1964</v>
      </c>
      <c r="P4053" t="s">
        <v>16001</v>
      </c>
      <c r="Q4053">
        <v>0</v>
      </c>
      <c r="R4053" t="s">
        <v>19178</v>
      </c>
      <c r="S4053" t="s">
        <v>19179</v>
      </c>
      <c r="T4053">
        <v>83</v>
      </c>
      <c r="U4053" t="s">
        <v>37</v>
      </c>
      <c r="V4053" t="s">
        <v>38</v>
      </c>
      <c r="W4053" t="s">
        <v>585</v>
      </c>
      <c r="X4053">
        <v>3000000</v>
      </c>
      <c r="Y4053">
        <v>2000</v>
      </c>
      <c r="Z4053">
        <v>436</v>
      </c>
      <c r="AA4053">
        <v>6.6</v>
      </c>
      <c r="AB4053">
        <v>1.85</v>
      </c>
      <c r="AC4053">
        <v>290</v>
      </c>
    </row>
    <row r="4054" spans="1:29">
      <c r="A4054" t="s">
        <v>28</v>
      </c>
      <c r="C4054" t="s">
        <v>19180</v>
      </c>
      <c r="D4054">
        <v>264</v>
      </c>
      <c r="E4054">
        <v>98</v>
      </c>
      <c r="F4054">
        <v>21</v>
      </c>
      <c r="G4054">
        <v>189</v>
      </c>
      <c r="H4054" t="s">
        <v>17596</v>
      </c>
      <c r="I4054">
        <v>438</v>
      </c>
      <c r="J4054">
        <v>84749884</v>
      </c>
      <c r="K4054" t="s">
        <v>6403</v>
      </c>
      <c r="L4054" t="s">
        <v>17543</v>
      </c>
      <c r="M4054" t="s">
        <v>19181</v>
      </c>
      <c r="N4054">
        <v>82133</v>
      </c>
      <c r="O4054">
        <v>1081</v>
      </c>
      <c r="P4054" t="s">
        <v>19182</v>
      </c>
      <c r="Q4054">
        <v>0</v>
      </c>
      <c r="R4054" t="s">
        <v>19183</v>
      </c>
      <c r="S4054" t="s">
        <v>19184</v>
      </c>
      <c r="T4054">
        <v>359</v>
      </c>
      <c r="U4054" t="s">
        <v>37</v>
      </c>
      <c r="V4054" t="s">
        <v>38</v>
      </c>
      <c r="W4054" t="s">
        <v>585</v>
      </c>
      <c r="X4054">
        <v>3000000</v>
      </c>
      <c r="Y4054">
        <v>2010</v>
      </c>
      <c r="Z4054">
        <v>332</v>
      </c>
      <c r="AA4054">
        <v>5.7</v>
      </c>
      <c r="AB4054">
        <v>1.85</v>
      </c>
      <c r="AC4054">
        <v>14000</v>
      </c>
    </row>
    <row r="4055" spans="1:29">
      <c r="A4055" t="s">
        <v>28</v>
      </c>
      <c r="C4055" t="s">
        <v>7109</v>
      </c>
      <c r="D4055">
        <v>94</v>
      </c>
      <c r="E4055">
        <v>91</v>
      </c>
      <c r="F4055">
        <v>52</v>
      </c>
      <c r="G4055">
        <v>482</v>
      </c>
      <c r="H4055" t="s">
        <v>789</v>
      </c>
      <c r="I4055">
        <v>773</v>
      </c>
      <c r="J4055">
        <v>24788807</v>
      </c>
      <c r="K4055" t="s">
        <v>1671</v>
      </c>
      <c r="L4055" t="s">
        <v>176</v>
      </c>
      <c r="M4055" t="s">
        <v>19185</v>
      </c>
      <c r="N4055">
        <v>21245</v>
      </c>
      <c r="O4055">
        <v>1965</v>
      </c>
      <c r="P4055" t="s">
        <v>8232</v>
      </c>
      <c r="Q4055">
        <v>0</v>
      </c>
      <c r="R4055" t="s">
        <v>19186</v>
      </c>
      <c r="S4055" t="s">
        <v>19187</v>
      </c>
      <c r="T4055">
        <v>213</v>
      </c>
      <c r="U4055" t="s">
        <v>37</v>
      </c>
      <c r="V4055" t="s">
        <v>56</v>
      </c>
      <c r="W4055" t="s">
        <v>95</v>
      </c>
      <c r="X4055">
        <v>3000000</v>
      </c>
      <c r="Y4055">
        <v>1998</v>
      </c>
      <c r="Z4055">
        <v>588</v>
      </c>
      <c r="AA4055">
        <v>7.4</v>
      </c>
      <c r="AB4055">
        <v>2.35</v>
      </c>
      <c r="AC4055">
        <v>0</v>
      </c>
    </row>
    <row r="4056" spans="1:29">
      <c r="A4056" t="s">
        <v>747</v>
      </c>
      <c r="C4056" t="s">
        <v>3806</v>
      </c>
      <c r="D4056">
        <v>215</v>
      </c>
      <c r="E4056">
        <v>120</v>
      </c>
      <c r="F4056">
        <v>909</v>
      </c>
      <c r="G4056">
        <v>184</v>
      </c>
      <c r="H4056" t="s">
        <v>8796</v>
      </c>
      <c r="I4056">
        <v>909</v>
      </c>
      <c r="J4056">
        <v>21244913</v>
      </c>
      <c r="K4056" t="s">
        <v>19188</v>
      </c>
      <c r="L4056" t="s">
        <v>3806</v>
      </c>
      <c r="M4056" t="s">
        <v>19189</v>
      </c>
      <c r="N4056">
        <v>123090</v>
      </c>
      <c r="O4056">
        <v>1779</v>
      </c>
      <c r="P4056" t="s">
        <v>15638</v>
      </c>
      <c r="Q4056">
        <v>2</v>
      </c>
      <c r="R4056" t="s">
        <v>19190</v>
      </c>
      <c r="S4056" t="s">
        <v>19191</v>
      </c>
      <c r="T4056">
        <v>888</v>
      </c>
      <c r="U4056" t="s">
        <v>37</v>
      </c>
      <c r="V4056" t="s">
        <v>767</v>
      </c>
      <c r="W4056" t="s">
        <v>585</v>
      </c>
      <c r="X4056">
        <v>4000000</v>
      </c>
      <c r="Y4056">
        <v>2002</v>
      </c>
      <c r="Z4056">
        <v>504</v>
      </c>
      <c r="AA4056">
        <v>8</v>
      </c>
      <c r="AB4056">
        <v>1.85</v>
      </c>
      <c r="AC4056">
        <v>4000</v>
      </c>
    </row>
    <row r="4057" spans="1:29">
      <c r="A4057" t="s">
        <v>28</v>
      </c>
      <c r="C4057" t="s">
        <v>1939</v>
      </c>
      <c r="D4057">
        <v>85</v>
      </c>
      <c r="E4057">
        <v>109</v>
      </c>
      <c r="F4057">
        <v>611</v>
      </c>
      <c r="G4057">
        <v>4</v>
      </c>
      <c r="H4057" t="s">
        <v>19192</v>
      </c>
      <c r="I4057">
        <v>878</v>
      </c>
      <c r="J4057">
        <v>377420</v>
      </c>
      <c r="K4057" t="s">
        <v>3409</v>
      </c>
      <c r="L4057" t="s">
        <v>2412</v>
      </c>
      <c r="M4057" t="s">
        <v>19193</v>
      </c>
      <c r="N4057">
        <v>2789</v>
      </c>
      <c r="O4057">
        <v>900</v>
      </c>
      <c r="P4057" t="s">
        <v>14399</v>
      </c>
      <c r="Q4057">
        <v>1</v>
      </c>
      <c r="R4057" t="s">
        <v>19194</v>
      </c>
      <c r="S4057" t="s">
        <v>19195</v>
      </c>
      <c r="T4057">
        <v>20</v>
      </c>
      <c r="U4057" t="s">
        <v>1946</v>
      </c>
      <c r="V4057" t="s">
        <v>892</v>
      </c>
      <c r="W4057" t="s">
        <v>39</v>
      </c>
      <c r="Y4057">
        <v>2014</v>
      </c>
      <c r="Z4057">
        <v>10</v>
      </c>
      <c r="AA4057">
        <v>7.3</v>
      </c>
      <c r="AB4057">
        <v>2.35</v>
      </c>
      <c r="AC4057">
        <v>0</v>
      </c>
    </row>
    <row r="4058" spans="1:29">
      <c r="A4058" t="s">
        <v>28</v>
      </c>
      <c r="C4058" t="s">
        <v>19196</v>
      </c>
      <c r="D4058">
        <v>138</v>
      </c>
      <c r="E4058">
        <v>87</v>
      </c>
      <c r="F4058">
        <v>28</v>
      </c>
      <c r="G4058">
        <v>217</v>
      </c>
      <c r="H4058" t="s">
        <v>19197</v>
      </c>
      <c r="I4058">
        <v>426</v>
      </c>
      <c r="J4058">
        <v>30000000</v>
      </c>
      <c r="K4058" t="s">
        <v>7406</v>
      </c>
      <c r="L4058" t="s">
        <v>16957</v>
      </c>
      <c r="M4058" t="s">
        <v>19198</v>
      </c>
      <c r="N4058">
        <v>43485</v>
      </c>
      <c r="O4058">
        <v>1472</v>
      </c>
      <c r="P4058" t="s">
        <v>1308</v>
      </c>
      <c r="Q4058">
        <v>0</v>
      </c>
      <c r="R4058" t="s">
        <v>19199</v>
      </c>
      <c r="S4058" t="s">
        <v>19200</v>
      </c>
      <c r="T4058">
        <v>327</v>
      </c>
      <c r="U4058" t="s">
        <v>37</v>
      </c>
      <c r="V4058" t="s">
        <v>38</v>
      </c>
      <c r="W4058" t="s">
        <v>585</v>
      </c>
      <c r="X4058">
        <v>2200000</v>
      </c>
      <c r="Y4058">
        <v>1985</v>
      </c>
      <c r="Z4058">
        <v>359</v>
      </c>
      <c r="AA4058">
        <v>5.4</v>
      </c>
      <c r="AB4058">
        <v>1.85</v>
      </c>
      <c r="AC4058">
        <v>0</v>
      </c>
    </row>
    <row r="4059" spans="1:29">
      <c r="A4059" t="s">
        <v>28</v>
      </c>
      <c r="C4059" t="s">
        <v>12560</v>
      </c>
      <c r="D4059">
        <v>55</v>
      </c>
      <c r="E4059">
        <v>117</v>
      </c>
      <c r="F4059">
        <v>133</v>
      </c>
      <c r="G4059">
        <v>249</v>
      </c>
      <c r="H4059" t="s">
        <v>5141</v>
      </c>
      <c r="I4059">
        <v>687</v>
      </c>
      <c r="J4059">
        <v>20966644</v>
      </c>
      <c r="K4059" t="s">
        <v>214</v>
      </c>
      <c r="L4059" t="s">
        <v>6216</v>
      </c>
      <c r="M4059" t="s">
        <v>19201</v>
      </c>
      <c r="N4059">
        <v>29610</v>
      </c>
      <c r="O4059">
        <v>1665</v>
      </c>
      <c r="P4059" t="s">
        <v>15659</v>
      </c>
      <c r="Q4059">
        <v>0</v>
      </c>
      <c r="R4059" t="s">
        <v>19202</v>
      </c>
      <c r="S4059" t="s">
        <v>19203</v>
      </c>
      <c r="T4059">
        <v>94</v>
      </c>
      <c r="U4059" t="s">
        <v>37</v>
      </c>
      <c r="V4059" t="s">
        <v>56</v>
      </c>
      <c r="W4059" t="s">
        <v>5613</v>
      </c>
      <c r="X4059">
        <v>3000000</v>
      </c>
      <c r="Y4059">
        <v>1985</v>
      </c>
      <c r="Z4059">
        <v>443</v>
      </c>
      <c r="AA4059">
        <v>7.4</v>
      </c>
      <c r="AB4059">
        <v>1.66</v>
      </c>
      <c r="AC4059">
        <v>0</v>
      </c>
    </row>
    <row r="4060" spans="1:29">
      <c r="A4060" t="s">
        <v>28</v>
      </c>
      <c r="C4060" t="s">
        <v>14799</v>
      </c>
      <c r="D4060">
        <v>361</v>
      </c>
      <c r="E4060">
        <v>85</v>
      </c>
      <c r="F4060">
        <v>65</v>
      </c>
      <c r="G4060">
        <v>535</v>
      </c>
      <c r="H4060" t="s">
        <v>19204</v>
      </c>
      <c r="I4060">
        <v>942</v>
      </c>
      <c r="J4060">
        <v>64423650</v>
      </c>
      <c r="K4060" t="s">
        <v>4332</v>
      </c>
      <c r="L4060" t="s">
        <v>8491</v>
      </c>
      <c r="M4060" t="s">
        <v>19205</v>
      </c>
      <c r="N4060">
        <v>139329</v>
      </c>
      <c r="O4060">
        <v>3708</v>
      </c>
      <c r="P4060" t="s">
        <v>4603</v>
      </c>
      <c r="Q4060">
        <v>0</v>
      </c>
      <c r="R4060" t="s">
        <v>19206</v>
      </c>
      <c r="S4060" t="s">
        <v>19207</v>
      </c>
      <c r="T4060">
        <v>578</v>
      </c>
      <c r="U4060" t="s">
        <v>37</v>
      </c>
      <c r="V4060" t="s">
        <v>38</v>
      </c>
      <c r="W4060" t="s">
        <v>585</v>
      </c>
      <c r="X4060">
        <v>3000000</v>
      </c>
      <c r="Y4060">
        <v>2013</v>
      </c>
      <c r="Z4060">
        <v>810</v>
      </c>
      <c r="AA4060">
        <v>5.7</v>
      </c>
      <c r="AB4060">
        <v>2.35</v>
      </c>
      <c r="AC4060">
        <v>31000</v>
      </c>
    </row>
    <row r="4061" spans="1:29">
      <c r="A4061" t="s">
        <v>28</v>
      </c>
      <c r="C4061" t="s">
        <v>2682</v>
      </c>
      <c r="D4061">
        <v>411</v>
      </c>
      <c r="E4061">
        <v>110</v>
      </c>
      <c r="F4061">
        <v>301</v>
      </c>
      <c r="G4061">
        <v>412</v>
      </c>
      <c r="H4061" t="s">
        <v>19208</v>
      </c>
      <c r="I4061">
        <v>1000</v>
      </c>
      <c r="J4061">
        <v>48056940</v>
      </c>
      <c r="K4061" t="s">
        <v>5103</v>
      </c>
      <c r="L4061" t="s">
        <v>19209</v>
      </c>
      <c r="M4061" t="s">
        <v>19210</v>
      </c>
      <c r="N4061">
        <v>155153</v>
      </c>
      <c r="O4061">
        <v>2239</v>
      </c>
      <c r="P4061" t="s">
        <v>5077</v>
      </c>
      <c r="Q4061">
        <v>0</v>
      </c>
      <c r="R4061" t="s">
        <v>19211</v>
      </c>
      <c r="S4061" t="s">
        <v>19212</v>
      </c>
      <c r="T4061">
        <v>524</v>
      </c>
      <c r="U4061" t="s">
        <v>37</v>
      </c>
      <c r="V4061" t="s">
        <v>38</v>
      </c>
      <c r="W4061" t="s">
        <v>585</v>
      </c>
      <c r="X4061">
        <v>3000000</v>
      </c>
      <c r="Y4061">
        <v>2012</v>
      </c>
      <c r="Z4061">
        <v>419</v>
      </c>
      <c r="AA4061">
        <v>6.8</v>
      </c>
      <c r="AB4061">
        <v>2.35</v>
      </c>
      <c r="AC4061">
        <v>58000</v>
      </c>
    </row>
    <row r="4062" spans="1:29">
      <c r="A4062" t="s">
        <v>28</v>
      </c>
      <c r="C4062" t="s">
        <v>13092</v>
      </c>
      <c r="D4062">
        <v>24</v>
      </c>
      <c r="E4062">
        <v>113</v>
      </c>
      <c r="F4062">
        <v>9</v>
      </c>
      <c r="G4062">
        <v>12</v>
      </c>
      <c r="H4062" t="s">
        <v>19213</v>
      </c>
      <c r="I4062">
        <v>71</v>
      </c>
      <c r="J4062">
        <v>19184015</v>
      </c>
      <c r="K4062" t="s">
        <v>19214</v>
      </c>
      <c r="L4062" t="s">
        <v>1599</v>
      </c>
      <c r="M4062" t="s">
        <v>19215</v>
      </c>
      <c r="N4062">
        <v>1466</v>
      </c>
      <c r="O4062">
        <v>159</v>
      </c>
      <c r="P4062" t="s">
        <v>19216</v>
      </c>
      <c r="Q4062">
        <v>1</v>
      </c>
      <c r="R4062" t="s">
        <v>19217</v>
      </c>
      <c r="S4062" t="s">
        <v>19218</v>
      </c>
      <c r="T4062">
        <v>35</v>
      </c>
      <c r="U4062" t="s">
        <v>37</v>
      </c>
      <c r="V4062" t="s">
        <v>38</v>
      </c>
      <c r="W4062" t="s">
        <v>585</v>
      </c>
      <c r="X4062">
        <v>3000000</v>
      </c>
      <c r="Y4062">
        <v>2002</v>
      </c>
      <c r="Z4062">
        <v>65</v>
      </c>
      <c r="AA4062">
        <v>5.4</v>
      </c>
      <c r="AB4062">
        <v>1.85</v>
      </c>
      <c r="AC4062">
        <v>63</v>
      </c>
    </row>
    <row r="4063" spans="1:29">
      <c r="A4063" t="s">
        <v>28</v>
      </c>
      <c r="C4063" t="s">
        <v>18897</v>
      </c>
      <c r="D4063">
        <v>70</v>
      </c>
      <c r="E4063">
        <v>108</v>
      </c>
      <c r="F4063">
        <v>174</v>
      </c>
      <c r="G4063">
        <v>110</v>
      </c>
      <c r="H4063" t="s">
        <v>17979</v>
      </c>
      <c r="I4063">
        <v>253</v>
      </c>
      <c r="K4063" t="s">
        <v>214</v>
      </c>
      <c r="L4063" t="s">
        <v>19219</v>
      </c>
      <c r="M4063" t="s">
        <v>19220</v>
      </c>
      <c r="N4063">
        <v>33741</v>
      </c>
      <c r="O4063">
        <v>649</v>
      </c>
      <c r="P4063" t="s">
        <v>19221</v>
      </c>
      <c r="Q4063">
        <v>0</v>
      </c>
      <c r="R4063" t="s">
        <v>19222</v>
      </c>
      <c r="S4063" t="s">
        <v>19223</v>
      </c>
      <c r="T4063">
        <v>141</v>
      </c>
      <c r="U4063" t="s">
        <v>37</v>
      </c>
      <c r="V4063" t="s">
        <v>38</v>
      </c>
      <c r="W4063" t="s">
        <v>6036</v>
      </c>
      <c r="X4063">
        <v>3000000</v>
      </c>
      <c r="Y4063">
        <v>1958</v>
      </c>
      <c r="Z4063">
        <v>197</v>
      </c>
      <c r="AA4063">
        <v>8.1</v>
      </c>
      <c r="AB4063">
        <v>1.85</v>
      </c>
      <c r="AC4063">
        <v>0</v>
      </c>
    </row>
    <row r="4064" spans="1:29">
      <c r="A4064" t="s">
        <v>28</v>
      </c>
      <c r="C4064" t="s">
        <v>19224</v>
      </c>
      <c r="D4064">
        <v>78</v>
      </c>
      <c r="E4064">
        <v>95</v>
      </c>
      <c r="F4064">
        <v>57</v>
      </c>
      <c r="G4064">
        <v>158</v>
      </c>
      <c r="H4064" t="s">
        <v>19225</v>
      </c>
      <c r="I4064">
        <v>220</v>
      </c>
      <c r="K4064" t="s">
        <v>73</v>
      </c>
      <c r="L4064" t="s">
        <v>19226</v>
      </c>
      <c r="M4064" t="s">
        <v>19227</v>
      </c>
      <c r="N4064">
        <v>32378</v>
      </c>
      <c r="O4064">
        <v>1186</v>
      </c>
      <c r="P4064" t="s">
        <v>19228</v>
      </c>
      <c r="Q4064">
        <v>0</v>
      </c>
      <c r="R4064" t="s">
        <v>19229</v>
      </c>
      <c r="S4064" t="s">
        <v>19230</v>
      </c>
      <c r="T4064">
        <v>150</v>
      </c>
      <c r="U4064" t="s">
        <v>37</v>
      </c>
      <c r="V4064" t="s">
        <v>38</v>
      </c>
      <c r="W4064" t="s">
        <v>277</v>
      </c>
      <c r="X4064">
        <v>3000000</v>
      </c>
      <c r="Y4064">
        <v>1970</v>
      </c>
      <c r="Z4064">
        <v>162</v>
      </c>
      <c r="AA4064">
        <v>6.1</v>
      </c>
      <c r="AB4064">
        <v>2.35</v>
      </c>
      <c r="AC4064">
        <v>0</v>
      </c>
    </row>
    <row r="4065" spans="1:29">
      <c r="A4065" t="s">
        <v>28</v>
      </c>
      <c r="C4065" t="s">
        <v>7142</v>
      </c>
      <c r="D4065">
        <v>35</v>
      </c>
      <c r="E4065">
        <v>98</v>
      </c>
      <c r="F4065">
        <v>188</v>
      </c>
      <c r="G4065">
        <v>693</v>
      </c>
      <c r="H4065" t="s">
        <v>3833</v>
      </c>
      <c r="I4065">
        <v>2000</v>
      </c>
      <c r="J4065">
        <v>24629916</v>
      </c>
      <c r="K4065" t="s">
        <v>7445</v>
      </c>
      <c r="L4065" t="s">
        <v>4371</v>
      </c>
      <c r="M4065" t="s">
        <v>19231</v>
      </c>
      <c r="N4065">
        <v>12942</v>
      </c>
      <c r="O4065">
        <v>4277</v>
      </c>
      <c r="P4065" t="s">
        <v>2032</v>
      </c>
      <c r="Q4065">
        <v>0</v>
      </c>
      <c r="R4065" t="s">
        <v>19232</v>
      </c>
      <c r="S4065" t="s">
        <v>19233</v>
      </c>
      <c r="T4065">
        <v>34</v>
      </c>
      <c r="U4065" t="s">
        <v>37</v>
      </c>
      <c r="V4065" t="s">
        <v>38</v>
      </c>
      <c r="W4065" t="s">
        <v>95</v>
      </c>
      <c r="X4065">
        <v>3000000</v>
      </c>
      <c r="Y4065">
        <v>1997</v>
      </c>
      <c r="Z4065">
        <v>970</v>
      </c>
      <c r="AA4065">
        <v>5.0999999999999996</v>
      </c>
      <c r="AB4065">
        <v>1.85</v>
      </c>
      <c r="AC4065">
        <v>902</v>
      </c>
    </row>
    <row r="4066" spans="1:29">
      <c r="A4066" t="s">
        <v>28</v>
      </c>
      <c r="C4066" t="s">
        <v>19234</v>
      </c>
      <c r="D4066">
        <v>39</v>
      </c>
      <c r="E4066">
        <v>93</v>
      </c>
      <c r="F4066">
        <v>8</v>
      </c>
      <c r="G4066">
        <v>49</v>
      </c>
      <c r="H4066" t="s">
        <v>19235</v>
      </c>
      <c r="I4066">
        <v>88</v>
      </c>
      <c r="K4066" t="s">
        <v>2161</v>
      </c>
      <c r="L4066" t="s">
        <v>19236</v>
      </c>
      <c r="M4066" t="s">
        <v>19237</v>
      </c>
      <c r="N4066">
        <v>9066</v>
      </c>
      <c r="O4066">
        <v>373</v>
      </c>
      <c r="P4066" t="s">
        <v>19238</v>
      </c>
      <c r="Q4066">
        <v>0</v>
      </c>
      <c r="R4066" t="s">
        <v>19239</v>
      </c>
      <c r="S4066" t="s">
        <v>19240</v>
      </c>
      <c r="T4066">
        <v>55</v>
      </c>
      <c r="U4066" t="s">
        <v>676</v>
      </c>
      <c r="V4066" t="s">
        <v>677</v>
      </c>
      <c r="W4066" t="s">
        <v>277</v>
      </c>
      <c r="X4066">
        <v>16000000</v>
      </c>
      <c r="Y4066">
        <v>2000</v>
      </c>
      <c r="Z4066">
        <v>82</v>
      </c>
      <c r="AA4066">
        <v>5.6</v>
      </c>
      <c r="AB4066">
        <v>1.85</v>
      </c>
      <c r="AC4066">
        <v>38</v>
      </c>
    </row>
    <row r="4067" spans="1:29">
      <c r="A4067" t="s">
        <v>28</v>
      </c>
      <c r="C4067" t="s">
        <v>19241</v>
      </c>
      <c r="D4067">
        <v>158</v>
      </c>
      <c r="E4067">
        <v>86</v>
      </c>
      <c r="F4067">
        <v>41</v>
      </c>
      <c r="G4067">
        <v>155</v>
      </c>
      <c r="H4067" t="s">
        <v>19242</v>
      </c>
      <c r="I4067">
        <v>956</v>
      </c>
      <c r="J4067">
        <v>19472057</v>
      </c>
      <c r="K4067" t="s">
        <v>5544</v>
      </c>
      <c r="L4067" t="s">
        <v>1016</v>
      </c>
      <c r="M4067" t="s">
        <v>19243</v>
      </c>
      <c r="N4067">
        <v>25332</v>
      </c>
      <c r="O4067">
        <v>1862</v>
      </c>
      <c r="P4067" t="s">
        <v>19244</v>
      </c>
      <c r="Q4067">
        <v>0</v>
      </c>
      <c r="R4067" t="s">
        <v>19245</v>
      </c>
      <c r="S4067" t="s">
        <v>19246</v>
      </c>
      <c r="T4067">
        <v>307</v>
      </c>
      <c r="U4067" t="s">
        <v>37</v>
      </c>
      <c r="V4067" t="s">
        <v>38</v>
      </c>
      <c r="W4067" t="s">
        <v>585</v>
      </c>
      <c r="X4067">
        <v>3000000</v>
      </c>
      <c r="Y4067">
        <v>1986</v>
      </c>
      <c r="Z4067">
        <v>316</v>
      </c>
      <c r="AA4067">
        <v>5.9</v>
      </c>
      <c r="AB4067">
        <v>1.85</v>
      </c>
      <c r="AC4067">
        <v>0</v>
      </c>
    </row>
    <row r="4068" spans="1:29">
      <c r="A4068" t="s">
        <v>28</v>
      </c>
      <c r="C4068" t="s">
        <v>9065</v>
      </c>
      <c r="D4068">
        <v>122</v>
      </c>
      <c r="E4068">
        <v>161</v>
      </c>
      <c r="F4068">
        <v>767</v>
      </c>
      <c r="G4068">
        <v>87</v>
      </c>
      <c r="H4068" t="s">
        <v>19247</v>
      </c>
      <c r="I4068">
        <v>682</v>
      </c>
      <c r="J4068">
        <v>27200000</v>
      </c>
      <c r="K4068" t="s">
        <v>3322</v>
      </c>
      <c r="L4068" t="s">
        <v>17196</v>
      </c>
      <c r="M4068" t="s">
        <v>19248</v>
      </c>
      <c r="N4068">
        <v>149444</v>
      </c>
      <c r="O4068">
        <v>1035</v>
      </c>
      <c r="P4068" t="s">
        <v>10060</v>
      </c>
      <c r="Q4068">
        <v>2</v>
      </c>
      <c r="R4068" t="s">
        <v>19249</v>
      </c>
      <c r="S4068" t="s">
        <v>19250</v>
      </c>
      <c r="T4068">
        <v>273</v>
      </c>
      <c r="U4068" t="s">
        <v>37</v>
      </c>
      <c r="V4068" t="s">
        <v>56</v>
      </c>
      <c r="W4068" t="s">
        <v>95</v>
      </c>
      <c r="X4068">
        <v>3000000</v>
      </c>
      <c r="Y4068">
        <v>1957</v>
      </c>
      <c r="Z4068">
        <v>119</v>
      </c>
      <c r="AA4068">
        <v>8.1999999999999993</v>
      </c>
      <c r="AB4068">
        <v>2.35</v>
      </c>
      <c r="AC4068">
        <v>0</v>
      </c>
    </row>
    <row r="4069" spans="1:29">
      <c r="A4069" t="s">
        <v>28</v>
      </c>
      <c r="C4069" t="s">
        <v>5433</v>
      </c>
      <c r="D4069">
        <v>16</v>
      </c>
      <c r="E4069">
        <v>100</v>
      </c>
      <c r="F4069">
        <v>32</v>
      </c>
      <c r="G4069">
        <v>175</v>
      </c>
      <c r="H4069" t="s">
        <v>18228</v>
      </c>
      <c r="I4069">
        <v>610</v>
      </c>
      <c r="J4069">
        <v>15369573</v>
      </c>
      <c r="K4069" t="s">
        <v>1875</v>
      </c>
      <c r="L4069" t="s">
        <v>2986</v>
      </c>
      <c r="M4069" t="s">
        <v>19251</v>
      </c>
      <c r="N4069">
        <v>2580</v>
      </c>
      <c r="O4069">
        <v>1441</v>
      </c>
      <c r="P4069" t="s">
        <v>19252</v>
      </c>
      <c r="Q4069">
        <v>1</v>
      </c>
      <c r="R4069" t="s">
        <v>19253</v>
      </c>
      <c r="S4069" t="s">
        <v>19254</v>
      </c>
      <c r="T4069">
        <v>54</v>
      </c>
      <c r="U4069" t="s">
        <v>37</v>
      </c>
      <c r="V4069" t="s">
        <v>38</v>
      </c>
      <c r="W4069" t="s">
        <v>95</v>
      </c>
      <c r="X4069">
        <v>3000000</v>
      </c>
      <c r="Y4069">
        <v>1990</v>
      </c>
      <c r="Z4069">
        <v>232</v>
      </c>
      <c r="AA4069">
        <v>5.3</v>
      </c>
      <c r="AB4069">
        <v>1.85</v>
      </c>
      <c r="AC4069">
        <v>710</v>
      </c>
    </row>
    <row r="4070" spans="1:29">
      <c r="A4070" t="s">
        <v>28</v>
      </c>
      <c r="C4070" t="s">
        <v>11032</v>
      </c>
      <c r="D4070">
        <v>67</v>
      </c>
      <c r="E4070">
        <v>120</v>
      </c>
      <c r="F4070">
        <v>13000</v>
      </c>
      <c r="G4070">
        <v>416</v>
      </c>
      <c r="H4070" t="s">
        <v>10436</v>
      </c>
      <c r="I4070">
        <v>897</v>
      </c>
      <c r="K4070" t="s">
        <v>19255</v>
      </c>
      <c r="L4070" t="s">
        <v>4268</v>
      </c>
      <c r="M4070" t="s">
        <v>19256</v>
      </c>
      <c r="N4070">
        <v>15293</v>
      </c>
      <c r="O4070">
        <v>2811</v>
      </c>
      <c r="P4070" t="s">
        <v>3697</v>
      </c>
      <c r="Q4070">
        <v>1</v>
      </c>
      <c r="R4070" t="s">
        <v>19257</v>
      </c>
      <c r="S4070" t="s">
        <v>19258</v>
      </c>
      <c r="T4070">
        <v>111</v>
      </c>
      <c r="U4070" t="s">
        <v>37</v>
      </c>
      <c r="V4070" t="s">
        <v>38</v>
      </c>
      <c r="W4070" t="s">
        <v>95</v>
      </c>
      <c r="X4070">
        <v>4490375</v>
      </c>
      <c r="Y4070">
        <v>1976</v>
      </c>
      <c r="Z4070">
        <v>844</v>
      </c>
      <c r="AA4070">
        <v>6.8</v>
      </c>
      <c r="AB4070">
        <v>1.85</v>
      </c>
      <c r="AC4070">
        <v>609</v>
      </c>
    </row>
    <row r="4071" spans="1:29">
      <c r="A4071" t="s">
        <v>747</v>
      </c>
      <c r="C4071" t="s">
        <v>18467</v>
      </c>
      <c r="D4071">
        <v>183</v>
      </c>
      <c r="E4071">
        <v>125</v>
      </c>
      <c r="F4071">
        <v>0</v>
      </c>
      <c r="G4071">
        <v>180</v>
      </c>
      <c r="H4071" t="s">
        <v>4240</v>
      </c>
      <c r="I4071">
        <v>516</v>
      </c>
      <c r="K4071" t="s">
        <v>1415</v>
      </c>
      <c r="L4071" t="s">
        <v>19259</v>
      </c>
      <c r="M4071" t="s">
        <v>19260</v>
      </c>
      <c r="N4071">
        <v>109335</v>
      </c>
      <c r="O4071">
        <v>1328</v>
      </c>
      <c r="P4071" t="s">
        <v>19261</v>
      </c>
      <c r="Q4071">
        <v>2</v>
      </c>
      <c r="R4071" t="s">
        <v>19262</v>
      </c>
      <c r="S4071" t="s">
        <v>19263</v>
      </c>
      <c r="T4071">
        <v>241</v>
      </c>
      <c r="U4071" t="s">
        <v>37</v>
      </c>
      <c r="V4071" t="s">
        <v>38</v>
      </c>
      <c r="W4071" t="s">
        <v>6036</v>
      </c>
      <c r="X4071">
        <v>3000000</v>
      </c>
      <c r="Y4071">
        <v>1960</v>
      </c>
      <c r="Z4071">
        <v>417</v>
      </c>
      <c r="AA4071">
        <v>8.3000000000000007</v>
      </c>
      <c r="AB4071">
        <v>2.35</v>
      </c>
      <c r="AC4071">
        <v>0</v>
      </c>
    </row>
    <row r="4072" spans="1:29">
      <c r="A4072" t="s">
        <v>28</v>
      </c>
      <c r="C4072" t="s">
        <v>19264</v>
      </c>
      <c r="D4072">
        <v>112</v>
      </c>
      <c r="E4072">
        <v>91</v>
      </c>
      <c r="F4072">
        <v>18</v>
      </c>
      <c r="G4072">
        <v>307</v>
      </c>
      <c r="H4072" t="s">
        <v>19265</v>
      </c>
      <c r="I4072">
        <v>935</v>
      </c>
      <c r="J4072">
        <v>15935068</v>
      </c>
      <c r="K4072" t="s">
        <v>9754</v>
      </c>
      <c r="L4072" t="s">
        <v>13484</v>
      </c>
      <c r="M4072" t="s">
        <v>19266</v>
      </c>
      <c r="N4072">
        <v>19331</v>
      </c>
      <c r="O4072">
        <v>2899</v>
      </c>
      <c r="P4072" t="s">
        <v>19267</v>
      </c>
      <c r="Q4072">
        <v>0</v>
      </c>
      <c r="R4072" t="s">
        <v>19268</v>
      </c>
      <c r="S4072" t="s">
        <v>19269</v>
      </c>
      <c r="T4072">
        <v>317</v>
      </c>
      <c r="U4072" t="s">
        <v>37</v>
      </c>
      <c r="V4072" t="s">
        <v>38</v>
      </c>
      <c r="W4072" t="s">
        <v>585</v>
      </c>
      <c r="X4072">
        <v>2500000</v>
      </c>
      <c r="Y4072">
        <v>1993</v>
      </c>
      <c r="Z4072">
        <v>805</v>
      </c>
      <c r="AA4072">
        <v>4.3</v>
      </c>
      <c r="AB4072">
        <v>1.85</v>
      </c>
      <c r="AC4072">
        <v>949</v>
      </c>
    </row>
    <row r="4073" spans="1:29">
      <c r="A4073" t="s">
        <v>28</v>
      </c>
      <c r="C4073" t="s">
        <v>11032</v>
      </c>
      <c r="D4073">
        <v>64</v>
      </c>
      <c r="E4073">
        <v>128</v>
      </c>
      <c r="F4073">
        <v>13000</v>
      </c>
      <c r="G4073">
        <v>14</v>
      </c>
      <c r="H4073" t="s">
        <v>19270</v>
      </c>
      <c r="I4073">
        <v>18</v>
      </c>
      <c r="K4073" t="s">
        <v>10413</v>
      </c>
      <c r="L4073" t="s">
        <v>19271</v>
      </c>
      <c r="M4073" t="s">
        <v>19272</v>
      </c>
      <c r="N4073">
        <v>18656</v>
      </c>
      <c r="O4073">
        <v>70</v>
      </c>
      <c r="P4073" t="s">
        <v>19273</v>
      </c>
      <c r="Q4073">
        <v>1</v>
      </c>
      <c r="R4073" t="s">
        <v>19274</v>
      </c>
      <c r="S4073" t="s">
        <v>19275</v>
      </c>
      <c r="T4073">
        <v>137</v>
      </c>
      <c r="U4073" t="s">
        <v>37</v>
      </c>
      <c r="V4073" t="s">
        <v>38</v>
      </c>
      <c r="W4073" t="s">
        <v>6036</v>
      </c>
      <c r="X4073">
        <v>6000000</v>
      </c>
      <c r="Y4073">
        <v>1966</v>
      </c>
      <c r="Z4073">
        <v>16</v>
      </c>
      <c r="AA4073">
        <v>6.7</v>
      </c>
      <c r="AB4073">
        <v>1.85</v>
      </c>
      <c r="AC4073">
        <v>933</v>
      </c>
    </row>
    <row r="4074" spans="1:29">
      <c r="A4074" t="s">
        <v>28</v>
      </c>
      <c r="C4074" t="s">
        <v>1555</v>
      </c>
      <c r="D4074">
        <v>114</v>
      </c>
      <c r="E4074">
        <v>100</v>
      </c>
      <c r="F4074">
        <v>1000</v>
      </c>
      <c r="G4074">
        <v>220</v>
      </c>
      <c r="H4074" t="s">
        <v>2638</v>
      </c>
      <c r="I4074">
        <v>989</v>
      </c>
      <c r="J4074">
        <v>11694528</v>
      </c>
      <c r="K4074" t="s">
        <v>19276</v>
      </c>
      <c r="L4074" t="s">
        <v>329</v>
      </c>
      <c r="M4074" t="s">
        <v>19277</v>
      </c>
      <c r="N4074">
        <v>7721</v>
      </c>
      <c r="O4074">
        <v>2165</v>
      </c>
      <c r="P4074" t="s">
        <v>19278</v>
      </c>
      <c r="Q4074">
        <v>0</v>
      </c>
      <c r="R4074" t="s">
        <v>19279</v>
      </c>
      <c r="S4074" t="s">
        <v>19280</v>
      </c>
      <c r="T4074">
        <v>72</v>
      </c>
      <c r="U4074" t="s">
        <v>37</v>
      </c>
      <c r="V4074" t="s">
        <v>38</v>
      </c>
      <c r="W4074" t="s">
        <v>585</v>
      </c>
      <c r="X4074">
        <v>3000000</v>
      </c>
      <c r="Y4074">
        <v>2005</v>
      </c>
      <c r="Z4074">
        <v>744</v>
      </c>
      <c r="AA4074">
        <v>7.2</v>
      </c>
      <c r="AB4074">
        <v>1.85</v>
      </c>
      <c r="AC4074">
        <v>635</v>
      </c>
    </row>
    <row r="4075" spans="1:29">
      <c r="A4075" t="s">
        <v>28</v>
      </c>
      <c r="C4075" t="s">
        <v>19281</v>
      </c>
      <c r="D4075">
        <v>246</v>
      </c>
      <c r="E4075">
        <v>84</v>
      </c>
      <c r="F4075">
        <v>85</v>
      </c>
      <c r="G4075">
        <v>748</v>
      </c>
      <c r="H4075" t="s">
        <v>573</v>
      </c>
      <c r="I4075">
        <v>13000</v>
      </c>
      <c r="J4075">
        <v>229094</v>
      </c>
      <c r="K4075" t="s">
        <v>15011</v>
      </c>
      <c r="L4075" t="s">
        <v>458</v>
      </c>
      <c r="M4075" t="s">
        <v>19282</v>
      </c>
      <c r="N4075">
        <v>27650</v>
      </c>
      <c r="O4075">
        <v>14696</v>
      </c>
      <c r="P4075" t="s">
        <v>1025</v>
      </c>
      <c r="Q4075">
        <v>2</v>
      </c>
      <c r="R4075" t="s">
        <v>19283</v>
      </c>
      <c r="S4075" t="s">
        <v>19284</v>
      </c>
      <c r="T4075">
        <v>88</v>
      </c>
      <c r="U4075" t="s">
        <v>37</v>
      </c>
      <c r="V4075" t="s">
        <v>56</v>
      </c>
      <c r="W4075" t="s">
        <v>585</v>
      </c>
      <c r="Y4075">
        <v>2015</v>
      </c>
      <c r="Z4075">
        <v>884</v>
      </c>
      <c r="AA4075">
        <v>6.9</v>
      </c>
      <c r="AB4075">
        <v>1.66</v>
      </c>
      <c r="AC4075">
        <v>0</v>
      </c>
    </row>
    <row r="4076" spans="1:29">
      <c r="A4076" t="s">
        <v>28</v>
      </c>
      <c r="C4076" t="s">
        <v>14884</v>
      </c>
      <c r="D4076">
        <v>7</v>
      </c>
      <c r="E4076">
        <v>97</v>
      </c>
      <c r="F4076">
        <v>78</v>
      </c>
      <c r="G4076">
        <v>77</v>
      </c>
      <c r="H4076" t="s">
        <v>19285</v>
      </c>
      <c r="I4076">
        <v>685</v>
      </c>
      <c r="K4076" t="s">
        <v>5510</v>
      </c>
      <c r="L4076" t="s">
        <v>7213</v>
      </c>
      <c r="M4076" t="s">
        <v>19286</v>
      </c>
      <c r="N4076">
        <v>1361</v>
      </c>
      <c r="O4076">
        <v>1163</v>
      </c>
      <c r="P4076" t="s">
        <v>19287</v>
      </c>
      <c r="Q4076">
        <v>0</v>
      </c>
      <c r="R4076" t="s">
        <v>19288</v>
      </c>
      <c r="S4076" t="s">
        <v>19289</v>
      </c>
      <c r="T4076">
        <v>16</v>
      </c>
      <c r="U4076" t="s">
        <v>37</v>
      </c>
      <c r="V4076" t="s">
        <v>38</v>
      </c>
      <c r="W4076" t="s">
        <v>585</v>
      </c>
      <c r="X4076">
        <v>3000000</v>
      </c>
      <c r="Y4076">
        <v>1985</v>
      </c>
      <c r="Z4076">
        <v>178</v>
      </c>
      <c r="AA4076">
        <v>6.6</v>
      </c>
      <c r="AC4076">
        <v>889</v>
      </c>
    </row>
    <row r="4077" spans="1:29">
      <c r="A4077" t="s">
        <v>28</v>
      </c>
      <c r="C4077" t="s">
        <v>19290</v>
      </c>
      <c r="D4077">
        <v>49</v>
      </c>
      <c r="E4077">
        <v>84</v>
      </c>
      <c r="F4077">
        <v>23</v>
      </c>
      <c r="G4077">
        <v>706</v>
      </c>
      <c r="H4077" t="s">
        <v>9032</v>
      </c>
      <c r="I4077">
        <v>1000</v>
      </c>
      <c r="J4077">
        <v>10017041</v>
      </c>
      <c r="K4077" t="s">
        <v>1752</v>
      </c>
      <c r="L4077" t="s">
        <v>5950</v>
      </c>
      <c r="M4077" t="s">
        <v>19291</v>
      </c>
      <c r="N4077">
        <v>8265</v>
      </c>
      <c r="O4077">
        <v>4815</v>
      </c>
      <c r="P4077" t="s">
        <v>5265</v>
      </c>
      <c r="Q4077">
        <v>3</v>
      </c>
      <c r="R4077" t="s">
        <v>19292</v>
      </c>
      <c r="S4077" t="s">
        <v>19293</v>
      </c>
      <c r="T4077">
        <v>20</v>
      </c>
      <c r="U4077" t="s">
        <v>37</v>
      </c>
      <c r="V4077" t="s">
        <v>38</v>
      </c>
      <c r="W4077" t="s">
        <v>585</v>
      </c>
      <c r="X4077">
        <v>3000000</v>
      </c>
      <c r="Y4077">
        <v>2009</v>
      </c>
      <c r="Z4077">
        <v>927</v>
      </c>
      <c r="AA4077">
        <v>5.9</v>
      </c>
      <c r="AB4077">
        <v>1.85</v>
      </c>
      <c r="AC4077">
        <v>545</v>
      </c>
    </row>
    <row r="4078" spans="1:29">
      <c r="A4078" t="s">
        <v>28</v>
      </c>
      <c r="C4078" t="s">
        <v>18897</v>
      </c>
      <c r="D4078">
        <v>42</v>
      </c>
      <c r="E4078">
        <v>146</v>
      </c>
      <c r="F4078">
        <v>174</v>
      </c>
      <c r="G4078">
        <v>125</v>
      </c>
      <c r="H4078" t="s">
        <v>1085</v>
      </c>
      <c r="I4078">
        <v>556</v>
      </c>
      <c r="K4078" t="s">
        <v>3409</v>
      </c>
      <c r="L4078" t="s">
        <v>17834</v>
      </c>
      <c r="M4078" t="s">
        <v>19294</v>
      </c>
      <c r="N4078">
        <v>7998</v>
      </c>
      <c r="O4078">
        <v>1444</v>
      </c>
      <c r="P4078" t="s">
        <v>19295</v>
      </c>
      <c r="Q4078">
        <v>1</v>
      </c>
      <c r="R4078" t="s">
        <v>19296</v>
      </c>
      <c r="S4078" t="s">
        <v>19297</v>
      </c>
      <c r="T4078">
        <v>81</v>
      </c>
      <c r="U4078" t="s">
        <v>37</v>
      </c>
      <c r="V4078" t="s">
        <v>38</v>
      </c>
      <c r="W4078" t="s">
        <v>6036</v>
      </c>
      <c r="X4078">
        <v>3000000</v>
      </c>
      <c r="Y4078">
        <v>1960</v>
      </c>
      <c r="Z4078">
        <v>422</v>
      </c>
      <c r="AA4078">
        <v>7.9</v>
      </c>
      <c r="AB4078">
        <v>1.66</v>
      </c>
      <c r="AC4078">
        <v>808</v>
      </c>
    </row>
    <row r="4079" spans="1:29">
      <c r="A4079" t="s">
        <v>747</v>
      </c>
      <c r="C4079" t="s">
        <v>15538</v>
      </c>
      <c r="D4079">
        <v>73</v>
      </c>
      <c r="E4079">
        <v>186</v>
      </c>
      <c r="F4079">
        <v>176</v>
      </c>
      <c r="G4079">
        <v>760</v>
      </c>
      <c r="H4079" t="s">
        <v>18530</v>
      </c>
      <c r="I4079">
        <v>877</v>
      </c>
      <c r="K4079" t="s">
        <v>3396</v>
      </c>
      <c r="L4079" t="s">
        <v>10836</v>
      </c>
      <c r="M4079" t="s">
        <v>19298</v>
      </c>
      <c r="N4079">
        <v>44457</v>
      </c>
      <c r="O4079">
        <v>3847</v>
      </c>
      <c r="P4079" t="s">
        <v>15540</v>
      </c>
      <c r="Q4079">
        <v>0</v>
      </c>
      <c r="R4079" t="s">
        <v>19299</v>
      </c>
      <c r="S4079" t="s">
        <v>19300</v>
      </c>
      <c r="T4079">
        <v>176</v>
      </c>
      <c r="U4079" t="s">
        <v>37</v>
      </c>
      <c r="V4079" t="s">
        <v>38</v>
      </c>
      <c r="W4079" t="s">
        <v>4830</v>
      </c>
      <c r="X4079">
        <v>3000000</v>
      </c>
      <c r="Y4079">
        <v>1961</v>
      </c>
      <c r="Z4079">
        <v>862</v>
      </c>
      <c r="AA4079">
        <v>8.3000000000000007</v>
      </c>
      <c r="AB4079">
        <v>1.75</v>
      </c>
      <c r="AC4079">
        <v>0</v>
      </c>
    </row>
    <row r="4080" spans="1:29">
      <c r="A4080" t="s">
        <v>28</v>
      </c>
      <c r="C4080" t="s">
        <v>13092</v>
      </c>
      <c r="D4080">
        <v>16</v>
      </c>
      <c r="E4080">
        <v>94</v>
      </c>
      <c r="F4080">
        <v>9</v>
      </c>
      <c r="G4080">
        <v>200</v>
      </c>
      <c r="H4080" t="s">
        <v>19301</v>
      </c>
      <c r="I4080">
        <v>927</v>
      </c>
      <c r="J4080">
        <v>9016377</v>
      </c>
      <c r="K4080" t="s">
        <v>1671</v>
      </c>
      <c r="L4080" t="s">
        <v>9032</v>
      </c>
      <c r="M4080" t="s">
        <v>19302</v>
      </c>
      <c r="N4080">
        <v>1004</v>
      </c>
      <c r="O4080">
        <v>1936</v>
      </c>
      <c r="P4080" t="s">
        <v>19303</v>
      </c>
      <c r="Q4080">
        <v>3</v>
      </c>
      <c r="R4080" t="s">
        <v>19304</v>
      </c>
      <c r="S4080" t="s">
        <v>19305</v>
      </c>
      <c r="T4080">
        <v>8</v>
      </c>
      <c r="U4080" t="s">
        <v>37</v>
      </c>
      <c r="V4080" t="s">
        <v>38</v>
      </c>
      <c r="W4080" t="s">
        <v>585</v>
      </c>
      <c r="Y4080">
        <v>1999</v>
      </c>
      <c r="Z4080">
        <v>209</v>
      </c>
      <c r="AA4080">
        <v>5.2</v>
      </c>
      <c r="AB4080">
        <v>1.85</v>
      </c>
      <c r="AC4080">
        <v>143</v>
      </c>
    </row>
    <row r="4081" spans="1:29">
      <c r="A4081" t="s">
        <v>28</v>
      </c>
      <c r="D4081">
        <v>38</v>
      </c>
      <c r="E4081">
        <v>11</v>
      </c>
      <c r="G4081">
        <v>0</v>
      </c>
      <c r="H4081" t="s">
        <v>19306</v>
      </c>
      <c r="I4081">
        <v>11</v>
      </c>
      <c r="K4081" t="s">
        <v>18041</v>
      </c>
      <c r="L4081" t="s">
        <v>19307</v>
      </c>
      <c r="M4081" t="s">
        <v>19308</v>
      </c>
      <c r="N4081">
        <v>32923</v>
      </c>
      <c r="O4081">
        <v>11</v>
      </c>
      <c r="P4081" t="s">
        <v>19309</v>
      </c>
      <c r="Q4081">
        <v>0</v>
      </c>
      <c r="R4081" t="s">
        <v>19310</v>
      </c>
      <c r="S4081" t="s">
        <v>19311</v>
      </c>
      <c r="T4081">
        <v>75</v>
      </c>
      <c r="U4081" t="s">
        <v>37</v>
      </c>
      <c r="V4081" t="s">
        <v>38</v>
      </c>
      <c r="W4081" t="s">
        <v>2635</v>
      </c>
      <c r="Z4081">
        <v>0</v>
      </c>
      <c r="AA4081">
        <v>7.8</v>
      </c>
      <c r="AB4081">
        <v>1.33</v>
      </c>
      <c r="AC4081">
        <v>1000</v>
      </c>
    </row>
    <row r="4082" spans="1:29">
      <c r="A4082" t="s">
        <v>747</v>
      </c>
      <c r="C4082" t="s">
        <v>19312</v>
      </c>
      <c r="D4082">
        <v>91</v>
      </c>
      <c r="E4082">
        <v>126</v>
      </c>
      <c r="F4082">
        <v>393</v>
      </c>
      <c r="G4082">
        <v>281</v>
      </c>
      <c r="H4082" t="s">
        <v>19313</v>
      </c>
      <c r="I4082">
        <v>862</v>
      </c>
      <c r="K4082" t="s">
        <v>19314</v>
      </c>
      <c r="L4082" t="s">
        <v>18530</v>
      </c>
      <c r="M4082" t="s">
        <v>19315</v>
      </c>
      <c r="N4082">
        <v>21316</v>
      </c>
      <c r="O4082">
        <v>2269</v>
      </c>
      <c r="P4082" t="s">
        <v>14478</v>
      </c>
      <c r="Q4082">
        <v>0</v>
      </c>
      <c r="R4082" t="s">
        <v>19316</v>
      </c>
      <c r="S4082" t="s">
        <v>19317</v>
      </c>
      <c r="T4082">
        <v>162</v>
      </c>
      <c r="U4082" t="s">
        <v>37</v>
      </c>
      <c r="V4082" t="s">
        <v>38</v>
      </c>
      <c r="W4082" t="s">
        <v>6036</v>
      </c>
      <c r="X4082">
        <v>3000000</v>
      </c>
      <c r="Y4082">
        <v>1948</v>
      </c>
      <c r="Z4082">
        <v>376</v>
      </c>
      <c r="AA4082">
        <v>7.8</v>
      </c>
      <c r="AB4082">
        <v>1.37</v>
      </c>
      <c r="AC4082">
        <v>0</v>
      </c>
    </row>
    <row r="4083" spans="1:29">
      <c r="A4083" t="s">
        <v>28</v>
      </c>
      <c r="C4083" t="s">
        <v>19318</v>
      </c>
      <c r="D4083">
        <v>37</v>
      </c>
      <c r="E4083">
        <v>99</v>
      </c>
      <c r="F4083">
        <v>18</v>
      </c>
      <c r="G4083">
        <v>233</v>
      </c>
      <c r="H4083" t="s">
        <v>11449</v>
      </c>
      <c r="I4083">
        <v>939</v>
      </c>
      <c r="J4083">
        <v>7059537</v>
      </c>
      <c r="K4083" t="s">
        <v>1671</v>
      </c>
      <c r="L4083" t="s">
        <v>5450</v>
      </c>
      <c r="M4083" t="s">
        <v>19319</v>
      </c>
      <c r="N4083">
        <v>8279</v>
      </c>
      <c r="O4083">
        <v>2321</v>
      </c>
      <c r="P4083" t="s">
        <v>19320</v>
      </c>
      <c r="Q4083">
        <v>0</v>
      </c>
      <c r="R4083" t="s">
        <v>19321</v>
      </c>
      <c r="S4083" t="s">
        <v>19322</v>
      </c>
      <c r="T4083">
        <v>101</v>
      </c>
      <c r="U4083" t="s">
        <v>37</v>
      </c>
      <c r="V4083" t="s">
        <v>38</v>
      </c>
      <c r="W4083" t="s">
        <v>39</v>
      </c>
      <c r="X4083">
        <v>3000000</v>
      </c>
      <c r="Y4083">
        <v>2006</v>
      </c>
      <c r="Z4083">
        <v>407</v>
      </c>
      <c r="AA4083">
        <v>3</v>
      </c>
      <c r="AB4083">
        <v>1.85</v>
      </c>
      <c r="AC4083">
        <v>837</v>
      </c>
    </row>
    <row r="4084" spans="1:29">
      <c r="A4084" t="s">
        <v>28</v>
      </c>
      <c r="C4084" t="s">
        <v>9162</v>
      </c>
      <c r="D4084">
        <v>405</v>
      </c>
      <c r="E4084">
        <v>109</v>
      </c>
      <c r="F4084">
        <v>0</v>
      </c>
      <c r="G4084">
        <v>48</v>
      </c>
      <c r="H4084" t="s">
        <v>19323</v>
      </c>
      <c r="I4084">
        <v>140</v>
      </c>
      <c r="J4084">
        <v>8114507</v>
      </c>
      <c r="K4084" t="s">
        <v>214</v>
      </c>
      <c r="L4084" t="s">
        <v>19324</v>
      </c>
      <c r="M4084" t="s">
        <v>19325</v>
      </c>
      <c r="N4084">
        <v>95362</v>
      </c>
      <c r="O4084">
        <v>328</v>
      </c>
      <c r="P4084" t="s">
        <v>19326</v>
      </c>
      <c r="Q4084">
        <v>1</v>
      </c>
      <c r="R4084" t="s">
        <v>19327</v>
      </c>
      <c r="S4084" t="s">
        <v>19328</v>
      </c>
      <c r="T4084">
        <v>270</v>
      </c>
      <c r="U4084" t="s">
        <v>37</v>
      </c>
      <c r="V4084" t="s">
        <v>38</v>
      </c>
      <c r="W4084" t="s">
        <v>585</v>
      </c>
      <c r="X4084">
        <v>3000000</v>
      </c>
      <c r="Y4084">
        <v>2013</v>
      </c>
      <c r="Z4084">
        <v>63</v>
      </c>
      <c r="AA4084">
        <v>7.9</v>
      </c>
      <c r="AB4084">
        <v>1.85</v>
      </c>
      <c r="AC4084">
        <v>62000</v>
      </c>
    </row>
    <row r="4085" spans="1:29">
      <c r="A4085" t="s">
        <v>28</v>
      </c>
      <c r="C4085" t="s">
        <v>19329</v>
      </c>
      <c r="D4085">
        <v>29</v>
      </c>
      <c r="E4085">
        <v>95</v>
      </c>
      <c r="F4085">
        <v>4</v>
      </c>
      <c r="G4085">
        <v>152</v>
      </c>
      <c r="H4085" t="s">
        <v>19330</v>
      </c>
      <c r="I4085">
        <v>641</v>
      </c>
      <c r="J4085">
        <v>7888703</v>
      </c>
      <c r="K4085" t="s">
        <v>2786</v>
      </c>
      <c r="L4085" t="s">
        <v>19331</v>
      </c>
      <c r="M4085" t="s">
        <v>19332</v>
      </c>
      <c r="N4085">
        <v>8465</v>
      </c>
      <c r="O4085">
        <v>1389</v>
      </c>
      <c r="P4085" t="s">
        <v>17713</v>
      </c>
      <c r="Q4085">
        <v>1</v>
      </c>
      <c r="R4085" t="s">
        <v>19333</v>
      </c>
      <c r="S4085" t="s">
        <v>19334</v>
      </c>
      <c r="T4085">
        <v>65</v>
      </c>
      <c r="U4085" t="s">
        <v>37</v>
      </c>
      <c r="V4085" t="s">
        <v>38</v>
      </c>
      <c r="W4085" t="s">
        <v>95</v>
      </c>
      <c r="X4085">
        <v>3000000</v>
      </c>
      <c r="Y4085">
        <v>1987</v>
      </c>
      <c r="Z4085">
        <v>168</v>
      </c>
      <c r="AA4085">
        <v>3.2</v>
      </c>
      <c r="AB4085">
        <v>1.85</v>
      </c>
      <c r="AC4085">
        <v>491</v>
      </c>
    </row>
    <row r="4086" spans="1:29">
      <c r="A4086" t="s">
        <v>28</v>
      </c>
      <c r="C4086" t="s">
        <v>17771</v>
      </c>
      <c r="D4086">
        <v>81</v>
      </c>
      <c r="E4086">
        <v>97</v>
      </c>
      <c r="F4086">
        <v>152</v>
      </c>
      <c r="G4086">
        <v>135</v>
      </c>
      <c r="H4086" t="s">
        <v>19335</v>
      </c>
      <c r="I4086">
        <v>674</v>
      </c>
      <c r="J4086">
        <v>7282851</v>
      </c>
      <c r="K4086" t="s">
        <v>4319</v>
      </c>
      <c r="L4086" t="s">
        <v>19336</v>
      </c>
      <c r="M4086" t="s">
        <v>19337</v>
      </c>
      <c r="N4086">
        <v>9502</v>
      </c>
      <c r="O4086">
        <v>1395</v>
      </c>
      <c r="P4086" t="s">
        <v>19338</v>
      </c>
      <c r="Q4086">
        <v>1</v>
      </c>
      <c r="R4086" t="s">
        <v>19339</v>
      </c>
      <c r="S4086" t="s">
        <v>19340</v>
      </c>
      <c r="T4086">
        <v>100</v>
      </c>
      <c r="U4086" t="s">
        <v>37</v>
      </c>
      <c r="V4086" t="s">
        <v>38</v>
      </c>
      <c r="W4086" t="s">
        <v>585</v>
      </c>
      <c r="X4086">
        <v>3000000</v>
      </c>
      <c r="Y4086">
        <v>1988</v>
      </c>
      <c r="Z4086">
        <v>174</v>
      </c>
      <c r="AA4086">
        <v>6.5</v>
      </c>
      <c r="AB4086">
        <v>1.85</v>
      </c>
      <c r="AC4086">
        <v>812</v>
      </c>
    </row>
    <row r="4087" spans="1:29">
      <c r="A4087" t="s">
        <v>28</v>
      </c>
      <c r="C4087" t="s">
        <v>14884</v>
      </c>
      <c r="D4087">
        <v>17</v>
      </c>
      <c r="E4087">
        <v>94</v>
      </c>
      <c r="F4087">
        <v>78</v>
      </c>
      <c r="G4087">
        <v>469</v>
      </c>
      <c r="H4087" t="s">
        <v>4908</v>
      </c>
      <c r="I4087">
        <v>912</v>
      </c>
      <c r="J4087">
        <v>6879730</v>
      </c>
      <c r="K4087" t="s">
        <v>3409</v>
      </c>
      <c r="L4087" t="s">
        <v>3077</v>
      </c>
      <c r="M4087" t="s">
        <v>19341</v>
      </c>
      <c r="N4087">
        <v>806</v>
      </c>
      <c r="O4087">
        <v>3049</v>
      </c>
      <c r="P4087" t="s">
        <v>19342</v>
      </c>
      <c r="Q4087">
        <v>0</v>
      </c>
      <c r="R4087" t="s">
        <v>19343</v>
      </c>
      <c r="S4087" t="s">
        <v>19344</v>
      </c>
      <c r="T4087">
        <v>23</v>
      </c>
      <c r="U4087" t="s">
        <v>37</v>
      </c>
      <c r="V4087" t="s">
        <v>38</v>
      </c>
      <c r="W4087" t="s">
        <v>585</v>
      </c>
      <c r="Y4087">
        <v>2004</v>
      </c>
      <c r="Z4087">
        <v>637</v>
      </c>
      <c r="AA4087">
        <v>6.9</v>
      </c>
      <c r="AC4087">
        <v>187</v>
      </c>
    </row>
    <row r="4088" spans="1:29">
      <c r="A4088" t="s">
        <v>28</v>
      </c>
      <c r="C4088" t="s">
        <v>19345</v>
      </c>
      <c r="D4088">
        <v>75</v>
      </c>
      <c r="E4088">
        <v>90</v>
      </c>
      <c r="F4088">
        <v>15</v>
      </c>
      <c r="G4088">
        <v>453</v>
      </c>
      <c r="H4088" t="s">
        <v>5017</v>
      </c>
      <c r="I4088">
        <v>953</v>
      </c>
      <c r="J4088">
        <v>5844929</v>
      </c>
      <c r="K4088" t="s">
        <v>2527</v>
      </c>
      <c r="L4088" t="s">
        <v>640</v>
      </c>
      <c r="M4088" t="s">
        <v>19346</v>
      </c>
      <c r="N4088">
        <v>6000</v>
      </c>
      <c r="O4088">
        <v>2510</v>
      </c>
      <c r="P4088" t="s">
        <v>8999</v>
      </c>
      <c r="Q4088">
        <v>1</v>
      </c>
      <c r="R4088" t="s">
        <v>19347</v>
      </c>
      <c r="S4088" t="s">
        <v>19348</v>
      </c>
      <c r="T4088">
        <v>109</v>
      </c>
      <c r="U4088" t="s">
        <v>37</v>
      </c>
      <c r="V4088" t="s">
        <v>38</v>
      </c>
      <c r="W4088" t="s">
        <v>39</v>
      </c>
      <c r="X4088">
        <v>3000000</v>
      </c>
      <c r="Y4088">
        <v>2002</v>
      </c>
      <c r="Z4088">
        <v>625</v>
      </c>
      <c r="AA4088">
        <v>7</v>
      </c>
      <c r="AB4088">
        <v>1.85</v>
      </c>
      <c r="AC4088">
        <v>595</v>
      </c>
    </row>
    <row r="4089" spans="1:29">
      <c r="A4089" t="s">
        <v>28</v>
      </c>
      <c r="E4089">
        <v>197</v>
      </c>
      <c r="G4089">
        <v>110</v>
      </c>
      <c r="H4089" t="s">
        <v>19349</v>
      </c>
      <c r="I4089">
        <v>578</v>
      </c>
      <c r="K4089" t="s">
        <v>3396</v>
      </c>
      <c r="L4089" t="s">
        <v>18675</v>
      </c>
      <c r="M4089" t="s">
        <v>19350</v>
      </c>
      <c r="N4089">
        <v>299</v>
      </c>
      <c r="O4089">
        <v>1400</v>
      </c>
      <c r="P4089" t="s">
        <v>15582</v>
      </c>
      <c r="Q4089">
        <v>0</v>
      </c>
      <c r="R4089" t="s">
        <v>19351</v>
      </c>
      <c r="S4089" t="s">
        <v>19352</v>
      </c>
      <c r="T4089">
        <v>1</v>
      </c>
      <c r="U4089" t="s">
        <v>37</v>
      </c>
      <c r="V4089" t="s">
        <v>370</v>
      </c>
      <c r="X4089">
        <v>15000000</v>
      </c>
      <c r="Z4089">
        <v>476</v>
      </c>
      <c r="AA4089">
        <v>7.4</v>
      </c>
      <c r="AC4089">
        <v>367</v>
      </c>
    </row>
    <row r="4090" spans="1:29">
      <c r="A4090" t="s">
        <v>28</v>
      </c>
      <c r="C4090" t="s">
        <v>5603</v>
      </c>
      <c r="D4090">
        <v>91</v>
      </c>
      <c r="E4090">
        <v>117</v>
      </c>
      <c r="F4090">
        <v>375</v>
      </c>
      <c r="G4090">
        <v>31</v>
      </c>
      <c r="H4090" t="s">
        <v>19353</v>
      </c>
      <c r="I4090">
        <v>1000</v>
      </c>
      <c r="J4090">
        <v>3222857</v>
      </c>
      <c r="K4090" t="s">
        <v>214</v>
      </c>
      <c r="L4090" t="s">
        <v>14705</v>
      </c>
      <c r="M4090" t="s">
        <v>19354</v>
      </c>
      <c r="N4090">
        <v>12560</v>
      </c>
      <c r="O4090">
        <v>1394</v>
      </c>
      <c r="P4090" t="s">
        <v>19355</v>
      </c>
      <c r="Q4090">
        <v>0</v>
      </c>
      <c r="R4090" t="s">
        <v>19356</v>
      </c>
      <c r="S4090" t="s">
        <v>19357</v>
      </c>
      <c r="T4090">
        <v>147</v>
      </c>
      <c r="U4090" t="s">
        <v>5611</v>
      </c>
      <c r="V4090" t="s">
        <v>268</v>
      </c>
      <c r="W4090" t="s">
        <v>39</v>
      </c>
      <c r="Y4090">
        <v>2005</v>
      </c>
      <c r="Z4090">
        <v>329</v>
      </c>
      <c r="AA4090">
        <v>7.8</v>
      </c>
      <c r="AB4090">
        <v>2.35</v>
      </c>
      <c r="AC4090">
        <v>0</v>
      </c>
    </row>
    <row r="4091" spans="1:29">
      <c r="A4091" t="s">
        <v>28</v>
      </c>
      <c r="C4091" t="s">
        <v>19358</v>
      </c>
      <c r="D4091">
        <v>82</v>
      </c>
      <c r="E4091">
        <v>96</v>
      </c>
      <c r="F4091">
        <v>70</v>
      </c>
      <c r="G4091">
        <v>163</v>
      </c>
      <c r="H4091" t="s">
        <v>14641</v>
      </c>
      <c r="I4091">
        <v>883</v>
      </c>
      <c r="J4091">
        <v>4170647</v>
      </c>
      <c r="K4091" t="s">
        <v>2527</v>
      </c>
      <c r="L4091" t="s">
        <v>1513</v>
      </c>
      <c r="M4091" t="s">
        <v>19359</v>
      </c>
      <c r="N4091">
        <v>14548</v>
      </c>
      <c r="O4091">
        <v>1616</v>
      </c>
      <c r="P4091" t="s">
        <v>4719</v>
      </c>
      <c r="Q4091">
        <v>0</v>
      </c>
      <c r="R4091" t="s">
        <v>19360</v>
      </c>
      <c r="S4091" t="s">
        <v>19361</v>
      </c>
      <c r="T4091">
        <v>161</v>
      </c>
      <c r="U4091" t="s">
        <v>37</v>
      </c>
      <c r="V4091" t="s">
        <v>56</v>
      </c>
      <c r="W4091" t="s">
        <v>585</v>
      </c>
      <c r="X4091">
        <v>1900000</v>
      </c>
      <c r="Y4091">
        <v>1999</v>
      </c>
      <c r="Z4091">
        <v>183</v>
      </c>
      <c r="AA4091">
        <v>6.9</v>
      </c>
      <c r="AB4091">
        <v>1.85</v>
      </c>
      <c r="AC4091">
        <v>1000</v>
      </c>
    </row>
    <row r="4092" spans="1:29">
      <c r="A4092" t="s">
        <v>28</v>
      </c>
      <c r="C4092" t="s">
        <v>19362</v>
      </c>
      <c r="D4092">
        <v>48</v>
      </c>
      <c r="E4092">
        <v>82</v>
      </c>
      <c r="F4092">
        <v>0</v>
      </c>
      <c r="G4092">
        <v>51</v>
      </c>
      <c r="H4092" t="s">
        <v>7470</v>
      </c>
      <c r="I4092">
        <v>472</v>
      </c>
      <c r="J4092">
        <v>4142507</v>
      </c>
      <c r="K4092" t="s">
        <v>1681</v>
      </c>
      <c r="L4092" t="s">
        <v>19363</v>
      </c>
      <c r="M4092" t="s">
        <v>19364</v>
      </c>
      <c r="N4092">
        <v>3665</v>
      </c>
      <c r="O4092">
        <v>858</v>
      </c>
      <c r="P4092" t="s">
        <v>19365</v>
      </c>
      <c r="Q4092">
        <v>1</v>
      </c>
      <c r="R4092" t="s">
        <v>19366</v>
      </c>
      <c r="S4092" t="s">
        <v>19367</v>
      </c>
      <c r="T4092">
        <v>81</v>
      </c>
      <c r="U4092" t="s">
        <v>37</v>
      </c>
      <c r="V4092" t="s">
        <v>38</v>
      </c>
      <c r="W4092" t="s">
        <v>585</v>
      </c>
      <c r="X4092">
        <v>3000000</v>
      </c>
      <c r="Y4092">
        <v>2000</v>
      </c>
      <c r="Z4092">
        <v>324</v>
      </c>
      <c r="AA4092">
        <v>4.4000000000000004</v>
      </c>
      <c r="AB4092">
        <v>1.85</v>
      </c>
      <c r="AC4092">
        <v>131</v>
      </c>
    </row>
    <row r="4093" spans="1:29">
      <c r="A4093" t="s">
        <v>28</v>
      </c>
      <c r="C4093" t="s">
        <v>10306</v>
      </c>
      <c r="D4093">
        <v>33</v>
      </c>
      <c r="E4093">
        <v>109</v>
      </c>
      <c r="F4093">
        <v>300</v>
      </c>
      <c r="G4093">
        <v>200</v>
      </c>
      <c r="H4093" t="s">
        <v>13835</v>
      </c>
      <c r="I4093">
        <v>729</v>
      </c>
      <c r="J4093">
        <v>4109095</v>
      </c>
      <c r="K4093" t="s">
        <v>19368</v>
      </c>
      <c r="L4093" t="s">
        <v>3517</v>
      </c>
      <c r="M4093" t="s">
        <v>19369</v>
      </c>
      <c r="N4093">
        <v>8239</v>
      </c>
      <c r="O4093">
        <v>1292</v>
      </c>
      <c r="P4093" t="s">
        <v>15259</v>
      </c>
      <c r="Q4093">
        <v>0</v>
      </c>
      <c r="R4093" t="s">
        <v>19370</v>
      </c>
      <c r="S4093" t="s">
        <v>19371</v>
      </c>
      <c r="T4093">
        <v>92</v>
      </c>
      <c r="U4093" t="s">
        <v>37</v>
      </c>
      <c r="V4093" t="s">
        <v>38</v>
      </c>
      <c r="W4093" t="s">
        <v>585</v>
      </c>
      <c r="X4093">
        <v>3000000</v>
      </c>
      <c r="Y4093">
        <v>1996</v>
      </c>
      <c r="Z4093">
        <v>257</v>
      </c>
      <c r="AA4093">
        <v>6</v>
      </c>
      <c r="AB4093">
        <v>1.85</v>
      </c>
      <c r="AC4093">
        <v>0</v>
      </c>
    </row>
    <row r="4094" spans="1:29">
      <c r="A4094" t="s">
        <v>28</v>
      </c>
      <c r="C4094" t="s">
        <v>16101</v>
      </c>
      <c r="D4094">
        <v>133</v>
      </c>
      <c r="E4094">
        <v>90</v>
      </c>
      <c r="F4094">
        <v>132</v>
      </c>
      <c r="G4094">
        <v>547</v>
      </c>
      <c r="H4094" t="s">
        <v>4598</v>
      </c>
      <c r="I4094">
        <v>1000</v>
      </c>
      <c r="J4094">
        <v>4033268</v>
      </c>
      <c r="K4094" t="s">
        <v>2527</v>
      </c>
      <c r="L4094" t="s">
        <v>430</v>
      </c>
      <c r="M4094" t="s">
        <v>19372</v>
      </c>
      <c r="N4094">
        <v>9808</v>
      </c>
      <c r="O4094">
        <v>3692</v>
      </c>
      <c r="P4094" t="s">
        <v>19373</v>
      </c>
      <c r="Q4094">
        <v>0</v>
      </c>
      <c r="R4094" t="s">
        <v>19374</v>
      </c>
      <c r="S4094" t="s">
        <v>19375</v>
      </c>
      <c r="T4094">
        <v>53</v>
      </c>
      <c r="U4094" t="s">
        <v>37</v>
      </c>
      <c r="V4094" t="s">
        <v>38</v>
      </c>
      <c r="W4094" t="s">
        <v>585</v>
      </c>
      <c r="Y4094">
        <v>2010</v>
      </c>
      <c r="Z4094">
        <v>864</v>
      </c>
      <c r="AA4094">
        <v>6.6</v>
      </c>
      <c r="AB4094">
        <v>2.35</v>
      </c>
      <c r="AC4094">
        <v>0</v>
      </c>
    </row>
    <row r="4095" spans="1:29">
      <c r="A4095" t="s">
        <v>28</v>
      </c>
      <c r="C4095" t="s">
        <v>19376</v>
      </c>
      <c r="D4095">
        <v>104</v>
      </c>
      <c r="E4095">
        <v>89</v>
      </c>
      <c r="F4095">
        <v>21</v>
      </c>
      <c r="G4095">
        <v>124</v>
      </c>
      <c r="H4095" t="s">
        <v>19377</v>
      </c>
      <c r="I4095">
        <v>240</v>
      </c>
      <c r="K4095" t="s">
        <v>19378</v>
      </c>
      <c r="L4095" t="s">
        <v>19379</v>
      </c>
      <c r="M4095" t="s">
        <v>19380</v>
      </c>
      <c r="N4095">
        <v>128334</v>
      </c>
      <c r="O4095">
        <v>1011</v>
      </c>
      <c r="P4095" t="s">
        <v>19381</v>
      </c>
      <c r="Q4095">
        <v>1</v>
      </c>
      <c r="R4095" t="s">
        <v>19382</v>
      </c>
      <c r="S4095" t="s">
        <v>19383</v>
      </c>
      <c r="T4095">
        <v>349</v>
      </c>
      <c r="U4095" t="s">
        <v>37</v>
      </c>
      <c r="V4095" t="s">
        <v>38</v>
      </c>
      <c r="W4095" t="s">
        <v>277</v>
      </c>
      <c r="X4095">
        <v>3000000</v>
      </c>
      <c r="Y4095">
        <v>1971</v>
      </c>
      <c r="Z4095">
        <v>177</v>
      </c>
      <c r="AA4095">
        <v>7.8</v>
      </c>
      <c r="AB4095">
        <v>1.33</v>
      </c>
      <c r="AC4095">
        <v>0</v>
      </c>
    </row>
    <row r="4096" spans="1:29">
      <c r="A4096" t="s">
        <v>28</v>
      </c>
      <c r="C4096" t="s">
        <v>19384</v>
      </c>
      <c r="D4096">
        <v>22</v>
      </c>
      <c r="E4096">
        <v>98</v>
      </c>
      <c r="F4096">
        <v>16</v>
      </c>
      <c r="G4096">
        <v>222</v>
      </c>
      <c r="H4096" t="s">
        <v>14480</v>
      </c>
      <c r="I4096">
        <v>687</v>
      </c>
      <c r="J4096">
        <v>3902679</v>
      </c>
      <c r="K4096" t="s">
        <v>7406</v>
      </c>
      <c r="L4096" t="s">
        <v>6216</v>
      </c>
      <c r="M4096" t="s">
        <v>19385</v>
      </c>
      <c r="N4096">
        <v>3943</v>
      </c>
      <c r="O4096">
        <v>1806</v>
      </c>
      <c r="P4096" t="s">
        <v>19386</v>
      </c>
      <c r="Q4096">
        <v>0</v>
      </c>
      <c r="R4096" t="s">
        <v>19387</v>
      </c>
      <c r="S4096" t="s">
        <v>19388</v>
      </c>
      <c r="T4096">
        <v>49</v>
      </c>
      <c r="U4096" t="s">
        <v>37</v>
      </c>
      <c r="V4096" t="s">
        <v>38</v>
      </c>
      <c r="W4096" t="s">
        <v>585</v>
      </c>
      <c r="X4096">
        <v>3000000</v>
      </c>
      <c r="Y4096">
        <v>1993</v>
      </c>
      <c r="Z4096">
        <v>233</v>
      </c>
      <c r="AA4096">
        <v>5.3</v>
      </c>
      <c r="AB4096">
        <v>1.66</v>
      </c>
      <c r="AC4096">
        <v>217</v>
      </c>
    </row>
    <row r="4097" spans="1:29">
      <c r="A4097" t="s">
        <v>28</v>
      </c>
      <c r="C4097" t="s">
        <v>19389</v>
      </c>
      <c r="D4097">
        <v>30</v>
      </c>
      <c r="E4097">
        <v>95</v>
      </c>
      <c r="F4097">
        <v>45</v>
      </c>
      <c r="G4097">
        <v>267</v>
      </c>
      <c r="H4097" t="s">
        <v>19390</v>
      </c>
      <c r="I4097">
        <v>578</v>
      </c>
      <c r="J4097">
        <v>3559990</v>
      </c>
      <c r="K4097" t="s">
        <v>1009</v>
      </c>
      <c r="L4097" t="s">
        <v>5932</v>
      </c>
      <c r="M4097" t="s">
        <v>19391</v>
      </c>
      <c r="N4097">
        <v>8005</v>
      </c>
      <c r="O4097">
        <v>1363</v>
      </c>
      <c r="P4097" t="s">
        <v>4081</v>
      </c>
      <c r="Q4097">
        <v>0</v>
      </c>
      <c r="R4097" t="s">
        <v>19392</v>
      </c>
      <c r="S4097" t="s">
        <v>19393</v>
      </c>
      <c r="T4097">
        <v>49</v>
      </c>
      <c r="U4097" t="s">
        <v>37</v>
      </c>
      <c r="V4097" t="s">
        <v>38</v>
      </c>
      <c r="W4097" t="s">
        <v>585</v>
      </c>
      <c r="X4097">
        <v>3000000</v>
      </c>
      <c r="Y4097">
        <v>1997</v>
      </c>
      <c r="Z4097">
        <v>341</v>
      </c>
      <c r="AA4097">
        <v>5.3</v>
      </c>
      <c r="AB4097">
        <v>1.85</v>
      </c>
      <c r="AC4097">
        <v>417</v>
      </c>
    </row>
    <row r="4098" spans="1:29">
      <c r="A4098" t="s">
        <v>28</v>
      </c>
      <c r="C4098" t="s">
        <v>4945</v>
      </c>
      <c r="D4098">
        <v>112</v>
      </c>
      <c r="E4098">
        <v>94</v>
      </c>
      <c r="F4098">
        <v>0</v>
      </c>
      <c r="G4098">
        <v>180</v>
      </c>
      <c r="H4098" t="s">
        <v>19394</v>
      </c>
      <c r="I4098">
        <v>820</v>
      </c>
      <c r="K4098" t="s">
        <v>214</v>
      </c>
      <c r="L4098" t="s">
        <v>1046</v>
      </c>
      <c r="M4098" t="s">
        <v>19395</v>
      </c>
      <c r="N4098">
        <v>37594</v>
      </c>
      <c r="O4098">
        <v>1618</v>
      </c>
      <c r="P4098" t="s">
        <v>19396</v>
      </c>
      <c r="Q4098">
        <v>0</v>
      </c>
      <c r="R4098" t="s">
        <v>19397</v>
      </c>
      <c r="S4098" t="s">
        <v>19398</v>
      </c>
      <c r="T4098">
        <v>181</v>
      </c>
      <c r="U4098" t="s">
        <v>37</v>
      </c>
      <c r="V4098" t="s">
        <v>38</v>
      </c>
      <c r="W4098" t="s">
        <v>95</v>
      </c>
      <c r="X4098">
        <v>3000000</v>
      </c>
      <c r="Y4098">
        <v>1978</v>
      </c>
      <c r="Z4098">
        <v>350</v>
      </c>
      <c r="AA4098">
        <v>8</v>
      </c>
      <c r="AB4098">
        <v>1.85</v>
      </c>
      <c r="AC4098">
        <v>0</v>
      </c>
    </row>
    <row r="4099" spans="1:29">
      <c r="A4099" t="s">
        <v>28</v>
      </c>
      <c r="C4099" t="s">
        <v>19399</v>
      </c>
      <c r="D4099">
        <v>79</v>
      </c>
      <c r="E4099">
        <v>104</v>
      </c>
      <c r="F4099">
        <v>11</v>
      </c>
      <c r="G4099">
        <v>194</v>
      </c>
      <c r="H4099" t="s">
        <v>9253</v>
      </c>
      <c r="I4099">
        <v>11000</v>
      </c>
      <c r="J4099">
        <v>3287435</v>
      </c>
      <c r="K4099" t="s">
        <v>3409</v>
      </c>
      <c r="L4099" t="s">
        <v>660</v>
      </c>
      <c r="M4099" t="s">
        <v>19400</v>
      </c>
      <c r="N4099">
        <v>8603</v>
      </c>
      <c r="O4099">
        <v>12250</v>
      </c>
      <c r="P4099" t="s">
        <v>14077</v>
      </c>
      <c r="Q4099">
        <v>2</v>
      </c>
      <c r="R4099" t="s">
        <v>19401</v>
      </c>
      <c r="S4099" t="s">
        <v>19402</v>
      </c>
      <c r="T4099">
        <v>115</v>
      </c>
      <c r="U4099" t="s">
        <v>37</v>
      </c>
      <c r="V4099" t="s">
        <v>38</v>
      </c>
      <c r="W4099" t="s">
        <v>585</v>
      </c>
      <c r="X4099">
        <v>4500000</v>
      </c>
      <c r="Y4099">
        <v>2001</v>
      </c>
      <c r="Z4099">
        <v>813</v>
      </c>
      <c r="AA4099">
        <v>7.1</v>
      </c>
      <c r="AB4099">
        <v>1.85</v>
      </c>
      <c r="AC4099">
        <v>430</v>
      </c>
    </row>
    <row r="4100" spans="1:29">
      <c r="A4100" t="s">
        <v>28</v>
      </c>
      <c r="C4100" t="s">
        <v>19403</v>
      </c>
      <c r="D4100">
        <v>49</v>
      </c>
      <c r="E4100">
        <v>87</v>
      </c>
      <c r="F4100">
        <v>18</v>
      </c>
      <c r="G4100">
        <v>844</v>
      </c>
      <c r="H4100" t="s">
        <v>234</v>
      </c>
      <c r="I4100">
        <v>3000</v>
      </c>
      <c r="J4100">
        <v>3071947</v>
      </c>
      <c r="K4100" t="s">
        <v>5967</v>
      </c>
      <c r="L4100" t="s">
        <v>5445</v>
      </c>
      <c r="M4100" t="s">
        <v>19404</v>
      </c>
      <c r="N4100">
        <v>18711</v>
      </c>
      <c r="O4100">
        <v>9555</v>
      </c>
      <c r="P4100" t="s">
        <v>19405</v>
      </c>
      <c r="Q4100">
        <v>3</v>
      </c>
      <c r="R4100" t="s">
        <v>19406</v>
      </c>
      <c r="S4100" t="s">
        <v>19407</v>
      </c>
      <c r="T4100">
        <v>183</v>
      </c>
      <c r="U4100" t="s">
        <v>37</v>
      </c>
      <c r="V4100" t="s">
        <v>38</v>
      </c>
      <c r="W4100" t="s">
        <v>585</v>
      </c>
      <c r="X4100">
        <v>3500000</v>
      </c>
      <c r="Y4100">
        <v>1999</v>
      </c>
      <c r="Z4100">
        <v>2000</v>
      </c>
      <c r="AA4100">
        <v>5.4</v>
      </c>
      <c r="AB4100">
        <v>1.85</v>
      </c>
      <c r="AC4100">
        <v>0</v>
      </c>
    </row>
    <row r="4101" spans="1:29">
      <c r="A4101" t="s">
        <v>28</v>
      </c>
      <c r="C4101" t="s">
        <v>13503</v>
      </c>
      <c r="D4101">
        <v>42</v>
      </c>
      <c r="E4101">
        <v>108</v>
      </c>
      <c r="F4101">
        <v>232</v>
      </c>
      <c r="G4101">
        <v>353</v>
      </c>
      <c r="H4101" t="s">
        <v>1870</v>
      </c>
      <c r="I4101">
        <v>10000</v>
      </c>
      <c r="J4101">
        <v>2961991</v>
      </c>
      <c r="K4101" t="s">
        <v>1544</v>
      </c>
      <c r="L4101" t="s">
        <v>440</v>
      </c>
      <c r="M4101" t="s">
        <v>19408</v>
      </c>
      <c r="N4101">
        <v>15885</v>
      </c>
      <c r="O4101">
        <v>11459</v>
      </c>
      <c r="P4101" t="s">
        <v>19409</v>
      </c>
      <c r="Q4101">
        <v>4</v>
      </c>
      <c r="R4101" t="s">
        <v>19410</v>
      </c>
      <c r="S4101" t="s">
        <v>19411</v>
      </c>
      <c r="T4101">
        <v>78</v>
      </c>
      <c r="U4101" t="s">
        <v>37</v>
      </c>
      <c r="V4101" t="s">
        <v>38</v>
      </c>
      <c r="W4101" t="s">
        <v>585</v>
      </c>
      <c r="X4101">
        <v>3300000</v>
      </c>
      <c r="Y4101">
        <v>1996</v>
      </c>
      <c r="Z4101">
        <v>721</v>
      </c>
      <c r="AA4101">
        <v>6.9</v>
      </c>
      <c r="AB4101">
        <v>1.85</v>
      </c>
      <c r="AC4101">
        <v>0</v>
      </c>
    </row>
    <row r="4102" spans="1:29">
      <c r="A4102" t="s">
        <v>747</v>
      </c>
      <c r="C4102" t="s">
        <v>15234</v>
      </c>
      <c r="D4102">
        <v>345</v>
      </c>
      <c r="E4102">
        <v>86</v>
      </c>
      <c r="F4102">
        <v>387</v>
      </c>
      <c r="G4102">
        <v>270</v>
      </c>
      <c r="H4102" t="s">
        <v>19412</v>
      </c>
      <c r="I4102">
        <v>962</v>
      </c>
      <c r="J4102">
        <v>4063238</v>
      </c>
      <c r="K4102" t="s">
        <v>1415</v>
      </c>
      <c r="L4102" t="s">
        <v>9479</v>
      </c>
      <c r="M4102" t="s">
        <v>19413</v>
      </c>
      <c r="N4102">
        <v>43982</v>
      </c>
      <c r="O4102">
        <v>2260</v>
      </c>
      <c r="P4102" t="s">
        <v>16536</v>
      </c>
      <c r="Q4102">
        <v>0</v>
      </c>
      <c r="R4102" t="s">
        <v>19414</v>
      </c>
      <c r="S4102" t="s">
        <v>19415</v>
      </c>
      <c r="T4102">
        <v>139</v>
      </c>
      <c r="U4102" t="s">
        <v>37</v>
      </c>
      <c r="V4102" t="s">
        <v>38</v>
      </c>
      <c r="W4102" t="s">
        <v>585</v>
      </c>
      <c r="Y4102">
        <v>2012</v>
      </c>
      <c r="Z4102">
        <v>481</v>
      </c>
      <c r="AA4102">
        <v>7.4</v>
      </c>
      <c r="AB4102">
        <v>1.85</v>
      </c>
      <c r="AC4102">
        <v>11000</v>
      </c>
    </row>
    <row r="4103" spans="1:29">
      <c r="A4103" t="s">
        <v>28</v>
      </c>
      <c r="C4103" t="s">
        <v>816</v>
      </c>
      <c r="D4103">
        <v>152</v>
      </c>
      <c r="E4103">
        <v>94</v>
      </c>
      <c r="F4103">
        <v>151</v>
      </c>
      <c r="G4103">
        <v>29</v>
      </c>
      <c r="H4103" t="s">
        <v>19416</v>
      </c>
      <c r="I4103">
        <v>113</v>
      </c>
      <c r="J4103">
        <v>2912363</v>
      </c>
      <c r="K4103" t="s">
        <v>1935</v>
      </c>
      <c r="L4103" t="s">
        <v>7806</v>
      </c>
      <c r="M4103" t="s">
        <v>19417</v>
      </c>
      <c r="N4103">
        <v>25063</v>
      </c>
      <c r="O4103">
        <v>278</v>
      </c>
      <c r="P4103" t="s">
        <v>19418</v>
      </c>
      <c r="Q4103">
        <v>1</v>
      </c>
      <c r="R4103" t="s">
        <v>19419</v>
      </c>
      <c r="S4103" t="s">
        <v>19420</v>
      </c>
      <c r="T4103">
        <v>177</v>
      </c>
      <c r="U4103" t="s">
        <v>19421</v>
      </c>
      <c r="V4103" t="s">
        <v>56</v>
      </c>
      <c r="W4103" t="s">
        <v>585</v>
      </c>
      <c r="X4103">
        <v>3000000</v>
      </c>
      <c r="Y4103">
        <v>2005</v>
      </c>
      <c r="Z4103">
        <v>64</v>
      </c>
      <c r="AA4103">
        <v>7.3</v>
      </c>
      <c r="AB4103">
        <v>2.35</v>
      </c>
      <c r="AC4103">
        <v>0</v>
      </c>
    </row>
    <row r="4104" spans="1:29">
      <c r="A4104" t="s">
        <v>28</v>
      </c>
      <c r="C4104" t="s">
        <v>18296</v>
      </c>
      <c r="D4104">
        <v>148</v>
      </c>
      <c r="E4104">
        <v>134</v>
      </c>
      <c r="F4104">
        <v>377</v>
      </c>
      <c r="G4104">
        <v>812</v>
      </c>
      <c r="H4104" t="s">
        <v>1956</v>
      </c>
      <c r="I4104">
        <v>22000</v>
      </c>
      <c r="J4104">
        <v>3000000</v>
      </c>
      <c r="K4104" t="s">
        <v>2527</v>
      </c>
      <c r="L4104" t="s">
        <v>697</v>
      </c>
      <c r="M4104" t="s">
        <v>19422</v>
      </c>
      <c r="N4104">
        <v>55329</v>
      </c>
      <c r="O4104">
        <v>36859</v>
      </c>
      <c r="P4104" t="s">
        <v>4639</v>
      </c>
      <c r="Q4104">
        <v>9</v>
      </c>
      <c r="R4104" t="s">
        <v>19423</v>
      </c>
      <c r="S4104" t="s">
        <v>19424</v>
      </c>
      <c r="T4104">
        <v>499</v>
      </c>
      <c r="U4104" t="s">
        <v>37</v>
      </c>
      <c r="V4104" t="s">
        <v>38</v>
      </c>
      <c r="X4104">
        <v>3000000</v>
      </c>
      <c r="Y4104">
        <v>1998</v>
      </c>
      <c r="Z4104">
        <v>11000</v>
      </c>
      <c r="AA4104">
        <v>7.8</v>
      </c>
      <c r="AB4104">
        <v>1.85</v>
      </c>
      <c r="AC4104">
        <v>0</v>
      </c>
    </row>
    <row r="4105" spans="1:29">
      <c r="A4105" t="s">
        <v>28</v>
      </c>
      <c r="C4105" t="s">
        <v>10130</v>
      </c>
      <c r="D4105">
        <v>23</v>
      </c>
      <c r="E4105">
        <v>89</v>
      </c>
      <c r="F4105">
        <v>269</v>
      </c>
      <c r="G4105">
        <v>24</v>
      </c>
      <c r="H4105" t="s">
        <v>19425</v>
      </c>
      <c r="I4105">
        <v>489</v>
      </c>
      <c r="J4105">
        <v>2223990</v>
      </c>
      <c r="K4105" t="s">
        <v>17534</v>
      </c>
      <c r="L4105" t="s">
        <v>9577</v>
      </c>
      <c r="M4105" t="s">
        <v>19426</v>
      </c>
      <c r="N4105">
        <v>761</v>
      </c>
      <c r="O4105">
        <v>539</v>
      </c>
      <c r="P4105" t="s">
        <v>19427</v>
      </c>
      <c r="Q4105">
        <v>1</v>
      </c>
      <c r="R4105" t="s">
        <v>19428</v>
      </c>
      <c r="S4105" t="s">
        <v>19429</v>
      </c>
      <c r="T4105">
        <v>14</v>
      </c>
      <c r="U4105" t="s">
        <v>37</v>
      </c>
      <c r="V4105" t="s">
        <v>38</v>
      </c>
      <c r="W4105" t="s">
        <v>585</v>
      </c>
      <c r="X4105">
        <v>3000000</v>
      </c>
      <c r="Y4105">
        <v>2003</v>
      </c>
      <c r="Z4105">
        <v>26</v>
      </c>
      <c r="AA4105">
        <v>6.6</v>
      </c>
      <c r="AB4105">
        <v>1.85</v>
      </c>
      <c r="AC4105">
        <v>26</v>
      </c>
    </row>
    <row r="4106" spans="1:29">
      <c r="A4106" t="s">
        <v>28</v>
      </c>
      <c r="C4106" t="s">
        <v>7134</v>
      </c>
      <c r="D4106">
        <v>254</v>
      </c>
      <c r="E4106">
        <v>102</v>
      </c>
      <c r="F4106">
        <v>0</v>
      </c>
      <c r="G4106">
        <v>387</v>
      </c>
      <c r="H4106" t="s">
        <v>2189</v>
      </c>
      <c r="I4106">
        <v>40000</v>
      </c>
      <c r="J4106">
        <v>1821983</v>
      </c>
      <c r="K4106" t="s">
        <v>19430</v>
      </c>
      <c r="L4106" t="s">
        <v>43</v>
      </c>
      <c r="M4106" t="s">
        <v>19431</v>
      </c>
      <c r="N4106">
        <v>31089</v>
      </c>
      <c r="O4106">
        <v>43810</v>
      </c>
      <c r="P4106" t="s">
        <v>4661</v>
      </c>
      <c r="Q4106">
        <v>0</v>
      </c>
      <c r="R4106" t="s">
        <v>19432</v>
      </c>
      <c r="S4106" t="s">
        <v>19433</v>
      </c>
      <c r="T4106">
        <v>261</v>
      </c>
      <c r="U4106" t="s">
        <v>37</v>
      </c>
      <c r="V4106" t="s">
        <v>38</v>
      </c>
      <c r="W4106" t="s">
        <v>585</v>
      </c>
      <c r="X4106">
        <v>3000000</v>
      </c>
      <c r="Y4106">
        <v>2014</v>
      </c>
      <c r="Z4106">
        <v>3000</v>
      </c>
      <c r="AA4106">
        <v>5.4</v>
      </c>
      <c r="AB4106">
        <v>2.35</v>
      </c>
      <c r="AC4106">
        <v>20000</v>
      </c>
    </row>
    <row r="4107" spans="1:29">
      <c r="A4107" t="s">
        <v>28</v>
      </c>
      <c r="C4107" t="s">
        <v>14340</v>
      </c>
      <c r="D4107">
        <v>305</v>
      </c>
      <c r="E4107">
        <v>120</v>
      </c>
      <c r="F4107">
        <v>0</v>
      </c>
      <c r="G4107">
        <v>38</v>
      </c>
      <c r="H4107" t="s">
        <v>19434</v>
      </c>
      <c r="I4107">
        <v>717</v>
      </c>
      <c r="J4107">
        <v>2181290</v>
      </c>
      <c r="K4107" t="s">
        <v>1924</v>
      </c>
      <c r="L4107" t="s">
        <v>13998</v>
      </c>
      <c r="M4107" t="s">
        <v>19435</v>
      </c>
      <c r="N4107">
        <v>356181</v>
      </c>
      <c r="O4107">
        <v>852</v>
      </c>
      <c r="P4107" t="s">
        <v>18303</v>
      </c>
      <c r="Q4107">
        <v>0</v>
      </c>
      <c r="R4107" t="s">
        <v>19436</v>
      </c>
      <c r="S4107" t="s">
        <v>19437</v>
      </c>
      <c r="T4107">
        <v>809</v>
      </c>
      <c r="U4107" t="s">
        <v>12700</v>
      </c>
      <c r="V4107" t="s">
        <v>5694</v>
      </c>
      <c r="W4107" t="s">
        <v>585</v>
      </c>
      <c r="X4107">
        <v>3000000</v>
      </c>
      <c r="Y4107">
        <v>2003</v>
      </c>
      <c r="Z4107">
        <v>78</v>
      </c>
      <c r="AA4107">
        <v>8.4</v>
      </c>
      <c r="AB4107">
        <v>2.35</v>
      </c>
      <c r="AC4107">
        <v>43000</v>
      </c>
    </row>
    <row r="4108" spans="1:29">
      <c r="A4108" t="s">
        <v>28</v>
      </c>
      <c r="C4108" t="s">
        <v>19438</v>
      </c>
      <c r="D4108">
        <v>19</v>
      </c>
      <c r="E4108">
        <v>110</v>
      </c>
      <c r="F4108">
        <v>13</v>
      </c>
      <c r="G4108">
        <v>221</v>
      </c>
      <c r="H4108" t="s">
        <v>19439</v>
      </c>
      <c r="I4108">
        <v>439</v>
      </c>
      <c r="J4108">
        <v>2848578</v>
      </c>
      <c r="K4108" t="s">
        <v>7144</v>
      </c>
      <c r="L4108" t="s">
        <v>19440</v>
      </c>
      <c r="M4108" t="s">
        <v>19441</v>
      </c>
      <c r="N4108">
        <v>3942</v>
      </c>
      <c r="O4108">
        <v>1567</v>
      </c>
      <c r="P4108" t="s">
        <v>19442</v>
      </c>
      <c r="Q4108">
        <v>0</v>
      </c>
      <c r="R4108" t="s">
        <v>19443</v>
      </c>
      <c r="S4108" t="s">
        <v>19444</v>
      </c>
      <c r="T4108">
        <v>65</v>
      </c>
      <c r="U4108" t="s">
        <v>37</v>
      </c>
      <c r="V4108" t="s">
        <v>38</v>
      </c>
      <c r="W4108" t="s">
        <v>95</v>
      </c>
      <c r="X4108">
        <v>3500000</v>
      </c>
      <c r="Y4108">
        <v>2010</v>
      </c>
      <c r="Z4108">
        <v>399</v>
      </c>
      <c r="AA4108">
        <v>6.3</v>
      </c>
      <c r="AB4108">
        <v>1.78</v>
      </c>
      <c r="AC4108">
        <v>0</v>
      </c>
    </row>
    <row r="4109" spans="1:29">
      <c r="A4109" t="s">
        <v>28</v>
      </c>
      <c r="C4109" t="s">
        <v>19445</v>
      </c>
      <c r="D4109">
        <v>272</v>
      </c>
      <c r="E4109">
        <v>86</v>
      </c>
      <c r="F4109">
        <v>59</v>
      </c>
      <c r="G4109">
        <v>104</v>
      </c>
      <c r="H4109" t="s">
        <v>19446</v>
      </c>
      <c r="I4109">
        <v>694</v>
      </c>
      <c r="J4109">
        <v>703002</v>
      </c>
      <c r="K4109" t="s">
        <v>1733</v>
      </c>
      <c r="L4109" t="s">
        <v>5424</v>
      </c>
      <c r="M4109" t="s">
        <v>19447</v>
      </c>
      <c r="N4109">
        <v>37495</v>
      </c>
      <c r="O4109">
        <v>1249</v>
      </c>
      <c r="P4109" t="s">
        <v>19448</v>
      </c>
      <c r="Q4109">
        <v>4</v>
      </c>
      <c r="R4109" t="s">
        <v>19449</v>
      </c>
      <c r="S4109" t="s">
        <v>19450</v>
      </c>
      <c r="T4109">
        <v>230</v>
      </c>
      <c r="U4109" t="s">
        <v>37</v>
      </c>
      <c r="V4109" t="s">
        <v>268</v>
      </c>
      <c r="W4109" t="s">
        <v>4830</v>
      </c>
      <c r="X4109">
        <v>3000000</v>
      </c>
      <c r="Y4109">
        <v>2011</v>
      </c>
      <c r="Z4109">
        <v>324</v>
      </c>
      <c r="AA4109">
        <v>6.1</v>
      </c>
      <c r="AB4109">
        <v>2.35</v>
      </c>
      <c r="AC4109">
        <v>37000</v>
      </c>
    </row>
    <row r="4110" spans="1:29">
      <c r="A4110" t="s">
        <v>28</v>
      </c>
      <c r="C4110" t="s">
        <v>19451</v>
      </c>
      <c r="D4110">
        <v>5</v>
      </c>
      <c r="E4110">
        <v>101</v>
      </c>
      <c r="F4110">
        <v>0</v>
      </c>
      <c r="G4110">
        <v>165</v>
      </c>
      <c r="H4110" t="s">
        <v>7908</v>
      </c>
      <c r="I4110">
        <v>574</v>
      </c>
      <c r="J4110">
        <v>3105269</v>
      </c>
      <c r="K4110" t="s">
        <v>2136</v>
      </c>
      <c r="L4110" t="s">
        <v>3236</v>
      </c>
      <c r="M4110" t="s">
        <v>19452</v>
      </c>
      <c r="N4110">
        <v>368</v>
      </c>
      <c r="O4110">
        <v>1335</v>
      </c>
      <c r="P4110" t="s">
        <v>19453</v>
      </c>
      <c r="Q4110">
        <v>2</v>
      </c>
      <c r="S4110" t="s">
        <v>19454</v>
      </c>
      <c r="T4110">
        <v>8</v>
      </c>
      <c r="U4110" t="s">
        <v>37</v>
      </c>
      <c r="V4110" t="s">
        <v>2913</v>
      </c>
      <c r="W4110" t="s">
        <v>585</v>
      </c>
      <c r="X4110">
        <v>3000000</v>
      </c>
      <c r="Y4110">
        <v>2016</v>
      </c>
      <c r="Z4110">
        <v>327</v>
      </c>
      <c r="AA4110">
        <v>5</v>
      </c>
      <c r="AC4110">
        <v>174</v>
      </c>
    </row>
    <row r="4111" spans="1:29">
      <c r="A4111" t="s">
        <v>28</v>
      </c>
      <c r="C4111" t="s">
        <v>19455</v>
      </c>
      <c r="D4111">
        <v>65</v>
      </c>
      <c r="E4111">
        <v>102</v>
      </c>
      <c r="F4111">
        <v>9</v>
      </c>
      <c r="G4111">
        <v>221</v>
      </c>
      <c r="H4111" t="s">
        <v>10251</v>
      </c>
      <c r="I4111">
        <v>904</v>
      </c>
      <c r="K4111" t="s">
        <v>5316</v>
      </c>
      <c r="L4111" t="s">
        <v>3009</v>
      </c>
      <c r="M4111" t="s">
        <v>19456</v>
      </c>
      <c r="N4111">
        <v>22246</v>
      </c>
      <c r="O4111">
        <v>1663</v>
      </c>
      <c r="P4111" t="s">
        <v>15242</v>
      </c>
      <c r="Q4111">
        <v>1</v>
      </c>
      <c r="R4111" t="s">
        <v>19457</v>
      </c>
      <c r="S4111" t="s">
        <v>19458</v>
      </c>
      <c r="T4111">
        <v>196</v>
      </c>
      <c r="U4111" t="s">
        <v>37</v>
      </c>
      <c r="V4111" t="s">
        <v>38</v>
      </c>
      <c r="W4111" t="s">
        <v>585</v>
      </c>
      <c r="X4111">
        <v>3000000</v>
      </c>
      <c r="Y4111">
        <v>1996</v>
      </c>
      <c r="Z4111">
        <v>281</v>
      </c>
      <c r="AA4111">
        <v>6.9</v>
      </c>
      <c r="AB4111">
        <v>1.85</v>
      </c>
      <c r="AC4111">
        <v>0</v>
      </c>
    </row>
    <row r="4112" spans="1:29">
      <c r="A4112" t="s">
        <v>28</v>
      </c>
      <c r="C4112" t="s">
        <v>19459</v>
      </c>
      <c r="D4112">
        <v>5</v>
      </c>
      <c r="E4112">
        <v>87</v>
      </c>
      <c r="F4112">
        <v>84</v>
      </c>
      <c r="G4112">
        <v>331</v>
      </c>
      <c r="H4112" t="s">
        <v>13027</v>
      </c>
      <c r="I4112">
        <v>702</v>
      </c>
      <c r="J4112">
        <v>252726</v>
      </c>
      <c r="K4112" t="s">
        <v>19460</v>
      </c>
      <c r="L4112" t="s">
        <v>9902</v>
      </c>
      <c r="M4112" t="s">
        <v>19461</v>
      </c>
      <c r="N4112">
        <v>1289</v>
      </c>
      <c r="O4112">
        <v>2715</v>
      </c>
      <c r="P4112" t="s">
        <v>19462</v>
      </c>
      <c r="Q4112">
        <v>0</v>
      </c>
      <c r="R4112" t="s">
        <v>19463</v>
      </c>
      <c r="S4112" t="s">
        <v>19464</v>
      </c>
      <c r="T4112">
        <v>18</v>
      </c>
      <c r="V4112" t="s">
        <v>38</v>
      </c>
      <c r="W4112" t="s">
        <v>95</v>
      </c>
      <c r="X4112">
        <v>3000000</v>
      </c>
      <c r="Y4112">
        <v>2006</v>
      </c>
      <c r="Z4112">
        <v>366</v>
      </c>
      <c r="AA4112">
        <v>7.2</v>
      </c>
      <c r="AC4112">
        <v>76</v>
      </c>
    </row>
    <row r="4113" spans="1:29">
      <c r="A4113" t="s">
        <v>28</v>
      </c>
      <c r="C4113" t="s">
        <v>19465</v>
      </c>
      <c r="D4113">
        <v>248</v>
      </c>
      <c r="E4113">
        <v>123</v>
      </c>
      <c r="F4113">
        <v>121</v>
      </c>
      <c r="G4113">
        <v>168</v>
      </c>
      <c r="H4113" t="s">
        <v>7073</v>
      </c>
      <c r="I4113">
        <v>13000</v>
      </c>
      <c r="J4113">
        <v>373060</v>
      </c>
      <c r="K4113" t="s">
        <v>3409</v>
      </c>
      <c r="L4113" t="s">
        <v>458</v>
      </c>
      <c r="M4113" t="s">
        <v>19466</v>
      </c>
      <c r="N4113">
        <v>47385</v>
      </c>
      <c r="O4113">
        <v>13636</v>
      </c>
      <c r="P4113" t="s">
        <v>19467</v>
      </c>
      <c r="Q4113">
        <v>0</v>
      </c>
      <c r="R4113" t="s">
        <v>19468</v>
      </c>
      <c r="S4113" t="s">
        <v>19469</v>
      </c>
      <c r="T4113">
        <v>112</v>
      </c>
      <c r="U4113" t="s">
        <v>37</v>
      </c>
      <c r="V4113" t="s">
        <v>56</v>
      </c>
      <c r="W4113" t="s">
        <v>4830</v>
      </c>
      <c r="Y4113">
        <v>2009</v>
      </c>
      <c r="Z4113">
        <v>260</v>
      </c>
      <c r="AA4113">
        <v>7.3</v>
      </c>
      <c r="AB4113">
        <v>1.33</v>
      </c>
      <c r="AC4113">
        <v>0</v>
      </c>
    </row>
    <row r="4114" spans="1:29">
      <c r="A4114" t="s">
        <v>28</v>
      </c>
      <c r="C4114" t="s">
        <v>19470</v>
      </c>
      <c r="D4114">
        <v>152</v>
      </c>
      <c r="E4114">
        <v>99</v>
      </c>
      <c r="F4114">
        <v>89</v>
      </c>
      <c r="G4114">
        <v>322</v>
      </c>
      <c r="H4114" t="s">
        <v>2051</v>
      </c>
      <c r="I4114">
        <v>962</v>
      </c>
      <c r="J4114">
        <v>1007535</v>
      </c>
      <c r="K4114" t="s">
        <v>1415</v>
      </c>
      <c r="L4114" t="s">
        <v>9479</v>
      </c>
      <c r="M4114" t="s">
        <v>19471</v>
      </c>
      <c r="N4114">
        <v>7625</v>
      </c>
      <c r="O4114">
        <v>2452</v>
      </c>
      <c r="P4114" t="s">
        <v>974</v>
      </c>
      <c r="Q4114">
        <v>5</v>
      </c>
      <c r="R4114" t="s">
        <v>19472</v>
      </c>
      <c r="S4114" t="s">
        <v>19473</v>
      </c>
      <c r="T4114">
        <v>54</v>
      </c>
      <c r="U4114" t="s">
        <v>37</v>
      </c>
      <c r="V4114" t="s">
        <v>38</v>
      </c>
      <c r="W4114" t="s">
        <v>39</v>
      </c>
      <c r="Y4114">
        <v>2011</v>
      </c>
      <c r="Z4114">
        <v>476</v>
      </c>
      <c r="AA4114">
        <v>5.7</v>
      </c>
      <c r="AB4114">
        <v>1.85</v>
      </c>
      <c r="AC4114">
        <v>0</v>
      </c>
    </row>
    <row r="4115" spans="1:29">
      <c r="A4115" t="s">
        <v>28</v>
      </c>
      <c r="D4115">
        <v>10</v>
      </c>
      <c r="E4115">
        <v>173</v>
      </c>
      <c r="G4115">
        <v>476</v>
      </c>
      <c r="H4115" t="s">
        <v>4161</v>
      </c>
      <c r="I4115">
        <v>723</v>
      </c>
      <c r="K4115" t="s">
        <v>4332</v>
      </c>
      <c r="L4115" t="s">
        <v>2059</v>
      </c>
      <c r="M4115" t="s">
        <v>19474</v>
      </c>
      <c r="N4115">
        <v>2011</v>
      </c>
      <c r="O4115">
        <v>3149</v>
      </c>
      <c r="P4115" t="s">
        <v>2051</v>
      </c>
      <c r="Q4115">
        <v>3</v>
      </c>
      <c r="R4115" t="s">
        <v>19475</v>
      </c>
      <c r="S4115" t="s">
        <v>19476</v>
      </c>
      <c r="T4115">
        <v>33</v>
      </c>
      <c r="U4115" t="s">
        <v>37</v>
      </c>
      <c r="V4115" t="s">
        <v>38</v>
      </c>
      <c r="Z4115">
        <v>539</v>
      </c>
      <c r="AA4115">
        <v>5</v>
      </c>
      <c r="AB4115">
        <v>1.78</v>
      </c>
      <c r="AC4115">
        <v>518</v>
      </c>
    </row>
    <row r="4116" spans="1:29">
      <c r="A4116" t="s">
        <v>28</v>
      </c>
      <c r="C4116" t="s">
        <v>19477</v>
      </c>
      <c r="D4116">
        <v>156</v>
      </c>
      <c r="E4116">
        <v>87</v>
      </c>
      <c r="F4116">
        <v>21</v>
      </c>
      <c r="G4116">
        <v>416</v>
      </c>
      <c r="H4116" t="s">
        <v>1543</v>
      </c>
      <c r="I4116">
        <v>4000</v>
      </c>
      <c r="J4116">
        <v>418268</v>
      </c>
      <c r="K4116" t="s">
        <v>1681</v>
      </c>
      <c r="L4116" t="s">
        <v>84</v>
      </c>
      <c r="M4116" t="s">
        <v>19478</v>
      </c>
      <c r="N4116">
        <v>37156</v>
      </c>
      <c r="O4116">
        <v>8353</v>
      </c>
      <c r="P4116" t="s">
        <v>19479</v>
      </c>
      <c r="Q4116">
        <v>3</v>
      </c>
      <c r="R4116" t="s">
        <v>19480</v>
      </c>
      <c r="S4116" t="s">
        <v>19481</v>
      </c>
      <c r="T4116">
        <v>129</v>
      </c>
      <c r="U4116" t="s">
        <v>37</v>
      </c>
      <c r="V4116" t="s">
        <v>38</v>
      </c>
      <c r="W4116" t="s">
        <v>585</v>
      </c>
      <c r="X4116">
        <v>3000000</v>
      </c>
      <c r="Y4116">
        <v>2012</v>
      </c>
      <c r="Z4116">
        <v>3000</v>
      </c>
      <c r="AA4116">
        <v>5.3</v>
      </c>
      <c r="AB4116">
        <v>2.35</v>
      </c>
      <c r="AC4116">
        <v>0</v>
      </c>
    </row>
    <row r="4117" spans="1:29">
      <c r="A4117" t="s">
        <v>28</v>
      </c>
      <c r="D4117">
        <v>7</v>
      </c>
      <c r="E4117">
        <v>44</v>
      </c>
      <c r="G4117">
        <v>246</v>
      </c>
      <c r="H4117" t="s">
        <v>19482</v>
      </c>
      <c r="I4117">
        <v>786</v>
      </c>
      <c r="K4117" t="s">
        <v>19483</v>
      </c>
      <c r="L4117" t="s">
        <v>12924</v>
      </c>
      <c r="M4117" t="s">
        <v>19484</v>
      </c>
      <c r="N4117">
        <v>2948</v>
      </c>
      <c r="O4117">
        <v>1551</v>
      </c>
      <c r="P4117" t="s">
        <v>9829</v>
      </c>
      <c r="Q4117">
        <v>0</v>
      </c>
      <c r="R4117" t="s">
        <v>19485</v>
      </c>
      <c r="S4117" t="s">
        <v>19486</v>
      </c>
      <c r="T4117">
        <v>28</v>
      </c>
      <c r="U4117" t="s">
        <v>37</v>
      </c>
      <c r="V4117" t="s">
        <v>38</v>
      </c>
      <c r="Z4117">
        <v>341</v>
      </c>
      <c r="AA4117">
        <v>7.9</v>
      </c>
      <c r="AB4117">
        <v>16</v>
      </c>
      <c r="AC4117">
        <v>3000</v>
      </c>
    </row>
    <row r="4118" spans="1:29">
      <c r="A4118" t="s">
        <v>28</v>
      </c>
      <c r="C4118" t="s">
        <v>19487</v>
      </c>
      <c r="D4118">
        <v>1</v>
      </c>
      <c r="E4118">
        <v>120</v>
      </c>
      <c r="F4118">
        <v>40</v>
      </c>
      <c r="G4118">
        <v>249</v>
      </c>
      <c r="H4118" t="s">
        <v>11492</v>
      </c>
      <c r="I4118">
        <v>912</v>
      </c>
      <c r="K4118" t="s">
        <v>13338</v>
      </c>
      <c r="L4118" t="s">
        <v>2666</v>
      </c>
      <c r="M4118" t="s">
        <v>19488</v>
      </c>
      <c r="N4118">
        <v>758</v>
      </c>
      <c r="O4118">
        <v>2330</v>
      </c>
      <c r="P4118" t="s">
        <v>19489</v>
      </c>
      <c r="Q4118">
        <v>2</v>
      </c>
      <c r="R4118" t="s">
        <v>19490</v>
      </c>
      <c r="S4118" t="s">
        <v>19491</v>
      </c>
      <c r="T4118">
        <v>27</v>
      </c>
      <c r="U4118" t="s">
        <v>37</v>
      </c>
      <c r="V4118" t="s">
        <v>38</v>
      </c>
      <c r="W4118" t="s">
        <v>39</v>
      </c>
      <c r="Y4118">
        <v>2004</v>
      </c>
      <c r="Z4118">
        <v>750</v>
      </c>
      <c r="AA4118">
        <v>5</v>
      </c>
      <c r="AC4118">
        <v>47</v>
      </c>
    </row>
    <row r="4119" spans="1:29">
      <c r="A4119" t="s">
        <v>28</v>
      </c>
      <c r="C4119" t="s">
        <v>1504</v>
      </c>
      <c r="D4119">
        <v>82</v>
      </c>
      <c r="E4119">
        <v>93</v>
      </c>
      <c r="F4119">
        <v>78</v>
      </c>
      <c r="G4119">
        <v>197</v>
      </c>
      <c r="H4119" t="s">
        <v>5430</v>
      </c>
      <c r="I4119">
        <v>536</v>
      </c>
      <c r="J4119">
        <v>200803</v>
      </c>
      <c r="K4119" t="s">
        <v>1671</v>
      </c>
      <c r="L4119" t="s">
        <v>15003</v>
      </c>
      <c r="M4119" t="s">
        <v>19492</v>
      </c>
      <c r="N4119">
        <v>7988</v>
      </c>
      <c r="O4119">
        <v>1467</v>
      </c>
      <c r="P4119" t="s">
        <v>19493</v>
      </c>
      <c r="Q4119">
        <v>3</v>
      </c>
      <c r="R4119" t="s">
        <v>19494</v>
      </c>
      <c r="S4119" t="s">
        <v>19495</v>
      </c>
      <c r="T4119">
        <v>71</v>
      </c>
      <c r="U4119" t="s">
        <v>37</v>
      </c>
      <c r="V4119" t="s">
        <v>38</v>
      </c>
      <c r="W4119" t="s">
        <v>585</v>
      </c>
      <c r="X4119">
        <v>3000000</v>
      </c>
      <c r="Y4119">
        <v>2012</v>
      </c>
      <c r="Z4119">
        <v>317</v>
      </c>
      <c r="AA4119">
        <v>5.3</v>
      </c>
      <c r="AB4119">
        <v>1.78</v>
      </c>
      <c r="AC4119">
        <v>0</v>
      </c>
    </row>
    <row r="4120" spans="1:29">
      <c r="A4120" t="s">
        <v>28</v>
      </c>
      <c r="C4120" t="s">
        <v>2037</v>
      </c>
      <c r="D4120">
        <v>175</v>
      </c>
      <c r="E4120">
        <v>111</v>
      </c>
      <c r="F4120">
        <v>81</v>
      </c>
      <c r="G4120">
        <v>81</v>
      </c>
      <c r="H4120" t="s">
        <v>9705</v>
      </c>
      <c r="I4120">
        <v>3000</v>
      </c>
      <c r="J4120">
        <v>33631221</v>
      </c>
      <c r="K4120" t="s">
        <v>2125</v>
      </c>
      <c r="L4120" t="s">
        <v>8011</v>
      </c>
      <c r="M4120" t="s">
        <v>9706</v>
      </c>
      <c r="N4120">
        <v>48562</v>
      </c>
      <c r="O4120">
        <v>3784</v>
      </c>
      <c r="P4120" t="s">
        <v>9707</v>
      </c>
      <c r="Q4120">
        <v>1</v>
      </c>
      <c r="R4120" t="s">
        <v>9708</v>
      </c>
      <c r="S4120" t="s">
        <v>9709</v>
      </c>
      <c r="T4120">
        <v>145</v>
      </c>
      <c r="U4120" t="s">
        <v>37</v>
      </c>
      <c r="V4120" t="s">
        <v>38</v>
      </c>
      <c r="W4120" t="s">
        <v>585</v>
      </c>
      <c r="X4120">
        <v>25000000</v>
      </c>
      <c r="Y4120">
        <v>2014</v>
      </c>
      <c r="Z4120">
        <v>571</v>
      </c>
      <c r="AA4120">
        <v>6</v>
      </c>
      <c r="AB4120">
        <v>2.35</v>
      </c>
      <c r="AC4120">
        <v>0</v>
      </c>
    </row>
    <row r="4121" spans="1:29">
      <c r="A4121" t="s">
        <v>28</v>
      </c>
      <c r="D4121">
        <v>4</v>
      </c>
      <c r="E4121">
        <v>60</v>
      </c>
      <c r="G4121">
        <v>23</v>
      </c>
      <c r="H4121" t="s">
        <v>19496</v>
      </c>
      <c r="I4121">
        <v>40</v>
      </c>
      <c r="K4121" t="s">
        <v>3409</v>
      </c>
      <c r="L4121" t="s">
        <v>19497</v>
      </c>
      <c r="M4121" t="s">
        <v>19498</v>
      </c>
      <c r="N4121">
        <v>437</v>
      </c>
      <c r="O4121">
        <v>158</v>
      </c>
      <c r="P4121" t="s">
        <v>19499</v>
      </c>
      <c r="Q4121">
        <v>0</v>
      </c>
      <c r="R4121" t="s">
        <v>19500</v>
      </c>
      <c r="S4121" t="s">
        <v>19501</v>
      </c>
      <c r="T4121">
        <v>20</v>
      </c>
      <c r="U4121" t="s">
        <v>37</v>
      </c>
      <c r="V4121" t="s">
        <v>56</v>
      </c>
      <c r="Z4121">
        <v>37</v>
      </c>
      <c r="AA4121">
        <v>7.6</v>
      </c>
      <c r="AB4121">
        <v>1.33</v>
      </c>
      <c r="AC4121">
        <v>450</v>
      </c>
    </row>
    <row r="4122" spans="1:29">
      <c r="A4122" t="s">
        <v>28</v>
      </c>
      <c r="C4122" t="s">
        <v>14383</v>
      </c>
      <c r="D4122">
        <v>40</v>
      </c>
      <c r="E4122">
        <v>98</v>
      </c>
      <c r="F4122">
        <v>7</v>
      </c>
      <c r="G4122">
        <v>17</v>
      </c>
      <c r="H4122" t="s">
        <v>19502</v>
      </c>
      <c r="I4122">
        <v>289</v>
      </c>
      <c r="J4122">
        <v>95016</v>
      </c>
      <c r="K4122" t="s">
        <v>4479</v>
      </c>
      <c r="L4122" t="s">
        <v>14362</v>
      </c>
      <c r="M4122" t="s">
        <v>19503</v>
      </c>
      <c r="N4122">
        <v>11074</v>
      </c>
      <c r="O4122">
        <v>362</v>
      </c>
      <c r="P4122" t="s">
        <v>19504</v>
      </c>
      <c r="Q4122">
        <v>0</v>
      </c>
      <c r="R4122" t="s">
        <v>19505</v>
      </c>
      <c r="S4122" t="s">
        <v>19506</v>
      </c>
      <c r="T4122">
        <v>56</v>
      </c>
      <c r="U4122" t="s">
        <v>8731</v>
      </c>
      <c r="V4122" t="s">
        <v>767</v>
      </c>
      <c r="W4122" t="s">
        <v>585</v>
      </c>
      <c r="X4122">
        <v>2700000</v>
      </c>
      <c r="Y4122">
        <v>2004</v>
      </c>
      <c r="Z4122">
        <v>38</v>
      </c>
      <c r="AA4122">
        <v>7.4</v>
      </c>
      <c r="AB4122">
        <v>1.85</v>
      </c>
      <c r="AC4122">
        <v>442</v>
      </c>
    </row>
    <row r="4123" spans="1:29">
      <c r="A4123" t="s">
        <v>28</v>
      </c>
      <c r="C4123" t="s">
        <v>19507</v>
      </c>
      <c r="D4123">
        <v>8</v>
      </c>
      <c r="E4123">
        <v>100</v>
      </c>
      <c r="F4123">
        <v>27</v>
      </c>
      <c r="G4123">
        <v>847</v>
      </c>
      <c r="H4123" t="s">
        <v>5781</v>
      </c>
      <c r="I4123">
        <v>1000</v>
      </c>
      <c r="J4123">
        <v>73678</v>
      </c>
      <c r="K4123" t="s">
        <v>1961</v>
      </c>
      <c r="L4123" t="s">
        <v>19508</v>
      </c>
      <c r="M4123" t="s">
        <v>19509</v>
      </c>
      <c r="N4123">
        <v>266</v>
      </c>
      <c r="O4123">
        <v>4374</v>
      </c>
      <c r="P4123" t="s">
        <v>10214</v>
      </c>
      <c r="Q4123">
        <v>1</v>
      </c>
      <c r="S4123" t="s">
        <v>19510</v>
      </c>
      <c r="T4123">
        <v>8</v>
      </c>
      <c r="U4123" t="s">
        <v>37</v>
      </c>
      <c r="V4123" t="s">
        <v>38</v>
      </c>
      <c r="W4123" t="s">
        <v>585</v>
      </c>
      <c r="X4123">
        <v>3000000</v>
      </c>
      <c r="Y4123">
        <v>2011</v>
      </c>
      <c r="Z4123">
        <v>902</v>
      </c>
      <c r="AA4123">
        <v>5.9</v>
      </c>
      <c r="AC4123">
        <v>348</v>
      </c>
    </row>
    <row r="4124" spans="1:29">
      <c r="A4124" t="s">
        <v>28</v>
      </c>
      <c r="C4124" t="s">
        <v>19511</v>
      </c>
      <c r="D4124">
        <v>63</v>
      </c>
      <c r="E4124">
        <v>88</v>
      </c>
      <c r="F4124">
        <v>26</v>
      </c>
      <c r="G4124">
        <v>236</v>
      </c>
      <c r="H4124" t="s">
        <v>12186</v>
      </c>
      <c r="I4124">
        <v>487</v>
      </c>
      <c r="J4124">
        <v>143000</v>
      </c>
      <c r="K4124" t="s">
        <v>5544</v>
      </c>
      <c r="L4124" t="s">
        <v>19512</v>
      </c>
      <c r="M4124" t="s">
        <v>19513</v>
      </c>
      <c r="N4124">
        <v>4122</v>
      </c>
      <c r="O4124">
        <v>1495</v>
      </c>
      <c r="P4124" t="s">
        <v>19514</v>
      </c>
      <c r="Q4124">
        <v>0</v>
      </c>
      <c r="R4124" t="s">
        <v>19515</v>
      </c>
      <c r="S4124" t="s">
        <v>19516</v>
      </c>
      <c r="T4124">
        <v>48</v>
      </c>
      <c r="U4124" t="s">
        <v>37</v>
      </c>
      <c r="V4124" t="s">
        <v>38</v>
      </c>
      <c r="W4124" t="s">
        <v>585</v>
      </c>
      <c r="X4124">
        <v>5000000</v>
      </c>
      <c r="Y4124">
        <v>2009</v>
      </c>
      <c r="Z4124">
        <v>298</v>
      </c>
      <c r="AA4124">
        <v>4.0999999999999996</v>
      </c>
      <c r="AB4124">
        <v>2.35</v>
      </c>
      <c r="AC4124">
        <v>0</v>
      </c>
    </row>
    <row r="4125" spans="1:29">
      <c r="A4125" t="s">
        <v>28</v>
      </c>
      <c r="C4125" t="s">
        <v>1770</v>
      </c>
      <c r="D4125">
        <v>20</v>
      </c>
      <c r="E4125">
        <v>97</v>
      </c>
      <c r="F4125">
        <v>700</v>
      </c>
      <c r="G4125">
        <v>56</v>
      </c>
      <c r="H4125" t="s">
        <v>16315</v>
      </c>
      <c r="I4125">
        <v>599</v>
      </c>
      <c r="J4125">
        <v>39852</v>
      </c>
      <c r="K4125" t="s">
        <v>2527</v>
      </c>
      <c r="L4125" t="s">
        <v>5586</v>
      </c>
      <c r="M4125" t="s">
        <v>19517</v>
      </c>
      <c r="N4125">
        <v>1238</v>
      </c>
      <c r="O4125">
        <v>1030</v>
      </c>
      <c r="P4125" t="s">
        <v>19518</v>
      </c>
      <c r="Q4125">
        <v>1</v>
      </c>
      <c r="R4125" t="s">
        <v>19519</v>
      </c>
      <c r="S4125" t="s">
        <v>19520</v>
      </c>
      <c r="T4125">
        <v>25</v>
      </c>
      <c r="U4125" t="s">
        <v>37</v>
      </c>
      <c r="V4125" t="s">
        <v>38</v>
      </c>
      <c r="W4125" t="s">
        <v>585</v>
      </c>
      <c r="X4125">
        <v>3000000</v>
      </c>
      <c r="Y4125">
        <v>1999</v>
      </c>
      <c r="Z4125">
        <v>325</v>
      </c>
      <c r="AA4125">
        <v>6.7</v>
      </c>
      <c r="AB4125">
        <v>1.85</v>
      </c>
      <c r="AC4125">
        <v>117</v>
      </c>
    </row>
    <row r="4126" spans="1:29">
      <c r="A4126" t="s">
        <v>28</v>
      </c>
      <c r="C4126" t="s">
        <v>12115</v>
      </c>
      <c r="D4126">
        <v>174</v>
      </c>
      <c r="E4126">
        <v>122</v>
      </c>
      <c r="F4126">
        <v>87</v>
      </c>
      <c r="G4126">
        <v>605</v>
      </c>
      <c r="H4126" t="s">
        <v>14538</v>
      </c>
      <c r="I4126">
        <v>2000</v>
      </c>
      <c r="J4126">
        <v>22000</v>
      </c>
      <c r="K4126" t="s">
        <v>2683</v>
      </c>
      <c r="L4126" t="s">
        <v>3007</v>
      </c>
      <c r="M4126" t="s">
        <v>19521</v>
      </c>
      <c r="N4126">
        <v>30511</v>
      </c>
      <c r="O4126">
        <v>4920</v>
      </c>
      <c r="P4126" t="s">
        <v>7627</v>
      </c>
      <c r="Q4126">
        <v>4</v>
      </c>
      <c r="R4126" t="s">
        <v>19522</v>
      </c>
      <c r="S4126" t="s">
        <v>19523</v>
      </c>
      <c r="T4126">
        <v>226</v>
      </c>
      <c r="U4126" t="s">
        <v>37</v>
      </c>
      <c r="V4126" t="s">
        <v>767</v>
      </c>
      <c r="W4126" t="s">
        <v>585</v>
      </c>
      <c r="X4126">
        <v>3000000</v>
      </c>
      <c r="Y4126">
        <v>2011</v>
      </c>
      <c r="Z4126">
        <v>683</v>
      </c>
      <c r="AA4126">
        <v>5.8</v>
      </c>
      <c r="AB4126">
        <v>2.35</v>
      </c>
      <c r="AC4126">
        <v>0</v>
      </c>
    </row>
    <row r="4127" spans="1:29">
      <c r="A4127" t="s">
        <v>28</v>
      </c>
      <c r="C4127" t="s">
        <v>19524</v>
      </c>
      <c r="D4127">
        <v>90</v>
      </c>
      <c r="E4127">
        <v>86</v>
      </c>
      <c r="F4127">
        <v>0</v>
      </c>
      <c r="G4127">
        <v>77</v>
      </c>
      <c r="H4127" t="s">
        <v>10297</v>
      </c>
      <c r="I4127">
        <v>767</v>
      </c>
      <c r="J4127">
        <v>128937</v>
      </c>
      <c r="K4127" t="s">
        <v>19525</v>
      </c>
      <c r="L4127" t="s">
        <v>6446</v>
      </c>
      <c r="M4127" t="s">
        <v>19526</v>
      </c>
      <c r="N4127">
        <v>2437</v>
      </c>
      <c r="O4127">
        <v>975</v>
      </c>
      <c r="P4127" t="s">
        <v>19527</v>
      </c>
      <c r="Q4127">
        <v>0</v>
      </c>
      <c r="R4127" t="s">
        <v>19528</v>
      </c>
      <c r="S4127" t="s">
        <v>19529</v>
      </c>
      <c r="T4127">
        <v>31</v>
      </c>
      <c r="U4127" t="s">
        <v>37</v>
      </c>
      <c r="V4127" t="s">
        <v>7987</v>
      </c>
      <c r="W4127" t="s">
        <v>585</v>
      </c>
      <c r="Y4127">
        <v>2009</v>
      </c>
      <c r="Z4127">
        <v>122</v>
      </c>
      <c r="AA4127">
        <v>6.2</v>
      </c>
      <c r="AB4127">
        <v>1.85</v>
      </c>
      <c r="AC4127">
        <v>580</v>
      </c>
    </row>
    <row r="4128" spans="1:29">
      <c r="A4128" t="s">
        <v>28</v>
      </c>
      <c r="C4128" t="s">
        <v>19530</v>
      </c>
      <c r="D4128">
        <v>58</v>
      </c>
      <c r="E4128">
        <v>83</v>
      </c>
      <c r="F4128">
        <v>8</v>
      </c>
      <c r="G4128">
        <v>617</v>
      </c>
      <c r="H4128" t="s">
        <v>9768</v>
      </c>
      <c r="I4128">
        <v>798</v>
      </c>
      <c r="K4128" t="s">
        <v>5544</v>
      </c>
      <c r="L4128" t="s">
        <v>1698</v>
      </c>
      <c r="M4128" t="s">
        <v>19531</v>
      </c>
      <c r="N4128">
        <v>7358</v>
      </c>
      <c r="O4128">
        <v>4756</v>
      </c>
      <c r="P4128" t="s">
        <v>6860</v>
      </c>
      <c r="Q4128">
        <v>1</v>
      </c>
      <c r="R4128" t="s">
        <v>19532</v>
      </c>
      <c r="S4128" t="s">
        <v>19533</v>
      </c>
      <c r="T4128">
        <v>39</v>
      </c>
      <c r="U4128" t="s">
        <v>37</v>
      </c>
      <c r="V4128" t="s">
        <v>38</v>
      </c>
      <c r="W4128" t="s">
        <v>585</v>
      </c>
      <c r="X4128">
        <v>3000000</v>
      </c>
      <c r="Y4128">
        <v>2015</v>
      </c>
      <c r="Z4128">
        <v>634</v>
      </c>
      <c r="AA4128">
        <v>5.3</v>
      </c>
      <c r="AC4128">
        <v>0</v>
      </c>
    </row>
    <row r="4129" spans="1:29">
      <c r="A4129" t="s">
        <v>28</v>
      </c>
      <c r="C4129" t="s">
        <v>19534</v>
      </c>
      <c r="D4129">
        <v>14</v>
      </c>
      <c r="E4129">
        <v>80</v>
      </c>
      <c r="F4129">
        <v>0</v>
      </c>
      <c r="G4129">
        <v>19</v>
      </c>
      <c r="H4129" t="s">
        <v>19535</v>
      </c>
      <c r="I4129">
        <v>231</v>
      </c>
      <c r="K4129" t="s">
        <v>1671</v>
      </c>
      <c r="L4129" t="s">
        <v>19536</v>
      </c>
      <c r="M4129" t="s">
        <v>19537</v>
      </c>
      <c r="N4129">
        <v>1257</v>
      </c>
      <c r="O4129">
        <v>313</v>
      </c>
      <c r="P4129" t="s">
        <v>19538</v>
      </c>
      <c r="Q4129">
        <v>1</v>
      </c>
      <c r="R4129" t="s">
        <v>19539</v>
      </c>
      <c r="S4129" t="s">
        <v>19540</v>
      </c>
      <c r="T4129">
        <v>24</v>
      </c>
      <c r="U4129" t="s">
        <v>37</v>
      </c>
      <c r="V4129" t="s">
        <v>38</v>
      </c>
      <c r="W4129" t="s">
        <v>585</v>
      </c>
      <c r="X4129">
        <v>3000000</v>
      </c>
      <c r="Y4129">
        <v>2005</v>
      </c>
      <c r="Z4129">
        <v>27</v>
      </c>
      <c r="AA4129">
        <v>3.3</v>
      </c>
      <c r="AB4129">
        <v>1.78</v>
      </c>
      <c r="AC4129">
        <v>48</v>
      </c>
    </row>
    <row r="4130" spans="1:29">
      <c r="A4130" t="s">
        <v>28</v>
      </c>
      <c r="C4130" t="s">
        <v>255</v>
      </c>
      <c r="D4130">
        <v>451</v>
      </c>
      <c r="E4130">
        <v>108</v>
      </c>
      <c r="F4130">
        <v>13000</v>
      </c>
      <c r="G4130">
        <v>11000</v>
      </c>
      <c r="H4130" t="s">
        <v>106</v>
      </c>
      <c r="I4130">
        <v>40000</v>
      </c>
      <c r="J4130">
        <v>334185206</v>
      </c>
      <c r="K4130" t="s">
        <v>200</v>
      </c>
      <c r="L4130" t="s">
        <v>43</v>
      </c>
      <c r="M4130" t="s">
        <v>256</v>
      </c>
      <c r="N4130">
        <v>306336</v>
      </c>
      <c r="O4130">
        <v>79957</v>
      </c>
      <c r="P4130" t="s">
        <v>257</v>
      </c>
      <c r="Q4130">
        <v>0</v>
      </c>
      <c r="R4130" t="s">
        <v>258</v>
      </c>
      <c r="S4130" t="s">
        <v>259</v>
      </c>
      <c r="T4130">
        <v>736</v>
      </c>
      <c r="U4130" t="s">
        <v>37</v>
      </c>
      <c r="V4130" t="s">
        <v>38</v>
      </c>
      <c r="W4130" t="s">
        <v>95</v>
      </c>
      <c r="X4130">
        <v>200000000</v>
      </c>
      <c r="Y4130">
        <v>2010</v>
      </c>
      <c r="Z4130">
        <v>25000</v>
      </c>
      <c r="AA4130">
        <v>6.5</v>
      </c>
      <c r="AB4130">
        <v>1.85</v>
      </c>
      <c r="AC4130">
        <v>24000</v>
      </c>
    </row>
    <row r="4131" spans="1:29">
      <c r="A4131" t="s">
        <v>28</v>
      </c>
      <c r="C4131" t="s">
        <v>19541</v>
      </c>
      <c r="E4131">
        <v>90</v>
      </c>
      <c r="F4131">
        <v>66</v>
      </c>
      <c r="G4131">
        <v>452</v>
      </c>
      <c r="H4131" t="s">
        <v>2523</v>
      </c>
      <c r="I4131">
        <v>1000</v>
      </c>
      <c r="K4131" t="s">
        <v>1671</v>
      </c>
      <c r="L4131" t="s">
        <v>4467</v>
      </c>
      <c r="M4131" t="s">
        <v>19542</v>
      </c>
      <c r="N4131">
        <v>62</v>
      </c>
      <c r="O4131">
        <v>3882</v>
      </c>
      <c r="P4131" t="s">
        <v>14151</v>
      </c>
      <c r="Q4131">
        <v>1</v>
      </c>
      <c r="R4131" t="s">
        <v>19543</v>
      </c>
      <c r="S4131" t="s">
        <v>19544</v>
      </c>
      <c r="T4131">
        <v>1</v>
      </c>
      <c r="U4131" t="s">
        <v>37</v>
      </c>
      <c r="V4131" t="s">
        <v>38</v>
      </c>
      <c r="W4131" t="s">
        <v>39</v>
      </c>
      <c r="X4131">
        <v>3000000</v>
      </c>
      <c r="Y4131">
        <v>2009</v>
      </c>
      <c r="Z4131">
        <v>975</v>
      </c>
      <c r="AA4131">
        <v>6.2</v>
      </c>
      <c r="AB4131">
        <v>1.85</v>
      </c>
      <c r="AC4131">
        <v>54</v>
      </c>
    </row>
    <row r="4132" spans="1:29">
      <c r="A4132" t="s">
        <v>28</v>
      </c>
      <c r="C4132" t="s">
        <v>19545</v>
      </c>
      <c r="D4132">
        <v>21</v>
      </c>
      <c r="E4132">
        <v>96</v>
      </c>
      <c r="F4132">
        <v>15</v>
      </c>
      <c r="G4132">
        <v>357</v>
      </c>
      <c r="H4132" t="s">
        <v>1195</v>
      </c>
      <c r="I4132">
        <v>433</v>
      </c>
      <c r="J4132">
        <v>5005</v>
      </c>
      <c r="K4132" t="s">
        <v>3409</v>
      </c>
      <c r="L4132" t="s">
        <v>932</v>
      </c>
      <c r="M4132" t="s">
        <v>19546</v>
      </c>
      <c r="N4132">
        <v>2280</v>
      </c>
      <c r="O4132">
        <v>1929</v>
      </c>
      <c r="P4132" t="s">
        <v>12193</v>
      </c>
      <c r="Q4132">
        <v>2</v>
      </c>
      <c r="R4132" t="s">
        <v>19547</v>
      </c>
      <c r="S4132" t="s">
        <v>19548</v>
      </c>
      <c r="T4132">
        <v>14</v>
      </c>
      <c r="U4132" t="s">
        <v>37</v>
      </c>
      <c r="V4132" t="s">
        <v>38</v>
      </c>
      <c r="W4132" t="s">
        <v>585</v>
      </c>
      <c r="X4132">
        <v>3000000</v>
      </c>
      <c r="Y4132">
        <v>2009</v>
      </c>
      <c r="Z4132">
        <v>396</v>
      </c>
      <c r="AA4132">
        <v>5.9</v>
      </c>
      <c r="AC4132">
        <v>448</v>
      </c>
    </row>
    <row r="4133" spans="1:29">
      <c r="A4133" t="s">
        <v>28</v>
      </c>
      <c r="C4133" t="s">
        <v>19549</v>
      </c>
      <c r="D4133">
        <v>9</v>
      </c>
      <c r="E4133">
        <v>85</v>
      </c>
      <c r="F4133">
        <v>74</v>
      </c>
      <c r="G4133">
        <v>47</v>
      </c>
      <c r="H4133" t="s">
        <v>19550</v>
      </c>
      <c r="I4133">
        <v>652</v>
      </c>
      <c r="K4133" t="s">
        <v>923</v>
      </c>
      <c r="L4133" t="s">
        <v>8269</v>
      </c>
      <c r="M4133" t="s">
        <v>19551</v>
      </c>
      <c r="N4133">
        <v>1370</v>
      </c>
      <c r="O4133">
        <v>844</v>
      </c>
      <c r="P4133" t="s">
        <v>19552</v>
      </c>
      <c r="Q4133">
        <v>3</v>
      </c>
      <c r="R4133" t="s">
        <v>19553</v>
      </c>
      <c r="S4133" t="s">
        <v>19554</v>
      </c>
      <c r="T4133">
        <v>9</v>
      </c>
      <c r="U4133" t="s">
        <v>37</v>
      </c>
      <c r="V4133" t="s">
        <v>16841</v>
      </c>
      <c r="X4133">
        <v>3000000</v>
      </c>
      <c r="Y4133">
        <v>2013</v>
      </c>
      <c r="Z4133">
        <v>124</v>
      </c>
      <c r="AA4133">
        <v>5.5</v>
      </c>
      <c r="AB4133">
        <v>2.35</v>
      </c>
      <c r="AC4133">
        <v>433</v>
      </c>
    </row>
    <row r="4134" spans="1:29">
      <c r="A4134" t="s">
        <v>28</v>
      </c>
      <c r="C4134" t="s">
        <v>7885</v>
      </c>
      <c r="D4134">
        <v>98</v>
      </c>
      <c r="E4134">
        <v>83</v>
      </c>
      <c r="F4134">
        <v>136</v>
      </c>
      <c r="G4134">
        <v>975</v>
      </c>
      <c r="H4134" t="s">
        <v>479</v>
      </c>
      <c r="I4134">
        <v>3000</v>
      </c>
      <c r="K4134" t="s">
        <v>1671</v>
      </c>
      <c r="L4134" t="s">
        <v>141</v>
      </c>
      <c r="M4134" t="s">
        <v>19555</v>
      </c>
      <c r="N4134">
        <v>16987</v>
      </c>
      <c r="O4134">
        <v>7191</v>
      </c>
      <c r="P4134" t="s">
        <v>622</v>
      </c>
      <c r="Q4134">
        <v>2</v>
      </c>
      <c r="R4134" t="s">
        <v>19556</v>
      </c>
      <c r="S4134" t="s">
        <v>19557</v>
      </c>
      <c r="T4134">
        <v>85</v>
      </c>
      <c r="U4134" t="s">
        <v>37</v>
      </c>
      <c r="V4134" t="s">
        <v>38</v>
      </c>
      <c r="W4134" t="s">
        <v>585</v>
      </c>
      <c r="Y4134">
        <v>2014</v>
      </c>
      <c r="Z4134">
        <v>1000</v>
      </c>
      <c r="AA4134">
        <v>5.5</v>
      </c>
      <c r="AB4134">
        <v>1.85</v>
      </c>
      <c r="AC4134">
        <v>0</v>
      </c>
    </row>
    <row r="4135" spans="1:29">
      <c r="A4135" t="s">
        <v>28</v>
      </c>
      <c r="C4135" t="s">
        <v>19558</v>
      </c>
      <c r="D4135">
        <v>29</v>
      </c>
      <c r="E4135">
        <v>80</v>
      </c>
      <c r="F4135">
        <v>19</v>
      </c>
      <c r="G4135">
        <v>73</v>
      </c>
      <c r="H4135" t="s">
        <v>19559</v>
      </c>
      <c r="I4135">
        <v>319</v>
      </c>
      <c r="K4135" t="s">
        <v>1671</v>
      </c>
      <c r="L4135" t="s">
        <v>19560</v>
      </c>
      <c r="M4135" t="s">
        <v>19561</v>
      </c>
      <c r="N4135">
        <v>2978</v>
      </c>
      <c r="O4135">
        <v>845</v>
      </c>
      <c r="P4135" t="s">
        <v>19562</v>
      </c>
      <c r="Q4135">
        <v>0</v>
      </c>
      <c r="R4135" t="s">
        <v>19563</v>
      </c>
      <c r="S4135" t="s">
        <v>19564</v>
      </c>
      <c r="T4135">
        <v>13</v>
      </c>
      <c r="U4135" t="s">
        <v>37</v>
      </c>
      <c r="V4135" t="s">
        <v>38</v>
      </c>
      <c r="W4135" t="s">
        <v>585</v>
      </c>
      <c r="X4135">
        <v>3000000</v>
      </c>
      <c r="Y4135">
        <v>2013</v>
      </c>
      <c r="Z4135">
        <v>302</v>
      </c>
      <c r="AA4135">
        <v>2.6</v>
      </c>
      <c r="AB4135">
        <v>1.85</v>
      </c>
      <c r="AC4135">
        <v>2000</v>
      </c>
    </row>
    <row r="4136" spans="1:29">
      <c r="A4136" t="s">
        <v>28</v>
      </c>
      <c r="C4136" t="s">
        <v>6433</v>
      </c>
      <c r="D4136">
        <v>23</v>
      </c>
      <c r="E4136">
        <v>90</v>
      </c>
      <c r="F4136">
        <v>2000</v>
      </c>
      <c r="G4136">
        <v>454</v>
      </c>
      <c r="H4136" t="s">
        <v>19565</v>
      </c>
      <c r="I4136">
        <v>2000</v>
      </c>
      <c r="K4136" t="s">
        <v>3265</v>
      </c>
      <c r="L4136" t="s">
        <v>6433</v>
      </c>
      <c r="M4136" t="s">
        <v>19566</v>
      </c>
      <c r="N4136">
        <v>13599</v>
      </c>
      <c r="O4136">
        <v>3666</v>
      </c>
      <c r="P4136" t="s">
        <v>19567</v>
      </c>
      <c r="Q4136">
        <v>3</v>
      </c>
      <c r="R4136" t="s">
        <v>19568</v>
      </c>
      <c r="S4136" t="s">
        <v>19569</v>
      </c>
      <c r="T4136">
        <v>30</v>
      </c>
      <c r="U4136" t="s">
        <v>37</v>
      </c>
      <c r="V4136" t="s">
        <v>38</v>
      </c>
      <c r="W4136" t="s">
        <v>585</v>
      </c>
      <c r="X4136">
        <v>3000000</v>
      </c>
      <c r="Y4136">
        <v>2011</v>
      </c>
      <c r="Z4136">
        <v>606</v>
      </c>
      <c r="AA4136">
        <v>5.8</v>
      </c>
      <c r="AB4136">
        <v>1.85</v>
      </c>
      <c r="AC4136">
        <v>6000</v>
      </c>
    </row>
    <row r="4137" spans="1:29">
      <c r="A4137" t="s">
        <v>28</v>
      </c>
      <c r="C4137" t="s">
        <v>11916</v>
      </c>
      <c r="D4137">
        <v>87</v>
      </c>
      <c r="E4137">
        <v>92</v>
      </c>
      <c r="F4137">
        <v>128</v>
      </c>
      <c r="G4137">
        <v>480</v>
      </c>
      <c r="H4137" t="s">
        <v>6593</v>
      </c>
      <c r="I4137">
        <v>756</v>
      </c>
      <c r="K4137" t="s">
        <v>1528</v>
      </c>
      <c r="L4137" t="s">
        <v>10888</v>
      </c>
      <c r="M4137" t="s">
        <v>19570</v>
      </c>
      <c r="N4137">
        <v>13640</v>
      </c>
      <c r="O4137">
        <v>2715</v>
      </c>
      <c r="P4137" t="s">
        <v>19571</v>
      </c>
      <c r="Q4137">
        <v>0</v>
      </c>
      <c r="R4137" t="s">
        <v>19572</v>
      </c>
      <c r="S4137" t="s">
        <v>19573</v>
      </c>
      <c r="T4137">
        <v>128</v>
      </c>
      <c r="U4137" t="s">
        <v>37</v>
      </c>
      <c r="V4137" t="s">
        <v>38</v>
      </c>
      <c r="W4137" t="s">
        <v>6036</v>
      </c>
      <c r="X4137">
        <v>3000000</v>
      </c>
      <c r="Y4137">
        <v>1967</v>
      </c>
      <c r="Z4137">
        <v>754</v>
      </c>
      <c r="AA4137">
        <v>7.4</v>
      </c>
      <c r="AB4137">
        <v>2.35</v>
      </c>
      <c r="AC4137">
        <v>3000</v>
      </c>
    </row>
    <row r="4138" spans="1:29">
      <c r="A4138" t="s">
        <v>28</v>
      </c>
      <c r="C4138" t="s">
        <v>19574</v>
      </c>
      <c r="D4138">
        <v>2</v>
      </c>
      <c r="E4138">
        <v>100</v>
      </c>
      <c r="F4138">
        <v>3</v>
      </c>
      <c r="G4138">
        <v>382</v>
      </c>
      <c r="H4138" t="s">
        <v>19575</v>
      </c>
      <c r="I4138">
        <v>1000</v>
      </c>
      <c r="K4138" t="s">
        <v>1671</v>
      </c>
      <c r="L4138" t="s">
        <v>1260</v>
      </c>
      <c r="M4138" t="s">
        <v>19576</v>
      </c>
      <c r="N4138">
        <v>118</v>
      </c>
      <c r="O4138">
        <v>2890</v>
      </c>
      <c r="P4138" t="s">
        <v>19577</v>
      </c>
      <c r="Q4138">
        <v>0</v>
      </c>
      <c r="R4138" t="s">
        <v>19578</v>
      </c>
      <c r="S4138" t="s">
        <v>19579</v>
      </c>
      <c r="T4138">
        <v>1</v>
      </c>
      <c r="U4138" t="s">
        <v>9795</v>
      </c>
      <c r="V4138" t="s">
        <v>7090</v>
      </c>
      <c r="X4138">
        <v>3000000</v>
      </c>
      <c r="Y4138">
        <v>2009</v>
      </c>
      <c r="Z4138">
        <v>810</v>
      </c>
      <c r="AA4138">
        <v>5.0999999999999996</v>
      </c>
      <c r="AC4138">
        <v>32</v>
      </c>
    </row>
    <row r="4139" spans="1:29">
      <c r="A4139" t="s">
        <v>28</v>
      </c>
      <c r="C4139" t="s">
        <v>19580</v>
      </c>
      <c r="D4139">
        <v>17</v>
      </c>
      <c r="E4139">
        <v>88</v>
      </c>
      <c r="F4139">
        <v>8</v>
      </c>
      <c r="G4139">
        <v>471</v>
      </c>
      <c r="H4139" t="s">
        <v>19581</v>
      </c>
      <c r="I4139">
        <v>2000</v>
      </c>
      <c r="K4139" t="s">
        <v>10413</v>
      </c>
      <c r="L4139" t="s">
        <v>5731</v>
      </c>
      <c r="M4139" t="s">
        <v>19582</v>
      </c>
      <c r="N4139">
        <v>704</v>
      </c>
      <c r="O4139">
        <v>4469</v>
      </c>
      <c r="P4139" t="s">
        <v>12968</v>
      </c>
      <c r="Q4139">
        <v>0</v>
      </c>
      <c r="R4139" t="s">
        <v>19583</v>
      </c>
      <c r="S4139" t="s">
        <v>19584</v>
      </c>
      <c r="T4139">
        <v>9</v>
      </c>
      <c r="U4139" t="s">
        <v>37</v>
      </c>
      <c r="V4139" t="s">
        <v>38</v>
      </c>
      <c r="X4139">
        <v>800000</v>
      </c>
      <c r="Y4139">
        <v>2013</v>
      </c>
      <c r="Z4139">
        <v>715</v>
      </c>
      <c r="AA4139">
        <v>5.2</v>
      </c>
      <c r="AB4139">
        <v>2.35</v>
      </c>
      <c r="AC4139">
        <v>406</v>
      </c>
    </row>
    <row r="4140" spans="1:29">
      <c r="C4140" t="s">
        <v>19585</v>
      </c>
      <c r="D4140">
        <v>7</v>
      </c>
      <c r="E4140">
        <v>95</v>
      </c>
      <c r="F4140">
        <v>39</v>
      </c>
      <c r="G4140">
        <v>375</v>
      </c>
      <c r="H4140" t="s">
        <v>6406</v>
      </c>
      <c r="I4140">
        <v>1000</v>
      </c>
      <c r="K4140" t="s">
        <v>6132</v>
      </c>
      <c r="L4140" t="s">
        <v>13946</v>
      </c>
      <c r="M4140" t="s">
        <v>19586</v>
      </c>
      <c r="N4140">
        <v>976</v>
      </c>
      <c r="O4140">
        <v>3024</v>
      </c>
      <c r="P4140" t="s">
        <v>19587</v>
      </c>
      <c r="Q4140">
        <v>2</v>
      </c>
      <c r="R4140" t="s">
        <v>19588</v>
      </c>
      <c r="S4140" t="s">
        <v>19589</v>
      </c>
      <c r="T4140">
        <v>15</v>
      </c>
      <c r="U4140" t="s">
        <v>37</v>
      </c>
      <c r="V4140" t="s">
        <v>38</v>
      </c>
      <c r="W4140" t="s">
        <v>585</v>
      </c>
      <c r="X4140">
        <v>3000000</v>
      </c>
      <c r="Y4140">
        <v>2014</v>
      </c>
      <c r="Z4140">
        <v>747</v>
      </c>
      <c r="AA4140">
        <v>4.8</v>
      </c>
      <c r="AC4140">
        <v>395</v>
      </c>
    </row>
    <row r="4141" spans="1:29">
      <c r="A4141" t="s">
        <v>28</v>
      </c>
      <c r="C4141" t="s">
        <v>19590</v>
      </c>
      <c r="D4141">
        <v>6</v>
      </c>
      <c r="E4141">
        <v>82</v>
      </c>
      <c r="F4141">
        <v>9</v>
      </c>
      <c r="G4141">
        <v>648</v>
      </c>
      <c r="H4141" t="s">
        <v>19591</v>
      </c>
      <c r="I4141">
        <v>904</v>
      </c>
      <c r="K4141" t="s">
        <v>10413</v>
      </c>
      <c r="L4141" t="s">
        <v>3009</v>
      </c>
      <c r="M4141" t="s">
        <v>19592</v>
      </c>
      <c r="N4141">
        <v>520</v>
      </c>
      <c r="O4141">
        <v>4092</v>
      </c>
      <c r="P4141" t="s">
        <v>19593</v>
      </c>
      <c r="Q4141">
        <v>4</v>
      </c>
      <c r="R4141" t="s">
        <v>19594</v>
      </c>
      <c r="S4141" t="s">
        <v>19595</v>
      </c>
      <c r="T4141">
        <v>8</v>
      </c>
      <c r="U4141" t="s">
        <v>37</v>
      </c>
      <c r="V4141" t="s">
        <v>38</v>
      </c>
      <c r="W4141" t="s">
        <v>585</v>
      </c>
      <c r="X4141">
        <v>3000000</v>
      </c>
      <c r="Y4141">
        <v>2015</v>
      </c>
      <c r="Z4141">
        <v>779</v>
      </c>
      <c r="AA4141">
        <v>3.9</v>
      </c>
      <c r="AC4141">
        <v>398</v>
      </c>
    </row>
    <row r="4142" spans="1:29">
      <c r="A4142" t="s">
        <v>28</v>
      </c>
      <c r="C4142" t="s">
        <v>19596</v>
      </c>
      <c r="D4142">
        <v>9</v>
      </c>
      <c r="E4142">
        <v>97</v>
      </c>
      <c r="F4142">
        <v>96</v>
      </c>
      <c r="G4142">
        <v>37</v>
      </c>
      <c r="H4142" t="s">
        <v>19597</v>
      </c>
      <c r="I4142">
        <v>201</v>
      </c>
      <c r="K4142" t="s">
        <v>19598</v>
      </c>
      <c r="L4142" t="s">
        <v>13911</v>
      </c>
      <c r="M4142" t="s">
        <v>19599</v>
      </c>
      <c r="N4142">
        <v>240</v>
      </c>
      <c r="O4142">
        <v>277</v>
      </c>
      <c r="P4142" t="s">
        <v>19600</v>
      </c>
      <c r="Q4142">
        <v>1</v>
      </c>
      <c r="R4142" t="s">
        <v>19601</v>
      </c>
      <c r="S4142" t="s">
        <v>19602</v>
      </c>
      <c r="T4142">
        <v>9</v>
      </c>
      <c r="U4142" t="s">
        <v>37</v>
      </c>
      <c r="V4142" t="s">
        <v>7090</v>
      </c>
      <c r="X4142">
        <v>3000000</v>
      </c>
      <c r="Y4142">
        <v>1988</v>
      </c>
      <c r="Z4142">
        <v>39</v>
      </c>
      <c r="AA4142">
        <v>6.2</v>
      </c>
      <c r="AB4142">
        <v>1.85</v>
      </c>
      <c r="AC4142">
        <v>37</v>
      </c>
    </row>
    <row r="4143" spans="1:29">
      <c r="A4143" t="s">
        <v>28</v>
      </c>
      <c r="C4143" t="s">
        <v>857</v>
      </c>
      <c r="D4143">
        <v>343</v>
      </c>
      <c r="E4143">
        <v>105</v>
      </c>
      <c r="F4143">
        <v>0</v>
      </c>
      <c r="G4143">
        <v>502</v>
      </c>
      <c r="H4143" t="s">
        <v>1995</v>
      </c>
      <c r="I4143">
        <v>2000</v>
      </c>
      <c r="J4143">
        <v>201148159</v>
      </c>
      <c r="K4143" t="s">
        <v>1996</v>
      </c>
      <c r="L4143" t="s">
        <v>594</v>
      </c>
      <c r="M4143" t="s">
        <v>1997</v>
      </c>
      <c r="N4143">
        <v>103749</v>
      </c>
      <c r="O4143">
        <v>4671</v>
      </c>
      <c r="P4143" t="s">
        <v>879</v>
      </c>
      <c r="Q4143">
        <v>1</v>
      </c>
      <c r="R4143" t="s">
        <v>1998</v>
      </c>
      <c r="S4143" t="s">
        <v>1999</v>
      </c>
      <c r="T4143">
        <v>323</v>
      </c>
      <c r="U4143" t="s">
        <v>37</v>
      </c>
      <c r="V4143" t="s">
        <v>38</v>
      </c>
      <c r="W4143" t="s">
        <v>95</v>
      </c>
      <c r="X4143">
        <v>95000000</v>
      </c>
      <c r="Y4143">
        <v>2015</v>
      </c>
      <c r="Z4143">
        <v>520</v>
      </c>
      <c r="AA4143">
        <v>7</v>
      </c>
      <c r="AB4143">
        <v>2.35</v>
      </c>
      <c r="AC4143">
        <v>56000</v>
      </c>
    </row>
    <row r="4144" spans="1:29">
      <c r="A4144" t="s">
        <v>28</v>
      </c>
      <c r="C4144" t="s">
        <v>19603</v>
      </c>
      <c r="D4144">
        <v>11</v>
      </c>
      <c r="E4144">
        <v>94</v>
      </c>
      <c r="F4144">
        <v>0</v>
      </c>
      <c r="G4144">
        <v>356</v>
      </c>
      <c r="H4144" t="s">
        <v>1321</v>
      </c>
      <c r="I4144">
        <v>854</v>
      </c>
      <c r="K4144" t="s">
        <v>19604</v>
      </c>
      <c r="L4144" t="s">
        <v>3196</v>
      </c>
      <c r="M4144" t="s">
        <v>19605</v>
      </c>
      <c r="N4144">
        <v>706</v>
      </c>
      <c r="O4144">
        <v>1989</v>
      </c>
      <c r="P4144" t="s">
        <v>11857</v>
      </c>
      <c r="Q4144">
        <v>3</v>
      </c>
      <c r="R4144" t="s">
        <v>19606</v>
      </c>
      <c r="S4144" t="s">
        <v>19607</v>
      </c>
      <c r="T4144">
        <v>14</v>
      </c>
      <c r="U4144" t="s">
        <v>37</v>
      </c>
      <c r="V4144" t="s">
        <v>38</v>
      </c>
      <c r="W4144" t="s">
        <v>585</v>
      </c>
      <c r="X4144">
        <v>3000000</v>
      </c>
      <c r="Y4144">
        <v>2009</v>
      </c>
      <c r="Z4144">
        <v>602</v>
      </c>
      <c r="AA4144">
        <v>6.2</v>
      </c>
      <c r="AB4144">
        <v>1.78</v>
      </c>
      <c r="AC4144">
        <v>229</v>
      </c>
    </row>
    <row r="4145" spans="1:29">
      <c r="A4145" t="s">
        <v>28</v>
      </c>
      <c r="C4145" t="s">
        <v>19608</v>
      </c>
      <c r="D4145">
        <v>34</v>
      </c>
      <c r="E4145">
        <v>95</v>
      </c>
      <c r="F4145">
        <v>7</v>
      </c>
      <c r="G4145">
        <v>463</v>
      </c>
      <c r="H4145" t="s">
        <v>19609</v>
      </c>
      <c r="I4145">
        <v>2000</v>
      </c>
      <c r="K4145" t="s">
        <v>1415</v>
      </c>
      <c r="L4145" t="s">
        <v>234</v>
      </c>
      <c r="M4145" t="s">
        <v>19610</v>
      </c>
      <c r="N4145">
        <v>3443</v>
      </c>
      <c r="O4145">
        <v>3648</v>
      </c>
      <c r="P4145" t="s">
        <v>5855</v>
      </c>
      <c r="Q4145">
        <v>2</v>
      </c>
      <c r="R4145" t="s">
        <v>19611</v>
      </c>
      <c r="S4145" t="s">
        <v>19612</v>
      </c>
      <c r="T4145">
        <v>20</v>
      </c>
      <c r="U4145" t="s">
        <v>37</v>
      </c>
      <c r="V4145" t="s">
        <v>38</v>
      </c>
      <c r="W4145" t="s">
        <v>585</v>
      </c>
      <c r="Y4145">
        <v>2010</v>
      </c>
      <c r="Z4145">
        <v>536</v>
      </c>
      <c r="AA4145">
        <v>5.9</v>
      </c>
      <c r="AB4145">
        <v>1.85</v>
      </c>
      <c r="AC4145">
        <v>480</v>
      </c>
    </row>
    <row r="4146" spans="1:29">
      <c r="A4146" t="s">
        <v>28</v>
      </c>
      <c r="C4146" t="s">
        <v>4382</v>
      </c>
      <c r="D4146">
        <v>71</v>
      </c>
      <c r="E4146">
        <v>113</v>
      </c>
      <c r="F4146">
        <v>179</v>
      </c>
      <c r="G4146">
        <v>11</v>
      </c>
      <c r="H4146" t="s">
        <v>19613</v>
      </c>
      <c r="I4146">
        <v>119</v>
      </c>
      <c r="J4146">
        <v>5595428</v>
      </c>
      <c r="K4146" t="s">
        <v>3409</v>
      </c>
      <c r="L4146" t="s">
        <v>18827</v>
      </c>
      <c r="M4146" t="s">
        <v>19614</v>
      </c>
      <c r="N4146">
        <v>28951</v>
      </c>
      <c r="O4146">
        <v>167</v>
      </c>
      <c r="P4146" t="s">
        <v>19615</v>
      </c>
      <c r="Q4146">
        <v>0</v>
      </c>
      <c r="R4146" t="s">
        <v>19616</v>
      </c>
      <c r="S4146" t="s">
        <v>19617</v>
      </c>
      <c r="T4146">
        <v>257</v>
      </c>
      <c r="U4146" t="s">
        <v>14503</v>
      </c>
      <c r="V4146" t="s">
        <v>16841</v>
      </c>
      <c r="W4146" t="s">
        <v>585</v>
      </c>
      <c r="X4146">
        <v>2900000</v>
      </c>
      <c r="Y4146">
        <v>1998</v>
      </c>
      <c r="Z4146">
        <v>14</v>
      </c>
      <c r="AA4146">
        <v>8</v>
      </c>
      <c r="AB4146">
        <v>2.35</v>
      </c>
      <c r="AC4146">
        <v>0</v>
      </c>
    </row>
    <row r="4147" spans="1:29">
      <c r="A4147" t="s">
        <v>28</v>
      </c>
      <c r="C4147" t="s">
        <v>19168</v>
      </c>
      <c r="D4147">
        <v>21</v>
      </c>
      <c r="E4147">
        <v>136</v>
      </c>
      <c r="F4147">
        <v>964</v>
      </c>
      <c r="G4147">
        <v>248</v>
      </c>
      <c r="H4147" t="s">
        <v>19618</v>
      </c>
      <c r="I4147">
        <v>931</v>
      </c>
      <c r="K4147" t="s">
        <v>2527</v>
      </c>
      <c r="L4147" t="s">
        <v>4928</v>
      </c>
      <c r="M4147" t="s">
        <v>19619</v>
      </c>
      <c r="N4147">
        <v>4313</v>
      </c>
      <c r="O4147">
        <v>2167</v>
      </c>
      <c r="P4147" t="s">
        <v>18795</v>
      </c>
      <c r="Q4147">
        <v>2</v>
      </c>
      <c r="R4147" t="s">
        <v>19620</v>
      </c>
      <c r="S4147" t="s">
        <v>19621</v>
      </c>
      <c r="T4147">
        <v>40</v>
      </c>
      <c r="U4147" t="s">
        <v>37</v>
      </c>
      <c r="V4147" t="s">
        <v>38</v>
      </c>
      <c r="W4147" t="s">
        <v>6036</v>
      </c>
      <c r="X4147">
        <v>2900000</v>
      </c>
      <c r="Y4147">
        <v>1961</v>
      </c>
      <c r="Z4147">
        <v>416</v>
      </c>
      <c r="AA4147">
        <v>7.3</v>
      </c>
      <c r="AB4147">
        <v>2.35</v>
      </c>
      <c r="AC4147">
        <v>612</v>
      </c>
    </row>
    <row r="4148" spans="1:29">
      <c r="A4148" t="s">
        <v>28</v>
      </c>
      <c r="C4148" t="s">
        <v>19622</v>
      </c>
      <c r="D4148">
        <v>28</v>
      </c>
      <c r="E4148">
        <v>80</v>
      </c>
      <c r="F4148">
        <v>81</v>
      </c>
      <c r="G4148">
        <v>214</v>
      </c>
      <c r="H4148" t="s">
        <v>2772</v>
      </c>
      <c r="I4148">
        <v>640</v>
      </c>
      <c r="K4148" t="s">
        <v>4556</v>
      </c>
      <c r="L4148" t="s">
        <v>19623</v>
      </c>
      <c r="M4148" t="s">
        <v>19624</v>
      </c>
      <c r="N4148">
        <v>2425</v>
      </c>
      <c r="O4148">
        <v>1517</v>
      </c>
      <c r="P4148" t="s">
        <v>19625</v>
      </c>
      <c r="Q4148">
        <v>1</v>
      </c>
      <c r="R4148" t="s">
        <v>19626</v>
      </c>
      <c r="S4148" t="s">
        <v>19627</v>
      </c>
      <c r="T4148">
        <v>31</v>
      </c>
      <c r="U4148" t="s">
        <v>37</v>
      </c>
      <c r="V4148" t="s">
        <v>38</v>
      </c>
      <c r="X4148">
        <v>3000000</v>
      </c>
      <c r="Y4148">
        <v>2015</v>
      </c>
      <c r="Z4148">
        <v>277</v>
      </c>
      <c r="AA4148">
        <v>4.9000000000000004</v>
      </c>
      <c r="AC4148">
        <v>968</v>
      </c>
    </row>
    <row r="4149" spans="1:29">
      <c r="A4149" t="s">
        <v>28</v>
      </c>
      <c r="C4149" t="s">
        <v>19628</v>
      </c>
      <c r="D4149">
        <v>35</v>
      </c>
      <c r="E4149">
        <v>105</v>
      </c>
      <c r="F4149">
        <v>39</v>
      </c>
      <c r="G4149">
        <v>183</v>
      </c>
      <c r="H4149" t="s">
        <v>6054</v>
      </c>
      <c r="I4149">
        <v>267</v>
      </c>
      <c r="J4149">
        <v>3123749</v>
      </c>
      <c r="K4149" t="s">
        <v>1681</v>
      </c>
      <c r="L4149" t="s">
        <v>4081</v>
      </c>
      <c r="M4149" t="s">
        <v>19629</v>
      </c>
      <c r="N4149">
        <v>746</v>
      </c>
      <c r="O4149">
        <v>1231</v>
      </c>
      <c r="P4149" t="s">
        <v>18858</v>
      </c>
      <c r="Q4149">
        <v>8</v>
      </c>
      <c r="R4149" t="s">
        <v>19630</v>
      </c>
      <c r="S4149" t="s">
        <v>19631</v>
      </c>
      <c r="T4149">
        <v>27</v>
      </c>
      <c r="U4149" t="s">
        <v>37</v>
      </c>
      <c r="V4149" t="s">
        <v>38</v>
      </c>
      <c r="W4149" t="s">
        <v>585</v>
      </c>
      <c r="X4149">
        <v>1500000</v>
      </c>
      <c r="Y4149">
        <v>2005</v>
      </c>
      <c r="Z4149">
        <v>225</v>
      </c>
      <c r="AA4149">
        <v>6.5</v>
      </c>
      <c r="AB4149">
        <v>1.85</v>
      </c>
      <c r="AC4149">
        <v>88</v>
      </c>
    </row>
    <row r="4150" spans="1:29">
      <c r="A4150" t="s">
        <v>28</v>
      </c>
      <c r="C4150" t="s">
        <v>13777</v>
      </c>
      <c r="D4150">
        <v>30</v>
      </c>
      <c r="E4150">
        <v>90</v>
      </c>
      <c r="F4150">
        <v>35</v>
      </c>
      <c r="G4150">
        <v>21</v>
      </c>
      <c r="H4150" t="s">
        <v>19632</v>
      </c>
      <c r="I4150">
        <v>216</v>
      </c>
      <c r="K4150" t="s">
        <v>6132</v>
      </c>
      <c r="L4150" t="s">
        <v>19633</v>
      </c>
      <c r="M4150" t="s">
        <v>19634</v>
      </c>
      <c r="N4150">
        <v>2157</v>
      </c>
      <c r="O4150">
        <v>423</v>
      </c>
      <c r="P4150" t="s">
        <v>19635</v>
      </c>
      <c r="Q4150">
        <v>0</v>
      </c>
      <c r="R4150" t="s">
        <v>19636</v>
      </c>
      <c r="S4150" t="s">
        <v>19637</v>
      </c>
      <c r="T4150">
        <v>15</v>
      </c>
      <c r="U4150" t="s">
        <v>37</v>
      </c>
      <c r="V4150" t="s">
        <v>38</v>
      </c>
      <c r="X4150">
        <v>3000000</v>
      </c>
      <c r="Y4150">
        <v>2014</v>
      </c>
      <c r="Z4150">
        <v>158</v>
      </c>
      <c r="AA4150">
        <v>4.3</v>
      </c>
      <c r="AC4150">
        <v>421</v>
      </c>
    </row>
    <row r="4151" spans="1:29">
      <c r="A4151" t="s">
        <v>28</v>
      </c>
      <c r="C4151" t="s">
        <v>19638</v>
      </c>
      <c r="D4151">
        <v>73</v>
      </c>
      <c r="E4151">
        <v>93</v>
      </c>
      <c r="F4151">
        <v>4</v>
      </c>
      <c r="G4151">
        <v>394</v>
      </c>
      <c r="H4151" t="s">
        <v>5077</v>
      </c>
      <c r="I4151">
        <v>875</v>
      </c>
      <c r="J4151">
        <v>100675</v>
      </c>
      <c r="K4151" t="s">
        <v>67</v>
      </c>
      <c r="L4151" t="s">
        <v>19639</v>
      </c>
      <c r="M4151" t="s">
        <v>19640</v>
      </c>
      <c r="N4151">
        <v>5695</v>
      </c>
      <c r="O4151">
        <v>2305</v>
      </c>
      <c r="P4151" t="s">
        <v>19641</v>
      </c>
      <c r="Q4151">
        <v>0</v>
      </c>
      <c r="R4151" t="s">
        <v>19642</v>
      </c>
      <c r="S4151" t="s">
        <v>19643</v>
      </c>
      <c r="T4151">
        <v>23</v>
      </c>
      <c r="U4151" t="s">
        <v>37</v>
      </c>
      <c r="V4151" t="s">
        <v>38</v>
      </c>
      <c r="W4151" t="s">
        <v>39</v>
      </c>
      <c r="X4151">
        <v>3000000</v>
      </c>
      <c r="Y4151">
        <v>2010</v>
      </c>
      <c r="Z4151">
        <v>412</v>
      </c>
      <c r="AA4151">
        <v>6.4</v>
      </c>
      <c r="AC4151">
        <v>0</v>
      </c>
    </row>
    <row r="4152" spans="1:29">
      <c r="A4152" t="s">
        <v>28</v>
      </c>
      <c r="C4152" t="s">
        <v>1058</v>
      </c>
      <c r="D4152">
        <v>154</v>
      </c>
      <c r="E4152">
        <v>107</v>
      </c>
      <c r="F4152">
        <v>503</v>
      </c>
      <c r="G4152">
        <v>108</v>
      </c>
      <c r="H4152" t="s">
        <v>9491</v>
      </c>
      <c r="I4152">
        <v>264</v>
      </c>
      <c r="K4152" t="s">
        <v>9492</v>
      </c>
      <c r="L4152" t="s">
        <v>9493</v>
      </c>
      <c r="M4152" t="s">
        <v>9494</v>
      </c>
      <c r="N4152">
        <v>80961</v>
      </c>
      <c r="O4152">
        <v>673</v>
      </c>
      <c r="P4152" t="s">
        <v>9495</v>
      </c>
      <c r="Q4152">
        <v>2</v>
      </c>
      <c r="R4152" t="s">
        <v>9496</v>
      </c>
      <c r="S4152" t="s">
        <v>9497</v>
      </c>
      <c r="T4152">
        <v>310</v>
      </c>
      <c r="U4152" t="s">
        <v>37</v>
      </c>
      <c r="V4152" t="s">
        <v>56</v>
      </c>
      <c r="W4152" t="s">
        <v>585</v>
      </c>
      <c r="X4152">
        <v>2800000</v>
      </c>
      <c r="Y4152">
        <v>1976</v>
      </c>
      <c r="Z4152">
        <v>139</v>
      </c>
      <c r="AA4152">
        <v>7.6</v>
      </c>
      <c r="AB4152">
        <v>2.35</v>
      </c>
      <c r="AC4152">
        <v>7000</v>
      </c>
    </row>
    <row r="4153" spans="1:29">
      <c r="A4153" t="s">
        <v>28</v>
      </c>
      <c r="C4153" t="s">
        <v>7480</v>
      </c>
      <c r="D4153">
        <v>251</v>
      </c>
      <c r="E4153">
        <v>89</v>
      </c>
      <c r="F4153">
        <v>192</v>
      </c>
      <c r="G4153">
        <v>142</v>
      </c>
      <c r="H4153" t="s">
        <v>15819</v>
      </c>
      <c r="I4153">
        <v>447</v>
      </c>
      <c r="J4153">
        <v>3645438</v>
      </c>
      <c r="K4153" t="s">
        <v>6403</v>
      </c>
      <c r="L4153" t="s">
        <v>1630</v>
      </c>
      <c r="M4153" t="s">
        <v>19644</v>
      </c>
      <c r="N4153">
        <v>55040</v>
      </c>
      <c r="O4153">
        <v>923</v>
      </c>
      <c r="P4153" t="s">
        <v>19645</v>
      </c>
      <c r="Q4153">
        <v>1</v>
      </c>
      <c r="R4153" t="s">
        <v>19646</v>
      </c>
      <c r="S4153" t="s">
        <v>19647</v>
      </c>
      <c r="T4153">
        <v>539</v>
      </c>
      <c r="U4153" t="s">
        <v>1464</v>
      </c>
      <c r="V4153" t="s">
        <v>1465</v>
      </c>
      <c r="W4153" t="s">
        <v>5613</v>
      </c>
      <c r="X4153">
        <v>2200000</v>
      </c>
      <c r="Y4153">
        <v>2003</v>
      </c>
      <c r="Z4153">
        <v>236</v>
      </c>
      <c r="AA4153">
        <v>6.8</v>
      </c>
      <c r="AB4153">
        <v>2.35</v>
      </c>
      <c r="AC4153">
        <v>0</v>
      </c>
    </row>
    <row r="4154" spans="1:29">
      <c r="A4154" t="s">
        <v>28</v>
      </c>
      <c r="C4154" t="s">
        <v>19648</v>
      </c>
      <c r="D4154">
        <v>57</v>
      </c>
      <c r="E4154">
        <v>90</v>
      </c>
      <c r="F4154">
        <v>18</v>
      </c>
      <c r="G4154">
        <v>39</v>
      </c>
      <c r="H4154" t="s">
        <v>19649</v>
      </c>
      <c r="I4154">
        <v>130</v>
      </c>
      <c r="K4154" t="s">
        <v>7499</v>
      </c>
      <c r="L4154" t="s">
        <v>19650</v>
      </c>
      <c r="M4154" t="s">
        <v>19651</v>
      </c>
      <c r="N4154">
        <v>4173</v>
      </c>
      <c r="O4154">
        <v>362</v>
      </c>
      <c r="P4154" t="s">
        <v>19652</v>
      </c>
      <c r="Q4154">
        <v>1</v>
      </c>
      <c r="R4154" t="s">
        <v>19653</v>
      </c>
      <c r="S4154" t="s">
        <v>19654</v>
      </c>
      <c r="T4154">
        <v>32</v>
      </c>
      <c r="U4154" t="s">
        <v>37</v>
      </c>
      <c r="V4154" t="s">
        <v>370</v>
      </c>
      <c r="W4154" t="s">
        <v>39</v>
      </c>
      <c r="Y4154">
        <v>2010</v>
      </c>
      <c r="Z4154">
        <v>96</v>
      </c>
      <c r="AA4154">
        <v>6.1</v>
      </c>
      <c r="AB4154">
        <v>1.85</v>
      </c>
      <c r="AC4154">
        <v>0</v>
      </c>
    </row>
    <row r="4155" spans="1:29">
      <c r="A4155" t="s">
        <v>28</v>
      </c>
      <c r="C4155" t="s">
        <v>19655</v>
      </c>
      <c r="D4155">
        <v>14</v>
      </c>
      <c r="E4155">
        <v>89</v>
      </c>
      <c r="F4155">
        <v>6</v>
      </c>
      <c r="G4155">
        <v>29</v>
      </c>
      <c r="H4155" t="s">
        <v>19656</v>
      </c>
      <c r="I4155">
        <v>679</v>
      </c>
      <c r="K4155" t="s">
        <v>4904</v>
      </c>
      <c r="L4155" t="s">
        <v>15762</v>
      </c>
      <c r="M4155" t="s">
        <v>19657</v>
      </c>
      <c r="N4155">
        <v>859</v>
      </c>
      <c r="O4155">
        <v>964</v>
      </c>
      <c r="P4155" t="s">
        <v>19658</v>
      </c>
      <c r="Q4155">
        <v>0</v>
      </c>
      <c r="R4155" t="s">
        <v>19659</v>
      </c>
      <c r="S4155" t="s">
        <v>19660</v>
      </c>
      <c r="T4155">
        <v>17</v>
      </c>
      <c r="U4155" t="s">
        <v>37</v>
      </c>
      <c r="V4155" t="s">
        <v>38</v>
      </c>
      <c r="W4155" t="s">
        <v>585</v>
      </c>
      <c r="X4155">
        <v>3000000</v>
      </c>
      <c r="Y4155">
        <v>2015</v>
      </c>
      <c r="Z4155">
        <v>234</v>
      </c>
      <c r="AA4155">
        <v>4</v>
      </c>
      <c r="AB4155">
        <v>2.35</v>
      </c>
      <c r="AC4155">
        <v>369</v>
      </c>
    </row>
    <row r="4156" spans="1:29">
      <c r="A4156" t="s">
        <v>28</v>
      </c>
      <c r="C4156" t="s">
        <v>13078</v>
      </c>
      <c r="D4156">
        <v>159</v>
      </c>
      <c r="E4156">
        <v>116</v>
      </c>
      <c r="F4156">
        <v>153</v>
      </c>
      <c r="G4156">
        <v>165</v>
      </c>
      <c r="H4156" t="s">
        <v>19661</v>
      </c>
      <c r="I4156">
        <v>275</v>
      </c>
      <c r="J4156">
        <v>22201636</v>
      </c>
      <c r="K4156" t="s">
        <v>5579</v>
      </c>
      <c r="L4156" t="s">
        <v>19662</v>
      </c>
      <c r="M4156" t="s">
        <v>19663</v>
      </c>
      <c r="N4156">
        <v>33567</v>
      </c>
      <c r="O4156">
        <v>727</v>
      </c>
      <c r="P4156" t="s">
        <v>19664</v>
      </c>
      <c r="Q4156">
        <v>1</v>
      </c>
      <c r="R4156" t="s">
        <v>19665</v>
      </c>
      <c r="S4156" t="s">
        <v>19666</v>
      </c>
      <c r="T4156">
        <v>206</v>
      </c>
      <c r="U4156" t="s">
        <v>37</v>
      </c>
      <c r="V4156" t="s">
        <v>38</v>
      </c>
      <c r="W4156" t="s">
        <v>585</v>
      </c>
      <c r="X4156">
        <v>8000000</v>
      </c>
      <c r="Y4156">
        <v>2005</v>
      </c>
      <c r="Z4156">
        <v>247</v>
      </c>
      <c r="AA4156">
        <v>7.4</v>
      </c>
      <c r="AB4156">
        <v>1.85</v>
      </c>
      <c r="AC4156">
        <v>0</v>
      </c>
    </row>
    <row r="4157" spans="1:29">
      <c r="A4157" t="s">
        <v>747</v>
      </c>
      <c r="C4157" t="s">
        <v>18467</v>
      </c>
      <c r="D4157">
        <v>181</v>
      </c>
      <c r="E4157">
        <v>120</v>
      </c>
      <c r="F4157">
        <v>0</v>
      </c>
      <c r="G4157">
        <v>102</v>
      </c>
      <c r="H4157" t="s">
        <v>19667</v>
      </c>
      <c r="I4157">
        <v>105</v>
      </c>
      <c r="J4157">
        <v>25000000</v>
      </c>
      <c r="K4157" t="s">
        <v>6545</v>
      </c>
      <c r="L4157" t="s">
        <v>19668</v>
      </c>
      <c r="M4157" t="s">
        <v>19669</v>
      </c>
      <c r="N4157">
        <v>175196</v>
      </c>
      <c r="O4157">
        <v>527</v>
      </c>
      <c r="P4157" t="s">
        <v>19670</v>
      </c>
      <c r="Q4157">
        <v>2</v>
      </c>
      <c r="R4157" t="s">
        <v>19671</v>
      </c>
      <c r="S4157" t="s">
        <v>19672</v>
      </c>
      <c r="T4157">
        <v>350</v>
      </c>
      <c r="U4157" t="s">
        <v>37</v>
      </c>
      <c r="V4157" t="s">
        <v>38</v>
      </c>
      <c r="W4157" t="s">
        <v>4830</v>
      </c>
      <c r="X4157">
        <v>2883848</v>
      </c>
      <c r="Y4157">
        <v>1959</v>
      </c>
      <c r="Z4157">
        <v>103</v>
      </c>
      <c r="AA4157">
        <v>8.3000000000000007</v>
      </c>
      <c r="AB4157">
        <v>1.66</v>
      </c>
      <c r="AC4157">
        <v>10000</v>
      </c>
    </row>
    <row r="4158" spans="1:29">
      <c r="A4158" t="s">
        <v>28</v>
      </c>
      <c r="C4158" t="s">
        <v>19673</v>
      </c>
      <c r="D4158">
        <v>110</v>
      </c>
      <c r="E4158">
        <v>88</v>
      </c>
      <c r="F4158">
        <v>152</v>
      </c>
      <c r="G4158">
        <v>181</v>
      </c>
      <c r="H4158" t="s">
        <v>19674</v>
      </c>
      <c r="I4158">
        <v>935</v>
      </c>
      <c r="J4158">
        <v>19170001</v>
      </c>
      <c r="K4158" t="s">
        <v>6403</v>
      </c>
      <c r="L4158" t="s">
        <v>13484</v>
      </c>
      <c r="M4158" t="s">
        <v>19675</v>
      </c>
      <c r="N4158">
        <v>21359</v>
      </c>
      <c r="O4158">
        <v>1855</v>
      </c>
      <c r="P4158" t="s">
        <v>19676</v>
      </c>
      <c r="Q4158">
        <v>0</v>
      </c>
      <c r="R4158" t="s">
        <v>19677</v>
      </c>
      <c r="S4158" t="s">
        <v>19678</v>
      </c>
      <c r="T4158">
        <v>270</v>
      </c>
      <c r="U4158" t="s">
        <v>37</v>
      </c>
      <c r="V4158" t="s">
        <v>38</v>
      </c>
      <c r="W4158" t="s">
        <v>585</v>
      </c>
      <c r="X4158">
        <v>2800000</v>
      </c>
      <c r="Y4158">
        <v>1988</v>
      </c>
      <c r="Z4158">
        <v>448</v>
      </c>
      <c r="AA4158">
        <v>5.3</v>
      </c>
      <c r="AB4158">
        <v>1.85</v>
      </c>
      <c r="AC4158">
        <v>0</v>
      </c>
    </row>
    <row r="4159" spans="1:29">
      <c r="A4159" t="s">
        <v>747</v>
      </c>
      <c r="C4159" t="s">
        <v>18791</v>
      </c>
      <c r="D4159">
        <v>213</v>
      </c>
      <c r="E4159">
        <v>102</v>
      </c>
      <c r="F4159">
        <v>149</v>
      </c>
      <c r="G4159">
        <v>357</v>
      </c>
      <c r="H4159" t="s">
        <v>19679</v>
      </c>
      <c r="I4159">
        <v>695</v>
      </c>
      <c r="J4159">
        <v>22202612</v>
      </c>
      <c r="K4159" t="s">
        <v>9790</v>
      </c>
      <c r="L4159" t="s">
        <v>19680</v>
      </c>
      <c r="M4159" t="s">
        <v>19681</v>
      </c>
      <c r="N4159">
        <v>291875</v>
      </c>
      <c r="O4159">
        <v>2509</v>
      </c>
      <c r="P4159" t="s">
        <v>19682</v>
      </c>
      <c r="Q4159">
        <v>3</v>
      </c>
      <c r="R4159" t="s">
        <v>19683</v>
      </c>
      <c r="S4159" t="s">
        <v>19684</v>
      </c>
      <c r="T4159">
        <v>533</v>
      </c>
      <c r="U4159" t="s">
        <v>37</v>
      </c>
      <c r="V4159" t="s">
        <v>38</v>
      </c>
      <c r="W4159" t="s">
        <v>15938</v>
      </c>
      <c r="X4159">
        <v>2800000</v>
      </c>
      <c r="Y4159">
        <v>1939</v>
      </c>
      <c r="Z4159">
        <v>421</v>
      </c>
      <c r="AA4159">
        <v>8.1</v>
      </c>
      <c r="AB4159">
        <v>1.37</v>
      </c>
      <c r="AC4159">
        <v>14000</v>
      </c>
    </row>
    <row r="4160" spans="1:29">
      <c r="A4160" t="s">
        <v>747</v>
      </c>
      <c r="C4160" t="s">
        <v>10325</v>
      </c>
      <c r="D4160">
        <v>129</v>
      </c>
      <c r="E4160">
        <v>106</v>
      </c>
      <c r="F4160">
        <v>0</v>
      </c>
      <c r="G4160">
        <v>481</v>
      </c>
      <c r="H4160" t="s">
        <v>3283</v>
      </c>
      <c r="I4160">
        <v>1000</v>
      </c>
      <c r="J4160">
        <v>86300000</v>
      </c>
      <c r="K4160" t="s">
        <v>1671</v>
      </c>
      <c r="L4160" t="s">
        <v>5797</v>
      </c>
      <c r="M4160" t="s">
        <v>19685</v>
      </c>
      <c r="N4160">
        <v>112671</v>
      </c>
      <c r="O4160">
        <v>2703</v>
      </c>
      <c r="P4160" t="s">
        <v>10641</v>
      </c>
      <c r="Q4160">
        <v>0</v>
      </c>
      <c r="R4160" t="s">
        <v>19686</v>
      </c>
      <c r="S4160" t="s">
        <v>19687</v>
      </c>
      <c r="T4160">
        <v>315</v>
      </c>
      <c r="U4160" t="s">
        <v>37</v>
      </c>
      <c r="V4160" t="s">
        <v>38</v>
      </c>
      <c r="W4160" t="s">
        <v>95</v>
      </c>
      <c r="X4160">
        <v>2800000</v>
      </c>
      <c r="Y4160">
        <v>1974</v>
      </c>
      <c r="Z4160">
        <v>595</v>
      </c>
      <c r="AA4160">
        <v>8</v>
      </c>
      <c r="AB4160">
        <v>1.85</v>
      </c>
      <c r="AC4160">
        <v>14000</v>
      </c>
    </row>
    <row r="4161" spans="1:29">
      <c r="A4161" t="s">
        <v>28</v>
      </c>
      <c r="C4161" t="s">
        <v>2495</v>
      </c>
      <c r="D4161">
        <v>280</v>
      </c>
      <c r="E4161">
        <v>95</v>
      </c>
      <c r="F4161">
        <v>0</v>
      </c>
      <c r="G4161">
        <v>192</v>
      </c>
      <c r="H4161" t="s">
        <v>4500</v>
      </c>
      <c r="I4161">
        <v>569</v>
      </c>
      <c r="J4161">
        <v>952620</v>
      </c>
      <c r="K4161" t="s">
        <v>6403</v>
      </c>
      <c r="L4161" t="s">
        <v>5061</v>
      </c>
      <c r="M4161" t="s">
        <v>19688</v>
      </c>
      <c r="N4161">
        <v>40800</v>
      </c>
      <c r="O4161">
        <v>1797</v>
      </c>
      <c r="P4161" t="s">
        <v>19689</v>
      </c>
      <c r="Q4161">
        <v>0</v>
      </c>
      <c r="R4161" t="s">
        <v>19690</v>
      </c>
      <c r="S4161" t="s">
        <v>19691</v>
      </c>
      <c r="T4161">
        <v>332</v>
      </c>
      <c r="U4161" t="s">
        <v>37</v>
      </c>
      <c r="V4161" t="s">
        <v>38</v>
      </c>
      <c r="W4161" t="s">
        <v>585</v>
      </c>
      <c r="X4161">
        <v>2000000</v>
      </c>
      <c r="Y4161">
        <v>2007</v>
      </c>
      <c r="Z4161">
        <v>529</v>
      </c>
      <c r="AA4161">
        <v>5.7</v>
      </c>
      <c r="AB4161">
        <v>1.85</v>
      </c>
      <c r="AC4161">
        <v>0</v>
      </c>
    </row>
    <row r="4162" spans="1:29">
      <c r="A4162" t="s">
        <v>28</v>
      </c>
      <c r="C4162" t="s">
        <v>19692</v>
      </c>
      <c r="D4162">
        <v>15</v>
      </c>
      <c r="E4162">
        <v>144</v>
      </c>
      <c r="F4162">
        <v>124</v>
      </c>
      <c r="G4162">
        <v>327</v>
      </c>
      <c r="H4162" t="s">
        <v>19693</v>
      </c>
      <c r="I4162">
        <v>464</v>
      </c>
      <c r="K4162" t="s">
        <v>1415</v>
      </c>
      <c r="L4162" t="s">
        <v>18389</v>
      </c>
      <c r="M4162" t="s">
        <v>19694</v>
      </c>
      <c r="N4162">
        <v>27569</v>
      </c>
      <c r="O4162">
        <v>1761</v>
      </c>
      <c r="P4162" t="s">
        <v>15898</v>
      </c>
      <c r="Q4162">
        <v>0</v>
      </c>
      <c r="R4162" t="s">
        <v>19695</v>
      </c>
      <c r="S4162" t="s">
        <v>19696</v>
      </c>
      <c r="T4162">
        <v>106</v>
      </c>
      <c r="U4162" t="s">
        <v>5611</v>
      </c>
      <c r="V4162" t="s">
        <v>5612</v>
      </c>
      <c r="W4162" t="s">
        <v>39</v>
      </c>
      <c r="X4162">
        <v>120000000</v>
      </c>
      <c r="Y4162">
        <v>2006</v>
      </c>
      <c r="Z4162">
        <v>426</v>
      </c>
      <c r="AA4162">
        <v>8.1999999999999993</v>
      </c>
      <c r="AB4162">
        <v>2.35</v>
      </c>
      <c r="AC4162">
        <v>349</v>
      </c>
    </row>
    <row r="4163" spans="1:29">
      <c r="A4163" t="s">
        <v>28</v>
      </c>
      <c r="C4163" t="s">
        <v>19697</v>
      </c>
      <c r="D4163">
        <v>61</v>
      </c>
      <c r="E4163">
        <v>113</v>
      </c>
      <c r="F4163">
        <v>9</v>
      </c>
      <c r="G4163">
        <v>42</v>
      </c>
      <c r="H4163" t="s">
        <v>19698</v>
      </c>
      <c r="I4163">
        <v>402</v>
      </c>
      <c r="J4163">
        <v>9054736</v>
      </c>
      <c r="K4163" t="s">
        <v>3409</v>
      </c>
      <c r="L4163" t="s">
        <v>1366</v>
      </c>
      <c r="M4163" t="s">
        <v>19699</v>
      </c>
      <c r="N4163">
        <v>5744</v>
      </c>
      <c r="O4163">
        <v>787</v>
      </c>
      <c r="P4163" t="s">
        <v>19700</v>
      </c>
      <c r="Q4163">
        <v>1</v>
      </c>
      <c r="R4163" t="s">
        <v>19701</v>
      </c>
      <c r="S4163" t="s">
        <v>19702</v>
      </c>
      <c r="T4163">
        <v>57</v>
      </c>
      <c r="U4163" t="s">
        <v>37</v>
      </c>
      <c r="V4163" t="s">
        <v>38</v>
      </c>
      <c r="W4163" t="s">
        <v>585</v>
      </c>
      <c r="X4163">
        <v>2700000</v>
      </c>
      <c r="Y4163">
        <v>1997</v>
      </c>
      <c r="Z4163">
        <v>222</v>
      </c>
      <c r="AA4163">
        <v>7.1</v>
      </c>
      <c r="AB4163">
        <v>1.66</v>
      </c>
      <c r="AC4163">
        <v>381</v>
      </c>
    </row>
    <row r="4164" spans="1:29">
      <c r="A4164" t="s">
        <v>28</v>
      </c>
      <c r="C4164" t="s">
        <v>14356</v>
      </c>
      <c r="D4164">
        <v>33</v>
      </c>
      <c r="E4164">
        <v>118</v>
      </c>
      <c r="F4164">
        <v>19</v>
      </c>
      <c r="G4164">
        <v>48</v>
      </c>
      <c r="H4164" t="s">
        <v>19703</v>
      </c>
      <c r="I4164">
        <v>481</v>
      </c>
      <c r="K4164" t="s">
        <v>19704</v>
      </c>
      <c r="L4164" t="s">
        <v>10641</v>
      </c>
      <c r="M4164" t="s">
        <v>19705</v>
      </c>
      <c r="N4164">
        <v>8856</v>
      </c>
      <c r="O4164">
        <v>681</v>
      </c>
      <c r="P4164" t="s">
        <v>19706</v>
      </c>
      <c r="Q4164">
        <v>0</v>
      </c>
      <c r="R4164" t="s">
        <v>19707</v>
      </c>
      <c r="S4164" t="s">
        <v>19708</v>
      </c>
      <c r="T4164">
        <v>90</v>
      </c>
      <c r="U4164" t="s">
        <v>37</v>
      </c>
      <c r="V4164" t="s">
        <v>38</v>
      </c>
      <c r="W4164" t="s">
        <v>277</v>
      </c>
      <c r="X4164">
        <v>2700000</v>
      </c>
      <c r="Y4164">
        <v>1979</v>
      </c>
      <c r="Z4164">
        <v>81</v>
      </c>
      <c r="AA4164">
        <v>7.4</v>
      </c>
      <c r="AB4164">
        <v>1.85</v>
      </c>
      <c r="AC4164">
        <v>0</v>
      </c>
    </row>
    <row r="4165" spans="1:29">
      <c r="A4165" t="s">
        <v>28</v>
      </c>
      <c r="C4165" t="s">
        <v>19709</v>
      </c>
      <c r="D4165">
        <v>1</v>
      </c>
      <c r="E4165">
        <v>141</v>
      </c>
      <c r="F4165">
        <v>2</v>
      </c>
      <c r="G4165">
        <v>32</v>
      </c>
      <c r="H4165" t="s">
        <v>19710</v>
      </c>
      <c r="I4165">
        <v>258</v>
      </c>
      <c r="K4165" t="s">
        <v>19711</v>
      </c>
      <c r="L4165" t="s">
        <v>19712</v>
      </c>
      <c r="M4165" t="s">
        <v>19713</v>
      </c>
      <c r="N4165">
        <v>745</v>
      </c>
      <c r="O4165">
        <v>434</v>
      </c>
      <c r="P4165" t="s">
        <v>19714</v>
      </c>
      <c r="Q4165">
        <v>2</v>
      </c>
      <c r="S4165" t="s">
        <v>19715</v>
      </c>
      <c r="T4165">
        <v>8</v>
      </c>
      <c r="U4165" t="s">
        <v>19716</v>
      </c>
      <c r="V4165" t="s">
        <v>268</v>
      </c>
      <c r="X4165">
        <v>3000000</v>
      </c>
      <c r="Y4165">
        <v>2015</v>
      </c>
      <c r="Z4165">
        <v>85</v>
      </c>
      <c r="AA4165">
        <v>6.6</v>
      </c>
      <c r="AC4165">
        <v>50</v>
      </c>
    </row>
    <row r="4166" spans="1:29">
      <c r="A4166" t="s">
        <v>28</v>
      </c>
      <c r="C4166" t="s">
        <v>19717</v>
      </c>
      <c r="D4166">
        <v>2</v>
      </c>
      <c r="E4166">
        <v>90</v>
      </c>
      <c r="F4166">
        <v>0</v>
      </c>
      <c r="G4166">
        <v>13</v>
      </c>
      <c r="H4166" t="s">
        <v>19718</v>
      </c>
      <c r="I4166">
        <v>122</v>
      </c>
      <c r="K4166" t="s">
        <v>19719</v>
      </c>
      <c r="L4166" t="s">
        <v>10297</v>
      </c>
      <c r="M4166" t="s">
        <v>19720</v>
      </c>
      <c r="N4166">
        <v>1828</v>
      </c>
      <c r="O4166">
        <v>197</v>
      </c>
      <c r="P4166" t="s">
        <v>19721</v>
      </c>
      <c r="Q4166">
        <v>0</v>
      </c>
      <c r="R4166" t="s">
        <v>19722</v>
      </c>
      <c r="S4166" t="s">
        <v>19723</v>
      </c>
      <c r="T4166">
        <v>6</v>
      </c>
      <c r="U4166" t="s">
        <v>15778</v>
      </c>
      <c r="V4166" t="s">
        <v>7711</v>
      </c>
      <c r="W4166" t="s">
        <v>4830</v>
      </c>
      <c r="Y4166">
        <v>2008</v>
      </c>
      <c r="Z4166">
        <v>33</v>
      </c>
      <c r="AA4166">
        <v>5.7</v>
      </c>
      <c r="AB4166">
        <v>1.85</v>
      </c>
      <c r="AC4166">
        <v>77</v>
      </c>
    </row>
    <row r="4167" spans="1:29">
      <c r="A4167" t="s">
        <v>28</v>
      </c>
      <c r="C4167" t="s">
        <v>19130</v>
      </c>
      <c r="D4167">
        <v>27</v>
      </c>
      <c r="E4167">
        <v>109</v>
      </c>
      <c r="F4167">
        <v>673</v>
      </c>
      <c r="G4167">
        <v>359</v>
      </c>
      <c r="H4167" t="s">
        <v>19724</v>
      </c>
      <c r="I4167">
        <v>756</v>
      </c>
      <c r="K4167" t="s">
        <v>11648</v>
      </c>
      <c r="L4167" t="s">
        <v>10888</v>
      </c>
      <c r="M4167" t="s">
        <v>19725</v>
      </c>
      <c r="N4167">
        <v>5786</v>
      </c>
      <c r="O4167">
        <v>1949</v>
      </c>
      <c r="P4167" t="s">
        <v>12389</v>
      </c>
      <c r="Q4167">
        <v>1</v>
      </c>
      <c r="R4167" t="s">
        <v>19726</v>
      </c>
      <c r="S4167" t="s">
        <v>19727</v>
      </c>
      <c r="T4167">
        <v>65</v>
      </c>
      <c r="U4167" t="s">
        <v>37</v>
      </c>
      <c r="V4167" t="s">
        <v>38</v>
      </c>
      <c r="W4167" t="s">
        <v>4830</v>
      </c>
      <c r="X4167">
        <v>2686585</v>
      </c>
      <c r="Y4167">
        <v>1963</v>
      </c>
      <c r="Z4167">
        <v>370</v>
      </c>
      <c r="AA4167">
        <v>6.9</v>
      </c>
      <c r="AB4167">
        <v>1.85</v>
      </c>
      <c r="AC4167">
        <v>573</v>
      </c>
    </row>
    <row r="4168" spans="1:29">
      <c r="A4168" t="s">
        <v>28</v>
      </c>
      <c r="C4168" t="s">
        <v>19728</v>
      </c>
      <c r="D4168">
        <v>19</v>
      </c>
      <c r="E4168">
        <v>95</v>
      </c>
      <c r="F4168">
        <v>53</v>
      </c>
      <c r="G4168">
        <v>2</v>
      </c>
      <c r="H4168" t="s">
        <v>19729</v>
      </c>
      <c r="I4168">
        <v>20</v>
      </c>
      <c r="K4168" t="s">
        <v>2527</v>
      </c>
      <c r="L4168" t="s">
        <v>19730</v>
      </c>
      <c r="M4168" t="s">
        <v>19731</v>
      </c>
      <c r="N4168">
        <v>1470</v>
      </c>
      <c r="O4168">
        <v>25</v>
      </c>
      <c r="P4168" t="s">
        <v>19732</v>
      </c>
      <c r="Q4168">
        <v>0</v>
      </c>
      <c r="R4168" t="s">
        <v>19733</v>
      </c>
      <c r="S4168" t="s">
        <v>19734</v>
      </c>
      <c r="T4168">
        <v>5</v>
      </c>
      <c r="U4168" t="s">
        <v>10490</v>
      </c>
      <c r="V4168" t="s">
        <v>10491</v>
      </c>
      <c r="X4168">
        <v>2650000</v>
      </c>
      <c r="Y4168">
        <v>1996</v>
      </c>
      <c r="Z4168">
        <v>3</v>
      </c>
      <c r="AA4168">
        <v>7</v>
      </c>
      <c r="AB4168">
        <v>1.85</v>
      </c>
      <c r="AC4168">
        <v>121</v>
      </c>
    </row>
    <row r="4169" spans="1:29">
      <c r="A4169" t="s">
        <v>747</v>
      </c>
      <c r="C4169" t="s">
        <v>18791</v>
      </c>
      <c r="D4169">
        <v>9</v>
      </c>
      <c r="E4169">
        <v>122</v>
      </c>
      <c r="F4169">
        <v>149</v>
      </c>
      <c r="G4169">
        <v>315</v>
      </c>
      <c r="H4169" t="s">
        <v>19735</v>
      </c>
      <c r="I4169">
        <v>760</v>
      </c>
      <c r="K4169" t="s">
        <v>19736</v>
      </c>
      <c r="L4169" t="s">
        <v>15540</v>
      </c>
      <c r="M4169" t="s">
        <v>19737</v>
      </c>
      <c r="N4169">
        <v>1553</v>
      </c>
      <c r="O4169">
        <v>2555</v>
      </c>
      <c r="P4169" t="s">
        <v>19738</v>
      </c>
      <c r="Q4169">
        <v>0</v>
      </c>
      <c r="R4169" t="s">
        <v>19739</v>
      </c>
      <c r="S4169" t="s">
        <v>19740</v>
      </c>
      <c r="T4169">
        <v>27</v>
      </c>
      <c r="U4169" t="s">
        <v>37</v>
      </c>
      <c r="V4169" t="s">
        <v>38</v>
      </c>
      <c r="W4169" t="s">
        <v>15938</v>
      </c>
      <c r="X4169">
        <v>2627000</v>
      </c>
      <c r="Y4169">
        <v>1943</v>
      </c>
      <c r="Z4169">
        <v>675</v>
      </c>
      <c r="AA4169">
        <v>7</v>
      </c>
      <c r="AB4169">
        <v>1.37</v>
      </c>
      <c r="AC4169">
        <v>116</v>
      </c>
    </row>
    <row r="4170" spans="1:29">
      <c r="A4170" t="s">
        <v>28</v>
      </c>
      <c r="C4170" t="s">
        <v>10325</v>
      </c>
      <c r="D4170">
        <v>121</v>
      </c>
      <c r="E4170">
        <v>93</v>
      </c>
      <c r="F4170">
        <v>0</v>
      </c>
      <c r="G4170">
        <v>628</v>
      </c>
      <c r="H4170" t="s">
        <v>18080</v>
      </c>
      <c r="I4170">
        <v>1000</v>
      </c>
      <c r="J4170">
        <v>119500000</v>
      </c>
      <c r="K4170" t="s">
        <v>4485</v>
      </c>
      <c r="L4170" t="s">
        <v>5797</v>
      </c>
      <c r="M4170" t="s">
        <v>19741</v>
      </c>
      <c r="N4170">
        <v>95294</v>
      </c>
      <c r="O4170">
        <v>4701</v>
      </c>
      <c r="P4170" t="s">
        <v>4108</v>
      </c>
      <c r="Q4170">
        <v>0</v>
      </c>
      <c r="R4170" t="s">
        <v>19742</v>
      </c>
      <c r="S4170" t="s">
        <v>19743</v>
      </c>
      <c r="T4170">
        <v>363</v>
      </c>
      <c r="U4170" t="s">
        <v>37</v>
      </c>
      <c r="V4170" t="s">
        <v>38</v>
      </c>
      <c r="W4170" t="s">
        <v>585</v>
      </c>
      <c r="X4170">
        <v>2600000</v>
      </c>
      <c r="Y4170">
        <v>1974</v>
      </c>
      <c r="Z4170">
        <v>1000</v>
      </c>
      <c r="AA4170">
        <v>7.8</v>
      </c>
      <c r="AB4170">
        <v>2.35</v>
      </c>
      <c r="AC4170">
        <v>12000</v>
      </c>
    </row>
    <row r="4171" spans="1:29">
      <c r="A4171" t="s">
        <v>28</v>
      </c>
      <c r="C4171" t="s">
        <v>14965</v>
      </c>
      <c r="D4171">
        <v>166</v>
      </c>
      <c r="E4171">
        <v>97</v>
      </c>
      <c r="F4171">
        <v>17</v>
      </c>
      <c r="G4171">
        <v>74</v>
      </c>
      <c r="H4171" t="s">
        <v>19744</v>
      </c>
      <c r="I4171">
        <v>158</v>
      </c>
      <c r="J4171">
        <v>32600000</v>
      </c>
      <c r="K4171" t="s">
        <v>5544</v>
      </c>
      <c r="L4171" t="s">
        <v>19745</v>
      </c>
      <c r="M4171" t="s">
        <v>19746</v>
      </c>
      <c r="N4171">
        <v>29488</v>
      </c>
      <c r="O4171">
        <v>467</v>
      </c>
      <c r="P4171" t="s">
        <v>19747</v>
      </c>
      <c r="Q4171">
        <v>0</v>
      </c>
      <c r="R4171" t="s">
        <v>19748</v>
      </c>
      <c r="S4171" t="s">
        <v>19749</v>
      </c>
      <c r="T4171">
        <v>326</v>
      </c>
      <c r="U4171" t="s">
        <v>37</v>
      </c>
      <c r="V4171" t="s">
        <v>38</v>
      </c>
      <c r="W4171" t="s">
        <v>585</v>
      </c>
      <c r="X4171">
        <v>1800000</v>
      </c>
      <c r="Y4171">
        <v>1984</v>
      </c>
      <c r="Z4171">
        <v>84</v>
      </c>
      <c r="AA4171">
        <v>5.9</v>
      </c>
      <c r="AB4171">
        <v>1.85</v>
      </c>
      <c r="AC4171">
        <v>0</v>
      </c>
    </row>
    <row r="4172" spans="1:29">
      <c r="A4172" t="s">
        <v>747</v>
      </c>
      <c r="C4172" t="s">
        <v>19750</v>
      </c>
      <c r="D4172">
        <v>269</v>
      </c>
      <c r="E4172">
        <v>82</v>
      </c>
      <c r="F4172">
        <v>84</v>
      </c>
      <c r="G4172">
        <v>46</v>
      </c>
      <c r="H4172" t="s">
        <v>19751</v>
      </c>
      <c r="I4172">
        <v>88</v>
      </c>
      <c r="J4172">
        <v>3826455</v>
      </c>
      <c r="K4172" t="s">
        <v>3409</v>
      </c>
      <c r="L4172" t="s">
        <v>19752</v>
      </c>
      <c r="M4172" t="s">
        <v>19753</v>
      </c>
      <c r="N4172">
        <v>34643</v>
      </c>
      <c r="O4172">
        <v>205</v>
      </c>
      <c r="P4172" t="s">
        <v>19754</v>
      </c>
      <c r="Q4172">
        <v>1</v>
      </c>
      <c r="R4172" t="s">
        <v>19755</v>
      </c>
      <c r="S4172" t="s">
        <v>19756</v>
      </c>
      <c r="T4172">
        <v>123</v>
      </c>
      <c r="U4172" t="s">
        <v>13605</v>
      </c>
      <c r="V4172" t="s">
        <v>13606</v>
      </c>
      <c r="W4172" t="s">
        <v>39</v>
      </c>
      <c r="Y4172">
        <v>2013</v>
      </c>
      <c r="Z4172">
        <v>64</v>
      </c>
      <c r="AA4172">
        <v>7.4</v>
      </c>
      <c r="AB4172">
        <v>1.33</v>
      </c>
      <c r="AC4172">
        <v>17000</v>
      </c>
    </row>
    <row r="4173" spans="1:29">
      <c r="A4173" t="s">
        <v>28</v>
      </c>
      <c r="C4173" t="s">
        <v>12560</v>
      </c>
      <c r="D4173">
        <v>29</v>
      </c>
      <c r="E4173">
        <v>140</v>
      </c>
      <c r="F4173">
        <v>133</v>
      </c>
      <c r="G4173">
        <v>239</v>
      </c>
      <c r="H4173" t="s">
        <v>15659</v>
      </c>
      <c r="I4173">
        <v>443</v>
      </c>
      <c r="J4173">
        <v>3130592</v>
      </c>
      <c r="K4173" t="s">
        <v>214</v>
      </c>
      <c r="L4173" t="s">
        <v>5141</v>
      </c>
      <c r="M4173" t="s">
        <v>19757</v>
      </c>
      <c r="N4173">
        <v>10755</v>
      </c>
      <c r="O4173">
        <v>1269</v>
      </c>
      <c r="P4173" t="s">
        <v>8026</v>
      </c>
      <c r="Q4173">
        <v>1</v>
      </c>
      <c r="R4173" t="s">
        <v>19758</v>
      </c>
      <c r="S4173" t="s">
        <v>19759</v>
      </c>
      <c r="T4173">
        <v>69</v>
      </c>
      <c r="U4173" t="s">
        <v>37</v>
      </c>
      <c r="V4173" t="s">
        <v>56</v>
      </c>
      <c r="W4173" t="s">
        <v>585</v>
      </c>
      <c r="X4173">
        <v>2600000</v>
      </c>
      <c r="Y4173">
        <v>1987</v>
      </c>
      <c r="Z4173">
        <v>249</v>
      </c>
      <c r="AA4173">
        <v>7.8</v>
      </c>
      <c r="AB4173">
        <v>1.66</v>
      </c>
      <c r="AC4173">
        <v>963</v>
      </c>
    </row>
    <row r="4174" spans="1:29">
      <c r="A4174" t="s">
        <v>28</v>
      </c>
      <c r="C4174" t="s">
        <v>19760</v>
      </c>
      <c r="D4174">
        <v>20</v>
      </c>
      <c r="E4174">
        <v>86</v>
      </c>
      <c r="F4174">
        <v>3</v>
      </c>
      <c r="G4174">
        <v>327</v>
      </c>
      <c r="H4174" t="s">
        <v>19761</v>
      </c>
      <c r="I4174">
        <v>833</v>
      </c>
      <c r="J4174">
        <v>475000</v>
      </c>
      <c r="K4174" t="s">
        <v>3913</v>
      </c>
      <c r="L4174" t="s">
        <v>624</v>
      </c>
      <c r="M4174" t="s">
        <v>19762</v>
      </c>
      <c r="N4174">
        <v>6930</v>
      </c>
      <c r="O4174">
        <v>2753</v>
      </c>
      <c r="P4174" t="s">
        <v>4745</v>
      </c>
      <c r="Q4174">
        <v>2</v>
      </c>
      <c r="R4174" t="s">
        <v>19763</v>
      </c>
      <c r="S4174" t="s">
        <v>19764</v>
      </c>
      <c r="T4174">
        <v>53</v>
      </c>
      <c r="U4174" t="s">
        <v>37</v>
      </c>
      <c r="V4174" t="s">
        <v>38</v>
      </c>
      <c r="W4174" t="s">
        <v>585</v>
      </c>
      <c r="X4174">
        <v>2800000</v>
      </c>
      <c r="Y4174">
        <v>2006</v>
      </c>
      <c r="Z4174">
        <v>549</v>
      </c>
      <c r="AA4174">
        <v>6</v>
      </c>
      <c r="AC4174">
        <v>323</v>
      </c>
    </row>
    <row r="4175" spans="1:29">
      <c r="A4175" t="s">
        <v>28</v>
      </c>
      <c r="C4175" t="s">
        <v>7792</v>
      </c>
      <c r="D4175">
        <v>107</v>
      </c>
      <c r="E4175">
        <v>109</v>
      </c>
      <c r="F4175">
        <v>7</v>
      </c>
      <c r="G4175">
        <v>1000</v>
      </c>
      <c r="H4175" t="s">
        <v>776</v>
      </c>
      <c r="I4175">
        <v>40000</v>
      </c>
      <c r="J4175">
        <v>10654581</v>
      </c>
      <c r="K4175" t="s">
        <v>2683</v>
      </c>
      <c r="L4175" t="s">
        <v>43</v>
      </c>
      <c r="M4175" t="s">
        <v>7793</v>
      </c>
      <c r="N4175">
        <v>45500</v>
      </c>
      <c r="O4175">
        <v>52621</v>
      </c>
      <c r="P4175" t="s">
        <v>6004</v>
      </c>
      <c r="Q4175">
        <v>0</v>
      </c>
      <c r="R4175" t="s">
        <v>7794</v>
      </c>
      <c r="S4175" t="s">
        <v>7795</v>
      </c>
      <c r="T4175">
        <v>260</v>
      </c>
      <c r="U4175" t="s">
        <v>37</v>
      </c>
      <c r="V4175" t="s">
        <v>38</v>
      </c>
      <c r="W4175" t="s">
        <v>585</v>
      </c>
      <c r="X4175">
        <v>34000000</v>
      </c>
      <c r="Y4175">
        <v>1999</v>
      </c>
      <c r="Z4175">
        <v>9000</v>
      </c>
      <c r="AA4175">
        <v>5.3</v>
      </c>
      <c r="AB4175">
        <v>1.85</v>
      </c>
      <c r="AC4175">
        <v>1000</v>
      </c>
    </row>
    <row r="4176" spans="1:29">
      <c r="A4176" t="s">
        <v>28</v>
      </c>
      <c r="C4176" t="s">
        <v>19765</v>
      </c>
      <c r="D4176">
        <v>74</v>
      </c>
      <c r="E4176">
        <v>105</v>
      </c>
      <c r="F4176">
        <v>147</v>
      </c>
      <c r="G4176">
        <v>28</v>
      </c>
      <c r="H4176" t="s">
        <v>19766</v>
      </c>
      <c r="I4176">
        <v>52</v>
      </c>
      <c r="J4176">
        <v>2276368</v>
      </c>
      <c r="K4176" t="s">
        <v>19767</v>
      </c>
      <c r="L4176" t="s">
        <v>19768</v>
      </c>
      <c r="M4176" t="s">
        <v>19769</v>
      </c>
      <c r="N4176">
        <v>3849</v>
      </c>
      <c r="O4176">
        <v>179</v>
      </c>
      <c r="P4176" t="s">
        <v>19770</v>
      </c>
      <c r="Q4176">
        <v>1</v>
      </c>
      <c r="R4176" t="s">
        <v>19771</v>
      </c>
      <c r="S4176" t="s">
        <v>19772</v>
      </c>
      <c r="T4176">
        <v>37</v>
      </c>
      <c r="U4176" t="s">
        <v>37</v>
      </c>
      <c r="V4176" t="s">
        <v>38</v>
      </c>
      <c r="W4176" t="s">
        <v>39</v>
      </c>
      <c r="Y4176">
        <v>2004</v>
      </c>
      <c r="Z4176">
        <v>52</v>
      </c>
      <c r="AA4176">
        <v>7.9</v>
      </c>
      <c r="AC4176">
        <v>0</v>
      </c>
    </row>
    <row r="4177" spans="1:29">
      <c r="A4177" t="s">
        <v>28</v>
      </c>
      <c r="C4177" t="s">
        <v>19773</v>
      </c>
      <c r="D4177">
        <v>173</v>
      </c>
      <c r="E4177">
        <v>66</v>
      </c>
      <c r="F4177">
        <v>76</v>
      </c>
      <c r="G4177">
        <v>36</v>
      </c>
      <c r="H4177" t="s">
        <v>19773</v>
      </c>
      <c r="I4177">
        <v>123</v>
      </c>
      <c r="J4177">
        <v>38108</v>
      </c>
      <c r="K4177" t="s">
        <v>4277</v>
      </c>
      <c r="L4177" t="s">
        <v>19774</v>
      </c>
      <c r="M4177" t="s">
        <v>19775</v>
      </c>
      <c r="N4177">
        <v>40878</v>
      </c>
      <c r="O4177">
        <v>239</v>
      </c>
      <c r="P4177" t="s">
        <v>19776</v>
      </c>
      <c r="Q4177">
        <v>0</v>
      </c>
      <c r="R4177" t="s">
        <v>19777</v>
      </c>
      <c r="S4177" t="s">
        <v>19778</v>
      </c>
      <c r="T4177">
        <v>124</v>
      </c>
      <c r="U4177" t="s">
        <v>2778</v>
      </c>
      <c r="V4177" t="s">
        <v>3571</v>
      </c>
      <c r="W4177" t="s">
        <v>585</v>
      </c>
      <c r="X4177">
        <v>2600000</v>
      </c>
      <c r="Y4177">
        <v>2007</v>
      </c>
      <c r="Z4177">
        <v>76</v>
      </c>
      <c r="AA4177">
        <v>7.2</v>
      </c>
      <c r="AB4177">
        <v>1.85</v>
      </c>
      <c r="AC4177">
        <v>0</v>
      </c>
    </row>
    <row r="4178" spans="1:29">
      <c r="A4178" t="s">
        <v>28</v>
      </c>
      <c r="C4178" t="s">
        <v>19779</v>
      </c>
      <c r="D4178">
        <v>5</v>
      </c>
      <c r="E4178">
        <v>99</v>
      </c>
      <c r="F4178">
        <v>0</v>
      </c>
      <c r="G4178">
        <v>4</v>
      </c>
      <c r="H4178" t="s">
        <v>19780</v>
      </c>
      <c r="I4178">
        <v>11</v>
      </c>
      <c r="K4178" t="s">
        <v>1628</v>
      </c>
      <c r="L4178" t="s">
        <v>16279</v>
      </c>
      <c r="M4178" t="s">
        <v>19781</v>
      </c>
      <c r="N4178">
        <v>1418</v>
      </c>
      <c r="O4178">
        <v>19</v>
      </c>
      <c r="P4178" t="s">
        <v>19782</v>
      </c>
      <c r="Q4178">
        <v>1</v>
      </c>
      <c r="R4178" t="s">
        <v>15160</v>
      </c>
      <c r="S4178" t="s">
        <v>19783</v>
      </c>
      <c r="T4178">
        <v>4</v>
      </c>
      <c r="U4178" t="s">
        <v>1946</v>
      </c>
      <c r="V4178" t="s">
        <v>892</v>
      </c>
      <c r="X4178">
        <v>15000000</v>
      </c>
      <c r="Y4178">
        <v>2009</v>
      </c>
      <c r="Z4178">
        <v>4</v>
      </c>
      <c r="AA4178">
        <v>7.4</v>
      </c>
      <c r="AB4178">
        <v>2.35</v>
      </c>
      <c r="AC4178">
        <v>30</v>
      </c>
    </row>
    <row r="4179" spans="1:29">
      <c r="A4179" t="s">
        <v>28</v>
      </c>
      <c r="C4179" t="s">
        <v>19784</v>
      </c>
      <c r="D4179">
        <v>66</v>
      </c>
      <c r="E4179">
        <v>100</v>
      </c>
      <c r="F4179">
        <v>6</v>
      </c>
      <c r="G4179">
        <v>209</v>
      </c>
      <c r="H4179" t="s">
        <v>2310</v>
      </c>
      <c r="I4179">
        <v>331</v>
      </c>
      <c r="K4179" t="s">
        <v>5544</v>
      </c>
      <c r="L4179" t="s">
        <v>19462</v>
      </c>
      <c r="M4179" t="s">
        <v>19785</v>
      </c>
      <c r="N4179">
        <v>5012</v>
      </c>
      <c r="O4179">
        <v>1082</v>
      </c>
      <c r="P4179" t="s">
        <v>18654</v>
      </c>
      <c r="Q4179">
        <v>1</v>
      </c>
      <c r="R4179" t="s">
        <v>19786</v>
      </c>
      <c r="S4179" t="s">
        <v>19787</v>
      </c>
      <c r="T4179">
        <v>47</v>
      </c>
      <c r="U4179" t="s">
        <v>37</v>
      </c>
      <c r="V4179" t="s">
        <v>38</v>
      </c>
      <c r="W4179" t="s">
        <v>585</v>
      </c>
      <c r="X4179">
        <v>2600000</v>
      </c>
      <c r="Y4179">
        <v>2007</v>
      </c>
      <c r="Z4179">
        <v>272</v>
      </c>
      <c r="AA4179">
        <v>5.3</v>
      </c>
      <c r="AB4179">
        <v>1.85</v>
      </c>
      <c r="AC4179">
        <v>254</v>
      </c>
    </row>
    <row r="4180" spans="1:29">
      <c r="A4180" t="s">
        <v>28</v>
      </c>
      <c r="C4180" t="s">
        <v>19788</v>
      </c>
      <c r="D4180">
        <v>169</v>
      </c>
      <c r="E4180">
        <v>103</v>
      </c>
      <c r="F4180">
        <v>134</v>
      </c>
      <c r="G4180">
        <v>390</v>
      </c>
      <c r="H4180" t="s">
        <v>6172</v>
      </c>
      <c r="I4180">
        <v>804</v>
      </c>
      <c r="K4180" t="s">
        <v>11250</v>
      </c>
      <c r="L4180" t="s">
        <v>16868</v>
      </c>
      <c r="M4180" t="s">
        <v>19789</v>
      </c>
      <c r="N4180">
        <v>150020</v>
      </c>
      <c r="O4180">
        <v>2510</v>
      </c>
      <c r="P4180" t="s">
        <v>19790</v>
      </c>
      <c r="Q4180">
        <v>0</v>
      </c>
      <c r="R4180" t="s">
        <v>19791</v>
      </c>
      <c r="S4180" t="s">
        <v>19792</v>
      </c>
      <c r="T4180">
        <v>568</v>
      </c>
      <c r="U4180" t="s">
        <v>37</v>
      </c>
      <c r="V4180" t="s">
        <v>38</v>
      </c>
      <c r="W4180" t="s">
        <v>6036</v>
      </c>
      <c r="X4180">
        <v>2540800</v>
      </c>
      <c r="Y4180">
        <v>1952</v>
      </c>
      <c r="Z4180">
        <v>786</v>
      </c>
      <c r="AA4180">
        <v>8.3000000000000007</v>
      </c>
      <c r="AB4180">
        <v>1.37</v>
      </c>
      <c r="AC4180">
        <v>0</v>
      </c>
    </row>
    <row r="4181" spans="1:29">
      <c r="A4181" t="s">
        <v>28</v>
      </c>
      <c r="C4181" t="s">
        <v>19793</v>
      </c>
      <c r="D4181">
        <v>13</v>
      </c>
      <c r="E4181">
        <v>97</v>
      </c>
      <c r="F4181">
        <v>65</v>
      </c>
      <c r="G4181">
        <v>0</v>
      </c>
      <c r="H4181" t="s">
        <v>19794</v>
      </c>
      <c r="I4181">
        <v>65</v>
      </c>
      <c r="K4181" t="s">
        <v>67</v>
      </c>
      <c r="L4181" t="s">
        <v>19793</v>
      </c>
      <c r="M4181" t="s">
        <v>19795</v>
      </c>
      <c r="N4181">
        <v>6429</v>
      </c>
      <c r="O4181">
        <v>67</v>
      </c>
      <c r="P4181" t="s">
        <v>19796</v>
      </c>
      <c r="Q4181">
        <v>2</v>
      </c>
      <c r="R4181" t="s">
        <v>19797</v>
      </c>
      <c r="S4181" t="s">
        <v>19798</v>
      </c>
      <c r="T4181">
        <v>25</v>
      </c>
      <c r="U4181" t="s">
        <v>37</v>
      </c>
      <c r="V4181" t="s">
        <v>370</v>
      </c>
      <c r="X4181">
        <v>2500000</v>
      </c>
      <c r="Y4181">
        <v>2010</v>
      </c>
      <c r="Z4181">
        <v>2</v>
      </c>
      <c r="AA4181">
        <v>7.6</v>
      </c>
      <c r="AC4181">
        <v>10000</v>
      </c>
    </row>
    <row r="4182" spans="1:29">
      <c r="A4182" t="s">
        <v>28</v>
      </c>
      <c r="C4182" t="s">
        <v>17782</v>
      </c>
      <c r="D4182">
        <v>129</v>
      </c>
      <c r="E4182">
        <v>86</v>
      </c>
      <c r="F4182">
        <v>89</v>
      </c>
      <c r="G4182">
        <v>555</v>
      </c>
      <c r="H4182" t="s">
        <v>11734</v>
      </c>
      <c r="I4182">
        <v>713</v>
      </c>
      <c r="J4182">
        <v>40041683</v>
      </c>
      <c r="K4182" t="s">
        <v>2786</v>
      </c>
      <c r="L4182" t="s">
        <v>9688</v>
      </c>
      <c r="M4182" t="s">
        <v>19799</v>
      </c>
      <c r="N4182">
        <v>34620</v>
      </c>
      <c r="O4182">
        <v>3421</v>
      </c>
      <c r="P4182" t="s">
        <v>9681</v>
      </c>
      <c r="Q4182">
        <v>6</v>
      </c>
      <c r="R4182" t="s">
        <v>19800</v>
      </c>
      <c r="S4182" t="s">
        <v>19801</v>
      </c>
      <c r="T4182">
        <v>107</v>
      </c>
      <c r="U4182" t="s">
        <v>37</v>
      </c>
      <c r="V4182" t="s">
        <v>38</v>
      </c>
      <c r="W4182" t="s">
        <v>585</v>
      </c>
      <c r="X4182">
        <v>2500000</v>
      </c>
      <c r="Y4182">
        <v>2013</v>
      </c>
      <c r="Z4182">
        <v>584</v>
      </c>
      <c r="AA4182">
        <v>5.0999999999999996</v>
      </c>
      <c r="AB4182">
        <v>1.85</v>
      </c>
      <c r="AC4182">
        <v>0</v>
      </c>
    </row>
    <row r="4183" spans="1:29">
      <c r="A4183" t="s">
        <v>28</v>
      </c>
      <c r="C4183" t="s">
        <v>19802</v>
      </c>
      <c r="D4183">
        <v>30</v>
      </c>
      <c r="E4183">
        <v>87</v>
      </c>
      <c r="F4183">
        <v>67</v>
      </c>
      <c r="G4183">
        <v>67</v>
      </c>
      <c r="H4183" t="s">
        <v>19803</v>
      </c>
      <c r="I4183">
        <v>871</v>
      </c>
      <c r="J4183">
        <v>33349949</v>
      </c>
      <c r="K4183" t="s">
        <v>67</v>
      </c>
      <c r="L4183" t="s">
        <v>19804</v>
      </c>
      <c r="M4183" t="s">
        <v>19805</v>
      </c>
      <c r="N4183">
        <v>9010</v>
      </c>
      <c r="O4183">
        <v>1111</v>
      </c>
      <c r="P4183" t="s">
        <v>19802</v>
      </c>
      <c r="Q4183">
        <v>0</v>
      </c>
      <c r="R4183" t="s">
        <v>19806</v>
      </c>
      <c r="S4183" t="s">
        <v>19807</v>
      </c>
      <c r="T4183">
        <v>199</v>
      </c>
      <c r="U4183" t="s">
        <v>37</v>
      </c>
      <c r="V4183" t="s">
        <v>38</v>
      </c>
      <c r="W4183" t="s">
        <v>95</v>
      </c>
      <c r="X4183">
        <v>2500000</v>
      </c>
      <c r="Y4183">
        <v>2012</v>
      </c>
      <c r="Z4183">
        <v>118</v>
      </c>
      <c r="AA4183">
        <v>5.0999999999999996</v>
      </c>
      <c r="AB4183">
        <v>1.85</v>
      </c>
      <c r="AC4183">
        <v>0</v>
      </c>
    </row>
    <row r="4184" spans="1:29">
      <c r="A4184" t="s">
        <v>28</v>
      </c>
      <c r="C4184" t="s">
        <v>12822</v>
      </c>
      <c r="D4184">
        <v>220</v>
      </c>
      <c r="E4184">
        <v>119</v>
      </c>
      <c r="F4184">
        <v>0</v>
      </c>
      <c r="G4184">
        <v>593</v>
      </c>
      <c r="H4184" t="s">
        <v>2999</v>
      </c>
      <c r="I4184">
        <v>908</v>
      </c>
      <c r="J4184">
        <v>33386128</v>
      </c>
      <c r="K4184" t="s">
        <v>6403</v>
      </c>
      <c r="L4184" t="s">
        <v>10032</v>
      </c>
      <c r="M4184" t="s">
        <v>12823</v>
      </c>
      <c r="N4184">
        <v>36372</v>
      </c>
      <c r="O4184">
        <v>3226</v>
      </c>
      <c r="P4184" t="s">
        <v>4580</v>
      </c>
      <c r="Q4184">
        <v>0</v>
      </c>
      <c r="R4184" t="s">
        <v>12824</v>
      </c>
      <c r="S4184" t="s">
        <v>12825</v>
      </c>
      <c r="T4184">
        <v>491</v>
      </c>
      <c r="U4184" t="s">
        <v>37</v>
      </c>
      <c r="V4184" t="s">
        <v>38</v>
      </c>
      <c r="W4184" t="s">
        <v>585</v>
      </c>
      <c r="X4184">
        <v>15000000</v>
      </c>
      <c r="Y4184">
        <v>2009</v>
      </c>
      <c r="Z4184">
        <v>764</v>
      </c>
      <c r="AA4184">
        <v>4.9000000000000004</v>
      </c>
      <c r="AB4184">
        <v>1.85</v>
      </c>
      <c r="AC4184">
        <v>3000</v>
      </c>
    </row>
    <row r="4185" spans="1:29">
      <c r="A4185" t="s">
        <v>28</v>
      </c>
      <c r="C4185" t="s">
        <v>322</v>
      </c>
      <c r="D4185">
        <v>75</v>
      </c>
      <c r="E4185">
        <v>149</v>
      </c>
      <c r="F4185">
        <v>15000</v>
      </c>
      <c r="G4185">
        <v>982</v>
      </c>
      <c r="H4185" t="s">
        <v>776</v>
      </c>
      <c r="I4185">
        <v>15000</v>
      </c>
      <c r="J4185">
        <v>25809813</v>
      </c>
      <c r="K4185" t="s">
        <v>5510</v>
      </c>
      <c r="L4185" t="s">
        <v>322</v>
      </c>
      <c r="M4185" t="s">
        <v>19808</v>
      </c>
      <c r="N4185">
        <v>50311</v>
      </c>
      <c r="O4185">
        <v>28713</v>
      </c>
      <c r="P4185" t="s">
        <v>2642</v>
      </c>
      <c r="Q4185">
        <v>6</v>
      </c>
      <c r="R4185" t="s">
        <v>19809</v>
      </c>
      <c r="S4185" t="s">
        <v>19810</v>
      </c>
      <c r="T4185">
        <v>212</v>
      </c>
      <c r="U4185" t="s">
        <v>37</v>
      </c>
      <c r="V4185" t="s">
        <v>38</v>
      </c>
      <c r="W4185" t="s">
        <v>95</v>
      </c>
      <c r="X4185">
        <v>26000000</v>
      </c>
      <c r="Y4185">
        <v>1996</v>
      </c>
      <c r="Z4185">
        <v>9000</v>
      </c>
      <c r="AA4185">
        <v>6.9</v>
      </c>
      <c r="AB4185">
        <v>1.37</v>
      </c>
      <c r="AC4185">
        <v>0</v>
      </c>
    </row>
    <row r="4186" spans="1:29">
      <c r="A4186" t="s">
        <v>28</v>
      </c>
      <c r="C4186" t="s">
        <v>19811</v>
      </c>
      <c r="D4186">
        <v>162</v>
      </c>
      <c r="E4186">
        <v>98</v>
      </c>
      <c r="F4186">
        <v>24</v>
      </c>
      <c r="G4186">
        <v>67</v>
      </c>
      <c r="H4186" t="s">
        <v>10058</v>
      </c>
      <c r="I4186">
        <v>381</v>
      </c>
      <c r="J4186">
        <v>14400000</v>
      </c>
      <c r="K4186" t="s">
        <v>7048</v>
      </c>
      <c r="L4186" t="s">
        <v>17051</v>
      </c>
      <c r="M4186" t="s">
        <v>19812</v>
      </c>
      <c r="N4186">
        <v>28589</v>
      </c>
      <c r="O4186">
        <v>684</v>
      </c>
      <c r="P4186" t="s">
        <v>19813</v>
      </c>
      <c r="Q4186">
        <v>0</v>
      </c>
      <c r="R4186" t="s">
        <v>19814</v>
      </c>
      <c r="S4186" t="s">
        <v>19815</v>
      </c>
      <c r="T4186">
        <v>532</v>
      </c>
      <c r="U4186" t="s">
        <v>37</v>
      </c>
      <c r="V4186" t="s">
        <v>38</v>
      </c>
      <c r="W4186" t="s">
        <v>585</v>
      </c>
      <c r="X4186">
        <v>2500000</v>
      </c>
      <c r="Y4186">
        <v>1982</v>
      </c>
      <c r="Z4186">
        <v>128</v>
      </c>
      <c r="AA4186">
        <v>4.5999999999999996</v>
      </c>
      <c r="AB4186">
        <v>2.35</v>
      </c>
      <c r="AC4186">
        <v>0</v>
      </c>
    </row>
    <row r="4187" spans="1:29">
      <c r="A4187" t="s">
        <v>28</v>
      </c>
      <c r="C4187" t="s">
        <v>19816</v>
      </c>
      <c r="D4187">
        <v>74</v>
      </c>
      <c r="E4187">
        <v>98</v>
      </c>
      <c r="F4187">
        <v>11</v>
      </c>
      <c r="G4187">
        <v>450</v>
      </c>
      <c r="H4187" t="s">
        <v>5379</v>
      </c>
      <c r="I4187">
        <v>595</v>
      </c>
      <c r="K4187" t="s">
        <v>647</v>
      </c>
      <c r="L4187" t="s">
        <v>6115</v>
      </c>
      <c r="M4187" t="s">
        <v>19817</v>
      </c>
      <c r="N4187">
        <v>23546</v>
      </c>
      <c r="O4187">
        <v>2373</v>
      </c>
      <c r="P4187" t="s">
        <v>19818</v>
      </c>
      <c r="Q4187">
        <v>0</v>
      </c>
      <c r="R4187" t="s">
        <v>19819</v>
      </c>
      <c r="S4187" t="s">
        <v>19820</v>
      </c>
      <c r="T4187">
        <v>92</v>
      </c>
      <c r="U4187" t="s">
        <v>37</v>
      </c>
      <c r="V4187" t="s">
        <v>38</v>
      </c>
      <c r="W4187" t="s">
        <v>277</v>
      </c>
      <c r="X4187">
        <v>2500000</v>
      </c>
      <c r="Y4187">
        <v>1971</v>
      </c>
      <c r="Z4187">
        <v>521</v>
      </c>
      <c r="AA4187">
        <v>6.3</v>
      </c>
      <c r="AB4187">
        <v>2.35</v>
      </c>
      <c r="AC4187">
        <v>819</v>
      </c>
    </row>
    <row r="4188" spans="1:29">
      <c r="A4188" t="s">
        <v>747</v>
      </c>
      <c r="C4188" t="s">
        <v>14660</v>
      </c>
      <c r="D4188">
        <v>65</v>
      </c>
      <c r="E4188">
        <v>112</v>
      </c>
      <c r="F4188">
        <v>58</v>
      </c>
      <c r="G4188">
        <v>124</v>
      </c>
      <c r="H4188" t="s">
        <v>19821</v>
      </c>
      <c r="I4188">
        <v>617</v>
      </c>
      <c r="K4188" t="s">
        <v>3409</v>
      </c>
      <c r="L4188" t="s">
        <v>18046</v>
      </c>
      <c r="M4188" t="s">
        <v>19822</v>
      </c>
      <c r="N4188">
        <v>15277</v>
      </c>
      <c r="O4188">
        <v>1141</v>
      </c>
      <c r="P4188" t="s">
        <v>19823</v>
      </c>
      <c r="Q4188">
        <v>0</v>
      </c>
      <c r="R4188" t="s">
        <v>19824</v>
      </c>
      <c r="S4188" t="s">
        <v>19825</v>
      </c>
      <c r="T4188">
        <v>120</v>
      </c>
      <c r="U4188" t="s">
        <v>37</v>
      </c>
      <c r="V4188" t="s">
        <v>38</v>
      </c>
      <c r="W4188" t="s">
        <v>6036</v>
      </c>
      <c r="X4188">
        <v>2500000</v>
      </c>
      <c r="Y4188">
        <v>1963</v>
      </c>
      <c r="Z4188">
        <v>189</v>
      </c>
      <c r="AA4188">
        <v>7.9</v>
      </c>
      <c r="AB4188">
        <v>2.35</v>
      </c>
      <c r="AC4188">
        <v>1000</v>
      </c>
    </row>
    <row r="4189" spans="1:29">
      <c r="A4189" t="s">
        <v>28</v>
      </c>
      <c r="C4189" t="s">
        <v>19826</v>
      </c>
      <c r="D4189">
        <v>26</v>
      </c>
      <c r="E4189">
        <v>75</v>
      </c>
      <c r="F4189">
        <v>15</v>
      </c>
      <c r="G4189">
        <v>36</v>
      </c>
      <c r="H4189" t="s">
        <v>19827</v>
      </c>
      <c r="I4189">
        <v>1000</v>
      </c>
      <c r="J4189">
        <v>32230907</v>
      </c>
      <c r="K4189" t="s">
        <v>17534</v>
      </c>
      <c r="L4189" t="s">
        <v>19828</v>
      </c>
      <c r="M4189" t="s">
        <v>19829</v>
      </c>
      <c r="N4189">
        <v>6062</v>
      </c>
      <c r="O4189">
        <v>1385</v>
      </c>
      <c r="P4189" t="s">
        <v>19830</v>
      </c>
      <c r="Q4189">
        <v>0</v>
      </c>
      <c r="R4189" t="s">
        <v>19831</v>
      </c>
      <c r="S4189" t="s">
        <v>19832</v>
      </c>
      <c r="T4189">
        <v>30</v>
      </c>
      <c r="U4189" t="s">
        <v>37</v>
      </c>
      <c r="V4189" t="s">
        <v>38</v>
      </c>
      <c r="W4189" t="s">
        <v>585</v>
      </c>
      <c r="X4189">
        <v>2500000</v>
      </c>
      <c r="Y4189">
        <v>2013</v>
      </c>
      <c r="Z4189">
        <v>309</v>
      </c>
      <c r="AA4189">
        <v>6.7</v>
      </c>
      <c r="AB4189">
        <v>1.85</v>
      </c>
      <c r="AC4189">
        <v>0</v>
      </c>
    </row>
    <row r="4190" spans="1:29">
      <c r="A4190" t="s">
        <v>28</v>
      </c>
      <c r="C4190" t="s">
        <v>6051</v>
      </c>
      <c r="D4190">
        <v>63</v>
      </c>
      <c r="E4190">
        <v>104</v>
      </c>
      <c r="F4190">
        <v>835</v>
      </c>
      <c r="G4190">
        <v>535</v>
      </c>
      <c r="H4190" t="s">
        <v>1823</v>
      </c>
      <c r="I4190">
        <v>18000</v>
      </c>
      <c r="J4190">
        <v>6401336</v>
      </c>
      <c r="K4190" t="s">
        <v>3409</v>
      </c>
      <c r="L4190" t="s">
        <v>588</v>
      </c>
      <c r="M4190" t="s">
        <v>19833</v>
      </c>
      <c r="N4190">
        <v>36996</v>
      </c>
      <c r="O4190">
        <v>19923</v>
      </c>
      <c r="P4190" t="s">
        <v>9568</v>
      </c>
      <c r="Q4190">
        <v>2</v>
      </c>
      <c r="R4190" t="s">
        <v>19834</v>
      </c>
      <c r="S4190" t="s">
        <v>19835</v>
      </c>
      <c r="T4190">
        <v>153</v>
      </c>
      <c r="U4190" t="s">
        <v>37</v>
      </c>
      <c r="V4190" t="s">
        <v>38</v>
      </c>
      <c r="W4190" t="s">
        <v>585</v>
      </c>
      <c r="X4190">
        <v>2500000</v>
      </c>
      <c r="Y4190">
        <v>1991</v>
      </c>
      <c r="Z4190">
        <v>595</v>
      </c>
      <c r="AA4190">
        <v>7.1</v>
      </c>
      <c r="AB4190">
        <v>1.78</v>
      </c>
      <c r="AC4190">
        <v>0</v>
      </c>
    </row>
    <row r="4191" spans="1:29">
      <c r="A4191" t="s">
        <v>28</v>
      </c>
      <c r="C4191" t="s">
        <v>17150</v>
      </c>
      <c r="D4191">
        <v>205</v>
      </c>
      <c r="E4191">
        <v>102</v>
      </c>
      <c r="F4191">
        <v>0</v>
      </c>
      <c r="G4191">
        <v>294</v>
      </c>
      <c r="H4191" t="s">
        <v>4231</v>
      </c>
      <c r="I4191">
        <v>625</v>
      </c>
      <c r="J4191">
        <v>26781723</v>
      </c>
      <c r="K4191" t="s">
        <v>1415</v>
      </c>
      <c r="L4191" t="s">
        <v>1788</v>
      </c>
      <c r="M4191" t="s">
        <v>19836</v>
      </c>
      <c r="N4191">
        <v>187595</v>
      </c>
      <c r="O4191">
        <v>1655</v>
      </c>
      <c r="P4191" t="s">
        <v>19837</v>
      </c>
      <c r="Q4191">
        <v>3</v>
      </c>
      <c r="R4191" t="s">
        <v>19838</v>
      </c>
      <c r="S4191" t="s">
        <v>19839</v>
      </c>
      <c r="T4191">
        <v>978</v>
      </c>
      <c r="U4191" t="s">
        <v>37</v>
      </c>
      <c r="V4191" t="s">
        <v>38</v>
      </c>
      <c r="W4191" t="s">
        <v>585</v>
      </c>
      <c r="X4191">
        <v>2500000</v>
      </c>
      <c r="Y4191">
        <v>2004</v>
      </c>
      <c r="Z4191">
        <v>379</v>
      </c>
      <c r="AA4191">
        <v>7.6</v>
      </c>
      <c r="AB4191">
        <v>2.35</v>
      </c>
      <c r="AC4191">
        <v>0</v>
      </c>
    </row>
    <row r="4192" spans="1:29">
      <c r="A4192" t="s">
        <v>28</v>
      </c>
      <c r="C4192" t="s">
        <v>9162</v>
      </c>
      <c r="D4192">
        <v>121</v>
      </c>
      <c r="E4192">
        <v>105</v>
      </c>
      <c r="F4192">
        <v>0</v>
      </c>
      <c r="G4192">
        <v>4</v>
      </c>
      <c r="H4192" t="s">
        <v>19840</v>
      </c>
      <c r="I4192">
        <v>15</v>
      </c>
      <c r="J4192">
        <v>5400000</v>
      </c>
      <c r="K4192" t="s">
        <v>214</v>
      </c>
      <c r="L4192" t="s">
        <v>19841</v>
      </c>
      <c r="M4192" t="s">
        <v>19842</v>
      </c>
      <c r="N4192">
        <v>183288</v>
      </c>
      <c r="O4192">
        <v>36</v>
      </c>
      <c r="P4192" t="s">
        <v>19843</v>
      </c>
      <c r="Q4192">
        <v>1</v>
      </c>
      <c r="R4192" t="s">
        <v>19844</v>
      </c>
      <c r="S4192" t="s">
        <v>19845</v>
      </c>
      <c r="T4192">
        <v>395</v>
      </c>
      <c r="U4192" t="s">
        <v>37</v>
      </c>
      <c r="V4192" t="s">
        <v>38</v>
      </c>
      <c r="W4192" t="s">
        <v>585</v>
      </c>
      <c r="X4192">
        <v>2500000</v>
      </c>
      <c r="Y4192">
        <v>1995</v>
      </c>
      <c r="Z4192">
        <v>12</v>
      </c>
      <c r="AA4192">
        <v>8.1</v>
      </c>
      <c r="AB4192">
        <v>1.85</v>
      </c>
      <c r="AC4192">
        <v>22000</v>
      </c>
    </row>
    <row r="4193" spans="1:29">
      <c r="A4193" t="s">
        <v>28</v>
      </c>
      <c r="C4193" t="s">
        <v>19846</v>
      </c>
      <c r="D4193">
        <v>9</v>
      </c>
      <c r="E4193">
        <v>99</v>
      </c>
      <c r="F4193">
        <v>0</v>
      </c>
      <c r="G4193">
        <v>6</v>
      </c>
      <c r="H4193" t="s">
        <v>19847</v>
      </c>
      <c r="I4193">
        <v>50</v>
      </c>
      <c r="K4193" t="s">
        <v>19848</v>
      </c>
      <c r="L4193" t="s">
        <v>19849</v>
      </c>
      <c r="M4193" t="s">
        <v>19850</v>
      </c>
      <c r="N4193">
        <v>1003</v>
      </c>
      <c r="O4193">
        <v>79</v>
      </c>
      <c r="P4193" t="s">
        <v>19851</v>
      </c>
      <c r="Q4193">
        <v>0</v>
      </c>
      <c r="R4193" t="s">
        <v>19852</v>
      </c>
      <c r="S4193" t="s">
        <v>19853</v>
      </c>
      <c r="T4193">
        <v>5</v>
      </c>
      <c r="U4193" t="s">
        <v>1464</v>
      </c>
      <c r="V4193" t="s">
        <v>268</v>
      </c>
      <c r="X4193">
        <v>3200000</v>
      </c>
      <c r="Y4193">
        <v>2003</v>
      </c>
      <c r="Z4193">
        <v>16</v>
      </c>
      <c r="AA4193">
        <v>6.6</v>
      </c>
      <c r="AB4193">
        <v>1.85</v>
      </c>
      <c r="AC4193">
        <v>39</v>
      </c>
    </row>
    <row r="4194" spans="1:29">
      <c r="A4194" t="s">
        <v>28</v>
      </c>
      <c r="C4194" t="s">
        <v>19854</v>
      </c>
      <c r="D4194">
        <v>74</v>
      </c>
      <c r="E4194">
        <v>107</v>
      </c>
      <c r="F4194">
        <v>7</v>
      </c>
      <c r="G4194">
        <v>442</v>
      </c>
      <c r="H4194" t="s">
        <v>72</v>
      </c>
      <c r="I4194">
        <v>745</v>
      </c>
      <c r="J4194">
        <v>1282084</v>
      </c>
      <c r="K4194" t="s">
        <v>3409</v>
      </c>
      <c r="L4194" t="s">
        <v>1051</v>
      </c>
      <c r="M4194" t="s">
        <v>19855</v>
      </c>
      <c r="N4194">
        <v>6221</v>
      </c>
      <c r="O4194">
        <v>2125</v>
      </c>
      <c r="P4194" t="s">
        <v>11480</v>
      </c>
      <c r="Q4194">
        <v>1</v>
      </c>
      <c r="R4194" t="s">
        <v>19856</v>
      </c>
      <c r="S4194" t="s">
        <v>19857</v>
      </c>
      <c r="T4194">
        <v>87</v>
      </c>
      <c r="U4194" t="s">
        <v>37</v>
      </c>
      <c r="V4194" t="s">
        <v>38</v>
      </c>
      <c r="W4194" t="s">
        <v>585</v>
      </c>
      <c r="X4194">
        <v>2500000</v>
      </c>
      <c r="Y4194">
        <v>1999</v>
      </c>
      <c r="Z4194">
        <v>631</v>
      </c>
      <c r="AA4194">
        <v>7</v>
      </c>
      <c r="AB4194">
        <v>2.35</v>
      </c>
      <c r="AC4194">
        <v>500</v>
      </c>
    </row>
    <row r="4195" spans="1:29">
      <c r="A4195" t="s">
        <v>28</v>
      </c>
      <c r="C4195" t="s">
        <v>19858</v>
      </c>
      <c r="D4195">
        <v>54</v>
      </c>
      <c r="E4195">
        <v>96</v>
      </c>
      <c r="F4195">
        <v>13</v>
      </c>
      <c r="G4195">
        <v>209</v>
      </c>
      <c r="H4195" t="s">
        <v>1371</v>
      </c>
      <c r="I4195">
        <v>643</v>
      </c>
      <c r="J4195">
        <v>1186323</v>
      </c>
      <c r="K4195" t="s">
        <v>1415</v>
      </c>
      <c r="L4195" t="s">
        <v>5280</v>
      </c>
      <c r="M4195" t="s">
        <v>19859</v>
      </c>
      <c r="N4195">
        <v>7776</v>
      </c>
      <c r="O4195">
        <v>1396</v>
      </c>
      <c r="P4195" t="s">
        <v>19860</v>
      </c>
      <c r="Q4195">
        <v>0</v>
      </c>
      <c r="R4195" t="s">
        <v>19861</v>
      </c>
      <c r="S4195" t="s">
        <v>19862</v>
      </c>
      <c r="T4195">
        <v>84</v>
      </c>
      <c r="U4195" t="s">
        <v>37</v>
      </c>
      <c r="V4195" t="s">
        <v>38</v>
      </c>
      <c r="W4195" t="s">
        <v>585</v>
      </c>
      <c r="Y4195">
        <v>2004</v>
      </c>
      <c r="Z4195">
        <v>265</v>
      </c>
      <c r="AA4195">
        <v>7.6</v>
      </c>
      <c r="AB4195">
        <v>1.85</v>
      </c>
      <c r="AC4195">
        <v>774</v>
      </c>
    </row>
    <row r="4196" spans="1:29">
      <c r="A4196" t="s">
        <v>28</v>
      </c>
      <c r="C4196" t="s">
        <v>19863</v>
      </c>
      <c r="D4196">
        <v>80</v>
      </c>
      <c r="E4196">
        <v>101</v>
      </c>
      <c r="F4196">
        <v>34</v>
      </c>
      <c r="G4196">
        <v>40</v>
      </c>
      <c r="H4196" t="s">
        <v>19864</v>
      </c>
      <c r="I4196">
        <v>56</v>
      </c>
      <c r="J4196">
        <v>1094998</v>
      </c>
      <c r="K4196" t="s">
        <v>3409</v>
      </c>
      <c r="L4196" t="s">
        <v>19865</v>
      </c>
      <c r="M4196" t="s">
        <v>19866</v>
      </c>
      <c r="N4196">
        <v>2560</v>
      </c>
      <c r="O4196">
        <v>150</v>
      </c>
      <c r="P4196" t="s">
        <v>19867</v>
      </c>
      <c r="Q4196">
        <v>1</v>
      </c>
      <c r="R4196" t="s">
        <v>19868</v>
      </c>
      <c r="S4196" t="s">
        <v>19869</v>
      </c>
      <c r="T4196">
        <v>29</v>
      </c>
      <c r="U4196" t="s">
        <v>37</v>
      </c>
      <c r="V4196" t="s">
        <v>56</v>
      </c>
      <c r="W4196" t="s">
        <v>39</v>
      </c>
      <c r="Y4196">
        <v>2007</v>
      </c>
      <c r="Z4196">
        <v>41</v>
      </c>
      <c r="AA4196">
        <v>6.7</v>
      </c>
      <c r="AB4196">
        <v>2.35</v>
      </c>
      <c r="AC4196">
        <v>430</v>
      </c>
    </row>
    <row r="4197" spans="1:29">
      <c r="A4197" t="s">
        <v>28</v>
      </c>
      <c r="C4197" t="s">
        <v>14184</v>
      </c>
      <c r="D4197">
        <v>252</v>
      </c>
      <c r="E4197">
        <v>89</v>
      </c>
      <c r="F4197">
        <v>14</v>
      </c>
      <c r="G4197">
        <v>215</v>
      </c>
      <c r="H4197" t="s">
        <v>19870</v>
      </c>
      <c r="I4197">
        <v>902</v>
      </c>
      <c r="J4197">
        <v>3325638</v>
      </c>
      <c r="K4197" t="s">
        <v>19871</v>
      </c>
      <c r="L4197" t="s">
        <v>122</v>
      </c>
      <c r="M4197" t="s">
        <v>19872</v>
      </c>
      <c r="N4197">
        <v>52509</v>
      </c>
      <c r="O4197">
        <v>1980</v>
      </c>
      <c r="P4197" t="s">
        <v>19873</v>
      </c>
      <c r="Q4197">
        <v>3</v>
      </c>
      <c r="R4197" t="s">
        <v>19874</v>
      </c>
      <c r="S4197" t="s">
        <v>19875</v>
      </c>
      <c r="T4197">
        <v>84</v>
      </c>
      <c r="U4197" t="s">
        <v>37</v>
      </c>
      <c r="V4197" t="s">
        <v>38</v>
      </c>
      <c r="W4197" t="s">
        <v>39</v>
      </c>
      <c r="X4197">
        <v>2500000</v>
      </c>
      <c r="Y4197">
        <v>2012</v>
      </c>
      <c r="Z4197">
        <v>291</v>
      </c>
      <c r="AA4197">
        <v>7.1</v>
      </c>
      <c r="AB4197">
        <v>2.35</v>
      </c>
      <c r="AC4197">
        <v>13000</v>
      </c>
    </row>
    <row r="4198" spans="1:29">
      <c r="A4198" t="s">
        <v>28</v>
      </c>
      <c r="C4198" t="s">
        <v>19876</v>
      </c>
      <c r="D4198">
        <v>72</v>
      </c>
      <c r="E4198">
        <v>106</v>
      </c>
      <c r="F4198">
        <v>148</v>
      </c>
      <c r="G4198">
        <v>471</v>
      </c>
      <c r="H4198" t="s">
        <v>7952</v>
      </c>
      <c r="I4198">
        <v>900</v>
      </c>
      <c r="J4198">
        <v>395592</v>
      </c>
      <c r="K4198" t="s">
        <v>214</v>
      </c>
      <c r="L4198" t="s">
        <v>8555</v>
      </c>
      <c r="M4198" t="s">
        <v>19877</v>
      </c>
      <c r="N4198">
        <v>21202</v>
      </c>
      <c r="O4198">
        <v>2972</v>
      </c>
      <c r="P4198" t="s">
        <v>19878</v>
      </c>
      <c r="Q4198">
        <v>1</v>
      </c>
      <c r="R4198" t="s">
        <v>19879</v>
      </c>
      <c r="S4198" t="s">
        <v>19880</v>
      </c>
      <c r="T4198">
        <v>134</v>
      </c>
      <c r="U4198" t="s">
        <v>37</v>
      </c>
      <c r="V4198" t="s">
        <v>3571</v>
      </c>
      <c r="W4198" t="s">
        <v>585</v>
      </c>
      <c r="X4198">
        <v>2000000</v>
      </c>
      <c r="Y4198">
        <v>2003</v>
      </c>
      <c r="Z4198">
        <v>648</v>
      </c>
      <c r="AA4198">
        <v>7.6</v>
      </c>
      <c r="AB4198">
        <v>1.85</v>
      </c>
      <c r="AC4198">
        <v>0</v>
      </c>
    </row>
    <row r="4199" spans="1:29">
      <c r="A4199" t="s">
        <v>28</v>
      </c>
      <c r="C4199" t="s">
        <v>19881</v>
      </c>
      <c r="D4199">
        <v>220</v>
      </c>
      <c r="E4199">
        <v>95</v>
      </c>
      <c r="F4199">
        <v>53</v>
      </c>
      <c r="G4199">
        <v>478</v>
      </c>
      <c r="H4199" t="s">
        <v>2619</v>
      </c>
      <c r="I4199">
        <v>8000</v>
      </c>
      <c r="J4199">
        <v>6851969</v>
      </c>
      <c r="K4199" t="s">
        <v>1415</v>
      </c>
      <c r="L4199" t="s">
        <v>10706</v>
      </c>
      <c r="M4199" t="s">
        <v>19882</v>
      </c>
      <c r="N4199">
        <v>105591</v>
      </c>
      <c r="O4199">
        <v>10040</v>
      </c>
      <c r="P4199" t="s">
        <v>19883</v>
      </c>
      <c r="Q4199">
        <v>1</v>
      </c>
      <c r="R4199" t="s">
        <v>19884</v>
      </c>
      <c r="S4199" t="s">
        <v>19885</v>
      </c>
      <c r="T4199">
        <v>178</v>
      </c>
      <c r="U4199" t="s">
        <v>37</v>
      </c>
      <c r="V4199" t="s">
        <v>38</v>
      </c>
      <c r="W4199" t="s">
        <v>585</v>
      </c>
      <c r="X4199">
        <v>2500000</v>
      </c>
      <c r="Y4199">
        <v>2013</v>
      </c>
      <c r="Z4199">
        <v>1000</v>
      </c>
      <c r="AA4199">
        <v>7.1</v>
      </c>
      <c r="AB4199">
        <v>2.35</v>
      </c>
      <c r="AC4199">
        <v>10000</v>
      </c>
    </row>
    <row r="4200" spans="1:29">
      <c r="A4200" t="s">
        <v>28</v>
      </c>
      <c r="C4200" t="s">
        <v>17874</v>
      </c>
      <c r="D4200">
        <v>1</v>
      </c>
      <c r="E4200">
        <v>34</v>
      </c>
      <c r="F4200">
        <v>19</v>
      </c>
      <c r="G4200">
        <v>362</v>
      </c>
      <c r="H4200" t="s">
        <v>2630</v>
      </c>
      <c r="I4200">
        <v>882</v>
      </c>
      <c r="J4200">
        <v>333658</v>
      </c>
      <c r="K4200" t="s">
        <v>19886</v>
      </c>
      <c r="L4200" t="s">
        <v>188</v>
      </c>
      <c r="M4200" t="s">
        <v>19887</v>
      </c>
      <c r="N4200">
        <v>97</v>
      </c>
      <c r="O4200">
        <v>1967</v>
      </c>
      <c r="P4200" t="s">
        <v>19888</v>
      </c>
      <c r="Q4200">
        <v>0</v>
      </c>
      <c r="R4200" t="s">
        <v>19889</v>
      </c>
      <c r="S4200" t="s">
        <v>19890</v>
      </c>
      <c r="T4200">
        <v>2</v>
      </c>
      <c r="U4200" t="s">
        <v>37</v>
      </c>
      <c r="V4200" t="s">
        <v>38</v>
      </c>
      <c r="X4200">
        <v>34000</v>
      </c>
      <c r="Y4200">
        <v>1990</v>
      </c>
      <c r="Z4200">
        <v>577</v>
      </c>
      <c r="AA4200">
        <v>7.1</v>
      </c>
      <c r="AC4200">
        <v>16</v>
      </c>
    </row>
    <row r="4201" spans="1:29">
      <c r="A4201" t="s">
        <v>28</v>
      </c>
      <c r="C4201" t="s">
        <v>3722</v>
      </c>
      <c r="D4201">
        <v>197</v>
      </c>
      <c r="E4201">
        <v>101</v>
      </c>
      <c r="F4201">
        <v>119</v>
      </c>
      <c r="G4201">
        <v>0</v>
      </c>
      <c r="H4201" t="s">
        <v>19891</v>
      </c>
      <c r="I4201">
        <v>334</v>
      </c>
      <c r="J4201">
        <v>12995673</v>
      </c>
      <c r="K4201" t="s">
        <v>19892</v>
      </c>
      <c r="L4201" t="s">
        <v>19893</v>
      </c>
      <c r="M4201" t="s">
        <v>19894</v>
      </c>
      <c r="N4201">
        <v>52286</v>
      </c>
      <c r="O4201">
        <v>338</v>
      </c>
      <c r="P4201" t="s">
        <v>19895</v>
      </c>
      <c r="Q4201">
        <v>1</v>
      </c>
      <c r="R4201" t="s">
        <v>19896</v>
      </c>
      <c r="S4201" t="s">
        <v>19897</v>
      </c>
      <c r="T4201">
        <v>345</v>
      </c>
      <c r="U4201" t="s">
        <v>37</v>
      </c>
      <c r="V4201" t="s">
        <v>38</v>
      </c>
      <c r="W4201" t="s">
        <v>585</v>
      </c>
      <c r="X4201">
        <v>2500000</v>
      </c>
      <c r="Y4201">
        <v>2008</v>
      </c>
      <c r="Z4201">
        <v>4</v>
      </c>
      <c r="AA4201">
        <v>7.7</v>
      </c>
      <c r="AB4201">
        <v>1.78</v>
      </c>
      <c r="AC4201">
        <v>24000</v>
      </c>
    </row>
    <row r="4202" spans="1:29">
      <c r="A4202" t="s">
        <v>28</v>
      </c>
      <c r="C4202" t="s">
        <v>19898</v>
      </c>
      <c r="D4202">
        <v>14</v>
      </c>
      <c r="E4202">
        <v>112</v>
      </c>
      <c r="F4202">
        <v>9</v>
      </c>
      <c r="G4202">
        <v>125</v>
      </c>
      <c r="H4202" t="s">
        <v>19899</v>
      </c>
      <c r="I4202">
        <v>860</v>
      </c>
      <c r="J4202">
        <v>173783</v>
      </c>
      <c r="K4202" t="s">
        <v>67</v>
      </c>
      <c r="L4202" t="s">
        <v>8325</v>
      </c>
      <c r="M4202" t="s">
        <v>19900</v>
      </c>
      <c r="N4202">
        <v>578</v>
      </c>
      <c r="O4202">
        <v>1252</v>
      </c>
      <c r="P4202" t="s">
        <v>19901</v>
      </c>
      <c r="Q4202">
        <v>0</v>
      </c>
      <c r="R4202" t="s">
        <v>19902</v>
      </c>
      <c r="S4202" t="s">
        <v>19903</v>
      </c>
      <c r="T4202">
        <v>34</v>
      </c>
      <c r="U4202" t="s">
        <v>37</v>
      </c>
      <c r="V4202" t="s">
        <v>38</v>
      </c>
      <c r="W4202" t="s">
        <v>4830</v>
      </c>
      <c r="X4202">
        <v>2500000</v>
      </c>
      <c r="Y4202">
        <v>2008</v>
      </c>
      <c r="Z4202">
        <v>130</v>
      </c>
      <c r="AA4202">
        <v>7.6</v>
      </c>
      <c r="AB4202">
        <v>1.85</v>
      </c>
      <c r="AC4202">
        <v>588</v>
      </c>
    </row>
    <row r="4203" spans="1:29">
      <c r="A4203" t="s">
        <v>28</v>
      </c>
      <c r="C4203" t="s">
        <v>19904</v>
      </c>
      <c r="D4203">
        <v>3</v>
      </c>
      <c r="E4203">
        <v>100</v>
      </c>
      <c r="F4203">
        <v>10</v>
      </c>
      <c r="G4203">
        <v>107</v>
      </c>
      <c r="H4203" t="s">
        <v>17655</v>
      </c>
      <c r="I4203">
        <v>655</v>
      </c>
      <c r="J4203">
        <v>118666</v>
      </c>
      <c r="K4203" t="s">
        <v>3409</v>
      </c>
      <c r="L4203" t="s">
        <v>2283</v>
      </c>
      <c r="M4203" t="s">
        <v>19905</v>
      </c>
      <c r="N4203">
        <v>91</v>
      </c>
      <c r="O4203">
        <v>1064</v>
      </c>
      <c r="P4203" t="s">
        <v>11021</v>
      </c>
      <c r="Q4203">
        <v>7</v>
      </c>
      <c r="S4203" t="s">
        <v>19906</v>
      </c>
      <c r="T4203">
        <v>3</v>
      </c>
      <c r="U4203" t="s">
        <v>37</v>
      </c>
      <c r="V4203" t="s">
        <v>38</v>
      </c>
      <c r="X4203">
        <v>2500000</v>
      </c>
      <c r="Y4203">
        <v>2006</v>
      </c>
      <c r="Z4203">
        <v>157</v>
      </c>
      <c r="AA4203">
        <v>6.6</v>
      </c>
      <c r="AB4203">
        <v>1.85</v>
      </c>
      <c r="AC4203">
        <v>144</v>
      </c>
    </row>
    <row r="4204" spans="1:29">
      <c r="A4204" t="s">
        <v>747</v>
      </c>
      <c r="C4204" t="s">
        <v>5059</v>
      </c>
      <c r="D4204">
        <v>191</v>
      </c>
      <c r="E4204">
        <v>92</v>
      </c>
      <c r="F4204">
        <v>43</v>
      </c>
      <c r="G4204">
        <v>936</v>
      </c>
      <c r="H4204" t="s">
        <v>1147</v>
      </c>
      <c r="I4204">
        <v>989</v>
      </c>
      <c r="J4204">
        <v>114324072</v>
      </c>
      <c r="K4204" t="s">
        <v>3913</v>
      </c>
      <c r="L4204" t="s">
        <v>3230</v>
      </c>
      <c r="M4204" t="s">
        <v>8121</v>
      </c>
      <c r="N4204">
        <v>185345</v>
      </c>
      <c r="O4204">
        <v>4730</v>
      </c>
      <c r="P4204" t="s">
        <v>30</v>
      </c>
      <c r="Q4204">
        <v>0</v>
      </c>
      <c r="R4204" t="s">
        <v>8122</v>
      </c>
      <c r="S4204" t="s">
        <v>8123</v>
      </c>
      <c r="T4204">
        <v>392</v>
      </c>
      <c r="U4204" t="s">
        <v>37</v>
      </c>
      <c r="V4204" t="s">
        <v>38</v>
      </c>
      <c r="W4204" t="s">
        <v>39</v>
      </c>
      <c r="X4204">
        <v>20000000</v>
      </c>
      <c r="Y4204">
        <v>2004</v>
      </c>
      <c r="Z4204">
        <v>939</v>
      </c>
      <c r="AA4204">
        <v>6.7</v>
      </c>
      <c r="AB4204">
        <v>2.35</v>
      </c>
      <c r="AC4204">
        <v>0</v>
      </c>
    </row>
    <row r="4205" spans="1:29">
      <c r="A4205" t="s">
        <v>28</v>
      </c>
      <c r="C4205" t="s">
        <v>19907</v>
      </c>
      <c r="D4205">
        <v>18</v>
      </c>
      <c r="E4205">
        <v>100</v>
      </c>
      <c r="F4205">
        <v>0</v>
      </c>
      <c r="G4205">
        <v>249</v>
      </c>
      <c r="H4205" t="s">
        <v>15717</v>
      </c>
      <c r="I4205">
        <v>640</v>
      </c>
      <c r="J4205">
        <v>71904</v>
      </c>
      <c r="K4205" t="s">
        <v>3932</v>
      </c>
      <c r="L4205" t="s">
        <v>16989</v>
      </c>
      <c r="M4205" t="s">
        <v>19908</v>
      </c>
      <c r="N4205">
        <v>806</v>
      </c>
      <c r="O4205">
        <v>1491</v>
      </c>
      <c r="P4205" t="s">
        <v>2214</v>
      </c>
      <c r="Q4205">
        <v>1</v>
      </c>
      <c r="R4205" t="s">
        <v>19909</v>
      </c>
      <c r="S4205" t="s">
        <v>19910</v>
      </c>
      <c r="T4205">
        <v>18</v>
      </c>
      <c r="U4205" t="s">
        <v>37</v>
      </c>
      <c r="V4205" t="s">
        <v>38</v>
      </c>
      <c r="W4205" t="s">
        <v>39</v>
      </c>
      <c r="X4205">
        <v>2500000</v>
      </c>
      <c r="Y4205">
        <v>2006</v>
      </c>
      <c r="Z4205">
        <v>261</v>
      </c>
      <c r="AA4205">
        <v>5.7</v>
      </c>
      <c r="AB4205">
        <v>1.85</v>
      </c>
      <c r="AC4205">
        <v>140</v>
      </c>
    </row>
    <row r="4206" spans="1:29">
      <c r="A4206" t="s">
        <v>28</v>
      </c>
      <c r="C4206" t="s">
        <v>19911</v>
      </c>
      <c r="D4206">
        <v>28</v>
      </c>
      <c r="E4206">
        <v>80</v>
      </c>
      <c r="F4206">
        <v>0</v>
      </c>
      <c r="G4206">
        <v>5</v>
      </c>
      <c r="H4206" t="s">
        <v>19912</v>
      </c>
      <c r="I4206">
        <v>191</v>
      </c>
      <c r="J4206">
        <v>99851</v>
      </c>
      <c r="K4206" t="s">
        <v>67</v>
      </c>
      <c r="L4206" t="s">
        <v>19913</v>
      </c>
      <c r="M4206" t="s">
        <v>19914</v>
      </c>
      <c r="N4206">
        <v>1138</v>
      </c>
      <c r="O4206">
        <v>210</v>
      </c>
      <c r="P4206" t="s">
        <v>19915</v>
      </c>
      <c r="Q4206">
        <v>0</v>
      </c>
      <c r="R4206" t="s">
        <v>19916</v>
      </c>
      <c r="S4206" t="s">
        <v>19917</v>
      </c>
      <c r="T4206">
        <v>30</v>
      </c>
      <c r="U4206" t="s">
        <v>37</v>
      </c>
      <c r="V4206" t="s">
        <v>38</v>
      </c>
      <c r="W4206" t="s">
        <v>585</v>
      </c>
      <c r="X4206">
        <v>2500000</v>
      </c>
      <c r="Y4206">
        <v>2010</v>
      </c>
      <c r="Z4206">
        <v>12</v>
      </c>
      <c r="AA4206">
        <v>7.1</v>
      </c>
      <c r="AB4206">
        <v>1.78</v>
      </c>
      <c r="AC4206">
        <v>0</v>
      </c>
    </row>
    <row r="4207" spans="1:29">
      <c r="A4207" t="s">
        <v>28</v>
      </c>
      <c r="C4207" t="s">
        <v>19918</v>
      </c>
      <c r="D4207">
        <v>22</v>
      </c>
      <c r="E4207">
        <v>106</v>
      </c>
      <c r="F4207">
        <v>8</v>
      </c>
      <c r="G4207">
        <v>315</v>
      </c>
      <c r="H4207" t="s">
        <v>16601</v>
      </c>
      <c r="I4207">
        <v>611</v>
      </c>
      <c r="J4207">
        <v>115504</v>
      </c>
      <c r="K4207" t="s">
        <v>1415</v>
      </c>
      <c r="L4207" t="s">
        <v>2470</v>
      </c>
      <c r="M4207" t="s">
        <v>19919</v>
      </c>
      <c r="N4207">
        <v>4820</v>
      </c>
      <c r="O4207">
        <v>1739</v>
      </c>
      <c r="P4207" t="s">
        <v>19920</v>
      </c>
      <c r="Q4207">
        <v>2</v>
      </c>
      <c r="R4207" t="s">
        <v>19921</v>
      </c>
      <c r="S4207" t="s">
        <v>19922</v>
      </c>
      <c r="T4207">
        <v>26</v>
      </c>
      <c r="U4207" t="s">
        <v>37</v>
      </c>
      <c r="V4207" t="s">
        <v>56</v>
      </c>
      <c r="W4207" t="s">
        <v>39</v>
      </c>
      <c r="X4207">
        <v>14000000</v>
      </c>
      <c r="Y4207">
        <v>2008</v>
      </c>
      <c r="Z4207">
        <v>397</v>
      </c>
      <c r="AA4207">
        <v>6.2</v>
      </c>
      <c r="AB4207">
        <v>2.35</v>
      </c>
      <c r="AC4207">
        <v>0</v>
      </c>
    </row>
    <row r="4208" spans="1:29">
      <c r="A4208" t="s">
        <v>28</v>
      </c>
      <c r="C4208" t="s">
        <v>13271</v>
      </c>
      <c r="D4208">
        <v>62</v>
      </c>
      <c r="E4208">
        <v>103</v>
      </c>
      <c r="F4208">
        <v>24</v>
      </c>
      <c r="G4208">
        <v>10</v>
      </c>
      <c r="H4208" t="s">
        <v>19923</v>
      </c>
      <c r="I4208">
        <v>127</v>
      </c>
      <c r="J4208">
        <v>5725</v>
      </c>
      <c r="K4208" t="s">
        <v>5544</v>
      </c>
      <c r="L4208" t="s">
        <v>7670</v>
      </c>
      <c r="M4208" t="s">
        <v>19924</v>
      </c>
      <c r="N4208">
        <v>10220</v>
      </c>
      <c r="O4208">
        <v>163</v>
      </c>
      <c r="P4208" t="s">
        <v>19925</v>
      </c>
      <c r="Q4208">
        <v>0</v>
      </c>
      <c r="R4208" t="s">
        <v>19926</v>
      </c>
      <c r="S4208" t="s">
        <v>19927</v>
      </c>
      <c r="T4208">
        <v>110</v>
      </c>
      <c r="U4208" t="s">
        <v>8731</v>
      </c>
      <c r="V4208" t="s">
        <v>767</v>
      </c>
      <c r="W4208" t="s">
        <v>585</v>
      </c>
      <c r="X4208">
        <v>8400000</v>
      </c>
      <c r="Y4208">
        <v>2000</v>
      </c>
      <c r="Z4208">
        <v>10</v>
      </c>
      <c r="AA4208">
        <v>6.1</v>
      </c>
      <c r="AB4208">
        <v>2.35</v>
      </c>
      <c r="AC4208">
        <v>560</v>
      </c>
    </row>
    <row r="4209" spans="1:29">
      <c r="A4209" t="s">
        <v>28</v>
      </c>
      <c r="C4209" t="s">
        <v>19928</v>
      </c>
      <c r="D4209">
        <v>47</v>
      </c>
      <c r="E4209">
        <v>90</v>
      </c>
      <c r="F4209">
        <v>8</v>
      </c>
      <c r="G4209">
        <v>35</v>
      </c>
      <c r="H4209" t="s">
        <v>5515</v>
      </c>
      <c r="I4209">
        <v>426</v>
      </c>
      <c r="J4209">
        <v>75727</v>
      </c>
      <c r="K4209" t="s">
        <v>16384</v>
      </c>
      <c r="L4209" t="s">
        <v>7068</v>
      </c>
      <c r="M4209" t="s">
        <v>19929</v>
      </c>
      <c r="N4209">
        <v>5699</v>
      </c>
      <c r="O4209">
        <v>862</v>
      </c>
      <c r="P4209" t="s">
        <v>19930</v>
      </c>
      <c r="Q4209">
        <v>0</v>
      </c>
      <c r="R4209" t="s">
        <v>19931</v>
      </c>
      <c r="S4209" t="s">
        <v>19932</v>
      </c>
      <c r="T4209">
        <v>40</v>
      </c>
      <c r="U4209" t="s">
        <v>2778</v>
      </c>
      <c r="V4209" t="s">
        <v>38</v>
      </c>
      <c r="W4209" t="s">
        <v>39</v>
      </c>
      <c r="X4209">
        <v>2500000</v>
      </c>
      <c r="Y4209">
        <v>2008</v>
      </c>
      <c r="Z4209">
        <v>399</v>
      </c>
      <c r="AA4209">
        <v>5.9</v>
      </c>
      <c r="AB4209">
        <v>1.85</v>
      </c>
      <c r="AC4209">
        <v>0</v>
      </c>
    </row>
    <row r="4210" spans="1:29">
      <c r="A4210" t="s">
        <v>28</v>
      </c>
      <c r="C4210" t="s">
        <v>653</v>
      </c>
      <c r="D4210">
        <v>238</v>
      </c>
      <c r="E4210">
        <v>96</v>
      </c>
      <c r="F4210">
        <v>571</v>
      </c>
      <c r="G4210">
        <v>370</v>
      </c>
      <c r="H4210" t="s">
        <v>477</v>
      </c>
      <c r="I4210">
        <v>2000</v>
      </c>
      <c r="J4210">
        <v>322157</v>
      </c>
      <c r="K4210" t="s">
        <v>9193</v>
      </c>
      <c r="L4210" t="s">
        <v>2475</v>
      </c>
      <c r="M4210" t="s">
        <v>19933</v>
      </c>
      <c r="N4210">
        <v>61787</v>
      </c>
      <c r="O4210">
        <v>4590</v>
      </c>
      <c r="P4210" t="s">
        <v>19934</v>
      </c>
      <c r="Q4210">
        <v>0</v>
      </c>
      <c r="R4210" t="s">
        <v>19935</v>
      </c>
      <c r="S4210" t="s">
        <v>19936</v>
      </c>
      <c r="T4210">
        <v>203</v>
      </c>
      <c r="U4210" t="s">
        <v>37</v>
      </c>
      <c r="V4210" t="s">
        <v>38</v>
      </c>
      <c r="W4210" t="s">
        <v>585</v>
      </c>
      <c r="X4210">
        <v>2500000</v>
      </c>
      <c r="Y4210">
        <v>2010</v>
      </c>
      <c r="Z4210">
        <v>973</v>
      </c>
      <c r="AA4210">
        <v>6.8</v>
      </c>
      <c r="AB4210">
        <v>1.85</v>
      </c>
      <c r="AC4210">
        <v>19000</v>
      </c>
    </row>
    <row r="4211" spans="1:29">
      <c r="A4211" t="s">
        <v>28</v>
      </c>
      <c r="C4211" t="s">
        <v>19937</v>
      </c>
      <c r="D4211">
        <v>2</v>
      </c>
      <c r="E4211">
        <v>89</v>
      </c>
      <c r="F4211">
        <v>20</v>
      </c>
      <c r="G4211">
        <v>555</v>
      </c>
      <c r="H4211" t="s">
        <v>869</v>
      </c>
      <c r="I4211">
        <v>794</v>
      </c>
      <c r="K4211" t="s">
        <v>9105</v>
      </c>
      <c r="L4211" t="s">
        <v>4555</v>
      </c>
      <c r="M4211" t="s">
        <v>19938</v>
      </c>
      <c r="N4211">
        <v>858</v>
      </c>
      <c r="O4211">
        <v>2579</v>
      </c>
      <c r="P4211" t="s">
        <v>5543</v>
      </c>
      <c r="Q4211">
        <v>2</v>
      </c>
      <c r="R4211" t="s">
        <v>19939</v>
      </c>
      <c r="S4211" t="s">
        <v>19940</v>
      </c>
      <c r="T4211">
        <v>7</v>
      </c>
      <c r="U4211" t="s">
        <v>37</v>
      </c>
      <c r="V4211" t="s">
        <v>38</v>
      </c>
      <c r="W4211" t="s">
        <v>1568</v>
      </c>
      <c r="X4211">
        <v>2500000</v>
      </c>
      <c r="Y4211">
        <v>2010</v>
      </c>
      <c r="Z4211">
        <v>607</v>
      </c>
      <c r="AA4211">
        <v>5.8</v>
      </c>
      <c r="AC4211">
        <v>190</v>
      </c>
    </row>
    <row r="4212" spans="1:29">
      <c r="A4212" t="s">
        <v>28</v>
      </c>
      <c r="C4212" t="s">
        <v>19941</v>
      </c>
      <c r="D4212">
        <v>95</v>
      </c>
      <c r="E4212">
        <v>87</v>
      </c>
      <c r="F4212">
        <v>2</v>
      </c>
      <c r="G4212">
        <v>577</v>
      </c>
      <c r="H4212" t="s">
        <v>19942</v>
      </c>
      <c r="I4212">
        <v>968</v>
      </c>
      <c r="K4212" t="s">
        <v>7579</v>
      </c>
      <c r="L4212" t="s">
        <v>379</v>
      </c>
      <c r="M4212" t="s">
        <v>19943</v>
      </c>
      <c r="N4212">
        <v>3119</v>
      </c>
      <c r="O4212">
        <v>3157</v>
      </c>
      <c r="P4212" t="s">
        <v>11965</v>
      </c>
      <c r="Q4212">
        <v>0</v>
      </c>
      <c r="R4212" t="s">
        <v>19944</v>
      </c>
      <c r="S4212" t="s">
        <v>19945</v>
      </c>
      <c r="T4212">
        <v>23</v>
      </c>
      <c r="U4212" t="s">
        <v>37</v>
      </c>
      <c r="V4212" t="s">
        <v>767</v>
      </c>
      <c r="W4212" t="s">
        <v>4830</v>
      </c>
      <c r="X4212">
        <v>2500000</v>
      </c>
      <c r="Y4212">
        <v>2015</v>
      </c>
      <c r="Z4212">
        <v>625</v>
      </c>
      <c r="AA4212">
        <v>5</v>
      </c>
      <c r="AB4212">
        <v>2.35</v>
      </c>
      <c r="AC4212">
        <v>0</v>
      </c>
    </row>
    <row r="4213" spans="1:29">
      <c r="A4213" t="s">
        <v>28</v>
      </c>
      <c r="C4213" t="s">
        <v>19946</v>
      </c>
      <c r="D4213">
        <v>10</v>
      </c>
      <c r="E4213">
        <v>94</v>
      </c>
      <c r="F4213">
        <v>0</v>
      </c>
      <c r="G4213">
        <v>442</v>
      </c>
      <c r="H4213" t="s">
        <v>19947</v>
      </c>
      <c r="I4213">
        <v>1000</v>
      </c>
      <c r="K4213" t="s">
        <v>6403</v>
      </c>
      <c r="L4213" t="s">
        <v>3750</v>
      </c>
      <c r="M4213" t="s">
        <v>19948</v>
      </c>
      <c r="N4213">
        <v>63</v>
      </c>
      <c r="O4213">
        <v>2406</v>
      </c>
      <c r="P4213" t="s">
        <v>11480</v>
      </c>
      <c r="Q4213">
        <v>1</v>
      </c>
      <c r="S4213" t="s">
        <v>19949</v>
      </c>
      <c r="T4213">
        <v>2</v>
      </c>
      <c r="U4213" t="s">
        <v>37</v>
      </c>
      <c r="V4213" t="s">
        <v>38</v>
      </c>
      <c r="X4213">
        <v>3500000</v>
      </c>
      <c r="Y4213">
        <v>2016</v>
      </c>
      <c r="Z4213">
        <v>677</v>
      </c>
      <c r="AA4213">
        <v>6.3</v>
      </c>
      <c r="AC4213">
        <v>89</v>
      </c>
    </row>
    <row r="4214" spans="1:29">
      <c r="A4214" t="s">
        <v>28</v>
      </c>
      <c r="C4214" t="s">
        <v>5076</v>
      </c>
      <c r="D4214">
        <v>28</v>
      </c>
      <c r="E4214">
        <v>120</v>
      </c>
      <c r="F4214">
        <v>0</v>
      </c>
      <c r="G4214">
        <v>702</v>
      </c>
      <c r="H4214" t="s">
        <v>143</v>
      </c>
      <c r="I4214">
        <v>1000</v>
      </c>
      <c r="J4214">
        <v>5731103</v>
      </c>
      <c r="K4214" t="s">
        <v>6519</v>
      </c>
      <c r="L4214" t="s">
        <v>804</v>
      </c>
      <c r="M4214" t="s">
        <v>19950</v>
      </c>
      <c r="N4214">
        <v>4100</v>
      </c>
      <c r="O4214">
        <v>5963</v>
      </c>
      <c r="P4214" t="s">
        <v>714</v>
      </c>
      <c r="Q4214">
        <v>10</v>
      </c>
      <c r="R4214" t="s">
        <v>19951</v>
      </c>
      <c r="S4214" t="s">
        <v>19952</v>
      </c>
      <c r="T4214">
        <v>35</v>
      </c>
      <c r="U4214" t="s">
        <v>37</v>
      </c>
      <c r="V4214" t="s">
        <v>38</v>
      </c>
      <c r="W4214" t="s">
        <v>585</v>
      </c>
      <c r="X4214">
        <v>2400000</v>
      </c>
      <c r="Y4214">
        <v>1996</v>
      </c>
      <c r="Z4214">
        <v>748</v>
      </c>
      <c r="AA4214">
        <v>6.8</v>
      </c>
      <c r="AB4214">
        <v>1.85</v>
      </c>
      <c r="AC4214">
        <v>352</v>
      </c>
    </row>
    <row r="4215" spans="1:29">
      <c r="A4215" t="s">
        <v>28</v>
      </c>
      <c r="C4215" t="s">
        <v>19953</v>
      </c>
      <c r="D4215">
        <v>25</v>
      </c>
      <c r="E4215">
        <v>101</v>
      </c>
      <c r="F4215">
        <v>9</v>
      </c>
      <c r="G4215">
        <v>201</v>
      </c>
      <c r="H4215" t="s">
        <v>2972</v>
      </c>
      <c r="I4215">
        <v>973</v>
      </c>
      <c r="J4215">
        <v>978908</v>
      </c>
      <c r="K4215" t="s">
        <v>6132</v>
      </c>
      <c r="L4215" t="s">
        <v>1422</v>
      </c>
      <c r="M4215" t="s">
        <v>19954</v>
      </c>
      <c r="N4215">
        <v>4057</v>
      </c>
      <c r="O4215">
        <v>2306</v>
      </c>
      <c r="P4215" t="s">
        <v>19955</v>
      </c>
      <c r="Q4215">
        <v>0</v>
      </c>
      <c r="R4215" t="s">
        <v>19956</v>
      </c>
      <c r="S4215" t="s">
        <v>19957</v>
      </c>
      <c r="T4215">
        <v>90</v>
      </c>
      <c r="U4215" t="s">
        <v>37</v>
      </c>
      <c r="V4215" t="s">
        <v>13606</v>
      </c>
      <c r="W4215" t="s">
        <v>39</v>
      </c>
      <c r="X4215">
        <v>2400000</v>
      </c>
      <c r="Y4215">
        <v>2006</v>
      </c>
      <c r="Z4215">
        <v>872</v>
      </c>
      <c r="AA4215">
        <v>5.0999999999999996</v>
      </c>
      <c r="AB4215">
        <v>2.35</v>
      </c>
      <c r="AC4215">
        <v>250</v>
      </c>
    </row>
    <row r="4216" spans="1:29">
      <c r="A4216" t="s">
        <v>28</v>
      </c>
      <c r="C4216" t="s">
        <v>14061</v>
      </c>
      <c r="D4216">
        <v>121</v>
      </c>
      <c r="E4216">
        <v>84</v>
      </c>
      <c r="F4216">
        <v>406</v>
      </c>
      <c r="G4216">
        <v>233</v>
      </c>
      <c r="H4216" t="s">
        <v>3984</v>
      </c>
      <c r="I4216">
        <v>586</v>
      </c>
      <c r="J4216">
        <v>438653</v>
      </c>
      <c r="K4216" t="s">
        <v>1875</v>
      </c>
      <c r="L4216" t="s">
        <v>19958</v>
      </c>
      <c r="M4216" t="s">
        <v>19959</v>
      </c>
      <c r="N4216">
        <v>108052</v>
      </c>
      <c r="O4216">
        <v>1490</v>
      </c>
      <c r="P4216" t="s">
        <v>1012</v>
      </c>
      <c r="Q4216">
        <v>0</v>
      </c>
      <c r="R4216" t="s">
        <v>19960</v>
      </c>
      <c r="S4216" t="s">
        <v>19961</v>
      </c>
      <c r="T4216">
        <v>434</v>
      </c>
      <c r="U4216" t="s">
        <v>37</v>
      </c>
      <c r="V4216" t="s">
        <v>38</v>
      </c>
      <c r="W4216" t="s">
        <v>585</v>
      </c>
      <c r="Y4216">
        <v>2006</v>
      </c>
      <c r="Z4216">
        <v>497</v>
      </c>
      <c r="AA4216">
        <v>6.6</v>
      </c>
      <c r="AB4216">
        <v>1.85</v>
      </c>
      <c r="AC4216">
        <v>79000</v>
      </c>
    </row>
    <row r="4217" spans="1:29">
      <c r="C4217" t="s">
        <v>19962</v>
      </c>
      <c r="D4217">
        <v>10</v>
      </c>
      <c r="E4217">
        <v>110</v>
      </c>
      <c r="F4217">
        <v>0</v>
      </c>
      <c r="G4217">
        <v>109</v>
      </c>
      <c r="H4217" t="s">
        <v>19963</v>
      </c>
      <c r="I4217">
        <v>490</v>
      </c>
      <c r="K4217" t="s">
        <v>1935</v>
      </c>
      <c r="L4217" t="s">
        <v>894</v>
      </c>
      <c r="M4217" t="s">
        <v>19964</v>
      </c>
      <c r="N4217">
        <v>1510</v>
      </c>
      <c r="O4217">
        <v>881</v>
      </c>
      <c r="P4217" t="s">
        <v>19965</v>
      </c>
      <c r="Q4217">
        <v>0</v>
      </c>
      <c r="S4217" t="s">
        <v>19966</v>
      </c>
      <c r="T4217">
        <v>26</v>
      </c>
      <c r="U4217" t="s">
        <v>37</v>
      </c>
      <c r="V4217" t="s">
        <v>56</v>
      </c>
      <c r="W4217" t="s">
        <v>585</v>
      </c>
      <c r="X4217">
        <v>2500000</v>
      </c>
      <c r="Y4217">
        <v>2015</v>
      </c>
      <c r="Z4217">
        <v>159</v>
      </c>
      <c r="AA4217">
        <v>5</v>
      </c>
      <c r="AC4217">
        <v>0</v>
      </c>
    </row>
    <row r="4218" spans="1:29">
      <c r="A4218" t="s">
        <v>28</v>
      </c>
      <c r="C4218" t="s">
        <v>17484</v>
      </c>
      <c r="D4218">
        <v>172</v>
      </c>
      <c r="E4218">
        <v>101</v>
      </c>
      <c r="F4218">
        <v>222</v>
      </c>
      <c r="G4218">
        <v>698</v>
      </c>
      <c r="H4218" t="s">
        <v>2870</v>
      </c>
      <c r="I4218">
        <v>1000</v>
      </c>
      <c r="J4218">
        <v>327919</v>
      </c>
      <c r="K4218" t="s">
        <v>1935</v>
      </c>
      <c r="L4218" t="s">
        <v>160</v>
      </c>
      <c r="M4218" t="s">
        <v>19967</v>
      </c>
      <c r="N4218">
        <v>99177</v>
      </c>
      <c r="O4218">
        <v>3282</v>
      </c>
      <c r="P4218" t="s">
        <v>3687</v>
      </c>
      <c r="Q4218">
        <v>0</v>
      </c>
      <c r="R4218" t="s">
        <v>19968</v>
      </c>
      <c r="S4218" t="s">
        <v>19969</v>
      </c>
      <c r="T4218">
        <v>192</v>
      </c>
      <c r="U4218" t="s">
        <v>37</v>
      </c>
      <c r="V4218" t="s">
        <v>56</v>
      </c>
      <c r="W4218" t="s">
        <v>5613</v>
      </c>
      <c r="X4218">
        <v>1500000</v>
      </c>
      <c r="Y4218">
        <v>2006</v>
      </c>
      <c r="Z4218">
        <v>788</v>
      </c>
      <c r="AA4218">
        <v>7.7</v>
      </c>
      <c r="AB4218">
        <v>1.85</v>
      </c>
      <c r="AC4218">
        <v>11000</v>
      </c>
    </row>
    <row r="4219" spans="1:29">
      <c r="A4219" t="s">
        <v>28</v>
      </c>
      <c r="C4219" t="s">
        <v>19970</v>
      </c>
      <c r="D4219">
        <v>20</v>
      </c>
      <c r="E4219">
        <v>101</v>
      </c>
      <c r="F4219">
        <v>15</v>
      </c>
      <c r="G4219">
        <v>663</v>
      </c>
      <c r="H4219" t="s">
        <v>3164</v>
      </c>
      <c r="I4219">
        <v>844</v>
      </c>
      <c r="K4219" t="s">
        <v>5482</v>
      </c>
      <c r="L4219" t="s">
        <v>955</v>
      </c>
      <c r="M4219" t="s">
        <v>19971</v>
      </c>
      <c r="N4219">
        <v>2753</v>
      </c>
      <c r="O4219">
        <v>3132</v>
      </c>
      <c r="P4219" t="s">
        <v>19972</v>
      </c>
      <c r="Q4219">
        <v>0</v>
      </c>
      <c r="R4219" t="s">
        <v>19973</v>
      </c>
      <c r="S4219" t="s">
        <v>19974</v>
      </c>
      <c r="T4219">
        <v>82</v>
      </c>
      <c r="U4219" t="s">
        <v>37</v>
      </c>
      <c r="V4219" t="s">
        <v>56</v>
      </c>
      <c r="W4219" t="s">
        <v>585</v>
      </c>
      <c r="X4219">
        <v>2500000</v>
      </c>
      <c r="Y4219">
        <v>2012</v>
      </c>
      <c r="Z4219">
        <v>722</v>
      </c>
      <c r="AA4219">
        <v>3.1</v>
      </c>
      <c r="AB4219">
        <v>2.35</v>
      </c>
      <c r="AC4219">
        <v>0</v>
      </c>
    </row>
    <row r="4220" spans="1:29">
      <c r="A4220" t="s">
        <v>28</v>
      </c>
      <c r="C4220" t="s">
        <v>18812</v>
      </c>
      <c r="D4220">
        <v>8</v>
      </c>
      <c r="E4220">
        <v>101</v>
      </c>
      <c r="F4220">
        <v>24</v>
      </c>
      <c r="G4220">
        <v>226</v>
      </c>
      <c r="H4220" t="s">
        <v>19975</v>
      </c>
      <c r="I4220">
        <v>675</v>
      </c>
      <c r="K4220" t="s">
        <v>5926</v>
      </c>
      <c r="L4220" t="s">
        <v>19735</v>
      </c>
      <c r="M4220" t="s">
        <v>19976</v>
      </c>
      <c r="N4220">
        <v>1079</v>
      </c>
      <c r="O4220">
        <v>1627</v>
      </c>
      <c r="P4220" t="s">
        <v>19977</v>
      </c>
      <c r="Q4220">
        <v>2</v>
      </c>
      <c r="R4220" t="s">
        <v>19978</v>
      </c>
      <c r="S4220" t="s">
        <v>19979</v>
      </c>
      <c r="T4220">
        <v>28</v>
      </c>
      <c r="U4220" t="s">
        <v>37</v>
      </c>
      <c r="V4220" t="s">
        <v>38</v>
      </c>
      <c r="W4220" t="s">
        <v>15938</v>
      </c>
      <c r="X4220">
        <v>2361000</v>
      </c>
      <c r="Y4220">
        <v>1944</v>
      </c>
      <c r="Z4220">
        <v>659</v>
      </c>
      <c r="AA4220">
        <v>6.5</v>
      </c>
      <c r="AB4220">
        <v>1.37</v>
      </c>
      <c r="AC4220">
        <v>144</v>
      </c>
    </row>
    <row r="4221" spans="1:29">
      <c r="A4221" t="s">
        <v>28</v>
      </c>
      <c r="C4221" t="s">
        <v>19980</v>
      </c>
      <c r="D4221">
        <v>8</v>
      </c>
      <c r="E4221">
        <v>105</v>
      </c>
      <c r="F4221">
        <v>29</v>
      </c>
      <c r="G4221">
        <v>76</v>
      </c>
      <c r="H4221" t="s">
        <v>7262</v>
      </c>
      <c r="I4221">
        <v>847</v>
      </c>
      <c r="J4221">
        <v>178739</v>
      </c>
      <c r="K4221" t="s">
        <v>18257</v>
      </c>
      <c r="L4221" t="s">
        <v>19981</v>
      </c>
      <c r="M4221" t="s">
        <v>19982</v>
      </c>
      <c r="N4221">
        <v>1015</v>
      </c>
      <c r="O4221">
        <v>1668</v>
      </c>
      <c r="P4221" t="s">
        <v>19983</v>
      </c>
      <c r="Q4221">
        <v>0</v>
      </c>
      <c r="R4221" t="s">
        <v>19984</v>
      </c>
      <c r="S4221" t="s">
        <v>19985</v>
      </c>
      <c r="T4221">
        <v>10</v>
      </c>
      <c r="U4221" t="s">
        <v>37</v>
      </c>
      <c r="V4221" t="s">
        <v>38</v>
      </c>
      <c r="W4221" t="s">
        <v>39</v>
      </c>
      <c r="X4221">
        <v>2450000</v>
      </c>
      <c r="Y4221">
        <v>2011</v>
      </c>
      <c r="Z4221">
        <v>618</v>
      </c>
      <c r="AA4221">
        <v>3.9</v>
      </c>
      <c r="AB4221">
        <v>1.85</v>
      </c>
      <c r="AC4221">
        <v>566</v>
      </c>
    </row>
    <row r="4222" spans="1:29">
      <c r="A4222" t="s">
        <v>28</v>
      </c>
      <c r="C4222" t="s">
        <v>8355</v>
      </c>
      <c r="D4222">
        <v>15</v>
      </c>
      <c r="E4222">
        <v>97</v>
      </c>
      <c r="F4222">
        <v>23</v>
      </c>
      <c r="G4222">
        <v>326</v>
      </c>
      <c r="H4222" t="s">
        <v>755</v>
      </c>
      <c r="I4222">
        <v>982</v>
      </c>
      <c r="J4222">
        <v>565592</v>
      </c>
      <c r="K4222" t="s">
        <v>3932</v>
      </c>
      <c r="L4222" t="s">
        <v>2642</v>
      </c>
      <c r="M4222" t="s">
        <v>19986</v>
      </c>
      <c r="N4222">
        <v>2189</v>
      </c>
      <c r="O4222">
        <v>2580</v>
      </c>
      <c r="P4222" t="s">
        <v>12503</v>
      </c>
      <c r="Q4222">
        <v>0</v>
      </c>
      <c r="R4222" t="s">
        <v>19987</v>
      </c>
      <c r="S4222" t="s">
        <v>19988</v>
      </c>
      <c r="T4222">
        <v>63</v>
      </c>
      <c r="U4222" t="s">
        <v>37</v>
      </c>
      <c r="V4222" t="s">
        <v>38</v>
      </c>
      <c r="W4222" t="s">
        <v>95</v>
      </c>
      <c r="Y4222">
        <v>1998</v>
      </c>
      <c r="Z4222">
        <v>599</v>
      </c>
      <c r="AA4222">
        <v>6.8</v>
      </c>
      <c r="AB4222">
        <v>1.85</v>
      </c>
      <c r="AC4222">
        <v>500</v>
      </c>
    </row>
    <row r="4223" spans="1:29">
      <c r="A4223" t="s">
        <v>28</v>
      </c>
      <c r="C4223" t="s">
        <v>18812</v>
      </c>
      <c r="D4223">
        <v>14</v>
      </c>
      <c r="E4223">
        <v>108</v>
      </c>
      <c r="F4223">
        <v>24</v>
      </c>
      <c r="G4223">
        <v>244</v>
      </c>
      <c r="H4223" t="s">
        <v>12257</v>
      </c>
      <c r="I4223">
        <v>960</v>
      </c>
      <c r="K4223" t="s">
        <v>12149</v>
      </c>
      <c r="L4223" t="s">
        <v>2743</v>
      </c>
      <c r="M4223" t="s">
        <v>19989</v>
      </c>
      <c r="N4223">
        <v>3538</v>
      </c>
      <c r="O4223">
        <v>2329</v>
      </c>
      <c r="P4223" t="s">
        <v>18813</v>
      </c>
      <c r="Q4223">
        <v>3</v>
      </c>
      <c r="R4223" t="s">
        <v>19990</v>
      </c>
      <c r="S4223" t="s">
        <v>19991</v>
      </c>
      <c r="T4223">
        <v>46</v>
      </c>
      <c r="U4223" t="s">
        <v>37</v>
      </c>
      <c r="V4223" t="s">
        <v>38</v>
      </c>
      <c r="W4223" t="s">
        <v>6036</v>
      </c>
      <c r="X4223">
        <v>2295429</v>
      </c>
      <c r="Y4223">
        <v>1951</v>
      </c>
      <c r="Z4223">
        <v>715</v>
      </c>
      <c r="AA4223">
        <v>7</v>
      </c>
      <c r="AB4223">
        <v>1.33</v>
      </c>
      <c r="AC4223">
        <v>438</v>
      </c>
    </row>
    <row r="4224" spans="1:29">
      <c r="A4224" t="s">
        <v>28</v>
      </c>
      <c r="C4224" t="s">
        <v>9330</v>
      </c>
      <c r="D4224">
        <v>12</v>
      </c>
      <c r="E4224">
        <v>95</v>
      </c>
      <c r="F4224">
        <v>535</v>
      </c>
      <c r="G4224">
        <v>608</v>
      </c>
      <c r="H4224" t="s">
        <v>12949</v>
      </c>
      <c r="I4224">
        <v>1000</v>
      </c>
      <c r="J4224">
        <v>27012</v>
      </c>
      <c r="K4224" t="s">
        <v>3409</v>
      </c>
      <c r="L4224" t="s">
        <v>2201</v>
      </c>
      <c r="M4224" t="s">
        <v>19992</v>
      </c>
      <c r="N4224">
        <v>440</v>
      </c>
      <c r="O4224">
        <v>3586</v>
      </c>
      <c r="P4224" t="s">
        <v>15484</v>
      </c>
      <c r="Q4224">
        <v>4</v>
      </c>
      <c r="R4224" t="s">
        <v>19993</v>
      </c>
      <c r="S4224" t="s">
        <v>19994</v>
      </c>
      <c r="T4224">
        <v>9</v>
      </c>
      <c r="U4224" t="s">
        <v>37</v>
      </c>
      <c r="V4224" t="s">
        <v>38</v>
      </c>
      <c r="W4224" t="s">
        <v>39</v>
      </c>
      <c r="Y4224">
        <v>2010</v>
      </c>
      <c r="Z4224">
        <v>646</v>
      </c>
      <c r="AA4224">
        <v>5.9</v>
      </c>
      <c r="AB4224">
        <v>2.35</v>
      </c>
      <c r="AC4224">
        <v>279</v>
      </c>
    </row>
    <row r="4225" spans="1:29">
      <c r="A4225" t="s">
        <v>28</v>
      </c>
      <c r="C4225" t="s">
        <v>19995</v>
      </c>
      <c r="D4225">
        <v>48</v>
      </c>
      <c r="E4225">
        <v>108</v>
      </c>
      <c r="F4225">
        <v>14</v>
      </c>
      <c r="G4225">
        <v>826</v>
      </c>
      <c r="H4225" t="s">
        <v>7763</v>
      </c>
      <c r="I4225">
        <v>2000</v>
      </c>
      <c r="K4225" t="s">
        <v>10413</v>
      </c>
      <c r="L4225" t="s">
        <v>6473</v>
      </c>
      <c r="M4225" t="s">
        <v>19996</v>
      </c>
      <c r="N4225">
        <v>6025</v>
      </c>
      <c r="O4225">
        <v>4385</v>
      </c>
      <c r="P4225" t="s">
        <v>1859</v>
      </c>
      <c r="Q4225">
        <v>2</v>
      </c>
      <c r="R4225" t="s">
        <v>19997</v>
      </c>
      <c r="S4225" t="s">
        <v>19998</v>
      </c>
      <c r="T4225">
        <v>28</v>
      </c>
      <c r="U4225" t="s">
        <v>37</v>
      </c>
      <c r="V4225" t="s">
        <v>38</v>
      </c>
      <c r="W4225" t="s">
        <v>585</v>
      </c>
      <c r="Y4225">
        <v>2014</v>
      </c>
      <c r="Z4225">
        <v>1000</v>
      </c>
      <c r="AA4225">
        <v>5.8</v>
      </c>
      <c r="AC4225">
        <v>0</v>
      </c>
    </row>
    <row r="4226" spans="1:29">
      <c r="A4226" t="s">
        <v>28</v>
      </c>
      <c r="C4226" t="s">
        <v>19999</v>
      </c>
      <c r="D4226">
        <v>17</v>
      </c>
      <c r="E4226">
        <v>90</v>
      </c>
      <c r="F4226">
        <v>115</v>
      </c>
      <c r="G4226">
        <v>385</v>
      </c>
      <c r="H4226" t="s">
        <v>6964</v>
      </c>
      <c r="I4226">
        <v>11000</v>
      </c>
      <c r="K4226" t="s">
        <v>829</v>
      </c>
      <c r="L4226" t="s">
        <v>1956</v>
      </c>
      <c r="M4226" t="s">
        <v>20000</v>
      </c>
      <c r="N4226">
        <v>19650</v>
      </c>
      <c r="O4226">
        <v>12359</v>
      </c>
      <c r="P4226" t="s">
        <v>20001</v>
      </c>
      <c r="Q4226">
        <v>0</v>
      </c>
      <c r="R4226" t="s">
        <v>20002</v>
      </c>
      <c r="S4226" t="s">
        <v>20003</v>
      </c>
      <c r="T4226">
        <v>62</v>
      </c>
      <c r="U4226" t="s">
        <v>37</v>
      </c>
      <c r="V4226" t="s">
        <v>38</v>
      </c>
      <c r="W4226" t="s">
        <v>4830</v>
      </c>
      <c r="X4226">
        <v>2300000</v>
      </c>
      <c r="Y4226">
        <v>1987</v>
      </c>
      <c r="Z4226">
        <v>516</v>
      </c>
      <c r="AA4226">
        <v>7.3</v>
      </c>
      <c r="AC4226">
        <v>0</v>
      </c>
    </row>
    <row r="4227" spans="1:29">
      <c r="A4227" t="s">
        <v>28</v>
      </c>
      <c r="C4227" t="s">
        <v>2750</v>
      </c>
      <c r="D4227">
        <v>99</v>
      </c>
      <c r="E4227">
        <v>120</v>
      </c>
      <c r="F4227">
        <v>11</v>
      </c>
      <c r="H4227" t="s">
        <v>20004</v>
      </c>
      <c r="I4227">
        <v>16</v>
      </c>
      <c r="J4227">
        <v>76400000</v>
      </c>
      <c r="K4227" t="s">
        <v>2752</v>
      </c>
      <c r="L4227" t="s">
        <v>20005</v>
      </c>
      <c r="M4227" t="s">
        <v>20006</v>
      </c>
      <c r="N4227">
        <v>71321</v>
      </c>
      <c r="O4227">
        <v>16</v>
      </c>
      <c r="Q4227">
        <v>0</v>
      </c>
      <c r="R4227" t="s">
        <v>20007</v>
      </c>
      <c r="S4227" t="s">
        <v>20008</v>
      </c>
      <c r="T4227">
        <v>230</v>
      </c>
      <c r="U4227" t="s">
        <v>37</v>
      </c>
      <c r="V4227" t="s">
        <v>38</v>
      </c>
      <c r="W4227" t="s">
        <v>277</v>
      </c>
      <c r="X4227">
        <v>2280000</v>
      </c>
      <c r="Y4227">
        <v>1940</v>
      </c>
      <c r="Z4227">
        <v>0</v>
      </c>
      <c r="AA4227">
        <v>7.8</v>
      </c>
      <c r="AB4227">
        <v>1.37</v>
      </c>
      <c r="AC4227">
        <v>3000</v>
      </c>
    </row>
    <row r="4228" spans="1:29">
      <c r="A4228" t="s">
        <v>28</v>
      </c>
      <c r="C4228" t="s">
        <v>4733</v>
      </c>
      <c r="D4228">
        <v>138</v>
      </c>
      <c r="E4228">
        <v>104</v>
      </c>
      <c r="F4228">
        <v>607</v>
      </c>
      <c r="G4228">
        <v>109</v>
      </c>
      <c r="H4228" t="s">
        <v>10747</v>
      </c>
      <c r="I4228">
        <v>813</v>
      </c>
      <c r="K4228" t="s">
        <v>464</v>
      </c>
      <c r="L4228" t="s">
        <v>2443</v>
      </c>
      <c r="M4228" t="s">
        <v>10748</v>
      </c>
      <c r="N4228">
        <v>82476</v>
      </c>
      <c r="O4228">
        <v>1196</v>
      </c>
      <c r="P4228" t="s">
        <v>10749</v>
      </c>
      <c r="Q4228">
        <v>0</v>
      </c>
      <c r="R4228" t="s">
        <v>10750</v>
      </c>
      <c r="S4228" t="s">
        <v>10751</v>
      </c>
      <c r="T4228">
        <v>280</v>
      </c>
      <c r="U4228" t="s">
        <v>37</v>
      </c>
      <c r="V4228" t="s">
        <v>38</v>
      </c>
      <c r="W4228" t="s">
        <v>585</v>
      </c>
      <c r="X4228">
        <v>1800000</v>
      </c>
      <c r="Y4228">
        <v>1971</v>
      </c>
      <c r="Z4228">
        <v>165</v>
      </c>
      <c r="AA4228">
        <v>7.8</v>
      </c>
      <c r="AB4228">
        <v>1.85</v>
      </c>
      <c r="AC4228">
        <v>0</v>
      </c>
    </row>
    <row r="4229" spans="1:29">
      <c r="A4229" t="s">
        <v>28</v>
      </c>
      <c r="C4229" t="s">
        <v>20009</v>
      </c>
      <c r="E4229">
        <v>90</v>
      </c>
      <c r="F4229">
        <v>37</v>
      </c>
      <c r="G4229">
        <v>0</v>
      </c>
      <c r="H4229" t="s">
        <v>20010</v>
      </c>
      <c r="I4229">
        <v>210</v>
      </c>
      <c r="K4229" t="s">
        <v>4075</v>
      </c>
      <c r="L4229" t="s">
        <v>20011</v>
      </c>
      <c r="M4229" t="s">
        <v>20012</v>
      </c>
      <c r="N4229">
        <v>44</v>
      </c>
      <c r="O4229">
        <v>210</v>
      </c>
      <c r="P4229" t="s">
        <v>20013</v>
      </c>
      <c r="Q4229">
        <v>1</v>
      </c>
      <c r="S4229" t="s">
        <v>20014</v>
      </c>
      <c r="T4229">
        <v>3</v>
      </c>
      <c r="U4229" t="s">
        <v>37</v>
      </c>
      <c r="V4229" t="s">
        <v>38</v>
      </c>
      <c r="W4229" t="s">
        <v>39</v>
      </c>
      <c r="X4229">
        <v>2500000</v>
      </c>
      <c r="Y4229">
        <v>2014</v>
      </c>
      <c r="Z4229">
        <v>0</v>
      </c>
      <c r="AA4229">
        <v>6.9</v>
      </c>
      <c r="AC4229">
        <v>224</v>
      </c>
    </row>
    <row r="4230" spans="1:29">
      <c r="A4230" t="s">
        <v>28</v>
      </c>
      <c r="C4230" t="s">
        <v>7064</v>
      </c>
      <c r="D4230">
        <v>235</v>
      </c>
      <c r="E4230">
        <v>91</v>
      </c>
      <c r="F4230">
        <v>49</v>
      </c>
      <c r="G4230">
        <v>20</v>
      </c>
      <c r="H4230" t="s">
        <v>20015</v>
      </c>
      <c r="I4230">
        <v>72</v>
      </c>
      <c r="J4230">
        <v>36200000</v>
      </c>
      <c r="K4230" t="s">
        <v>5544</v>
      </c>
      <c r="L4230" t="s">
        <v>20016</v>
      </c>
      <c r="M4230" t="s">
        <v>20017</v>
      </c>
      <c r="N4230">
        <v>31952</v>
      </c>
      <c r="O4230">
        <v>174</v>
      </c>
      <c r="P4230" t="s">
        <v>20018</v>
      </c>
      <c r="Q4230">
        <v>0</v>
      </c>
      <c r="R4230" t="s">
        <v>20019</v>
      </c>
      <c r="S4230" t="s">
        <v>20020</v>
      </c>
      <c r="T4230">
        <v>372</v>
      </c>
      <c r="U4230" t="s">
        <v>37</v>
      </c>
      <c r="V4230" t="s">
        <v>38</v>
      </c>
      <c r="W4230" t="s">
        <v>585</v>
      </c>
      <c r="X4230">
        <v>4000000</v>
      </c>
      <c r="Y4230">
        <v>1982</v>
      </c>
      <c r="Z4230">
        <v>31</v>
      </c>
      <c r="AA4230">
        <v>5.7</v>
      </c>
      <c r="AB4230">
        <v>2.35</v>
      </c>
      <c r="AC4230">
        <v>0</v>
      </c>
    </row>
    <row r="4231" spans="1:29">
      <c r="A4231" t="s">
        <v>28</v>
      </c>
      <c r="C4231" t="s">
        <v>20021</v>
      </c>
      <c r="D4231">
        <v>160</v>
      </c>
      <c r="E4231">
        <v>92</v>
      </c>
      <c r="F4231">
        <v>13</v>
      </c>
      <c r="G4231">
        <v>17</v>
      </c>
      <c r="H4231" t="s">
        <v>20022</v>
      </c>
      <c r="I4231">
        <v>42</v>
      </c>
      <c r="J4231">
        <v>21300000</v>
      </c>
      <c r="K4231" t="s">
        <v>3030</v>
      </c>
      <c r="L4231" t="s">
        <v>20023</v>
      </c>
      <c r="M4231" t="s">
        <v>20024</v>
      </c>
      <c r="N4231">
        <v>22521</v>
      </c>
      <c r="O4231">
        <v>170</v>
      </c>
      <c r="P4231" t="s">
        <v>20025</v>
      </c>
      <c r="Q4231">
        <v>0</v>
      </c>
      <c r="R4231" t="s">
        <v>20026</v>
      </c>
      <c r="S4231" t="s">
        <v>20027</v>
      </c>
      <c r="T4231">
        <v>342</v>
      </c>
      <c r="U4231" t="s">
        <v>37</v>
      </c>
      <c r="V4231" t="s">
        <v>38</v>
      </c>
      <c r="W4231" t="s">
        <v>585</v>
      </c>
      <c r="X4231">
        <v>2200000</v>
      </c>
      <c r="Y4231">
        <v>1985</v>
      </c>
      <c r="Z4231">
        <v>27</v>
      </c>
      <c r="AA4231">
        <v>4.7</v>
      </c>
      <c r="AB4231">
        <v>1.85</v>
      </c>
      <c r="AC4231">
        <v>1000</v>
      </c>
    </row>
    <row r="4232" spans="1:29">
      <c r="A4232" t="s">
        <v>28</v>
      </c>
      <c r="C4232" t="s">
        <v>19459</v>
      </c>
      <c r="D4232">
        <v>18</v>
      </c>
      <c r="E4232">
        <v>117</v>
      </c>
      <c r="F4232">
        <v>84</v>
      </c>
      <c r="G4232">
        <v>275</v>
      </c>
      <c r="H4232" t="s">
        <v>14576</v>
      </c>
      <c r="I4232">
        <v>861</v>
      </c>
      <c r="J4232">
        <v>379643</v>
      </c>
      <c r="K4232" t="s">
        <v>3409</v>
      </c>
      <c r="L4232" t="s">
        <v>5936</v>
      </c>
      <c r="M4232" t="s">
        <v>20028</v>
      </c>
      <c r="N4232">
        <v>1573</v>
      </c>
      <c r="O4232">
        <v>2161</v>
      </c>
      <c r="P4232" t="s">
        <v>398</v>
      </c>
      <c r="Q4232">
        <v>0</v>
      </c>
      <c r="R4232" t="s">
        <v>20029</v>
      </c>
      <c r="S4232" t="s">
        <v>20030</v>
      </c>
      <c r="T4232">
        <v>29</v>
      </c>
      <c r="U4232" t="s">
        <v>37</v>
      </c>
      <c r="V4232" t="s">
        <v>38</v>
      </c>
      <c r="W4232" t="s">
        <v>39</v>
      </c>
      <c r="X4232">
        <v>2200000</v>
      </c>
      <c r="Y4232">
        <v>2007</v>
      </c>
      <c r="Z4232">
        <v>425</v>
      </c>
      <c r="AA4232">
        <v>5.9</v>
      </c>
      <c r="AB4232">
        <v>1.85</v>
      </c>
      <c r="AC4232">
        <v>285</v>
      </c>
    </row>
    <row r="4233" spans="1:29">
      <c r="A4233" t="s">
        <v>28</v>
      </c>
      <c r="C4233" t="s">
        <v>20031</v>
      </c>
      <c r="D4233">
        <v>11</v>
      </c>
      <c r="E4233">
        <v>120</v>
      </c>
      <c r="F4233">
        <v>16</v>
      </c>
      <c r="G4233">
        <v>835</v>
      </c>
      <c r="H4233" t="s">
        <v>470</v>
      </c>
      <c r="I4233">
        <v>2000</v>
      </c>
      <c r="J4233">
        <v>12985267</v>
      </c>
      <c r="K4233" t="s">
        <v>3409</v>
      </c>
      <c r="L4233" t="s">
        <v>5902</v>
      </c>
      <c r="M4233" t="s">
        <v>20032</v>
      </c>
      <c r="N4233">
        <v>4977</v>
      </c>
      <c r="O4233">
        <v>6752</v>
      </c>
      <c r="P4233" t="s">
        <v>4842</v>
      </c>
      <c r="Q4233">
        <v>5</v>
      </c>
      <c r="R4233" t="s">
        <v>20033</v>
      </c>
      <c r="S4233" t="s">
        <v>20034</v>
      </c>
      <c r="T4233">
        <v>63</v>
      </c>
      <c r="U4233" t="s">
        <v>37</v>
      </c>
      <c r="V4233" t="s">
        <v>38</v>
      </c>
      <c r="W4233" t="s">
        <v>39</v>
      </c>
      <c r="X4233">
        <v>2300000</v>
      </c>
      <c r="Y4233">
        <v>2015</v>
      </c>
      <c r="Z4233">
        <v>848</v>
      </c>
      <c r="AA4233">
        <v>5.9</v>
      </c>
      <c r="AC4233">
        <v>13000</v>
      </c>
    </row>
    <row r="4234" spans="1:29">
      <c r="A4234" t="s">
        <v>28</v>
      </c>
      <c r="C4234" t="s">
        <v>20035</v>
      </c>
      <c r="D4234">
        <v>11</v>
      </c>
      <c r="E4234">
        <v>90</v>
      </c>
      <c r="F4234">
        <v>0</v>
      </c>
      <c r="G4234">
        <v>306</v>
      </c>
      <c r="H4234" t="s">
        <v>20036</v>
      </c>
      <c r="I4234">
        <v>676</v>
      </c>
      <c r="K4234" t="s">
        <v>10413</v>
      </c>
      <c r="L4234" t="s">
        <v>4547</v>
      </c>
      <c r="M4234" t="s">
        <v>20037</v>
      </c>
      <c r="N4234">
        <v>1118</v>
      </c>
      <c r="O4234">
        <v>1651</v>
      </c>
      <c r="P4234" t="s">
        <v>20038</v>
      </c>
      <c r="Q4234">
        <v>2</v>
      </c>
      <c r="R4234" t="s">
        <v>20039</v>
      </c>
      <c r="S4234" t="s">
        <v>20040</v>
      </c>
      <c r="T4234">
        <v>9</v>
      </c>
      <c r="U4234" t="s">
        <v>37</v>
      </c>
      <c r="V4234" t="s">
        <v>38</v>
      </c>
      <c r="W4234" t="s">
        <v>585</v>
      </c>
      <c r="X4234">
        <v>2200000</v>
      </c>
      <c r="Y4234">
        <v>2008</v>
      </c>
      <c r="Z4234">
        <v>399</v>
      </c>
      <c r="AA4234">
        <v>4.3</v>
      </c>
      <c r="AC4234">
        <v>77</v>
      </c>
    </row>
    <row r="4235" spans="1:29">
      <c r="A4235" t="s">
        <v>747</v>
      </c>
      <c r="C4235" t="s">
        <v>20041</v>
      </c>
      <c r="D4235">
        <v>7</v>
      </c>
      <c r="E4235">
        <v>119</v>
      </c>
      <c r="F4235">
        <v>10</v>
      </c>
      <c r="G4235">
        <v>275</v>
      </c>
      <c r="H4235" t="s">
        <v>20042</v>
      </c>
      <c r="I4235">
        <v>509</v>
      </c>
      <c r="K4235" t="s">
        <v>3409</v>
      </c>
      <c r="L4235" t="s">
        <v>16313</v>
      </c>
      <c r="M4235" t="s">
        <v>20043</v>
      </c>
      <c r="N4235">
        <v>1314</v>
      </c>
      <c r="O4235">
        <v>1490</v>
      </c>
      <c r="P4235" t="s">
        <v>19169</v>
      </c>
      <c r="Q4235">
        <v>0</v>
      </c>
      <c r="R4235" t="s">
        <v>20044</v>
      </c>
      <c r="S4235" t="s">
        <v>20045</v>
      </c>
      <c r="T4235">
        <v>29</v>
      </c>
      <c r="U4235" t="s">
        <v>37</v>
      </c>
      <c r="V4235" t="s">
        <v>38</v>
      </c>
      <c r="W4235" t="s">
        <v>15938</v>
      </c>
      <c r="X4235">
        <v>2160000</v>
      </c>
      <c r="Y4235">
        <v>1945</v>
      </c>
      <c r="Z4235">
        <v>284</v>
      </c>
      <c r="AA4235">
        <v>7.5</v>
      </c>
      <c r="AB4235">
        <v>1.37</v>
      </c>
      <c r="AC4235">
        <v>68</v>
      </c>
    </row>
    <row r="4236" spans="1:29">
      <c r="A4236" t="s">
        <v>28</v>
      </c>
      <c r="C4236" t="s">
        <v>20046</v>
      </c>
      <c r="D4236">
        <v>5</v>
      </c>
      <c r="E4236">
        <v>90</v>
      </c>
      <c r="F4236">
        <v>0</v>
      </c>
      <c r="G4236">
        <v>708</v>
      </c>
      <c r="H4236" t="s">
        <v>20047</v>
      </c>
      <c r="I4236">
        <v>1000</v>
      </c>
      <c r="K4236" t="s">
        <v>4075</v>
      </c>
      <c r="L4236" t="s">
        <v>12128</v>
      </c>
      <c r="M4236" t="s">
        <v>20048</v>
      </c>
      <c r="N4236">
        <v>1351</v>
      </c>
      <c r="O4236">
        <v>3799</v>
      </c>
      <c r="P4236" t="s">
        <v>20049</v>
      </c>
      <c r="Q4236">
        <v>2</v>
      </c>
      <c r="R4236" t="s">
        <v>20050</v>
      </c>
      <c r="S4236" t="s">
        <v>20051</v>
      </c>
      <c r="T4236">
        <v>4</v>
      </c>
      <c r="U4236" t="s">
        <v>37</v>
      </c>
      <c r="V4236" t="s">
        <v>3571</v>
      </c>
      <c r="W4236" t="s">
        <v>585</v>
      </c>
      <c r="Y4236">
        <v>2015</v>
      </c>
      <c r="Z4236">
        <v>800</v>
      </c>
      <c r="AA4236">
        <v>4.8</v>
      </c>
      <c r="AC4236">
        <v>452</v>
      </c>
    </row>
    <row r="4237" spans="1:29">
      <c r="A4237" t="s">
        <v>28</v>
      </c>
      <c r="C4237" t="s">
        <v>20052</v>
      </c>
      <c r="D4237">
        <v>10</v>
      </c>
      <c r="E4237">
        <v>90</v>
      </c>
      <c r="F4237">
        <v>11</v>
      </c>
      <c r="G4237">
        <v>18</v>
      </c>
      <c r="H4237" t="s">
        <v>20053</v>
      </c>
      <c r="I4237">
        <v>114</v>
      </c>
      <c r="K4237" t="s">
        <v>1415</v>
      </c>
      <c r="L4237" t="s">
        <v>20054</v>
      </c>
      <c r="M4237" t="s">
        <v>20055</v>
      </c>
      <c r="N4237">
        <v>480</v>
      </c>
      <c r="O4237">
        <v>244</v>
      </c>
      <c r="P4237" t="s">
        <v>20056</v>
      </c>
      <c r="Q4237">
        <v>3</v>
      </c>
      <c r="R4237" t="s">
        <v>20057</v>
      </c>
      <c r="S4237" t="s">
        <v>20058</v>
      </c>
      <c r="T4237">
        <v>14</v>
      </c>
      <c r="U4237" t="s">
        <v>37</v>
      </c>
      <c r="V4237" t="s">
        <v>56</v>
      </c>
      <c r="X4237">
        <v>1200000</v>
      </c>
      <c r="Y4237">
        <v>2005</v>
      </c>
      <c r="Z4237">
        <v>79</v>
      </c>
      <c r="AA4237">
        <v>5.8</v>
      </c>
      <c r="AB4237">
        <v>1.85</v>
      </c>
      <c r="AC4237">
        <v>172</v>
      </c>
    </row>
    <row r="4238" spans="1:29">
      <c r="A4238" t="s">
        <v>28</v>
      </c>
      <c r="C4238" t="s">
        <v>20059</v>
      </c>
      <c r="D4238">
        <v>5</v>
      </c>
      <c r="E4238">
        <v>97</v>
      </c>
      <c r="F4238">
        <v>5</v>
      </c>
      <c r="G4238">
        <v>782</v>
      </c>
      <c r="H4238" t="s">
        <v>10946</v>
      </c>
      <c r="I4238">
        <v>3000</v>
      </c>
      <c r="K4238" t="s">
        <v>6545</v>
      </c>
      <c r="L4238" t="s">
        <v>7838</v>
      </c>
      <c r="M4238" t="s">
        <v>20060</v>
      </c>
      <c r="N4238">
        <v>485</v>
      </c>
      <c r="O4238">
        <v>6085</v>
      </c>
      <c r="P4238" t="s">
        <v>9425</v>
      </c>
      <c r="Q4238">
        <v>5</v>
      </c>
      <c r="R4238" t="s">
        <v>20061</v>
      </c>
      <c r="S4238" t="s">
        <v>20062</v>
      </c>
      <c r="T4238">
        <v>6</v>
      </c>
      <c r="U4238" t="s">
        <v>37</v>
      </c>
      <c r="V4238" t="s">
        <v>38</v>
      </c>
      <c r="X4238">
        <v>2400000</v>
      </c>
      <c r="Y4238">
        <v>2014</v>
      </c>
      <c r="Z4238">
        <v>938</v>
      </c>
      <c r="AA4238">
        <v>5.3</v>
      </c>
      <c r="AC4238">
        <v>107</v>
      </c>
    </row>
    <row r="4239" spans="1:29">
      <c r="A4239" t="s">
        <v>28</v>
      </c>
      <c r="C4239" t="s">
        <v>17173</v>
      </c>
      <c r="D4239">
        <v>95</v>
      </c>
      <c r="E4239">
        <v>90</v>
      </c>
      <c r="F4239">
        <v>10</v>
      </c>
      <c r="G4239">
        <v>42</v>
      </c>
      <c r="H4239" t="s">
        <v>20063</v>
      </c>
      <c r="I4239">
        <v>371</v>
      </c>
      <c r="K4239" t="s">
        <v>8536</v>
      </c>
      <c r="L4239" t="s">
        <v>20064</v>
      </c>
      <c r="M4239" t="s">
        <v>20065</v>
      </c>
      <c r="N4239">
        <v>5187</v>
      </c>
      <c r="O4239">
        <v>558</v>
      </c>
      <c r="P4239" t="s">
        <v>20066</v>
      </c>
      <c r="Q4239">
        <v>2</v>
      </c>
      <c r="R4239" t="s">
        <v>20067</v>
      </c>
      <c r="S4239" t="s">
        <v>20068</v>
      </c>
      <c r="T4239">
        <v>46</v>
      </c>
      <c r="U4239" t="s">
        <v>37</v>
      </c>
      <c r="V4239" t="s">
        <v>268</v>
      </c>
      <c r="W4239" t="s">
        <v>585</v>
      </c>
      <c r="X4239">
        <v>2500000</v>
      </c>
      <c r="Y4239">
        <v>2007</v>
      </c>
      <c r="Z4239">
        <v>52</v>
      </c>
      <c r="AA4239">
        <v>6</v>
      </c>
      <c r="AB4239">
        <v>1.85</v>
      </c>
      <c r="AC4239">
        <v>870</v>
      </c>
    </row>
    <row r="4240" spans="1:29">
      <c r="A4240" t="s">
        <v>747</v>
      </c>
      <c r="C4240" t="s">
        <v>20069</v>
      </c>
      <c r="D4240">
        <v>97</v>
      </c>
      <c r="E4240">
        <v>172</v>
      </c>
      <c r="F4240">
        <v>355</v>
      </c>
      <c r="G4240">
        <v>188</v>
      </c>
      <c r="H4240" t="s">
        <v>17511</v>
      </c>
      <c r="I4240">
        <v>749</v>
      </c>
      <c r="J4240">
        <v>23650000</v>
      </c>
      <c r="K4240" t="s">
        <v>5605</v>
      </c>
      <c r="L4240" t="s">
        <v>20070</v>
      </c>
      <c r="M4240" t="s">
        <v>20071</v>
      </c>
      <c r="N4240">
        <v>40359</v>
      </c>
      <c r="O4240">
        <v>1941</v>
      </c>
      <c r="P4240" t="s">
        <v>18250</v>
      </c>
      <c r="Q4240">
        <v>5</v>
      </c>
      <c r="R4240" t="s">
        <v>20072</v>
      </c>
      <c r="S4240" t="s">
        <v>20073</v>
      </c>
      <c r="T4240">
        <v>235</v>
      </c>
      <c r="U4240" t="s">
        <v>37</v>
      </c>
      <c r="V4240" t="s">
        <v>38</v>
      </c>
      <c r="W4240" t="s">
        <v>4830</v>
      </c>
      <c r="X4240">
        <v>2100000</v>
      </c>
      <c r="Y4240">
        <v>1946</v>
      </c>
      <c r="Z4240">
        <v>208</v>
      </c>
      <c r="AA4240">
        <v>8.1</v>
      </c>
      <c r="AB4240">
        <v>1.37</v>
      </c>
      <c r="AC4240">
        <v>0</v>
      </c>
    </row>
    <row r="4241" spans="1:29">
      <c r="A4241" t="s">
        <v>28</v>
      </c>
      <c r="C4241" t="s">
        <v>20074</v>
      </c>
      <c r="D4241">
        <v>76</v>
      </c>
      <c r="E4241">
        <v>115</v>
      </c>
      <c r="F4241">
        <v>184</v>
      </c>
      <c r="G4241">
        <v>551</v>
      </c>
      <c r="H4241" t="s">
        <v>648</v>
      </c>
      <c r="I4241">
        <v>730</v>
      </c>
      <c r="J4241">
        <v>510092</v>
      </c>
      <c r="K4241" t="s">
        <v>1726</v>
      </c>
      <c r="L4241" t="s">
        <v>871</v>
      </c>
      <c r="M4241" t="s">
        <v>20075</v>
      </c>
      <c r="N4241">
        <v>29424</v>
      </c>
      <c r="O4241">
        <v>3293</v>
      </c>
      <c r="P4241" t="s">
        <v>5728</v>
      </c>
      <c r="Q4241">
        <v>0</v>
      </c>
      <c r="R4241" t="s">
        <v>20076</v>
      </c>
      <c r="S4241" t="s">
        <v>20077</v>
      </c>
      <c r="T4241">
        <v>336</v>
      </c>
      <c r="U4241" t="s">
        <v>37</v>
      </c>
      <c r="V4241" t="s">
        <v>38</v>
      </c>
      <c r="W4241" t="s">
        <v>585</v>
      </c>
      <c r="Y4241">
        <v>2001</v>
      </c>
      <c r="Z4241">
        <v>648</v>
      </c>
      <c r="AA4241">
        <v>7</v>
      </c>
      <c r="AB4241">
        <v>1.85</v>
      </c>
      <c r="AC4241">
        <v>0</v>
      </c>
    </row>
    <row r="4242" spans="1:29">
      <c r="A4242" t="s">
        <v>28</v>
      </c>
      <c r="C4242" t="s">
        <v>20078</v>
      </c>
      <c r="D4242">
        <v>67</v>
      </c>
      <c r="E4242">
        <v>89</v>
      </c>
      <c r="F4242">
        <v>16</v>
      </c>
      <c r="G4242">
        <v>14</v>
      </c>
      <c r="H4242" t="s">
        <v>20079</v>
      </c>
      <c r="I4242">
        <v>117</v>
      </c>
      <c r="J4242">
        <v>313436</v>
      </c>
      <c r="K4242" t="s">
        <v>2527</v>
      </c>
      <c r="L4242" t="s">
        <v>20080</v>
      </c>
      <c r="M4242" t="s">
        <v>20081</v>
      </c>
      <c r="N4242">
        <v>12244</v>
      </c>
      <c r="O4242">
        <v>155</v>
      </c>
      <c r="P4242" t="s">
        <v>20082</v>
      </c>
      <c r="Q4242">
        <v>0</v>
      </c>
      <c r="R4242" t="s">
        <v>20083</v>
      </c>
      <c r="S4242" t="s">
        <v>20084</v>
      </c>
      <c r="T4242">
        <v>95</v>
      </c>
      <c r="U4242" t="s">
        <v>17494</v>
      </c>
      <c r="V4242" t="s">
        <v>12616</v>
      </c>
      <c r="W4242" t="s">
        <v>585</v>
      </c>
      <c r="X4242">
        <v>15500000</v>
      </c>
      <c r="Y4242">
        <v>2001</v>
      </c>
      <c r="Z4242">
        <v>21</v>
      </c>
      <c r="AA4242">
        <v>7.6</v>
      </c>
      <c r="AB4242">
        <v>1.85</v>
      </c>
      <c r="AC4242">
        <v>0</v>
      </c>
    </row>
    <row r="4243" spans="1:29">
      <c r="A4243" t="s">
        <v>28</v>
      </c>
      <c r="C4243" t="s">
        <v>20085</v>
      </c>
      <c r="D4243">
        <v>4</v>
      </c>
      <c r="E4243">
        <v>125</v>
      </c>
      <c r="F4243">
        <v>7</v>
      </c>
      <c r="G4243">
        <v>17</v>
      </c>
      <c r="H4243" t="s">
        <v>20086</v>
      </c>
      <c r="I4243">
        <v>128</v>
      </c>
      <c r="J4243">
        <v>3330</v>
      </c>
      <c r="K4243" t="s">
        <v>1935</v>
      </c>
      <c r="L4243" t="s">
        <v>20087</v>
      </c>
      <c r="M4243" t="s">
        <v>20088</v>
      </c>
      <c r="N4243">
        <v>22</v>
      </c>
      <c r="O4243">
        <v>214</v>
      </c>
      <c r="P4243" t="s">
        <v>20089</v>
      </c>
      <c r="Q4243">
        <v>0</v>
      </c>
      <c r="S4243" t="s">
        <v>20090</v>
      </c>
      <c r="T4243">
        <v>1</v>
      </c>
      <c r="U4243" t="s">
        <v>37</v>
      </c>
      <c r="V4243" t="s">
        <v>38</v>
      </c>
      <c r="W4243" t="s">
        <v>585</v>
      </c>
      <c r="X4243">
        <v>2100000</v>
      </c>
      <c r="Y4243">
        <v>2015</v>
      </c>
      <c r="Z4243">
        <v>22</v>
      </c>
      <c r="AA4243">
        <v>7.2</v>
      </c>
      <c r="AB4243">
        <v>2.35</v>
      </c>
      <c r="AC4243">
        <v>305</v>
      </c>
    </row>
    <row r="4244" spans="1:29">
      <c r="A4244" t="s">
        <v>28</v>
      </c>
      <c r="C4244" t="s">
        <v>14719</v>
      </c>
      <c r="D4244">
        <v>252</v>
      </c>
      <c r="E4244">
        <v>78</v>
      </c>
      <c r="F4244">
        <v>57</v>
      </c>
      <c r="G4244">
        <v>7</v>
      </c>
      <c r="H4244" t="s">
        <v>17371</v>
      </c>
      <c r="I4244">
        <v>120</v>
      </c>
      <c r="K4244" t="s">
        <v>6403</v>
      </c>
      <c r="L4244" t="s">
        <v>20091</v>
      </c>
      <c r="M4244" t="s">
        <v>20092</v>
      </c>
      <c r="N4244">
        <v>131462</v>
      </c>
      <c r="O4244">
        <v>145</v>
      </c>
      <c r="P4244" t="s">
        <v>20093</v>
      </c>
      <c r="Q4244">
        <v>0</v>
      </c>
      <c r="R4244" t="s">
        <v>20094</v>
      </c>
      <c r="S4244" t="s">
        <v>20095</v>
      </c>
      <c r="T4244">
        <v>374</v>
      </c>
      <c r="U4244" t="s">
        <v>2778</v>
      </c>
      <c r="V4244" t="s">
        <v>3571</v>
      </c>
      <c r="W4244" t="s">
        <v>585</v>
      </c>
      <c r="X4244">
        <v>1500000</v>
      </c>
      <c r="Y4244">
        <v>2007</v>
      </c>
      <c r="Z4244">
        <v>9</v>
      </c>
      <c r="AA4244">
        <v>7.5</v>
      </c>
      <c r="AB4244">
        <v>1.85</v>
      </c>
      <c r="AC4244">
        <v>15000</v>
      </c>
    </row>
    <row r="4245" spans="1:29">
      <c r="A4245" t="s">
        <v>28</v>
      </c>
      <c r="C4245" t="s">
        <v>19345</v>
      </c>
      <c r="E4245">
        <v>89</v>
      </c>
      <c r="F4245">
        <v>15</v>
      </c>
      <c r="G4245">
        <v>650</v>
      </c>
      <c r="H4245" t="s">
        <v>20096</v>
      </c>
      <c r="I4245">
        <v>919</v>
      </c>
      <c r="K4245" t="s">
        <v>3409</v>
      </c>
      <c r="L4245" t="s">
        <v>1984</v>
      </c>
      <c r="M4245" t="s">
        <v>20097</v>
      </c>
      <c r="N4245">
        <v>544</v>
      </c>
      <c r="O4245">
        <v>3873</v>
      </c>
      <c r="P4245" t="s">
        <v>20098</v>
      </c>
      <c r="Q4245">
        <v>1</v>
      </c>
      <c r="S4245" t="s">
        <v>20099</v>
      </c>
      <c r="T4245">
        <v>4</v>
      </c>
      <c r="U4245" t="s">
        <v>37</v>
      </c>
      <c r="V4245" t="s">
        <v>38</v>
      </c>
      <c r="W4245" t="s">
        <v>1568</v>
      </c>
      <c r="X4245">
        <v>2100000</v>
      </c>
      <c r="Y4245">
        <v>2010</v>
      </c>
      <c r="Z4245">
        <v>718</v>
      </c>
      <c r="AA4245">
        <v>6.3</v>
      </c>
      <c r="AB4245">
        <v>1.78</v>
      </c>
      <c r="AC4245">
        <v>162</v>
      </c>
    </row>
    <row r="4246" spans="1:29">
      <c r="A4246" t="s">
        <v>28</v>
      </c>
      <c r="C4246" t="s">
        <v>20100</v>
      </c>
      <c r="D4246">
        <v>1</v>
      </c>
      <c r="E4246">
        <v>100</v>
      </c>
      <c r="F4246">
        <v>0</v>
      </c>
      <c r="G4246">
        <v>338</v>
      </c>
      <c r="H4246" t="s">
        <v>6681</v>
      </c>
      <c r="I4246">
        <v>749</v>
      </c>
      <c r="K4246" t="s">
        <v>20101</v>
      </c>
      <c r="L4246" t="s">
        <v>20102</v>
      </c>
      <c r="M4246" t="s">
        <v>20103</v>
      </c>
      <c r="N4246">
        <v>6</v>
      </c>
      <c r="O4246">
        <v>1814</v>
      </c>
      <c r="P4246" t="s">
        <v>20104</v>
      </c>
      <c r="Q4246">
        <v>0</v>
      </c>
      <c r="S4246" t="s">
        <v>20105</v>
      </c>
      <c r="T4246">
        <v>1</v>
      </c>
      <c r="U4246" t="s">
        <v>37</v>
      </c>
      <c r="V4246" t="s">
        <v>38</v>
      </c>
      <c r="X4246">
        <v>2100000</v>
      </c>
      <c r="Y4246">
        <v>2015</v>
      </c>
      <c r="Z4246">
        <v>354</v>
      </c>
      <c r="AA4246">
        <v>6.7</v>
      </c>
      <c r="AB4246">
        <v>2.39</v>
      </c>
      <c r="AC4246">
        <v>14</v>
      </c>
    </row>
    <row r="4247" spans="1:29">
      <c r="A4247" t="s">
        <v>28</v>
      </c>
      <c r="C4247" t="s">
        <v>20106</v>
      </c>
      <c r="D4247">
        <v>33</v>
      </c>
      <c r="E4247">
        <v>77</v>
      </c>
      <c r="F4247">
        <v>0</v>
      </c>
      <c r="G4247">
        <v>260</v>
      </c>
      <c r="H4247" t="s">
        <v>13186</v>
      </c>
      <c r="I4247">
        <v>846</v>
      </c>
      <c r="K4247" t="s">
        <v>4332</v>
      </c>
      <c r="L4247" t="s">
        <v>20107</v>
      </c>
      <c r="M4247" t="s">
        <v>20108</v>
      </c>
      <c r="N4247">
        <v>1355</v>
      </c>
      <c r="O4247">
        <v>2044</v>
      </c>
      <c r="P4247" t="s">
        <v>20109</v>
      </c>
      <c r="Q4247">
        <v>0</v>
      </c>
      <c r="R4247" t="s">
        <v>20110</v>
      </c>
      <c r="S4247" t="s">
        <v>20111</v>
      </c>
      <c r="T4247">
        <v>21</v>
      </c>
      <c r="U4247" t="s">
        <v>37</v>
      </c>
      <c r="V4247" t="s">
        <v>56</v>
      </c>
      <c r="Y4247">
        <v>2015</v>
      </c>
      <c r="Z4247">
        <v>366</v>
      </c>
      <c r="AA4247">
        <v>4.8</v>
      </c>
      <c r="AC4247">
        <v>275</v>
      </c>
    </row>
    <row r="4248" spans="1:29">
      <c r="A4248" t="s">
        <v>28</v>
      </c>
      <c r="C4248" t="s">
        <v>20112</v>
      </c>
      <c r="D4248">
        <v>19</v>
      </c>
      <c r="E4248">
        <v>81</v>
      </c>
      <c r="F4248">
        <v>7</v>
      </c>
      <c r="G4248">
        <v>106</v>
      </c>
      <c r="H4248" t="s">
        <v>20113</v>
      </c>
      <c r="I4248">
        <v>412</v>
      </c>
      <c r="K4248" t="s">
        <v>6038</v>
      </c>
      <c r="L4248" t="s">
        <v>5077</v>
      </c>
      <c r="M4248" t="s">
        <v>20114</v>
      </c>
      <c r="N4248">
        <v>1274</v>
      </c>
      <c r="O4248">
        <v>1020</v>
      </c>
      <c r="P4248" t="s">
        <v>20115</v>
      </c>
      <c r="Q4248">
        <v>1</v>
      </c>
      <c r="S4248" t="s">
        <v>20116</v>
      </c>
      <c r="T4248">
        <v>17</v>
      </c>
      <c r="U4248" t="s">
        <v>37</v>
      </c>
      <c r="V4248" t="s">
        <v>38</v>
      </c>
      <c r="X4248">
        <v>2100000</v>
      </c>
      <c r="Y4248">
        <v>2015</v>
      </c>
      <c r="Z4248">
        <v>308</v>
      </c>
      <c r="AA4248">
        <v>5.5</v>
      </c>
      <c r="AB4248">
        <v>2.35</v>
      </c>
      <c r="AC4248">
        <v>380</v>
      </c>
    </row>
    <row r="4249" spans="1:29">
      <c r="A4249" t="s">
        <v>28</v>
      </c>
      <c r="C4249" t="s">
        <v>5689</v>
      </c>
      <c r="D4249">
        <v>167</v>
      </c>
      <c r="E4249">
        <v>115</v>
      </c>
      <c r="F4249">
        <v>92</v>
      </c>
      <c r="G4249">
        <v>177</v>
      </c>
      <c r="H4249" t="s">
        <v>20117</v>
      </c>
      <c r="I4249">
        <v>559</v>
      </c>
      <c r="J4249">
        <v>24800000</v>
      </c>
      <c r="K4249" t="s">
        <v>50</v>
      </c>
      <c r="L4249" t="s">
        <v>14010</v>
      </c>
      <c r="M4249" t="s">
        <v>20118</v>
      </c>
      <c r="N4249">
        <v>89403</v>
      </c>
      <c r="O4249">
        <v>1456</v>
      </c>
      <c r="P4249" t="s">
        <v>4827</v>
      </c>
      <c r="Q4249">
        <v>0</v>
      </c>
      <c r="R4249" t="s">
        <v>20119</v>
      </c>
      <c r="S4249" t="s">
        <v>20120</v>
      </c>
      <c r="T4249">
        <v>358</v>
      </c>
      <c r="U4249" t="s">
        <v>37</v>
      </c>
      <c r="V4249" t="s">
        <v>56</v>
      </c>
      <c r="W4249" t="s">
        <v>6036</v>
      </c>
      <c r="X4249">
        <v>2000000</v>
      </c>
      <c r="Y4249">
        <v>1963</v>
      </c>
      <c r="Z4249">
        <v>201</v>
      </c>
      <c r="AA4249">
        <v>7.5</v>
      </c>
      <c r="AB4249">
        <v>1.37</v>
      </c>
      <c r="AC4249">
        <v>0</v>
      </c>
    </row>
    <row r="4250" spans="1:29">
      <c r="A4250" t="s">
        <v>28</v>
      </c>
      <c r="C4250" t="s">
        <v>20121</v>
      </c>
      <c r="D4250">
        <v>49</v>
      </c>
      <c r="E4250">
        <v>96</v>
      </c>
      <c r="F4250">
        <v>6</v>
      </c>
      <c r="G4250">
        <v>14</v>
      </c>
      <c r="H4250" t="s">
        <v>20122</v>
      </c>
      <c r="I4250">
        <v>40</v>
      </c>
      <c r="J4250">
        <v>792966</v>
      </c>
      <c r="K4250" t="s">
        <v>20123</v>
      </c>
      <c r="L4250" t="s">
        <v>20124</v>
      </c>
      <c r="M4250" t="s">
        <v>20125</v>
      </c>
      <c r="N4250">
        <v>4663</v>
      </c>
      <c r="O4250">
        <v>99</v>
      </c>
      <c r="P4250" t="s">
        <v>20126</v>
      </c>
      <c r="Q4250">
        <v>2</v>
      </c>
      <c r="R4250" t="s">
        <v>20127</v>
      </c>
      <c r="S4250" t="s">
        <v>20128</v>
      </c>
      <c r="T4250">
        <v>40</v>
      </c>
      <c r="U4250" t="s">
        <v>37</v>
      </c>
      <c r="V4250" t="s">
        <v>38</v>
      </c>
      <c r="W4250" t="s">
        <v>585</v>
      </c>
      <c r="X4250">
        <v>2300000</v>
      </c>
      <c r="Y4250">
        <v>1989</v>
      </c>
      <c r="Z4250">
        <v>30</v>
      </c>
      <c r="AA4250">
        <v>5.0999999999999996</v>
      </c>
      <c r="AB4250">
        <v>1.33</v>
      </c>
      <c r="AC4250">
        <v>321</v>
      </c>
    </row>
    <row r="4251" spans="1:29">
      <c r="A4251" t="s">
        <v>28</v>
      </c>
      <c r="D4251">
        <v>1</v>
      </c>
      <c r="E4251">
        <v>60</v>
      </c>
      <c r="G4251">
        <v>213</v>
      </c>
      <c r="H4251" t="s">
        <v>20129</v>
      </c>
      <c r="I4251">
        <v>480</v>
      </c>
      <c r="K4251" t="s">
        <v>3082</v>
      </c>
      <c r="L4251" t="s">
        <v>19571</v>
      </c>
      <c r="M4251" t="s">
        <v>20130</v>
      </c>
      <c r="N4251">
        <v>2258</v>
      </c>
      <c r="O4251">
        <v>1736</v>
      </c>
      <c r="P4251" t="s">
        <v>20131</v>
      </c>
      <c r="Q4251">
        <v>1</v>
      </c>
      <c r="R4251" t="s">
        <v>20132</v>
      </c>
      <c r="S4251" t="s">
        <v>20133</v>
      </c>
      <c r="T4251">
        <v>24</v>
      </c>
      <c r="U4251" t="s">
        <v>37</v>
      </c>
      <c r="V4251" t="s">
        <v>38</v>
      </c>
      <c r="Z4251">
        <v>360</v>
      </c>
      <c r="AA4251">
        <v>7.4</v>
      </c>
      <c r="AB4251">
        <v>1.33</v>
      </c>
      <c r="AC4251">
        <v>763</v>
      </c>
    </row>
    <row r="4252" spans="1:29">
      <c r="A4252" t="s">
        <v>28</v>
      </c>
      <c r="C4252" t="s">
        <v>4003</v>
      </c>
      <c r="D4252">
        <v>66</v>
      </c>
      <c r="E4252">
        <v>89</v>
      </c>
      <c r="F4252">
        <v>11000</v>
      </c>
      <c r="G4252">
        <v>45</v>
      </c>
      <c r="H4252" t="s">
        <v>20134</v>
      </c>
      <c r="I4252">
        <v>11000</v>
      </c>
      <c r="K4252" t="s">
        <v>5482</v>
      </c>
      <c r="L4252" t="s">
        <v>4003</v>
      </c>
      <c r="M4252" t="s">
        <v>20135</v>
      </c>
      <c r="N4252">
        <v>33335</v>
      </c>
      <c r="O4252">
        <v>11192</v>
      </c>
      <c r="P4252" t="s">
        <v>20136</v>
      </c>
      <c r="Q4252">
        <v>0</v>
      </c>
      <c r="R4252" t="s">
        <v>20137</v>
      </c>
      <c r="S4252" t="s">
        <v>20138</v>
      </c>
      <c r="T4252">
        <v>128</v>
      </c>
      <c r="U4252" t="s">
        <v>37</v>
      </c>
      <c r="V4252" t="s">
        <v>38</v>
      </c>
      <c r="W4252" t="s">
        <v>95</v>
      </c>
      <c r="X4252">
        <v>2000000</v>
      </c>
      <c r="Y4252">
        <v>1973</v>
      </c>
      <c r="Z4252">
        <v>66</v>
      </c>
      <c r="AA4252">
        <v>7.3</v>
      </c>
      <c r="AB4252">
        <v>1.85</v>
      </c>
      <c r="AC4252">
        <v>0</v>
      </c>
    </row>
    <row r="4253" spans="1:29">
      <c r="A4253" t="s">
        <v>28</v>
      </c>
      <c r="C4253" t="s">
        <v>20139</v>
      </c>
      <c r="D4253">
        <v>533</v>
      </c>
      <c r="E4253">
        <v>100</v>
      </c>
      <c r="F4253">
        <v>421</v>
      </c>
      <c r="G4253">
        <v>159</v>
      </c>
      <c r="H4253" t="s">
        <v>20140</v>
      </c>
      <c r="I4253">
        <v>314</v>
      </c>
      <c r="J4253">
        <v>14673301</v>
      </c>
      <c r="K4253" t="s">
        <v>5103</v>
      </c>
      <c r="L4253" t="s">
        <v>20141</v>
      </c>
      <c r="M4253" t="s">
        <v>20142</v>
      </c>
      <c r="N4253">
        <v>112899</v>
      </c>
      <c r="O4253">
        <v>1062</v>
      </c>
      <c r="P4253" t="s">
        <v>20143</v>
      </c>
      <c r="Q4253">
        <v>0</v>
      </c>
      <c r="R4253" t="s">
        <v>20144</v>
      </c>
      <c r="S4253" t="s">
        <v>20145</v>
      </c>
      <c r="T4253">
        <v>631</v>
      </c>
      <c r="U4253" t="s">
        <v>37</v>
      </c>
      <c r="V4253" t="s">
        <v>38</v>
      </c>
      <c r="W4253" t="s">
        <v>585</v>
      </c>
      <c r="X4253">
        <v>2000000</v>
      </c>
      <c r="Y4253">
        <v>2014</v>
      </c>
      <c r="Z4253">
        <v>189</v>
      </c>
      <c r="AA4253">
        <v>6.9</v>
      </c>
      <c r="AB4253">
        <v>2.35</v>
      </c>
      <c r="AC4253">
        <v>45000</v>
      </c>
    </row>
    <row r="4254" spans="1:29">
      <c r="A4254" t="s">
        <v>747</v>
      </c>
      <c r="C4254" t="s">
        <v>4003</v>
      </c>
      <c r="D4254">
        <v>50</v>
      </c>
      <c r="E4254">
        <v>88</v>
      </c>
      <c r="F4254">
        <v>11000</v>
      </c>
      <c r="G4254">
        <v>258</v>
      </c>
      <c r="H4254" t="s">
        <v>15711</v>
      </c>
      <c r="I4254">
        <v>11000</v>
      </c>
      <c r="K4254" t="s">
        <v>1671</v>
      </c>
      <c r="L4254" t="s">
        <v>4003</v>
      </c>
      <c r="M4254" t="s">
        <v>20146</v>
      </c>
      <c r="N4254">
        <v>31077</v>
      </c>
      <c r="O4254">
        <v>12034</v>
      </c>
      <c r="P4254" t="s">
        <v>12562</v>
      </c>
      <c r="Q4254">
        <v>5</v>
      </c>
      <c r="R4254" t="s">
        <v>20147</v>
      </c>
      <c r="S4254" t="s">
        <v>20148</v>
      </c>
      <c r="T4254">
        <v>78</v>
      </c>
      <c r="U4254" t="s">
        <v>37</v>
      </c>
      <c r="V4254" t="s">
        <v>38</v>
      </c>
      <c r="W4254" t="s">
        <v>585</v>
      </c>
      <c r="X4254">
        <v>2000000</v>
      </c>
      <c r="Y4254">
        <v>1972</v>
      </c>
      <c r="Z4254">
        <v>300</v>
      </c>
      <c r="AA4254">
        <v>6.8</v>
      </c>
      <c r="AB4254">
        <v>1.85</v>
      </c>
      <c r="AC4254">
        <v>0</v>
      </c>
    </row>
    <row r="4255" spans="1:29">
      <c r="A4255" t="s">
        <v>747</v>
      </c>
      <c r="C4255" t="s">
        <v>20149</v>
      </c>
      <c r="D4255">
        <v>127</v>
      </c>
      <c r="E4255">
        <v>129</v>
      </c>
      <c r="F4255">
        <v>89</v>
      </c>
      <c r="G4255">
        <v>161</v>
      </c>
      <c r="H4255" t="s">
        <v>20150</v>
      </c>
      <c r="I4255">
        <v>3000</v>
      </c>
      <c r="K4255" t="s">
        <v>1935</v>
      </c>
      <c r="L4255" t="s">
        <v>1689</v>
      </c>
      <c r="M4255" t="s">
        <v>20151</v>
      </c>
      <c r="N4255">
        <v>215086</v>
      </c>
      <c r="O4255">
        <v>3833</v>
      </c>
      <c r="P4255" t="s">
        <v>20152</v>
      </c>
      <c r="Q4255">
        <v>0</v>
      </c>
      <c r="R4255" t="s">
        <v>20153</v>
      </c>
      <c r="S4255" t="s">
        <v>20154</v>
      </c>
      <c r="T4255">
        <v>471</v>
      </c>
      <c r="U4255" t="s">
        <v>37</v>
      </c>
      <c r="V4255" t="s">
        <v>38</v>
      </c>
      <c r="W4255" t="s">
        <v>4830</v>
      </c>
      <c r="X4255">
        <v>2000000</v>
      </c>
      <c r="Y4255">
        <v>1962</v>
      </c>
      <c r="Z4255">
        <v>226</v>
      </c>
      <c r="AA4255">
        <v>8.4</v>
      </c>
      <c r="AB4255">
        <v>1.85</v>
      </c>
      <c r="AC4255">
        <v>15000</v>
      </c>
    </row>
    <row r="4256" spans="1:29">
      <c r="A4256" t="s">
        <v>747</v>
      </c>
      <c r="C4256" t="s">
        <v>845</v>
      </c>
      <c r="D4256">
        <v>177</v>
      </c>
      <c r="E4256">
        <v>87</v>
      </c>
      <c r="F4256">
        <v>750</v>
      </c>
      <c r="G4256">
        <v>41</v>
      </c>
      <c r="H4256" t="s">
        <v>742</v>
      </c>
      <c r="I4256">
        <v>745</v>
      </c>
      <c r="J4256">
        <v>9003011</v>
      </c>
      <c r="K4256" t="s">
        <v>227</v>
      </c>
      <c r="L4256" t="s">
        <v>14865</v>
      </c>
      <c r="M4256" t="s">
        <v>20155</v>
      </c>
      <c r="N4256">
        <v>133966</v>
      </c>
      <c r="O4256">
        <v>1396</v>
      </c>
      <c r="P4256" t="s">
        <v>20156</v>
      </c>
      <c r="Q4256">
        <v>0</v>
      </c>
      <c r="R4256" t="s">
        <v>20157</v>
      </c>
      <c r="S4256" t="s">
        <v>20158</v>
      </c>
      <c r="T4256">
        <v>294</v>
      </c>
      <c r="U4256" t="s">
        <v>37</v>
      </c>
      <c r="V4256" t="s">
        <v>370</v>
      </c>
      <c r="W4256" t="s">
        <v>585</v>
      </c>
      <c r="X4256">
        <v>2000000</v>
      </c>
      <c r="Y4256">
        <v>1981</v>
      </c>
      <c r="Z4256">
        <v>531</v>
      </c>
      <c r="AA4256">
        <v>7.6</v>
      </c>
      <c r="AB4256">
        <v>2.35</v>
      </c>
      <c r="AC4256">
        <v>0</v>
      </c>
    </row>
    <row r="4257" spans="1:29">
      <c r="A4257" t="s">
        <v>28</v>
      </c>
      <c r="C4257" t="s">
        <v>20159</v>
      </c>
      <c r="D4257">
        <v>77</v>
      </c>
      <c r="E4257">
        <v>102</v>
      </c>
      <c r="F4257">
        <v>32</v>
      </c>
      <c r="G4257">
        <v>75</v>
      </c>
      <c r="H4257" t="s">
        <v>16322</v>
      </c>
      <c r="I4257">
        <v>483</v>
      </c>
      <c r="J4257">
        <v>11546543</v>
      </c>
      <c r="K4257" t="s">
        <v>2136</v>
      </c>
      <c r="L4257" t="s">
        <v>6883</v>
      </c>
      <c r="M4257" t="s">
        <v>20160</v>
      </c>
      <c r="N4257">
        <v>34520</v>
      </c>
      <c r="O4257">
        <v>768</v>
      </c>
      <c r="P4257" t="s">
        <v>20161</v>
      </c>
      <c r="Q4257">
        <v>1</v>
      </c>
      <c r="R4257" t="s">
        <v>20162</v>
      </c>
      <c r="S4257" t="s">
        <v>20163</v>
      </c>
      <c r="T4257">
        <v>146</v>
      </c>
      <c r="U4257" t="s">
        <v>7241</v>
      </c>
      <c r="V4257" t="s">
        <v>3859</v>
      </c>
      <c r="W4257" t="s">
        <v>585</v>
      </c>
      <c r="X4257">
        <v>2000000</v>
      </c>
      <c r="Y4257">
        <v>1994</v>
      </c>
      <c r="Z4257">
        <v>147</v>
      </c>
      <c r="AA4257">
        <v>7.6</v>
      </c>
      <c r="AB4257">
        <v>2.35</v>
      </c>
      <c r="AC4257">
        <v>0</v>
      </c>
    </row>
    <row r="4258" spans="1:29">
      <c r="A4258" t="s">
        <v>747</v>
      </c>
      <c r="C4258" t="s">
        <v>3727</v>
      </c>
      <c r="D4258">
        <v>103</v>
      </c>
      <c r="E4258">
        <v>152</v>
      </c>
      <c r="F4258">
        <v>0</v>
      </c>
      <c r="G4258">
        <v>177</v>
      </c>
      <c r="H4258" t="s">
        <v>4823</v>
      </c>
      <c r="I4258">
        <v>618</v>
      </c>
      <c r="K4258" t="s">
        <v>4824</v>
      </c>
      <c r="L4258" t="s">
        <v>4825</v>
      </c>
      <c r="M4258" t="s">
        <v>4826</v>
      </c>
      <c r="N4258">
        <v>67825</v>
      </c>
      <c r="O4258">
        <v>1404</v>
      </c>
      <c r="P4258" t="s">
        <v>4827</v>
      </c>
      <c r="Q4258">
        <v>0</v>
      </c>
      <c r="R4258" t="s">
        <v>4828</v>
      </c>
      <c r="S4258" t="s">
        <v>4829</v>
      </c>
      <c r="T4258">
        <v>207</v>
      </c>
      <c r="U4258" t="s">
        <v>37</v>
      </c>
      <c r="V4258" t="s">
        <v>56</v>
      </c>
      <c r="W4258" t="s">
        <v>4830</v>
      </c>
      <c r="X4258">
        <v>2000000</v>
      </c>
      <c r="Y4258">
        <v>1962</v>
      </c>
      <c r="Z4258">
        <v>367</v>
      </c>
      <c r="AA4258">
        <v>7.7</v>
      </c>
      <c r="AB4258">
        <v>1.66</v>
      </c>
      <c r="AC4258">
        <v>0</v>
      </c>
    </row>
    <row r="4259" spans="1:29">
      <c r="A4259" t="s">
        <v>28</v>
      </c>
      <c r="C4259" t="s">
        <v>8417</v>
      </c>
      <c r="D4259">
        <v>123</v>
      </c>
      <c r="E4259">
        <v>118</v>
      </c>
      <c r="F4259">
        <v>108</v>
      </c>
      <c r="G4259">
        <v>103</v>
      </c>
      <c r="H4259" t="s">
        <v>11260</v>
      </c>
      <c r="I4259">
        <v>173</v>
      </c>
      <c r="J4259">
        <v>11533945</v>
      </c>
      <c r="K4259" t="s">
        <v>15074</v>
      </c>
      <c r="L4259" t="s">
        <v>20164</v>
      </c>
      <c r="M4259" t="s">
        <v>20165</v>
      </c>
      <c r="N4259">
        <v>77551</v>
      </c>
      <c r="O4259">
        <v>563</v>
      </c>
      <c r="P4259" t="s">
        <v>20166</v>
      </c>
      <c r="Q4259">
        <v>0</v>
      </c>
      <c r="R4259" t="s">
        <v>20167</v>
      </c>
      <c r="S4259" t="s">
        <v>20168</v>
      </c>
      <c r="T4259">
        <v>434</v>
      </c>
      <c r="U4259" t="s">
        <v>37</v>
      </c>
      <c r="V4259" t="s">
        <v>38</v>
      </c>
      <c r="W4259" t="s">
        <v>585</v>
      </c>
      <c r="X4259">
        <v>2000000</v>
      </c>
      <c r="Y4259">
        <v>1999</v>
      </c>
      <c r="Z4259">
        <v>148</v>
      </c>
      <c r="AA4259">
        <v>7.6</v>
      </c>
      <c r="AB4259">
        <v>1.85</v>
      </c>
      <c r="AC4259">
        <v>0</v>
      </c>
    </row>
    <row r="4260" spans="1:29">
      <c r="A4260" t="s">
        <v>28</v>
      </c>
      <c r="C4260" t="s">
        <v>20169</v>
      </c>
      <c r="D4260">
        <v>218</v>
      </c>
      <c r="E4260">
        <v>86</v>
      </c>
      <c r="F4260">
        <v>9</v>
      </c>
      <c r="G4260">
        <v>32</v>
      </c>
      <c r="H4260" t="s">
        <v>20170</v>
      </c>
      <c r="I4260">
        <v>120</v>
      </c>
      <c r="J4260">
        <v>12555230</v>
      </c>
      <c r="K4260" t="s">
        <v>6132</v>
      </c>
      <c r="L4260" t="s">
        <v>20171</v>
      </c>
      <c r="M4260" t="s">
        <v>20172</v>
      </c>
      <c r="N4260">
        <v>18566</v>
      </c>
      <c r="O4260">
        <v>218</v>
      </c>
      <c r="P4260" t="s">
        <v>20173</v>
      </c>
      <c r="Q4260">
        <v>0</v>
      </c>
      <c r="R4260" t="s">
        <v>20174</v>
      </c>
      <c r="S4260" t="s">
        <v>20175</v>
      </c>
      <c r="T4260">
        <v>154</v>
      </c>
      <c r="U4260" t="s">
        <v>37</v>
      </c>
      <c r="V4260" t="s">
        <v>1465</v>
      </c>
      <c r="W4260" t="s">
        <v>585</v>
      </c>
      <c r="X4260">
        <v>2000000</v>
      </c>
      <c r="Y4260">
        <v>2011</v>
      </c>
      <c r="Z4260">
        <v>44</v>
      </c>
      <c r="AA4260">
        <v>5.3</v>
      </c>
      <c r="AB4260">
        <v>1.85</v>
      </c>
      <c r="AC4260">
        <v>0</v>
      </c>
    </row>
    <row r="4261" spans="1:29">
      <c r="A4261" t="s">
        <v>28</v>
      </c>
      <c r="C4261" t="s">
        <v>1813</v>
      </c>
      <c r="D4261">
        <v>215</v>
      </c>
      <c r="E4261">
        <v>137</v>
      </c>
      <c r="F4261">
        <v>207</v>
      </c>
      <c r="G4261">
        <v>155</v>
      </c>
      <c r="H4261" t="s">
        <v>13561</v>
      </c>
      <c r="I4261">
        <v>380</v>
      </c>
      <c r="J4261">
        <v>11284657</v>
      </c>
      <c r="K4261" t="s">
        <v>4075</v>
      </c>
      <c r="L4261" t="s">
        <v>10486</v>
      </c>
      <c r="M4261" t="s">
        <v>20176</v>
      </c>
      <c r="N4261">
        <v>259379</v>
      </c>
      <c r="O4261">
        <v>927</v>
      </c>
      <c r="P4261" t="s">
        <v>11549</v>
      </c>
      <c r="Q4261">
        <v>3</v>
      </c>
      <c r="R4261" t="s">
        <v>20177</v>
      </c>
      <c r="S4261" t="s">
        <v>20178</v>
      </c>
      <c r="T4261">
        <v>407</v>
      </c>
      <c r="U4261" t="s">
        <v>8731</v>
      </c>
      <c r="V4261" t="s">
        <v>767</v>
      </c>
      <c r="W4261" t="s">
        <v>585</v>
      </c>
      <c r="X4261">
        <v>2000000</v>
      </c>
      <c r="Y4261">
        <v>2006</v>
      </c>
      <c r="Z4261">
        <v>284</v>
      </c>
      <c r="AA4261">
        <v>8.5</v>
      </c>
      <c r="AB4261">
        <v>2.35</v>
      </c>
      <c r="AC4261">
        <v>39000</v>
      </c>
    </row>
    <row r="4262" spans="1:29">
      <c r="A4262" t="s">
        <v>28</v>
      </c>
      <c r="C4262" t="s">
        <v>18269</v>
      </c>
      <c r="D4262">
        <v>34</v>
      </c>
      <c r="E4262">
        <v>129</v>
      </c>
      <c r="F4262">
        <v>589</v>
      </c>
      <c r="G4262">
        <v>341</v>
      </c>
      <c r="H4262" t="s">
        <v>18269</v>
      </c>
      <c r="I4262">
        <v>690</v>
      </c>
      <c r="J4262">
        <v>34522221</v>
      </c>
      <c r="K4262" t="s">
        <v>3409</v>
      </c>
      <c r="L4262" t="s">
        <v>20179</v>
      </c>
      <c r="M4262" t="s">
        <v>20180</v>
      </c>
      <c r="N4262">
        <v>15401</v>
      </c>
      <c r="O4262">
        <v>2300</v>
      </c>
      <c r="P4262" t="s">
        <v>20181</v>
      </c>
      <c r="Q4262">
        <v>7</v>
      </c>
      <c r="R4262" t="s">
        <v>20182</v>
      </c>
      <c r="S4262" t="s">
        <v>20183</v>
      </c>
      <c r="T4262">
        <v>175</v>
      </c>
      <c r="U4262" t="s">
        <v>37</v>
      </c>
      <c r="V4262" t="s">
        <v>38</v>
      </c>
      <c r="W4262" t="s">
        <v>39</v>
      </c>
      <c r="X4262">
        <v>2000000</v>
      </c>
      <c r="Y4262">
        <v>2011</v>
      </c>
      <c r="Z4262">
        <v>589</v>
      </c>
      <c r="AA4262">
        <v>7</v>
      </c>
      <c r="AB4262">
        <v>2.35</v>
      </c>
      <c r="AC4262">
        <v>10000</v>
      </c>
    </row>
    <row r="4263" spans="1:29">
      <c r="A4263" t="s">
        <v>747</v>
      </c>
      <c r="C4263" t="s">
        <v>20184</v>
      </c>
      <c r="D4263">
        <v>100</v>
      </c>
      <c r="E4263">
        <v>134</v>
      </c>
      <c r="F4263">
        <v>31</v>
      </c>
      <c r="G4263">
        <v>366</v>
      </c>
      <c r="H4263" t="s">
        <v>9149</v>
      </c>
      <c r="I4263">
        <v>654</v>
      </c>
      <c r="K4263" t="s">
        <v>3794</v>
      </c>
      <c r="L4263" t="s">
        <v>12977</v>
      </c>
      <c r="M4263" t="s">
        <v>20185</v>
      </c>
      <c r="N4263">
        <v>62860</v>
      </c>
      <c r="O4263">
        <v>2290</v>
      </c>
      <c r="P4263" t="s">
        <v>10674</v>
      </c>
      <c r="Q4263">
        <v>1</v>
      </c>
      <c r="R4263" t="s">
        <v>20186</v>
      </c>
      <c r="S4263" t="s">
        <v>20187</v>
      </c>
      <c r="T4263">
        <v>167</v>
      </c>
      <c r="U4263" t="s">
        <v>37</v>
      </c>
      <c r="V4263" t="s">
        <v>38</v>
      </c>
      <c r="W4263" t="s">
        <v>5613</v>
      </c>
      <c r="X4263">
        <v>2000000</v>
      </c>
      <c r="Y4263">
        <v>1961</v>
      </c>
      <c r="Z4263">
        <v>491</v>
      </c>
      <c r="AA4263">
        <v>8</v>
      </c>
      <c r="AB4263">
        <v>2.35</v>
      </c>
      <c r="AC4263">
        <v>0</v>
      </c>
    </row>
    <row r="4264" spans="1:29">
      <c r="A4264" t="s">
        <v>747</v>
      </c>
      <c r="C4264" t="s">
        <v>20188</v>
      </c>
      <c r="D4264">
        <v>12</v>
      </c>
      <c r="E4264">
        <v>119</v>
      </c>
      <c r="F4264">
        <v>6</v>
      </c>
      <c r="G4264">
        <v>380</v>
      </c>
      <c r="H4264" t="s">
        <v>15540</v>
      </c>
      <c r="I4264">
        <v>1000</v>
      </c>
      <c r="K4264" t="s">
        <v>20189</v>
      </c>
      <c r="L4264" t="s">
        <v>20190</v>
      </c>
      <c r="M4264" t="s">
        <v>20191</v>
      </c>
      <c r="N4264">
        <v>2269</v>
      </c>
      <c r="O4264">
        <v>2555</v>
      </c>
      <c r="P4264" t="s">
        <v>20192</v>
      </c>
      <c r="Q4264">
        <v>8</v>
      </c>
      <c r="R4264" t="s">
        <v>20193</v>
      </c>
      <c r="S4264" t="s">
        <v>20194</v>
      </c>
      <c r="T4264">
        <v>34</v>
      </c>
      <c r="U4264" t="s">
        <v>37</v>
      </c>
      <c r="V4264" t="s">
        <v>38</v>
      </c>
      <c r="W4264" t="s">
        <v>15938</v>
      </c>
      <c r="X4264">
        <v>1614000</v>
      </c>
      <c r="Y4264">
        <v>1940</v>
      </c>
      <c r="Z4264">
        <v>760</v>
      </c>
      <c r="AA4264">
        <v>7.1</v>
      </c>
      <c r="AB4264">
        <v>1.37</v>
      </c>
      <c r="AC4264">
        <v>236</v>
      </c>
    </row>
    <row r="4265" spans="1:29">
      <c r="A4265" t="s">
        <v>28</v>
      </c>
      <c r="C4265" t="s">
        <v>20195</v>
      </c>
      <c r="D4265">
        <v>167</v>
      </c>
      <c r="E4265">
        <v>80</v>
      </c>
      <c r="F4265">
        <v>162</v>
      </c>
      <c r="G4265">
        <v>0</v>
      </c>
      <c r="H4265" t="s">
        <v>20196</v>
      </c>
      <c r="I4265">
        <v>23</v>
      </c>
      <c r="J4265">
        <v>7002255</v>
      </c>
      <c r="K4265" t="s">
        <v>20197</v>
      </c>
      <c r="L4265" t="s">
        <v>20198</v>
      </c>
      <c r="M4265" t="s">
        <v>20199</v>
      </c>
      <c r="N4265">
        <v>42462</v>
      </c>
      <c r="O4265">
        <v>29</v>
      </c>
      <c r="P4265" t="s">
        <v>20200</v>
      </c>
      <c r="Q4265">
        <v>0</v>
      </c>
      <c r="R4265" t="s">
        <v>20201</v>
      </c>
      <c r="S4265" t="s">
        <v>20202</v>
      </c>
      <c r="T4265">
        <v>312</v>
      </c>
      <c r="U4265" t="s">
        <v>1464</v>
      </c>
      <c r="V4265" t="s">
        <v>1465</v>
      </c>
      <c r="W4265" t="s">
        <v>39</v>
      </c>
      <c r="X4265">
        <v>9500000</v>
      </c>
      <c r="Y4265">
        <v>2003</v>
      </c>
      <c r="Z4265">
        <v>6</v>
      </c>
      <c r="AA4265">
        <v>7.8</v>
      </c>
      <c r="AB4265">
        <v>1.66</v>
      </c>
      <c r="AC4265">
        <v>0</v>
      </c>
    </row>
    <row r="4266" spans="1:29">
      <c r="A4266" t="s">
        <v>28</v>
      </c>
      <c r="C4266" t="s">
        <v>20203</v>
      </c>
      <c r="D4266">
        <v>56</v>
      </c>
      <c r="E4266">
        <v>89</v>
      </c>
      <c r="F4266">
        <v>149</v>
      </c>
      <c r="G4266">
        <v>580</v>
      </c>
      <c r="H4266" t="s">
        <v>4577</v>
      </c>
      <c r="I4266">
        <v>912</v>
      </c>
      <c r="J4266">
        <v>6719300</v>
      </c>
      <c r="K4266" t="s">
        <v>2527</v>
      </c>
      <c r="L4266" t="s">
        <v>8592</v>
      </c>
      <c r="M4266" t="s">
        <v>20204</v>
      </c>
      <c r="N4266">
        <v>8224</v>
      </c>
      <c r="O4266">
        <v>3163</v>
      </c>
      <c r="P4266" t="s">
        <v>3546</v>
      </c>
      <c r="Q4266">
        <v>3</v>
      </c>
      <c r="R4266" t="s">
        <v>20205</v>
      </c>
      <c r="S4266" t="s">
        <v>20206</v>
      </c>
      <c r="T4266">
        <v>132</v>
      </c>
      <c r="U4266" t="s">
        <v>37</v>
      </c>
      <c r="V4266" t="s">
        <v>268</v>
      </c>
      <c r="W4266" t="s">
        <v>39</v>
      </c>
      <c r="X4266">
        <v>2000000</v>
      </c>
      <c r="Y4266">
        <v>1998</v>
      </c>
      <c r="Z4266">
        <v>752</v>
      </c>
      <c r="AA4266">
        <v>7.2</v>
      </c>
      <c r="AB4266">
        <v>1.85</v>
      </c>
      <c r="AC4266">
        <v>0</v>
      </c>
    </row>
    <row r="4267" spans="1:29">
      <c r="A4267" t="s">
        <v>28</v>
      </c>
      <c r="C4267" t="s">
        <v>16722</v>
      </c>
      <c r="D4267">
        <v>180</v>
      </c>
      <c r="E4267">
        <v>101</v>
      </c>
      <c r="F4267">
        <v>30</v>
      </c>
      <c r="G4267">
        <v>92</v>
      </c>
      <c r="H4267" t="s">
        <v>20207</v>
      </c>
      <c r="I4267">
        <v>14000</v>
      </c>
      <c r="J4267">
        <v>6003587</v>
      </c>
      <c r="K4267" t="s">
        <v>4167</v>
      </c>
      <c r="L4267" t="s">
        <v>700</v>
      </c>
      <c r="M4267" t="s">
        <v>20208</v>
      </c>
      <c r="N4267">
        <v>41999</v>
      </c>
      <c r="O4267">
        <v>14412</v>
      </c>
      <c r="P4267" t="s">
        <v>20209</v>
      </c>
      <c r="Q4267">
        <v>0</v>
      </c>
      <c r="R4267" t="s">
        <v>20210</v>
      </c>
      <c r="S4267" t="s">
        <v>20211</v>
      </c>
      <c r="T4267">
        <v>226</v>
      </c>
      <c r="U4267" t="s">
        <v>37</v>
      </c>
      <c r="V4267" t="s">
        <v>38</v>
      </c>
      <c r="W4267" t="s">
        <v>585</v>
      </c>
      <c r="Y4267">
        <v>2003</v>
      </c>
      <c r="Z4267">
        <v>119</v>
      </c>
      <c r="AA4267">
        <v>7.5</v>
      </c>
      <c r="AB4267">
        <v>1.85</v>
      </c>
      <c r="AC4267">
        <v>0</v>
      </c>
    </row>
    <row r="4268" spans="1:29">
      <c r="A4268" t="s">
        <v>28</v>
      </c>
      <c r="C4268" t="s">
        <v>9162</v>
      </c>
      <c r="D4268">
        <v>211</v>
      </c>
      <c r="E4268">
        <v>80</v>
      </c>
      <c r="F4268">
        <v>0</v>
      </c>
      <c r="G4268">
        <v>3</v>
      </c>
      <c r="H4268" t="s">
        <v>20212</v>
      </c>
      <c r="I4268">
        <v>50</v>
      </c>
      <c r="J4268">
        <v>5792822</v>
      </c>
      <c r="K4268" t="s">
        <v>214</v>
      </c>
      <c r="L4268" t="s">
        <v>10469</v>
      </c>
      <c r="M4268" t="s">
        <v>20213</v>
      </c>
      <c r="N4268">
        <v>168398</v>
      </c>
      <c r="O4268">
        <v>65</v>
      </c>
      <c r="P4268" t="s">
        <v>20214</v>
      </c>
      <c r="Q4268">
        <v>0</v>
      </c>
      <c r="R4268" t="s">
        <v>20215</v>
      </c>
      <c r="S4268" t="s">
        <v>20216</v>
      </c>
      <c r="T4268">
        <v>492</v>
      </c>
      <c r="U4268" t="s">
        <v>37</v>
      </c>
      <c r="V4268" t="s">
        <v>38</v>
      </c>
      <c r="W4268" t="s">
        <v>585</v>
      </c>
      <c r="X4268">
        <v>2700000</v>
      </c>
      <c r="Y4268">
        <v>2004</v>
      </c>
      <c r="Z4268">
        <v>8</v>
      </c>
      <c r="AA4268">
        <v>8</v>
      </c>
      <c r="AB4268">
        <v>1.85</v>
      </c>
      <c r="AC4268">
        <v>13000</v>
      </c>
    </row>
    <row r="4269" spans="1:29">
      <c r="A4269" t="s">
        <v>28</v>
      </c>
      <c r="C4269" t="s">
        <v>1133</v>
      </c>
      <c r="D4269">
        <v>157</v>
      </c>
      <c r="E4269">
        <v>115</v>
      </c>
      <c r="F4269">
        <v>0</v>
      </c>
      <c r="G4269">
        <v>35</v>
      </c>
      <c r="H4269" t="s">
        <v>20217</v>
      </c>
      <c r="I4269">
        <v>85</v>
      </c>
      <c r="J4269">
        <v>5383834</v>
      </c>
      <c r="K4269" t="s">
        <v>4075</v>
      </c>
      <c r="L4269" t="s">
        <v>18661</v>
      </c>
      <c r="M4269" t="s">
        <v>20218</v>
      </c>
      <c r="N4269">
        <v>173551</v>
      </c>
      <c r="O4269">
        <v>318</v>
      </c>
      <c r="P4269" t="s">
        <v>20219</v>
      </c>
      <c r="Q4269">
        <v>0</v>
      </c>
      <c r="R4269" t="s">
        <v>20220</v>
      </c>
      <c r="S4269" t="s">
        <v>20221</v>
      </c>
      <c r="T4269">
        <v>361</v>
      </c>
      <c r="U4269" t="s">
        <v>2778</v>
      </c>
      <c r="V4269" t="s">
        <v>2913</v>
      </c>
      <c r="W4269" t="s">
        <v>585</v>
      </c>
      <c r="X4269">
        <v>2000000</v>
      </c>
      <c r="Y4269">
        <v>2000</v>
      </c>
      <c r="Z4269">
        <v>79</v>
      </c>
      <c r="AA4269">
        <v>8.1</v>
      </c>
      <c r="AB4269">
        <v>1.85</v>
      </c>
      <c r="AC4269">
        <v>11000</v>
      </c>
    </row>
    <row r="4270" spans="1:29">
      <c r="A4270" t="s">
        <v>28</v>
      </c>
      <c r="C4270" t="s">
        <v>6148</v>
      </c>
      <c r="D4270">
        <v>126</v>
      </c>
      <c r="E4270">
        <v>100</v>
      </c>
      <c r="F4270">
        <v>308</v>
      </c>
      <c r="G4270">
        <v>374</v>
      </c>
      <c r="H4270" t="s">
        <v>20222</v>
      </c>
      <c r="I4270">
        <v>1000</v>
      </c>
      <c r="J4270">
        <v>4599680</v>
      </c>
      <c r="K4270" t="s">
        <v>3409</v>
      </c>
      <c r="L4270" t="s">
        <v>2061</v>
      </c>
      <c r="M4270" t="s">
        <v>20223</v>
      </c>
      <c r="N4270">
        <v>68222</v>
      </c>
      <c r="O4270">
        <v>2186</v>
      </c>
      <c r="P4270" t="s">
        <v>15335</v>
      </c>
      <c r="Q4270">
        <v>2</v>
      </c>
      <c r="R4270" t="s">
        <v>20224</v>
      </c>
      <c r="S4270" t="s">
        <v>20225</v>
      </c>
      <c r="T4270">
        <v>545</v>
      </c>
      <c r="U4270" t="s">
        <v>37</v>
      </c>
      <c r="V4270" t="s">
        <v>38</v>
      </c>
      <c r="W4270" t="s">
        <v>585</v>
      </c>
      <c r="X4270">
        <v>1500000</v>
      </c>
      <c r="Y4270">
        <v>2003</v>
      </c>
      <c r="Z4270">
        <v>482</v>
      </c>
      <c r="AA4270">
        <v>6.8</v>
      </c>
      <c r="AB4270">
        <v>1.85</v>
      </c>
      <c r="AC4270">
        <v>0</v>
      </c>
    </row>
    <row r="4271" spans="1:29">
      <c r="A4271" t="s">
        <v>747</v>
      </c>
      <c r="C4271" t="s">
        <v>20226</v>
      </c>
      <c r="D4271">
        <v>61</v>
      </c>
      <c r="E4271">
        <v>118</v>
      </c>
      <c r="F4271">
        <v>603</v>
      </c>
      <c r="G4271">
        <v>167</v>
      </c>
      <c r="H4271" t="s">
        <v>20227</v>
      </c>
      <c r="I4271">
        <v>936</v>
      </c>
      <c r="K4271" t="s">
        <v>214</v>
      </c>
      <c r="L4271" t="s">
        <v>2324</v>
      </c>
      <c r="M4271" t="s">
        <v>20228</v>
      </c>
      <c r="N4271">
        <v>10791</v>
      </c>
      <c r="O4271">
        <v>1846</v>
      </c>
      <c r="P4271" t="s">
        <v>20229</v>
      </c>
      <c r="Q4271">
        <v>3</v>
      </c>
      <c r="R4271" t="s">
        <v>20230</v>
      </c>
      <c r="S4271" t="s">
        <v>20231</v>
      </c>
      <c r="T4271">
        <v>113</v>
      </c>
      <c r="U4271" t="s">
        <v>37</v>
      </c>
      <c r="V4271" t="s">
        <v>38</v>
      </c>
      <c r="W4271" t="s">
        <v>6036</v>
      </c>
      <c r="X4271">
        <v>2000000</v>
      </c>
      <c r="Y4271">
        <v>1947</v>
      </c>
      <c r="Z4271">
        <v>297</v>
      </c>
      <c r="AA4271">
        <v>7.4</v>
      </c>
      <c r="AB4271">
        <v>1.37</v>
      </c>
      <c r="AC4271">
        <v>0</v>
      </c>
    </row>
    <row r="4272" spans="1:29">
      <c r="A4272" t="s">
        <v>28</v>
      </c>
      <c r="C4272" t="s">
        <v>20232</v>
      </c>
      <c r="D4272">
        <v>365</v>
      </c>
      <c r="E4272">
        <v>100</v>
      </c>
      <c r="F4272">
        <v>81</v>
      </c>
      <c r="G4272">
        <v>179</v>
      </c>
      <c r="H4272" t="s">
        <v>20233</v>
      </c>
      <c r="I4272">
        <v>34000</v>
      </c>
      <c r="J4272">
        <v>6531491</v>
      </c>
      <c r="K4272" t="s">
        <v>3409</v>
      </c>
      <c r="L4272" t="s">
        <v>347</v>
      </c>
      <c r="M4272" t="s">
        <v>20234</v>
      </c>
      <c r="N4272">
        <v>111658</v>
      </c>
      <c r="O4272">
        <v>34446</v>
      </c>
      <c r="P4272" t="s">
        <v>20235</v>
      </c>
      <c r="Q4272">
        <v>2</v>
      </c>
      <c r="R4272" t="s">
        <v>20236</v>
      </c>
      <c r="S4272" t="s">
        <v>20237</v>
      </c>
      <c r="T4272">
        <v>297</v>
      </c>
      <c r="U4272" t="s">
        <v>37</v>
      </c>
      <c r="V4272" t="s">
        <v>38</v>
      </c>
      <c r="W4272" t="s">
        <v>585</v>
      </c>
      <c r="X4272">
        <v>2000000</v>
      </c>
      <c r="Y4272">
        <v>2010</v>
      </c>
      <c r="Z4272">
        <v>248</v>
      </c>
      <c r="AA4272">
        <v>7.2</v>
      </c>
      <c r="AB4272">
        <v>1.85</v>
      </c>
      <c r="AC4272">
        <v>20000</v>
      </c>
    </row>
    <row r="4273" spans="1:29">
      <c r="A4273" t="s">
        <v>28</v>
      </c>
      <c r="C4273" t="s">
        <v>4229</v>
      </c>
      <c r="D4273">
        <v>121</v>
      </c>
      <c r="E4273">
        <v>106</v>
      </c>
      <c r="F4273">
        <v>162</v>
      </c>
      <c r="G4273">
        <v>3</v>
      </c>
      <c r="H4273" t="s">
        <v>20238</v>
      </c>
      <c r="I4273">
        <v>21</v>
      </c>
      <c r="J4273">
        <v>4581222</v>
      </c>
      <c r="K4273" t="s">
        <v>20239</v>
      </c>
      <c r="L4273" t="s">
        <v>20240</v>
      </c>
      <c r="M4273" t="s">
        <v>20241</v>
      </c>
      <c r="N4273">
        <v>26926</v>
      </c>
      <c r="O4273">
        <v>29</v>
      </c>
      <c r="P4273" t="s">
        <v>20242</v>
      </c>
      <c r="Q4273">
        <v>0</v>
      </c>
      <c r="R4273" t="s">
        <v>20243</v>
      </c>
      <c r="S4273" t="s">
        <v>20244</v>
      </c>
      <c r="T4273">
        <v>156</v>
      </c>
      <c r="U4273" t="s">
        <v>37</v>
      </c>
      <c r="V4273" t="s">
        <v>56</v>
      </c>
      <c r="W4273" t="s">
        <v>585</v>
      </c>
      <c r="Y4273">
        <v>2003</v>
      </c>
      <c r="Z4273">
        <v>5</v>
      </c>
      <c r="AA4273">
        <v>8.1</v>
      </c>
      <c r="AB4273">
        <v>1.85</v>
      </c>
      <c r="AC4273">
        <v>0</v>
      </c>
    </row>
    <row r="4274" spans="1:29">
      <c r="A4274" t="s">
        <v>747</v>
      </c>
      <c r="C4274" t="s">
        <v>20245</v>
      </c>
      <c r="D4274">
        <v>10</v>
      </c>
      <c r="E4274">
        <v>106</v>
      </c>
      <c r="F4274">
        <v>85</v>
      </c>
      <c r="G4274">
        <v>300</v>
      </c>
      <c r="H4274" t="s">
        <v>15660</v>
      </c>
      <c r="I4274">
        <v>480</v>
      </c>
      <c r="K4274" t="s">
        <v>2850</v>
      </c>
      <c r="L4274" t="s">
        <v>20246</v>
      </c>
      <c r="M4274" t="s">
        <v>20247</v>
      </c>
      <c r="N4274">
        <v>1381</v>
      </c>
      <c r="O4274">
        <v>1833</v>
      </c>
      <c r="P4274" t="s">
        <v>15711</v>
      </c>
      <c r="Q4274">
        <v>2</v>
      </c>
      <c r="R4274" t="s">
        <v>20248</v>
      </c>
      <c r="S4274" t="s">
        <v>20249</v>
      </c>
      <c r="T4274">
        <v>29</v>
      </c>
      <c r="U4274" t="s">
        <v>37</v>
      </c>
      <c r="V4274" t="s">
        <v>38</v>
      </c>
      <c r="W4274" t="s">
        <v>6036</v>
      </c>
      <c r="X4274">
        <v>2000000</v>
      </c>
      <c r="Y4274">
        <v>1938</v>
      </c>
      <c r="Z4274">
        <v>392</v>
      </c>
      <c r="AA4274">
        <v>7</v>
      </c>
      <c r="AB4274">
        <v>1.37</v>
      </c>
      <c r="AC4274">
        <v>60</v>
      </c>
    </row>
    <row r="4275" spans="1:29">
      <c r="A4275" t="s">
        <v>28</v>
      </c>
      <c r="C4275" t="s">
        <v>20250</v>
      </c>
      <c r="D4275">
        <v>151</v>
      </c>
      <c r="E4275">
        <v>91</v>
      </c>
      <c r="F4275">
        <v>244</v>
      </c>
      <c r="G4275">
        <v>244</v>
      </c>
      <c r="H4275" t="s">
        <v>12516</v>
      </c>
      <c r="I4275">
        <v>538</v>
      </c>
      <c r="J4275">
        <v>3885134</v>
      </c>
      <c r="K4275" t="s">
        <v>2527</v>
      </c>
      <c r="L4275" t="s">
        <v>20251</v>
      </c>
      <c r="M4275" t="s">
        <v>20252</v>
      </c>
      <c r="N4275">
        <v>31130</v>
      </c>
      <c r="O4275">
        <v>1349</v>
      </c>
      <c r="P4275" t="s">
        <v>20250</v>
      </c>
      <c r="Q4275">
        <v>0</v>
      </c>
      <c r="R4275" t="s">
        <v>20253</v>
      </c>
      <c r="S4275" t="s">
        <v>20254</v>
      </c>
      <c r="T4275">
        <v>243</v>
      </c>
      <c r="U4275" t="s">
        <v>37</v>
      </c>
      <c r="V4275" t="s">
        <v>38</v>
      </c>
      <c r="W4275" t="s">
        <v>585</v>
      </c>
      <c r="X4275">
        <v>2000000</v>
      </c>
      <c r="Y4275">
        <v>2005</v>
      </c>
      <c r="Z4275">
        <v>363</v>
      </c>
      <c r="AA4275">
        <v>7.4</v>
      </c>
      <c r="AB4275">
        <v>1.85</v>
      </c>
      <c r="AC4275">
        <v>0</v>
      </c>
    </row>
    <row r="4276" spans="1:29">
      <c r="A4276" t="s">
        <v>28</v>
      </c>
      <c r="C4276" t="s">
        <v>19022</v>
      </c>
      <c r="D4276">
        <v>171</v>
      </c>
      <c r="E4276">
        <v>105</v>
      </c>
      <c r="F4276">
        <v>117</v>
      </c>
      <c r="G4276">
        <v>18</v>
      </c>
      <c r="H4276" t="s">
        <v>19901</v>
      </c>
      <c r="I4276">
        <v>13000</v>
      </c>
      <c r="J4276">
        <v>4311834</v>
      </c>
      <c r="K4276" t="s">
        <v>20255</v>
      </c>
      <c r="L4276" t="s">
        <v>1157</v>
      </c>
      <c r="M4276" t="s">
        <v>20256</v>
      </c>
      <c r="N4276">
        <v>55382</v>
      </c>
      <c r="O4276">
        <v>13145</v>
      </c>
      <c r="P4276" t="s">
        <v>20257</v>
      </c>
      <c r="Q4276">
        <v>0</v>
      </c>
      <c r="R4276" t="s">
        <v>20258</v>
      </c>
      <c r="S4276" t="s">
        <v>20259</v>
      </c>
      <c r="T4276">
        <v>129</v>
      </c>
      <c r="U4276" t="s">
        <v>37</v>
      </c>
      <c r="V4276" t="s">
        <v>38</v>
      </c>
      <c r="W4276" t="s">
        <v>39</v>
      </c>
      <c r="Y4276">
        <v>2010</v>
      </c>
      <c r="Z4276">
        <v>125</v>
      </c>
      <c r="AA4276">
        <v>8.3000000000000007</v>
      </c>
      <c r="AB4276">
        <v>2.35</v>
      </c>
      <c r="AC4276">
        <v>63000</v>
      </c>
    </row>
    <row r="4277" spans="1:29">
      <c r="A4277" t="s">
        <v>28</v>
      </c>
      <c r="C4277" t="s">
        <v>20260</v>
      </c>
      <c r="D4277">
        <v>158</v>
      </c>
      <c r="E4277">
        <v>96</v>
      </c>
      <c r="F4277">
        <v>31</v>
      </c>
      <c r="G4277">
        <v>328</v>
      </c>
      <c r="H4277" t="s">
        <v>3953</v>
      </c>
      <c r="I4277">
        <v>804</v>
      </c>
      <c r="J4277">
        <v>3590010</v>
      </c>
      <c r="K4277" t="s">
        <v>7837</v>
      </c>
      <c r="L4277" t="s">
        <v>11000</v>
      </c>
      <c r="M4277" t="s">
        <v>20261</v>
      </c>
      <c r="N4277">
        <v>20885</v>
      </c>
      <c r="O4277">
        <v>3013</v>
      </c>
      <c r="P4277" t="s">
        <v>14255</v>
      </c>
      <c r="Q4277">
        <v>0</v>
      </c>
      <c r="R4277" t="s">
        <v>20262</v>
      </c>
      <c r="S4277" t="s">
        <v>20263</v>
      </c>
      <c r="T4277">
        <v>60</v>
      </c>
      <c r="U4277" t="s">
        <v>37</v>
      </c>
      <c r="V4277" t="s">
        <v>56</v>
      </c>
      <c r="W4277" t="s">
        <v>585</v>
      </c>
      <c r="X4277">
        <v>2000000</v>
      </c>
      <c r="Y4277">
        <v>2015</v>
      </c>
      <c r="Z4277">
        <v>625</v>
      </c>
      <c r="AA4277">
        <v>6.1</v>
      </c>
      <c r="AB4277">
        <v>1.85</v>
      </c>
      <c r="AC4277">
        <v>0</v>
      </c>
    </row>
    <row r="4278" spans="1:29">
      <c r="A4278" t="s">
        <v>28</v>
      </c>
      <c r="C4278" t="s">
        <v>20264</v>
      </c>
      <c r="D4278">
        <v>167</v>
      </c>
      <c r="E4278">
        <v>116</v>
      </c>
      <c r="F4278">
        <v>0</v>
      </c>
      <c r="G4278">
        <v>116</v>
      </c>
      <c r="H4278" t="s">
        <v>20265</v>
      </c>
      <c r="I4278">
        <v>251</v>
      </c>
      <c r="J4278">
        <v>3300230</v>
      </c>
      <c r="K4278" t="s">
        <v>464</v>
      </c>
      <c r="L4278" t="s">
        <v>11987</v>
      </c>
      <c r="M4278" t="s">
        <v>20266</v>
      </c>
      <c r="N4278">
        <v>70084</v>
      </c>
      <c r="O4278">
        <v>675</v>
      </c>
      <c r="P4278" t="s">
        <v>20267</v>
      </c>
      <c r="Q4278">
        <v>1</v>
      </c>
      <c r="R4278" t="s">
        <v>20268</v>
      </c>
      <c r="S4278" t="s">
        <v>20269</v>
      </c>
      <c r="T4278">
        <v>346</v>
      </c>
      <c r="U4278" t="s">
        <v>37</v>
      </c>
      <c r="V4278" t="s">
        <v>1465</v>
      </c>
      <c r="W4278" t="s">
        <v>585</v>
      </c>
      <c r="Y4278">
        <v>1999</v>
      </c>
      <c r="Z4278">
        <v>147</v>
      </c>
      <c r="AA4278">
        <v>7.5</v>
      </c>
      <c r="AB4278">
        <v>1.85</v>
      </c>
      <c r="AC4278">
        <v>0</v>
      </c>
    </row>
    <row r="4279" spans="1:29">
      <c r="A4279" t="s">
        <v>28</v>
      </c>
      <c r="C4279" t="s">
        <v>507</v>
      </c>
      <c r="D4279">
        <v>118</v>
      </c>
      <c r="E4279">
        <v>116</v>
      </c>
      <c r="F4279">
        <v>453</v>
      </c>
      <c r="G4279">
        <v>2000</v>
      </c>
      <c r="H4279" t="s">
        <v>58</v>
      </c>
      <c r="I4279">
        <v>24000</v>
      </c>
      <c r="J4279">
        <v>3335839</v>
      </c>
      <c r="K4279" t="s">
        <v>464</v>
      </c>
      <c r="L4279" t="s">
        <v>82</v>
      </c>
      <c r="M4279" t="s">
        <v>20270</v>
      </c>
      <c r="N4279">
        <v>54657</v>
      </c>
      <c r="O4279">
        <v>50313</v>
      </c>
      <c r="P4279" t="s">
        <v>5731</v>
      </c>
      <c r="Q4279">
        <v>2</v>
      </c>
      <c r="R4279" t="s">
        <v>20271</v>
      </c>
      <c r="S4279" t="s">
        <v>20272</v>
      </c>
      <c r="T4279">
        <v>222</v>
      </c>
      <c r="U4279" t="s">
        <v>37</v>
      </c>
      <c r="V4279" t="s">
        <v>38</v>
      </c>
      <c r="W4279" t="s">
        <v>585</v>
      </c>
      <c r="X4279">
        <v>2000000</v>
      </c>
      <c r="Y4279">
        <v>2005</v>
      </c>
      <c r="Z4279">
        <v>23000</v>
      </c>
      <c r="AA4279">
        <v>7</v>
      </c>
      <c r="AB4279">
        <v>1.85</v>
      </c>
      <c r="AC4279">
        <v>0</v>
      </c>
    </row>
    <row r="4280" spans="1:29">
      <c r="A4280" t="s">
        <v>28</v>
      </c>
      <c r="C4280" t="s">
        <v>6804</v>
      </c>
      <c r="D4280">
        <v>39</v>
      </c>
      <c r="E4280">
        <v>97</v>
      </c>
      <c r="F4280">
        <v>5</v>
      </c>
      <c r="G4280">
        <v>349</v>
      </c>
      <c r="H4280" t="s">
        <v>7068</v>
      </c>
      <c r="I4280">
        <v>1000</v>
      </c>
      <c r="J4280">
        <v>2557668</v>
      </c>
      <c r="K4280" t="s">
        <v>2125</v>
      </c>
      <c r="L4280" t="s">
        <v>2038</v>
      </c>
      <c r="M4280" t="s">
        <v>20273</v>
      </c>
      <c r="N4280">
        <v>3911</v>
      </c>
      <c r="O4280">
        <v>2739</v>
      </c>
      <c r="P4280" t="s">
        <v>20274</v>
      </c>
      <c r="Q4280">
        <v>1</v>
      </c>
      <c r="R4280" t="s">
        <v>20275</v>
      </c>
      <c r="S4280" t="s">
        <v>20276</v>
      </c>
      <c r="T4280">
        <v>22</v>
      </c>
      <c r="U4280" t="s">
        <v>37</v>
      </c>
      <c r="V4280" t="s">
        <v>38</v>
      </c>
      <c r="W4280" t="s">
        <v>39</v>
      </c>
      <c r="X4280">
        <v>2000000</v>
      </c>
      <c r="Y4280">
        <v>2015</v>
      </c>
      <c r="Z4280">
        <v>426</v>
      </c>
      <c r="AA4280">
        <v>5.3</v>
      </c>
      <c r="AB4280">
        <v>1.85</v>
      </c>
      <c r="AC4280">
        <v>0</v>
      </c>
    </row>
    <row r="4281" spans="1:29">
      <c r="A4281" t="s">
        <v>28</v>
      </c>
      <c r="C4281" t="s">
        <v>1526</v>
      </c>
      <c r="D4281">
        <v>108</v>
      </c>
      <c r="E4281">
        <v>101</v>
      </c>
      <c r="F4281">
        <v>0</v>
      </c>
      <c r="G4281">
        <v>685</v>
      </c>
      <c r="H4281" t="s">
        <v>5750</v>
      </c>
      <c r="I4281">
        <v>8000</v>
      </c>
      <c r="J4281">
        <v>2506446</v>
      </c>
      <c r="K4281" t="s">
        <v>1681</v>
      </c>
      <c r="L4281" t="s">
        <v>1527</v>
      </c>
      <c r="M4281" t="s">
        <v>20277</v>
      </c>
      <c r="N4281">
        <v>8662</v>
      </c>
      <c r="O4281">
        <v>11327</v>
      </c>
      <c r="P4281" t="s">
        <v>7213</v>
      </c>
      <c r="Q4281">
        <v>0</v>
      </c>
      <c r="R4281" t="s">
        <v>20278</v>
      </c>
      <c r="S4281" t="s">
        <v>20279</v>
      </c>
      <c r="T4281">
        <v>172</v>
      </c>
      <c r="U4281" t="s">
        <v>37</v>
      </c>
      <c r="V4281" t="s">
        <v>38</v>
      </c>
      <c r="W4281" t="s">
        <v>585</v>
      </c>
      <c r="X4281">
        <v>2000000</v>
      </c>
      <c r="Y4281">
        <v>2002</v>
      </c>
      <c r="Z4281">
        <v>724</v>
      </c>
      <c r="AA4281">
        <v>4.7</v>
      </c>
      <c r="AB4281">
        <v>1.85</v>
      </c>
      <c r="AC4281">
        <v>134</v>
      </c>
    </row>
    <row r="4282" spans="1:29">
      <c r="A4282" t="s">
        <v>28</v>
      </c>
      <c r="C4282" t="s">
        <v>20280</v>
      </c>
      <c r="D4282">
        <v>65</v>
      </c>
      <c r="E4282">
        <v>98</v>
      </c>
      <c r="F4282">
        <v>85</v>
      </c>
      <c r="G4282">
        <v>186</v>
      </c>
      <c r="H4282" t="s">
        <v>20281</v>
      </c>
      <c r="I4282">
        <v>265</v>
      </c>
      <c r="J4282">
        <v>7369373</v>
      </c>
      <c r="K4282" t="s">
        <v>3030</v>
      </c>
      <c r="L4282" t="s">
        <v>10124</v>
      </c>
      <c r="M4282" t="s">
        <v>20282</v>
      </c>
      <c r="N4282">
        <v>4288</v>
      </c>
      <c r="O4282">
        <v>901</v>
      </c>
      <c r="P4282" t="s">
        <v>20283</v>
      </c>
      <c r="Q4282">
        <v>1</v>
      </c>
      <c r="R4282" t="s">
        <v>20284</v>
      </c>
      <c r="S4282" t="s">
        <v>20285</v>
      </c>
      <c r="T4282">
        <v>74</v>
      </c>
      <c r="U4282" t="s">
        <v>37</v>
      </c>
      <c r="V4282" t="s">
        <v>56</v>
      </c>
      <c r="W4282" t="s">
        <v>585</v>
      </c>
      <c r="X4282">
        <v>2000000</v>
      </c>
      <c r="Y4282">
        <v>1986</v>
      </c>
      <c r="Z4282">
        <v>194</v>
      </c>
      <c r="AA4282">
        <v>5.7</v>
      </c>
      <c r="AB4282">
        <v>1.85</v>
      </c>
      <c r="AC4282">
        <v>0</v>
      </c>
    </row>
    <row r="4283" spans="1:29">
      <c r="A4283" t="s">
        <v>28</v>
      </c>
      <c r="D4283">
        <v>8</v>
      </c>
      <c r="E4283">
        <v>22</v>
      </c>
      <c r="G4283">
        <v>344</v>
      </c>
      <c r="H4283" t="s">
        <v>1195</v>
      </c>
      <c r="I4283">
        <v>459</v>
      </c>
      <c r="K4283" t="s">
        <v>1671</v>
      </c>
      <c r="L4283" t="s">
        <v>481</v>
      </c>
      <c r="M4283" t="s">
        <v>20286</v>
      </c>
      <c r="N4283">
        <v>4181</v>
      </c>
      <c r="O4283">
        <v>1359</v>
      </c>
      <c r="P4283" t="s">
        <v>8223</v>
      </c>
      <c r="Q4283">
        <v>3</v>
      </c>
      <c r="R4283" t="s">
        <v>20287</v>
      </c>
      <c r="S4283" t="s">
        <v>20288</v>
      </c>
      <c r="T4283">
        <v>62</v>
      </c>
      <c r="U4283" t="s">
        <v>37</v>
      </c>
      <c r="V4283" t="s">
        <v>38</v>
      </c>
      <c r="W4283" t="s">
        <v>1126</v>
      </c>
      <c r="Z4283">
        <v>396</v>
      </c>
      <c r="AA4283">
        <v>8.1</v>
      </c>
      <c r="AB4283">
        <v>4</v>
      </c>
      <c r="AC4283">
        <v>558</v>
      </c>
    </row>
    <row r="4284" spans="1:29">
      <c r="A4284" t="s">
        <v>28</v>
      </c>
      <c r="C4284" t="s">
        <v>857</v>
      </c>
      <c r="D4284">
        <v>85</v>
      </c>
      <c r="E4284">
        <v>150</v>
      </c>
      <c r="F4284">
        <v>0</v>
      </c>
      <c r="G4284">
        <v>401</v>
      </c>
      <c r="H4284" t="s">
        <v>764</v>
      </c>
      <c r="I4284">
        <v>597</v>
      </c>
      <c r="J4284">
        <v>4414535</v>
      </c>
      <c r="K4284" t="s">
        <v>3409</v>
      </c>
      <c r="L4284" t="s">
        <v>11990</v>
      </c>
      <c r="M4284" t="s">
        <v>11991</v>
      </c>
      <c r="N4284">
        <v>30618</v>
      </c>
      <c r="O4284">
        <v>1645</v>
      </c>
      <c r="P4284" t="s">
        <v>9675</v>
      </c>
      <c r="Q4284">
        <v>0</v>
      </c>
      <c r="R4284" t="s">
        <v>11992</v>
      </c>
      <c r="S4284" t="s">
        <v>11993</v>
      </c>
      <c r="T4284">
        <v>224</v>
      </c>
      <c r="U4284" t="s">
        <v>37</v>
      </c>
      <c r="V4284" t="s">
        <v>56</v>
      </c>
      <c r="W4284" t="s">
        <v>39</v>
      </c>
      <c r="X4284">
        <v>18000000</v>
      </c>
      <c r="Y4284">
        <v>1996</v>
      </c>
      <c r="Z4284">
        <v>591</v>
      </c>
      <c r="AA4284">
        <v>7.8</v>
      </c>
      <c r="AB4284">
        <v>2.2000000000000002</v>
      </c>
      <c r="AC4284">
        <v>0</v>
      </c>
    </row>
    <row r="4285" spans="1:29">
      <c r="A4285" t="s">
        <v>28</v>
      </c>
      <c r="C4285" t="s">
        <v>17163</v>
      </c>
      <c r="D4285">
        <v>160</v>
      </c>
      <c r="E4285">
        <v>101</v>
      </c>
      <c r="F4285">
        <v>263</v>
      </c>
      <c r="G4285">
        <v>37</v>
      </c>
      <c r="H4285" t="s">
        <v>20289</v>
      </c>
      <c r="I4285">
        <v>71</v>
      </c>
      <c r="J4285">
        <v>1984378</v>
      </c>
      <c r="K4285" t="s">
        <v>1415</v>
      </c>
      <c r="L4285" t="s">
        <v>20290</v>
      </c>
      <c r="M4285" t="s">
        <v>20291</v>
      </c>
      <c r="N4285">
        <v>27346</v>
      </c>
      <c r="O4285">
        <v>226</v>
      </c>
      <c r="P4285" t="s">
        <v>20292</v>
      </c>
      <c r="Q4285">
        <v>3</v>
      </c>
      <c r="R4285" t="s">
        <v>20293</v>
      </c>
      <c r="S4285" t="s">
        <v>20294</v>
      </c>
      <c r="T4285">
        <v>206</v>
      </c>
      <c r="U4285" t="s">
        <v>37</v>
      </c>
      <c r="V4285" t="s">
        <v>38</v>
      </c>
      <c r="W4285" t="s">
        <v>5613</v>
      </c>
      <c r="X4285">
        <v>2000000</v>
      </c>
      <c r="Y4285">
        <v>2006</v>
      </c>
      <c r="Z4285">
        <v>51</v>
      </c>
      <c r="AA4285">
        <v>6.5</v>
      </c>
      <c r="AB4285">
        <v>1.78</v>
      </c>
      <c r="AC4285">
        <v>0</v>
      </c>
    </row>
    <row r="4286" spans="1:29">
      <c r="A4286" t="s">
        <v>28</v>
      </c>
      <c r="C4286" t="s">
        <v>20295</v>
      </c>
      <c r="D4286">
        <v>231</v>
      </c>
      <c r="E4286">
        <v>90</v>
      </c>
      <c r="F4286">
        <v>56</v>
      </c>
      <c r="G4286">
        <v>0</v>
      </c>
      <c r="H4286" t="s">
        <v>20296</v>
      </c>
      <c r="I4286">
        <v>56</v>
      </c>
      <c r="J4286">
        <v>2283276</v>
      </c>
      <c r="K4286" t="s">
        <v>20297</v>
      </c>
      <c r="L4286" t="s">
        <v>20295</v>
      </c>
      <c r="M4286" t="s">
        <v>20298</v>
      </c>
      <c r="N4286">
        <v>46107</v>
      </c>
      <c r="O4286">
        <v>56</v>
      </c>
      <c r="P4286" t="s">
        <v>20299</v>
      </c>
      <c r="Q4286">
        <v>0</v>
      </c>
      <c r="R4286" t="s">
        <v>20300</v>
      </c>
      <c r="S4286" t="s">
        <v>20301</v>
      </c>
      <c r="T4286">
        <v>156</v>
      </c>
      <c r="U4286" t="s">
        <v>11690</v>
      </c>
      <c r="V4286" t="s">
        <v>20302</v>
      </c>
      <c r="W4286" t="s">
        <v>585</v>
      </c>
      <c r="X4286">
        <v>1500000</v>
      </c>
      <c r="Y4286">
        <v>2008</v>
      </c>
      <c r="Z4286">
        <v>0</v>
      </c>
      <c r="AA4286">
        <v>8</v>
      </c>
      <c r="AB4286">
        <v>1.85</v>
      </c>
      <c r="AC4286">
        <v>0</v>
      </c>
    </row>
    <row r="4287" spans="1:29">
      <c r="A4287" t="s">
        <v>28</v>
      </c>
      <c r="C4287" t="s">
        <v>20303</v>
      </c>
      <c r="D4287">
        <v>7</v>
      </c>
      <c r="E4287">
        <v>120</v>
      </c>
      <c r="F4287">
        <v>0</v>
      </c>
      <c r="G4287">
        <v>40</v>
      </c>
      <c r="H4287" t="s">
        <v>20304</v>
      </c>
      <c r="I4287">
        <v>178</v>
      </c>
      <c r="J4287">
        <v>1098224</v>
      </c>
      <c r="K4287" t="s">
        <v>953</v>
      </c>
      <c r="L4287" t="s">
        <v>20305</v>
      </c>
      <c r="M4287" t="s">
        <v>20306</v>
      </c>
      <c r="N4287">
        <v>397</v>
      </c>
      <c r="O4287">
        <v>359</v>
      </c>
      <c r="P4287" t="s">
        <v>20307</v>
      </c>
      <c r="Q4287">
        <v>1</v>
      </c>
      <c r="R4287" t="s">
        <v>20308</v>
      </c>
      <c r="S4287" t="s">
        <v>20309</v>
      </c>
      <c r="T4287">
        <v>30</v>
      </c>
      <c r="U4287" t="s">
        <v>37</v>
      </c>
      <c r="V4287" t="s">
        <v>38</v>
      </c>
      <c r="W4287" t="s">
        <v>39</v>
      </c>
      <c r="X4287">
        <v>2000000</v>
      </c>
      <c r="Y4287">
        <v>2003</v>
      </c>
      <c r="Z4287">
        <v>69</v>
      </c>
      <c r="AA4287">
        <v>3.3</v>
      </c>
      <c r="AB4287">
        <v>1.85</v>
      </c>
      <c r="AC4287">
        <v>32</v>
      </c>
    </row>
    <row r="4288" spans="1:29">
      <c r="A4288" t="s">
        <v>28</v>
      </c>
      <c r="C4288" t="s">
        <v>19022</v>
      </c>
      <c r="D4288">
        <v>79</v>
      </c>
      <c r="E4288">
        <v>102</v>
      </c>
      <c r="F4288">
        <v>117</v>
      </c>
      <c r="G4288">
        <v>17</v>
      </c>
      <c r="H4288" t="s">
        <v>20310</v>
      </c>
      <c r="I4288">
        <v>393</v>
      </c>
      <c r="J4288">
        <v>1430185</v>
      </c>
      <c r="K4288" t="s">
        <v>20311</v>
      </c>
      <c r="L4288" t="s">
        <v>1927</v>
      </c>
      <c r="M4288" t="s">
        <v>20312</v>
      </c>
      <c r="N4288">
        <v>7314</v>
      </c>
      <c r="O4288">
        <v>446</v>
      </c>
      <c r="P4288" t="s">
        <v>20313</v>
      </c>
      <c r="Q4288">
        <v>0</v>
      </c>
      <c r="R4288" t="s">
        <v>20314</v>
      </c>
      <c r="S4288" t="s">
        <v>20315</v>
      </c>
      <c r="T4288">
        <v>55</v>
      </c>
      <c r="U4288" t="s">
        <v>37</v>
      </c>
      <c r="V4288" t="s">
        <v>38</v>
      </c>
      <c r="X4288">
        <v>2000000</v>
      </c>
      <c r="Y4288">
        <v>2007</v>
      </c>
      <c r="Z4288">
        <v>21</v>
      </c>
      <c r="AA4288">
        <v>8.3000000000000007</v>
      </c>
      <c r="AB4288">
        <v>1.85</v>
      </c>
      <c r="AC4288">
        <v>0</v>
      </c>
    </row>
    <row r="4289" spans="1:29">
      <c r="A4289" t="s">
        <v>28</v>
      </c>
      <c r="C4289" t="s">
        <v>20316</v>
      </c>
      <c r="D4289">
        <v>168</v>
      </c>
      <c r="E4289">
        <v>102</v>
      </c>
      <c r="F4289">
        <v>22</v>
      </c>
      <c r="G4289">
        <v>80</v>
      </c>
      <c r="H4289" t="s">
        <v>6642</v>
      </c>
      <c r="I4289">
        <v>10000</v>
      </c>
      <c r="J4289">
        <v>1477002</v>
      </c>
      <c r="K4289" t="s">
        <v>214</v>
      </c>
      <c r="L4289" t="s">
        <v>226</v>
      </c>
      <c r="M4289" t="s">
        <v>20317</v>
      </c>
      <c r="N4289">
        <v>16645</v>
      </c>
      <c r="O4289">
        <v>11184</v>
      </c>
      <c r="P4289" t="s">
        <v>20318</v>
      </c>
      <c r="Q4289">
        <v>3</v>
      </c>
      <c r="R4289" t="s">
        <v>20319</v>
      </c>
      <c r="S4289" t="s">
        <v>20320</v>
      </c>
      <c r="T4289">
        <v>72</v>
      </c>
      <c r="U4289" t="s">
        <v>37</v>
      </c>
      <c r="V4289" t="s">
        <v>38</v>
      </c>
      <c r="W4289" t="s">
        <v>585</v>
      </c>
      <c r="X4289">
        <v>2000000</v>
      </c>
      <c r="Y4289">
        <v>2015</v>
      </c>
      <c r="Z4289">
        <v>1000</v>
      </c>
      <c r="AA4289">
        <v>6.9</v>
      </c>
      <c r="AB4289">
        <v>2.35</v>
      </c>
      <c r="AC4289">
        <v>0</v>
      </c>
    </row>
    <row r="4290" spans="1:29">
      <c r="A4290" t="s">
        <v>28</v>
      </c>
      <c r="D4290">
        <v>1</v>
      </c>
      <c r="E4290">
        <v>60</v>
      </c>
      <c r="G4290">
        <v>143</v>
      </c>
      <c r="H4290" t="s">
        <v>5246</v>
      </c>
      <c r="I4290">
        <v>11000</v>
      </c>
      <c r="K4290" t="s">
        <v>1415</v>
      </c>
      <c r="L4290" t="s">
        <v>257</v>
      </c>
      <c r="M4290" t="s">
        <v>20321</v>
      </c>
      <c r="N4290">
        <v>415</v>
      </c>
      <c r="O4290">
        <v>11618</v>
      </c>
      <c r="P4290" t="s">
        <v>20322</v>
      </c>
      <c r="Q4290">
        <v>5</v>
      </c>
      <c r="R4290" t="s">
        <v>20323</v>
      </c>
      <c r="S4290" t="s">
        <v>20324</v>
      </c>
      <c r="T4290">
        <v>26</v>
      </c>
      <c r="U4290" t="s">
        <v>37</v>
      </c>
      <c r="V4290" t="s">
        <v>38</v>
      </c>
      <c r="Z4290">
        <v>289</v>
      </c>
      <c r="AA4290">
        <v>7.3</v>
      </c>
      <c r="AB4290">
        <v>1.33</v>
      </c>
      <c r="AC4290">
        <v>43</v>
      </c>
    </row>
    <row r="4291" spans="1:29">
      <c r="A4291" t="s">
        <v>747</v>
      </c>
      <c r="C4291" t="s">
        <v>20325</v>
      </c>
      <c r="D4291">
        <v>107</v>
      </c>
      <c r="E4291">
        <v>100</v>
      </c>
      <c r="F4291">
        <v>90</v>
      </c>
      <c r="G4291">
        <v>65</v>
      </c>
      <c r="H4291" t="s">
        <v>20326</v>
      </c>
      <c r="I4291">
        <v>168</v>
      </c>
      <c r="J4291">
        <v>1134049</v>
      </c>
      <c r="K4291" t="s">
        <v>20327</v>
      </c>
      <c r="L4291" t="s">
        <v>20328</v>
      </c>
      <c r="M4291" t="s">
        <v>20329</v>
      </c>
      <c r="N4291">
        <v>5475</v>
      </c>
      <c r="O4291">
        <v>408</v>
      </c>
      <c r="P4291" t="s">
        <v>20330</v>
      </c>
      <c r="Q4291">
        <v>0</v>
      </c>
      <c r="R4291" t="s">
        <v>20331</v>
      </c>
      <c r="S4291" t="s">
        <v>20332</v>
      </c>
      <c r="T4291">
        <v>44</v>
      </c>
      <c r="U4291" t="s">
        <v>37</v>
      </c>
      <c r="V4291" t="s">
        <v>56</v>
      </c>
      <c r="W4291" t="s">
        <v>95</v>
      </c>
      <c r="X4291">
        <v>2000000</v>
      </c>
      <c r="Y4291">
        <v>2007</v>
      </c>
      <c r="Z4291">
        <v>142</v>
      </c>
      <c r="AA4291">
        <v>8.1</v>
      </c>
      <c r="AB4291">
        <v>1.85</v>
      </c>
      <c r="AC4291">
        <v>0</v>
      </c>
    </row>
    <row r="4292" spans="1:29">
      <c r="A4292" t="s">
        <v>28</v>
      </c>
      <c r="C4292" t="s">
        <v>20333</v>
      </c>
      <c r="D4292">
        <v>200</v>
      </c>
      <c r="E4292">
        <v>104</v>
      </c>
      <c r="F4292">
        <v>129</v>
      </c>
      <c r="G4292">
        <v>887</v>
      </c>
      <c r="H4292" t="s">
        <v>2379</v>
      </c>
      <c r="I4292">
        <v>991</v>
      </c>
      <c r="J4292">
        <v>977600</v>
      </c>
      <c r="K4292" t="s">
        <v>1765</v>
      </c>
      <c r="L4292" t="s">
        <v>352</v>
      </c>
      <c r="M4292" t="s">
        <v>20334</v>
      </c>
      <c r="N4292">
        <v>8204</v>
      </c>
      <c r="O4292">
        <v>3427</v>
      </c>
      <c r="P4292" t="s">
        <v>2291</v>
      </c>
      <c r="Q4292">
        <v>1</v>
      </c>
      <c r="R4292" t="s">
        <v>20335</v>
      </c>
      <c r="S4292" t="s">
        <v>20336</v>
      </c>
      <c r="T4292">
        <v>98</v>
      </c>
      <c r="U4292" t="s">
        <v>37</v>
      </c>
      <c r="V4292" t="s">
        <v>38</v>
      </c>
      <c r="W4292" t="s">
        <v>95</v>
      </c>
      <c r="Y4292">
        <v>2010</v>
      </c>
      <c r="Z4292">
        <v>962</v>
      </c>
      <c r="AA4292">
        <v>6.5</v>
      </c>
      <c r="AB4292">
        <v>1.33</v>
      </c>
      <c r="AC4292">
        <v>0</v>
      </c>
    </row>
    <row r="4293" spans="1:29">
      <c r="A4293" t="s">
        <v>747</v>
      </c>
      <c r="C4293" t="s">
        <v>17918</v>
      </c>
      <c r="D4293">
        <v>123</v>
      </c>
      <c r="E4293">
        <v>89</v>
      </c>
      <c r="F4293">
        <v>13</v>
      </c>
      <c r="G4293">
        <v>218</v>
      </c>
      <c r="H4293" t="s">
        <v>19893</v>
      </c>
      <c r="I4293">
        <v>373</v>
      </c>
      <c r="J4293">
        <v>653621</v>
      </c>
      <c r="K4293" t="s">
        <v>20337</v>
      </c>
      <c r="L4293" t="s">
        <v>17145</v>
      </c>
      <c r="M4293" t="s">
        <v>20338</v>
      </c>
      <c r="N4293">
        <v>5615</v>
      </c>
      <c r="O4293">
        <v>1136</v>
      </c>
      <c r="P4293" t="s">
        <v>20339</v>
      </c>
      <c r="Q4293">
        <v>0</v>
      </c>
      <c r="R4293" t="s">
        <v>20340</v>
      </c>
      <c r="S4293" t="s">
        <v>20341</v>
      </c>
      <c r="T4293">
        <v>64</v>
      </c>
      <c r="U4293" t="s">
        <v>37</v>
      </c>
      <c r="V4293" t="s">
        <v>38</v>
      </c>
      <c r="W4293" t="s">
        <v>6723</v>
      </c>
      <c r="X4293">
        <v>2000000</v>
      </c>
      <c r="Y4293">
        <v>2005</v>
      </c>
      <c r="Z4293">
        <v>334</v>
      </c>
      <c r="AA4293">
        <v>6.8</v>
      </c>
      <c r="AB4293">
        <v>1.85</v>
      </c>
      <c r="AC4293">
        <v>592</v>
      </c>
    </row>
    <row r="4294" spans="1:29">
      <c r="A4294" t="s">
        <v>28</v>
      </c>
      <c r="C4294" t="s">
        <v>20342</v>
      </c>
      <c r="D4294">
        <v>39</v>
      </c>
      <c r="E4294">
        <v>99</v>
      </c>
      <c r="F4294">
        <v>34</v>
      </c>
      <c r="G4294">
        <v>120</v>
      </c>
      <c r="H4294" t="s">
        <v>20343</v>
      </c>
      <c r="I4294">
        <v>388</v>
      </c>
      <c r="J4294">
        <v>110000</v>
      </c>
      <c r="K4294" t="s">
        <v>4824</v>
      </c>
      <c r="L4294" t="s">
        <v>17438</v>
      </c>
      <c r="M4294" t="s">
        <v>20344</v>
      </c>
      <c r="N4294">
        <v>4359</v>
      </c>
      <c r="O4294">
        <v>1156</v>
      </c>
      <c r="P4294" t="s">
        <v>17038</v>
      </c>
      <c r="Q4294">
        <v>1</v>
      </c>
      <c r="R4294" t="s">
        <v>20345</v>
      </c>
      <c r="S4294" t="s">
        <v>20346</v>
      </c>
      <c r="T4294">
        <v>73</v>
      </c>
      <c r="U4294" t="s">
        <v>37</v>
      </c>
      <c r="V4294" t="s">
        <v>38</v>
      </c>
      <c r="W4294" t="s">
        <v>585</v>
      </c>
      <c r="Y4294">
        <v>2000</v>
      </c>
      <c r="Z4294">
        <v>159</v>
      </c>
      <c r="AA4294">
        <v>7.3</v>
      </c>
      <c r="AB4294">
        <v>1.85</v>
      </c>
      <c r="AC4294">
        <v>495</v>
      </c>
    </row>
    <row r="4295" spans="1:29">
      <c r="A4295" t="s">
        <v>28</v>
      </c>
      <c r="C4295" t="s">
        <v>19399</v>
      </c>
      <c r="D4295">
        <v>41</v>
      </c>
      <c r="E4295">
        <v>96</v>
      </c>
      <c r="F4295">
        <v>11</v>
      </c>
      <c r="G4295">
        <v>490</v>
      </c>
      <c r="H4295" t="s">
        <v>3355</v>
      </c>
      <c r="I4295">
        <v>584</v>
      </c>
      <c r="J4295">
        <v>444354</v>
      </c>
      <c r="K4295" t="s">
        <v>2527</v>
      </c>
      <c r="L4295" t="s">
        <v>11734</v>
      </c>
      <c r="M4295" t="s">
        <v>20347</v>
      </c>
      <c r="N4295">
        <v>4049</v>
      </c>
      <c r="O4295">
        <v>3011</v>
      </c>
      <c r="P4295" t="s">
        <v>1891</v>
      </c>
      <c r="Q4295">
        <v>4</v>
      </c>
      <c r="R4295" t="s">
        <v>20348</v>
      </c>
      <c r="S4295" t="s">
        <v>20349</v>
      </c>
      <c r="T4295">
        <v>111</v>
      </c>
      <c r="U4295" t="s">
        <v>37</v>
      </c>
      <c r="V4295" t="s">
        <v>56</v>
      </c>
      <c r="W4295" t="s">
        <v>39</v>
      </c>
      <c r="Y4295">
        <v>1997</v>
      </c>
      <c r="Z4295">
        <v>559</v>
      </c>
      <c r="AA4295">
        <v>6.4</v>
      </c>
      <c r="AC4295">
        <v>166</v>
      </c>
    </row>
    <row r="4296" spans="1:29">
      <c r="A4296" t="s">
        <v>28</v>
      </c>
      <c r="C4296" t="s">
        <v>20350</v>
      </c>
      <c r="D4296">
        <v>46</v>
      </c>
      <c r="E4296">
        <v>86</v>
      </c>
      <c r="F4296">
        <v>10</v>
      </c>
      <c r="G4296">
        <v>126</v>
      </c>
      <c r="H4296" t="s">
        <v>20351</v>
      </c>
      <c r="I4296">
        <v>189</v>
      </c>
      <c r="J4296">
        <v>535249</v>
      </c>
      <c r="K4296" t="s">
        <v>1671</v>
      </c>
      <c r="L4296" t="s">
        <v>20352</v>
      </c>
      <c r="M4296" t="s">
        <v>20353</v>
      </c>
      <c r="N4296">
        <v>3467</v>
      </c>
      <c r="O4296">
        <v>768</v>
      </c>
      <c r="P4296" t="s">
        <v>20354</v>
      </c>
      <c r="Q4296">
        <v>0</v>
      </c>
      <c r="R4296" t="s">
        <v>20355</v>
      </c>
      <c r="S4296" t="s">
        <v>20356</v>
      </c>
      <c r="T4296">
        <v>13</v>
      </c>
      <c r="U4296" t="s">
        <v>37</v>
      </c>
      <c r="V4296" t="s">
        <v>38</v>
      </c>
      <c r="W4296" t="s">
        <v>585</v>
      </c>
      <c r="X4296">
        <v>3400000</v>
      </c>
      <c r="Y4296">
        <v>2010</v>
      </c>
      <c r="Z4296">
        <v>131</v>
      </c>
      <c r="AA4296">
        <v>4.5999999999999996</v>
      </c>
      <c r="AB4296">
        <v>1.85</v>
      </c>
      <c r="AC4296">
        <v>974</v>
      </c>
    </row>
    <row r="4297" spans="1:29">
      <c r="A4297" t="s">
        <v>28</v>
      </c>
      <c r="C4297" t="s">
        <v>1971</v>
      </c>
      <c r="D4297">
        <v>30</v>
      </c>
      <c r="E4297">
        <v>98</v>
      </c>
      <c r="F4297">
        <v>0</v>
      </c>
      <c r="G4297">
        <v>164</v>
      </c>
      <c r="H4297" t="s">
        <v>6746</v>
      </c>
      <c r="I4297">
        <v>1000</v>
      </c>
      <c r="K4297" t="s">
        <v>5598</v>
      </c>
      <c r="L4297" t="s">
        <v>4534</v>
      </c>
      <c r="M4297" t="s">
        <v>20357</v>
      </c>
      <c r="N4297">
        <v>11031</v>
      </c>
      <c r="O4297">
        <v>1917</v>
      </c>
      <c r="P4297" t="s">
        <v>20358</v>
      </c>
      <c r="Q4297">
        <v>1</v>
      </c>
      <c r="R4297" t="s">
        <v>20359</v>
      </c>
      <c r="S4297" t="s">
        <v>20360</v>
      </c>
      <c r="T4297">
        <v>45</v>
      </c>
      <c r="U4297" t="s">
        <v>1464</v>
      </c>
      <c r="V4297" t="s">
        <v>1465</v>
      </c>
      <c r="W4297" t="s">
        <v>585</v>
      </c>
      <c r="X4297">
        <v>17000000</v>
      </c>
      <c r="Y4297">
        <v>1985</v>
      </c>
      <c r="Z4297">
        <v>572</v>
      </c>
      <c r="AA4297">
        <v>6.5</v>
      </c>
      <c r="AB4297">
        <v>2.35</v>
      </c>
      <c r="AC4297">
        <v>739</v>
      </c>
    </row>
    <row r="4298" spans="1:29">
      <c r="A4298" t="s">
        <v>28</v>
      </c>
      <c r="C4298" t="s">
        <v>20361</v>
      </c>
      <c r="D4298">
        <v>46</v>
      </c>
      <c r="E4298">
        <v>96</v>
      </c>
      <c r="F4298">
        <v>0</v>
      </c>
      <c r="G4298">
        <v>902</v>
      </c>
      <c r="H4298" t="s">
        <v>1820</v>
      </c>
      <c r="I4298">
        <v>49000</v>
      </c>
      <c r="J4298">
        <v>371081</v>
      </c>
      <c r="K4298" t="s">
        <v>2527</v>
      </c>
      <c r="L4298" t="s">
        <v>811</v>
      </c>
      <c r="M4298" t="s">
        <v>20362</v>
      </c>
      <c r="N4298">
        <v>7479</v>
      </c>
      <c r="O4298">
        <v>51441</v>
      </c>
      <c r="P4298" t="s">
        <v>122</v>
      </c>
      <c r="Q4298">
        <v>2</v>
      </c>
      <c r="R4298" t="s">
        <v>20363</v>
      </c>
      <c r="S4298" t="s">
        <v>20364</v>
      </c>
      <c r="T4298">
        <v>86</v>
      </c>
      <c r="U4298" t="s">
        <v>37</v>
      </c>
      <c r="V4298" t="s">
        <v>38</v>
      </c>
      <c r="W4298" t="s">
        <v>39</v>
      </c>
      <c r="X4298">
        <v>6000000</v>
      </c>
      <c r="Y4298">
        <v>2004</v>
      </c>
      <c r="Z4298">
        <v>1000</v>
      </c>
      <c r="AA4298">
        <v>7</v>
      </c>
      <c r="AB4298">
        <v>1.85</v>
      </c>
      <c r="AC4298">
        <v>857</v>
      </c>
    </row>
    <row r="4299" spans="1:29">
      <c r="A4299" t="s">
        <v>28</v>
      </c>
      <c r="C4299" t="s">
        <v>20365</v>
      </c>
      <c r="D4299">
        <v>221</v>
      </c>
      <c r="E4299">
        <v>94</v>
      </c>
      <c r="F4299">
        <v>53</v>
      </c>
      <c r="G4299">
        <v>268</v>
      </c>
      <c r="H4299" t="s">
        <v>20366</v>
      </c>
      <c r="I4299">
        <v>386</v>
      </c>
      <c r="J4299">
        <v>347578</v>
      </c>
      <c r="K4299" t="s">
        <v>8066</v>
      </c>
      <c r="L4299" t="s">
        <v>20367</v>
      </c>
      <c r="M4299" t="s">
        <v>20368</v>
      </c>
      <c r="N4299">
        <v>34556</v>
      </c>
      <c r="O4299">
        <v>1511</v>
      </c>
      <c r="P4299" t="s">
        <v>20369</v>
      </c>
      <c r="Q4299">
        <v>1</v>
      </c>
      <c r="R4299" t="s">
        <v>20370</v>
      </c>
      <c r="S4299" t="s">
        <v>20371</v>
      </c>
      <c r="T4299">
        <v>161</v>
      </c>
      <c r="U4299" t="s">
        <v>37</v>
      </c>
      <c r="V4299" t="s">
        <v>38</v>
      </c>
      <c r="W4299" t="s">
        <v>585</v>
      </c>
      <c r="Y4299">
        <v>2007</v>
      </c>
      <c r="Z4299">
        <v>357</v>
      </c>
      <c r="AA4299">
        <v>5.4</v>
      </c>
      <c r="AB4299">
        <v>1.85</v>
      </c>
      <c r="AC4299">
        <v>17000</v>
      </c>
    </row>
    <row r="4300" spans="1:29">
      <c r="A4300" t="s">
        <v>28</v>
      </c>
      <c r="C4300" t="s">
        <v>20372</v>
      </c>
      <c r="D4300">
        <v>51</v>
      </c>
      <c r="E4300">
        <v>91</v>
      </c>
      <c r="F4300">
        <v>4</v>
      </c>
      <c r="G4300">
        <v>0</v>
      </c>
      <c r="H4300" t="s">
        <v>20373</v>
      </c>
      <c r="I4300">
        <v>33</v>
      </c>
      <c r="J4300">
        <v>124494</v>
      </c>
      <c r="K4300" t="s">
        <v>20374</v>
      </c>
      <c r="L4300" t="s">
        <v>20375</v>
      </c>
      <c r="M4300" t="s">
        <v>20376</v>
      </c>
      <c r="N4300">
        <v>5613</v>
      </c>
      <c r="O4300">
        <v>36</v>
      </c>
      <c r="P4300" t="s">
        <v>20377</v>
      </c>
      <c r="Q4300">
        <v>1</v>
      </c>
      <c r="R4300" t="s">
        <v>20378</v>
      </c>
      <c r="S4300" t="s">
        <v>20379</v>
      </c>
      <c r="T4300">
        <v>102</v>
      </c>
      <c r="U4300" t="s">
        <v>37</v>
      </c>
      <c r="V4300" t="s">
        <v>38</v>
      </c>
      <c r="W4300" t="s">
        <v>39</v>
      </c>
      <c r="X4300">
        <v>2000000</v>
      </c>
      <c r="Y4300">
        <v>1998</v>
      </c>
      <c r="Z4300">
        <v>3</v>
      </c>
      <c r="AA4300">
        <v>6.7</v>
      </c>
      <c r="AB4300">
        <v>1.85</v>
      </c>
      <c r="AC4300">
        <v>0</v>
      </c>
    </row>
    <row r="4301" spans="1:29">
      <c r="A4301" t="s">
        <v>28</v>
      </c>
      <c r="C4301" t="s">
        <v>20380</v>
      </c>
      <c r="D4301">
        <v>1</v>
      </c>
      <c r="F4301">
        <v>4</v>
      </c>
      <c r="G4301">
        <v>72</v>
      </c>
      <c r="H4301" t="s">
        <v>20381</v>
      </c>
      <c r="I4301">
        <v>353</v>
      </c>
      <c r="K4301" t="s">
        <v>3103</v>
      </c>
      <c r="L4301" t="s">
        <v>20382</v>
      </c>
      <c r="M4301" t="s">
        <v>20383</v>
      </c>
      <c r="N4301">
        <v>275</v>
      </c>
      <c r="O4301">
        <v>613</v>
      </c>
      <c r="P4301" t="s">
        <v>20384</v>
      </c>
      <c r="Q4301">
        <v>2</v>
      </c>
      <c r="R4301" t="s">
        <v>20385</v>
      </c>
      <c r="S4301" t="s">
        <v>20386</v>
      </c>
      <c r="T4301">
        <v>1</v>
      </c>
      <c r="U4301" t="s">
        <v>5611</v>
      </c>
      <c r="V4301" t="s">
        <v>5612</v>
      </c>
      <c r="Y4301">
        <v>2000</v>
      </c>
      <c r="Z4301">
        <v>89</v>
      </c>
      <c r="AA4301">
        <v>2.8</v>
      </c>
      <c r="AC4301">
        <v>10</v>
      </c>
    </row>
    <row r="4302" spans="1:29">
      <c r="A4302" t="s">
        <v>28</v>
      </c>
      <c r="C4302" t="s">
        <v>11664</v>
      </c>
      <c r="D4302">
        <v>58</v>
      </c>
      <c r="E4302">
        <v>90</v>
      </c>
      <c r="F4302">
        <v>31</v>
      </c>
      <c r="G4302">
        <v>137</v>
      </c>
      <c r="H4302" t="s">
        <v>3520</v>
      </c>
      <c r="I4302">
        <v>326</v>
      </c>
      <c r="J4302">
        <v>120620</v>
      </c>
      <c r="K4302" t="s">
        <v>20387</v>
      </c>
      <c r="L4302" t="s">
        <v>20388</v>
      </c>
      <c r="M4302" t="s">
        <v>20389</v>
      </c>
      <c r="N4302">
        <v>16828</v>
      </c>
      <c r="O4302">
        <v>865</v>
      </c>
      <c r="P4302" t="s">
        <v>20390</v>
      </c>
      <c r="Q4302">
        <v>1</v>
      </c>
      <c r="R4302" t="s">
        <v>20391</v>
      </c>
      <c r="S4302" t="s">
        <v>20392</v>
      </c>
      <c r="T4302">
        <v>67</v>
      </c>
      <c r="U4302" t="s">
        <v>37</v>
      </c>
      <c r="V4302" t="s">
        <v>56</v>
      </c>
      <c r="W4302" t="s">
        <v>585</v>
      </c>
      <c r="Y4302">
        <v>2004</v>
      </c>
      <c r="Z4302">
        <v>246</v>
      </c>
      <c r="AA4302">
        <v>7.4</v>
      </c>
      <c r="AB4302">
        <v>2.35</v>
      </c>
      <c r="AC4302">
        <v>0</v>
      </c>
    </row>
    <row r="4303" spans="1:29">
      <c r="A4303" t="s">
        <v>28</v>
      </c>
      <c r="C4303" t="s">
        <v>20393</v>
      </c>
      <c r="D4303">
        <v>45</v>
      </c>
      <c r="E4303">
        <v>85</v>
      </c>
      <c r="F4303">
        <v>0</v>
      </c>
      <c r="G4303">
        <v>966</v>
      </c>
      <c r="H4303" t="s">
        <v>272</v>
      </c>
      <c r="I4303">
        <v>22000</v>
      </c>
      <c r="J4303">
        <v>100669</v>
      </c>
      <c r="K4303" t="s">
        <v>2527</v>
      </c>
      <c r="L4303" t="s">
        <v>149</v>
      </c>
      <c r="M4303" t="s">
        <v>20394</v>
      </c>
      <c r="N4303">
        <v>2522</v>
      </c>
      <c r="O4303">
        <v>36885</v>
      </c>
      <c r="P4303" t="s">
        <v>3897</v>
      </c>
      <c r="Q4303">
        <v>1</v>
      </c>
      <c r="R4303" t="s">
        <v>20395</v>
      </c>
      <c r="S4303" t="s">
        <v>20396</v>
      </c>
      <c r="T4303">
        <v>11</v>
      </c>
      <c r="U4303" t="s">
        <v>37</v>
      </c>
      <c r="V4303" t="s">
        <v>38</v>
      </c>
      <c r="W4303" t="s">
        <v>585</v>
      </c>
      <c r="X4303">
        <v>3800000</v>
      </c>
      <c r="Y4303">
        <v>2009</v>
      </c>
      <c r="Z4303">
        <v>12000</v>
      </c>
      <c r="AA4303">
        <v>5.8</v>
      </c>
      <c r="AB4303">
        <v>2.35</v>
      </c>
      <c r="AC4303">
        <v>407</v>
      </c>
    </row>
    <row r="4304" spans="1:29">
      <c r="A4304" t="s">
        <v>747</v>
      </c>
      <c r="C4304" t="s">
        <v>17484</v>
      </c>
      <c r="D4304">
        <v>44</v>
      </c>
      <c r="E4304">
        <v>96</v>
      </c>
      <c r="F4304">
        <v>222</v>
      </c>
      <c r="G4304">
        <v>20</v>
      </c>
      <c r="H4304" t="s">
        <v>17139</v>
      </c>
      <c r="I4304">
        <v>5000</v>
      </c>
      <c r="K4304" t="s">
        <v>4479</v>
      </c>
      <c r="L4304" t="s">
        <v>2398</v>
      </c>
      <c r="M4304" t="s">
        <v>20397</v>
      </c>
      <c r="N4304">
        <v>2081</v>
      </c>
      <c r="O4304">
        <v>5535</v>
      </c>
      <c r="P4304" t="s">
        <v>20398</v>
      </c>
      <c r="Q4304">
        <v>2</v>
      </c>
      <c r="R4304" t="s">
        <v>20399</v>
      </c>
      <c r="S4304" t="s">
        <v>20400</v>
      </c>
      <c r="T4304">
        <v>21</v>
      </c>
      <c r="U4304" t="s">
        <v>37</v>
      </c>
      <c r="V4304" t="s">
        <v>56</v>
      </c>
      <c r="W4304" t="s">
        <v>585</v>
      </c>
      <c r="Y4304">
        <v>1997</v>
      </c>
      <c r="Z4304">
        <v>497</v>
      </c>
      <c r="AA4304">
        <v>7.1</v>
      </c>
      <c r="AB4304">
        <v>1.85</v>
      </c>
      <c r="AC4304">
        <v>224</v>
      </c>
    </row>
    <row r="4305" spans="1:29">
      <c r="A4305" t="s">
        <v>28</v>
      </c>
      <c r="C4305" t="s">
        <v>428</v>
      </c>
      <c r="D4305">
        <v>74</v>
      </c>
      <c r="E4305">
        <v>129</v>
      </c>
      <c r="F4305">
        <v>776</v>
      </c>
      <c r="G4305">
        <v>256</v>
      </c>
      <c r="H4305" t="s">
        <v>19165</v>
      </c>
      <c r="I4305">
        <v>25000</v>
      </c>
      <c r="J4305">
        <v>186354</v>
      </c>
      <c r="K4305" t="s">
        <v>3409</v>
      </c>
      <c r="L4305" t="s">
        <v>3397</v>
      </c>
      <c r="M4305" t="s">
        <v>20401</v>
      </c>
      <c r="N4305">
        <v>1758</v>
      </c>
      <c r="O4305">
        <v>26176</v>
      </c>
      <c r="P4305" t="s">
        <v>925</v>
      </c>
      <c r="Q4305">
        <v>0</v>
      </c>
      <c r="R4305" t="s">
        <v>20402</v>
      </c>
      <c r="S4305" t="s">
        <v>20403</v>
      </c>
      <c r="T4305">
        <v>30</v>
      </c>
      <c r="U4305" t="s">
        <v>37</v>
      </c>
      <c r="V4305" t="s">
        <v>38</v>
      </c>
      <c r="W4305" t="s">
        <v>585</v>
      </c>
      <c r="X4305">
        <v>13500000</v>
      </c>
      <c r="Y4305">
        <v>2015</v>
      </c>
      <c r="Z4305">
        <v>463</v>
      </c>
      <c r="AA4305">
        <v>4.5</v>
      </c>
      <c r="AB4305">
        <v>2.35</v>
      </c>
      <c r="AC4305">
        <v>0</v>
      </c>
    </row>
    <row r="4306" spans="1:29">
      <c r="A4306" t="s">
        <v>28</v>
      </c>
      <c r="D4306">
        <v>20</v>
      </c>
      <c r="E4306">
        <v>60</v>
      </c>
      <c r="G4306">
        <v>543</v>
      </c>
      <c r="H4306" t="s">
        <v>6925</v>
      </c>
      <c r="I4306">
        <v>780</v>
      </c>
      <c r="K4306" t="s">
        <v>2256</v>
      </c>
      <c r="L4306" t="s">
        <v>1045</v>
      </c>
      <c r="M4306" t="s">
        <v>20404</v>
      </c>
      <c r="N4306">
        <v>39559</v>
      </c>
      <c r="O4306">
        <v>4280</v>
      </c>
      <c r="P4306" t="s">
        <v>9640</v>
      </c>
      <c r="Q4306">
        <v>2</v>
      </c>
      <c r="R4306" t="s">
        <v>20405</v>
      </c>
      <c r="S4306" t="s">
        <v>20406</v>
      </c>
      <c r="T4306">
        <v>136</v>
      </c>
      <c r="U4306" t="s">
        <v>37</v>
      </c>
      <c r="V4306" t="s">
        <v>38</v>
      </c>
      <c r="W4306" t="s">
        <v>1126</v>
      </c>
      <c r="Z4306">
        <v>747</v>
      </c>
      <c r="AA4306">
        <v>7.9</v>
      </c>
      <c r="AB4306">
        <v>1.78</v>
      </c>
      <c r="AC4306">
        <v>3000</v>
      </c>
    </row>
    <row r="4307" spans="1:29">
      <c r="A4307" t="s">
        <v>28</v>
      </c>
      <c r="C4307" t="s">
        <v>20407</v>
      </c>
      <c r="D4307">
        <v>6</v>
      </c>
      <c r="E4307">
        <v>93</v>
      </c>
      <c r="F4307">
        <v>32</v>
      </c>
      <c r="G4307">
        <v>24</v>
      </c>
      <c r="H4307" t="s">
        <v>20408</v>
      </c>
      <c r="I4307">
        <v>532</v>
      </c>
      <c r="J4307">
        <v>55202</v>
      </c>
      <c r="K4307" t="s">
        <v>20409</v>
      </c>
      <c r="L4307" t="s">
        <v>16405</v>
      </c>
      <c r="M4307" t="s">
        <v>20410</v>
      </c>
      <c r="N4307">
        <v>922</v>
      </c>
      <c r="O4307">
        <v>653</v>
      </c>
      <c r="P4307" t="s">
        <v>20411</v>
      </c>
      <c r="Q4307">
        <v>0</v>
      </c>
      <c r="R4307" t="s">
        <v>20412</v>
      </c>
      <c r="S4307" t="s">
        <v>20413</v>
      </c>
      <c r="T4307">
        <v>17</v>
      </c>
      <c r="U4307" t="s">
        <v>5611</v>
      </c>
      <c r="V4307" t="s">
        <v>5612</v>
      </c>
      <c r="W4307" t="s">
        <v>95</v>
      </c>
      <c r="Y4307">
        <v>2008</v>
      </c>
      <c r="Z4307">
        <v>85</v>
      </c>
      <c r="AA4307">
        <v>5.3</v>
      </c>
      <c r="AB4307">
        <v>2.35</v>
      </c>
      <c r="AC4307">
        <v>39</v>
      </c>
    </row>
    <row r="4308" spans="1:29">
      <c r="A4308" t="s">
        <v>28</v>
      </c>
      <c r="C4308" t="s">
        <v>20414</v>
      </c>
      <c r="D4308">
        <v>5</v>
      </c>
      <c r="E4308">
        <v>100</v>
      </c>
      <c r="F4308">
        <v>84</v>
      </c>
      <c r="G4308">
        <v>267</v>
      </c>
      <c r="H4308" t="s">
        <v>11857</v>
      </c>
      <c r="I4308">
        <v>584</v>
      </c>
      <c r="K4308" t="s">
        <v>1935</v>
      </c>
      <c r="L4308" t="s">
        <v>3555</v>
      </c>
      <c r="M4308" t="s">
        <v>20415</v>
      </c>
      <c r="N4308">
        <v>508</v>
      </c>
      <c r="O4308">
        <v>1307</v>
      </c>
      <c r="P4308" t="s">
        <v>20416</v>
      </c>
      <c r="Q4308">
        <v>4</v>
      </c>
      <c r="R4308" t="s">
        <v>20417</v>
      </c>
      <c r="S4308" t="s">
        <v>20418</v>
      </c>
      <c r="T4308">
        <v>18</v>
      </c>
      <c r="U4308" t="s">
        <v>37</v>
      </c>
      <c r="V4308" t="s">
        <v>38</v>
      </c>
      <c r="W4308" t="s">
        <v>4830</v>
      </c>
      <c r="Y4308">
        <v>2003</v>
      </c>
      <c r="Z4308">
        <v>356</v>
      </c>
      <c r="AA4308">
        <v>5.4</v>
      </c>
      <c r="AB4308">
        <v>1.85</v>
      </c>
      <c r="AC4308">
        <v>61</v>
      </c>
    </row>
    <row r="4309" spans="1:29">
      <c r="A4309" t="s">
        <v>28</v>
      </c>
      <c r="C4309" t="s">
        <v>20419</v>
      </c>
      <c r="D4309">
        <v>10</v>
      </c>
      <c r="E4309">
        <v>97</v>
      </c>
      <c r="F4309">
        <v>19</v>
      </c>
      <c r="G4309">
        <v>395</v>
      </c>
      <c r="H4309" t="s">
        <v>20420</v>
      </c>
      <c r="I4309">
        <v>589</v>
      </c>
      <c r="J4309">
        <v>549632</v>
      </c>
      <c r="K4309" t="s">
        <v>200</v>
      </c>
      <c r="L4309" t="s">
        <v>18269</v>
      </c>
      <c r="M4309" t="s">
        <v>20421</v>
      </c>
      <c r="N4309">
        <v>1278</v>
      </c>
      <c r="O4309">
        <v>2522</v>
      </c>
      <c r="P4309" t="s">
        <v>2830</v>
      </c>
      <c r="R4309" t="s">
        <v>20422</v>
      </c>
      <c r="S4309" t="s">
        <v>20423</v>
      </c>
      <c r="T4309">
        <v>16</v>
      </c>
      <c r="U4309" t="s">
        <v>37</v>
      </c>
      <c r="V4309" t="s">
        <v>13247</v>
      </c>
      <c r="W4309" t="s">
        <v>95</v>
      </c>
      <c r="Y4309">
        <v>2013</v>
      </c>
      <c r="Z4309">
        <v>488</v>
      </c>
      <c r="AA4309">
        <v>4.8</v>
      </c>
      <c r="AB4309">
        <v>2.35</v>
      </c>
      <c r="AC4309">
        <v>715</v>
      </c>
    </row>
    <row r="4310" spans="1:29">
      <c r="A4310" t="s">
        <v>28</v>
      </c>
      <c r="C4310" t="s">
        <v>5462</v>
      </c>
      <c r="D4310">
        <v>81</v>
      </c>
      <c r="E4310">
        <v>94</v>
      </c>
      <c r="F4310">
        <v>98</v>
      </c>
      <c r="G4310">
        <v>89</v>
      </c>
      <c r="H4310" t="s">
        <v>9110</v>
      </c>
      <c r="I4310">
        <v>10000</v>
      </c>
      <c r="J4310">
        <v>137945</v>
      </c>
      <c r="K4310" t="s">
        <v>3464</v>
      </c>
      <c r="L4310" t="s">
        <v>2456</v>
      </c>
      <c r="M4310" t="s">
        <v>20424</v>
      </c>
      <c r="N4310">
        <v>6223</v>
      </c>
      <c r="O4310">
        <v>10869</v>
      </c>
      <c r="P4310" t="s">
        <v>20425</v>
      </c>
      <c r="Q4310">
        <v>7</v>
      </c>
      <c r="R4310" t="s">
        <v>20426</v>
      </c>
      <c r="S4310" t="s">
        <v>20427</v>
      </c>
      <c r="T4310">
        <v>40</v>
      </c>
      <c r="U4310" t="s">
        <v>37</v>
      </c>
      <c r="V4310" t="s">
        <v>38</v>
      </c>
      <c r="W4310" t="s">
        <v>39</v>
      </c>
      <c r="Y4310">
        <v>2014</v>
      </c>
      <c r="Z4310">
        <v>773</v>
      </c>
      <c r="AA4310">
        <v>5.9</v>
      </c>
      <c r="AB4310">
        <v>2.35</v>
      </c>
      <c r="AC4310">
        <v>0</v>
      </c>
    </row>
    <row r="4311" spans="1:29">
      <c r="A4311" t="s">
        <v>28</v>
      </c>
      <c r="C4311" t="s">
        <v>20428</v>
      </c>
      <c r="D4311">
        <v>66</v>
      </c>
      <c r="E4311">
        <v>95</v>
      </c>
      <c r="F4311">
        <v>8</v>
      </c>
      <c r="G4311">
        <v>399</v>
      </c>
      <c r="H4311" t="s">
        <v>5684</v>
      </c>
      <c r="I4311">
        <v>529</v>
      </c>
      <c r="J4311">
        <v>17580</v>
      </c>
      <c r="K4311" t="s">
        <v>3409</v>
      </c>
      <c r="L4311" t="s">
        <v>3286</v>
      </c>
      <c r="M4311" t="s">
        <v>20429</v>
      </c>
      <c r="N4311">
        <v>1268</v>
      </c>
      <c r="O4311">
        <v>2749</v>
      </c>
      <c r="P4311" t="s">
        <v>4261</v>
      </c>
      <c r="Q4311">
        <v>3</v>
      </c>
      <c r="R4311" t="s">
        <v>20430</v>
      </c>
      <c r="S4311" t="s">
        <v>20431</v>
      </c>
      <c r="T4311">
        <v>23</v>
      </c>
      <c r="U4311" t="s">
        <v>37</v>
      </c>
      <c r="V4311" t="s">
        <v>38</v>
      </c>
      <c r="X4311">
        <v>1500000</v>
      </c>
      <c r="Y4311">
        <v>2009</v>
      </c>
      <c r="Z4311">
        <v>423</v>
      </c>
      <c r="AA4311">
        <v>6.2</v>
      </c>
      <c r="AB4311">
        <v>1.85</v>
      </c>
      <c r="AC4311">
        <v>195</v>
      </c>
    </row>
    <row r="4312" spans="1:29">
      <c r="A4312" t="s">
        <v>28</v>
      </c>
      <c r="C4312" t="s">
        <v>20432</v>
      </c>
      <c r="D4312">
        <v>46</v>
      </c>
      <c r="E4312">
        <v>97</v>
      </c>
      <c r="F4312">
        <v>97</v>
      </c>
      <c r="G4312">
        <v>163</v>
      </c>
      <c r="H4312" t="s">
        <v>20433</v>
      </c>
      <c r="I4312">
        <v>787</v>
      </c>
      <c r="K4312" t="s">
        <v>20434</v>
      </c>
      <c r="L4312" t="s">
        <v>11801</v>
      </c>
      <c r="M4312" t="s">
        <v>20435</v>
      </c>
      <c r="N4312">
        <v>10182</v>
      </c>
      <c r="O4312">
        <v>1362</v>
      </c>
      <c r="P4312" t="s">
        <v>20436</v>
      </c>
      <c r="Q4312">
        <v>1</v>
      </c>
      <c r="R4312" t="s">
        <v>20437</v>
      </c>
      <c r="S4312" t="s">
        <v>20438</v>
      </c>
      <c r="T4312">
        <v>130</v>
      </c>
      <c r="U4312" t="s">
        <v>37</v>
      </c>
      <c r="V4312" t="s">
        <v>38</v>
      </c>
      <c r="W4312" t="s">
        <v>585</v>
      </c>
      <c r="X4312">
        <v>2000000</v>
      </c>
      <c r="Y4312">
        <v>1993</v>
      </c>
      <c r="Z4312">
        <v>196</v>
      </c>
      <c r="AA4312">
        <v>5.9</v>
      </c>
      <c r="AB4312">
        <v>1.85</v>
      </c>
      <c r="AC4312">
        <v>810</v>
      </c>
    </row>
    <row r="4313" spans="1:29">
      <c r="A4313" t="s">
        <v>28</v>
      </c>
      <c r="C4313" t="s">
        <v>20439</v>
      </c>
      <c r="D4313">
        <v>34</v>
      </c>
      <c r="E4313">
        <v>92</v>
      </c>
      <c r="F4313">
        <v>11</v>
      </c>
      <c r="G4313">
        <v>1000</v>
      </c>
      <c r="H4313" t="s">
        <v>222</v>
      </c>
      <c r="I4313">
        <v>26000</v>
      </c>
      <c r="J4313">
        <v>12667</v>
      </c>
      <c r="K4313" t="s">
        <v>214</v>
      </c>
      <c r="L4313" t="s">
        <v>335</v>
      </c>
      <c r="M4313" t="s">
        <v>20440</v>
      </c>
      <c r="N4313">
        <v>19336</v>
      </c>
      <c r="O4313">
        <v>39518</v>
      </c>
      <c r="P4313" t="s">
        <v>6711</v>
      </c>
      <c r="Q4313">
        <v>2</v>
      </c>
      <c r="R4313" t="s">
        <v>20441</v>
      </c>
      <c r="S4313" t="s">
        <v>20442</v>
      </c>
      <c r="T4313">
        <v>90</v>
      </c>
      <c r="U4313" t="s">
        <v>37</v>
      </c>
      <c r="V4313" t="s">
        <v>56</v>
      </c>
      <c r="W4313" t="s">
        <v>585</v>
      </c>
      <c r="X4313">
        <v>14000</v>
      </c>
      <c r="Y4313">
        <v>2005</v>
      </c>
      <c r="Z4313">
        <v>11000</v>
      </c>
      <c r="AA4313">
        <v>6.6</v>
      </c>
      <c r="AB4313">
        <v>2.35</v>
      </c>
      <c r="AC4313">
        <v>0</v>
      </c>
    </row>
    <row r="4314" spans="1:29">
      <c r="A4314" t="s">
        <v>28</v>
      </c>
      <c r="C4314" t="s">
        <v>20443</v>
      </c>
      <c r="D4314">
        <v>78</v>
      </c>
      <c r="E4314">
        <v>96</v>
      </c>
      <c r="F4314">
        <v>38</v>
      </c>
      <c r="G4314">
        <v>85</v>
      </c>
      <c r="H4314" t="s">
        <v>9884</v>
      </c>
      <c r="I4314">
        <v>363</v>
      </c>
      <c r="J4314">
        <v>198407</v>
      </c>
      <c r="K4314" t="s">
        <v>3409</v>
      </c>
      <c r="L4314" t="s">
        <v>12516</v>
      </c>
      <c r="M4314" t="s">
        <v>20444</v>
      </c>
      <c r="N4314">
        <v>10282</v>
      </c>
      <c r="O4314">
        <v>774</v>
      </c>
      <c r="P4314" t="s">
        <v>20445</v>
      </c>
      <c r="Q4314">
        <v>1</v>
      </c>
      <c r="R4314" t="s">
        <v>20446</v>
      </c>
      <c r="S4314" t="s">
        <v>20447</v>
      </c>
      <c r="T4314">
        <v>78</v>
      </c>
      <c r="U4314" t="s">
        <v>37</v>
      </c>
      <c r="V4314" t="s">
        <v>38</v>
      </c>
      <c r="W4314" t="s">
        <v>585</v>
      </c>
      <c r="X4314">
        <v>2000000</v>
      </c>
      <c r="Y4314">
        <v>2006</v>
      </c>
      <c r="Z4314">
        <v>223</v>
      </c>
      <c r="AA4314">
        <v>6.6</v>
      </c>
      <c r="AB4314">
        <v>1.85</v>
      </c>
      <c r="AC4314">
        <v>474</v>
      </c>
    </row>
    <row r="4315" spans="1:29">
      <c r="A4315" t="s">
        <v>28</v>
      </c>
      <c r="C4315" t="s">
        <v>9834</v>
      </c>
      <c r="D4315">
        <v>52</v>
      </c>
      <c r="E4315">
        <v>85</v>
      </c>
      <c r="F4315">
        <v>54</v>
      </c>
      <c r="G4315">
        <v>455</v>
      </c>
      <c r="H4315" t="s">
        <v>3180</v>
      </c>
      <c r="I4315">
        <v>985</v>
      </c>
      <c r="J4315">
        <v>13973532</v>
      </c>
      <c r="K4315" t="s">
        <v>1009</v>
      </c>
      <c r="L4315" t="s">
        <v>9053</v>
      </c>
      <c r="M4315" t="s">
        <v>9835</v>
      </c>
      <c r="N4315">
        <v>11211</v>
      </c>
      <c r="O4315">
        <v>3065</v>
      </c>
      <c r="P4315" t="s">
        <v>4528</v>
      </c>
      <c r="Q4315">
        <v>1</v>
      </c>
      <c r="R4315" t="s">
        <v>9836</v>
      </c>
      <c r="S4315" t="s">
        <v>9837</v>
      </c>
      <c r="T4315">
        <v>92</v>
      </c>
      <c r="U4315" t="s">
        <v>37</v>
      </c>
      <c r="V4315" t="s">
        <v>38</v>
      </c>
      <c r="W4315" t="s">
        <v>39</v>
      </c>
      <c r="X4315">
        <v>25000000</v>
      </c>
      <c r="Y4315">
        <v>2002</v>
      </c>
      <c r="Z4315">
        <v>637</v>
      </c>
      <c r="AA4315">
        <v>5.0999999999999996</v>
      </c>
      <c r="AB4315">
        <v>1.85</v>
      </c>
      <c r="AC4315">
        <v>215</v>
      </c>
    </row>
    <row r="4316" spans="1:29">
      <c r="A4316" t="s">
        <v>28</v>
      </c>
      <c r="C4316" t="s">
        <v>20448</v>
      </c>
      <c r="D4316">
        <v>29</v>
      </c>
      <c r="E4316">
        <v>87</v>
      </c>
      <c r="F4316">
        <v>0</v>
      </c>
      <c r="G4316">
        <v>94</v>
      </c>
      <c r="H4316" t="s">
        <v>20449</v>
      </c>
      <c r="I4316">
        <v>160</v>
      </c>
      <c r="K4316" t="s">
        <v>17529</v>
      </c>
      <c r="L4316" t="s">
        <v>20450</v>
      </c>
      <c r="M4316" t="s">
        <v>20451</v>
      </c>
      <c r="N4316">
        <v>13279</v>
      </c>
      <c r="O4316">
        <v>776</v>
      </c>
      <c r="P4316" t="s">
        <v>20452</v>
      </c>
      <c r="Q4316">
        <v>0</v>
      </c>
      <c r="R4316" t="s">
        <v>20453</v>
      </c>
      <c r="S4316" t="s">
        <v>20454</v>
      </c>
      <c r="T4316">
        <v>59</v>
      </c>
      <c r="U4316" t="s">
        <v>37</v>
      </c>
      <c r="V4316" t="s">
        <v>38</v>
      </c>
      <c r="W4316" t="s">
        <v>4830</v>
      </c>
      <c r="Y4316">
        <v>2015</v>
      </c>
      <c r="Z4316">
        <v>152</v>
      </c>
      <c r="AA4316">
        <v>6</v>
      </c>
      <c r="AC4316">
        <v>0</v>
      </c>
    </row>
    <row r="4317" spans="1:29">
      <c r="A4317" t="s">
        <v>28</v>
      </c>
      <c r="C4317" t="s">
        <v>12748</v>
      </c>
      <c r="D4317">
        <v>161</v>
      </c>
      <c r="E4317">
        <v>91</v>
      </c>
      <c r="F4317">
        <v>43</v>
      </c>
      <c r="G4317">
        <v>418</v>
      </c>
      <c r="H4317" t="s">
        <v>3687</v>
      </c>
      <c r="I4317">
        <v>13000</v>
      </c>
      <c r="J4317">
        <v>5824</v>
      </c>
      <c r="K4317" t="s">
        <v>5544</v>
      </c>
      <c r="L4317" t="s">
        <v>458</v>
      </c>
      <c r="M4317" t="s">
        <v>20455</v>
      </c>
      <c r="N4317">
        <v>57811</v>
      </c>
      <c r="O4317">
        <v>14561</v>
      </c>
      <c r="P4317" t="s">
        <v>20456</v>
      </c>
      <c r="Q4317">
        <v>1</v>
      </c>
      <c r="R4317" t="s">
        <v>20457</v>
      </c>
      <c r="S4317" t="s">
        <v>20458</v>
      </c>
      <c r="T4317">
        <v>357</v>
      </c>
      <c r="U4317" t="s">
        <v>37</v>
      </c>
      <c r="V4317" t="s">
        <v>56</v>
      </c>
      <c r="W4317" t="s">
        <v>585</v>
      </c>
      <c r="Y4317">
        <v>2008</v>
      </c>
      <c r="Z4317">
        <v>698</v>
      </c>
      <c r="AA4317">
        <v>6.8</v>
      </c>
      <c r="AB4317">
        <v>2.35</v>
      </c>
      <c r="AC4317">
        <v>0</v>
      </c>
    </row>
    <row r="4318" spans="1:29">
      <c r="A4318" t="s">
        <v>28</v>
      </c>
      <c r="C4318" t="s">
        <v>6148</v>
      </c>
      <c r="D4318">
        <v>18</v>
      </c>
      <c r="E4318">
        <v>99</v>
      </c>
      <c r="F4318">
        <v>308</v>
      </c>
      <c r="G4318">
        <v>395</v>
      </c>
      <c r="H4318" t="s">
        <v>16021</v>
      </c>
      <c r="I4318">
        <v>638</v>
      </c>
      <c r="J4318">
        <v>2843</v>
      </c>
      <c r="K4318" t="s">
        <v>10413</v>
      </c>
      <c r="L4318" t="s">
        <v>3223</v>
      </c>
      <c r="M4318" t="s">
        <v>20459</v>
      </c>
      <c r="N4318">
        <v>2895</v>
      </c>
      <c r="O4318">
        <v>2341</v>
      </c>
      <c r="P4318" t="s">
        <v>20460</v>
      </c>
      <c r="Q4318">
        <v>2</v>
      </c>
      <c r="R4318" t="s">
        <v>20461</v>
      </c>
      <c r="S4318" t="s">
        <v>20462</v>
      </c>
      <c r="T4318">
        <v>24</v>
      </c>
      <c r="U4318" t="s">
        <v>37</v>
      </c>
      <c r="V4318" t="s">
        <v>38</v>
      </c>
      <c r="W4318" t="s">
        <v>585</v>
      </c>
      <c r="Y4318">
        <v>2013</v>
      </c>
      <c r="Z4318">
        <v>449</v>
      </c>
      <c r="AA4318">
        <v>5.4</v>
      </c>
      <c r="AB4318">
        <v>1.78</v>
      </c>
      <c r="AC4318">
        <v>604</v>
      </c>
    </row>
    <row r="4319" spans="1:29">
      <c r="A4319" t="s">
        <v>28</v>
      </c>
      <c r="C4319" t="s">
        <v>20463</v>
      </c>
      <c r="D4319">
        <v>107</v>
      </c>
      <c r="E4319">
        <v>88</v>
      </c>
      <c r="F4319">
        <v>6</v>
      </c>
      <c r="G4319">
        <v>161</v>
      </c>
      <c r="H4319" t="s">
        <v>1550</v>
      </c>
      <c r="I4319">
        <v>513</v>
      </c>
      <c r="K4319" t="s">
        <v>20464</v>
      </c>
      <c r="L4319" t="s">
        <v>16522</v>
      </c>
      <c r="M4319" t="s">
        <v>20465</v>
      </c>
      <c r="N4319">
        <v>17296</v>
      </c>
      <c r="O4319">
        <v>1593</v>
      </c>
      <c r="P4319" t="s">
        <v>20466</v>
      </c>
      <c r="Q4319">
        <v>3</v>
      </c>
      <c r="R4319" t="s">
        <v>20467</v>
      </c>
      <c r="S4319" t="s">
        <v>20468</v>
      </c>
      <c r="T4319">
        <v>91</v>
      </c>
      <c r="U4319" t="s">
        <v>37</v>
      </c>
      <c r="V4319" t="s">
        <v>56</v>
      </c>
      <c r="W4319" t="s">
        <v>585</v>
      </c>
      <c r="Y4319">
        <v>2009</v>
      </c>
      <c r="Z4319">
        <v>480</v>
      </c>
      <c r="AA4319">
        <v>5.2</v>
      </c>
      <c r="AB4319">
        <v>2.35</v>
      </c>
      <c r="AC4319">
        <v>0</v>
      </c>
    </row>
    <row r="4320" spans="1:29">
      <c r="A4320" t="s">
        <v>28</v>
      </c>
      <c r="C4320" t="s">
        <v>20469</v>
      </c>
      <c r="D4320">
        <v>30</v>
      </c>
      <c r="E4320">
        <v>119</v>
      </c>
      <c r="F4320">
        <v>5</v>
      </c>
      <c r="G4320">
        <v>12</v>
      </c>
      <c r="H4320" t="s">
        <v>20470</v>
      </c>
      <c r="I4320">
        <v>29</v>
      </c>
      <c r="J4320">
        <v>4958</v>
      </c>
      <c r="K4320" t="s">
        <v>15140</v>
      </c>
      <c r="L4320" t="s">
        <v>19418</v>
      </c>
      <c r="M4320" t="s">
        <v>20471</v>
      </c>
      <c r="N4320">
        <v>9689</v>
      </c>
      <c r="O4320">
        <v>86</v>
      </c>
      <c r="P4320" t="s">
        <v>20472</v>
      </c>
      <c r="Q4320">
        <v>2</v>
      </c>
      <c r="R4320" t="s">
        <v>20473</v>
      </c>
      <c r="S4320" t="s">
        <v>20474</v>
      </c>
      <c r="T4320">
        <v>23</v>
      </c>
      <c r="U4320" t="s">
        <v>37</v>
      </c>
      <c r="V4320" t="s">
        <v>8144</v>
      </c>
      <c r="W4320" t="s">
        <v>585</v>
      </c>
      <c r="X4320">
        <v>2000000</v>
      </c>
      <c r="Y4320">
        <v>2008</v>
      </c>
      <c r="Z4320">
        <v>18</v>
      </c>
      <c r="AA4320">
        <v>7.8</v>
      </c>
      <c r="AB4320">
        <v>2.35</v>
      </c>
      <c r="AC4320">
        <v>1000</v>
      </c>
    </row>
    <row r="4321" spans="1:29">
      <c r="A4321" t="s">
        <v>28</v>
      </c>
      <c r="C4321" t="s">
        <v>20475</v>
      </c>
      <c r="D4321">
        <v>24</v>
      </c>
      <c r="E4321">
        <v>99</v>
      </c>
      <c r="F4321">
        <v>0</v>
      </c>
      <c r="G4321">
        <v>268</v>
      </c>
      <c r="H4321" t="s">
        <v>6215</v>
      </c>
      <c r="I4321">
        <v>766</v>
      </c>
      <c r="K4321" t="s">
        <v>2125</v>
      </c>
      <c r="L4321" t="s">
        <v>963</v>
      </c>
      <c r="M4321" t="s">
        <v>20476</v>
      </c>
      <c r="N4321">
        <v>2588</v>
      </c>
      <c r="O4321">
        <v>1650</v>
      </c>
      <c r="P4321" t="s">
        <v>3819</v>
      </c>
      <c r="Q4321">
        <v>1</v>
      </c>
      <c r="R4321" t="s">
        <v>20477</v>
      </c>
      <c r="S4321" t="s">
        <v>20478</v>
      </c>
      <c r="T4321">
        <v>41</v>
      </c>
      <c r="U4321" t="s">
        <v>37</v>
      </c>
      <c r="V4321" t="s">
        <v>56</v>
      </c>
      <c r="W4321" t="s">
        <v>585</v>
      </c>
      <c r="X4321">
        <v>2000000</v>
      </c>
      <c r="Y4321">
        <v>2004</v>
      </c>
      <c r="Z4321">
        <v>312</v>
      </c>
      <c r="AA4321">
        <v>6.4</v>
      </c>
      <c r="AB4321">
        <v>2.35</v>
      </c>
      <c r="AC4321">
        <v>205</v>
      </c>
    </row>
    <row r="4322" spans="1:29">
      <c r="A4322" t="s">
        <v>28</v>
      </c>
      <c r="C4322" t="s">
        <v>20479</v>
      </c>
      <c r="D4322">
        <v>116</v>
      </c>
      <c r="E4322">
        <v>92</v>
      </c>
      <c r="F4322">
        <v>6</v>
      </c>
      <c r="G4322">
        <v>103</v>
      </c>
      <c r="H4322" t="s">
        <v>20480</v>
      </c>
      <c r="I4322">
        <v>253</v>
      </c>
      <c r="K4322" t="s">
        <v>6403</v>
      </c>
      <c r="L4322" t="s">
        <v>12037</v>
      </c>
      <c r="M4322" t="s">
        <v>20481</v>
      </c>
      <c r="N4322">
        <v>40380</v>
      </c>
      <c r="O4322">
        <v>762</v>
      </c>
      <c r="P4322" t="s">
        <v>20482</v>
      </c>
      <c r="Q4322">
        <v>0</v>
      </c>
      <c r="R4322" t="s">
        <v>20483</v>
      </c>
      <c r="S4322" t="s">
        <v>20484</v>
      </c>
      <c r="T4322">
        <v>235</v>
      </c>
      <c r="U4322" t="s">
        <v>37</v>
      </c>
      <c r="V4322" t="s">
        <v>268</v>
      </c>
      <c r="W4322" t="s">
        <v>4830</v>
      </c>
      <c r="X4322">
        <v>100000</v>
      </c>
      <c r="Y4322">
        <v>2011</v>
      </c>
      <c r="Z4322">
        <v>113</v>
      </c>
      <c r="AA4322">
        <v>6.1</v>
      </c>
      <c r="AB4322">
        <v>1.78</v>
      </c>
      <c r="AC4322">
        <v>0</v>
      </c>
    </row>
    <row r="4323" spans="1:29">
      <c r="A4323" t="s">
        <v>28</v>
      </c>
      <c r="C4323" t="s">
        <v>20485</v>
      </c>
      <c r="D4323">
        <v>98</v>
      </c>
      <c r="E4323">
        <v>86</v>
      </c>
      <c r="F4323">
        <v>5</v>
      </c>
      <c r="G4323">
        <v>47</v>
      </c>
      <c r="H4323" t="s">
        <v>20486</v>
      </c>
      <c r="I4323">
        <v>121</v>
      </c>
      <c r="K4323" t="s">
        <v>7579</v>
      </c>
      <c r="L4323" t="s">
        <v>20487</v>
      </c>
      <c r="M4323" t="s">
        <v>20488</v>
      </c>
      <c r="N4323">
        <v>6585</v>
      </c>
      <c r="O4323">
        <v>322</v>
      </c>
      <c r="P4323" t="s">
        <v>20489</v>
      </c>
      <c r="Q4323">
        <v>0</v>
      </c>
      <c r="R4323" t="s">
        <v>20490</v>
      </c>
      <c r="S4323" t="s">
        <v>20491</v>
      </c>
      <c r="T4323">
        <v>53</v>
      </c>
      <c r="U4323" t="s">
        <v>37</v>
      </c>
      <c r="V4323" t="s">
        <v>7987</v>
      </c>
      <c r="W4323" t="s">
        <v>585</v>
      </c>
      <c r="Y4323">
        <v>2012</v>
      </c>
      <c r="Z4323">
        <v>94</v>
      </c>
      <c r="AA4323">
        <v>5.7</v>
      </c>
      <c r="AB4323">
        <v>1.85</v>
      </c>
      <c r="AC4323">
        <v>0</v>
      </c>
    </row>
    <row r="4324" spans="1:29">
      <c r="A4324" t="s">
        <v>28</v>
      </c>
      <c r="C4324" t="s">
        <v>20492</v>
      </c>
      <c r="D4324">
        <v>25</v>
      </c>
      <c r="E4324">
        <v>83</v>
      </c>
      <c r="F4324">
        <v>0</v>
      </c>
      <c r="G4324">
        <v>107</v>
      </c>
      <c r="H4324" t="s">
        <v>20493</v>
      </c>
      <c r="I4324">
        <v>413</v>
      </c>
      <c r="K4324" t="s">
        <v>2348</v>
      </c>
      <c r="L4324" t="s">
        <v>20494</v>
      </c>
      <c r="M4324" t="s">
        <v>20495</v>
      </c>
      <c r="N4324">
        <v>9280</v>
      </c>
      <c r="O4324">
        <v>1149</v>
      </c>
      <c r="P4324" t="s">
        <v>10783</v>
      </c>
      <c r="Q4324">
        <v>0</v>
      </c>
      <c r="R4324" t="s">
        <v>20496</v>
      </c>
      <c r="S4324" t="s">
        <v>20497</v>
      </c>
      <c r="T4324">
        <v>64</v>
      </c>
      <c r="U4324" t="s">
        <v>37</v>
      </c>
      <c r="V4324" t="s">
        <v>38</v>
      </c>
      <c r="W4324" t="s">
        <v>585</v>
      </c>
      <c r="X4324">
        <v>2000000</v>
      </c>
      <c r="Y4324">
        <v>2010</v>
      </c>
      <c r="Z4324">
        <v>167</v>
      </c>
      <c r="AA4324">
        <v>5.5</v>
      </c>
      <c r="AB4324">
        <v>2.35</v>
      </c>
      <c r="AC4324">
        <v>0</v>
      </c>
    </row>
    <row r="4325" spans="1:29">
      <c r="A4325" t="s">
        <v>28</v>
      </c>
      <c r="C4325" t="s">
        <v>20498</v>
      </c>
      <c r="E4325">
        <v>81</v>
      </c>
      <c r="F4325">
        <v>0</v>
      </c>
      <c r="G4325">
        <v>8</v>
      </c>
      <c r="H4325" t="s">
        <v>20499</v>
      </c>
      <c r="I4325">
        <v>674</v>
      </c>
      <c r="K4325" t="s">
        <v>67</v>
      </c>
      <c r="L4325" t="s">
        <v>20500</v>
      </c>
      <c r="M4325" t="s">
        <v>20501</v>
      </c>
      <c r="N4325">
        <v>7</v>
      </c>
      <c r="O4325">
        <v>712</v>
      </c>
      <c r="P4325" t="s">
        <v>20502</v>
      </c>
      <c r="Q4325">
        <v>0</v>
      </c>
      <c r="S4325" t="s">
        <v>20503</v>
      </c>
      <c r="U4325" t="s">
        <v>37</v>
      </c>
      <c r="V4325" t="s">
        <v>56</v>
      </c>
      <c r="X4325">
        <v>2000000</v>
      </c>
      <c r="Y4325">
        <v>2015</v>
      </c>
      <c r="Z4325">
        <v>27</v>
      </c>
      <c r="AA4325">
        <v>7.4</v>
      </c>
      <c r="AC4325">
        <v>0</v>
      </c>
    </row>
    <row r="4326" spans="1:29">
      <c r="A4326" t="s">
        <v>28</v>
      </c>
      <c r="C4326" t="s">
        <v>4003</v>
      </c>
      <c r="D4326">
        <v>40</v>
      </c>
      <c r="E4326">
        <v>82</v>
      </c>
      <c r="F4326">
        <v>11000</v>
      </c>
      <c r="G4326">
        <v>167</v>
      </c>
      <c r="H4326" t="s">
        <v>20504</v>
      </c>
      <c r="I4326">
        <v>11000</v>
      </c>
      <c r="K4326" t="s">
        <v>1671</v>
      </c>
      <c r="L4326" t="s">
        <v>4003</v>
      </c>
      <c r="M4326" t="s">
        <v>20505</v>
      </c>
      <c r="N4326">
        <v>27646</v>
      </c>
      <c r="O4326">
        <v>11700</v>
      </c>
      <c r="P4326" t="s">
        <v>18245</v>
      </c>
      <c r="Q4326">
        <v>3</v>
      </c>
      <c r="R4326" t="s">
        <v>20506</v>
      </c>
      <c r="S4326" t="s">
        <v>20507</v>
      </c>
      <c r="T4326">
        <v>105</v>
      </c>
      <c r="U4326" t="s">
        <v>37</v>
      </c>
      <c r="V4326" t="s">
        <v>38</v>
      </c>
      <c r="W4326" t="s">
        <v>14104</v>
      </c>
      <c r="X4326">
        <v>2000000</v>
      </c>
      <c r="Y4326">
        <v>1971</v>
      </c>
      <c r="Z4326">
        <v>430</v>
      </c>
      <c r="AA4326">
        <v>7.1</v>
      </c>
      <c r="AB4326">
        <v>1.37</v>
      </c>
      <c r="AC4326">
        <v>0</v>
      </c>
    </row>
    <row r="4327" spans="1:29">
      <c r="A4327" t="s">
        <v>28</v>
      </c>
      <c r="C4327" t="s">
        <v>20508</v>
      </c>
      <c r="D4327">
        <v>20</v>
      </c>
      <c r="E4327">
        <v>102</v>
      </c>
      <c r="F4327">
        <v>0</v>
      </c>
      <c r="G4327">
        <v>46</v>
      </c>
      <c r="H4327" t="s">
        <v>13319</v>
      </c>
      <c r="I4327">
        <v>473</v>
      </c>
      <c r="J4327">
        <v>13220</v>
      </c>
      <c r="K4327" t="s">
        <v>10413</v>
      </c>
      <c r="L4327" t="s">
        <v>20509</v>
      </c>
      <c r="M4327" t="s">
        <v>20510</v>
      </c>
      <c r="N4327">
        <v>289</v>
      </c>
      <c r="O4327">
        <v>892</v>
      </c>
      <c r="P4327" t="s">
        <v>20511</v>
      </c>
      <c r="Q4327">
        <v>0</v>
      </c>
      <c r="S4327" t="s">
        <v>20512</v>
      </c>
      <c r="T4327">
        <v>9</v>
      </c>
      <c r="U4327" t="s">
        <v>37</v>
      </c>
      <c r="V4327" t="s">
        <v>38</v>
      </c>
      <c r="W4327" t="s">
        <v>4830</v>
      </c>
      <c r="Y4327">
        <v>2012</v>
      </c>
      <c r="Z4327">
        <v>303</v>
      </c>
      <c r="AA4327">
        <v>3.9</v>
      </c>
      <c r="AC4327">
        <v>115</v>
      </c>
    </row>
    <row r="4328" spans="1:29">
      <c r="A4328" t="s">
        <v>28</v>
      </c>
      <c r="C4328" t="s">
        <v>20513</v>
      </c>
      <c r="D4328">
        <v>8</v>
      </c>
      <c r="E4328">
        <v>90</v>
      </c>
      <c r="F4328">
        <v>5</v>
      </c>
      <c r="G4328">
        <v>372</v>
      </c>
      <c r="H4328" t="s">
        <v>20514</v>
      </c>
      <c r="I4328">
        <v>601</v>
      </c>
      <c r="K4328" t="s">
        <v>464</v>
      </c>
      <c r="L4328" t="s">
        <v>9641</v>
      </c>
      <c r="M4328" t="s">
        <v>20515</v>
      </c>
      <c r="N4328">
        <v>355</v>
      </c>
      <c r="O4328">
        <v>2395</v>
      </c>
      <c r="P4328" t="s">
        <v>20516</v>
      </c>
      <c r="Q4328">
        <v>1</v>
      </c>
      <c r="R4328" t="s">
        <v>16937</v>
      </c>
      <c r="S4328" t="s">
        <v>20517</v>
      </c>
      <c r="T4328">
        <v>6</v>
      </c>
      <c r="U4328" t="s">
        <v>37</v>
      </c>
      <c r="V4328" t="s">
        <v>38</v>
      </c>
      <c r="W4328" t="s">
        <v>585</v>
      </c>
      <c r="X4328">
        <v>2000000</v>
      </c>
      <c r="Y4328">
        <v>2007</v>
      </c>
      <c r="Z4328">
        <v>453</v>
      </c>
      <c r="AA4328">
        <v>4.5999999999999996</v>
      </c>
      <c r="AB4328">
        <v>2.35</v>
      </c>
      <c r="AC4328">
        <v>44</v>
      </c>
    </row>
    <row r="4329" spans="1:29">
      <c r="A4329" t="s">
        <v>28</v>
      </c>
      <c r="D4329">
        <v>19</v>
      </c>
      <c r="E4329">
        <v>30</v>
      </c>
      <c r="G4329">
        <v>424</v>
      </c>
      <c r="H4329" t="s">
        <v>5357</v>
      </c>
      <c r="I4329">
        <v>685</v>
      </c>
      <c r="K4329" t="s">
        <v>2527</v>
      </c>
      <c r="L4329" t="s">
        <v>6707</v>
      </c>
      <c r="M4329" t="s">
        <v>20518</v>
      </c>
      <c r="N4329">
        <v>7646</v>
      </c>
      <c r="O4329">
        <v>1884</v>
      </c>
      <c r="P4329" t="s">
        <v>11719</v>
      </c>
      <c r="Q4329">
        <v>5</v>
      </c>
      <c r="R4329" t="s">
        <v>20519</v>
      </c>
      <c r="S4329" t="s">
        <v>20520</v>
      </c>
      <c r="T4329">
        <v>56</v>
      </c>
      <c r="U4329" t="s">
        <v>37</v>
      </c>
      <c r="V4329" t="s">
        <v>38</v>
      </c>
      <c r="Z4329">
        <v>511</v>
      </c>
      <c r="AA4329">
        <v>7.3</v>
      </c>
      <c r="AB4329">
        <v>1.33</v>
      </c>
      <c r="AC4329">
        <v>1000</v>
      </c>
    </row>
    <row r="4330" spans="1:29">
      <c r="A4330" t="s">
        <v>747</v>
      </c>
      <c r="C4330" t="s">
        <v>20521</v>
      </c>
      <c r="D4330">
        <v>90</v>
      </c>
      <c r="E4330">
        <v>92</v>
      </c>
      <c r="F4330">
        <v>0</v>
      </c>
      <c r="G4330">
        <v>18</v>
      </c>
      <c r="H4330" t="s">
        <v>20522</v>
      </c>
      <c r="I4330">
        <v>1000</v>
      </c>
      <c r="J4330">
        <v>7927</v>
      </c>
      <c r="K4330" t="s">
        <v>20523</v>
      </c>
      <c r="L4330" t="s">
        <v>20524</v>
      </c>
      <c r="M4330" t="s">
        <v>20525</v>
      </c>
      <c r="N4330">
        <v>19236</v>
      </c>
      <c r="O4330">
        <v>1055</v>
      </c>
      <c r="P4330" t="s">
        <v>20526</v>
      </c>
      <c r="Q4330">
        <v>1</v>
      </c>
      <c r="R4330" t="s">
        <v>20527</v>
      </c>
      <c r="S4330" t="s">
        <v>20528</v>
      </c>
      <c r="T4330">
        <v>175</v>
      </c>
      <c r="U4330" t="s">
        <v>37</v>
      </c>
      <c r="V4330" t="s">
        <v>38</v>
      </c>
      <c r="W4330" t="s">
        <v>4830</v>
      </c>
      <c r="X4330">
        <v>2300000</v>
      </c>
      <c r="Y4330">
        <v>1947</v>
      </c>
      <c r="Z4330">
        <v>29</v>
      </c>
      <c r="AA4330">
        <v>7.7</v>
      </c>
      <c r="AB4330">
        <v>1.37</v>
      </c>
      <c r="AC4330">
        <v>0</v>
      </c>
    </row>
    <row r="4331" spans="1:29">
      <c r="A4331" t="s">
        <v>28</v>
      </c>
      <c r="C4331" t="s">
        <v>20529</v>
      </c>
      <c r="D4331">
        <v>21</v>
      </c>
      <c r="E4331">
        <v>88</v>
      </c>
      <c r="F4331">
        <v>0</v>
      </c>
      <c r="G4331">
        <v>332</v>
      </c>
      <c r="H4331" t="s">
        <v>9163</v>
      </c>
      <c r="I4331">
        <v>633</v>
      </c>
      <c r="K4331" t="s">
        <v>5544</v>
      </c>
      <c r="L4331" t="s">
        <v>4952</v>
      </c>
      <c r="M4331" t="s">
        <v>20530</v>
      </c>
      <c r="N4331">
        <v>2701</v>
      </c>
      <c r="O4331">
        <v>2620</v>
      </c>
      <c r="P4331" t="s">
        <v>9265</v>
      </c>
      <c r="Q4331">
        <v>0</v>
      </c>
      <c r="R4331" t="s">
        <v>20531</v>
      </c>
      <c r="S4331" t="s">
        <v>20532</v>
      </c>
      <c r="T4331">
        <v>31</v>
      </c>
      <c r="U4331" t="s">
        <v>37</v>
      </c>
      <c r="V4331" t="s">
        <v>38</v>
      </c>
      <c r="W4331" t="s">
        <v>585</v>
      </c>
      <c r="X4331">
        <v>2000000</v>
      </c>
      <c r="Y4331">
        <v>2008</v>
      </c>
      <c r="Z4331">
        <v>597</v>
      </c>
      <c r="AA4331">
        <v>4.9000000000000004</v>
      </c>
      <c r="AB4331">
        <v>1.78</v>
      </c>
      <c r="AC4331">
        <v>153</v>
      </c>
    </row>
    <row r="4332" spans="1:29">
      <c r="A4332" t="s">
        <v>28</v>
      </c>
      <c r="C4332" t="s">
        <v>17432</v>
      </c>
      <c r="D4332">
        <v>12</v>
      </c>
      <c r="E4332">
        <v>97</v>
      </c>
      <c r="F4332">
        <v>10</v>
      </c>
      <c r="G4332">
        <v>171</v>
      </c>
      <c r="H4332" t="s">
        <v>92</v>
      </c>
      <c r="I4332">
        <v>15000</v>
      </c>
      <c r="K4332" t="s">
        <v>1935</v>
      </c>
      <c r="L4332" t="s">
        <v>373</v>
      </c>
      <c r="M4332" t="s">
        <v>20533</v>
      </c>
      <c r="N4332">
        <v>5182</v>
      </c>
      <c r="O4332">
        <v>15740</v>
      </c>
      <c r="P4332" t="s">
        <v>20534</v>
      </c>
      <c r="Q4332">
        <v>3</v>
      </c>
      <c r="R4332" t="s">
        <v>20535</v>
      </c>
      <c r="S4332" t="s">
        <v>20536</v>
      </c>
      <c r="T4332">
        <v>67</v>
      </c>
      <c r="U4332" t="s">
        <v>37</v>
      </c>
      <c r="V4332" t="s">
        <v>38</v>
      </c>
      <c r="W4332" t="s">
        <v>585</v>
      </c>
      <c r="X4332">
        <v>14000000</v>
      </c>
      <c r="Y4332">
        <v>2002</v>
      </c>
      <c r="Z4332">
        <v>284</v>
      </c>
      <c r="AA4332">
        <v>6.3</v>
      </c>
      <c r="AB4332">
        <v>2.35</v>
      </c>
      <c r="AC4332">
        <v>912</v>
      </c>
    </row>
    <row r="4333" spans="1:29">
      <c r="C4333" t="s">
        <v>18292</v>
      </c>
      <c r="D4333">
        <v>33</v>
      </c>
      <c r="E4333">
        <v>96</v>
      </c>
      <c r="F4333">
        <v>68</v>
      </c>
      <c r="G4333">
        <v>722</v>
      </c>
      <c r="H4333" t="s">
        <v>4063</v>
      </c>
      <c r="I4333">
        <v>2000</v>
      </c>
      <c r="K4333" t="s">
        <v>9193</v>
      </c>
      <c r="L4333" t="s">
        <v>5731</v>
      </c>
      <c r="M4333" t="s">
        <v>20537</v>
      </c>
      <c r="N4333">
        <v>5732</v>
      </c>
      <c r="O4333">
        <v>3683</v>
      </c>
      <c r="P4333" t="s">
        <v>4723</v>
      </c>
      <c r="Q4333">
        <v>6</v>
      </c>
      <c r="R4333" t="s">
        <v>20538</v>
      </c>
      <c r="S4333" t="s">
        <v>20539</v>
      </c>
      <c r="T4333">
        <v>26</v>
      </c>
      <c r="U4333" t="s">
        <v>37</v>
      </c>
      <c r="V4333" t="s">
        <v>38</v>
      </c>
      <c r="W4333" t="s">
        <v>585</v>
      </c>
      <c r="X4333">
        <v>2000000</v>
      </c>
      <c r="Y4333">
        <v>2012</v>
      </c>
      <c r="Z4333">
        <v>811</v>
      </c>
      <c r="AA4333">
        <v>6.1</v>
      </c>
      <c r="AB4333">
        <v>1.85</v>
      </c>
      <c r="AC4333">
        <v>0</v>
      </c>
    </row>
    <row r="4334" spans="1:29">
      <c r="A4334" t="s">
        <v>28</v>
      </c>
      <c r="C4334" t="s">
        <v>20540</v>
      </c>
      <c r="D4334">
        <v>9</v>
      </c>
      <c r="E4334">
        <v>87</v>
      </c>
      <c r="F4334">
        <v>8</v>
      </c>
      <c r="G4334">
        <v>424</v>
      </c>
      <c r="H4334" t="s">
        <v>1142</v>
      </c>
      <c r="I4334">
        <v>34000</v>
      </c>
      <c r="K4334" t="s">
        <v>1671</v>
      </c>
      <c r="L4334" t="s">
        <v>20541</v>
      </c>
      <c r="M4334" t="s">
        <v>20542</v>
      </c>
      <c r="N4334">
        <v>4204</v>
      </c>
      <c r="O4334">
        <v>35796</v>
      </c>
      <c r="P4334" t="s">
        <v>9255</v>
      </c>
      <c r="Q4334">
        <v>3</v>
      </c>
      <c r="R4334" t="s">
        <v>20543</v>
      </c>
      <c r="S4334" t="s">
        <v>20544</v>
      </c>
      <c r="T4334">
        <v>19</v>
      </c>
      <c r="U4334" t="s">
        <v>37</v>
      </c>
      <c r="V4334" t="s">
        <v>38</v>
      </c>
      <c r="X4334">
        <v>2000000</v>
      </c>
      <c r="Y4334">
        <v>2013</v>
      </c>
      <c r="Z4334">
        <v>463</v>
      </c>
      <c r="AA4334">
        <v>6.6</v>
      </c>
      <c r="AB4334">
        <v>2.35</v>
      </c>
      <c r="AC4334">
        <v>0</v>
      </c>
    </row>
    <row r="4335" spans="1:29">
      <c r="A4335" t="s">
        <v>747</v>
      </c>
      <c r="C4335" t="s">
        <v>20545</v>
      </c>
      <c r="D4335">
        <v>94</v>
      </c>
      <c r="E4335">
        <v>106</v>
      </c>
      <c r="F4335">
        <v>5</v>
      </c>
      <c r="G4335">
        <v>356</v>
      </c>
      <c r="H4335" t="s">
        <v>18529</v>
      </c>
      <c r="I4335">
        <v>416</v>
      </c>
      <c r="J4335">
        <v>2436</v>
      </c>
      <c r="K4335" t="s">
        <v>20546</v>
      </c>
      <c r="L4335" t="s">
        <v>20547</v>
      </c>
      <c r="M4335" t="s">
        <v>20548</v>
      </c>
      <c r="N4335">
        <v>344</v>
      </c>
      <c r="O4335">
        <v>1611</v>
      </c>
      <c r="P4335" t="s">
        <v>20549</v>
      </c>
      <c r="Q4335">
        <v>2</v>
      </c>
      <c r="R4335" t="s">
        <v>20550</v>
      </c>
      <c r="S4335" t="s">
        <v>20551</v>
      </c>
      <c r="T4335">
        <v>19</v>
      </c>
      <c r="U4335" t="s">
        <v>37</v>
      </c>
      <c r="V4335" t="s">
        <v>38</v>
      </c>
      <c r="W4335" t="s">
        <v>4830</v>
      </c>
      <c r="X4335">
        <v>2000000</v>
      </c>
      <c r="Y4335">
        <v>2012</v>
      </c>
      <c r="Z4335">
        <v>403</v>
      </c>
      <c r="AA4335">
        <v>5.7</v>
      </c>
      <c r="AB4335">
        <v>2.35</v>
      </c>
      <c r="AC4335">
        <v>655</v>
      </c>
    </row>
    <row r="4336" spans="1:29">
      <c r="A4336" t="s">
        <v>28</v>
      </c>
      <c r="C4336" t="s">
        <v>20552</v>
      </c>
      <c r="D4336">
        <v>41</v>
      </c>
      <c r="E4336">
        <v>107</v>
      </c>
      <c r="F4336">
        <v>17</v>
      </c>
      <c r="G4336">
        <v>322</v>
      </c>
      <c r="H4336" t="s">
        <v>2216</v>
      </c>
      <c r="I4336">
        <v>594</v>
      </c>
      <c r="J4336">
        <v>4556</v>
      </c>
      <c r="K4336" t="s">
        <v>2527</v>
      </c>
      <c r="L4336" t="s">
        <v>4725</v>
      </c>
      <c r="M4336" t="s">
        <v>20553</v>
      </c>
      <c r="N4336">
        <v>4478</v>
      </c>
      <c r="O4336">
        <v>2020</v>
      </c>
      <c r="P4336" t="s">
        <v>14169</v>
      </c>
      <c r="Q4336">
        <v>1</v>
      </c>
      <c r="R4336" t="s">
        <v>20554</v>
      </c>
      <c r="S4336" t="s">
        <v>20555</v>
      </c>
      <c r="T4336">
        <v>23</v>
      </c>
      <c r="U4336" t="s">
        <v>37</v>
      </c>
      <c r="V4336" t="s">
        <v>38</v>
      </c>
      <c r="W4336" t="s">
        <v>585</v>
      </c>
      <c r="Y4336">
        <v>2013</v>
      </c>
      <c r="Z4336">
        <v>591</v>
      </c>
      <c r="AA4336">
        <v>5.6</v>
      </c>
      <c r="AC4336">
        <v>825</v>
      </c>
    </row>
    <row r="4337" spans="1:29">
      <c r="A4337" t="s">
        <v>28</v>
      </c>
      <c r="C4337" t="s">
        <v>20556</v>
      </c>
      <c r="D4337">
        <v>38</v>
      </c>
      <c r="E4337">
        <v>80</v>
      </c>
      <c r="F4337">
        <v>2</v>
      </c>
      <c r="G4337">
        <v>51</v>
      </c>
      <c r="H4337" t="s">
        <v>20557</v>
      </c>
      <c r="I4337">
        <v>16000</v>
      </c>
      <c r="K4337" t="s">
        <v>5103</v>
      </c>
      <c r="L4337" t="s">
        <v>201</v>
      </c>
      <c r="M4337" t="s">
        <v>20558</v>
      </c>
      <c r="N4337">
        <v>952</v>
      </c>
      <c r="O4337">
        <v>16110</v>
      </c>
      <c r="P4337" t="s">
        <v>20559</v>
      </c>
      <c r="Q4337">
        <v>0</v>
      </c>
      <c r="R4337" t="s">
        <v>20560</v>
      </c>
      <c r="S4337" t="s">
        <v>20561</v>
      </c>
      <c r="T4337">
        <v>36</v>
      </c>
      <c r="U4337" t="s">
        <v>8731</v>
      </c>
      <c r="V4337" t="s">
        <v>9139</v>
      </c>
      <c r="W4337" t="s">
        <v>16052</v>
      </c>
      <c r="Y4337">
        <v>1967</v>
      </c>
      <c r="Z4337">
        <v>57</v>
      </c>
      <c r="AA4337">
        <v>6</v>
      </c>
      <c r="AB4337">
        <v>1.66</v>
      </c>
      <c r="AC4337">
        <v>200</v>
      </c>
    </row>
    <row r="4338" spans="1:29">
      <c r="A4338" t="s">
        <v>28</v>
      </c>
      <c r="C4338" t="s">
        <v>17432</v>
      </c>
      <c r="D4338">
        <v>12</v>
      </c>
      <c r="E4338">
        <v>91</v>
      </c>
      <c r="F4338">
        <v>10</v>
      </c>
      <c r="G4338">
        <v>293</v>
      </c>
      <c r="H4338" t="s">
        <v>6360</v>
      </c>
      <c r="I4338">
        <v>924</v>
      </c>
      <c r="K4338" t="s">
        <v>2527</v>
      </c>
      <c r="L4338" t="s">
        <v>20562</v>
      </c>
      <c r="M4338" t="s">
        <v>20563</v>
      </c>
      <c r="N4338">
        <v>3605</v>
      </c>
      <c r="O4338">
        <v>2654</v>
      </c>
      <c r="P4338" t="s">
        <v>20564</v>
      </c>
      <c r="Q4338">
        <v>3</v>
      </c>
      <c r="R4338" t="s">
        <v>20565</v>
      </c>
      <c r="S4338" t="s">
        <v>20566</v>
      </c>
      <c r="T4338">
        <v>20</v>
      </c>
      <c r="U4338" t="s">
        <v>37</v>
      </c>
      <c r="V4338" t="s">
        <v>38</v>
      </c>
      <c r="W4338" t="s">
        <v>585</v>
      </c>
      <c r="X4338">
        <v>2000000</v>
      </c>
      <c r="Y4338">
        <v>2013</v>
      </c>
      <c r="Z4338">
        <v>472</v>
      </c>
      <c r="AA4338">
        <v>5.7</v>
      </c>
      <c r="AC4338">
        <v>0</v>
      </c>
    </row>
    <row r="4339" spans="1:29">
      <c r="A4339" t="s">
        <v>28</v>
      </c>
      <c r="C4339" t="s">
        <v>4863</v>
      </c>
      <c r="D4339">
        <v>25</v>
      </c>
      <c r="E4339">
        <v>99</v>
      </c>
      <c r="F4339">
        <v>44</v>
      </c>
      <c r="G4339">
        <v>137</v>
      </c>
      <c r="H4339" t="s">
        <v>20567</v>
      </c>
      <c r="I4339">
        <v>907</v>
      </c>
      <c r="K4339" t="s">
        <v>5926</v>
      </c>
      <c r="L4339" t="s">
        <v>20568</v>
      </c>
      <c r="M4339" t="s">
        <v>20569</v>
      </c>
      <c r="N4339">
        <v>6804</v>
      </c>
      <c r="O4339">
        <v>1807</v>
      </c>
      <c r="P4339" t="s">
        <v>20570</v>
      </c>
      <c r="Q4339">
        <v>0</v>
      </c>
      <c r="R4339" t="s">
        <v>20571</v>
      </c>
      <c r="S4339" t="s">
        <v>20572</v>
      </c>
      <c r="T4339">
        <v>72</v>
      </c>
      <c r="U4339" t="s">
        <v>37</v>
      </c>
      <c r="V4339" t="s">
        <v>38</v>
      </c>
      <c r="W4339" t="s">
        <v>6036</v>
      </c>
      <c r="X4339">
        <v>2000000</v>
      </c>
      <c r="Y4339">
        <v>1966</v>
      </c>
      <c r="Z4339">
        <v>164</v>
      </c>
      <c r="AA4339">
        <v>7</v>
      </c>
      <c r="AB4339">
        <v>1.85</v>
      </c>
      <c r="AC4339">
        <v>805</v>
      </c>
    </row>
    <row r="4340" spans="1:29">
      <c r="A4340" t="s">
        <v>28</v>
      </c>
      <c r="C4340" t="s">
        <v>3806</v>
      </c>
      <c r="D4340">
        <v>27</v>
      </c>
      <c r="E4340">
        <v>102</v>
      </c>
      <c r="F4340">
        <v>909</v>
      </c>
      <c r="G4340">
        <v>119</v>
      </c>
      <c r="H4340" t="s">
        <v>20573</v>
      </c>
      <c r="I4340">
        <v>909</v>
      </c>
      <c r="K4340" t="s">
        <v>67</v>
      </c>
      <c r="L4340" t="s">
        <v>3806</v>
      </c>
      <c r="M4340" t="s">
        <v>20574</v>
      </c>
      <c r="N4340">
        <v>2242</v>
      </c>
      <c r="O4340">
        <v>1674</v>
      </c>
      <c r="P4340" t="s">
        <v>20575</v>
      </c>
      <c r="Q4340">
        <v>0</v>
      </c>
      <c r="R4340" t="s">
        <v>20576</v>
      </c>
      <c r="S4340" t="s">
        <v>20577</v>
      </c>
      <c r="T4340">
        <v>15</v>
      </c>
      <c r="U4340" t="s">
        <v>37</v>
      </c>
      <c r="V4340" t="s">
        <v>38</v>
      </c>
      <c r="X4340">
        <v>2000000</v>
      </c>
      <c r="Y4340">
        <v>2007</v>
      </c>
      <c r="Z4340">
        <v>562</v>
      </c>
      <c r="AA4340">
        <v>5.3</v>
      </c>
      <c r="AC4340">
        <v>69</v>
      </c>
    </row>
    <row r="4341" spans="1:29">
      <c r="A4341" t="s">
        <v>28</v>
      </c>
      <c r="C4341" t="s">
        <v>20578</v>
      </c>
      <c r="D4341">
        <v>2</v>
      </c>
      <c r="E4341">
        <v>108</v>
      </c>
      <c r="F4341">
        <v>531</v>
      </c>
      <c r="G4341">
        <v>894</v>
      </c>
      <c r="H4341" t="s">
        <v>11323</v>
      </c>
      <c r="I4341">
        <v>10000</v>
      </c>
      <c r="K4341" t="s">
        <v>20579</v>
      </c>
      <c r="L4341" t="s">
        <v>10879</v>
      </c>
      <c r="M4341" t="s">
        <v>20580</v>
      </c>
      <c r="N4341">
        <v>583</v>
      </c>
      <c r="O4341">
        <v>15707</v>
      </c>
      <c r="P4341" t="s">
        <v>280</v>
      </c>
      <c r="Q4341">
        <v>1</v>
      </c>
      <c r="R4341" t="s">
        <v>20581</v>
      </c>
      <c r="S4341" t="s">
        <v>20582</v>
      </c>
      <c r="T4341">
        <v>14</v>
      </c>
      <c r="U4341" t="s">
        <v>37</v>
      </c>
      <c r="V4341" t="s">
        <v>38</v>
      </c>
      <c r="W4341" t="s">
        <v>39</v>
      </c>
      <c r="X4341">
        <v>2000000</v>
      </c>
      <c r="Y4341">
        <v>2011</v>
      </c>
      <c r="Z4341">
        <v>1000</v>
      </c>
      <c r="AA4341">
        <v>4.4000000000000004</v>
      </c>
      <c r="AC4341">
        <v>651</v>
      </c>
    </row>
    <row r="4342" spans="1:29">
      <c r="A4342" t="s">
        <v>28</v>
      </c>
      <c r="C4342" t="s">
        <v>20583</v>
      </c>
      <c r="D4342">
        <v>23</v>
      </c>
      <c r="E4342">
        <v>88</v>
      </c>
      <c r="F4342">
        <v>6</v>
      </c>
      <c r="G4342">
        <v>233</v>
      </c>
      <c r="H4342" t="s">
        <v>20584</v>
      </c>
      <c r="I4342">
        <v>680</v>
      </c>
      <c r="K4342" t="s">
        <v>7579</v>
      </c>
      <c r="L4342" t="s">
        <v>20585</v>
      </c>
      <c r="M4342" t="s">
        <v>20586</v>
      </c>
      <c r="N4342">
        <v>2348</v>
      </c>
      <c r="O4342">
        <v>1425</v>
      </c>
      <c r="P4342" t="s">
        <v>20587</v>
      </c>
      <c r="Q4342">
        <v>0</v>
      </c>
      <c r="R4342" t="s">
        <v>20588</v>
      </c>
      <c r="S4342" t="s">
        <v>20589</v>
      </c>
      <c r="T4342">
        <v>25</v>
      </c>
      <c r="U4342" t="s">
        <v>37</v>
      </c>
      <c r="V4342" t="s">
        <v>38</v>
      </c>
      <c r="W4342" t="s">
        <v>585</v>
      </c>
      <c r="X4342">
        <v>1250000</v>
      </c>
      <c r="Y4342">
        <v>2015</v>
      </c>
      <c r="Z4342">
        <v>418</v>
      </c>
      <c r="AA4342">
        <v>3.4</v>
      </c>
      <c r="AC4342">
        <v>0</v>
      </c>
    </row>
    <row r="4343" spans="1:29">
      <c r="A4343" t="s">
        <v>28</v>
      </c>
      <c r="C4343" t="s">
        <v>20590</v>
      </c>
      <c r="D4343">
        <v>32</v>
      </c>
      <c r="E4343">
        <v>89</v>
      </c>
      <c r="F4343">
        <v>20000</v>
      </c>
      <c r="G4343">
        <v>618</v>
      </c>
      <c r="H4343" t="s">
        <v>9014</v>
      </c>
      <c r="I4343">
        <v>2000</v>
      </c>
      <c r="K4343" t="s">
        <v>6132</v>
      </c>
      <c r="L4343" t="s">
        <v>4371</v>
      </c>
      <c r="M4343" t="s">
        <v>20591</v>
      </c>
      <c r="N4343">
        <v>1040</v>
      </c>
      <c r="O4343">
        <v>4968</v>
      </c>
      <c r="P4343" t="s">
        <v>1736</v>
      </c>
      <c r="Q4343">
        <v>1</v>
      </c>
      <c r="S4343" t="s">
        <v>20592</v>
      </c>
      <c r="T4343">
        <v>22</v>
      </c>
      <c r="U4343" t="s">
        <v>37</v>
      </c>
      <c r="V4343" t="s">
        <v>38</v>
      </c>
      <c r="X4343">
        <v>2000000</v>
      </c>
      <c r="Y4343">
        <v>2015</v>
      </c>
      <c r="Z4343">
        <v>860</v>
      </c>
      <c r="AA4343">
        <v>4.5</v>
      </c>
      <c r="AC4343">
        <v>0</v>
      </c>
    </row>
    <row r="4344" spans="1:29">
      <c r="A4344" t="s">
        <v>28</v>
      </c>
      <c r="C4344" t="s">
        <v>20593</v>
      </c>
      <c r="D4344">
        <v>18</v>
      </c>
      <c r="E4344">
        <v>92</v>
      </c>
      <c r="F4344">
        <v>3</v>
      </c>
      <c r="G4344">
        <v>412</v>
      </c>
      <c r="H4344" t="s">
        <v>20594</v>
      </c>
      <c r="I4344">
        <v>11000</v>
      </c>
      <c r="K4344" t="s">
        <v>10413</v>
      </c>
      <c r="L4344" t="s">
        <v>20595</v>
      </c>
      <c r="M4344" t="s">
        <v>20596</v>
      </c>
      <c r="N4344">
        <v>838</v>
      </c>
      <c r="O4344">
        <v>13583</v>
      </c>
      <c r="P4344" t="s">
        <v>20597</v>
      </c>
      <c r="Q4344">
        <v>0</v>
      </c>
      <c r="R4344" t="s">
        <v>20598</v>
      </c>
      <c r="S4344" t="s">
        <v>20599</v>
      </c>
      <c r="T4344">
        <v>17</v>
      </c>
      <c r="U4344" t="s">
        <v>37</v>
      </c>
      <c r="V4344" t="s">
        <v>38</v>
      </c>
      <c r="W4344" t="s">
        <v>4830</v>
      </c>
      <c r="X4344">
        <v>2000000</v>
      </c>
      <c r="Y4344">
        <v>2015</v>
      </c>
      <c r="Z4344">
        <v>1000</v>
      </c>
      <c r="AA4344">
        <v>3.4</v>
      </c>
      <c r="AC4344">
        <v>728</v>
      </c>
    </row>
    <row r="4345" spans="1:29">
      <c r="A4345" t="s">
        <v>747</v>
      </c>
      <c r="C4345" t="s">
        <v>20600</v>
      </c>
      <c r="D4345">
        <v>45</v>
      </c>
      <c r="E4345">
        <v>99</v>
      </c>
      <c r="F4345">
        <v>28</v>
      </c>
      <c r="G4345">
        <v>223</v>
      </c>
      <c r="H4345" t="s">
        <v>6008</v>
      </c>
      <c r="I4345">
        <v>18000</v>
      </c>
      <c r="J4345">
        <v>4600000</v>
      </c>
      <c r="K4345" t="s">
        <v>1935</v>
      </c>
      <c r="L4345" t="s">
        <v>588</v>
      </c>
      <c r="M4345" t="s">
        <v>20601</v>
      </c>
      <c r="N4345">
        <v>11763</v>
      </c>
      <c r="O4345">
        <v>19649</v>
      </c>
      <c r="P4345" t="s">
        <v>6599</v>
      </c>
      <c r="Q4345">
        <v>2</v>
      </c>
      <c r="R4345" t="s">
        <v>20602</v>
      </c>
      <c r="S4345" t="s">
        <v>20603</v>
      </c>
      <c r="T4345">
        <v>111</v>
      </c>
      <c r="U4345" t="s">
        <v>37</v>
      </c>
      <c r="V4345" t="s">
        <v>38</v>
      </c>
      <c r="W4345" t="s">
        <v>585</v>
      </c>
      <c r="X4345">
        <v>1900000</v>
      </c>
      <c r="Y4345">
        <v>1986</v>
      </c>
      <c r="Z4345">
        <v>1000</v>
      </c>
      <c r="AA4345">
        <v>7.1</v>
      </c>
      <c r="AB4345">
        <v>1.85</v>
      </c>
      <c r="AC4345">
        <v>0</v>
      </c>
    </row>
    <row r="4346" spans="1:29">
      <c r="A4346" t="s">
        <v>28</v>
      </c>
      <c r="C4346" t="s">
        <v>13777</v>
      </c>
      <c r="D4346">
        <v>60</v>
      </c>
      <c r="E4346">
        <v>103</v>
      </c>
      <c r="F4346">
        <v>35</v>
      </c>
      <c r="G4346">
        <v>482</v>
      </c>
      <c r="H4346" t="s">
        <v>2520</v>
      </c>
      <c r="I4346">
        <v>548</v>
      </c>
      <c r="J4346">
        <v>1420578</v>
      </c>
      <c r="K4346" t="s">
        <v>5324</v>
      </c>
      <c r="L4346" t="s">
        <v>3202</v>
      </c>
      <c r="M4346" t="s">
        <v>20604</v>
      </c>
      <c r="N4346">
        <v>4894</v>
      </c>
      <c r="O4346">
        <v>2389</v>
      </c>
      <c r="P4346" t="s">
        <v>5591</v>
      </c>
      <c r="Q4346">
        <v>0</v>
      </c>
      <c r="R4346" t="s">
        <v>20605</v>
      </c>
      <c r="S4346" t="s">
        <v>20606</v>
      </c>
      <c r="T4346">
        <v>122</v>
      </c>
      <c r="U4346" t="s">
        <v>37</v>
      </c>
      <c r="V4346" t="s">
        <v>38</v>
      </c>
      <c r="W4346" t="s">
        <v>39</v>
      </c>
      <c r="X4346">
        <v>1900000</v>
      </c>
      <c r="Y4346">
        <v>2003</v>
      </c>
      <c r="Z4346">
        <v>495</v>
      </c>
      <c r="AA4346">
        <v>6.4</v>
      </c>
      <c r="AB4346">
        <v>2.35</v>
      </c>
      <c r="AC4346">
        <v>298</v>
      </c>
    </row>
    <row r="4347" spans="1:29">
      <c r="A4347" t="s">
        <v>28</v>
      </c>
      <c r="C4347" t="s">
        <v>17286</v>
      </c>
      <c r="D4347">
        <v>23</v>
      </c>
      <c r="E4347">
        <v>90</v>
      </c>
      <c r="F4347">
        <v>58</v>
      </c>
      <c r="G4347">
        <v>164</v>
      </c>
      <c r="H4347" t="s">
        <v>20607</v>
      </c>
      <c r="I4347">
        <v>405</v>
      </c>
      <c r="K4347" t="s">
        <v>59</v>
      </c>
      <c r="L4347" t="s">
        <v>20608</v>
      </c>
      <c r="M4347" t="s">
        <v>20609</v>
      </c>
      <c r="N4347">
        <v>2032</v>
      </c>
      <c r="O4347">
        <v>1204</v>
      </c>
      <c r="P4347" t="s">
        <v>20610</v>
      </c>
      <c r="Q4347">
        <v>2</v>
      </c>
      <c r="R4347" t="s">
        <v>20611</v>
      </c>
      <c r="S4347" t="s">
        <v>20612</v>
      </c>
      <c r="T4347">
        <v>15</v>
      </c>
      <c r="U4347" t="s">
        <v>37</v>
      </c>
      <c r="V4347" t="s">
        <v>38</v>
      </c>
      <c r="W4347" t="s">
        <v>585</v>
      </c>
      <c r="X4347">
        <v>1950000</v>
      </c>
      <c r="Y4347">
        <v>2015</v>
      </c>
      <c r="Z4347">
        <v>217</v>
      </c>
      <c r="AA4347">
        <v>5.2</v>
      </c>
      <c r="AB4347">
        <v>1.78</v>
      </c>
      <c r="AC4347">
        <v>620</v>
      </c>
    </row>
    <row r="4348" spans="1:29">
      <c r="A4348" t="s">
        <v>28</v>
      </c>
      <c r="C4348" t="s">
        <v>12085</v>
      </c>
      <c r="D4348">
        <v>363</v>
      </c>
      <c r="E4348">
        <v>95</v>
      </c>
      <c r="F4348">
        <v>89</v>
      </c>
      <c r="G4348">
        <v>263</v>
      </c>
      <c r="H4348" t="s">
        <v>3705</v>
      </c>
      <c r="I4348">
        <v>16000</v>
      </c>
      <c r="J4348">
        <v>1028658</v>
      </c>
      <c r="K4348" t="s">
        <v>1924</v>
      </c>
      <c r="L4348" t="s">
        <v>315</v>
      </c>
      <c r="M4348" t="s">
        <v>20613</v>
      </c>
      <c r="N4348">
        <v>118684</v>
      </c>
      <c r="O4348">
        <v>17471</v>
      </c>
      <c r="P4348" t="s">
        <v>20614</v>
      </c>
      <c r="Q4348">
        <v>0</v>
      </c>
      <c r="R4348" t="s">
        <v>20615</v>
      </c>
      <c r="S4348" t="s">
        <v>20616</v>
      </c>
      <c r="T4348">
        <v>447</v>
      </c>
      <c r="U4348" t="s">
        <v>37</v>
      </c>
      <c r="V4348" t="s">
        <v>3571</v>
      </c>
      <c r="W4348" t="s">
        <v>585</v>
      </c>
      <c r="X4348">
        <v>3000000</v>
      </c>
      <c r="Y4348">
        <v>2010</v>
      </c>
      <c r="Z4348">
        <v>517</v>
      </c>
      <c r="AA4348">
        <v>7</v>
      </c>
      <c r="AB4348">
        <v>2.35</v>
      </c>
      <c r="AC4348">
        <v>24000</v>
      </c>
    </row>
    <row r="4349" spans="1:29">
      <c r="A4349" t="s">
        <v>28</v>
      </c>
      <c r="C4349" t="s">
        <v>20617</v>
      </c>
      <c r="D4349">
        <v>249</v>
      </c>
      <c r="E4349">
        <v>97</v>
      </c>
      <c r="F4349">
        <v>0</v>
      </c>
      <c r="G4349">
        <v>594</v>
      </c>
      <c r="H4349" t="s">
        <v>2284</v>
      </c>
      <c r="I4349">
        <v>920</v>
      </c>
      <c r="J4349">
        <v>466702</v>
      </c>
      <c r="K4349" t="s">
        <v>1415</v>
      </c>
      <c r="L4349" t="s">
        <v>5046</v>
      </c>
      <c r="M4349" t="s">
        <v>20618</v>
      </c>
      <c r="N4349">
        <v>65877</v>
      </c>
      <c r="O4349">
        <v>3275</v>
      </c>
      <c r="P4349" t="s">
        <v>4725</v>
      </c>
      <c r="Q4349">
        <v>1</v>
      </c>
      <c r="R4349" t="s">
        <v>20619</v>
      </c>
      <c r="S4349" t="s">
        <v>20620</v>
      </c>
      <c r="T4349">
        <v>100</v>
      </c>
      <c r="U4349" t="s">
        <v>37</v>
      </c>
      <c r="V4349" t="s">
        <v>56</v>
      </c>
      <c r="W4349" t="s">
        <v>585</v>
      </c>
      <c r="Y4349">
        <v>2010</v>
      </c>
      <c r="Z4349">
        <v>680</v>
      </c>
      <c r="AA4349">
        <v>7.3</v>
      </c>
      <c r="AB4349">
        <v>1.85</v>
      </c>
      <c r="AC4349">
        <v>17000</v>
      </c>
    </row>
    <row r="4350" spans="1:29">
      <c r="A4350" t="s">
        <v>28</v>
      </c>
      <c r="C4350" t="s">
        <v>20621</v>
      </c>
      <c r="D4350">
        <v>68</v>
      </c>
      <c r="E4350">
        <v>108</v>
      </c>
      <c r="F4350">
        <v>63</v>
      </c>
      <c r="G4350">
        <v>5</v>
      </c>
      <c r="H4350" t="s">
        <v>20622</v>
      </c>
      <c r="I4350">
        <v>161</v>
      </c>
      <c r="K4350" t="s">
        <v>20623</v>
      </c>
      <c r="L4350" t="s">
        <v>11114</v>
      </c>
      <c r="M4350" t="s">
        <v>20624</v>
      </c>
      <c r="N4350">
        <v>6678</v>
      </c>
      <c r="O4350">
        <v>176</v>
      </c>
      <c r="P4350" t="s">
        <v>20625</v>
      </c>
      <c r="Q4350">
        <v>0</v>
      </c>
      <c r="S4350" t="s">
        <v>20626</v>
      </c>
      <c r="T4350">
        <v>42</v>
      </c>
      <c r="U4350" t="s">
        <v>15950</v>
      </c>
      <c r="V4350" t="s">
        <v>20627</v>
      </c>
      <c r="W4350" t="s">
        <v>4830</v>
      </c>
      <c r="X4350">
        <v>1500000</v>
      </c>
      <c r="Y4350">
        <v>2013</v>
      </c>
      <c r="Z4350">
        <v>10</v>
      </c>
      <c r="AA4350">
        <v>8.1</v>
      </c>
      <c r="AB4350">
        <v>1.85</v>
      </c>
      <c r="AC4350">
        <v>0</v>
      </c>
    </row>
    <row r="4351" spans="1:29">
      <c r="A4351" t="s">
        <v>28</v>
      </c>
      <c r="C4351" t="s">
        <v>20628</v>
      </c>
      <c r="D4351">
        <v>14</v>
      </c>
      <c r="E4351">
        <v>95</v>
      </c>
      <c r="F4351">
        <v>0</v>
      </c>
      <c r="G4351">
        <v>164</v>
      </c>
      <c r="H4351" t="s">
        <v>20629</v>
      </c>
      <c r="I4351">
        <v>533</v>
      </c>
      <c r="J4351">
        <v>18435</v>
      </c>
      <c r="K4351" t="s">
        <v>3409</v>
      </c>
      <c r="L4351" t="s">
        <v>20630</v>
      </c>
      <c r="M4351" t="s">
        <v>20631</v>
      </c>
      <c r="N4351">
        <v>1010</v>
      </c>
      <c r="O4351">
        <v>1082</v>
      </c>
      <c r="P4351" t="s">
        <v>5980</v>
      </c>
      <c r="Q4351">
        <v>5</v>
      </c>
      <c r="R4351" t="s">
        <v>20632</v>
      </c>
      <c r="S4351" t="s">
        <v>20633</v>
      </c>
      <c r="T4351">
        <v>15</v>
      </c>
      <c r="U4351" t="s">
        <v>1464</v>
      </c>
      <c r="V4351" t="s">
        <v>1465</v>
      </c>
      <c r="W4351" t="s">
        <v>5613</v>
      </c>
      <c r="X4351">
        <v>1400000</v>
      </c>
      <c r="Y4351">
        <v>2006</v>
      </c>
      <c r="Z4351">
        <v>323</v>
      </c>
      <c r="AA4351">
        <v>5.8</v>
      </c>
      <c r="AB4351">
        <v>1.85</v>
      </c>
      <c r="AC4351">
        <v>104</v>
      </c>
    </row>
    <row r="4352" spans="1:29">
      <c r="A4352" t="s">
        <v>28</v>
      </c>
      <c r="C4352" t="s">
        <v>8417</v>
      </c>
      <c r="D4352">
        <v>359</v>
      </c>
      <c r="E4352">
        <v>100</v>
      </c>
      <c r="F4352">
        <v>108</v>
      </c>
      <c r="G4352">
        <v>534</v>
      </c>
      <c r="H4352" t="s">
        <v>234</v>
      </c>
      <c r="I4352">
        <v>17000</v>
      </c>
      <c r="J4352">
        <v>35266619</v>
      </c>
      <c r="K4352" t="s">
        <v>5051</v>
      </c>
      <c r="L4352" t="s">
        <v>489</v>
      </c>
      <c r="M4352" t="s">
        <v>8418</v>
      </c>
      <c r="N4352">
        <v>108248</v>
      </c>
      <c r="O4352">
        <v>20051</v>
      </c>
      <c r="P4352" t="s">
        <v>7935</v>
      </c>
      <c r="Q4352">
        <v>1</v>
      </c>
      <c r="R4352" t="s">
        <v>8419</v>
      </c>
      <c r="S4352" t="s">
        <v>8420</v>
      </c>
      <c r="T4352">
        <v>371</v>
      </c>
      <c r="U4352" t="s">
        <v>37</v>
      </c>
      <c r="V4352" t="s">
        <v>38</v>
      </c>
      <c r="W4352" t="s">
        <v>585</v>
      </c>
      <c r="X4352">
        <v>30000000</v>
      </c>
      <c r="Y4352">
        <v>2013</v>
      </c>
      <c r="Z4352">
        <v>2000</v>
      </c>
      <c r="AA4352">
        <v>5.9</v>
      </c>
      <c r="AB4352">
        <v>2.35</v>
      </c>
      <c r="AC4352">
        <v>39000</v>
      </c>
    </row>
    <row r="4353" spans="1:29">
      <c r="A4353" t="s">
        <v>28</v>
      </c>
      <c r="C4353" t="s">
        <v>20634</v>
      </c>
      <c r="D4353">
        <v>15</v>
      </c>
      <c r="E4353">
        <v>160</v>
      </c>
      <c r="F4353">
        <v>168</v>
      </c>
      <c r="G4353">
        <v>71</v>
      </c>
      <c r="H4353" t="s">
        <v>20634</v>
      </c>
      <c r="I4353">
        <v>733</v>
      </c>
      <c r="J4353">
        <v>95236</v>
      </c>
      <c r="K4353" t="s">
        <v>18257</v>
      </c>
      <c r="L4353" t="s">
        <v>2581</v>
      </c>
      <c r="M4353" t="s">
        <v>20635</v>
      </c>
      <c r="N4353">
        <v>5018</v>
      </c>
      <c r="O4353">
        <v>1182</v>
      </c>
      <c r="P4353" t="s">
        <v>20636</v>
      </c>
      <c r="Q4353">
        <v>3</v>
      </c>
      <c r="S4353" t="s">
        <v>20637</v>
      </c>
      <c r="T4353">
        <v>38</v>
      </c>
      <c r="U4353" t="s">
        <v>5611</v>
      </c>
      <c r="V4353" t="s">
        <v>5612</v>
      </c>
      <c r="W4353" t="s">
        <v>4830</v>
      </c>
      <c r="Y4353">
        <v>2013</v>
      </c>
      <c r="Z4353">
        <v>168</v>
      </c>
      <c r="AA4353">
        <v>6.4</v>
      </c>
      <c r="AC4353">
        <v>1000</v>
      </c>
    </row>
    <row r="4354" spans="1:29">
      <c r="A4354" t="s">
        <v>28</v>
      </c>
      <c r="C4354" t="s">
        <v>6308</v>
      </c>
      <c r="D4354">
        <v>256</v>
      </c>
      <c r="E4354">
        <v>101</v>
      </c>
      <c r="F4354">
        <v>0</v>
      </c>
      <c r="G4354">
        <v>574</v>
      </c>
      <c r="H4354" t="s">
        <v>7329</v>
      </c>
      <c r="I4354">
        <v>40000</v>
      </c>
      <c r="J4354">
        <v>26505000</v>
      </c>
      <c r="K4354" t="s">
        <v>6403</v>
      </c>
      <c r="L4354" t="s">
        <v>43</v>
      </c>
      <c r="M4354" t="s">
        <v>7330</v>
      </c>
      <c r="N4354">
        <v>149293</v>
      </c>
      <c r="O4354">
        <v>42918</v>
      </c>
      <c r="P4354" t="s">
        <v>7331</v>
      </c>
      <c r="Q4354">
        <v>1</v>
      </c>
      <c r="R4354" t="s">
        <v>7332</v>
      </c>
      <c r="S4354" t="s">
        <v>7333</v>
      </c>
      <c r="T4354">
        <v>668</v>
      </c>
      <c r="U4354" t="s">
        <v>37</v>
      </c>
      <c r="V4354" t="s">
        <v>38</v>
      </c>
      <c r="W4354" t="s">
        <v>7334</v>
      </c>
      <c r="X4354">
        <v>1800000</v>
      </c>
      <c r="Y4354">
        <v>1984</v>
      </c>
      <c r="Z4354">
        <v>852</v>
      </c>
      <c r="AA4354">
        <v>7.5</v>
      </c>
      <c r="AB4354">
        <v>1.85</v>
      </c>
      <c r="AC4354">
        <v>10000</v>
      </c>
    </row>
    <row r="4355" spans="1:29">
      <c r="A4355" t="s">
        <v>28</v>
      </c>
      <c r="C4355" t="s">
        <v>12807</v>
      </c>
      <c r="D4355">
        <v>194</v>
      </c>
      <c r="E4355">
        <v>90</v>
      </c>
      <c r="F4355">
        <v>120</v>
      </c>
      <c r="G4355">
        <v>0</v>
      </c>
      <c r="H4355" t="s">
        <v>20638</v>
      </c>
      <c r="I4355">
        <v>41</v>
      </c>
      <c r="J4355">
        <v>2957978</v>
      </c>
      <c r="K4355" t="s">
        <v>20639</v>
      </c>
      <c r="L4355" t="s">
        <v>20640</v>
      </c>
      <c r="M4355" t="s">
        <v>20641</v>
      </c>
      <c r="N4355">
        <v>40481</v>
      </c>
      <c r="O4355">
        <v>68</v>
      </c>
      <c r="P4355" t="s">
        <v>20642</v>
      </c>
      <c r="Q4355">
        <v>0</v>
      </c>
      <c r="R4355" t="s">
        <v>20643</v>
      </c>
      <c r="S4355" t="s">
        <v>20644</v>
      </c>
      <c r="T4355">
        <v>134</v>
      </c>
      <c r="U4355" t="s">
        <v>37</v>
      </c>
      <c r="V4355" t="s">
        <v>56</v>
      </c>
      <c r="W4355" t="s">
        <v>39</v>
      </c>
      <c r="X4355">
        <v>1000000</v>
      </c>
      <c r="Y4355">
        <v>2008</v>
      </c>
      <c r="Z4355">
        <v>27</v>
      </c>
      <c r="AA4355">
        <v>7.8</v>
      </c>
      <c r="AB4355">
        <v>1.85</v>
      </c>
      <c r="AC4355">
        <v>0</v>
      </c>
    </row>
    <row r="4356" spans="1:29">
      <c r="A4356" t="s">
        <v>28</v>
      </c>
      <c r="C4356" t="s">
        <v>20645</v>
      </c>
      <c r="E4356">
        <v>86</v>
      </c>
      <c r="F4356">
        <v>0</v>
      </c>
      <c r="G4356">
        <v>3</v>
      </c>
      <c r="H4356" t="s">
        <v>20646</v>
      </c>
      <c r="I4356">
        <v>42</v>
      </c>
      <c r="K4356" t="s">
        <v>3409</v>
      </c>
      <c r="L4356" t="s">
        <v>20647</v>
      </c>
      <c r="M4356" t="s">
        <v>20648</v>
      </c>
      <c r="N4356">
        <v>333</v>
      </c>
      <c r="O4356">
        <v>90</v>
      </c>
      <c r="P4356" t="s">
        <v>20649</v>
      </c>
      <c r="Q4356">
        <v>5</v>
      </c>
      <c r="R4356" t="s">
        <v>20650</v>
      </c>
      <c r="S4356" t="s">
        <v>20651</v>
      </c>
      <c r="T4356">
        <v>6</v>
      </c>
      <c r="U4356" t="s">
        <v>37</v>
      </c>
      <c r="V4356" t="s">
        <v>179</v>
      </c>
      <c r="Y4356">
        <v>2015</v>
      </c>
      <c r="Z4356">
        <v>40</v>
      </c>
      <c r="AA4356">
        <v>6.3</v>
      </c>
      <c r="AC4356">
        <v>213</v>
      </c>
    </row>
    <row r="4357" spans="1:29">
      <c r="A4357" t="s">
        <v>28</v>
      </c>
      <c r="C4357" t="s">
        <v>20652</v>
      </c>
      <c r="D4357">
        <v>10</v>
      </c>
      <c r="E4357">
        <v>89</v>
      </c>
      <c r="F4357">
        <v>47</v>
      </c>
      <c r="G4357">
        <v>585</v>
      </c>
      <c r="H4357" t="s">
        <v>20653</v>
      </c>
      <c r="I4357">
        <v>628</v>
      </c>
      <c r="J4357">
        <v>444044</v>
      </c>
      <c r="K4357" t="s">
        <v>3409</v>
      </c>
      <c r="L4357" t="s">
        <v>7436</v>
      </c>
      <c r="M4357" t="s">
        <v>20654</v>
      </c>
      <c r="N4357">
        <v>744</v>
      </c>
      <c r="O4357">
        <v>4249</v>
      </c>
      <c r="P4357" t="s">
        <v>5227</v>
      </c>
      <c r="Q4357">
        <v>6</v>
      </c>
      <c r="R4357" t="s">
        <v>20655</v>
      </c>
      <c r="S4357" t="s">
        <v>20656</v>
      </c>
      <c r="T4357">
        <v>19</v>
      </c>
      <c r="U4357" t="s">
        <v>37</v>
      </c>
      <c r="V4357" t="s">
        <v>38</v>
      </c>
      <c r="W4357" t="s">
        <v>585</v>
      </c>
      <c r="X4357">
        <v>1900000</v>
      </c>
      <c r="Y4357">
        <v>2015</v>
      </c>
      <c r="Z4357">
        <v>606</v>
      </c>
      <c r="AA4357">
        <v>7.2</v>
      </c>
      <c r="AB4357">
        <v>1.85</v>
      </c>
      <c r="AC4357">
        <v>1000</v>
      </c>
    </row>
    <row r="4358" spans="1:29">
      <c r="A4358" t="s">
        <v>28</v>
      </c>
      <c r="C4358" t="s">
        <v>20657</v>
      </c>
      <c r="D4358">
        <v>311</v>
      </c>
      <c r="E4358">
        <v>87</v>
      </c>
      <c r="F4358">
        <v>13</v>
      </c>
      <c r="G4358">
        <v>308</v>
      </c>
      <c r="H4358" t="s">
        <v>18505</v>
      </c>
      <c r="I4358">
        <v>463</v>
      </c>
      <c r="J4358">
        <v>40990055</v>
      </c>
      <c r="K4358" t="s">
        <v>4384</v>
      </c>
      <c r="L4358" t="s">
        <v>19165</v>
      </c>
      <c r="M4358" t="s">
        <v>20658</v>
      </c>
      <c r="N4358">
        <v>41509</v>
      </c>
      <c r="O4358">
        <v>1958</v>
      </c>
      <c r="P4358" t="s">
        <v>20659</v>
      </c>
      <c r="Q4358">
        <v>0</v>
      </c>
      <c r="R4358" t="s">
        <v>20660</v>
      </c>
      <c r="S4358" t="s">
        <v>20661</v>
      </c>
      <c r="T4358">
        <v>300</v>
      </c>
      <c r="U4358" t="s">
        <v>37</v>
      </c>
      <c r="V4358" t="s">
        <v>1465</v>
      </c>
      <c r="W4358" t="s">
        <v>39</v>
      </c>
      <c r="X4358">
        <v>1800000</v>
      </c>
      <c r="Y4358">
        <v>2010</v>
      </c>
      <c r="Z4358">
        <v>400</v>
      </c>
      <c r="AA4358">
        <v>5.6</v>
      </c>
      <c r="AB4358">
        <v>1.85</v>
      </c>
      <c r="AC4358">
        <v>0</v>
      </c>
    </row>
    <row r="4359" spans="1:29">
      <c r="A4359" t="s">
        <v>28</v>
      </c>
      <c r="C4359" t="s">
        <v>6262</v>
      </c>
      <c r="D4359">
        <v>205</v>
      </c>
      <c r="E4359">
        <v>98</v>
      </c>
      <c r="F4359">
        <v>456</v>
      </c>
      <c r="G4359">
        <v>231</v>
      </c>
      <c r="H4359" t="s">
        <v>4684</v>
      </c>
      <c r="I4359">
        <v>1000</v>
      </c>
      <c r="J4359">
        <v>1445366</v>
      </c>
      <c r="K4359" t="s">
        <v>4296</v>
      </c>
      <c r="L4359" t="s">
        <v>203</v>
      </c>
      <c r="M4359" t="s">
        <v>20662</v>
      </c>
      <c r="N4359">
        <v>29019</v>
      </c>
      <c r="O4359">
        <v>2032</v>
      </c>
      <c r="P4359" t="s">
        <v>10508</v>
      </c>
      <c r="Q4359">
        <v>1</v>
      </c>
      <c r="R4359" t="s">
        <v>20663</v>
      </c>
      <c r="S4359" t="s">
        <v>20664</v>
      </c>
      <c r="T4359">
        <v>75</v>
      </c>
      <c r="U4359" t="s">
        <v>37</v>
      </c>
      <c r="V4359" t="s">
        <v>56</v>
      </c>
      <c r="W4359" t="s">
        <v>585</v>
      </c>
      <c r="Y4359">
        <v>2009</v>
      </c>
      <c r="Z4359">
        <v>548</v>
      </c>
      <c r="AA4359">
        <v>7.2</v>
      </c>
      <c r="AB4359">
        <v>2.35</v>
      </c>
      <c r="AC4359">
        <v>10000</v>
      </c>
    </row>
    <row r="4360" spans="1:29">
      <c r="A4360" t="s">
        <v>747</v>
      </c>
      <c r="C4360" t="s">
        <v>20226</v>
      </c>
      <c r="D4360">
        <v>94</v>
      </c>
      <c r="E4360">
        <v>125</v>
      </c>
      <c r="F4360">
        <v>603</v>
      </c>
      <c r="G4360">
        <v>114</v>
      </c>
      <c r="H4360" t="s">
        <v>12525</v>
      </c>
      <c r="I4360">
        <v>10000</v>
      </c>
      <c r="K4360" t="s">
        <v>3409</v>
      </c>
      <c r="L4360" t="s">
        <v>119</v>
      </c>
      <c r="M4360" t="s">
        <v>20665</v>
      </c>
      <c r="N4360">
        <v>78454</v>
      </c>
      <c r="O4360">
        <v>10570</v>
      </c>
      <c r="P4360" t="s">
        <v>20666</v>
      </c>
      <c r="Q4360">
        <v>0</v>
      </c>
      <c r="R4360" t="s">
        <v>20667</v>
      </c>
      <c r="S4360" t="s">
        <v>20668</v>
      </c>
      <c r="T4360">
        <v>233</v>
      </c>
      <c r="U4360" t="s">
        <v>37</v>
      </c>
      <c r="V4360" t="s">
        <v>38</v>
      </c>
      <c r="W4360" t="s">
        <v>95</v>
      </c>
      <c r="X4360">
        <v>1800000</v>
      </c>
      <c r="Y4360">
        <v>1951</v>
      </c>
      <c r="Z4360">
        <v>416</v>
      </c>
      <c r="AA4360">
        <v>8</v>
      </c>
      <c r="AB4360">
        <v>1.37</v>
      </c>
      <c r="AC4360">
        <v>5000</v>
      </c>
    </row>
    <row r="4361" spans="1:29">
      <c r="A4361" t="s">
        <v>747</v>
      </c>
      <c r="C4361" t="s">
        <v>3727</v>
      </c>
      <c r="D4361">
        <v>192</v>
      </c>
      <c r="E4361">
        <v>95</v>
      </c>
      <c r="F4361">
        <v>0</v>
      </c>
      <c r="G4361">
        <v>277</v>
      </c>
      <c r="H4361" t="s">
        <v>18803</v>
      </c>
      <c r="I4361">
        <v>654</v>
      </c>
      <c r="K4361" t="s">
        <v>1671</v>
      </c>
      <c r="L4361" t="s">
        <v>12977</v>
      </c>
      <c r="M4361" t="s">
        <v>20669</v>
      </c>
      <c r="N4361">
        <v>342585</v>
      </c>
      <c r="O4361">
        <v>1991</v>
      </c>
      <c r="P4361" t="s">
        <v>18815</v>
      </c>
      <c r="Q4361">
        <v>0</v>
      </c>
      <c r="R4361" t="s">
        <v>20670</v>
      </c>
      <c r="S4361" t="s">
        <v>20671</v>
      </c>
      <c r="T4361">
        <v>839</v>
      </c>
      <c r="U4361" t="s">
        <v>37</v>
      </c>
      <c r="V4361" t="s">
        <v>38</v>
      </c>
      <c r="W4361" t="s">
        <v>95</v>
      </c>
      <c r="X4361">
        <v>1800000</v>
      </c>
      <c r="Y4361">
        <v>1964</v>
      </c>
      <c r="Z4361">
        <v>575</v>
      </c>
      <c r="AA4361">
        <v>8.5</v>
      </c>
      <c r="AB4361">
        <v>1.66</v>
      </c>
      <c r="AC4361">
        <v>18000</v>
      </c>
    </row>
    <row r="4362" spans="1:29">
      <c r="A4362" t="s">
        <v>28</v>
      </c>
      <c r="C4362" t="s">
        <v>20672</v>
      </c>
      <c r="D4362">
        <v>85</v>
      </c>
      <c r="E4362">
        <v>118</v>
      </c>
      <c r="F4362">
        <v>12</v>
      </c>
      <c r="G4362">
        <v>67</v>
      </c>
      <c r="H4362" t="s">
        <v>20673</v>
      </c>
      <c r="I4362">
        <v>201</v>
      </c>
      <c r="J4362">
        <v>5709616</v>
      </c>
      <c r="K4362" t="s">
        <v>214</v>
      </c>
      <c r="L4362" t="s">
        <v>151</v>
      </c>
      <c r="M4362" t="s">
        <v>20674</v>
      </c>
      <c r="N4362">
        <v>11088</v>
      </c>
      <c r="O4362">
        <v>546</v>
      </c>
      <c r="P4362" t="s">
        <v>2890</v>
      </c>
      <c r="Q4362">
        <v>0</v>
      </c>
      <c r="R4362" t="s">
        <v>20675</v>
      </c>
      <c r="S4362" t="s">
        <v>20676</v>
      </c>
      <c r="T4362">
        <v>110</v>
      </c>
      <c r="U4362" t="s">
        <v>2778</v>
      </c>
      <c r="V4362" t="s">
        <v>2913</v>
      </c>
      <c r="W4362" t="s">
        <v>585</v>
      </c>
      <c r="X4362">
        <v>1800000</v>
      </c>
      <c r="Y4362">
        <v>2002</v>
      </c>
      <c r="Z4362">
        <v>163</v>
      </c>
      <c r="AA4362">
        <v>6.8</v>
      </c>
      <c r="AB4362">
        <v>1.85</v>
      </c>
      <c r="AC4362">
        <v>544</v>
      </c>
    </row>
    <row r="4363" spans="1:29">
      <c r="A4363" t="s">
        <v>28</v>
      </c>
      <c r="C4363" t="s">
        <v>20677</v>
      </c>
      <c r="D4363">
        <v>663</v>
      </c>
      <c r="E4363">
        <v>93</v>
      </c>
      <c r="F4363">
        <v>188</v>
      </c>
      <c r="G4363">
        <v>168</v>
      </c>
      <c r="H4363" t="s">
        <v>20678</v>
      </c>
      <c r="I4363">
        <v>2000</v>
      </c>
      <c r="J4363">
        <v>12784397</v>
      </c>
      <c r="K4363" t="s">
        <v>5324</v>
      </c>
      <c r="L4363" t="s">
        <v>3734</v>
      </c>
      <c r="M4363" t="s">
        <v>20679</v>
      </c>
      <c r="N4363">
        <v>70336</v>
      </c>
      <c r="O4363">
        <v>2658</v>
      </c>
      <c r="P4363" t="s">
        <v>20680</v>
      </c>
      <c r="Q4363">
        <v>0</v>
      </c>
      <c r="R4363" t="s">
        <v>20681</v>
      </c>
      <c r="S4363" t="s">
        <v>20682</v>
      </c>
      <c r="T4363">
        <v>269</v>
      </c>
      <c r="U4363" t="s">
        <v>37</v>
      </c>
      <c r="V4363" t="s">
        <v>38</v>
      </c>
      <c r="W4363" t="s">
        <v>39</v>
      </c>
      <c r="X4363">
        <v>1800000</v>
      </c>
      <c r="Y4363">
        <v>2012</v>
      </c>
      <c r="Z4363">
        <v>458</v>
      </c>
      <c r="AA4363">
        <v>7.3</v>
      </c>
      <c r="AB4363">
        <v>1.85</v>
      </c>
      <c r="AC4363">
        <v>31000</v>
      </c>
    </row>
    <row r="4364" spans="1:29">
      <c r="A4364" t="s">
        <v>28</v>
      </c>
      <c r="C4364" t="s">
        <v>20683</v>
      </c>
      <c r="D4364">
        <v>62</v>
      </c>
      <c r="E4364">
        <v>96</v>
      </c>
      <c r="F4364">
        <v>88</v>
      </c>
      <c r="G4364">
        <v>196</v>
      </c>
      <c r="H4364" t="s">
        <v>20549</v>
      </c>
      <c r="I4364">
        <v>595</v>
      </c>
      <c r="K4364" t="s">
        <v>647</v>
      </c>
      <c r="L4364" t="s">
        <v>6115</v>
      </c>
      <c r="M4364" t="s">
        <v>20684</v>
      </c>
      <c r="N4364">
        <v>22764</v>
      </c>
      <c r="O4364">
        <v>1432</v>
      </c>
      <c r="P4364" t="s">
        <v>20685</v>
      </c>
      <c r="Q4364">
        <v>4</v>
      </c>
      <c r="R4364" t="s">
        <v>20686</v>
      </c>
      <c r="S4364" t="s">
        <v>20687</v>
      </c>
      <c r="T4364">
        <v>91</v>
      </c>
      <c r="U4364" t="s">
        <v>37</v>
      </c>
      <c r="V4364" t="s">
        <v>38</v>
      </c>
      <c r="W4364" t="s">
        <v>277</v>
      </c>
      <c r="X4364">
        <v>1800000</v>
      </c>
      <c r="Y4364">
        <v>1973</v>
      </c>
      <c r="Z4364">
        <v>356</v>
      </c>
      <c r="AA4364">
        <v>5.5</v>
      </c>
      <c r="AB4364">
        <v>2.35</v>
      </c>
      <c r="AC4364">
        <v>511</v>
      </c>
    </row>
    <row r="4365" spans="1:29">
      <c r="A4365" t="s">
        <v>28</v>
      </c>
      <c r="C4365" t="s">
        <v>20688</v>
      </c>
      <c r="D4365">
        <v>39</v>
      </c>
      <c r="E4365">
        <v>109</v>
      </c>
      <c r="F4365">
        <v>9</v>
      </c>
      <c r="G4365">
        <v>280</v>
      </c>
      <c r="H4365" t="s">
        <v>5506</v>
      </c>
      <c r="I4365">
        <v>767</v>
      </c>
      <c r="J4365">
        <v>3050934</v>
      </c>
      <c r="K4365" t="s">
        <v>6199</v>
      </c>
      <c r="L4365" t="s">
        <v>6446</v>
      </c>
      <c r="M4365" t="s">
        <v>20689</v>
      </c>
      <c r="N4365">
        <v>2794</v>
      </c>
      <c r="O4365">
        <v>2187</v>
      </c>
      <c r="P4365" t="s">
        <v>13511</v>
      </c>
      <c r="Q4365">
        <v>1</v>
      </c>
      <c r="R4365" t="s">
        <v>20690</v>
      </c>
      <c r="S4365" t="s">
        <v>20691</v>
      </c>
      <c r="T4365">
        <v>78</v>
      </c>
      <c r="U4365" t="s">
        <v>37</v>
      </c>
      <c r="V4365" t="s">
        <v>38</v>
      </c>
      <c r="W4365" t="s">
        <v>39</v>
      </c>
      <c r="X4365">
        <v>1800000</v>
      </c>
      <c r="Y4365">
        <v>2000</v>
      </c>
      <c r="Z4365">
        <v>380</v>
      </c>
      <c r="AA4365">
        <v>7.3</v>
      </c>
      <c r="AB4365">
        <v>1.85</v>
      </c>
      <c r="AC4365">
        <v>0</v>
      </c>
    </row>
    <row r="4366" spans="1:29">
      <c r="A4366" t="s">
        <v>28</v>
      </c>
      <c r="C4366" t="s">
        <v>20692</v>
      </c>
      <c r="D4366">
        <v>68</v>
      </c>
      <c r="E4366">
        <v>109</v>
      </c>
      <c r="F4366">
        <v>0</v>
      </c>
      <c r="G4366">
        <v>186</v>
      </c>
      <c r="H4366" t="s">
        <v>14222</v>
      </c>
      <c r="I4366">
        <v>553</v>
      </c>
      <c r="J4366">
        <v>841206</v>
      </c>
      <c r="K4366" t="s">
        <v>3409</v>
      </c>
      <c r="L4366" t="s">
        <v>88</v>
      </c>
      <c r="M4366" t="s">
        <v>20693</v>
      </c>
      <c r="N4366">
        <v>2603</v>
      </c>
      <c r="O4366">
        <v>1439</v>
      </c>
      <c r="P4366" t="s">
        <v>4605</v>
      </c>
      <c r="Q4366">
        <v>0</v>
      </c>
      <c r="R4366" t="s">
        <v>20694</v>
      </c>
      <c r="S4366" t="s">
        <v>20695</v>
      </c>
      <c r="T4366">
        <v>34</v>
      </c>
      <c r="U4366" t="s">
        <v>37</v>
      </c>
      <c r="V4366" t="s">
        <v>38</v>
      </c>
      <c r="W4366" t="s">
        <v>585</v>
      </c>
      <c r="Y4366">
        <v>2011</v>
      </c>
      <c r="Z4366">
        <v>471</v>
      </c>
      <c r="AA4366">
        <v>6.3</v>
      </c>
      <c r="AB4366">
        <v>1.85</v>
      </c>
      <c r="AC4366">
        <v>952</v>
      </c>
    </row>
    <row r="4367" spans="1:29">
      <c r="A4367" t="s">
        <v>28</v>
      </c>
      <c r="C4367" t="s">
        <v>20696</v>
      </c>
      <c r="D4367">
        <v>3</v>
      </c>
      <c r="E4367">
        <v>155</v>
      </c>
      <c r="F4367">
        <v>0</v>
      </c>
      <c r="G4367">
        <v>61</v>
      </c>
      <c r="H4367" t="s">
        <v>20697</v>
      </c>
      <c r="I4367">
        <v>141</v>
      </c>
      <c r="K4367" t="s">
        <v>1681</v>
      </c>
      <c r="L4367" t="s">
        <v>20698</v>
      </c>
      <c r="M4367" t="s">
        <v>20699</v>
      </c>
      <c r="N4367">
        <v>563</v>
      </c>
      <c r="O4367">
        <v>349</v>
      </c>
      <c r="P4367" t="s">
        <v>20700</v>
      </c>
      <c r="Q4367">
        <v>2</v>
      </c>
      <c r="S4367" t="s">
        <v>20701</v>
      </c>
      <c r="T4367">
        <v>6</v>
      </c>
      <c r="U4367" t="s">
        <v>20702</v>
      </c>
      <c r="V4367" t="s">
        <v>5612</v>
      </c>
      <c r="X4367">
        <v>150000000</v>
      </c>
      <c r="Y4367">
        <v>2015</v>
      </c>
      <c r="Z4367">
        <v>77</v>
      </c>
      <c r="AA4367">
        <v>5.0999999999999996</v>
      </c>
      <c r="AC4367">
        <v>82</v>
      </c>
    </row>
    <row r="4368" spans="1:29">
      <c r="A4368" t="s">
        <v>28</v>
      </c>
      <c r="C4368" t="s">
        <v>15027</v>
      </c>
      <c r="D4368">
        <v>130</v>
      </c>
      <c r="E4368">
        <v>90</v>
      </c>
      <c r="F4368">
        <v>293</v>
      </c>
      <c r="G4368">
        <v>808</v>
      </c>
      <c r="H4368" t="s">
        <v>351</v>
      </c>
      <c r="I4368">
        <v>16000</v>
      </c>
      <c r="J4368">
        <v>638476</v>
      </c>
      <c r="K4368" t="s">
        <v>17534</v>
      </c>
      <c r="L4368" t="s">
        <v>1764</v>
      </c>
      <c r="M4368" t="s">
        <v>20703</v>
      </c>
      <c r="N4368">
        <v>13223</v>
      </c>
      <c r="O4368">
        <v>32405</v>
      </c>
      <c r="P4368" t="s">
        <v>20704</v>
      </c>
      <c r="Q4368">
        <v>1</v>
      </c>
      <c r="R4368" t="s">
        <v>20705</v>
      </c>
      <c r="S4368" t="s">
        <v>20706</v>
      </c>
      <c r="T4368">
        <v>45</v>
      </c>
      <c r="U4368" t="s">
        <v>37</v>
      </c>
      <c r="V4368" t="s">
        <v>38</v>
      </c>
      <c r="W4368" t="s">
        <v>39</v>
      </c>
      <c r="X4368">
        <v>1500000</v>
      </c>
      <c r="Y4368">
        <v>2011</v>
      </c>
      <c r="Z4368">
        <v>14000</v>
      </c>
      <c r="AA4368">
        <v>6.6</v>
      </c>
      <c r="AC4368">
        <v>0</v>
      </c>
    </row>
    <row r="4369" spans="1:29">
      <c r="A4369" t="s">
        <v>747</v>
      </c>
      <c r="C4369" t="s">
        <v>20707</v>
      </c>
      <c r="D4369">
        <v>13</v>
      </c>
      <c r="E4369">
        <v>93</v>
      </c>
      <c r="F4369">
        <v>0</v>
      </c>
      <c r="G4369">
        <v>482</v>
      </c>
      <c r="H4369" t="s">
        <v>3546</v>
      </c>
      <c r="I4369">
        <v>12000</v>
      </c>
      <c r="K4369" t="s">
        <v>7579</v>
      </c>
      <c r="L4369" t="s">
        <v>272</v>
      </c>
      <c r="M4369" t="s">
        <v>20708</v>
      </c>
      <c r="N4369">
        <v>1435</v>
      </c>
      <c r="O4369">
        <v>14620</v>
      </c>
      <c r="P4369" t="s">
        <v>5591</v>
      </c>
      <c r="Q4369">
        <v>0</v>
      </c>
      <c r="R4369" t="s">
        <v>20709</v>
      </c>
      <c r="S4369" t="s">
        <v>20710</v>
      </c>
      <c r="T4369">
        <v>17</v>
      </c>
      <c r="U4369" t="s">
        <v>37</v>
      </c>
      <c r="V4369" t="s">
        <v>38</v>
      </c>
      <c r="W4369" t="s">
        <v>39</v>
      </c>
      <c r="X4369">
        <v>1800000</v>
      </c>
      <c r="Y4369">
        <v>1993</v>
      </c>
      <c r="Z4369">
        <v>580</v>
      </c>
      <c r="AA4369">
        <v>6.1</v>
      </c>
      <c r="AB4369">
        <v>1.78</v>
      </c>
      <c r="AC4369">
        <v>266</v>
      </c>
    </row>
    <row r="4370" spans="1:29">
      <c r="A4370" t="s">
        <v>28</v>
      </c>
      <c r="C4370" t="s">
        <v>20711</v>
      </c>
      <c r="D4370">
        <v>44</v>
      </c>
      <c r="E4370">
        <v>108</v>
      </c>
      <c r="F4370">
        <v>28</v>
      </c>
      <c r="G4370">
        <v>0</v>
      </c>
      <c r="H4370" t="s">
        <v>20712</v>
      </c>
      <c r="I4370">
        <v>0</v>
      </c>
      <c r="J4370">
        <v>505295</v>
      </c>
      <c r="K4370" t="s">
        <v>7043</v>
      </c>
      <c r="L4370" t="s">
        <v>20713</v>
      </c>
      <c r="M4370" t="s">
        <v>20714</v>
      </c>
      <c r="N4370">
        <v>1747</v>
      </c>
      <c r="O4370">
        <v>0</v>
      </c>
      <c r="P4370" t="s">
        <v>20715</v>
      </c>
      <c r="Q4370">
        <v>0</v>
      </c>
      <c r="R4370" t="s">
        <v>20716</v>
      </c>
      <c r="S4370" t="s">
        <v>20717</v>
      </c>
      <c r="T4370">
        <v>28</v>
      </c>
      <c r="U4370" t="s">
        <v>20718</v>
      </c>
      <c r="V4370" t="s">
        <v>370</v>
      </c>
      <c r="X4370">
        <v>1800000</v>
      </c>
      <c r="Y4370">
        <v>2003</v>
      </c>
      <c r="Z4370">
        <v>0</v>
      </c>
      <c r="AA4370">
        <v>7.5</v>
      </c>
      <c r="AB4370">
        <v>1.85</v>
      </c>
      <c r="AC4370">
        <v>353</v>
      </c>
    </row>
    <row r="4371" spans="1:29">
      <c r="A4371" t="s">
        <v>28</v>
      </c>
      <c r="C4371" t="s">
        <v>19224</v>
      </c>
      <c r="D4371">
        <v>26</v>
      </c>
      <c r="E4371">
        <v>114</v>
      </c>
      <c r="F4371">
        <v>57</v>
      </c>
      <c r="G4371">
        <v>426</v>
      </c>
      <c r="H4371" t="s">
        <v>10436</v>
      </c>
      <c r="I4371">
        <v>16000</v>
      </c>
      <c r="K4371" t="s">
        <v>15011</v>
      </c>
      <c r="L4371" t="s">
        <v>3694</v>
      </c>
      <c r="M4371" t="s">
        <v>20719</v>
      </c>
      <c r="N4371">
        <v>25472</v>
      </c>
      <c r="O4371">
        <v>18263</v>
      </c>
      <c r="P4371" t="s">
        <v>20720</v>
      </c>
      <c r="Q4371">
        <v>3</v>
      </c>
      <c r="R4371" t="s">
        <v>20721</v>
      </c>
      <c r="S4371" t="s">
        <v>20722</v>
      </c>
      <c r="T4371">
        <v>109</v>
      </c>
      <c r="U4371" t="s">
        <v>37</v>
      </c>
      <c r="V4371" t="s">
        <v>38</v>
      </c>
      <c r="W4371" t="s">
        <v>16052</v>
      </c>
      <c r="X4371">
        <v>1800000</v>
      </c>
      <c r="Y4371">
        <v>1968</v>
      </c>
      <c r="Z4371">
        <v>844</v>
      </c>
      <c r="AA4371">
        <v>7</v>
      </c>
      <c r="AB4371">
        <v>1.85</v>
      </c>
      <c r="AC4371">
        <v>0</v>
      </c>
    </row>
    <row r="4372" spans="1:29">
      <c r="A4372" t="s">
        <v>747</v>
      </c>
      <c r="C4372" t="s">
        <v>18897</v>
      </c>
      <c r="D4372">
        <v>27</v>
      </c>
      <c r="E4372">
        <v>87</v>
      </c>
      <c r="F4372">
        <v>174</v>
      </c>
      <c r="G4372">
        <v>114</v>
      </c>
      <c r="H4372" t="s">
        <v>20723</v>
      </c>
      <c r="I4372">
        <v>2000</v>
      </c>
      <c r="K4372" t="s">
        <v>20724</v>
      </c>
      <c r="L4372" t="s">
        <v>20725</v>
      </c>
      <c r="M4372" t="s">
        <v>20726</v>
      </c>
      <c r="N4372">
        <v>1756</v>
      </c>
      <c r="O4372">
        <v>2831</v>
      </c>
      <c r="P4372" t="s">
        <v>20666</v>
      </c>
      <c r="Q4372">
        <v>0</v>
      </c>
      <c r="R4372" t="s">
        <v>20727</v>
      </c>
      <c r="S4372" t="s">
        <v>20728</v>
      </c>
      <c r="T4372">
        <v>28</v>
      </c>
      <c r="U4372" t="s">
        <v>37</v>
      </c>
      <c r="V4372" t="s">
        <v>38</v>
      </c>
      <c r="Y4372">
        <v>1952</v>
      </c>
      <c r="Z4372">
        <v>399</v>
      </c>
      <c r="AA4372">
        <v>7.2</v>
      </c>
      <c r="AB4372">
        <v>1.37</v>
      </c>
      <c r="AC4372">
        <v>169</v>
      </c>
    </row>
    <row r="4373" spans="1:29">
      <c r="A4373" t="s">
        <v>28</v>
      </c>
      <c r="C4373" t="s">
        <v>20729</v>
      </c>
      <c r="D4373">
        <v>53</v>
      </c>
      <c r="E4373">
        <v>113</v>
      </c>
      <c r="F4373">
        <v>15</v>
      </c>
      <c r="G4373">
        <v>491</v>
      </c>
      <c r="H4373" t="s">
        <v>2704</v>
      </c>
      <c r="I4373">
        <v>647</v>
      </c>
      <c r="K4373" t="s">
        <v>5544</v>
      </c>
      <c r="L4373" t="s">
        <v>14552</v>
      </c>
      <c r="M4373" t="s">
        <v>20730</v>
      </c>
      <c r="N4373">
        <v>6267</v>
      </c>
      <c r="O4373">
        <v>2439</v>
      </c>
      <c r="P4373" t="s">
        <v>7938</v>
      </c>
      <c r="Q4373">
        <v>0</v>
      </c>
      <c r="R4373" t="s">
        <v>20731</v>
      </c>
      <c r="S4373" t="s">
        <v>20732</v>
      </c>
      <c r="T4373">
        <v>103</v>
      </c>
      <c r="U4373" t="s">
        <v>37</v>
      </c>
      <c r="V4373" t="s">
        <v>38</v>
      </c>
      <c r="W4373" t="s">
        <v>585</v>
      </c>
      <c r="X4373">
        <v>1800000</v>
      </c>
      <c r="Y4373">
        <v>2007</v>
      </c>
      <c r="Z4373">
        <v>642</v>
      </c>
      <c r="AA4373">
        <v>5.3</v>
      </c>
      <c r="AB4373">
        <v>2.35</v>
      </c>
      <c r="AC4373">
        <v>368</v>
      </c>
    </row>
    <row r="4374" spans="1:29">
      <c r="A4374" t="s">
        <v>28</v>
      </c>
      <c r="C4374" t="s">
        <v>20733</v>
      </c>
      <c r="E4374">
        <v>87</v>
      </c>
      <c r="F4374">
        <v>9</v>
      </c>
      <c r="G4374">
        <v>165</v>
      </c>
      <c r="H4374" t="s">
        <v>20734</v>
      </c>
      <c r="I4374">
        <v>467</v>
      </c>
      <c r="K4374" t="s">
        <v>12838</v>
      </c>
      <c r="L4374" t="s">
        <v>20735</v>
      </c>
      <c r="M4374" t="s">
        <v>20736</v>
      </c>
      <c r="N4374">
        <v>13</v>
      </c>
      <c r="O4374">
        <v>1270</v>
      </c>
      <c r="P4374" t="s">
        <v>20737</v>
      </c>
      <c r="Q4374">
        <v>0</v>
      </c>
      <c r="S4374" t="s">
        <v>20738</v>
      </c>
      <c r="U4374" t="s">
        <v>37</v>
      </c>
      <c r="V4374" t="s">
        <v>38</v>
      </c>
      <c r="Y4374">
        <v>2016</v>
      </c>
      <c r="Z4374">
        <v>258</v>
      </c>
      <c r="AA4374">
        <v>8.6999999999999993</v>
      </c>
      <c r="AC4374">
        <v>8</v>
      </c>
    </row>
    <row r="4375" spans="1:29">
      <c r="A4375" t="s">
        <v>28</v>
      </c>
      <c r="C4375" t="s">
        <v>20739</v>
      </c>
      <c r="D4375">
        <v>10</v>
      </c>
      <c r="E4375">
        <v>90</v>
      </c>
      <c r="F4375">
        <v>4</v>
      </c>
      <c r="G4375">
        <v>91</v>
      </c>
      <c r="H4375" t="s">
        <v>20740</v>
      </c>
      <c r="I4375">
        <v>433</v>
      </c>
      <c r="K4375" t="s">
        <v>647</v>
      </c>
      <c r="L4375" t="s">
        <v>932</v>
      </c>
      <c r="M4375" t="s">
        <v>20741</v>
      </c>
      <c r="N4375">
        <v>761</v>
      </c>
      <c r="O4375">
        <v>984</v>
      </c>
      <c r="P4375" t="s">
        <v>20742</v>
      </c>
      <c r="Q4375">
        <v>0</v>
      </c>
      <c r="R4375" t="s">
        <v>20743</v>
      </c>
      <c r="S4375" t="s">
        <v>20744</v>
      </c>
      <c r="T4375">
        <v>12</v>
      </c>
      <c r="U4375" t="s">
        <v>37</v>
      </c>
      <c r="V4375" t="s">
        <v>268</v>
      </c>
      <c r="W4375" t="s">
        <v>39</v>
      </c>
      <c r="X4375">
        <v>1800000</v>
      </c>
      <c r="Y4375">
        <v>2013</v>
      </c>
      <c r="Z4375">
        <v>108</v>
      </c>
      <c r="AA4375">
        <v>3.4</v>
      </c>
      <c r="AC4375">
        <v>566</v>
      </c>
    </row>
    <row r="4376" spans="1:29">
      <c r="A4376" t="s">
        <v>28</v>
      </c>
      <c r="C4376" t="s">
        <v>20745</v>
      </c>
      <c r="D4376">
        <v>4</v>
      </c>
      <c r="E4376">
        <v>111</v>
      </c>
      <c r="F4376">
        <v>21</v>
      </c>
      <c r="G4376">
        <v>685</v>
      </c>
      <c r="H4376" t="s">
        <v>9688</v>
      </c>
      <c r="I4376">
        <v>761</v>
      </c>
      <c r="K4376" t="s">
        <v>2527</v>
      </c>
      <c r="L4376" t="s">
        <v>20746</v>
      </c>
      <c r="M4376" t="s">
        <v>20747</v>
      </c>
      <c r="N4376">
        <v>686</v>
      </c>
      <c r="O4376">
        <v>4306</v>
      </c>
      <c r="P4376" t="s">
        <v>9095</v>
      </c>
      <c r="Q4376">
        <v>13</v>
      </c>
      <c r="R4376" t="s">
        <v>20748</v>
      </c>
      <c r="S4376" t="s">
        <v>20749</v>
      </c>
      <c r="T4376">
        <v>8</v>
      </c>
      <c r="U4376" t="s">
        <v>37</v>
      </c>
      <c r="V4376" t="s">
        <v>38</v>
      </c>
      <c r="W4376" t="s">
        <v>4830</v>
      </c>
      <c r="X4376">
        <v>1800000</v>
      </c>
      <c r="Y4376">
        <v>2012</v>
      </c>
      <c r="Z4376">
        <v>713</v>
      </c>
      <c r="AA4376">
        <v>5.4</v>
      </c>
      <c r="AB4376">
        <v>1.85</v>
      </c>
      <c r="AC4376">
        <v>569</v>
      </c>
    </row>
    <row r="4377" spans="1:29">
      <c r="A4377" t="s">
        <v>747</v>
      </c>
      <c r="C4377" t="s">
        <v>1847</v>
      </c>
      <c r="D4377">
        <v>181</v>
      </c>
      <c r="E4377">
        <v>81</v>
      </c>
      <c r="F4377">
        <v>670</v>
      </c>
      <c r="G4377">
        <v>34</v>
      </c>
      <c r="H4377" t="s">
        <v>20750</v>
      </c>
      <c r="I4377">
        <v>486</v>
      </c>
      <c r="J4377">
        <v>7267324</v>
      </c>
      <c r="K4377" t="s">
        <v>1935</v>
      </c>
      <c r="L4377" t="s">
        <v>3094</v>
      </c>
      <c r="M4377" t="s">
        <v>20751</v>
      </c>
      <c r="N4377">
        <v>161471</v>
      </c>
      <c r="O4377">
        <v>623</v>
      </c>
      <c r="P4377" t="s">
        <v>20752</v>
      </c>
      <c r="Q4377">
        <v>1</v>
      </c>
      <c r="R4377" t="s">
        <v>20753</v>
      </c>
      <c r="S4377" t="s">
        <v>20754</v>
      </c>
      <c r="T4377">
        <v>709</v>
      </c>
      <c r="U4377" t="s">
        <v>8731</v>
      </c>
      <c r="V4377" t="s">
        <v>767</v>
      </c>
      <c r="W4377" t="s">
        <v>585</v>
      </c>
      <c r="X4377">
        <v>3500000</v>
      </c>
      <c r="Y4377">
        <v>1998</v>
      </c>
      <c r="Z4377">
        <v>37</v>
      </c>
      <c r="AA4377">
        <v>7.8</v>
      </c>
      <c r="AB4377">
        <v>1.85</v>
      </c>
      <c r="AC4377">
        <v>0</v>
      </c>
    </row>
    <row r="4378" spans="1:29">
      <c r="A4378" t="s">
        <v>28</v>
      </c>
      <c r="C4378" t="s">
        <v>20755</v>
      </c>
      <c r="D4378">
        <v>114</v>
      </c>
      <c r="E4378">
        <v>93</v>
      </c>
      <c r="F4378">
        <v>75</v>
      </c>
      <c r="G4378">
        <v>446</v>
      </c>
      <c r="H4378" t="s">
        <v>20756</v>
      </c>
      <c r="I4378">
        <v>701</v>
      </c>
      <c r="J4378">
        <v>145540</v>
      </c>
      <c r="K4378" t="s">
        <v>11575</v>
      </c>
      <c r="L4378" t="s">
        <v>18274</v>
      </c>
      <c r="M4378" t="s">
        <v>20757</v>
      </c>
      <c r="N4378">
        <v>26773</v>
      </c>
      <c r="O4378">
        <v>2489</v>
      </c>
      <c r="P4378" t="s">
        <v>11386</v>
      </c>
      <c r="Q4378">
        <v>1</v>
      </c>
      <c r="R4378" t="s">
        <v>20758</v>
      </c>
      <c r="S4378" t="s">
        <v>20759</v>
      </c>
      <c r="T4378">
        <v>277</v>
      </c>
      <c r="U4378" t="s">
        <v>37</v>
      </c>
      <c r="V4378" t="s">
        <v>38</v>
      </c>
      <c r="W4378" t="s">
        <v>585</v>
      </c>
      <c r="X4378">
        <v>500000</v>
      </c>
      <c r="Y4378">
        <v>2002</v>
      </c>
      <c r="Z4378">
        <v>461</v>
      </c>
      <c r="AA4378">
        <v>6.7</v>
      </c>
      <c r="AB4378">
        <v>1.85</v>
      </c>
      <c r="AC4378">
        <v>0</v>
      </c>
    </row>
    <row r="4379" spans="1:29">
      <c r="A4379" t="s">
        <v>28</v>
      </c>
      <c r="C4379" t="s">
        <v>20760</v>
      </c>
      <c r="D4379">
        <v>11</v>
      </c>
      <c r="E4379">
        <v>90</v>
      </c>
      <c r="F4379">
        <v>15</v>
      </c>
      <c r="G4379">
        <v>120</v>
      </c>
      <c r="H4379" t="s">
        <v>20761</v>
      </c>
      <c r="I4379">
        <v>900</v>
      </c>
      <c r="K4379" t="s">
        <v>9353</v>
      </c>
      <c r="L4379" t="s">
        <v>7324</v>
      </c>
      <c r="M4379" t="s">
        <v>20762</v>
      </c>
      <c r="N4379">
        <v>840</v>
      </c>
      <c r="O4379">
        <v>1724</v>
      </c>
      <c r="P4379" t="s">
        <v>20763</v>
      </c>
      <c r="Q4379">
        <v>3</v>
      </c>
      <c r="R4379" t="s">
        <v>20764</v>
      </c>
      <c r="S4379" t="s">
        <v>20765</v>
      </c>
      <c r="T4379">
        <v>9</v>
      </c>
      <c r="U4379" t="s">
        <v>37</v>
      </c>
      <c r="V4379" t="s">
        <v>268</v>
      </c>
      <c r="W4379" t="s">
        <v>95</v>
      </c>
      <c r="X4379">
        <v>2000000</v>
      </c>
      <c r="Y4379">
        <v>2013</v>
      </c>
      <c r="Z4379">
        <v>450</v>
      </c>
      <c r="AA4379">
        <v>4.7</v>
      </c>
      <c r="AC4379">
        <v>326</v>
      </c>
    </row>
    <row r="4380" spans="1:29">
      <c r="A4380" t="s">
        <v>28</v>
      </c>
      <c r="C4380" t="s">
        <v>20766</v>
      </c>
      <c r="D4380">
        <v>1</v>
      </c>
      <c r="E4380">
        <v>112</v>
      </c>
      <c r="F4380">
        <v>0</v>
      </c>
      <c r="G4380">
        <v>11</v>
      </c>
      <c r="H4380" t="s">
        <v>20767</v>
      </c>
      <c r="I4380">
        <v>86</v>
      </c>
      <c r="K4380" t="s">
        <v>6403</v>
      </c>
      <c r="L4380" t="s">
        <v>20768</v>
      </c>
      <c r="M4380" t="s">
        <v>20769</v>
      </c>
      <c r="N4380">
        <v>28</v>
      </c>
      <c r="O4380">
        <v>139</v>
      </c>
      <c r="P4380" t="s">
        <v>20770</v>
      </c>
      <c r="Q4380">
        <v>0</v>
      </c>
      <c r="R4380" t="s">
        <v>20771</v>
      </c>
      <c r="S4380" t="s">
        <v>20772</v>
      </c>
      <c r="T4380">
        <v>1</v>
      </c>
      <c r="U4380" t="s">
        <v>37</v>
      </c>
      <c r="V4380" t="s">
        <v>38</v>
      </c>
      <c r="W4380" t="s">
        <v>39</v>
      </c>
      <c r="X4380">
        <v>1750000</v>
      </c>
      <c r="Y4380">
        <v>2013</v>
      </c>
      <c r="Z4380">
        <v>42</v>
      </c>
      <c r="AA4380">
        <v>6.3</v>
      </c>
      <c r="AB4380">
        <v>1.85</v>
      </c>
      <c r="AC4380">
        <v>73</v>
      </c>
    </row>
    <row r="4381" spans="1:29">
      <c r="A4381" t="s">
        <v>28</v>
      </c>
      <c r="C4381" t="s">
        <v>9878</v>
      </c>
      <c r="D4381">
        <v>75</v>
      </c>
      <c r="E4381">
        <v>106</v>
      </c>
      <c r="F4381">
        <v>36</v>
      </c>
      <c r="G4381">
        <v>345</v>
      </c>
      <c r="H4381" t="s">
        <v>17558</v>
      </c>
      <c r="I4381">
        <v>953</v>
      </c>
      <c r="J4381">
        <v>12589108</v>
      </c>
      <c r="K4381" t="s">
        <v>7043</v>
      </c>
      <c r="L4381" t="s">
        <v>640</v>
      </c>
      <c r="M4381" t="s">
        <v>20773</v>
      </c>
      <c r="N4381">
        <v>5526</v>
      </c>
      <c r="O4381">
        <v>2198</v>
      </c>
      <c r="P4381" t="s">
        <v>13737</v>
      </c>
      <c r="Q4381">
        <v>1</v>
      </c>
      <c r="R4381" t="s">
        <v>20774</v>
      </c>
      <c r="S4381" t="s">
        <v>20775</v>
      </c>
      <c r="T4381">
        <v>58</v>
      </c>
      <c r="U4381" t="s">
        <v>2778</v>
      </c>
      <c r="V4381" t="s">
        <v>2913</v>
      </c>
      <c r="W4381" t="s">
        <v>39</v>
      </c>
      <c r="Y4381">
        <v>2007</v>
      </c>
      <c r="Z4381">
        <v>399</v>
      </c>
      <c r="AA4381">
        <v>7.4</v>
      </c>
      <c r="AB4381">
        <v>1.85</v>
      </c>
      <c r="AC4381">
        <v>0</v>
      </c>
    </row>
    <row r="4382" spans="1:29">
      <c r="A4382" t="s">
        <v>28</v>
      </c>
      <c r="C4382" t="s">
        <v>20683</v>
      </c>
      <c r="D4382">
        <v>80</v>
      </c>
      <c r="E4382">
        <v>88</v>
      </c>
      <c r="F4382">
        <v>88</v>
      </c>
      <c r="G4382">
        <v>67</v>
      </c>
      <c r="H4382" t="s">
        <v>20776</v>
      </c>
      <c r="I4382">
        <v>595</v>
      </c>
      <c r="K4382" t="s">
        <v>647</v>
      </c>
      <c r="L4382" t="s">
        <v>6115</v>
      </c>
      <c r="M4382" t="s">
        <v>20777</v>
      </c>
      <c r="N4382">
        <v>23268</v>
      </c>
      <c r="O4382">
        <v>941</v>
      </c>
      <c r="P4382" t="s">
        <v>20778</v>
      </c>
      <c r="Q4382">
        <v>0</v>
      </c>
      <c r="R4382" t="s">
        <v>20779</v>
      </c>
      <c r="S4382" t="s">
        <v>20780</v>
      </c>
      <c r="T4382">
        <v>95</v>
      </c>
      <c r="U4382" t="s">
        <v>37</v>
      </c>
      <c r="V4382" t="s">
        <v>38</v>
      </c>
      <c r="W4382" t="s">
        <v>95</v>
      </c>
      <c r="X4382">
        <v>1700000</v>
      </c>
      <c r="Y4382">
        <v>1972</v>
      </c>
      <c r="Z4382">
        <v>70</v>
      </c>
      <c r="AA4382">
        <v>6.1</v>
      </c>
      <c r="AB4382">
        <v>2.35</v>
      </c>
      <c r="AC4382">
        <v>794</v>
      </c>
    </row>
    <row r="4383" spans="1:29">
      <c r="A4383" t="s">
        <v>28</v>
      </c>
      <c r="C4383" t="s">
        <v>13509</v>
      </c>
      <c r="D4383">
        <v>179</v>
      </c>
      <c r="E4383">
        <v>138</v>
      </c>
      <c r="F4383">
        <v>143</v>
      </c>
      <c r="G4383">
        <v>783</v>
      </c>
      <c r="H4383" t="s">
        <v>5105</v>
      </c>
      <c r="I4383">
        <v>1000</v>
      </c>
      <c r="J4383">
        <v>35918429</v>
      </c>
      <c r="K4383" t="s">
        <v>1935</v>
      </c>
      <c r="L4383" t="s">
        <v>138</v>
      </c>
      <c r="M4383" t="s">
        <v>20781</v>
      </c>
      <c r="N4383">
        <v>32415</v>
      </c>
      <c r="O4383">
        <v>3970</v>
      </c>
      <c r="P4383" t="s">
        <v>1346</v>
      </c>
      <c r="Q4383">
        <v>1</v>
      </c>
      <c r="R4383" t="s">
        <v>20782</v>
      </c>
      <c r="S4383" t="s">
        <v>20783</v>
      </c>
      <c r="T4383">
        <v>510</v>
      </c>
      <c r="U4383" t="s">
        <v>37</v>
      </c>
      <c r="V4383" t="s">
        <v>38</v>
      </c>
      <c r="W4383" t="s">
        <v>585</v>
      </c>
      <c r="X4383">
        <v>1700000</v>
      </c>
      <c r="Y4383">
        <v>2001</v>
      </c>
      <c r="Z4383">
        <v>874</v>
      </c>
      <c r="AA4383">
        <v>7.5</v>
      </c>
      <c r="AB4383">
        <v>2.35</v>
      </c>
      <c r="AC4383">
        <v>951</v>
      </c>
    </row>
    <row r="4384" spans="1:29">
      <c r="A4384" t="s">
        <v>28</v>
      </c>
      <c r="C4384" t="s">
        <v>20784</v>
      </c>
      <c r="D4384">
        <v>225</v>
      </c>
      <c r="E4384">
        <v>105</v>
      </c>
      <c r="F4384">
        <v>68</v>
      </c>
      <c r="G4384">
        <v>374</v>
      </c>
      <c r="H4384" t="s">
        <v>1019</v>
      </c>
      <c r="I4384">
        <v>635</v>
      </c>
      <c r="J4384">
        <v>92401</v>
      </c>
      <c r="K4384" t="s">
        <v>5544</v>
      </c>
      <c r="L4384" t="s">
        <v>20785</v>
      </c>
      <c r="M4384" t="s">
        <v>20786</v>
      </c>
      <c r="N4384">
        <v>56402</v>
      </c>
      <c r="O4384">
        <v>2423</v>
      </c>
      <c r="P4384" t="s">
        <v>20787</v>
      </c>
      <c r="Q4384">
        <v>0</v>
      </c>
      <c r="R4384" t="s">
        <v>20788</v>
      </c>
      <c r="S4384" t="s">
        <v>20789</v>
      </c>
      <c r="T4384">
        <v>209</v>
      </c>
      <c r="U4384" t="s">
        <v>37</v>
      </c>
      <c r="V4384" t="s">
        <v>38</v>
      </c>
      <c r="W4384" t="s">
        <v>585</v>
      </c>
      <c r="X4384">
        <v>2000000</v>
      </c>
      <c r="Y4384">
        <v>2010</v>
      </c>
      <c r="Z4384">
        <v>445</v>
      </c>
      <c r="AA4384">
        <v>6.3</v>
      </c>
      <c r="AB4384">
        <v>2.35</v>
      </c>
      <c r="AC4384">
        <v>17000</v>
      </c>
    </row>
    <row r="4385" spans="1:29">
      <c r="A4385" t="s">
        <v>28</v>
      </c>
      <c r="C4385" t="s">
        <v>20790</v>
      </c>
      <c r="D4385">
        <v>77</v>
      </c>
      <c r="E4385">
        <v>98</v>
      </c>
      <c r="F4385">
        <v>3</v>
      </c>
      <c r="G4385">
        <v>327</v>
      </c>
      <c r="H4385" t="s">
        <v>7944</v>
      </c>
      <c r="I4385">
        <v>349</v>
      </c>
      <c r="J4385">
        <v>1943649</v>
      </c>
      <c r="K4385" t="s">
        <v>4262</v>
      </c>
      <c r="L4385" t="s">
        <v>20791</v>
      </c>
      <c r="M4385" t="s">
        <v>20792</v>
      </c>
      <c r="N4385">
        <v>8697</v>
      </c>
      <c r="O4385">
        <v>2095</v>
      </c>
      <c r="P4385" t="s">
        <v>2956</v>
      </c>
      <c r="Q4385">
        <v>3</v>
      </c>
      <c r="R4385" t="s">
        <v>20793</v>
      </c>
      <c r="S4385" t="s">
        <v>20794</v>
      </c>
      <c r="T4385">
        <v>122</v>
      </c>
      <c r="U4385" t="s">
        <v>37</v>
      </c>
      <c r="V4385" t="s">
        <v>38</v>
      </c>
      <c r="W4385" t="s">
        <v>39</v>
      </c>
      <c r="X4385">
        <v>1700000</v>
      </c>
      <c r="Y4385">
        <v>1999</v>
      </c>
      <c r="Z4385">
        <v>347</v>
      </c>
      <c r="AA4385">
        <v>6.3</v>
      </c>
      <c r="AB4385">
        <v>1.85</v>
      </c>
      <c r="AC4385">
        <v>374</v>
      </c>
    </row>
    <row r="4386" spans="1:29">
      <c r="A4386" t="s">
        <v>28</v>
      </c>
      <c r="C4386" t="s">
        <v>19750</v>
      </c>
      <c r="D4386">
        <v>124</v>
      </c>
      <c r="E4386">
        <v>86</v>
      </c>
      <c r="F4386">
        <v>84</v>
      </c>
      <c r="G4386">
        <v>34</v>
      </c>
      <c r="H4386" t="s">
        <v>20795</v>
      </c>
      <c r="I4386">
        <v>680</v>
      </c>
      <c r="J4386">
        <v>992238</v>
      </c>
      <c r="K4386" t="s">
        <v>214</v>
      </c>
      <c r="L4386" t="s">
        <v>2284</v>
      </c>
      <c r="M4386" t="s">
        <v>20796</v>
      </c>
      <c r="N4386">
        <v>16349</v>
      </c>
      <c r="O4386">
        <v>763</v>
      </c>
      <c r="P4386" t="s">
        <v>20797</v>
      </c>
      <c r="Q4386">
        <v>0</v>
      </c>
      <c r="R4386" t="s">
        <v>20798</v>
      </c>
      <c r="S4386" t="s">
        <v>20799</v>
      </c>
      <c r="T4386">
        <v>103</v>
      </c>
      <c r="U4386" t="s">
        <v>37</v>
      </c>
      <c r="V4386" t="s">
        <v>56</v>
      </c>
      <c r="W4386" t="s">
        <v>585</v>
      </c>
      <c r="X4386">
        <v>1700000</v>
      </c>
      <c r="Y4386">
        <v>2004</v>
      </c>
      <c r="Z4386">
        <v>46</v>
      </c>
      <c r="AA4386">
        <v>6.8</v>
      </c>
      <c r="AB4386">
        <v>1.85</v>
      </c>
      <c r="AC4386">
        <v>869</v>
      </c>
    </row>
    <row r="4387" spans="1:29">
      <c r="A4387" t="s">
        <v>28</v>
      </c>
      <c r="C4387" t="s">
        <v>20800</v>
      </c>
      <c r="D4387">
        <v>195</v>
      </c>
      <c r="E4387">
        <v>104</v>
      </c>
      <c r="F4387">
        <v>25</v>
      </c>
      <c r="G4387">
        <v>73</v>
      </c>
      <c r="H4387" t="s">
        <v>11187</v>
      </c>
      <c r="I4387">
        <v>638</v>
      </c>
      <c r="J4387">
        <v>4231500</v>
      </c>
      <c r="K4387" t="s">
        <v>214</v>
      </c>
      <c r="L4387" t="s">
        <v>20801</v>
      </c>
      <c r="M4387" t="s">
        <v>20802</v>
      </c>
      <c r="N4387">
        <v>30479</v>
      </c>
      <c r="O4387">
        <v>822</v>
      </c>
      <c r="P4387" t="s">
        <v>10310</v>
      </c>
      <c r="Q4387">
        <v>2</v>
      </c>
      <c r="R4387" t="s">
        <v>20803</v>
      </c>
      <c r="S4387" t="s">
        <v>20804</v>
      </c>
      <c r="T4387">
        <v>162</v>
      </c>
      <c r="U4387" t="s">
        <v>5611</v>
      </c>
      <c r="V4387" t="s">
        <v>5612</v>
      </c>
      <c r="W4387" t="s">
        <v>95</v>
      </c>
      <c r="X4387">
        <v>1000000</v>
      </c>
      <c r="Y4387">
        <v>2013</v>
      </c>
      <c r="Z4387">
        <v>85</v>
      </c>
      <c r="AA4387">
        <v>7.8</v>
      </c>
      <c r="AB4387">
        <v>2.35</v>
      </c>
      <c r="AC4387">
        <v>16000</v>
      </c>
    </row>
    <row r="4388" spans="1:29">
      <c r="A4388" t="s">
        <v>28</v>
      </c>
      <c r="C4388" t="s">
        <v>20805</v>
      </c>
      <c r="D4388">
        <v>76</v>
      </c>
      <c r="E4388">
        <v>100</v>
      </c>
      <c r="F4388">
        <v>87</v>
      </c>
      <c r="G4388">
        <v>420</v>
      </c>
      <c r="H4388" t="s">
        <v>2318</v>
      </c>
      <c r="I4388">
        <v>887</v>
      </c>
      <c r="J4388">
        <v>396035</v>
      </c>
      <c r="K4388" t="s">
        <v>214</v>
      </c>
      <c r="L4388" t="s">
        <v>2291</v>
      </c>
      <c r="M4388" t="s">
        <v>20806</v>
      </c>
      <c r="N4388">
        <v>2725</v>
      </c>
      <c r="O4388">
        <v>2721</v>
      </c>
      <c r="P4388" t="s">
        <v>18601</v>
      </c>
      <c r="Q4388">
        <v>0</v>
      </c>
      <c r="R4388" t="s">
        <v>20807</v>
      </c>
      <c r="S4388" t="s">
        <v>20808</v>
      </c>
      <c r="T4388">
        <v>48</v>
      </c>
      <c r="U4388" t="s">
        <v>37</v>
      </c>
      <c r="V4388" t="s">
        <v>56</v>
      </c>
      <c r="W4388" t="s">
        <v>585</v>
      </c>
      <c r="X4388">
        <v>1000000</v>
      </c>
      <c r="Y4388">
        <v>2004</v>
      </c>
      <c r="Z4388">
        <v>805</v>
      </c>
      <c r="AA4388">
        <v>6.9</v>
      </c>
      <c r="AB4388">
        <v>1.85</v>
      </c>
      <c r="AC4388">
        <v>305</v>
      </c>
    </row>
    <row r="4389" spans="1:29">
      <c r="A4389" t="s">
        <v>747</v>
      </c>
      <c r="C4389" t="s">
        <v>19168</v>
      </c>
      <c r="D4389">
        <v>51</v>
      </c>
      <c r="E4389">
        <v>126</v>
      </c>
      <c r="F4389">
        <v>964</v>
      </c>
      <c r="G4389">
        <v>275</v>
      </c>
      <c r="H4389" t="s">
        <v>20809</v>
      </c>
      <c r="I4389">
        <v>319</v>
      </c>
      <c r="K4389" t="s">
        <v>1415</v>
      </c>
      <c r="L4389" t="s">
        <v>20810</v>
      </c>
      <c r="M4389" t="s">
        <v>20811</v>
      </c>
      <c r="N4389">
        <v>17799</v>
      </c>
      <c r="O4389">
        <v>1363</v>
      </c>
      <c r="P4389" t="s">
        <v>19169</v>
      </c>
      <c r="Q4389">
        <v>10</v>
      </c>
      <c r="R4389" t="s">
        <v>20812</v>
      </c>
      <c r="S4389" t="s">
        <v>20813</v>
      </c>
      <c r="T4389">
        <v>133</v>
      </c>
      <c r="U4389" t="s">
        <v>37</v>
      </c>
      <c r="V4389" t="s">
        <v>38</v>
      </c>
      <c r="W4389" t="s">
        <v>6036</v>
      </c>
      <c r="X4389">
        <v>1644736</v>
      </c>
      <c r="Y4389">
        <v>1938</v>
      </c>
      <c r="Z4389">
        <v>302</v>
      </c>
      <c r="AA4389">
        <v>8</v>
      </c>
      <c r="AB4389">
        <v>1.37</v>
      </c>
      <c r="AC4389">
        <v>0</v>
      </c>
    </row>
    <row r="4390" spans="1:29">
      <c r="A4390" t="s">
        <v>747</v>
      </c>
      <c r="C4390" t="s">
        <v>17251</v>
      </c>
      <c r="D4390">
        <v>101</v>
      </c>
      <c r="E4390">
        <v>118</v>
      </c>
      <c r="F4390">
        <v>160</v>
      </c>
      <c r="G4390">
        <v>426</v>
      </c>
      <c r="H4390" t="s">
        <v>19170</v>
      </c>
      <c r="I4390">
        <v>862</v>
      </c>
      <c r="K4390" t="s">
        <v>5605</v>
      </c>
      <c r="L4390" t="s">
        <v>18530</v>
      </c>
      <c r="M4390" t="s">
        <v>20814</v>
      </c>
      <c r="N4390">
        <v>33987</v>
      </c>
      <c r="O4390">
        <v>2247</v>
      </c>
      <c r="P4390" t="s">
        <v>15932</v>
      </c>
      <c r="Q4390">
        <v>5</v>
      </c>
      <c r="R4390" t="s">
        <v>20815</v>
      </c>
      <c r="S4390" t="s">
        <v>20816</v>
      </c>
      <c r="T4390">
        <v>150</v>
      </c>
      <c r="U4390" t="s">
        <v>37</v>
      </c>
      <c r="V4390" t="s">
        <v>38</v>
      </c>
      <c r="W4390" t="s">
        <v>4830</v>
      </c>
      <c r="X4390">
        <v>1650000</v>
      </c>
      <c r="Y4390">
        <v>1953</v>
      </c>
      <c r="Z4390">
        <v>488</v>
      </c>
      <c r="AA4390">
        <v>7.8</v>
      </c>
      <c r="AB4390">
        <v>1.37</v>
      </c>
      <c r="AC4390">
        <v>0</v>
      </c>
    </row>
    <row r="4391" spans="1:29">
      <c r="A4391" t="s">
        <v>28</v>
      </c>
      <c r="C4391" t="s">
        <v>19130</v>
      </c>
      <c r="D4391">
        <v>55</v>
      </c>
      <c r="E4391">
        <v>103</v>
      </c>
      <c r="F4391">
        <v>673</v>
      </c>
      <c r="G4391">
        <v>89</v>
      </c>
      <c r="H4391" t="s">
        <v>20817</v>
      </c>
      <c r="I4391">
        <v>281</v>
      </c>
      <c r="K4391" t="s">
        <v>15011</v>
      </c>
      <c r="L4391" t="s">
        <v>14478</v>
      </c>
      <c r="M4391" t="s">
        <v>20818</v>
      </c>
      <c r="N4391">
        <v>11920</v>
      </c>
      <c r="O4391">
        <v>955</v>
      </c>
      <c r="P4391" t="s">
        <v>20819</v>
      </c>
      <c r="Q4391">
        <v>1</v>
      </c>
      <c r="R4391" t="s">
        <v>20820</v>
      </c>
      <c r="S4391" t="s">
        <v>20821</v>
      </c>
      <c r="T4391">
        <v>90</v>
      </c>
      <c r="U4391" t="s">
        <v>37</v>
      </c>
      <c r="V4391" t="s">
        <v>38</v>
      </c>
      <c r="W4391" t="s">
        <v>5613</v>
      </c>
      <c r="X4391">
        <v>1600000</v>
      </c>
      <c r="Y4391">
        <v>1949</v>
      </c>
      <c r="Z4391">
        <v>230</v>
      </c>
      <c r="AA4391">
        <v>7.4</v>
      </c>
      <c r="AB4391">
        <v>1.37</v>
      </c>
      <c r="AC4391">
        <v>721</v>
      </c>
    </row>
    <row r="4392" spans="1:29">
      <c r="A4392" t="s">
        <v>28</v>
      </c>
      <c r="C4392" t="s">
        <v>20822</v>
      </c>
      <c r="D4392">
        <v>15</v>
      </c>
      <c r="E4392">
        <v>102</v>
      </c>
      <c r="F4392">
        <v>11</v>
      </c>
      <c r="G4392">
        <v>575</v>
      </c>
      <c r="H4392" t="s">
        <v>20823</v>
      </c>
      <c r="I4392">
        <v>651</v>
      </c>
      <c r="J4392">
        <v>2507106</v>
      </c>
      <c r="K4392" t="s">
        <v>6199</v>
      </c>
      <c r="L4392" t="s">
        <v>14550</v>
      </c>
      <c r="M4392" t="s">
        <v>20824</v>
      </c>
      <c r="N4392">
        <v>2561</v>
      </c>
      <c r="O4392">
        <v>3894</v>
      </c>
      <c r="P4392" t="s">
        <v>2539</v>
      </c>
      <c r="Q4392">
        <v>0</v>
      </c>
      <c r="R4392" t="s">
        <v>20825</v>
      </c>
      <c r="S4392" t="s">
        <v>20826</v>
      </c>
      <c r="T4392">
        <v>21</v>
      </c>
      <c r="U4392" t="s">
        <v>37</v>
      </c>
      <c r="V4392" t="s">
        <v>38</v>
      </c>
      <c r="W4392" t="s">
        <v>95</v>
      </c>
      <c r="Y4392">
        <v>2013</v>
      </c>
      <c r="Z4392">
        <v>611</v>
      </c>
      <c r="AA4392">
        <v>6.1</v>
      </c>
      <c r="AC4392">
        <v>0</v>
      </c>
    </row>
    <row r="4393" spans="1:29">
      <c r="A4393" t="s">
        <v>28</v>
      </c>
      <c r="C4393" t="s">
        <v>20827</v>
      </c>
      <c r="D4393">
        <v>16</v>
      </c>
      <c r="E4393">
        <v>84</v>
      </c>
      <c r="F4393">
        <v>11</v>
      </c>
      <c r="G4393">
        <v>249</v>
      </c>
      <c r="H4393" t="s">
        <v>19342</v>
      </c>
      <c r="I4393">
        <v>489</v>
      </c>
      <c r="J4393">
        <v>6026908</v>
      </c>
      <c r="K4393" t="s">
        <v>2527</v>
      </c>
      <c r="L4393" t="s">
        <v>9577</v>
      </c>
      <c r="M4393" t="s">
        <v>20828</v>
      </c>
      <c r="N4393">
        <v>536</v>
      </c>
      <c r="O4393">
        <v>2196</v>
      </c>
      <c r="P4393" t="s">
        <v>20829</v>
      </c>
      <c r="Q4393">
        <v>0</v>
      </c>
      <c r="R4393" t="s">
        <v>20830</v>
      </c>
      <c r="S4393" t="s">
        <v>20831</v>
      </c>
      <c r="T4393">
        <v>13</v>
      </c>
      <c r="U4393" t="s">
        <v>37</v>
      </c>
      <c r="V4393" t="s">
        <v>38</v>
      </c>
      <c r="W4393" t="s">
        <v>585</v>
      </c>
      <c r="X4393">
        <v>2000000</v>
      </c>
      <c r="Y4393">
        <v>1999</v>
      </c>
      <c r="Z4393">
        <v>469</v>
      </c>
      <c r="AA4393">
        <v>4.3</v>
      </c>
      <c r="AC4393">
        <v>43</v>
      </c>
    </row>
    <row r="4394" spans="1:29">
      <c r="A4394" t="s">
        <v>28</v>
      </c>
      <c r="C4394" t="s">
        <v>20832</v>
      </c>
      <c r="D4394">
        <v>5</v>
      </c>
      <c r="F4394">
        <v>8</v>
      </c>
      <c r="G4394">
        <v>394</v>
      </c>
      <c r="H4394" t="s">
        <v>10802</v>
      </c>
      <c r="I4394">
        <v>713</v>
      </c>
      <c r="J4394">
        <v>2592808</v>
      </c>
      <c r="K4394" t="s">
        <v>2125</v>
      </c>
      <c r="L4394" t="s">
        <v>9688</v>
      </c>
      <c r="M4394" t="s">
        <v>20833</v>
      </c>
      <c r="N4394">
        <v>548</v>
      </c>
      <c r="O4394">
        <v>3137</v>
      </c>
      <c r="P4394" t="s">
        <v>19641</v>
      </c>
      <c r="Q4394">
        <v>5</v>
      </c>
      <c r="R4394" t="s">
        <v>20834</v>
      </c>
      <c r="S4394" t="s">
        <v>20835</v>
      </c>
      <c r="T4394">
        <v>15</v>
      </c>
      <c r="U4394" t="s">
        <v>37</v>
      </c>
      <c r="V4394" t="s">
        <v>38</v>
      </c>
      <c r="W4394" t="s">
        <v>585</v>
      </c>
      <c r="Y4394">
        <v>2010</v>
      </c>
      <c r="Z4394">
        <v>607</v>
      </c>
      <c r="AA4394">
        <v>3.5</v>
      </c>
      <c r="AB4394">
        <v>2.35</v>
      </c>
      <c r="AC4394">
        <v>588</v>
      </c>
    </row>
    <row r="4395" spans="1:29">
      <c r="A4395" t="s">
        <v>28</v>
      </c>
      <c r="C4395" t="s">
        <v>20836</v>
      </c>
      <c r="D4395">
        <v>109</v>
      </c>
      <c r="E4395">
        <v>95</v>
      </c>
      <c r="F4395">
        <v>0</v>
      </c>
      <c r="G4395">
        <v>0</v>
      </c>
      <c r="H4395" t="s">
        <v>20837</v>
      </c>
      <c r="I4395">
        <v>227</v>
      </c>
      <c r="J4395">
        <v>1060591</v>
      </c>
      <c r="K4395" t="s">
        <v>1415</v>
      </c>
      <c r="L4395" t="s">
        <v>20838</v>
      </c>
      <c r="M4395" t="s">
        <v>20839</v>
      </c>
      <c r="N4395">
        <v>9750</v>
      </c>
      <c r="O4395">
        <v>231</v>
      </c>
      <c r="P4395" t="s">
        <v>20836</v>
      </c>
      <c r="Q4395">
        <v>0</v>
      </c>
      <c r="R4395" t="s">
        <v>20840</v>
      </c>
      <c r="S4395" t="s">
        <v>20841</v>
      </c>
      <c r="T4395">
        <v>66</v>
      </c>
      <c r="U4395" t="s">
        <v>15950</v>
      </c>
      <c r="V4395" t="s">
        <v>1465</v>
      </c>
      <c r="W4395" t="s">
        <v>95</v>
      </c>
      <c r="X4395">
        <v>1300000</v>
      </c>
      <c r="Y4395">
        <v>2007</v>
      </c>
      <c r="Z4395">
        <v>4</v>
      </c>
      <c r="AA4395">
        <v>7.2</v>
      </c>
      <c r="AB4395">
        <v>1.85</v>
      </c>
      <c r="AC4395">
        <v>0</v>
      </c>
    </row>
    <row r="4396" spans="1:29">
      <c r="A4396" t="s">
        <v>28</v>
      </c>
      <c r="C4396" t="s">
        <v>20842</v>
      </c>
      <c r="D4396">
        <v>40</v>
      </c>
      <c r="E4396">
        <v>92</v>
      </c>
      <c r="F4396">
        <v>0</v>
      </c>
      <c r="G4396">
        <v>2</v>
      </c>
      <c r="H4396" t="s">
        <v>20843</v>
      </c>
      <c r="I4396">
        <v>327</v>
      </c>
      <c r="K4396" t="s">
        <v>5544</v>
      </c>
      <c r="L4396" t="s">
        <v>3457</v>
      </c>
      <c r="M4396" t="s">
        <v>20844</v>
      </c>
      <c r="N4396">
        <v>2621</v>
      </c>
      <c r="O4396">
        <v>380</v>
      </c>
      <c r="P4396" t="s">
        <v>20845</v>
      </c>
      <c r="Q4396">
        <v>3</v>
      </c>
      <c r="R4396" t="s">
        <v>20846</v>
      </c>
      <c r="S4396" t="s">
        <v>20847</v>
      </c>
      <c r="T4396">
        <v>18</v>
      </c>
      <c r="U4396" t="s">
        <v>37</v>
      </c>
      <c r="V4396" t="s">
        <v>38</v>
      </c>
      <c r="W4396" t="s">
        <v>585</v>
      </c>
      <c r="Y4396">
        <v>2014</v>
      </c>
      <c r="Z4396">
        <v>51</v>
      </c>
      <c r="AA4396">
        <v>4.7</v>
      </c>
      <c r="AB4396">
        <v>2.35</v>
      </c>
      <c r="AC4396">
        <v>844</v>
      </c>
    </row>
    <row r="4397" spans="1:29">
      <c r="A4397" t="s">
        <v>28</v>
      </c>
      <c r="C4397" t="s">
        <v>20848</v>
      </c>
      <c r="D4397">
        <v>51</v>
      </c>
      <c r="E4397">
        <v>90</v>
      </c>
      <c r="F4397">
        <v>21</v>
      </c>
      <c r="G4397">
        <v>27</v>
      </c>
      <c r="H4397" t="s">
        <v>20849</v>
      </c>
      <c r="I4397">
        <v>53</v>
      </c>
      <c r="J4397">
        <v>155972</v>
      </c>
      <c r="K4397" t="s">
        <v>1415</v>
      </c>
      <c r="L4397" t="s">
        <v>20850</v>
      </c>
      <c r="M4397" t="s">
        <v>20851</v>
      </c>
      <c r="N4397">
        <v>4702</v>
      </c>
      <c r="O4397">
        <v>137</v>
      </c>
      <c r="P4397" t="s">
        <v>20852</v>
      </c>
      <c r="Q4397">
        <v>0</v>
      </c>
      <c r="R4397" t="s">
        <v>20853</v>
      </c>
      <c r="S4397" t="s">
        <v>20854</v>
      </c>
      <c r="T4397">
        <v>23</v>
      </c>
      <c r="U4397" t="s">
        <v>11690</v>
      </c>
      <c r="V4397" t="s">
        <v>20302</v>
      </c>
      <c r="W4397" t="s">
        <v>5613</v>
      </c>
      <c r="X4397">
        <v>1500000</v>
      </c>
      <c r="Y4397">
        <v>2006</v>
      </c>
      <c r="Z4397">
        <v>30</v>
      </c>
      <c r="AA4397">
        <v>7.3</v>
      </c>
      <c r="AC4397">
        <v>0</v>
      </c>
    </row>
    <row r="4398" spans="1:29">
      <c r="A4398" t="s">
        <v>28</v>
      </c>
      <c r="C4398" t="s">
        <v>4850</v>
      </c>
      <c r="D4398">
        <v>149</v>
      </c>
      <c r="E4398">
        <v>113</v>
      </c>
      <c r="F4398">
        <v>0</v>
      </c>
      <c r="G4398">
        <v>324</v>
      </c>
      <c r="H4398" t="s">
        <v>10641</v>
      </c>
      <c r="I4398">
        <v>11000</v>
      </c>
      <c r="K4398" t="s">
        <v>1924</v>
      </c>
      <c r="L4398" t="s">
        <v>391</v>
      </c>
      <c r="M4398" t="s">
        <v>20855</v>
      </c>
      <c r="N4398">
        <v>74651</v>
      </c>
      <c r="O4398">
        <v>12157</v>
      </c>
      <c r="P4398" t="s">
        <v>20856</v>
      </c>
      <c r="Q4398">
        <v>2</v>
      </c>
      <c r="R4398" t="s">
        <v>20857</v>
      </c>
      <c r="S4398" t="s">
        <v>20858</v>
      </c>
      <c r="T4398">
        <v>313</v>
      </c>
      <c r="U4398" t="s">
        <v>37</v>
      </c>
      <c r="V4398" t="s">
        <v>38</v>
      </c>
      <c r="W4398" t="s">
        <v>95</v>
      </c>
      <c r="X4398">
        <v>1600000</v>
      </c>
      <c r="Y4398">
        <v>1974</v>
      </c>
      <c r="Z4398">
        <v>481</v>
      </c>
      <c r="AA4398">
        <v>7.9</v>
      </c>
      <c r="AB4398">
        <v>1.37</v>
      </c>
      <c r="AC4398">
        <v>6000</v>
      </c>
    </row>
    <row r="4399" spans="1:29">
      <c r="A4399" t="s">
        <v>28</v>
      </c>
      <c r="C4399" t="s">
        <v>20859</v>
      </c>
      <c r="D4399">
        <v>4</v>
      </c>
      <c r="F4399">
        <v>0</v>
      </c>
      <c r="G4399">
        <v>45</v>
      </c>
      <c r="H4399" t="s">
        <v>20860</v>
      </c>
      <c r="I4399">
        <v>421</v>
      </c>
      <c r="J4399">
        <v>129319</v>
      </c>
      <c r="K4399" t="s">
        <v>19711</v>
      </c>
      <c r="L4399" t="s">
        <v>16842</v>
      </c>
      <c r="M4399" t="s">
        <v>20861</v>
      </c>
      <c r="N4399">
        <v>257</v>
      </c>
      <c r="O4399">
        <v>622</v>
      </c>
      <c r="P4399" t="s">
        <v>17948</v>
      </c>
      <c r="Q4399">
        <v>4</v>
      </c>
      <c r="S4399" t="s">
        <v>20862</v>
      </c>
      <c r="T4399">
        <v>4</v>
      </c>
      <c r="U4399" t="s">
        <v>37</v>
      </c>
      <c r="V4399" t="s">
        <v>5612</v>
      </c>
      <c r="X4399">
        <v>70000000</v>
      </c>
      <c r="Y4399">
        <v>2005</v>
      </c>
      <c r="Z4399">
        <v>96</v>
      </c>
      <c r="AA4399">
        <v>5.0999999999999996</v>
      </c>
      <c r="AC4399">
        <v>9</v>
      </c>
    </row>
    <row r="4400" spans="1:29">
      <c r="A4400" t="s">
        <v>28</v>
      </c>
      <c r="C4400" t="s">
        <v>20863</v>
      </c>
      <c r="D4400">
        <v>35</v>
      </c>
      <c r="E4400">
        <v>123</v>
      </c>
      <c r="F4400">
        <v>0</v>
      </c>
      <c r="G4400">
        <v>21</v>
      </c>
      <c r="H4400" t="s">
        <v>20864</v>
      </c>
      <c r="I4400">
        <v>963</v>
      </c>
      <c r="J4400">
        <v>26893</v>
      </c>
      <c r="K4400" t="s">
        <v>4824</v>
      </c>
      <c r="L4400" t="s">
        <v>6663</v>
      </c>
      <c r="M4400" t="s">
        <v>20865</v>
      </c>
      <c r="N4400">
        <v>4391</v>
      </c>
      <c r="O4400">
        <v>1694</v>
      </c>
      <c r="P4400" t="s">
        <v>20866</v>
      </c>
      <c r="Q4400">
        <v>0</v>
      </c>
      <c r="R4400" t="s">
        <v>20867</v>
      </c>
      <c r="S4400" t="s">
        <v>20868</v>
      </c>
      <c r="T4400">
        <v>26</v>
      </c>
      <c r="U4400" t="s">
        <v>1464</v>
      </c>
      <c r="V4400" t="s">
        <v>1465</v>
      </c>
      <c r="W4400" t="s">
        <v>585</v>
      </c>
      <c r="X4400">
        <v>1600000</v>
      </c>
      <c r="Y4400">
        <v>1969</v>
      </c>
      <c r="Z4400">
        <v>710</v>
      </c>
      <c r="AA4400">
        <v>7.2</v>
      </c>
      <c r="AB4400">
        <v>2.35</v>
      </c>
      <c r="AC4400">
        <v>278</v>
      </c>
    </row>
    <row r="4401" spans="1:29">
      <c r="A4401" t="s">
        <v>28</v>
      </c>
      <c r="C4401" t="s">
        <v>2865</v>
      </c>
      <c r="D4401">
        <v>22</v>
      </c>
      <c r="E4401">
        <v>111</v>
      </c>
      <c r="F4401">
        <v>1000</v>
      </c>
      <c r="G4401">
        <v>127</v>
      </c>
      <c r="H4401" t="s">
        <v>20869</v>
      </c>
      <c r="I4401">
        <v>2000</v>
      </c>
      <c r="J4401">
        <v>2580</v>
      </c>
      <c r="K4401" t="s">
        <v>8060</v>
      </c>
      <c r="L4401" t="s">
        <v>234</v>
      </c>
      <c r="M4401" t="s">
        <v>20870</v>
      </c>
      <c r="N4401">
        <v>1618</v>
      </c>
      <c r="O4401">
        <v>2564</v>
      </c>
      <c r="P4401" t="s">
        <v>15687</v>
      </c>
      <c r="Q4401">
        <v>2</v>
      </c>
      <c r="R4401" t="s">
        <v>20871</v>
      </c>
      <c r="S4401" t="s">
        <v>20872</v>
      </c>
      <c r="T4401">
        <v>40</v>
      </c>
      <c r="U4401" t="s">
        <v>37</v>
      </c>
      <c r="V4401" t="s">
        <v>38</v>
      </c>
      <c r="W4401" t="s">
        <v>585</v>
      </c>
      <c r="X4401">
        <v>1650000</v>
      </c>
      <c r="Y4401">
        <v>2003</v>
      </c>
      <c r="Z4401">
        <v>163</v>
      </c>
      <c r="AA4401">
        <v>5.4</v>
      </c>
      <c r="AB4401">
        <v>2.35</v>
      </c>
      <c r="AC4401">
        <v>63</v>
      </c>
    </row>
    <row r="4402" spans="1:29">
      <c r="A4402" t="s">
        <v>28</v>
      </c>
      <c r="C4402" t="s">
        <v>20873</v>
      </c>
      <c r="D4402">
        <v>68</v>
      </c>
      <c r="E4402">
        <v>99</v>
      </c>
      <c r="F4402">
        <v>4</v>
      </c>
      <c r="G4402">
        <v>114</v>
      </c>
      <c r="H4402" t="s">
        <v>20874</v>
      </c>
      <c r="I4402">
        <v>427</v>
      </c>
      <c r="K4402" t="s">
        <v>6403</v>
      </c>
      <c r="L4402" t="s">
        <v>20875</v>
      </c>
      <c r="M4402" t="s">
        <v>20876</v>
      </c>
      <c r="N4402">
        <v>3313</v>
      </c>
      <c r="O4402">
        <v>992</v>
      </c>
      <c r="P4402" t="s">
        <v>20877</v>
      </c>
      <c r="Q4402">
        <v>0</v>
      </c>
      <c r="R4402" t="s">
        <v>20878</v>
      </c>
      <c r="S4402" t="s">
        <v>20879</v>
      </c>
      <c r="T4402">
        <v>40</v>
      </c>
      <c r="U4402" t="s">
        <v>37</v>
      </c>
      <c r="V4402" t="s">
        <v>38</v>
      </c>
      <c r="W4402" t="s">
        <v>4830</v>
      </c>
      <c r="Y4402">
        <v>2016</v>
      </c>
      <c r="Z4402">
        <v>253</v>
      </c>
      <c r="AA4402">
        <v>3.7</v>
      </c>
      <c r="AC4402">
        <v>2000</v>
      </c>
    </row>
    <row r="4403" spans="1:29">
      <c r="A4403" t="s">
        <v>28</v>
      </c>
      <c r="C4403" t="s">
        <v>111</v>
      </c>
      <c r="D4403">
        <v>287</v>
      </c>
      <c r="E4403">
        <v>110</v>
      </c>
      <c r="F4403">
        <v>0</v>
      </c>
      <c r="G4403">
        <v>1000</v>
      </c>
      <c r="H4403" t="s">
        <v>4371</v>
      </c>
      <c r="I4403">
        <v>3000</v>
      </c>
      <c r="J4403">
        <v>58885635</v>
      </c>
      <c r="K4403" t="s">
        <v>4904</v>
      </c>
      <c r="L4403" t="s">
        <v>948</v>
      </c>
      <c r="M4403" t="s">
        <v>8877</v>
      </c>
      <c r="N4403">
        <v>194426</v>
      </c>
      <c r="O4403">
        <v>10438</v>
      </c>
      <c r="P4403" t="s">
        <v>1540</v>
      </c>
      <c r="Q4403">
        <v>0</v>
      </c>
      <c r="R4403" t="s">
        <v>8878</v>
      </c>
      <c r="S4403" t="s">
        <v>8879</v>
      </c>
      <c r="T4403">
        <v>1057</v>
      </c>
      <c r="U4403" t="s">
        <v>37</v>
      </c>
      <c r="V4403" t="s">
        <v>38</v>
      </c>
      <c r="W4403" t="s">
        <v>585</v>
      </c>
      <c r="X4403">
        <v>26000000</v>
      </c>
      <c r="Y4403">
        <v>2004</v>
      </c>
      <c r="Z4403">
        <v>2000</v>
      </c>
      <c r="AA4403">
        <v>7.4</v>
      </c>
      <c r="AB4403">
        <v>2.35</v>
      </c>
      <c r="AC4403">
        <v>7000</v>
      </c>
    </row>
    <row r="4404" spans="1:29">
      <c r="A4404" t="s">
        <v>28</v>
      </c>
      <c r="C4404" t="s">
        <v>20880</v>
      </c>
      <c r="D4404">
        <v>173</v>
      </c>
      <c r="E4404">
        <v>108</v>
      </c>
      <c r="F4404">
        <v>191</v>
      </c>
      <c r="G4404">
        <v>336</v>
      </c>
      <c r="H4404" t="s">
        <v>5161</v>
      </c>
      <c r="I4404">
        <v>597</v>
      </c>
      <c r="J4404">
        <v>19067631</v>
      </c>
      <c r="K4404" t="s">
        <v>1415</v>
      </c>
      <c r="L4404" t="s">
        <v>9163</v>
      </c>
      <c r="M4404" t="s">
        <v>20881</v>
      </c>
      <c r="N4404">
        <v>37714</v>
      </c>
      <c r="O4404">
        <v>1981</v>
      </c>
      <c r="P4404" t="s">
        <v>7855</v>
      </c>
      <c r="Q4404">
        <v>1</v>
      </c>
      <c r="R4404" t="s">
        <v>20882</v>
      </c>
      <c r="S4404" t="s">
        <v>20883</v>
      </c>
      <c r="T4404">
        <v>204</v>
      </c>
      <c r="U4404" t="s">
        <v>37</v>
      </c>
      <c r="V4404" t="s">
        <v>38</v>
      </c>
      <c r="W4404" t="s">
        <v>39</v>
      </c>
      <c r="X4404">
        <v>2000000</v>
      </c>
      <c r="Y4404">
        <v>2007</v>
      </c>
      <c r="Z4404">
        <v>541</v>
      </c>
      <c r="AA4404">
        <v>7.1</v>
      </c>
      <c r="AB4404">
        <v>1.85</v>
      </c>
      <c r="AC4404">
        <v>0</v>
      </c>
    </row>
    <row r="4405" spans="1:29">
      <c r="A4405" t="s">
        <v>28</v>
      </c>
      <c r="C4405" t="s">
        <v>20884</v>
      </c>
      <c r="D4405">
        <v>61</v>
      </c>
      <c r="E4405">
        <v>92</v>
      </c>
      <c r="F4405">
        <v>15</v>
      </c>
      <c r="G4405">
        <v>49</v>
      </c>
      <c r="H4405" t="s">
        <v>20885</v>
      </c>
      <c r="I4405">
        <v>633</v>
      </c>
      <c r="J4405">
        <v>11806119</v>
      </c>
      <c r="K4405" t="s">
        <v>7123</v>
      </c>
      <c r="L4405" t="s">
        <v>12450</v>
      </c>
      <c r="M4405" t="s">
        <v>20886</v>
      </c>
      <c r="N4405">
        <v>57578</v>
      </c>
      <c r="O4405">
        <v>1168</v>
      </c>
      <c r="P4405" t="s">
        <v>20887</v>
      </c>
      <c r="Q4405">
        <v>1</v>
      </c>
      <c r="R4405" t="s">
        <v>20888</v>
      </c>
      <c r="S4405" t="s">
        <v>20889</v>
      </c>
      <c r="T4405">
        <v>210</v>
      </c>
      <c r="U4405" t="s">
        <v>37</v>
      </c>
      <c r="V4405" t="s">
        <v>38</v>
      </c>
      <c r="W4405" t="s">
        <v>585</v>
      </c>
      <c r="X4405">
        <v>1100000</v>
      </c>
      <c r="Y4405">
        <v>1988</v>
      </c>
      <c r="Z4405">
        <v>403</v>
      </c>
      <c r="AA4405">
        <v>6.8</v>
      </c>
      <c r="AB4405">
        <v>1.85</v>
      </c>
      <c r="AC4405">
        <v>0</v>
      </c>
    </row>
    <row r="4406" spans="1:29">
      <c r="A4406" t="s">
        <v>747</v>
      </c>
      <c r="C4406" t="s">
        <v>19168</v>
      </c>
      <c r="D4406">
        <v>96</v>
      </c>
      <c r="E4406">
        <v>120</v>
      </c>
      <c r="F4406">
        <v>964</v>
      </c>
      <c r="G4406">
        <v>248</v>
      </c>
      <c r="H4406" t="s">
        <v>20810</v>
      </c>
      <c r="I4406">
        <v>607</v>
      </c>
      <c r="K4406" t="s">
        <v>2527</v>
      </c>
      <c r="L4406" t="s">
        <v>12818</v>
      </c>
      <c r="M4406" t="s">
        <v>20890</v>
      </c>
      <c r="N4406">
        <v>77392</v>
      </c>
      <c r="O4406">
        <v>1573</v>
      </c>
      <c r="P4406" t="s">
        <v>18795</v>
      </c>
      <c r="Q4406">
        <v>7</v>
      </c>
      <c r="R4406" t="s">
        <v>20891</v>
      </c>
      <c r="S4406" t="s">
        <v>20892</v>
      </c>
      <c r="T4406">
        <v>245</v>
      </c>
      <c r="U4406" t="s">
        <v>37</v>
      </c>
      <c r="V4406" t="s">
        <v>38</v>
      </c>
      <c r="W4406" t="s">
        <v>4830</v>
      </c>
      <c r="X4406">
        <v>1500000</v>
      </c>
      <c r="Y4406">
        <v>1939</v>
      </c>
      <c r="Z4406">
        <v>319</v>
      </c>
      <c r="AA4406">
        <v>8.1999999999999993</v>
      </c>
      <c r="AB4406">
        <v>1.37</v>
      </c>
      <c r="AC4406">
        <v>0</v>
      </c>
    </row>
    <row r="4407" spans="1:29">
      <c r="A4407" t="s">
        <v>28</v>
      </c>
      <c r="C4407" t="s">
        <v>20074</v>
      </c>
      <c r="D4407">
        <v>71</v>
      </c>
      <c r="E4407">
        <v>91</v>
      </c>
      <c r="F4407">
        <v>184</v>
      </c>
      <c r="G4407">
        <v>82</v>
      </c>
      <c r="H4407" t="s">
        <v>20893</v>
      </c>
      <c r="I4407">
        <v>3000</v>
      </c>
      <c r="J4407">
        <v>7417210</v>
      </c>
      <c r="K4407" t="s">
        <v>3409</v>
      </c>
      <c r="L4407" t="s">
        <v>982</v>
      </c>
      <c r="M4407" t="s">
        <v>20894</v>
      </c>
      <c r="N4407">
        <v>59041</v>
      </c>
      <c r="O4407">
        <v>3310</v>
      </c>
      <c r="P4407" t="s">
        <v>20895</v>
      </c>
      <c r="Q4407">
        <v>1</v>
      </c>
      <c r="R4407" t="s">
        <v>20896</v>
      </c>
      <c r="S4407" t="s">
        <v>20897</v>
      </c>
      <c r="T4407">
        <v>408</v>
      </c>
      <c r="U4407" t="s">
        <v>37</v>
      </c>
      <c r="V4407" t="s">
        <v>38</v>
      </c>
      <c r="X4407">
        <v>1500000</v>
      </c>
      <c r="Y4407">
        <v>1995</v>
      </c>
      <c r="Z4407">
        <v>202</v>
      </c>
      <c r="AA4407">
        <v>7</v>
      </c>
      <c r="AB4407">
        <v>1.85</v>
      </c>
      <c r="AC4407">
        <v>0</v>
      </c>
    </row>
    <row r="4408" spans="1:29">
      <c r="A4408" t="s">
        <v>28</v>
      </c>
      <c r="C4408" t="s">
        <v>15234</v>
      </c>
      <c r="D4408">
        <v>110</v>
      </c>
      <c r="E4408">
        <v>88</v>
      </c>
      <c r="F4408">
        <v>387</v>
      </c>
      <c r="G4408">
        <v>18</v>
      </c>
      <c r="H4408" t="s">
        <v>20898</v>
      </c>
      <c r="I4408">
        <v>436</v>
      </c>
      <c r="J4408">
        <v>7362100</v>
      </c>
      <c r="K4408" t="s">
        <v>2527</v>
      </c>
      <c r="L4408" t="s">
        <v>20899</v>
      </c>
      <c r="M4408" t="s">
        <v>20900</v>
      </c>
      <c r="N4408">
        <v>60295</v>
      </c>
      <c r="O4408">
        <v>479</v>
      </c>
      <c r="P4408" t="s">
        <v>20901</v>
      </c>
      <c r="Q4408">
        <v>0</v>
      </c>
      <c r="R4408" t="s">
        <v>20902</v>
      </c>
      <c r="S4408" t="s">
        <v>20903</v>
      </c>
      <c r="T4408">
        <v>232</v>
      </c>
      <c r="U4408" t="s">
        <v>37</v>
      </c>
      <c r="V4408" t="s">
        <v>38</v>
      </c>
      <c r="W4408" t="s">
        <v>585</v>
      </c>
      <c r="X4408">
        <v>1500000</v>
      </c>
      <c r="Y4408">
        <v>2005</v>
      </c>
      <c r="Z4408">
        <v>25</v>
      </c>
      <c r="AA4408">
        <v>7.4</v>
      </c>
      <c r="AB4408">
        <v>1.85</v>
      </c>
      <c r="AC4408">
        <v>0</v>
      </c>
    </row>
    <row r="4409" spans="1:29">
      <c r="A4409" t="s">
        <v>28</v>
      </c>
      <c r="C4409" t="s">
        <v>9470</v>
      </c>
      <c r="D4409">
        <v>110</v>
      </c>
      <c r="E4409">
        <v>97</v>
      </c>
      <c r="F4409">
        <v>0</v>
      </c>
      <c r="G4409">
        <v>117</v>
      </c>
      <c r="H4409" t="s">
        <v>20904</v>
      </c>
      <c r="I4409">
        <v>378</v>
      </c>
      <c r="J4409">
        <v>7022940</v>
      </c>
      <c r="K4409" t="s">
        <v>1415</v>
      </c>
      <c r="L4409" t="s">
        <v>20905</v>
      </c>
      <c r="M4409" t="s">
        <v>20906</v>
      </c>
      <c r="N4409">
        <v>14018</v>
      </c>
      <c r="O4409">
        <v>1173</v>
      </c>
      <c r="P4409" t="s">
        <v>20907</v>
      </c>
      <c r="Q4409">
        <v>1</v>
      </c>
      <c r="R4409" t="s">
        <v>20908</v>
      </c>
      <c r="S4409" t="s">
        <v>20909</v>
      </c>
      <c r="T4409">
        <v>190</v>
      </c>
      <c r="U4409" t="s">
        <v>37</v>
      </c>
      <c r="V4409" t="s">
        <v>38</v>
      </c>
      <c r="W4409" t="s">
        <v>585</v>
      </c>
      <c r="X4409">
        <v>1000000</v>
      </c>
      <c r="Y4409">
        <v>2001</v>
      </c>
      <c r="Z4409">
        <v>321</v>
      </c>
      <c r="AA4409">
        <v>6.7</v>
      </c>
      <c r="AB4409">
        <v>1.85</v>
      </c>
      <c r="AC4409">
        <v>682</v>
      </c>
    </row>
    <row r="4410" spans="1:29">
      <c r="A4410" t="s">
        <v>28</v>
      </c>
      <c r="C4410" t="s">
        <v>1939</v>
      </c>
      <c r="D4410">
        <v>101</v>
      </c>
      <c r="E4410">
        <v>95</v>
      </c>
      <c r="F4410">
        <v>611</v>
      </c>
      <c r="G4410">
        <v>3</v>
      </c>
      <c r="H4410" t="s">
        <v>14399</v>
      </c>
      <c r="I4410">
        <v>9</v>
      </c>
      <c r="J4410">
        <v>190666</v>
      </c>
      <c r="K4410" t="s">
        <v>2527</v>
      </c>
      <c r="L4410" t="s">
        <v>11977</v>
      </c>
      <c r="M4410" t="s">
        <v>14400</v>
      </c>
      <c r="N4410">
        <v>2410</v>
      </c>
      <c r="O4410">
        <v>18</v>
      </c>
      <c r="P4410" t="s">
        <v>14401</v>
      </c>
      <c r="Q4410">
        <v>1</v>
      </c>
      <c r="R4410" t="s">
        <v>14402</v>
      </c>
      <c r="S4410" t="s">
        <v>14403</v>
      </c>
      <c r="T4410">
        <v>20</v>
      </c>
      <c r="U4410" t="s">
        <v>1946</v>
      </c>
      <c r="V4410" t="s">
        <v>892</v>
      </c>
      <c r="W4410" t="s">
        <v>585</v>
      </c>
      <c r="Y4410">
        <v>2009</v>
      </c>
      <c r="Z4410">
        <v>4</v>
      </c>
      <c r="AA4410">
        <v>5.7</v>
      </c>
      <c r="AB4410">
        <v>2.35</v>
      </c>
      <c r="AC4410">
        <v>784</v>
      </c>
    </row>
    <row r="4411" spans="1:29">
      <c r="C4411" t="s">
        <v>5408</v>
      </c>
      <c r="D4411">
        <v>2</v>
      </c>
      <c r="E4411">
        <v>90</v>
      </c>
      <c r="F4411">
        <v>134</v>
      </c>
      <c r="G4411">
        <v>354</v>
      </c>
      <c r="H4411" t="s">
        <v>20910</v>
      </c>
      <c r="I4411">
        <v>260000</v>
      </c>
      <c r="K4411" t="s">
        <v>1325</v>
      </c>
      <c r="L4411" t="s">
        <v>20911</v>
      </c>
      <c r="M4411" t="s">
        <v>20912</v>
      </c>
      <c r="N4411">
        <v>246</v>
      </c>
      <c r="O4411">
        <v>261818</v>
      </c>
      <c r="P4411" t="s">
        <v>20913</v>
      </c>
      <c r="Q4411">
        <v>5</v>
      </c>
      <c r="S4411" t="s">
        <v>20914</v>
      </c>
      <c r="T4411">
        <v>1</v>
      </c>
      <c r="V4411" t="s">
        <v>38</v>
      </c>
      <c r="X4411">
        <v>17000000</v>
      </c>
      <c r="Y4411">
        <v>2016</v>
      </c>
      <c r="Z4411">
        <v>454</v>
      </c>
      <c r="AA4411">
        <v>9.1</v>
      </c>
      <c r="AC4411">
        <v>0</v>
      </c>
    </row>
    <row r="4412" spans="1:29">
      <c r="A4412" t="s">
        <v>28</v>
      </c>
      <c r="C4412" t="s">
        <v>11032</v>
      </c>
      <c r="D4412">
        <v>97</v>
      </c>
      <c r="E4412">
        <v>95</v>
      </c>
      <c r="F4412">
        <v>13000</v>
      </c>
      <c r="G4412">
        <v>82</v>
      </c>
      <c r="H4412" t="s">
        <v>20915</v>
      </c>
      <c r="I4412">
        <v>472</v>
      </c>
      <c r="K4412" t="s">
        <v>20916</v>
      </c>
      <c r="L4412" t="s">
        <v>20917</v>
      </c>
      <c r="M4412" t="s">
        <v>20918</v>
      </c>
      <c r="N4412">
        <v>32927</v>
      </c>
      <c r="O4412">
        <v>896</v>
      </c>
      <c r="P4412" t="s">
        <v>20919</v>
      </c>
      <c r="Q4412">
        <v>1</v>
      </c>
      <c r="R4412" t="s">
        <v>20920</v>
      </c>
      <c r="S4412" t="s">
        <v>20921</v>
      </c>
      <c r="T4412">
        <v>161</v>
      </c>
      <c r="U4412" t="s">
        <v>37</v>
      </c>
      <c r="V4412" t="s">
        <v>38</v>
      </c>
      <c r="W4412" t="s">
        <v>5613</v>
      </c>
      <c r="X4412">
        <v>1696377</v>
      </c>
      <c r="Y4412">
        <v>1945</v>
      </c>
      <c r="Z4412">
        <v>239</v>
      </c>
      <c r="AA4412">
        <v>7.6</v>
      </c>
      <c r="AB4412">
        <v>1.37</v>
      </c>
      <c r="AC4412">
        <v>0</v>
      </c>
    </row>
    <row r="4413" spans="1:29">
      <c r="A4413" t="s">
        <v>28</v>
      </c>
      <c r="C4413" t="s">
        <v>8638</v>
      </c>
      <c r="D4413">
        <v>53</v>
      </c>
      <c r="E4413">
        <v>103</v>
      </c>
      <c r="F4413">
        <v>460</v>
      </c>
      <c r="G4413">
        <v>900</v>
      </c>
      <c r="H4413" t="s">
        <v>4341</v>
      </c>
      <c r="I4413">
        <v>991</v>
      </c>
      <c r="J4413">
        <v>5132222</v>
      </c>
      <c r="K4413" t="s">
        <v>3831</v>
      </c>
      <c r="L4413" t="s">
        <v>352</v>
      </c>
      <c r="M4413" t="s">
        <v>20922</v>
      </c>
      <c r="N4413">
        <v>14112</v>
      </c>
      <c r="O4413">
        <v>2990</v>
      </c>
      <c r="P4413" t="s">
        <v>8555</v>
      </c>
      <c r="Q4413">
        <v>1</v>
      </c>
      <c r="R4413" t="s">
        <v>20923</v>
      </c>
      <c r="S4413" t="s">
        <v>20924</v>
      </c>
      <c r="T4413">
        <v>83</v>
      </c>
      <c r="U4413" t="s">
        <v>37</v>
      </c>
      <c r="V4413" t="s">
        <v>268</v>
      </c>
      <c r="W4413" t="s">
        <v>585</v>
      </c>
      <c r="X4413">
        <v>2000000</v>
      </c>
      <c r="Y4413">
        <v>1994</v>
      </c>
      <c r="Z4413">
        <v>971</v>
      </c>
      <c r="AA4413">
        <v>7.2</v>
      </c>
      <c r="AB4413">
        <v>1.85</v>
      </c>
      <c r="AC4413">
        <v>619</v>
      </c>
    </row>
    <row r="4414" spans="1:29">
      <c r="A4414" t="s">
        <v>28</v>
      </c>
      <c r="C4414" t="s">
        <v>13975</v>
      </c>
      <c r="D4414">
        <v>106</v>
      </c>
      <c r="E4414">
        <v>110</v>
      </c>
      <c r="F4414">
        <v>787</v>
      </c>
      <c r="G4414">
        <v>642</v>
      </c>
      <c r="H4414" t="s">
        <v>13975</v>
      </c>
      <c r="I4414">
        <v>1000</v>
      </c>
      <c r="J4414">
        <v>2365931</v>
      </c>
      <c r="K4414" t="s">
        <v>3124</v>
      </c>
      <c r="L4414" t="s">
        <v>3980</v>
      </c>
      <c r="M4414" t="s">
        <v>20925</v>
      </c>
      <c r="N4414">
        <v>36657</v>
      </c>
      <c r="O4414">
        <v>4762</v>
      </c>
      <c r="P4414" t="s">
        <v>12331</v>
      </c>
      <c r="Q4414">
        <v>2</v>
      </c>
      <c r="R4414" t="s">
        <v>20926</v>
      </c>
      <c r="S4414" t="s">
        <v>20927</v>
      </c>
      <c r="T4414">
        <v>318</v>
      </c>
      <c r="U4414" t="s">
        <v>37</v>
      </c>
      <c r="V4414" t="s">
        <v>38</v>
      </c>
      <c r="W4414" t="s">
        <v>585</v>
      </c>
      <c r="X4414">
        <v>1500000</v>
      </c>
      <c r="Y4414">
        <v>1998</v>
      </c>
      <c r="Z4414">
        <v>787</v>
      </c>
      <c r="AA4414">
        <v>7.5</v>
      </c>
      <c r="AB4414">
        <v>1.85</v>
      </c>
      <c r="AC4414">
        <v>0</v>
      </c>
    </row>
    <row r="4415" spans="1:29">
      <c r="A4415" t="s">
        <v>28</v>
      </c>
      <c r="C4415" t="s">
        <v>332</v>
      </c>
      <c r="D4415">
        <v>445</v>
      </c>
      <c r="E4415">
        <v>103</v>
      </c>
      <c r="F4415">
        <v>0</v>
      </c>
      <c r="G4415">
        <v>588</v>
      </c>
      <c r="H4415" t="s">
        <v>16591</v>
      </c>
      <c r="I4415">
        <v>852</v>
      </c>
      <c r="J4415">
        <v>53991137</v>
      </c>
      <c r="K4415" t="s">
        <v>2664</v>
      </c>
      <c r="L4415" t="s">
        <v>7329</v>
      </c>
      <c r="M4415" t="s">
        <v>20928</v>
      </c>
      <c r="N4415">
        <v>202800</v>
      </c>
      <c r="O4415">
        <v>3030</v>
      </c>
      <c r="P4415" t="s">
        <v>20929</v>
      </c>
      <c r="Q4415">
        <v>1</v>
      </c>
      <c r="R4415" t="s">
        <v>20930</v>
      </c>
      <c r="S4415" t="s">
        <v>20931</v>
      </c>
      <c r="T4415">
        <v>752</v>
      </c>
      <c r="U4415" t="s">
        <v>37</v>
      </c>
      <c r="V4415" t="s">
        <v>38</v>
      </c>
      <c r="W4415" t="s">
        <v>39</v>
      </c>
      <c r="X4415">
        <v>1500000</v>
      </c>
      <c r="Y4415">
        <v>2010</v>
      </c>
      <c r="Z4415">
        <v>618</v>
      </c>
      <c r="AA4415">
        <v>6.8</v>
      </c>
      <c r="AB4415">
        <v>2.35</v>
      </c>
      <c r="AC4415">
        <v>60000</v>
      </c>
    </row>
    <row r="4416" spans="1:29">
      <c r="A4416" t="s">
        <v>28</v>
      </c>
      <c r="C4416" t="s">
        <v>20932</v>
      </c>
      <c r="D4416">
        <v>131</v>
      </c>
      <c r="E4416">
        <v>92</v>
      </c>
      <c r="F4416">
        <v>92</v>
      </c>
      <c r="G4416">
        <v>166</v>
      </c>
      <c r="H4416" t="s">
        <v>12490</v>
      </c>
      <c r="I4416">
        <v>752</v>
      </c>
      <c r="K4416" t="s">
        <v>20933</v>
      </c>
      <c r="L4416" t="s">
        <v>1682</v>
      </c>
      <c r="M4416" t="s">
        <v>20934</v>
      </c>
      <c r="N4416">
        <v>25332</v>
      </c>
      <c r="O4416">
        <v>1652</v>
      </c>
      <c r="P4416" t="s">
        <v>20935</v>
      </c>
      <c r="Q4416">
        <v>3</v>
      </c>
      <c r="R4416" t="s">
        <v>20936</v>
      </c>
      <c r="S4416" t="s">
        <v>20937</v>
      </c>
      <c r="T4416">
        <v>148</v>
      </c>
      <c r="U4416" t="s">
        <v>37</v>
      </c>
      <c r="V4416" t="s">
        <v>38</v>
      </c>
      <c r="W4416" t="s">
        <v>585</v>
      </c>
      <c r="X4416">
        <v>1500000</v>
      </c>
      <c r="Y4416">
        <v>1984</v>
      </c>
      <c r="Z4416">
        <v>324</v>
      </c>
      <c r="AA4416">
        <v>6.9</v>
      </c>
      <c r="AB4416">
        <v>1.85</v>
      </c>
      <c r="AC4416">
        <v>0</v>
      </c>
    </row>
    <row r="4417" spans="1:29">
      <c r="A4417" t="s">
        <v>28</v>
      </c>
      <c r="C4417" t="s">
        <v>20938</v>
      </c>
      <c r="D4417">
        <v>94</v>
      </c>
      <c r="E4417">
        <v>114</v>
      </c>
      <c r="F4417">
        <v>44</v>
      </c>
      <c r="G4417">
        <v>7</v>
      </c>
      <c r="H4417" t="s">
        <v>20939</v>
      </c>
      <c r="I4417">
        <v>827</v>
      </c>
      <c r="J4417">
        <v>1221261</v>
      </c>
      <c r="K4417" t="s">
        <v>2125</v>
      </c>
      <c r="L4417" t="s">
        <v>18937</v>
      </c>
      <c r="M4417" t="s">
        <v>20940</v>
      </c>
      <c r="N4417">
        <v>38215</v>
      </c>
      <c r="O4417">
        <v>856</v>
      </c>
      <c r="P4417" t="s">
        <v>20941</v>
      </c>
      <c r="Q4417">
        <v>0</v>
      </c>
      <c r="R4417" t="s">
        <v>20942</v>
      </c>
      <c r="S4417" t="s">
        <v>20943</v>
      </c>
      <c r="T4417">
        <v>125</v>
      </c>
      <c r="U4417" t="s">
        <v>2778</v>
      </c>
      <c r="V4417" t="s">
        <v>18942</v>
      </c>
      <c r="W4417" t="s">
        <v>585</v>
      </c>
      <c r="X4417">
        <v>1500000</v>
      </c>
      <c r="Y4417">
        <v>2000</v>
      </c>
      <c r="Z4417">
        <v>22</v>
      </c>
      <c r="AA4417">
        <v>7.9</v>
      </c>
      <c r="AB4417">
        <v>1.85</v>
      </c>
      <c r="AC4417">
        <v>0</v>
      </c>
    </row>
    <row r="4418" spans="1:29">
      <c r="A4418" t="s">
        <v>28</v>
      </c>
      <c r="C4418" t="s">
        <v>20944</v>
      </c>
      <c r="D4418">
        <v>105</v>
      </c>
      <c r="E4418">
        <v>101</v>
      </c>
      <c r="F4418">
        <v>4</v>
      </c>
      <c r="G4418">
        <v>0</v>
      </c>
      <c r="H4418" t="s">
        <v>20945</v>
      </c>
      <c r="I4418">
        <v>0</v>
      </c>
      <c r="J4418">
        <v>2408553</v>
      </c>
      <c r="K4418" t="s">
        <v>20311</v>
      </c>
      <c r="L4418" t="s">
        <v>20946</v>
      </c>
      <c r="M4418" t="s">
        <v>20947</v>
      </c>
      <c r="N4418">
        <v>4547</v>
      </c>
      <c r="O4418">
        <v>0</v>
      </c>
      <c r="P4418" t="s">
        <v>20948</v>
      </c>
      <c r="Q4418">
        <v>3</v>
      </c>
      <c r="R4418" t="s">
        <v>20949</v>
      </c>
      <c r="S4418" t="s">
        <v>20950</v>
      </c>
      <c r="T4418">
        <v>33</v>
      </c>
      <c r="U4418" t="s">
        <v>11690</v>
      </c>
      <c r="V4418" t="s">
        <v>20302</v>
      </c>
      <c r="W4418" t="s">
        <v>39</v>
      </c>
      <c r="Y4418">
        <v>2012</v>
      </c>
      <c r="Z4418">
        <v>0</v>
      </c>
      <c r="AA4418">
        <v>7.6</v>
      </c>
      <c r="AB4418">
        <v>1.85</v>
      </c>
      <c r="AC4418">
        <v>0</v>
      </c>
    </row>
    <row r="4419" spans="1:29">
      <c r="A4419" t="s">
        <v>28</v>
      </c>
      <c r="C4419" t="s">
        <v>20951</v>
      </c>
      <c r="D4419">
        <v>75</v>
      </c>
      <c r="E4419">
        <v>112</v>
      </c>
      <c r="F4419">
        <v>58</v>
      </c>
      <c r="G4419">
        <v>42</v>
      </c>
      <c r="H4419" t="s">
        <v>4336</v>
      </c>
      <c r="I4419">
        <v>552</v>
      </c>
      <c r="J4419">
        <v>712294</v>
      </c>
      <c r="K4419" t="s">
        <v>3409</v>
      </c>
      <c r="L4419" t="s">
        <v>7414</v>
      </c>
      <c r="M4419" t="s">
        <v>20952</v>
      </c>
      <c r="N4419">
        <v>9408</v>
      </c>
      <c r="O4419">
        <v>859</v>
      </c>
      <c r="P4419" t="s">
        <v>20953</v>
      </c>
      <c r="Q4419">
        <v>1</v>
      </c>
      <c r="R4419" t="s">
        <v>20954</v>
      </c>
      <c r="S4419" t="s">
        <v>20955</v>
      </c>
      <c r="T4419">
        <v>68</v>
      </c>
      <c r="U4419" t="s">
        <v>37</v>
      </c>
      <c r="V4419" t="s">
        <v>38</v>
      </c>
      <c r="W4419" t="s">
        <v>585</v>
      </c>
      <c r="X4419">
        <v>1500000</v>
      </c>
      <c r="Y4419">
        <v>2005</v>
      </c>
      <c r="Z4419">
        <v>265</v>
      </c>
      <c r="AA4419">
        <v>6.7</v>
      </c>
      <c r="AB4419">
        <v>1.66</v>
      </c>
      <c r="AC4419">
        <v>608</v>
      </c>
    </row>
    <row r="4420" spans="1:29">
      <c r="A4420" t="s">
        <v>28</v>
      </c>
      <c r="C4420" t="s">
        <v>20956</v>
      </c>
      <c r="D4420">
        <v>97</v>
      </c>
      <c r="E4420">
        <v>104</v>
      </c>
      <c r="F4420">
        <v>38</v>
      </c>
      <c r="G4420">
        <v>690</v>
      </c>
      <c r="H4420" t="s">
        <v>4990</v>
      </c>
      <c r="I4420">
        <v>801</v>
      </c>
      <c r="J4420">
        <v>3447339</v>
      </c>
      <c r="K4420" t="s">
        <v>1681</v>
      </c>
      <c r="L4420" t="s">
        <v>1665</v>
      </c>
      <c r="M4420" t="s">
        <v>20957</v>
      </c>
      <c r="N4420">
        <v>29517</v>
      </c>
      <c r="O4420">
        <v>2667</v>
      </c>
      <c r="P4420" t="s">
        <v>1408</v>
      </c>
      <c r="Q4420">
        <v>7</v>
      </c>
      <c r="R4420" t="s">
        <v>20958</v>
      </c>
      <c r="S4420" t="s">
        <v>20959</v>
      </c>
      <c r="T4420">
        <v>79</v>
      </c>
      <c r="U4420" t="s">
        <v>37</v>
      </c>
      <c r="V4420" t="s">
        <v>38</v>
      </c>
      <c r="W4420" t="s">
        <v>585</v>
      </c>
      <c r="X4420">
        <v>1500000</v>
      </c>
      <c r="Y4420">
        <v>2013</v>
      </c>
      <c r="Z4420">
        <v>727</v>
      </c>
      <c r="AA4420">
        <v>5.8</v>
      </c>
      <c r="AB4420">
        <v>1.78</v>
      </c>
      <c r="AC4420">
        <v>0</v>
      </c>
    </row>
    <row r="4421" spans="1:29">
      <c r="A4421" t="s">
        <v>28</v>
      </c>
      <c r="C4421" t="s">
        <v>18553</v>
      </c>
      <c r="D4421">
        <v>37</v>
      </c>
      <c r="E4421">
        <v>99</v>
      </c>
      <c r="F4421">
        <v>675</v>
      </c>
      <c r="G4421">
        <v>164</v>
      </c>
      <c r="H4421" t="s">
        <v>20960</v>
      </c>
      <c r="I4421">
        <v>902</v>
      </c>
      <c r="J4421">
        <v>418953</v>
      </c>
      <c r="K4421" t="s">
        <v>2125</v>
      </c>
      <c r="L4421" t="s">
        <v>5781</v>
      </c>
      <c r="M4421" t="s">
        <v>20961</v>
      </c>
      <c r="N4421">
        <v>17322</v>
      </c>
      <c r="O4421">
        <v>1582</v>
      </c>
      <c r="P4421" t="s">
        <v>20358</v>
      </c>
      <c r="Q4421">
        <v>0</v>
      </c>
      <c r="R4421" t="s">
        <v>20962</v>
      </c>
      <c r="S4421" t="s">
        <v>20963</v>
      </c>
      <c r="T4421">
        <v>93</v>
      </c>
      <c r="U4421" t="s">
        <v>37</v>
      </c>
      <c r="V4421" t="s">
        <v>1465</v>
      </c>
      <c r="W4421" t="s">
        <v>585</v>
      </c>
      <c r="X4421">
        <v>1500000</v>
      </c>
      <c r="Y4421">
        <v>1993</v>
      </c>
      <c r="Z4421">
        <v>424</v>
      </c>
      <c r="AA4421">
        <v>6.5</v>
      </c>
      <c r="AB4421">
        <v>1.85</v>
      </c>
      <c r="AC4421">
        <v>853</v>
      </c>
    </row>
    <row r="4422" spans="1:29">
      <c r="A4422" t="s">
        <v>747</v>
      </c>
      <c r="C4422" t="s">
        <v>20964</v>
      </c>
      <c r="D4422">
        <v>84</v>
      </c>
      <c r="E4422">
        <v>98</v>
      </c>
      <c r="F4422">
        <v>21</v>
      </c>
      <c r="G4422">
        <v>76</v>
      </c>
      <c r="H4422" t="s">
        <v>20965</v>
      </c>
      <c r="I4422">
        <v>33000</v>
      </c>
      <c r="J4422">
        <v>406035</v>
      </c>
      <c r="K4422" t="s">
        <v>3409</v>
      </c>
      <c r="L4422" t="s">
        <v>4213</v>
      </c>
      <c r="M4422" t="s">
        <v>20966</v>
      </c>
      <c r="N4422">
        <v>30314</v>
      </c>
      <c r="O4422">
        <v>33441</v>
      </c>
      <c r="P4422" t="s">
        <v>20967</v>
      </c>
      <c r="Q4422">
        <v>0</v>
      </c>
      <c r="R4422" t="s">
        <v>20968</v>
      </c>
      <c r="S4422" t="s">
        <v>20969</v>
      </c>
      <c r="T4422">
        <v>159</v>
      </c>
      <c r="U4422" t="s">
        <v>37</v>
      </c>
      <c r="V4422" t="s">
        <v>38</v>
      </c>
      <c r="W4422" t="s">
        <v>585</v>
      </c>
      <c r="X4422">
        <v>1500000</v>
      </c>
      <c r="Y4422">
        <v>2001</v>
      </c>
      <c r="Z4422">
        <v>243</v>
      </c>
      <c r="AA4422">
        <v>7.2</v>
      </c>
      <c r="AB4422">
        <v>1.66</v>
      </c>
      <c r="AC4422">
        <v>0</v>
      </c>
    </row>
    <row r="4423" spans="1:29">
      <c r="A4423" t="s">
        <v>28</v>
      </c>
      <c r="C4423" t="s">
        <v>5418</v>
      </c>
      <c r="D4423">
        <v>88</v>
      </c>
      <c r="E4423">
        <v>107</v>
      </c>
      <c r="F4423">
        <v>234</v>
      </c>
      <c r="G4423">
        <v>442</v>
      </c>
      <c r="H4423" t="s">
        <v>18696</v>
      </c>
      <c r="I4423">
        <v>947</v>
      </c>
      <c r="J4423">
        <v>402820</v>
      </c>
      <c r="K4423" t="s">
        <v>214</v>
      </c>
      <c r="L4423" t="s">
        <v>2297</v>
      </c>
      <c r="M4423" t="s">
        <v>20970</v>
      </c>
      <c r="N4423">
        <v>10896</v>
      </c>
      <c r="O4423">
        <v>2747</v>
      </c>
      <c r="P4423" t="s">
        <v>2406</v>
      </c>
      <c r="Q4423">
        <v>0</v>
      </c>
      <c r="R4423" t="s">
        <v>20971</v>
      </c>
      <c r="S4423" t="s">
        <v>20972</v>
      </c>
      <c r="T4423">
        <v>57</v>
      </c>
      <c r="U4423" t="s">
        <v>37</v>
      </c>
      <c r="V4423" t="s">
        <v>38</v>
      </c>
      <c r="W4423" t="s">
        <v>585</v>
      </c>
      <c r="Y4423">
        <v>2007</v>
      </c>
      <c r="Z4423">
        <v>530</v>
      </c>
      <c r="AA4423">
        <v>6.9</v>
      </c>
      <c r="AB4423">
        <v>2.35</v>
      </c>
      <c r="AC4423">
        <v>415</v>
      </c>
    </row>
    <row r="4424" spans="1:29">
      <c r="A4424" t="s">
        <v>28</v>
      </c>
      <c r="C4424" t="s">
        <v>20973</v>
      </c>
      <c r="D4424">
        <v>6</v>
      </c>
      <c r="E4424">
        <v>93</v>
      </c>
      <c r="F4424">
        <v>6</v>
      </c>
      <c r="G4424">
        <v>56</v>
      </c>
      <c r="H4424" t="s">
        <v>20974</v>
      </c>
      <c r="I4424">
        <v>393</v>
      </c>
      <c r="K4424" t="s">
        <v>4904</v>
      </c>
      <c r="L4424" t="s">
        <v>20975</v>
      </c>
      <c r="M4424" t="s">
        <v>20976</v>
      </c>
      <c r="N4424">
        <v>95</v>
      </c>
      <c r="O4424">
        <v>792</v>
      </c>
      <c r="P4424" t="s">
        <v>20977</v>
      </c>
      <c r="Q4424">
        <v>1</v>
      </c>
      <c r="S4424" t="s">
        <v>20978</v>
      </c>
      <c r="T4424">
        <v>3</v>
      </c>
      <c r="U4424" t="s">
        <v>37</v>
      </c>
      <c r="V4424" t="s">
        <v>38</v>
      </c>
      <c r="W4424" t="s">
        <v>585</v>
      </c>
      <c r="X4424">
        <v>1500000</v>
      </c>
      <c r="Y4424">
        <v>2014</v>
      </c>
      <c r="Z4424">
        <v>191</v>
      </c>
      <c r="AA4424">
        <v>5.5</v>
      </c>
      <c r="AB4424">
        <v>2.35</v>
      </c>
      <c r="AC4424">
        <v>307</v>
      </c>
    </row>
    <row r="4425" spans="1:29">
      <c r="A4425" t="s">
        <v>28</v>
      </c>
      <c r="C4425" t="s">
        <v>13181</v>
      </c>
      <c r="D4425">
        <v>127</v>
      </c>
      <c r="E4425">
        <v>100</v>
      </c>
      <c r="F4425">
        <v>122</v>
      </c>
      <c r="G4425">
        <v>83</v>
      </c>
      <c r="H4425" t="s">
        <v>11260</v>
      </c>
      <c r="I4425">
        <v>210</v>
      </c>
      <c r="J4425">
        <v>373967</v>
      </c>
      <c r="K4425" t="s">
        <v>5103</v>
      </c>
      <c r="L4425" t="s">
        <v>3763</v>
      </c>
      <c r="M4425" t="s">
        <v>20979</v>
      </c>
      <c r="N4425">
        <v>43839</v>
      </c>
      <c r="O4425">
        <v>469</v>
      </c>
      <c r="P4425" t="s">
        <v>15337</v>
      </c>
      <c r="Q4425">
        <v>0</v>
      </c>
      <c r="R4425" t="s">
        <v>20980</v>
      </c>
      <c r="S4425" t="s">
        <v>20981</v>
      </c>
      <c r="T4425">
        <v>481</v>
      </c>
      <c r="U4425" t="s">
        <v>37</v>
      </c>
      <c r="V4425" t="s">
        <v>38</v>
      </c>
      <c r="W4425" t="s">
        <v>585</v>
      </c>
      <c r="X4425">
        <v>1500000</v>
      </c>
      <c r="Y4425">
        <v>2001</v>
      </c>
      <c r="Z4425">
        <v>148</v>
      </c>
      <c r="AA4425">
        <v>6.5</v>
      </c>
      <c r="AB4425">
        <v>2.35</v>
      </c>
      <c r="AC4425">
        <v>0</v>
      </c>
    </row>
    <row r="4426" spans="1:29">
      <c r="A4426" t="s">
        <v>28</v>
      </c>
      <c r="C4426" t="s">
        <v>418</v>
      </c>
      <c r="D4426">
        <v>32</v>
      </c>
      <c r="E4426">
        <v>80</v>
      </c>
      <c r="F4426">
        <v>522</v>
      </c>
      <c r="G4426">
        <v>423</v>
      </c>
      <c r="H4426" t="s">
        <v>418</v>
      </c>
      <c r="I4426">
        <v>813</v>
      </c>
      <c r="J4426">
        <v>194568</v>
      </c>
      <c r="K4426" t="s">
        <v>1681</v>
      </c>
      <c r="L4426" t="s">
        <v>20982</v>
      </c>
      <c r="M4426" t="s">
        <v>20983</v>
      </c>
      <c r="N4426">
        <v>2963</v>
      </c>
      <c r="O4426">
        <v>2179</v>
      </c>
      <c r="P4426" t="s">
        <v>2116</v>
      </c>
      <c r="Q4426">
        <v>0</v>
      </c>
      <c r="R4426" t="s">
        <v>20984</v>
      </c>
      <c r="S4426" t="s">
        <v>20985</v>
      </c>
      <c r="T4426">
        <v>28</v>
      </c>
      <c r="U4426" t="s">
        <v>37</v>
      </c>
      <c r="V4426" t="s">
        <v>38</v>
      </c>
      <c r="W4426" t="s">
        <v>585</v>
      </c>
      <c r="X4426">
        <v>1500000</v>
      </c>
      <c r="Y4426">
        <v>2006</v>
      </c>
      <c r="Z4426">
        <v>522</v>
      </c>
      <c r="AA4426">
        <v>6.2</v>
      </c>
      <c r="AB4426">
        <v>1.85</v>
      </c>
      <c r="AC4426">
        <v>0</v>
      </c>
    </row>
    <row r="4427" spans="1:29">
      <c r="A4427" t="s">
        <v>28</v>
      </c>
      <c r="C4427" t="s">
        <v>20986</v>
      </c>
      <c r="D4427">
        <v>8</v>
      </c>
      <c r="E4427">
        <v>94</v>
      </c>
      <c r="F4427">
        <v>13</v>
      </c>
      <c r="G4427">
        <v>616</v>
      </c>
      <c r="H4427" t="s">
        <v>6382</v>
      </c>
      <c r="I4427">
        <v>1000</v>
      </c>
      <c r="K4427" t="s">
        <v>7144</v>
      </c>
      <c r="L4427" t="s">
        <v>2729</v>
      </c>
      <c r="M4427" t="s">
        <v>20987</v>
      </c>
      <c r="N4427">
        <v>919</v>
      </c>
      <c r="O4427">
        <v>3288</v>
      </c>
      <c r="P4427" t="s">
        <v>15177</v>
      </c>
      <c r="Q4427">
        <v>1</v>
      </c>
      <c r="R4427" t="s">
        <v>16937</v>
      </c>
      <c r="S4427" t="s">
        <v>20988</v>
      </c>
      <c r="T4427">
        <v>14</v>
      </c>
      <c r="U4427" t="s">
        <v>37</v>
      </c>
      <c r="V4427" t="s">
        <v>38</v>
      </c>
      <c r="W4427" t="s">
        <v>39</v>
      </c>
      <c r="Y4427">
        <v>2010</v>
      </c>
      <c r="Z4427">
        <v>826</v>
      </c>
      <c r="AA4427">
        <v>6.7</v>
      </c>
      <c r="AC4427">
        <v>0</v>
      </c>
    </row>
    <row r="4428" spans="1:29">
      <c r="A4428" t="s">
        <v>28</v>
      </c>
      <c r="C4428" t="s">
        <v>20989</v>
      </c>
      <c r="D4428">
        <v>229</v>
      </c>
      <c r="E4428">
        <v>93</v>
      </c>
      <c r="F4428">
        <v>134</v>
      </c>
      <c r="G4428">
        <v>488</v>
      </c>
      <c r="H4428" t="s">
        <v>13484</v>
      </c>
      <c r="I4428">
        <v>936</v>
      </c>
      <c r="K4428" t="s">
        <v>7579</v>
      </c>
      <c r="L4428" t="s">
        <v>30</v>
      </c>
      <c r="M4428" t="s">
        <v>20990</v>
      </c>
      <c r="N4428">
        <v>23349</v>
      </c>
      <c r="O4428">
        <v>3668</v>
      </c>
      <c r="P4428" t="s">
        <v>20991</v>
      </c>
      <c r="Q4428">
        <v>0</v>
      </c>
      <c r="R4428" t="s">
        <v>20992</v>
      </c>
      <c r="S4428" t="s">
        <v>20993</v>
      </c>
      <c r="T4428">
        <v>235</v>
      </c>
      <c r="U4428" t="s">
        <v>37</v>
      </c>
      <c r="V4428" t="s">
        <v>38</v>
      </c>
      <c r="W4428" t="s">
        <v>585</v>
      </c>
      <c r="X4428">
        <v>1500000</v>
      </c>
      <c r="Y4428">
        <v>2006</v>
      </c>
      <c r="Z4428">
        <v>935</v>
      </c>
      <c r="AA4428">
        <v>5.7</v>
      </c>
      <c r="AB4428">
        <v>1.85</v>
      </c>
      <c r="AC4428">
        <v>0</v>
      </c>
    </row>
    <row r="4429" spans="1:29">
      <c r="A4429" t="s">
        <v>747</v>
      </c>
      <c r="C4429" t="s">
        <v>20994</v>
      </c>
      <c r="D4429">
        <v>120</v>
      </c>
      <c r="E4429">
        <v>87</v>
      </c>
      <c r="F4429">
        <v>0</v>
      </c>
      <c r="G4429">
        <v>8</v>
      </c>
      <c r="H4429" t="s">
        <v>20995</v>
      </c>
      <c r="I4429">
        <v>309</v>
      </c>
      <c r="J4429">
        <v>163245</v>
      </c>
      <c r="K4429" t="s">
        <v>3932</v>
      </c>
      <c r="L4429" t="s">
        <v>20996</v>
      </c>
      <c r="M4429" t="s">
        <v>20997</v>
      </c>
      <c r="N4429">
        <v>143086</v>
      </c>
      <c r="O4429">
        <v>352</v>
      </c>
      <c r="P4429" t="s">
        <v>20998</v>
      </c>
      <c r="Q4429">
        <v>1</v>
      </c>
      <c r="R4429" t="s">
        <v>20999</v>
      </c>
      <c r="S4429" t="s">
        <v>21000</v>
      </c>
      <c r="T4429">
        <v>211</v>
      </c>
      <c r="U4429" t="s">
        <v>37</v>
      </c>
      <c r="V4429" t="s">
        <v>38</v>
      </c>
      <c r="W4429" t="s">
        <v>277</v>
      </c>
      <c r="X4429">
        <v>1500000</v>
      </c>
      <c r="Y4429">
        <v>1936</v>
      </c>
      <c r="Z4429">
        <v>8</v>
      </c>
      <c r="AA4429">
        <v>8.6</v>
      </c>
      <c r="AB4429">
        <v>1.37</v>
      </c>
      <c r="AC4429">
        <v>0</v>
      </c>
    </row>
    <row r="4430" spans="1:29">
      <c r="A4430" t="s">
        <v>28</v>
      </c>
      <c r="C4430" t="s">
        <v>21001</v>
      </c>
      <c r="D4430">
        <v>31</v>
      </c>
      <c r="E4430">
        <v>91</v>
      </c>
      <c r="F4430">
        <v>18</v>
      </c>
      <c r="G4430">
        <v>597</v>
      </c>
      <c r="H4430" t="s">
        <v>6446</v>
      </c>
      <c r="I4430">
        <v>954</v>
      </c>
      <c r="J4430">
        <v>119841</v>
      </c>
      <c r="K4430" t="s">
        <v>3409</v>
      </c>
      <c r="L4430" t="s">
        <v>795</v>
      </c>
      <c r="M4430" t="s">
        <v>21002</v>
      </c>
      <c r="N4430">
        <v>2419</v>
      </c>
      <c r="O4430">
        <v>3901</v>
      </c>
      <c r="P4430" t="s">
        <v>5011</v>
      </c>
      <c r="Q4430">
        <v>1</v>
      </c>
      <c r="R4430" t="s">
        <v>21003</v>
      </c>
      <c r="S4430" t="s">
        <v>21004</v>
      </c>
      <c r="T4430">
        <v>55</v>
      </c>
      <c r="U4430" t="s">
        <v>37</v>
      </c>
      <c r="V4430" t="s">
        <v>38</v>
      </c>
      <c r="W4430" t="s">
        <v>95</v>
      </c>
      <c r="X4430">
        <v>1500000</v>
      </c>
      <c r="Y4430">
        <v>2002</v>
      </c>
      <c r="Z4430">
        <v>767</v>
      </c>
      <c r="AA4430">
        <v>6.5</v>
      </c>
      <c r="AB4430">
        <v>1.85</v>
      </c>
      <c r="AC4430">
        <v>304</v>
      </c>
    </row>
    <row r="4431" spans="1:29">
      <c r="A4431" t="s">
        <v>28</v>
      </c>
      <c r="C4431" t="s">
        <v>6251</v>
      </c>
      <c r="D4431">
        <v>100</v>
      </c>
      <c r="E4431">
        <v>84</v>
      </c>
      <c r="F4431">
        <v>0</v>
      </c>
      <c r="G4431">
        <v>158</v>
      </c>
      <c r="H4431" t="s">
        <v>18950</v>
      </c>
      <c r="I4431">
        <v>634</v>
      </c>
      <c r="J4431">
        <v>173066</v>
      </c>
      <c r="K4431" t="s">
        <v>2786</v>
      </c>
      <c r="L4431" t="s">
        <v>14828</v>
      </c>
      <c r="M4431" t="s">
        <v>21005</v>
      </c>
      <c r="N4431">
        <v>21379</v>
      </c>
      <c r="O4431">
        <v>1238</v>
      </c>
      <c r="P4431" t="s">
        <v>21006</v>
      </c>
      <c r="Q4431">
        <v>1</v>
      </c>
      <c r="R4431" t="s">
        <v>21007</v>
      </c>
      <c r="S4431" t="s">
        <v>21008</v>
      </c>
      <c r="T4431">
        <v>88</v>
      </c>
      <c r="U4431" t="s">
        <v>37</v>
      </c>
      <c r="V4431" t="s">
        <v>38</v>
      </c>
      <c r="W4431" t="s">
        <v>585</v>
      </c>
      <c r="X4431">
        <v>1500000</v>
      </c>
      <c r="Y4431">
        <v>2007</v>
      </c>
      <c r="Z4431">
        <v>328</v>
      </c>
      <c r="AA4431">
        <v>6.3</v>
      </c>
      <c r="AB4431">
        <v>1.85</v>
      </c>
      <c r="AC4431">
        <v>0</v>
      </c>
    </row>
    <row r="4432" spans="1:29">
      <c r="A4432" t="s">
        <v>28</v>
      </c>
      <c r="C4432" t="s">
        <v>13756</v>
      </c>
      <c r="D4432">
        <v>14</v>
      </c>
      <c r="E4432">
        <v>90</v>
      </c>
      <c r="F4432">
        <v>7</v>
      </c>
      <c r="G4432">
        <v>424</v>
      </c>
      <c r="H4432" t="s">
        <v>17666</v>
      </c>
      <c r="I4432">
        <v>890</v>
      </c>
      <c r="J4432">
        <v>92362</v>
      </c>
      <c r="K4432" t="s">
        <v>2527</v>
      </c>
      <c r="L4432" t="s">
        <v>634</v>
      </c>
      <c r="M4432" t="s">
        <v>21009</v>
      </c>
      <c r="N4432">
        <v>444</v>
      </c>
      <c r="O4432">
        <v>3138</v>
      </c>
      <c r="P4432" t="s">
        <v>10272</v>
      </c>
      <c r="Q4432">
        <v>7</v>
      </c>
      <c r="S4432" t="s">
        <v>21010</v>
      </c>
      <c r="T4432">
        <v>5</v>
      </c>
      <c r="U4432" t="s">
        <v>37</v>
      </c>
      <c r="V4432" t="s">
        <v>38</v>
      </c>
      <c r="W4432" t="s">
        <v>39</v>
      </c>
      <c r="X4432">
        <v>1500000</v>
      </c>
      <c r="Y4432">
        <v>2005</v>
      </c>
      <c r="Z4432">
        <v>597</v>
      </c>
      <c r="AA4432">
        <v>4.3</v>
      </c>
      <c r="AB4432">
        <v>1.85</v>
      </c>
      <c r="AC4432">
        <v>68</v>
      </c>
    </row>
    <row r="4433" spans="1:29">
      <c r="A4433" t="s">
        <v>28</v>
      </c>
      <c r="C4433" t="s">
        <v>21011</v>
      </c>
      <c r="D4433">
        <v>14</v>
      </c>
      <c r="E4433">
        <v>98</v>
      </c>
      <c r="F4433">
        <v>102</v>
      </c>
      <c r="G4433">
        <v>360</v>
      </c>
      <c r="H4433" t="s">
        <v>21012</v>
      </c>
      <c r="I4433">
        <v>563</v>
      </c>
      <c r="J4433">
        <v>105943</v>
      </c>
      <c r="K4433" t="s">
        <v>1671</v>
      </c>
      <c r="L4433" t="s">
        <v>5323</v>
      </c>
      <c r="M4433" t="s">
        <v>21013</v>
      </c>
      <c r="N4433">
        <v>1351</v>
      </c>
      <c r="O4433">
        <v>2628</v>
      </c>
      <c r="P4433" t="s">
        <v>17082</v>
      </c>
      <c r="Q4433">
        <v>0</v>
      </c>
      <c r="R4433" t="s">
        <v>21014</v>
      </c>
      <c r="S4433" t="s">
        <v>21015</v>
      </c>
      <c r="T4433">
        <v>11</v>
      </c>
      <c r="U4433" t="s">
        <v>37</v>
      </c>
      <c r="V4433" t="s">
        <v>38</v>
      </c>
      <c r="X4433">
        <v>1500000</v>
      </c>
      <c r="Y4433">
        <v>2015</v>
      </c>
      <c r="Z4433">
        <v>485</v>
      </c>
      <c r="AA4433">
        <v>6.1</v>
      </c>
      <c r="AC4433">
        <v>212</v>
      </c>
    </row>
    <row r="4434" spans="1:29">
      <c r="A4434" t="s">
        <v>28</v>
      </c>
      <c r="C4434" t="s">
        <v>14349</v>
      </c>
      <c r="D4434">
        <v>39</v>
      </c>
      <c r="E4434">
        <v>108</v>
      </c>
      <c r="F4434">
        <v>60</v>
      </c>
      <c r="G4434">
        <v>121</v>
      </c>
      <c r="H4434" t="s">
        <v>21016</v>
      </c>
      <c r="I4434">
        <v>826</v>
      </c>
      <c r="K4434" t="s">
        <v>7837</v>
      </c>
      <c r="L4434" t="s">
        <v>904</v>
      </c>
      <c r="M4434" t="s">
        <v>21017</v>
      </c>
      <c r="N4434">
        <v>1134</v>
      </c>
      <c r="O4434">
        <v>1240</v>
      </c>
      <c r="P4434" t="s">
        <v>21018</v>
      </c>
      <c r="Q4434">
        <v>0</v>
      </c>
      <c r="R4434" t="s">
        <v>21019</v>
      </c>
      <c r="S4434" t="s">
        <v>21020</v>
      </c>
      <c r="T4434">
        <v>26</v>
      </c>
      <c r="U4434" t="s">
        <v>37</v>
      </c>
      <c r="V4434" t="s">
        <v>38</v>
      </c>
      <c r="W4434" t="s">
        <v>585</v>
      </c>
      <c r="X4434">
        <v>1500000</v>
      </c>
      <c r="Y4434">
        <v>2005</v>
      </c>
      <c r="Z4434">
        <v>189</v>
      </c>
      <c r="AA4434">
        <v>6</v>
      </c>
      <c r="AB4434">
        <v>1.85</v>
      </c>
      <c r="AC4434">
        <v>216</v>
      </c>
    </row>
    <row r="4435" spans="1:29">
      <c r="A4435" t="s">
        <v>28</v>
      </c>
      <c r="C4435" t="s">
        <v>15906</v>
      </c>
      <c r="D4435">
        <v>35</v>
      </c>
      <c r="E4435">
        <v>124</v>
      </c>
      <c r="F4435">
        <v>407</v>
      </c>
      <c r="G4435">
        <v>7</v>
      </c>
      <c r="H4435" t="s">
        <v>21021</v>
      </c>
      <c r="I4435">
        <v>38</v>
      </c>
      <c r="J4435">
        <v>183490</v>
      </c>
      <c r="K4435" t="s">
        <v>3396</v>
      </c>
      <c r="L4435" t="s">
        <v>21022</v>
      </c>
      <c r="M4435" t="s">
        <v>21023</v>
      </c>
      <c r="N4435">
        <v>463</v>
      </c>
      <c r="O4435">
        <v>60</v>
      </c>
      <c r="P4435" t="s">
        <v>21024</v>
      </c>
      <c r="Q4435">
        <v>0</v>
      </c>
      <c r="R4435" t="s">
        <v>21025</v>
      </c>
      <c r="S4435" t="s">
        <v>21026</v>
      </c>
      <c r="T4435">
        <v>8</v>
      </c>
      <c r="U4435" t="s">
        <v>37</v>
      </c>
      <c r="V4435" t="s">
        <v>38</v>
      </c>
      <c r="W4435" t="s">
        <v>585</v>
      </c>
      <c r="X4435">
        <v>1700000</v>
      </c>
      <c r="Y4435">
        <v>2010</v>
      </c>
      <c r="Z4435">
        <v>8</v>
      </c>
      <c r="AA4435">
        <v>5.8</v>
      </c>
      <c r="AC4435">
        <v>594</v>
      </c>
    </row>
    <row r="4436" spans="1:29">
      <c r="A4436" t="s">
        <v>28</v>
      </c>
      <c r="C4436" t="s">
        <v>21027</v>
      </c>
      <c r="D4436">
        <v>178</v>
      </c>
      <c r="E4436">
        <v>95</v>
      </c>
      <c r="F4436">
        <v>49</v>
      </c>
      <c r="G4436">
        <v>57</v>
      </c>
      <c r="H4436" t="s">
        <v>21028</v>
      </c>
      <c r="I4436">
        <v>413</v>
      </c>
      <c r="J4436">
        <v>3478</v>
      </c>
      <c r="K4436" t="s">
        <v>7406</v>
      </c>
      <c r="L4436" t="s">
        <v>1055</v>
      </c>
      <c r="M4436" t="s">
        <v>21029</v>
      </c>
      <c r="N4436">
        <v>22212</v>
      </c>
      <c r="O4436">
        <v>721</v>
      </c>
      <c r="P4436" t="s">
        <v>21030</v>
      </c>
      <c r="Q4436">
        <v>0</v>
      </c>
      <c r="R4436" t="s">
        <v>21031</v>
      </c>
      <c r="S4436" t="s">
        <v>21032</v>
      </c>
      <c r="T4436">
        <v>142</v>
      </c>
      <c r="U4436" t="s">
        <v>37</v>
      </c>
      <c r="V4436" t="s">
        <v>268</v>
      </c>
      <c r="W4436" t="s">
        <v>4830</v>
      </c>
      <c r="X4436">
        <v>1500000</v>
      </c>
      <c r="Y4436">
        <v>2008</v>
      </c>
      <c r="Z4436">
        <v>98</v>
      </c>
      <c r="AA4436">
        <v>6.7</v>
      </c>
      <c r="AB4436">
        <v>2.35</v>
      </c>
      <c r="AC4436">
        <v>0</v>
      </c>
    </row>
    <row r="4437" spans="1:29">
      <c r="A4437" t="s">
        <v>28</v>
      </c>
      <c r="C4437" t="s">
        <v>21033</v>
      </c>
      <c r="D4437">
        <v>46</v>
      </c>
      <c r="E4437">
        <v>90</v>
      </c>
      <c r="F4437">
        <v>7</v>
      </c>
      <c r="G4437">
        <v>711</v>
      </c>
      <c r="H4437" t="s">
        <v>8089</v>
      </c>
      <c r="I4437">
        <v>87000</v>
      </c>
      <c r="J4437">
        <v>52166</v>
      </c>
      <c r="K4437" t="s">
        <v>3409</v>
      </c>
      <c r="L4437" t="s">
        <v>516</v>
      </c>
      <c r="M4437" t="s">
        <v>21034</v>
      </c>
      <c r="N4437">
        <v>2792</v>
      </c>
      <c r="O4437">
        <v>89263</v>
      </c>
      <c r="P4437" t="s">
        <v>9375</v>
      </c>
      <c r="Q4437">
        <v>3</v>
      </c>
      <c r="R4437" t="s">
        <v>21035</v>
      </c>
      <c r="S4437" t="s">
        <v>21036</v>
      </c>
      <c r="T4437">
        <v>22</v>
      </c>
      <c r="U4437" t="s">
        <v>37</v>
      </c>
      <c r="V4437" t="s">
        <v>38</v>
      </c>
      <c r="W4437" t="s">
        <v>585</v>
      </c>
      <c r="X4437">
        <v>2000000</v>
      </c>
      <c r="Y4437">
        <v>2008</v>
      </c>
      <c r="Z4437">
        <v>781</v>
      </c>
      <c r="AA4437">
        <v>6.7</v>
      </c>
      <c r="AB4437">
        <v>2.35</v>
      </c>
      <c r="AC4437">
        <v>371</v>
      </c>
    </row>
    <row r="4438" spans="1:29">
      <c r="A4438" t="s">
        <v>28</v>
      </c>
      <c r="C4438" t="s">
        <v>21037</v>
      </c>
      <c r="E4438">
        <v>93</v>
      </c>
      <c r="F4438">
        <v>228</v>
      </c>
      <c r="G4438">
        <v>134</v>
      </c>
      <c r="H4438" t="s">
        <v>21037</v>
      </c>
      <c r="I4438">
        <v>310</v>
      </c>
      <c r="K4438" t="s">
        <v>1415</v>
      </c>
      <c r="L4438" t="s">
        <v>12557</v>
      </c>
      <c r="M4438" t="s">
        <v>21038</v>
      </c>
      <c r="N4438">
        <v>7</v>
      </c>
      <c r="O4438">
        <v>771</v>
      </c>
      <c r="P4438" t="s">
        <v>21039</v>
      </c>
      <c r="Q4438">
        <v>1</v>
      </c>
      <c r="S4438" t="s">
        <v>21040</v>
      </c>
      <c r="U4438" t="s">
        <v>37</v>
      </c>
      <c r="V4438" t="s">
        <v>38</v>
      </c>
      <c r="X4438">
        <v>1500000</v>
      </c>
      <c r="Y4438">
        <v>2015</v>
      </c>
      <c r="Z4438">
        <v>228</v>
      </c>
      <c r="AA4438">
        <v>7.6</v>
      </c>
      <c r="AC4438">
        <v>132</v>
      </c>
    </row>
    <row r="4439" spans="1:29">
      <c r="A4439" t="s">
        <v>28</v>
      </c>
      <c r="C4439" t="s">
        <v>12822</v>
      </c>
      <c r="D4439">
        <v>234</v>
      </c>
      <c r="E4439">
        <v>101</v>
      </c>
      <c r="F4439">
        <v>0</v>
      </c>
      <c r="G4439">
        <v>721</v>
      </c>
      <c r="H4439" t="s">
        <v>14730</v>
      </c>
      <c r="I4439">
        <v>1000</v>
      </c>
      <c r="J4439">
        <v>1163508</v>
      </c>
      <c r="K4439" t="s">
        <v>895</v>
      </c>
      <c r="L4439" t="s">
        <v>14066</v>
      </c>
      <c r="M4439" t="s">
        <v>21041</v>
      </c>
      <c r="N4439">
        <v>20376</v>
      </c>
      <c r="O4439">
        <v>5158</v>
      </c>
      <c r="P4439" t="s">
        <v>17218</v>
      </c>
      <c r="Q4439">
        <v>1</v>
      </c>
      <c r="R4439" t="s">
        <v>21042</v>
      </c>
      <c r="S4439" t="s">
        <v>21043</v>
      </c>
      <c r="T4439">
        <v>166</v>
      </c>
      <c r="U4439" t="s">
        <v>37</v>
      </c>
      <c r="V4439" t="s">
        <v>38</v>
      </c>
      <c r="W4439" t="s">
        <v>585</v>
      </c>
      <c r="X4439">
        <v>2500000</v>
      </c>
      <c r="Y4439">
        <v>2012</v>
      </c>
      <c r="Z4439">
        <v>725</v>
      </c>
      <c r="AA4439">
        <v>5.0999999999999996</v>
      </c>
      <c r="AB4439">
        <v>2.35</v>
      </c>
      <c r="AC4439">
        <v>15000</v>
      </c>
    </row>
    <row r="4440" spans="1:29">
      <c r="A4440" t="s">
        <v>28</v>
      </c>
      <c r="C4440" t="s">
        <v>21044</v>
      </c>
      <c r="D4440">
        <v>166</v>
      </c>
      <c r="E4440">
        <v>107</v>
      </c>
      <c r="F4440">
        <v>3</v>
      </c>
      <c r="G4440">
        <v>28</v>
      </c>
      <c r="H4440" t="s">
        <v>21045</v>
      </c>
      <c r="I4440">
        <v>61</v>
      </c>
      <c r="K4440" t="s">
        <v>18652</v>
      </c>
      <c r="L4440" t="s">
        <v>21046</v>
      </c>
      <c r="M4440" t="s">
        <v>21047</v>
      </c>
      <c r="N4440">
        <v>23323</v>
      </c>
      <c r="O4440">
        <v>165</v>
      </c>
      <c r="P4440" t="s">
        <v>21048</v>
      </c>
      <c r="Q4440">
        <v>3</v>
      </c>
      <c r="R4440" t="s">
        <v>21049</v>
      </c>
      <c r="S4440" t="s">
        <v>21050</v>
      </c>
      <c r="T4440">
        <v>83</v>
      </c>
      <c r="U4440" t="s">
        <v>37</v>
      </c>
      <c r="V4440" t="s">
        <v>179</v>
      </c>
      <c r="W4440" t="s">
        <v>4830</v>
      </c>
      <c r="X4440">
        <v>350000</v>
      </c>
      <c r="Y4440">
        <v>2014</v>
      </c>
      <c r="Z4440">
        <v>46</v>
      </c>
      <c r="AA4440">
        <v>6.8</v>
      </c>
      <c r="AB4440">
        <v>2.35</v>
      </c>
      <c r="AC4440">
        <v>10000</v>
      </c>
    </row>
    <row r="4441" spans="1:29">
      <c r="A4441" t="s">
        <v>28</v>
      </c>
      <c r="C4441" t="s">
        <v>21051</v>
      </c>
      <c r="D4441">
        <v>56</v>
      </c>
      <c r="E4441">
        <v>20</v>
      </c>
      <c r="F4441">
        <v>21</v>
      </c>
      <c r="G4441">
        <v>0</v>
      </c>
      <c r="H4441" t="s">
        <v>21052</v>
      </c>
      <c r="I4441">
        <v>0</v>
      </c>
      <c r="K4441" t="s">
        <v>67</v>
      </c>
      <c r="L4441" t="s">
        <v>21053</v>
      </c>
      <c r="M4441" t="s">
        <v>21054</v>
      </c>
      <c r="N4441">
        <v>4120</v>
      </c>
      <c r="O4441">
        <v>0</v>
      </c>
      <c r="P4441" t="s">
        <v>21055</v>
      </c>
      <c r="Q4441">
        <v>0</v>
      </c>
      <c r="R4441" t="s">
        <v>21056</v>
      </c>
      <c r="S4441" t="s">
        <v>21057</v>
      </c>
      <c r="T4441">
        <v>70</v>
      </c>
      <c r="U4441" t="s">
        <v>37</v>
      </c>
      <c r="V4441" t="s">
        <v>38</v>
      </c>
      <c r="W4441" t="s">
        <v>4830</v>
      </c>
      <c r="X4441">
        <v>1500000</v>
      </c>
      <c r="Y4441">
        <v>2005</v>
      </c>
      <c r="Z4441">
        <v>0</v>
      </c>
      <c r="AA4441">
        <v>6.8</v>
      </c>
      <c r="AB4441">
        <v>1.85</v>
      </c>
      <c r="AC4441">
        <v>0</v>
      </c>
    </row>
    <row r="4442" spans="1:29">
      <c r="A4442" t="s">
        <v>28</v>
      </c>
      <c r="C4442" t="s">
        <v>21058</v>
      </c>
      <c r="D4442">
        <v>16</v>
      </c>
      <c r="E4442">
        <v>87</v>
      </c>
      <c r="F4442">
        <v>0</v>
      </c>
      <c r="G4442">
        <v>108</v>
      </c>
      <c r="H4442" t="s">
        <v>21059</v>
      </c>
      <c r="I4442">
        <v>199</v>
      </c>
      <c r="K4442" t="s">
        <v>687</v>
      </c>
      <c r="L4442" t="s">
        <v>21060</v>
      </c>
      <c r="M4442" t="s">
        <v>21061</v>
      </c>
      <c r="N4442">
        <v>1232</v>
      </c>
      <c r="O4442">
        <v>596</v>
      </c>
      <c r="P4442" t="s">
        <v>21062</v>
      </c>
      <c r="Q4442">
        <v>2</v>
      </c>
      <c r="R4442" t="s">
        <v>21063</v>
      </c>
      <c r="S4442" t="s">
        <v>21064</v>
      </c>
      <c r="T4442">
        <v>10</v>
      </c>
      <c r="U4442" t="s">
        <v>37</v>
      </c>
      <c r="V4442" t="s">
        <v>268</v>
      </c>
      <c r="X4442">
        <v>1500000</v>
      </c>
      <c r="Y4442">
        <v>2005</v>
      </c>
      <c r="Z4442">
        <v>134</v>
      </c>
      <c r="AA4442">
        <v>6.8</v>
      </c>
      <c r="AC4442">
        <v>193</v>
      </c>
    </row>
    <row r="4443" spans="1:29">
      <c r="C4443" t="s">
        <v>21065</v>
      </c>
      <c r="D4443">
        <v>9</v>
      </c>
      <c r="E4443">
        <v>98</v>
      </c>
      <c r="F4443">
        <v>11</v>
      </c>
      <c r="G4443">
        <v>636</v>
      </c>
      <c r="H4443" t="s">
        <v>2523</v>
      </c>
      <c r="I4443">
        <v>979</v>
      </c>
      <c r="K4443" t="s">
        <v>2527</v>
      </c>
      <c r="L4443" t="s">
        <v>1653</v>
      </c>
      <c r="M4443" t="s">
        <v>21066</v>
      </c>
      <c r="N4443">
        <v>291</v>
      </c>
      <c r="O4443">
        <v>4036</v>
      </c>
      <c r="P4443" t="s">
        <v>7659</v>
      </c>
      <c r="Q4443">
        <v>2</v>
      </c>
      <c r="S4443" t="s">
        <v>21067</v>
      </c>
      <c r="T4443">
        <v>7</v>
      </c>
      <c r="U4443" t="s">
        <v>37</v>
      </c>
      <c r="V4443" t="s">
        <v>38</v>
      </c>
      <c r="W4443" t="s">
        <v>585</v>
      </c>
      <c r="X4443">
        <v>1500000</v>
      </c>
      <c r="Y4443">
        <v>2013</v>
      </c>
      <c r="Z4443">
        <v>975</v>
      </c>
      <c r="AA4443">
        <v>6.3</v>
      </c>
      <c r="AB4443">
        <v>1.89</v>
      </c>
      <c r="AC4443">
        <v>283</v>
      </c>
    </row>
    <row r="4444" spans="1:29">
      <c r="A4444" t="s">
        <v>28</v>
      </c>
      <c r="C4444" t="s">
        <v>21068</v>
      </c>
      <c r="D4444">
        <v>18</v>
      </c>
      <c r="E4444">
        <v>112</v>
      </c>
      <c r="F4444">
        <v>34</v>
      </c>
      <c r="G4444">
        <v>71</v>
      </c>
      <c r="H4444" t="s">
        <v>21069</v>
      </c>
      <c r="I4444">
        <v>129</v>
      </c>
      <c r="K4444" t="s">
        <v>2527</v>
      </c>
      <c r="L4444" t="s">
        <v>21070</v>
      </c>
      <c r="M4444" t="s">
        <v>21071</v>
      </c>
      <c r="N4444">
        <v>2841</v>
      </c>
      <c r="O4444">
        <v>588</v>
      </c>
      <c r="P4444" t="s">
        <v>21072</v>
      </c>
      <c r="Q4444">
        <v>2</v>
      </c>
      <c r="S4444" t="s">
        <v>21073</v>
      </c>
      <c r="T4444">
        <v>13</v>
      </c>
      <c r="U4444" t="s">
        <v>37</v>
      </c>
      <c r="V4444" t="s">
        <v>8819</v>
      </c>
      <c r="W4444" t="s">
        <v>4830</v>
      </c>
      <c r="X4444">
        <v>5000000</v>
      </c>
      <c r="Y4444">
        <v>2014</v>
      </c>
      <c r="Z4444">
        <v>98</v>
      </c>
      <c r="AA4444">
        <v>7.1</v>
      </c>
      <c r="AB4444">
        <v>2.35</v>
      </c>
      <c r="AC4444">
        <v>0</v>
      </c>
    </row>
    <row r="4445" spans="1:29">
      <c r="A4445" t="s">
        <v>28</v>
      </c>
      <c r="C4445" t="s">
        <v>21074</v>
      </c>
      <c r="D4445">
        <v>4</v>
      </c>
      <c r="E4445">
        <v>82</v>
      </c>
      <c r="F4445">
        <v>65</v>
      </c>
      <c r="G4445">
        <v>146</v>
      </c>
      <c r="H4445" t="s">
        <v>21075</v>
      </c>
      <c r="I4445">
        <v>341</v>
      </c>
      <c r="K4445" t="s">
        <v>12332</v>
      </c>
      <c r="L4445" t="s">
        <v>21076</v>
      </c>
      <c r="M4445" t="s">
        <v>21077</v>
      </c>
      <c r="N4445">
        <v>459</v>
      </c>
      <c r="O4445">
        <v>967</v>
      </c>
      <c r="P4445" t="s">
        <v>21078</v>
      </c>
      <c r="Q4445">
        <v>0</v>
      </c>
      <c r="S4445" t="s">
        <v>21079</v>
      </c>
      <c r="T4445">
        <v>10</v>
      </c>
      <c r="U4445" t="s">
        <v>37</v>
      </c>
      <c r="V4445" t="s">
        <v>268</v>
      </c>
      <c r="X4445">
        <v>1500000</v>
      </c>
      <c r="Y4445">
        <v>2014</v>
      </c>
      <c r="Z4445">
        <v>265</v>
      </c>
      <c r="AA4445">
        <v>2.8</v>
      </c>
      <c r="AC4445">
        <v>236</v>
      </c>
    </row>
    <row r="4446" spans="1:29">
      <c r="A4446" t="s">
        <v>28</v>
      </c>
      <c r="C4446" t="s">
        <v>21080</v>
      </c>
      <c r="E4446">
        <v>102</v>
      </c>
      <c r="F4446">
        <v>5</v>
      </c>
      <c r="G4446">
        <v>259</v>
      </c>
      <c r="H4446" t="s">
        <v>1842</v>
      </c>
      <c r="I4446">
        <v>3000</v>
      </c>
      <c r="K4446" t="s">
        <v>3932</v>
      </c>
      <c r="L4446" t="s">
        <v>13668</v>
      </c>
      <c r="M4446" t="s">
        <v>21081</v>
      </c>
      <c r="N4446">
        <v>108</v>
      </c>
      <c r="O4446">
        <v>4320</v>
      </c>
      <c r="P4446" t="s">
        <v>6820</v>
      </c>
      <c r="R4446" t="s">
        <v>21082</v>
      </c>
      <c r="S4446" t="s">
        <v>21083</v>
      </c>
      <c r="T4446">
        <v>1</v>
      </c>
      <c r="U4446" t="s">
        <v>37</v>
      </c>
      <c r="V4446" t="s">
        <v>38</v>
      </c>
      <c r="W4446" t="s">
        <v>39</v>
      </c>
      <c r="X4446">
        <v>2000000</v>
      </c>
      <c r="Y4446">
        <v>2015</v>
      </c>
      <c r="Z4446">
        <v>660</v>
      </c>
      <c r="AA4446">
        <v>8.1999999999999993</v>
      </c>
      <c r="AB4446">
        <v>1.85</v>
      </c>
      <c r="AC4446">
        <v>232</v>
      </c>
    </row>
    <row r="4447" spans="1:29">
      <c r="A4447" t="s">
        <v>28</v>
      </c>
      <c r="C4447" t="s">
        <v>21084</v>
      </c>
      <c r="D4447">
        <v>6</v>
      </c>
      <c r="E4447">
        <v>97</v>
      </c>
      <c r="F4447">
        <v>764</v>
      </c>
      <c r="G4447">
        <v>492</v>
      </c>
      <c r="H4447" t="s">
        <v>9643</v>
      </c>
      <c r="I4447">
        <v>835</v>
      </c>
      <c r="K4447" t="s">
        <v>334</v>
      </c>
      <c r="L4447" t="s">
        <v>21085</v>
      </c>
      <c r="M4447" t="s">
        <v>21086</v>
      </c>
      <c r="N4447">
        <v>735</v>
      </c>
      <c r="O4447">
        <v>2882</v>
      </c>
      <c r="P4447" t="s">
        <v>9986</v>
      </c>
      <c r="Q4447">
        <v>3</v>
      </c>
      <c r="S4447" t="s">
        <v>21087</v>
      </c>
      <c r="T4447">
        <v>18</v>
      </c>
      <c r="U4447" t="s">
        <v>37</v>
      </c>
      <c r="V4447" t="s">
        <v>38</v>
      </c>
      <c r="X4447">
        <v>1500000</v>
      </c>
      <c r="Y4447">
        <v>2015</v>
      </c>
      <c r="Z4447">
        <v>522</v>
      </c>
      <c r="AA4447">
        <v>3.1</v>
      </c>
      <c r="AB4447">
        <v>2.35</v>
      </c>
      <c r="AC4447">
        <v>402</v>
      </c>
    </row>
    <row r="4448" spans="1:29">
      <c r="A4448" t="s">
        <v>28</v>
      </c>
      <c r="C4448" t="s">
        <v>886</v>
      </c>
      <c r="D4448">
        <v>387</v>
      </c>
      <c r="E4448">
        <v>130</v>
      </c>
      <c r="F4448">
        <v>188</v>
      </c>
      <c r="G4448">
        <v>1000</v>
      </c>
      <c r="H4448" t="s">
        <v>1689</v>
      </c>
      <c r="I4448">
        <v>10000</v>
      </c>
      <c r="J4448">
        <v>80033643</v>
      </c>
      <c r="K4448" t="s">
        <v>1199</v>
      </c>
      <c r="L4448" t="s">
        <v>523</v>
      </c>
      <c r="M4448" t="s">
        <v>4059</v>
      </c>
      <c r="N4448">
        <v>226583</v>
      </c>
      <c r="O4448">
        <v>16385</v>
      </c>
      <c r="P4448" t="s">
        <v>2038</v>
      </c>
      <c r="Q4448">
        <v>2</v>
      </c>
      <c r="R4448" t="s">
        <v>4060</v>
      </c>
      <c r="S4448" t="s">
        <v>4061</v>
      </c>
      <c r="T4448">
        <v>448</v>
      </c>
      <c r="U4448" t="s">
        <v>37</v>
      </c>
      <c r="V4448" t="s">
        <v>38</v>
      </c>
      <c r="W4448" t="s">
        <v>39</v>
      </c>
      <c r="X4448">
        <v>60000000</v>
      </c>
      <c r="Y4448">
        <v>2012</v>
      </c>
      <c r="Z4448">
        <v>3000</v>
      </c>
      <c r="AA4448">
        <v>7</v>
      </c>
      <c r="AB4448">
        <v>2.35</v>
      </c>
      <c r="AC4448">
        <v>38000</v>
      </c>
    </row>
    <row r="4449" spans="1:29">
      <c r="A4449" t="s">
        <v>28</v>
      </c>
      <c r="C4449" t="s">
        <v>21088</v>
      </c>
      <c r="D4449">
        <v>35</v>
      </c>
      <c r="E4449">
        <v>101</v>
      </c>
      <c r="F4449">
        <v>37</v>
      </c>
      <c r="G4449">
        <v>56</v>
      </c>
      <c r="H4449" t="s">
        <v>21089</v>
      </c>
      <c r="I4449">
        <v>501</v>
      </c>
      <c r="K4449" t="s">
        <v>6132</v>
      </c>
      <c r="L4449" t="s">
        <v>3964</v>
      </c>
      <c r="M4449" t="s">
        <v>21090</v>
      </c>
      <c r="N4449">
        <v>1547</v>
      </c>
      <c r="O4449">
        <v>1044</v>
      </c>
      <c r="P4449" t="s">
        <v>21091</v>
      </c>
      <c r="Q4449">
        <v>1</v>
      </c>
      <c r="R4449" t="s">
        <v>21092</v>
      </c>
      <c r="S4449" t="s">
        <v>21093</v>
      </c>
      <c r="T4449">
        <v>42</v>
      </c>
      <c r="U4449" t="s">
        <v>37</v>
      </c>
      <c r="V4449" t="s">
        <v>38</v>
      </c>
      <c r="W4449" t="s">
        <v>4830</v>
      </c>
      <c r="X4449">
        <v>1500000</v>
      </c>
      <c r="Y4449">
        <v>2015</v>
      </c>
      <c r="Z4449">
        <v>418</v>
      </c>
      <c r="AA4449">
        <v>3.3</v>
      </c>
      <c r="AC4449">
        <v>750</v>
      </c>
    </row>
    <row r="4450" spans="1:29">
      <c r="A4450" t="s">
        <v>28</v>
      </c>
      <c r="C4450" t="s">
        <v>21094</v>
      </c>
      <c r="D4450">
        <v>27</v>
      </c>
      <c r="E4450">
        <v>93</v>
      </c>
      <c r="F4450">
        <v>9</v>
      </c>
      <c r="G4450">
        <v>485</v>
      </c>
      <c r="H4450" t="s">
        <v>14784</v>
      </c>
      <c r="I4450">
        <v>708</v>
      </c>
      <c r="K4450" t="s">
        <v>4904</v>
      </c>
      <c r="L4450" t="s">
        <v>6463</v>
      </c>
      <c r="M4450" t="s">
        <v>21095</v>
      </c>
      <c r="N4450">
        <v>133</v>
      </c>
      <c r="O4450">
        <v>2870</v>
      </c>
      <c r="P4450" t="s">
        <v>21096</v>
      </c>
      <c r="R4450" t="s">
        <v>21097</v>
      </c>
      <c r="S4450" t="s">
        <v>21098</v>
      </c>
      <c r="T4450">
        <v>2</v>
      </c>
      <c r="U4450" t="s">
        <v>37</v>
      </c>
      <c r="V4450" t="s">
        <v>38</v>
      </c>
      <c r="W4450" t="s">
        <v>585</v>
      </c>
      <c r="X4450">
        <v>2000000</v>
      </c>
      <c r="Y4450">
        <v>2015</v>
      </c>
      <c r="Z4450">
        <v>571</v>
      </c>
      <c r="AA4450">
        <v>3.6</v>
      </c>
      <c r="AC4450">
        <v>135</v>
      </c>
    </row>
    <row r="4451" spans="1:29">
      <c r="A4451" t="s">
        <v>28</v>
      </c>
      <c r="C4451" t="s">
        <v>21099</v>
      </c>
      <c r="D4451">
        <v>145</v>
      </c>
      <c r="E4451">
        <v>83</v>
      </c>
      <c r="F4451">
        <v>0</v>
      </c>
      <c r="G4451">
        <v>31</v>
      </c>
      <c r="H4451" t="s">
        <v>21100</v>
      </c>
      <c r="I4451">
        <v>82</v>
      </c>
      <c r="J4451">
        <v>184925485</v>
      </c>
      <c r="K4451" t="s">
        <v>6030</v>
      </c>
      <c r="L4451" t="s">
        <v>21101</v>
      </c>
      <c r="M4451" t="s">
        <v>21102</v>
      </c>
      <c r="N4451">
        <v>133348</v>
      </c>
      <c r="O4451">
        <v>229</v>
      </c>
      <c r="P4451" t="s">
        <v>21103</v>
      </c>
      <c r="Q4451">
        <v>1</v>
      </c>
      <c r="R4451" t="s">
        <v>21104</v>
      </c>
      <c r="S4451" t="s">
        <v>21105</v>
      </c>
      <c r="T4451">
        <v>204</v>
      </c>
      <c r="U4451" t="s">
        <v>37</v>
      </c>
      <c r="V4451" t="s">
        <v>38</v>
      </c>
      <c r="W4451" t="s">
        <v>6036</v>
      </c>
      <c r="X4451">
        <v>2000000</v>
      </c>
      <c r="Y4451">
        <v>1937</v>
      </c>
      <c r="Z4451">
        <v>47</v>
      </c>
      <c r="AA4451">
        <v>7.7</v>
      </c>
      <c r="AB4451">
        <v>1.37</v>
      </c>
      <c r="AC4451">
        <v>0</v>
      </c>
    </row>
    <row r="4452" spans="1:29">
      <c r="A4452" t="s">
        <v>28</v>
      </c>
      <c r="C4452" t="s">
        <v>21106</v>
      </c>
      <c r="D4452">
        <v>78</v>
      </c>
      <c r="E4452">
        <v>106</v>
      </c>
      <c r="F4452">
        <v>33</v>
      </c>
      <c r="G4452">
        <v>3</v>
      </c>
      <c r="H4452" t="s">
        <v>21107</v>
      </c>
      <c r="I4452">
        <v>341</v>
      </c>
      <c r="J4452">
        <v>304124</v>
      </c>
      <c r="K4452" t="s">
        <v>3409</v>
      </c>
      <c r="L4452" t="s">
        <v>18258</v>
      </c>
      <c r="M4452" t="s">
        <v>21108</v>
      </c>
      <c r="N4452">
        <v>2720</v>
      </c>
      <c r="O4452">
        <v>358</v>
      </c>
      <c r="P4452" t="s">
        <v>21109</v>
      </c>
      <c r="Q4452">
        <v>0</v>
      </c>
      <c r="R4452" t="s">
        <v>21110</v>
      </c>
      <c r="S4452" t="s">
        <v>21111</v>
      </c>
      <c r="T4452">
        <v>37</v>
      </c>
      <c r="U4452" t="s">
        <v>2778</v>
      </c>
      <c r="V4452" t="s">
        <v>18942</v>
      </c>
      <c r="W4452" t="s">
        <v>585</v>
      </c>
      <c r="X4452">
        <v>1400000</v>
      </c>
      <c r="Y4452">
        <v>2004</v>
      </c>
      <c r="Z4452">
        <v>5</v>
      </c>
      <c r="AA4452">
        <v>6.7</v>
      </c>
      <c r="AB4452">
        <v>1.85</v>
      </c>
      <c r="AC4452">
        <v>57</v>
      </c>
    </row>
    <row r="4453" spans="1:29">
      <c r="A4453" t="s">
        <v>28</v>
      </c>
      <c r="C4453" t="s">
        <v>21112</v>
      </c>
      <c r="D4453">
        <v>10</v>
      </c>
      <c r="E4453">
        <v>113</v>
      </c>
      <c r="F4453">
        <v>74</v>
      </c>
      <c r="G4453">
        <v>387</v>
      </c>
      <c r="H4453" t="s">
        <v>17841</v>
      </c>
      <c r="I4453">
        <v>984</v>
      </c>
      <c r="K4453" t="s">
        <v>15011</v>
      </c>
      <c r="L4453" t="s">
        <v>21113</v>
      </c>
      <c r="M4453" t="s">
        <v>21114</v>
      </c>
      <c r="N4453">
        <v>1978</v>
      </c>
      <c r="O4453">
        <v>2140</v>
      </c>
      <c r="P4453" t="s">
        <v>19159</v>
      </c>
      <c r="Q4453">
        <v>2</v>
      </c>
      <c r="R4453" t="s">
        <v>21115</v>
      </c>
      <c r="S4453" t="s">
        <v>21116</v>
      </c>
      <c r="T4453">
        <v>41</v>
      </c>
      <c r="U4453" t="s">
        <v>37</v>
      </c>
      <c r="V4453" t="s">
        <v>56</v>
      </c>
      <c r="W4453" t="s">
        <v>95</v>
      </c>
      <c r="X4453">
        <v>1455000</v>
      </c>
      <c r="Y4453">
        <v>1968</v>
      </c>
      <c r="Z4453">
        <v>423</v>
      </c>
      <c r="AA4453">
        <v>5.5</v>
      </c>
      <c r="AB4453">
        <v>2.35</v>
      </c>
      <c r="AC4453">
        <v>209</v>
      </c>
    </row>
    <row r="4454" spans="1:29">
      <c r="A4454" t="s">
        <v>28</v>
      </c>
      <c r="C4454" t="s">
        <v>21117</v>
      </c>
      <c r="D4454">
        <v>60</v>
      </c>
      <c r="E4454">
        <v>94</v>
      </c>
      <c r="F4454">
        <v>87</v>
      </c>
      <c r="G4454">
        <v>37</v>
      </c>
      <c r="H4454" t="s">
        <v>21118</v>
      </c>
      <c r="I4454">
        <v>87</v>
      </c>
      <c r="J4454">
        <v>36830</v>
      </c>
      <c r="K4454" t="s">
        <v>21119</v>
      </c>
      <c r="L4454" t="s">
        <v>21117</v>
      </c>
      <c r="M4454" t="s">
        <v>21120</v>
      </c>
      <c r="N4454">
        <v>3291</v>
      </c>
      <c r="O4454">
        <v>256</v>
      </c>
      <c r="P4454" t="s">
        <v>21121</v>
      </c>
      <c r="Q4454">
        <v>0</v>
      </c>
      <c r="R4454" t="s">
        <v>21122</v>
      </c>
      <c r="S4454" t="s">
        <v>21123</v>
      </c>
      <c r="T4454">
        <v>63</v>
      </c>
      <c r="U4454" t="s">
        <v>37</v>
      </c>
      <c r="V4454" t="s">
        <v>56</v>
      </c>
      <c r="W4454" t="s">
        <v>39</v>
      </c>
      <c r="X4454">
        <v>1400000</v>
      </c>
      <c r="Y4454">
        <v>2004</v>
      </c>
      <c r="Z4454">
        <v>70</v>
      </c>
      <c r="AA4454">
        <v>6.6</v>
      </c>
      <c r="AB4454">
        <v>1.85</v>
      </c>
      <c r="AC4454">
        <v>400</v>
      </c>
    </row>
    <row r="4455" spans="1:29">
      <c r="A4455" t="s">
        <v>28</v>
      </c>
      <c r="C4455" t="s">
        <v>21124</v>
      </c>
      <c r="D4455">
        <v>9</v>
      </c>
      <c r="E4455">
        <v>101</v>
      </c>
      <c r="F4455">
        <v>20</v>
      </c>
      <c r="G4455">
        <v>256</v>
      </c>
      <c r="H4455" t="s">
        <v>21125</v>
      </c>
      <c r="I4455">
        <v>1000</v>
      </c>
      <c r="K4455" t="s">
        <v>3409</v>
      </c>
      <c r="L4455" t="s">
        <v>3756</v>
      </c>
      <c r="M4455" t="s">
        <v>21126</v>
      </c>
      <c r="N4455">
        <v>162</v>
      </c>
      <c r="O4455">
        <v>2419</v>
      </c>
      <c r="P4455" t="s">
        <v>21127</v>
      </c>
      <c r="S4455" t="s">
        <v>21128</v>
      </c>
      <c r="T4455">
        <v>8</v>
      </c>
      <c r="U4455" t="s">
        <v>37</v>
      </c>
      <c r="V4455" t="s">
        <v>38</v>
      </c>
      <c r="W4455" t="s">
        <v>95</v>
      </c>
      <c r="X4455">
        <v>2000000</v>
      </c>
      <c r="Y4455">
        <v>2016</v>
      </c>
      <c r="Z4455">
        <v>301</v>
      </c>
      <c r="AA4455">
        <v>4.8</v>
      </c>
      <c r="AB4455">
        <v>2.35</v>
      </c>
      <c r="AC4455">
        <v>724</v>
      </c>
    </row>
    <row r="4456" spans="1:29">
      <c r="A4456" t="s">
        <v>28</v>
      </c>
      <c r="C4456" t="s">
        <v>17173</v>
      </c>
      <c r="D4456">
        <v>63</v>
      </c>
      <c r="E4456">
        <v>99</v>
      </c>
      <c r="F4456">
        <v>10</v>
      </c>
      <c r="G4456">
        <v>295</v>
      </c>
      <c r="H4456" t="s">
        <v>21129</v>
      </c>
      <c r="I4456">
        <v>756</v>
      </c>
      <c r="K4456" t="s">
        <v>5544</v>
      </c>
      <c r="L4456" t="s">
        <v>21130</v>
      </c>
      <c r="M4456" t="s">
        <v>21131</v>
      </c>
      <c r="N4456">
        <v>4948</v>
      </c>
      <c r="O4456">
        <v>2072</v>
      </c>
      <c r="P4456" t="s">
        <v>21132</v>
      </c>
      <c r="Q4456">
        <v>0</v>
      </c>
      <c r="R4456" t="s">
        <v>21133</v>
      </c>
      <c r="S4456" t="s">
        <v>21134</v>
      </c>
      <c r="T4456">
        <v>33</v>
      </c>
      <c r="U4456" t="s">
        <v>37</v>
      </c>
      <c r="V4456" t="s">
        <v>268</v>
      </c>
      <c r="X4456">
        <v>3150000</v>
      </c>
      <c r="Y4456">
        <v>2014</v>
      </c>
      <c r="Z4456">
        <v>382</v>
      </c>
      <c r="AA4456">
        <v>5.5</v>
      </c>
      <c r="AB4456">
        <v>2.35</v>
      </c>
      <c r="AC4456">
        <v>969</v>
      </c>
    </row>
    <row r="4457" spans="1:29">
      <c r="A4457" t="s">
        <v>28</v>
      </c>
      <c r="C4457" t="s">
        <v>126</v>
      </c>
      <c r="D4457">
        <v>92</v>
      </c>
      <c r="E4457">
        <v>76</v>
      </c>
      <c r="F4457">
        <v>412</v>
      </c>
      <c r="G4457">
        <v>3</v>
      </c>
      <c r="H4457" t="s">
        <v>21135</v>
      </c>
      <c r="I4457">
        <v>412</v>
      </c>
      <c r="J4457">
        <v>231186</v>
      </c>
      <c r="K4457" t="s">
        <v>5620</v>
      </c>
      <c r="L4457" t="s">
        <v>126</v>
      </c>
      <c r="M4457" t="s">
        <v>21136</v>
      </c>
      <c r="N4457">
        <v>2082</v>
      </c>
      <c r="O4457">
        <v>421</v>
      </c>
      <c r="P4457" t="s">
        <v>21137</v>
      </c>
      <c r="Q4457">
        <v>0</v>
      </c>
      <c r="R4457" t="s">
        <v>21138</v>
      </c>
      <c r="S4457" t="s">
        <v>21139</v>
      </c>
      <c r="T4457">
        <v>16</v>
      </c>
      <c r="U4457" t="s">
        <v>1464</v>
      </c>
      <c r="V4457" t="s">
        <v>1465</v>
      </c>
      <c r="W4457" t="s">
        <v>585</v>
      </c>
      <c r="Y4457">
        <v>2014</v>
      </c>
      <c r="Z4457">
        <v>4</v>
      </c>
      <c r="AA4457">
        <v>6.3</v>
      </c>
      <c r="AB4457">
        <v>1.33</v>
      </c>
      <c r="AC4457">
        <v>389</v>
      </c>
    </row>
    <row r="4458" spans="1:29">
      <c r="A4458" t="s">
        <v>28</v>
      </c>
      <c r="C4458" t="s">
        <v>21140</v>
      </c>
      <c r="D4458">
        <v>4</v>
      </c>
      <c r="E4458">
        <v>91</v>
      </c>
      <c r="F4458">
        <v>58</v>
      </c>
      <c r="G4458">
        <v>69</v>
      </c>
      <c r="H4458" t="s">
        <v>21141</v>
      </c>
      <c r="I4458">
        <v>847</v>
      </c>
      <c r="K4458" t="s">
        <v>5544</v>
      </c>
      <c r="L4458" t="s">
        <v>4494</v>
      </c>
      <c r="M4458" t="s">
        <v>21142</v>
      </c>
      <c r="N4458">
        <v>330</v>
      </c>
      <c r="O4458">
        <v>1159</v>
      </c>
      <c r="P4458" t="s">
        <v>21143</v>
      </c>
      <c r="Q4458">
        <v>0</v>
      </c>
      <c r="R4458" t="s">
        <v>21144</v>
      </c>
      <c r="S4458" t="s">
        <v>21145</v>
      </c>
      <c r="T4458">
        <v>6</v>
      </c>
      <c r="U4458" t="s">
        <v>37</v>
      </c>
      <c r="V4458" t="s">
        <v>38</v>
      </c>
      <c r="W4458" t="s">
        <v>585</v>
      </c>
      <c r="X4458">
        <v>1400000</v>
      </c>
      <c r="Y4458">
        <v>2014</v>
      </c>
      <c r="Z4458">
        <v>147</v>
      </c>
      <c r="AA4458">
        <v>6.9</v>
      </c>
      <c r="AC4458">
        <v>223</v>
      </c>
    </row>
    <row r="4459" spans="1:29">
      <c r="A4459" t="s">
        <v>28</v>
      </c>
      <c r="C4459" t="s">
        <v>21146</v>
      </c>
      <c r="D4459">
        <v>53</v>
      </c>
      <c r="E4459">
        <v>105</v>
      </c>
      <c r="F4459">
        <v>7</v>
      </c>
      <c r="G4459">
        <v>356</v>
      </c>
      <c r="H4459" t="s">
        <v>19724</v>
      </c>
      <c r="I4459">
        <v>1000</v>
      </c>
      <c r="K4459" t="s">
        <v>2358</v>
      </c>
      <c r="L4459" t="s">
        <v>21147</v>
      </c>
      <c r="M4459" t="s">
        <v>21148</v>
      </c>
      <c r="N4459">
        <v>22975</v>
      </c>
      <c r="O4459">
        <v>2658</v>
      </c>
      <c r="P4459" t="s">
        <v>21149</v>
      </c>
      <c r="Q4459">
        <v>1</v>
      </c>
      <c r="R4459" t="s">
        <v>21150</v>
      </c>
      <c r="S4459" t="s">
        <v>21151</v>
      </c>
      <c r="T4459">
        <v>155</v>
      </c>
      <c r="U4459" t="s">
        <v>37</v>
      </c>
      <c r="V4459" t="s">
        <v>38</v>
      </c>
      <c r="W4459" t="s">
        <v>6036</v>
      </c>
      <c r="X4459">
        <v>1377800</v>
      </c>
      <c r="Y4459">
        <v>1966</v>
      </c>
      <c r="Z4459">
        <v>370</v>
      </c>
      <c r="AA4459">
        <v>6.5</v>
      </c>
      <c r="AB4459">
        <v>1.85</v>
      </c>
      <c r="AC4459">
        <v>0</v>
      </c>
    </row>
    <row r="4460" spans="1:29">
      <c r="A4460" t="s">
        <v>28</v>
      </c>
      <c r="C4460" t="s">
        <v>1294</v>
      </c>
      <c r="D4460">
        <v>116</v>
      </c>
      <c r="E4460">
        <v>120</v>
      </c>
      <c r="F4460">
        <v>0</v>
      </c>
      <c r="G4460">
        <v>452</v>
      </c>
      <c r="H4460" t="s">
        <v>686</v>
      </c>
      <c r="I4460">
        <v>26000</v>
      </c>
      <c r="J4460">
        <v>3650677</v>
      </c>
      <c r="K4460" t="s">
        <v>1009</v>
      </c>
      <c r="L4460" t="s">
        <v>335</v>
      </c>
      <c r="M4460" t="s">
        <v>21152</v>
      </c>
      <c r="N4460">
        <v>414976</v>
      </c>
      <c r="O4460">
        <v>28294</v>
      </c>
      <c r="P4460" t="s">
        <v>3448</v>
      </c>
      <c r="Q4460">
        <v>1</v>
      </c>
      <c r="R4460" t="s">
        <v>21153</v>
      </c>
      <c r="S4460" t="s">
        <v>21154</v>
      </c>
      <c r="T4460">
        <v>523</v>
      </c>
      <c r="U4460" t="s">
        <v>37</v>
      </c>
      <c r="V4460" t="s">
        <v>56</v>
      </c>
      <c r="W4460" t="s">
        <v>585</v>
      </c>
      <c r="X4460">
        <v>960000</v>
      </c>
      <c r="Y4460">
        <v>1998</v>
      </c>
      <c r="Z4460">
        <v>1000</v>
      </c>
      <c r="AA4460">
        <v>8.1999999999999993</v>
      </c>
      <c r="AB4460">
        <v>1.85</v>
      </c>
      <c r="AC4460">
        <v>21000</v>
      </c>
    </row>
    <row r="4461" spans="1:29">
      <c r="A4461" t="s">
        <v>28</v>
      </c>
      <c r="C4461" t="s">
        <v>21155</v>
      </c>
      <c r="E4461">
        <v>105</v>
      </c>
      <c r="F4461">
        <v>0</v>
      </c>
      <c r="G4461">
        <v>467</v>
      </c>
      <c r="H4461" t="s">
        <v>2283</v>
      </c>
      <c r="I4461">
        <v>883</v>
      </c>
      <c r="K4461" t="s">
        <v>15011</v>
      </c>
      <c r="L4461" t="s">
        <v>4545</v>
      </c>
      <c r="M4461" t="s">
        <v>21156</v>
      </c>
      <c r="N4461">
        <v>39</v>
      </c>
      <c r="O4461">
        <v>3164</v>
      </c>
      <c r="P4461" t="s">
        <v>4182</v>
      </c>
      <c r="Q4461">
        <v>0</v>
      </c>
      <c r="S4461" t="s">
        <v>21157</v>
      </c>
      <c r="T4461">
        <v>2</v>
      </c>
      <c r="U4461" t="s">
        <v>37</v>
      </c>
      <c r="V4461" t="s">
        <v>38</v>
      </c>
      <c r="X4461">
        <v>1250000</v>
      </c>
      <c r="Y4461">
        <v>1982</v>
      </c>
      <c r="Z4461">
        <v>655</v>
      </c>
      <c r="AA4461">
        <v>7.1</v>
      </c>
      <c r="AC4461">
        <v>32</v>
      </c>
    </row>
    <row r="4462" spans="1:29">
      <c r="A4462" t="s">
        <v>28</v>
      </c>
      <c r="D4462">
        <v>13</v>
      </c>
      <c r="E4462">
        <v>120</v>
      </c>
      <c r="H4462" t="s">
        <v>21158</v>
      </c>
      <c r="I4462">
        <v>416</v>
      </c>
      <c r="K4462" t="s">
        <v>21159</v>
      </c>
      <c r="L4462" t="s">
        <v>12525</v>
      </c>
      <c r="M4462" t="s">
        <v>21160</v>
      </c>
      <c r="N4462">
        <v>3405</v>
      </c>
      <c r="O4462">
        <v>416</v>
      </c>
      <c r="Q4462">
        <v>0</v>
      </c>
      <c r="R4462" t="s">
        <v>21161</v>
      </c>
      <c r="S4462" t="s">
        <v>21162</v>
      </c>
      <c r="T4462">
        <v>13</v>
      </c>
      <c r="U4462" t="s">
        <v>37</v>
      </c>
      <c r="V4462" t="s">
        <v>38</v>
      </c>
      <c r="Z4462">
        <v>0</v>
      </c>
      <c r="AA4462">
        <v>7.3</v>
      </c>
      <c r="AB4462">
        <v>4</v>
      </c>
      <c r="AC4462">
        <v>533</v>
      </c>
    </row>
    <row r="4463" spans="1:29">
      <c r="A4463" t="s">
        <v>28</v>
      </c>
      <c r="C4463" t="s">
        <v>16244</v>
      </c>
      <c r="D4463">
        <v>98</v>
      </c>
      <c r="E4463">
        <v>105</v>
      </c>
      <c r="F4463">
        <v>346</v>
      </c>
      <c r="G4463">
        <v>141</v>
      </c>
      <c r="H4463" t="s">
        <v>21163</v>
      </c>
      <c r="I4463">
        <v>280</v>
      </c>
      <c r="J4463">
        <v>1647780</v>
      </c>
      <c r="K4463" t="s">
        <v>3409</v>
      </c>
      <c r="L4463" t="s">
        <v>4405</v>
      </c>
      <c r="M4463" t="s">
        <v>21164</v>
      </c>
      <c r="N4463">
        <v>65951</v>
      </c>
      <c r="O4463">
        <v>821</v>
      </c>
      <c r="P4463" t="s">
        <v>21165</v>
      </c>
      <c r="Q4463">
        <v>1</v>
      </c>
      <c r="R4463" t="s">
        <v>21166</v>
      </c>
      <c r="S4463" t="s">
        <v>21167</v>
      </c>
      <c r="T4463">
        <v>258</v>
      </c>
      <c r="U4463" t="s">
        <v>15778</v>
      </c>
      <c r="V4463" t="s">
        <v>7711</v>
      </c>
      <c r="W4463" t="s">
        <v>585</v>
      </c>
      <c r="X4463">
        <v>1300000</v>
      </c>
      <c r="Y4463">
        <v>1998</v>
      </c>
      <c r="Z4463">
        <v>278</v>
      </c>
      <c r="AA4463">
        <v>8.1</v>
      </c>
      <c r="AB4463">
        <v>1.33</v>
      </c>
      <c r="AC4463">
        <v>5000</v>
      </c>
    </row>
    <row r="4464" spans="1:29">
      <c r="A4464" t="s">
        <v>28</v>
      </c>
      <c r="C4464" t="s">
        <v>272</v>
      </c>
      <c r="D4464">
        <v>43</v>
      </c>
      <c r="E4464">
        <v>95</v>
      </c>
      <c r="F4464">
        <v>12000</v>
      </c>
      <c r="G4464">
        <v>636</v>
      </c>
      <c r="H4464" t="s">
        <v>1837</v>
      </c>
      <c r="I4464">
        <v>12000</v>
      </c>
      <c r="J4464">
        <v>695229</v>
      </c>
      <c r="K4464" t="s">
        <v>2527</v>
      </c>
      <c r="L4464" t="s">
        <v>272</v>
      </c>
      <c r="M4464" t="s">
        <v>21168</v>
      </c>
      <c r="N4464">
        <v>11369</v>
      </c>
      <c r="O4464">
        <v>14420</v>
      </c>
      <c r="P4464" t="s">
        <v>6744</v>
      </c>
      <c r="Q4464">
        <v>1</v>
      </c>
      <c r="R4464" t="s">
        <v>21169</v>
      </c>
      <c r="S4464" t="s">
        <v>21170</v>
      </c>
      <c r="T4464">
        <v>65</v>
      </c>
      <c r="U4464" t="s">
        <v>37</v>
      </c>
      <c r="V4464" t="s">
        <v>38</v>
      </c>
      <c r="W4464" t="s">
        <v>585</v>
      </c>
      <c r="X4464">
        <v>1300000</v>
      </c>
      <c r="Y4464">
        <v>1996</v>
      </c>
      <c r="Z4464">
        <v>680</v>
      </c>
      <c r="AA4464">
        <v>7.2</v>
      </c>
      <c r="AB4464">
        <v>1.85</v>
      </c>
      <c r="AC4464">
        <v>872</v>
      </c>
    </row>
    <row r="4465" spans="1:29">
      <c r="A4465" t="s">
        <v>28</v>
      </c>
      <c r="C4465" t="s">
        <v>21171</v>
      </c>
      <c r="D4465">
        <v>15</v>
      </c>
      <c r="E4465">
        <v>135</v>
      </c>
      <c r="F4465">
        <v>5</v>
      </c>
      <c r="G4465">
        <v>5</v>
      </c>
      <c r="H4465" t="s">
        <v>21172</v>
      </c>
      <c r="I4465">
        <v>51</v>
      </c>
      <c r="J4465">
        <v>638951</v>
      </c>
      <c r="K4465" t="s">
        <v>3409</v>
      </c>
      <c r="L4465" t="s">
        <v>21173</v>
      </c>
      <c r="M4465" t="s">
        <v>21174</v>
      </c>
      <c r="N4465">
        <v>775</v>
      </c>
      <c r="O4465">
        <v>83</v>
      </c>
      <c r="P4465" t="s">
        <v>21175</v>
      </c>
      <c r="Q4465">
        <v>2</v>
      </c>
      <c r="R4465" t="s">
        <v>21176</v>
      </c>
      <c r="S4465" t="s">
        <v>21177</v>
      </c>
      <c r="T4465">
        <v>19</v>
      </c>
      <c r="U4465" t="s">
        <v>21178</v>
      </c>
      <c r="V4465" t="s">
        <v>38</v>
      </c>
      <c r="W4465" t="s">
        <v>585</v>
      </c>
      <c r="X4465">
        <v>1592000</v>
      </c>
      <c r="Y4465">
        <v>2006</v>
      </c>
      <c r="Z4465">
        <v>24</v>
      </c>
      <c r="AA4465">
        <v>7.4</v>
      </c>
      <c r="AB4465">
        <v>1.85</v>
      </c>
      <c r="AC4465">
        <v>100</v>
      </c>
    </row>
    <row r="4466" spans="1:29">
      <c r="A4466" t="s">
        <v>28</v>
      </c>
      <c r="C4466" t="s">
        <v>21179</v>
      </c>
      <c r="D4466">
        <v>14</v>
      </c>
      <c r="E4466">
        <v>105</v>
      </c>
      <c r="F4466">
        <v>7</v>
      </c>
      <c r="G4466">
        <v>548</v>
      </c>
      <c r="H4466" t="s">
        <v>1346</v>
      </c>
      <c r="I4466">
        <v>2000</v>
      </c>
      <c r="J4466">
        <v>609042</v>
      </c>
      <c r="K4466" t="s">
        <v>3409</v>
      </c>
      <c r="L4466" t="s">
        <v>3933</v>
      </c>
      <c r="M4466" t="s">
        <v>21180</v>
      </c>
      <c r="N4466">
        <v>449</v>
      </c>
      <c r="O4466">
        <v>3475</v>
      </c>
      <c r="P4466" t="s">
        <v>3202</v>
      </c>
      <c r="Q4466">
        <v>2</v>
      </c>
      <c r="R4466" t="s">
        <v>21181</v>
      </c>
      <c r="S4466" t="s">
        <v>21182</v>
      </c>
      <c r="T4466">
        <v>38</v>
      </c>
      <c r="U4466" t="s">
        <v>37</v>
      </c>
      <c r="V4466" t="s">
        <v>38</v>
      </c>
      <c r="W4466" t="s">
        <v>95</v>
      </c>
      <c r="X4466">
        <v>1300000</v>
      </c>
      <c r="Y4466">
        <v>1999</v>
      </c>
      <c r="Z4466">
        <v>783</v>
      </c>
      <c r="AA4466">
        <v>6.5</v>
      </c>
      <c r="AB4466">
        <v>1.85</v>
      </c>
      <c r="AC4466">
        <v>117</v>
      </c>
    </row>
    <row r="4467" spans="1:29">
      <c r="A4467" t="s">
        <v>28</v>
      </c>
      <c r="C4467" t="s">
        <v>21183</v>
      </c>
      <c r="D4467">
        <v>56</v>
      </c>
      <c r="E4467">
        <v>83</v>
      </c>
      <c r="F4467">
        <v>5</v>
      </c>
      <c r="G4467">
        <v>98</v>
      </c>
      <c r="H4467" t="s">
        <v>15773</v>
      </c>
      <c r="I4467">
        <v>413</v>
      </c>
      <c r="J4467">
        <v>1521</v>
      </c>
      <c r="K4467" t="s">
        <v>7579</v>
      </c>
      <c r="L4467" t="s">
        <v>1055</v>
      </c>
      <c r="M4467" t="s">
        <v>21184</v>
      </c>
      <c r="N4467">
        <v>1231</v>
      </c>
      <c r="O4467">
        <v>843</v>
      </c>
      <c r="P4467" t="s">
        <v>21028</v>
      </c>
      <c r="Q4467">
        <v>0</v>
      </c>
      <c r="R4467" t="s">
        <v>21185</v>
      </c>
      <c r="S4467" t="s">
        <v>21186</v>
      </c>
      <c r="T4467">
        <v>10</v>
      </c>
      <c r="U4467" t="s">
        <v>37</v>
      </c>
      <c r="V4467" t="s">
        <v>268</v>
      </c>
      <c r="W4467" t="s">
        <v>4830</v>
      </c>
      <c r="X4467">
        <v>1500000</v>
      </c>
      <c r="Y4467">
        <v>2012</v>
      </c>
      <c r="Z4467">
        <v>197</v>
      </c>
      <c r="AA4467">
        <v>5.7</v>
      </c>
      <c r="AC4467">
        <v>932</v>
      </c>
    </row>
    <row r="4468" spans="1:29">
      <c r="A4468" t="s">
        <v>28</v>
      </c>
      <c r="C4468" t="s">
        <v>4291</v>
      </c>
      <c r="D4468">
        <v>79</v>
      </c>
      <c r="E4468">
        <v>111</v>
      </c>
      <c r="F4468">
        <v>17</v>
      </c>
      <c r="G4468">
        <v>652</v>
      </c>
      <c r="H4468" t="s">
        <v>3652</v>
      </c>
      <c r="I4468">
        <v>13000</v>
      </c>
      <c r="J4468">
        <v>32940507</v>
      </c>
      <c r="K4468" t="s">
        <v>464</v>
      </c>
      <c r="L4468" t="s">
        <v>977</v>
      </c>
      <c r="M4468" t="s">
        <v>4292</v>
      </c>
      <c r="N4468">
        <v>54316</v>
      </c>
      <c r="O4468">
        <v>16537</v>
      </c>
      <c r="P4468" t="s">
        <v>4293</v>
      </c>
      <c r="Q4468">
        <v>1</v>
      </c>
      <c r="R4468" t="s">
        <v>4294</v>
      </c>
      <c r="S4468" t="s">
        <v>4295</v>
      </c>
      <c r="T4468">
        <v>127</v>
      </c>
      <c r="U4468" t="s">
        <v>37</v>
      </c>
      <c r="V4468" t="s">
        <v>38</v>
      </c>
      <c r="W4468" t="s">
        <v>585</v>
      </c>
      <c r="X4468">
        <v>60000000</v>
      </c>
      <c r="Y4468">
        <v>1998</v>
      </c>
      <c r="Z4468">
        <v>969</v>
      </c>
      <c r="AA4468">
        <v>6.1</v>
      </c>
      <c r="AB4468">
        <v>2.35</v>
      </c>
      <c r="AC4468">
        <v>0</v>
      </c>
    </row>
    <row r="4469" spans="1:29">
      <c r="A4469" t="s">
        <v>28</v>
      </c>
      <c r="D4469">
        <v>8</v>
      </c>
      <c r="E4469">
        <v>60</v>
      </c>
      <c r="G4469">
        <v>109</v>
      </c>
      <c r="H4469" t="s">
        <v>21187</v>
      </c>
      <c r="I4469">
        <v>210</v>
      </c>
      <c r="K4469" t="s">
        <v>1849</v>
      </c>
      <c r="L4469" t="s">
        <v>3249</v>
      </c>
      <c r="M4469" t="s">
        <v>21188</v>
      </c>
      <c r="N4469">
        <v>6381</v>
      </c>
      <c r="O4469">
        <v>611</v>
      </c>
      <c r="P4469" t="s">
        <v>21189</v>
      </c>
      <c r="Q4469">
        <v>0</v>
      </c>
      <c r="R4469" t="s">
        <v>21190</v>
      </c>
      <c r="S4469" t="s">
        <v>21191</v>
      </c>
      <c r="T4469">
        <v>79</v>
      </c>
      <c r="U4469" t="s">
        <v>37</v>
      </c>
      <c r="V4469" t="s">
        <v>38</v>
      </c>
      <c r="X4469">
        <v>5000000</v>
      </c>
      <c r="Z4469">
        <v>121</v>
      </c>
      <c r="AA4469">
        <v>7.7</v>
      </c>
      <c r="AB4469">
        <v>1.33</v>
      </c>
      <c r="AC4469">
        <v>963</v>
      </c>
    </row>
    <row r="4470" spans="1:29">
      <c r="A4470" t="s">
        <v>28</v>
      </c>
      <c r="C4470" t="s">
        <v>21192</v>
      </c>
      <c r="D4470">
        <v>16</v>
      </c>
      <c r="E4470">
        <v>135</v>
      </c>
      <c r="F4470">
        <v>135</v>
      </c>
      <c r="G4470">
        <v>0</v>
      </c>
      <c r="H4470" t="s">
        <v>21193</v>
      </c>
      <c r="I4470">
        <v>0</v>
      </c>
      <c r="K4470" t="s">
        <v>7236</v>
      </c>
      <c r="L4470" t="s">
        <v>21194</v>
      </c>
      <c r="M4470" t="s">
        <v>21195</v>
      </c>
      <c r="N4470">
        <v>3144</v>
      </c>
      <c r="O4470">
        <v>0</v>
      </c>
      <c r="P4470" t="s">
        <v>21196</v>
      </c>
      <c r="Q4470">
        <v>1</v>
      </c>
      <c r="R4470" t="s">
        <v>21197</v>
      </c>
      <c r="S4470" t="s">
        <v>21198</v>
      </c>
      <c r="T4470">
        <v>24</v>
      </c>
      <c r="U4470" t="s">
        <v>37</v>
      </c>
      <c r="V4470" t="s">
        <v>21199</v>
      </c>
      <c r="W4470" t="s">
        <v>39</v>
      </c>
      <c r="X4470">
        <v>1400000</v>
      </c>
      <c r="Y4470">
        <v>2014</v>
      </c>
      <c r="Z4470">
        <v>0</v>
      </c>
      <c r="AA4470">
        <v>8.6999999999999993</v>
      </c>
      <c r="AB4470">
        <v>2.35</v>
      </c>
      <c r="AC4470">
        <v>0</v>
      </c>
    </row>
    <row r="4471" spans="1:29">
      <c r="A4471" t="s">
        <v>28</v>
      </c>
      <c r="C4471" t="s">
        <v>21200</v>
      </c>
      <c r="D4471">
        <v>18</v>
      </c>
      <c r="E4471">
        <v>88</v>
      </c>
      <c r="F4471">
        <v>4</v>
      </c>
      <c r="G4471">
        <v>13</v>
      </c>
      <c r="H4471" t="s">
        <v>21201</v>
      </c>
      <c r="I4471">
        <v>232</v>
      </c>
      <c r="K4471" t="s">
        <v>647</v>
      </c>
      <c r="L4471" t="s">
        <v>3605</v>
      </c>
      <c r="M4471" t="s">
        <v>21202</v>
      </c>
      <c r="N4471">
        <v>1339</v>
      </c>
      <c r="O4471">
        <v>289</v>
      </c>
      <c r="P4471" t="s">
        <v>21203</v>
      </c>
      <c r="Q4471">
        <v>0</v>
      </c>
      <c r="R4471" t="s">
        <v>21204</v>
      </c>
      <c r="S4471" t="s">
        <v>21205</v>
      </c>
      <c r="T4471">
        <v>46</v>
      </c>
      <c r="U4471" t="s">
        <v>37</v>
      </c>
      <c r="V4471" t="s">
        <v>268</v>
      </c>
      <c r="W4471" t="s">
        <v>585</v>
      </c>
      <c r="X4471">
        <v>1750000</v>
      </c>
      <c r="Y4471">
        <v>1985</v>
      </c>
      <c r="Z4471">
        <v>23</v>
      </c>
      <c r="AA4471">
        <v>4.3</v>
      </c>
      <c r="AB4471">
        <v>1.85</v>
      </c>
      <c r="AC4471">
        <v>220</v>
      </c>
    </row>
    <row r="4472" spans="1:29">
      <c r="A4472" t="s">
        <v>747</v>
      </c>
      <c r="C4472" t="s">
        <v>21206</v>
      </c>
      <c r="D4472">
        <v>35</v>
      </c>
      <c r="E4472">
        <v>87</v>
      </c>
      <c r="F4472">
        <v>4</v>
      </c>
      <c r="G4472">
        <v>624</v>
      </c>
      <c r="H4472" t="s">
        <v>2865</v>
      </c>
      <c r="I4472">
        <v>2000</v>
      </c>
      <c r="J4472">
        <v>19539</v>
      </c>
      <c r="K4472" t="s">
        <v>1671</v>
      </c>
      <c r="L4472" t="s">
        <v>234</v>
      </c>
      <c r="M4472" t="s">
        <v>21207</v>
      </c>
      <c r="N4472">
        <v>4182</v>
      </c>
      <c r="O4472">
        <v>6227</v>
      </c>
      <c r="P4472" t="s">
        <v>4977</v>
      </c>
      <c r="Q4472">
        <v>1</v>
      </c>
      <c r="R4472" t="s">
        <v>21208</v>
      </c>
      <c r="S4472" t="s">
        <v>21209</v>
      </c>
      <c r="T4472">
        <v>53</v>
      </c>
      <c r="U4472" t="s">
        <v>37</v>
      </c>
      <c r="V4472" t="s">
        <v>38</v>
      </c>
      <c r="W4472" t="s">
        <v>585</v>
      </c>
      <c r="X4472">
        <v>1000000</v>
      </c>
      <c r="Y4472">
        <v>2003</v>
      </c>
      <c r="Z4472">
        <v>1000</v>
      </c>
      <c r="AA4472">
        <v>6.2</v>
      </c>
      <c r="AB4472">
        <v>1.85</v>
      </c>
      <c r="AC4472">
        <v>3000</v>
      </c>
    </row>
    <row r="4473" spans="1:29">
      <c r="A4473" t="s">
        <v>28</v>
      </c>
      <c r="C4473" t="s">
        <v>21210</v>
      </c>
      <c r="D4473">
        <v>5</v>
      </c>
      <c r="E4473">
        <v>97</v>
      </c>
      <c r="F4473">
        <v>0</v>
      </c>
      <c r="G4473">
        <v>40</v>
      </c>
      <c r="H4473" t="s">
        <v>21211</v>
      </c>
      <c r="I4473">
        <v>374</v>
      </c>
      <c r="J4473">
        <v>100358</v>
      </c>
      <c r="K4473" t="s">
        <v>11250</v>
      </c>
      <c r="L4473" t="s">
        <v>17517</v>
      </c>
      <c r="M4473" t="s">
        <v>21212</v>
      </c>
      <c r="N4473">
        <v>1167</v>
      </c>
      <c r="O4473">
        <v>602</v>
      </c>
      <c r="P4473" t="s">
        <v>21213</v>
      </c>
      <c r="Q4473">
        <v>2</v>
      </c>
      <c r="R4473" t="s">
        <v>21214</v>
      </c>
      <c r="S4473" t="s">
        <v>21215</v>
      </c>
      <c r="T4473">
        <v>24</v>
      </c>
      <c r="U4473" t="s">
        <v>37</v>
      </c>
      <c r="V4473" t="s">
        <v>5612</v>
      </c>
      <c r="X4473">
        <v>1500000</v>
      </c>
      <c r="Y4473">
        <v>2005</v>
      </c>
      <c r="Z4473">
        <v>145</v>
      </c>
      <c r="AA4473">
        <v>3.3</v>
      </c>
      <c r="AB4473">
        <v>2.35</v>
      </c>
      <c r="AC4473">
        <v>66</v>
      </c>
    </row>
    <row r="4474" spans="1:29">
      <c r="A4474" t="s">
        <v>28</v>
      </c>
      <c r="C4474" t="s">
        <v>19558</v>
      </c>
      <c r="D4474">
        <v>16</v>
      </c>
      <c r="E4474">
        <v>82</v>
      </c>
      <c r="F4474">
        <v>19</v>
      </c>
      <c r="G4474">
        <v>134</v>
      </c>
      <c r="H4474" t="s">
        <v>9458</v>
      </c>
      <c r="I4474">
        <v>700</v>
      </c>
      <c r="K4474" t="s">
        <v>1671</v>
      </c>
      <c r="L4474" t="s">
        <v>4544</v>
      </c>
      <c r="M4474" t="s">
        <v>21216</v>
      </c>
      <c r="N4474">
        <v>5579</v>
      </c>
      <c r="O4474">
        <v>1499</v>
      </c>
      <c r="P4474" t="s">
        <v>21217</v>
      </c>
      <c r="Q4474">
        <v>3</v>
      </c>
      <c r="R4474" t="s">
        <v>21218</v>
      </c>
      <c r="S4474" t="s">
        <v>21219</v>
      </c>
      <c r="T4474">
        <v>42</v>
      </c>
      <c r="U4474" t="s">
        <v>37</v>
      </c>
      <c r="V4474" t="s">
        <v>38</v>
      </c>
      <c r="W4474" t="s">
        <v>585</v>
      </c>
      <c r="X4474">
        <v>1300000</v>
      </c>
      <c r="Y4474">
        <v>2010</v>
      </c>
      <c r="Z4474">
        <v>460</v>
      </c>
      <c r="AA4474">
        <v>2.7</v>
      </c>
      <c r="AB4474">
        <v>1.85</v>
      </c>
      <c r="AC4474">
        <v>0</v>
      </c>
    </row>
    <row r="4475" spans="1:29">
      <c r="A4475" t="s">
        <v>28</v>
      </c>
      <c r="C4475" t="s">
        <v>21220</v>
      </c>
      <c r="D4475">
        <v>24</v>
      </c>
      <c r="E4475">
        <v>103</v>
      </c>
      <c r="F4475">
        <v>0</v>
      </c>
      <c r="G4475">
        <v>511</v>
      </c>
      <c r="H4475" t="s">
        <v>21221</v>
      </c>
      <c r="I4475">
        <v>35000</v>
      </c>
      <c r="K4475" t="s">
        <v>21222</v>
      </c>
      <c r="L4475" t="s">
        <v>2169</v>
      </c>
      <c r="M4475" t="s">
        <v>21223</v>
      </c>
      <c r="N4475">
        <v>4866</v>
      </c>
      <c r="O4475">
        <v>38121</v>
      </c>
      <c r="P4475" t="s">
        <v>18215</v>
      </c>
      <c r="Q4475">
        <v>1</v>
      </c>
      <c r="S4475" t="s">
        <v>21224</v>
      </c>
      <c r="T4475">
        <v>38</v>
      </c>
      <c r="U4475" t="s">
        <v>37</v>
      </c>
      <c r="V4475" t="s">
        <v>38</v>
      </c>
      <c r="W4475" t="s">
        <v>585</v>
      </c>
      <c r="X4475">
        <v>1300000</v>
      </c>
      <c r="Y4475">
        <v>2009</v>
      </c>
      <c r="Z4475">
        <v>516</v>
      </c>
      <c r="AA4475">
        <v>5.2</v>
      </c>
      <c r="AB4475">
        <v>2.35</v>
      </c>
      <c r="AC4475">
        <v>969</v>
      </c>
    </row>
    <row r="4476" spans="1:29">
      <c r="A4476" t="s">
        <v>747</v>
      </c>
      <c r="C4476" t="s">
        <v>11032</v>
      </c>
      <c r="D4476">
        <v>144</v>
      </c>
      <c r="E4476">
        <v>130</v>
      </c>
      <c r="F4476">
        <v>13000</v>
      </c>
      <c r="G4476">
        <v>333</v>
      </c>
      <c r="H4476" t="s">
        <v>21225</v>
      </c>
      <c r="I4476">
        <v>1000</v>
      </c>
      <c r="K4476" t="s">
        <v>21226</v>
      </c>
      <c r="L4476" t="s">
        <v>3512</v>
      </c>
      <c r="M4476" t="s">
        <v>21227</v>
      </c>
      <c r="N4476">
        <v>87424</v>
      </c>
      <c r="O4476">
        <v>2888</v>
      </c>
      <c r="P4476" t="s">
        <v>17776</v>
      </c>
      <c r="Q4476">
        <v>2</v>
      </c>
      <c r="R4476" t="s">
        <v>21228</v>
      </c>
      <c r="S4476" t="s">
        <v>21229</v>
      </c>
      <c r="T4476">
        <v>276</v>
      </c>
      <c r="U4476" t="s">
        <v>37</v>
      </c>
      <c r="V4476" t="s">
        <v>38</v>
      </c>
      <c r="W4476" t="s">
        <v>4830</v>
      </c>
      <c r="X4476">
        <v>1288000</v>
      </c>
      <c r="Y4476">
        <v>1940</v>
      </c>
      <c r="Z4476">
        <v>991</v>
      </c>
      <c r="AA4476">
        <v>8.1999999999999993</v>
      </c>
      <c r="AB4476">
        <v>1.37</v>
      </c>
      <c r="AC4476">
        <v>0</v>
      </c>
    </row>
    <row r="4477" spans="1:29">
      <c r="A4477" t="s">
        <v>28</v>
      </c>
      <c r="C4477" t="s">
        <v>7064</v>
      </c>
      <c r="D4477">
        <v>242</v>
      </c>
      <c r="E4477">
        <v>87</v>
      </c>
      <c r="F4477">
        <v>49</v>
      </c>
      <c r="G4477">
        <v>59</v>
      </c>
      <c r="H4477" t="s">
        <v>21230</v>
      </c>
      <c r="I4477">
        <v>309</v>
      </c>
      <c r="J4477">
        <v>19100000</v>
      </c>
      <c r="K4477" t="s">
        <v>3030</v>
      </c>
      <c r="L4477" t="s">
        <v>21231</v>
      </c>
      <c r="M4477" t="s">
        <v>21232</v>
      </c>
      <c r="N4477">
        <v>39690</v>
      </c>
      <c r="O4477">
        <v>707</v>
      </c>
      <c r="P4477" t="s">
        <v>21233</v>
      </c>
      <c r="Q4477">
        <v>0</v>
      </c>
      <c r="R4477" t="s">
        <v>21234</v>
      </c>
      <c r="S4477" t="s">
        <v>21235</v>
      </c>
      <c r="T4477">
        <v>394</v>
      </c>
      <c r="U4477" t="s">
        <v>37</v>
      </c>
      <c r="V4477" t="s">
        <v>38</v>
      </c>
      <c r="W4477" t="s">
        <v>585</v>
      </c>
      <c r="X4477">
        <v>1250000</v>
      </c>
      <c r="Y4477">
        <v>1981</v>
      </c>
      <c r="Z4477">
        <v>121</v>
      </c>
      <c r="AA4477">
        <v>6.1</v>
      </c>
      <c r="AB4477">
        <v>1.85</v>
      </c>
      <c r="AC4477">
        <v>0</v>
      </c>
    </row>
    <row r="4478" spans="1:29">
      <c r="A4478" t="s">
        <v>747</v>
      </c>
      <c r="C4478" t="s">
        <v>18467</v>
      </c>
      <c r="D4478">
        <v>97</v>
      </c>
      <c r="E4478">
        <v>101</v>
      </c>
      <c r="F4478">
        <v>0</v>
      </c>
      <c r="G4478">
        <v>66</v>
      </c>
      <c r="H4478" t="s">
        <v>21236</v>
      </c>
      <c r="I4478">
        <v>287</v>
      </c>
      <c r="K4478" t="s">
        <v>21237</v>
      </c>
      <c r="L4478" t="s">
        <v>21238</v>
      </c>
      <c r="M4478" t="s">
        <v>21239</v>
      </c>
      <c r="N4478">
        <v>24959</v>
      </c>
      <c r="O4478">
        <v>581</v>
      </c>
      <c r="P4478" t="s">
        <v>21240</v>
      </c>
      <c r="Q4478">
        <v>4</v>
      </c>
      <c r="R4478" t="s">
        <v>21241</v>
      </c>
      <c r="S4478" t="s">
        <v>21242</v>
      </c>
      <c r="T4478">
        <v>136</v>
      </c>
      <c r="U4478" t="s">
        <v>37</v>
      </c>
      <c r="V4478" t="s">
        <v>38</v>
      </c>
      <c r="W4478" t="s">
        <v>4830</v>
      </c>
      <c r="X4478">
        <v>1250000</v>
      </c>
      <c r="Y4478">
        <v>1945</v>
      </c>
      <c r="Z4478">
        <v>160</v>
      </c>
      <c r="AA4478">
        <v>8</v>
      </c>
      <c r="AB4478">
        <v>1.37</v>
      </c>
      <c r="AC4478">
        <v>0</v>
      </c>
    </row>
    <row r="4479" spans="1:29">
      <c r="A4479" t="s">
        <v>28</v>
      </c>
      <c r="C4479" t="s">
        <v>21243</v>
      </c>
      <c r="D4479">
        <v>77</v>
      </c>
      <c r="E4479">
        <v>96</v>
      </c>
      <c r="F4479">
        <v>4</v>
      </c>
      <c r="G4479">
        <v>132</v>
      </c>
      <c r="H4479" t="s">
        <v>3198</v>
      </c>
      <c r="I4479">
        <v>796</v>
      </c>
      <c r="K4479" t="s">
        <v>10222</v>
      </c>
      <c r="L4479" t="s">
        <v>8509</v>
      </c>
      <c r="M4479" t="s">
        <v>21244</v>
      </c>
      <c r="N4479">
        <v>7528</v>
      </c>
      <c r="O4479">
        <v>1866</v>
      </c>
      <c r="P4479" t="s">
        <v>9941</v>
      </c>
      <c r="Q4479">
        <v>0</v>
      </c>
      <c r="R4479" t="s">
        <v>21245</v>
      </c>
      <c r="S4479" t="s">
        <v>21246</v>
      </c>
      <c r="T4479">
        <v>88</v>
      </c>
      <c r="U4479" t="s">
        <v>37</v>
      </c>
      <c r="V4479" t="s">
        <v>38</v>
      </c>
      <c r="W4479" t="s">
        <v>585</v>
      </c>
      <c r="X4479">
        <v>1250000</v>
      </c>
      <c r="Y4479">
        <v>1984</v>
      </c>
      <c r="Z4479">
        <v>697</v>
      </c>
      <c r="AA4479">
        <v>5.5</v>
      </c>
      <c r="AB4479">
        <v>1.85</v>
      </c>
      <c r="AC4479">
        <v>0</v>
      </c>
    </row>
    <row r="4480" spans="1:29">
      <c r="A4480" t="s">
        <v>28</v>
      </c>
      <c r="C4480" t="s">
        <v>19580</v>
      </c>
      <c r="D4480">
        <v>16</v>
      </c>
      <c r="E4480">
        <v>80</v>
      </c>
      <c r="F4480">
        <v>8</v>
      </c>
      <c r="G4480">
        <v>183</v>
      </c>
      <c r="H4480" t="s">
        <v>21247</v>
      </c>
      <c r="I4480">
        <v>2000</v>
      </c>
      <c r="J4480">
        <v>2833383</v>
      </c>
      <c r="K4480" t="s">
        <v>6199</v>
      </c>
      <c r="L4480" t="s">
        <v>5731</v>
      </c>
      <c r="M4480" t="s">
        <v>21248</v>
      </c>
      <c r="N4480">
        <v>910</v>
      </c>
      <c r="O4480">
        <v>2459</v>
      </c>
      <c r="P4480" t="s">
        <v>21249</v>
      </c>
      <c r="Q4480">
        <v>1</v>
      </c>
      <c r="S4480" t="s">
        <v>21250</v>
      </c>
      <c r="T4480">
        <v>11</v>
      </c>
      <c r="U4480" t="s">
        <v>37</v>
      </c>
      <c r="V4480" t="s">
        <v>38</v>
      </c>
      <c r="W4480" t="s">
        <v>585</v>
      </c>
      <c r="X4480">
        <v>427000</v>
      </c>
      <c r="Y4480">
        <v>2012</v>
      </c>
      <c r="Z4480">
        <v>245</v>
      </c>
      <c r="AA4480">
        <v>5.7</v>
      </c>
      <c r="AB4480">
        <v>2.35</v>
      </c>
      <c r="AC4480">
        <v>0</v>
      </c>
    </row>
    <row r="4481" spans="1:29">
      <c r="A4481" t="s">
        <v>28</v>
      </c>
      <c r="C4481" t="s">
        <v>21251</v>
      </c>
      <c r="D4481">
        <v>7</v>
      </c>
      <c r="E4481">
        <v>87</v>
      </c>
      <c r="F4481">
        <v>11</v>
      </c>
      <c r="G4481">
        <v>397</v>
      </c>
      <c r="H4481" t="s">
        <v>704</v>
      </c>
      <c r="I4481">
        <v>578</v>
      </c>
      <c r="K4481" t="s">
        <v>11526</v>
      </c>
      <c r="L4481" t="s">
        <v>21252</v>
      </c>
      <c r="M4481" t="s">
        <v>21253</v>
      </c>
      <c r="N4481">
        <v>458</v>
      </c>
      <c r="O4481">
        <v>1730</v>
      </c>
      <c r="P4481" t="s">
        <v>16601</v>
      </c>
      <c r="Q4481">
        <v>0</v>
      </c>
      <c r="R4481" t="s">
        <v>21254</v>
      </c>
      <c r="S4481" t="s">
        <v>21255</v>
      </c>
      <c r="T4481">
        <v>3</v>
      </c>
      <c r="U4481" t="s">
        <v>37</v>
      </c>
      <c r="V4481" t="s">
        <v>38</v>
      </c>
      <c r="W4481" t="s">
        <v>95</v>
      </c>
      <c r="X4481">
        <v>15000000</v>
      </c>
      <c r="Y4481">
        <v>2011</v>
      </c>
      <c r="Z4481">
        <v>418</v>
      </c>
      <c r="AA4481">
        <v>3.7</v>
      </c>
      <c r="AB4481">
        <v>1.78</v>
      </c>
      <c r="AC4481">
        <v>381</v>
      </c>
    </row>
    <row r="4482" spans="1:29">
      <c r="A4482" t="s">
        <v>28</v>
      </c>
      <c r="C4482" t="s">
        <v>21256</v>
      </c>
      <c r="D4482">
        <v>74</v>
      </c>
      <c r="E4482">
        <v>92</v>
      </c>
      <c r="F4482">
        <v>83</v>
      </c>
      <c r="G4482">
        <v>48</v>
      </c>
      <c r="H4482" t="s">
        <v>21257</v>
      </c>
      <c r="I4482">
        <v>469</v>
      </c>
      <c r="K4482" t="s">
        <v>21258</v>
      </c>
      <c r="L4482" t="s">
        <v>9669</v>
      </c>
      <c r="M4482" t="s">
        <v>21259</v>
      </c>
      <c r="N4482">
        <v>11047</v>
      </c>
      <c r="O4482">
        <v>683</v>
      </c>
      <c r="P4482" t="s">
        <v>21260</v>
      </c>
      <c r="Q4482">
        <v>0</v>
      </c>
      <c r="R4482" t="s">
        <v>21261</v>
      </c>
      <c r="S4482" t="s">
        <v>21262</v>
      </c>
      <c r="T4482">
        <v>116</v>
      </c>
      <c r="U4482" t="s">
        <v>37</v>
      </c>
      <c r="V4482" t="s">
        <v>38</v>
      </c>
      <c r="W4482" t="s">
        <v>6036</v>
      </c>
      <c r="X4482">
        <v>1250000</v>
      </c>
      <c r="Y4482">
        <v>1953</v>
      </c>
      <c r="Z4482">
        <v>79</v>
      </c>
      <c r="AA4482">
        <v>7.1</v>
      </c>
      <c r="AB4482">
        <v>1.37</v>
      </c>
      <c r="AC4482">
        <v>1000</v>
      </c>
    </row>
    <row r="4483" spans="1:29">
      <c r="A4483" t="s">
        <v>747</v>
      </c>
      <c r="C4483" t="s">
        <v>19130</v>
      </c>
      <c r="D4483">
        <v>74</v>
      </c>
      <c r="E4483">
        <v>118</v>
      </c>
      <c r="F4483">
        <v>673</v>
      </c>
      <c r="G4483">
        <v>137</v>
      </c>
      <c r="H4483" t="s">
        <v>21263</v>
      </c>
      <c r="I4483">
        <v>595</v>
      </c>
      <c r="K4483" t="s">
        <v>7144</v>
      </c>
      <c r="L4483" t="s">
        <v>6115</v>
      </c>
      <c r="M4483" t="s">
        <v>21264</v>
      </c>
      <c r="N4483">
        <v>15840</v>
      </c>
      <c r="O4483">
        <v>1129</v>
      </c>
      <c r="P4483" t="s">
        <v>21265</v>
      </c>
      <c r="Q4483">
        <v>5</v>
      </c>
      <c r="R4483" t="s">
        <v>21266</v>
      </c>
      <c r="S4483" t="s">
        <v>21267</v>
      </c>
      <c r="T4483">
        <v>124</v>
      </c>
      <c r="U4483" t="s">
        <v>37</v>
      </c>
      <c r="V4483" t="s">
        <v>38</v>
      </c>
      <c r="W4483" t="s">
        <v>6036</v>
      </c>
      <c r="X4483">
        <v>1250000</v>
      </c>
      <c r="Y4483">
        <v>1941</v>
      </c>
      <c r="Z4483">
        <v>176</v>
      </c>
      <c r="AA4483">
        <v>7.8</v>
      </c>
      <c r="AB4483">
        <v>1.37</v>
      </c>
      <c r="AC4483">
        <v>0</v>
      </c>
    </row>
    <row r="4484" spans="1:29">
      <c r="A4484" t="s">
        <v>28</v>
      </c>
      <c r="D4484">
        <v>19</v>
      </c>
      <c r="E4484">
        <v>27</v>
      </c>
      <c r="G4484">
        <v>201</v>
      </c>
      <c r="H4484" t="s">
        <v>21268</v>
      </c>
      <c r="I4484">
        <v>934</v>
      </c>
      <c r="K4484" t="s">
        <v>3409</v>
      </c>
      <c r="L4484" t="s">
        <v>5206</v>
      </c>
      <c r="M4484" t="s">
        <v>21269</v>
      </c>
      <c r="N4484">
        <v>3282</v>
      </c>
      <c r="O4484">
        <v>1961</v>
      </c>
      <c r="P4484" t="s">
        <v>12001</v>
      </c>
      <c r="Q4484">
        <v>0</v>
      </c>
      <c r="R4484" t="s">
        <v>21270</v>
      </c>
      <c r="S4484" t="s">
        <v>21271</v>
      </c>
      <c r="T4484">
        <v>17</v>
      </c>
      <c r="U4484" t="s">
        <v>37</v>
      </c>
      <c r="V4484" t="s">
        <v>38</v>
      </c>
      <c r="W4484" t="s">
        <v>2635</v>
      </c>
      <c r="Z4484">
        <v>691</v>
      </c>
      <c r="AA4484">
        <v>7.3</v>
      </c>
      <c r="AC4484">
        <v>632</v>
      </c>
    </row>
    <row r="4485" spans="1:29">
      <c r="A4485" t="s">
        <v>28</v>
      </c>
      <c r="C4485" t="s">
        <v>5076</v>
      </c>
      <c r="D4485">
        <v>46</v>
      </c>
      <c r="E4485">
        <v>123</v>
      </c>
      <c r="F4485">
        <v>0</v>
      </c>
      <c r="G4485">
        <v>161</v>
      </c>
      <c r="H4485" t="s">
        <v>21272</v>
      </c>
      <c r="I4485">
        <v>3000</v>
      </c>
      <c r="K4485" t="s">
        <v>15070</v>
      </c>
      <c r="L4485" t="s">
        <v>810</v>
      </c>
      <c r="M4485" t="s">
        <v>21273</v>
      </c>
      <c r="N4485">
        <v>794</v>
      </c>
      <c r="O4485">
        <v>4040</v>
      </c>
      <c r="P4485" t="s">
        <v>21274</v>
      </c>
      <c r="Q4485">
        <v>0</v>
      </c>
      <c r="R4485" t="s">
        <v>21275</v>
      </c>
      <c r="S4485" t="s">
        <v>21276</v>
      </c>
      <c r="T4485">
        <v>9</v>
      </c>
      <c r="U4485" t="s">
        <v>37</v>
      </c>
      <c r="V4485" t="s">
        <v>38</v>
      </c>
      <c r="X4485">
        <v>1420000</v>
      </c>
      <c r="Y4485">
        <v>2014</v>
      </c>
      <c r="Z4485">
        <v>372</v>
      </c>
      <c r="AA4485">
        <v>4.0999999999999996</v>
      </c>
      <c r="AB4485">
        <v>2.35</v>
      </c>
      <c r="AC4485">
        <v>447</v>
      </c>
    </row>
    <row r="4486" spans="1:29">
      <c r="A4486" t="s">
        <v>28</v>
      </c>
      <c r="C4486" t="s">
        <v>1526</v>
      </c>
      <c r="D4486">
        <v>58</v>
      </c>
      <c r="E4486">
        <v>100</v>
      </c>
      <c r="F4486">
        <v>0</v>
      </c>
      <c r="G4486">
        <v>65</v>
      </c>
      <c r="H4486" t="s">
        <v>21277</v>
      </c>
      <c r="I4486">
        <v>828</v>
      </c>
      <c r="J4486">
        <v>24741700</v>
      </c>
      <c r="K4486" t="s">
        <v>3409</v>
      </c>
      <c r="L4486" t="s">
        <v>4810</v>
      </c>
      <c r="M4486" t="s">
        <v>21278</v>
      </c>
      <c r="N4486">
        <v>37785</v>
      </c>
      <c r="O4486">
        <v>1431</v>
      </c>
      <c r="P4486" t="s">
        <v>2785</v>
      </c>
      <c r="Q4486">
        <v>2</v>
      </c>
      <c r="R4486" t="s">
        <v>21279</v>
      </c>
      <c r="S4486" t="s">
        <v>21280</v>
      </c>
      <c r="T4486">
        <v>95</v>
      </c>
      <c r="U4486" t="s">
        <v>37</v>
      </c>
      <c r="V4486" t="s">
        <v>38</v>
      </c>
      <c r="W4486" t="s">
        <v>585</v>
      </c>
      <c r="X4486">
        <v>1200000</v>
      </c>
      <c r="Y4486">
        <v>1989</v>
      </c>
      <c r="Z4486">
        <v>531</v>
      </c>
      <c r="AA4486">
        <v>7.2</v>
      </c>
      <c r="AB4486">
        <v>1.85</v>
      </c>
      <c r="AC4486">
        <v>2000</v>
      </c>
    </row>
    <row r="4487" spans="1:29">
      <c r="A4487" t="s">
        <v>28</v>
      </c>
      <c r="C4487" t="s">
        <v>332</v>
      </c>
      <c r="D4487">
        <v>287</v>
      </c>
      <c r="E4487">
        <v>103</v>
      </c>
      <c r="F4487">
        <v>0</v>
      </c>
      <c r="G4487">
        <v>651</v>
      </c>
      <c r="H4487" t="s">
        <v>2636</v>
      </c>
      <c r="I4487">
        <v>2000</v>
      </c>
      <c r="J4487">
        <v>55153403</v>
      </c>
      <c r="K4487" t="s">
        <v>3030</v>
      </c>
      <c r="L4487" t="s">
        <v>2773</v>
      </c>
      <c r="M4487" t="s">
        <v>21281</v>
      </c>
      <c r="N4487">
        <v>299127</v>
      </c>
      <c r="O4487">
        <v>5161</v>
      </c>
      <c r="P4487" t="s">
        <v>14550</v>
      </c>
      <c r="Q4487">
        <v>0</v>
      </c>
      <c r="R4487" t="s">
        <v>21282</v>
      </c>
      <c r="S4487" t="s">
        <v>21283</v>
      </c>
      <c r="T4487">
        <v>1509</v>
      </c>
      <c r="U4487" t="s">
        <v>37</v>
      </c>
      <c r="V4487" t="s">
        <v>38</v>
      </c>
      <c r="W4487" t="s">
        <v>585</v>
      </c>
      <c r="X4487">
        <v>1200000</v>
      </c>
      <c r="Y4487">
        <v>2004</v>
      </c>
      <c r="Z4487">
        <v>878</v>
      </c>
      <c r="AA4487">
        <v>7.7</v>
      </c>
      <c r="AB4487">
        <v>1.85</v>
      </c>
      <c r="AC4487">
        <v>0</v>
      </c>
    </row>
    <row r="4488" spans="1:29">
      <c r="A4488" t="s">
        <v>28</v>
      </c>
      <c r="C4488" t="s">
        <v>4939</v>
      </c>
      <c r="D4488">
        <v>100</v>
      </c>
      <c r="E4488">
        <v>100</v>
      </c>
      <c r="F4488">
        <v>422</v>
      </c>
      <c r="G4488">
        <v>422</v>
      </c>
      <c r="H4488" t="s">
        <v>3711</v>
      </c>
      <c r="I4488">
        <v>816</v>
      </c>
      <c r="J4488">
        <v>18488314</v>
      </c>
      <c r="K4488" t="s">
        <v>12488</v>
      </c>
      <c r="L4488" t="s">
        <v>11308</v>
      </c>
      <c r="M4488" t="s">
        <v>21284</v>
      </c>
      <c r="N4488">
        <v>76151</v>
      </c>
      <c r="O4488">
        <v>2893</v>
      </c>
      <c r="P4488" t="s">
        <v>4939</v>
      </c>
      <c r="Q4488">
        <v>0</v>
      </c>
      <c r="R4488" t="s">
        <v>21285</v>
      </c>
      <c r="S4488" t="s">
        <v>21286</v>
      </c>
      <c r="T4488">
        <v>333</v>
      </c>
      <c r="U4488" t="s">
        <v>37</v>
      </c>
      <c r="V4488" t="s">
        <v>38</v>
      </c>
      <c r="W4488" t="s">
        <v>585</v>
      </c>
      <c r="X4488">
        <v>1200000</v>
      </c>
      <c r="Y4488">
        <v>2001</v>
      </c>
      <c r="Z4488">
        <v>577</v>
      </c>
      <c r="AA4488">
        <v>7.1</v>
      </c>
      <c r="AB4488">
        <v>1.85</v>
      </c>
      <c r="AC4488">
        <v>0</v>
      </c>
    </row>
    <row r="4489" spans="1:29">
      <c r="A4489" t="s">
        <v>28</v>
      </c>
      <c r="C4489" t="s">
        <v>21287</v>
      </c>
      <c r="D4489">
        <v>5</v>
      </c>
      <c r="E4489">
        <v>99</v>
      </c>
      <c r="F4489">
        <v>4</v>
      </c>
      <c r="G4489">
        <v>434</v>
      </c>
      <c r="H4489" t="s">
        <v>143</v>
      </c>
      <c r="I4489">
        <v>18000</v>
      </c>
      <c r="K4489" t="s">
        <v>1814</v>
      </c>
      <c r="L4489" t="s">
        <v>21288</v>
      </c>
      <c r="M4489" t="s">
        <v>21289</v>
      </c>
      <c r="N4489">
        <v>101</v>
      </c>
      <c r="O4489">
        <v>20218</v>
      </c>
      <c r="P4489" t="s">
        <v>21290</v>
      </c>
      <c r="Q4489">
        <v>6</v>
      </c>
      <c r="R4489" t="s">
        <v>21291</v>
      </c>
      <c r="S4489" t="s">
        <v>21292</v>
      </c>
      <c r="T4489">
        <v>1</v>
      </c>
      <c r="U4489" t="s">
        <v>37</v>
      </c>
      <c r="V4489" t="s">
        <v>38</v>
      </c>
      <c r="X4489">
        <v>1300000</v>
      </c>
      <c r="Y4489">
        <v>2014</v>
      </c>
      <c r="Z4489">
        <v>748</v>
      </c>
      <c r="AA4489">
        <v>7.6</v>
      </c>
      <c r="AB4489">
        <v>1.85</v>
      </c>
      <c r="AC4489">
        <v>221</v>
      </c>
    </row>
    <row r="4490" spans="1:29">
      <c r="A4490" t="s">
        <v>28</v>
      </c>
      <c r="C4490" t="s">
        <v>21293</v>
      </c>
      <c r="D4490">
        <v>50</v>
      </c>
      <c r="E4490">
        <v>89</v>
      </c>
      <c r="F4490">
        <v>0</v>
      </c>
      <c r="G4490">
        <v>3</v>
      </c>
      <c r="H4490" t="s">
        <v>21294</v>
      </c>
      <c r="I4490">
        <v>31</v>
      </c>
      <c r="J4490">
        <v>11278</v>
      </c>
      <c r="K4490" t="s">
        <v>2527</v>
      </c>
      <c r="L4490" t="s">
        <v>21295</v>
      </c>
      <c r="M4490" t="s">
        <v>21296</v>
      </c>
      <c r="N4490">
        <v>1229</v>
      </c>
      <c r="O4490">
        <v>58</v>
      </c>
      <c r="P4490" t="s">
        <v>21297</v>
      </c>
      <c r="Q4490">
        <v>0</v>
      </c>
      <c r="R4490" t="s">
        <v>21298</v>
      </c>
      <c r="S4490" t="s">
        <v>21299</v>
      </c>
      <c r="T4490">
        <v>2</v>
      </c>
      <c r="U4490" t="s">
        <v>2778</v>
      </c>
      <c r="V4490" t="s">
        <v>2913</v>
      </c>
      <c r="X4490">
        <v>1300000</v>
      </c>
      <c r="Y4490">
        <v>2013</v>
      </c>
      <c r="Z4490">
        <v>24</v>
      </c>
      <c r="AA4490">
        <v>7</v>
      </c>
      <c r="AC4490">
        <v>407</v>
      </c>
    </row>
    <row r="4491" spans="1:29">
      <c r="A4491" t="s">
        <v>28</v>
      </c>
      <c r="C4491" t="s">
        <v>2682</v>
      </c>
      <c r="D4491">
        <v>276</v>
      </c>
      <c r="E4491">
        <v>104</v>
      </c>
      <c r="F4491">
        <v>301</v>
      </c>
      <c r="G4491">
        <v>71</v>
      </c>
      <c r="H4491" t="s">
        <v>599</v>
      </c>
      <c r="I4491">
        <v>18000</v>
      </c>
      <c r="J4491">
        <v>79363785</v>
      </c>
      <c r="K4491" t="s">
        <v>2683</v>
      </c>
      <c r="L4491" t="s">
        <v>588</v>
      </c>
      <c r="M4491" t="s">
        <v>2684</v>
      </c>
      <c r="N4491">
        <v>139426</v>
      </c>
      <c r="O4491">
        <v>22194</v>
      </c>
      <c r="P4491" t="s">
        <v>2685</v>
      </c>
      <c r="Q4491">
        <v>0</v>
      </c>
      <c r="R4491" t="s">
        <v>2686</v>
      </c>
      <c r="S4491" t="s">
        <v>2687</v>
      </c>
      <c r="T4491">
        <v>698</v>
      </c>
      <c r="U4491" t="s">
        <v>37</v>
      </c>
      <c r="V4491" t="s">
        <v>38</v>
      </c>
      <c r="W4491" t="s">
        <v>39</v>
      </c>
      <c r="X4491">
        <v>80000000</v>
      </c>
      <c r="Y4491">
        <v>2008</v>
      </c>
      <c r="Z4491">
        <v>4000</v>
      </c>
      <c r="AA4491">
        <v>5.5</v>
      </c>
      <c r="AB4491">
        <v>2.35</v>
      </c>
      <c r="AC4491">
        <v>0</v>
      </c>
    </row>
    <row r="4492" spans="1:29">
      <c r="A4492" t="s">
        <v>28</v>
      </c>
      <c r="C4492" t="s">
        <v>10306</v>
      </c>
      <c r="D4492">
        <v>137</v>
      </c>
      <c r="E4492">
        <v>114</v>
      </c>
      <c r="F4492">
        <v>300</v>
      </c>
      <c r="G4492">
        <v>73</v>
      </c>
      <c r="H4492" t="s">
        <v>21300</v>
      </c>
      <c r="I4492">
        <v>307</v>
      </c>
      <c r="J4492">
        <v>13876974</v>
      </c>
      <c r="K4492" t="s">
        <v>1415</v>
      </c>
      <c r="L4492" t="s">
        <v>15260</v>
      </c>
      <c r="M4492" t="s">
        <v>21301</v>
      </c>
      <c r="N4492">
        <v>19397</v>
      </c>
      <c r="O4492">
        <v>809</v>
      </c>
      <c r="P4492" t="s">
        <v>10310</v>
      </c>
      <c r="Q4492">
        <v>0</v>
      </c>
      <c r="R4492" t="s">
        <v>21302</v>
      </c>
      <c r="S4492" t="s">
        <v>21303</v>
      </c>
      <c r="T4492">
        <v>214</v>
      </c>
      <c r="U4492" t="s">
        <v>5611</v>
      </c>
      <c r="V4492" t="s">
        <v>5612</v>
      </c>
      <c r="W4492" t="s">
        <v>585</v>
      </c>
      <c r="X4492">
        <v>7000000</v>
      </c>
      <c r="Y4492">
        <v>2001</v>
      </c>
      <c r="Z4492">
        <v>209</v>
      </c>
      <c r="AA4492">
        <v>7.4</v>
      </c>
      <c r="AB4492">
        <v>1.85</v>
      </c>
      <c r="AC4492">
        <v>0</v>
      </c>
    </row>
    <row r="4493" spans="1:29">
      <c r="A4493" t="s">
        <v>28</v>
      </c>
      <c r="C4493" t="s">
        <v>13573</v>
      </c>
      <c r="D4493">
        <v>122</v>
      </c>
      <c r="E4493">
        <v>111</v>
      </c>
      <c r="F4493">
        <v>50</v>
      </c>
      <c r="G4493">
        <v>612</v>
      </c>
      <c r="H4493" t="s">
        <v>3287</v>
      </c>
      <c r="I4493">
        <v>2000</v>
      </c>
      <c r="J4493">
        <v>9180275</v>
      </c>
      <c r="K4493" t="s">
        <v>3409</v>
      </c>
      <c r="L4493" t="s">
        <v>902</v>
      </c>
      <c r="M4493" t="s">
        <v>21304</v>
      </c>
      <c r="N4493">
        <v>22145</v>
      </c>
      <c r="O4493">
        <v>4288</v>
      </c>
      <c r="P4493" t="s">
        <v>2263</v>
      </c>
      <c r="Q4493">
        <v>0</v>
      </c>
      <c r="R4493" t="s">
        <v>21305</v>
      </c>
      <c r="S4493" t="s">
        <v>21306</v>
      </c>
      <c r="T4493">
        <v>231</v>
      </c>
      <c r="U4493" t="s">
        <v>37</v>
      </c>
      <c r="V4493" t="s">
        <v>38</v>
      </c>
      <c r="W4493" t="s">
        <v>585</v>
      </c>
      <c r="X4493">
        <v>1200000</v>
      </c>
      <c r="Y4493">
        <v>2000</v>
      </c>
      <c r="Z4493">
        <v>710</v>
      </c>
      <c r="AA4493">
        <v>7.7</v>
      </c>
      <c r="AB4493">
        <v>1.85</v>
      </c>
      <c r="AC4493">
        <v>756</v>
      </c>
    </row>
    <row r="4494" spans="1:29">
      <c r="A4494" t="s">
        <v>28</v>
      </c>
      <c r="C4494" t="s">
        <v>11032</v>
      </c>
      <c r="D4494">
        <v>73</v>
      </c>
      <c r="E4494">
        <v>99</v>
      </c>
      <c r="F4494">
        <v>13000</v>
      </c>
      <c r="G4494">
        <v>232</v>
      </c>
      <c r="H4494" t="s">
        <v>18898</v>
      </c>
      <c r="I4494">
        <v>282</v>
      </c>
      <c r="K4494" t="s">
        <v>13493</v>
      </c>
      <c r="L4494" t="s">
        <v>21307</v>
      </c>
      <c r="M4494" t="s">
        <v>21308</v>
      </c>
      <c r="N4494">
        <v>24891</v>
      </c>
      <c r="O4494">
        <v>1041</v>
      </c>
      <c r="P4494" t="s">
        <v>18228</v>
      </c>
      <c r="Q4494">
        <v>0</v>
      </c>
      <c r="R4494" t="s">
        <v>21309</v>
      </c>
      <c r="S4494" t="s">
        <v>21310</v>
      </c>
      <c r="T4494">
        <v>150</v>
      </c>
      <c r="U4494" t="s">
        <v>37</v>
      </c>
      <c r="V4494" t="s">
        <v>38</v>
      </c>
      <c r="W4494" t="s">
        <v>6036</v>
      </c>
      <c r="X4494">
        <v>1200000</v>
      </c>
      <c r="Y4494">
        <v>1955</v>
      </c>
      <c r="Z4494">
        <v>255</v>
      </c>
      <c r="AA4494">
        <v>7.2</v>
      </c>
      <c r="AB4494">
        <v>1.5</v>
      </c>
      <c r="AC4494">
        <v>0</v>
      </c>
    </row>
    <row r="4495" spans="1:29">
      <c r="A4495" t="s">
        <v>28</v>
      </c>
      <c r="C4495" t="s">
        <v>6046</v>
      </c>
      <c r="D4495">
        <v>202</v>
      </c>
      <c r="E4495">
        <v>110</v>
      </c>
      <c r="F4495">
        <v>118</v>
      </c>
      <c r="G4495">
        <v>1000</v>
      </c>
      <c r="H4495" t="s">
        <v>466</v>
      </c>
      <c r="I4495">
        <v>13000</v>
      </c>
      <c r="J4495">
        <v>22494487</v>
      </c>
      <c r="K4495" t="s">
        <v>2142</v>
      </c>
      <c r="L4495" t="s">
        <v>977</v>
      </c>
      <c r="M4495" t="s">
        <v>9125</v>
      </c>
      <c r="N4495">
        <v>262160</v>
      </c>
      <c r="O4495">
        <v>26451</v>
      </c>
      <c r="P4495" t="s">
        <v>2729</v>
      </c>
      <c r="Q4495">
        <v>3</v>
      </c>
      <c r="R4495" t="s">
        <v>9126</v>
      </c>
      <c r="S4495" t="s">
        <v>9127</v>
      </c>
      <c r="T4495">
        <v>507</v>
      </c>
      <c r="U4495" t="s">
        <v>37</v>
      </c>
      <c r="V4495" t="s">
        <v>767</v>
      </c>
      <c r="W4495" t="s">
        <v>585</v>
      </c>
      <c r="X4495">
        <v>27000000</v>
      </c>
      <c r="Y4495">
        <v>2006</v>
      </c>
      <c r="Z4495">
        <v>11000</v>
      </c>
      <c r="AA4495">
        <v>7.8</v>
      </c>
      <c r="AB4495">
        <v>2.35</v>
      </c>
      <c r="AC4495">
        <v>10000</v>
      </c>
    </row>
    <row r="4496" spans="1:29">
      <c r="A4496" t="s">
        <v>28</v>
      </c>
      <c r="C4496" t="s">
        <v>21311</v>
      </c>
      <c r="D4496">
        <v>99</v>
      </c>
      <c r="E4496">
        <v>85</v>
      </c>
      <c r="F4496">
        <v>91</v>
      </c>
      <c r="G4496">
        <v>849</v>
      </c>
      <c r="H4496" t="s">
        <v>6004</v>
      </c>
      <c r="I4496">
        <v>1000</v>
      </c>
      <c r="J4496">
        <v>2199853</v>
      </c>
      <c r="K4496" t="s">
        <v>2527</v>
      </c>
      <c r="L4496" t="s">
        <v>3750</v>
      </c>
      <c r="M4496" t="s">
        <v>21312</v>
      </c>
      <c r="N4496">
        <v>19986</v>
      </c>
      <c r="O4496">
        <v>4289</v>
      </c>
      <c r="P4496" t="s">
        <v>8571</v>
      </c>
      <c r="Q4496">
        <v>1</v>
      </c>
      <c r="R4496" t="s">
        <v>21313</v>
      </c>
      <c r="S4496" t="s">
        <v>21314</v>
      </c>
      <c r="T4496">
        <v>186</v>
      </c>
      <c r="U4496" t="s">
        <v>37</v>
      </c>
      <c r="V4496" t="s">
        <v>38</v>
      </c>
      <c r="W4496" t="s">
        <v>585</v>
      </c>
      <c r="X4496">
        <v>1200000</v>
      </c>
      <c r="Y4496">
        <v>1999</v>
      </c>
      <c r="Z4496">
        <v>1000</v>
      </c>
      <c r="AA4496">
        <v>6.6</v>
      </c>
      <c r="AB4496">
        <v>1.85</v>
      </c>
      <c r="AC4496">
        <v>0</v>
      </c>
    </row>
    <row r="4497" spans="1:29">
      <c r="A4497" t="s">
        <v>28</v>
      </c>
      <c r="C4497" t="s">
        <v>21315</v>
      </c>
      <c r="D4497">
        <v>10</v>
      </c>
      <c r="E4497">
        <v>113</v>
      </c>
      <c r="F4497">
        <v>29</v>
      </c>
      <c r="G4497">
        <v>449</v>
      </c>
      <c r="H4497" t="s">
        <v>15413</v>
      </c>
      <c r="I4497">
        <v>890</v>
      </c>
      <c r="J4497">
        <v>2859955</v>
      </c>
      <c r="K4497" t="s">
        <v>3794</v>
      </c>
      <c r="L4497" t="s">
        <v>634</v>
      </c>
      <c r="M4497" t="s">
        <v>21316</v>
      </c>
      <c r="N4497">
        <v>2417</v>
      </c>
      <c r="O4497">
        <v>2681</v>
      </c>
      <c r="P4497" t="s">
        <v>6275</v>
      </c>
      <c r="Q4497">
        <v>2</v>
      </c>
      <c r="R4497" t="s">
        <v>21317</v>
      </c>
      <c r="S4497" t="s">
        <v>21318</v>
      </c>
      <c r="T4497">
        <v>32</v>
      </c>
      <c r="U4497" t="s">
        <v>37</v>
      </c>
      <c r="V4497" t="s">
        <v>38</v>
      </c>
      <c r="W4497" t="s">
        <v>39</v>
      </c>
      <c r="X4497">
        <v>1200000</v>
      </c>
      <c r="Y4497">
        <v>2013</v>
      </c>
      <c r="Z4497">
        <v>848</v>
      </c>
      <c r="AA4497">
        <v>6</v>
      </c>
      <c r="AB4497">
        <v>2.35</v>
      </c>
      <c r="AC4497">
        <v>0</v>
      </c>
    </row>
    <row r="4498" spans="1:29">
      <c r="A4498" t="s">
        <v>28</v>
      </c>
      <c r="C4498" t="s">
        <v>1764</v>
      </c>
      <c r="D4498">
        <v>173</v>
      </c>
      <c r="E4498">
        <v>99</v>
      </c>
      <c r="F4498">
        <v>16000</v>
      </c>
      <c r="G4498">
        <v>455</v>
      </c>
      <c r="H4498" t="s">
        <v>272</v>
      </c>
      <c r="I4498">
        <v>16000</v>
      </c>
      <c r="J4498">
        <v>2812029</v>
      </c>
      <c r="K4498" t="s">
        <v>2125</v>
      </c>
      <c r="L4498" t="s">
        <v>1764</v>
      </c>
      <c r="M4498" t="s">
        <v>21319</v>
      </c>
      <c r="N4498">
        <v>664719</v>
      </c>
      <c r="O4498">
        <v>28994</v>
      </c>
      <c r="P4498" t="s">
        <v>4528</v>
      </c>
      <c r="Q4498">
        <v>0</v>
      </c>
      <c r="R4498" t="s">
        <v>21320</v>
      </c>
      <c r="S4498" t="s">
        <v>21321</v>
      </c>
      <c r="T4498">
        <v>931</v>
      </c>
      <c r="U4498" t="s">
        <v>37</v>
      </c>
      <c r="V4498" t="s">
        <v>38</v>
      </c>
      <c r="W4498" t="s">
        <v>585</v>
      </c>
      <c r="X4498">
        <v>1200000</v>
      </c>
      <c r="Y4498">
        <v>1992</v>
      </c>
      <c r="Z4498">
        <v>12000</v>
      </c>
      <c r="AA4498">
        <v>8.4</v>
      </c>
      <c r="AB4498">
        <v>2.35</v>
      </c>
      <c r="AC4498">
        <v>19000</v>
      </c>
    </row>
    <row r="4499" spans="1:29">
      <c r="A4499" t="s">
        <v>747</v>
      </c>
      <c r="C4499" t="s">
        <v>18248</v>
      </c>
      <c r="D4499">
        <v>7</v>
      </c>
      <c r="E4499">
        <v>83</v>
      </c>
      <c r="F4499">
        <v>9</v>
      </c>
      <c r="G4499">
        <v>51</v>
      </c>
      <c r="H4499" t="s">
        <v>21322</v>
      </c>
      <c r="I4499">
        <v>94</v>
      </c>
      <c r="K4499" t="s">
        <v>5851</v>
      </c>
      <c r="L4499" t="s">
        <v>21323</v>
      </c>
      <c r="M4499" t="s">
        <v>21324</v>
      </c>
      <c r="N4499">
        <v>1047</v>
      </c>
      <c r="O4499">
        <v>293</v>
      </c>
      <c r="P4499" t="s">
        <v>21325</v>
      </c>
      <c r="Q4499">
        <v>1</v>
      </c>
      <c r="R4499" t="s">
        <v>21326</v>
      </c>
      <c r="S4499" t="s">
        <v>21327</v>
      </c>
      <c r="T4499">
        <v>25</v>
      </c>
      <c r="U4499" t="s">
        <v>37</v>
      </c>
      <c r="V4499" t="s">
        <v>38</v>
      </c>
      <c r="W4499" t="s">
        <v>6036</v>
      </c>
      <c r="Y4499">
        <v>1940</v>
      </c>
      <c r="Z4499">
        <v>62</v>
      </c>
      <c r="AA4499">
        <v>6.5</v>
      </c>
      <c r="AB4499">
        <v>1.37</v>
      </c>
      <c r="AC4499">
        <v>548</v>
      </c>
    </row>
    <row r="4500" spans="1:29">
      <c r="A4500" t="s">
        <v>28</v>
      </c>
      <c r="C4500" t="s">
        <v>8662</v>
      </c>
      <c r="D4500">
        <v>181</v>
      </c>
      <c r="E4500">
        <v>142</v>
      </c>
      <c r="F4500">
        <v>0</v>
      </c>
      <c r="G4500">
        <v>24</v>
      </c>
      <c r="H4500" t="s">
        <v>21328</v>
      </c>
      <c r="I4500">
        <v>16000</v>
      </c>
      <c r="J4500">
        <v>6100000</v>
      </c>
      <c r="K4500" t="s">
        <v>15011</v>
      </c>
      <c r="L4500" t="s">
        <v>3694</v>
      </c>
      <c r="M4500" t="s">
        <v>21329</v>
      </c>
      <c r="N4500">
        <v>503509</v>
      </c>
      <c r="O4500">
        <v>16089</v>
      </c>
      <c r="P4500" t="s">
        <v>21330</v>
      </c>
      <c r="Q4500">
        <v>3</v>
      </c>
      <c r="R4500" t="s">
        <v>21331</v>
      </c>
      <c r="S4500" t="s">
        <v>21332</v>
      </c>
      <c r="T4500">
        <v>780</v>
      </c>
      <c r="U4500" t="s">
        <v>9795</v>
      </c>
      <c r="V4500" t="s">
        <v>7090</v>
      </c>
      <c r="W4500" t="s">
        <v>6036</v>
      </c>
      <c r="X4500">
        <v>1200000</v>
      </c>
      <c r="Y4500">
        <v>1966</v>
      </c>
      <c r="Z4500">
        <v>34</v>
      </c>
      <c r="AA4500">
        <v>8.9</v>
      </c>
      <c r="AB4500">
        <v>2.35</v>
      </c>
      <c r="AC4500">
        <v>20000</v>
      </c>
    </row>
    <row r="4501" spans="1:29">
      <c r="A4501" t="s">
        <v>28</v>
      </c>
      <c r="C4501" t="s">
        <v>21333</v>
      </c>
      <c r="D4501">
        <v>111</v>
      </c>
      <c r="E4501">
        <v>112</v>
      </c>
      <c r="F4501">
        <v>9</v>
      </c>
      <c r="G4501">
        <v>4</v>
      </c>
      <c r="H4501" t="s">
        <v>21334</v>
      </c>
      <c r="I4501">
        <v>61</v>
      </c>
      <c r="J4501">
        <v>375723</v>
      </c>
      <c r="K4501" t="s">
        <v>2527</v>
      </c>
      <c r="L4501" t="s">
        <v>21335</v>
      </c>
      <c r="M4501" t="s">
        <v>21336</v>
      </c>
      <c r="N4501">
        <v>7025</v>
      </c>
      <c r="O4501">
        <v>76</v>
      </c>
      <c r="P4501" t="s">
        <v>21337</v>
      </c>
      <c r="Q4501">
        <v>1</v>
      </c>
      <c r="R4501" t="s">
        <v>21338</v>
      </c>
      <c r="S4501" t="s">
        <v>21339</v>
      </c>
      <c r="T4501">
        <v>26</v>
      </c>
      <c r="U4501" t="s">
        <v>14503</v>
      </c>
      <c r="V4501" t="s">
        <v>16841</v>
      </c>
      <c r="W4501" t="s">
        <v>585</v>
      </c>
      <c r="X4501">
        <v>4000000</v>
      </c>
      <c r="Y4501">
        <v>2015</v>
      </c>
      <c r="Z4501">
        <v>9</v>
      </c>
      <c r="AA4501">
        <v>7.9</v>
      </c>
      <c r="AB4501">
        <v>2.35</v>
      </c>
      <c r="AC4501">
        <v>0</v>
      </c>
    </row>
    <row r="4502" spans="1:29">
      <c r="A4502" t="s">
        <v>28</v>
      </c>
      <c r="C4502" t="s">
        <v>21340</v>
      </c>
      <c r="D4502">
        <v>38</v>
      </c>
      <c r="E4502">
        <v>108</v>
      </c>
      <c r="F4502">
        <v>14</v>
      </c>
      <c r="G4502">
        <v>274</v>
      </c>
      <c r="H4502" t="s">
        <v>21341</v>
      </c>
      <c r="I4502">
        <v>1000</v>
      </c>
      <c r="J4502">
        <v>594904</v>
      </c>
      <c r="K4502" t="s">
        <v>2527</v>
      </c>
      <c r="L4502" t="s">
        <v>7042</v>
      </c>
      <c r="M4502" t="s">
        <v>21342</v>
      </c>
      <c r="N4502">
        <v>2582</v>
      </c>
      <c r="O4502">
        <v>1805</v>
      </c>
      <c r="P4502" t="s">
        <v>21343</v>
      </c>
      <c r="Q4502">
        <v>0</v>
      </c>
      <c r="R4502" t="s">
        <v>21344</v>
      </c>
      <c r="S4502" t="s">
        <v>21345</v>
      </c>
      <c r="T4502">
        <v>89</v>
      </c>
      <c r="U4502" t="s">
        <v>37</v>
      </c>
      <c r="V4502" t="s">
        <v>38</v>
      </c>
      <c r="W4502" t="s">
        <v>39</v>
      </c>
      <c r="X4502">
        <v>1200000</v>
      </c>
      <c r="Y4502">
        <v>2012</v>
      </c>
      <c r="Z4502">
        <v>330</v>
      </c>
      <c r="AA4502">
        <v>6</v>
      </c>
      <c r="AB4502">
        <v>1.85</v>
      </c>
      <c r="AC4502">
        <v>0</v>
      </c>
    </row>
    <row r="4503" spans="1:29">
      <c r="A4503" t="s">
        <v>28</v>
      </c>
      <c r="C4503" t="s">
        <v>21346</v>
      </c>
      <c r="D4503">
        <v>12</v>
      </c>
      <c r="E4503">
        <v>88</v>
      </c>
      <c r="F4503">
        <v>0</v>
      </c>
      <c r="G4503">
        <v>3</v>
      </c>
      <c r="H4503" t="s">
        <v>21347</v>
      </c>
      <c r="I4503">
        <v>268</v>
      </c>
      <c r="J4503">
        <v>58936</v>
      </c>
      <c r="K4503" t="s">
        <v>6419</v>
      </c>
      <c r="L4503" t="s">
        <v>21348</v>
      </c>
      <c r="M4503" t="s">
        <v>21349</v>
      </c>
      <c r="N4503">
        <v>91</v>
      </c>
      <c r="O4503">
        <v>318</v>
      </c>
      <c r="P4503" t="s">
        <v>21350</v>
      </c>
      <c r="Q4503">
        <v>0</v>
      </c>
      <c r="R4503" t="s">
        <v>21351</v>
      </c>
      <c r="S4503" t="s">
        <v>21352</v>
      </c>
      <c r="T4503">
        <v>4</v>
      </c>
      <c r="U4503" t="s">
        <v>37</v>
      </c>
      <c r="V4503" t="s">
        <v>38</v>
      </c>
      <c r="W4503" t="s">
        <v>585</v>
      </c>
      <c r="X4503">
        <v>1200000</v>
      </c>
      <c r="Y4503">
        <v>2001</v>
      </c>
      <c r="Z4503">
        <v>44</v>
      </c>
      <c r="AA4503">
        <v>6.1</v>
      </c>
      <c r="AB4503">
        <v>1.78</v>
      </c>
      <c r="AC4503">
        <v>27</v>
      </c>
    </row>
    <row r="4504" spans="1:29">
      <c r="A4504" t="s">
        <v>28</v>
      </c>
      <c r="C4504" t="s">
        <v>14739</v>
      </c>
      <c r="D4504">
        <v>23</v>
      </c>
      <c r="E4504">
        <v>97</v>
      </c>
      <c r="F4504">
        <v>4</v>
      </c>
      <c r="J4504">
        <v>24784</v>
      </c>
      <c r="K4504" t="s">
        <v>67</v>
      </c>
      <c r="M4504" t="s">
        <v>21353</v>
      </c>
      <c r="N4504">
        <v>591</v>
      </c>
      <c r="O4504">
        <v>0</v>
      </c>
      <c r="Q4504">
        <v>0</v>
      </c>
      <c r="R4504" t="s">
        <v>21354</v>
      </c>
      <c r="S4504" t="s">
        <v>21355</v>
      </c>
      <c r="T4504">
        <v>10</v>
      </c>
      <c r="U4504" t="s">
        <v>37</v>
      </c>
      <c r="V4504" t="s">
        <v>268</v>
      </c>
      <c r="W4504" t="s">
        <v>4830</v>
      </c>
      <c r="X4504">
        <v>1200000</v>
      </c>
      <c r="Y4504">
        <v>2011</v>
      </c>
      <c r="AA4504">
        <v>7.4</v>
      </c>
      <c r="AC4504">
        <v>5000</v>
      </c>
    </row>
    <row r="4505" spans="1:29">
      <c r="A4505" t="s">
        <v>28</v>
      </c>
      <c r="C4505" t="s">
        <v>21356</v>
      </c>
      <c r="D4505">
        <v>17</v>
      </c>
      <c r="E4505">
        <v>85</v>
      </c>
      <c r="F4505">
        <v>0</v>
      </c>
      <c r="G4505">
        <v>924</v>
      </c>
      <c r="H4505" t="s">
        <v>620</v>
      </c>
      <c r="I4505">
        <v>49000</v>
      </c>
      <c r="J4505">
        <v>7826</v>
      </c>
      <c r="K4505" t="s">
        <v>17534</v>
      </c>
      <c r="L4505" t="s">
        <v>811</v>
      </c>
      <c r="M4505" t="s">
        <v>21357</v>
      </c>
      <c r="N4505">
        <v>132</v>
      </c>
      <c r="O4505">
        <v>54484</v>
      </c>
      <c r="P4505" t="s">
        <v>2961</v>
      </c>
      <c r="Q4505">
        <v>10</v>
      </c>
      <c r="R4505" t="s">
        <v>21358</v>
      </c>
      <c r="S4505" t="s">
        <v>21359</v>
      </c>
      <c r="T4505">
        <v>2</v>
      </c>
      <c r="U4505" t="s">
        <v>37</v>
      </c>
      <c r="V4505" t="s">
        <v>38</v>
      </c>
      <c r="X4505">
        <v>1200000</v>
      </c>
      <c r="Y4505">
        <v>2007</v>
      </c>
      <c r="Z4505">
        <v>931</v>
      </c>
      <c r="AA4505">
        <v>6.2</v>
      </c>
      <c r="AC4505">
        <v>87</v>
      </c>
    </row>
    <row r="4506" spans="1:29">
      <c r="A4506" t="s">
        <v>28</v>
      </c>
      <c r="C4506" t="s">
        <v>21360</v>
      </c>
      <c r="D4506">
        <v>9</v>
      </c>
      <c r="E4506">
        <v>103</v>
      </c>
      <c r="F4506">
        <v>0</v>
      </c>
      <c r="G4506">
        <v>24</v>
      </c>
      <c r="H4506" t="s">
        <v>21361</v>
      </c>
      <c r="I4506">
        <v>34</v>
      </c>
      <c r="K4506" t="s">
        <v>3409</v>
      </c>
      <c r="L4506" t="s">
        <v>21362</v>
      </c>
      <c r="M4506" t="s">
        <v>21363</v>
      </c>
      <c r="N4506">
        <v>4068</v>
      </c>
      <c r="O4506">
        <v>114</v>
      </c>
      <c r="P4506" t="s">
        <v>21364</v>
      </c>
      <c r="Q4506">
        <v>1</v>
      </c>
      <c r="R4506" t="s">
        <v>21365</v>
      </c>
      <c r="S4506" t="s">
        <v>21366</v>
      </c>
      <c r="T4506">
        <v>16</v>
      </c>
      <c r="U4506" t="s">
        <v>1464</v>
      </c>
      <c r="V4506" t="s">
        <v>1465</v>
      </c>
      <c r="X4506">
        <v>1500000</v>
      </c>
      <c r="Y4506">
        <v>2011</v>
      </c>
      <c r="Z4506">
        <v>29</v>
      </c>
      <c r="AA4506">
        <v>5.6</v>
      </c>
      <c r="AB4506">
        <v>1.78</v>
      </c>
      <c r="AC4506">
        <v>754</v>
      </c>
    </row>
    <row r="4507" spans="1:29">
      <c r="A4507" t="s">
        <v>28</v>
      </c>
      <c r="C4507" t="s">
        <v>21367</v>
      </c>
      <c r="D4507">
        <v>1</v>
      </c>
      <c r="E4507">
        <v>110</v>
      </c>
      <c r="F4507">
        <v>0</v>
      </c>
      <c r="G4507">
        <v>0</v>
      </c>
      <c r="H4507" t="s">
        <v>21368</v>
      </c>
      <c r="I4507">
        <v>3</v>
      </c>
      <c r="J4507">
        <v>3830</v>
      </c>
      <c r="K4507" t="s">
        <v>2527</v>
      </c>
      <c r="L4507" t="s">
        <v>21369</v>
      </c>
      <c r="M4507" t="s">
        <v>21370</v>
      </c>
      <c r="N4507">
        <v>27</v>
      </c>
      <c r="O4507">
        <v>5</v>
      </c>
      <c r="P4507" t="s">
        <v>21371</v>
      </c>
      <c r="Q4507">
        <v>3</v>
      </c>
      <c r="S4507" t="s">
        <v>21372</v>
      </c>
      <c r="T4507">
        <v>1</v>
      </c>
      <c r="U4507" t="s">
        <v>2778</v>
      </c>
      <c r="V4507" t="s">
        <v>38</v>
      </c>
      <c r="X4507">
        <v>1200000</v>
      </c>
      <c r="Y4507">
        <v>2013</v>
      </c>
      <c r="Z4507">
        <v>2</v>
      </c>
      <c r="AA4507">
        <v>7.2</v>
      </c>
      <c r="AC4507">
        <v>75</v>
      </c>
    </row>
    <row r="4508" spans="1:29">
      <c r="A4508" t="s">
        <v>28</v>
      </c>
      <c r="C4508" t="s">
        <v>21373</v>
      </c>
      <c r="D4508">
        <v>51</v>
      </c>
      <c r="E4508">
        <v>88</v>
      </c>
      <c r="F4508">
        <v>4</v>
      </c>
      <c r="G4508">
        <v>95</v>
      </c>
      <c r="H4508" t="s">
        <v>8246</v>
      </c>
      <c r="I4508">
        <v>690</v>
      </c>
      <c r="K4508" t="s">
        <v>5383</v>
      </c>
      <c r="L4508" t="s">
        <v>7689</v>
      </c>
      <c r="M4508" t="s">
        <v>21374</v>
      </c>
      <c r="N4508">
        <v>2953</v>
      </c>
      <c r="O4508">
        <v>1438</v>
      </c>
      <c r="P4508" t="s">
        <v>21375</v>
      </c>
      <c r="Q4508">
        <v>1</v>
      </c>
      <c r="R4508" t="s">
        <v>21376</v>
      </c>
      <c r="S4508" t="s">
        <v>21377</v>
      </c>
      <c r="T4508">
        <v>38</v>
      </c>
      <c r="U4508" t="s">
        <v>37</v>
      </c>
      <c r="V4508" t="s">
        <v>38</v>
      </c>
      <c r="W4508" t="s">
        <v>39</v>
      </c>
      <c r="Y4508">
        <v>2003</v>
      </c>
      <c r="Z4508">
        <v>316</v>
      </c>
      <c r="AA4508">
        <v>6.1</v>
      </c>
      <c r="AB4508">
        <v>1.85</v>
      </c>
      <c r="AC4508">
        <v>480</v>
      </c>
    </row>
    <row r="4509" spans="1:29">
      <c r="A4509" t="s">
        <v>28</v>
      </c>
      <c r="C4509" t="s">
        <v>21378</v>
      </c>
      <c r="D4509">
        <v>14</v>
      </c>
      <c r="E4509">
        <v>76</v>
      </c>
      <c r="F4509">
        <v>0</v>
      </c>
      <c r="G4509">
        <v>227</v>
      </c>
      <c r="H4509" t="s">
        <v>10804</v>
      </c>
      <c r="I4509">
        <v>387</v>
      </c>
      <c r="K4509" t="s">
        <v>1671</v>
      </c>
      <c r="L4509" t="s">
        <v>21379</v>
      </c>
      <c r="M4509" t="s">
        <v>21380</v>
      </c>
      <c r="N4509">
        <v>9560</v>
      </c>
      <c r="O4509">
        <v>1190</v>
      </c>
      <c r="P4509" t="s">
        <v>2988</v>
      </c>
      <c r="Q4509">
        <v>6</v>
      </c>
      <c r="R4509" t="s">
        <v>21381</v>
      </c>
      <c r="S4509" t="s">
        <v>21382</v>
      </c>
      <c r="T4509">
        <v>35</v>
      </c>
      <c r="U4509" t="s">
        <v>37</v>
      </c>
      <c r="V4509" t="s">
        <v>38</v>
      </c>
      <c r="W4509" t="s">
        <v>585</v>
      </c>
      <c r="Y4509">
        <v>2008</v>
      </c>
      <c r="Z4509">
        <v>295</v>
      </c>
      <c r="AA4509">
        <v>3.8</v>
      </c>
      <c r="AB4509">
        <v>1.85</v>
      </c>
      <c r="AC4509">
        <v>636</v>
      </c>
    </row>
    <row r="4510" spans="1:29">
      <c r="A4510" t="s">
        <v>747</v>
      </c>
      <c r="C4510" t="s">
        <v>17687</v>
      </c>
      <c r="D4510">
        <v>24</v>
      </c>
      <c r="E4510">
        <v>100</v>
      </c>
      <c r="F4510">
        <v>345</v>
      </c>
      <c r="G4510">
        <v>94</v>
      </c>
      <c r="H4510" t="s">
        <v>12256</v>
      </c>
      <c r="I4510">
        <v>843</v>
      </c>
      <c r="K4510" t="s">
        <v>21383</v>
      </c>
      <c r="L4510" t="s">
        <v>21384</v>
      </c>
      <c r="M4510" t="s">
        <v>21385</v>
      </c>
      <c r="N4510">
        <v>3418</v>
      </c>
      <c r="O4510">
        <v>1621</v>
      </c>
      <c r="P4510" t="s">
        <v>21323</v>
      </c>
      <c r="Q4510">
        <v>3</v>
      </c>
      <c r="R4510" t="s">
        <v>21386</v>
      </c>
      <c r="S4510" t="s">
        <v>21387</v>
      </c>
      <c r="T4510">
        <v>52</v>
      </c>
      <c r="U4510" t="s">
        <v>37</v>
      </c>
      <c r="V4510" t="s">
        <v>38</v>
      </c>
      <c r="W4510" t="s">
        <v>6036</v>
      </c>
      <c r="X4510">
        <v>1200000</v>
      </c>
      <c r="Y4510">
        <v>1936</v>
      </c>
      <c r="Z4510">
        <v>490</v>
      </c>
      <c r="AA4510">
        <v>7.1</v>
      </c>
      <c r="AB4510">
        <v>1.37</v>
      </c>
      <c r="AC4510">
        <v>204</v>
      </c>
    </row>
    <row r="4511" spans="1:29">
      <c r="A4511" t="s">
        <v>28</v>
      </c>
      <c r="C4511" t="s">
        <v>21388</v>
      </c>
      <c r="D4511">
        <v>18</v>
      </c>
      <c r="E4511">
        <v>99</v>
      </c>
      <c r="F4511">
        <v>0</v>
      </c>
      <c r="G4511">
        <v>5</v>
      </c>
      <c r="H4511" t="s">
        <v>21389</v>
      </c>
      <c r="I4511">
        <v>721</v>
      </c>
      <c r="K4511" t="s">
        <v>10413</v>
      </c>
      <c r="L4511" t="s">
        <v>17218</v>
      </c>
      <c r="M4511" t="s">
        <v>21390</v>
      </c>
      <c r="N4511">
        <v>652</v>
      </c>
      <c r="O4511">
        <v>862</v>
      </c>
      <c r="P4511" t="s">
        <v>21391</v>
      </c>
      <c r="Q4511">
        <v>2</v>
      </c>
      <c r="S4511" t="s">
        <v>21392</v>
      </c>
      <c r="T4511">
        <v>11</v>
      </c>
      <c r="U4511" t="s">
        <v>37</v>
      </c>
      <c r="V4511" t="s">
        <v>268</v>
      </c>
      <c r="W4511" t="s">
        <v>585</v>
      </c>
      <c r="X4511">
        <v>1200000</v>
      </c>
      <c r="Y4511">
        <v>2011</v>
      </c>
      <c r="Z4511">
        <v>134</v>
      </c>
      <c r="AA4511">
        <v>4.5</v>
      </c>
      <c r="AC4511">
        <v>161</v>
      </c>
    </row>
    <row r="4512" spans="1:29">
      <c r="A4512" t="s">
        <v>28</v>
      </c>
      <c r="C4512" t="s">
        <v>21393</v>
      </c>
      <c r="D4512">
        <v>22</v>
      </c>
      <c r="E4512">
        <v>84</v>
      </c>
      <c r="F4512">
        <v>0</v>
      </c>
      <c r="G4512">
        <v>63</v>
      </c>
      <c r="H4512" t="s">
        <v>21394</v>
      </c>
      <c r="I4512">
        <v>380</v>
      </c>
      <c r="K4512" t="s">
        <v>21395</v>
      </c>
      <c r="L4512" t="s">
        <v>21396</v>
      </c>
      <c r="M4512" t="s">
        <v>21397</v>
      </c>
      <c r="N4512">
        <v>1321</v>
      </c>
      <c r="O4512">
        <v>630</v>
      </c>
      <c r="P4512" t="s">
        <v>21398</v>
      </c>
      <c r="Q4512">
        <v>0</v>
      </c>
      <c r="R4512" t="s">
        <v>21399</v>
      </c>
      <c r="S4512" t="s">
        <v>21400</v>
      </c>
      <c r="T4512">
        <v>51</v>
      </c>
      <c r="U4512" t="s">
        <v>37</v>
      </c>
      <c r="V4512" t="s">
        <v>268</v>
      </c>
      <c r="W4512" t="s">
        <v>585</v>
      </c>
      <c r="X4512">
        <v>1200000</v>
      </c>
      <c r="Y4512">
        <v>2012</v>
      </c>
      <c r="Z4512">
        <v>91</v>
      </c>
      <c r="AA4512">
        <v>3.8</v>
      </c>
      <c r="AC4512">
        <v>238</v>
      </c>
    </row>
    <row r="4513" spans="1:29">
      <c r="A4513" t="s">
        <v>28</v>
      </c>
      <c r="C4513" t="s">
        <v>3613</v>
      </c>
      <c r="D4513">
        <v>9</v>
      </c>
      <c r="E4513">
        <v>91</v>
      </c>
      <c r="F4513">
        <v>38</v>
      </c>
      <c r="G4513">
        <v>117</v>
      </c>
      <c r="H4513" t="s">
        <v>5515</v>
      </c>
      <c r="I4513">
        <v>584</v>
      </c>
      <c r="J4513">
        <v>2850263</v>
      </c>
      <c r="K4513" t="s">
        <v>21401</v>
      </c>
      <c r="L4513" t="s">
        <v>11734</v>
      </c>
      <c r="M4513" t="s">
        <v>21402</v>
      </c>
      <c r="N4513">
        <v>5061</v>
      </c>
      <c r="O4513">
        <v>1218</v>
      </c>
      <c r="P4513" t="s">
        <v>21403</v>
      </c>
      <c r="Q4513">
        <v>0</v>
      </c>
      <c r="R4513" t="s">
        <v>21404</v>
      </c>
      <c r="S4513" t="s">
        <v>21405</v>
      </c>
      <c r="T4513">
        <v>70</v>
      </c>
      <c r="U4513" t="s">
        <v>37</v>
      </c>
      <c r="V4513" t="s">
        <v>38</v>
      </c>
      <c r="W4513" t="s">
        <v>95</v>
      </c>
      <c r="X4513">
        <v>2600000</v>
      </c>
      <c r="Y4513">
        <v>1993</v>
      </c>
      <c r="Z4513">
        <v>399</v>
      </c>
      <c r="AA4513">
        <v>6.2</v>
      </c>
      <c r="AB4513">
        <v>1.85</v>
      </c>
      <c r="AC4513">
        <v>0</v>
      </c>
    </row>
    <row r="4514" spans="1:29">
      <c r="A4514" t="s">
        <v>28</v>
      </c>
      <c r="C4514" t="s">
        <v>17054</v>
      </c>
      <c r="D4514">
        <v>30</v>
      </c>
      <c r="E4514">
        <v>97</v>
      </c>
      <c r="F4514">
        <v>282</v>
      </c>
      <c r="G4514">
        <v>148</v>
      </c>
      <c r="H4514" t="s">
        <v>21406</v>
      </c>
      <c r="I4514">
        <v>586</v>
      </c>
      <c r="K4514" t="s">
        <v>2136</v>
      </c>
      <c r="L4514" t="s">
        <v>21407</v>
      </c>
      <c r="M4514" t="s">
        <v>21408</v>
      </c>
      <c r="N4514">
        <v>1172</v>
      </c>
      <c r="O4514">
        <v>1581</v>
      </c>
      <c r="P4514" t="s">
        <v>21409</v>
      </c>
      <c r="Q4514">
        <v>1</v>
      </c>
      <c r="R4514" t="s">
        <v>21410</v>
      </c>
      <c r="S4514" t="s">
        <v>21411</v>
      </c>
      <c r="T4514">
        <v>27</v>
      </c>
      <c r="U4514" t="s">
        <v>37</v>
      </c>
      <c r="V4514" t="s">
        <v>38</v>
      </c>
      <c r="W4514" t="s">
        <v>585</v>
      </c>
      <c r="X4514">
        <v>1200000</v>
      </c>
      <c r="Y4514">
        <v>1970</v>
      </c>
      <c r="Z4514">
        <v>434</v>
      </c>
      <c r="AA4514">
        <v>6.6</v>
      </c>
      <c r="AB4514">
        <v>1.85</v>
      </c>
      <c r="AC4514">
        <v>477</v>
      </c>
    </row>
    <row r="4515" spans="1:29">
      <c r="A4515" t="s">
        <v>28</v>
      </c>
      <c r="C4515" t="s">
        <v>21412</v>
      </c>
      <c r="D4515">
        <v>9</v>
      </c>
      <c r="E4515">
        <v>84</v>
      </c>
      <c r="F4515">
        <v>2</v>
      </c>
      <c r="G4515">
        <v>475</v>
      </c>
      <c r="H4515" t="s">
        <v>21413</v>
      </c>
      <c r="I4515">
        <v>10000</v>
      </c>
      <c r="K4515" t="s">
        <v>6403</v>
      </c>
      <c r="L4515" t="s">
        <v>10879</v>
      </c>
      <c r="M4515" t="s">
        <v>21414</v>
      </c>
      <c r="N4515">
        <v>742</v>
      </c>
      <c r="O4515">
        <v>11257</v>
      </c>
      <c r="P4515" t="s">
        <v>1840</v>
      </c>
      <c r="Q4515">
        <v>0</v>
      </c>
      <c r="R4515" t="s">
        <v>21097</v>
      </c>
      <c r="S4515" t="s">
        <v>21415</v>
      </c>
      <c r="T4515">
        <v>7</v>
      </c>
      <c r="U4515" t="s">
        <v>37</v>
      </c>
      <c r="V4515" t="s">
        <v>38</v>
      </c>
      <c r="W4515" t="s">
        <v>585</v>
      </c>
      <c r="X4515">
        <v>1200000</v>
      </c>
      <c r="Y4515">
        <v>2015</v>
      </c>
      <c r="Z4515">
        <v>500</v>
      </c>
      <c r="AA4515">
        <v>4.5999999999999996</v>
      </c>
      <c r="AC4515">
        <v>479</v>
      </c>
    </row>
    <row r="4516" spans="1:29">
      <c r="A4516" t="s">
        <v>28</v>
      </c>
      <c r="C4516" t="s">
        <v>21416</v>
      </c>
      <c r="D4516">
        <v>7</v>
      </c>
      <c r="E4516">
        <v>100</v>
      </c>
      <c r="F4516">
        <v>0</v>
      </c>
      <c r="G4516">
        <v>312</v>
      </c>
      <c r="H4516" t="s">
        <v>21417</v>
      </c>
      <c r="I4516">
        <v>498</v>
      </c>
      <c r="K4516" t="s">
        <v>6403</v>
      </c>
      <c r="L4516" t="s">
        <v>21418</v>
      </c>
      <c r="M4516" t="s">
        <v>21419</v>
      </c>
      <c r="N4516">
        <v>71</v>
      </c>
      <c r="O4516">
        <v>1810</v>
      </c>
      <c r="P4516" t="s">
        <v>21420</v>
      </c>
      <c r="Q4516">
        <v>1</v>
      </c>
      <c r="R4516" t="s">
        <v>21421</v>
      </c>
      <c r="S4516" t="s">
        <v>21422</v>
      </c>
      <c r="T4516">
        <v>2</v>
      </c>
      <c r="U4516" t="s">
        <v>37</v>
      </c>
      <c r="V4516" t="s">
        <v>38</v>
      </c>
      <c r="X4516">
        <v>1200000</v>
      </c>
      <c r="Y4516">
        <v>2015</v>
      </c>
      <c r="Z4516">
        <v>350</v>
      </c>
      <c r="AA4516">
        <v>4.2</v>
      </c>
      <c r="AC4516">
        <v>242</v>
      </c>
    </row>
    <row r="4517" spans="1:29">
      <c r="A4517" t="s">
        <v>28</v>
      </c>
      <c r="C4517" t="s">
        <v>21423</v>
      </c>
      <c r="D4517">
        <v>91</v>
      </c>
      <c r="E4517">
        <v>94</v>
      </c>
      <c r="F4517">
        <v>6</v>
      </c>
      <c r="G4517">
        <v>804</v>
      </c>
      <c r="H4517" t="s">
        <v>6711</v>
      </c>
      <c r="I4517">
        <v>16000</v>
      </c>
      <c r="J4517">
        <v>16101109</v>
      </c>
      <c r="K4517" t="s">
        <v>1671</v>
      </c>
      <c r="L4517" t="s">
        <v>315</v>
      </c>
      <c r="M4517" t="s">
        <v>21424</v>
      </c>
      <c r="N4517">
        <v>76467</v>
      </c>
      <c r="O4517">
        <v>19957</v>
      </c>
      <c r="P4517" t="s">
        <v>11000</v>
      </c>
      <c r="Q4517">
        <v>3</v>
      </c>
      <c r="R4517" t="s">
        <v>21425</v>
      </c>
      <c r="S4517" t="s">
        <v>21426</v>
      </c>
      <c r="T4517">
        <v>236</v>
      </c>
      <c r="U4517" t="s">
        <v>37</v>
      </c>
      <c r="V4517" t="s">
        <v>38</v>
      </c>
      <c r="W4517" t="s">
        <v>585</v>
      </c>
      <c r="X4517">
        <v>3000000</v>
      </c>
      <c r="Y4517">
        <v>2005</v>
      </c>
      <c r="Z4517">
        <v>1000</v>
      </c>
      <c r="AA4517">
        <v>6.8</v>
      </c>
      <c r="AB4517">
        <v>1.85</v>
      </c>
      <c r="AC4517">
        <v>0</v>
      </c>
    </row>
    <row r="4518" spans="1:29">
      <c r="A4518" t="s">
        <v>747</v>
      </c>
      <c r="C4518" t="s">
        <v>17484</v>
      </c>
      <c r="D4518">
        <v>99</v>
      </c>
      <c r="E4518">
        <v>90</v>
      </c>
      <c r="F4518">
        <v>222</v>
      </c>
      <c r="G4518">
        <v>68</v>
      </c>
      <c r="H4518" t="s">
        <v>5858</v>
      </c>
      <c r="I4518">
        <v>680</v>
      </c>
      <c r="J4518">
        <v>6013</v>
      </c>
      <c r="K4518" t="s">
        <v>2125</v>
      </c>
      <c r="L4518" t="s">
        <v>2284</v>
      </c>
      <c r="M4518" t="s">
        <v>21427</v>
      </c>
      <c r="N4518">
        <v>39929</v>
      </c>
      <c r="O4518">
        <v>1311</v>
      </c>
      <c r="P4518" t="s">
        <v>21428</v>
      </c>
      <c r="Q4518">
        <v>0</v>
      </c>
      <c r="R4518" t="s">
        <v>21429</v>
      </c>
      <c r="S4518" t="s">
        <v>21430</v>
      </c>
      <c r="T4518">
        <v>207</v>
      </c>
      <c r="U4518" t="s">
        <v>37</v>
      </c>
      <c r="V4518" t="s">
        <v>56</v>
      </c>
      <c r="X4518">
        <v>695393</v>
      </c>
      <c r="Y4518">
        <v>2004</v>
      </c>
      <c r="Z4518">
        <v>404</v>
      </c>
      <c r="AA4518">
        <v>7.7</v>
      </c>
      <c r="AB4518">
        <v>1.85</v>
      </c>
      <c r="AC4518">
        <v>0</v>
      </c>
    </row>
    <row r="4519" spans="1:29">
      <c r="A4519" t="s">
        <v>28</v>
      </c>
      <c r="D4519">
        <v>2</v>
      </c>
      <c r="G4519">
        <v>206</v>
      </c>
      <c r="H4519" t="s">
        <v>21431</v>
      </c>
      <c r="I4519">
        <v>511</v>
      </c>
      <c r="K4519" t="s">
        <v>4384</v>
      </c>
      <c r="L4519" t="s">
        <v>21432</v>
      </c>
      <c r="M4519" t="s">
        <v>21433</v>
      </c>
      <c r="N4519">
        <v>726</v>
      </c>
      <c r="O4519">
        <v>1617</v>
      </c>
      <c r="P4519" t="s">
        <v>16286</v>
      </c>
      <c r="Q4519">
        <v>0</v>
      </c>
      <c r="R4519" t="s">
        <v>21434</v>
      </c>
      <c r="S4519" t="s">
        <v>21435</v>
      </c>
      <c r="T4519">
        <v>6</v>
      </c>
      <c r="U4519" t="s">
        <v>37</v>
      </c>
      <c r="V4519" t="s">
        <v>370</v>
      </c>
      <c r="Z4519">
        <v>457</v>
      </c>
      <c r="AA4519">
        <v>7.1</v>
      </c>
      <c r="AB4519">
        <v>2</v>
      </c>
      <c r="AC4519">
        <v>954</v>
      </c>
    </row>
    <row r="4520" spans="1:29">
      <c r="A4520" t="s">
        <v>28</v>
      </c>
      <c r="C4520" t="s">
        <v>21436</v>
      </c>
      <c r="D4520">
        <v>57</v>
      </c>
      <c r="E4520">
        <v>92</v>
      </c>
      <c r="F4520">
        <v>155</v>
      </c>
      <c r="G4520">
        <v>147</v>
      </c>
      <c r="H4520" t="s">
        <v>16957</v>
      </c>
      <c r="I4520">
        <v>448</v>
      </c>
      <c r="J4520">
        <v>1400000</v>
      </c>
      <c r="K4520" t="s">
        <v>19848</v>
      </c>
      <c r="L4520" t="s">
        <v>19674</v>
      </c>
      <c r="M4520" t="s">
        <v>21437</v>
      </c>
      <c r="N4520">
        <v>1324</v>
      </c>
      <c r="O4520">
        <v>1329</v>
      </c>
      <c r="P4520" t="s">
        <v>21438</v>
      </c>
      <c r="Q4520">
        <v>0</v>
      </c>
      <c r="R4520" t="s">
        <v>21439</v>
      </c>
      <c r="S4520" t="s">
        <v>21440</v>
      </c>
      <c r="T4520">
        <v>37</v>
      </c>
      <c r="U4520" t="s">
        <v>37</v>
      </c>
      <c r="V4520" t="s">
        <v>38</v>
      </c>
      <c r="W4520" t="s">
        <v>585</v>
      </c>
      <c r="X4520">
        <v>1100000</v>
      </c>
      <c r="Y4520">
        <v>1987</v>
      </c>
      <c r="Z4520">
        <v>426</v>
      </c>
      <c r="AA4520">
        <v>5.9</v>
      </c>
      <c r="AB4520">
        <v>1.85</v>
      </c>
      <c r="AC4520">
        <v>241</v>
      </c>
    </row>
    <row r="4521" spans="1:29">
      <c r="A4521" t="s">
        <v>28</v>
      </c>
      <c r="C4521" t="s">
        <v>21441</v>
      </c>
      <c r="D4521">
        <v>12</v>
      </c>
      <c r="E4521">
        <v>105</v>
      </c>
      <c r="F4521">
        <v>0</v>
      </c>
      <c r="J4521">
        <v>247740</v>
      </c>
      <c r="K4521" t="s">
        <v>2889</v>
      </c>
      <c r="M4521" t="s">
        <v>21442</v>
      </c>
      <c r="N4521">
        <v>285</v>
      </c>
      <c r="O4521">
        <v>0</v>
      </c>
      <c r="Q4521">
        <v>0</v>
      </c>
      <c r="R4521" t="s">
        <v>21443</v>
      </c>
      <c r="S4521" t="s">
        <v>21444</v>
      </c>
      <c r="T4521">
        <v>8</v>
      </c>
      <c r="U4521" t="s">
        <v>37</v>
      </c>
      <c r="V4521" t="s">
        <v>38</v>
      </c>
      <c r="Y4521">
        <v>2002</v>
      </c>
      <c r="AA4521">
        <v>4.7</v>
      </c>
      <c r="AB4521">
        <v>1.33</v>
      </c>
      <c r="AC4521">
        <v>51</v>
      </c>
    </row>
    <row r="4522" spans="1:29">
      <c r="A4522" t="s">
        <v>747</v>
      </c>
      <c r="C4522" t="s">
        <v>21445</v>
      </c>
      <c r="D4522">
        <v>58</v>
      </c>
      <c r="E4522">
        <v>73</v>
      </c>
      <c r="F4522">
        <v>126</v>
      </c>
      <c r="G4522">
        <v>3</v>
      </c>
      <c r="H4522" t="s">
        <v>21446</v>
      </c>
      <c r="I4522">
        <v>14</v>
      </c>
      <c r="J4522">
        <v>39659</v>
      </c>
      <c r="K4522" t="s">
        <v>21447</v>
      </c>
      <c r="L4522" t="s">
        <v>21448</v>
      </c>
      <c r="M4522" t="s">
        <v>21449</v>
      </c>
      <c r="N4522">
        <v>1555</v>
      </c>
      <c r="O4522">
        <v>21</v>
      </c>
      <c r="P4522" t="s">
        <v>21450</v>
      </c>
      <c r="Q4522">
        <v>1</v>
      </c>
      <c r="R4522" t="s">
        <v>21451</v>
      </c>
      <c r="S4522" t="s">
        <v>21452</v>
      </c>
      <c r="T4522">
        <v>32</v>
      </c>
      <c r="U4522" t="s">
        <v>37</v>
      </c>
      <c r="V4522" t="s">
        <v>268</v>
      </c>
      <c r="X4522">
        <v>1600000</v>
      </c>
      <c r="Y4522">
        <v>2002</v>
      </c>
      <c r="Z4522">
        <v>4</v>
      </c>
      <c r="AA4522">
        <v>7</v>
      </c>
      <c r="AB4522">
        <v>1.85</v>
      </c>
      <c r="AC4522">
        <v>131</v>
      </c>
    </row>
    <row r="4523" spans="1:29">
      <c r="A4523" t="s">
        <v>28</v>
      </c>
      <c r="C4523" t="s">
        <v>21453</v>
      </c>
      <c r="D4523">
        <v>5</v>
      </c>
      <c r="E4523">
        <v>116</v>
      </c>
      <c r="F4523">
        <v>12</v>
      </c>
      <c r="G4523">
        <v>25</v>
      </c>
      <c r="H4523" t="s">
        <v>21454</v>
      </c>
      <c r="I4523">
        <v>412</v>
      </c>
      <c r="K4523" t="s">
        <v>3409</v>
      </c>
      <c r="L4523" t="s">
        <v>21455</v>
      </c>
      <c r="M4523" t="s">
        <v>21456</v>
      </c>
      <c r="N4523">
        <v>2050</v>
      </c>
      <c r="O4523">
        <v>521</v>
      </c>
      <c r="P4523" t="s">
        <v>21457</v>
      </c>
      <c r="Q4523">
        <v>2</v>
      </c>
      <c r="R4523" t="s">
        <v>21458</v>
      </c>
      <c r="S4523" t="s">
        <v>21459</v>
      </c>
      <c r="T4523">
        <v>36</v>
      </c>
      <c r="U4523" t="s">
        <v>19421</v>
      </c>
      <c r="V4523" t="s">
        <v>8144</v>
      </c>
      <c r="W4523" t="s">
        <v>95</v>
      </c>
      <c r="X4523">
        <v>10000000</v>
      </c>
      <c r="Y4523">
        <v>2006</v>
      </c>
      <c r="Z4523">
        <v>48</v>
      </c>
      <c r="AA4523">
        <v>6.9</v>
      </c>
      <c r="AB4523">
        <v>1.85</v>
      </c>
      <c r="AC4523">
        <v>0</v>
      </c>
    </row>
    <row r="4524" spans="1:29">
      <c r="A4524" t="s">
        <v>28</v>
      </c>
      <c r="C4524" t="s">
        <v>21460</v>
      </c>
      <c r="D4524">
        <v>97</v>
      </c>
      <c r="E4524">
        <v>110</v>
      </c>
      <c r="F4524">
        <v>22</v>
      </c>
      <c r="G4524">
        <v>48</v>
      </c>
      <c r="H4524" t="s">
        <v>21461</v>
      </c>
      <c r="I4524">
        <v>434</v>
      </c>
      <c r="J4524">
        <v>56129</v>
      </c>
      <c r="K4524" t="s">
        <v>2954</v>
      </c>
      <c r="L4524" t="s">
        <v>9538</v>
      </c>
      <c r="M4524" t="s">
        <v>21462</v>
      </c>
      <c r="N4524">
        <v>6555</v>
      </c>
      <c r="O4524">
        <v>645</v>
      </c>
      <c r="P4524" t="s">
        <v>21463</v>
      </c>
      <c r="Q4524">
        <v>1</v>
      </c>
      <c r="R4524" t="s">
        <v>21464</v>
      </c>
      <c r="S4524" t="s">
        <v>21465</v>
      </c>
      <c r="T4524">
        <v>82</v>
      </c>
      <c r="U4524" t="s">
        <v>37</v>
      </c>
      <c r="V4524" t="s">
        <v>268</v>
      </c>
      <c r="W4524" t="s">
        <v>585</v>
      </c>
      <c r="X4524">
        <v>1100000</v>
      </c>
      <c r="Y4524">
        <v>2010</v>
      </c>
      <c r="Z4524">
        <v>95</v>
      </c>
      <c r="AA4524">
        <v>6.1</v>
      </c>
      <c r="AB4524">
        <v>2.35</v>
      </c>
      <c r="AC4524">
        <v>0</v>
      </c>
    </row>
    <row r="4525" spans="1:29">
      <c r="A4525" t="s">
        <v>28</v>
      </c>
      <c r="C4525" t="s">
        <v>21466</v>
      </c>
      <c r="D4525">
        <v>481</v>
      </c>
      <c r="E4525">
        <v>102</v>
      </c>
      <c r="F4525">
        <v>338</v>
      </c>
      <c r="G4525">
        <v>60</v>
      </c>
      <c r="H4525" t="s">
        <v>21467</v>
      </c>
      <c r="I4525">
        <v>1000</v>
      </c>
      <c r="J4525">
        <v>4105123</v>
      </c>
      <c r="K4525" t="s">
        <v>334</v>
      </c>
      <c r="L4525" t="s">
        <v>21468</v>
      </c>
      <c r="M4525" t="s">
        <v>21469</v>
      </c>
      <c r="N4525">
        <v>148221</v>
      </c>
      <c r="O4525">
        <v>1445</v>
      </c>
      <c r="P4525" t="s">
        <v>21470</v>
      </c>
      <c r="Q4525">
        <v>0</v>
      </c>
      <c r="R4525" t="s">
        <v>21471</v>
      </c>
      <c r="S4525" t="s">
        <v>21472</v>
      </c>
      <c r="T4525">
        <v>316</v>
      </c>
      <c r="U4525" t="s">
        <v>21473</v>
      </c>
      <c r="V4525" t="s">
        <v>21474</v>
      </c>
      <c r="W4525" t="s">
        <v>585</v>
      </c>
      <c r="X4525">
        <v>1100000</v>
      </c>
      <c r="Y4525">
        <v>2011</v>
      </c>
      <c r="Z4525">
        <v>342</v>
      </c>
      <c r="AA4525">
        <v>7.6</v>
      </c>
      <c r="AB4525">
        <v>1.85</v>
      </c>
      <c r="AC4525">
        <v>51000</v>
      </c>
    </row>
    <row r="4526" spans="1:29">
      <c r="A4526" t="s">
        <v>28</v>
      </c>
      <c r="C4526" t="s">
        <v>21475</v>
      </c>
      <c r="D4526">
        <v>17</v>
      </c>
      <c r="E4526">
        <v>89</v>
      </c>
      <c r="F4526">
        <v>252</v>
      </c>
      <c r="G4526">
        <v>252</v>
      </c>
      <c r="H4526" t="s">
        <v>14865</v>
      </c>
      <c r="I4526">
        <v>1000</v>
      </c>
      <c r="K4526" t="s">
        <v>4177</v>
      </c>
      <c r="L4526" t="s">
        <v>19508</v>
      </c>
      <c r="M4526" t="s">
        <v>21476</v>
      </c>
      <c r="N4526">
        <v>737</v>
      </c>
      <c r="O4526">
        <v>2510</v>
      </c>
      <c r="P4526" t="s">
        <v>21475</v>
      </c>
      <c r="Q4526">
        <v>1</v>
      </c>
      <c r="R4526" t="s">
        <v>21477</v>
      </c>
      <c r="S4526" t="s">
        <v>21478</v>
      </c>
      <c r="T4526">
        <v>15</v>
      </c>
      <c r="U4526" t="s">
        <v>37</v>
      </c>
      <c r="V4526" t="s">
        <v>38</v>
      </c>
      <c r="W4526" t="s">
        <v>585</v>
      </c>
      <c r="X4526">
        <v>1100000</v>
      </c>
      <c r="Y4526">
        <v>2010</v>
      </c>
      <c r="Z4526">
        <v>745</v>
      </c>
      <c r="AA4526">
        <v>3</v>
      </c>
      <c r="AB4526">
        <v>1.85</v>
      </c>
      <c r="AC4526">
        <v>444</v>
      </c>
    </row>
    <row r="4527" spans="1:29">
      <c r="A4527" t="s">
        <v>28</v>
      </c>
      <c r="C4527" t="s">
        <v>21479</v>
      </c>
      <c r="D4527">
        <v>9</v>
      </c>
      <c r="E4527">
        <v>76</v>
      </c>
      <c r="F4527">
        <v>0</v>
      </c>
      <c r="G4527">
        <v>0</v>
      </c>
      <c r="H4527" t="s">
        <v>21480</v>
      </c>
      <c r="I4527">
        <v>12</v>
      </c>
      <c r="K4527" t="s">
        <v>6403</v>
      </c>
      <c r="L4527" t="s">
        <v>21481</v>
      </c>
      <c r="M4527" t="s">
        <v>21482</v>
      </c>
      <c r="N4527">
        <v>332</v>
      </c>
      <c r="O4527">
        <v>12</v>
      </c>
      <c r="P4527" t="s">
        <v>21479</v>
      </c>
      <c r="Q4527">
        <v>0</v>
      </c>
      <c r="S4527" t="s">
        <v>21483</v>
      </c>
      <c r="T4527">
        <v>10</v>
      </c>
      <c r="U4527" t="s">
        <v>37</v>
      </c>
      <c r="V4527" t="s">
        <v>7090</v>
      </c>
      <c r="W4527" t="s">
        <v>585</v>
      </c>
      <c r="X4527">
        <v>1100000</v>
      </c>
      <c r="Y4527">
        <v>2013</v>
      </c>
      <c r="Z4527">
        <v>0</v>
      </c>
      <c r="AA4527">
        <v>2.6</v>
      </c>
      <c r="AB4527">
        <v>2.35</v>
      </c>
      <c r="AC4527">
        <v>200</v>
      </c>
    </row>
    <row r="4528" spans="1:29">
      <c r="A4528" t="s">
        <v>28</v>
      </c>
      <c r="C4528" t="s">
        <v>17687</v>
      </c>
      <c r="D4528">
        <v>242</v>
      </c>
      <c r="E4528">
        <v>82</v>
      </c>
      <c r="F4528">
        <v>345</v>
      </c>
      <c r="G4528">
        <v>269</v>
      </c>
      <c r="H4528" t="s">
        <v>12818</v>
      </c>
      <c r="I4528">
        <v>2000</v>
      </c>
      <c r="K4528" t="s">
        <v>5605</v>
      </c>
      <c r="L4528" t="s">
        <v>20725</v>
      </c>
      <c r="M4528" t="s">
        <v>21484</v>
      </c>
      <c r="N4528">
        <v>387508</v>
      </c>
      <c r="O4528">
        <v>3442</v>
      </c>
      <c r="P4528" t="s">
        <v>21485</v>
      </c>
      <c r="Q4528">
        <v>4</v>
      </c>
      <c r="R4528" t="s">
        <v>21486</v>
      </c>
      <c r="S4528" t="s">
        <v>21487</v>
      </c>
      <c r="T4528">
        <v>1123</v>
      </c>
      <c r="U4528" t="s">
        <v>37</v>
      </c>
      <c r="V4528" t="s">
        <v>38</v>
      </c>
      <c r="W4528" t="s">
        <v>95</v>
      </c>
      <c r="X4528">
        <v>950000</v>
      </c>
      <c r="Y4528">
        <v>1942</v>
      </c>
      <c r="Z4528">
        <v>607</v>
      </c>
      <c r="AA4528">
        <v>8.6</v>
      </c>
      <c r="AB4528">
        <v>1.37</v>
      </c>
      <c r="AC4528">
        <v>23000</v>
      </c>
    </row>
    <row r="4529" spans="1:29">
      <c r="A4529" t="s">
        <v>28</v>
      </c>
      <c r="C4529" t="s">
        <v>21488</v>
      </c>
      <c r="D4529">
        <v>95</v>
      </c>
      <c r="E4529">
        <v>89</v>
      </c>
      <c r="F4529">
        <v>0</v>
      </c>
      <c r="G4529">
        <v>5</v>
      </c>
      <c r="H4529" t="s">
        <v>21489</v>
      </c>
      <c r="I4529">
        <v>12</v>
      </c>
      <c r="K4529" t="s">
        <v>6132</v>
      </c>
      <c r="L4529" t="s">
        <v>21490</v>
      </c>
      <c r="M4529" t="s">
        <v>21491</v>
      </c>
      <c r="N4529">
        <v>9465</v>
      </c>
      <c r="O4529">
        <v>29</v>
      </c>
      <c r="P4529" t="s">
        <v>21492</v>
      </c>
      <c r="Q4529">
        <v>0</v>
      </c>
      <c r="R4529" t="s">
        <v>21493</v>
      </c>
      <c r="S4529" t="s">
        <v>21494</v>
      </c>
      <c r="T4529">
        <v>85</v>
      </c>
      <c r="U4529" t="s">
        <v>37</v>
      </c>
      <c r="V4529" t="s">
        <v>370</v>
      </c>
      <c r="W4529" t="s">
        <v>585</v>
      </c>
      <c r="X4529">
        <v>1400000</v>
      </c>
      <c r="Y4529">
        <v>2008</v>
      </c>
      <c r="Z4529">
        <v>5</v>
      </c>
      <c r="AA4529">
        <v>6.1</v>
      </c>
      <c r="AB4529">
        <v>1.85</v>
      </c>
      <c r="AC4529">
        <v>0</v>
      </c>
    </row>
    <row r="4530" spans="1:29">
      <c r="A4530" t="s">
        <v>28</v>
      </c>
      <c r="C4530" t="s">
        <v>21495</v>
      </c>
      <c r="D4530">
        <v>14</v>
      </c>
      <c r="E4530">
        <v>150</v>
      </c>
      <c r="F4530">
        <v>6</v>
      </c>
      <c r="G4530">
        <v>20</v>
      </c>
      <c r="H4530" t="s">
        <v>21496</v>
      </c>
      <c r="I4530">
        <v>964</v>
      </c>
      <c r="K4530" t="s">
        <v>2527</v>
      </c>
      <c r="L4530" t="s">
        <v>15926</v>
      </c>
      <c r="M4530" t="s">
        <v>21497</v>
      </c>
      <c r="N4530">
        <v>11010</v>
      </c>
      <c r="O4530">
        <v>1052</v>
      </c>
      <c r="P4530" t="s">
        <v>21498</v>
      </c>
      <c r="Q4530">
        <v>1</v>
      </c>
      <c r="R4530" t="s">
        <v>21499</v>
      </c>
      <c r="S4530" t="s">
        <v>21500</v>
      </c>
      <c r="T4530">
        <v>35</v>
      </c>
      <c r="U4530" t="s">
        <v>5611</v>
      </c>
      <c r="V4530" t="s">
        <v>5612</v>
      </c>
      <c r="Y4530">
        <v>2009</v>
      </c>
      <c r="Z4530">
        <v>22</v>
      </c>
      <c r="AA4530">
        <v>7.5</v>
      </c>
      <c r="AC4530">
        <v>773</v>
      </c>
    </row>
    <row r="4531" spans="1:29">
      <c r="A4531" t="s">
        <v>28</v>
      </c>
      <c r="C4531" t="s">
        <v>21501</v>
      </c>
      <c r="D4531">
        <v>87</v>
      </c>
      <c r="E4531">
        <v>89</v>
      </c>
      <c r="F4531">
        <v>136</v>
      </c>
      <c r="G4531">
        <v>42</v>
      </c>
      <c r="H4531" t="s">
        <v>3393</v>
      </c>
      <c r="I4531">
        <v>844</v>
      </c>
      <c r="K4531" t="s">
        <v>1849</v>
      </c>
      <c r="L4531" t="s">
        <v>10436</v>
      </c>
      <c r="M4531" t="s">
        <v>21502</v>
      </c>
      <c r="N4531">
        <v>20678</v>
      </c>
      <c r="O4531">
        <v>1080</v>
      </c>
      <c r="P4531" t="s">
        <v>21503</v>
      </c>
      <c r="Q4531">
        <v>1</v>
      </c>
      <c r="R4531" t="s">
        <v>21504</v>
      </c>
      <c r="S4531" t="s">
        <v>21505</v>
      </c>
      <c r="T4531">
        <v>199</v>
      </c>
      <c r="U4531" t="s">
        <v>37</v>
      </c>
      <c r="V4531" t="s">
        <v>38</v>
      </c>
      <c r="W4531" t="s">
        <v>14104</v>
      </c>
      <c r="X4531">
        <v>1000000</v>
      </c>
      <c r="Y4531">
        <v>1972</v>
      </c>
      <c r="Z4531">
        <v>184</v>
      </c>
      <c r="AA4531">
        <v>6.7</v>
      </c>
      <c r="AB4531">
        <v>1.85</v>
      </c>
      <c r="AC4531">
        <v>0</v>
      </c>
    </row>
    <row r="4532" spans="1:29">
      <c r="A4532" t="s">
        <v>28</v>
      </c>
      <c r="C4532" t="s">
        <v>6234</v>
      </c>
      <c r="D4532">
        <v>141</v>
      </c>
      <c r="E4532">
        <v>145</v>
      </c>
      <c r="F4532">
        <v>80</v>
      </c>
      <c r="G4532">
        <v>794</v>
      </c>
      <c r="H4532" t="s">
        <v>21147</v>
      </c>
      <c r="I4532">
        <v>13000</v>
      </c>
      <c r="J4532">
        <v>117235247</v>
      </c>
      <c r="K4532" t="s">
        <v>3794</v>
      </c>
      <c r="L4532" t="s">
        <v>1784</v>
      </c>
      <c r="M4532" t="s">
        <v>21506</v>
      </c>
      <c r="N4532">
        <v>375240</v>
      </c>
      <c r="O4532">
        <v>16094</v>
      </c>
      <c r="P4532" t="s">
        <v>11778</v>
      </c>
      <c r="Q4532">
        <v>0</v>
      </c>
      <c r="R4532" t="s">
        <v>21507</v>
      </c>
      <c r="S4532" t="s">
        <v>21508</v>
      </c>
      <c r="T4532">
        <v>542</v>
      </c>
      <c r="U4532" t="s">
        <v>37</v>
      </c>
      <c r="V4532" t="s">
        <v>38</v>
      </c>
      <c r="W4532" t="s">
        <v>95</v>
      </c>
      <c r="X4532">
        <v>960000</v>
      </c>
      <c r="Y4532">
        <v>1976</v>
      </c>
      <c r="Z4532">
        <v>1000</v>
      </c>
      <c r="AA4532">
        <v>8.1</v>
      </c>
      <c r="AB4532">
        <v>1.33</v>
      </c>
      <c r="AC4532">
        <v>0</v>
      </c>
    </row>
    <row r="4533" spans="1:29">
      <c r="A4533" t="s">
        <v>28</v>
      </c>
      <c r="C4533" t="s">
        <v>21509</v>
      </c>
      <c r="D4533">
        <v>16</v>
      </c>
      <c r="E4533">
        <v>91</v>
      </c>
      <c r="F4533">
        <v>2</v>
      </c>
      <c r="G4533">
        <v>9</v>
      </c>
      <c r="H4533" t="s">
        <v>4806</v>
      </c>
      <c r="I4533">
        <v>321</v>
      </c>
      <c r="K4533" t="s">
        <v>3409</v>
      </c>
      <c r="L4533" t="s">
        <v>21510</v>
      </c>
      <c r="M4533" t="s">
        <v>21511</v>
      </c>
      <c r="N4533">
        <v>512</v>
      </c>
      <c r="O4533">
        <v>622</v>
      </c>
      <c r="P4533" t="s">
        <v>21512</v>
      </c>
      <c r="Q4533">
        <v>1</v>
      </c>
      <c r="R4533" t="s">
        <v>21513</v>
      </c>
      <c r="S4533" t="s">
        <v>21514</v>
      </c>
      <c r="T4533">
        <v>2</v>
      </c>
      <c r="U4533" t="s">
        <v>37</v>
      </c>
      <c r="V4533" t="s">
        <v>12616</v>
      </c>
      <c r="W4533" t="s">
        <v>4830</v>
      </c>
      <c r="X4533">
        <v>1100000</v>
      </c>
      <c r="Y4533">
        <v>2014</v>
      </c>
      <c r="Z4533">
        <v>287</v>
      </c>
      <c r="AA4533">
        <v>4.9000000000000004</v>
      </c>
      <c r="AB4533">
        <v>2.35</v>
      </c>
      <c r="AC4533">
        <v>234</v>
      </c>
    </row>
    <row r="4534" spans="1:29">
      <c r="A4534" t="s">
        <v>28</v>
      </c>
      <c r="C4534" t="s">
        <v>5367</v>
      </c>
      <c r="D4534">
        <v>212</v>
      </c>
      <c r="E4534">
        <v>89</v>
      </c>
      <c r="F4534">
        <v>0</v>
      </c>
      <c r="G4534">
        <v>606</v>
      </c>
      <c r="H4534" t="s">
        <v>2496</v>
      </c>
      <c r="I4534">
        <v>2000</v>
      </c>
      <c r="J4534">
        <v>21378000</v>
      </c>
      <c r="K4534" t="s">
        <v>7406</v>
      </c>
      <c r="L4534" t="s">
        <v>1734</v>
      </c>
      <c r="M4534" t="s">
        <v>11832</v>
      </c>
      <c r="N4534">
        <v>46493</v>
      </c>
      <c r="O4534">
        <v>4878</v>
      </c>
      <c r="P4534" t="s">
        <v>11034</v>
      </c>
      <c r="Q4534">
        <v>0</v>
      </c>
      <c r="R4534" t="s">
        <v>11833</v>
      </c>
      <c r="S4534" t="s">
        <v>11834</v>
      </c>
      <c r="T4534">
        <v>335</v>
      </c>
      <c r="U4534" t="s">
        <v>37</v>
      </c>
      <c r="V4534" t="s">
        <v>38</v>
      </c>
      <c r="W4534" t="s">
        <v>585</v>
      </c>
      <c r="X4534">
        <v>1000000</v>
      </c>
      <c r="Y4534">
        <v>1980</v>
      </c>
      <c r="Z4534">
        <v>826</v>
      </c>
      <c r="AA4534">
        <v>6.8</v>
      </c>
      <c r="AB4534">
        <v>2.35</v>
      </c>
      <c r="AC4534">
        <v>7000</v>
      </c>
    </row>
    <row r="4535" spans="1:29">
      <c r="A4535" t="s">
        <v>28</v>
      </c>
      <c r="C4535" t="s">
        <v>16351</v>
      </c>
      <c r="D4535">
        <v>30</v>
      </c>
      <c r="E4535">
        <v>121</v>
      </c>
      <c r="F4535">
        <v>62</v>
      </c>
      <c r="G4535">
        <v>69</v>
      </c>
      <c r="H4535" t="s">
        <v>18784</v>
      </c>
      <c r="I4535">
        <v>883</v>
      </c>
      <c r="K4535" t="s">
        <v>21515</v>
      </c>
      <c r="L4535" t="s">
        <v>241</v>
      </c>
      <c r="M4535" t="s">
        <v>21516</v>
      </c>
      <c r="N4535">
        <v>8508</v>
      </c>
      <c r="O4535">
        <v>1371</v>
      </c>
      <c r="P4535" t="s">
        <v>21517</v>
      </c>
      <c r="Q4535">
        <v>1</v>
      </c>
      <c r="R4535" t="s">
        <v>21518</v>
      </c>
      <c r="S4535" t="s">
        <v>21519</v>
      </c>
      <c r="T4535">
        <v>56</v>
      </c>
      <c r="U4535" t="s">
        <v>37</v>
      </c>
      <c r="V4535" t="s">
        <v>56</v>
      </c>
      <c r="W4535" t="s">
        <v>5613</v>
      </c>
      <c r="X4535">
        <v>1000000</v>
      </c>
      <c r="Y4535">
        <v>1963</v>
      </c>
      <c r="Z4535">
        <v>269</v>
      </c>
      <c r="AA4535">
        <v>6.8</v>
      </c>
      <c r="AB4535">
        <v>1.37</v>
      </c>
      <c r="AC4535">
        <v>328</v>
      </c>
    </row>
    <row r="4536" spans="1:29">
      <c r="A4536" t="s">
        <v>28</v>
      </c>
      <c r="C4536" t="s">
        <v>21520</v>
      </c>
      <c r="D4536">
        <v>270</v>
      </c>
      <c r="E4536">
        <v>83</v>
      </c>
      <c r="F4536">
        <v>6</v>
      </c>
      <c r="G4536">
        <v>142</v>
      </c>
      <c r="H4536" t="s">
        <v>21521</v>
      </c>
      <c r="I4536">
        <v>707</v>
      </c>
      <c r="J4536">
        <v>31537320</v>
      </c>
      <c r="K4536" t="s">
        <v>3030</v>
      </c>
      <c r="L4536" t="s">
        <v>17548</v>
      </c>
      <c r="M4536" t="s">
        <v>21522</v>
      </c>
      <c r="N4536">
        <v>44329</v>
      </c>
      <c r="O4536">
        <v>1565</v>
      </c>
      <c r="P4536" t="s">
        <v>21523</v>
      </c>
      <c r="Q4536">
        <v>0</v>
      </c>
      <c r="R4536" t="s">
        <v>21524</v>
      </c>
      <c r="S4536" t="s">
        <v>21525</v>
      </c>
      <c r="T4536">
        <v>309</v>
      </c>
      <c r="U4536" t="s">
        <v>37</v>
      </c>
      <c r="V4536" t="s">
        <v>38</v>
      </c>
      <c r="W4536" t="s">
        <v>585</v>
      </c>
      <c r="X4536">
        <v>1000000</v>
      </c>
      <c r="Y4536">
        <v>2014</v>
      </c>
      <c r="Z4536">
        <v>305</v>
      </c>
      <c r="AA4536">
        <v>5.7</v>
      </c>
      <c r="AB4536">
        <v>1.85</v>
      </c>
      <c r="AC4536">
        <v>13000</v>
      </c>
    </row>
    <row r="4537" spans="1:29">
      <c r="A4537" t="s">
        <v>28</v>
      </c>
      <c r="C4537" t="s">
        <v>487</v>
      </c>
      <c r="D4537">
        <v>211</v>
      </c>
      <c r="E4537">
        <v>110</v>
      </c>
      <c r="F4537">
        <v>17000</v>
      </c>
      <c r="G4537">
        <v>595</v>
      </c>
      <c r="H4537" t="s">
        <v>2968</v>
      </c>
      <c r="I4537">
        <v>22000</v>
      </c>
      <c r="K4537" t="s">
        <v>1935</v>
      </c>
      <c r="L4537" t="s">
        <v>1746</v>
      </c>
      <c r="M4537" t="s">
        <v>21526</v>
      </c>
      <c r="N4537">
        <v>507063</v>
      </c>
      <c r="O4537">
        <v>23525</v>
      </c>
      <c r="P4537" t="s">
        <v>3283</v>
      </c>
      <c r="Q4537">
        <v>1</v>
      </c>
      <c r="R4537" t="s">
        <v>21527</v>
      </c>
      <c r="S4537" t="s">
        <v>21528</v>
      </c>
      <c r="T4537">
        <v>881</v>
      </c>
      <c r="U4537" t="s">
        <v>37</v>
      </c>
      <c r="V4537" t="s">
        <v>38</v>
      </c>
      <c r="W4537" t="s">
        <v>585</v>
      </c>
      <c r="X4537">
        <v>1300000</v>
      </c>
      <c r="Y4537">
        <v>1976</v>
      </c>
      <c r="Z4537">
        <v>745</v>
      </c>
      <c r="AA4537">
        <v>8.3000000000000007</v>
      </c>
      <c r="AB4537">
        <v>1.85</v>
      </c>
      <c r="AC4537">
        <v>35000</v>
      </c>
    </row>
    <row r="4538" spans="1:29">
      <c r="A4538" t="s">
        <v>28</v>
      </c>
      <c r="C4538" t="s">
        <v>2843</v>
      </c>
      <c r="D4538">
        <v>161</v>
      </c>
      <c r="E4538">
        <v>91</v>
      </c>
      <c r="F4538">
        <v>287</v>
      </c>
      <c r="G4538">
        <v>725</v>
      </c>
      <c r="H4538" t="s">
        <v>5251</v>
      </c>
      <c r="I4538">
        <v>1000</v>
      </c>
      <c r="J4538">
        <v>17986000</v>
      </c>
      <c r="K4538" t="s">
        <v>6403</v>
      </c>
      <c r="L4538" t="s">
        <v>8288</v>
      </c>
      <c r="M4538" t="s">
        <v>21529</v>
      </c>
      <c r="N4538">
        <v>22773</v>
      </c>
      <c r="O4538">
        <v>4438</v>
      </c>
      <c r="P4538" t="s">
        <v>14730</v>
      </c>
      <c r="Q4538">
        <v>0</v>
      </c>
      <c r="R4538" t="s">
        <v>21530</v>
      </c>
      <c r="S4538" t="s">
        <v>21531</v>
      </c>
      <c r="T4538">
        <v>195</v>
      </c>
      <c r="U4538" t="s">
        <v>37</v>
      </c>
      <c r="V4538" t="s">
        <v>38</v>
      </c>
      <c r="W4538" t="s">
        <v>585</v>
      </c>
      <c r="X4538">
        <v>1000000</v>
      </c>
      <c r="Y4538">
        <v>1981</v>
      </c>
      <c r="Z4538">
        <v>823</v>
      </c>
      <c r="AA4538">
        <v>6.6</v>
      </c>
      <c r="AB4538">
        <v>1.85</v>
      </c>
      <c r="AC4538">
        <v>0</v>
      </c>
    </row>
    <row r="4539" spans="1:29">
      <c r="A4539" t="s">
        <v>28</v>
      </c>
      <c r="C4539" t="s">
        <v>5689</v>
      </c>
      <c r="D4539">
        <v>184</v>
      </c>
      <c r="E4539">
        <v>110</v>
      </c>
      <c r="F4539">
        <v>92</v>
      </c>
      <c r="G4539">
        <v>177</v>
      </c>
      <c r="H4539" t="s">
        <v>21532</v>
      </c>
      <c r="I4539">
        <v>650</v>
      </c>
      <c r="J4539">
        <v>16067035</v>
      </c>
      <c r="K4539" t="s">
        <v>50</v>
      </c>
      <c r="L4539" t="s">
        <v>21533</v>
      </c>
      <c r="M4539" t="s">
        <v>21534</v>
      </c>
      <c r="N4539">
        <v>116642</v>
      </c>
      <c r="O4539">
        <v>1421</v>
      </c>
      <c r="P4539" t="s">
        <v>4827</v>
      </c>
      <c r="Q4539">
        <v>4</v>
      </c>
      <c r="R4539" t="s">
        <v>21535</v>
      </c>
      <c r="S4539" t="s">
        <v>21536</v>
      </c>
      <c r="T4539">
        <v>389</v>
      </c>
      <c r="U4539" t="s">
        <v>37</v>
      </c>
      <c r="V4539" t="s">
        <v>56</v>
      </c>
      <c r="W4539" t="s">
        <v>6036</v>
      </c>
      <c r="X4539">
        <v>1100000</v>
      </c>
      <c r="Y4539">
        <v>1962</v>
      </c>
      <c r="Z4539">
        <v>275</v>
      </c>
      <c r="AA4539">
        <v>7.3</v>
      </c>
      <c r="AB4539">
        <v>1.37</v>
      </c>
      <c r="AC4539">
        <v>5000</v>
      </c>
    </row>
    <row r="4540" spans="1:29">
      <c r="A4540" t="s">
        <v>28</v>
      </c>
      <c r="C4540" t="s">
        <v>21537</v>
      </c>
      <c r="D4540">
        <v>270</v>
      </c>
      <c r="E4540">
        <v>86</v>
      </c>
      <c r="F4540">
        <v>18</v>
      </c>
      <c r="G4540">
        <v>300</v>
      </c>
      <c r="H4540" t="s">
        <v>1866</v>
      </c>
      <c r="I4540">
        <v>1000</v>
      </c>
      <c r="J4540">
        <v>18112929</v>
      </c>
      <c r="K4540" t="s">
        <v>4277</v>
      </c>
      <c r="L4540" t="s">
        <v>2171</v>
      </c>
      <c r="M4540" t="s">
        <v>21538</v>
      </c>
      <c r="N4540">
        <v>52642</v>
      </c>
      <c r="O4540">
        <v>2665</v>
      </c>
      <c r="P4540" t="s">
        <v>1618</v>
      </c>
      <c r="Q4540">
        <v>0</v>
      </c>
      <c r="R4540" t="s">
        <v>21539</v>
      </c>
      <c r="S4540" t="s">
        <v>21540</v>
      </c>
      <c r="T4540">
        <v>271</v>
      </c>
      <c r="U4540" t="s">
        <v>37</v>
      </c>
      <c r="V4540" t="s">
        <v>38</v>
      </c>
      <c r="W4540" t="s">
        <v>585</v>
      </c>
      <c r="X4540">
        <v>1000000</v>
      </c>
      <c r="Y4540">
        <v>2012</v>
      </c>
      <c r="Z4540">
        <v>466</v>
      </c>
      <c r="AA4540">
        <v>5</v>
      </c>
      <c r="AB4540">
        <v>1.85</v>
      </c>
      <c r="AC4540">
        <v>24000</v>
      </c>
    </row>
    <row r="4541" spans="1:29">
      <c r="A4541" t="s">
        <v>28</v>
      </c>
      <c r="C4541" t="s">
        <v>21541</v>
      </c>
      <c r="D4541">
        <v>203</v>
      </c>
      <c r="E4541">
        <v>86</v>
      </c>
      <c r="F4541">
        <v>385</v>
      </c>
      <c r="G4541">
        <v>100</v>
      </c>
      <c r="H4541" t="s">
        <v>21542</v>
      </c>
      <c r="I4541">
        <v>266</v>
      </c>
      <c r="J4541">
        <v>14564027</v>
      </c>
      <c r="K4541" t="s">
        <v>7406</v>
      </c>
      <c r="L4541" t="s">
        <v>21543</v>
      </c>
      <c r="M4541" t="s">
        <v>21544</v>
      </c>
      <c r="N4541">
        <v>76407</v>
      </c>
      <c r="O4541">
        <v>673</v>
      </c>
      <c r="P4541" t="s">
        <v>21545</v>
      </c>
      <c r="Q4541">
        <v>0</v>
      </c>
      <c r="R4541" t="s">
        <v>21546</v>
      </c>
      <c r="S4541" t="s">
        <v>21547</v>
      </c>
      <c r="T4541">
        <v>335</v>
      </c>
      <c r="U4541" t="s">
        <v>37</v>
      </c>
      <c r="V4541" t="s">
        <v>56</v>
      </c>
      <c r="W4541" t="s">
        <v>585</v>
      </c>
      <c r="X4541">
        <v>1000000</v>
      </c>
      <c r="Y4541">
        <v>1987</v>
      </c>
      <c r="Z4541">
        <v>209</v>
      </c>
      <c r="AA4541">
        <v>7</v>
      </c>
      <c r="AB4541">
        <v>1.85</v>
      </c>
      <c r="AC4541">
        <v>0</v>
      </c>
    </row>
    <row r="4542" spans="1:29">
      <c r="A4542" t="s">
        <v>28</v>
      </c>
      <c r="C4542" t="s">
        <v>21548</v>
      </c>
      <c r="D4542">
        <v>29</v>
      </c>
      <c r="E4542">
        <v>120</v>
      </c>
      <c r="F4542">
        <v>18</v>
      </c>
      <c r="G4542">
        <v>295</v>
      </c>
      <c r="H4542" t="s">
        <v>21549</v>
      </c>
      <c r="I4542">
        <v>634</v>
      </c>
      <c r="J4542">
        <v>20773070</v>
      </c>
      <c r="K4542" t="s">
        <v>3409</v>
      </c>
      <c r="L4542" t="s">
        <v>21550</v>
      </c>
      <c r="M4542" t="s">
        <v>21551</v>
      </c>
      <c r="N4542">
        <v>4501</v>
      </c>
      <c r="O4542">
        <v>1810</v>
      </c>
      <c r="P4542" t="s">
        <v>21552</v>
      </c>
      <c r="Q4542">
        <v>11</v>
      </c>
      <c r="R4542" t="s">
        <v>21553</v>
      </c>
      <c r="S4542" t="s">
        <v>21554</v>
      </c>
      <c r="T4542">
        <v>102</v>
      </c>
      <c r="U4542" t="s">
        <v>37</v>
      </c>
      <c r="V4542" t="s">
        <v>38</v>
      </c>
      <c r="W4542" t="s">
        <v>95</v>
      </c>
      <c r="X4542">
        <v>5000000</v>
      </c>
      <c r="Y4542">
        <v>2016</v>
      </c>
      <c r="Z4542">
        <v>420</v>
      </c>
      <c r="AA4542">
        <v>3.4</v>
      </c>
      <c r="AB4542">
        <v>2.35</v>
      </c>
      <c r="AC4542">
        <v>0</v>
      </c>
    </row>
    <row r="4543" spans="1:29">
      <c r="A4543" t="s">
        <v>28</v>
      </c>
      <c r="C4543" t="s">
        <v>9031</v>
      </c>
      <c r="D4543">
        <v>137</v>
      </c>
      <c r="E4543">
        <v>90</v>
      </c>
      <c r="F4543">
        <v>65</v>
      </c>
      <c r="G4543">
        <v>683</v>
      </c>
      <c r="H4543" t="s">
        <v>3230</v>
      </c>
      <c r="I4543">
        <v>1000</v>
      </c>
      <c r="J4543">
        <v>10042266</v>
      </c>
      <c r="K4543" t="s">
        <v>6132</v>
      </c>
      <c r="L4543" t="s">
        <v>13946</v>
      </c>
      <c r="M4543" t="s">
        <v>21555</v>
      </c>
      <c r="N4543">
        <v>23021</v>
      </c>
      <c r="O4543">
        <v>3155</v>
      </c>
      <c r="P4543" t="s">
        <v>15007</v>
      </c>
      <c r="Q4543">
        <v>0</v>
      </c>
      <c r="R4543" t="s">
        <v>21556</v>
      </c>
      <c r="S4543" t="s">
        <v>21557</v>
      </c>
      <c r="T4543">
        <v>220</v>
      </c>
      <c r="U4543" t="s">
        <v>37</v>
      </c>
      <c r="V4543" t="s">
        <v>38</v>
      </c>
      <c r="W4543" t="s">
        <v>39</v>
      </c>
      <c r="X4543">
        <v>1000000</v>
      </c>
      <c r="Y4543">
        <v>2005</v>
      </c>
      <c r="Z4543">
        <v>989</v>
      </c>
      <c r="AA4543">
        <v>5.9</v>
      </c>
      <c r="AB4543">
        <v>2.35</v>
      </c>
      <c r="AC4543">
        <v>816</v>
      </c>
    </row>
    <row r="4544" spans="1:29">
      <c r="A4544" t="s">
        <v>28</v>
      </c>
      <c r="C4544" t="s">
        <v>21558</v>
      </c>
      <c r="D4544">
        <v>107</v>
      </c>
      <c r="E4544">
        <v>99</v>
      </c>
      <c r="F4544">
        <v>2</v>
      </c>
      <c r="G4544">
        <v>3</v>
      </c>
      <c r="H4544" t="s">
        <v>21559</v>
      </c>
      <c r="I4544">
        <v>43</v>
      </c>
      <c r="J4544">
        <v>10037390</v>
      </c>
      <c r="K4544" t="s">
        <v>5664</v>
      </c>
      <c r="L4544" t="s">
        <v>21560</v>
      </c>
      <c r="M4544" t="s">
        <v>21561</v>
      </c>
      <c r="N4544">
        <v>5442</v>
      </c>
      <c r="O4544">
        <v>53</v>
      </c>
      <c r="P4544" t="s">
        <v>21562</v>
      </c>
      <c r="Q4544">
        <v>0</v>
      </c>
      <c r="R4544" t="s">
        <v>21563</v>
      </c>
      <c r="S4544" t="s">
        <v>21564</v>
      </c>
      <c r="T4544">
        <v>140</v>
      </c>
      <c r="U4544" t="s">
        <v>676</v>
      </c>
      <c r="V4544" t="s">
        <v>677</v>
      </c>
      <c r="W4544" t="s">
        <v>95</v>
      </c>
      <c r="X4544">
        <v>1000000000</v>
      </c>
      <c r="Y4544">
        <v>1999</v>
      </c>
      <c r="Z4544">
        <v>3</v>
      </c>
      <c r="AA4544">
        <v>6</v>
      </c>
      <c r="AB4544">
        <v>2.35</v>
      </c>
      <c r="AC4544">
        <v>339</v>
      </c>
    </row>
    <row r="4545" spans="1:29">
      <c r="A4545" t="s">
        <v>28</v>
      </c>
      <c r="C4545" t="s">
        <v>12958</v>
      </c>
      <c r="D4545">
        <v>377</v>
      </c>
      <c r="E4545">
        <v>112</v>
      </c>
      <c r="F4545">
        <v>310</v>
      </c>
      <c r="G4545">
        <v>616</v>
      </c>
      <c r="H4545" t="s">
        <v>711</v>
      </c>
      <c r="I4545">
        <v>33000</v>
      </c>
      <c r="J4545">
        <v>9701559</v>
      </c>
      <c r="K4545" t="s">
        <v>214</v>
      </c>
      <c r="L4545" t="s">
        <v>4213</v>
      </c>
      <c r="M4545" t="s">
        <v>21565</v>
      </c>
      <c r="N4545">
        <v>141425</v>
      </c>
      <c r="O4545">
        <v>35941</v>
      </c>
      <c r="P4545" t="s">
        <v>6701</v>
      </c>
      <c r="Q4545">
        <v>0</v>
      </c>
      <c r="R4545" t="s">
        <v>21566</v>
      </c>
      <c r="S4545" t="s">
        <v>21567</v>
      </c>
      <c r="T4545">
        <v>283</v>
      </c>
      <c r="U4545" t="s">
        <v>37</v>
      </c>
      <c r="V4545" t="s">
        <v>38</v>
      </c>
      <c r="W4545" t="s">
        <v>585</v>
      </c>
      <c r="X4545">
        <v>3500000</v>
      </c>
      <c r="Y4545">
        <v>2010</v>
      </c>
      <c r="Z4545">
        <v>2000</v>
      </c>
      <c r="AA4545">
        <v>7.4</v>
      </c>
      <c r="AB4545">
        <v>1.66</v>
      </c>
      <c r="AC4545">
        <v>25000</v>
      </c>
    </row>
    <row r="4546" spans="1:29">
      <c r="A4546" t="s">
        <v>28</v>
      </c>
      <c r="C4546" t="s">
        <v>21568</v>
      </c>
      <c r="D4546">
        <v>169</v>
      </c>
      <c r="E4546">
        <v>103</v>
      </c>
      <c r="F4546">
        <v>2</v>
      </c>
      <c r="G4546">
        <v>226</v>
      </c>
      <c r="H4546" t="s">
        <v>1923</v>
      </c>
      <c r="I4546">
        <v>2000</v>
      </c>
      <c r="J4546">
        <v>9013113</v>
      </c>
      <c r="K4546" t="s">
        <v>5383</v>
      </c>
      <c r="L4546" t="s">
        <v>4371</v>
      </c>
      <c r="M4546" t="s">
        <v>21569</v>
      </c>
      <c r="N4546">
        <v>36321</v>
      </c>
      <c r="O4546">
        <v>3192</v>
      </c>
      <c r="P4546" t="s">
        <v>21570</v>
      </c>
      <c r="Q4546">
        <v>2</v>
      </c>
      <c r="R4546" t="s">
        <v>21571</v>
      </c>
      <c r="S4546" t="s">
        <v>21572</v>
      </c>
      <c r="T4546">
        <v>230</v>
      </c>
      <c r="U4546" t="s">
        <v>37</v>
      </c>
      <c r="V4546" t="s">
        <v>38</v>
      </c>
      <c r="W4546" t="s">
        <v>585</v>
      </c>
      <c r="X4546">
        <v>1000000</v>
      </c>
      <c r="Y4546">
        <v>2005</v>
      </c>
      <c r="Z4546">
        <v>508</v>
      </c>
      <c r="AA4546">
        <v>7.4</v>
      </c>
      <c r="AB4546">
        <v>1.85</v>
      </c>
      <c r="AC4546">
        <v>0</v>
      </c>
    </row>
    <row r="4547" spans="1:29">
      <c r="A4547" t="s">
        <v>28</v>
      </c>
      <c r="C4547" t="s">
        <v>10983</v>
      </c>
      <c r="D4547">
        <v>225</v>
      </c>
      <c r="E4547">
        <v>83</v>
      </c>
      <c r="F4547">
        <v>19</v>
      </c>
      <c r="G4547">
        <v>128</v>
      </c>
      <c r="H4547" t="s">
        <v>21573</v>
      </c>
      <c r="I4547">
        <v>403</v>
      </c>
      <c r="J4547">
        <v>53245055</v>
      </c>
      <c r="K4547" t="s">
        <v>6403</v>
      </c>
      <c r="L4547" t="s">
        <v>21574</v>
      </c>
      <c r="M4547" t="s">
        <v>21575</v>
      </c>
      <c r="N4547">
        <v>30570</v>
      </c>
      <c r="O4547">
        <v>988</v>
      </c>
      <c r="P4547" t="s">
        <v>10230</v>
      </c>
      <c r="Q4547">
        <v>0</v>
      </c>
      <c r="R4547" t="s">
        <v>21576</v>
      </c>
      <c r="S4547" t="s">
        <v>21577</v>
      </c>
      <c r="T4547">
        <v>290</v>
      </c>
      <c r="U4547" t="s">
        <v>37</v>
      </c>
      <c r="V4547" t="s">
        <v>38</v>
      </c>
      <c r="W4547" t="s">
        <v>585</v>
      </c>
      <c r="X4547">
        <v>1000000</v>
      </c>
      <c r="Y4547">
        <v>2012</v>
      </c>
      <c r="Z4547">
        <v>169</v>
      </c>
      <c r="AA4547">
        <v>4.2</v>
      </c>
      <c r="AB4547">
        <v>1.85</v>
      </c>
      <c r="AC4547">
        <v>12000</v>
      </c>
    </row>
    <row r="4548" spans="1:29">
      <c r="A4548" t="s">
        <v>28</v>
      </c>
      <c r="C4548" t="s">
        <v>21578</v>
      </c>
      <c r="D4548">
        <v>101</v>
      </c>
      <c r="E4548">
        <v>109</v>
      </c>
      <c r="F4548">
        <v>199</v>
      </c>
      <c r="G4548">
        <v>44</v>
      </c>
      <c r="H4548" t="s">
        <v>21579</v>
      </c>
      <c r="I4548">
        <v>503</v>
      </c>
      <c r="J4548">
        <v>9000000</v>
      </c>
      <c r="K4548" t="s">
        <v>5510</v>
      </c>
      <c r="L4548" t="s">
        <v>2710</v>
      </c>
      <c r="M4548" t="s">
        <v>21580</v>
      </c>
      <c r="N4548">
        <v>7584</v>
      </c>
      <c r="O4548">
        <v>731</v>
      </c>
      <c r="P4548" t="s">
        <v>21581</v>
      </c>
      <c r="Q4548">
        <v>8</v>
      </c>
      <c r="R4548" t="s">
        <v>21582</v>
      </c>
      <c r="S4548" t="s">
        <v>21583</v>
      </c>
      <c r="T4548">
        <v>137</v>
      </c>
      <c r="U4548" t="s">
        <v>37</v>
      </c>
      <c r="V4548" t="s">
        <v>38</v>
      </c>
      <c r="W4548" t="s">
        <v>7334</v>
      </c>
      <c r="X4548">
        <v>900000</v>
      </c>
      <c r="Y4548">
        <v>1970</v>
      </c>
      <c r="Z4548">
        <v>46</v>
      </c>
      <c r="AA4548">
        <v>6.2</v>
      </c>
      <c r="AB4548">
        <v>2.35</v>
      </c>
      <c r="AC4548">
        <v>0</v>
      </c>
    </row>
    <row r="4549" spans="1:29">
      <c r="A4549" t="s">
        <v>747</v>
      </c>
      <c r="C4549" t="s">
        <v>21584</v>
      </c>
      <c r="D4549">
        <v>39</v>
      </c>
      <c r="E4549">
        <v>89</v>
      </c>
      <c r="F4549">
        <v>0</v>
      </c>
      <c r="G4549">
        <v>102</v>
      </c>
      <c r="H4549" t="s">
        <v>21585</v>
      </c>
      <c r="I4549">
        <v>356</v>
      </c>
      <c r="K4549" t="s">
        <v>4042</v>
      </c>
      <c r="L4549" t="s">
        <v>21586</v>
      </c>
      <c r="M4549" t="s">
        <v>21587</v>
      </c>
      <c r="N4549">
        <v>2636</v>
      </c>
      <c r="O4549">
        <v>831</v>
      </c>
      <c r="P4549" t="s">
        <v>21588</v>
      </c>
      <c r="Q4549">
        <v>1</v>
      </c>
      <c r="R4549" t="s">
        <v>21589</v>
      </c>
      <c r="S4549" t="s">
        <v>21590</v>
      </c>
      <c r="T4549">
        <v>36</v>
      </c>
      <c r="U4549" t="s">
        <v>37</v>
      </c>
      <c r="V4549" t="s">
        <v>38</v>
      </c>
      <c r="X4549">
        <v>1000000</v>
      </c>
      <c r="Y4549">
        <v>1956</v>
      </c>
      <c r="Z4549">
        <v>110</v>
      </c>
      <c r="AA4549">
        <v>6.2</v>
      </c>
      <c r="AB4549">
        <v>2.35</v>
      </c>
      <c r="AC4549">
        <v>365</v>
      </c>
    </row>
    <row r="4550" spans="1:29">
      <c r="A4550" t="s">
        <v>28</v>
      </c>
      <c r="C4550" t="s">
        <v>13514</v>
      </c>
      <c r="D4550">
        <v>372</v>
      </c>
      <c r="E4550">
        <v>96</v>
      </c>
      <c r="F4550">
        <v>49</v>
      </c>
      <c r="H4550" t="s">
        <v>21591</v>
      </c>
      <c r="I4550">
        <v>861</v>
      </c>
      <c r="J4550">
        <v>23808111</v>
      </c>
      <c r="K4550" t="s">
        <v>67</v>
      </c>
      <c r="L4550" t="s">
        <v>3314</v>
      </c>
      <c r="M4550" t="s">
        <v>21592</v>
      </c>
      <c r="N4550">
        <v>67654</v>
      </c>
      <c r="O4550">
        <v>929</v>
      </c>
      <c r="Q4550">
        <v>0</v>
      </c>
      <c r="R4550" t="s">
        <v>21593</v>
      </c>
      <c r="S4550" t="s">
        <v>21594</v>
      </c>
      <c r="T4550">
        <v>504</v>
      </c>
      <c r="U4550" t="s">
        <v>37</v>
      </c>
      <c r="V4550" t="s">
        <v>38</v>
      </c>
      <c r="W4550" t="s">
        <v>95</v>
      </c>
      <c r="Y4550">
        <v>2006</v>
      </c>
      <c r="Z4550">
        <v>68</v>
      </c>
      <c r="AA4550">
        <v>7.5</v>
      </c>
      <c r="AB4550">
        <v>1.85</v>
      </c>
      <c r="AC4550">
        <v>0</v>
      </c>
    </row>
    <row r="4551" spans="1:29">
      <c r="A4551" t="s">
        <v>747</v>
      </c>
      <c r="C4551" t="s">
        <v>21595</v>
      </c>
      <c r="D4551">
        <v>40</v>
      </c>
      <c r="E4551">
        <v>109</v>
      </c>
      <c r="F4551">
        <v>23</v>
      </c>
      <c r="G4551">
        <v>88</v>
      </c>
      <c r="H4551" t="s">
        <v>21596</v>
      </c>
      <c r="I4551">
        <v>183</v>
      </c>
      <c r="K4551" t="s">
        <v>21597</v>
      </c>
      <c r="L4551" t="s">
        <v>21598</v>
      </c>
      <c r="M4551" t="s">
        <v>21599</v>
      </c>
      <c r="N4551">
        <v>7346</v>
      </c>
      <c r="O4551">
        <v>510</v>
      </c>
      <c r="P4551" t="s">
        <v>21600</v>
      </c>
      <c r="Q4551">
        <v>0</v>
      </c>
      <c r="R4551" t="s">
        <v>21601</v>
      </c>
      <c r="S4551" t="s">
        <v>21602</v>
      </c>
      <c r="T4551">
        <v>69</v>
      </c>
      <c r="U4551" t="s">
        <v>37</v>
      </c>
      <c r="V4551" t="s">
        <v>38</v>
      </c>
      <c r="W4551" t="s">
        <v>6036</v>
      </c>
      <c r="X4551">
        <v>1000000</v>
      </c>
      <c r="Y4551">
        <v>1949</v>
      </c>
      <c r="Z4551">
        <v>102</v>
      </c>
      <c r="AA4551">
        <v>7.2</v>
      </c>
      <c r="AB4551">
        <v>1.37</v>
      </c>
      <c r="AC4551">
        <v>624</v>
      </c>
    </row>
    <row r="4552" spans="1:29">
      <c r="A4552" t="s">
        <v>28</v>
      </c>
      <c r="C4552" t="s">
        <v>487</v>
      </c>
      <c r="D4552">
        <v>129</v>
      </c>
      <c r="E4552">
        <v>122</v>
      </c>
      <c r="F4552">
        <v>17000</v>
      </c>
      <c r="G4552">
        <v>184</v>
      </c>
      <c r="H4552" t="s">
        <v>21603</v>
      </c>
      <c r="I4552">
        <v>543</v>
      </c>
      <c r="J4552">
        <v>5355376</v>
      </c>
      <c r="K4552" t="s">
        <v>21604</v>
      </c>
      <c r="L4552" t="s">
        <v>21605</v>
      </c>
      <c r="M4552" t="s">
        <v>21606</v>
      </c>
      <c r="N4552">
        <v>9638</v>
      </c>
      <c r="O4552">
        <v>1218</v>
      </c>
      <c r="P4552" t="s">
        <v>21607</v>
      </c>
      <c r="Q4552">
        <v>0</v>
      </c>
      <c r="R4552" t="s">
        <v>21608</v>
      </c>
      <c r="S4552" t="s">
        <v>21609</v>
      </c>
      <c r="T4552">
        <v>67</v>
      </c>
      <c r="U4552" t="s">
        <v>37</v>
      </c>
      <c r="V4552" t="s">
        <v>38</v>
      </c>
      <c r="W4552" t="s">
        <v>39</v>
      </c>
      <c r="Y4552">
        <v>2008</v>
      </c>
      <c r="Z4552">
        <v>426</v>
      </c>
      <c r="AA4552">
        <v>7.2</v>
      </c>
      <c r="AB4552">
        <v>1.85</v>
      </c>
      <c r="AC4552">
        <v>0</v>
      </c>
    </row>
    <row r="4553" spans="1:29">
      <c r="A4553" t="s">
        <v>28</v>
      </c>
      <c r="C4553" t="s">
        <v>16339</v>
      </c>
      <c r="D4553">
        <v>285</v>
      </c>
      <c r="E4553">
        <v>100</v>
      </c>
      <c r="F4553">
        <v>0</v>
      </c>
      <c r="G4553">
        <v>389</v>
      </c>
      <c r="H4553" t="s">
        <v>1008</v>
      </c>
      <c r="I4553">
        <v>640</v>
      </c>
      <c r="J4553">
        <v>7186670</v>
      </c>
      <c r="K4553" t="s">
        <v>17700</v>
      </c>
      <c r="L4553" t="s">
        <v>74</v>
      </c>
      <c r="M4553" t="s">
        <v>21610</v>
      </c>
      <c r="N4553">
        <v>21468</v>
      </c>
      <c r="O4553">
        <v>2082</v>
      </c>
      <c r="P4553" t="s">
        <v>21611</v>
      </c>
      <c r="Q4553">
        <v>0</v>
      </c>
      <c r="R4553" t="s">
        <v>21612</v>
      </c>
      <c r="S4553" t="s">
        <v>21613</v>
      </c>
      <c r="T4553">
        <v>164</v>
      </c>
      <c r="U4553" t="s">
        <v>37</v>
      </c>
      <c r="V4553" t="s">
        <v>38</v>
      </c>
      <c r="W4553" t="s">
        <v>585</v>
      </c>
      <c r="X4553">
        <v>6000000</v>
      </c>
      <c r="Y4553">
        <v>2013</v>
      </c>
      <c r="Z4553">
        <v>550</v>
      </c>
      <c r="AA4553">
        <v>5.4</v>
      </c>
      <c r="AB4553">
        <v>2.35</v>
      </c>
      <c r="AC4553">
        <v>12000</v>
      </c>
    </row>
    <row r="4554" spans="1:29">
      <c r="A4554" t="s">
        <v>28</v>
      </c>
      <c r="C4554" t="s">
        <v>21614</v>
      </c>
      <c r="D4554">
        <v>29</v>
      </c>
      <c r="E4554">
        <v>109</v>
      </c>
      <c r="F4554">
        <v>0</v>
      </c>
      <c r="G4554">
        <v>30</v>
      </c>
      <c r="H4554" t="s">
        <v>21615</v>
      </c>
      <c r="I4554">
        <v>202</v>
      </c>
      <c r="K4554" t="s">
        <v>12744</v>
      </c>
      <c r="L4554" t="s">
        <v>11949</v>
      </c>
      <c r="M4554" t="s">
        <v>21616</v>
      </c>
      <c r="N4554">
        <v>162</v>
      </c>
      <c r="O4554">
        <v>283</v>
      </c>
      <c r="P4554" t="s">
        <v>21617</v>
      </c>
      <c r="Q4554">
        <v>0</v>
      </c>
      <c r="R4554" t="s">
        <v>21618</v>
      </c>
      <c r="S4554" t="s">
        <v>21619</v>
      </c>
      <c r="T4554">
        <v>5</v>
      </c>
      <c r="U4554" t="s">
        <v>37</v>
      </c>
      <c r="V4554" t="s">
        <v>56</v>
      </c>
      <c r="X4554">
        <v>1100000</v>
      </c>
      <c r="Y4554">
        <v>2015</v>
      </c>
      <c r="Z4554">
        <v>47</v>
      </c>
      <c r="AA4554">
        <v>7</v>
      </c>
      <c r="AB4554">
        <v>1.85</v>
      </c>
      <c r="AC4554">
        <v>75</v>
      </c>
    </row>
    <row r="4555" spans="1:29">
      <c r="A4555" t="s">
        <v>28</v>
      </c>
      <c r="C4555" t="s">
        <v>21620</v>
      </c>
      <c r="D4555">
        <v>337</v>
      </c>
      <c r="E4555">
        <v>95</v>
      </c>
      <c r="F4555">
        <v>20</v>
      </c>
      <c r="G4555">
        <v>365</v>
      </c>
      <c r="H4555" t="s">
        <v>3083</v>
      </c>
      <c r="I4555">
        <v>422</v>
      </c>
      <c r="J4555">
        <v>5997134</v>
      </c>
      <c r="K4555" t="s">
        <v>5022</v>
      </c>
      <c r="L4555" t="s">
        <v>11567</v>
      </c>
      <c r="M4555" t="s">
        <v>21621</v>
      </c>
      <c r="N4555">
        <v>36381</v>
      </c>
      <c r="O4555">
        <v>1899</v>
      </c>
      <c r="P4555" t="s">
        <v>21622</v>
      </c>
      <c r="Q4555">
        <v>3</v>
      </c>
      <c r="R4555" t="s">
        <v>21623</v>
      </c>
      <c r="S4555" t="s">
        <v>21624</v>
      </c>
      <c r="T4555">
        <v>126</v>
      </c>
      <c r="U4555" t="s">
        <v>37</v>
      </c>
      <c r="V4555" t="s">
        <v>38</v>
      </c>
      <c r="W4555" t="s">
        <v>585</v>
      </c>
      <c r="X4555">
        <v>1000000</v>
      </c>
      <c r="Y4555">
        <v>2012</v>
      </c>
      <c r="Z4555">
        <v>374</v>
      </c>
      <c r="AA4555">
        <v>7.2</v>
      </c>
      <c r="AB4555">
        <v>1.85</v>
      </c>
      <c r="AC4555">
        <v>11000</v>
      </c>
    </row>
    <row r="4556" spans="1:29">
      <c r="A4556" t="s">
        <v>28</v>
      </c>
      <c r="C4556" t="s">
        <v>21625</v>
      </c>
      <c r="D4556">
        <v>120</v>
      </c>
      <c r="E4556">
        <v>94</v>
      </c>
      <c r="F4556">
        <v>11</v>
      </c>
      <c r="G4556">
        <v>2</v>
      </c>
      <c r="H4556" t="s">
        <v>21626</v>
      </c>
      <c r="I4556">
        <v>37</v>
      </c>
      <c r="J4556">
        <v>4417124</v>
      </c>
      <c r="K4556" t="s">
        <v>67</v>
      </c>
      <c r="L4556" t="s">
        <v>21627</v>
      </c>
      <c r="M4556" t="s">
        <v>21628</v>
      </c>
      <c r="N4556">
        <v>42389</v>
      </c>
      <c r="O4556">
        <v>42</v>
      </c>
      <c r="P4556" t="s">
        <v>21629</v>
      </c>
      <c r="Q4556">
        <v>0</v>
      </c>
      <c r="R4556" t="s">
        <v>21630</v>
      </c>
      <c r="S4556" t="s">
        <v>21631</v>
      </c>
      <c r="T4556">
        <v>183</v>
      </c>
      <c r="U4556" t="s">
        <v>37</v>
      </c>
      <c r="V4556" t="s">
        <v>38</v>
      </c>
      <c r="W4556" t="s">
        <v>95</v>
      </c>
      <c r="Y4556">
        <v>2008</v>
      </c>
      <c r="Z4556">
        <v>3</v>
      </c>
      <c r="AA4556">
        <v>7.9</v>
      </c>
      <c r="AB4556">
        <v>1.78</v>
      </c>
      <c r="AC4556">
        <v>37000</v>
      </c>
    </row>
    <row r="4557" spans="1:29">
      <c r="A4557" t="s">
        <v>28</v>
      </c>
      <c r="C4557" t="s">
        <v>18267</v>
      </c>
      <c r="D4557">
        <v>40</v>
      </c>
      <c r="E4557">
        <v>107</v>
      </c>
      <c r="F4557">
        <v>10</v>
      </c>
      <c r="G4557">
        <v>245</v>
      </c>
      <c r="H4557" t="s">
        <v>21632</v>
      </c>
      <c r="I4557">
        <v>544</v>
      </c>
      <c r="J4557">
        <v>5355847</v>
      </c>
      <c r="K4557" t="s">
        <v>3409</v>
      </c>
      <c r="L4557" t="s">
        <v>18779</v>
      </c>
      <c r="M4557" t="s">
        <v>21633</v>
      </c>
      <c r="N4557">
        <v>6110</v>
      </c>
      <c r="O4557">
        <v>1147</v>
      </c>
      <c r="P4557" t="s">
        <v>21634</v>
      </c>
      <c r="Q4557">
        <v>1</v>
      </c>
      <c r="R4557" t="s">
        <v>21635</v>
      </c>
      <c r="S4557" t="s">
        <v>21636</v>
      </c>
      <c r="T4557">
        <v>82</v>
      </c>
      <c r="U4557" t="s">
        <v>37</v>
      </c>
      <c r="V4557" t="s">
        <v>38</v>
      </c>
      <c r="W4557" t="s">
        <v>39</v>
      </c>
      <c r="Y4557">
        <v>2011</v>
      </c>
      <c r="Z4557">
        <v>264</v>
      </c>
      <c r="AA4557">
        <v>6.8</v>
      </c>
      <c r="AC4557">
        <v>0</v>
      </c>
    </row>
    <row r="4558" spans="1:29">
      <c r="A4558" t="s">
        <v>28</v>
      </c>
      <c r="C4558" t="s">
        <v>13181</v>
      </c>
      <c r="D4558">
        <v>38</v>
      </c>
      <c r="E4558">
        <v>104</v>
      </c>
      <c r="F4558">
        <v>122</v>
      </c>
      <c r="G4558">
        <v>458</v>
      </c>
      <c r="H4558" t="s">
        <v>19363</v>
      </c>
      <c r="I4558">
        <v>22000</v>
      </c>
      <c r="J4558">
        <v>3386698</v>
      </c>
      <c r="K4558" t="s">
        <v>1415</v>
      </c>
      <c r="L4558" t="s">
        <v>697</v>
      </c>
      <c r="M4558" t="s">
        <v>21637</v>
      </c>
      <c r="N4558">
        <v>4195</v>
      </c>
      <c r="O4558">
        <v>23461</v>
      </c>
      <c r="P4558" t="s">
        <v>4594</v>
      </c>
      <c r="Q4558">
        <v>1</v>
      </c>
      <c r="R4558" t="s">
        <v>21638</v>
      </c>
      <c r="S4558" t="s">
        <v>21639</v>
      </c>
      <c r="T4558">
        <v>86</v>
      </c>
      <c r="U4558" t="s">
        <v>37</v>
      </c>
      <c r="V4558" t="s">
        <v>38</v>
      </c>
      <c r="W4558" t="s">
        <v>585</v>
      </c>
      <c r="X4558">
        <v>1000000</v>
      </c>
      <c r="Y4558">
        <v>1998</v>
      </c>
      <c r="Z4558">
        <v>472</v>
      </c>
      <c r="AA4558">
        <v>6.7</v>
      </c>
      <c r="AB4558">
        <v>1.85</v>
      </c>
      <c r="AC4558">
        <v>392</v>
      </c>
    </row>
    <row r="4559" spans="1:29">
      <c r="A4559" t="s">
        <v>28</v>
      </c>
      <c r="C4559" t="s">
        <v>8186</v>
      </c>
      <c r="D4559">
        <v>387</v>
      </c>
      <c r="E4559">
        <v>96</v>
      </c>
      <c r="F4559">
        <v>655</v>
      </c>
      <c r="G4559">
        <v>973</v>
      </c>
      <c r="H4559" t="s">
        <v>750</v>
      </c>
      <c r="I4559">
        <v>24000</v>
      </c>
      <c r="J4559">
        <v>143492840</v>
      </c>
      <c r="K4559" t="s">
        <v>1415</v>
      </c>
      <c r="L4559" t="s">
        <v>82</v>
      </c>
      <c r="M4559" t="s">
        <v>16441</v>
      </c>
      <c r="N4559">
        <v>414345</v>
      </c>
      <c r="O4559">
        <v>28817</v>
      </c>
      <c r="P4559" t="s">
        <v>477</v>
      </c>
      <c r="Q4559">
        <v>0</v>
      </c>
      <c r="R4559" t="s">
        <v>16442</v>
      </c>
      <c r="S4559" t="s">
        <v>16443</v>
      </c>
      <c r="T4559">
        <v>881</v>
      </c>
      <c r="U4559" t="s">
        <v>37</v>
      </c>
      <c r="V4559" t="s">
        <v>38</v>
      </c>
      <c r="W4559" t="s">
        <v>39</v>
      </c>
      <c r="X4559">
        <v>7500000</v>
      </c>
      <c r="Y4559">
        <v>2007</v>
      </c>
      <c r="Z4559">
        <v>3000</v>
      </c>
      <c r="AA4559">
        <v>7.5</v>
      </c>
      <c r="AB4559">
        <v>1.85</v>
      </c>
      <c r="AC4559">
        <v>10000</v>
      </c>
    </row>
    <row r="4560" spans="1:29">
      <c r="A4560" t="s">
        <v>28</v>
      </c>
      <c r="C4560" t="s">
        <v>21640</v>
      </c>
      <c r="D4560">
        <v>185</v>
      </c>
      <c r="E4560">
        <v>93</v>
      </c>
      <c r="F4560">
        <v>7</v>
      </c>
      <c r="G4560">
        <v>180</v>
      </c>
      <c r="H4560" t="s">
        <v>9231</v>
      </c>
      <c r="I4560">
        <v>3000</v>
      </c>
      <c r="J4560">
        <v>5283379</v>
      </c>
      <c r="K4560" t="s">
        <v>2527</v>
      </c>
      <c r="L4560" t="s">
        <v>948</v>
      </c>
      <c r="M4560" t="s">
        <v>21641</v>
      </c>
      <c r="N4560">
        <v>31254</v>
      </c>
      <c r="O4560">
        <v>3986</v>
      </c>
      <c r="P4560" t="s">
        <v>21642</v>
      </c>
      <c r="Q4560">
        <v>2</v>
      </c>
      <c r="R4560" t="s">
        <v>21643</v>
      </c>
      <c r="S4560" t="s">
        <v>21644</v>
      </c>
      <c r="T4560">
        <v>79</v>
      </c>
      <c r="U4560" t="s">
        <v>37</v>
      </c>
      <c r="V4560" t="s">
        <v>38</v>
      </c>
      <c r="W4560" t="s">
        <v>585</v>
      </c>
      <c r="Y4560">
        <v>2014</v>
      </c>
      <c r="Z4560">
        <v>439</v>
      </c>
      <c r="AA4560">
        <v>6.8</v>
      </c>
      <c r="AB4560">
        <v>2.35</v>
      </c>
      <c r="AC4560">
        <v>0</v>
      </c>
    </row>
    <row r="4561" spans="1:29">
      <c r="A4561" t="s">
        <v>28</v>
      </c>
      <c r="C4561" t="s">
        <v>21645</v>
      </c>
      <c r="D4561">
        <v>348</v>
      </c>
      <c r="E4561">
        <v>102</v>
      </c>
      <c r="F4561">
        <v>46</v>
      </c>
      <c r="G4561">
        <v>287</v>
      </c>
      <c r="H4561" t="s">
        <v>21646</v>
      </c>
      <c r="I4561">
        <v>321</v>
      </c>
      <c r="J4561">
        <v>2981638</v>
      </c>
      <c r="K4561" t="s">
        <v>1924</v>
      </c>
      <c r="L4561" t="s">
        <v>21510</v>
      </c>
      <c r="M4561" t="s">
        <v>21647</v>
      </c>
      <c r="N4561">
        <v>40425</v>
      </c>
      <c r="O4561">
        <v>1263</v>
      </c>
      <c r="P4561" t="s">
        <v>4806</v>
      </c>
      <c r="Q4561">
        <v>0</v>
      </c>
      <c r="R4561" t="s">
        <v>21648</v>
      </c>
      <c r="S4561" t="s">
        <v>21649</v>
      </c>
      <c r="T4561">
        <v>186</v>
      </c>
      <c r="U4561" t="s">
        <v>37</v>
      </c>
      <c r="V4561" t="s">
        <v>38</v>
      </c>
      <c r="W4561" t="s">
        <v>585</v>
      </c>
      <c r="Y4561">
        <v>2011</v>
      </c>
      <c r="Z4561">
        <v>300</v>
      </c>
      <c r="AA4561">
        <v>6.9</v>
      </c>
      <c r="AB4561">
        <v>2.35</v>
      </c>
      <c r="AC4561">
        <v>0</v>
      </c>
    </row>
    <row r="4562" spans="1:29">
      <c r="A4562" t="s">
        <v>28</v>
      </c>
      <c r="C4562" t="s">
        <v>21650</v>
      </c>
      <c r="D4562">
        <v>155</v>
      </c>
      <c r="E4562">
        <v>84</v>
      </c>
      <c r="F4562">
        <v>9</v>
      </c>
      <c r="G4562">
        <v>313</v>
      </c>
      <c r="H4562" t="s">
        <v>21651</v>
      </c>
      <c r="I4562">
        <v>612</v>
      </c>
      <c r="J4562">
        <v>3122616</v>
      </c>
      <c r="K4562" t="s">
        <v>2527</v>
      </c>
      <c r="L4562" t="s">
        <v>2263</v>
      </c>
      <c r="M4562" t="s">
        <v>21652</v>
      </c>
      <c r="N4562">
        <v>16594</v>
      </c>
      <c r="O4562">
        <v>1587</v>
      </c>
      <c r="P4562" t="s">
        <v>21653</v>
      </c>
      <c r="Q4562">
        <v>1</v>
      </c>
      <c r="R4562" t="s">
        <v>21654</v>
      </c>
      <c r="S4562" t="s">
        <v>21655</v>
      </c>
      <c r="T4562">
        <v>73</v>
      </c>
      <c r="U4562" t="s">
        <v>37</v>
      </c>
      <c r="V4562" t="s">
        <v>38</v>
      </c>
      <c r="W4562" t="s">
        <v>585</v>
      </c>
      <c r="Y4562">
        <v>2014</v>
      </c>
      <c r="Z4562">
        <v>457</v>
      </c>
      <c r="AA4562">
        <v>6.8</v>
      </c>
      <c r="AB4562">
        <v>2.35</v>
      </c>
      <c r="AC4562">
        <v>0</v>
      </c>
    </row>
    <row r="4563" spans="1:29">
      <c r="A4563" t="s">
        <v>28</v>
      </c>
      <c r="C4563" t="s">
        <v>21656</v>
      </c>
      <c r="D4563">
        <v>181</v>
      </c>
      <c r="E4563">
        <v>97</v>
      </c>
      <c r="F4563">
        <v>33</v>
      </c>
      <c r="G4563">
        <v>229</v>
      </c>
      <c r="H4563" t="s">
        <v>21657</v>
      </c>
      <c r="I4563">
        <v>496</v>
      </c>
      <c r="J4563">
        <v>2508841</v>
      </c>
      <c r="K4563" t="s">
        <v>1935</v>
      </c>
      <c r="L4563" t="s">
        <v>7183</v>
      </c>
      <c r="M4563" t="s">
        <v>21658</v>
      </c>
      <c r="N4563">
        <v>21746</v>
      </c>
      <c r="O4563">
        <v>994</v>
      </c>
      <c r="P4563" t="s">
        <v>21659</v>
      </c>
      <c r="Q4563">
        <v>1</v>
      </c>
      <c r="R4563" t="s">
        <v>21660</v>
      </c>
      <c r="S4563" t="s">
        <v>21661</v>
      </c>
      <c r="T4563">
        <v>93</v>
      </c>
      <c r="U4563" t="s">
        <v>37</v>
      </c>
      <c r="V4563" t="s">
        <v>38</v>
      </c>
      <c r="W4563" t="s">
        <v>585</v>
      </c>
      <c r="X4563">
        <v>1000000</v>
      </c>
      <c r="Y4563">
        <v>2008</v>
      </c>
      <c r="Z4563">
        <v>238</v>
      </c>
      <c r="AA4563">
        <v>7.2</v>
      </c>
      <c r="AB4563">
        <v>1.85</v>
      </c>
      <c r="AC4563">
        <v>0</v>
      </c>
    </row>
    <row r="4564" spans="1:29">
      <c r="A4564" t="s">
        <v>28</v>
      </c>
      <c r="C4564" t="s">
        <v>21662</v>
      </c>
      <c r="D4564">
        <v>149</v>
      </c>
      <c r="E4564">
        <v>91</v>
      </c>
      <c r="F4564">
        <v>9</v>
      </c>
      <c r="G4564">
        <v>13</v>
      </c>
      <c r="H4564" t="s">
        <v>21663</v>
      </c>
      <c r="I4564">
        <v>130</v>
      </c>
      <c r="J4564">
        <v>4946250</v>
      </c>
      <c r="K4564" t="s">
        <v>4068</v>
      </c>
      <c r="L4564" t="s">
        <v>19899</v>
      </c>
      <c r="M4564" t="s">
        <v>21664</v>
      </c>
      <c r="N4564">
        <v>9540</v>
      </c>
      <c r="O4564">
        <v>198</v>
      </c>
      <c r="P4564" t="s">
        <v>21665</v>
      </c>
      <c r="Q4564">
        <v>0</v>
      </c>
      <c r="R4564" t="s">
        <v>21666</v>
      </c>
      <c r="S4564" t="s">
        <v>21667</v>
      </c>
      <c r="T4564">
        <v>80</v>
      </c>
      <c r="U4564" t="s">
        <v>37</v>
      </c>
      <c r="V4564" t="s">
        <v>38</v>
      </c>
      <c r="W4564" t="s">
        <v>39</v>
      </c>
      <c r="X4564">
        <v>1000000</v>
      </c>
      <c r="Y4564">
        <v>2013</v>
      </c>
      <c r="Z4564">
        <v>19</v>
      </c>
      <c r="AA4564">
        <v>7.4</v>
      </c>
      <c r="AB4564">
        <v>1.78</v>
      </c>
      <c r="AC4564">
        <v>14000</v>
      </c>
    </row>
    <row r="4565" spans="1:29">
      <c r="A4565" t="s">
        <v>28</v>
      </c>
      <c r="C4565" t="s">
        <v>17441</v>
      </c>
      <c r="D4565">
        <v>54</v>
      </c>
      <c r="E4565">
        <v>84</v>
      </c>
      <c r="F4565">
        <v>56</v>
      </c>
      <c r="G4565">
        <v>13</v>
      </c>
      <c r="H4565" t="s">
        <v>21668</v>
      </c>
      <c r="I4565">
        <v>21000</v>
      </c>
      <c r="J4565">
        <v>1950218</v>
      </c>
      <c r="K4565" t="s">
        <v>2527</v>
      </c>
      <c r="L4565" t="s">
        <v>97</v>
      </c>
      <c r="M4565" t="s">
        <v>21669</v>
      </c>
      <c r="N4565">
        <v>5933</v>
      </c>
      <c r="O4565">
        <v>21124</v>
      </c>
      <c r="P4565" t="s">
        <v>21670</v>
      </c>
      <c r="Q4565">
        <v>3</v>
      </c>
      <c r="R4565" t="s">
        <v>21671</v>
      </c>
      <c r="S4565" t="s">
        <v>21672</v>
      </c>
      <c r="T4565">
        <v>102</v>
      </c>
      <c r="U4565" t="s">
        <v>37</v>
      </c>
      <c r="V4565" t="s">
        <v>38</v>
      </c>
      <c r="W4565" t="s">
        <v>585</v>
      </c>
      <c r="X4565">
        <v>1000000</v>
      </c>
      <c r="Y4565">
        <v>1997</v>
      </c>
      <c r="Z4565">
        <v>104</v>
      </c>
      <c r="AA4565">
        <v>5.6</v>
      </c>
      <c r="AB4565">
        <v>1.85</v>
      </c>
      <c r="AC4565">
        <v>387</v>
      </c>
    </row>
    <row r="4566" spans="1:29">
      <c r="A4566" t="s">
        <v>28</v>
      </c>
      <c r="C4566" t="s">
        <v>16101</v>
      </c>
      <c r="D4566">
        <v>18</v>
      </c>
      <c r="E4566">
        <v>86</v>
      </c>
      <c r="F4566">
        <v>132</v>
      </c>
      <c r="G4566">
        <v>584</v>
      </c>
      <c r="H4566" t="s">
        <v>2261</v>
      </c>
      <c r="I4566">
        <v>778</v>
      </c>
      <c r="J4566">
        <v>1277257</v>
      </c>
      <c r="K4566" t="s">
        <v>1415</v>
      </c>
      <c r="L4566" t="s">
        <v>4367</v>
      </c>
      <c r="M4566" t="s">
        <v>21673</v>
      </c>
      <c r="N4566">
        <v>2629</v>
      </c>
      <c r="O4566">
        <v>2400</v>
      </c>
      <c r="P4566" t="s">
        <v>3555</v>
      </c>
      <c r="Q4566">
        <v>2</v>
      </c>
      <c r="R4566" t="s">
        <v>21674</v>
      </c>
      <c r="S4566" t="s">
        <v>21675</v>
      </c>
      <c r="T4566">
        <v>32</v>
      </c>
      <c r="U4566" t="s">
        <v>37</v>
      </c>
      <c r="V4566" t="s">
        <v>56</v>
      </c>
      <c r="W4566" t="s">
        <v>585</v>
      </c>
      <c r="X4566">
        <v>1000000</v>
      </c>
      <c r="Y4566">
        <v>1996</v>
      </c>
      <c r="Z4566">
        <v>695</v>
      </c>
      <c r="AA4566">
        <v>6.8</v>
      </c>
      <c r="AB4566">
        <v>1.85</v>
      </c>
      <c r="AC4566">
        <v>227</v>
      </c>
    </row>
    <row r="4567" spans="1:29">
      <c r="A4567" t="s">
        <v>28</v>
      </c>
      <c r="C4567" t="s">
        <v>13125</v>
      </c>
      <c r="D4567">
        <v>122</v>
      </c>
      <c r="E4567">
        <v>91</v>
      </c>
      <c r="F4567">
        <v>11</v>
      </c>
      <c r="G4567">
        <v>121</v>
      </c>
      <c r="H4567" t="s">
        <v>190</v>
      </c>
      <c r="I4567">
        <v>1000</v>
      </c>
      <c r="J4567">
        <v>45857453</v>
      </c>
      <c r="K4567" t="s">
        <v>5510</v>
      </c>
      <c r="L4567" t="s">
        <v>138</v>
      </c>
      <c r="M4567" t="s">
        <v>18863</v>
      </c>
      <c r="N4567">
        <v>82232</v>
      </c>
      <c r="O4567">
        <v>2323</v>
      </c>
      <c r="P4567" t="s">
        <v>18864</v>
      </c>
      <c r="Q4567">
        <v>3</v>
      </c>
      <c r="R4567" t="s">
        <v>18865</v>
      </c>
      <c r="S4567" t="s">
        <v>18866</v>
      </c>
      <c r="T4567">
        <v>174</v>
      </c>
      <c r="U4567" t="s">
        <v>37</v>
      </c>
      <c r="V4567" t="s">
        <v>56</v>
      </c>
      <c r="W4567" t="s">
        <v>585</v>
      </c>
      <c r="X4567">
        <v>3500000</v>
      </c>
      <c r="Y4567">
        <v>1997</v>
      </c>
      <c r="Z4567">
        <v>891</v>
      </c>
      <c r="AA4567">
        <v>7.2</v>
      </c>
      <c r="AB4567">
        <v>1.85</v>
      </c>
      <c r="AC4567">
        <v>0</v>
      </c>
    </row>
    <row r="4568" spans="1:29">
      <c r="A4568" t="s">
        <v>28</v>
      </c>
      <c r="C4568" t="s">
        <v>21676</v>
      </c>
      <c r="D4568">
        <v>87</v>
      </c>
      <c r="E4568">
        <v>92</v>
      </c>
      <c r="F4568">
        <v>2</v>
      </c>
      <c r="G4568">
        <v>5</v>
      </c>
      <c r="H4568" t="s">
        <v>21677</v>
      </c>
      <c r="I4568">
        <v>783</v>
      </c>
      <c r="J4568">
        <v>1677838</v>
      </c>
      <c r="K4568" t="s">
        <v>67</v>
      </c>
      <c r="L4568" t="s">
        <v>972</v>
      </c>
      <c r="M4568" t="s">
        <v>21678</v>
      </c>
      <c r="N4568">
        <v>11283</v>
      </c>
      <c r="O4568">
        <v>1447</v>
      </c>
      <c r="P4568" t="s">
        <v>21679</v>
      </c>
      <c r="Q4568">
        <v>0</v>
      </c>
      <c r="R4568" t="s">
        <v>21680</v>
      </c>
      <c r="S4568" t="s">
        <v>21681</v>
      </c>
      <c r="T4568">
        <v>155</v>
      </c>
      <c r="U4568" t="s">
        <v>37</v>
      </c>
      <c r="V4568" t="s">
        <v>38</v>
      </c>
      <c r="W4568" t="s">
        <v>95</v>
      </c>
      <c r="X4568">
        <v>1000000</v>
      </c>
      <c r="Y4568">
        <v>2006</v>
      </c>
      <c r="Z4568">
        <v>659</v>
      </c>
      <c r="AA4568">
        <v>7.7</v>
      </c>
      <c r="AB4568">
        <v>1.75</v>
      </c>
      <c r="AC4568">
        <v>0</v>
      </c>
    </row>
    <row r="4569" spans="1:29">
      <c r="A4569" t="s">
        <v>28</v>
      </c>
      <c r="C4569" t="s">
        <v>21682</v>
      </c>
      <c r="D4569">
        <v>51</v>
      </c>
      <c r="E4569">
        <v>94</v>
      </c>
      <c r="F4569">
        <v>112</v>
      </c>
      <c r="G4569">
        <v>428</v>
      </c>
      <c r="H4569" t="s">
        <v>6382</v>
      </c>
      <c r="I4569">
        <v>1000</v>
      </c>
      <c r="J4569">
        <v>1744858</v>
      </c>
      <c r="K4569" t="s">
        <v>4479</v>
      </c>
      <c r="L4569" t="s">
        <v>1377</v>
      </c>
      <c r="M4569" t="s">
        <v>21683</v>
      </c>
      <c r="N4569">
        <v>6084</v>
      </c>
      <c r="O4569">
        <v>3085</v>
      </c>
      <c r="P4569" t="s">
        <v>8992</v>
      </c>
      <c r="Q4569">
        <v>1</v>
      </c>
      <c r="R4569" t="s">
        <v>21684</v>
      </c>
      <c r="S4569" t="s">
        <v>21685</v>
      </c>
      <c r="T4569">
        <v>120</v>
      </c>
      <c r="U4569" t="s">
        <v>37</v>
      </c>
      <c r="V4569" t="s">
        <v>38</v>
      </c>
      <c r="W4569" t="s">
        <v>585</v>
      </c>
      <c r="X4569">
        <v>1000000</v>
      </c>
      <c r="Y4569">
        <v>2000</v>
      </c>
      <c r="Z4569">
        <v>826</v>
      </c>
      <c r="AA4569">
        <v>7</v>
      </c>
      <c r="AB4569">
        <v>2.35</v>
      </c>
      <c r="AC4569">
        <v>671</v>
      </c>
    </row>
    <row r="4570" spans="1:29">
      <c r="A4570" t="s">
        <v>28</v>
      </c>
      <c r="C4570" t="s">
        <v>17771</v>
      </c>
      <c r="D4570">
        <v>260</v>
      </c>
      <c r="E4570">
        <v>92</v>
      </c>
      <c r="F4570">
        <v>152</v>
      </c>
      <c r="G4570">
        <v>124</v>
      </c>
      <c r="H4570" t="s">
        <v>17054</v>
      </c>
      <c r="I4570">
        <v>1000</v>
      </c>
      <c r="K4570" t="s">
        <v>21686</v>
      </c>
      <c r="L4570" t="s">
        <v>6008</v>
      </c>
      <c r="M4570" t="s">
        <v>21687</v>
      </c>
      <c r="N4570">
        <v>38893</v>
      </c>
      <c r="O4570">
        <v>1587</v>
      </c>
      <c r="P4570" t="s">
        <v>21688</v>
      </c>
      <c r="Q4570">
        <v>2</v>
      </c>
      <c r="R4570" t="s">
        <v>21689</v>
      </c>
      <c r="S4570" t="s">
        <v>21690</v>
      </c>
      <c r="T4570">
        <v>366</v>
      </c>
      <c r="U4570" t="s">
        <v>37</v>
      </c>
      <c r="V4570" t="s">
        <v>38</v>
      </c>
      <c r="W4570" t="s">
        <v>585</v>
      </c>
      <c r="X4570">
        <v>1000000</v>
      </c>
      <c r="Y4570">
        <v>2002</v>
      </c>
      <c r="Z4570">
        <v>282</v>
      </c>
      <c r="AA4570">
        <v>7.2</v>
      </c>
      <c r="AB4570">
        <v>1.85</v>
      </c>
      <c r="AC4570">
        <v>0</v>
      </c>
    </row>
    <row r="4571" spans="1:29">
      <c r="A4571" t="s">
        <v>28</v>
      </c>
      <c r="C4571" t="s">
        <v>476</v>
      </c>
      <c r="D4571">
        <v>218</v>
      </c>
      <c r="E4571">
        <v>103</v>
      </c>
      <c r="F4571">
        <v>11</v>
      </c>
      <c r="G4571">
        <v>543</v>
      </c>
      <c r="H4571" t="s">
        <v>4449</v>
      </c>
      <c r="I4571">
        <v>2000</v>
      </c>
      <c r="J4571">
        <v>80021740</v>
      </c>
      <c r="K4571" t="s">
        <v>4450</v>
      </c>
      <c r="L4571" t="s">
        <v>4451</v>
      </c>
      <c r="M4571" t="s">
        <v>4452</v>
      </c>
      <c r="N4571">
        <v>47988</v>
      </c>
      <c r="O4571">
        <v>5497</v>
      </c>
      <c r="P4571" t="s">
        <v>4453</v>
      </c>
      <c r="Q4571">
        <v>4</v>
      </c>
      <c r="R4571" t="s">
        <v>4454</v>
      </c>
      <c r="S4571" t="s">
        <v>4455</v>
      </c>
      <c r="T4571">
        <v>154</v>
      </c>
      <c r="U4571" t="s">
        <v>37</v>
      </c>
      <c r="V4571" t="s">
        <v>38</v>
      </c>
      <c r="W4571" t="s">
        <v>95</v>
      </c>
      <c r="X4571">
        <v>58000000</v>
      </c>
      <c r="Y4571">
        <v>2015</v>
      </c>
      <c r="Z4571">
        <v>1000</v>
      </c>
      <c r="AA4571">
        <v>6.4</v>
      </c>
      <c r="AB4571">
        <v>2.35</v>
      </c>
      <c r="AC4571">
        <v>35000</v>
      </c>
    </row>
    <row r="4572" spans="1:29">
      <c r="A4572" t="s">
        <v>28</v>
      </c>
      <c r="C4572" t="s">
        <v>21691</v>
      </c>
      <c r="D4572">
        <v>16</v>
      </c>
      <c r="E4572">
        <v>100</v>
      </c>
      <c r="F4572">
        <v>12</v>
      </c>
      <c r="G4572">
        <v>6</v>
      </c>
      <c r="H4572" t="s">
        <v>21692</v>
      </c>
      <c r="I4572">
        <v>245</v>
      </c>
      <c r="J4572">
        <v>982214</v>
      </c>
      <c r="K4572" t="s">
        <v>3409</v>
      </c>
      <c r="L4572" t="s">
        <v>7990</v>
      </c>
      <c r="M4572" t="s">
        <v>21693</v>
      </c>
      <c r="N4572">
        <v>1976</v>
      </c>
      <c r="O4572">
        <v>295</v>
      </c>
      <c r="P4572" t="s">
        <v>21694</v>
      </c>
      <c r="Q4572">
        <v>0</v>
      </c>
      <c r="R4572" t="s">
        <v>21695</v>
      </c>
      <c r="S4572" t="s">
        <v>21696</v>
      </c>
      <c r="T4572">
        <v>51</v>
      </c>
      <c r="U4572" t="s">
        <v>37</v>
      </c>
      <c r="V4572" t="s">
        <v>38</v>
      </c>
      <c r="W4572" t="s">
        <v>585</v>
      </c>
      <c r="X4572">
        <v>1000000</v>
      </c>
      <c r="Y4572">
        <v>1998</v>
      </c>
      <c r="Z4572">
        <v>38</v>
      </c>
      <c r="AA4572">
        <v>7.2</v>
      </c>
      <c r="AB4572">
        <v>1.85</v>
      </c>
      <c r="AC4572">
        <v>603</v>
      </c>
    </row>
    <row r="4573" spans="1:29">
      <c r="A4573" t="s">
        <v>28</v>
      </c>
      <c r="C4573" t="s">
        <v>21697</v>
      </c>
      <c r="D4573">
        <v>12</v>
      </c>
      <c r="E4573">
        <v>119</v>
      </c>
      <c r="F4573">
        <v>13</v>
      </c>
      <c r="G4573">
        <v>25</v>
      </c>
      <c r="H4573" t="s">
        <v>21698</v>
      </c>
      <c r="I4573">
        <v>957</v>
      </c>
      <c r="J4573">
        <v>798341</v>
      </c>
      <c r="K4573" t="s">
        <v>3082</v>
      </c>
      <c r="L4573" t="s">
        <v>6071</v>
      </c>
      <c r="M4573" t="s">
        <v>21699</v>
      </c>
      <c r="N4573">
        <v>983</v>
      </c>
      <c r="O4573">
        <v>1107</v>
      </c>
      <c r="P4573" t="s">
        <v>21700</v>
      </c>
      <c r="Q4573">
        <v>0</v>
      </c>
      <c r="R4573" t="s">
        <v>21701</v>
      </c>
      <c r="S4573" t="s">
        <v>21702</v>
      </c>
      <c r="T4573">
        <v>63</v>
      </c>
      <c r="U4573" t="s">
        <v>37</v>
      </c>
      <c r="V4573" t="s">
        <v>38</v>
      </c>
      <c r="W4573" t="s">
        <v>39</v>
      </c>
      <c r="X4573">
        <v>1000000</v>
      </c>
      <c r="Y4573">
        <v>2001</v>
      </c>
      <c r="Z4573">
        <v>81</v>
      </c>
      <c r="AA4573">
        <v>7.2</v>
      </c>
      <c r="AB4573">
        <v>1.85</v>
      </c>
      <c r="AC4573">
        <v>100</v>
      </c>
    </row>
    <row r="4574" spans="1:29">
      <c r="A4574" t="s">
        <v>747</v>
      </c>
      <c r="C4574" t="s">
        <v>21703</v>
      </c>
      <c r="D4574">
        <v>1</v>
      </c>
      <c r="E4574">
        <v>167</v>
      </c>
      <c r="F4574">
        <v>10</v>
      </c>
      <c r="G4574">
        <v>97</v>
      </c>
      <c r="H4574" t="s">
        <v>21704</v>
      </c>
      <c r="I4574">
        <v>353</v>
      </c>
      <c r="J4574">
        <v>610991</v>
      </c>
      <c r="K4574" t="s">
        <v>214</v>
      </c>
      <c r="L4574" t="s">
        <v>20382</v>
      </c>
      <c r="M4574" t="s">
        <v>21705</v>
      </c>
      <c r="N4574">
        <v>2715</v>
      </c>
      <c r="O4574">
        <v>773</v>
      </c>
      <c r="P4574" t="s">
        <v>21706</v>
      </c>
      <c r="Q4574">
        <v>3</v>
      </c>
      <c r="R4574" t="s">
        <v>21707</v>
      </c>
      <c r="S4574" t="s">
        <v>21708</v>
      </c>
      <c r="T4574">
        <v>19</v>
      </c>
      <c r="U4574" t="s">
        <v>5611</v>
      </c>
      <c r="V4574" t="s">
        <v>5612</v>
      </c>
      <c r="X4574">
        <v>1000000</v>
      </c>
      <c r="Y4574">
        <v>2000</v>
      </c>
      <c r="Z4574">
        <v>186</v>
      </c>
      <c r="AA4574">
        <v>6.2</v>
      </c>
      <c r="AB4574">
        <v>2.35</v>
      </c>
      <c r="AC4574">
        <v>92</v>
      </c>
    </row>
    <row r="4575" spans="1:29">
      <c r="A4575" t="s">
        <v>28</v>
      </c>
      <c r="C4575" t="s">
        <v>10325</v>
      </c>
      <c r="D4575">
        <v>48</v>
      </c>
      <c r="E4575">
        <v>92</v>
      </c>
      <c r="F4575">
        <v>0</v>
      </c>
      <c r="G4575">
        <v>842</v>
      </c>
      <c r="H4575" t="s">
        <v>14555</v>
      </c>
      <c r="I4575">
        <v>1000</v>
      </c>
      <c r="K4575" t="s">
        <v>1671</v>
      </c>
      <c r="L4575" t="s">
        <v>5797</v>
      </c>
      <c r="M4575" t="s">
        <v>14556</v>
      </c>
      <c r="N4575">
        <v>36559</v>
      </c>
      <c r="O4575">
        <v>3931</v>
      </c>
      <c r="P4575" t="s">
        <v>10629</v>
      </c>
      <c r="Q4575">
        <v>0</v>
      </c>
      <c r="R4575" t="s">
        <v>14557</v>
      </c>
      <c r="S4575" t="s">
        <v>14558</v>
      </c>
      <c r="T4575">
        <v>131</v>
      </c>
      <c r="U4575" t="s">
        <v>37</v>
      </c>
      <c r="V4575" t="s">
        <v>38</v>
      </c>
      <c r="W4575" t="s">
        <v>585</v>
      </c>
      <c r="X4575">
        <v>11000000</v>
      </c>
      <c r="Y4575">
        <v>1981</v>
      </c>
      <c r="Z4575">
        <v>898</v>
      </c>
      <c r="AA4575">
        <v>6.9</v>
      </c>
      <c r="AB4575">
        <v>2.35</v>
      </c>
      <c r="AC4575">
        <v>0</v>
      </c>
    </row>
    <row r="4576" spans="1:29">
      <c r="A4576" t="s">
        <v>28</v>
      </c>
      <c r="C4576" t="s">
        <v>10558</v>
      </c>
      <c r="D4576">
        <v>59</v>
      </c>
      <c r="E4576">
        <v>92</v>
      </c>
      <c r="F4576">
        <v>406</v>
      </c>
      <c r="G4576">
        <v>194</v>
      </c>
      <c r="H4576" t="s">
        <v>21709</v>
      </c>
      <c r="I4576">
        <v>406</v>
      </c>
      <c r="J4576">
        <v>582024</v>
      </c>
      <c r="K4576" t="s">
        <v>5482</v>
      </c>
      <c r="L4576" t="s">
        <v>10558</v>
      </c>
      <c r="M4576" t="s">
        <v>21710</v>
      </c>
      <c r="N4576">
        <v>30396</v>
      </c>
      <c r="O4576">
        <v>904</v>
      </c>
      <c r="P4576" t="s">
        <v>21711</v>
      </c>
      <c r="Q4576">
        <v>0</v>
      </c>
      <c r="R4576" t="s">
        <v>21712</v>
      </c>
      <c r="S4576" t="s">
        <v>21713</v>
      </c>
      <c r="T4576">
        <v>168</v>
      </c>
      <c r="U4576" t="s">
        <v>37</v>
      </c>
      <c r="V4576" t="s">
        <v>38</v>
      </c>
      <c r="W4576" t="s">
        <v>6723</v>
      </c>
      <c r="X4576">
        <v>1000000</v>
      </c>
      <c r="Y4576">
        <v>1997</v>
      </c>
      <c r="Z4576">
        <v>203</v>
      </c>
      <c r="AA4576">
        <v>6.2</v>
      </c>
      <c r="AB4576">
        <v>1.85</v>
      </c>
      <c r="AC4576">
        <v>0</v>
      </c>
    </row>
    <row r="4577" spans="1:29">
      <c r="A4577" t="s">
        <v>28</v>
      </c>
      <c r="C4577" t="s">
        <v>5418</v>
      </c>
      <c r="D4577">
        <v>88</v>
      </c>
      <c r="E4577">
        <v>108</v>
      </c>
      <c r="F4577">
        <v>234</v>
      </c>
      <c r="G4577">
        <v>463</v>
      </c>
      <c r="H4577" t="s">
        <v>11753</v>
      </c>
      <c r="I4577">
        <v>11000</v>
      </c>
      <c r="J4577">
        <v>548712</v>
      </c>
      <c r="K4577" t="s">
        <v>214</v>
      </c>
      <c r="L4577" t="s">
        <v>1948</v>
      </c>
      <c r="M4577" t="s">
        <v>21714</v>
      </c>
      <c r="N4577">
        <v>9233</v>
      </c>
      <c r="O4577">
        <v>12385</v>
      </c>
      <c r="P4577" t="s">
        <v>5855</v>
      </c>
      <c r="Q4577">
        <v>0</v>
      </c>
      <c r="R4577" t="s">
        <v>21715</v>
      </c>
      <c r="S4577" t="s">
        <v>21716</v>
      </c>
      <c r="T4577">
        <v>126</v>
      </c>
      <c r="U4577" t="s">
        <v>37</v>
      </c>
      <c r="V4577" t="s">
        <v>38</v>
      </c>
      <c r="W4577" t="s">
        <v>585</v>
      </c>
      <c r="X4577">
        <v>2500000</v>
      </c>
      <c r="Y4577">
        <v>2003</v>
      </c>
      <c r="Z4577">
        <v>552</v>
      </c>
      <c r="AA4577">
        <v>6.9</v>
      </c>
      <c r="AB4577">
        <v>2.35</v>
      </c>
      <c r="AC4577">
        <v>571</v>
      </c>
    </row>
    <row r="4578" spans="1:29">
      <c r="A4578" t="s">
        <v>28</v>
      </c>
      <c r="C4578" t="s">
        <v>21717</v>
      </c>
      <c r="D4578">
        <v>28</v>
      </c>
      <c r="E4578">
        <v>97</v>
      </c>
      <c r="F4578">
        <v>4</v>
      </c>
      <c r="G4578">
        <v>301</v>
      </c>
      <c r="H4578" t="s">
        <v>4283</v>
      </c>
      <c r="I4578">
        <v>611</v>
      </c>
      <c r="J4578">
        <v>464655</v>
      </c>
      <c r="K4578" t="s">
        <v>2527</v>
      </c>
      <c r="L4578" t="s">
        <v>10142</v>
      </c>
      <c r="M4578" t="s">
        <v>21718</v>
      </c>
      <c r="N4578">
        <v>1524</v>
      </c>
      <c r="O4578">
        <v>1692</v>
      </c>
      <c r="P4578" t="s">
        <v>14156</v>
      </c>
      <c r="Q4578">
        <v>0</v>
      </c>
      <c r="R4578" t="s">
        <v>21719</v>
      </c>
      <c r="S4578" t="s">
        <v>21720</v>
      </c>
      <c r="T4578">
        <v>29</v>
      </c>
      <c r="U4578" t="s">
        <v>37</v>
      </c>
      <c r="V4578" t="s">
        <v>38</v>
      </c>
      <c r="W4578" t="s">
        <v>585</v>
      </c>
      <c r="X4578">
        <v>1000000</v>
      </c>
      <c r="Y4578">
        <v>1997</v>
      </c>
      <c r="Z4578">
        <v>394</v>
      </c>
      <c r="AA4578">
        <v>7</v>
      </c>
      <c r="AB4578">
        <v>1.85</v>
      </c>
      <c r="AC4578">
        <v>166</v>
      </c>
    </row>
    <row r="4579" spans="1:29">
      <c r="A4579" t="s">
        <v>28</v>
      </c>
      <c r="C4579" t="s">
        <v>19088</v>
      </c>
      <c r="D4579">
        <v>44</v>
      </c>
      <c r="E4579">
        <v>88</v>
      </c>
      <c r="F4579">
        <v>22</v>
      </c>
      <c r="G4579">
        <v>275</v>
      </c>
      <c r="H4579" t="s">
        <v>5330</v>
      </c>
      <c r="I4579">
        <v>638</v>
      </c>
      <c r="J4579">
        <v>464126</v>
      </c>
      <c r="K4579" t="s">
        <v>3409</v>
      </c>
      <c r="L4579" t="s">
        <v>3223</v>
      </c>
      <c r="M4579" t="s">
        <v>21721</v>
      </c>
      <c r="N4579">
        <v>3142</v>
      </c>
      <c r="O4579">
        <v>1641</v>
      </c>
      <c r="P4579" t="s">
        <v>398</v>
      </c>
      <c r="Q4579">
        <v>0</v>
      </c>
      <c r="R4579" t="s">
        <v>21722</v>
      </c>
      <c r="S4579" t="s">
        <v>21723</v>
      </c>
      <c r="T4579">
        <v>68</v>
      </c>
      <c r="U4579" t="s">
        <v>37</v>
      </c>
      <c r="V4579" t="s">
        <v>38</v>
      </c>
      <c r="W4579" t="s">
        <v>585</v>
      </c>
      <c r="X4579">
        <v>1000000</v>
      </c>
      <c r="Y4579">
        <v>2002</v>
      </c>
      <c r="Z4579">
        <v>400</v>
      </c>
      <c r="AA4579">
        <v>6.7</v>
      </c>
      <c r="AB4579">
        <v>1.85</v>
      </c>
      <c r="AC4579">
        <v>115</v>
      </c>
    </row>
    <row r="4580" spans="1:29">
      <c r="A4580" t="s">
        <v>28</v>
      </c>
      <c r="C4580" t="s">
        <v>21724</v>
      </c>
      <c r="D4580">
        <v>13</v>
      </c>
      <c r="E4580">
        <v>100</v>
      </c>
      <c r="F4580">
        <v>0</v>
      </c>
      <c r="G4580">
        <v>268</v>
      </c>
      <c r="H4580" t="s">
        <v>5017</v>
      </c>
      <c r="I4580">
        <v>844</v>
      </c>
      <c r="J4580">
        <v>428535</v>
      </c>
      <c r="K4580" t="s">
        <v>1681</v>
      </c>
      <c r="L4580" t="s">
        <v>3298</v>
      </c>
      <c r="M4580" t="s">
        <v>21725</v>
      </c>
      <c r="N4580">
        <v>505</v>
      </c>
      <c r="O4580">
        <v>2289</v>
      </c>
      <c r="P4580" t="s">
        <v>17752</v>
      </c>
      <c r="Q4580">
        <v>1</v>
      </c>
      <c r="R4580" t="s">
        <v>21726</v>
      </c>
      <c r="S4580" t="s">
        <v>21727</v>
      </c>
      <c r="T4580">
        <v>32</v>
      </c>
      <c r="U4580" t="s">
        <v>37</v>
      </c>
      <c r="V4580" t="s">
        <v>38</v>
      </c>
      <c r="W4580" t="s">
        <v>585</v>
      </c>
      <c r="X4580">
        <v>1000000</v>
      </c>
      <c r="Y4580">
        <v>2000</v>
      </c>
      <c r="Z4580">
        <v>625</v>
      </c>
      <c r="AA4580">
        <v>3.6</v>
      </c>
      <c r="AC4580">
        <v>24</v>
      </c>
    </row>
    <row r="4581" spans="1:29">
      <c r="A4581" t="s">
        <v>28</v>
      </c>
      <c r="C4581" t="s">
        <v>21728</v>
      </c>
      <c r="D4581">
        <v>117</v>
      </c>
      <c r="E4581">
        <v>100</v>
      </c>
      <c r="F4581">
        <v>71</v>
      </c>
      <c r="G4581">
        <v>145</v>
      </c>
      <c r="H4581" t="s">
        <v>14141</v>
      </c>
      <c r="I4581">
        <v>11000</v>
      </c>
      <c r="J4581">
        <v>750100</v>
      </c>
      <c r="K4581" t="s">
        <v>3409</v>
      </c>
      <c r="L4581" t="s">
        <v>80</v>
      </c>
      <c r="M4581" t="s">
        <v>21729</v>
      </c>
      <c r="N4581">
        <v>19752</v>
      </c>
      <c r="O4581">
        <v>12234</v>
      </c>
      <c r="P4581" t="s">
        <v>21730</v>
      </c>
      <c r="Q4581">
        <v>0</v>
      </c>
      <c r="R4581" t="s">
        <v>21731</v>
      </c>
      <c r="S4581" t="s">
        <v>21732</v>
      </c>
      <c r="T4581">
        <v>61</v>
      </c>
      <c r="U4581" t="s">
        <v>37</v>
      </c>
      <c r="V4581" t="s">
        <v>38</v>
      </c>
      <c r="W4581" t="s">
        <v>585</v>
      </c>
      <c r="Y4581">
        <v>2013</v>
      </c>
      <c r="Z4581">
        <v>733</v>
      </c>
      <c r="AA4581">
        <v>6.3</v>
      </c>
      <c r="AB4581">
        <v>1.85</v>
      </c>
      <c r="AC4581">
        <v>0</v>
      </c>
    </row>
    <row r="4582" spans="1:29">
      <c r="A4582" t="s">
        <v>28</v>
      </c>
      <c r="C4582" t="s">
        <v>21733</v>
      </c>
      <c r="D4582">
        <v>100</v>
      </c>
      <c r="E4582">
        <v>124</v>
      </c>
      <c r="F4582">
        <v>13</v>
      </c>
      <c r="G4582">
        <v>7</v>
      </c>
      <c r="H4582" t="s">
        <v>21733</v>
      </c>
      <c r="I4582">
        <v>20</v>
      </c>
      <c r="J4582">
        <v>621240</v>
      </c>
      <c r="K4582" t="s">
        <v>1935</v>
      </c>
      <c r="L4582" t="s">
        <v>21734</v>
      </c>
      <c r="M4582" t="s">
        <v>21735</v>
      </c>
      <c r="N4582">
        <v>4999</v>
      </c>
      <c r="O4582">
        <v>42</v>
      </c>
      <c r="P4582" t="s">
        <v>21736</v>
      </c>
      <c r="Q4582">
        <v>6</v>
      </c>
      <c r="R4582" t="s">
        <v>21737</v>
      </c>
      <c r="S4582" t="s">
        <v>21738</v>
      </c>
      <c r="T4582">
        <v>32</v>
      </c>
      <c r="U4582" t="s">
        <v>15950</v>
      </c>
      <c r="V4582" t="s">
        <v>767</v>
      </c>
      <c r="Y4582">
        <v>2009</v>
      </c>
      <c r="Z4582">
        <v>13</v>
      </c>
      <c r="AA4582">
        <v>7.4</v>
      </c>
      <c r="AB4582">
        <v>1.85</v>
      </c>
      <c r="AC4582">
        <v>0</v>
      </c>
    </row>
    <row r="4583" spans="1:29">
      <c r="A4583" t="s">
        <v>28</v>
      </c>
      <c r="C4583" t="s">
        <v>21739</v>
      </c>
      <c r="D4583">
        <v>117</v>
      </c>
      <c r="E4583">
        <v>88</v>
      </c>
      <c r="F4583">
        <v>21</v>
      </c>
      <c r="G4583">
        <v>772</v>
      </c>
      <c r="H4583" t="s">
        <v>3951</v>
      </c>
      <c r="I4583">
        <v>1000</v>
      </c>
      <c r="J4583">
        <v>104077</v>
      </c>
      <c r="K4583" t="s">
        <v>2490</v>
      </c>
      <c r="L4583" t="s">
        <v>2716</v>
      </c>
      <c r="M4583" t="s">
        <v>21740</v>
      </c>
      <c r="N4583">
        <v>46076</v>
      </c>
      <c r="O4583">
        <v>4720</v>
      </c>
      <c r="P4583" t="s">
        <v>15058</v>
      </c>
      <c r="Q4583">
        <v>2</v>
      </c>
      <c r="R4583" t="s">
        <v>21741</v>
      </c>
      <c r="S4583" t="s">
        <v>21742</v>
      </c>
      <c r="T4583">
        <v>88</v>
      </c>
      <c r="U4583" t="s">
        <v>37</v>
      </c>
      <c r="V4583" t="s">
        <v>38</v>
      </c>
      <c r="W4583" t="s">
        <v>585</v>
      </c>
      <c r="X4583">
        <v>1000000</v>
      </c>
      <c r="Y4583">
        <v>2006</v>
      </c>
      <c r="Z4583">
        <v>835</v>
      </c>
      <c r="AA4583">
        <v>7.4</v>
      </c>
      <c r="AB4583">
        <v>1.78</v>
      </c>
      <c r="AC4583">
        <v>11000</v>
      </c>
    </row>
    <row r="4584" spans="1:29">
      <c r="A4584" t="s">
        <v>28</v>
      </c>
      <c r="C4584" t="s">
        <v>21743</v>
      </c>
      <c r="D4584">
        <v>140</v>
      </c>
      <c r="E4584">
        <v>106</v>
      </c>
      <c r="F4584">
        <v>135</v>
      </c>
      <c r="G4584">
        <v>11</v>
      </c>
      <c r="H4584" t="s">
        <v>17235</v>
      </c>
      <c r="I4584">
        <v>7000</v>
      </c>
      <c r="J4584">
        <v>334658</v>
      </c>
      <c r="K4584" t="s">
        <v>5499</v>
      </c>
      <c r="L4584" t="s">
        <v>21744</v>
      </c>
      <c r="M4584" t="s">
        <v>21745</v>
      </c>
      <c r="N4584">
        <v>75633</v>
      </c>
      <c r="O4584">
        <v>7098</v>
      </c>
      <c r="P4584" t="s">
        <v>21746</v>
      </c>
      <c r="Q4584">
        <v>0</v>
      </c>
      <c r="R4584" t="s">
        <v>21747</v>
      </c>
      <c r="S4584" t="s">
        <v>21748</v>
      </c>
      <c r="T4584">
        <v>160</v>
      </c>
      <c r="U4584" t="s">
        <v>37</v>
      </c>
      <c r="V4584" t="s">
        <v>38</v>
      </c>
      <c r="W4584" t="s">
        <v>585</v>
      </c>
      <c r="Y4584">
        <v>2014</v>
      </c>
      <c r="Z4584">
        <v>71</v>
      </c>
      <c r="AA4584">
        <v>7.3</v>
      </c>
      <c r="AB4584">
        <v>2.39</v>
      </c>
      <c r="AC4584">
        <v>32000</v>
      </c>
    </row>
    <row r="4585" spans="1:29">
      <c r="A4585" t="s">
        <v>28</v>
      </c>
      <c r="C4585" t="s">
        <v>21749</v>
      </c>
      <c r="D4585">
        <v>29</v>
      </c>
      <c r="E4585">
        <v>79</v>
      </c>
      <c r="F4585">
        <v>2</v>
      </c>
      <c r="G4585">
        <v>551</v>
      </c>
      <c r="H4585" t="s">
        <v>2630</v>
      </c>
      <c r="I4585">
        <v>855</v>
      </c>
      <c r="J4585">
        <v>279282</v>
      </c>
      <c r="K4585" t="s">
        <v>1415</v>
      </c>
      <c r="L4585" t="s">
        <v>14917</v>
      </c>
      <c r="M4585" t="s">
        <v>21750</v>
      </c>
      <c r="N4585">
        <v>3806</v>
      </c>
      <c r="O4585">
        <v>2489</v>
      </c>
      <c r="P4585" t="s">
        <v>3654</v>
      </c>
      <c r="Q4585">
        <v>2</v>
      </c>
      <c r="R4585" t="s">
        <v>21751</v>
      </c>
      <c r="S4585" t="s">
        <v>21752</v>
      </c>
      <c r="T4585">
        <v>49</v>
      </c>
      <c r="U4585" t="s">
        <v>37</v>
      </c>
      <c r="V4585" t="s">
        <v>38</v>
      </c>
      <c r="W4585" t="s">
        <v>39</v>
      </c>
      <c r="X4585">
        <v>1000000</v>
      </c>
      <c r="Y4585">
        <v>2003</v>
      </c>
      <c r="Z4585">
        <v>577</v>
      </c>
      <c r="AA4585">
        <v>6.1</v>
      </c>
      <c r="AB4585">
        <v>1.85</v>
      </c>
      <c r="AC4585">
        <v>150</v>
      </c>
    </row>
    <row r="4586" spans="1:29">
      <c r="A4586" t="s">
        <v>28</v>
      </c>
      <c r="C4586" t="s">
        <v>171</v>
      </c>
      <c r="D4586">
        <v>308</v>
      </c>
      <c r="E4586">
        <v>135</v>
      </c>
      <c r="F4586">
        <v>0</v>
      </c>
      <c r="G4586">
        <v>310</v>
      </c>
      <c r="H4586" t="s">
        <v>2000</v>
      </c>
      <c r="I4586">
        <v>873</v>
      </c>
      <c r="J4586">
        <v>43982842</v>
      </c>
      <c r="K4586" t="s">
        <v>2001</v>
      </c>
      <c r="L4586" t="s">
        <v>2002</v>
      </c>
      <c r="M4586" t="s">
        <v>2003</v>
      </c>
      <c r="N4586">
        <v>125114</v>
      </c>
      <c r="O4586">
        <v>2369</v>
      </c>
      <c r="P4586" t="s">
        <v>432</v>
      </c>
      <c r="Q4586">
        <v>1</v>
      </c>
      <c r="R4586" t="s">
        <v>2004</v>
      </c>
      <c r="S4586" t="s">
        <v>2005</v>
      </c>
      <c r="T4586">
        <v>593</v>
      </c>
      <c r="U4586" t="s">
        <v>37</v>
      </c>
      <c r="V4586" t="s">
        <v>38</v>
      </c>
      <c r="W4586" t="s">
        <v>39</v>
      </c>
      <c r="X4586">
        <v>65000000</v>
      </c>
      <c r="Y4586">
        <v>2009</v>
      </c>
      <c r="Z4586">
        <v>559</v>
      </c>
      <c r="AA4586">
        <v>6.7</v>
      </c>
      <c r="AB4586">
        <v>2.35</v>
      </c>
      <c r="AC4586">
        <v>16000</v>
      </c>
    </row>
    <row r="4587" spans="1:29">
      <c r="A4587" t="s">
        <v>28</v>
      </c>
      <c r="C4587" t="s">
        <v>21753</v>
      </c>
      <c r="D4587">
        <v>248</v>
      </c>
      <c r="E4587">
        <v>96</v>
      </c>
      <c r="F4587">
        <v>50</v>
      </c>
      <c r="G4587">
        <v>0</v>
      </c>
      <c r="H4587" t="s">
        <v>21754</v>
      </c>
      <c r="I4587">
        <v>3</v>
      </c>
      <c r="J4587">
        <v>484221</v>
      </c>
      <c r="K4587" t="s">
        <v>21755</v>
      </c>
      <c r="L4587" t="s">
        <v>21756</v>
      </c>
      <c r="M4587" t="s">
        <v>21757</v>
      </c>
      <c r="N4587">
        <v>23836</v>
      </c>
      <c r="O4587">
        <v>6</v>
      </c>
      <c r="P4587" t="s">
        <v>21758</v>
      </c>
      <c r="Q4587">
        <v>1</v>
      </c>
      <c r="R4587" t="s">
        <v>21759</v>
      </c>
      <c r="S4587" t="s">
        <v>21760</v>
      </c>
      <c r="T4587">
        <v>107</v>
      </c>
      <c r="U4587" t="s">
        <v>21473</v>
      </c>
      <c r="V4587" t="s">
        <v>56</v>
      </c>
      <c r="W4587" t="s">
        <v>4830</v>
      </c>
      <c r="X4587">
        <v>1000000</v>
      </c>
      <c r="Y4587">
        <v>2012</v>
      </c>
      <c r="Z4587">
        <v>3</v>
      </c>
      <c r="AA4587">
        <v>8.1999999999999993</v>
      </c>
      <c r="AB4587">
        <v>1.85</v>
      </c>
      <c r="AC4587">
        <v>20000</v>
      </c>
    </row>
    <row r="4588" spans="1:29">
      <c r="A4588" t="s">
        <v>28</v>
      </c>
      <c r="C4588" t="s">
        <v>21761</v>
      </c>
      <c r="D4588">
        <v>84</v>
      </c>
      <c r="E4588">
        <v>53</v>
      </c>
      <c r="F4588">
        <v>141</v>
      </c>
      <c r="G4588">
        <v>23</v>
      </c>
      <c r="H4588" t="s">
        <v>19901</v>
      </c>
      <c r="I4588">
        <v>141</v>
      </c>
      <c r="J4588">
        <v>274661</v>
      </c>
      <c r="K4588" t="s">
        <v>17956</v>
      </c>
      <c r="L4588" t="s">
        <v>21761</v>
      </c>
      <c r="M4588" t="s">
        <v>21762</v>
      </c>
      <c r="N4588">
        <v>10564</v>
      </c>
      <c r="O4588">
        <v>313</v>
      </c>
      <c r="P4588" t="s">
        <v>21763</v>
      </c>
      <c r="Q4588">
        <v>0</v>
      </c>
      <c r="R4588" t="s">
        <v>21764</v>
      </c>
      <c r="S4588" t="s">
        <v>21765</v>
      </c>
      <c r="T4588">
        <v>40</v>
      </c>
      <c r="U4588" t="s">
        <v>37</v>
      </c>
      <c r="V4588" t="s">
        <v>38</v>
      </c>
      <c r="W4588" t="s">
        <v>585</v>
      </c>
      <c r="X4588">
        <v>1000000</v>
      </c>
      <c r="Y4588">
        <v>2007</v>
      </c>
      <c r="Z4588">
        <v>125</v>
      </c>
      <c r="AA4588">
        <v>7.7</v>
      </c>
      <c r="AB4588">
        <v>1.85</v>
      </c>
      <c r="AC4588">
        <v>0</v>
      </c>
    </row>
    <row r="4589" spans="1:29">
      <c r="A4589" t="s">
        <v>28</v>
      </c>
      <c r="C4589" t="s">
        <v>21766</v>
      </c>
      <c r="D4589">
        <v>40</v>
      </c>
      <c r="E4589">
        <v>97</v>
      </c>
      <c r="F4589">
        <v>10</v>
      </c>
      <c r="G4589">
        <v>5</v>
      </c>
      <c r="H4589" t="s">
        <v>21767</v>
      </c>
      <c r="I4589">
        <v>102</v>
      </c>
      <c r="J4589">
        <v>144431</v>
      </c>
      <c r="K4589" t="s">
        <v>16528</v>
      </c>
      <c r="L4589" t="s">
        <v>21768</v>
      </c>
      <c r="M4589" t="s">
        <v>21769</v>
      </c>
      <c r="N4589">
        <v>1290</v>
      </c>
      <c r="O4589">
        <v>118</v>
      </c>
      <c r="P4589" t="s">
        <v>21770</v>
      </c>
      <c r="Q4589">
        <v>0</v>
      </c>
      <c r="R4589" t="s">
        <v>21771</v>
      </c>
      <c r="S4589" t="s">
        <v>21772</v>
      </c>
      <c r="T4589">
        <v>13</v>
      </c>
      <c r="U4589" t="s">
        <v>37</v>
      </c>
      <c r="V4589" t="s">
        <v>56</v>
      </c>
      <c r="W4589" t="s">
        <v>39</v>
      </c>
      <c r="X4589">
        <v>1000000</v>
      </c>
      <c r="Y4589">
        <v>2006</v>
      </c>
      <c r="Z4589">
        <v>7</v>
      </c>
      <c r="AA4589">
        <v>7.3</v>
      </c>
      <c r="AB4589">
        <v>1.85</v>
      </c>
      <c r="AC4589">
        <v>587</v>
      </c>
    </row>
    <row r="4590" spans="1:29">
      <c r="A4590" t="s">
        <v>28</v>
      </c>
      <c r="C4590" t="s">
        <v>21773</v>
      </c>
      <c r="E4590">
        <v>120</v>
      </c>
      <c r="F4590">
        <v>0</v>
      </c>
      <c r="G4590">
        <v>0</v>
      </c>
      <c r="H4590" t="s">
        <v>21774</v>
      </c>
      <c r="I4590">
        <v>12</v>
      </c>
      <c r="J4590">
        <v>227241</v>
      </c>
      <c r="K4590" t="s">
        <v>3409</v>
      </c>
      <c r="L4590" t="s">
        <v>21775</v>
      </c>
      <c r="M4590" t="s">
        <v>21776</v>
      </c>
      <c r="N4590">
        <v>56</v>
      </c>
      <c r="O4590">
        <v>15</v>
      </c>
      <c r="P4590" t="s">
        <v>21777</v>
      </c>
      <c r="Q4590">
        <v>0</v>
      </c>
      <c r="R4590" t="s">
        <v>21778</v>
      </c>
      <c r="S4590" t="s">
        <v>21779</v>
      </c>
      <c r="T4590">
        <v>2</v>
      </c>
      <c r="U4590" t="s">
        <v>37</v>
      </c>
      <c r="V4590" t="s">
        <v>38</v>
      </c>
      <c r="W4590" t="s">
        <v>5613</v>
      </c>
      <c r="Y4590">
        <v>2004</v>
      </c>
      <c r="Z4590">
        <v>3</v>
      </c>
      <c r="AA4590">
        <v>7.4</v>
      </c>
      <c r="AC4590">
        <v>32</v>
      </c>
    </row>
    <row r="4591" spans="1:29">
      <c r="A4591" t="s">
        <v>28</v>
      </c>
      <c r="C4591" t="s">
        <v>4194</v>
      </c>
      <c r="D4591">
        <v>13</v>
      </c>
      <c r="E4591">
        <v>90</v>
      </c>
      <c r="F4591">
        <v>165</v>
      </c>
      <c r="G4591">
        <v>679</v>
      </c>
      <c r="H4591" t="s">
        <v>6157</v>
      </c>
      <c r="I4591">
        <v>978</v>
      </c>
      <c r="J4591">
        <v>112521</v>
      </c>
      <c r="K4591" t="s">
        <v>2527</v>
      </c>
      <c r="L4591" t="s">
        <v>6705</v>
      </c>
      <c r="M4591" t="s">
        <v>21780</v>
      </c>
      <c r="N4591">
        <v>455</v>
      </c>
      <c r="O4591">
        <v>3258</v>
      </c>
      <c r="P4591" t="s">
        <v>21781</v>
      </c>
      <c r="Q4591">
        <v>1</v>
      </c>
      <c r="R4591" t="s">
        <v>21782</v>
      </c>
      <c r="S4591" t="s">
        <v>21783</v>
      </c>
      <c r="T4591">
        <v>16</v>
      </c>
      <c r="U4591" t="s">
        <v>37</v>
      </c>
      <c r="V4591" t="s">
        <v>38</v>
      </c>
      <c r="W4591" t="s">
        <v>39</v>
      </c>
      <c r="Y4591">
        <v>2000</v>
      </c>
      <c r="Z4591">
        <v>922</v>
      </c>
      <c r="AA4591">
        <v>5.7</v>
      </c>
      <c r="AC4591">
        <v>25</v>
      </c>
    </row>
    <row r="4592" spans="1:29">
      <c r="A4592" t="s">
        <v>28</v>
      </c>
      <c r="C4592" t="s">
        <v>21784</v>
      </c>
      <c r="D4592">
        <v>31</v>
      </c>
      <c r="E4592">
        <v>91</v>
      </c>
      <c r="F4592">
        <v>9</v>
      </c>
      <c r="G4592">
        <v>9</v>
      </c>
      <c r="H4592" t="s">
        <v>21785</v>
      </c>
      <c r="I4592">
        <v>53</v>
      </c>
      <c r="J4592">
        <v>287761</v>
      </c>
      <c r="K4592" t="s">
        <v>21786</v>
      </c>
      <c r="L4592" t="s">
        <v>21787</v>
      </c>
      <c r="M4592" t="s">
        <v>21788</v>
      </c>
      <c r="N4592">
        <v>2482</v>
      </c>
      <c r="O4592">
        <v>86</v>
      </c>
      <c r="P4592" t="s">
        <v>21784</v>
      </c>
      <c r="Q4592">
        <v>1</v>
      </c>
      <c r="R4592" t="s">
        <v>21789</v>
      </c>
      <c r="S4592" t="s">
        <v>21790</v>
      </c>
      <c r="T4592">
        <v>16</v>
      </c>
      <c r="U4592" t="s">
        <v>37</v>
      </c>
      <c r="V4592" t="s">
        <v>179</v>
      </c>
      <c r="W4592" t="s">
        <v>95</v>
      </c>
      <c r="X4592">
        <v>1000000</v>
      </c>
      <c r="Y4592">
        <v>2013</v>
      </c>
      <c r="Z4592">
        <v>24</v>
      </c>
      <c r="AA4592">
        <v>7.6</v>
      </c>
      <c r="AB4592">
        <v>1.85</v>
      </c>
      <c r="AC4592">
        <v>0</v>
      </c>
    </row>
    <row r="4593" spans="1:29">
      <c r="A4593" t="s">
        <v>28</v>
      </c>
      <c r="C4593" t="s">
        <v>21791</v>
      </c>
      <c r="D4593">
        <v>43</v>
      </c>
      <c r="E4593">
        <v>93</v>
      </c>
      <c r="F4593">
        <v>0</v>
      </c>
      <c r="G4593">
        <v>0</v>
      </c>
      <c r="H4593" t="s">
        <v>21792</v>
      </c>
      <c r="I4593">
        <v>20</v>
      </c>
      <c r="J4593">
        <v>100240</v>
      </c>
      <c r="K4593" t="s">
        <v>67</v>
      </c>
      <c r="L4593" t="s">
        <v>21793</v>
      </c>
      <c r="M4593" t="s">
        <v>21794</v>
      </c>
      <c r="N4593">
        <v>1220</v>
      </c>
      <c r="O4593">
        <v>28</v>
      </c>
      <c r="P4593" t="s">
        <v>15144</v>
      </c>
      <c r="Q4593">
        <v>0</v>
      </c>
      <c r="R4593" t="s">
        <v>21795</v>
      </c>
      <c r="S4593" t="s">
        <v>21796</v>
      </c>
      <c r="T4593">
        <v>11</v>
      </c>
      <c r="U4593" t="s">
        <v>37</v>
      </c>
      <c r="V4593" t="s">
        <v>7711</v>
      </c>
      <c r="W4593" t="s">
        <v>277</v>
      </c>
      <c r="X4593">
        <v>1000000</v>
      </c>
      <c r="Y4593">
        <v>2014</v>
      </c>
      <c r="Z4593">
        <v>8</v>
      </c>
      <c r="AA4593">
        <v>6.8</v>
      </c>
      <c r="AC4593">
        <v>0</v>
      </c>
    </row>
    <row r="4594" spans="1:29">
      <c r="A4594" t="s">
        <v>28</v>
      </c>
      <c r="C4594" t="s">
        <v>21797</v>
      </c>
      <c r="D4594">
        <v>2</v>
      </c>
      <c r="E4594">
        <v>112</v>
      </c>
      <c r="F4594">
        <v>74</v>
      </c>
      <c r="G4594">
        <v>891</v>
      </c>
      <c r="H4594" t="s">
        <v>17727</v>
      </c>
      <c r="I4594">
        <v>260000</v>
      </c>
      <c r="J4594">
        <v>96734</v>
      </c>
      <c r="K4594" t="s">
        <v>777</v>
      </c>
      <c r="L4594" t="s">
        <v>20911</v>
      </c>
      <c r="M4594" t="s">
        <v>21798</v>
      </c>
      <c r="N4594">
        <v>606</v>
      </c>
      <c r="O4594">
        <v>263584</v>
      </c>
      <c r="P4594" t="s">
        <v>21799</v>
      </c>
      <c r="Q4594">
        <v>3</v>
      </c>
      <c r="R4594" t="s">
        <v>21800</v>
      </c>
      <c r="S4594" t="s">
        <v>21801</v>
      </c>
      <c r="T4594">
        <v>5</v>
      </c>
      <c r="U4594" t="s">
        <v>37</v>
      </c>
      <c r="V4594" t="s">
        <v>38</v>
      </c>
      <c r="W4594" t="s">
        <v>39</v>
      </c>
      <c r="X4594">
        <v>1000000</v>
      </c>
      <c r="Y4594">
        <v>2012</v>
      </c>
      <c r="Z4594">
        <v>984</v>
      </c>
      <c r="AA4594">
        <v>5.6</v>
      </c>
      <c r="AB4594">
        <v>1.85</v>
      </c>
      <c r="AC4594">
        <v>706</v>
      </c>
    </row>
    <row r="4595" spans="1:29">
      <c r="A4595" t="s">
        <v>28</v>
      </c>
      <c r="C4595" t="s">
        <v>21802</v>
      </c>
      <c r="D4595">
        <v>4</v>
      </c>
      <c r="E4595">
        <v>160</v>
      </c>
      <c r="F4595">
        <v>5</v>
      </c>
      <c r="G4595">
        <v>219</v>
      </c>
      <c r="H4595" t="s">
        <v>13354</v>
      </c>
      <c r="I4595">
        <v>724</v>
      </c>
      <c r="J4595">
        <v>49000</v>
      </c>
      <c r="K4595" t="s">
        <v>10413</v>
      </c>
      <c r="L4595" t="s">
        <v>21803</v>
      </c>
      <c r="M4595" t="s">
        <v>21804</v>
      </c>
      <c r="N4595">
        <v>1524</v>
      </c>
      <c r="O4595">
        <v>2024</v>
      </c>
      <c r="P4595" t="s">
        <v>21805</v>
      </c>
      <c r="Q4595">
        <v>5</v>
      </c>
      <c r="R4595" t="s">
        <v>21806</v>
      </c>
      <c r="S4595" t="s">
        <v>21807</v>
      </c>
      <c r="T4595">
        <v>30</v>
      </c>
      <c r="U4595" t="s">
        <v>5611</v>
      </c>
      <c r="V4595" t="s">
        <v>5612</v>
      </c>
      <c r="X4595">
        <v>1500000</v>
      </c>
      <c r="Y4595">
        <v>2005</v>
      </c>
      <c r="Z4595">
        <v>668</v>
      </c>
      <c r="AA4595">
        <v>4.8</v>
      </c>
      <c r="AC4595">
        <v>31</v>
      </c>
    </row>
    <row r="4596" spans="1:29">
      <c r="A4596" t="s">
        <v>28</v>
      </c>
      <c r="C4596" t="s">
        <v>21808</v>
      </c>
      <c r="D4596">
        <v>238</v>
      </c>
      <c r="E4596">
        <v>95</v>
      </c>
      <c r="F4596">
        <v>243</v>
      </c>
      <c r="G4596">
        <v>725</v>
      </c>
      <c r="H4596" t="s">
        <v>9479</v>
      </c>
      <c r="I4596">
        <v>969</v>
      </c>
      <c r="J4596">
        <v>100659</v>
      </c>
      <c r="K4596" t="s">
        <v>6403</v>
      </c>
      <c r="L4596" t="s">
        <v>21809</v>
      </c>
      <c r="M4596" t="s">
        <v>21810</v>
      </c>
      <c r="N4596">
        <v>30160</v>
      </c>
      <c r="O4596">
        <v>3833</v>
      </c>
      <c r="P4596" t="s">
        <v>14730</v>
      </c>
      <c r="Q4596">
        <v>0</v>
      </c>
      <c r="R4596" t="s">
        <v>21811</v>
      </c>
      <c r="S4596" t="s">
        <v>21812</v>
      </c>
      <c r="T4596">
        <v>193</v>
      </c>
      <c r="U4596" t="s">
        <v>37</v>
      </c>
      <c r="V4596" t="s">
        <v>38</v>
      </c>
      <c r="W4596" t="s">
        <v>585</v>
      </c>
      <c r="X4596">
        <v>900000</v>
      </c>
      <c r="Y4596">
        <v>2009</v>
      </c>
      <c r="Z4596">
        <v>962</v>
      </c>
      <c r="AA4596">
        <v>6.4</v>
      </c>
      <c r="AB4596">
        <v>1.85</v>
      </c>
      <c r="AC4596">
        <v>0</v>
      </c>
    </row>
    <row r="4597" spans="1:29">
      <c r="A4597" t="s">
        <v>28</v>
      </c>
      <c r="C4597" t="s">
        <v>21813</v>
      </c>
      <c r="D4597">
        <v>112</v>
      </c>
      <c r="E4597">
        <v>93</v>
      </c>
      <c r="F4597">
        <v>11</v>
      </c>
      <c r="G4597">
        <v>271</v>
      </c>
      <c r="H4597" t="s">
        <v>4424</v>
      </c>
      <c r="I4597">
        <v>443</v>
      </c>
      <c r="J4597">
        <v>48430</v>
      </c>
      <c r="K4597" t="s">
        <v>5967</v>
      </c>
      <c r="L4597" t="s">
        <v>3391</v>
      </c>
      <c r="M4597" t="s">
        <v>21814</v>
      </c>
      <c r="N4597">
        <v>20176</v>
      </c>
      <c r="O4597">
        <v>1452</v>
      </c>
      <c r="P4597" t="s">
        <v>3427</v>
      </c>
      <c r="Q4597">
        <v>1</v>
      </c>
      <c r="R4597" t="s">
        <v>21815</v>
      </c>
      <c r="S4597" t="s">
        <v>21816</v>
      </c>
      <c r="T4597">
        <v>73</v>
      </c>
      <c r="U4597" t="s">
        <v>37</v>
      </c>
      <c r="V4597" t="s">
        <v>38</v>
      </c>
      <c r="W4597" t="s">
        <v>585</v>
      </c>
      <c r="X4597">
        <v>500000</v>
      </c>
      <c r="Y4597">
        <v>2010</v>
      </c>
      <c r="Z4597">
        <v>298</v>
      </c>
      <c r="AA4597">
        <v>6.8</v>
      </c>
      <c r="AB4597">
        <v>1.85</v>
      </c>
      <c r="AC4597">
        <v>0</v>
      </c>
    </row>
    <row r="4598" spans="1:29">
      <c r="A4598" t="s">
        <v>28</v>
      </c>
      <c r="C4598" t="s">
        <v>6097</v>
      </c>
      <c r="D4598">
        <v>33</v>
      </c>
      <c r="E4598">
        <v>88</v>
      </c>
      <c r="F4598">
        <v>29</v>
      </c>
      <c r="G4598">
        <v>117</v>
      </c>
      <c r="H4598" t="s">
        <v>4243</v>
      </c>
      <c r="I4598">
        <v>499</v>
      </c>
      <c r="J4598">
        <v>21210</v>
      </c>
      <c r="K4598" t="s">
        <v>1009</v>
      </c>
      <c r="L4598" t="s">
        <v>2130</v>
      </c>
      <c r="M4598" t="s">
        <v>21817</v>
      </c>
      <c r="N4598">
        <v>2735</v>
      </c>
      <c r="O4598">
        <v>1141</v>
      </c>
      <c r="P4598" t="s">
        <v>16030</v>
      </c>
      <c r="Q4598">
        <v>0</v>
      </c>
      <c r="R4598" t="s">
        <v>21818</v>
      </c>
      <c r="S4598" t="s">
        <v>21819</v>
      </c>
      <c r="T4598">
        <v>52</v>
      </c>
      <c r="U4598" t="s">
        <v>37</v>
      </c>
      <c r="V4598" t="s">
        <v>38</v>
      </c>
      <c r="W4598" t="s">
        <v>585</v>
      </c>
      <c r="X4598">
        <v>1000000</v>
      </c>
      <c r="Y4598">
        <v>1998</v>
      </c>
      <c r="Z4598">
        <v>230</v>
      </c>
      <c r="AA4598">
        <v>6.1</v>
      </c>
      <c r="AB4598">
        <v>1.85</v>
      </c>
      <c r="AC4598">
        <v>157</v>
      </c>
    </row>
    <row r="4599" spans="1:29">
      <c r="A4599" t="s">
        <v>28</v>
      </c>
      <c r="C4599" t="s">
        <v>21820</v>
      </c>
      <c r="D4599">
        <v>8</v>
      </c>
      <c r="E4599">
        <v>105</v>
      </c>
      <c r="F4599">
        <v>5</v>
      </c>
      <c r="G4599">
        <v>73</v>
      </c>
      <c r="H4599" t="s">
        <v>21821</v>
      </c>
      <c r="I4599">
        <v>590</v>
      </c>
      <c r="K4599" t="s">
        <v>4824</v>
      </c>
      <c r="L4599" t="s">
        <v>21822</v>
      </c>
      <c r="M4599" t="s">
        <v>21823</v>
      </c>
      <c r="N4599">
        <v>1434</v>
      </c>
      <c r="O4599">
        <v>1042</v>
      </c>
      <c r="P4599" t="s">
        <v>21824</v>
      </c>
      <c r="Q4599">
        <v>2</v>
      </c>
      <c r="R4599" t="s">
        <v>21825</v>
      </c>
      <c r="S4599" t="s">
        <v>21826</v>
      </c>
      <c r="T4599">
        <v>43</v>
      </c>
      <c r="U4599" t="s">
        <v>37</v>
      </c>
      <c r="V4599" t="s">
        <v>38</v>
      </c>
      <c r="W4599" t="s">
        <v>585</v>
      </c>
      <c r="X4599">
        <v>1000000</v>
      </c>
      <c r="Y4599">
        <v>1999</v>
      </c>
      <c r="Z4599">
        <v>231</v>
      </c>
      <c r="AA4599">
        <v>5.2</v>
      </c>
      <c r="AC4599">
        <v>27</v>
      </c>
    </row>
    <row r="4600" spans="1:29">
      <c r="A4600" t="s">
        <v>28</v>
      </c>
      <c r="C4600" t="s">
        <v>21827</v>
      </c>
      <c r="D4600">
        <v>95</v>
      </c>
      <c r="E4600">
        <v>98</v>
      </c>
      <c r="F4600">
        <v>8</v>
      </c>
      <c r="G4600">
        <v>14</v>
      </c>
      <c r="H4600" t="s">
        <v>21828</v>
      </c>
      <c r="I4600">
        <v>96</v>
      </c>
      <c r="J4600">
        <v>22434</v>
      </c>
      <c r="K4600" t="s">
        <v>2527</v>
      </c>
      <c r="L4600" t="s">
        <v>21829</v>
      </c>
      <c r="M4600" t="s">
        <v>21830</v>
      </c>
      <c r="N4600">
        <v>334</v>
      </c>
      <c r="O4600">
        <v>196</v>
      </c>
      <c r="P4600" t="s">
        <v>21831</v>
      </c>
      <c r="Q4600">
        <v>1</v>
      </c>
      <c r="R4600" t="s">
        <v>21832</v>
      </c>
      <c r="S4600" t="s">
        <v>21833</v>
      </c>
      <c r="T4600">
        <v>17</v>
      </c>
      <c r="U4600" t="s">
        <v>37</v>
      </c>
      <c r="V4600" t="s">
        <v>38</v>
      </c>
      <c r="W4600" t="s">
        <v>585</v>
      </c>
      <c r="Y4600">
        <v>1996</v>
      </c>
      <c r="Z4600">
        <v>71</v>
      </c>
      <c r="AA4600">
        <v>6.9</v>
      </c>
      <c r="AB4600">
        <v>1.85</v>
      </c>
      <c r="AC4600">
        <v>43</v>
      </c>
    </row>
    <row r="4601" spans="1:29">
      <c r="A4601" t="s">
        <v>28</v>
      </c>
      <c r="C4601" t="s">
        <v>7565</v>
      </c>
      <c r="D4601">
        <v>29</v>
      </c>
      <c r="E4601">
        <v>82</v>
      </c>
      <c r="F4601">
        <v>82</v>
      </c>
      <c r="G4601">
        <v>490</v>
      </c>
      <c r="H4601" t="s">
        <v>653</v>
      </c>
      <c r="I4601">
        <v>2000</v>
      </c>
      <c r="J4601">
        <v>12996</v>
      </c>
      <c r="K4601" t="s">
        <v>971</v>
      </c>
      <c r="L4601" t="s">
        <v>234</v>
      </c>
      <c r="M4601" t="s">
        <v>21834</v>
      </c>
      <c r="N4601">
        <v>1938</v>
      </c>
      <c r="O4601">
        <v>3905</v>
      </c>
      <c r="P4601" t="s">
        <v>1891</v>
      </c>
      <c r="Q4601">
        <v>0</v>
      </c>
      <c r="R4601" t="s">
        <v>21835</v>
      </c>
      <c r="S4601" t="s">
        <v>21836</v>
      </c>
      <c r="T4601">
        <v>54</v>
      </c>
      <c r="U4601" t="s">
        <v>37</v>
      </c>
      <c r="V4601" t="s">
        <v>38</v>
      </c>
      <c r="W4601" t="s">
        <v>585</v>
      </c>
      <c r="X4601">
        <v>1000000</v>
      </c>
      <c r="Y4601">
        <v>2000</v>
      </c>
      <c r="Z4601">
        <v>571</v>
      </c>
      <c r="AA4601">
        <v>6</v>
      </c>
      <c r="AB4601">
        <v>1.85</v>
      </c>
      <c r="AC4601">
        <v>210</v>
      </c>
    </row>
    <row r="4602" spans="1:29">
      <c r="A4602" t="s">
        <v>28</v>
      </c>
      <c r="C4602" t="s">
        <v>21837</v>
      </c>
      <c r="D4602">
        <v>3</v>
      </c>
      <c r="E4602">
        <v>89</v>
      </c>
      <c r="F4602">
        <v>32</v>
      </c>
      <c r="G4602">
        <v>256</v>
      </c>
      <c r="H4602" t="s">
        <v>21838</v>
      </c>
      <c r="I4602">
        <v>386</v>
      </c>
      <c r="K4602" t="s">
        <v>1681</v>
      </c>
      <c r="L4602" t="s">
        <v>21839</v>
      </c>
      <c r="M4602" t="s">
        <v>21840</v>
      </c>
      <c r="N4602">
        <v>397</v>
      </c>
      <c r="O4602">
        <v>1647</v>
      </c>
      <c r="P4602" t="s">
        <v>21841</v>
      </c>
      <c r="Q4602">
        <v>1</v>
      </c>
      <c r="R4602" t="s">
        <v>21842</v>
      </c>
      <c r="S4602" t="s">
        <v>21843</v>
      </c>
      <c r="T4602">
        <v>6</v>
      </c>
      <c r="U4602" t="s">
        <v>37</v>
      </c>
      <c r="V4602" t="s">
        <v>38</v>
      </c>
      <c r="X4602">
        <v>1000000</v>
      </c>
      <c r="Y4602">
        <v>2009</v>
      </c>
      <c r="Z4602">
        <v>261</v>
      </c>
      <c r="AA4602">
        <v>6.3</v>
      </c>
      <c r="AB4602">
        <v>1.78</v>
      </c>
      <c r="AC4602">
        <v>143</v>
      </c>
    </row>
    <row r="4603" spans="1:29">
      <c r="A4603" t="s">
        <v>747</v>
      </c>
      <c r="C4603" t="s">
        <v>21844</v>
      </c>
      <c r="D4603">
        <v>71</v>
      </c>
      <c r="E4603">
        <v>78</v>
      </c>
      <c r="F4603">
        <v>0</v>
      </c>
      <c r="G4603">
        <v>61</v>
      </c>
      <c r="H4603" t="s">
        <v>20673</v>
      </c>
      <c r="I4603">
        <v>262</v>
      </c>
      <c r="J4603">
        <v>10018</v>
      </c>
      <c r="K4603" t="s">
        <v>2125</v>
      </c>
      <c r="L4603" t="s">
        <v>21845</v>
      </c>
      <c r="M4603" t="s">
        <v>21846</v>
      </c>
      <c r="N4603">
        <v>3228</v>
      </c>
      <c r="O4603">
        <v>509</v>
      </c>
      <c r="P4603" t="s">
        <v>21847</v>
      </c>
      <c r="Q4603">
        <v>0</v>
      </c>
      <c r="R4603" t="s">
        <v>21848</v>
      </c>
      <c r="S4603" t="s">
        <v>21849</v>
      </c>
      <c r="T4603">
        <v>31</v>
      </c>
      <c r="U4603" t="s">
        <v>37</v>
      </c>
      <c r="V4603" t="s">
        <v>38</v>
      </c>
      <c r="W4603" t="s">
        <v>4830</v>
      </c>
      <c r="X4603">
        <v>1000000</v>
      </c>
      <c r="Y4603">
        <v>2006</v>
      </c>
      <c r="Z4603">
        <v>163</v>
      </c>
      <c r="AA4603">
        <v>6.1</v>
      </c>
      <c r="AB4603">
        <v>1.85</v>
      </c>
      <c r="AC4603">
        <v>244</v>
      </c>
    </row>
    <row r="4604" spans="1:29">
      <c r="A4604" t="s">
        <v>28</v>
      </c>
      <c r="C4604" t="s">
        <v>21850</v>
      </c>
      <c r="D4604">
        <v>36</v>
      </c>
      <c r="E4604">
        <v>97</v>
      </c>
      <c r="F4604">
        <v>4</v>
      </c>
      <c r="G4604">
        <v>150</v>
      </c>
      <c r="H4604" t="s">
        <v>21851</v>
      </c>
      <c r="I4604">
        <v>446</v>
      </c>
      <c r="J4604">
        <v>62480</v>
      </c>
      <c r="K4604" t="s">
        <v>1849</v>
      </c>
      <c r="L4604" t="s">
        <v>11386</v>
      </c>
      <c r="M4604" t="s">
        <v>21852</v>
      </c>
      <c r="N4604">
        <v>1048</v>
      </c>
      <c r="O4604">
        <v>928</v>
      </c>
      <c r="P4604" t="s">
        <v>21853</v>
      </c>
      <c r="Q4604">
        <v>1</v>
      </c>
      <c r="R4604" t="s">
        <v>21854</v>
      </c>
      <c r="S4604" t="s">
        <v>21855</v>
      </c>
      <c r="T4604">
        <v>7</v>
      </c>
      <c r="U4604" t="s">
        <v>37</v>
      </c>
      <c r="V4604" t="s">
        <v>38</v>
      </c>
      <c r="W4604" t="s">
        <v>585</v>
      </c>
      <c r="X4604">
        <v>1000000</v>
      </c>
      <c r="Y4604">
        <v>2015</v>
      </c>
      <c r="Z4604">
        <v>171</v>
      </c>
      <c r="AA4604">
        <v>5.5</v>
      </c>
      <c r="AB4604">
        <v>2.39</v>
      </c>
      <c r="AC4604">
        <v>793</v>
      </c>
    </row>
    <row r="4605" spans="1:29">
      <c r="A4605" t="s">
        <v>28</v>
      </c>
      <c r="C4605" t="s">
        <v>21856</v>
      </c>
      <c r="D4605">
        <v>56</v>
      </c>
      <c r="E4605">
        <v>81</v>
      </c>
      <c r="F4605">
        <v>0</v>
      </c>
      <c r="G4605">
        <v>394</v>
      </c>
      <c r="H4605" t="s">
        <v>21857</v>
      </c>
      <c r="I4605">
        <v>975</v>
      </c>
      <c r="J4605">
        <v>6387</v>
      </c>
      <c r="K4605" t="s">
        <v>2256</v>
      </c>
      <c r="L4605" t="s">
        <v>2523</v>
      </c>
      <c r="M4605" t="s">
        <v>21858</v>
      </c>
      <c r="N4605">
        <v>4862</v>
      </c>
      <c r="O4605">
        <v>2694</v>
      </c>
      <c r="P4605" t="s">
        <v>21859</v>
      </c>
      <c r="Q4605">
        <v>0</v>
      </c>
      <c r="R4605" t="s">
        <v>21860</v>
      </c>
      <c r="S4605" t="s">
        <v>21861</v>
      </c>
      <c r="T4605">
        <v>37</v>
      </c>
      <c r="U4605" t="s">
        <v>37</v>
      </c>
      <c r="V4605" t="s">
        <v>38</v>
      </c>
      <c r="W4605" t="s">
        <v>585</v>
      </c>
      <c r="X4605">
        <v>1000000</v>
      </c>
      <c r="Y4605">
        <v>2006</v>
      </c>
      <c r="Z4605">
        <v>645</v>
      </c>
      <c r="AA4605">
        <v>6.9</v>
      </c>
      <c r="AB4605">
        <v>1.85</v>
      </c>
      <c r="AC4605">
        <v>0</v>
      </c>
    </row>
    <row r="4606" spans="1:29">
      <c r="A4606" t="s">
        <v>28</v>
      </c>
      <c r="C4606" t="s">
        <v>19403</v>
      </c>
      <c r="D4606">
        <v>8</v>
      </c>
      <c r="E4606">
        <v>90</v>
      </c>
      <c r="F4606">
        <v>18</v>
      </c>
      <c r="G4606">
        <v>422</v>
      </c>
      <c r="H4606" t="s">
        <v>1891</v>
      </c>
      <c r="I4606">
        <v>491</v>
      </c>
      <c r="J4606">
        <v>5494</v>
      </c>
      <c r="K4606" t="s">
        <v>2527</v>
      </c>
      <c r="L4606" t="s">
        <v>14832</v>
      </c>
      <c r="M4606" t="s">
        <v>21862</v>
      </c>
      <c r="N4606">
        <v>377</v>
      </c>
      <c r="O4606">
        <v>2633</v>
      </c>
      <c r="P4606" t="s">
        <v>2953</v>
      </c>
      <c r="Q4606">
        <v>3</v>
      </c>
      <c r="R4606" t="s">
        <v>21863</v>
      </c>
      <c r="S4606" t="s">
        <v>21864</v>
      </c>
      <c r="T4606">
        <v>13</v>
      </c>
      <c r="U4606" t="s">
        <v>37</v>
      </c>
      <c r="V4606" t="s">
        <v>38</v>
      </c>
      <c r="W4606" t="s">
        <v>585</v>
      </c>
      <c r="Y4606">
        <v>1997</v>
      </c>
      <c r="Z4606">
        <v>490</v>
      </c>
      <c r="AA4606">
        <v>5.6</v>
      </c>
      <c r="AC4606">
        <v>17</v>
      </c>
    </row>
    <row r="4607" spans="1:29">
      <c r="A4607" t="s">
        <v>28</v>
      </c>
      <c r="C4607" t="s">
        <v>21865</v>
      </c>
      <c r="D4607">
        <v>3</v>
      </c>
      <c r="E4607">
        <v>97</v>
      </c>
      <c r="F4607">
        <v>0</v>
      </c>
      <c r="G4607">
        <v>94</v>
      </c>
      <c r="H4607" t="s">
        <v>21866</v>
      </c>
      <c r="I4607">
        <v>639</v>
      </c>
      <c r="K4607" t="s">
        <v>21867</v>
      </c>
      <c r="L4607" t="s">
        <v>21868</v>
      </c>
      <c r="M4607" t="s">
        <v>21869</v>
      </c>
      <c r="N4607">
        <v>534</v>
      </c>
      <c r="O4607">
        <v>1188</v>
      </c>
      <c r="P4607" t="s">
        <v>21870</v>
      </c>
      <c r="Q4607">
        <v>2</v>
      </c>
      <c r="R4607" t="s">
        <v>21871</v>
      </c>
      <c r="S4607" t="s">
        <v>21872</v>
      </c>
      <c r="T4607">
        <v>9</v>
      </c>
      <c r="U4607" t="s">
        <v>37</v>
      </c>
      <c r="V4607" t="s">
        <v>38</v>
      </c>
      <c r="W4607" t="s">
        <v>585</v>
      </c>
      <c r="X4607">
        <v>1000000</v>
      </c>
      <c r="Y4607">
        <v>2005</v>
      </c>
      <c r="Z4607">
        <v>361</v>
      </c>
      <c r="AA4607">
        <v>1.9</v>
      </c>
      <c r="AB4607">
        <v>1.78</v>
      </c>
      <c r="AC4607">
        <v>128</v>
      </c>
    </row>
    <row r="4608" spans="1:29">
      <c r="A4608" t="s">
        <v>28</v>
      </c>
      <c r="C4608" t="s">
        <v>10464</v>
      </c>
      <c r="D4608">
        <v>8</v>
      </c>
      <c r="E4608">
        <v>88</v>
      </c>
      <c r="F4608">
        <v>53</v>
      </c>
      <c r="G4608">
        <v>176</v>
      </c>
      <c r="H4608" t="s">
        <v>21873</v>
      </c>
      <c r="I4608">
        <v>563</v>
      </c>
      <c r="J4608">
        <v>721</v>
      </c>
      <c r="K4608" t="s">
        <v>777</v>
      </c>
      <c r="L4608" t="s">
        <v>3888</v>
      </c>
      <c r="M4608" t="s">
        <v>21874</v>
      </c>
      <c r="N4608">
        <v>783</v>
      </c>
      <c r="O4608">
        <v>1284</v>
      </c>
      <c r="P4608" t="s">
        <v>21875</v>
      </c>
      <c r="Q4608">
        <v>2</v>
      </c>
      <c r="R4608" t="s">
        <v>21876</v>
      </c>
      <c r="S4608" t="s">
        <v>21877</v>
      </c>
      <c r="T4608">
        <v>12</v>
      </c>
      <c r="U4608" t="s">
        <v>37</v>
      </c>
      <c r="V4608" t="s">
        <v>767</v>
      </c>
      <c r="W4608" t="s">
        <v>585</v>
      </c>
      <c r="X4608">
        <v>1000000</v>
      </c>
      <c r="Y4608">
        <v>2006</v>
      </c>
      <c r="Z4608">
        <v>288</v>
      </c>
      <c r="AA4608">
        <v>4.0999999999999996</v>
      </c>
      <c r="AB4608">
        <v>1.85</v>
      </c>
      <c r="AC4608">
        <v>42</v>
      </c>
    </row>
    <row r="4609" spans="1:29">
      <c r="A4609" t="s">
        <v>28</v>
      </c>
      <c r="C4609" t="s">
        <v>7531</v>
      </c>
      <c r="D4609">
        <v>9</v>
      </c>
      <c r="E4609">
        <v>96</v>
      </c>
      <c r="F4609">
        <v>436</v>
      </c>
      <c r="G4609">
        <v>4</v>
      </c>
      <c r="H4609" t="s">
        <v>7531</v>
      </c>
      <c r="I4609">
        <v>474</v>
      </c>
      <c r="J4609">
        <v>703</v>
      </c>
      <c r="K4609" t="s">
        <v>2527</v>
      </c>
      <c r="L4609" t="s">
        <v>11233</v>
      </c>
      <c r="M4609" t="s">
        <v>21878</v>
      </c>
      <c r="N4609">
        <v>480</v>
      </c>
      <c r="O4609">
        <v>920</v>
      </c>
      <c r="P4609" t="s">
        <v>21879</v>
      </c>
      <c r="Q4609">
        <v>3</v>
      </c>
      <c r="R4609" t="s">
        <v>21880</v>
      </c>
      <c r="S4609" t="s">
        <v>21881</v>
      </c>
      <c r="T4609">
        <v>21</v>
      </c>
      <c r="U4609" t="s">
        <v>37</v>
      </c>
      <c r="V4609" t="s">
        <v>38</v>
      </c>
      <c r="W4609" t="s">
        <v>585</v>
      </c>
      <c r="X4609">
        <v>1500000</v>
      </c>
      <c r="Y4609">
        <v>2001</v>
      </c>
      <c r="Z4609">
        <v>436</v>
      </c>
      <c r="AA4609">
        <v>5.4</v>
      </c>
      <c r="AB4609">
        <v>1.85</v>
      </c>
      <c r="AC4609">
        <v>47</v>
      </c>
    </row>
    <row r="4610" spans="1:29">
      <c r="A4610" t="s">
        <v>28</v>
      </c>
      <c r="C4610" t="s">
        <v>21882</v>
      </c>
      <c r="D4610">
        <v>87</v>
      </c>
      <c r="E4610">
        <v>105</v>
      </c>
      <c r="F4610">
        <v>50</v>
      </c>
      <c r="G4610">
        <v>8</v>
      </c>
      <c r="H4610" t="s">
        <v>21883</v>
      </c>
      <c r="I4610">
        <v>327</v>
      </c>
      <c r="K4610" t="s">
        <v>4824</v>
      </c>
      <c r="L4610" t="s">
        <v>21884</v>
      </c>
      <c r="M4610" t="s">
        <v>21885</v>
      </c>
      <c r="N4610">
        <v>3499</v>
      </c>
      <c r="O4610">
        <v>351</v>
      </c>
      <c r="P4610" t="s">
        <v>21886</v>
      </c>
      <c r="Q4610">
        <v>0</v>
      </c>
      <c r="R4610" t="s">
        <v>21887</v>
      </c>
      <c r="S4610" t="s">
        <v>21888</v>
      </c>
      <c r="T4610">
        <v>15</v>
      </c>
      <c r="U4610" t="s">
        <v>2778</v>
      </c>
      <c r="V4610" t="s">
        <v>2913</v>
      </c>
      <c r="W4610" t="s">
        <v>4830</v>
      </c>
      <c r="X4610">
        <v>1000000</v>
      </c>
      <c r="Y4610">
        <v>2013</v>
      </c>
      <c r="Z4610">
        <v>9</v>
      </c>
      <c r="AA4610">
        <v>6.8</v>
      </c>
      <c r="AB4610">
        <v>1.85</v>
      </c>
      <c r="AC4610">
        <v>0</v>
      </c>
    </row>
    <row r="4611" spans="1:29">
      <c r="A4611" t="s">
        <v>28</v>
      </c>
      <c r="C4611" t="s">
        <v>21889</v>
      </c>
      <c r="D4611">
        <v>6</v>
      </c>
      <c r="F4611">
        <v>3</v>
      </c>
      <c r="G4611">
        <v>4</v>
      </c>
      <c r="H4611" t="s">
        <v>21890</v>
      </c>
      <c r="I4611">
        <v>7</v>
      </c>
      <c r="K4611" t="s">
        <v>3057</v>
      </c>
      <c r="L4611" t="s">
        <v>21891</v>
      </c>
      <c r="M4611" t="s">
        <v>21892</v>
      </c>
      <c r="N4611">
        <v>876</v>
      </c>
      <c r="O4611">
        <v>19</v>
      </c>
      <c r="P4611" t="s">
        <v>21893</v>
      </c>
      <c r="Q4611">
        <v>9</v>
      </c>
      <c r="R4611" t="s">
        <v>21894</v>
      </c>
      <c r="S4611" t="s">
        <v>21895</v>
      </c>
      <c r="T4611">
        <v>15</v>
      </c>
      <c r="U4611" t="s">
        <v>21896</v>
      </c>
      <c r="V4611" t="s">
        <v>21897</v>
      </c>
      <c r="X4611">
        <v>1000000</v>
      </c>
      <c r="Y4611">
        <v>2015</v>
      </c>
      <c r="Z4611">
        <v>5</v>
      </c>
      <c r="AA4611">
        <v>7</v>
      </c>
      <c r="AC4611">
        <v>259</v>
      </c>
    </row>
    <row r="4612" spans="1:29">
      <c r="A4612" t="s">
        <v>28</v>
      </c>
      <c r="C4612" t="s">
        <v>21898</v>
      </c>
      <c r="D4612">
        <v>14</v>
      </c>
      <c r="E4612">
        <v>76</v>
      </c>
      <c r="F4612">
        <v>57</v>
      </c>
      <c r="G4612">
        <v>228</v>
      </c>
      <c r="H4612" t="s">
        <v>18529</v>
      </c>
      <c r="I4612">
        <v>442</v>
      </c>
      <c r="K4612" t="s">
        <v>214</v>
      </c>
      <c r="L4612" t="s">
        <v>21899</v>
      </c>
      <c r="M4612" t="s">
        <v>21900</v>
      </c>
      <c r="N4612">
        <v>9190</v>
      </c>
      <c r="O4612">
        <v>1635</v>
      </c>
      <c r="P4612" t="s">
        <v>21901</v>
      </c>
      <c r="Q4612">
        <v>0</v>
      </c>
      <c r="R4612" t="s">
        <v>21902</v>
      </c>
      <c r="S4612" t="s">
        <v>21903</v>
      </c>
      <c r="T4612">
        <v>75</v>
      </c>
      <c r="U4612" t="s">
        <v>37</v>
      </c>
      <c r="V4612" t="s">
        <v>38</v>
      </c>
      <c r="W4612" t="s">
        <v>4830</v>
      </c>
      <c r="X4612">
        <v>1000000</v>
      </c>
      <c r="Y4612">
        <v>2006</v>
      </c>
      <c r="Z4612">
        <v>403</v>
      </c>
      <c r="AA4612">
        <v>6.7</v>
      </c>
      <c r="AB4612">
        <v>1.85</v>
      </c>
      <c r="AC4612">
        <v>501</v>
      </c>
    </row>
    <row r="4613" spans="1:29">
      <c r="A4613" t="s">
        <v>28</v>
      </c>
      <c r="C4613" t="s">
        <v>21904</v>
      </c>
      <c r="D4613">
        <v>20</v>
      </c>
      <c r="E4613">
        <v>96</v>
      </c>
      <c r="F4613">
        <v>0</v>
      </c>
      <c r="G4613">
        <v>396</v>
      </c>
      <c r="H4613" t="s">
        <v>3684</v>
      </c>
      <c r="I4613">
        <v>782</v>
      </c>
      <c r="K4613" t="s">
        <v>2527</v>
      </c>
      <c r="L4613" t="s">
        <v>9425</v>
      </c>
      <c r="M4613" t="s">
        <v>21905</v>
      </c>
      <c r="N4613">
        <v>1359</v>
      </c>
      <c r="O4613">
        <v>2607</v>
      </c>
      <c r="P4613" t="s">
        <v>1195</v>
      </c>
      <c r="Q4613">
        <v>1</v>
      </c>
      <c r="R4613" t="s">
        <v>21906</v>
      </c>
      <c r="S4613" t="s">
        <v>21907</v>
      </c>
      <c r="T4613">
        <v>8</v>
      </c>
      <c r="U4613" t="s">
        <v>37</v>
      </c>
      <c r="V4613" t="s">
        <v>38</v>
      </c>
      <c r="X4613">
        <v>1000000</v>
      </c>
      <c r="Y4613">
        <v>2014</v>
      </c>
      <c r="Z4613">
        <v>490</v>
      </c>
      <c r="AA4613">
        <v>5.8</v>
      </c>
      <c r="AB4613">
        <v>1.78</v>
      </c>
      <c r="AC4613">
        <v>903</v>
      </c>
    </row>
    <row r="4614" spans="1:29">
      <c r="A4614" t="s">
        <v>28</v>
      </c>
      <c r="C4614" t="s">
        <v>21908</v>
      </c>
      <c r="D4614">
        <v>23</v>
      </c>
      <c r="E4614">
        <v>99</v>
      </c>
      <c r="F4614">
        <v>0</v>
      </c>
      <c r="G4614">
        <v>131</v>
      </c>
      <c r="H4614" t="s">
        <v>398</v>
      </c>
      <c r="I4614">
        <v>363</v>
      </c>
      <c r="K4614" t="s">
        <v>2125</v>
      </c>
      <c r="L4614" t="s">
        <v>21909</v>
      </c>
      <c r="M4614" t="s">
        <v>21910</v>
      </c>
      <c r="N4614">
        <v>1420</v>
      </c>
      <c r="O4614">
        <v>997</v>
      </c>
      <c r="P4614" t="s">
        <v>21911</v>
      </c>
      <c r="Q4614">
        <v>2</v>
      </c>
      <c r="R4614" t="s">
        <v>21912</v>
      </c>
      <c r="S4614" t="s">
        <v>21913</v>
      </c>
      <c r="T4614">
        <v>26</v>
      </c>
      <c r="U4614" t="s">
        <v>37</v>
      </c>
      <c r="V4614" t="s">
        <v>38</v>
      </c>
      <c r="W4614" t="s">
        <v>585</v>
      </c>
      <c r="X4614">
        <v>1000000</v>
      </c>
      <c r="Y4614">
        <v>2006</v>
      </c>
      <c r="Z4614">
        <v>275</v>
      </c>
      <c r="AA4614">
        <v>6.2</v>
      </c>
      <c r="AC4614">
        <v>138</v>
      </c>
    </row>
    <row r="4615" spans="1:29">
      <c r="A4615" t="s">
        <v>28</v>
      </c>
      <c r="C4615" t="s">
        <v>21914</v>
      </c>
      <c r="D4615">
        <v>6</v>
      </c>
      <c r="E4615">
        <v>90</v>
      </c>
      <c r="F4615">
        <v>15</v>
      </c>
      <c r="G4615">
        <v>106</v>
      </c>
      <c r="H4615" t="s">
        <v>21915</v>
      </c>
      <c r="I4615">
        <v>984</v>
      </c>
      <c r="K4615" t="s">
        <v>1671</v>
      </c>
      <c r="L4615" t="s">
        <v>17727</v>
      </c>
      <c r="M4615" t="s">
        <v>21916</v>
      </c>
      <c r="N4615">
        <v>1612</v>
      </c>
      <c r="O4615">
        <v>1752</v>
      </c>
      <c r="P4615" t="s">
        <v>21917</v>
      </c>
      <c r="Q4615">
        <v>4</v>
      </c>
      <c r="R4615" t="s">
        <v>21918</v>
      </c>
      <c r="S4615" t="s">
        <v>21919</v>
      </c>
      <c r="T4615">
        <v>28</v>
      </c>
      <c r="U4615" t="s">
        <v>37</v>
      </c>
      <c r="V4615" t="s">
        <v>38</v>
      </c>
      <c r="W4615" t="s">
        <v>585</v>
      </c>
      <c r="X4615">
        <v>1000000</v>
      </c>
      <c r="Y4615">
        <v>2009</v>
      </c>
      <c r="Z4615">
        <v>157</v>
      </c>
      <c r="AA4615">
        <v>2.8</v>
      </c>
      <c r="AB4615">
        <v>16</v>
      </c>
      <c r="AC4615">
        <v>297</v>
      </c>
    </row>
    <row r="4616" spans="1:29">
      <c r="A4616" t="s">
        <v>747</v>
      </c>
      <c r="C4616" t="s">
        <v>16450</v>
      </c>
      <c r="D4616">
        <v>12</v>
      </c>
      <c r="E4616">
        <v>94</v>
      </c>
      <c r="F4616">
        <v>82</v>
      </c>
      <c r="G4616">
        <v>47</v>
      </c>
      <c r="H4616" t="s">
        <v>14821</v>
      </c>
      <c r="I4616">
        <v>694</v>
      </c>
      <c r="K4616" t="s">
        <v>3409</v>
      </c>
      <c r="L4616" t="s">
        <v>1695</v>
      </c>
      <c r="M4616" t="s">
        <v>21920</v>
      </c>
      <c r="N4616">
        <v>340</v>
      </c>
      <c r="O4616">
        <v>964</v>
      </c>
      <c r="P4616" t="s">
        <v>21921</v>
      </c>
      <c r="Q4616">
        <v>1</v>
      </c>
      <c r="R4616" t="s">
        <v>21922</v>
      </c>
      <c r="S4616" t="s">
        <v>21923</v>
      </c>
      <c r="T4616">
        <v>7</v>
      </c>
      <c r="U4616" t="s">
        <v>37</v>
      </c>
      <c r="V4616" t="s">
        <v>56</v>
      </c>
      <c r="Y4616">
        <v>1965</v>
      </c>
      <c r="Z4616">
        <v>196</v>
      </c>
      <c r="AA4616">
        <v>7.3</v>
      </c>
      <c r="AB4616">
        <v>1.37</v>
      </c>
      <c r="AC4616">
        <v>32</v>
      </c>
    </row>
    <row r="4617" spans="1:29">
      <c r="A4617" t="s">
        <v>28</v>
      </c>
      <c r="C4617" t="s">
        <v>21924</v>
      </c>
      <c r="D4617">
        <v>2</v>
      </c>
      <c r="E4617">
        <v>87</v>
      </c>
      <c r="F4617">
        <v>3</v>
      </c>
      <c r="G4617">
        <v>149</v>
      </c>
      <c r="H4617" t="s">
        <v>17054</v>
      </c>
      <c r="I4617">
        <v>767</v>
      </c>
      <c r="K4617" t="s">
        <v>3409</v>
      </c>
      <c r="L4617" t="s">
        <v>6446</v>
      </c>
      <c r="M4617" t="s">
        <v>21925</v>
      </c>
      <c r="N4617">
        <v>275</v>
      </c>
      <c r="O4617">
        <v>1593</v>
      </c>
      <c r="P4617" t="s">
        <v>21926</v>
      </c>
      <c r="Q4617">
        <v>2</v>
      </c>
      <c r="S4617" t="s">
        <v>21927</v>
      </c>
      <c r="T4617">
        <v>22</v>
      </c>
      <c r="U4617" t="s">
        <v>37</v>
      </c>
      <c r="V4617" t="s">
        <v>38</v>
      </c>
      <c r="W4617" t="s">
        <v>95</v>
      </c>
      <c r="X4617">
        <v>1000000</v>
      </c>
      <c r="Y4617">
        <v>2004</v>
      </c>
      <c r="Z4617">
        <v>282</v>
      </c>
      <c r="AA4617">
        <v>5.8</v>
      </c>
      <c r="AC4617">
        <v>141</v>
      </c>
    </row>
    <row r="4618" spans="1:29">
      <c r="A4618" t="s">
        <v>28</v>
      </c>
      <c r="C4618" t="s">
        <v>6282</v>
      </c>
      <c r="D4618">
        <v>12</v>
      </c>
      <c r="E4618">
        <v>93</v>
      </c>
      <c r="F4618">
        <v>923</v>
      </c>
      <c r="G4618">
        <v>904</v>
      </c>
      <c r="H4618" t="s">
        <v>489</v>
      </c>
      <c r="I4618">
        <v>34000</v>
      </c>
      <c r="K4618" t="s">
        <v>3409</v>
      </c>
      <c r="L4618" t="s">
        <v>347</v>
      </c>
      <c r="M4618" t="s">
        <v>21928</v>
      </c>
      <c r="N4618">
        <v>3943</v>
      </c>
      <c r="O4618">
        <v>52113</v>
      </c>
      <c r="P4618" t="s">
        <v>3009</v>
      </c>
      <c r="Q4618">
        <v>3</v>
      </c>
      <c r="R4618" t="s">
        <v>21929</v>
      </c>
      <c r="S4618" t="s">
        <v>21930</v>
      </c>
      <c r="T4618">
        <v>24</v>
      </c>
      <c r="U4618" t="s">
        <v>37</v>
      </c>
      <c r="V4618" t="s">
        <v>38</v>
      </c>
      <c r="W4618" t="s">
        <v>585</v>
      </c>
      <c r="Y4618">
        <v>2008</v>
      </c>
      <c r="Z4618">
        <v>17000</v>
      </c>
      <c r="AA4618">
        <v>6.5</v>
      </c>
      <c r="AB4618">
        <v>1.85</v>
      </c>
      <c r="AC4618">
        <v>599</v>
      </c>
    </row>
    <row r="4619" spans="1:29">
      <c r="A4619" t="s">
        <v>28</v>
      </c>
      <c r="C4619" t="s">
        <v>21931</v>
      </c>
      <c r="E4619">
        <v>90</v>
      </c>
      <c r="F4619">
        <v>0</v>
      </c>
      <c r="G4619">
        <v>171</v>
      </c>
      <c r="H4619" t="s">
        <v>16591</v>
      </c>
      <c r="I4619">
        <v>1000</v>
      </c>
      <c r="K4619" t="s">
        <v>3409</v>
      </c>
      <c r="L4619" t="s">
        <v>308</v>
      </c>
      <c r="M4619" t="s">
        <v>21932</v>
      </c>
      <c r="N4619">
        <v>33</v>
      </c>
      <c r="O4619">
        <v>1996</v>
      </c>
      <c r="P4619" t="s">
        <v>21933</v>
      </c>
      <c r="Q4619">
        <v>5</v>
      </c>
      <c r="S4619" t="s">
        <v>21934</v>
      </c>
      <c r="U4619" t="s">
        <v>37</v>
      </c>
      <c r="V4619" t="s">
        <v>38</v>
      </c>
      <c r="W4619" t="s">
        <v>585</v>
      </c>
      <c r="X4619">
        <v>1000000</v>
      </c>
      <c r="Y4619">
        <v>2008</v>
      </c>
      <c r="Z4619">
        <v>618</v>
      </c>
      <c r="AA4619">
        <v>6.1</v>
      </c>
      <c r="AC4619">
        <v>3</v>
      </c>
    </row>
    <row r="4620" spans="1:29">
      <c r="A4620" t="s">
        <v>28</v>
      </c>
      <c r="C4620" t="s">
        <v>21935</v>
      </c>
      <c r="D4620">
        <v>64</v>
      </c>
      <c r="E4620">
        <v>89</v>
      </c>
      <c r="F4620">
        <v>23</v>
      </c>
      <c r="G4620">
        <v>23</v>
      </c>
      <c r="H4620" t="s">
        <v>21936</v>
      </c>
      <c r="I4620">
        <v>199</v>
      </c>
      <c r="K4620" t="s">
        <v>12639</v>
      </c>
      <c r="L4620" t="s">
        <v>21937</v>
      </c>
      <c r="M4620" t="s">
        <v>21938</v>
      </c>
      <c r="N4620">
        <v>3650</v>
      </c>
      <c r="O4620">
        <v>292</v>
      </c>
      <c r="P4620" t="s">
        <v>21935</v>
      </c>
      <c r="Q4620">
        <v>0</v>
      </c>
      <c r="R4620" t="s">
        <v>21939</v>
      </c>
      <c r="S4620" t="s">
        <v>21940</v>
      </c>
      <c r="T4620">
        <v>39</v>
      </c>
      <c r="U4620" t="s">
        <v>37</v>
      </c>
      <c r="V4620" t="s">
        <v>38</v>
      </c>
      <c r="W4620" t="s">
        <v>585</v>
      </c>
      <c r="X4620">
        <v>500000</v>
      </c>
      <c r="Y4620">
        <v>2009</v>
      </c>
      <c r="Z4620">
        <v>37</v>
      </c>
      <c r="AA4620">
        <v>5.0999999999999996</v>
      </c>
      <c r="AB4620">
        <v>1.85</v>
      </c>
      <c r="AC4620">
        <v>0</v>
      </c>
    </row>
    <row r="4621" spans="1:29">
      <c r="A4621" t="s">
        <v>28</v>
      </c>
      <c r="C4621" t="s">
        <v>21941</v>
      </c>
      <c r="D4621">
        <v>7</v>
      </c>
      <c r="E4621">
        <v>83</v>
      </c>
      <c r="F4621">
        <v>142</v>
      </c>
      <c r="G4621">
        <v>317</v>
      </c>
      <c r="H4621" t="s">
        <v>15612</v>
      </c>
      <c r="I4621">
        <v>458</v>
      </c>
      <c r="K4621" t="s">
        <v>6403</v>
      </c>
      <c r="L4621" t="s">
        <v>21942</v>
      </c>
      <c r="M4621" t="s">
        <v>21943</v>
      </c>
      <c r="N4621">
        <v>634</v>
      </c>
      <c r="O4621">
        <v>1549</v>
      </c>
      <c r="P4621" t="s">
        <v>21944</v>
      </c>
      <c r="Q4621">
        <v>1</v>
      </c>
      <c r="R4621" t="s">
        <v>21945</v>
      </c>
      <c r="S4621" t="s">
        <v>21946</v>
      </c>
      <c r="T4621">
        <v>14</v>
      </c>
      <c r="U4621" t="s">
        <v>37</v>
      </c>
      <c r="V4621" t="s">
        <v>38</v>
      </c>
      <c r="W4621" t="s">
        <v>39</v>
      </c>
      <c r="X4621">
        <v>1000000</v>
      </c>
      <c r="Y4621">
        <v>2012</v>
      </c>
      <c r="Z4621">
        <v>383</v>
      </c>
      <c r="AA4621">
        <v>2.2000000000000002</v>
      </c>
      <c r="AB4621">
        <v>1.78</v>
      </c>
      <c r="AC4621">
        <v>150</v>
      </c>
    </row>
    <row r="4622" spans="1:29">
      <c r="A4622" t="s">
        <v>28</v>
      </c>
      <c r="C4622" t="s">
        <v>21947</v>
      </c>
      <c r="D4622">
        <v>9</v>
      </c>
      <c r="E4622">
        <v>96</v>
      </c>
      <c r="F4622">
        <v>0</v>
      </c>
      <c r="G4622">
        <v>0</v>
      </c>
      <c r="H4622" t="s">
        <v>21948</v>
      </c>
      <c r="I4622">
        <v>90</v>
      </c>
      <c r="K4622" t="s">
        <v>214</v>
      </c>
      <c r="L4622" t="s">
        <v>21949</v>
      </c>
      <c r="M4622" t="s">
        <v>21950</v>
      </c>
      <c r="N4622">
        <v>955</v>
      </c>
      <c r="O4622">
        <v>90</v>
      </c>
      <c r="P4622" t="s">
        <v>21951</v>
      </c>
      <c r="Q4622">
        <v>0</v>
      </c>
      <c r="R4622" t="s">
        <v>21952</v>
      </c>
      <c r="S4622" t="s">
        <v>21953</v>
      </c>
      <c r="T4622">
        <v>7</v>
      </c>
      <c r="U4622" t="s">
        <v>2778</v>
      </c>
      <c r="V4622" t="s">
        <v>3571</v>
      </c>
      <c r="W4622" t="s">
        <v>5613</v>
      </c>
      <c r="Y4622">
        <v>2014</v>
      </c>
      <c r="Z4622">
        <v>0</v>
      </c>
      <c r="AA4622">
        <v>7.2</v>
      </c>
      <c r="AB4622">
        <v>2.35</v>
      </c>
      <c r="AC4622">
        <v>68</v>
      </c>
    </row>
    <row r="4623" spans="1:29">
      <c r="A4623" t="s">
        <v>28</v>
      </c>
      <c r="C4623" t="s">
        <v>21954</v>
      </c>
      <c r="D4623">
        <v>21</v>
      </c>
      <c r="E4623">
        <v>90</v>
      </c>
      <c r="F4623">
        <v>0</v>
      </c>
      <c r="G4623">
        <v>360</v>
      </c>
      <c r="H4623" t="s">
        <v>20460</v>
      </c>
      <c r="I4623">
        <v>898</v>
      </c>
      <c r="K4623" t="s">
        <v>1415</v>
      </c>
      <c r="L4623" t="s">
        <v>3342</v>
      </c>
      <c r="M4623" t="s">
        <v>21955</v>
      </c>
      <c r="N4623">
        <v>982</v>
      </c>
      <c r="O4623">
        <v>2116</v>
      </c>
      <c r="P4623" t="s">
        <v>1501</v>
      </c>
      <c r="Q4623">
        <v>1</v>
      </c>
      <c r="R4623" t="s">
        <v>21956</v>
      </c>
      <c r="S4623" t="s">
        <v>21957</v>
      </c>
      <c r="T4623">
        <v>12</v>
      </c>
      <c r="U4623" t="s">
        <v>37</v>
      </c>
      <c r="V4623" t="s">
        <v>38</v>
      </c>
      <c r="X4623">
        <v>1000000</v>
      </c>
      <c r="Y4623">
        <v>2011</v>
      </c>
      <c r="Z4623">
        <v>395</v>
      </c>
      <c r="AA4623">
        <v>5.7</v>
      </c>
      <c r="AB4623">
        <v>1.66</v>
      </c>
      <c r="AC4623">
        <v>370</v>
      </c>
    </row>
    <row r="4624" spans="1:29">
      <c r="A4624" t="s">
        <v>28</v>
      </c>
      <c r="C4624" t="s">
        <v>21958</v>
      </c>
      <c r="E4624">
        <v>138</v>
      </c>
      <c r="F4624">
        <v>105</v>
      </c>
      <c r="G4624">
        <v>110</v>
      </c>
      <c r="H4624" t="s">
        <v>21959</v>
      </c>
      <c r="I4624">
        <v>592</v>
      </c>
      <c r="K4624" t="s">
        <v>6419</v>
      </c>
      <c r="L4624" t="s">
        <v>17359</v>
      </c>
      <c r="M4624" t="s">
        <v>21960</v>
      </c>
      <c r="N4624">
        <v>293</v>
      </c>
      <c r="O4624">
        <v>1350</v>
      </c>
      <c r="P4624" t="s">
        <v>21961</v>
      </c>
      <c r="Q4624">
        <v>6</v>
      </c>
      <c r="S4624" t="s">
        <v>21962</v>
      </c>
      <c r="T4624">
        <v>1</v>
      </c>
      <c r="U4624" t="s">
        <v>37</v>
      </c>
      <c r="V4624" t="s">
        <v>38</v>
      </c>
      <c r="W4624" t="s">
        <v>39</v>
      </c>
      <c r="X4624">
        <v>1000000</v>
      </c>
      <c r="Y4624">
        <v>2009</v>
      </c>
      <c r="Z4624">
        <v>207</v>
      </c>
      <c r="AA4624">
        <v>3.4</v>
      </c>
      <c r="AC4624">
        <v>41</v>
      </c>
    </row>
    <row r="4625" spans="1:29">
      <c r="A4625" t="s">
        <v>28</v>
      </c>
      <c r="C4625" t="s">
        <v>21941</v>
      </c>
      <c r="D4625">
        <v>1</v>
      </c>
      <c r="E4625">
        <v>84</v>
      </c>
      <c r="F4625">
        <v>142</v>
      </c>
      <c r="G4625">
        <v>402</v>
      </c>
      <c r="H4625" t="s">
        <v>4832</v>
      </c>
      <c r="I4625">
        <v>10000</v>
      </c>
      <c r="K4625" t="s">
        <v>15011</v>
      </c>
      <c r="L4625" t="s">
        <v>10879</v>
      </c>
      <c r="M4625" t="s">
        <v>21963</v>
      </c>
      <c r="N4625">
        <v>93</v>
      </c>
      <c r="O4625">
        <v>11466</v>
      </c>
      <c r="P4625" t="s">
        <v>21964</v>
      </c>
      <c r="Q4625">
        <v>3</v>
      </c>
      <c r="R4625" t="s">
        <v>21965</v>
      </c>
      <c r="S4625" t="s">
        <v>21966</v>
      </c>
      <c r="T4625">
        <v>6</v>
      </c>
      <c r="U4625" t="s">
        <v>37</v>
      </c>
      <c r="V4625" t="s">
        <v>38</v>
      </c>
      <c r="W4625" t="s">
        <v>39</v>
      </c>
      <c r="X4625">
        <v>1000000</v>
      </c>
      <c r="Y4625">
        <v>2014</v>
      </c>
      <c r="Z4625">
        <v>854</v>
      </c>
      <c r="AA4625">
        <v>3.8</v>
      </c>
      <c r="AB4625">
        <v>1.78</v>
      </c>
      <c r="AC4625">
        <v>54</v>
      </c>
    </row>
    <row r="4626" spans="1:29">
      <c r="A4626" t="s">
        <v>28</v>
      </c>
      <c r="C4626" t="s">
        <v>16641</v>
      </c>
      <c r="D4626">
        <v>95</v>
      </c>
      <c r="E4626">
        <v>83</v>
      </c>
      <c r="F4626">
        <v>224</v>
      </c>
      <c r="G4626">
        <v>37</v>
      </c>
      <c r="H4626" t="s">
        <v>21967</v>
      </c>
      <c r="I4626">
        <v>224</v>
      </c>
      <c r="K4626" t="s">
        <v>5544</v>
      </c>
      <c r="L4626" t="s">
        <v>16641</v>
      </c>
      <c r="M4626" t="s">
        <v>21968</v>
      </c>
      <c r="N4626">
        <v>6531</v>
      </c>
      <c r="O4626">
        <v>344</v>
      </c>
      <c r="P4626" t="s">
        <v>21969</v>
      </c>
      <c r="Q4626">
        <v>1</v>
      </c>
      <c r="R4626" t="s">
        <v>21970</v>
      </c>
      <c r="S4626" t="s">
        <v>21971</v>
      </c>
      <c r="T4626">
        <v>47</v>
      </c>
      <c r="U4626" t="s">
        <v>37</v>
      </c>
      <c r="V4626" t="s">
        <v>38</v>
      </c>
      <c r="W4626" t="s">
        <v>585</v>
      </c>
      <c r="Y4626">
        <v>2012</v>
      </c>
      <c r="Z4626">
        <v>59</v>
      </c>
      <c r="AA4626">
        <v>4.7</v>
      </c>
      <c r="AB4626">
        <v>1.85</v>
      </c>
      <c r="AC4626">
        <v>0</v>
      </c>
    </row>
    <row r="4627" spans="1:29">
      <c r="A4627" t="s">
        <v>28</v>
      </c>
      <c r="C4627" t="s">
        <v>21972</v>
      </c>
      <c r="D4627">
        <v>40</v>
      </c>
      <c r="E4627">
        <v>96</v>
      </c>
      <c r="F4627">
        <v>0</v>
      </c>
      <c r="G4627">
        <v>177</v>
      </c>
      <c r="H4627" t="s">
        <v>21973</v>
      </c>
      <c r="I4627">
        <v>335</v>
      </c>
      <c r="K4627" t="s">
        <v>5103</v>
      </c>
      <c r="L4627" t="s">
        <v>21974</v>
      </c>
      <c r="M4627" t="s">
        <v>21975</v>
      </c>
      <c r="N4627">
        <v>6513</v>
      </c>
      <c r="O4627">
        <v>1226</v>
      </c>
      <c r="P4627" t="s">
        <v>21976</v>
      </c>
      <c r="Q4627">
        <v>2</v>
      </c>
      <c r="R4627" t="s">
        <v>21977</v>
      </c>
      <c r="S4627" t="s">
        <v>21978</v>
      </c>
      <c r="T4627">
        <v>41</v>
      </c>
      <c r="U4627" t="s">
        <v>37</v>
      </c>
      <c r="V4627" t="s">
        <v>56</v>
      </c>
      <c r="W4627" t="s">
        <v>4830</v>
      </c>
      <c r="X4627">
        <v>1000000</v>
      </c>
      <c r="Y4627">
        <v>2012</v>
      </c>
      <c r="Z4627">
        <v>334</v>
      </c>
      <c r="AA4627">
        <v>5.6</v>
      </c>
      <c r="AB4627">
        <v>2.35</v>
      </c>
      <c r="AC4627">
        <v>968</v>
      </c>
    </row>
    <row r="4628" spans="1:29">
      <c r="A4628" t="s">
        <v>28</v>
      </c>
      <c r="C4628" t="s">
        <v>21979</v>
      </c>
      <c r="D4628">
        <v>6</v>
      </c>
      <c r="E4628">
        <v>94</v>
      </c>
      <c r="F4628">
        <v>6</v>
      </c>
      <c r="G4628">
        <v>0</v>
      </c>
      <c r="H4628" t="s">
        <v>21980</v>
      </c>
      <c r="I4628">
        <v>92</v>
      </c>
      <c r="K4628" t="s">
        <v>4075</v>
      </c>
      <c r="L4628" t="s">
        <v>21981</v>
      </c>
      <c r="M4628" t="s">
        <v>21982</v>
      </c>
      <c r="N4628">
        <v>425</v>
      </c>
      <c r="O4628">
        <v>109</v>
      </c>
      <c r="P4628" t="s">
        <v>21983</v>
      </c>
      <c r="Q4628">
        <v>0</v>
      </c>
      <c r="R4628" t="s">
        <v>21984</v>
      </c>
      <c r="S4628" t="s">
        <v>21985</v>
      </c>
      <c r="T4628">
        <v>24</v>
      </c>
      <c r="U4628" t="s">
        <v>37</v>
      </c>
      <c r="V4628" t="s">
        <v>38</v>
      </c>
      <c r="X4628">
        <v>1000000</v>
      </c>
      <c r="Y4628">
        <v>2006</v>
      </c>
      <c r="Z4628">
        <v>17</v>
      </c>
      <c r="AA4628">
        <v>3.9</v>
      </c>
      <c r="AC4628">
        <v>91</v>
      </c>
    </row>
    <row r="4629" spans="1:29">
      <c r="A4629" t="s">
        <v>28</v>
      </c>
      <c r="C4629" t="s">
        <v>21986</v>
      </c>
      <c r="D4629">
        <v>16</v>
      </c>
      <c r="E4629">
        <v>90</v>
      </c>
      <c r="F4629">
        <v>0</v>
      </c>
      <c r="G4629">
        <v>36</v>
      </c>
      <c r="H4629" t="s">
        <v>21987</v>
      </c>
      <c r="I4629">
        <v>57</v>
      </c>
      <c r="K4629" t="s">
        <v>21988</v>
      </c>
      <c r="L4629" t="s">
        <v>21030</v>
      </c>
      <c r="M4629" t="s">
        <v>21989</v>
      </c>
      <c r="N4629">
        <v>137</v>
      </c>
      <c r="O4629">
        <v>231</v>
      </c>
      <c r="P4629" t="s">
        <v>21990</v>
      </c>
      <c r="Q4629">
        <v>2</v>
      </c>
      <c r="S4629" t="s">
        <v>21991</v>
      </c>
      <c r="T4629">
        <v>16</v>
      </c>
      <c r="U4629" t="s">
        <v>37</v>
      </c>
      <c r="V4629" t="s">
        <v>268</v>
      </c>
      <c r="X4629">
        <v>1000000</v>
      </c>
      <c r="Y4629">
        <v>2014</v>
      </c>
      <c r="Z4629">
        <v>40</v>
      </c>
      <c r="AA4629">
        <v>5.4</v>
      </c>
      <c r="AC4629">
        <v>48</v>
      </c>
    </row>
    <row r="4630" spans="1:29">
      <c r="A4630" t="s">
        <v>28</v>
      </c>
      <c r="C4630" t="s">
        <v>21992</v>
      </c>
      <c r="D4630">
        <v>39</v>
      </c>
      <c r="E4630">
        <v>95</v>
      </c>
      <c r="F4630">
        <v>53</v>
      </c>
      <c r="G4630">
        <v>253</v>
      </c>
      <c r="H4630" t="s">
        <v>13027</v>
      </c>
      <c r="I4630">
        <v>677</v>
      </c>
      <c r="K4630" t="s">
        <v>6403</v>
      </c>
      <c r="L4630" t="s">
        <v>21993</v>
      </c>
      <c r="M4630" t="s">
        <v>21994</v>
      </c>
      <c r="N4630">
        <v>6256</v>
      </c>
      <c r="O4630">
        <v>1825</v>
      </c>
      <c r="P4630" t="s">
        <v>21995</v>
      </c>
      <c r="Q4630">
        <v>0</v>
      </c>
      <c r="R4630" t="s">
        <v>21996</v>
      </c>
      <c r="S4630" t="s">
        <v>21997</v>
      </c>
      <c r="T4630">
        <v>19</v>
      </c>
      <c r="U4630" t="s">
        <v>37</v>
      </c>
      <c r="V4630" t="s">
        <v>38</v>
      </c>
      <c r="W4630" t="s">
        <v>585</v>
      </c>
      <c r="X4630">
        <v>1000000</v>
      </c>
      <c r="Y4630">
        <v>2015</v>
      </c>
      <c r="Z4630">
        <v>366</v>
      </c>
      <c r="AA4630">
        <v>5.2</v>
      </c>
      <c r="AB4630">
        <v>2.35</v>
      </c>
      <c r="AC4630">
        <v>936</v>
      </c>
    </row>
    <row r="4631" spans="1:29">
      <c r="A4631" t="s">
        <v>28</v>
      </c>
      <c r="C4631" t="s">
        <v>21998</v>
      </c>
      <c r="D4631">
        <v>150</v>
      </c>
      <c r="E4631">
        <v>93</v>
      </c>
      <c r="F4631">
        <v>3</v>
      </c>
      <c r="G4631">
        <v>115</v>
      </c>
      <c r="H4631" t="s">
        <v>21999</v>
      </c>
      <c r="I4631">
        <v>214</v>
      </c>
      <c r="K4631" t="s">
        <v>8536</v>
      </c>
      <c r="L4631" t="s">
        <v>22000</v>
      </c>
      <c r="M4631" t="s">
        <v>22001</v>
      </c>
      <c r="N4631">
        <v>2057</v>
      </c>
      <c r="O4631">
        <v>656</v>
      </c>
      <c r="P4631" t="s">
        <v>22002</v>
      </c>
      <c r="Q4631">
        <v>2</v>
      </c>
      <c r="R4631" t="s">
        <v>22003</v>
      </c>
      <c r="S4631" t="s">
        <v>22004</v>
      </c>
      <c r="T4631">
        <v>30</v>
      </c>
      <c r="U4631" t="s">
        <v>37</v>
      </c>
      <c r="V4631" t="s">
        <v>38</v>
      </c>
      <c r="W4631" t="s">
        <v>4830</v>
      </c>
      <c r="X4631">
        <v>1000000</v>
      </c>
      <c r="Y4631">
        <v>2013</v>
      </c>
      <c r="Z4631">
        <v>211</v>
      </c>
      <c r="AA4631">
        <v>3.5</v>
      </c>
      <c r="AB4631">
        <v>2.35</v>
      </c>
      <c r="AC4631">
        <v>0</v>
      </c>
    </row>
    <row r="4632" spans="1:29">
      <c r="C4632" t="s">
        <v>22005</v>
      </c>
      <c r="D4632">
        <v>1</v>
      </c>
      <c r="E4632">
        <v>111</v>
      </c>
      <c r="F4632">
        <v>0</v>
      </c>
      <c r="G4632">
        <v>426</v>
      </c>
      <c r="H4632" t="s">
        <v>15484</v>
      </c>
      <c r="I4632">
        <v>657</v>
      </c>
      <c r="K4632" t="s">
        <v>3409</v>
      </c>
      <c r="L4632" t="s">
        <v>22006</v>
      </c>
      <c r="M4632" t="s">
        <v>22007</v>
      </c>
      <c r="N4632">
        <v>207</v>
      </c>
      <c r="O4632">
        <v>2677</v>
      </c>
      <c r="P4632" t="s">
        <v>7068</v>
      </c>
      <c r="Q4632">
        <v>0</v>
      </c>
      <c r="S4632" t="s">
        <v>22008</v>
      </c>
      <c r="T4632">
        <v>1</v>
      </c>
      <c r="V4632" t="s">
        <v>38</v>
      </c>
      <c r="W4632" t="s">
        <v>95</v>
      </c>
      <c r="X4632">
        <v>1000000</v>
      </c>
      <c r="Y4632">
        <v>2014</v>
      </c>
      <c r="Z4632">
        <v>608</v>
      </c>
      <c r="AA4632">
        <v>5.3</v>
      </c>
      <c r="AC4632">
        <v>212</v>
      </c>
    </row>
    <row r="4633" spans="1:29">
      <c r="A4633" t="s">
        <v>28</v>
      </c>
      <c r="C4633" t="s">
        <v>5289</v>
      </c>
      <c r="D4633">
        <v>393</v>
      </c>
      <c r="E4633">
        <v>101</v>
      </c>
      <c r="F4633">
        <v>0</v>
      </c>
      <c r="G4633">
        <v>888</v>
      </c>
      <c r="H4633" t="s">
        <v>4532</v>
      </c>
      <c r="I4633">
        <v>3000</v>
      </c>
      <c r="J4633">
        <v>2319187</v>
      </c>
      <c r="K4633" t="s">
        <v>2142</v>
      </c>
      <c r="L4633" t="s">
        <v>982</v>
      </c>
      <c r="M4633" t="s">
        <v>12565</v>
      </c>
      <c r="N4633">
        <v>92640</v>
      </c>
      <c r="O4633">
        <v>5056</v>
      </c>
      <c r="P4633" t="s">
        <v>12566</v>
      </c>
      <c r="Q4633">
        <v>0</v>
      </c>
      <c r="R4633" t="s">
        <v>12567</v>
      </c>
      <c r="S4633" t="s">
        <v>12568</v>
      </c>
      <c r="T4633">
        <v>212</v>
      </c>
      <c r="U4633" t="s">
        <v>37</v>
      </c>
      <c r="V4633" t="s">
        <v>56</v>
      </c>
      <c r="W4633" t="s">
        <v>585</v>
      </c>
      <c r="X4633">
        <v>20000000</v>
      </c>
      <c r="Y4633">
        <v>2013</v>
      </c>
      <c r="Z4633">
        <v>1000</v>
      </c>
      <c r="AA4633">
        <v>7</v>
      </c>
      <c r="AB4633">
        <v>2.35</v>
      </c>
      <c r="AC4633">
        <v>23000</v>
      </c>
    </row>
    <row r="4634" spans="1:29">
      <c r="A4634" t="s">
        <v>28</v>
      </c>
      <c r="C4634" t="s">
        <v>22009</v>
      </c>
      <c r="D4634">
        <v>32</v>
      </c>
      <c r="E4634">
        <v>103</v>
      </c>
      <c r="F4634">
        <v>17</v>
      </c>
      <c r="G4634">
        <v>113</v>
      </c>
      <c r="H4634" t="s">
        <v>10326</v>
      </c>
      <c r="I4634">
        <v>754</v>
      </c>
      <c r="K4634" t="s">
        <v>5499</v>
      </c>
      <c r="L4634" t="s">
        <v>6684</v>
      </c>
      <c r="M4634" t="s">
        <v>22010</v>
      </c>
      <c r="N4634">
        <v>4998</v>
      </c>
      <c r="O4634">
        <v>1567</v>
      </c>
      <c r="P4634" t="s">
        <v>22011</v>
      </c>
      <c r="Q4634">
        <v>0</v>
      </c>
      <c r="R4634" t="s">
        <v>22012</v>
      </c>
      <c r="S4634" t="s">
        <v>22013</v>
      </c>
      <c r="T4634">
        <v>55</v>
      </c>
      <c r="U4634" t="s">
        <v>37</v>
      </c>
      <c r="V4634" t="s">
        <v>38</v>
      </c>
      <c r="W4634" t="s">
        <v>95</v>
      </c>
      <c r="Y4634">
        <v>1968</v>
      </c>
      <c r="Z4634">
        <v>605</v>
      </c>
      <c r="AA4634">
        <v>7.1</v>
      </c>
      <c r="AB4634">
        <v>2.35</v>
      </c>
      <c r="AC4634">
        <v>785</v>
      </c>
    </row>
    <row r="4635" spans="1:29">
      <c r="A4635" t="s">
        <v>28</v>
      </c>
      <c r="C4635" t="s">
        <v>22014</v>
      </c>
      <c r="D4635">
        <v>78</v>
      </c>
      <c r="E4635">
        <v>87</v>
      </c>
      <c r="F4635">
        <v>0</v>
      </c>
      <c r="G4635">
        <v>302</v>
      </c>
      <c r="H4635" t="s">
        <v>3340</v>
      </c>
      <c r="I4635">
        <v>696</v>
      </c>
      <c r="K4635" t="s">
        <v>5544</v>
      </c>
      <c r="L4635" t="s">
        <v>22015</v>
      </c>
      <c r="M4635" t="s">
        <v>22016</v>
      </c>
      <c r="N4635">
        <v>6265</v>
      </c>
      <c r="O4635">
        <v>1618</v>
      </c>
      <c r="P4635" t="s">
        <v>22017</v>
      </c>
      <c r="Q4635">
        <v>1</v>
      </c>
      <c r="R4635" t="s">
        <v>22018</v>
      </c>
      <c r="S4635" t="s">
        <v>22019</v>
      </c>
      <c r="T4635">
        <v>56</v>
      </c>
      <c r="U4635" t="s">
        <v>37</v>
      </c>
      <c r="V4635" t="s">
        <v>767</v>
      </c>
      <c r="W4635" t="s">
        <v>585</v>
      </c>
      <c r="X4635">
        <v>950000</v>
      </c>
      <c r="Y4635">
        <v>2013</v>
      </c>
      <c r="Z4635">
        <v>371</v>
      </c>
      <c r="AA4635">
        <v>5.5</v>
      </c>
      <c r="AC4635">
        <v>2000</v>
      </c>
    </row>
    <row r="4636" spans="1:29">
      <c r="A4636" t="s">
        <v>28</v>
      </c>
      <c r="E4636">
        <v>30</v>
      </c>
      <c r="G4636">
        <v>223</v>
      </c>
      <c r="H4636" t="s">
        <v>22020</v>
      </c>
      <c r="I4636">
        <v>775</v>
      </c>
      <c r="K4636" t="s">
        <v>1671</v>
      </c>
      <c r="L4636" t="s">
        <v>3661</v>
      </c>
      <c r="M4636" t="s">
        <v>22021</v>
      </c>
      <c r="N4636">
        <v>954</v>
      </c>
      <c r="O4636">
        <v>1713</v>
      </c>
      <c r="P4636" t="s">
        <v>22022</v>
      </c>
      <c r="Q4636">
        <v>8</v>
      </c>
      <c r="R4636" t="s">
        <v>22023</v>
      </c>
      <c r="S4636" t="s">
        <v>22024</v>
      </c>
      <c r="T4636">
        <v>14</v>
      </c>
      <c r="U4636" t="s">
        <v>37</v>
      </c>
      <c r="V4636" t="s">
        <v>38</v>
      </c>
      <c r="Z4636">
        <v>275</v>
      </c>
      <c r="AA4636">
        <v>5.9</v>
      </c>
      <c r="AC4636">
        <v>57</v>
      </c>
    </row>
    <row r="4637" spans="1:29">
      <c r="A4637" t="s">
        <v>28</v>
      </c>
      <c r="C4637" t="s">
        <v>22025</v>
      </c>
      <c r="D4637">
        <v>8</v>
      </c>
      <c r="E4637">
        <v>100</v>
      </c>
      <c r="F4637">
        <v>12</v>
      </c>
      <c r="G4637">
        <v>354</v>
      </c>
      <c r="H4637" t="s">
        <v>22026</v>
      </c>
      <c r="I4637">
        <v>529</v>
      </c>
      <c r="K4637" t="s">
        <v>3409</v>
      </c>
      <c r="L4637" t="s">
        <v>3793</v>
      </c>
      <c r="M4637" t="s">
        <v>22027</v>
      </c>
      <c r="N4637">
        <v>7870</v>
      </c>
      <c r="O4637">
        <v>2468</v>
      </c>
      <c r="P4637" t="s">
        <v>9929</v>
      </c>
      <c r="Q4637">
        <v>1</v>
      </c>
      <c r="R4637" t="s">
        <v>22028</v>
      </c>
      <c r="S4637" t="s">
        <v>22029</v>
      </c>
      <c r="T4637">
        <v>64</v>
      </c>
      <c r="U4637" t="s">
        <v>37</v>
      </c>
      <c r="V4637" t="s">
        <v>38</v>
      </c>
      <c r="W4637" t="s">
        <v>4830</v>
      </c>
      <c r="X4637">
        <v>950000</v>
      </c>
      <c r="Y4637">
        <v>2014</v>
      </c>
      <c r="Z4637">
        <v>413</v>
      </c>
      <c r="AA4637">
        <v>6</v>
      </c>
      <c r="AC4637">
        <v>884</v>
      </c>
    </row>
    <row r="4638" spans="1:29">
      <c r="A4638" t="s">
        <v>28</v>
      </c>
      <c r="C4638" t="s">
        <v>22030</v>
      </c>
      <c r="D4638">
        <v>6</v>
      </c>
      <c r="E4638">
        <v>90</v>
      </c>
      <c r="F4638">
        <v>29</v>
      </c>
      <c r="G4638">
        <v>558</v>
      </c>
      <c r="H4638" t="s">
        <v>8156</v>
      </c>
      <c r="I4638">
        <v>1000</v>
      </c>
      <c r="K4638" t="s">
        <v>1681</v>
      </c>
      <c r="L4638" t="s">
        <v>1759</v>
      </c>
      <c r="M4638" t="s">
        <v>22031</v>
      </c>
      <c r="N4638">
        <v>443</v>
      </c>
      <c r="O4638">
        <v>2504</v>
      </c>
      <c r="P4638" t="s">
        <v>1778</v>
      </c>
      <c r="Q4638">
        <v>1</v>
      </c>
      <c r="R4638" t="s">
        <v>22032</v>
      </c>
      <c r="S4638" t="s">
        <v>22033</v>
      </c>
      <c r="T4638">
        <v>4</v>
      </c>
      <c r="U4638" t="s">
        <v>37</v>
      </c>
      <c r="V4638" t="s">
        <v>38</v>
      </c>
      <c r="X4638">
        <v>989000</v>
      </c>
      <c r="Y4638">
        <v>2007</v>
      </c>
      <c r="Z4638">
        <v>569</v>
      </c>
      <c r="AA4638">
        <v>4.8</v>
      </c>
      <c r="AC4638">
        <v>42</v>
      </c>
    </row>
    <row r="4639" spans="1:29">
      <c r="A4639" t="s">
        <v>28</v>
      </c>
      <c r="C4639" t="s">
        <v>22034</v>
      </c>
      <c r="D4639">
        <v>9</v>
      </c>
      <c r="E4639">
        <v>83</v>
      </c>
      <c r="F4639">
        <v>0</v>
      </c>
      <c r="G4639">
        <v>17</v>
      </c>
      <c r="H4639" t="s">
        <v>22035</v>
      </c>
      <c r="I4639">
        <v>56</v>
      </c>
      <c r="K4639" t="s">
        <v>22036</v>
      </c>
      <c r="L4639" t="s">
        <v>22037</v>
      </c>
      <c r="M4639" t="s">
        <v>22038</v>
      </c>
      <c r="N4639">
        <v>265</v>
      </c>
      <c r="O4639">
        <v>104</v>
      </c>
      <c r="P4639" t="s">
        <v>22039</v>
      </c>
      <c r="Q4639">
        <v>0</v>
      </c>
      <c r="R4639" t="s">
        <v>22040</v>
      </c>
      <c r="S4639" t="s">
        <v>22041</v>
      </c>
      <c r="T4639">
        <v>3</v>
      </c>
      <c r="U4639" t="s">
        <v>37</v>
      </c>
      <c r="V4639" t="s">
        <v>38</v>
      </c>
      <c r="X4639">
        <v>913000</v>
      </c>
      <c r="Y4639">
        <v>2014</v>
      </c>
      <c r="Z4639">
        <v>28</v>
      </c>
      <c r="AA4639">
        <v>7.1</v>
      </c>
      <c r="AC4639">
        <v>489</v>
      </c>
    </row>
    <row r="4640" spans="1:29">
      <c r="A4640" t="s">
        <v>747</v>
      </c>
      <c r="C4640" t="s">
        <v>20226</v>
      </c>
      <c r="D4640">
        <v>134</v>
      </c>
      <c r="E4640">
        <v>108</v>
      </c>
      <c r="F4640">
        <v>603</v>
      </c>
      <c r="G4640">
        <v>279</v>
      </c>
      <c r="H4640" t="s">
        <v>12525</v>
      </c>
      <c r="I4640">
        <v>10000</v>
      </c>
      <c r="J4640">
        <v>9600000</v>
      </c>
      <c r="K4640" t="s">
        <v>4824</v>
      </c>
      <c r="L4640" t="s">
        <v>119</v>
      </c>
      <c r="M4640" t="s">
        <v>22042</v>
      </c>
      <c r="N4640">
        <v>100890</v>
      </c>
      <c r="O4640">
        <v>11094</v>
      </c>
      <c r="P4640" t="s">
        <v>5805</v>
      </c>
      <c r="Q4640">
        <v>2</v>
      </c>
      <c r="R4640" t="s">
        <v>22043</v>
      </c>
      <c r="S4640" t="s">
        <v>22044</v>
      </c>
      <c r="T4640">
        <v>281</v>
      </c>
      <c r="U4640" t="s">
        <v>37</v>
      </c>
      <c r="V4640" t="s">
        <v>38</v>
      </c>
      <c r="W4640" t="s">
        <v>4830</v>
      </c>
      <c r="X4640">
        <v>910000</v>
      </c>
      <c r="Y4640">
        <v>1954</v>
      </c>
      <c r="Z4640">
        <v>416</v>
      </c>
      <c r="AA4640">
        <v>8.1999999999999993</v>
      </c>
      <c r="AB4640">
        <v>1.85</v>
      </c>
      <c r="AC4640">
        <v>0</v>
      </c>
    </row>
    <row r="4641" spans="1:29">
      <c r="A4641" t="s">
        <v>28</v>
      </c>
      <c r="C4641" t="s">
        <v>22045</v>
      </c>
      <c r="D4641">
        <v>18</v>
      </c>
      <c r="E4641">
        <v>100</v>
      </c>
      <c r="F4641">
        <v>28</v>
      </c>
      <c r="G4641">
        <v>501</v>
      </c>
      <c r="H4641" t="s">
        <v>10974</v>
      </c>
      <c r="I4641">
        <v>945</v>
      </c>
      <c r="J4641">
        <v>20186</v>
      </c>
      <c r="K4641" t="s">
        <v>1671</v>
      </c>
      <c r="L4641" t="s">
        <v>12588</v>
      </c>
      <c r="M4641" t="s">
        <v>22046</v>
      </c>
      <c r="N4641">
        <v>6025</v>
      </c>
      <c r="O4641">
        <v>2924</v>
      </c>
      <c r="P4641" t="s">
        <v>6988</v>
      </c>
      <c r="Q4641">
        <v>8</v>
      </c>
      <c r="R4641" t="s">
        <v>22047</v>
      </c>
      <c r="S4641" t="s">
        <v>22048</v>
      </c>
      <c r="T4641">
        <v>15</v>
      </c>
      <c r="U4641" t="s">
        <v>37</v>
      </c>
      <c r="V4641" t="s">
        <v>38</v>
      </c>
      <c r="W4641" t="s">
        <v>585</v>
      </c>
      <c r="X4641">
        <v>930000</v>
      </c>
      <c r="Y4641">
        <v>2011</v>
      </c>
      <c r="Z4641">
        <v>756</v>
      </c>
      <c r="AA4641">
        <v>5.7</v>
      </c>
      <c r="AB4641">
        <v>2.35</v>
      </c>
      <c r="AC4641">
        <v>995</v>
      </c>
    </row>
    <row r="4642" spans="1:29">
      <c r="A4642" t="s">
        <v>28</v>
      </c>
      <c r="C4642" t="s">
        <v>22049</v>
      </c>
      <c r="D4642">
        <v>233</v>
      </c>
      <c r="E4642">
        <v>113</v>
      </c>
      <c r="F4642">
        <v>163</v>
      </c>
      <c r="G4642">
        <v>27</v>
      </c>
      <c r="H4642" t="s">
        <v>22050</v>
      </c>
      <c r="I4642">
        <v>131</v>
      </c>
      <c r="J4642">
        <v>1185783</v>
      </c>
      <c r="K4642" t="s">
        <v>3409</v>
      </c>
      <c r="L4642" t="s">
        <v>22051</v>
      </c>
      <c r="M4642" t="s">
        <v>22052</v>
      </c>
      <c r="N4642">
        <v>44763</v>
      </c>
      <c r="O4642">
        <v>264</v>
      </c>
      <c r="P4642" t="s">
        <v>22053</v>
      </c>
      <c r="Q4642">
        <v>0</v>
      </c>
      <c r="R4642" t="s">
        <v>22054</v>
      </c>
      <c r="S4642" t="s">
        <v>22055</v>
      </c>
      <c r="T4642">
        <v>172</v>
      </c>
      <c r="U4642" t="s">
        <v>22056</v>
      </c>
      <c r="V4642" t="s">
        <v>8819</v>
      </c>
      <c r="W4642" t="s">
        <v>4830</v>
      </c>
      <c r="X4642">
        <v>590000</v>
      </c>
      <c r="Y4642">
        <v>2007</v>
      </c>
      <c r="Z4642">
        <v>60</v>
      </c>
      <c r="AA4642">
        <v>7.9</v>
      </c>
      <c r="AB4642">
        <v>1.85</v>
      </c>
      <c r="AC4642">
        <v>14000</v>
      </c>
    </row>
    <row r="4643" spans="1:29">
      <c r="A4643" t="s">
        <v>28</v>
      </c>
      <c r="C4643" t="s">
        <v>22057</v>
      </c>
      <c r="D4643">
        <v>10</v>
      </c>
      <c r="E4643">
        <v>97</v>
      </c>
      <c r="F4643">
        <v>171</v>
      </c>
      <c r="G4643">
        <v>76</v>
      </c>
      <c r="H4643" t="s">
        <v>22057</v>
      </c>
      <c r="I4643">
        <v>1000</v>
      </c>
      <c r="K4643" t="s">
        <v>6403</v>
      </c>
      <c r="L4643" t="s">
        <v>6288</v>
      </c>
      <c r="M4643" t="s">
        <v>22058</v>
      </c>
      <c r="N4643">
        <v>139</v>
      </c>
      <c r="O4643">
        <v>1343</v>
      </c>
      <c r="P4643" t="s">
        <v>10897</v>
      </c>
      <c r="Q4643">
        <v>0</v>
      </c>
      <c r="R4643" t="s">
        <v>22059</v>
      </c>
      <c r="S4643" t="s">
        <v>22060</v>
      </c>
      <c r="T4643">
        <v>3</v>
      </c>
      <c r="U4643" t="s">
        <v>37</v>
      </c>
      <c r="V4643" t="s">
        <v>38</v>
      </c>
      <c r="X4643">
        <v>3000000</v>
      </c>
      <c r="Y4643">
        <v>2015</v>
      </c>
      <c r="Z4643">
        <v>171</v>
      </c>
      <c r="AA4643">
        <v>7.3</v>
      </c>
      <c r="AC4643">
        <v>52</v>
      </c>
    </row>
    <row r="4644" spans="1:29">
      <c r="A4644" t="s">
        <v>28</v>
      </c>
      <c r="C4644" t="s">
        <v>3541</v>
      </c>
      <c r="D4644">
        <v>231</v>
      </c>
      <c r="E4644">
        <v>104</v>
      </c>
      <c r="F4644">
        <v>171</v>
      </c>
      <c r="G4644">
        <v>0</v>
      </c>
      <c r="H4644" t="s">
        <v>22061</v>
      </c>
      <c r="I4644">
        <v>109</v>
      </c>
      <c r="J4644">
        <v>1007962</v>
      </c>
      <c r="K4644" t="s">
        <v>2125</v>
      </c>
      <c r="L4644" t="s">
        <v>22062</v>
      </c>
      <c r="M4644" t="s">
        <v>22063</v>
      </c>
      <c r="N4644">
        <v>131969</v>
      </c>
      <c r="O4644">
        <v>117</v>
      </c>
      <c r="P4644" t="s">
        <v>22064</v>
      </c>
      <c r="Q4644">
        <v>0</v>
      </c>
      <c r="R4644" t="s">
        <v>22065</v>
      </c>
      <c r="S4644" t="s">
        <v>22066</v>
      </c>
      <c r="T4644">
        <v>651</v>
      </c>
      <c r="U4644" t="s">
        <v>37</v>
      </c>
      <c r="V4644" t="s">
        <v>38</v>
      </c>
      <c r="W4644" t="s">
        <v>585</v>
      </c>
      <c r="X4644">
        <v>950000</v>
      </c>
      <c r="Y4644">
        <v>2005</v>
      </c>
      <c r="Z4644">
        <v>8</v>
      </c>
      <c r="AA4644">
        <v>7.1</v>
      </c>
      <c r="AB4644">
        <v>2.35</v>
      </c>
      <c r="AC4644">
        <v>12000</v>
      </c>
    </row>
    <row r="4645" spans="1:29">
      <c r="A4645" t="s">
        <v>28</v>
      </c>
      <c r="C4645" t="s">
        <v>21311</v>
      </c>
      <c r="D4645">
        <v>65</v>
      </c>
      <c r="E4645">
        <v>91</v>
      </c>
      <c r="F4645">
        <v>91</v>
      </c>
      <c r="G4645">
        <v>659</v>
      </c>
      <c r="H4645" t="s">
        <v>7894</v>
      </c>
      <c r="I4645">
        <v>982</v>
      </c>
      <c r="J4645">
        <v>381186</v>
      </c>
      <c r="K4645" t="s">
        <v>4075</v>
      </c>
      <c r="L4645" t="s">
        <v>2601</v>
      </c>
      <c r="M4645" t="s">
        <v>22067</v>
      </c>
      <c r="N4645">
        <v>13485</v>
      </c>
      <c r="O4645">
        <v>3299</v>
      </c>
      <c r="P4645" t="s">
        <v>17353</v>
      </c>
      <c r="Q4645">
        <v>0</v>
      </c>
      <c r="R4645" t="s">
        <v>22068</v>
      </c>
      <c r="S4645" t="s">
        <v>22069</v>
      </c>
      <c r="T4645">
        <v>90</v>
      </c>
      <c r="U4645" t="s">
        <v>37</v>
      </c>
      <c r="V4645" t="s">
        <v>38</v>
      </c>
      <c r="W4645" t="s">
        <v>585</v>
      </c>
      <c r="X4645">
        <v>900000</v>
      </c>
      <c r="Y4645">
        <v>2005</v>
      </c>
      <c r="Z4645">
        <v>796</v>
      </c>
      <c r="AA4645">
        <v>6.4</v>
      </c>
      <c r="AB4645">
        <v>2.35</v>
      </c>
      <c r="AC4645">
        <v>698</v>
      </c>
    </row>
    <row r="4646" spans="1:29">
      <c r="A4646" t="s">
        <v>28</v>
      </c>
      <c r="C4646" t="s">
        <v>22070</v>
      </c>
      <c r="D4646">
        <v>76</v>
      </c>
      <c r="E4646">
        <v>107</v>
      </c>
      <c r="F4646">
        <v>32</v>
      </c>
      <c r="G4646">
        <v>127</v>
      </c>
      <c r="H4646" t="s">
        <v>22071</v>
      </c>
      <c r="I4646">
        <v>144</v>
      </c>
      <c r="J4646">
        <v>439958</v>
      </c>
      <c r="K4646" t="s">
        <v>3409</v>
      </c>
      <c r="L4646" t="s">
        <v>22072</v>
      </c>
      <c r="M4646" t="s">
        <v>22073</v>
      </c>
      <c r="N4646">
        <v>6277</v>
      </c>
      <c r="O4646">
        <v>509</v>
      </c>
      <c r="P4646" t="s">
        <v>22074</v>
      </c>
      <c r="Q4646">
        <v>1</v>
      </c>
      <c r="R4646" t="s">
        <v>22075</v>
      </c>
      <c r="S4646" t="s">
        <v>22076</v>
      </c>
      <c r="T4646">
        <v>43</v>
      </c>
      <c r="U4646" t="s">
        <v>22077</v>
      </c>
      <c r="V4646" t="s">
        <v>1465</v>
      </c>
      <c r="W4646" t="s">
        <v>585</v>
      </c>
      <c r="Y4646">
        <v>2011</v>
      </c>
      <c r="Z4646">
        <v>127</v>
      </c>
      <c r="AA4646">
        <v>5.9</v>
      </c>
      <c r="AB4646">
        <v>2.35</v>
      </c>
      <c r="AC4646">
        <v>0</v>
      </c>
    </row>
    <row r="4647" spans="1:29">
      <c r="A4647" t="s">
        <v>28</v>
      </c>
      <c r="C4647" t="s">
        <v>7100</v>
      </c>
      <c r="D4647">
        <v>327</v>
      </c>
      <c r="E4647">
        <v>85</v>
      </c>
      <c r="F4647">
        <v>0</v>
      </c>
      <c r="G4647">
        <v>88</v>
      </c>
      <c r="H4647" t="s">
        <v>11221</v>
      </c>
      <c r="I4647">
        <v>282</v>
      </c>
      <c r="J4647">
        <v>16097842</v>
      </c>
      <c r="K4647" t="s">
        <v>6326</v>
      </c>
      <c r="L4647" t="s">
        <v>22078</v>
      </c>
      <c r="M4647" t="s">
        <v>22079</v>
      </c>
      <c r="N4647">
        <v>53919</v>
      </c>
      <c r="O4647">
        <v>687</v>
      </c>
      <c r="P4647" t="s">
        <v>22080</v>
      </c>
      <c r="Q4647">
        <v>0</v>
      </c>
      <c r="R4647" t="s">
        <v>22081</v>
      </c>
      <c r="S4647" t="s">
        <v>22082</v>
      </c>
      <c r="T4647">
        <v>168</v>
      </c>
      <c r="U4647" t="s">
        <v>37</v>
      </c>
      <c r="V4647" t="s">
        <v>38</v>
      </c>
      <c r="W4647" t="s">
        <v>585</v>
      </c>
      <c r="X4647">
        <v>900000</v>
      </c>
      <c r="Y4647">
        <v>2013</v>
      </c>
      <c r="Z4647">
        <v>270</v>
      </c>
      <c r="AA4647">
        <v>7.5</v>
      </c>
      <c r="AB4647">
        <v>1.85</v>
      </c>
      <c r="AC4647">
        <v>17000</v>
      </c>
    </row>
    <row r="4648" spans="1:29">
      <c r="A4648" t="s">
        <v>28</v>
      </c>
      <c r="C4648" t="s">
        <v>22083</v>
      </c>
      <c r="D4648">
        <v>62</v>
      </c>
      <c r="E4648">
        <v>101</v>
      </c>
      <c r="F4648">
        <v>6</v>
      </c>
      <c r="G4648">
        <v>727</v>
      </c>
      <c r="H4648" t="s">
        <v>2297</v>
      </c>
      <c r="I4648">
        <v>975</v>
      </c>
      <c r="J4648">
        <v>6643</v>
      </c>
      <c r="K4648" t="s">
        <v>22084</v>
      </c>
      <c r="L4648" t="s">
        <v>622</v>
      </c>
      <c r="M4648" t="s">
        <v>22085</v>
      </c>
      <c r="N4648">
        <v>11965</v>
      </c>
      <c r="O4648">
        <v>4184</v>
      </c>
      <c r="P4648" t="s">
        <v>4990</v>
      </c>
      <c r="Q4648">
        <v>2</v>
      </c>
      <c r="R4648" t="s">
        <v>22086</v>
      </c>
      <c r="S4648" t="s">
        <v>22087</v>
      </c>
      <c r="T4648">
        <v>39</v>
      </c>
      <c r="U4648" t="s">
        <v>37</v>
      </c>
      <c r="V4648" t="s">
        <v>38</v>
      </c>
      <c r="W4648" t="s">
        <v>585</v>
      </c>
      <c r="X4648">
        <v>900000</v>
      </c>
      <c r="Y4648">
        <v>2012</v>
      </c>
      <c r="Z4648">
        <v>947</v>
      </c>
      <c r="AA4648">
        <v>6.4</v>
      </c>
      <c r="AB4648">
        <v>2.35</v>
      </c>
      <c r="AC4648">
        <v>0</v>
      </c>
    </row>
    <row r="4649" spans="1:29">
      <c r="A4649" t="s">
        <v>28</v>
      </c>
      <c r="C4649" t="s">
        <v>2750</v>
      </c>
      <c r="D4649">
        <v>116</v>
      </c>
      <c r="E4649">
        <v>70</v>
      </c>
      <c r="F4649">
        <v>11</v>
      </c>
      <c r="G4649">
        <v>8</v>
      </c>
      <c r="H4649" t="s">
        <v>22088</v>
      </c>
      <c r="I4649">
        <v>16</v>
      </c>
      <c r="J4649">
        <v>102797150</v>
      </c>
      <c r="K4649" t="s">
        <v>22089</v>
      </c>
      <c r="L4649" t="s">
        <v>22090</v>
      </c>
      <c r="M4649" t="s">
        <v>22091</v>
      </c>
      <c r="N4649">
        <v>94225</v>
      </c>
      <c r="O4649">
        <v>63</v>
      </c>
      <c r="P4649" t="s">
        <v>22092</v>
      </c>
      <c r="Q4649">
        <v>0</v>
      </c>
      <c r="R4649" t="s">
        <v>22093</v>
      </c>
      <c r="S4649" t="s">
        <v>22094</v>
      </c>
      <c r="T4649">
        <v>136</v>
      </c>
      <c r="U4649" t="s">
        <v>37</v>
      </c>
      <c r="V4649" t="s">
        <v>38</v>
      </c>
      <c r="W4649" t="s">
        <v>6036</v>
      </c>
      <c r="Y4649">
        <v>1942</v>
      </c>
      <c r="Z4649">
        <v>12</v>
      </c>
      <c r="AA4649">
        <v>7.4</v>
      </c>
      <c r="AB4649">
        <v>1.33</v>
      </c>
      <c r="AC4649">
        <v>0</v>
      </c>
    </row>
    <row r="4650" spans="1:29">
      <c r="A4650" t="s">
        <v>28</v>
      </c>
      <c r="C4650" t="s">
        <v>9470</v>
      </c>
      <c r="D4650">
        <v>73</v>
      </c>
      <c r="E4650">
        <v>88</v>
      </c>
      <c r="F4650">
        <v>0</v>
      </c>
      <c r="G4650">
        <v>102</v>
      </c>
      <c r="H4650" t="s">
        <v>22095</v>
      </c>
      <c r="I4650">
        <v>465</v>
      </c>
      <c r="J4650">
        <v>442638</v>
      </c>
      <c r="K4650" t="s">
        <v>3898</v>
      </c>
      <c r="L4650" t="s">
        <v>14534</v>
      </c>
      <c r="M4650" t="s">
        <v>22096</v>
      </c>
      <c r="N4650">
        <v>5489</v>
      </c>
      <c r="O4650">
        <v>897</v>
      </c>
      <c r="P4650" t="s">
        <v>21011</v>
      </c>
      <c r="Q4650">
        <v>1</v>
      </c>
      <c r="R4650" t="s">
        <v>22097</v>
      </c>
      <c r="S4650" t="s">
        <v>22098</v>
      </c>
      <c r="T4650">
        <v>23</v>
      </c>
      <c r="U4650" t="s">
        <v>37</v>
      </c>
      <c r="V4650" t="s">
        <v>38</v>
      </c>
      <c r="W4650" t="s">
        <v>585</v>
      </c>
      <c r="X4650">
        <v>850000</v>
      </c>
      <c r="Y4650">
        <v>2007</v>
      </c>
      <c r="Z4650">
        <v>140</v>
      </c>
      <c r="AA4650">
        <v>7.3</v>
      </c>
      <c r="AC4650">
        <v>337</v>
      </c>
    </row>
    <row r="4651" spans="1:29">
      <c r="A4651" t="s">
        <v>28</v>
      </c>
      <c r="C4651" t="s">
        <v>12774</v>
      </c>
      <c r="D4651">
        <v>238</v>
      </c>
      <c r="E4651">
        <v>112</v>
      </c>
      <c r="F4651">
        <v>29</v>
      </c>
      <c r="G4651">
        <v>874</v>
      </c>
      <c r="H4651" t="s">
        <v>2807</v>
      </c>
      <c r="I4651">
        <v>12000</v>
      </c>
      <c r="J4651">
        <v>42919096</v>
      </c>
      <c r="K4651" t="s">
        <v>923</v>
      </c>
      <c r="L4651" t="s">
        <v>1072</v>
      </c>
      <c r="M4651" t="s">
        <v>12775</v>
      </c>
      <c r="N4651">
        <v>64748</v>
      </c>
      <c r="O4651">
        <v>15800</v>
      </c>
      <c r="P4651" t="s">
        <v>6346</v>
      </c>
      <c r="Q4651">
        <v>1</v>
      </c>
      <c r="R4651" t="s">
        <v>12776</v>
      </c>
      <c r="S4651" t="s">
        <v>12777</v>
      </c>
      <c r="T4651">
        <v>122</v>
      </c>
      <c r="U4651" t="s">
        <v>37</v>
      </c>
      <c r="V4651" t="s">
        <v>38</v>
      </c>
      <c r="W4651" t="s">
        <v>39</v>
      </c>
      <c r="X4651">
        <v>15000000</v>
      </c>
      <c r="Y4651">
        <v>2013</v>
      </c>
      <c r="Z4651">
        <v>1000</v>
      </c>
      <c r="AA4651">
        <v>6.5</v>
      </c>
      <c r="AB4651">
        <v>2.35</v>
      </c>
      <c r="AC4651">
        <v>12000</v>
      </c>
    </row>
    <row r="4652" spans="1:29">
      <c r="A4652" t="s">
        <v>28</v>
      </c>
      <c r="C4652" t="s">
        <v>22099</v>
      </c>
      <c r="D4652">
        <v>35</v>
      </c>
      <c r="E4652">
        <v>107</v>
      </c>
      <c r="F4652">
        <v>6</v>
      </c>
      <c r="G4652">
        <v>522</v>
      </c>
      <c r="H4652" t="s">
        <v>9253</v>
      </c>
      <c r="I4652">
        <v>23000</v>
      </c>
      <c r="J4652">
        <v>819939</v>
      </c>
      <c r="K4652" t="s">
        <v>1415</v>
      </c>
      <c r="L4652" t="s">
        <v>62</v>
      </c>
      <c r="M4652" t="s">
        <v>22100</v>
      </c>
      <c r="N4652">
        <v>14580</v>
      </c>
      <c r="O4652">
        <v>26017</v>
      </c>
      <c r="P4652" t="s">
        <v>5691</v>
      </c>
      <c r="Q4652">
        <v>2</v>
      </c>
      <c r="R4652" t="s">
        <v>22101</v>
      </c>
      <c r="S4652" t="s">
        <v>22102</v>
      </c>
      <c r="T4652">
        <v>252</v>
      </c>
      <c r="U4652" t="s">
        <v>37</v>
      </c>
      <c r="V4652" t="s">
        <v>38</v>
      </c>
      <c r="W4652" t="s">
        <v>585</v>
      </c>
      <c r="X4652">
        <v>850000</v>
      </c>
      <c r="Y4652">
        <v>2003</v>
      </c>
      <c r="Z4652">
        <v>813</v>
      </c>
      <c r="AA4652">
        <v>7.2</v>
      </c>
      <c r="AB4652">
        <v>1.85</v>
      </c>
      <c r="AC4652">
        <v>0</v>
      </c>
    </row>
    <row r="4653" spans="1:29">
      <c r="A4653" t="s">
        <v>28</v>
      </c>
      <c r="C4653" t="s">
        <v>22103</v>
      </c>
      <c r="D4653">
        <v>2</v>
      </c>
      <c r="E4653">
        <v>78</v>
      </c>
      <c r="F4653">
        <v>0</v>
      </c>
      <c r="G4653">
        <v>0</v>
      </c>
      <c r="H4653" t="s">
        <v>22104</v>
      </c>
      <c r="I4653">
        <v>0</v>
      </c>
      <c r="K4653" t="s">
        <v>3409</v>
      </c>
      <c r="L4653" t="s">
        <v>22105</v>
      </c>
      <c r="M4653" t="s">
        <v>22106</v>
      </c>
      <c r="N4653">
        <v>19</v>
      </c>
      <c r="O4653">
        <v>0</v>
      </c>
      <c r="P4653" t="s">
        <v>22107</v>
      </c>
      <c r="Q4653">
        <v>1</v>
      </c>
      <c r="R4653" t="s">
        <v>22108</v>
      </c>
      <c r="S4653" t="s">
        <v>22109</v>
      </c>
      <c r="T4653">
        <v>2</v>
      </c>
      <c r="U4653" t="s">
        <v>1464</v>
      </c>
      <c r="V4653" t="s">
        <v>1465</v>
      </c>
      <c r="X4653">
        <v>900000</v>
      </c>
      <c r="Y4653">
        <v>2011</v>
      </c>
      <c r="Z4653">
        <v>0</v>
      </c>
      <c r="AA4653">
        <v>6.7</v>
      </c>
      <c r="AB4653">
        <v>16</v>
      </c>
      <c r="AC4653">
        <v>24</v>
      </c>
    </row>
    <row r="4654" spans="1:29">
      <c r="A4654" t="s">
        <v>28</v>
      </c>
      <c r="C4654" t="s">
        <v>22110</v>
      </c>
      <c r="D4654">
        <v>6</v>
      </c>
      <c r="E4654">
        <v>90</v>
      </c>
      <c r="F4654">
        <v>66</v>
      </c>
      <c r="G4654">
        <v>734</v>
      </c>
      <c r="H4654" t="s">
        <v>1725</v>
      </c>
      <c r="I4654">
        <v>904</v>
      </c>
      <c r="K4654" t="s">
        <v>3409</v>
      </c>
      <c r="L4654" t="s">
        <v>3009</v>
      </c>
      <c r="M4654" t="s">
        <v>22111</v>
      </c>
      <c r="N4654">
        <v>122</v>
      </c>
      <c r="O4654">
        <v>5435</v>
      </c>
      <c r="P4654" t="s">
        <v>7257</v>
      </c>
      <c r="Q4654">
        <v>4</v>
      </c>
      <c r="R4654" t="s">
        <v>22112</v>
      </c>
      <c r="S4654" t="s">
        <v>22113</v>
      </c>
      <c r="T4654">
        <v>3</v>
      </c>
      <c r="U4654" t="s">
        <v>37</v>
      </c>
      <c r="V4654" t="s">
        <v>38</v>
      </c>
      <c r="W4654" t="s">
        <v>585</v>
      </c>
      <c r="X4654">
        <v>1000000</v>
      </c>
      <c r="Y4654">
        <v>2013</v>
      </c>
      <c r="Z4654">
        <v>782</v>
      </c>
      <c r="AA4654">
        <v>7.1</v>
      </c>
      <c r="AC4654">
        <v>181</v>
      </c>
    </row>
    <row r="4655" spans="1:29">
      <c r="A4655" t="s">
        <v>28</v>
      </c>
      <c r="C4655" t="s">
        <v>22114</v>
      </c>
      <c r="D4655">
        <v>115</v>
      </c>
      <c r="E4655">
        <v>88</v>
      </c>
      <c r="F4655">
        <v>15</v>
      </c>
      <c r="G4655">
        <v>567</v>
      </c>
      <c r="H4655" t="s">
        <v>9682</v>
      </c>
      <c r="I4655">
        <v>938</v>
      </c>
      <c r="J4655">
        <v>1243961</v>
      </c>
      <c r="K4655" t="s">
        <v>1671</v>
      </c>
      <c r="L4655" t="s">
        <v>10946</v>
      </c>
      <c r="M4655" t="s">
        <v>22115</v>
      </c>
      <c r="N4655">
        <v>13421</v>
      </c>
      <c r="O4655">
        <v>3770</v>
      </c>
      <c r="P4655" t="s">
        <v>11278</v>
      </c>
      <c r="Q4655">
        <v>0</v>
      </c>
      <c r="R4655" t="s">
        <v>22116</v>
      </c>
      <c r="S4655" t="s">
        <v>22117</v>
      </c>
      <c r="T4655">
        <v>34</v>
      </c>
      <c r="U4655" t="s">
        <v>37</v>
      </c>
      <c r="V4655" t="s">
        <v>38</v>
      </c>
      <c r="W4655" t="s">
        <v>585</v>
      </c>
      <c r="X4655">
        <v>850000</v>
      </c>
      <c r="Y4655">
        <v>2012</v>
      </c>
      <c r="Z4655">
        <v>904</v>
      </c>
      <c r="AA4655">
        <v>6</v>
      </c>
      <c r="AB4655">
        <v>2.35</v>
      </c>
      <c r="AC4655">
        <v>0</v>
      </c>
    </row>
    <row r="4656" spans="1:29">
      <c r="A4656" t="s">
        <v>28</v>
      </c>
      <c r="C4656" t="s">
        <v>8351</v>
      </c>
      <c r="D4656">
        <v>193</v>
      </c>
      <c r="E4656">
        <v>92</v>
      </c>
      <c r="F4656">
        <v>43</v>
      </c>
      <c r="G4656">
        <v>172</v>
      </c>
      <c r="H4656" t="s">
        <v>22118</v>
      </c>
      <c r="I4656">
        <v>904</v>
      </c>
      <c r="J4656">
        <v>3094687</v>
      </c>
      <c r="K4656" t="s">
        <v>1415</v>
      </c>
      <c r="L4656" t="s">
        <v>9682</v>
      </c>
      <c r="M4656" t="s">
        <v>22119</v>
      </c>
      <c r="N4656">
        <v>24391</v>
      </c>
      <c r="O4656">
        <v>1751</v>
      </c>
      <c r="P4656" t="s">
        <v>15104</v>
      </c>
      <c r="Q4656">
        <v>2</v>
      </c>
      <c r="R4656" t="s">
        <v>22120</v>
      </c>
      <c r="S4656" t="s">
        <v>22121</v>
      </c>
      <c r="T4656">
        <v>61</v>
      </c>
      <c r="U4656" t="s">
        <v>37</v>
      </c>
      <c r="V4656" t="s">
        <v>38</v>
      </c>
      <c r="W4656" t="s">
        <v>585</v>
      </c>
      <c r="Y4656">
        <v>2012</v>
      </c>
      <c r="Z4656">
        <v>517</v>
      </c>
      <c r="AA4656">
        <v>6.7</v>
      </c>
      <c r="AB4656">
        <v>2.35</v>
      </c>
      <c r="AC4656">
        <v>0</v>
      </c>
    </row>
    <row r="4657" spans="1:29">
      <c r="A4657" t="s">
        <v>28</v>
      </c>
      <c r="C4657" t="s">
        <v>22122</v>
      </c>
      <c r="D4657">
        <v>16</v>
      </c>
      <c r="E4657">
        <v>95</v>
      </c>
      <c r="F4657">
        <v>14</v>
      </c>
      <c r="G4657">
        <v>221</v>
      </c>
      <c r="H4657" t="s">
        <v>22123</v>
      </c>
      <c r="I4657">
        <v>284</v>
      </c>
      <c r="J4657">
        <v>15278</v>
      </c>
      <c r="K4657" t="s">
        <v>22124</v>
      </c>
      <c r="L4657" t="s">
        <v>6189</v>
      </c>
      <c r="M4657" t="s">
        <v>22125</v>
      </c>
      <c r="N4657">
        <v>1742</v>
      </c>
      <c r="O4657">
        <v>1185</v>
      </c>
      <c r="P4657" t="s">
        <v>22126</v>
      </c>
      <c r="Q4657">
        <v>1</v>
      </c>
      <c r="R4657" t="s">
        <v>22127</v>
      </c>
      <c r="S4657" t="s">
        <v>22128</v>
      </c>
      <c r="T4657">
        <v>158</v>
      </c>
      <c r="U4657" t="s">
        <v>37</v>
      </c>
      <c r="V4657" t="s">
        <v>38</v>
      </c>
      <c r="W4657" t="s">
        <v>95</v>
      </c>
      <c r="X4657">
        <v>825000</v>
      </c>
      <c r="Y4657">
        <v>2002</v>
      </c>
      <c r="Z4657">
        <v>234</v>
      </c>
      <c r="AA4657">
        <v>5.6</v>
      </c>
      <c r="AB4657">
        <v>1.85</v>
      </c>
      <c r="AC4657">
        <v>409</v>
      </c>
    </row>
    <row r="4658" spans="1:29">
      <c r="A4658" t="s">
        <v>28</v>
      </c>
      <c r="C4658" t="s">
        <v>18030</v>
      </c>
      <c r="D4658">
        <v>68</v>
      </c>
      <c r="E4658">
        <v>85</v>
      </c>
      <c r="F4658">
        <v>46</v>
      </c>
      <c r="G4658">
        <v>141</v>
      </c>
      <c r="H4658" t="s">
        <v>22129</v>
      </c>
      <c r="I4658">
        <v>418</v>
      </c>
      <c r="K4658" t="s">
        <v>2125</v>
      </c>
      <c r="L4658" t="s">
        <v>20456</v>
      </c>
      <c r="M4658" t="s">
        <v>22130</v>
      </c>
      <c r="N4658">
        <v>7308</v>
      </c>
      <c r="O4658">
        <v>926</v>
      </c>
      <c r="P4658" t="s">
        <v>18034</v>
      </c>
      <c r="Q4658">
        <v>0</v>
      </c>
      <c r="R4658" t="s">
        <v>22131</v>
      </c>
      <c r="S4658" t="s">
        <v>22132</v>
      </c>
      <c r="T4658">
        <v>72</v>
      </c>
      <c r="U4658" t="s">
        <v>37</v>
      </c>
      <c r="V4658" t="s">
        <v>56</v>
      </c>
      <c r="W4658" t="s">
        <v>585</v>
      </c>
      <c r="X4658">
        <v>500000</v>
      </c>
      <c r="Y4658">
        <v>2006</v>
      </c>
      <c r="Z4658">
        <v>146</v>
      </c>
      <c r="AA4658">
        <v>7</v>
      </c>
      <c r="AB4658">
        <v>2.35</v>
      </c>
      <c r="AC4658">
        <v>933</v>
      </c>
    </row>
    <row r="4659" spans="1:29">
      <c r="A4659" t="s">
        <v>28</v>
      </c>
      <c r="C4659" t="s">
        <v>18369</v>
      </c>
      <c r="D4659">
        <v>16</v>
      </c>
      <c r="E4659">
        <v>86</v>
      </c>
      <c r="F4659">
        <v>63</v>
      </c>
      <c r="G4659">
        <v>175</v>
      </c>
      <c r="H4659" t="s">
        <v>22133</v>
      </c>
      <c r="I4659">
        <v>489</v>
      </c>
      <c r="K4659" t="s">
        <v>22134</v>
      </c>
      <c r="L4659" t="s">
        <v>9577</v>
      </c>
      <c r="M4659" t="s">
        <v>22135</v>
      </c>
      <c r="N4659">
        <v>2706</v>
      </c>
      <c r="O4659">
        <v>1278</v>
      </c>
      <c r="P4659" t="s">
        <v>22136</v>
      </c>
      <c r="Q4659">
        <v>2</v>
      </c>
      <c r="R4659" t="s">
        <v>22137</v>
      </c>
      <c r="S4659" t="s">
        <v>22138</v>
      </c>
      <c r="T4659">
        <v>23</v>
      </c>
      <c r="U4659" t="s">
        <v>37</v>
      </c>
      <c r="V4659" t="s">
        <v>38</v>
      </c>
      <c r="X4659">
        <v>990000</v>
      </c>
      <c r="Y4659">
        <v>2015</v>
      </c>
      <c r="Z4659">
        <v>207</v>
      </c>
      <c r="AA4659">
        <v>4.9000000000000004</v>
      </c>
      <c r="AC4659">
        <v>549</v>
      </c>
    </row>
    <row r="4660" spans="1:29">
      <c r="A4660" t="s">
        <v>28</v>
      </c>
      <c r="C4660" t="s">
        <v>22139</v>
      </c>
      <c r="D4660">
        <v>7</v>
      </c>
      <c r="E4660">
        <v>90</v>
      </c>
      <c r="F4660">
        <v>8</v>
      </c>
      <c r="G4660">
        <v>487</v>
      </c>
      <c r="H4660" t="s">
        <v>8988</v>
      </c>
      <c r="I4660">
        <v>1000</v>
      </c>
      <c r="K4660" t="s">
        <v>852</v>
      </c>
      <c r="L4660" t="s">
        <v>22140</v>
      </c>
      <c r="M4660" t="s">
        <v>22141</v>
      </c>
      <c r="N4660">
        <v>169</v>
      </c>
      <c r="O4660">
        <v>3336</v>
      </c>
      <c r="P4660" t="s">
        <v>19512</v>
      </c>
      <c r="Q4660">
        <v>1</v>
      </c>
      <c r="S4660" t="s">
        <v>22142</v>
      </c>
      <c r="T4660">
        <v>6</v>
      </c>
      <c r="U4660" t="s">
        <v>37</v>
      </c>
      <c r="V4660" t="s">
        <v>38</v>
      </c>
      <c r="X4660">
        <v>100000</v>
      </c>
      <c r="Y4660">
        <v>2015</v>
      </c>
      <c r="Z4660">
        <v>806</v>
      </c>
      <c r="AA4660">
        <v>3.2</v>
      </c>
      <c r="AC4660">
        <v>312</v>
      </c>
    </row>
    <row r="4661" spans="1:29">
      <c r="A4661" t="s">
        <v>28</v>
      </c>
      <c r="C4661" t="s">
        <v>22143</v>
      </c>
      <c r="D4661">
        <v>354</v>
      </c>
      <c r="E4661">
        <v>123</v>
      </c>
      <c r="F4661">
        <v>0</v>
      </c>
      <c r="G4661">
        <v>620</v>
      </c>
      <c r="H4661" t="s">
        <v>22144</v>
      </c>
      <c r="I4661">
        <v>786</v>
      </c>
      <c r="J4661">
        <v>7098492</v>
      </c>
      <c r="K4661" t="s">
        <v>8060</v>
      </c>
      <c r="L4661" t="s">
        <v>22145</v>
      </c>
      <c r="M4661" t="s">
        <v>22146</v>
      </c>
      <c r="N4661">
        <v>151812</v>
      </c>
      <c r="O4661">
        <v>2501</v>
      </c>
      <c r="P4661" t="s">
        <v>22147</v>
      </c>
      <c r="Q4661">
        <v>2</v>
      </c>
      <c r="R4661" t="s">
        <v>22148</v>
      </c>
      <c r="S4661" t="s">
        <v>22149</v>
      </c>
      <c r="T4661">
        <v>264</v>
      </c>
      <c r="U4661" t="s">
        <v>22077</v>
      </c>
      <c r="V4661" t="s">
        <v>13547</v>
      </c>
      <c r="W4661" t="s">
        <v>39</v>
      </c>
      <c r="X4661">
        <v>500000</v>
      </c>
      <c r="Y4661">
        <v>2011</v>
      </c>
      <c r="Z4661">
        <v>712</v>
      </c>
      <c r="AA4661">
        <v>8.4</v>
      </c>
      <c r="AB4661">
        <v>1.85</v>
      </c>
      <c r="AC4661">
        <v>48000</v>
      </c>
    </row>
    <row r="4662" spans="1:29">
      <c r="A4662" t="s">
        <v>28</v>
      </c>
      <c r="C4662" t="s">
        <v>22150</v>
      </c>
      <c r="D4662">
        <v>16</v>
      </c>
      <c r="E4662">
        <v>93</v>
      </c>
      <c r="F4662">
        <v>5</v>
      </c>
      <c r="G4662">
        <v>10</v>
      </c>
      <c r="H4662" t="s">
        <v>22151</v>
      </c>
      <c r="I4662">
        <v>49</v>
      </c>
      <c r="K4662" t="s">
        <v>10413</v>
      </c>
      <c r="L4662" t="s">
        <v>22152</v>
      </c>
      <c r="M4662" t="s">
        <v>22153</v>
      </c>
      <c r="N4662">
        <v>190</v>
      </c>
      <c r="O4662">
        <v>81</v>
      </c>
      <c r="P4662" t="s">
        <v>22154</v>
      </c>
      <c r="Q4662">
        <v>1</v>
      </c>
      <c r="R4662" t="s">
        <v>22155</v>
      </c>
      <c r="S4662" t="s">
        <v>22156</v>
      </c>
      <c r="T4662">
        <v>6</v>
      </c>
      <c r="U4662" t="s">
        <v>37</v>
      </c>
      <c r="V4662" t="s">
        <v>56</v>
      </c>
      <c r="Y4662">
        <v>2009</v>
      </c>
      <c r="Z4662">
        <v>11</v>
      </c>
      <c r="AA4662">
        <v>6.9</v>
      </c>
      <c r="AC4662">
        <v>33</v>
      </c>
    </row>
    <row r="4663" spans="1:29">
      <c r="A4663" t="s">
        <v>28</v>
      </c>
      <c r="C4663" t="s">
        <v>18296</v>
      </c>
      <c r="D4663">
        <v>74</v>
      </c>
      <c r="E4663">
        <v>88</v>
      </c>
      <c r="F4663">
        <v>377</v>
      </c>
      <c r="G4663">
        <v>236</v>
      </c>
      <c r="H4663" t="s">
        <v>22157</v>
      </c>
      <c r="I4663">
        <v>529</v>
      </c>
      <c r="J4663">
        <v>4771000</v>
      </c>
      <c r="K4663" t="s">
        <v>2527</v>
      </c>
      <c r="L4663" t="s">
        <v>8132</v>
      </c>
      <c r="M4663" t="s">
        <v>22158</v>
      </c>
      <c r="N4663">
        <v>26513</v>
      </c>
      <c r="O4663">
        <v>1502</v>
      </c>
      <c r="P4663" t="s">
        <v>22159</v>
      </c>
      <c r="Q4663">
        <v>1</v>
      </c>
      <c r="R4663" t="s">
        <v>22160</v>
      </c>
      <c r="S4663" t="s">
        <v>22161</v>
      </c>
      <c r="T4663">
        <v>174</v>
      </c>
      <c r="U4663" t="s">
        <v>37</v>
      </c>
      <c r="V4663" t="s">
        <v>38</v>
      </c>
      <c r="W4663" t="s">
        <v>585</v>
      </c>
      <c r="X4663">
        <v>800000</v>
      </c>
      <c r="Y4663">
        <v>1995</v>
      </c>
      <c r="Z4663">
        <v>502</v>
      </c>
      <c r="AA4663">
        <v>7.5</v>
      </c>
      <c r="AB4663">
        <v>1.85</v>
      </c>
      <c r="AC4663">
        <v>0</v>
      </c>
    </row>
    <row r="4664" spans="1:29">
      <c r="A4664" t="s">
        <v>28</v>
      </c>
      <c r="C4664" t="s">
        <v>19697</v>
      </c>
      <c r="D4664">
        <v>11</v>
      </c>
      <c r="E4664">
        <v>114</v>
      </c>
      <c r="F4664">
        <v>9</v>
      </c>
      <c r="G4664">
        <v>86</v>
      </c>
      <c r="H4664" t="s">
        <v>13509</v>
      </c>
      <c r="I4664">
        <v>159</v>
      </c>
      <c r="J4664">
        <v>1001437</v>
      </c>
      <c r="K4664" t="s">
        <v>214</v>
      </c>
      <c r="L4664" t="s">
        <v>22162</v>
      </c>
      <c r="M4664" t="s">
        <v>22163</v>
      </c>
      <c r="N4664">
        <v>2039</v>
      </c>
      <c r="O4664">
        <v>423</v>
      </c>
      <c r="P4664" t="s">
        <v>22164</v>
      </c>
      <c r="Q4664">
        <v>1</v>
      </c>
      <c r="R4664" t="s">
        <v>22165</v>
      </c>
      <c r="S4664" t="s">
        <v>22166</v>
      </c>
      <c r="T4664">
        <v>28</v>
      </c>
      <c r="U4664" t="s">
        <v>37</v>
      </c>
      <c r="V4664" t="s">
        <v>38</v>
      </c>
      <c r="W4664" t="s">
        <v>585</v>
      </c>
      <c r="X4664">
        <v>800000</v>
      </c>
      <c r="Y4664">
        <v>1993</v>
      </c>
      <c r="Z4664">
        <v>143</v>
      </c>
      <c r="AA4664">
        <v>7.2</v>
      </c>
      <c r="AB4664">
        <v>1.85</v>
      </c>
      <c r="AC4664">
        <v>81</v>
      </c>
    </row>
    <row r="4665" spans="1:29">
      <c r="A4665" t="s">
        <v>28</v>
      </c>
      <c r="C4665" t="s">
        <v>14895</v>
      </c>
      <c r="D4665">
        <v>59</v>
      </c>
      <c r="E4665">
        <v>88</v>
      </c>
      <c r="F4665">
        <v>6</v>
      </c>
      <c r="G4665">
        <v>68</v>
      </c>
      <c r="H4665" t="s">
        <v>11221</v>
      </c>
      <c r="I4665">
        <v>302</v>
      </c>
      <c r="J4665">
        <v>2073984</v>
      </c>
      <c r="K4665" t="s">
        <v>214</v>
      </c>
      <c r="L4665" t="s">
        <v>22167</v>
      </c>
      <c r="M4665" t="s">
        <v>22168</v>
      </c>
      <c r="N4665">
        <v>4743</v>
      </c>
      <c r="O4665">
        <v>663</v>
      </c>
      <c r="P4665" t="s">
        <v>22169</v>
      </c>
      <c r="Q4665">
        <v>1</v>
      </c>
      <c r="R4665" t="s">
        <v>22170</v>
      </c>
      <c r="S4665" t="s">
        <v>22171</v>
      </c>
      <c r="T4665">
        <v>135</v>
      </c>
      <c r="U4665" t="s">
        <v>37</v>
      </c>
      <c r="V4665" t="s">
        <v>1465</v>
      </c>
      <c r="W4665" t="s">
        <v>585</v>
      </c>
      <c r="X4665">
        <v>800000</v>
      </c>
      <c r="Y4665">
        <v>2002</v>
      </c>
      <c r="Z4665">
        <v>270</v>
      </c>
      <c r="AA4665">
        <v>7.2</v>
      </c>
      <c r="AB4665">
        <v>1.85</v>
      </c>
      <c r="AC4665">
        <v>219</v>
      </c>
    </row>
    <row r="4666" spans="1:29">
      <c r="A4666" t="s">
        <v>747</v>
      </c>
      <c r="C4666" t="s">
        <v>22172</v>
      </c>
      <c r="D4666">
        <v>71</v>
      </c>
      <c r="E4666">
        <v>110</v>
      </c>
      <c r="F4666">
        <v>21</v>
      </c>
      <c r="G4666">
        <v>3</v>
      </c>
      <c r="H4666" t="s">
        <v>22173</v>
      </c>
      <c r="I4666">
        <v>426</v>
      </c>
      <c r="J4666">
        <v>9950</v>
      </c>
      <c r="K4666" t="s">
        <v>4824</v>
      </c>
      <c r="L4666" t="s">
        <v>22174</v>
      </c>
      <c r="M4666" t="s">
        <v>22175</v>
      </c>
      <c r="N4666">
        <v>7431</v>
      </c>
      <c r="O4666">
        <v>455</v>
      </c>
      <c r="P4666" t="s">
        <v>22176</v>
      </c>
      <c r="Q4666">
        <v>1</v>
      </c>
      <c r="R4666" t="s">
        <v>22177</v>
      </c>
      <c r="S4666" t="s">
        <v>22178</v>
      </c>
      <c r="T4666">
        <v>84</v>
      </c>
      <c r="U4666" t="s">
        <v>8731</v>
      </c>
      <c r="V4666" t="s">
        <v>767</v>
      </c>
      <c r="W4666" t="s">
        <v>4830</v>
      </c>
      <c r="Y4666">
        <v>1929</v>
      </c>
      <c r="Z4666">
        <v>20</v>
      </c>
      <c r="AA4666">
        <v>8</v>
      </c>
      <c r="AB4666">
        <v>1.33</v>
      </c>
      <c r="AC4666">
        <v>926</v>
      </c>
    </row>
    <row r="4667" spans="1:29">
      <c r="A4667" t="s">
        <v>28</v>
      </c>
      <c r="C4667" t="s">
        <v>22179</v>
      </c>
      <c r="D4667">
        <v>5</v>
      </c>
      <c r="E4667">
        <v>95</v>
      </c>
      <c r="F4667">
        <v>0</v>
      </c>
      <c r="G4667">
        <v>167</v>
      </c>
      <c r="H4667" t="s">
        <v>22180</v>
      </c>
      <c r="I4667">
        <v>940</v>
      </c>
      <c r="K4667" t="s">
        <v>3409</v>
      </c>
      <c r="L4667" t="s">
        <v>3260</v>
      </c>
      <c r="M4667" t="s">
        <v>22181</v>
      </c>
      <c r="N4667">
        <v>59</v>
      </c>
      <c r="O4667">
        <v>1484</v>
      </c>
      <c r="P4667" t="s">
        <v>22182</v>
      </c>
      <c r="Q4667">
        <v>2</v>
      </c>
      <c r="R4667" t="s">
        <v>22183</v>
      </c>
      <c r="S4667" t="s">
        <v>22184</v>
      </c>
      <c r="T4667">
        <v>1</v>
      </c>
      <c r="U4667" t="s">
        <v>37</v>
      </c>
      <c r="V4667" t="s">
        <v>38</v>
      </c>
      <c r="X4667">
        <v>850000</v>
      </c>
      <c r="Y4667">
        <v>2008</v>
      </c>
      <c r="Z4667">
        <v>188</v>
      </c>
      <c r="AA4667">
        <v>7.4</v>
      </c>
      <c r="AB4667">
        <v>1.78</v>
      </c>
      <c r="AC4667">
        <v>18</v>
      </c>
    </row>
    <row r="4668" spans="1:29">
      <c r="A4668" t="s">
        <v>28</v>
      </c>
      <c r="C4668" t="s">
        <v>22185</v>
      </c>
      <c r="D4668">
        <v>25</v>
      </c>
      <c r="E4668">
        <v>83</v>
      </c>
      <c r="F4668">
        <v>0</v>
      </c>
      <c r="G4668">
        <v>0</v>
      </c>
      <c r="H4668" t="s">
        <v>22186</v>
      </c>
      <c r="I4668">
        <v>24</v>
      </c>
      <c r="K4668" t="s">
        <v>3409</v>
      </c>
      <c r="L4668" t="s">
        <v>22187</v>
      </c>
      <c r="M4668" t="s">
        <v>22188</v>
      </c>
      <c r="N4668">
        <v>772</v>
      </c>
      <c r="O4668">
        <v>29</v>
      </c>
      <c r="P4668" t="s">
        <v>22189</v>
      </c>
      <c r="Q4668">
        <v>0</v>
      </c>
      <c r="R4668" t="s">
        <v>22190</v>
      </c>
      <c r="S4668" t="s">
        <v>22191</v>
      </c>
      <c r="T4668">
        <v>11</v>
      </c>
      <c r="U4668" t="s">
        <v>2778</v>
      </c>
      <c r="V4668" t="s">
        <v>18942</v>
      </c>
      <c r="W4668" t="s">
        <v>5613</v>
      </c>
      <c r="X4668">
        <v>800000</v>
      </c>
      <c r="Y4668">
        <v>2004</v>
      </c>
      <c r="Z4668">
        <v>5</v>
      </c>
      <c r="AA4668">
        <v>7.2</v>
      </c>
      <c r="AC4668">
        <v>83</v>
      </c>
    </row>
    <row r="4669" spans="1:29">
      <c r="A4669" t="s">
        <v>28</v>
      </c>
      <c r="C4669" t="s">
        <v>4351</v>
      </c>
      <c r="D4669">
        <v>29</v>
      </c>
      <c r="E4669">
        <v>104</v>
      </c>
      <c r="F4669">
        <v>37</v>
      </c>
      <c r="G4669">
        <v>501</v>
      </c>
      <c r="H4669" t="s">
        <v>13831</v>
      </c>
      <c r="I4669">
        <v>574</v>
      </c>
      <c r="J4669">
        <v>144583</v>
      </c>
      <c r="K4669" t="s">
        <v>4075</v>
      </c>
      <c r="L4669" t="s">
        <v>3236</v>
      </c>
      <c r="M4669" t="s">
        <v>22192</v>
      </c>
      <c r="N4669">
        <v>2256</v>
      </c>
      <c r="O4669">
        <v>1983</v>
      </c>
      <c r="P4669" t="s">
        <v>3964</v>
      </c>
      <c r="Q4669">
        <v>0</v>
      </c>
      <c r="R4669" t="s">
        <v>22193</v>
      </c>
      <c r="S4669" t="s">
        <v>22194</v>
      </c>
      <c r="T4669">
        <v>79</v>
      </c>
      <c r="U4669" t="s">
        <v>37</v>
      </c>
      <c r="V4669" t="s">
        <v>1465</v>
      </c>
      <c r="W4669" t="s">
        <v>585</v>
      </c>
      <c r="X4669">
        <v>800000</v>
      </c>
      <c r="Y4669">
        <v>1999</v>
      </c>
      <c r="Z4669">
        <v>573</v>
      </c>
      <c r="AA4669">
        <v>6.5</v>
      </c>
      <c r="AB4669">
        <v>1.85</v>
      </c>
      <c r="AC4669">
        <v>130</v>
      </c>
    </row>
    <row r="4670" spans="1:29">
      <c r="A4670" t="s">
        <v>28</v>
      </c>
      <c r="C4670" t="s">
        <v>22195</v>
      </c>
      <c r="D4670">
        <v>17</v>
      </c>
      <c r="E4670">
        <v>94</v>
      </c>
      <c r="F4670">
        <v>3</v>
      </c>
      <c r="G4670">
        <v>181</v>
      </c>
      <c r="H4670" t="s">
        <v>8152</v>
      </c>
      <c r="I4670">
        <v>262</v>
      </c>
      <c r="K4670" t="s">
        <v>4824</v>
      </c>
      <c r="L4670" t="s">
        <v>22196</v>
      </c>
      <c r="M4670" t="s">
        <v>22197</v>
      </c>
      <c r="N4670">
        <v>3480</v>
      </c>
      <c r="O4670">
        <v>991</v>
      </c>
      <c r="P4670" t="s">
        <v>11354</v>
      </c>
      <c r="Q4670">
        <v>1</v>
      </c>
      <c r="R4670" t="s">
        <v>22198</v>
      </c>
      <c r="S4670" t="s">
        <v>22199</v>
      </c>
      <c r="T4670">
        <v>30</v>
      </c>
      <c r="U4670" t="s">
        <v>37</v>
      </c>
      <c r="V4670" t="s">
        <v>38</v>
      </c>
      <c r="W4670" t="s">
        <v>585</v>
      </c>
      <c r="X4670">
        <v>800000</v>
      </c>
      <c r="Y4670">
        <v>2003</v>
      </c>
      <c r="Z4670">
        <v>262</v>
      </c>
      <c r="AA4670">
        <v>7.2</v>
      </c>
      <c r="AC4670">
        <v>396</v>
      </c>
    </row>
    <row r="4671" spans="1:29">
      <c r="A4671" t="s">
        <v>28</v>
      </c>
      <c r="C4671" t="s">
        <v>22200</v>
      </c>
      <c r="D4671">
        <v>13</v>
      </c>
      <c r="E4671">
        <v>87</v>
      </c>
      <c r="F4671">
        <v>0</v>
      </c>
      <c r="G4671">
        <v>258</v>
      </c>
      <c r="H4671" t="s">
        <v>9198</v>
      </c>
      <c r="I4671">
        <v>1000</v>
      </c>
      <c r="J4671">
        <v>58163</v>
      </c>
      <c r="K4671" t="s">
        <v>3409</v>
      </c>
      <c r="L4671" t="s">
        <v>2716</v>
      </c>
      <c r="M4671" t="s">
        <v>22201</v>
      </c>
      <c r="N4671">
        <v>122</v>
      </c>
      <c r="O4671">
        <v>2359</v>
      </c>
      <c r="P4671" t="s">
        <v>22202</v>
      </c>
      <c r="Q4671">
        <v>0</v>
      </c>
      <c r="R4671" t="s">
        <v>22203</v>
      </c>
      <c r="S4671" t="s">
        <v>22204</v>
      </c>
      <c r="T4671">
        <v>3</v>
      </c>
      <c r="U4671" t="s">
        <v>37</v>
      </c>
      <c r="V4671" t="s">
        <v>38</v>
      </c>
      <c r="W4671" t="s">
        <v>585</v>
      </c>
      <c r="Y4671">
        <v>2000</v>
      </c>
      <c r="Z4671">
        <v>749</v>
      </c>
      <c r="AA4671">
        <v>4.2</v>
      </c>
      <c r="AC4671">
        <v>4</v>
      </c>
    </row>
    <row r="4672" spans="1:29">
      <c r="A4672" t="s">
        <v>28</v>
      </c>
      <c r="C4672" t="s">
        <v>22205</v>
      </c>
      <c r="D4672">
        <v>6</v>
      </c>
      <c r="E4672">
        <v>93</v>
      </c>
      <c r="F4672">
        <v>247</v>
      </c>
      <c r="G4672">
        <v>152</v>
      </c>
      <c r="H4672" t="s">
        <v>22206</v>
      </c>
      <c r="I4672">
        <v>247</v>
      </c>
      <c r="J4672">
        <v>35688</v>
      </c>
      <c r="K4672" t="s">
        <v>1671</v>
      </c>
      <c r="L4672" t="s">
        <v>22205</v>
      </c>
      <c r="M4672" t="s">
        <v>22207</v>
      </c>
      <c r="N4672">
        <v>4167</v>
      </c>
      <c r="O4672">
        <v>954</v>
      </c>
      <c r="P4672" t="s">
        <v>22208</v>
      </c>
      <c r="Q4672">
        <v>4</v>
      </c>
      <c r="S4672" t="s">
        <v>22209</v>
      </c>
      <c r="T4672">
        <v>72</v>
      </c>
      <c r="U4672" t="s">
        <v>37</v>
      </c>
      <c r="V4672" t="s">
        <v>38</v>
      </c>
      <c r="W4672" t="s">
        <v>4830</v>
      </c>
      <c r="X4672">
        <v>600000</v>
      </c>
      <c r="Y4672">
        <v>2014</v>
      </c>
      <c r="Z4672">
        <v>217</v>
      </c>
      <c r="AA4672">
        <v>5.0999999999999996</v>
      </c>
      <c r="AC4672">
        <v>0</v>
      </c>
    </row>
    <row r="4673" spans="1:29">
      <c r="A4673" t="s">
        <v>28</v>
      </c>
      <c r="C4673" t="s">
        <v>5170</v>
      </c>
      <c r="D4673">
        <v>224</v>
      </c>
      <c r="E4673">
        <v>91</v>
      </c>
      <c r="F4673">
        <v>75</v>
      </c>
      <c r="G4673">
        <v>13</v>
      </c>
      <c r="H4673" t="s">
        <v>22210</v>
      </c>
      <c r="I4673">
        <v>35</v>
      </c>
      <c r="J4673">
        <v>41709</v>
      </c>
      <c r="K4673" t="s">
        <v>7579</v>
      </c>
      <c r="L4673" t="s">
        <v>15862</v>
      </c>
      <c r="M4673" t="s">
        <v>22211</v>
      </c>
      <c r="N4673">
        <v>54601</v>
      </c>
      <c r="O4673">
        <v>116</v>
      </c>
      <c r="P4673" t="s">
        <v>22212</v>
      </c>
      <c r="Q4673">
        <v>0</v>
      </c>
      <c r="R4673" t="s">
        <v>22213</v>
      </c>
      <c r="S4673" t="s">
        <v>22214</v>
      </c>
      <c r="T4673">
        <v>200</v>
      </c>
      <c r="U4673" t="s">
        <v>17494</v>
      </c>
      <c r="V4673" t="s">
        <v>12616</v>
      </c>
      <c r="W4673" t="s">
        <v>4830</v>
      </c>
      <c r="X4673">
        <v>800000</v>
      </c>
      <c r="Y4673">
        <v>2009</v>
      </c>
      <c r="Z4673">
        <v>16</v>
      </c>
      <c r="AA4673">
        <v>6.4</v>
      </c>
      <c r="AB4673">
        <v>1.85</v>
      </c>
      <c r="AC4673">
        <v>23000</v>
      </c>
    </row>
    <row r="4674" spans="1:29">
      <c r="A4674" t="s">
        <v>28</v>
      </c>
      <c r="C4674" t="s">
        <v>22215</v>
      </c>
      <c r="D4674">
        <v>33</v>
      </c>
      <c r="E4674">
        <v>90</v>
      </c>
      <c r="F4674">
        <v>38</v>
      </c>
      <c r="G4674">
        <v>69</v>
      </c>
      <c r="H4674" t="s">
        <v>8929</v>
      </c>
      <c r="I4674">
        <v>214</v>
      </c>
      <c r="J4674">
        <v>1310270</v>
      </c>
      <c r="K4674" t="s">
        <v>22216</v>
      </c>
      <c r="L4674" t="s">
        <v>22217</v>
      </c>
      <c r="M4674" t="s">
        <v>22218</v>
      </c>
      <c r="N4674">
        <v>17725</v>
      </c>
      <c r="O4674">
        <v>587</v>
      </c>
      <c r="P4674" t="s">
        <v>20304</v>
      </c>
      <c r="Q4674">
        <v>0</v>
      </c>
      <c r="R4674" t="s">
        <v>22219</v>
      </c>
      <c r="S4674" t="s">
        <v>22220</v>
      </c>
      <c r="T4674">
        <v>157</v>
      </c>
      <c r="U4674" t="s">
        <v>37</v>
      </c>
      <c r="V4674" t="s">
        <v>38</v>
      </c>
      <c r="W4674" t="s">
        <v>39</v>
      </c>
      <c r="X4674">
        <v>780000</v>
      </c>
      <c r="Y4674">
        <v>2003</v>
      </c>
      <c r="Z4674">
        <v>115</v>
      </c>
      <c r="AA4674">
        <v>6.8</v>
      </c>
      <c r="AC4674">
        <v>1000</v>
      </c>
    </row>
    <row r="4675" spans="1:29">
      <c r="A4675" t="s">
        <v>28</v>
      </c>
      <c r="C4675" t="s">
        <v>22221</v>
      </c>
      <c r="D4675">
        <v>1</v>
      </c>
      <c r="E4675">
        <v>14</v>
      </c>
      <c r="F4675">
        <v>0</v>
      </c>
      <c r="G4675">
        <v>37</v>
      </c>
      <c r="H4675" t="s">
        <v>22222</v>
      </c>
      <c r="I4675">
        <v>134</v>
      </c>
      <c r="K4675" t="s">
        <v>22223</v>
      </c>
      <c r="L4675" t="s">
        <v>22224</v>
      </c>
      <c r="M4675" t="s">
        <v>22225</v>
      </c>
      <c r="N4675">
        <v>292</v>
      </c>
      <c r="O4675">
        <v>315</v>
      </c>
      <c r="P4675" t="s">
        <v>22226</v>
      </c>
      <c r="Q4675">
        <v>1</v>
      </c>
      <c r="R4675" t="s">
        <v>22227</v>
      </c>
      <c r="S4675" t="s">
        <v>22228</v>
      </c>
      <c r="T4675">
        <v>3</v>
      </c>
      <c r="U4675" t="s">
        <v>37</v>
      </c>
      <c r="V4675" t="s">
        <v>38</v>
      </c>
      <c r="Y4675">
        <v>2012</v>
      </c>
      <c r="Z4675">
        <v>93</v>
      </c>
      <c r="AA4675">
        <v>6.2</v>
      </c>
      <c r="AC4675">
        <v>14</v>
      </c>
    </row>
    <row r="4676" spans="1:29">
      <c r="A4676" t="s">
        <v>28</v>
      </c>
      <c r="C4676" t="s">
        <v>1432</v>
      </c>
      <c r="D4676">
        <v>100</v>
      </c>
      <c r="E4676">
        <v>112</v>
      </c>
      <c r="F4676">
        <v>0</v>
      </c>
      <c r="G4676">
        <v>425</v>
      </c>
      <c r="H4676" t="s">
        <v>850</v>
      </c>
      <c r="I4676">
        <v>11000</v>
      </c>
      <c r="J4676">
        <v>115000000</v>
      </c>
      <c r="K4676" t="s">
        <v>5510</v>
      </c>
      <c r="L4676" t="s">
        <v>391</v>
      </c>
      <c r="M4676" t="s">
        <v>22229</v>
      </c>
      <c r="N4676">
        <v>63839</v>
      </c>
      <c r="O4676">
        <v>14954</v>
      </c>
      <c r="P4676" t="s">
        <v>22230</v>
      </c>
      <c r="Q4676">
        <v>1</v>
      </c>
      <c r="R4676" t="s">
        <v>22231</v>
      </c>
      <c r="S4676" t="s">
        <v>22232</v>
      </c>
      <c r="T4676">
        <v>238</v>
      </c>
      <c r="U4676" t="s">
        <v>37</v>
      </c>
      <c r="V4676" t="s">
        <v>38</v>
      </c>
      <c r="W4676" t="s">
        <v>95</v>
      </c>
      <c r="X4676">
        <v>777000</v>
      </c>
      <c r="Y4676">
        <v>1973</v>
      </c>
      <c r="Z4676">
        <v>2000</v>
      </c>
      <c r="AA4676">
        <v>7.5</v>
      </c>
      <c r="AB4676">
        <v>2.35</v>
      </c>
      <c r="AC4676">
        <v>0</v>
      </c>
    </row>
    <row r="4677" spans="1:29">
      <c r="A4677" t="s">
        <v>28</v>
      </c>
      <c r="C4677" t="s">
        <v>21051</v>
      </c>
      <c r="D4677">
        <v>21</v>
      </c>
      <c r="E4677">
        <v>75</v>
      </c>
      <c r="F4677">
        <v>21</v>
      </c>
      <c r="G4677">
        <v>0</v>
      </c>
      <c r="H4677" t="s">
        <v>22233</v>
      </c>
      <c r="I4677">
        <v>25</v>
      </c>
      <c r="K4677" t="s">
        <v>20311</v>
      </c>
      <c r="L4677" t="s">
        <v>22234</v>
      </c>
      <c r="M4677" t="s">
        <v>22235</v>
      </c>
      <c r="N4677">
        <v>1477</v>
      </c>
      <c r="O4677">
        <v>25</v>
      </c>
      <c r="P4677" t="s">
        <v>22236</v>
      </c>
      <c r="Q4677">
        <v>0</v>
      </c>
      <c r="R4677" t="s">
        <v>22237</v>
      </c>
      <c r="S4677" t="s">
        <v>22238</v>
      </c>
      <c r="T4677">
        <v>24</v>
      </c>
      <c r="U4677" t="s">
        <v>37</v>
      </c>
      <c r="V4677" t="s">
        <v>38</v>
      </c>
      <c r="X4677">
        <v>750000</v>
      </c>
      <c r="Y4677">
        <v>2006</v>
      </c>
      <c r="Z4677">
        <v>0</v>
      </c>
      <c r="AA4677">
        <v>7.7</v>
      </c>
      <c r="AB4677">
        <v>1.78</v>
      </c>
      <c r="AC4677">
        <v>274</v>
      </c>
    </row>
    <row r="4678" spans="1:29">
      <c r="A4678" t="s">
        <v>28</v>
      </c>
      <c r="C4678" t="s">
        <v>22239</v>
      </c>
      <c r="D4678">
        <v>82</v>
      </c>
      <c r="E4678">
        <v>86</v>
      </c>
      <c r="F4678">
        <v>8</v>
      </c>
      <c r="G4678">
        <v>357</v>
      </c>
      <c r="H4678" t="s">
        <v>16108</v>
      </c>
      <c r="I4678">
        <v>2000</v>
      </c>
      <c r="J4678">
        <v>5518918</v>
      </c>
      <c r="K4678" t="s">
        <v>22240</v>
      </c>
      <c r="L4678" t="s">
        <v>4799</v>
      </c>
      <c r="M4678" t="s">
        <v>22241</v>
      </c>
      <c r="N4678">
        <v>12160</v>
      </c>
      <c r="O4678">
        <v>3071</v>
      </c>
      <c r="P4678" t="s">
        <v>12193</v>
      </c>
      <c r="Q4678">
        <v>0</v>
      </c>
      <c r="R4678" t="s">
        <v>22242</v>
      </c>
      <c r="S4678" t="s">
        <v>22243</v>
      </c>
      <c r="T4678">
        <v>73</v>
      </c>
      <c r="U4678" t="s">
        <v>37</v>
      </c>
      <c r="V4678" t="s">
        <v>38</v>
      </c>
      <c r="W4678" t="s">
        <v>585</v>
      </c>
      <c r="X4678">
        <v>750000</v>
      </c>
      <c r="Y4678">
        <v>2007</v>
      </c>
      <c r="Z4678">
        <v>424</v>
      </c>
      <c r="AA4678">
        <v>6.9</v>
      </c>
      <c r="AB4678">
        <v>1.85</v>
      </c>
      <c r="AC4678">
        <v>307</v>
      </c>
    </row>
    <row r="4679" spans="1:29">
      <c r="A4679" t="s">
        <v>28</v>
      </c>
      <c r="C4679" t="s">
        <v>233</v>
      </c>
      <c r="D4679">
        <v>271</v>
      </c>
      <c r="E4679">
        <v>86</v>
      </c>
      <c r="F4679">
        <v>365</v>
      </c>
      <c r="G4679">
        <v>522</v>
      </c>
      <c r="H4679" t="s">
        <v>10691</v>
      </c>
      <c r="I4679">
        <v>934</v>
      </c>
      <c r="J4679">
        <v>4007792</v>
      </c>
      <c r="K4679" t="s">
        <v>1415</v>
      </c>
      <c r="L4679" t="s">
        <v>5206</v>
      </c>
      <c r="M4679" t="s">
        <v>22244</v>
      </c>
      <c r="N4679">
        <v>101287</v>
      </c>
      <c r="O4679">
        <v>2714</v>
      </c>
      <c r="P4679" t="s">
        <v>418</v>
      </c>
      <c r="Q4679">
        <v>0</v>
      </c>
      <c r="R4679" t="s">
        <v>22245</v>
      </c>
      <c r="S4679" t="s">
        <v>22246</v>
      </c>
      <c r="T4679">
        <v>260</v>
      </c>
      <c r="U4679" t="s">
        <v>37</v>
      </c>
      <c r="V4679" t="s">
        <v>38</v>
      </c>
      <c r="W4679" t="s">
        <v>585</v>
      </c>
      <c r="X4679">
        <v>750000</v>
      </c>
      <c r="Y4679">
        <v>2012</v>
      </c>
      <c r="Z4679">
        <v>830</v>
      </c>
      <c r="AA4679">
        <v>7</v>
      </c>
      <c r="AB4679">
        <v>2.35</v>
      </c>
      <c r="AC4679">
        <v>31000</v>
      </c>
    </row>
    <row r="4680" spans="1:29">
      <c r="A4680" t="s">
        <v>28</v>
      </c>
      <c r="C4680" t="s">
        <v>19826</v>
      </c>
      <c r="D4680">
        <v>5</v>
      </c>
      <c r="E4680">
        <v>89</v>
      </c>
      <c r="F4680">
        <v>15</v>
      </c>
      <c r="G4680">
        <v>95</v>
      </c>
      <c r="H4680" t="s">
        <v>2204</v>
      </c>
      <c r="I4680">
        <v>312</v>
      </c>
      <c r="J4680">
        <v>7705974</v>
      </c>
      <c r="K4680" t="s">
        <v>17534</v>
      </c>
      <c r="L4680" t="s">
        <v>22247</v>
      </c>
      <c r="M4680" t="s">
        <v>22248</v>
      </c>
      <c r="N4680">
        <v>3543</v>
      </c>
      <c r="O4680">
        <v>548</v>
      </c>
      <c r="P4680" t="s">
        <v>22249</v>
      </c>
      <c r="Q4680">
        <v>1</v>
      </c>
      <c r="R4680" t="s">
        <v>22250</v>
      </c>
      <c r="S4680" t="s">
        <v>22251</v>
      </c>
      <c r="T4680">
        <v>8</v>
      </c>
      <c r="U4680" t="s">
        <v>37</v>
      </c>
      <c r="V4680" t="s">
        <v>38</v>
      </c>
      <c r="W4680" t="s">
        <v>585</v>
      </c>
      <c r="Y4680">
        <v>2011</v>
      </c>
      <c r="Z4680">
        <v>135</v>
      </c>
      <c r="AA4680">
        <v>7.5</v>
      </c>
      <c r="AB4680">
        <v>1.85</v>
      </c>
      <c r="AC4680">
        <v>614</v>
      </c>
    </row>
    <row r="4681" spans="1:29">
      <c r="A4681" t="s">
        <v>28</v>
      </c>
      <c r="C4681" t="s">
        <v>22252</v>
      </c>
      <c r="D4681">
        <v>255</v>
      </c>
      <c r="E4681">
        <v>95</v>
      </c>
      <c r="F4681">
        <v>214</v>
      </c>
      <c r="G4681">
        <v>246</v>
      </c>
      <c r="H4681" t="s">
        <v>10506</v>
      </c>
      <c r="I4681">
        <v>513</v>
      </c>
      <c r="J4681">
        <v>26297</v>
      </c>
      <c r="K4681" t="s">
        <v>6790</v>
      </c>
      <c r="L4681" t="s">
        <v>16522</v>
      </c>
      <c r="M4681" t="s">
        <v>22253</v>
      </c>
      <c r="N4681">
        <v>25750</v>
      </c>
      <c r="O4681">
        <v>1269</v>
      </c>
      <c r="P4681" t="s">
        <v>3520</v>
      </c>
      <c r="Q4681">
        <v>0</v>
      </c>
      <c r="R4681" t="s">
        <v>22254</v>
      </c>
      <c r="S4681" t="s">
        <v>22255</v>
      </c>
      <c r="T4681">
        <v>209</v>
      </c>
      <c r="U4681" t="s">
        <v>37</v>
      </c>
      <c r="V4681" t="s">
        <v>56</v>
      </c>
      <c r="W4681" t="s">
        <v>4830</v>
      </c>
      <c r="X4681">
        <v>500000</v>
      </c>
      <c r="Y4681">
        <v>2011</v>
      </c>
      <c r="Z4681">
        <v>257</v>
      </c>
      <c r="AA4681">
        <v>6.3</v>
      </c>
      <c r="AB4681">
        <v>2.35</v>
      </c>
      <c r="AC4681">
        <v>0</v>
      </c>
    </row>
    <row r="4682" spans="1:29">
      <c r="A4682" t="s">
        <v>28</v>
      </c>
      <c r="C4682" t="s">
        <v>21808</v>
      </c>
      <c r="D4682">
        <v>292</v>
      </c>
      <c r="E4682">
        <v>101</v>
      </c>
      <c r="F4682">
        <v>243</v>
      </c>
      <c r="G4682">
        <v>74</v>
      </c>
      <c r="H4682" t="s">
        <v>22256</v>
      </c>
      <c r="I4682">
        <v>969</v>
      </c>
      <c r="J4682">
        <v>77501</v>
      </c>
      <c r="K4682" t="s">
        <v>6403</v>
      </c>
      <c r="L4682" t="s">
        <v>21809</v>
      </c>
      <c r="M4682" t="s">
        <v>22257</v>
      </c>
      <c r="N4682">
        <v>27260</v>
      </c>
      <c r="O4682">
        <v>1252</v>
      </c>
      <c r="P4682" t="s">
        <v>22258</v>
      </c>
      <c r="Q4682">
        <v>0</v>
      </c>
      <c r="R4682" t="s">
        <v>22259</v>
      </c>
      <c r="S4682" t="s">
        <v>22260</v>
      </c>
      <c r="T4682">
        <v>247</v>
      </c>
      <c r="U4682" t="s">
        <v>37</v>
      </c>
      <c r="V4682" t="s">
        <v>38</v>
      </c>
      <c r="W4682" t="s">
        <v>585</v>
      </c>
      <c r="X4682">
        <v>750000</v>
      </c>
      <c r="Y4682">
        <v>2011</v>
      </c>
      <c r="Z4682">
        <v>128</v>
      </c>
      <c r="AA4682">
        <v>5.5</v>
      </c>
      <c r="AB4682">
        <v>2.35</v>
      </c>
      <c r="AC4682">
        <v>0</v>
      </c>
    </row>
    <row r="4683" spans="1:29">
      <c r="A4683" t="s">
        <v>28</v>
      </c>
      <c r="C4683" t="s">
        <v>3749</v>
      </c>
      <c r="D4683">
        <v>178</v>
      </c>
      <c r="E4683">
        <v>89</v>
      </c>
      <c r="F4683">
        <v>687</v>
      </c>
      <c r="G4683">
        <v>389</v>
      </c>
      <c r="H4683" t="s">
        <v>6931</v>
      </c>
      <c r="I4683">
        <v>10000</v>
      </c>
      <c r="J4683">
        <v>42638165</v>
      </c>
      <c r="K4683" t="s">
        <v>2094</v>
      </c>
      <c r="L4683" t="s">
        <v>440</v>
      </c>
      <c r="M4683" t="s">
        <v>12404</v>
      </c>
      <c r="N4683">
        <v>42183</v>
      </c>
      <c r="O4683">
        <v>12183</v>
      </c>
      <c r="P4683" t="s">
        <v>12405</v>
      </c>
      <c r="Q4683">
        <v>1</v>
      </c>
      <c r="R4683" t="s">
        <v>12406</v>
      </c>
      <c r="S4683" t="s">
        <v>12407</v>
      </c>
      <c r="T4683">
        <v>230</v>
      </c>
      <c r="U4683" t="s">
        <v>37</v>
      </c>
      <c r="V4683" t="s">
        <v>38</v>
      </c>
      <c r="W4683" t="s">
        <v>39</v>
      </c>
      <c r="X4683">
        <v>16000000</v>
      </c>
      <c r="Y4683">
        <v>2009</v>
      </c>
      <c r="Z4683">
        <v>787</v>
      </c>
      <c r="AA4683">
        <v>4.8</v>
      </c>
      <c r="AB4683">
        <v>2.35</v>
      </c>
      <c r="AC4683">
        <v>0</v>
      </c>
    </row>
    <row r="4684" spans="1:29">
      <c r="A4684" t="s">
        <v>28</v>
      </c>
      <c r="C4684" t="s">
        <v>9551</v>
      </c>
      <c r="D4684">
        <v>120</v>
      </c>
      <c r="E4684">
        <v>106</v>
      </c>
      <c r="F4684">
        <v>973</v>
      </c>
      <c r="G4684">
        <v>48</v>
      </c>
      <c r="H4684" t="s">
        <v>22261</v>
      </c>
      <c r="I4684">
        <v>319</v>
      </c>
      <c r="K4684" t="s">
        <v>3409</v>
      </c>
      <c r="L4684" t="s">
        <v>15526</v>
      </c>
      <c r="M4684" t="s">
        <v>22262</v>
      </c>
      <c r="N4684">
        <v>17813</v>
      </c>
      <c r="O4684">
        <v>500</v>
      </c>
      <c r="P4684" t="s">
        <v>22263</v>
      </c>
      <c r="Q4684">
        <v>1</v>
      </c>
      <c r="R4684" t="s">
        <v>22264</v>
      </c>
      <c r="S4684" t="s">
        <v>22265</v>
      </c>
      <c r="T4684">
        <v>101</v>
      </c>
      <c r="U4684" t="s">
        <v>9795</v>
      </c>
      <c r="V4684" t="s">
        <v>7090</v>
      </c>
      <c r="W4684" t="s">
        <v>585</v>
      </c>
      <c r="X4684">
        <v>750000</v>
      </c>
      <c r="Y4684">
        <v>1970</v>
      </c>
      <c r="Z4684">
        <v>90</v>
      </c>
      <c r="AA4684">
        <v>8.1</v>
      </c>
      <c r="AB4684">
        <v>1.66</v>
      </c>
      <c r="AC4684">
        <v>0</v>
      </c>
    </row>
    <row r="4685" spans="1:29">
      <c r="A4685" t="s">
        <v>28</v>
      </c>
      <c r="C4685" t="s">
        <v>2392</v>
      </c>
      <c r="D4685">
        <v>31</v>
      </c>
      <c r="E4685">
        <v>88</v>
      </c>
      <c r="F4685">
        <v>168</v>
      </c>
      <c r="G4685">
        <v>21</v>
      </c>
      <c r="H4685" t="s">
        <v>22266</v>
      </c>
      <c r="I4685">
        <v>108</v>
      </c>
      <c r="J4685">
        <v>47329</v>
      </c>
      <c r="K4685" t="s">
        <v>3409</v>
      </c>
      <c r="L4685" t="s">
        <v>22267</v>
      </c>
      <c r="M4685" t="s">
        <v>22268</v>
      </c>
      <c r="N4685">
        <v>1661</v>
      </c>
      <c r="O4685">
        <v>243</v>
      </c>
      <c r="P4685" t="s">
        <v>22269</v>
      </c>
      <c r="Q4685">
        <v>0</v>
      </c>
      <c r="R4685" t="s">
        <v>22270</v>
      </c>
      <c r="S4685" t="s">
        <v>22271</v>
      </c>
      <c r="T4685">
        <v>31</v>
      </c>
      <c r="U4685" t="s">
        <v>37</v>
      </c>
      <c r="V4685" t="s">
        <v>38</v>
      </c>
      <c r="W4685" t="s">
        <v>585</v>
      </c>
      <c r="X4685">
        <v>750000</v>
      </c>
      <c r="Y4685">
        <v>2002</v>
      </c>
      <c r="Z4685">
        <v>72</v>
      </c>
      <c r="AA4685">
        <v>6.6</v>
      </c>
      <c r="AB4685">
        <v>1.78</v>
      </c>
      <c r="AC4685">
        <v>163</v>
      </c>
    </row>
    <row r="4686" spans="1:29">
      <c r="A4686" t="s">
        <v>28</v>
      </c>
      <c r="C4686" t="s">
        <v>22272</v>
      </c>
      <c r="D4686">
        <v>114</v>
      </c>
      <c r="E4686">
        <v>99</v>
      </c>
      <c r="F4686">
        <v>4</v>
      </c>
      <c r="G4686">
        <v>201</v>
      </c>
      <c r="H4686" t="s">
        <v>22273</v>
      </c>
      <c r="I4686">
        <v>1000</v>
      </c>
      <c r="J4686">
        <v>18378</v>
      </c>
      <c r="K4686" t="s">
        <v>6648</v>
      </c>
      <c r="L4686" t="s">
        <v>13946</v>
      </c>
      <c r="M4686" t="s">
        <v>22274</v>
      </c>
      <c r="N4686">
        <v>9376</v>
      </c>
      <c r="O4686">
        <v>1558</v>
      </c>
      <c r="P4686" t="s">
        <v>10298</v>
      </c>
      <c r="Q4686">
        <v>0</v>
      </c>
      <c r="R4686" t="s">
        <v>22275</v>
      </c>
      <c r="S4686" t="s">
        <v>22276</v>
      </c>
      <c r="T4686">
        <v>74</v>
      </c>
      <c r="U4686" t="s">
        <v>37</v>
      </c>
      <c r="V4686" t="s">
        <v>56</v>
      </c>
      <c r="W4686" t="s">
        <v>585</v>
      </c>
      <c r="X4686">
        <v>900000</v>
      </c>
      <c r="Y4686">
        <v>2008</v>
      </c>
      <c r="Z4686">
        <v>233</v>
      </c>
      <c r="AA4686">
        <v>5.2</v>
      </c>
      <c r="AB4686">
        <v>1.85</v>
      </c>
      <c r="AC4686">
        <v>0</v>
      </c>
    </row>
    <row r="4687" spans="1:29">
      <c r="A4687" t="s">
        <v>28</v>
      </c>
      <c r="C4687" t="s">
        <v>8197</v>
      </c>
      <c r="D4687">
        <v>233</v>
      </c>
      <c r="E4687">
        <v>90</v>
      </c>
      <c r="F4687">
        <v>129</v>
      </c>
      <c r="G4687">
        <v>280</v>
      </c>
      <c r="H4687" t="s">
        <v>20823</v>
      </c>
      <c r="I4687">
        <v>935</v>
      </c>
      <c r="K4687" t="s">
        <v>6403</v>
      </c>
      <c r="L4687" t="s">
        <v>5698</v>
      </c>
      <c r="M4687" t="s">
        <v>22277</v>
      </c>
      <c r="N4687">
        <v>25951</v>
      </c>
      <c r="O4687">
        <v>2170</v>
      </c>
      <c r="P4687" t="s">
        <v>22278</v>
      </c>
      <c r="Q4687">
        <v>1</v>
      </c>
      <c r="R4687" t="s">
        <v>22279</v>
      </c>
      <c r="S4687" t="s">
        <v>22280</v>
      </c>
      <c r="T4687">
        <v>129</v>
      </c>
      <c r="U4687" t="s">
        <v>37</v>
      </c>
      <c r="V4687" t="s">
        <v>38</v>
      </c>
      <c r="W4687" t="s">
        <v>585</v>
      </c>
      <c r="X4687">
        <v>750000</v>
      </c>
      <c r="Y4687">
        <v>2006</v>
      </c>
      <c r="Z4687">
        <v>611</v>
      </c>
      <c r="AA4687">
        <v>5.6</v>
      </c>
      <c r="AB4687">
        <v>2.35</v>
      </c>
      <c r="AC4687">
        <v>2000</v>
      </c>
    </row>
    <row r="4688" spans="1:29">
      <c r="A4688" t="s">
        <v>28</v>
      </c>
      <c r="C4688" t="s">
        <v>22281</v>
      </c>
      <c r="D4688">
        <v>8</v>
      </c>
      <c r="E4688">
        <v>95</v>
      </c>
      <c r="F4688">
        <v>3</v>
      </c>
      <c r="G4688">
        <v>118</v>
      </c>
      <c r="H4688" t="s">
        <v>22282</v>
      </c>
      <c r="I4688">
        <v>717</v>
      </c>
      <c r="K4688" t="s">
        <v>6403</v>
      </c>
      <c r="L4688" t="s">
        <v>14181</v>
      </c>
      <c r="M4688" t="s">
        <v>22283</v>
      </c>
      <c r="N4688">
        <v>851</v>
      </c>
      <c r="O4688">
        <v>1117</v>
      </c>
      <c r="P4688" t="s">
        <v>22284</v>
      </c>
      <c r="Q4688">
        <v>0</v>
      </c>
      <c r="R4688" t="s">
        <v>22285</v>
      </c>
      <c r="S4688" t="s">
        <v>22286</v>
      </c>
      <c r="T4688">
        <v>30</v>
      </c>
      <c r="U4688" t="s">
        <v>37</v>
      </c>
      <c r="V4688" t="s">
        <v>38</v>
      </c>
      <c r="W4688" t="s">
        <v>585</v>
      </c>
      <c r="X4688">
        <v>750000</v>
      </c>
      <c r="Y4688">
        <v>2009</v>
      </c>
      <c r="Z4688">
        <v>134</v>
      </c>
      <c r="AA4688">
        <v>3.1</v>
      </c>
      <c r="AB4688">
        <v>1.85</v>
      </c>
      <c r="AC4688">
        <v>128</v>
      </c>
    </row>
    <row r="4689" spans="1:29">
      <c r="A4689" t="s">
        <v>747</v>
      </c>
      <c r="C4689" t="s">
        <v>17251</v>
      </c>
      <c r="D4689">
        <v>153</v>
      </c>
      <c r="E4689">
        <v>85</v>
      </c>
      <c r="F4689">
        <v>160</v>
      </c>
      <c r="G4689">
        <v>433</v>
      </c>
      <c r="H4689" t="s">
        <v>18868</v>
      </c>
      <c r="I4689">
        <v>998</v>
      </c>
      <c r="K4689" t="s">
        <v>22287</v>
      </c>
      <c r="L4689" t="s">
        <v>17791</v>
      </c>
      <c r="M4689" t="s">
        <v>22288</v>
      </c>
      <c r="N4689">
        <v>80193</v>
      </c>
      <c r="O4689">
        <v>2496</v>
      </c>
      <c r="P4689" t="s">
        <v>22289</v>
      </c>
      <c r="Q4689">
        <v>0</v>
      </c>
      <c r="R4689" t="s">
        <v>22290</v>
      </c>
      <c r="S4689" t="s">
        <v>22291</v>
      </c>
      <c r="T4689">
        <v>333</v>
      </c>
      <c r="U4689" t="s">
        <v>37</v>
      </c>
      <c r="V4689" t="s">
        <v>38</v>
      </c>
      <c r="W4689" t="s">
        <v>95</v>
      </c>
      <c r="X4689">
        <v>750000</v>
      </c>
      <c r="Y4689">
        <v>1952</v>
      </c>
      <c r="Z4689">
        <v>575</v>
      </c>
      <c r="AA4689">
        <v>8.1</v>
      </c>
      <c r="AB4689">
        <v>1.37</v>
      </c>
      <c r="AC4689">
        <v>3000</v>
      </c>
    </row>
    <row r="4690" spans="1:29">
      <c r="A4690" t="s">
        <v>28</v>
      </c>
      <c r="C4690" t="s">
        <v>16174</v>
      </c>
      <c r="D4690">
        <v>53</v>
      </c>
      <c r="E4690">
        <v>170</v>
      </c>
      <c r="F4690">
        <v>23</v>
      </c>
      <c r="G4690">
        <v>2</v>
      </c>
      <c r="H4690" t="s">
        <v>22292</v>
      </c>
      <c r="I4690">
        <v>7</v>
      </c>
      <c r="J4690">
        <v>7830611</v>
      </c>
      <c r="K4690" t="s">
        <v>22293</v>
      </c>
      <c r="L4690" t="s">
        <v>22294</v>
      </c>
      <c r="M4690" t="s">
        <v>22295</v>
      </c>
      <c r="N4690">
        <v>18980</v>
      </c>
      <c r="O4690">
        <v>15</v>
      </c>
      <c r="P4690" t="s">
        <v>22296</v>
      </c>
      <c r="Q4690">
        <v>0</v>
      </c>
      <c r="R4690" t="s">
        <v>22297</v>
      </c>
      <c r="S4690" t="s">
        <v>22298</v>
      </c>
      <c r="T4690">
        <v>74</v>
      </c>
      <c r="U4690" t="s">
        <v>37</v>
      </c>
      <c r="V4690" t="s">
        <v>38</v>
      </c>
      <c r="W4690" t="s">
        <v>39</v>
      </c>
      <c r="X4690">
        <v>700000</v>
      </c>
      <c r="Y4690">
        <v>1994</v>
      </c>
      <c r="Z4690">
        <v>6</v>
      </c>
      <c r="AA4690">
        <v>8.3000000000000007</v>
      </c>
      <c r="AB4690">
        <v>1.33</v>
      </c>
      <c r="AC4690">
        <v>0</v>
      </c>
    </row>
    <row r="4691" spans="1:29">
      <c r="A4691" t="s">
        <v>28</v>
      </c>
      <c r="C4691" t="s">
        <v>22299</v>
      </c>
      <c r="D4691">
        <v>49</v>
      </c>
      <c r="E4691">
        <v>86</v>
      </c>
      <c r="F4691">
        <v>30</v>
      </c>
      <c r="G4691">
        <v>14</v>
      </c>
      <c r="H4691" t="s">
        <v>22300</v>
      </c>
      <c r="I4691">
        <v>262</v>
      </c>
      <c r="J4691">
        <v>3278611</v>
      </c>
      <c r="K4691" t="s">
        <v>4068</v>
      </c>
      <c r="L4691" t="s">
        <v>22301</v>
      </c>
      <c r="M4691" t="s">
        <v>22302</v>
      </c>
      <c r="N4691">
        <v>2877</v>
      </c>
      <c r="O4691">
        <v>321</v>
      </c>
      <c r="P4691" t="s">
        <v>22303</v>
      </c>
      <c r="Q4691">
        <v>0</v>
      </c>
      <c r="R4691" t="s">
        <v>22304</v>
      </c>
      <c r="S4691" t="s">
        <v>22305</v>
      </c>
      <c r="T4691">
        <v>46</v>
      </c>
      <c r="U4691" t="s">
        <v>37</v>
      </c>
      <c r="V4691" t="s">
        <v>38</v>
      </c>
      <c r="W4691" t="s">
        <v>39</v>
      </c>
      <c r="Y4691">
        <v>2005</v>
      </c>
      <c r="Z4691">
        <v>23</v>
      </c>
      <c r="AA4691">
        <v>7.1</v>
      </c>
      <c r="AB4691">
        <v>1.33</v>
      </c>
      <c r="AC4691">
        <v>903</v>
      </c>
    </row>
    <row r="4692" spans="1:29">
      <c r="A4692" t="s">
        <v>28</v>
      </c>
      <c r="C4692" t="s">
        <v>299</v>
      </c>
      <c r="D4692">
        <v>4</v>
      </c>
      <c r="F4692">
        <v>364</v>
      </c>
      <c r="G4692">
        <v>567</v>
      </c>
      <c r="H4692" t="s">
        <v>112</v>
      </c>
      <c r="I4692">
        <v>22000</v>
      </c>
      <c r="K4692" t="s">
        <v>31</v>
      </c>
      <c r="L4692" t="s">
        <v>149</v>
      </c>
      <c r="M4692" t="s">
        <v>22306</v>
      </c>
      <c r="N4692">
        <v>3089</v>
      </c>
      <c r="O4692">
        <v>26578</v>
      </c>
      <c r="P4692" t="s">
        <v>1713</v>
      </c>
      <c r="Q4692">
        <v>0</v>
      </c>
      <c r="R4692" t="s">
        <v>22307</v>
      </c>
      <c r="S4692" t="s">
        <v>22308</v>
      </c>
      <c r="T4692">
        <v>11</v>
      </c>
      <c r="U4692" t="s">
        <v>37</v>
      </c>
      <c r="V4692" t="s">
        <v>38</v>
      </c>
      <c r="Y4692">
        <v>2014</v>
      </c>
      <c r="Z4692">
        <v>4000</v>
      </c>
      <c r="AA4692">
        <v>8.1</v>
      </c>
      <c r="AC4692">
        <v>1000</v>
      </c>
    </row>
    <row r="4693" spans="1:29">
      <c r="A4693" t="s">
        <v>28</v>
      </c>
      <c r="C4693" t="s">
        <v>17910</v>
      </c>
      <c r="D4693">
        <v>64</v>
      </c>
      <c r="E4693">
        <v>97</v>
      </c>
      <c r="F4693">
        <v>52</v>
      </c>
      <c r="G4693">
        <v>36</v>
      </c>
      <c r="H4693" t="s">
        <v>5777</v>
      </c>
      <c r="I4693">
        <v>80</v>
      </c>
      <c r="J4693">
        <v>1141829</v>
      </c>
      <c r="K4693" t="s">
        <v>1935</v>
      </c>
      <c r="L4693" t="s">
        <v>2882</v>
      </c>
      <c r="M4693" t="s">
        <v>22309</v>
      </c>
      <c r="N4693">
        <v>8509</v>
      </c>
      <c r="O4693">
        <v>209</v>
      </c>
      <c r="P4693" t="s">
        <v>22310</v>
      </c>
      <c r="Q4693">
        <v>1</v>
      </c>
      <c r="R4693" t="s">
        <v>22311</v>
      </c>
      <c r="S4693" t="s">
        <v>22312</v>
      </c>
      <c r="T4693">
        <v>109</v>
      </c>
      <c r="U4693" t="s">
        <v>37</v>
      </c>
      <c r="V4693" t="s">
        <v>38</v>
      </c>
      <c r="W4693" t="s">
        <v>6723</v>
      </c>
      <c r="X4693">
        <v>700000</v>
      </c>
      <c r="Y4693">
        <v>2001</v>
      </c>
      <c r="Z4693">
        <v>67</v>
      </c>
      <c r="AA4693">
        <v>7.2</v>
      </c>
      <c r="AB4693">
        <v>1.85</v>
      </c>
      <c r="AC4693">
        <v>420</v>
      </c>
    </row>
    <row r="4694" spans="1:29">
      <c r="A4694" t="s">
        <v>28</v>
      </c>
      <c r="C4694" t="s">
        <v>22313</v>
      </c>
      <c r="D4694">
        <v>23</v>
      </c>
      <c r="E4694">
        <v>104</v>
      </c>
      <c r="F4694">
        <v>0</v>
      </c>
      <c r="G4694">
        <v>195</v>
      </c>
      <c r="H4694" t="s">
        <v>22314</v>
      </c>
      <c r="I4694">
        <v>601</v>
      </c>
      <c r="K4694" t="s">
        <v>1924</v>
      </c>
      <c r="L4694" t="s">
        <v>22315</v>
      </c>
      <c r="M4694" t="s">
        <v>22316</v>
      </c>
      <c r="N4694">
        <v>1354</v>
      </c>
      <c r="O4694">
        <v>1581</v>
      </c>
      <c r="P4694" t="s">
        <v>22317</v>
      </c>
      <c r="R4694" t="s">
        <v>22318</v>
      </c>
      <c r="S4694" t="s">
        <v>22319</v>
      </c>
      <c r="T4694">
        <v>17</v>
      </c>
      <c r="U4694" t="s">
        <v>37</v>
      </c>
      <c r="V4694" t="s">
        <v>38</v>
      </c>
      <c r="W4694" t="s">
        <v>39</v>
      </c>
      <c r="X4694">
        <v>1000000</v>
      </c>
      <c r="Y4694">
        <v>2014</v>
      </c>
      <c r="Z4694">
        <v>524</v>
      </c>
      <c r="AA4694">
        <v>6.3</v>
      </c>
      <c r="AB4694">
        <v>2.35</v>
      </c>
      <c r="AC4694">
        <v>523</v>
      </c>
    </row>
    <row r="4695" spans="1:29">
      <c r="A4695" t="s">
        <v>28</v>
      </c>
      <c r="C4695" t="s">
        <v>22320</v>
      </c>
      <c r="D4695">
        <v>8</v>
      </c>
      <c r="E4695">
        <v>88</v>
      </c>
      <c r="F4695">
        <v>0</v>
      </c>
      <c r="G4695">
        <v>311</v>
      </c>
      <c r="H4695" t="s">
        <v>17359</v>
      </c>
      <c r="I4695">
        <v>618</v>
      </c>
      <c r="K4695" t="s">
        <v>7837</v>
      </c>
      <c r="L4695" t="s">
        <v>7262</v>
      </c>
      <c r="M4695" t="s">
        <v>22321</v>
      </c>
      <c r="N4695">
        <v>551</v>
      </c>
      <c r="O4695">
        <v>2476</v>
      </c>
      <c r="P4695" t="s">
        <v>3945</v>
      </c>
      <c r="Q4695">
        <v>0</v>
      </c>
      <c r="R4695" t="s">
        <v>22322</v>
      </c>
      <c r="S4695" t="s">
        <v>22323</v>
      </c>
      <c r="T4695">
        <v>10</v>
      </c>
      <c r="U4695" t="s">
        <v>37</v>
      </c>
      <c r="V4695" t="s">
        <v>38</v>
      </c>
      <c r="W4695" t="s">
        <v>39</v>
      </c>
      <c r="Y4695">
        <v>2009</v>
      </c>
      <c r="Z4695">
        <v>592</v>
      </c>
      <c r="AA4695">
        <v>4</v>
      </c>
      <c r="AC4695">
        <v>303</v>
      </c>
    </row>
    <row r="4696" spans="1:29">
      <c r="A4696" t="s">
        <v>28</v>
      </c>
      <c r="C4696" t="s">
        <v>171</v>
      </c>
      <c r="D4696">
        <v>446</v>
      </c>
      <c r="E4696">
        <v>201</v>
      </c>
      <c r="F4696">
        <v>0</v>
      </c>
      <c r="G4696">
        <v>84</v>
      </c>
      <c r="H4696" t="s">
        <v>206</v>
      </c>
      <c r="I4696">
        <v>6000</v>
      </c>
      <c r="J4696">
        <v>218051260</v>
      </c>
      <c r="K4696" t="s">
        <v>207</v>
      </c>
      <c r="L4696" t="s">
        <v>208</v>
      </c>
      <c r="M4696" t="s">
        <v>209</v>
      </c>
      <c r="N4696">
        <v>316027</v>
      </c>
      <c r="O4696">
        <v>7122</v>
      </c>
      <c r="P4696" t="s">
        <v>210</v>
      </c>
      <c r="Q4696">
        <v>0</v>
      </c>
      <c r="R4696" t="s">
        <v>211</v>
      </c>
      <c r="S4696" t="s">
        <v>212</v>
      </c>
      <c r="T4696">
        <v>2618</v>
      </c>
      <c r="U4696" t="s">
        <v>37</v>
      </c>
      <c r="V4696" t="s">
        <v>179</v>
      </c>
      <c r="W4696" t="s">
        <v>39</v>
      </c>
      <c r="X4696">
        <v>207000000</v>
      </c>
      <c r="Y4696">
        <v>2005</v>
      </c>
      <c r="Z4696">
        <v>918</v>
      </c>
      <c r="AA4696">
        <v>7.2</v>
      </c>
      <c r="AB4696">
        <v>2.35</v>
      </c>
      <c r="AC4696">
        <v>0</v>
      </c>
    </row>
    <row r="4697" spans="1:29">
      <c r="A4697" t="s">
        <v>28</v>
      </c>
      <c r="C4697" t="s">
        <v>5128</v>
      </c>
      <c r="D4697">
        <v>228</v>
      </c>
      <c r="E4697">
        <v>108</v>
      </c>
      <c r="F4697">
        <v>174</v>
      </c>
      <c r="G4697">
        <v>324</v>
      </c>
      <c r="H4697" t="s">
        <v>7468</v>
      </c>
      <c r="I4697">
        <v>730</v>
      </c>
      <c r="J4697">
        <v>32048809</v>
      </c>
      <c r="K4697" t="s">
        <v>6403</v>
      </c>
      <c r="L4697" t="s">
        <v>5771</v>
      </c>
      <c r="M4697" t="s">
        <v>7469</v>
      </c>
      <c r="N4697">
        <v>94463</v>
      </c>
      <c r="O4697">
        <v>2160</v>
      </c>
      <c r="P4697" t="s">
        <v>7470</v>
      </c>
      <c r="Q4697">
        <v>0</v>
      </c>
      <c r="R4697" t="s">
        <v>7471</v>
      </c>
      <c r="S4697" t="s">
        <v>7472</v>
      </c>
      <c r="T4697">
        <v>576</v>
      </c>
      <c r="U4697" t="s">
        <v>37</v>
      </c>
      <c r="V4697" t="s">
        <v>370</v>
      </c>
      <c r="W4697" t="s">
        <v>585</v>
      </c>
      <c r="X4697">
        <v>30000000</v>
      </c>
      <c r="Y4697">
        <v>2005</v>
      </c>
      <c r="Z4697">
        <v>716</v>
      </c>
      <c r="AA4697">
        <v>5.3</v>
      </c>
      <c r="AB4697">
        <v>1.85</v>
      </c>
      <c r="AC4697">
        <v>0</v>
      </c>
    </row>
    <row r="4698" spans="1:29">
      <c r="A4698" t="s">
        <v>28</v>
      </c>
      <c r="C4698" t="s">
        <v>22324</v>
      </c>
      <c r="D4698">
        <v>208</v>
      </c>
      <c r="E4698">
        <v>106</v>
      </c>
      <c r="F4698">
        <v>31</v>
      </c>
      <c r="G4698">
        <v>71</v>
      </c>
      <c r="H4698" t="s">
        <v>4506</v>
      </c>
      <c r="I4698">
        <v>33000</v>
      </c>
      <c r="J4698">
        <v>2694973</v>
      </c>
      <c r="K4698" t="s">
        <v>3409</v>
      </c>
      <c r="L4698" t="s">
        <v>4213</v>
      </c>
      <c r="M4698" t="s">
        <v>22325</v>
      </c>
      <c r="N4698">
        <v>70885</v>
      </c>
      <c r="O4698">
        <v>33734</v>
      </c>
      <c r="P4698" t="s">
        <v>22326</v>
      </c>
      <c r="Q4698">
        <v>2</v>
      </c>
      <c r="R4698" t="s">
        <v>22327</v>
      </c>
      <c r="S4698" t="s">
        <v>22328</v>
      </c>
      <c r="T4698">
        <v>189</v>
      </c>
      <c r="U4698" t="s">
        <v>37</v>
      </c>
      <c r="V4698" t="s">
        <v>38</v>
      </c>
      <c r="W4698" t="s">
        <v>585</v>
      </c>
      <c r="X4698">
        <v>700000</v>
      </c>
      <c r="Y4698">
        <v>2006</v>
      </c>
      <c r="Z4698">
        <v>519</v>
      </c>
      <c r="AA4698">
        <v>7.2</v>
      </c>
      <c r="AB4698">
        <v>1.85</v>
      </c>
      <c r="AC4698">
        <v>0</v>
      </c>
    </row>
    <row r="4699" spans="1:29">
      <c r="A4699" t="s">
        <v>28</v>
      </c>
      <c r="C4699" t="s">
        <v>22329</v>
      </c>
      <c r="D4699">
        <v>2</v>
      </c>
      <c r="E4699">
        <v>107</v>
      </c>
      <c r="F4699">
        <v>0</v>
      </c>
      <c r="G4699">
        <v>236</v>
      </c>
      <c r="H4699" t="s">
        <v>22330</v>
      </c>
      <c r="I4699">
        <v>752</v>
      </c>
      <c r="J4699">
        <v>10508</v>
      </c>
      <c r="K4699" t="s">
        <v>3409</v>
      </c>
      <c r="L4699" t="s">
        <v>4577</v>
      </c>
      <c r="M4699" t="s">
        <v>22331</v>
      </c>
      <c r="N4699">
        <v>103</v>
      </c>
      <c r="O4699">
        <v>1763</v>
      </c>
      <c r="P4699" t="s">
        <v>22332</v>
      </c>
      <c r="Q4699">
        <v>4</v>
      </c>
      <c r="R4699" t="s">
        <v>22333</v>
      </c>
      <c r="S4699" t="s">
        <v>22334</v>
      </c>
      <c r="T4699">
        <v>6</v>
      </c>
      <c r="U4699" t="s">
        <v>37</v>
      </c>
      <c r="V4699" t="s">
        <v>38</v>
      </c>
      <c r="W4699" t="s">
        <v>39</v>
      </c>
      <c r="X4699">
        <v>700000</v>
      </c>
      <c r="Y4699">
        <v>1998</v>
      </c>
      <c r="Z4699">
        <v>282</v>
      </c>
      <c r="AA4699">
        <v>6.5</v>
      </c>
      <c r="AC4699">
        <v>102</v>
      </c>
    </row>
    <row r="4700" spans="1:29">
      <c r="A4700" t="s">
        <v>28</v>
      </c>
      <c r="C4700" t="s">
        <v>22335</v>
      </c>
      <c r="D4700">
        <v>25</v>
      </c>
      <c r="E4700">
        <v>84</v>
      </c>
      <c r="F4700">
        <v>21</v>
      </c>
      <c r="G4700">
        <v>48</v>
      </c>
      <c r="H4700" t="s">
        <v>22336</v>
      </c>
      <c r="I4700">
        <v>465</v>
      </c>
      <c r="J4700">
        <v>2301777</v>
      </c>
      <c r="K4700" t="s">
        <v>1671</v>
      </c>
      <c r="L4700" t="s">
        <v>4911</v>
      </c>
      <c r="M4700" t="s">
        <v>22337</v>
      </c>
      <c r="N4700">
        <v>819</v>
      </c>
      <c r="O4700">
        <v>714</v>
      </c>
      <c r="P4700" t="s">
        <v>22338</v>
      </c>
      <c r="Q4700">
        <v>2</v>
      </c>
      <c r="R4700" t="s">
        <v>22339</v>
      </c>
      <c r="S4700" t="s">
        <v>22340</v>
      </c>
      <c r="T4700">
        <v>36</v>
      </c>
      <c r="U4700" t="s">
        <v>37</v>
      </c>
      <c r="V4700" t="s">
        <v>38</v>
      </c>
      <c r="W4700" t="s">
        <v>585</v>
      </c>
      <c r="X4700">
        <v>650000</v>
      </c>
      <c r="Y4700">
        <v>1997</v>
      </c>
      <c r="Z4700">
        <v>170</v>
      </c>
      <c r="AA4700">
        <v>6.5</v>
      </c>
      <c r="AC4700">
        <v>161</v>
      </c>
    </row>
    <row r="4701" spans="1:29">
      <c r="A4701" t="s">
        <v>28</v>
      </c>
      <c r="C4701" t="s">
        <v>22341</v>
      </c>
      <c r="D4701">
        <v>8</v>
      </c>
      <c r="E4701">
        <v>91</v>
      </c>
      <c r="F4701">
        <v>0</v>
      </c>
      <c r="G4701">
        <v>137</v>
      </c>
      <c r="H4701" t="s">
        <v>22342</v>
      </c>
      <c r="I4701">
        <v>696</v>
      </c>
      <c r="K4701" t="s">
        <v>2125</v>
      </c>
      <c r="L4701" t="s">
        <v>8334</v>
      </c>
      <c r="M4701" t="s">
        <v>22343</v>
      </c>
      <c r="N4701">
        <v>514</v>
      </c>
      <c r="O4701">
        <v>1210</v>
      </c>
      <c r="P4701" t="s">
        <v>22344</v>
      </c>
      <c r="Q4701">
        <v>3</v>
      </c>
      <c r="R4701" t="s">
        <v>22345</v>
      </c>
      <c r="S4701" t="s">
        <v>22346</v>
      </c>
      <c r="T4701">
        <v>1</v>
      </c>
      <c r="U4701" t="s">
        <v>37</v>
      </c>
      <c r="V4701" t="s">
        <v>38</v>
      </c>
      <c r="X4701">
        <v>750000</v>
      </c>
      <c r="Y4701">
        <v>2015</v>
      </c>
      <c r="Z4701">
        <v>320</v>
      </c>
      <c r="AA4701">
        <v>4.9000000000000004</v>
      </c>
      <c r="AB4701">
        <v>2.35</v>
      </c>
      <c r="AC4701">
        <v>158</v>
      </c>
    </row>
    <row r="4702" spans="1:29">
      <c r="A4702" t="s">
        <v>747</v>
      </c>
      <c r="C4702" t="s">
        <v>22347</v>
      </c>
      <c r="D4702">
        <v>143</v>
      </c>
      <c r="E4702">
        <v>90</v>
      </c>
      <c r="F4702">
        <v>13</v>
      </c>
      <c r="G4702">
        <v>432</v>
      </c>
      <c r="H4702" t="s">
        <v>22348</v>
      </c>
      <c r="I4702">
        <v>977</v>
      </c>
      <c r="J4702">
        <v>169719</v>
      </c>
      <c r="K4702" t="s">
        <v>7406</v>
      </c>
      <c r="L4702" t="s">
        <v>22349</v>
      </c>
      <c r="M4702" t="s">
        <v>22350</v>
      </c>
      <c r="N4702">
        <v>7384</v>
      </c>
      <c r="O4702">
        <v>2483</v>
      </c>
      <c r="P4702" t="s">
        <v>22351</v>
      </c>
      <c r="Q4702">
        <v>0</v>
      </c>
      <c r="R4702" t="s">
        <v>22352</v>
      </c>
      <c r="S4702" t="s">
        <v>22353</v>
      </c>
      <c r="T4702">
        <v>79</v>
      </c>
      <c r="U4702" t="s">
        <v>37</v>
      </c>
      <c r="V4702" t="s">
        <v>38</v>
      </c>
      <c r="W4702" t="s">
        <v>4830</v>
      </c>
      <c r="Y4702">
        <v>2013</v>
      </c>
      <c r="Z4702">
        <v>511</v>
      </c>
      <c r="AA4702">
        <v>5.2</v>
      </c>
      <c r="AB4702">
        <v>1.85</v>
      </c>
      <c r="AC4702">
        <v>0</v>
      </c>
    </row>
    <row r="4703" spans="1:29">
      <c r="A4703" t="s">
        <v>28</v>
      </c>
      <c r="C4703" t="s">
        <v>22354</v>
      </c>
      <c r="D4703">
        <v>21</v>
      </c>
      <c r="E4703">
        <v>103</v>
      </c>
      <c r="F4703">
        <v>2</v>
      </c>
      <c r="G4703">
        <v>442</v>
      </c>
      <c r="H4703" t="s">
        <v>15382</v>
      </c>
      <c r="I4703">
        <v>628</v>
      </c>
      <c r="K4703" t="s">
        <v>67</v>
      </c>
      <c r="L4703" t="s">
        <v>5509</v>
      </c>
      <c r="M4703" t="s">
        <v>22355</v>
      </c>
      <c r="N4703">
        <v>474</v>
      </c>
      <c r="O4703">
        <v>1683</v>
      </c>
      <c r="P4703" t="s">
        <v>1988</v>
      </c>
      <c r="Q4703">
        <v>0</v>
      </c>
      <c r="R4703" t="s">
        <v>22356</v>
      </c>
      <c r="S4703" t="s">
        <v>22357</v>
      </c>
      <c r="T4703">
        <v>8</v>
      </c>
      <c r="U4703" t="s">
        <v>37</v>
      </c>
      <c r="V4703" t="s">
        <v>56</v>
      </c>
      <c r="X4703">
        <v>400000</v>
      </c>
      <c r="Y4703">
        <v>2009</v>
      </c>
      <c r="Z4703">
        <v>474</v>
      </c>
      <c r="AA4703">
        <v>7.4</v>
      </c>
      <c r="AC4703">
        <v>203</v>
      </c>
    </row>
    <row r="4704" spans="1:29">
      <c r="A4704" t="s">
        <v>28</v>
      </c>
      <c r="C4704" t="s">
        <v>22358</v>
      </c>
      <c r="D4704">
        <v>1</v>
      </c>
      <c r="E4704">
        <v>71</v>
      </c>
      <c r="F4704">
        <v>0</v>
      </c>
      <c r="G4704">
        <v>21</v>
      </c>
      <c r="H4704" t="s">
        <v>22359</v>
      </c>
      <c r="I4704">
        <v>1000</v>
      </c>
      <c r="K4704" t="s">
        <v>67</v>
      </c>
      <c r="L4704" t="s">
        <v>1232</v>
      </c>
      <c r="M4704" t="s">
        <v>22360</v>
      </c>
      <c r="N4704">
        <v>5</v>
      </c>
      <c r="O4704">
        <v>1359</v>
      </c>
      <c r="P4704" t="s">
        <v>19024</v>
      </c>
      <c r="Q4704">
        <v>1</v>
      </c>
      <c r="R4704" t="s">
        <v>22361</v>
      </c>
      <c r="S4704" t="s">
        <v>22362</v>
      </c>
      <c r="T4704">
        <v>1</v>
      </c>
      <c r="U4704" t="s">
        <v>37</v>
      </c>
      <c r="V4704" t="s">
        <v>38</v>
      </c>
      <c r="X4704">
        <v>650000</v>
      </c>
      <c r="Y4704">
        <v>2014</v>
      </c>
      <c r="Z4704">
        <v>338</v>
      </c>
      <c r="AA4704">
        <v>7.4</v>
      </c>
      <c r="AC4704">
        <v>5</v>
      </c>
    </row>
    <row r="4705" spans="1:29">
      <c r="A4705" t="s">
        <v>28</v>
      </c>
      <c r="C4705" t="s">
        <v>22363</v>
      </c>
      <c r="D4705">
        <v>34</v>
      </c>
      <c r="E4705">
        <v>90</v>
      </c>
      <c r="F4705">
        <v>4</v>
      </c>
      <c r="G4705">
        <v>258</v>
      </c>
      <c r="H4705" t="s">
        <v>22364</v>
      </c>
      <c r="I4705">
        <v>523</v>
      </c>
      <c r="K4705" t="s">
        <v>2664</v>
      </c>
      <c r="L4705" t="s">
        <v>1172</v>
      </c>
      <c r="M4705" t="s">
        <v>22365</v>
      </c>
      <c r="N4705">
        <v>3699</v>
      </c>
      <c r="O4705">
        <v>1553</v>
      </c>
      <c r="P4705" t="s">
        <v>22366</v>
      </c>
      <c r="Q4705">
        <v>0</v>
      </c>
      <c r="R4705" t="s">
        <v>22367</v>
      </c>
      <c r="S4705" t="s">
        <v>22368</v>
      </c>
      <c r="T4705">
        <v>27</v>
      </c>
      <c r="U4705" t="s">
        <v>37</v>
      </c>
      <c r="V4705" t="s">
        <v>38</v>
      </c>
      <c r="W4705" t="s">
        <v>39</v>
      </c>
      <c r="X4705">
        <v>650000</v>
      </c>
      <c r="Y4705">
        <v>2012</v>
      </c>
      <c r="Z4705">
        <v>385</v>
      </c>
      <c r="AA4705">
        <v>5.4</v>
      </c>
      <c r="AB4705">
        <v>2.35</v>
      </c>
      <c r="AC4705">
        <v>1000</v>
      </c>
    </row>
    <row r="4706" spans="1:29">
      <c r="A4706" t="s">
        <v>28</v>
      </c>
      <c r="C4706" t="s">
        <v>22369</v>
      </c>
      <c r="D4706">
        <v>5</v>
      </c>
      <c r="E4706">
        <v>67</v>
      </c>
      <c r="F4706">
        <v>4</v>
      </c>
      <c r="G4706">
        <v>2000</v>
      </c>
      <c r="H4706" t="s">
        <v>22370</v>
      </c>
      <c r="I4706">
        <v>260000</v>
      </c>
      <c r="K4706" t="s">
        <v>4075</v>
      </c>
      <c r="L4706" t="s">
        <v>20911</v>
      </c>
      <c r="M4706" t="s">
        <v>22371</v>
      </c>
      <c r="N4706">
        <v>344</v>
      </c>
      <c r="O4706">
        <v>283939</v>
      </c>
      <c r="P4706" t="s">
        <v>3007</v>
      </c>
      <c r="Q4706">
        <v>5</v>
      </c>
      <c r="R4706" t="s">
        <v>22372</v>
      </c>
      <c r="S4706" t="s">
        <v>22373</v>
      </c>
      <c r="T4706">
        <v>5</v>
      </c>
      <c r="U4706" t="s">
        <v>37</v>
      </c>
      <c r="V4706" t="s">
        <v>38</v>
      </c>
      <c r="X4706">
        <v>625000</v>
      </c>
      <c r="Y4706">
        <v>2013</v>
      </c>
      <c r="Z4706">
        <v>21000</v>
      </c>
      <c r="AA4706">
        <v>3.9</v>
      </c>
      <c r="AC4706">
        <v>0</v>
      </c>
    </row>
    <row r="4707" spans="1:29">
      <c r="A4707" t="s">
        <v>28</v>
      </c>
      <c r="C4707" t="s">
        <v>22374</v>
      </c>
      <c r="D4707">
        <v>10</v>
      </c>
      <c r="E4707">
        <v>94</v>
      </c>
      <c r="F4707">
        <v>7</v>
      </c>
      <c r="G4707">
        <v>912</v>
      </c>
      <c r="H4707" t="s">
        <v>12588</v>
      </c>
      <c r="I4707">
        <v>956</v>
      </c>
      <c r="K4707" t="s">
        <v>2527</v>
      </c>
      <c r="L4707" t="s">
        <v>2223</v>
      </c>
      <c r="M4707" t="s">
        <v>22375</v>
      </c>
      <c r="N4707">
        <v>1432</v>
      </c>
      <c r="O4707">
        <v>4767</v>
      </c>
      <c r="P4707" t="s">
        <v>2666</v>
      </c>
      <c r="Q4707">
        <v>2</v>
      </c>
      <c r="R4707" t="s">
        <v>22376</v>
      </c>
      <c r="S4707" t="s">
        <v>22377</v>
      </c>
      <c r="T4707">
        <v>19</v>
      </c>
      <c r="U4707" t="s">
        <v>37</v>
      </c>
      <c r="V4707" t="s">
        <v>38</v>
      </c>
      <c r="X4707">
        <v>700000</v>
      </c>
      <c r="Y4707">
        <v>2015</v>
      </c>
      <c r="Z4707">
        <v>945</v>
      </c>
      <c r="AA4707">
        <v>5.3</v>
      </c>
      <c r="AC4707">
        <v>0</v>
      </c>
    </row>
    <row r="4708" spans="1:29">
      <c r="A4708" t="s">
        <v>747</v>
      </c>
      <c r="C4708" t="s">
        <v>22378</v>
      </c>
      <c r="D4708">
        <v>66</v>
      </c>
      <c r="E4708">
        <v>81</v>
      </c>
      <c r="F4708">
        <v>10</v>
      </c>
      <c r="G4708">
        <v>23</v>
      </c>
      <c r="H4708" t="s">
        <v>22379</v>
      </c>
      <c r="I4708">
        <v>610</v>
      </c>
      <c r="J4708">
        <v>3000000</v>
      </c>
      <c r="K4708" t="s">
        <v>11250</v>
      </c>
      <c r="L4708" t="s">
        <v>22380</v>
      </c>
      <c r="M4708" t="s">
        <v>22381</v>
      </c>
      <c r="N4708">
        <v>13269</v>
      </c>
      <c r="O4708">
        <v>824</v>
      </c>
      <c r="P4708" t="s">
        <v>22382</v>
      </c>
      <c r="Q4708">
        <v>2</v>
      </c>
      <c r="R4708" t="s">
        <v>22383</v>
      </c>
      <c r="S4708" t="s">
        <v>22384</v>
      </c>
      <c r="T4708">
        <v>98</v>
      </c>
      <c r="U4708" t="s">
        <v>37</v>
      </c>
      <c r="V4708" t="s">
        <v>38</v>
      </c>
      <c r="W4708" t="s">
        <v>6036</v>
      </c>
      <c r="X4708">
        <v>609000</v>
      </c>
      <c r="Y4708">
        <v>1935</v>
      </c>
      <c r="Z4708">
        <v>172</v>
      </c>
      <c r="AA4708">
        <v>7.8</v>
      </c>
      <c r="AB4708">
        <v>1.37</v>
      </c>
      <c r="AC4708">
        <v>1000</v>
      </c>
    </row>
    <row r="4709" spans="1:29">
      <c r="A4709" t="s">
        <v>747</v>
      </c>
      <c r="C4709" t="s">
        <v>22385</v>
      </c>
      <c r="D4709">
        <v>360</v>
      </c>
      <c r="E4709">
        <v>81</v>
      </c>
      <c r="F4709">
        <v>19</v>
      </c>
      <c r="G4709">
        <v>39</v>
      </c>
      <c r="H4709" t="s">
        <v>22386</v>
      </c>
      <c r="I4709">
        <v>170</v>
      </c>
      <c r="J4709">
        <v>140530114</v>
      </c>
      <c r="K4709" t="s">
        <v>6403</v>
      </c>
      <c r="L4709" t="s">
        <v>22387</v>
      </c>
      <c r="M4709" t="s">
        <v>22388</v>
      </c>
      <c r="N4709">
        <v>186786</v>
      </c>
      <c r="O4709">
        <v>399</v>
      </c>
      <c r="P4709" t="s">
        <v>22389</v>
      </c>
      <c r="Q4709">
        <v>0</v>
      </c>
      <c r="R4709" t="s">
        <v>22390</v>
      </c>
      <c r="S4709" t="s">
        <v>22391</v>
      </c>
      <c r="T4709">
        <v>3400</v>
      </c>
      <c r="U4709" t="s">
        <v>37</v>
      </c>
      <c r="V4709" t="s">
        <v>38</v>
      </c>
      <c r="W4709" t="s">
        <v>585</v>
      </c>
      <c r="X4709">
        <v>60000</v>
      </c>
      <c r="Y4709">
        <v>1999</v>
      </c>
      <c r="Z4709">
        <v>170</v>
      </c>
      <c r="AA4709">
        <v>6.4</v>
      </c>
      <c r="AB4709">
        <v>1.33</v>
      </c>
      <c r="AC4709">
        <v>0</v>
      </c>
    </row>
    <row r="4710" spans="1:29">
      <c r="A4710" t="s">
        <v>28</v>
      </c>
      <c r="C4710" t="s">
        <v>22392</v>
      </c>
      <c r="D4710">
        <v>53</v>
      </c>
      <c r="E4710">
        <v>215</v>
      </c>
      <c r="F4710">
        <v>14</v>
      </c>
      <c r="G4710">
        <v>136</v>
      </c>
      <c r="H4710" t="s">
        <v>22393</v>
      </c>
      <c r="I4710">
        <v>262</v>
      </c>
      <c r="J4710">
        <v>13300000</v>
      </c>
      <c r="K4710" t="s">
        <v>22394</v>
      </c>
      <c r="L4710" t="s">
        <v>22395</v>
      </c>
      <c r="M4710" t="s">
        <v>22396</v>
      </c>
      <c r="N4710">
        <v>12631</v>
      </c>
      <c r="O4710">
        <v>778</v>
      </c>
      <c r="P4710" t="s">
        <v>22397</v>
      </c>
      <c r="Q4710">
        <v>0</v>
      </c>
      <c r="R4710" t="s">
        <v>22398</v>
      </c>
      <c r="S4710" t="s">
        <v>22399</v>
      </c>
      <c r="T4710">
        <v>63</v>
      </c>
      <c r="U4710" t="s">
        <v>37</v>
      </c>
      <c r="V4710" t="s">
        <v>38</v>
      </c>
      <c r="W4710" t="s">
        <v>585</v>
      </c>
      <c r="X4710">
        <v>600000</v>
      </c>
      <c r="Y4710">
        <v>1970</v>
      </c>
      <c r="Z4710">
        <v>227</v>
      </c>
      <c r="AA4710">
        <v>8.1</v>
      </c>
      <c r="AB4710">
        <v>2.2000000000000002</v>
      </c>
      <c r="AC4710">
        <v>0</v>
      </c>
    </row>
    <row r="4711" spans="1:29">
      <c r="A4711" t="s">
        <v>28</v>
      </c>
      <c r="C4711" t="s">
        <v>5245</v>
      </c>
      <c r="D4711">
        <v>82</v>
      </c>
      <c r="E4711">
        <v>83</v>
      </c>
      <c r="F4711">
        <v>644</v>
      </c>
      <c r="G4711">
        <v>11</v>
      </c>
      <c r="H4711" t="s">
        <v>22400</v>
      </c>
      <c r="I4711">
        <v>119</v>
      </c>
      <c r="K4711" t="s">
        <v>1671</v>
      </c>
      <c r="L4711" t="s">
        <v>5702</v>
      </c>
      <c r="M4711" t="s">
        <v>22401</v>
      </c>
      <c r="N4711">
        <v>13915</v>
      </c>
      <c r="O4711">
        <v>190</v>
      </c>
      <c r="P4711" t="s">
        <v>22402</v>
      </c>
      <c r="Q4711">
        <v>0</v>
      </c>
      <c r="R4711" t="s">
        <v>22403</v>
      </c>
      <c r="S4711" t="s">
        <v>22404</v>
      </c>
      <c r="T4711">
        <v>109</v>
      </c>
      <c r="U4711" t="s">
        <v>37</v>
      </c>
      <c r="V4711" t="s">
        <v>38</v>
      </c>
      <c r="W4711" t="s">
        <v>585</v>
      </c>
      <c r="X4711">
        <v>650000</v>
      </c>
      <c r="Y4711">
        <v>1977</v>
      </c>
      <c r="Z4711">
        <v>29</v>
      </c>
      <c r="AA4711">
        <v>6.5</v>
      </c>
      <c r="AB4711">
        <v>1.85</v>
      </c>
      <c r="AC4711">
        <v>0</v>
      </c>
    </row>
    <row r="4712" spans="1:29">
      <c r="A4712" t="s">
        <v>28</v>
      </c>
      <c r="C4712" t="s">
        <v>20031</v>
      </c>
      <c r="D4712">
        <v>15</v>
      </c>
      <c r="E4712">
        <v>106</v>
      </c>
      <c r="F4712">
        <v>16</v>
      </c>
      <c r="G4712">
        <v>254</v>
      </c>
      <c r="H4712" t="s">
        <v>22405</v>
      </c>
      <c r="I4712">
        <v>602</v>
      </c>
      <c r="J4712">
        <v>171988</v>
      </c>
      <c r="K4712" t="s">
        <v>15140</v>
      </c>
      <c r="L4712" t="s">
        <v>1321</v>
      </c>
      <c r="M4712" t="s">
        <v>22406</v>
      </c>
      <c r="N4712">
        <v>448</v>
      </c>
      <c r="O4712">
        <v>1281</v>
      </c>
      <c r="P4712" t="s">
        <v>22407</v>
      </c>
      <c r="Q4712">
        <v>1</v>
      </c>
      <c r="R4712" t="s">
        <v>22408</v>
      </c>
      <c r="S4712" t="s">
        <v>22409</v>
      </c>
      <c r="T4712">
        <v>16</v>
      </c>
      <c r="U4712" t="s">
        <v>37</v>
      </c>
      <c r="V4712" t="s">
        <v>38</v>
      </c>
      <c r="W4712" t="s">
        <v>39</v>
      </c>
      <c r="X4712">
        <v>600000</v>
      </c>
      <c r="Y4712">
        <v>2000</v>
      </c>
      <c r="Z4712">
        <v>266</v>
      </c>
      <c r="AA4712">
        <v>5.6</v>
      </c>
      <c r="AB4712">
        <v>1.85</v>
      </c>
      <c r="AC4712">
        <v>12</v>
      </c>
    </row>
    <row r="4713" spans="1:29">
      <c r="A4713" t="s">
        <v>28</v>
      </c>
      <c r="C4713" t="s">
        <v>22410</v>
      </c>
      <c r="E4713">
        <v>103</v>
      </c>
      <c r="F4713">
        <v>0</v>
      </c>
      <c r="G4713">
        <v>20</v>
      </c>
      <c r="H4713" t="s">
        <v>22411</v>
      </c>
      <c r="I4713">
        <v>23</v>
      </c>
      <c r="J4713">
        <v>23616</v>
      </c>
      <c r="K4713" t="s">
        <v>852</v>
      </c>
      <c r="L4713" t="s">
        <v>22412</v>
      </c>
      <c r="M4713" t="s">
        <v>22413</v>
      </c>
      <c r="N4713">
        <v>94</v>
      </c>
      <c r="O4713">
        <v>85</v>
      </c>
      <c r="P4713" t="s">
        <v>22414</v>
      </c>
      <c r="Q4713">
        <v>4</v>
      </c>
      <c r="S4713" t="s">
        <v>22415</v>
      </c>
      <c r="T4713">
        <v>4</v>
      </c>
      <c r="U4713" t="s">
        <v>37</v>
      </c>
      <c r="V4713" t="s">
        <v>38</v>
      </c>
      <c r="W4713" t="s">
        <v>39</v>
      </c>
      <c r="X4713">
        <v>600000</v>
      </c>
      <c r="Y4713">
        <v>2007</v>
      </c>
      <c r="Z4713">
        <v>20</v>
      </c>
      <c r="AA4713">
        <v>5.6</v>
      </c>
      <c r="AB4713">
        <v>1.78</v>
      </c>
      <c r="AC4713">
        <v>11</v>
      </c>
    </row>
    <row r="4714" spans="1:29">
      <c r="A4714" t="s">
        <v>28</v>
      </c>
      <c r="C4714" t="s">
        <v>22416</v>
      </c>
      <c r="D4714">
        <v>18</v>
      </c>
      <c r="E4714">
        <v>90</v>
      </c>
      <c r="F4714">
        <v>4</v>
      </c>
      <c r="G4714">
        <v>218</v>
      </c>
      <c r="H4714" t="s">
        <v>10594</v>
      </c>
      <c r="I4714">
        <v>919</v>
      </c>
      <c r="J4714">
        <v>13493</v>
      </c>
      <c r="K4714" t="s">
        <v>3409</v>
      </c>
      <c r="L4714" t="s">
        <v>2278</v>
      </c>
      <c r="M4714" t="s">
        <v>22417</v>
      </c>
      <c r="N4714">
        <v>531</v>
      </c>
      <c r="O4714">
        <v>2288</v>
      </c>
      <c r="P4714" t="s">
        <v>22418</v>
      </c>
      <c r="Q4714">
        <v>0</v>
      </c>
      <c r="R4714" t="s">
        <v>22419</v>
      </c>
      <c r="S4714" t="s">
        <v>22420</v>
      </c>
      <c r="T4714">
        <v>19</v>
      </c>
      <c r="U4714" t="s">
        <v>37</v>
      </c>
      <c r="V4714" t="s">
        <v>38</v>
      </c>
      <c r="W4714" t="s">
        <v>585</v>
      </c>
      <c r="X4714">
        <v>600000</v>
      </c>
      <c r="Y4714">
        <v>1998</v>
      </c>
      <c r="Z4714">
        <v>711</v>
      </c>
      <c r="AA4714">
        <v>6.6</v>
      </c>
      <c r="AB4714">
        <v>1.85</v>
      </c>
      <c r="AC4714">
        <v>51</v>
      </c>
    </row>
    <row r="4715" spans="1:29">
      <c r="A4715" t="s">
        <v>28</v>
      </c>
      <c r="C4715" t="s">
        <v>22421</v>
      </c>
      <c r="E4715">
        <v>88</v>
      </c>
      <c r="F4715">
        <v>12</v>
      </c>
      <c r="G4715">
        <v>359</v>
      </c>
      <c r="H4715" t="s">
        <v>22422</v>
      </c>
      <c r="I4715">
        <v>601</v>
      </c>
      <c r="J4715">
        <v>79043</v>
      </c>
      <c r="K4715" t="s">
        <v>1935</v>
      </c>
      <c r="L4715" t="s">
        <v>9641</v>
      </c>
      <c r="M4715" t="s">
        <v>22423</v>
      </c>
      <c r="N4715">
        <v>85</v>
      </c>
      <c r="O4715">
        <v>2241</v>
      </c>
      <c r="P4715" t="s">
        <v>22424</v>
      </c>
      <c r="Q4715">
        <v>0</v>
      </c>
      <c r="S4715" t="s">
        <v>22425</v>
      </c>
      <c r="U4715" t="s">
        <v>37</v>
      </c>
      <c r="V4715" t="s">
        <v>38</v>
      </c>
      <c r="W4715" t="s">
        <v>4830</v>
      </c>
      <c r="Y4715">
        <v>2013</v>
      </c>
      <c r="Z4715">
        <v>371</v>
      </c>
      <c r="AA4715">
        <v>6.3</v>
      </c>
      <c r="AC4715">
        <v>358</v>
      </c>
    </row>
    <row r="4716" spans="1:29">
      <c r="A4716" t="s">
        <v>28</v>
      </c>
      <c r="C4716" t="s">
        <v>22426</v>
      </c>
      <c r="D4716">
        <v>22</v>
      </c>
      <c r="E4716">
        <v>105</v>
      </c>
      <c r="F4716">
        <v>0</v>
      </c>
      <c r="G4716">
        <v>0</v>
      </c>
      <c r="H4716" t="s">
        <v>22427</v>
      </c>
      <c r="I4716">
        <v>0</v>
      </c>
      <c r="K4716" t="s">
        <v>67</v>
      </c>
      <c r="L4716" t="s">
        <v>22428</v>
      </c>
      <c r="M4716" t="s">
        <v>22429</v>
      </c>
      <c r="N4716">
        <v>74</v>
      </c>
      <c r="O4716">
        <v>0</v>
      </c>
      <c r="P4716" t="s">
        <v>22430</v>
      </c>
      <c r="Q4716">
        <v>3</v>
      </c>
      <c r="S4716" t="s">
        <v>22431</v>
      </c>
      <c r="T4716">
        <v>2</v>
      </c>
      <c r="U4716" t="s">
        <v>1464</v>
      </c>
      <c r="V4716" t="s">
        <v>56</v>
      </c>
      <c r="X4716">
        <v>400000</v>
      </c>
      <c r="Y4716">
        <v>2015</v>
      </c>
      <c r="Z4716">
        <v>0</v>
      </c>
      <c r="AA4716">
        <v>7.7</v>
      </c>
      <c r="AC4716">
        <v>34</v>
      </c>
    </row>
    <row r="4717" spans="1:29">
      <c r="A4717" t="s">
        <v>28</v>
      </c>
      <c r="C4717" t="s">
        <v>22432</v>
      </c>
      <c r="D4717">
        <v>15</v>
      </c>
      <c r="E4717">
        <v>115</v>
      </c>
      <c r="F4717">
        <v>3</v>
      </c>
      <c r="G4717">
        <v>0</v>
      </c>
      <c r="H4717" t="s">
        <v>22433</v>
      </c>
      <c r="I4717">
        <v>0</v>
      </c>
      <c r="K4717" t="s">
        <v>67</v>
      </c>
      <c r="L4717" t="s">
        <v>22434</v>
      </c>
      <c r="M4717" t="s">
        <v>22435</v>
      </c>
      <c r="N4717">
        <v>204</v>
      </c>
      <c r="O4717">
        <v>0</v>
      </c>
      <c r="P4717" t="s">
        <v>22436</v>
      </c>
      <c r="Q4717">
        <v>0</v>
      </c>
      <c r="R4717" t="s">
        <v>22437</v>
      </c>
      <c r="S4717" t="s">
        <v>22438</v>
      </c>
      <c r="T4717">
        <v>13</v>
      </c>
      <c r="U4717" t="s">
        <v>37</v>
      </c>
      <c r="V4717" t="s">
        <v>38</v>
      </c>
      <c r="X4717">
        <v>750000</v>
      </c>
      <c r="Y4717">
        <v>2002</v>
      </c>
      <c r="Z4717">
        <v>0</v>
      </c>
      <c r="AA4717">
        <v>7</v>
      </c>
      <c r="AC4717">
        <v>32</v>
      </c>
    </row>
    <row r="4718" spans="1:29">
      <c r="A4718" t="s">
        <v>28</v>
      </c>
      <c r="C4718" t="s">
        <v>22439</v>
      </c>
      <c r="E4718">
        <v>90</v>
      </c>
      <c r="F4718">
        <v>0</v>
      </c>
      <c r="G4718">
        <v>271</v>
      </c>
      <c r="H4718" t="s">
        <v>15570</v>
      </c>
      <c r="I4718">
        <v>595</v>
      </c>
      <c r="K4718" t="s">
        <v>923</v>
      </c>
      <c r="L4718" t="s">
        <v>504</v>
      </c>
      <c r="M4718" t="s">
        <v>22440</v>
      </c>
      <c r="N4718">
        <v>6</v>
      </c>
      <c r="O4718">
        <v>1754</v>
      </c>
      <c r="P4718" t="s">
        <v>22441</v>
      </c>
      <c r="Q4718">
        <v>0</v>
      </c>
      <c r="R4718" t="s">
        <v>22442</v>
      </c>
      <c r="S4718" t="s">
        <v>22443</v>
      </c>
      <c r="T4718">
        <v>1</v>
      </c>
      <c r="U4718" t="s">
        <v>37</v>
      </c>
      <c r="V4718" t="s">
        <v>38</v>
      </c>
      <c r="W4718" t="s">
        <v>39</v>
      </c>
      <c r="X4718">
        <v>600000</v>
      </c>
      <c r="Y4718">
        <v>2014</v>
      </c>
      <c r="Z4718">
        <v>412</v>
      </c>
      <c r="AA4718">
        <v>8</v>
      </c>
      <c r="AC4718">
        <v>9</v>
      </c>
    </row>
    <row r="4719" spans="1:29">
      <c r="A4719" t="s">
        <v>28</v>
      </c>
      <c r="C4719" t="s">
        <v>22444</v>
      </c>
      <c r="D4719">
        <v>18</v>
      </c>
      <c r="E4719">
        <v>102</v>
      </c>
      <c r="F4719">
        <v>12</v>
      </c>
      <c r="G4719">
        <v>2</v>
      </c>
      <c r="H4719" t="s">
        <v>22445</v>
      </c>
      <c r="I4719">
        <v>541</v>
      </c>
      <c r="K4719" t="s">
        <v>2527</v>
      </c>
      <c r="L4719" t="s">
        <v>6898</v>
      </c>
      <c r="M4719" t="s">
        <v>22446</v>
      </c>
      <c r="N4719">
        <v>389</v>
      </c>
      <c r="O4719">
        <v>553</v>
      </c>
      <c r="P4719" t="s">
        <v>22447</v>
      </c>
      <c r="Q4719">
        <v>2</v>
      </c>
      <c r="R4719" t="s">
        <v>22448</v>
      </c>
      <c r="S4719" t="s">
        <v>22449</v>
      </c>
      <c r="T4719">
        <v>1</v>
      </c>
      <c r="U4719" t="s">
        <v>1464</v>
      </c>
      <c r="V4719" t="s">
        <v>1465</v>
      </c>
      <c r="Y4719">
        <v>2016</v>
      </c>
      <c r="Z4719">
        <v>8</v>
      </c>
      <c r="AA4719">
        <v>7.2</v>
      </c>
      <c r="AC4719">
        <v>36</v>
      </c>
    </row>
    <row r="4720" spans="1:29">
      <c r="A4720" t="s">
        <v>28</v>
      </c>
      <c r="C4720" t="s">
        <v>22450</v>
      </c>
      <c r="D4720">
        <v>8</v>
      </c>
      <c r="E4720">
        <v>98</v>
      </c>
      <c r="F4720">
        <v>5</v>
      </c>
      <c r="G4720">
        <v>233</v>
      </c>
      <c r="H4720" t="s">
        <v>2780</v>
      </c>
      <c r="I4720">
        <v>587</v>
      </c>
      <c r="K4720" t="s">
        <v>10413</v>
      </c>
      <c r="L4720" t="s">
        <v>9290</v>
      </c>
      <c r="M4720" t="s">
        <v>22451</v>
      </c>
      <c r="N4720">
        <v>719</v>
      </c>
      <c r="O4720">
        <v>1707</v>
      </c>
      <c r="P4720" t="s">
        <v>22452</v>
      </c>
      <c r="Q4720">
        <v>0</v>
      </c>
      <c r="S4720" t="s">
        <v>22453</v>
      </c>
      <c r="T4720">
        <v>9</v>
      </c>
      <c r="U4720" t="s">
        <v>37</v>
      </c>
      <c r="V4720" t="s">
        <v>38</v>
      </c>
      <c r="X4720">
        <v>600000</v>
      </c>
      <c r="Y4720">
        <v>2013</v>
      </c>
      <c r="Z4720">
        <v>448</v>
      </c>
      <c r="AA4720">
        <v>4.5</v>
      </c>
      <c r="AC4720">
        <v>128</v>
      </c>
    </row>
    <row r="4721" spans="1:29">
      <c r="A4721" t="s">
        <v>747</v>
      </c>
      <c r="C4721" t="s">
        <v>4863</v>
      </c>
      <c r="D4721">
        <v>105</v>
      </c>
      <c r="E4721">
        <v>87</v>
      </c>
      <c r="F4721">
        <v>44</v>
      </c>
      <c r="G4721">
        <v>704</v>
      </c>
      <c r="H4721" t="s">
        <v>22454</v>
      </c>
      <c r="I4721">
        <v>785</v>
      </c>
      <c r="J4721">
        <v>515005</v>
      </c>
      <c r="K4721" t="s">
        <v>5926</v>
      </c>
      <c r="L4721" t="s">
        <v>22455</v>
      </c>
      <c r="M4721" t="s">
        <v>22456</v>
      </c>
      <c r="N4721">
        <v>31429</v>
      </c>
      <c r="O4721">
        <v>2538</v>
      </c>
      <c r="P4721" t="s">
        <v>22457</v>
      </c>
      <c r="Q4721">
        <v>1</v>
      </c>
      <c r="R4721" t="s">
        <v>22458</v>
      </c>
      <c r="S4721" t="s">
        <v>22459</v>
      </c>
      <c r="T4721">
        <v>219</v>
      </c>
      <c r="U4721" t="s">
        <v>37</v>
      </c>
      <c r="V4721" t="s">
        <v>56</v>
      </c>
      <c r="W4721" t="s">
        <v>6036</v>
      </c>
      <c r="X4721">
        <v>560000</v>
      </c>
      <c r="Y4721">
        <v>1964</v>
      </c>
      <c r="Z4721">
        <v>725</v>
      </c>
      <c r="AA4721">
        <v>7.7</v>
      </c>
      <c r="AB4721">
        <v>1.75</v>
      </c>
      <c r="AC4721">
        <v>0</v>
      </c>
    </row>
    <row r="4722" spans="1:29">
      <c r="A4722" t="s">
        <v>28</v>
      </c>
      <c r="C4722" t="s">
        <v>22460</v>
      </c>
      <c r="D4722">
        <v>3</v>
      </c>
      <c r="E4722">
        <v>80</v>
      </c>
      <c r="F4722">
        <v>6</v>
      </c>
      <c r="J4722">
        <v>2245</v>
      </c>
      <c r="K4722" t="s">
        <v>67</v>
      </c>
      <c r="M4722" t="s">
        <v>22461</v>
      </c>
      <c r="N4722">
        <v>57</v>
      </c>
      <c r="O4722">
        <v>0</v>
      </c>
      <c r="Q4722">
        <v>0</v>
      </c>
      <c r="R4722" t="s">
        <v>22462</v>
      </c>
      <c r="S4722" t="s">
        <v>22463</v>
      </c>
      <c r="T4722">
        <v>2</v>
      </c>
      <c r="U4722" t="s">
        <v>37</v>
      </c>
      <c r="V4722" t="s">
        <v>38</v>
      </c>
      <c r="X4722">
        <v>560000</v>
      </c>
      <c r="Y4722">
        <v>2011</v>
      </c>
      <c r="AA4722">
        <v>7.2</v>
      </c>
      <c r="AC4722">
        <v>88</v>
      </c>
    </row>
    <row r="4723" spans="1:29">
      <c r="A4723" t="s">
        <v>28</v>
      </c>
      <c r="C4723" t="s">
        <v>22464</v>
      </c>
      <c r="D4723">
        <v>4</v>
      </c>
      <c r="E4723">
        <v>88</v>
      </c>
      <c r="F4723">
        <v>11</v>
      </c>
      <c r="G4723">
        <v>221</v>
      </c>
      <c r="H4723" t="s">
        <v>6377</v>
      </c>
      <c r="I4723">
        <v>2000</v>
      </c>
      <c r="K4723" t="s">
        <v>214</v>
      </c>
      <c r="L4723" t="s">
        <v>1734</v>
      </c>
      <c r="M4723" t="s">
        <v>22465</v>
      </c>
      <c r="N4723">
        <v>487</v>
      </c>
      <c r="O4723">
        <v>2996</v>
      </c>
      <c r="P4723" t="s">
        <v>17106</v>
      </c>
      <c r="Q4723">
        <v>1</v>
      </c>
      <c r="R4723" t="s">
        <v>22466</v>
      </c>
      <c r="S4723" t="s">
        <v>22467</v>
      </c>
      <c r="T4723">
        <v>9</v>
      </c>
      <c r="U4723" t="s">
        <v>37</v>
      </c>
      <c r="V4723" t="s">
        <v>38</v>
      </c>
      <c r="W4723" t="s">
        <v>585</v>
      </c>
      <c r="X4723">
        <v>550000</v>
      </c>
      <c r="Y4723">
        <v>1983</v>
      </c>
      <c r="Z4723">
        <v>433</v>
      </c>
      <c r="AA4723">
        <v>6.1</v>
      </c>
      <c r="AC4723">
        <v>7</v>
      </c>
    </row>
    <row r="4724" spans="1:29">
      <c r="A4724" t="s">
        <v>28</v>
      </c>
      <c r="C4724" t="s">
        <v>22468</v>
      </c>
      <c r="D4724">
        <v>2</v>
      </c>
      <c r="E4724">
        <v>83</v>
      </c>
      <c r="F4724">
        <v>0</v>
      </c>
      <c r="G4724">
        <v>0</v>
      </c>
      <c r="H4724" t="s">
        <v>22469</v>
      </c>
      <c r="I4724">
        <v>0</v>
      </c>
      <c r="K4724" t="s">
        <v>1671</v>
      </c>
      <c r="L4724" t="s">
        <v>22470</v>
      </c>
      <c r="M4724" t="s">
        <v>22471</v>
      </c>
      <c r="N4724">
        <v>86</v>
      </c>
      <c r="O4724">
        <v>0</v>
      </c>
      <c r="P4724" t="s">
        <v>22472</v>
      </c>
      <c r="Q4724">
        <v>6</v>
      </c>
      <c r="S4724" t="s">
        <v>22473</v>
      </c>
      <c r="T4724">
        <v>2</v>
      </c>
      <c r="U4724" t="s">
        <v>22474</v>
      </c>
      <c r="V4724" t="s">
        <v>22475</v>
      </c>
      <c r="X4724">
        <v>500000</v>
      </c>
      <c r="Y4724">
        <v>2015</v>
      </c>
      <c r="Z4724">
        <v>0</v>
      </c>
      <c r="AA4724">
        <v>6.4</v>
      </c>
      <c r="AB4724">
        <v>2.35</v>
      </c>
      <c r="AC4724">
        <v>18</v>
      </c>
    </row>
    <row r="4725" spans="1:29">
      <c r="A4725" t="s">
        <v>28</v>
      </c>
      <c r="C4725" t="s">
        <v>18269</v>
      </c>
      <c r="D4725">
        <v>50</v>
      </c>
      <c r="E4725">
        <v>122</v>
      </c>
      <c r="F4725">
        <v>589</v>
      </c>
      <c r="G4725">
        <v>150</v>
      </c>
      <c r="H4725" t="s">
        <v>22476</v>
      </c>
      <c r="I4725">
        <v>848</v>
      </c>
      <c r="J4725">
        <v>33451479</v>
      </c>
      <c r="K4725" t="s">
        <v>214</v>
      </c>
      <c r="L4725" t="s">
        <v>22477</v>
      </c>
      <c r="M4725" t="s">
        <v>22478</v>
      </c>
      <c r="N4725">
        <v>17068</v>
      </c>
      <c r="O4725">
        <v>1164</v>
      </c>
      <c r="P4725" t="s">
        <v>22479</v>
      </c>
      <c r="Q4725">
        <v>0</v>
      </c>
      <c r="R4725" t="s">
        <v>22480</v>
      </c>
      <c r="S4725" t="s">
        <v>22481</v>
      </c>
      <c r="T4725">
        <v>215</v>
      </c>
      <c r="U4725" t="s">
        <v>37</v>
      </c>
      <c r="V4725" t="s">
        <v>38</v>
      </c>
      <c r="W4725" t="s">
        <v>95</v>
      </c>
      <c r="X4725">
        <v>500000</v>
      </c>
      <c r="Y4725">
        <v>2008</v>
      </c>
      <c r="Z4725">
        <v>153</v>
      </c>
      <c r="AA4725">
        <v>6.5</v>
      </c>
      <c r="AB4725">
        <v>1.85</v>
      </c>
      <c r="AC4725">
        <v>0</v>
      </c>
    </row>
    <row r="4726" spans="1:29">
      <c r="A4726" t="s">
        <v>28</v>
      </c>
      <c r="C4726" t="s">
        <v>22482</v>
      </c>
      <c r="D4726">
        <v>19</v>
      </c>
      <c r="E4726">
        <v>115</v>
      </c>
      <c r="F4726">
        <v>95</v>
      </c>
      <c r="G4726">
        <v>0</v>
      </c>
      <c r="H4726" t="s">
        <v>22483</v>
      </c>
      <c r="I4726">
        <v>0</v>
      </c>
      <c r="K4726" t="s">
        <v>22484</v>
      </c>
      <c r="L4726" t="s">
        <v>22485</v>
      </c>
      <c r="M4726" t="s">
        <v>22486</v>
      </c>
      <c r="N4726">
        <v>113</v>
      </c>
      <c r="O4726">
        <v>0</v>
      </c>
      <c r="P4726" t="s">
        <v>22487</v>
      </c>
      <c r="Q4726">
        <v>1</v>
      </c>
      <c r="R4726" t="s">
        <v>22488</v>
      </c>
      <c r="S4726" t="s">
        <v>22489</v>
      </c>
      <c r="T4726">
        <v>3</v>
      </c>
      <c r="U4726" t="s">
        <v>5611</v>
      </c>
      <c r="V4726" t="s">
        <v>5612</v>
      </c>
      <c r="X4726">
        <v>550000</v>
      </c>
      <c r="Y4726">
        <v>2013</v>
      </c>
      <c r="Z4726">
        <v>0</v>
      </c>
      <c r="AA4726">
        <v>7</v>
      </c>
      <c r="AB4726">
        <v>1.85</v>
      </c>
      <c r="AC4726">
        <v>126</v>
      </c>
    </row>
    <row r="4727" spans="1:29">
      <c r="A4727" t="s">
        <v>28</v>
      </c>
      <c r="C4727" t="s">
        <v>22490</v>
      </c>
      <c r="D4727">
        <v>5</v>
      </c>
      <c r="E4727">
        <v>86</v>
      </c>
      <c r="F4727">
        <v>24</v>
      </c>
      <c r="G4727">
        <v>142</v>
      </c>
      <c r="H4727" t="s">
        <v>22491</v>
      </c>
      <c r="I4727">
        <v>407</v>
      </c>
      <c r="J4727">
        <v>39552600</v>
      </c>
      <c r="K4727" t="s">
        <v>22492</v>
      </c>
      <c r="L4727" t="s">
        <v>22493</v>
      </c>
      <c r="M4727" t="s">
        <v>22494</v>
      </c>
      <c r="N4727">
        <v>3411</v>
      </c>
      <c r="O4727">
        <v>1090</v>
      </c>
      <c r="P4727" t="s">
        <v>22495</v>
      </c>
      <c r="Q4727">
        <v>0</v>
      </c>
      <c r="R4727" t="s">
        <v>22496</v>
      </c>
      <c r="S4727" t="s">
        <v>22497</v>
      </c>
      <c r="T4727">
        <v>36</v>
      </c>
      <c r="U4727" t="s">
        <v>37</v>
      </c>
      <c r="V4727" t="s">
        <v>38</v>
      </c>
      <c r="W4727" t="s">
        <v>277</v>
      </c>
      <c r="X4727">
        <v>500000</v>
      </c>
      <c r="Y4727">
        <v>1974</v>
      </c>
      <c r="Z4727">
        <v>189</v>
      </c>
      <c r="AA4727">
        <v>6.1</v>
      </c>
      <c r="AB4727">
        <v>1.85</v>
      </c>
      <c r="AC4727">
        <v>816</v>
      </c>
    </row>
    <row r="4728" spans="1:29">
      <c r="A4728" t="s">
        <v>28</v>
      </c>
      <c r="C4728" t="s">
        <v>20169</v>
      </c>
      <c r="D4728">
        <v>235</v>
      </c>
      <c r="E4728">
        <v>79</v>
      </c>
      <c r="F4728">
        <v>9</v>
      </c>
      <c r="G4728">
        <v>7</v>
      </c>
      <c r="H4728" t="s">
        <v>22498</v>
      </c>
      <c r="I4728">
        <v>48</v>
      </c>
      <c r="J4728">
        <v>30500882</v>
      </c>
      <c r="K4728" t="s">
        <v>22499</v>
      </c>
      <c r="L4728" t="s">
        <v>22500</v>
      </c>
      <c r="M4728" t="s">
        <v>22501</v>
      </c>
      <c r="N4728">
        <v>42256</v>
      </c>
      <c r="O4728">
        <v>67</v>
      </c>
      <c r="P4728" t="s">
        <v>22502</v>
      </c>
      <c r="Q4728">
        <v>1</v>
      </c>
      <c r="R4728" t="s">
        <v>22503</v>
      </c>
      <c r="S4728" t="s">
        <v>22504</v>
      </c>
      <c r="T4728">
        <v>916</v>
      </c>
      <c r="U4728" t="s">
        <v>37</v>
      </c>
      <c r="V4728" t="s">
        <v>38</v>
      </c>
      <c r="W4728" t="s">
        <v>585</v>
      </c>
      <c r="X4728">
        <v>500000</v>
      </c>
      <c r="Y4728">
        <v>2003</v>
      </c>
      <c r="Z4728">
        <v>10</v>
      </c>
      <c r="AA4728">
        <v>5.7</v>
      </c>
      <c r="AB4728">
        <v>1.85</v>
      </c>
      <c r="AC4728">
        <v>0</v>
      </c>
    </row>
    <row r="4729" spans="1:29">
      <c r="A4729" t="s">
        <v>28</v>
      </c>
      <c r="C4729" t="s">
        <v>3684</v>
      </c>
      <c r="D4729">
        <v>8</v>
      </c>
      <c r="E4729">
        <v>87</v>
      </c>
      <c r="F4729">
        <v>490</v>
      </c>
      <c r="G4729">
        <v>201</v>
      </c>
      <c r="H4729" t="s">
        <v>1176</v>
      </c>
      <c r="I4729">
        <v>833</v>
      </c>
      <c r="K4729" t="s">
        <v>1671</v>
      </c>
      <c r="L4729" t="s">
        <v>624</v>
      </c>
      <c r="M4729" t="s">
        <v>22505</v>
      </c>
      <c r="N4729">
        <v>1305</v>
      </c>
      <c r="O4729">
        <v>2295</v>
      </c>
      <c r="P4729" t="s">
        <v>22506</v>
      </c>
      <c r="Q4729">
        <v>6</v>
      </c>
      <c r="S4729" t="s">
        <v>22507</v>
      </c>
      <c r="T4729">
        <v>3</v>
      </c>
      <c r="U4729" t="s">
        <v>37</v>
      </c>
      <c r="V4729" t="s">
        <v>38</v>
      </c>
      <c r="W4729" t="s">
        <v>585</v>
      </c>
      <c r="Y4729">
        <v>2011</v>
      </c>
      <c r="Z4729">
        <v>523</v>
      </c>
      <c r="AA4729">
        <v>5.4</v>
      </c>
      <c r="AC4729">
        <v>244</v>
      </c>
    </row>
    <row r="4730" spans="1:29">
      <c r="A4730" t="s">
        <v>28</v>
      </c>
      <c r="C4730" t="s">
        <v>22508</v>
      </c>
      <c r="D4730">
        <v>95</v>
      </c>
      <c r="E4730">
        <v>97</v>
      </c>
      <c r="F4730">
        <v>8</v>
      </c>
      <c r="G4730">
        <v>22</v>
      </c>
      <c r="H4730" t="s">
        <v>22509</v>
      </c>
      <c r="I4730">
        <v>423</v>
      </c>
      <c r="J4730">
        <v>17000000</v>
      </c>
      <c r="K4730" t="s">
        <v>10222</v>
      </c>
      <c r="L4730" t="s">
        <v>17841</v>
      </c>
      <c r="M4730" t="s">
        <v>22510</v>
      </c>
      <c r="N4730">
        <v>3274</v>
      </c>
      <c r="O4730">
        <v>516</v>
      </c>
      <c r="P4730" t="s">
        <v>22511</v>
      </c>
      <c r="Q4730">
        <v>0</v>
      </c>
      <c r="R4730" t="s">
        <v>22512</v>
      </c>
      <c r="S4730" t="s">
        <v>22513</v>
      </c>
      <c r="T4730">
        <v>84</v>
      </c>
      <c r="U4730" t="s">
        <v>37</v>
      </c>
      <c r="V4730" t="s">
        <v>38</v>
      </c>
      <c r="W4730" t="s">
        <v>95</v>
      </c>
      <c r="X4730">
        <v>500000</v>
      </c>
      <c r="Y4730">
        <v>1977</v>
      </c>
      <c r="Z4730">
        <v>23</v>
      </c>
      <c r="AA4730">
        <v>5.9</v>
      </c>
      <c r="AB4730">
        <v>1.85</v>
      </c>
      <c r="AC4730">
        <v>0</v>
      </c>
    </row>
    <row r="4731" spans="1:29">
      <c r="A4731" t="s">
        <v>28</v>
      </c>
      <c r="C4731" t="s">
        <v>22514</v>
      </c>
      <c r="D4731">
        <v>84</v>
      </c>
      <c r="E4731">
        <v>105</v>
      </c>
      <c r="F4731">
        <v>2</v>
      </c>
      <c r="G4731">
        <v>0</v>
      </c>
      <c r="H4731" t="s">
        <v>22515</v>
      </c>
      <c r="I4731">
        <v>0</v>
      </c>
      <c r="J4731">
        <v>8044906</v>
      </c>
      <c r="K4731" t="s">
        <v>22516</v>
      </c>
      <c r="L4731" t="s">
        <v>22517</v>
      </c>
      <c r="M4731" t="s">
        <v>22518</v>
      </c>
      <c r="N4731">
        <v>3156</v>
      </c>
      <c r="O4731">
        <v>0</v>
      </c>
      <c r="P4731" t="s">
        <v>22519</v>
      </c>
      <c r="Q4731">
        <v>2</v>
      </c>
      <c r="R4731" t="s">
        <v>22520</v>
      </c>
      <c r="S4731" t="s">
        <v>22521</v>
      </c>
      <c r="T4731">
        <v>65</v>
      </c>
      <c r="U4731" t="s">
        <v>37</v>
      </c>
      <c r="V4731" t="s">
        <v>38</v>
      </c>
      <c r="W4731" t="s">
        <v>95</v>
      </c>
      <c r="Y4731">
        <v>2005</v>
      </c>
      <c r="Z4731">
        <v>0</v>
      </c>
      <c r="AA4731">
        <v>7.5</v>
      </c>
      <c r="AB4731">
        <v>1.85</v>
      </c>
      <c r="AC4731">
        <v>588</v>
      </c>
    </row>
    <row r="4732" spans="1:29">
      <c r="A4732" t="s">
        <v>28</v>
      </c>
      <c r="C4732" t="s">
        <v>432</v>
      </c>
      <c r="D4732">
        <v>154</v>
      </c>
      <c r="E4732">
        <v>89</v>
      </c>
      <c r="F4732">
        <v>310</v>
      </c>
      <c r="G4732">
        <v>587</v>
      </c>
      <c r="H4732" t="s">
        <v>624</v>
      </c>
      <c r="I4732">
        <v>22000</v>
      </c>
      <c r="J4732">
        <v>5739376</v>
      </c>
      <c r="K4732" t="s">
        <v>2527</v>
      </c>
      <c r="L4732" t="s">
        <v>149</v>
      </c>
      <c r="M4732" t="s">
        <v>22522</v>
      </c>
      <c r="N4732">
        <v>58260</v>
      </c>
      <c r="O4732">
        <v>24419</v>
      </c>
      <c r="P4732" t="s">
        <v>9290</v>
      </c>
      <c r="Q4732">
        <v>0</v>
      </c>
      <c r="R4732" t="s">
        <v>22523</v>
      </c>
      <c r="S4732" t="s">
        <v>22524</v>
      </c>
      <c r="T4732">
        <v>286</v>
      </c>
      <c r="U4732" t="s">
        <v>37</v>
      </c>
      <c r="V4732" t="s">
        <v>38</v>
      </c>
      <c r="W4732" t="s">
        <v>585</v>
      </c>
      <c r="X4732">
        <v>500000</v>
      </c>
      <c r="Y4732">
        <v>2003</v>
      </c>
      <c r="Z4732">
        <v>833</v>
      </c>
      <c r="AA4732">
        <v>7.7</v>
      </c>
      <c r="AB4732">
        <v>1.85</v>
      </c>
      <c r="AC4732">
        <v>0</v>
      </c>
    </row>
    <row r="4733" spans="1:29">
      <c r="A4733" t="s">
        <v>28</v>
      </c>
      <c r="C4733" t="s">
        <v>22525</v>
      </c>
      <c r="D4733">
        <v>20</v>
      </c>
      <c r="E4733">
        <v>120</v>
      </c>
      <c r="F4733">
        <v>3</v>
      </c>
      <c r="G4733">
        <v>234</v>
      </c>
      <c r="H4733" t="s">
        <v>16068</v>
      </c>
      <c r="I4733">
        <v>984</v>
      </c>
      <c r="J4733">
        <v>3773863</v>
      </c>
      <c r="K4733" t="s">
        <v>3409</v>
      </c>
      <c r="L4733" t="s">
        <v>17727</v>
      </c>
      <c r="M4733" t="s">
        <v>22526</v>
      </c>
      <c r="N4733">
        <v>4583</v>
      </c>
      <c r="O4733">
        <v>2563</v>
      </c>
      <c r="P4733" t="s">
        <v>22123</v>
      </c>
      <c r="Q4733">
        <v>1</v>
      </c>
      <c r="R4733" t="s">
        <v>22527</v>
      </c>
      <c r="S4733" t="s">
        <v>22528</v>
      </c>
      <c r="T4733">
        <v>55</v>
      </c>
      <c r="U4733" t="s">
        <v>37</v>
      </c>
      <c r="V4733" t="s">
        <v>38</v>
      </c>
      <c r="W4733" t="s">
        <v>39</v>
      </c>
      <c r="X4733">
        <v>1000000</v>
      </c>
      <c r="Y4733">
        <v>2009</v>
      </c>
      <c r="Z4733">
        <v>801</v>
      </c>
      <c r="AA4733">
        <v>7.1</v>
      </c>
      <c r="AB4733">
        <v>2.35</v>
      </c>
      <c r="AC4733">
        <v>0</v>
      </c>
    </row>
    <row r="4734" spans="1:29">
      <c r="A4734" t="s">
        <v>28</v>
      </c>
      <c r="C4734" t="s">
        <v>22529</v>
      </c>
      <c r="D4734">
        <v>88</v>
      </c>
      <c r="E4734">
        <v>94</v>
      </c>
      <c r="F4734">
        <v>3</v>
      </c>
      <c r="G4734">
        <v>2</v>
      </c>
      <c r="H4734" t="s">
        <v>15638</v>
      </c>
      <c r="I4734">
        <v>196</v>
      </c>
      <c r="J4734">
        <v>3117666</v>
      </c>
      <c r="K4734" t="s">
        <v>67</v>
      </c>
      <c r="L4734" t="s">
        <v>22530</v>
      </c>
      <c r="M4734" t="s">
        <v>22531</v>
      </c>
      <c r="N4734">
        <v>3394</v>
      </c>
      <c r="O4734">
        <v>382</v>
      </c>
      <c r="P4734" t="s">
        <v>22532</v>
      </c>
      <c r="Q4734">
        <v>0</v>
      </c>
      <c r="R4734" t="s">
        <v>22533</v>
      </c>
      <c r="S4734" t="s">
        <v>22534</v>
      </c>
      <c r="T4734">
        <v>43</v>
      </c>
      <c r="U4734" t="s">
        <v>37</v>
      </c>
      <c r="V4734" t="s">
        <v>38</v>
      </c>
      <c r="W4734" t="s">
        <v>95</v>
      </c>
      <c r="Y4734">
        <v>2006</v>
      </c>
      <c r="Z4734">
        <v>184</v>
      </c>
      <c r="AA4734">
        <v>7.4</v>
      </c>
      <c r="AB4734">
        <v>1.66</v>
      </c>
      <c r="AC4734">
        <v>694</v>
      </c>
    </row>
    <row r="4735" spans="1:29">
      <c r="A4735" t="s">
        <v>28</v>
      </c>
      <c r="C4735" t="s">
        <v>22535</v>
      </c>
      <c r="D4735">
        <v>70</v>
      </c>
      <c r="E4735">
        <v>108</v>
      </c>
      <c r="F4735">
        <v>6</v>
      </c>
      <c r="G4735">
        <v>43</v>
      </c>
      <c r="H4735" t="s">
        <v>22536</v>
      </c>
      <c r="I4735">
        <v>54</v>
      </c>
      <c r="J4735">
        <v>2047570</v>
      </c>
      <c r="K4735" t="s">
        <v>22537</v>
      </c>
      <c r="L4735" t="s">
        <v>22538</v>
      </c>
      <c r="M4735" t="s">
        <v>22539</v>
      </c>
      <c r="N4735">
        <v>6790</v>
      </c>
      <c r="O4735">
        <v>194</v>
      </c>
      <c r="P4735" t="s">
        <v>22540</v>
      </c>
      <c r="Q4735">
        <v>3</v>
      </c>
      <c r="R4735" t="s">
        <v>22541</v>
      </c>
      <c r="S4735" t="s">
        <v>22542</v>
      </c>
      <c r="T4735">
        <v>80</v>
      </c>
      <c r="U4735" t="s">
        <v>37</v>
      </c>
      <c r="V4735" t="s">
        <v>38</v>
      </c>
      <c r="W4735" t="s">
        <v>585</v>
      </c>
      <c r="X4735">
        <v>500000</v>
      </c>
      <c r="Y4735">
        <v>1999</v>
      </c>
      <c r="Z4735">
        <v>44</v>
      </c>
      <c r="AA4735">
        <v>7.6</v>
      </c>
      <c r="AB4735">
        <v>1.85</v>
      </c>
      <c r="AC4735">
        <v>491</v>
      </c>
    </row>
    <row r="4736" spans="1:29">
      <c r="A4736" t="s">
        <v>28</v>
      </c>
      <c r="C4736" t="s">
        <v>22543</v>
      </c>
      <c r="D4736">
        <v>5</v>
      </c>
      <c r="E4736">
        <v>102</v>
      </c>
      <c r="F4736">
        <v>0</v>
      </c>
      <c r="G4736">
        <v>15</v>
      </c>
      <c r="H4736" t="s">
        <v>22544</v>
      </c>
      <c r="I4736">
        <v>69</v>
      </c>
      <c r="J4736">
        <v>1250798</v>
      </c>
      <c r="K4736" t="s">
        <v>1415</v>
      </c>
      <c r="L4736" t="s">
        <v>20304</v>
      </c>
      <c r="M4736" t="s">
        <v>22545</v>
      </c>
      <c r="N4736">
        <v>1099</v>
      </c>
      <c r="O4736">
        <v>161</v>
      </c>
      <c r="P4736" t="s">
        <v>22546</v>
      </c>
      <c r="Q4736">
        <v>0</v>
      </c>
      <c r="R4736" t="s">
        <v>22547</v>
      </c>
      <c r="S4736" t="s">
        <v>22548</v>
      </c>
      <c r="T4736">
        <v>53</v>
      </c>
      <c r="U4736" t="s">
        <v>37</v>
      </c>
      <c r="V4736" t="s">
        <v>38</v>
      </c>
      <c r="W4736" t="s">
        <v>95</v>
      </c>
      <c r="X4736">
        <v>500000</v>
      </c>
      <c r="Y4736">
        <v>2002</v>
      </c>
      <c r="Z4736">
        <v>24</v>
      </c>
      <c r="AA4736">
        <v>6.4</v>
      </c>
      <c r="AC4736">
        <v>43</v>
      </c>
    </row>
    <row r="4737" spans="1:29">
      <c r="A4737" t="s">
        <v>28</v>
      </c>
      <c r="C4737" t="s">
        <v>22549</v>
      </c>
      <c r="D4737">
        <v>105</v>
      </c>
      <c r="E4737">
        <v>83</v>
      </c>
      <c r="F4737">
        <v>6</v>
      </c>
      <c r="G4737">
        <v>0</v>
      </c>
      <c r="H4737" t="s">
        <v>22550</v>
      </c>
      <c r="I4737">
        <v>30</v>
      </c>
      <c r="J4737">
        <v>1127331</v>
      </c>
      <c r="K4737" t="s">
        <v>3409</v>
      </c>
      <c r="L4737" t="s">
        <v>22551</v>
      </c>
      <c r="M4737" t="s">
        <v>22552</v>
      </c>
      <c r="N4737">
        <v>7559</v>
      </c>
      <c r="O4737">
        <v>30</v>
      </c>
      <c r="P4737" t="s">
        <v>22553</v>
      </c>
      <c r="Q4737">
        <v>1</v>
      </c>
      <c r="R4737" t="s">
        <v>22554</v>
      </c>
      <c r="S4737" t="s">
        <v>22555</v>
      </c>
      <c r="T4737">
        <v>77</v>
      </c>
      <c r="U4737" t="s">
        <v>11117</v>
      </c>
      <c r="V4737" t="s">
        <v>22556</v>
      </c>
      <c r="W4737" t="s">
        <v>39</v>
      </c>
      <c r="X4737">
        <v>46000</v>
      </c>
      <c r="Y4737">
        <v>2003</v>
      </c>
      <c r="Z4737">
        <v>0</v>
      </c>
      <c r="AA4737">
        <v>7.4</v>
      </c>
      <c r="AB4737">
        <v>1.85</v>
      </c>
      <c r="AC4737">
        <v>0</v>
      </c>
    </row>
    <row r="4738" spans="1:29">
      <c r="A4738" t="s">
        <v>28</v>
      </c>
      <c r="C4738" t="s">
        <v>22557</v>
      </c>
      <c r="D4738">
        <v>29</v>
      </c>
      <c r="E4738">
        <v>93</v>
      </c>
      <c r="F4738">
        <v>0</v>
      </c>
      <c r="G4738">
        <v>59</v>
      </c>
      <c r="H4738" t="s">
        <v>22558</v>
      </c>
      <c r="I4738">
        <v>399</v>
      </c>
      <c r="J4738">
        <v>906666</v>
      </c>
      <c r="K4738" t="s">
        <v>67</v>
      </c>
      <c r="L4738" t="s">
        <v>12270</v>
      </c>
      <c r="M4738" t="s">
        <v>22559</v>
      </c>
      <c r="N4738">
        <v>154</v>
      </c>
      <c r="O4738">
        <v>660</v>
      </c>
      <c r="P4738" t="s">
        <v>22560</v>
      </c>
      <c r="Q4738">
        <v>1</v>
      </c>
      <c r="R4738" t="s">
        <v>22561</v>
      </c>
      <c r="S4738" t="s">
        <v>22562</v>
      </c>
      <c r="T4738">
        <v>5</v>
      </c>
      <c r="U4738" t="s">
        <v>37</v>
      </c>
      <c r="V4738" t="s">
        <v>38</v>
      </c>
      <c r="W4738" t="s">
        <v>5613</v>
      </c>
      <c r="X4738">
        <v>500000</v>
      </c>
      <c r="Y4738">
        <v>2011</v>
      </c>
      <c r="Z4738">
        <v>169</v>
      </c>
      <c r="AA4738">
        <v>6.8</v>
      </c>
      <c r="AB4738">
        <v>16</v>
      </c>
      <c r="AC4738">
        <v>287</v>
      </c>
    </row>
    <row r="4739" spans="1:29">
      <c r="A4739" t="s">
        <v>28</v>
      </c>
      <c r="C4739" t="s">
        <v>22563</v>
      </c>
      <c r="D4739">
        <v>46</v>
      </c>
      <c r="E4739">
        <v>86</v>
      </c>
      <c r="F4739">
        <v>7</v>
      </c>
      <c r="G4739">
        <v>17</v>
      </c>
      <c r="H4739" t="s">
        <v>22564</v>
      </c>
      <c r="I4739">
        <v>328</v>
      </c>
      <c r="J4739">
        <v>1114943</v>
      </c>
      <c r="K4739" t="s">
        <v>6199</v>
      </c>
      <c r="L4739" t="s">
        <v>12896</v>
      </c>
      <c r="M4739" t="s">
        <v>22565</v>
      </c>
      <c r="N4739">
        <v>3562</v>
      </c>
      <c r="O4739">
        <v>407</v>
      </c>
      <c r="P4739" t="s">
        <v>22566</v>
      </c>
      <c r="Q4739">
        <v>0</v>
      </c>
      <c r="R4739" t="s">
        <v>22567</v>
      </c>
      <c r="S4739" t="s">
        <v>22568</v>
      </c>
      <c r="T4739">
        <v>74</v>
      </c>
      <c r="U4739" t="s">
        <v>37</v>
      </c>
      <c r="V4739" t="s">
        <v>38</v>
      </c>
      <c r="W4739" t="s">
        <v>585</v>
      </c>
      <c r="X4739">
        <v>500000</v>
      </c>
      <c r="Y4739">
        <v>2000</v>
      </c>
      <c r="Z4739">
        <v>27</v>
      </c>
      <c r="AA4739">
        <v>6.5</v>
      </c>
      <c r="AB4739">
        <v>1.85</v>
      </c>
      <c r="AC4739">
        <v>0</v>
      </c>
    </row>
    <row r="4740" spans="1:29">
      <c r="A4740" t="s">
        <v>28</v>
      </c>
      <c r="C4740" t="s">
        <v>22543</v>
      </c>
      <c r="D4740">
        <v>3</v>
      </c>
      <c r="E4740">
        <v>101</v>
      </c>
      <c r="F4740">
        <v>0</v>
      </c>
      <c r="G4740">
        <v>17</v>
      </c>
      <c r="H4740" t="s">
        <v>22569</v>
      </c>
      <c r="I4740">
        <v>69</v>
      </c>
      <c r="J4740">
        <v>1111615</v>
      </c>
      <c r="K4740" t="s">
        <v>14200</v>
      </c>
      <c r="L4740" t="s">
        <v>20304</v>
      </c>
      <c r="M4740" t="s">
        <v>22570</v>
      </c>
      <c r="N4740">
        <v>651</v>
      </c>
      <c r="O4740">
        <v>155</v>
      </c>
      <c r="P4740" t="s">
        <v>22571</v>
      </c>
      <c r="Q4740">
        <v>0</v>
      </c>
      <c r="R4740" t="s">
        <v>22572</v>
      </c>
      <c r="S4740" t="s">
        <v>22573</v>
      </c>
      <c r="T4740">
        <v>34</v>
      </c>
      <c r="U4740" t="s">
        <v>37</v>
      </c>
      <c r="V4740" t="s">
        <v>38</v>
      </c>
      <c r="W4740" t="s">
        <v>95</v>
      </c>
      <c r="X4740">
        <v>500000</v>
      </c>
      <c r="Y4740">
        <v>2003</v>
      </c>
      <c r="Z4740">
        <v>34</v>
      </c>
      <c r="AA4740">
        <v>6</v>
      </c>
      <c r="AC4740">
        <v>44</v>
      </c>
    </row>
    <row r="4741" spans="1:29">
      <c r="A4741" t="s">
        <v>28</v>
      </c>
      <c r="C4741" t="s">
        <v>13777</v>
      </c>
      <c r="D4741">
        <v>54</v>
      </c>
      <c r="E4741">
        <v>111</v>
      </c>
      <c r="F4741">
        <v>35</v>
      </c>
      <c r="G4741">
        <v>482</v>
      </c>
      <c r="H4741" t="s">
        <v>22574</v>
      </c>
      <c r="I4741">
        <v>980</v>
      </c>
      <c r="J4741">
        <v>985341</v>
      </c>
      <c r="K4741" t="s">
        <v>3409</v>
      </c>
      <c r="L4741" t="s">
        <v>11861</v>
      </c>
      <c r="M4741" t="s">
        <v>22575</v>
      </c>
      <c r="N4741">
        <v>3479</v>
      </c>
      <c r="O4741">
        <v>3166</v>
      </c>
      <c r="P4741" t="s">
        <v>5591</v>
      </c>
      <c r="Q4741">
        <v>0</v>
      </c>
      <c r="R4741" t="s">
        <v>22576</v>
      </c>
      <c r="S4741" t="s">
        <v>22577</v>
      </c>
      <c r="T4741">
        <v>87</v>
      </c>
      <c r="U4741" t="s">
        <v>37</v>
      </c>
      <c r="V4741" t="s">
        <v>38</v>
      </c>
      <c r="W4741" t="s">
        <v>585</v>
      </c>
      <c r="X4741">
        <v>500000</v>
      </c>
      <c r="Y4741">
        <v>1999</v>
      </c>
      <c r="Z4741">
        <v>505</v>
      </c>
      <c r="AA4741">
        <v>7.3</v>
      </c>
      <c r="AB4741">
        <v>1.85</v>
      </c>
      <c r="AC4741">
        <v>180</v>
      </c>
    </row>
    <row r="4742" spans="1:29">
      <c r="A4742" t="s">
        <v>28</v>
      </c>
      <c r="C4742" t="s">
        <v>22578</v>
      </c>
      <c r="D4742">
        <v>126</v>
      </c>
      <c r="E4742">
        <v>90</v>
      </c>
      <c r="F4742">
        <v>9</v>
      </c>
      <c r="G4742">
        <v>595</v>
      </c>
      <c r="H4742" t="s">
        <v>9768</v>
      </c>
      <c r="I4742">
        <v>710</v>
      </c>
      <c r="J4742">
        <v>603943</v>
      </c>
      <c r="K4742" t="s">
        <v>1935</v>
      </c>
      <c r="L4742" t="s">
        <v>3287</v>
      </c>
      <c r="M4742" t="s">
        <v>22579</v>
      </c>
      <c r="N4742">
        <v>26407</v>
      </c>
      <c r="O4742">
        <v>2655</v>
      </c>
      <c r="P4742" t="s">
        <v>2031</v>
      </c>
      <c r="Q4742">
        <v>0</v>
      </c>
      <c r="R4742" t="s">
        <v>22580</v>
      </c>
      <c r="S4742" t="s">
        <v>22581</v>
      </c>
      <c r="T4742">
        <v>154</v>
      </c>
      <c r="U4742" t="s">
        <v>37</v>
      </c>
      <c r="V4742" t="s">
        <v>38</v>
      </c>
      <c r="W4742" t="s">
        <v>585</v>
      </c>
      <c r="X4742">
        <v>500000</v>
      </c>
      <c r="Y4742">
        <v>2004</v>
      </c>
      <c r="Z4742">
        <v>634</v>
      </c>
      <c r="AA4742">
        <v>7.3</v>
      </c>
      <c r="AB4742">
        <v>1.85</v>
      </c>
      <c r="AC4742">
        <v>1000</v>
      </c>
    </row>
    <row r="4743" spans="1:29">
      <c r="A4743" t="s">
        <v>747</v>
      </c>
      <c r="C4743" t="s">
        <v>17984</v>
      </c>
      <c r="D4743">
        <v>17</v>
      </c>
      <c r="E4743">
        <v>86</v>
      </c>
      <c r="F4743">
        <v>204</v>
      </c>
      <c r="G4743">
        <v>474</v>
      </c>
      <c r="H4743" t="s">
        <v>8132</v>
      </c>
      <c r="I4743">
        <v>659</v>
      </c>
      <c r="J4743">
        <v>334041</v>
      </c>
      <c r="K4743" t="s">
        <v>4824</v>
      </c>
      <c r="L4743" t="s">
        <v>17353</v>
      </c>
      <c r="M4743" t="s">
        <v>22582</v>
      </c>
      <c r="N4743">
        <v>1038</v>
      </c>
      <c r="O4743">
        <v>2322</v>
      </c>
      <c r="P4743" t="s">
        <v>11233</v>
      </c>
      <c r="Q4743">
        <v>3</v>
      </c>
      <c r="R4743" t="s">
        <v>22583</v>
      </c>
      <c r="S4743" t="s">
        <v>22584</v>
      </c>
      <c r="T4743">
        <v>21</v>
      </c>
      <c r="U4743" t="s">
        <v>37</v>
      </c>
      <c r="V4743" t="s">
        <v>38</v>
      </c>
      <c r="W4743" t="s">
        <v>585</v>
      </c>
      <c r="X4743">
        <v>500000</v>
      </c>
      <c r="Y4743">
        <v>1997</v>
      </c>
      <c r="Z4743">
        <v>529</v>
      </c>
      <c r="AA4743">
        <v>6.5</v>
      </c>
      <c r="AB4743">
        <v>1.85</v>
      </c>
      <c r="AC4743">
        <v>51</v>
      </c>
    </row>
    <row r="4744" spans="1:29">
      <c r="A4744" t="s">
        <v>28</v>
      </c>
      <c r="C4744" t="s">
        <v>22585</v>
      </c>
      <c r="D4744">
        <v>25</v>
      </c>
      <c r="E4744">
        <v>98</v>
      </c>
      <c r="F4744">
        <v>71</v>
      </c>
      <c r="G4744">
        <v>658</v>
      </c>
      <c r="H4744" t="s">
        <v>5083</v>
      </c>
      <c r="I4744">
        <v>22000</v>
      </c>
      <c r="J4744">
        <v>295468</v>
      </c>
      <c r="K4744" t="s">
        <v>1681</v>
      </c>
      <c r="L4744" t="s">
        <v>149</v>
      </c>
      <c r="M4744" t="s">
        <v>22586</v>
      </c>
      <c r="N4744">
        <v>709</v>
      </c>
      <c r="O4744">
        <v>24382</v>
      </c>
      <c r="P4744" t="s">
        <v>2788</v>
      </c>
      <c r="Q4744">
        <v>1</v>
      </c>
      <c r="R4744" t="s">
        <v>22587</v>
      </c>
      <c r="S4744" t="s">
        <v>22588</v>
      </c>
      <c r="T4744">
        <v>34</v>
      </c>
      <c r="U4744" t="s">
        <v>37</v>
      </c>
      <c r="V4744" t="s">
        <v>38</v>
      </c>
      <c r="W4744" t="s">
        <v>585</v>
      </c>
      <c r="X4744">
        <v>500000</v>
      </c>
      <c r="Y4744">
        <v>2001</v>
      </c>
      <c r="Z4744">
        <v>1000</v>
      </c>
      <c r="AA4744">
        <v>6</v>
      </c>
      <c r="AB4744">
        <v>1.85</v>
      </c>
      <c r="AC4744">
        <v>139</v>
      </c>
    </row>
    <row r="4745" spans="1:29">
      <c r="A4745" t="s">
        <v>28</v>
      </c>
      <c r="C4745" t="s">
        <v>22589</v>
      </c>
      <c r="D4745">
        <v>11</v>
      </c>
      <c r="E4745">
        <v>91</v>
      </c>
      <c r="F4745">
        <v>21</v>
      </c>
      <c r="G4745">
        <v>469</v>
      </c>
      <c r="H4745" t="s">
        <v>9596</v>
      </c>
      <c r="I4745">
        <v>597</v>
      </c>
      <c r="J4745">
        <v>243347</v>
      </c>
      <c r="K4745" t="s">
        <v>2125</v>
      </c>
      <c r="L4745" t="s">
        <v>17666</v>
      </c>
      <c r="M4745" t="s">
        <v>22590</v>
      </c>
      <c r="N4745">
        <v>553</v>
      </c>
      <c r="O4745">
        <v>2555</v>
      </c>
      <c r="P4745" t="s">
        <v>19342</v>
      </c>
      <c r="Q4745">
        <v>3</v>
      </c>
      <c r="R4745" t="s">
        <v>22591</v>
      </c>
      <c r="S4745" t="s">
        <v>22592</v>
      </c>
      <c r="T4745">
        <v>24</v>
      </c>
      <c r="U4745" t="s">
        <v>37</v>
      </c>
      <c r="V4745" t="s">
        <v>38</v>
      </c>
      <c r="W4745" t="s">
        <v>585</v>
      </c>
      <c r="X4745">
        <v>500000</v>
      </c>
      <c r="Y4745">
        <v>2002</v>
      </c>
      <c r="Z4745">
        <v>485</v>
      </c>
      <c r="AA4745">
        <v>5.3</v>
      </c>
      <c r="AB4745">
        <v>1.85</v>
      </c>
      <c r="AC4745">
        <v>86</v>
      </c>
    </row>
    <row r="4746" spans="1:29">
      <c r="A4746" t="s">
        <v>28</v>
      </c>
      <c r="C4746" t="s">
        <v>272</v>
      </c>
      <c r="D4746">
        <v>81</v>
      </c>
      <c r="E4746">
        <v>91</v>
      </c>
      <c r="F4746">
        <v>12000</v>
      </c>
      <c r="G4746">
        <v>213</v>
      </c>
      <c r="H4746" t="s">
        <v>4745</v>
      </c>
      <c r="I4746">
        <v>778</v>
      </c>
      <c r="J4746">
        <v>154077</v>
      </c>
      <c r="K4746" t="s">
        <v>2527</v>
      </c>
      <c r="L4746" t="s">
        <v>4367</v>
      </c>
      <c r="M4746" t="s">
        <v>22593</v>
      </c>
      <c r="N4746">
        <v>6884</v>
      </c>
      <c r="O4746">
        <v>1440</v>
      </c>
      <c r="P4746" t="s">
        <v>601</v>
      </c>
      <c r="Q4746">
        <v>0</v>
      </c>
      <c r="R4746" t="s">
        <v>22594</v>
      </c>
      <c r="S4746" t="s">
        <v>22595</v>
      </c>
      <c r="T4746">
        <v>53</v>
      </c>
      <c r="U4746" t="s">
        <v>37</v>
      </c>
      <c r="V4746" t="s">
        <v>38</v>
      </c>
      <c r="W4746" t="s">
        <v>585</v>
      </c>
      <c r="X4746">
        <v>500000</v>
      </c>
      <c r="Y4746">
        <v>2005</v>
      </c>
      <c r="Z4746">
        <v>327</v>
      </c>
      <c r="AA4746">
        <v>6.6</v>
      </c>
      <c r="AB4746">
        <v>1.85</v>
      </c>
      <c r="AC4746">
        <v>238</v>
      </c>
    </row>
    <row r="4747" spans="1:29">
      <c r="A4747" t="s">
        <v>28</v>
      </c>
      <c r="C4747" t="s">
        <v>22596</v>
      </c>
      <c r="D4747">
        <v>155</v>
      </c>
      <c r="E4747">
        <v>90</v>
      </c>
      <c r="F4747">
        <v>217</v>
      </c>
      <c r="G4747">
        <v>243</v>
      </c>
      <c r="H4747" t="s">
        <v>2456</v>
      </c>
      <c r="I4747">
        <v>10000</v>
      </c>
      <c r="J4747">
        <v>342936</v>
      </c>
      <c r="K4747" t="s">
        <v>1415</v>
      </c>
      <c r="L4747" t="s">
        <v>300</v>
      </c>
      <c r="M4747" t="s">
        <v>22597</v>
      </c>
      <c r="N4747">
        <v>45928</v>
      </c>
      <c r="O4747">
        <v>20480</v>
      </c>
      <c r="P4747" t="s">
        <v>21808</v>
      </c>
      <c r="Q4747">
        <v>5</v>
      </c>
      <c r="R4747" t="s">
        <v>22598</v>
      </c>
      <c r="S4747" t="s">
        <v>22599</v>
      </c>
      <c r="T4747">
        <v>106</v>
      </c>
      <c r="U4747" t="s">
        <v>37</v>
      </c>
      <c r="V4747" t="s">
        <v>38</v>
      </c>
      <c r="W4747" t="s">
        <v>585</v>
      </c>
      <c r="Y4747">
        <v>2013</v>
      </c>
      <c r="Z4747">
        <v>10000</v>
      </c>
      <c r="AA4747">
        <v>6.1</v>
      </c>
      <c r="AB4747">
        <v>2.35</v>
      </c>
      <c r="AC4747">
        <v>0</v>
      </c>
    </row>
    <row r="4748" spans="1:29">
      <c r="A4748" t="s">
        <v>28</v>
      </c>
      <c r="C4748" t="s">
        <v>22600</v>
      </c>
      <c r="D4748">
        <v>39</v>
      </c>
      <c r="E4748">
        <v>88</v>
      </c>
      <c r="F4748">
        <v>0</v>
      </c>
      <c r="G4748">
        <v>49</v>
      </c>
      <c r="H4748" t="s">
        <v>22601</v>
      </c>
      <c r="I4748">
        <v>342</v>
      </c>
      <c r="J4748">
        <v>151389</v>
      </c>
      <c r="K4748" t="s">
        <v>67</v>
      </c>
      <c r="L4748" t="s">
        <v>1922</v>
      </c>
      <c r="M4748" t="s">
        <v>22602</v>
      </c>
      <c r="N4748">
        <v>774</v>
      </c>
      <c r="O4748">
        <v>483</v>
      </c>
      <c r="P4748" t="s">
        <v>22603</v>
      </c>
      <c r="Q4748">
        <v>0</v>
      </c>
      <c r="R4748" t="s">
        <v>22604</v>
      </c>
      <c r="S4748" t="s">
        <v>22605</v>
      </c>
      <c r="T4748">
        <v>7</v>
      </c>
      <c r="U4748" t="s">
        <v>37</v>
      </c>
      <c r="V4748" t="s">
        <v>38</v>
      </c>
      <c r="X4748">
        <v>500000</v>
      </c>
      <c r="Y4748">
        <v>2012</v>
      </c>
      <c r="Z4748">
        <v>79</v>
      </c>
      <c r="AA4748">
        <v>7.1</v>
      </c>
      <c r="AC4748">
        <v>590</v>
      </c>
    </row>
    <row r="4749" spans="1:29">
      <c r="A4749" t="s">
        <v>747</v>
      </c>
      <c r="C4749" t="s">
        <v>14462</v>
      </c>
      <c r="D4749">
        <v>153</v>
      </c>
      <c r="E4749">
        <v>202</v>
      </c>
      <c r="F4749">
        <v>0</v>
      </c>
      <c r="G4749">
        <v>4</v>
      </c>
      <c r="H4749" t="s">
        <v>22606</v>
      </c>
      <c r="I4749">
        <v>304</v>
      </c>
      <c r="J4749">
        <v>269061</v>
      </c>
      <c r="K4749" t="s">
        <v>1023</v>
      </c>
      <c r="L4749" t="s">
        <v>22607</v>
      </c>
      <c r="M4749" t="s">
        <v>22608</v>
      </c>
      <c r="N4749">
        <v>229012</v>
      </c>
      <c r="O4749">
        <v>338</v>
      </c>
      <c r="P4749" t="s">
        <v>22609</v>
      </c>
      <c r="Q4749">
        <v>6</v>
      </c>
      <c r="R4749" t="s">
        <v>22610</v>
      </c>
      <c r="S4749" t="s">
        <v>22611</v>
      </c>
      <c r="T4749">
        <v>596</v>
      </c>
      <c r="U4749" t="s">
        <v>676</v>
      </c>
      <c r="V4749" t="s">
        <v>677</v>
      </c>
      <c r="W4749" t="s">
        <v>5613</v>
      </c>
      <c r="X4749">
        <v>2000000</v>
      </c>
      <c r="Y4749">
        <v>1954</v>
      </c>
      <c r="Z4749">
        <v>8</v>
      </c>
      <c r="AA4749">
        <v>8.6999999999999993</v>
      </c>
      <c r="AB4749">
        <v>1.37</v>
      </c>
      <c r="AC4749">
        <v>11000</v>
      </c>
    </row>
    <row r="4750" spans="1:29">
      <c r="A4750" t="s">
        <v>28</v>
      </c>
      <c r="C4750" t="s">
        <v>22612</v>
      </c>
      <c r="D4750">
        <v>26</v>
      </c>
      <c r="E4750">
        <v>89</v>
      </c>
      <c r="F4750">
        <v>6</v>
      </c>
      <c r="G4750">
        <v>8</v>
      </c>
      <c r="H4750" t="s">
        <v>22613</v>
      </c>
      <c r="I4750">
        <v>14</v>
      </c>
      <c r="J4750">
        <v>133778</v>
      </c>
      <c r="K4750" t="s">
        <v>16528</v>
      </c>
      <c r="L4750" t="s">
        <v>22614</v>
      </c>
      <c r="M4750" t="s">
        <v>22615</v>
      </c>
      <c r="N4750">
        <v>3086</v>
      </c>
      <c r="O4750">
        <v>44</v>
      </c>
      <c r="P4750" t="s">
        <v>22616</v>
      </c>
      <c r="Q4750">
        <v>1</v>
      </c>
      <c r="R4750" t="s">
        <v>22617</v>
      </c>
      <c r="S4750" t="s">
        <v>22618</v>
      </c>
      <c r="T4750">
        <v>9</v>
      </c>
      <c r="U4750" t="s">
        <v>37</v>
      </c>
      <c r="V4750" t="s">
        <v>38</v>
      </c>
      <c r="W4750" t="s">
        <v>4830</v>
      </c>
      <c r="X4750">
        <v>500000</v>
      </c>
      <c r="Y4750">
        <v>2012</v>
      </c>
      <c r="Z4750">
        <v>9</v>
      </c>
      <c r="AA4750">
        <v>8.4</v>
      </c>
      <c r="AC4750">
        <v>0</v>
      </c>
    </row>
    <row r="4751" spans="1:29">
      <c r="A4751" t="s">
        <v>747</v>
      </c>
      <c r="C4751" t="s">
        <v>22619</v>
      </c>
      <c r="D4751">
        <v>10</v>
      </c>
      <c r="E4751">
        <v>97</v>
      </c>
      <c r="F4751">
        <v>32</v>
      </c>
      <c r="G4751">
        <v>329</v>
      </c>
      <c r="H4751" t="s">
        <v>22620</v>
      </c>
      <c r="I4751">
        <v>11000</v>
      </c>
      <c r="K4751" t="s">
        <v>6545</v>
      </c>
      <c r="L4751" t="s">
        <v>340</v>
      </c>
      <c r="M4751" t="s">
        <v>22621</v>
      </c>
      <c r="N4751">
        <v>3013</v>
      </c>
      <c r="O4751">
        <v>11839</v>
      </c>
      <c r="P4751" t="s">
        <v>22622</v>
      </c>
      <c r="Q4751">
        <v>0</v>
      </c>
      <c r="R4751" t="s">
        <v>22623</v>
      </c>
      <c r="S4751" t="s">
        <v>22624</v>
      </c>
      <c r="T4751">
        <v>24</v>
      </c>
      <c r="U4751" t="s">
        <v>37</v>
      </c>
      <c r="V4751" t="s">
        <v>8746</v>
      </c>
      <c r="W4751" t="s">
        <v>585</v>
      </c>
      <c r="X4751">
        <v>500000</v>
      </c>
      <c r="Y4751">
        <v>1991</v>
      </c>
      <c r="Z4751">
        <v>422</v>
      </c>
      <c r="AA4751">
        <v>5.8</v>
      </c>
      <c r="AB4751">
        <v>1.85</v>
      </c>
      <c r="AC4751">
        <v>344</v>
      </c>
    </row>
    <row r="4752" spans="1:29">
      <c r="A4752" t="s">
        <v>28</v>
      </c>
      <c r="C4752" t="s">
        <v>408</v>
      </c>
      <c r="D4752">
        <v>35</v>
      </c>
      <c r="E4752">
        <v>84</v>
      </c>
      <c r="F4752">
        <v>681</v>
      </c>
      <c r="G4752">
        <v>143</v>
      </c>
      <c r="H4752" t="s">
        <v>22625</v>
      </c>
      <c r="I4752">
        <v>239</v>
      </c>
      <c r="J4752">
        <v>52850</v>
      </c>
      <c r="K4752" t="s">
        <v>1671</v>
      </c>
      <c r="L4752" t="s">
        <v>4074</v>
      </c>
      <c r="M4752" t="s">
        <v>22626</v>
      </c>
      <c r="N4752">
        <v>1656</v>
      </c>
      <c r="O4752">
        <v>734</v>
      </c>
      <c r="P4752" t="s">
        <v>22627</v>
      </c>
      <c r="Q4752">
        <v>0</v>
      </c>
      <c r="R4752" t="s">
        <v>22628</v>
      </c>
      <c r="S4752" t="s">
        <v>22629</v>
      </c>
      <c r="T4752">
        <v>12</v>
      </c>
      <c r="U4752" t="s">
        <v>37</v>
      </c>
      <c r="V4752" t="s">
        <v>38</v>
      </c>
      <c r="W4752" t="s">
        <v>4830</v>
      </c>
      <c r="X4752">
        <v>500000</v>
      </c>
      <c r="Y4752">
        <v>2007</v>
      </c>
      <c r="Z4752">
        <v>172</v>
      </c>
      <c r="AA4752">
        <v>6.2</v>
      </c>
      <c r="AB4752">
        <v>1.85</v>
      </c>
      <c r="AC4752">
        <v>155</v>
      </c>
    </row>
    <row r="4753" spans="1:29">
      <c r="A4753" t="s">
        <v>28</v>
      </c>
      <c r="C4753" t="s">
        <v>22630</v>
      </c>
      <c r="D4753">
        <v>230</v>
      </c>
      <c r="E4753">
        <v>82</v>
      </c>
      <c r="F4753">
        <v>248</v>
      </c>
      <c r="G4753">
        <v>196</v>
      </c>
      <c r="H4753" t="s">
        <v>9963</v>
      </c>
      <c r="I4753">
        <v>353</v>
      </c>
      <c r="J4753">
        <v>98017</v>
      </c>
      <c r="K4753" t="s">
        <v>882</v>
      </c>
      <c r="L4753" t="s">
        <v>4636</v>
      </c>
      <c r="M4753" t="s">
        <v>22631</v>
      </c>
      <c r="N4753">
        <v>26185</v>
      </c>
      <c r="O4753">
        <v>1498</v>
      </c>
      <c r="P4753" t="s">
        <v>22632</v>
      </c>
      <c r="Q4753">
        <v>0</v>
      </c>
      <c r="R4753" t="s">
        <v>22633</v>
      </c>
      <c r="S4753" t="s">
        <v>22634</v>
      </c>
      <c r="T4753">
        <v>170</v>
      </c>
      <c r="U4753" t="s">
        <v>37</v>
      </c>
      <c r="V4753" t="s">
        <v>1465</v>
      </c>
      <c r="W4753" t="s">
        <v>585</v>
      </c>
      <c r="X4753">
        <v>500000</v>
      </c>
      <c r="Y4753">
        <v>2010</v>
      </c>
      <c r="Z4753">
        <v>248</v>
      </c>
      <c r="AA4753">
        <v>5.8</v>
      </c>
      <c r="AB4753">
        <v>1.85</v>
      </c>
      <c r="AC4753">
        <v>46000</v>
      </c>
    </row>
    <row r="4754" spans="1:29">
      <c r="A4754" t="s">
        <v>28</v>
      </c>
      <c r="C4754" t="s">
        <v>1175</v>
      </c>
      <c r="D4754">
        <v>165</v>
      </c>
      <c r="E4754">
        <v>94</v>
      </c>
      <c r="F4754">
        <v>12</v>
      </c>
      <c r="G4754">
        <v>183</v>
      </c>
      <c r="H4754" t="s">
        <v>1176</v>
      </c>
      <c r="I4754">
        <v>17000</v>
      </c>
      <c r="J4754">
        <v>177343675</v>
      </c>
      <c r="K4754" t="s">
        <v>1177</v>
      </c>
      <c r="L4754" t="s">
        <v>1178</v>
      </c>
      <c r="M4754" t="s">
        <v>1179</v>
      </c>
      <c r="N4754">
        <v>70136</v>
      </c>
      <c r="O4754">
        <v>17883</v>
      </c>
      <c r="P4754" t="s">
        <v>1180</v>
      </c>
      <c r="Q4754">
        <v>0</v>
      </c>
      <c r="R4754" t="s">
        <v>1181</v>
      </c>
      <c r="S4754" t="s">
        <v>1182</v>
      </c>
      <c r="T4754">
        <v>214</v>
      </c>
      <c r="U4754" t="s">
        <v>37</v>
      </c>
      <c r="V4754" t="s">
        <v>38</v>
      </c>
      <c r="W4754" t="s">
        <v>95</v>
      </c>
      <c r="X4754">
        <v>135000000</v>
      </c>
      <c r="Y4754">
        <v>2015</v>
      </c>
      <c r="Z4754">
        <v>523</v>
      </c>
      <c r="AA4754">
        <v>6.7</v>
      </c>
      <c r="AB4754">
        <v>1.85</v>
      </c>
      <c r="AC4754">
        <v>26000</v>
      </c>
    </row>
    <row r="4755" spans="1:29">
      <c r="A4755" t="s">
        <v>28</v>
      </c>
      <c r="C4755" t="s">
        <v>22099</v>
      </c>
      <c r="D4755">
        <v>9</v>
      </c>
      <c r="E4755">
        <v>100</v>
      </c>
      <c r="F4755">
        <v>6</v>
      </c>
      <c r="G4755">
        <v>325</v>
      </c>
      <c r="H4755" t="s">
        <v>22635</v>
      </c>
      <c r="I4755">
        <v>396</v>
      </c>
      <c r="J4755">
        <v>31937</v>
      </c>
      <c r="K4755" t="s">
        <v>1681</v>
      </c>
      <c r="L4755" t="s">
        <v>22636</v>
      </c>
      <c r="M4755" t="s">
        <v>22637</v>
      </c>
      <c r="N4755">
        <v>1358</v>
      </c>
      <c r="O4755">
        <v>2310</v>
      </c>
      <c r="P4755" t="s">
        <v>22638</v>
      </c>
      <c r="Q4755">
        <v>3</v>
      </c>
      <c r="R4755" t="s">
        <v>22639</v>
      </c>
      <c r="S4755" t="s">
        <v>22640</v>
      </c>
      <c r="T4755">
        <v>10</v>
      </c>
      <c r="U4755" t="s">
        <v>37</v>
      </c>
      <c r="V4755" t="s">
        <v>38</v>
      </c>
      <c r="W4755" t="s">
        <v>585</v>
      </c>
      <c r="X4755">
        <v>500000</v>
      </c>
      <c r="Y4755">
        <v>2007</v>
      </c>
      <c r="Z4755">
        <v>326</v>
      </c>
      <c r="AA4755">
        <v>5.7</v>
      </c>
      <c r="AB4755">
        <v>1.85</v>
      </c>
      <c r="AC4755">
        <v>60</v>
      </c>
    </row>
    <row r="4756" spans="1:29">
      <c r="A4756" t="s">
        <v>28</v>
      </c>
      <c r="C4756" t="s">
        <v>22641</v>
      </c>
      <c r="D4756">
        <v>17</v>
      </c>
      <c r="E4756">
        <v>112</v>
      </c>
      <c r="F4756">
        <v>12</v>
      </c>
      <c r="G4756">
        <v>699</v>
      </c>
      <c r="H4756" t="s">
        <v>6004</v>
      </c>
      <c r="I4756">
        <v>33000</v>
      </c>
      <c r="J4756">
        <v>13134</v>
      </c>
      <c r="K4756" t="s">
        <v>3794</v>
      </c>
      <c r="L4756" t="s">
        <v>4213</v>
      </c>
      <c r="M4756" t="s">
        <v>22642</v>
      </c>
      <c r="N4756">
        <v>2004</v>
      </c>
      <c r="O4756">
        <v>35294</v>
      </c>
      <c r="P4756" t="s">
        <v>22643</v>
      </c>
      <c r="Q4756">
        <v>2</v>
      </c>
      <c r="R4756" t="s">
        <v>22644</v>
      </c>
      <c r="S4756" t="s">
        <v>22645</v>
      </c>
      <c r="T4756">
        <v>32</v>
      </c>
      <c r="U4756" t="s">
        <v>37</v>
      </c>
      <c r="V4756" t="s">
        <v>38</v>
      </c>
      <c r="W4756" t="s">
        <v>585</v>
      </c>
      <c r="X4756">
        <v>500000</v>
      </c>
      <c r="Y4756">
        <v>2002</v>
      </c>
      <c r="Z4756">
        <v>1000</v>
      </c>
      <c r="AA4756">
        <v>6.1</v>
      </c>
      <c r="AB4756">
        <v>2.35</v>
      </c>
      <c r="AC4756">
        <v>183</v>
      </c>
    </row>
    <row r="4757" spans="1:29">
      <c r="A4757" t="s">
        <v>28</v>
      </c>
      <c r="C4757" t="s">
        <v>22646</v>
      </c>
      <c r="D4757">
        <v>344</v>
      </c>
      <c r="E4757">
        <v>94</v>
      </c>
      <c r="F4757">
        <v>380</v>
      </c>
      <c r="G4757">
        <v>113</v>
      </c>
      <c r="H4757" t="s">
        <v>22278</v>
      </c>
      <c r="I4757">
        <v>660</v>
      </c>
      <c r="J4757">
        <v>237301</v>
      </c>
      <c r="K4757" t="s">
        <v>2683</v>
      </c>
      <c r="L4757" t="s">
        <v>5130</v>
      </c>
      <c r="M4757" t="s">
        <v>22647</v>
      </c>
      <c r="N4757">
        <v>75669</v>
      </c>
      <c r="O4757">
        <v>1118</v>
      </c>
      <c r="P4757" t="s">
        <v>22648</v>
      </c>
      <c r="Q4757">
        <v>0</v>
      </c>
      <c r="R4757" t="s">
        <v>22649</v>
      </c>
      <c r="S4757" t="s">
        <v>22650</v>
      </c>
      <c r="T4757">
        <v>451</v>
      </c>
      <c r="U4757" t="s">
        <v>37</v>
      </c>
      <c r="V4757" t="s">
        <v>56</v>
      </c>
      <c r="W4757" t="s">
        <v>585</v>
      </c>
      <c r="X4757">
        <v>500000</v>
      </c>
      <c r="Y4757">
        <v>2010</v>
      </c>
      <c r="Z4757">
        <v>280</v>
      </c>
      <c r="AA4757">
        <v>6.4</v>
      </c>
      <c r="AB4757">
        <v>2.35</v>
      </c>
      <c r="AC4757">
        <v>19000</v>
      </c>
    </row>
    <row r="4758" spans="1:29">
      <c r="A4758" t="s">
        <v>28</v>
      </c>
      <c r="C4758" t="s">
        <v>22651</v>
      </c>
      <c r="D4758">
        <v>2</v>
      </c>
      <c r="E4758">
        <v>87</v>
      </c>
      <c r="F4758">
        <v>0</v>
      </c>
      <c r="G4758">
        <v>347</v>
      </c>
      <c r="H4758" t="s">
        <v>11161</v>
      </c>
      <c r="I4758">
        <v>584</v>
      </c>
      <c r="K4758" t="s">
        <v>3409</v>
      </c>
      <c r="L4758" t="s">
        <v>18187</v>
      </c>
      <c r="M4758" t="s">
        <v>22652</v>
      </c>
      <c r="N4758">
        <v>299</v>
      </c>
      <c r="O4758">
        <v>1924</v>
      </c>
      <c r="P4758" t="s">
        <v>7944</v>
      </c>
      <c r="Q4758">
        <v>3</v>
      </c>
      <c r="R4758" t="s">
        <v>7747</v>
      </c>
      <c r="S4758" t="s">
        <v>22653</v>
      </c>
      <c r="T4758">
        <v>11</v>
      </c>
      <c r="U4758" t="s">
        <v>37</v>
      </c>
      <c r="V4758" t="s">
        <v>38</v>
      </c>
      <c r="W4758" t="s">
        <v>95</v>
      </c>
      <c r="Y4758">
        <v>2005</v>
      </c>
      <c r="Z4758">
        <v>507</v>
      </c>
      <c r="AA4758">
        <v>5</v>
      </c>
      <c r="AB4758">
        <v>1.85</v>
      </c>
      <c r="AC4758">
        <v>29</v>
      </c>
    </row>
    <row r="4759" spans="1:29">
      <c r="A4759" t="s">
        <v>28</v>
      </c>
      <c r="C4759" t="s">
        <v>22654</v>
      </c>
      <c r="D4759">
        <v>28</v>
      </c>
      <c r="E4759">
        <v>91</v>
      </c>
      <c r="F4759">
        <v>0</v>
      </c>
      <c r="G4759">
        <v>170</v>
      </c>
      <c r="H4759" t="s">
        <v>22655</v>
      </c>
      <c r="I4759">
        <v>472</v>
      </c>
      <c r="J4759">
        <v>12055</v>
      </c>
      <c r="K4759" t="s">
        <v>1671</v>
      </c>
      <c r="L4759" t="s">
        <v>7588</v>
      </c>
      <c r="M4759" t="s">
        <v>22656</v>
      </c>
      <c r="N4759">
        <v>739</v>
      </c>
      <c r="O4759">
        <v>1047</v>
      </c>
      <c r="P4759" t="s">
        <v>22657</v>
      </c>
      <c r="Q4759">
        <v>2</v>
      </c>
      <c r="R4759" t="s">
        <v>22658</v>
      </c>
      <c r="S4759" t="s">
        <v>22659</v>
      </c>
      <c r="T4759">
        <v>10</v>
      </c>
      <c r="U4759" t="s">
        <v>37</v>
      </c>
      <c r="V4759" t="s">
        <v>38</v>
      </c>
      <c r="W4759" t="s">
        <v>39</v>
      </c>
      <c r="X4759">
        <v>500000</v>
      </c>
      <c r="Y4759">
        <v>2007</v>
      </c>
      <c r="Z4759">
        <v>185</v>
      </c>
      <c r="AA4759">
        <v>6.5</v>
      </c>
      <c r="AC4759">
        <v>339</v>
      </c>
    </row>
    <row r="4760" spans="1:29">
      <c r="A4760" t="s">
        <v>28</v>
      </c>
      <c r="C4760" t="s">
        <v>22660</v>
      </c>
      <c r="D4760">
        <v>29</v>
      </c>
      <c r="E4760">
        <v>87</v>
      </c>
      <c r="F4760">
        <v>38</v>
      </c>
      <c r="G4760">
        <v>445</v>
      </c>
      <c r="H4760" t="s">
        <v>8253</v>
      </c>
      <c r="I4760">
        <v>552</v>
      </c>
      <c r="J4760">
        <v>1332</v>
      </c>
      <c r="K4760" t="s">
        <v>7579</v>
      </c>
      <c r="L4760" t="s">
        <v>13821</v>
      </c>
      <c r="M4760" t="s">
        <v>22661</v>
      </c>
      <c r="N4760">
        <v>2038</v>
      </c>
      <c r="O4760">
        <v>2251</v>
      </c>
      <c r="P4760" t="s">
        <v>22662</v>
      </c>
      <c r="Q4760">
        <v>6</v>
      </c>
      <c r="R4760" t="s">
        <v>22663</v>
      </c>
      <c r="S4760" t="s">
        <v>22664</v>
      </c>
      <c r="T4760">
        <v>20</v>
      </c>
      <c r="U4760" t="s">
        <v>37</v>
      </c>
      <c r="V4760" t="s">
        <v>38</v>
      </c>
      <c r="W4760" t="s">
        <v>4830</v>
      </c>
      <c r="X4760">
        <v>500000</v>
      </c>
      <c r="Y4760">
        <v>2012</v>
      </c>
      <c r="Z4760">
        <v>533</v>
      </c>
      <c r="AA4760">
        <v>4.5999999999999996</v>
      </c>
      <c r="AB4760">
        <v>2.35</v>
      </c>
      <c r="AC4760">
        <v>898</v>
      </c>
    </row>
    <row r="4761" spans="1:29">
      <c r="A4761" t="s">
        <v>28</v>
      </c>
      <c r="C4761" t="s">
        <v>19779</v>
      </c>
      <c r="D4761">
        <v>11</v>
      </c>
      <c r="E4761">
        <v>98</v>
      </c>
      <c r="F4761">
        <v>0</v>
      </c>
      <c r="G4761">
        <v>0</v>
      </c>
      <c r="H4761" t="s">
        <v>19782</v>
      </c>
      <c r="I4761">
        <v>4</v>
      </c>
      <c r="K4761" t="s">
        <v>1009</v>
      </c>
      <c r="L4761" t="s">
        <v>19780</v>
      </c>
      <c r="M4761" t="s">
        <v>22665</v>
      </c>
      <c r="N4761">
        <v>2097</v>
      </c>
      <c r="O4761">
        <v>8</v>
      </c>
      <c r="P4761" t="s">
        <v>22666</v>
      </c>
      <c r="Q4761">
        <v>1</v>
      </c>
      <c r="R4761" t="s">
        <v>22667</v>
      </c>
      <c r="S4761" t="s">
        <v>22668</v>
      </c>
      <c r="T4761">
        <v>9</v>
      </c>
      <c r="U4761" t="s">
        <v>1946</v>
      </c>
      <c r="V4761" t="s">
        <v>892</v>
      </c>
      <c r="X4761">
        <v>3000000</v>
      </c>
      <c r="Y4761">
        <v>2006</v>
      </c>
      <c r="Z4761">
        <v>4</v>
      </c>
      <c r="AA4761">
        <v>7.7</v>
      </c>
      <c r="AB4761">
        <v>2.35</v>
      </c>
      <c r="AC4761">
        <v>23</v>
      </c>
    </row>
    <row r="4762" spans="1:29">
      <c r="A4762" t="s">
        <v>28</v>
      </c>
      <c r="C4762" t="s">
        <v>22669</v>
      </c>
      <c r="D4762">
        <v>48</v>
      </c>
      <c r="E4762">
        <v>95</v>
      </c>
      <c r="F4762">
        <v>3</v>
      </c>
      <c r="G4762">
        <v>25</v>
      </c>
      <c r="H4762" t="s">
        <v>22670</v>
      </c>
      <c r="I4762">
        <v>30</v>
      </c>
      <c r="K4762" t="s">
        <v>21604</v>
      </c>
      <c r="L4762" t="s">
        <v>22671</v>
      </c>
      <c r="M4762" t="s">
        <v>22672</v>
      </c>
      <c r="N4762">
        <v>1006</v>
      </c>
      <c r="O4762">
        <v>119</v>
      </c>
      <c r="P4762" t="s">
        <v>22673</v>
      </c>
      <c r="Q4762">
        <v>0</v>
      </c>
      <c r="R4762" t="s">
        <v>22674</v>
      </c>
      <c r="S4762" t="s">
        <v>22675</v>
      </c>
      <c r="T4762">
        <v>11</v>
      </c>
      <c r="U4762" t="s">
        <v>37</v>
      </c>
      <c r="V4762" t="s">
        <v>56</v>
      </c>
      <c r="X4762">
        <v>500000</v>
      </c>
      <c r="Y4762">
        <v>2006</v>
      </c>
      <c r="Z4762">
        <v>27</v>
      </c>
      <c r="AA4762">
        <v>7.3</v>
      </c>
      <c r="AB4762">
        <v>1.85</v>
      </c>
      <c r="AC4762">
        <v>808</v>
      </c>
    </row>
    <row r="4763" spans="1:29">
      <c r="A4763" t="s">
        <v>28</v>
      </c>
      <c r="C4763" t="s">
        <v>125</v>
      </c>
      <c r="D4763">
        <v>24</v>
      </c>
      <c r="E4763">
        <v>87</v>
      </c>
      <c r="F4763">
        <v>395</v>
      </c>
      <c r="G4763">
        <v>637</v>
      </c>
      <c r="H4763" t="s">
        <v>2302</v>
      </c>
      <c r="I4763">
        <v>991</v>
      </c>
      <c r="K4763" t="s">
        <v>3409</v>
      </c>
      <c r="L4763" t="s">
        <v>3373</v>
      </c>
      <c r="M4763" t="s">
        <v>22676</v>
      </c>
      <c r="N4763">
        <v>601</v>
      </c>
      <c r="O4763">
        <v>3309</v>
      </c>
      <c r="P4763" t="s">
        <v>3180</v>
      </c>
      <c r="Q4763">
        <v>0</v>
      </c>
      <c r="R4763" t="s">
        <v>22677</v>
      </c>
      <c r="S4763" t="s">
        <v>22678</v>
      </c>
      <c r="T4763">
        <v>10</v>
      </c>
      <c r="U4763" t="s">
        <v>37</v>
      </c>
      <c r="V4763" t="s">
        <v>38</v>
      </c>
      <c r="W4763" t="s">
        <v>585</v>
      </c>
      <c r="X4763">
        <v>100000</v>
      </c>
      <c r="Y4763">
        <v>2000</v>
      </c>
      <c r="Z4763">
        <v>946</v>
      </c>
      <c r="AA4763">
        <v>6.6</v>
      </c>
      <c r="AB4763">
        <v>1.85</v>
      </c>
      <c r="AC4763">
        <v>22</v>
      </c>
    </row>
    <row r="4764" spans="1:29">
      <c r="A4764" t="s">
        <v>28</v>
      </c>
      <c r="C4764" t="s">
        <v>5349</v>
      </c>
      <c r="D4764">
        <v>166</v>
      </c>
      <c r="E4764">
        <v>102</v>
      </c>
      <c r="F4764">
        <v>487</v>
      </c>
      <c r="G4764">
        <v>118</v>
      </c>
      <c r="H4764" t="s">
        <v>847</v>
      </c>
      <c r="I4764">
        <v>991</v>
      </c>
      <c r="J4764">
        <v>316842</v>
      </c>
      <c r="K4764" t="s">
        <v>4075</v>
      </c>
      <c r="L4764" t="s">
        <v>352</v>
      </c>
      <c r="M4764" t="s">
        <v>22679</v>
      </c>
      <c r="N4764">
        <v>15756</v>
      </c>
      <c r="O4764">
        <v>2099</v>
      </c>
      <c r="P4764" t="s">
        <v>22680</v>
      </c>
      <c r="Q4764">
        <v>0</v>
      </c>
      <c r="R4764" t="s">
        <v>22681</v>
      </c>
      <c r="S4764" t="s">
        <v>22682</v>
      </c>
      <c r="T4764">
        <v>68</v>
      </c>
      <c r="U4764" t="s">
        <v>37</v>
      </c>
      <c r="V4764" t="s">
        <v>38</v>
      </c>
      <c r="W4764" t="s">
        <v>585</v>
      </c>
      <c r="Y4764">
        <v>2014</v>
      </c>
      <c r="Z4764">
        <v>943</v>
      </c>
      <c r="AA4764">
        <v>6.4</v>
      </c>
      <c r="AB4764">
        <v>2.35</v>
      </c>
      <c r="AC4764">
        <v>0</v>
      </c>
    </row>
    <row r="4765" spans="1:29">
      <c r="A4765" t="s">
        <v>28</v>
      </c>
      <c r="C4765" t="s">
        <v>22683</v>
      </c>
      <c r="E4765">
        <v>127</v>
      </c>
      <c r="F4765">
        <v>2</v>
      </c>
      <c r="G4765">
        <v>0</v>
      </c>
      <c r="H4765" t="s">
        <v>22684</v>
      </c>
      <c r="I4765">
        <v>2</v>
      </c>
      <c r="K4765" t="s">
        <v>10413</v>
      </c>
      <c r="L4765" t="s">
        <v>22683</v>
      </c>
      <c r="M4765" t="s">
        <v>22685</v>
      </c>
      <c r="N4765">
        <v>16</v>
      </c>
      <c r="O4765">
        <v>2</v>
      </c>
      <c r="P4765" t="s">
        <v>22686</v>
      </c>
      <c r="Q4765">
        <v>0</v>
      </c>
      <c r="S4765" t="s">
        <v>22687</v>
      </c>
      <c r="T4765">
        <v>3</v>
      </c>
      <c r="U4765" t="s">
        <v>37</v>
      </c>
      <c r="V4765" t="s">
        <v>38</v>
      </c>
      <c r="X4765">
        <v>500000</v>
      </c>
      <c r="Y4765">
        <v>2005</v>
      </c>
      <c r="Z4765">
        <v>0</v>
      </c>
      <c r="AA4765">
        <v>5.8</v>
      </c>
      <c r="AB4765">
        <v>1.33</v>
      </c>
      <c r="AC4765">
        <v>0</v>
      </c>
    </row>
    <row r="4766" spans="1:29">
      <c r="A4766" t="s">
        <v>28</v>
      </c>
      <c r="C4766" t="s">
        <v>22432</v>
      </c>
      <c r="D4766">
        <v>9</v>
      </c>
      <c r="E4766">
        <v>96</v>
      </c>
      <c r="F4766">
        <v>3</v>
      </c>
      <c r="G4766">
        <v>205</v>
      </c>
      <c r="H4766" t="s">
        <v>22688</v>
      </c>
      <c r="I4766">
        <v>387</v>
      </c>
      <c r="K4766" t="s">
        <v>67</v>
      </c>
      <c r="L4766" t="s">
        <v>22689</v>
      </c>
      <c r="M4766" t="s">
        <v>22690</v>
      </c>
      <c r="N4766">
        <v>38</v>
      </c>
      <c r="O4766">
        <v>1235</v>
      </c>
      <c r="P4766" t="s">
        <v>22691</v>
      </c>
      <c r="Q4766">
        <v>1</v>
      </c>
      <c r="S4766" t="s">
        <v>22692</v>
      </c>
      <c r="T4766">
        <v>3</v>
      </c>
      <c r="U4766" t="s">
        <v>37</v>
      </c>
      <c r="V4766" t="s">
        <v>38</v>
      </c>
      <c r="X4766">
        <v>500000</v>
      </c>
      <c r="Y4766">
        <v>2014</v>
      </c>
      <c r="Z4766">
        <v>244</v>
      </c>
      <c r="AA4766">
        <v>7.2</v>
      </c>
      <c r="AB4766">
        <v>1.33</v>
      </c>
      <c r="AC4766">
        <v>16</v>
      </c>
    </row>
    <row r="4767" spans="1:29">
      <c r="A4767" t="s">
        <v>28</v>
      </c>
      <c r="C4767" t="s">
        <v>16281</v>
      </c>
      <c r="D4767">
        <v>48</v>
      </c>
      <c r="E4767">
        <v>103</v>
      </c>
      <c r="F4767">
        <v>21</v>
      </c>
      <c r="G4767">
        <v>680</v>
      </c>
      <c r="H4767" t="s">
        <v>2019</v>
      </c>
      <c r="I4767">
        <v>25000</v>
      </c>
      <c r="K4767" t="s">
        <v>214</v>
      </c>
      <c r="L4767" t="s">
        <v>3397</v>
      </c>
      <c r="M4767" t="s">
        <v>22693</v>
      </c>
      <c r="N4767">
        <v>26863</v>
      </c>
      <c r="O4767">
        <v>26999</v>
      </c>
      <c r="P4767" t="s">
        <v>2284</v>
      </c>
      <c r="Q4767">
        <v>3</v>
      </c>
      <c r="R4767" t="s">
        <v>22694</v>
      </c>
      <c r="S4767" t="s">
        <v>22695</v>
      </c>
      <c r="T4767">
        <v>54</v>
      </c>
      <c r="U4767" t="s">
        <v>37</v>
      </c>
      <c r="V4767" t="s">
        <v>56</v>
      </c>
      <c r="W4767" t="s">
        <v>39</v>
      </c>
      <c r="Y4767">
        <v>2012</v>
      </c>
      <c r="Z4767">
        <v>766</v>
      </c>
      <c r="AA4767">
        <v>7.2</v>
      </c>
      <c r="AB4767">
        <v>2.35</v>
      </c>
      <c r="AC4767">
        <v>0</v>
      </c>
    </row>
    <row r="4768" spans="1:29">
      <c r="A4768" t="s">
        <v>28</v>
      </c>
      <c r="C4768" t="s">
        <v>22696</v>
      </c>
      <c r="D4768">
        <v>64</v>
      </c>
      <c r="E4768">
        <v>104</v>
      </c>
      <c r="F4768">
        <v>32</v>
      </c>
      <c r="G4768">
        <v>238</v>
      </c>
      <c r="H4768" t="s">
        <v>22697</v>
      </c>
      <c r="I4768">
        <v>685</v>
      </c>
      <c r="K4768" t="s">
        <v>7579</v>
      </c>
      <c r="L4768" t="s">
        <v>22698</v>
      </c>
      <c r="M4768" t="s">
        <v>22699</v>
      </c>
      <c r="N4768">
        <v>2012</v>
      </c>
      <c r="O4768">
        <v>2102</v>
      </c>
      <c r="P4768" t="s">
        <v>22700</v>
      </c>
      <c r="Q4768">
        <v>2</v>
      </c>
      <c r="R4768" t="s">
        <v>22701</v>
      </c>
      <c r="S4768" t="s">
        <v>22702</v>
      </c>
      <c r="T4768">
        <v>28</v>
      </c>
      <c r="U4768" t="s">
        <v>37</v>
      </c>
      <c r="V4768" t="s">
        <v>38</v>
      </c>
      <c r="W4768" t="s">
        <v>585</v>
      </c>
      <c r="X4768">
        <v>500000</v>
      </c>
      <c r="Y4768">
        <v>2012</v>
      </c>
      <c r="Z4768">
        <v>492</v>
      </c>
      <c r="AA4768">
        <v>3.5</v>
      </c>
      <c r="AB4768">
        <v>2.35</v>
      </c>
      <c r="AC4768">
        <v>0</v>
      </c>
    </row>
    <row r="4769" spans="1:29">
      <c r="A4769" t="s">
        <v>28</v>
      </c>
      <c r="C4769" t="s">
        <v>22703</v>
      </c>
      <c r="E4769">
        <v>90</v>
      </c>
      <c r="F4769">
        <v>0</v>
      </c>
      <c r="G4769">
        <v>569</v>
      </c>
      <c r="H4769" t="s">
        <v>4639</v>
      </c>
      <c r="I4769">
        <v>970</v>
      </c>
      <c r="K4769" t="s">
        <v>22704</v>
      </c>
      <c r="L4769" t="s">
        <v>16474</v>
      </c>
      <c r="M4769" t="s">
        <v>22705</v>
      </c>
      <c r="N4769">
        <v>22</v>
      </c>
      <c r="O4769">
        <v>3359</v>
      </c>
      <c r="P4769" t="s">
        <v>8156</v>
      </c>
      <c r="Q4769">
        <v>0</v>
      </c>
      <c r="S4769" t="s">
        <v>22706</v>
      </c>
      <c r="U4769" t="s">
        <v>37</v>
      </c>
      <c r="V4769" t="s">
        <v>38</v>
      </c>
      <c r="Y4769">
        <v>2015</v>
      </c>
      <c r="Z4769">
        <v>812</v>
      </c>
      <c r="AA4769">
        <v>7.5</v>
      </c>
      <c r="AC4769">
        <v>337</v>
      </c>
    </row>
    <row r="4770" spans="1:29">
      <c r="A4770" t="s">
        <v>28</v>
      </c>
      <c r="C4770" t="s">
        <v>22707</v>
      </c>
      <c r="D4770">
        <v>1</v>
      </c>
      <c r="E4770">
        <v>122</v>
      </c>
      <c r="F4770">
        <v>406</v>
      </c>
      <c r="G4770">
        <v>152</v>
      </c>
      <c r="H4770" t="s">
        <v>21944</v>
      </c>
      <c r="I4770">
        <v>358</v>
      </c>
      <c r="K4770" t="s">
        <v>1156</v>
      </c>
      <c r="L4770" t="s">
        <v>22708</v>
      </c>
      <c r="M4770" t="s">
        <v>22709</v>
      </c>
      <c r="N4770">
        <v>292</v>
      </c>
      <c r="O4770">
        <v>1038</v>
      </c>
      <c r="P4770" t="s">
        <v>22710</v>
      </c>
      <c r="Q4770">
        <v>0</v>
      </c>
      <c r="R4770" t="s">
        <v>22711</v>
      </c>
      <c r="S4770" t="s">
        <v>22712</v>
      </c>
      <c r="T4770">
        <v>16</v>
      </c>
      <c r="U4770" t="s">
        <v>37</v>
      </c>
      <c r="V4770" t="s">
        <v>38</v>
      </c>
      <c r="W4770" t="s">
        <v>585</v>
      </c>
      <c r="Y4770">
        <v>2015</v>
      </c>
      <c r="Z4770">
        <v>317</v>
      </c>
      <c r="AA4770">
        <v>2.2000000000000002</v>
      </c>
      <c r="AC4770">
        <v>353</v>
      </c>
    </row>
    <row r="4771" spans="1:29">
      <c r="A4771" t="s">
        <v>28</v>
      </c>
      <c r="C4771" t="s">
        <v>14086</v>
      </c>
      <c r="D4771">
        <v>111</v>
      </c>
      <c r="E4771">
        <v>93</v>
      </c>
      <c r="F4771">
        <v>33</v>
      </c>
      <c r="G4771">
        <v>135</v>
      </c>
      <c r="H4771" t="s">
        <v>14087</v>
      </c>
      <c r="I4771">
        <v>1000</v>
      </c>
      <c r="J4771">
        <v>37188667</v>
      </c>
      <c r="K4771" t="s">
        <v>2527</v>
      </c>
      <c r="L4771" t="s">
        <v>14088</v>
      </c>
      <c r="M4771" t="s">
        <v>14089</v>
      </c>
      <c r="N4771">
        <v>34219</v>
      </c>
      <c r="O4771">
        <v>1531</v>
      </c>
      <c r="P4771" t="s">
        <v>14090</v>
      </c>
      <c r="Q4771">
        <v>1</v>
      </c>
      <c r="R4771" t="s">
        <v>14091</v>
      </c>
      <c r="S4771" t="s">
        <v>14092</v>
      </c>
      <c r="T4771">
        <v>578</v>
      </c>
      <c r="U4771" t="s">
        <v>37</v>
      </c>
      <c r="V4771" t="s">
        <v>38</v>
      </c>
      <c r="W4771" t="s">
        <v>39</v>
      </c>
      <c r="X4771">
        <v>12000000</v>
      </c>
      <c r="Y4771">
        <v>2002</v>
      </c>
      <c r="Z4771">
        <v>188</v>
      </c>
      <c r="AA4771">
        <v>3.3</v>
      </c>
      <c r="AB4771">
        <v>1.85</v>
      </c>
      <c r="AC4771">
        <v>0</v>
      </c>
    </row>
    <row r="4772" spans="1:29">
      <c r="A4772" t="s">
        <v>28</v>
      </c>
      <c r="C4772" t="s">
        <v>22713</v>
      </c>
      <c r="D4772">
        <v>26</v>
      </c>
      <c r="E4772">
        <v>90</v>
      </c>
      <c r="F4772">
        <v>0</v>
      </c>
      <c r="G4772">
        <v>120</v>
      </c>
      <c r="H4772" t="s">
        <v>11288</v>
      </c>
      <c r="I4772">
        <v>322</v>
      </c>
      <c r="K4772" t="s">
        <v>852</v>
      </c>
      <c r="L4772" t="s">
        <v>10876</v>
      </c>
      <c r="M4772" t="s">
        <v>22714</v>
      </c>
      <c r="N4772">
        <v>5025</v>
      </c>
      <c r="O4772">
        <v>630</v>
      </c>
      <c r="P4772" t="s">
        <v>22715</v>
      </c>
      <c r="Q4772">
        <v>3</v>
      </c>
      <c r="R4772" t="s">
        <v>22716</v>
      </c>
      <c r="S4772" t="s">
        <v>22717</v>
      </c>
      <c r="T4772">
        <v>45</v>
      </c>
      <c r="U4772" t="s">
        <v>37</v>
      </c>
      <c r="V4772" t="s">
        <v>38</v>
      </c>
      <c r="W4772" t="s">
        <v>585</v>
      </c>
      <c r="X4772">
        <v>500000</v>
      </c>
      <c r="Y4772">
        <v>2011</v>
      </c>
      <c r="Z4772">
        <v>178</v>
      </c>
      <c r="AA4772">
        <v>6.6</v>
      </c>
      <c r="AC4772">
        <v>701</v>
      </c>
    </row>
    <row r="4773" spans="1:29">
      <c r="A4773" t="s">
        <v>28</v>
      </c>
      <c r="C4773" t="s">
        <v>22718</v>
      </c>
      <c r="D4773">
        <v>1</v>
      </c>
      <c r="E4773">
        <v>101</v>
      </c>
      <c r="F4773">
        <v>0</v>
      </c>
      <c r="G4773">
        <v>15</v>
      </c>
      <c r="H4773" t="s">
        <v>22719</v>
      </c>
      <c r="I4773">
        <v>159</v>
      </c>
      <c r="K4773" t="s">
        <v>1935</v>
      </c>
      <c r="L4773" t="s">
        <v>20343</v>
      </c>
      <c r="M4773" t="s">
        <v>22720</v>
      </c>
      <c r="N4773">
        <v>197</v>
      </c>
      <c r="O4773">
        <v>206</v>
      </c>
      <c r="P4773" t="s">
        <v>22721</v>
      </c>
      <c r="Q4773">
        <v>1</v>
      </c>
      <c r="S4773" t="s">
        <v>22722</v>
      </c>
      <c r="T4773">
        <v>1</v>
      </c>
      <c r="U4773" t="s">
        <v>2778</v>
      </c>
      <c r="V4773" t="s">
        <v>22723</v>
      </c>
      <c r="W4773" t="s">
        <v>585</v>
      </c>
      <c r="X4773">
        <v>500000</v>
      </c>
      <c r="Y4773">
        <v>2012</v>
      </c>
      <c r="Z4773">
        <v>15</v>
      </c>
      <c r="AA4773">
        <v>6.9</v>
      </c>
      <c r="AB4773">
        <v>16</v>
      </c>
      <c r="AC4773">
        <v>126</v>
      </c>
    </row>
    <row r="4774" spans="1:29">
      <c r="A4774" t="s">
        <v>28</v>
      </c>
      <c r="C4774" t="s">
        <v>22724</v>
      </c>
      <c r="D4774">
        <v>3</v>
      </c>
      <c r="E4774">
        <v>94</v>
      </c>
      <c r="F4774">
        <v>0</v>
      </c>
      <c r="G4774">
        <v>212</v>
      </c>
      <c r="H4774" t="s">
        <v>21964</v>
      </c>
      <c r="I4774">
        <v>918</v>
      </c>
      <c r="K4774" t="s">
        <v>22725</v>
      </c>
      <c r="L4774" t="s">
        <v>9865</v>
      </c>
      <c r="M4774" t="s">
        <v>22726</v>
      </c>
      <c r="N4774">
        <v>60</v>
      </c>
      <c r="O4774">
        <v>2091</v>
      </c>
      <c r="P4774" t="s">
        <v>22727</v>
      </c>
      <c r="Q4774">
        <v>0</v>
      </c>
      <c r="R4774" t="s">
        <v>22728</v>
      </c>
      <c r="S4774" t="s">
        <v>22729</v>
      </c>
      <c r="T4774">
        <v>2</v>
      </c>
      <c r="U4774" t="s">
        <v>37</v>
      </c>
      <c r="V4774" t="s">
        <v>38</v>
      </c>
      <c r="W4774" t="s">
        <v>39</v>
      </c>
      <c r="X4774">
        <v>150000</v>
      </c>
      <c r="Y4774">
        <v>2016</v>
      </c>
      <c r="Z4774">
        <v>402</v>
      </c>
      <c r="AA4774">
        <v>4</v>
      </c>
      <c r="AC4774">
        <v>381</v>
      </c>
    </row>
    <row r="4775" spans="1:29">
      <c r="A4775" t="s">
        <v>28</v>
      </c>
      <c r="C4775" t="s">
        <v>14787</v>
      </c>
      <c r="D4775">
        <v>10</v>
      </c>
      <c r="E4775">
        <v>97</v>
      </c>
      <c r="F4775">
        <v>163</v>
      </c>
      <c r="G4775">
        <v>303</v>
      </c>
      <c r="H4775" t="s">
        <v>11826</v>
      </c>
      <c r="I4775">
        <v>636</v>
      </c>
      <c r="K4775" t="s">
        <v>22730</v>
      </c>
      <c r="L4775" t="s">
        <v>7659</v>
      </c>
      <c r="M4775" t="s">
        <v>22731</v>
      </c>
      <c r="N4775">
        <v>259</v>
      </c>
      <c r="O4775">
        <v>2438</v>
      </c>
      <c r="P4775" t="s">
        <v>22732</v>
      </c>
      <c r="Q4775">
        <v>5</v>
      </c>
      <c r="R4775" t="s">
        <v>22733</v>
      </c>
      <c r="S4775" t="s">
        <v>22734</v>
      </c>
      <c r="T4775">
        <v>20</v>
      </c>
      <c r="U4775" t="s">
        <v>37</v>
      </c>
      <c r="V4775" t="s">
        <v>38</v>
      </c>
      <c r="X4775">
        <v>500000</v>
      </c>
      <c r="Y4775">
        <v>2016</v>
      </c>
      <c r="Z4775">
        <v>456</v>
      </c>
      <c r="AA4775">
        <v>7.4</v>
      </c>
      <c r="AB4775">
        <v>1.78</v>
      </c>
      <c r="AC4775">
        <v>707</v>
      </c>
    </row>
    <row r="4776" spans="1:29">
      <c r="A4776" t="s">
        <v>28</v>
      </c>
      <c r="C4776" t="s">
        <v>22735</v>
      </c>
      <c r="D4776">
        <v>1</v>
      </c>
      <c r="E4776">
        <v>90</v>
      </c>
      <c r="F4776">
        <v>0</v>
      </c>
      <c r="G4776">
        <v>33</v>
      </c>
      <c r="H4776" t="s">
        <v>22736</v>
      </c>
      <c r="I4776">
        <v>84</v>
      </c>
      <c r="K4776" t="s">
        <v>22737</v>
      </c>
      <c r="L4776" t="s">
        <v>22738</v>
      </c>
      <c r="M4776" t="s">
        <v>22739</v>
      </c>
      <c r="N4776">
        <v>30</v>
      </c>
      <c r="O4776">
        <v>254</v>
      </c>
      <c r="P4776" t="s">
        <v>22740</v>
      </c>
      <c r="Q4776">
        <v>0</v>
      </c>
      <c r="S4776" t="s">
        <v>22741</v>
      </c>
      <c r="T4776">
        <v>1</v>
      </c>
      <c r="U4776" t="s">
        <v>37</v>
      </c>
      <c r="V4776" t="s">
        <v>38</v>
      </c>
      <c r="W4776" t="s">
        <v>585</v>
      </c>
      <c r="Y4776">
        <v>2014</v>
      </c>
      <c r="Z4776">
        <v>41</v>
      </c>
      <c r="AA4776">
        <v>8.3000000000000007</v>
      </c>
      <c r="AC4776">
        <v>70</v>
      </c>
    </row>
    <row r="4777" spans="1:29">
      <c r="A4777" t="s">
        <v>28</v>
      </c>
      <c r="C4777" t="s">
        <v>22742</v>
      </c>
      <c r="D4777">
        <v>1</v>
      </c>
      <c r="E4777">
        <v>108</v>
      </c>
      <c r="F4777">
        <v>431</v>
      </c>
      <c r="G4777">
        <v>317</v>
      </c>
      <c r="H4777" t="s">
        <v>22742</v>
      </c>
      <c r="I4777">
        <v>466</v>
      </c>
      <c r="K4777" t="s">
        <v>18089</v>
      </c>
      <c r="L4777" t="s">
        <v>22743</v>
      </c>
      <c r="M4777" t="s">
        <v>22744</v>
      </c>
      <c r="N4777">
        <v>62</v>
      </c>
      <c r="O4777">
        <v>1628</v>
      </c>
      <c r="P4777" t="s">
        <v>22745</v>
      </c>
      <c r="Q4777">
        <v>2</v>
      </c>
      <c r="S4777" t="s">
        <v>22746</v>
      </c>
      <c r="T4777">
        <v>4</v>
      </c>
      <c r="U4777" t="s">
        <v>37</v>
      </c>
      <c r="V4777" t="s">
        <v>38</v>
      </c>
      <c r="W4777" t="s">
        <v>95</v>
      </c>
      <c r="X4777">
        <v>500000</v>
      </c>
      <c r="Y4777">
        <v>2016</v>
      </c>
      <c r="Z4777">
        <v>431</v>
      </c>
      <c r="AA4777">
        <v>5.7</v>
      </c>
      <c r="AC4777">
        <v>0</v>
      </c>
    </row>
    <row r="4778" spans="1:29">
      <c r="A4778" t="s">
        <v>28</v>
      </c>
      <c r="C4778" t="s">
        <v>22747</v>
      </c>
      <c r="D4778">
        <v>10</v>
      </c>
      <c r="E4778">
        <v>82</v>
      </c>
      <c r="F4778">
        <v>0</v>
      </c>
      <c r="G4778">
        <v>0</v>
      </c>
      <c r="H4778" t="s">
        <v>22748</v>
      </c>
      <c r="I4778">
        <v>0</v>
      </c>
      <c r="J4778">
        <v>21199</v>
      </c>
      <c r="K4778" t="s">
        <v>22749</v>
      </c>
      <c r="L4778" t="s">
        <v>22750</v>
      </c>
      <c r="M4778" t="s">
        <v>22751</v>
      </c>
      <c r="N4778">
        <v>40</v>
      </c>
      <c r="O4778">
        <v>0</v>
      </c>
      <c r="P4778" t="s">
        <v>22752</v>
      </c>
      <c r="Q4778">
        <v>1</v>
      </c>
      <c r="R4778" t="s">
        <v>22753</v>
      </c>
      <c r="S4778" t="s">
        <v>22754</v>
      </c>
      <c r="T4778">
        <v>10</v>
      </c>
      <c r="U4778" t="s">
        <v>37</v>
      </c>
      <c r="V4778" t="s">
        <v>38</v>
      </c>
      <c r="X4778">
        <v>500000</v>
      </c>
      <c r="Y4778">
        <v>2014</v>
      </c>
      <c r="Z4778">
        <v>0</v>
      </c>
      <c r="AA4778">
        <v>6.8</v>
      </c>
      <c r="AC4778">
        <v>44</v>
      </c>
    </row>
    <row r="4779" spans="1:29">
      <c r="A4779" t="s">
        <v>28</v>
      </c>
      <c r="C4779" t="s">
        <v>22755</v>
      </c>
      <c r="D4779">
        <v>1</v>
      </c>
      <c r="E4779">
        <v>84</v>
      </c>
      <c r="F4779">
        <v>0</v>
      </c>
      <c r="G4779">
        <v>53</v>
      </c>
      <c r="H4779" t="s">
        <v>22756</v>
      </c>
      <c r="I4779">
        <v>385</v>
      </c>
      <c r="K4779" t="s">
        <v>18089</v>
      </c>
      <c r="L4779" t="s">
        <v>22757</v>
      </c>
      <c r="M4779" t="s">
        <v>22758</v>
      </c>
      <c r="N4779">
        <v>15</v>
      </c>
      <c r="O4779">
        <v>683</v>
      </c>
      <c r="P4779" t="s">
        <v>22759</v>
      </c>
      <c r="Q4779">
        <v>2</v>
      </c>
      <c r="S4779" t="s">
        <v>22760</v>
      </c>
      <c r="T4779">
        <v>1</v>
      </c>
      <c r="U4779" t="s">
        <v>37</v>
      </c>
      <c r="V4779" t="s">
        <v>38</v>
      </c>
      <c r="X4779">
        <v>500000</v>
      </c>
      <c r="Y4779">
        <v>2016</v>
      </c>
      <c r="Z4779">
        <v>169</v>
      </c>
      <c r="AA4779">
        <v>5.2</v>
      </c>
      <c r="AB4779">
        <v>16</v>
      </c>
      <c r="AC4779">
        <v>9</v>
      </c>
    </row>
    <row r="4780" spans="1:29">
      <c r="A4780" t="s">
        <v>28</v>
      </c>
      <c r="C4780" t="s">
        <v>79</v>
      </c>
      <c r="D4780">
        <v>525</v>
      </c>
      <c r="E4780">
        <v>130</v>
      </c>
      <c r="F4780">
        <v>0</v>
      </c>
      <c r="G4780">
        <v>11000</v>
      </c>
      <c r="H4780" t="s">
        <v>290</v>
      </c>
      <c r="I4780">
        <v>44000</v>
      </c>
      <c r="J4780">
        <v>234903076</v>
      </c>
      <c r="K4780" t="s">
        <v>200</v>
      </c>
      <c r="L4780" t="s">
        <v>291</v>
      </c>
      <c r="M4780" t="s">
        <v>292</v>
      </c>
      <c r="N4780">
        <v>175413</v>
      </c>
      <c r="O4780">
        <v>73441</v>
      </c>
      <c r="P4780" t="s">
        <v>80</v>
      </c>
      <c r="Q4780">
        <v>4</v>
      </c>
      <c r="R4780" t="s">
        <v>293</v>
      </c>
      <c r="S4780" t="s">
        <v>294</v>
      </c>
      <c r="T4780">
        <v>511</v>
      </c>
      <c r="U4780" t="s">
        <v>37</v>
      </c>
      <c r="V4780" t="s">
        <v>38</v>
      </c>
      <c r="W4780" t="s">
        <v>95</v>
      </c>
      <c r="X4780">
        <v>215000000</v>
      </c>
      <c r="Y4780">
        <v>2013</v>
      </c>
      <c r="Z4780">
        <v>15000</v>
      </c>
      <c r="AA4780">
        <v>6.4</v>
      </c>
      <c r="AB4780">
        <v>2.35</v>
      </c>
      <c r="AC4780">
        <v>60000</v>
      </c>
    </row>
    <row r="4781" spans="1:29">
      <c r="A4781" t="s">
        <v>28</v>
      </c>
      <c r="C4781" t="s">
        <v>20121</v>
      </c>
      <c r="D4781">
        <v>96</v>
      </c>
      <c r="E4781">
        <v>91</v>
      </c>
      <c r="F4781">
        <v>6</v>
      </c>
      <c r="G4781">
        <v>10</v>
      </c>
      <c r="H4781" t="s">
        <v>22761</v>
      </c>
      <c r="I4781">
        <v>488</v>
      </c>
      <c r="K4781" t="s">
        <v>20123</v>
      </c>
      <c r="L4781" t="s">
        <v>4158</v>
      </c>
      <c r="M4781" t="s">
        <v>22762</v>
      </c>
      <c r="N4781">
        <v>19253</v>
      </c>
      <c r="O4781">
        <v>553</v>
      </c>
      <c r="P4781" t="s">
        <v>22763</v>
      </c>
      <c r="Q4781">
        <v>0</v>
      </c>
      <c r="R4781" t="s">
        <v>22764</v>
      </c>
      <c r="S4781" t="s">
        <v>22765</v>
      </c>
      <c r="T4781">
        <v>147</v>
      </c>
      <c r="U4781" t="s">
        <v>37</v>
      </c>
      <c r="V4781" t="s">
        <v>38</v>
      </c>
      <c r="W4781" t="s">
        <v>5613</v>
      </c>
      <c r="X4781">
        <v>475000</v>
      </c>
      <c r="Y4781">
        <v>1984</v>
      </c>
      <c r="Z4781">
        <v>11</v>
      </c>
      <c r="AA4781">
        <v>6.2</v>
      </c>
      <c r="AB4781">
        <v>1.85</v>
      </c>
      <c r="AC4781">
        <v>0</v>
      </c>
    </row>
    <row r="4782" spans="1:29">
      <c r="A4782" t="s">
        <v>28</v>
      </c>
      <c r="C4782" t="s">
        <v>16111</v>
      </c>
      <c r="D4782">
        <v>8</v>
      </c>
      <c r="E4782">
        <v>91</v>
      </c>
      <c r="F4782">
        <v>10</v>
      </c>
      <c r="G4782">
        <v>10</v>
      </c>
      <c r="H4782" t="s">
        <v>22766</v>
      </c>
      <c r="I4782">
        <v>353</v>
      </c>
      <c r="J4782">
        <v>2712293</v>
      </c>
      <c r="K4782" t="s">
        <v>1935</v>
      </c>
      <c r="L4782" t="s">
        <v>17156</v>
      </c>
      <c r="M4782" t="s">
        <v>22767</v>
      </c>
      <c r="N4782">
        <v>475</v>
      </c>
      <c r="O4782">
        <v>380</v>
      </c>
      <c r="P4782" t="s">
        <v>16111</v>
      </c>
      <c r="Q4782">
        <v>4</v>
      </c>
      <c r="R4782" t="s">
        <v>22768</v>
      </c>
      <c r="S4782" t="s">
        <v>22769</v>
      </c>
      <c r="T4782">
        <v>11</v>
      </c>
      <c r="U4782" t="s">
        <v>37</v>
      </c>
      <c r="V4782" t="s">
        <v>38</v>
      </c>
      <c r="W4782" t="s">
        <v>585</v>
      </c>
      <c r="X4782">
        <v>450000</v>
      </c>
      <c r="Y4782">
        <v>1991</v>
      </c>
      <c r="Z4782">
        <v>12</v>
      </c>
      <c r="AA4782">
        <v>5.9</v>
      </c>
      <c r="AB4782">
        <v>1.85</v>
      </c>
      <c r="AC4782">
        <v>123</v>
      </c>
    </row>
    <row r="4783" spans="1:29">
      <c r="A4783" t="s">
        <v>28</v>
      </c>
      <c r="C4783" t="s">
        <v>1155</v>
      </c>
      <c r="D4783">
        <v>92</v>
      </c>
      <c r="E4783">
        <v>107</v>
      </c>
      <c r="F4783">
        <v>521</v>
      </c>
      <c r="G4783">
        <v>80</v>
      </c>
      <c r="H4783" t="s">
        <v>22770</v>
      </c>
      <c r="I4783">
        <v>773</v>
      </c>
      <c r="J4783">
        <v>768045</v>
      </c>
      <c r="K4783" t="s">
        <v>1961</v>
      </c>
      <c r="L4783" t="s">
        <v>176</v>
      </c>
      <c r="M4783" t="s">
        <v>22771</v>
      </c>
      <c r="N4783">
        <v>19732</v>
      </c>
      <c r="O4783">
        <v>976</v>
      </c>
      <c r="P4783" t="s">
        <v>22772</v>
      </c>
      <c r="Q4783">
        <v>0</v>
      </c>
      <c r="R4783" t="s">
        <v>22773</v>
      </c>
      <c r="S4783" t="s">
        <v>22774</v>
      </c>
      <c r="T4783">
        <v>120</v>
      </c>
      <c r="U4783" t="s">
        <v>37</v>
      </c>
      <c r="V4783" t="s">
        <v>56</v>
      </c>
      <c r="W4783" t="s">
        <v>585</v>
      </c>
      <c r="X4783">
        <v>2000000</v>
      </c>
      <c r="Y4783">
        <v>2002</v>
      </c>
      <c r="Z4783">
        <v>89</v>
      </c>
      <c r="AA4783">
        <v>7.7</v>
      </c>
      <c r="AB4783">
        <v>1.85</v>
      </c>
      <c r="AC4783">
        <v>0</v>
      </c>
    </row>
    <row r="4784" spans="1:29">
      <c r="A4784" t="s">
        <v>28</v>
      </c>
      <c r="C4784" t="s">
        <v>22775</v>
      </c>
      <c r="D4784">
        <v>1</v>
      </c>
      <c r="E4784">
        <v>82</v>
      </c>
      <c r="F4784">
        <v>5</v>
      </c>
      <c r="G4784">
        <v>237</v>
      </c>
      <c r="H4784" t="s">
        <v>22776</v>
      </c>
      <c r="I4784">
        <v>472</v>
      </c>
      <c r="K4784" t="s">
        <v>1325</v>
      </c>
      <c r="L4784" t="s">
        <v>22777</v>
      </c>
      <c r="M4784" t="s">
        <v>22778</v>
      </c>
      <c r="N4784">
        <v>53</v>
      </c>
      <c r="O4784">
        <v>1752</v>
      </c>
      <c r="P4784" t="s">
        <v>13659</v>
      </c>
      <c r="Q4784">
        <v>6</v>
      </c>
      <c r="R4784" t="s">
        <v>22779</v>
      </c>
      <c r="S4784" t="s">
        <v>22780</v>
      </c>
      <c r="T4784">
        <v>5</v>
      </c>
      <c r="U4784" t="s">
        <v>37</v>
      </c>
      <c r="V4784" t="s">
        <v>38</v>
      </c>
      <c r="W4784" t="s">
        <v>585</v>
      </c>
      <c r="X4784">
        <v>500000</v>
      </c>
      <c r="Y4784">
        <v>2015</v>
      </c>
      <c r="Z4784">
        <v>251</v>
      </c>
      <c r="AA4784">
        <v>4.3</v>
      </c>
      <c r="AC4784">
        <v>62</v>
      </c>
    </row>
    <row r="4785" spans="1:29">
      <c r="A4785" t="s">
        <v>28</v>
      </c>
      <c r="C4785" t="s">
        <v>22781</v>
      </c>
      <c r="D4785">
        <v>365</v>
      </c>
      <c r="E4785">
        <v>84</v>
      </c>
      <c r="F4785">
        <v>3</v>
      </c>
      <c r="G4785">
        <v>446</v>
      </c>
      <c r="H4785" t="s">
        <v>5043</v>
      </c>
      <c r="I4785">
        <v>10000</v>
      </c>
      <c r="J4785">
        <v>379122</v>
      </c>
      <c r="K4785" t="s">
        <v>1415</v>
      </c>
      <c r="L4785" t="s">
        <v>300</v>
      </c>
      <c r="M4785" t="s">
        <v>22782</v>
      </c>
      <c r="N4785">
        <v>10143</v>
      </c>
      <c r="O4785">
        <v>12496</v>
      </c>
      <c r="P4785" t="s">
        <v>11386</v>
      </c>
      <c r="Q4785">
        <v>0</v>
      </c>
      <c r="R4785" t="s">
        <v>22783</v>
      </c>
      <c r="S4785" t="s">
        <v>22784</v>
      </c>
      <c r="T4785">
        <v>54</v>
      </c>
      <c r="U4785" t="s">
        <v>37</v>
      </c>
      <c r="V4785" t="s">
        <v>56</v>
      </c>
      <c r="W4785" t="s">
        <v>585</v>
      </c>
      <c r="X4785">
        <v>450000</v>
      </c>
      <c r="Y4785">
        <v>2005</v>
      </c>
      <c r="Z4785">
        <v>651</v>
      </c>
      <c r="AA4785">
        <v>7.1</v>
      </c>
      <c r="AB4785">
        <v>2.39</v>
      </c>
      <c r="AC4785">
        <v>0</v>
      </c>
    </row>
    <row r="4786" spans="1:29">
      <c r="A4786" t="s">
        <v>28</v>
      </c>
      <c r="C4786" t="s">
        <v>22785</v>
      </c>
      <c r="D4786">
        <v>88</v>
      </c>
      <c r="E4786">
        <v>103</v>
      </c>
      <c r="F4786">
        <v>365</v>
      </c>
      <c r="G4786">
        <v>49</v>
      </c>
      <c r="H4786" t="s">
        <v>22785</v>
      </c>
      <c r="I4786">
        <v>907</v>
      </c>
      <c r="J4786">
        <v>23000</v>
      </c>
      <c r="K4786" t="s">
        <v>21447</v>
      </c>
      <c r="L4786" t="s">
        <v>22786</v>
      </c>
      <c r="M4786" t="s">
        <v>22787</v>
      </c>
      <c r="N4786">
        <v>5931</v>
      </c>
      <c r="O4786">
        <v>1411</v>
      </c>
      <c r="P4786" t="s">
        <v>22788</v>
      </c>
      <c r="Q4786">
        <v>0</v>
      </c>
      <c r="R4786" t="s">
        <v>22789</v>
      </c>
      <c r="S4786" t="s">
        <v>22790</v>
      </c>
      <c r="T4786">
        <v>58</v>
      </c>
      <c r="U4786" t="s">
        <v>37</v>
      </c>
      <c r="V4786" t="s">
        <v>38</v>
      </c>
      <c r="W4786" t="s">
        <v>5613</v>
      </c>
      <c r="X4786">
        <v>500000</v>
      </c>
      <c r="Y4786">
        <v>2006</v>
      </c>
      <c r="Z4786">
        <v>365</v>
      </c>
      <c r="AA4786">
        <v>6.2</v>
      </c>
      <c r="AB4786">
        <v>1.85</v>
      </c>
      <c r="AC4786">
        <v>0</v>
      </c>
    </row>
    <row r="4787" spans="1:29">
      <c r="A4787" t="s">
        <v>28</v>
      </c>
      <c r="C4787" t="s">
        <v>22791</v>
      </c>
      <c r="D4787">
        <v>3</v>
      </c>
      <c r="E4787">
        <v>86</v>
      </c>
      <c r="F4787">
        <v>0</v>
      </c>
      <c r="G4787">
        <v>304</v>
      </c>
      <c r="H4787" t="s">
        <v>22792</v>
      </c>
      <c r="I4787">
        <v>873</v>
      </c>
      <c r="K4787" t="s">
        <v>1681</v>
      </c>
      <c r="L4787" t="s">
        <v>22793</v>
      </c>
      <c r="M4787" t="s">
        <v>22794</v>
      </c>
      <c r="N4787">
        <v>64</v>
      </c>
      <c r="O4787">
        <v>2830</v>
      </c>
      <c r="P4787" t="s">
        <v>22795</v>
      </c>
      <c r="Q4787">
        <v>1</v>
      </c>
      <c r="R4787" t="s">
        <v>22796</v>
      </c>
      <c r="S4787" t="s">
        <v>22797</v>
      </c>
      <c r="T4787">
        <v>3</v>
      </c>
      <c r="U4787" t="s">
        <v>37</v>
      </c>
      <c r="V4787" t="s">
        <v>38</v>
      </c>
      <c r="X4787">
        <v>450000</v>
      </c>
      <c r="Y4787">
        <v>2013</v>
      </c>
      <c r="Z4787">
        <v>469</v>
      </c>
      <c r="AA4787">
        <v>6.8</v>
      </c>
      <c r="AC4787">
        <v>31</v>
      </c>
    </row>
    <row r="4788" spans="1:29">
      <c r="A4788" t="s">
        <v>747</v>
      </c>
      <c r="C4788" t="s">
        <v>22798</v>
      </c>
      <c r="D4788">
        <v>65</v>
      </c>
      <c r="E4788">
        <v>89</v>
      </c>
      <c r="F4788">
        <v>24</v>
      </c>
      <c r="G4788">
        <v>45</v>
      </c>
      <c r="H4788" t="s">
        <v>22799</v>
      </c>
      <c r="I4788">
        <v>610</v>
      </c>
      <c r="J4788">
        <v>2300000</v>
      </c>
      <c r="K4788" t="s">
        <v>11250</v>
      </c>
      <c r="L4788" t="s">
        <v>22380</v>
      </c>
      <c r="M4788" t="s">
        <v>22800</v>
      </c>
      <c r="N4788">
        <v>7921</v>
      </c>
      <c r="O4788">
        <v>995</v>
      </c>
      <c r="P4788" t="s">
        <v>22801</v>
      </c>
      <c r="Q4788">
        <v>2</v>
      </c>
      <c r="R4788" t="s">
        <v>22802</v>
      </c>
      <c r="S4788" t="s">
        <v>22803</v>
      </c>
      <c r="T4788">
        <v>97</v>
      </c>
      <c r="U4788" t="s">
        <v>37</v>
      </c>
      <c r="V4788" t="s">
        <v>38</v>
      </c>
      <c r="W4788" t="s">
        <v>5613</v>
      </c>
      <c r="X4788">
        <v>439000</v>
      </c>
      <c r="Y4788">
        <v>1933</v>
      </c>
      <c r="Z4788">
        <v>105</v>
      </c>
      <c r="AA4788">
        <v>7.7</v>
      </c>
      <c r="AB4788">
        <v>1.37</v>
      </c>
      <c r="AC4788">
        <v>439</v>
      </c>
    </row>
    <row r="4789" spans="1:29">
      <c r="A4789" t="s">
        <v>28</v>
      </c>
      <c r="C4789" t="s">
        <v>22804</v>
      </c>
      <c r="E4789">
        <v>52</v>
      </c>
      <c r="F4789">
        <v>0</v>
      </c>
      <c r="G4789">
        <v>0</v>
      </c>
      <c r="H4789" t="s">
        <v>22805</v>
      </c>
      <c r="I4789">
        <v>8</v>
      </c>
      <c r="K4789" t="s">
        <v>67</v>
      </c>
      <c r="L4789" t="s">
        <v>22806</v>
      </c>
      <c r="M4789" t="s">
        <v>22807</v>
      </c>
      <c r="N4789">
        <v>78</v>
      </c>
      <c r="O4789">
        <v>10</v>
      </c>
      <c r="P4789" t="s">
        <v>22808</v>
      </c>
      <c r="Q4789">
        <v>0</v>
      </c>
      <c r="R4789" t="s">
        <v>22809</v>
      </c>
      <c r="S4789" t="s">
        <v>22810</v>
      </c>
      <c r="T4789">
        <v>10</v>
      </c>
      <c r="U4789" t="s">
        <v>37</v>
      </c>
      <c r="V4789" t="s">
        <v>38</v>
      </c>
      <c r="W4789" t="s">
        <v>277</v>
      </c>
      <c r="X4789">
        <v>450000</v>
      </c>
      <c r="Y4789">
        <v>2014</v>
      </c>
      <c r="Z4789">
        <v>2</v>
      </c>
      <c r="AA4789">
        <v>8.1999999999999993</v>
      </c>
      <c r="AC4789">
        <v>460</v>
      </c>
    </row>
    <row r="4790" spans="1:29">
      <c r="A4790" t="s">
        <v>28</v>
      </c>
      <c r="C4790" t="s">
        <v>19470</v>
      </c>
      <c r="D4790">
        <v>71</v>
      </c>
      <c r="E4790">
        <v>98</v>
      </c>
      <c r="F4790">
        <v>89</v>
      </c>
      <c r="G4790">
        <v>3</v>
      </c>
      <c r="H4790" t="s">
        <v>22811</v>
      </c>
      <c r="I4790">
        <v>88</v>
      </c>
      <c r="J4790">
        <v>2938208</v>
      </c>
      <c r="K4790" t="s">
        <v>1415</v>
      </c>
      <c r="L4790" t="s">
        <v>22812</v>
      </c>
      <c r="M4790" t="s">
        <v>22813</v>
      </c>
      <c r="N4790">
        <v>7143</v>
      </c>
      <c r="O4790">
        <v>173</v>
      </c>
      <c r="P4790" t="s">
        <v>22814</v>
      </c>
      <c r="Q4790">
        <v>1</v>
      </c>
      <c r="R4790" t="s">
        <v>22815</v>
      </c>
      <c r="S4790" t="s">
        <v>22816</v>
      </c>
      <c r="T4790">
        <v>52</v>
      </c>
      <c r="U4790" t="s">
        <v>37</v>
      </c>
      <c r="V4790" t="s">
        <v>38</v>
      </c>
      <c r="W4790" t="s">
        <v>39</v>
      </c>
      <c r="X4790">
        <v>225000</v>
      </c>
      <c r="Y4790">
        <v>1990</v>
      </c>
      <c r="Z4790">
        <v>74</v>
      </c>
      <c r="AA4790">
        <v>7.5</v>
      </c>
      <c r="AB4790">
        <v>1.66</v>
      </c>
      <c r="AC4790">
        <v>865</v>
      </c>
    </row>
    <row r="4791" spans="1:29">
      <c r="A4791" t="s">
        <v>28</v>
      </c>
      <c r="C4791" t="s">
        <v>22817</v>
      </c>
      <c r="D4791">
        <v>34</v>
      </c>
      <c r="E4791">
        <v>133</v>
      </c>
      <c r="F4791">
        <v>10</v>
      </c>
      <c r="G4791">
        <v>19</v>
      </c>
      <c r="H4791" t="s">
        <v>22818</v>
      </c>
      <c r="I4791">
        <v>690</v>
      </c>
      <c r="J4791">
        <v>9910</v>
      </c>
      <c r="K4791" t="s">
        <v>5788</v>
      </c>
      <c r="L4791" t="s">
        <v>998</v>
      </c>
      <c r="M4791" t="s">
        <v>22819</v>
      </c>
      <c r="N4791">
        <v>13543</v>
      </c>
      <c r="O4791">
        <v>774</v>
      </c>
      <c r="P4791" t="s">
        <v>22820</v>
      </c>
      <c r="Q4791">
        <v>15</v>
      </c>
      <c r="R4791" t="s">
        <v>22821</v>
      </c>
      <c r="S4791" t="s">
        <v>22822</v>
      </c>
      <c r="T4791">
        <v>94</v>
      </c>
      <c r="U4791" t="s">
        <v>12472</v>
      </c>
      <c r="V4791" t="s">
        <v>12473</v>
      </c>
      <c r="X4791">
        <v>25000000</v>
      </c>
      <c r="Y4791">
        <v>2004</v>
      </c>
      <c r="Z4791">
        <v>24</v>
      </c>
      <c r="AA4791">
        <v>7.6</v>
      </c>
      <c r="AB4791">
        <v>1.85</v>
      </c>
      <c r="AC4791">
        <v>0</v>
      </c>
    </row>
    <row r="4792" spans="1:29">
      <c r="A4792" t="s">
        <v>28</v>
      </c>
      <c r="C4792" t="s">
        <v>22823</v>
      </c>
      <c r="D4792">
        <v>15</v>
      </c>
      <c r="E4792">
        <v>81</v>
      </c>
      <c r="F4792">
        <v>15</v>
      </c>
      <c r="G4792">
        <v>93</v>
      </c>
      <c r="H4792" t="s">
        <v>22824</v>
      </c>
      <c r="I4792">
        <v>847</v>
      </c>
      <c r="K4792" t="s">
        <v>6132</v>
      </c>
      <c r="L4792" t="s">
        <v>22825</v>
      </c>
      <c r="M4792" t="s">
        <v>22826</v>
      </c>
      <c r="N4792">
        <v>268</v>
      </c>
      <c r="O4792">
        <v>1151</v>
      </c>
      <c r="P4792" t="s">
        <v>22222</v>
      </c>
      <c r="Q4792">
        <v>0</v>
      </c>
      <c r="R4792" t="s">
        <v>22827</v>
      </c>
      <c r="S4792" t="s">
        <v>22828</v>
      </c>
      <c r="T4792">
        <v>6</v>
      </c>
      <c r="U4792" t="s">
        <v>37</v>
      </c>
      <c r="V4792" t="s">
        <v>38</v>
      </c>
      <c r="Y4792">
        <v>2013</v>
      </c>
      <c r="Z4792">
        <v>94</v>
      </c>
      <c r="AA4792">
        <v>4.0999999999999996</v>
      </c>
      <c r="AB4792">
        <v>16</v>
      </c>
      <c r="AC4792">
        <v>61</v>
      </c>
    </row>
    <row r="4793" spans="1:29">
      <c r="A4793" t="s">
        <v>28</v>
      </c>
      <c r="C4793" t="s">
        <v>7905</v>
      </c>
      <c r="D4793">
        <v>220</v>
      </c>
      <c r="E4793">
        <v>92</v>
      </c>
      <c r="F4793">
        <v>100</v>
      </c>
      <c r="G4793">
        <v>482</v>
      </c>
      <c r="H4793" t="s">
        <v>862</v>
      </c>
      <c r="I4793">
        <v>970</v>
      </c>
      <c r="J4793">
        <v>44540956</v>
      </c>
      <c r="K4793" t="s">
        <v>1671</v>
      </c>
      <c r="L4793" t="s">
        <v>1951</v>
      </c>
      <c r="M4793" t="s">
        <v>22829</v>
      </c>
      <c r="N4793">
        <v>161448</v>
      </c>
      <c r="O4793">
        <v>3950</v>
      </c>
      <c r="P4793" t="s">
        <v>5591</v>
      </c>
      <c r="Q4793">
        <v>0</v>
      </c>
      <c r="R4793" t="s">
        <v>22830</v>
      </c>
      <c r="S4793" t="s">
        <v>22831</v>
      </c>
      <c r="T4793">
        <v>1473</v>
      </c>
      <c r="U4793" t="s">
        <v>37</v>
      </c>
      <c r="V4793" t="s">
        <v>38</v>
      </c>
      <c r="W4793" t="s">
        <v>95</v>
      </c>
      <c r="X4793">
        <v>400000</v>
      </c>
      <c r="Y4793">
        <v>2004</v>
      </c>
      <c r="Z4793">
        <v>759</v>
      </c>
      <c r="AA4793">
        <v>6.9</v>
      </c>
      <c r="AB4793">
        <v>1.85</v>
      </c>
      <c r="AC4793">
        <v>0</v>
      </c>
    </row>
    <row r="4794" spans="1:29">
      <c r="A4794" t="s">
        <v>28</v>
      </c>
      <c r="C4794" t="s">
        <v>17923</v>
      </c>
      <c r="D4794">
        <v>279</v>
      </c>
      <c r="E4794">
        <v>90</v>
      </c>
      <c r="F4794">
        <v>57</v>
      </c>
      <c r="G4794">
        <v>92</v>
      </c>
      <c r="H4794" t="s">
        <v>22832</v>
      </c>
      <c r="I4794">
        <v>1000</v>
      </c>
      <c r="J4794">
        <v>258113</v>
      </c>
      <c r="K4794" t="s">
        <v>2125</v>
      </c>
      <c r="L4794" t="s">
        <v>2812</v>
      </c>
      <c r="M4794" t="s">
        <v>22833</v>
      </c>
      <c r="N4794">
        <v>42678</v>
      </c>
      <c r="O4794">
        <v>1528</v>
      </c>
      <c r="P4794" t="s">
        <v>22834</v>
      </c>
      <c r="Q4794">
        <v>0</v>
      </c>
      <c r="R4794" t="s">
        <v>22835</v>
      </c>
      <c r="S4794" t="s">
        <v>22836</v>
      </c>
      <c r="T4794">
        <v>135</v>
      </c>
      <c r="U4794" t="s">
        <v>37</v>
      </c>
      <c r="V4794" t="s">
        <v>38</v>
      </c>
      <c r="W4794" t="s">
        <v>585</v>
      </c>
      <c r="X4794">
        <v>1066167</v>
      </c>
      <c r="Y4794">
        <v>2013</v>
      </c>
      <c r="Z4794">
        <v>235</v>
      </c>
      <c r="AA4794">
        <v>7.1</v>
      </c>
      <c r="AB4794">
        <v>2.35</v>
      </c>
      <c r="AC4794">
        <v>0</v>
      </c>
    </row>
    <row r="4795" spans="1:29">
      <c r="A4795" t="s">
        <v>28</v>
      </c>
      <c r="C4795" t="s">
        <v>18017</v>
      </c>
      <c r="D4795">
        <v>409</v>
      </c>
      <c r="E4795">
        <v>84</v>
      </c>
      <c r="F4795">
        <v>110</v>
      </c>
      <c r="G4795">
        <v>21</v>
      </c>
      <c r="H4795" t="s">
        <v>22837</v>
      </c>
      <c r="I4795">
        <v>189</v>
      </c>
      <c r="J4795">
        <v>107917283</v>
      </c>
      <c r="K4795" t="s">
        <v>6403</v>
      </c>
      <c r="L4795" t="s">
        <v>19182</v>
      </c>
      <c r="M4795" t="s">
        <v>22838</v>
      </c>
      <c r="N4795">
        <v>184824</v>
      </c>
      <c r="O4795">
        <v>330</v>
      </c>
      <c r="P4795" t="s">
        <v>22839</v>
      </c>
      <c r="Q4795">
        <v>0</v>
      </c>
      <c r="R4795" t="s">
        <v>22840</v>
      </c>
      <c r="S4795" t="s">
        <v>22841</v>
      </c>
      <c r="T4795">
        <v>1189</v>
      </c>
      <c r="U4795" t="s">
        <v>37</v>
      </c>
      <c r="V4795" t="s">
        <v>38</v>
      </c>
      <c r="W4795" t="s">
        <v>585</v>
      </c>
      <c r="X4795">
        <v>15000</v>
      </c>
      <c r="Y4795">
        <v>2007</v>
      </c>
      <c r="Z4795">
        <v>109</v>
      </c>
      <c r="AA4795">
        <v>6.3</v>
      </c>
      <c r="AB4795">
        <v>1.85</v>
      </c>
      <c r="AC4795">
        <v>12000</v>
      </c>
    </row>
    <row r="4796" spans="1:29">
      <c r="A4796" t="s">
        <v>747</v>
      </c>
      <c r="C4796" t="s">
        <v>19765</v>
      </c>
      <c r="D4796">
        <v>86</v>
      </c>
      <c r="E4796">
        <v>91</v>
      </c>
      <c r="F4796">
        <v>147</v>
      </c>
      <c r="G4796">
        <v>5</v>
      </c>
      <c r="H4796" t="s">
        <v>22842</v>
      </c>
      <c r="I4796">
        <v>22</v>
      </c>
      <c r="J4796">
        <v>1293295</v>
      </c>
      <c r="K4796" t="s">
        <v>16528</v>
      </c>
      <c r="L4796" t="s">
        <v>22843</v>
      </c>
      <c r="M4796" t="s">
        <v>22844</v>
      </c>
      <c r="N4796">
        <v>10366</v>
      </c>
      <c r="O4796">
        <v>54</v>
      </c>
      <c r="P4796" t="s">
        <v>22845</v>
      </c>
      <c r="Q4796">
        <v>0</v>
      </c>
      <c r="R4796" t="s">
        <v>22846</v>
      </c>
      <c r="S4796" t="s">
        <v>22847</v>
      </c>
      <c r="T4796">
        <v>88</v>
      </c>
      <c r="U4796" t="s">
        <v>37</v>
      </c>
      <c r="V4796" t="s">
        <v>38</v>
      </c>
      <c r="W4796" t="s">
        <v>39</v>
      </c>
      <c r="Y4796">
        <v>2001</v>
      </c>
      <c r="Z4796">
        <v>20</v>
      </c>
      <c r="AA4796">
        <v>7.7</v>
      </c>
      <c r="AB4796">
        <v>1.37</v>
      </c>
      <c r="AC4796">
        <v>0</v>
      </c>
    </row>
    <row r="4797" spans="1:29">
      <c r="A4797" t="s">
        <v>28</v>
      </c>
      <c r="C4797" t="s">
        <v>2791</v>
      </c>
      <c r="D4797">
        <v>131</v>
      </c>
      <c r="E4797">
        <v>91</v>
      </c>
      <c r="F4797">
        <v>0</v>
      </c>
      <c r="G4797">
        <v>332</v>
      </c>
      <c r="H4797" t="s">
        <v>2426</v>
      </c>
      <c r="I4797">
        <v>795</v>
      </c>
      <c r="J4797">
        <v>1229197</v>
      </c>
      <c r="K4797" t="s">
        <v>5419</v>
      </c>
      <c r="L4797" t="s">
        <v>722</v>
      </c>
      <c r="M4797" t="s">
        <v>22848</v>
      </c>
      <c r="N4797">
        <v>382240</v>
      </c>
      <c r="O4797">
        <v>2158</v>
      </c>
      <c r="P4797" t="s">
        <v>22849</v>
      </c>
      <c r="Q4797">
        <v>0</v>
      </c>
      <c r="R4797" t="s">
        <v>22850</v>
      </c>
      <c r="S4797" t="s">
        <v>22851</v>
      </c>
      <c r="T4797">
        <v>660</v>
      </c>
      <c r="U4797" t="s">
        <v>37</v>
      </c>
      <c r="V4797" t="s">
        <v>56</v>
      </c>
      <c r="W4797" t="s">
        <v>95</v>
      </c>
      <c r="X4797">
        <v>229575</v>
      </c>
      <c r="Y4797">
        <v>1975</v>
      </c>
      <c r="Z4797">
        <v>561</v>
      </c>
      <c r="AA4797">
        <v>8.3000000000000007</v>
      </c>
      <c r="AB4797">
        <v>1.66</v>
      </c>
      <c r="AC4797">
        <v>14000</v>
      </c>
    </row>
    <row r="4798" spans="1:29">
      <c r="A4798" t="s">
        <v>28</v>
      </c>
      <c r="C4798" t="s">
        <v>17683</v>
      </c>
      <c r="D4798">
        <v>69</v>
      </c>
      <c r="E4798">
        <v>90</v>
      </c>
      <c r="F4798">
        <v>25</v>
      </c>
      <c r="G4798">
        <v>138</v>
      </c>
      <c r="H4798" t="s">
        <v>15535</v>
      </c>
      <c r="I4798">
        <v>231</v>
      </c>
      <c r="J4798">
        <v>1689999</v>
      </c>
      <c r="K4798" t="s">
        <v>3409</v>
      </c>
      <c r="L4798" t="s">
        <v>22852</v>
      </c>
      <c r="M4798" t="s">
        <v>22853</v>
      </c>
      <c r="N4798">
        <v>3675</v>
      </c>
      <c r="O4798">
        <v>771</v>
      </c>
      <c r="P4798" t="s">
        <v>22854</v>
      </c>
      <c r="Q4798">
        <v>1</v>
      </c>
      <c r="R4798" t="s">
        <v>22855</v>
      </c>
      <c r="S4798" t="s">
        <v>22856</v>
      </c>
      <c r="T4798">
        <v>48</v>
      </c>
      <c r="U4798" t="s">
        <v>2778</v>
      </c>
      <c r="V4798" t="s">
        <v>38</v>
      </c>
      <c r="W4798" t="s">
        <v>585</v>
      </c>
      <c r="X4798">
        <v>400000</v>
      </c>
      <c r="Y4798">
        <v>2006</v>
      </c>
      <c r="Z4798">
        <v>200</v>
      </c>
      <c r="AA4798">
        <v>7.1</v>
      </c>
      <c r="AB4798">
        <v>2.35</v>
      </c>
      <c r="AC4798">
        <v>426</v>
      </c>
    </row>
    <row r="4799" spans="1:29">
      <c r="A4799" t="s">
        <v>28</v>
      </c>
      <c r="C4799" t="s">
        <v>22857</v>
      </c>
      <c r="D4799">
        <v>8</v>
      </c>
      <c r="E4799">
        <v>96</v>
      </c>
      <c r="F4799">
        <v>14</v>
      </c>
      <c r="G4799">
        <v>6</v>
      </c>
      <c r="H4799" t="s">
        <v>22857</v>
      </c>
      <c r="I4799">
        <v>361</v>
      </c>
      <c r="J4799">
        <v>11798</v>
      </c>
      <c r="K4799" t="s">
        <v>22858</v>
      </c>
      <c r="L4799" t="s">
        <v>22859</v>
      </c>
      <c r="M4799" t="s">
        <v>22860</v>
      </c>
      <c r="N4799">
        <v>179</v>
      </c>
      <c r="O4799">
        <v>387</v>
      </c>
      <c r="P4799" t="s">
        <v>22861</v>
      </c>
      <c r="Q4799">
        <v>2</v>
      </c>
      <c r="R4799" t="s">
        <v>22862</v>
      </c>
      <c r="S4799" t="s">
        <v>22863</v>
      </c>
      <c r="T4799">
        <v>18</v>
      </c>
      <c r="U4799" t="s">
        <v>37</v>
      </c>
      <c r="V4799" t="s">
        <v>38</v>
      </c>
      <c r="X4799">
        <v>100000</v>
      </c>
      <c r="Y4799">
        <v>2003</v>
      </c>
      <c r="Z4799">
        <v>14</v>
      </c>
      <c r="AA4799">
        <v>4.7</v>
      </c>
      <c r="AB4799">
        <v>1.78</v>
      </c>
      <c r="AC4799">
        <v>39</v>
      </c>
    </row>
    <row r="4800" spans="1:29">
      <c r="A4800" t="s">
        <v>28</v>
      </c>
      <c r="D4800">
        <v>75</v>
      </c>
      <c r="E4800">
        <v>60</v>
      </c>
      <c r="G4800">
        <v>833</v>
      </c>
      <c r="H4800" t="s">
        <v>6098</v>
      </c>
      <c r="I4800">
        <v>1000</v>
      </c>
      <c r="K4800" t="s">
        <v>22864</v>
      </c>
      <c r="L4800" t="s">
        <v>15469</v>
      </c>
      <c r="M4800" t="s">
        <v>22865</v>
      </c>
      <c r="N4800">
        <v>202115</v>
      </c>
      <c r="O4800">
        <v>4908</v>
      </c>
      <c r="P4800" t="s">
        <v>2209</v>
      </c>
      <c r="Q4800">
        <v>4</v>
      </c>
      <c r="R4800" t="s">
        <v>22866</v>
      </c>
      <c r="S4800" t="s">
        <v>22867</v>
      </c>
      <c r="T4800">
        <v>379</v>
      </c>
      <c r="U4800" t="s">
        <v>37</v>
      </c>
      <c r="V4800" t="s">
        <v>38</v>
      </c>
      <c r="W4800" t="s">
        <v>1126</v>
      </c>
      <c r="Z4800">
        <v>923</v>
      </c>
      <c r="AA4800">
        <v>7.7</v>
      </c>
      <c r="AB4800">
        <v>16</v>
      </c>
      <c r="AC4800">
        <v>0</v>
      </c>
    </row>
    <row r="4801" spans="1:29">
      <c r="A4801" t="s">
        <v>28</v>
      </c>
      <c r="C4801" t="s">
        <v>22868</v>
      </c>
      <c r="D4801">
        <v>72</v>
      </c>
      <c r="E4801">
        <v>88</v>
      </c>
      <c r="F4801">
        <v>20</v>
      </c>
      <c r="G4801">
        <v>0</v>
      </c>
      <c r="H4801" t="s">
        <v>22868</v>
      </c>
      <c r="I4801">
        <v>58</v>
      </c>
      <c r="J4801">
        <v>592014</v>
      </c>
      <c r="K4801" t="s">
        <v>22869</v>
      </c>
      <c r="L4801" t="s">
        <v>22870</v>
      </c>
      <c r="M4801" t="s">
        <v>22871</v>
      </c>
      <c r="N4801">
        <v>5709</v>
      </c>
      <c r="O4801">
        <v>78</v>
      </c>
      <c r="P4801" t="s">
        <v>22872</v>
      </c>
      <c r="Q4801">
        <v>3</v>
      </c>
      <c r="R4801" t="s">
        <v>22873</v>
      </c>
      <c r="S4801" t="s">
        <v>22874</v>
      </c>
      <c r="T4801">
        <v>114</v>
      </c>
      <c r="U4801" t="s">
        <v>37</v>
      </c>
      <c r="V4801" t="s">
        <v>38</v>
      </c>
      <c r="W4801" t="s">
        <v>5613</v>
      </c>
      <c r="X4801">
        <v>218</v>
      </c>
      <c r="Y4801">
        <v>2003</v>
      </c>
      <c r="Z4801">
        <v>20</v>
      </c>
      <c r="AA4801">
        <v>7.2</v>
      </c>
      <c r="AB4801">
        <v>1.37</v>
      </c>
      <c r="AC4801">
        <v>754</v>
      </c>
    </row>
    <row r="4802" spans="1:29">
      <c r="A4802" t="s">
        <v>28</v>
      </c>
      <c r="C4802" t="s">
        <v>22875</v>
      </c>
      <c r="D4802">
        <v>4</v>
      </c>
      <c r="E4802">
        <v>92</v>
      </c>
      <c r="F4802">
        <v>4</v>
      </c>
      <c r="G4802">
        <v>12</v>
      </c>
      <c r="H4802" t="s">
        <v>22876</v>
      </c>
      <c r="I4802">
        <v>93</v>
      </c>
      <c r="J4802">
        <v>425899</v>
      </c>
      <c r="K4802" t="s">
        <v>67</v>
      </c>
      <c r="L4802" t="s">
        <v>22877</v>
      </c>
      <c r="M4802" t="s">
        <v>22878</v>
      </c>
      <c r="N4802">
        <v>1123</v>
      </c>
      <c r="O4802">
        <v>168</v>
      </c>
      <c r="P4802" t="s">
        <v>22879</v>
      </c>
      <c r="Q4802">
        <v>0</v>
      </c>
      <c r="S4802" t="s">
        <v>22880</v>
      </c>
      <c r="T4802">
        <v>31</v>
      </c>
      <c r="U4802" t="s">
        <v>37</v>
      </c>
      <c r="V4802" t="s">
        <v>38</v>
      </c>
      <c r="W4802" t="s">
        <v>95</v>
      </c>
      <c r="X4802">
        <v>400000</v>
      </c>
      <c r="Y4802">
        <v>2010</v>
      </c>
      <c r="Z4802">
        <v>31</v>
      </c>
      <c r="AA4802">
        <v>5.0999999999999996</v>
      </c>
      <c r="AB4802">
        <v>1.78</v>
      </c>
      <c r="AC4802">
        <v>638</v>
      </c>
    </row>
    <row r="4803" spans="1:29">
      <c r="A4803" t="s">
        <v>28</v>
      </c>
      <c r="C4803" t="s">
        <v>22881</v>
      </c>
      <c r="D4803">
        <v>9</v>
      </c>
      <c r="E4803">
        <v>97</v>
      </c>
      <c r="F4803">
        <v>0</v>
      </c>
      <c r="G4803">
        <v>271</v>
      </c>
      <c r="H4803" t="s">
        <v>22882</v>
      </c>
      <c r="I4803">
        <v>935</v>
      </c>
      <c r="K4803" t="s">
        <v>7579</v>
      </c>
      <c r="L4803" t="s">
        <v>13484</v>
      </c>
      <c r="M4803" t="s">
        <v>22883</v>
      </c>
      <c r="N4803">
        <v>143</v>
      </c>
      <c r="O4803">
        <v>2350</v>
      </c>
      <c r="P4803" t="s">
        <v>22884</v>
      </c>
      <c r="Q4803">
        <v>3</v>
      </c>
      <c r="R4803" t="s">
        <v>22885</v>
      </c>
      <c r="S4803" t="s">
        <v>22886</v>
      </c>
      <c r="T4803">
        <v>5</v>
      </c>
      <c r="U4803" t="s">
        <v>37</v>
      </c>
      <c r="V4803" t="s">
        <v>38</v>
      </c>
      <c r="X4803">
        <v>500000</v>
      </c>
      <c r="Y4803">
        <v>2014</v>
      </c>
      <c r="Z4803">
        <v>709</v>
      </c>
      <c r="AA4803">
        <v>5.4</v>
      </c>
      <c r="AC4803">
        <v>194</v>
      </c>
    </row>
    <row r="4804" spans="1:29">
      <c r="A4804" t="s">
        <v>747</v>
      </c>
      <c r="C4804" t="s">
        <v>22887</v>
      </c>
      <c r="D4804">
        <v>203</v>
      </c>
      <c r="E4804">
        <v>82</v>
      </c>
      <c r="F4804">
        <v>385</v>
      </c>
      <c r="G4804">
        <v>22</v>
      </c>
      <c r="H4804" t="s">
        <v>22888</v>
      </c>
      <c r="I4804">
        <v>48</v>
      </c>
      <c r="J4804">
        <v>126387</v>
      </c>
      <c r="K4804" t="s">
        <v>6403</v>
      </c>
      <c r="L4804" t="s">
        <v>22889</v>
      </c>
      <c r="M4804" t="s">
        <v>22890</v>
      </c>
      <c r="N4804">
        <v>14985</v>
      </c>
      <c r="O4804">
        <v>123</v>
      </c>
      <c r="P4804" t="s">
        <v>22891</v>
      </c>
      <c r="Q4804">
        <v>0</v>
      </c>
      <c r="R4804" t="s">
        <v>22892</v>
      </c>
      <c r="S4804" t="s">
        <v>22893</v>
      </c>
      <c r="T4804">
        <v>253</v>
      </c>
      <c r="U4804" t="s">
        <v>9795</v>
      </c>
      <c r="V4804" t="s">
        <v>7090</v>
      </c>
      <c r="W4804" t="s">
        <v>7334</v>
      </c>
      <c r="X4804">
        <v>400000</v>
      </c>
      <c r="Y4804">
        <v>1981</v>
      </c>
      <c r="Z4804">
        <v>22</v>
      </c>
      <c r="AA4804">
        <v>6.9</v>
      </c>
      <c r="AB4804">
        <v>2.35</v>
      </c>
      <c r="AC4804">
        <v>2000</v>
      </c>
    </row>
    <row r="4805" spans="1:29">
      <c r="A4805" t="s">
        <v>28</v>
      </c>
      <c r="D4805">
        <v>11</v>
      </c>
      <c r="E4805">
        <v>22</v>
      </c>
      <c r="G4805">
        <v>6</v>
      </c>
      <c r="H4805" t="s">
        <v>22894</v>
      </c>
      <c r="I4805">
        <v>59</v>
      </c>
      <c r="K4805" t="s">
        <v>20197</v>
      </c>
      <c r="L4805" t="s">
        <v>22895</v>
      </c>
      <c r="M4805" t="s">
        <v>22896</v>
      </c>
      <c r="N4805">
        <v>7458</v>
      </c>
      <c r="O4805">
        <v>81</v>
      </c>
      <c r="P4805" t="s">
        <v>22897</v>
      </c>
      <c r="Q4805">
        <v>0</v>
      </c>
      <c r="R4805" t="s">
        <v>22898</v>
      </c>
      <c r="S4805" t="s">
        <v>22899</v>
      </c>
      <c r="T4805">
        <v>82</v>
      </c>
      <c r="U4805" t="s">
        <v>37</v>
      </c>
      <c r="V4805" t="s">
        <v>38</v>
      </c>
      <c r="W4805" t="s">
        <v>1568</v>
      </c>
      <c r="Z4805">
        <v>11</v>
      </c>
      <c r="AA4805">
        <v>8.1999999999999993</v>
      </c>
      <c r="AB4805">
        <v>1.33</v>
      </c>
      <c r="AC4805">
        <v>526</v>
      </c>
    </row>
    <row r="4806" spans="1:29">
      <c r="A4806" t="s">
        <v>28</v>
      </c>
      <c r="C4806" t="s">
        <v>8108</v>
      </c>
      <c r="D4806">
        <v>148</v>
      </c>
      <c r="E4806">
        <v>101</v>
      </c>
      <c r="F4806">
        <v>12</v>
      </c>
      <c r="G4806">
        <v>149</v>
      </c>
      <c r="H4806" t="s">
        <v>6780</v>
      </c>
      <c r="I4806">
        <v>642</v>
      </c>
      <c r="J4806">
        <v>80276912</v>
      </c>
      <c r="K4806" t="s">
        <v>1681</v>
      </c>
      <c r="L4806" t="s">
        <v>4206</v>
      </c>
      <c r="M4806" t="s">
        <v>22900</v>
      </c>
      <c r="N4806">
        <v>140740</v>
      </c>
      <c r="O4806">
        <v>1026</v>
      </c>
      <c r="P4806" t="s">
        <v>22901</v>
      </c>
      <c r="Q4806">
        <v>2</v>
      </c>
      <c r="R4806" t="s">
        <v>22902</v>
      </c>
      <c r="S4806" t="s">
        <v>22903</v>
      </c>
      <c r="T4806">
        <v>151</v>
      </c>
      <c r="U4806" t="s">
        <v>37</v>
      </c>
      <c r="V4806" t="s">
        <v>38</v>
      </c>
      <c r="W4806" t="s">
        <v>39</v>
      </c>
      <c r="X4806">
        <v>35000000</v>
      </c>
      <c r="Y4806">
        <v>2008</v>
      </c>
      <c r="Z4806">
        <v>171</v>
      </c>
      <c r="AA4806">
        <v>6.1</v>
      </c>
      <c r="AB4806">
        <v>2.35</v>
      </c>
      <c r="AC4806">
        <v>0</v>
      </c>
    </row>
    <row r="4807" spans="1:29">
      <c r="A4807" t="s">
        <v>28</v>
      </c>
      <c r="C4807" t="s">
        <v>22904</v>
      </c>
      <c r="D4807">
        <v>80</v>
      </c>
      <c r="E4807">
        <v>80</v>
      </c>
      <c r="F4807">
        <v>3</v>
      </c>
      <c r="G4807">
        <v>39</v>
      </c>
      <c r="H4807" t="s">
        <v>22905</v>
      </c>
      <c r="I4807">
        <v>108</v>
      </c>
      <c r="K4807" t="s">
        <v>5544</v>
      </c>
      <c r="L4807" t="s">
        <v>22906</v>
      </c>
      <c r="M4807" t="s">
        <v>22907</v>
      </c>
      <c r="N4807">
        <v>4788</v>
      </c>
      <c r="O4807">
        <v>272</v>
      </c>
      <c r="P4807" t="s">
        <v>22908</v>
      </c>
      <c r="Q4807">
        <v>0</v>
      </c>
      <c r="R4807" t="s">
        <v>22909</v>
      </c>
      <c r="S4807" t="s">
        <v>22910</v>
      </c>
      <c r="T4807">
        <v>52</v>
      </c>
      <c r="U4807" t="s">
        <v>37</v>
      </c>
      <c r="V4807" t="s">
        <v>268</v>
      </c>
      <c r="W4807" t="s">
        <v>585</v>
      </c>
      <c r="X4807">
        <v>500000</v>
      </c>
      <c r="Y4807">
        <v>2005</v>
      </c>
      <c r="Z4807">
        <v>64</v>
      </c>
      <c r="AA4807">
        <v>6.1</v>
      </c>
      <c r="AB4807">
        <v>1.85</v>
      </c>
      <c r="AC4807">
        <v>166</v>
      </c>
    </row>
    <row r="4808" spans="1:29">
      <c r="A4808" t="s">
        <v>28</v>
      </c>
      <c r="C4808" t="s">
        <v>5647</v>
      </c>
      <c r="D4808">
        <v>46</v>
      </c>
      <c r="E4808">
        <v>97</v>
      </c>
      <c r="F4808">
        <v>350</v>
      </c>
      <c r="G4808">
        <v>33</v>
      </c>
      <c r="H4808" t="s">
        <v>22911</v>
      </c>
      <c r="I4808">
        <v>114</v>
      </c>
      <c r="K4808" t="s">
        <v>1415</v>
      </c>
      <c r="L4808" t="s">
        <v>20054</v>
      </c>
      <c r="M4808" t="s">
        <v>22912</v>
      </c>
      <c r="N4808">
        <v>10577</v>
      </c>
      <c r="O4808">
        <v>260</v>
      </c>
      <c r="P4808" t="s">
        <v>22913</v>
      </c>
      <c r="Q4808">
        <v>1</v>
      </c>
      <c r="R4808" t="s">
        <v>22914</v>
      </c>
      <c r="S4808" t="s">
        <v>22915</v>
      </c>
      <c r="T4808">
        <v>64</v>
      </c>
      <c r="U4808" t="s">
        <v>37</v>
      </c>
      <c r="V4808" t="s">
        <v>56</v>
      </c>
      <c r="W4808" t="s">
        <v>585</v>
      </c>
      <c r="X4808">
        <v>650000</v>
      </c>
      <c r="Y4808">
        <v>1985</v>
      </c>
      <c r="Z4808">
        <v>61</v>
      </c>
      <c r="AA4808">
        <v>6.9</v>
      </c>
      <c r="AB4808">
        <v>1.66</v>
      </c>
      <c r="AC4808">
        <v>0</v>
      </c>
    </row>
    <row r="4809" spans="1:29">
      <c r="A4809" t="s">
        <v>747</v>
      </c>
      <c r="C4809" t="s">
        <v>22916</v>
      </c>
      <c r="D4809">
        <v>8</v>
      </c>
      <c r="E4809">
        <v>84</v>
      </c>
      <c r="F4809">
        <v>0</v>
      </c>
      <c r="G4809">
        <v>36</v>
      </c>
      <c r="H4809" t="s">
        <v>2882</v>
      </c>
      <c r="I4809">
        <v>169</v>
      </c>
      <c r="J4809">
        <v>25918</v>
      </c>
      <c r="K4809" t="s">
        <v>6132</v>
      </c>
      <c r="L4809" t="s">
        <v>22917</v>
      </c>
      <c r="M4809" t="s">
        <v>22918</v>
      </c>
      <c r="N4809">
        <v>191</v>
      </c>
      <c r="O4809">
        <v>312</v>
      </c>
      <c r="P4809" t="s">
        <v>22919</v>
      </c>
      <c r="Q4809">
        <v>0</v>
      </c>
      <c r="S4809" t="s">
        <v>22920</v>
      </c>
      <c r="T4809">
        <v>10</v>
      </c>
      <c r="U4809" t="s">
        <v>37</v>
      </c>
      <c r="V4809" t="s">
        <v>38</v>
      </c>
      <c r="W4809" t="s">
        <v>585</v>
      </c>
      <c r="Y4809">
        <v>2002</v>
      </c>
      <c r="Z4809">
        <v>80</v>
      </c>
      <c r="AA4809">
        <v>5.8</v>
      </c>
      <c r="AB4809">
        <v>1.78</v>
      </c>
      <c r="AC4809">
        <v>7</v>
      </c>
    </row>
    <row r="4810" spans="1:29">
      <c r="A4810" t="s">
        <v>28</v>
      </c>
      <c r="C4810" t="s">
        <v>22921</v>
      </c>
      <c r="D4810">
        <v>10</v>
      </c>
      <c r="E4810">
        <v>97</v>
      </c>
      <c r="F4810">
        <v>0</v>
      </c>
      <c r="G4810">
        <v>83</v>
      </c>
      <c r="H4810" t="s">
        <v>6922</v>
      </c>
      <c r="I4810">
        <v>918</v>
      </c>
      <c r="K4810" t="s">
        <v>4075</v>
      </c>
      <c r="L4810" t="s">
        <v>9426</v>
      </c>
      <c r="M4810" t="s">
        <v>22922</v>
      </c>
      <c r="N4810">
        <v>369</v>
      </c>
      <c r="O4810">
        <v>1163</v>
      </c>
      <c r="P4810" t="s">
        <v>22923</v>
      </c>
      <c r="Q4810">
        <v>0</v>
      </c>
      <c r="R4810" t="s">
        <v>22924</v>
      </c>
      <c r="S4810" t="s">
        <v>22925</v>
      </c>
      <c r="T4810">
        <v>5</v>
      </c>
      <c r="U4810" t="s">
        <v>1464</v>
      </c>
      <c r="V4810" t="s">
        <v>268</v>
      </c>
      <c r="W4810" t="s">
        <v>585</v>
      </c>
      <c r="X4810">
        <v>900000</v>
      </c>
      <c r="Y4810">
        <v>2004</v>
      </c>
      <c r="Z4810">
        <v>100</v>
      </c>
      <c r="AA4810">
        <v>6</v>
      </c>
      <c r="AB4810">
        <v>1.78</v>
      </c>
      <c r="AC4810">
        <v>12</v>
      </c>
    </row>
    <row r="4811" spans="1:29">
      <c r="A4811" t="s">
        <v>28</v>
      </c>
      <c r="C4811" t="s">
        <v>22926</v>
      </c>
      <c r="D4811">
        <v>76</v>
      </c>
      <c r="E4811">
        <v>91</v>
      </c>
      <c r="F4811">
        <v>0</v>
      </c>
      <c r="G4811">
        <v>92</v>
      </c>
      <c r="H4811" t="s">
        <v>22927</v>
      </c>
      <c r="I4811">
        <v>440</v>
      </c>
      <c r="K4811" t="s">
        <v>3409</v>
      </c>
      <c r="L4811" t="s">
        <v>17505</v>
      </c>
      <c r="M4811" t="s">
        <v>22928</v>
      </c>
      <c r="N4811">
        <v>19964</v>
      </c>
      <c r="O4811">
        <v>809</v>
      </c>
      <c r="P4811" t="s">
        <v>22929</v>
      </c>
      <c r="Q4811">
        <v>0</v>
      </c>
      <c r="R4811" t="s">
        <v>22930</v>
      </c>
      <c r="S4811" t="s">
        <v>22931</v>
      </c>
      <c r="T4811">
        <v>197</v>
      </c>
      <c r="U4811" t="s">
        <v>12472</v>
      </c>
      <c r="V4811" t="s">
        <v>12473</v>
      </c>
      <c r="W4811" t="s">
        <v>585</v>
      </c>
      <c r="X4811">
        <v>400000</v>
      </c>
      <c r="Y4811">
        <v>1972</v>
      </c>
      <c r="Z4811">
        <v>132</v>
      </c>
      <c r="AA4811">
        <v>8.1999999999999993</v>
      </c>
      <c r="AB4811">
        <v>1.66</v>
      </c>
      <c r="AC4811">
        <v>0</v>
      </c>
    </row>
    <row r="4812" spans="1:29">
      <c r="A4812" t="s">
        <v>747</v>
      </c>
      <c r="C4812" t="s">
        <v>22932</v>
      </c>
      <c r="D4812">
        <v>69</v>
      </c>
      <c r="E4812">
        <v>123</v>
      </c>
      <c r="F4812">
        <v>204</v>
      </c>
      <c r="G4812">
        <v>9</v>
      </c>
      <c r="H4812" t="s">
        <v>22933</v>
      </c>
      <c r="I4812">
        <v>436</v>
      </c>
      <c r="K4812" t="s">
        <v>1961</v>
      </c>
      <c r="L4812" t="s">
        <v>17042</v>
      </c>
      <c r="M4812" t="s">
        <v>22934</v>
      </c>
      <c r="N4812">
        <v>10718</v>
      </c>
      <c r="O4812">
        <v>481</v>
      </c>
      <c r="P4812" t="s">
        <v>22935</v>
      </c>
      <c r="Q4812">
        <v>1</v>
      </c>
      <c r="R4812" t="s">
        <v>22936</v>
      </c>
      <c r="S4812" t="s">
        <v>22937</v>
      </c>
      <c r="T4812">
        <v>88</v>
      </c>
      <c r="V4812" t="s">
        <v>38</v>
      </c>
      <c r="W4812" t="s">
        <v>4830</v>
      </c>
      <c r="X4812">
        <v>385907</v>
      </c>
      <c r="Y4812">
        <v>1916</v>
      </c>
      <c r="Z4812">
        <v>22</v>
      </c>
      <c r="AA4812">
        <v>8</v>
      </c>
      <c r="AB4812">
        <v>1.33</v>
      </c>
      <c r="AC4812">
        <v>691</v>
      </c>
    </row>
    <row r="4813" spans="1:29">
      <c r="A4813" t="s">
        <v>28</v>
      </c>
      <c r="C4813" t="s">
        <v>22938</v>
      </c>
      <c r="D4813">
        <v>43</v>
      </c>
      <c r="E4813">
        <v>86</v>
      </c>
      <c r="F4813">
        <v>3</v>
      </c>
      <c r="G4813">
        <v>513</v>
      </c>
      <c r="H4813" t="s">
        <v>22939</v>
      </c>
      <c r="I4813">
        <v>643</v>
      </c>
      <c r="J4813">
        <v>617172</v>
      </c>
      <c r="K4813" t="s">
        <v>67</v>
      </c>
      <c r="L4813" t="s">
        <v>7284</v>
      </c>
      <c r="M4813" t="s">
        <v>22940</v>
      </c>
      <c r="N4813">
        <v>4407</v>
      </c>
      <c r="O4813">
        <v>2864</v>
      </c>
      <c r="P4813" t="s">
        <v>22941</v>
      </c>
      <c r="Q4813">
        <v>1</v>
      </c>
      <c r="R4813" t="s">
        <v>22942</v>
      </c>
      <c r="S4813" t="s">
        <v>22943</v>
      </c>
      <c r="T4813">
        <v>75</v>
      </c>
      <c r="U4813" t="s">
        <v>37</v>
      </c>
      <c r="V4813" t="s">
        <v>38</v>
      </c>
      <c r="W4813" t="s">
        <v>95</v>
      </c>
      <c r="X4813">
        <v>375000</v>
      </c>
      <c r="Y4813">
        <v>1997</v>
      </c>
      <c r="Z4813">
        <v>606</v>
      </c>
      <c r="AA4813">
        <v>7</v>
      </c>
      <c r="AC4813">
        <v>672</v>
      </c>
    </row>
    <row r="4814" spans="1:29">
      <c r="A4814" t="s">
        <v>747</v>
      </c>
      <c r="C4814" t="s">
        <v>22944</v>
      </c>
      <c r="D4814">
        <v>36</v>
      </c>
      <c r="E4814">
        <v>100</v>
      </c>
      <c r="F4814">
        <v>4</v>
      </c>
      <c r="G4814">
        <v>4</v>
      </c>
      <c r="H4814" t="s">
        <v>22945</v>
      </c>
      <c r="I4814">
        <v>77</v>
      </c>
      <c r="J4814">
        <v>2808000</v>
      </c>
      <c r="K4814" t="s">
        <v>16971</v>
      </c>
      <c r="L4814" t="s">
        <v>22946</v>
      </c>
      <c r="M4814" t="s">
        <v>22947</v>
      </c>
      <c r="N4814">
        <v>4546</v>
      </c>
      <c r="O4814">
        <v>109</v>
      </c>
      <c r="P4814" t="s">
        <v>22948</v>
      </c>
      <c r="Q4814">
        <v>8</v>
      </c>
      <c r="R4814" t="s">
        <v>22949</v>
      </c>
      <c r="S4814" t="s">
        <v>22950</v>
      </c>
      <c r="T4814">
        <v>71</v>
      </c>
      <c r="U4814" t="s">
        <v>37</v>
      </c>
      <c r="V4814" t="s">
        <v>38</v>
      </c>
      <c r="W4814" t="s">
        <v>15938</v>
      </c>
      <c r="X4814">
        <v>379000</v>
      </c>
      <c r="Y4814">
        <v>1929</v>
      </c>
      <c r="Z4814">
        <v>28</v>
      </c>
      <c r="AA4814">
        <v>6.3</v>
      </c>
      <c r="AB4814">
        <v>1.37</v>
      </c>
      <c r="AC4814">
        <v>167</v>
      </c>
    </row>
    <row r="4815" spans="1:29">
      <c r="A4815" t="s">
        <v>28</v>
      </c>
      <c r="C4815" t="s">
        <v>79</v>
      </c>
      <c r="D4815">
        <v>304</v>
      </c>
      <c r="E4815">
        <v>96</v>
      </c>
      <c r="F4815">
        <v>0</v>
      </c>
      <c r="G4815">
        <v>58</v>
      </c>
      <c r="H4815" t="s">
        <v>22951</v>
      </c>
      <c r="I4815">
        <v>634</v>
      </c>
      <c r="K4815" t="s">
        <v>7406</v>
      </c>
      <c r="L4815" t="s">
        <v>14828</v>
      </c>
      <c r="M4815" t="s">
        <v>22952</v>
      </c>
      <c r="N4815">
        <v>141219</v>
      </c>
      <c r="O4815">
        <v>813</v>
      </c>
      <c r="P4815" t="s">
        <v>12265</v>
      </c>
      <c r="Q4815">
        <v>0</v>
      </c>
      <c r="R4815" t="s">
        <v>22953</v>
      </c>
      <c r="S4815" t="s">
        <v>22954</v>
      </c>
      <c r="T4815">
        <v>740</v>
      </c>
      <c r="U4815" t="s">
        <v>37</v>
      </c>
      <c r="V4815" t="s">
        <v>38</v>
      </c>
      <c r="W4815" t="s">
        <v>6723</v>
      </c>
      <c r="X4815">
        <v>375000</v>
      </c>
      <c r="Y4815">
        <v>1981</v>
      </c>
      <c r="Z4815">
        <v>66</v>
      </c>
      <c r="AA4815">
        <v>7.6</v>
      </c>
      <c r="AB4815">
        <v>1.37</v>
      </c>
      <c r="AC4815">
        <v>12000</v>
      </c>
    </row>
    <row r="4816" spans="1:29">
      <c r="A4816" t="s">
        <v>28</v>
      </c>
      <c r="C4816" t="s">
        <v>22955</v>
      </c>
      <c r="D4816">
        <v>279</v>
      </c>
      <c r="E4816">
        <v>89</v>
      </c>
      <c r="F4816">
        <v>33</v>
      </c>
      <c r="G4816">
        <v>118</v>
      </c>
      <c r="H4816" t="s">
        <v>22956</v>
      </c>
      <c r="I4816">
        <v>470</v>
      </c>
      <c r="J4816">
        <v>12843</v>
      </c>
      <c r="K4816" t="s">
        <v>5544</v>
      </c>
      <c r="L4816" t="s">
        <v>22957</v>
      </c>
      <c r="M4816" t="s">
        <v>22958</v>
      </c>
      <c r="N4816">
        <v>27297</v>
      </c>
      <c r="O4816">
        <v>1233</v>
      </c>
      <c r="P4816" t="s">
        <v>22959</v>
      </c>
      <c r="Q4816">
        <v>0</v>
      </c>
      <c r="R4816" t="s">
        <v>22960</v>
      </c>
      <c r="S4816" t="s">
        <v>22961</v>
      </c>
      <c r="T4816">
        <v>131</v>
      </c>
      <c r="U4816" t="s">
        <v>37</v>
      </c>
      <c r="V4816" t="s">
        <v>1465</v>
      </c>
      <c r="W4816" t="s">
        <v>4830</v>
      </c>
      <c r="X4816">
        <v>6000000</v>
      </c>
      <c r="Y4816">
        <v>2012</v>
      </c>
      <c r="Z4816">
        <v>378</v>
      </c>
      <c r="AA4816">
        <v>6.1</v>
      </c>
      <c r="AB4816">
        <v>2.35</v>
      </c>
      <c r="AC4816">
        <v>0</v>
      </c>
    </row>
    <row r="4817" spans="1:29">
      <c r="A4817" t="s">
        <v>28</v>
      </c>
      <c r="C4817" t="s">
        <v>22962</v>
      </c>
      <c r="D4817">
        <v>23</v>
      </c>
      <c r="E4817">
        <v>84</v>
      </c>
      <c r="F4817">
        <v>0</v>
      </c>
      <c r="I4817">
        <v>3</v>
      </c>
      <c r="J4817">
        <v>34151</v>
      </c>
      <c r="K4817" t="s">
        <v>20327</v>
      </c>
      <c r="L4817" t="s">
        <v>22963</v>
      </c>
      <c r="M4817" t="s">
        <v>22964</v>
      </c>
      <c r="N4817">
        <v>186</v>
      </c>
      <c r="O4817">
        <v>3</v>
      </c>
      <c r="Q4817">
        <v>0</v>
      </c>
      <c r="S4817" t="s">
        <v>22965</v>
      </c>
      <c r="T4817">
        <v>3</v>
      </c>
      <c r="U4817" t="s">
        <v>11690</v>
      </c>
      <c r="V4817" t="s">
        <v>20302</v>
      </c>
      <c r="X4817">
        <v>450000</v>
      </c>
      <c r="Y4817">
        <v>2015</v>
      </c>
      <c r="AA4817">
        <v>7.2</v>
      </c>
      <c r="AB4817">
        <v>1.78</v>
      </c>
      <c r="AC4817">
        <v>111</v>
      </c>
    </row>
    <row r="4818" spans="1:29">
      <c r="A4818" t="s">
        <v>28</v>
      </c>
      <c r="C4818" t="s">
        <v>22966</v>
      </c>
      <c r="D4818">
        <v>110</v>
      </c>
      <c r="E4818">
        <v>88</v>
      </c>
      <c r="F4818">
        <v>30</v>
      </c>
      <c r="G4818">
        <v>0</v>
      </c>
      <c r="H4818" t="s">
        <v>22967</v>
      </c>
      <c r="I4818">
        <v>15</v>
      </c>
      <c r="J4818">
        <v>1523883</v>
      </c>
      <c r="K4818" t="s">
        <v>16528</v>
      </c>
      <c r="L4818" t="s">
        <v>22968</v>
      </c>
      <c r="M4818" t="s">
        <v>22969</v>
      </c>
      <c r="N4818">
        <v>9037</v>
      </c>
      <c r="O4818">
        <v>15</v>
      </c>
      <c r="P4818" t="s">
        <v>22970</v>
      </c>
      <c r="Q4818">
        <v>1</v>
      </c>
      <c r="R4818" t="s">
        <v>22971</v>
      </c>
      <c r="S4818" t="s">
        <v>22972</v>
      </c>
      <c r="T4818">
        <v>70</v>
      </c>
      <c r="U4818" t="s">
        <v>37</v>
      </c>
      <c r="V4818" t="s">
        <v>38</v>
      </c>
      <c r="W4818" t="s">
        <v>585</v>
      </c>
      <c r="X4818">
        <v>1750211</v>
      </c>
      <c r="Y4818">
        <v>2005</v>
      </c>
      <c r="Z4818">
        <v>0</v>
      </c>
      <c r="AA4818">
        <v>7.8</v>
      </c>
      <c r="AB4818">
        <v>1.85</v>
      </c>
      <c r="AC4818">
        <v>0</v>
      </c>
    </row>
    <row r="4819" spans="1:29">
      <c r="A4819" t="s">
        <v>28</v>
      </c>
      <c r="C4819" t="s">
        <v>22973</v>
      </c>
      <c r="D4819">
        <v>40</v>
      </c>
      <c r="E4819">
        <v>90</v>
      </c>
      <c r="F4819">
        <v>44</v>
      </c>
      <c r="G4819">
        <v>93</v>
      </c>
      <c r="H4819" t="s">
        <v>16174</v>
      </c>
      <c r="I4819">
        <v>615</v>
      </c>
      <c r="J4819">
        <v>4000000</v>
      </c>
      <c r="K4819" t="s">
        <v>777</v>
      </c>
      <c r="L4819" t="s">
        <v>18097</v>
      </c>
      <c r="M4819" t="s">
        <v>22974</v>
      </c>
      <c r="N4819">
        <v>6046</v>
      </c>
      <c r="O4819">
        <v>872</v>
      </c>
      <c r="P4819" t="s">
        <v>22975</v>
      </c>
      <c r="Q4819">
        <v>0</v>
      </c>
      <c r="R4819" t="s">
        <v>22976</v>
      </c>
      <c r="S4819" t="s">
        <v>22977</v>
      </c>
      <c r="T4819">
        <v>46</v>
      </c>
      <c r="U4819" t="s">
        <v>37</v>
      </c>
      <c r="V4819" t="s">
        <v>38</v>
      </c>
      <c r="W4819" t="s">
        <v>585</v>
      </c>
      <c r="X4819">
        <v>350000</v>
      </c>
      <c r="Y4819">
        <v>1987</v>
      </c>
      <c r="Z4819">
        <v>96</v>
      </c>
      <c r="AA4819">
        <v>4.7</v>
      </c>
      <c r="AB4819">
        <v>1.85</v>
      </c>
      <c r="AC4819">
        <v>583</v>
      </c>
    </row>
    <row r="4820" spans="1:29">
      <c r="A4820" t="s">
        <v>28</v>
      </c>
      <c r="C4820" t="s">
        <v>22978</v>
      </c>
      <c r="D4820">
        <v>45</v>
      </c>
      <c r="E4820">
        <v>90</v>
      </c>
      <c r="F4820">
        <v>0</v>
      </c>
      <c r="G4820">
        <v>0</v>
      </c>
      <c r="H4820" t="s">
        <v>22979</v>
      </c>
      <c r="I4820">
        <v>0</v>
      </c>
      <c r="J4820">
        <v>84689</v>
      </c>
      <c r="K4820" t="s">
        <v>67</v>
      </c>
      <c r="L4820" t="s">
        <v>22980</v>
      </c>
      <c r="M4820" t="s">
        <v>22981</v>
      </c>
      <c r="N4820">
        <v>695</v>
      </c>
      <c r="O4820">
        <v>0</v>
      </c>
      <c r="P4820" t="s">
        <v>22982</v>
      </c>
      <c r="Q4820">
        <v>2</v>
      </c>
      <c r="R4820" t="s">
        <v>22983</v>
      </c>
      <c r="S4820" t="s">
        <v>22984</v>
      </c>
      <c r="T4820">
        <v>16</v>
      </c>
      <c r="U4820" t="s">
        <v>37</v>
      </c>
      <c r="V4820" t="s">
        <v>767</v>
      </c>
      <c r="W4820" t="s">
        <v>5613</v>
      </c>
      <c r="Y4820">
        <v>2005</v>
      </c>
      <c r="Z4820">
        <v>0</v>
      </c>
      <c r="AA4820">
        <v>7.5</v>
      </c>
      <c r="AC4820">
        <v>70</v>
      </c>
    </row>
    <row r="4821" spans="1:29">
      <c r="A4821" t="s">
        <v>28</v>
      </c>
      <c r="D4821">
        <v>23</v>
      </c>
      <c r="E4821">
        <v>43</v>
      </c>
      <c r="G4821">
        <v>576</v>
      </c>
      <c r="H4821" t="s">
        <v>22985</v>
      </c>
      <c r="I4821">
        <v>2000</v>
      </c>
      <c r="K4821" t="s">
        <v>571</v>
      </c>
      <c r="L4821" t="s">
        <v>4054</v>
      </c>
      <c r="M4821" t="s">
        <v>22986</v>
      </c>
      <c r="N4821">
        <v>72017</v>
      </c>
      <c r="O4821">
        <v>5052</v>
      </c>
      <c r="P4821" t="s">
        <v>8922</v>
      </c>
      <c r="Q4821">
        <v>6</v>
      </c>
      <c r="R4821" t="s">
        <v>22987</v>
      </c>
      <c r="S4821" t="s">
        <v>22988</v>
      </c>
      <c r="T4821">
        <v>323</v>
      </c>
      <c r="U4821" t="s">
        <v>37</v>
      </c>
      <c r="V4821" t="s">
        <v>38</v>
      </c>
      <c r="W4821" t="s">
        <v>1126</v>
      </c>
      <c r="Z4821">
        <v>821</v>
      </c>
      <c r="AA4821">
        <v>6.7</v>
      </c>
      <c r="AB4821">
        <v>16</v>
      </c>
      <c r="AC4821">
        <v>17000</v>
      </c>
    </row>
    <row r="4822" spans="1:29">
      <c r="A4822" t="s">
        <v>28</v>
      </c>
      <c r="C4822" t="s">
        <v>22989</v>
      </c>
      <c r="D4822">
        <v>4</v>
      </c>
      <c r="E4822">
        <v>98</v>
      </c>
      <c r="F4822">
        <v>0</v>
      </c>
      <c r="G4822">
        <v>0</v>
      </c>
      <c r="H4822" t="s">
        <v>22990</v>
      </c>
      <c r="I4822">
        <v>196</v>
      </c>
      <c r="K4822" t="s">
        <v>14731</v>
      </c>
      <c r="L4822" t="s">
        <v>22991</v>
      </c>
      <c r="M4822" t="s">
        <v>22992</v>
      </c>
      <c r="N4822">
        <v>209</v>
      </c>
      <c r="O4822">
        <v>199</v>
      </c>
      <c r="P4822" t="s">
        <v>22993</v>
      </c>
      <c r="Q4822">
        <v>2</v>
      </c>
      <c r="R4822" t="s">
        <v>22994</v>
      </c>
      <c r="S4822" t="s">
        <v>22995</v>
      </c>
      <c r="T4822">
        <v>8</v>
      </c>
      <c r="U4822" t="s">
        <v>37</v>
      </c>
      <c r="V4822" t="s">
        <v>38</v>
      </c>
      <c r="X4822">
        <v>350000</v>
      </c>
      <c r="Y4822">
        <v>2015</v>
      </c>
      <c r="Z4822">
        <v>3</v>
      </c>
      <c r="AA4822">
        <v>3.4</v>
      </c>
      <c r="AB4822">
        <v>2.35</v>
      </c>
      <c r="AC4822">
        <v>240</v>
      </c>
    </row>
    <row r="4823" spans="1:29">
      <c r="A4823" t="s">
        <v>28</v>
      </c>
      <c r="C4823" t="s">
        <v>5367</v>
      </c>
      <c r="D4823">
        <v>318</v>
      </c>
      <c r="E4823">
        <v>101</v>
      </c>
      <c r="F4823">
        <v>0</v>
      </c>
      <c r="G4823">
        <v>598</v>
      </c>
      <c r="H4823" t="s">
        <v>10179</v>
      </c>
      <c r="I4823">
        <v>2000</v>
      </c>
      <c r="J4823">
        <v>47000000</v>
      </c>
      <c r="K4823" t="s">
        <v>5544</v>
      </c>
      <c r="L4823" t="s">
        <v>1734</v>
      </c>
      <c r="M4823" t="s">
        <v>12170</v>
      </c>
      <c r="N4823">
        <v>157863</v>
      </c>
      <c r="O4823">
        <v>4400</v>
      </c>
      <c r="P4823" t="s">
        <v>5545</v>
      </c>
      <c r="Q4823">
        <v>0</v>
      </c>
      <c r="R4823" t="s">
        <v>12171</v>
      </c>
      <c r="S4823" t="s">
        <v>12172</v>
      </c>
      <c r="T4823">
        <v>1191</v>
      </c>
      <c r="U4823" t="s">
        <v>37</v>
      </c>
      <c r="V4823" t="s">
        <v>38</v>
      </c>
      <c r="W4823" t="s">
        <v>585</v>
      </c>
      <c r="X4823">
        <v>300000</v>
      </c>
      <c r="Y4823">
        <v>1978</v>
      </c>
      <c r="Z4823">
        <v>742</v>
      </c>
      <c r="AA4823">
        <v>7.9</v>
      </c>
      <c r="AB4823">
        <v>2.35</v>
      </c>
      <c r="AC4823">
        <v>12000</v>
      </c>
    </row>
    <row r="4824" spans="1:29">
      <c r="A4824" t="s">
        <v>747</v>
      </c>
      <c r="C4824" t="s">
        <v>10145</v>
      </c>
      <c r="D4824">
        <v>177</v>
      </c>
      <c r="E4824">
        <v>96</v>
      </c>
      <c r="F4824">
        <v>0</v>
      </c>
      <c r="G4824">
        <v>253</v>
      </c>
      <c r="H4824" t="s">
        <v>14007</v>
      </c>
      <c r="I4824">
        <v>359</v>
      </c>
      <c r="K4824" t="s">
        <v>1935</v>
      </c>
      <c r="L4824" t="s">
        <v>12389</v>
      </c>
      <c r="M4824" t="s">
        <v>22996</v>
      </c>
      <c r="N4824">
        <v>447785</v>
      </c>
      <c r="O4824">
        <v>1433</v>
      </c>
      <c r="P4824" t="s">
        <v>1780</v>
      </c>
      <c r="Q4824">
        <v>1</v>
      </c>
      <c r="R4824" t="s">
        <v>22997</v>
      </c>
      <c r="S4824" t="s">
        <v>22998</v>
      </c>
      <c r="T4824">
        <v>888</v>
      </c>
      <c r="U4824" t="s">
        <v>37</v>
      </c>
      <c r="V4824" t="s">
        <v>38</v>
      </c>
      <c r="W4824" t="s">
        <v>4830</v>
      </c>
      <c r="X4824">
        <v>350000</v>
      </c>
      <c r="Y4824">
        <v>1957</v>
      </c>
      <c r="Z4824">
        <v>259</v>
      </c>
      <c r="AA4824">
        <v>8.9</v>
      </c>
      <c r="AB4824">
        <v>1.66</v>
      </c>
      <c r="AC4824">
        <v>40000</v>
      </c>
    </row>
    <row r="4825" spans="1:29">
      <c r="A4825" t="s">
        <v>28</v>
      </c>
      <c r="C4825" t="s">
        <v>22999</v>
      </c>
      <c r="D4825">
        <v>51</v>
      </c>
      <c r="E4825">
        <v>83</v>
      </c>
      <c r="F4825">
        <v>3</v>
      </c>
      <c r="G4825">
        <v>258</v>
      </c>
      <c r="H4825" t="s">
        <v>3389</v>
      </c>
      <c r="I4825">
        <v>812</v>
      </c>
      <c r="J4825">
        <v>246574</v>
      </c>
      <c r="K4825" t="s">
        <v>23000</v>
      </c>
      <c r="L4825" t="s">
        <v>3866</v>
      </c>
      <c r="M4825" t="s">
        <v>23001</v>
      </c>
      <c r="N4825">
        <v>1272</v>
      </c>
      <c r="O4825">
        <v>1370</v>
      </c>
      <c r="P4825" t="s">
        <v>12562</v>
      </c>
      <c r="Q4825">
        <v>0</v>
      </c>
      <c r="R4825" t="s">
        <v>23002</v>
      </c>
      <c r="S4825" t="s">
        <v>23003</v>
      </c>
      <c r="T4825">
        <v>15</v>
      </c>
      <c r="U4825" t="s">
        <v>37</v>
      </c>
      <c r="V4825" t="s">
        <v>38</v>
      </c>
      <c r="Y4825">
        <v>2009</v>
      </c>
      <c r="Z4825">
        <v>277</v>
      </c>
      <c r="AA4825">
        <v>6.9</v>
      </c>
      <c r="AB4825">
        <v>1.85</v>
      </c>
      <c r="AC4825">
        <v>675</v>
      </c>
    </row>
    <row r="4826" spans="1:29">
      <c r="A4826" t="s">
        <v>747</v>
      </c>
      <c r="C4826" t="s">
        <v>19168</v>
      </c>
      <c r="D4826">
        <v>124</v>
      </c>
      <c r="E4826">
        <v>65</v>
      </c>
      <c r="F4826">
        <v>964</v>
      </c>
      <c r="G4826">
        <v>21</v>
      </c>
      <c r="H4826" t="s">
        <v>23004</v>
      </c>
      <c r="I4826">
        <v>380</v>
      </c>
      <c r="K4826" t="s">
        <v>1681</v>
      </c>
      <c r="L4826" t="s">
        <v>20192</v>
      </c>
      <c r="M4826" t="s">
        <v>23005</v>
      </c>
      <c r="N4826">
        <v>64888</v>
      </c>
      <c r="O4826">
        <v>540</v>
      </c>
      <c r="P4826" t="s">
        <v>23006</v>
      </c>
      <c r="Q4826">
        <v>1</v>
      </c>
      <c r="R4826" t="s">
        <v>23007</v>
      </c>
      <c r="S4826" t="s">
        <v>23008</v>
      </c>
      <c r="T4826">
        <v>235</v>
      </c>
      <c r="U4826" t="s">
        <v>37</v>
      </c>
      <c r="V4826" t="s">
        <v>38</v>
      </c>
      <c r="W4826" t="s">
        <v>5613</v>
      </c>
      <c r="X4826">
        <v>325000</v>
      </c>
      <c r="Y4826">
        <v>1934</v>
      </c>
      <c r="Z4826">
        <v>114</v>
      </c>
      <c r="AA4826">
        <v>8.1999999999999993</v>
      </c>
      <c r="AB4826">
        <v>1.37</v>
      </c>
      <c r="AC4826">
        <v>0</v>
      </c>
    </row>
    <row r="4827" spans="1:29">
      <c r="A4827" t="s">
        <v>28</v>
      </c>
      <c r="C4827" t="s">
        <v>23009</v>
      </c>
      <c r="D4827">
        <v>211</v>
      </c>
      <c r="E4827">
        <v>94</v>
      </c>
      <c r="F4827">
        <v>252</v>
      </c>
      <c r="G4827">
        <v>14</v>
      </c>
      <c r="H4827" t="s">
        <v>23010</v>
      </c>
      <c r="I4827">
        <v>47</v>
      </c>
      <c r="J4827">
        <v>110197</v>
      </c>
      <c r="K4827" t="s">
        <v>4075</v>
      </c>
      <c r="L4827" t="s">
        <v>23011</v>
      </c>
      <c r="M4827" t="s">
        <v>23012</v>
      </c>
      <c r="N4827">
        <v>44864</v>
      </c>
      <c r="O4827">
        <v>126</v>
      </c>
      <c r="P4827" t="s">
        <v>23013</v>
      </c>
      <c r="Q4827">
        <v>0</v>
      </c>
      <c r="R4827" t="s">
        <v>23014</v>
      </c>
      <c r="S4827" t="s">
        <v>23015</v>
      </c>
      <c r="T4827">
        <v>170</v>
      </c>
      <c r="U4827" t="s">
        <v>23016</v>
      </c>
      <c r="V4827" t="s">
        <v>12004</v>
      </c>
      <c r="W4827" t="s">
        <v>5613</v>
      </c>
      <c r="Y4827">
        <v>2009</v>
      </c>
      <c r="Z4827">
        <v>37</v>
      </c>
      <c r="AA4827">
        <v>7.3</v>
      </c>
      <c r="AB4827">
        <v>2.35</v>
      </c>
      <c r="AC4827">
        <v>13000</v>
      </c>
    </row>
    <row r="4828" spans="1:29">
      <c r="A4828" t="s">
        <v>28</v>
      </c>
      <c r="C4828" t="s">
        <v>23017</v>
      </c>
      <c r="D4828">
        <v>26</v>
      </c>
      <c r="E4828">
        <v>112</v>
      </c>
      <c r="F4828">
        <v>2</v>
      </c>
      <c r="G4828">
        <v>321</v>
      </c>
      <c r="H4828" t="s">
        <v>11311</v>
      </c>
      <c r="I4828">
        <v>786</v>
      </c>
      <c r="J4828">
        <v>7707563</v>
      </c>
      <c r="K4828" t="s">
        <v>21604</v>
      </c>
      <c r="L4828" t="s">
        <v>23018</v>
      </c>
      <c r="M4828" t="s">
        <v>23019</v>
      </c>
      <c r="N4828">
        <v>7687</v>
      </c>
      <c r="O4828">
        <v>2638</v>
      </c>
      <c r="P4828" t="s">
        <v>23020</v>
      </c>
      <c r="Q4828">
        <v>0</v>
      </c>
      <c r="R4828" t="s">
        <v>23021</v>
      </c>
      <c r="S4828" t="s">
        <v>23022</v>
      </c>
      <c r="T4828">
        <v>32</v>
      </c>
      <c r="U4828" t="s">
        <v>37</v>
      </c>
      <c r="V4828" t="s">
        <v>38</v>
      </c>
      <c r="W4828" t="s">
        <v>585</v>
      </c>
      <c r="Y4828">
        <v>2003</v>
      </c>
      <c r="Z4828">
        <v>633</v>
      </c>
      <c r="AA4828">
        <v>8</v>
      </c>
      <c r="AB4828">
        <v>1.85</v>
      </c>
      <c r="AC4828">
        <v>0</v>
      </c>
    </row>
    <row r="4829" spans="1:29">
      <c r="A4829" t="s">
        <v>28</v>
      </c>
      <c r="C4829" t="s">
        <v>8565</v>
      </c>
      <c r="D4829">
        <v>64</v>
      </c>
      <c r="E4829">
        <v>102</v>
      </c>
      <c r="F4829">
        <v>149</v>
      </c>
      <c r="G4829">
        <v>276</v>
      </c>
      <c r="H4829" t="s">
        <v>15727</v>
      </c>
      <c r="I4829">
        <v>409</v>
      </c>
      <c r="J4829">
        <v>1281176</v>
      </c>
      <c r="K4829" t="s">
        <v>2527</v>
      </c>
      <c r="L4829" t="s">
        <v>10653</v>
      </c>
      <c r="M4829" t="s">
        <v>23023</v>
      </c>
      <c r="N4829">
        <v>2932</v>
      </c>
      <c r="O4829">
        <v>1986</v>
      </c>
      <c r="P4829" t="s">
        <v>13359</v>
      </c>
      <c r="Q4829">
        <v>1</v>
      </c>
      <c r="R4829" t="s">
        <v>23024</v>
      </c>
      <c r="S4829" t="s">
        <v>23025</v>
      </c>
      <c r="T4829">
        <v>73</v>
      </c>
      <c r="U4829" t="s">
        <v>37</v>
      </c>
      <c r="V4829" t="s">
        <v>38</v>
      </c>
      <c r="W4829" t="s">
        <v>39</v>
      </c>
      <c r="X4829">
        <v>312000</v>
      </c>
      <c r="Y4829">
        <v>1999</v>
      </c>
      <c r="Z4829">
        <v>277</v>
      </c>
      <c r="AA4829">
        <v>6.7</v>
      </c>
      <c r="AB4829">
        <v>1.85</v>
      </c>
      <c r="AC4829">
        <v>121</v>
      </c>
    </row>
    <row r="4830" spans="1:29">
      <c r="A4830" t="s">
        <v>28</v>
      </c>
      <c r="C4830" t="s">
        <v>23026</v>
      </c>
      <c r="D4830">
        <v>56</v>
      </c>
      <c r="E4830">
        <v>98</v>
      </c>
      <c r="F4830">
        <v>10</v>
      </c>
      <c r="G4830">
        <v>912</v>
      </c>
      <c r="H4830" t="s">
        <v>2865</v>
      </c>
      <c r="I4830">
        <v>10000</v>
      </c>
      <c r="J4830">
        <v>16115878</v>
      </c>
      <c r="K4830" t="s">
        <v>23027</v>
      </c>
      <c r="L4830" t="s">
        <v>2824</v>
      </c>
      <c r="M4830" t="s">
        <v>23028</v>
      </c>
      <c r="N4830">
        <v>24438</v>
      </c>
      <c r="O4830">
        <v>13433</v>
      </c>
      <c r="P4830" t="s">
        <v>2666</v>
      </c>
      <c r="Q4830">
        <v>0</v>
      </c>
      <c r="R4830" t="s">
        <v>23029</v>
      </c>
      <c r="S4830" t="s">
        <v>23030</v>
      </c>
      <c r="T4830">
        <v>194</v>
      </c>
      <c r="U4830" t="s">
        <v>37</v>
      </c>
      <c r="V4830" t="s">
        <v>38</v>
      </c>
      <c r="W4830" t="s">
        <v>585</v>
      </c>
      <c r="X4830">
        <v>8000000</v>
      </c>
      <c r="Y4830">
        <v>1995</v>
      </c>
      <c r="Z4830">
        <v>1000</v>
      </c>
      <c r="AA4830">
        <v>6.6</v>
      </c>
      <c r="AB4830">
        <v>2.35</v>
      </c>
      <c r="AC4830">
        <v>0</v>
      </c>
    </row>
    <row r="4831" spans="1:29">
      <c r="A4831" t="s">
        <v>28</v>
      </c>
      <c r="C4831" t="s">
        <v>17301</v>
      </c>
      <c r="D4831">
        <v>29</v>
      </c>
      <c r="E4831">
        <v>91</v>
      </c>
      <c r="F4831">
        <v>82</v>
      </c>
      <c r="G4831">
        <v>8</v>
      </c>
      <c r="H4831" t="s">
        <v>18194</v>
      </c>
      <c r="I4831">
        <v>75</v>
      </c>
      <c r="J4831">
        <v>1652472</v>
      </c>
      <c r="K4831" t="s">
        <v>1681</v>
      </c>
      <c r="L4831" t="s">
        <v>23031</v>
      </c>
      <c r="M4831" t="s">
        <v>23032</v>
      </c>
      <c r="N4831">
        <v>2843</v>
      </c>
      <c r="O4831">
        <v>102</v>
      </c>
      <c r="P4831" t="s">
        <v>23033</v>
      </c>
      <c r="Q4831">
        <v>7</v>
      </c>
      <c r="R4831" t="s">
        <v>23034</v>
      </c>
      <c r="S4831" t="s">
        <v>23035</v>
      </c>
      <c r="T4831">
        <v>25</v>
      </c>
      <c r="U4831" t="s">
        <v>1464</v>
      </c>
      <c r="V4831" t="s">
        <v>1465</v>
      </c>
      <c r="W4831" t="s">
        <v>585</v>
      </c>
      <c r="X4831">
        <v>300000</v>
      </c>
      <c r="Y4831">
        <v>1996</v>
      </c>
      <c r="Z4831">
        <v>9</v>
      </c>
      <c r="AA4831">
        <v>6.9</v>
      </c>
      <c r="AB4831">
        <v>1.66</v>
      </c>
      <c r="AC4831">
        <v>166</v>
      </c>
    </row>
    <row r="4832" spans="1:29">
      <c r="A4832" t="s">
        <v>28</v>
      </c>
      <c r="C4832" t="s">
        <v>6496</v>
      </c>
      <c r="D4832">
        <v>131</v>
      </c>
      <c r="E4832">
        <v>80</v>
      </c>
      <c r="F4832">
        <v>54</v>
      </c>
      <c r="G4832">
        <v>543</v>
      </c>
      <c r="H4832" t="s">
        <v>2113</v>
      </c>
      <c r="I4832">
        <v>1000</v>
      </c>
      <c r="J4832">
        <v>2360184</v>
      </c>
      <c r="K4832" t="s">
        <v>2527</v>
      </c>
      <c r="L4832" t="s">
        <v>430</v>
      </c>
      <c r="M4832" t="s">
        <v>23036</v>
      </c>
      <c r="N4832">
        <v>18035</v>
      </c>
      <c r="O4832">
        <v>3010</v>
      </c>
      <c r="P4832" t="s">
        <v>8336</v>
      </c>
      <c r="Q4832">
        <v>3</v>
      </c>
      <c r="R4832" t="s">
        <v>23037</v>
      </c>
      <c r="S4832" t="s">
        <v>23038</v>
      </c>
      <c r="T4832">
        <v>177</v>
      </c>
      <c r="U4832" t="s">
        <v>37</v>
      </c>
      <c r="V4832" t="s">
        <v>38</v>
      </c>
      <c r="W4832" t="s">
        <v>39</v>
      </c>
      <c r="X4832">
        <v>300000</v>
      </c>
      <c r="Y4832">
        <v>2003</v>
      </c>
      <c r="Z4832">
        <v>806</v>
      </c>
      <c r="AA4832">
        <v>7.1</v>
      </c>
      <c r="AB4832">
        <v>1.85</v>
      </c>
      <c r="AC4832">
        <v>0</v>
      </c>
    </row>
    <row r="4833" spans="1:29">
      <c r="A4833" t="s">
        <v>28</v>
      </c>
      <c r="C4833" t="s">
        <v>23039</v>
      </c>
      <c r="D4833">
        <v>4</v>
      </c>
      <c r="E4833">
        <v>114</v>
      </c>
      <c r="F4833">
        <v>7</v>
      </c>
      <c r="G4833">
        <v>2</v>
      </c>
      <c r="H4833" t="s">
        <v>23040</v>
      </c>
      <c r="I4833">
        <v>19</v>
      </c>
      <c r="K4833" t="s">
        <v>3409</v>
      </c>
      <c r="L4833" t="s">
        <v>23041</v>
      </c>
      <c r="M4833" t="s">
        <v>23042</v>
      </c>
      <c r="N4833">
        <v>270</v>
      </c>
      <c r="O4833">
        <v>37</v>
      </c>
      <c r="P4833" t="s">
        <v>23043</v>
      </c>
      <c r="Q4833">
        <v>0</v>
      </c>
      <c r="R4833" t="s">
        <v>23044</v>
      </c>
      <c r="S4833" t="s">
        <v>23045</v>
      </c>
      <c r="T4833">
        <v>7</v>
      </c>
      <c r="U4833" t="s">
        <v>37</v>
      </c>
      <c r="V4833" t="s">
        <v>56</v>
      </c>
      <c r="Y4833">
        <v>1998</v>
      </c>
      <c r="Z4833">
        <v>16</v>
      </c>
      <c r="AA4833">
        <v>5.6</v>
      </c>
      <c r="AB4833">
        <v>1.33</v>
      </c>
      <c r="AC4833">
        <v>29</v>
      </c>
    </row>
    <row r="4834" spans="1:29">
      <c r="A4834" t="s">
        <v>28</v>
      </c>
      <c r="C4834" t="s">
        <v>20333</v>
      </c>
      <c r="D4834">
        <v>88</v>
      </c>
      <c r="E4834">
        <v>76</v>
      </c>
      <c r="F4834">
        <v>129</v>
      </c>
      <c r="G4834">
        <v>26</v>
      </c>
      <c r="H4834" t="s">
        <v>23046</v>
      </c>
      <c r="I4834">
        <v>52</v>
      </c>
      <c r="J4834">
        <v>255352</v>
      </c>
      <c r="K4834" t="s">
        <v>3409</v>
      </c>
      <c r="L4834" t="s">
        <v>23047</v>
      </c>
      <c r="M4834" t="s">
        <v>23048</v>
      </c>
      <c r="N4834">
        <v>4423</v>
      </c>
      <c r="O4834">
        <v>132</v>
      </c>
      <c r="P4834" t="s">
        <v>23049</v>
      </c>
      <c r="Q4834">
        <v>2</v>
      </c>
      <c r="R4834" t="s">
        <v>23050</v>
      </c>
      <c r="S4834" t="s">
        <v>23051</v>
      </c>
      <c r="T4834">
        <v>57</v>
      </c>
      <c r="U4834" t="s">
        <v>37</v>
      </c>
      <c r="V4834" t="s">
        <v>38</v>
      </c>
      <c r="W4834" t="s">
        <v>5613</v>
      </c>
      <c r="X4834">
        <v>300000</v>
      </c>
      <c r="Y4834">
        <v>2006</v>
      </c>
      <c r="Z4834">
        <v>44</v>
      </c>
      <c r="AA4834">
        <v>6.7</v>
      </c>
      <c r="AB4834">
        <v>1.66</v>
      </c>
      <c r="AC4834">
        <v>594</v>
      </c>
    </row>
    <row r="4835" spans="1:29">
      <c r="A4835" t="s">
        <v>28</v>
      </c>
      <c r="C4835" t="s">
        <v>20333</v>
      </c>
      <c r="D4835">
        <v>189</v>
      </c>
      <c r="E4835">
        <v>80</v>
      </c>
      <c r="F4835">
        <v>129</v>
      </c>
      <c r="G4835">
        <v>26</v>
      </c>
      <c r="H4835" t="s">
        <v>23046</v>
      </c>
      <c r="I4835">
        <v>375</v>
      </c>
      <c r="J4835">
        <v>856942</v>
      </c>
      <c r="K4835" t="s">
        <v>3409</v>
      </c>
      <c r="L4835" t="s">
        <v>19587</v>
      </c>
      <c r="M4835" t="s">
        <v>23052</v>
      </c>
      <c r="N4835">
        <v>12241</v>
      </c>
      <c r="O4835">
        <v>460</v>
      </c>
      <c r="P4835" t="s">
        <v>23049</v>
      </c>
      <c r="Q4835">
        <v>1</v>
      </c>
      <c r="R4835" t="s">
        <v>23053</v>
      </c>
      <c r="S4835" t="s">
        <v>23054</v>
      </c>
      <c r="T4835">
        <v>112</v>
      </c>
      <c r="U4835" t="s">
        <v>37</v>
      </c>
      <c r="V4835" t="s">
        <v>38</v>
      </c>
      <c r="W4835" t="s">
        <v>585</v>
      </c>
      <c r="X4835">
        <v>200000</v>
      </c>
      <c r="Y4835">
        <v>2008</v>
      </c>
      <c r="Z4835">
        <v>44</v>
      </c>
      <c r="AA4835">
        <v>7.1</v>
      </c>
      <c r="AB4835">
        <v>1.85</v>
      </c>
      <c r="AC4835">
        <v>0</v>
      </c>
    </row>
    <row r="4836" spans="1:29">
      <c r="A4836" t="s">
        <v>28</v>
      </c>
      <c r="C4836" t="s">
        <v>23055</v>
      </c>
      <c r="D4836">
        <v>20</v>
      </c>
      <c r="E4836">
        <v>88</v>
      </c>
      <c r="F4836">
        <v>5</v>
      </c>
      <c r="G4836">
        <v>301</v>
      </c>
      <c r="H4836" t="s">
        <v>17353</v>
      </c>
      <c r="I4836">
        <v>795</v>
      </c>
      <c r="K4836" t="s">
        <v>3409</v>
      </c>
      <c r="L4836" t="s">
        <v>9402</v>
      </c>
      <c r="M4836" t="s">
        <v>23056</v>
      </c>
      <c r="N4836">
        <v>554</v>
      </c>
      <c r="O4836">
        <v>1884</v>
      </c>
      <c r="P4836" t="s">
        <v>14156</v>
      </c>
      <c r="Q4836">
        <v>0</v>
      </c>
      <c r="R4836" t="s">
        <v>23057</v>
      </c>
      <c r="S4836" t="s">
        <v>23058</v>
      </c>
      <c r="T4836">
        <v>23</v>
      </c>
      <c r="U4836" t="s">
        <v>37</v>
      </c>
      <c r="V4836" t="s">
        <v>38</v>
      </c>
      <c r="W4836" t="s">
        <v>585</v>
      </c>
      <c r="X4836">
        <v>300000</v>
      </c>
      <c r="Y4836">
        <v>2010</v>
      </c>
      <c r="Z4836">
        <v>659</v>
      </c>
      <c r="AA4836">
        <v>5.2</v>
      </c>
      <c r="AC4836">
        <v>92</v>
      </c>
    </row>
    <row r="4837" spans="1:29">
      <c r="A4837" t="s">
        <v>28</v>
      </c>
      <c r="C4837" t="s">
        <v>23059</v>
      </c>
      <c r="D4837">
        <v>96</v>
      </c>
      <c r="E4837">
        <v>110</v>
      </c>
      <c r="F4837">
        <v>0</v>
      </c>
      <c r="G4837">
        <v>0</v>
      </c>
      <c r="H4837" t="s">
        <v>23060</v>
      </c>
      <c r="I4837">
        <v>710</v>
      </c>
      <c r="K4837" t="s">
        <v>4824</v>
      </c>
      <c r="L4837" t="s">
        <v>20864</v>
      </c>
      <c r="M4837" t="s">
        <v>23061</v>
      </c>
      <c r="N4837">
        <v>19386</v>
      </c>
      <c r="O4837">
        <v>967</v>
      </c>
      <c r="P4837" t="s">
        <v>23062</v>
      </c>
      <c r="Q4837">
        <v>1</v>
      </c>
      <c r="R4837" t="s">
        <v>23063</v>
      </c>
      <c r="S4837" t="s">
        <v>23064</v>
      </c>
      <c r="T4837">
        <v>74</v>
      </c>
      <c r="U4837" t="s">
        <v>1464</v>
      </c>
      <c r="V4837" t="s">
        <v>1465</v>
      </c>
      <c r="W4837" t="s">
        <v>4830</v>
      </c>
      <c r="X4837">
        <v>300000</v>
      </c>
      <c r="Y4837">
        <v>1965</v>
      </c>
      <c r="Z4837">
        <v>257</v>
      </c>
      <c r="AA4837">
        <v>7.7</v>
      </c>
      <c r="AB4837">
        <v>2.35</v>
      </c>
      <c r="AC4837">
        <v>2000</v>
      </c>
    </row>
    <row r="4838" spans="1:29">
      <c r="A4838" t="s">
        <v>28</v>
      </c>
      <c r="C4838" t="s">
        <v>23065</v>
      </c>
      <c r="D4838">
        <v>27</v>
      </c>
      <c r="E4838">
        <v>104</v>
      </c>
      <c r="F4838">
        <v>0</v>
      </c>
      <c r="H4838" t="s">
        <v>23066</v>
      </c>
      <c r="I4838">
        <v>2</v>
      </c>
      <c r="J4838">
        <v>32631</v>
      </c>
      <c r="K4838" t="s">
        <v>67</v>
      </c>
      <c r="L4838" t="s">
        <v>23067</v>
      </c>
      <c r="M4838" t="s">
        <v>23068</v>
      </c>
      <c r="N4838">
        <v>291</v>
      </c>
      <c r="O4838">
        <v>2</v>
      </c>
      <c r="Q4838">
        <v>1</v>
      </c>
      <c r="S4838" t="s">
        <v>23069</v>
      </c>
      <c r="T4838">
        <v>8</v>
      </c>
      <c r="U4838" t="s">
        <v>37</v>
      </c>
      <c r="V4838" t="s">
        <v>23070</v>
      </c>
      <c r="W4838" t="s">
        <v>4830</v>
      </c>
      <c r="Y4838">
        <v>2005</v>
      </c>
      <c r="Z4838">
        <v>0</v>
      </c>
      <c r="AA4838">
        <v>7.5</v>
      </c>
      <c r="AC4838">
        <v>50</v>
      </c>
    </row>
    <row r="4839" spans="1:29">
      <c r="A4839" t="s">
        <v>28</v>
      </c>
      <c r="C4839" t="s">
        <v>22482</v>
      </c>
      <c r="D4839">
        <v>15</v>
      </c>
      <c r="E4839">
        <v>102</v>
      </c>
      <c r="F4839">
        <v>95</v>
      </c>
      <c r="J4839">
        <v>16892</v>
      </c>
      <c r="K4839" t="s">
        <v>67</v>
      </c>
      <c r="M4839" t="s">
        <v>23071</v>
      </c>
      <c r="N4839">
        <v>341</v>
      </c>
      <c r="O4839">
        <v>0</v>
      </c>
      <c r="Q4839">
        <v>0</v>
      </c>
      <c r="R4839" t="s">
        <v>23072</v>
      </c>
      <c r="S4839" t="s">
        <v>23073</v>
      </c>
      <c r="T4839">
        <v>12</v>
      </c>
      <c r="U4839" t="s">
        <v>37</v>
      </c>
      <c r="V4839" t="s">
        <v>5612</v>
      </c>
      <c r="X4839">
        <v>300000</v>
      </c>
      <c r="Y4839">
        <v>2001</v>
      </c>
      <c r="AA4839">
        <v>7.6</v>
      </c>
      <c r="AB4839">
        <v>1.85</v>
      </c>
      <c r="AC4839">
        <v>379</v>
      </c>
    </row>
    <row r="4840" spans="1:29">
      <c r="A4840" t="s">
        <v>747</v>
      </c>
      <c r="C4840" t="s">
        <v>23074</v>
      </c>
      <c r="D4840">
        <v>24</v>
      </c>
      <c r="E4840">
        <v>95</v>
      </c>
      <c r="F4840">
        <v>0</v>
      </c>
      <c r="G4840">
        <v>87</v>
      </c>
      <c r="H4840" t="s">
        <v>3649</v>
      </c>
      <c r="I4840">
        <v>581</v>
      </c>
      <c r="J4840">
        <v>12438</v>
      </c>
      <c r="K4840" t="s">
        <v>214</v>
      </c>
      <c r="L4840" t="s">
        <v>8387</v>
      </c>
      <c r="M4840" t="s">
        <v>23075</v>
      </c>
      <c r="N4840">
        <v>891</v>
      </c>
      <c r="O4840">
        <v>835</v>
      </c>
      <c r="P4840" t="s">
        <v>23076</v>
      </c>
      <c r="Q4840">
        <v>1</v>
      </c>
      <c r="R4840" t="s">
        <v>23077</v>
      </c>
      <c r="S4840" t="s">
        <v>23078</v>
      </c>
      <c r="T4840">
        <v>26</v>
      </c>
      <c r="U4840" t="s">
        <v>37</v>
      </c>
      <c r="V4840" t="s">
        <v>38</v>
      </c>
      <c r="W4840" t="s">
        <v>4830</v>
      </c>
      <c r="X4840">
        <v>160000</v>
      </c>
      <c r="Y4840">
        <v>1964</v>
      </c>
      <c r="Z4840">
        <v>99</v>
      </c>
      <c r="AA4840">
        <v>8.1</v>
      </c>
      <c r="AC4840">
        <v>363</v>
      </c>
    </row>
    <row r="4841" spans="1:29">
      <c r="A4841" t="s">
        <v>28</v>
      </c>
      <c r="C4841" t="s">
        <v>17658</v>
      </c>
      <c r="D4841">
        <v>16</v>
      </c>
      <c r="E4841">
        <v>94</v>
      </c>
      <c r="F4841">
        <v>37</v>
      </c>
      <c r="G4841">
        <v>104</v>
      </c>
      <c r="H4841" t="s">
        <v>23079</v>
      </c>
      <c r="I4841">
        <v>318</v>
      </c>
      <c r="J4841">
        <v>40542</v>
      </c>
      <c r="K4841" t="s">
        <v>214</v>
      </c>
      <c r="L4841" t="s">
        <v>7864</v>
      </c>
      <c r="M4841" t="s">
        <v>23080</v>
      </c>
      <c r="N4841">
        <v>294</v>
      </c>
      <c r="O4841">
        <v>751</v>
      </c>
      <c r="P4841" t="s">
        <v>21668</v>
      </c>
      <c r="Q4841">
        <v>0</v>
      </c>
      <c r="R4841" t="s">
        <v>23081</v>
      </c>
      <c r="S4841" t="s">
        <v>23082</v>
      </c>
      <c r="T4841">
        <v>16</v>
      </c>
      <c r="U4841" t="s">
        <v>37</v>
      </c>
      <c r="V4841" t="s">
        <v>38</v>
      </c>
      <c r="W4841" t="s">
        <v>585</v>
      </c>
      <c r="X4841">
        <v>300000</v>
      </c>
      <c r="Y4841">
        <v>1997</v>
      </c>
      <c r="Z4841">
        <v>157</v>
      </c>
      <c r="AA4841">
        <v>5.5</v>
      </c>
      <c r="AC4841">
        <v>26</v>
      </c>
    </row>
    <row r="4842" spans="1:29">
      <c r="A4842" t="s">
        <v>28</v>
      </c>
      <c r="C4842" t="s">
        <v>23083</v>
      </c>
      <c r="D4842">
        <v>13</v>
      </c>
      <c r="E4842">
        <v>109</v>
      </c>
      <c r="F4842">
        <v>3</v>
      </c>
      <c r="G4842">
        <v>25</v>
      </c>
      <c r="H4842" t="s">
        <v>14968</v>
      </c>
      <c r="I4842">
        <v>54</v>
      </c>
      <c r="J4842">
        <v>5199</v>
      </c>
      <c r="K4842" t="s">
        <v>3794</v>
      </c>
      <c r="L4842" t="s">
        <v>23084</v>
      </c>
      <c r="M4842" t="s">
        <v>23085</v>
      </c>
      <c r="N4842">
        <v>720</v>
      </c>
      <c r="O4842">
        <v>185</v>
      </c>
      <c r="P4842" t="s">
        <v>23086</v>
      </c>
      <c r="Q4842">
        <v>0</v>
      </c>
      <c r="R4842" t="s">
        <v>23087</v>
      </c>
      <c r="S4842" t="s">
        <v>23088</v>
      </c>
      <c r="T4842">
        <v>23</v>
      </c>
      <c r="U4842" t="s">
        <v>37</v>
      </c>
      <c r="V4842" t="s">
        <v>38</v>
      </c>
      <c r="W4842" t="s">
        <v>585</v>
      </c>
      <c r="X4842">
        <v>200000</v>
      </c>
      <c r="Y4842">
        <v>2004</v>
      </c>
      <c r="Z4842">
        <v>53</v>
      </c>
      <c r="AA4842">
        <v>6.6</v>
      </c>
      <c r="AB4842">
        <v>2.35</v>
      </c>
      <c r="AC4842">
        <v>30</v>
      </c>
    </row>
    <row r="4843" spans="1:29">
      <c r="A4843" t="s">
        <v>28</v>
      </c>
      <c r="C4843" t="s">
        <v>23089</v>
      </c>
      <c r="D4843">
        <v>8</v>
      </c>
      <c r="E4843">
        <v>90</v>
      </c>
      <c r="F4843">
        <v>0</v>
      </c>
      <c r="G4843">
        <v>32</v>
      </c>
      <c r="H4843" t="s">
        <v>23090</v>
      </c>
      <c r="I4843">
        <v>502</v>
      </c>
      <c r="K4843" t="s">
        <v>59</v>
      </c>
      <c r="L4843" t="s">
        <v>23091</v>
      </c>
      <c r="M4843" t="s">
        <v>23092</v>
      </c>
      <c r="N4843">
        <v>476</v>
      </c>
      <c r="O4843">
        <v>689</v>
      </c>
      <c r="P4843" t="s">
        <v>23093</v>
      </c>
      <c r="Q4843">
        <v>0</v>
      </c>
      <c r="R4843" t="s">
        <v>23094</v>
      </c>
      <c r="S4843" t="s">
        <v>23095</v>
      </c>
      <c r="T4843">
        <v>18</v>
      </c>
      <c r="U4843" t="s">
        <v>37</v>
      </c>
      <c r="V4843" t="s">
        <v>38</v>
      </c>
      <c r="W4843" t="s">
        <v>39</v>
      </c>
      <c r="X4843">
        <v>350000</v>
      </c>
      <c r="Y4843">
        <v>2009</v>
      </c>
      <c r="Z4843">
        <v>119</v>
      </c>
      <c r="AA4843">
        <v>3.2</v>
      </c>
      <c r="AC4843">
        <v>53</v>
      </c>
    </row>
    <row r="4844" spans="1:29">
      <c r="A4844" t="s">
        <v>28</v>
      </c>
      <c r="C4844" t="s">
        <v>5882</v>
      </c>
      <c r="D4844">
        <v>156</v>
      </c>
      <c r="E4844">
        <v>133</v>
      </c>
      <c r="F4844">
        <v>278</v>
      </c>
      <c r="G4844">
        <v>107</v>
      </c>
      <c r="H4844" t="s">
        <v>5883</v>
      </c>
      <c r="I4844">
        <v>5000</v>
      </c>
      <c r="J4844">
        <v>24343673</v>
      </c>
      <c r="K4844" t="s">
        <v>5884</v>
      </c>
      <c r="L4844" t="s">
        <v>1848</v>
      </c>
      <c r="M4844" t="s">
        <v>5885</v>
      </c>
      <c r="N4844">
        <v>91863</v>
      </c>
      <c r="O4844">
        <v>5405</v>
      </c>
      <c r="P4844" t="s">
        <v>5886</v>
      </c>
      <c r="Q4844">
        <v>0</v>
      </c>
      <c r="R4844" t="s">
        <v>5887</v>
      </c>
      <c r="S4844" t="s">
        <v>5888</v>
      </c>
      <c r="T4844">
        <v>524</v>
      </c>
      <c r="U4844" t="s">
        <v>37</v>
      </c>
      <c r="V4844" t="s">
        <v>38</v>
      </c>
      <c r="W4844" t="s">
        <v>39</v>
      </c>
      <c r="X4844">
        <v>45000000</v>
      </c>
      <c r="Y4844">
        <v>2007</v>
      </c>
      <c r="Z4844">
        <v>117</v>
      </c>
      <c r="AA4844">
        <v>7.4</v>
      </c>
      <c r="AB4844">
        <v>2.35</v>
      </c>
      <c r="AC4844">
        <v>14000</v>
      </c>
    </row>
    <row r="4845" spans="1:29">
      <c r="A4845" t="s">
        <v>28</v>
      </c>
      <c r="C4845" t="s">
        <v>23096</v>
      </c>
      <c r="D4845">
        <v>4</v>
      </c>
      <c r="E4845">
        <v>110</v>
      </c>
      <c r="F4845">
        <v>44</v>
      </c>
      <c r="G4845">
        <v>221</v>
      </c>
      <c r="H4845" t="s">
        <v>23097</v>
      </c>
      <c r="I4845">
        <v>644</v>
      </c>
      <c r="J4845">
        <v>1711</v>
      </c>
      <c r="K4845" t="s">
        <v>6199</v>
      </c>
      <c r="L4845" t="s">
        <v>23098</v>
      </c>
      <c r="M4845" t="s">
        <v>23099</v>
      </c>
      <c r="N4845">
        <v>82</v>
      </c>
      <c r="O4845">
        <v>1440</v>
      </c>
      <c r="P4845" t="s">
        <v>23100</v>
      </c>
      <c r="Q4845">
        <v>0</v>
      </c>
      <c r="S4845" t="s">
        <v>23101</v>
      </c>
      <c r="T4845">
        <v>1</v>
      </c>
      <c r="U4845" t="s">
        <v>37</v>
      </c>
      <c r="V4845" t="s">
        <v>38</v>
      </c>
      <c r="Y4845">
        <v>2015</v>
      </c>
      <c r="Z4845">
        <v>503</v>
      </c>
      <c r="AA4845">
        <v>6.6</v>
      </c>
      <c r="AC4845">
        <v>175</v>
      </c>
    </row>
    <row r="4846" spans="1:29">
      <c r="A4846" t="s">
        <v>28</v>
      </c>
      <c r="C4846" t="s">
        <v>23102</v>
      </c>
      <c r="D4846">
        <v>164</v>
      </c>
      <c r="E4846">
        <v>80</v>
      </c>
      <c r="F4846">
        <v>43</v>
      </c>
      <c r="G4846">
        <v>668</v>
      </c>
      <c r="H4846" t="s">
        <v>4646</v>
      </c>
      <c r="I4846">
        <v>13000</v>
      </c>
      <c r="K4846" t="s">
        <v>23103</v>
      </c>
      <c r="L4846" t="s">
        <v>1784</v>
      </c>
      <c r="M4846" t="s">
        <v>23104</v>
      </c>
      <c r="N4846">
        <v>19875</v>
      </c>
      <c r="O4846">
        <v>14950</v>
      </c>
      <c r="P4846" t="s">
        <v>6021</v>
      </c>
      <c r="Q4846">
        <v>0</v>
      </c>
      <c r="R4846" t="s">
        <v>23105</v>
      </c>
      <c r="S4846" t="s">
        <v>23106</v>
      </c>
      <c r="T4846">
        <v>147</v>
      </c>
      <c r="U4846" t="s">
        <v>37</v>
      </c>
      <c r="V4846" t="s">
        <v>38</v>
      </c>
      <c r="W4846" t="s">
        <v>585</v>
      </c>
      <c r="X4846">
        <v>300000</v>
      </c>
      <c r="Y4846">
        <v>1975</v>
      </c>
      <c r="Z4846">
        <v>926</v>
      </c>
      <c r="AA4846">
        <v>6.2</v>
      </c>
      <c r="AB4846">
        <v>1.85</v>
      </c>
      <c r="AC4846">
        <v>0</v>
      </c>
    </row>
    <row r="4847" spans="1:29">
      <c r="A4847" t="s">
        <v>28</v>
      </c>
      <c r="C4847" t="s">
        <v>23107</v>
      </c>
      <c r="D4847">
        <v>10</v>
      </c>
      <c r="E4847">
        <v>95</v>
      </c>
      <c r="F4847">
        <v>0</v>
      </c>
      <c r="G4847">
        <v>309</v>
      </c>
      <c r="H4847" t="s">
        <v>4625</v>
      </c>
      <c r="I4847">
        <v>685</v>
      </c>
      <c r="J4847">
        <v>2468</v>
      </c>
      <c r="K4847" t="s">
        <v>10413</v>
      </c>
      <c r="L4847" t="s">
        <v>9095</v>
      </c>
      <c r="M4847" t="s">
        <v>23108</v>
      </c>
      <c r="N4847">
        <v>241</v>
      </c>
      <c r="O4847">
        <v>2048</v>
      </c>
      <c r="P4847" t="s">
        <v>12542</v>
      </c>
      <c r="Q4847">
        <v>3</v>
      </c>
      <c r="R4847" t="s">
        <v>23109</v>
      </c>
      <c r="S4847" t="s">
        <v>23110</v>
      </c>
      <c r="T4847">
        <v>5</v>
      </c>
      <c r="U4847" t="s">
        <v>37</v>
      </c>
      <c r="V4847" t="s">
        <v>38</v>
      </c>
      <c r="W4847" t="s">
        <v>585</v>
      </c>
      <c r="X4847">
        <v>300000</v>
      </c>
      <c r="Y4847">
        <v>2014</v>
      </c>
      <c r="Z4847">
        <v>665</v>
      </c>
      <c r="AA4847">
        <v>4.8</v>
      </c>
      <c r="AB4847">
        <v>1.85</v>
      </c>
      <c r="AC4847">
        <v>261</v>
      </c>
    </row>
    <row r="4848" spans="1:29">
      <c r="C4848" t="s">
        <v>23111</v>
      </c>
      <c r="D4848">
        <v>1</v>
      </c>
      <c r="E4848">
        <v>94</v>
      </c>
      <c r="F4848">
        <v>0</v>
      </c>
      <c r="G4848">
        <v>87</v>
      </c>
      <c r="H4848" t="s">
        <v>23112</v>
      </c>
      <c r="I4848">
        <v>156</v>
      </c>
      <c r="K4848" t="s">
        <v>6403</v>
      </c>
      <c r="L4848" t="s">
        <v>23113</v>
      </c>
      <c r="M4848" t="s">
        <v>23114</v>
      </c>
      <c r="N4848">
        <v>47</v>
      </c>
      <c r="O4848">
        <v>544</v>
      </c>
      <c r="P4848" t="s">
        <v>23115</v>
      </c>
      <c r="Q4848">
        <v>0</v>
      </c>
      <c r="R4848" t="s">
        <v>23116</v>
      </c>
      <c r="S4848" t="s">
        <v>23117</v>
      </c>
      <c r="T4848">
        <v>4</v>
      </c>
      <c r="U4848" t="s">
        <v>37</v>
      </c>
      <c r="V4848" t="s">
        <v>38</v>
      </c>
      <c r="W4848" t="s">
        <v>585</v>
      </c>
      <c r="Y4848">
        <v>1990</v>
      </c>
      <c r="Z4848">
        <v>102</v>
      </c>
      <c r="AA4848">
        <v>4.5</v>
      </c>
      <c r="AC4848">
        <v>4</v>
      </c>
    </row>
    <row r="4849" spans="1:29">
      <c r="A4849" t="s">
        <v>28</v>
      </c>
      <c r="C4849" t="s">
        <v>23118</v>
      </c>
      <c r="D4849">
        <v>8</v>
      </c>
      <c r="E4849">
        <v>98</v>
      </c>
      <c r="F4849">
        <v>3</v>
      </c>
      <c r="G4849">
        <v>248</v>
      </c>
      <c r="H4849" t="s">
        <v>23119</v>
      </c>
      <c r="I4849">
        <v>500</v>
      </c>
      <c r="K4849" t="s">
        <v>1415</v>
      </c>
      <c r="L4849" t="s">
        <v>10724</v>
      </c>
      <c r="M4849" t="s">
        <v>23120</v>
      </c>
      <c r="N4849">
        <v>95</v>
      </c>
      <c r="O4849">
        <v>1545</v>
      </c>
      <c r="P4849" t="s">
        <v>23121</v>
      </c>
      <c r="Q4849">
        <v>7</v>
      </c>
      <c r="R4849" t="s">
        <v>23122</v>
      </c>
      <c r="S4849" t="s">
        <v>23123</v>
      </c>
      <c r="T4849">
        <v>7</v>
      </c>
      <c r="U4849" t="s">
        <v>37</v>
      </c>
      <c r="V4849" t="s">
        <v>38</v>
      </c>
      <c r="W4849" t="s">
        <v>585</v>
      </c>
      <c r="X4849">
        <v>300000</v>
      </c>
      <c r="Y4849">
        <v>2010</v>
      </c>
      <c r="Z4849">
        <v>317</v>
      </c>
      <c r="AA4849">
        <v>7.2</v>
      </c>
      <c r="AC4849">
        <v>7</v>
      </c>
    </row>
    <row r="4850" spans="1:29">
      <c r="A4850" t="s">
        <v>28</v>
      </c>
      <c r="C4850" t="s">
        <v>23124</v>
      </c>
      <c r="D4850">
        <v>9</v>
      </c>
      <c r="E4850">
        <v>98</v>
      </c>
      <c r="F4850">
        <v>77</v>
      </c>
      <c r="G4850">
        <v>0</v>
      </c>
      <c r="H4850" t="s">
        <v>23125</v>
      </c>
      <c r="I4850">
        <v>19</v>
      </c>
      <c r="K4850" t="s">
        <v>2850</v>
      </c>
      <c r="L4850" t="s">
        <v>23126</v>
      </c>
      <c r="M4850" t="s">
        <v>23127</v>
      </c>
      <c r="N4850">
        <v>569</v>
      </c>
      <c r="O4850">
        <v>19</v>
      </c>
      <c r="P4850" t="s">
        <v>23128</v>
      </c>
      <c r="Q4850">
        <v>0</v>
      </c>
      <c r="R4850" t="s">
        <v>23129</v>
      </c>
      <c r="S4850" t="s">
        <v>23130</v>
      </c>
      <c r="T4850">
        <v>1</v>
      </c>
      <c r="U4850" t="s">
        <v>37</v>
      </c>
      <c r="V4850" t="s">
        <v>1465</v>
      </c>
      <c r="W4850" t="s">
        <v>5613</v>
      </c>
      <c r="X4850">
        <v>500000</v>
      </c>
      <c r="Y4850">
        <v>2015</v>
      </c>
      <c r="Z4850">
        <v>0</v>
      </c>
      <c r="AA4850">
        <v>4.3</v>
      </c>
      <c r="AB4850">
        <v>1.78</v>
      </c>
      <c r="AC4850">
        <v>114</v>
      </c>
    </row>
    <row r="4851" spans="1:29">
      <c r="A4851" t="s">
        <v>28</v>
      </c>
      <c r="C4851" t="s">
        <v>23131</v>
      </c>
      <c r="D4851">
        <v>78</v>
      </c>
      <c r="E4851">
        <v>96</v>
      </c>
      <c r="F4851">
        <v>5</v>
      </c>
      <c r="G4851">
        <v>180</v>
      </c>
      <c r="H4851" t="s">
        <v>20104</v>
      </c>
      <c r="I4851">
        <v>431</v>
      </c>
      <c r="K4851" t="s">
        <v>5103</v>
      </c>
      <c r="L4851" t="s">
        <v>16958</v>
      </c>
      <c r="M4851" t="s">
        <v>23132</v>
      </c>
      <c r="N4851">
        <v>1905</v>
      </c>
      <c r="O4851">
        <v>1228</v>
      </c>
      <c r="P4851" t="s">
        <v>23133</v>
      </c>
      <c r="Q4851">
        <v>0</v>
      </c>
      <c r="R4851" t="s">
        <v>23134</v>
      </c>
      <c r="S4851" t="s">
        <v>23135</v>
      </c>
      <c r="T4851">
        <v>58</v>
      </c>
      <c r="U4851" t="s">
        <v>37</v>
      </c>
      <c r="V4851" t="s">
        <v>38</v>
      </c>
      <c r="W4851" t="s">
        <v>585</v>
      </c>
      <c r="X4851">
        <v>250000</v>
      </c>
      <c r="Y4851">
        <v>1981</v>
      </c>
      <c r="Z4851">
        <v>338</v>
      </c>
      <c r="AA4851">
        <v>4.5</v>
      </c>
      <c r="AB4851">
        <v>1.85</v>
      </c>
      <c r="AC4851">
        <v>249</v>
      </c>
    </row>
    <row r="4852" spans="1:29">
      <c r="A4852" t="s">
        <v>28</v>
      </c>
      <c r="C4852" t="s">
        <v>23136</v>
      </c>
      <c r="D4852">
        <v>131</v>
      </c>
      <c r="E4852">
        <v>97</v>
      </c>
      <c r="F4852">
        <v>19</v>
      </c>
      <c r="G4852">
        <v>313</v>
      </c>
      <c r="H4852" t="s">
        <v>11826</v>
      </c>
      <c r="I4852">
        <v>778</v>
      </c>
      <c r="K4852" t="s">
        <v>23137</v>
      </c>
      <c r="L4852" t="s">
        <v>4367</v>
      </c>
      <c r="M4852" t="s">
        <v>23138</v>
      </c>
      <c r="N4852">
        <v>4550</v>
      </c>
      <c r="O4852">
        <v>2515</v>
      </c>
      <c r="P4852" t="s">
        <v>23139</v>
      </c>
      <c r="Q4852">
        <v>2</v>
      </c>
      <c r="S4852" t="s">
        <v>23140</v>
      </c>
      <c r="T4852">
        <v>58</v>
      </c>
      <c r="U4852" t="s">
        <v>37</v>
      </c>
      <c r="V4852" t="s">
        <v>38</v>
      </c>
      <c r="W4852" t="s">
        <v>585</v>
      </c>
      <c r="X4852">
        <v>300000</v>
      </c>
      <c r="Y4852">
        <v>2011</v>
      </c>
      <c r="Z4852">
        <v>456</v>
      </c>
      <c r="AA4852">
        <v>6.4</v>
      </c>
      <c r="AB4852">
        <v>1.85</v>
      </c>
      <c r="AC4852">
        <v>0</v>
      </c>
    </row>
    <row r="4853" spans="1:29">
      <c r="A4853" t="s">
        <v>28</v>
      </c>
      <c r="C4853" t="s">
        <v>23141</v>
      </c>
      <c r="D4853">
        <v>286</v>
      </c>
      <c r="E4853">
        <v>90</v>
      </c>
      <c r="F4853">
        <v>25</v>
      </c>
      <c r="G4853">
        <v>235</v>
      </c>
      <c r="H4853" t="s">
        <v>12350</v>
      </c>
      <c r="I4853">
        <v>601</v>
      </c>
      <c r="J4853">
        <v>318622</v>
      </c>
      <c r="K4853" t="s">
        <v>5685</v>
      </c>
      <c r="L4853" t="s">
        <v>9381</v>
      </c>
      <c r="M4853" t="s">
        <v>23142</v>
      </c>
      <c r="N4853">
        <v>24668</v>
      </c>
      <c r="O4853">
        <v>1734</v>
      </c>
      <c r="P4853" t="s">
        <v>23143</v>
      </c>
      <c r="Q4853">
        <v>0</v>
      </c>
      <c r="R4853" t="s">
        <v>23144</v>
      </c>
      <c r="S4853" t="s">
        <v>23145</v>
      </c>
      <c r="T4853">
        <v>175</v>
      </c>
      <c r="U4853" t="s">
        <v>37</v>
      </c>
      <c r="V4853" t="s">
        <v>38</v>
      </c>
      <c r="W4853" t="s">
        <v>585</v>
      </c>
      <c r="X4853">
        <v>270000</v>
      </c>
      <c r="Y4853">
        <v>2012</v>
      </c>
      <c r="Z4853">
        <v>260</v>
      </c>
      <c r="AA4853">
        <v>6.4</v>
      </c>
      <c r="AB4853">
        <v>2.35</v>
      </c>
      <c r="AC4853">
        <v>0</v>
      </c>
    </row>
    <row r="4854" spans="1:29">
      <c r="A4854" t="s">
        <v>28</v>
      </c>
      <c r="C4854" t="s">
        <v>7134</v>
      </c>
      <c r="D4854">
        <v>147</v>
      </c>
      <c r="E4854">
        <v>113</v>
      </c>
      <c r="F4854">
        <v>0</v>
      </c>
      <c r="G4854">
        <v>781</v>
      </c>
      <c r="H4854" t="s">
        <v>2084</v>
      </c>
      <c r="I4854">
        <v>13000</v>
      </c>
      <c r="J4854">
        <v>12006514</v>
      </c>
      <c r="K4854" t="s">
        <v>1415</v>
      </c>
      <c r="L4854" t="s">
        <v>1157</v>
      </c>
      <c r="M4854" t="s">
        <v>23146</v>
      </c>
      <c r="N4854">
        <v>114070</v>
      </c>
      <c r="O4854">
        <v>15765</v>
      </c>
      <c r="P4854" t="s">
        <v>8089</v>
      </c>
      <c r="Q4854">
        <v>5</v>
      </c>
      <c r="R4854" t="s">
        <v>23147</v>
      </c>
      <c r="S4854" t="s">
        <v>23148</v>
      </c>
      <c r="T4854">
        <v>500</v>
      </c>
      <c r="U4854" t="s">
        <v>37</v>
      </c>
      <c r="V4854" t="s">
        <v>38</v>
      </c>
      <c r="W4854" t="s">
        <v>585</v>
      </c>
      <c r="X4854">
        <v>250000</v>
      </c>
      <c r="Y4854">
        <v>1997</v>
      </c>
      <c r="Z4854">
        <v>1000</v>
      </c>
      <c r="AA4854">
        <v>7.3</v>
      </c>
      <c r="AB4854">
        <v>1.85</v>
      </c>
      <c r="AC4854">
        <v>0</v>
      </c>
    </row>
    <row r="4855" spans="1:29">
      <c r="A4855" t="s">
        <v>28</v>
      </c>
      <c r="C4855" t="s">
        <v>16101</v>
      </c>
      <c r="D4855">
        <v>71</v>
      </c>
      <c r="E4855">
        <v>91</v>
      </c>
      <c r="F4855">
        <v>132</v>
      </c>
      <c r="G4855">
        <v>225</v>
      </c>
      <c r="H4855" t="s">
        <v>8312</v>
      </c>
      <c r="I4855">
        <v>400</v>
      </c>
      <c r="J4855">
        <v>4186931</v>
      </c>
      <c r="K4855" t="s">
        <v>1415</v>
      </c>
      <c r="L4855" t="s">
        <v>8474</v>
      </c>
      <c r="M4855" t="s">
        <v>23149</v>
      </c>
      <c r="N4855">
        <v>6041</v>
      </c>
      <c r="O4855">
        <v>1330</v>
      </c>
      <c r="P4855" t="s">
        <v>23150</v>
      </c>
      <c r="Q4855">
        <v>3</v>
      </c>
      <c r="R4855" t="s">
        <v>23151</v>
      </c>
      <c r="S4855" t="s">
        <v>23152</v>
      </c>
      <c r="T4855">
        <v>85</v>
      </c>
      <c r="U4855" t="s">
        <v>37</v>
      </c>
      <c r="V4855" t="s">
        <v>38</v>
      </c>
      <c r="W4855" t="s">
        <v>585</v>
      </c>
      <c r="X4855">
        <v>250000</v>
      </c>
      <c r="Y4855">
        <v>2001</v>
      </c>
      <c r="Z4855">
        <v>286</v>
      </c>
      <c r="AA4855">
        <v>6.9</v>
      </c>
      <c r="AB4855">
        <v>1.85</v>
      </c>
      <c r="AC4855">
        <v>169</v>
      </c>
    </row>
    <row r="4856" spans="1:29">
      <c r="A4856" t="s">
        <v>28</v>
      </c>
      <c r="C4856" t="s">
        <v>23153</v>
      </c>
      <c r="E4856">
        <v>90</v>
      </c>
      <c r="F4856">
        <v>2</v>
      </c>
      <c r="G4856">
        <v>99</v>
      </c>
      <c r="H4856" t="s">
        <v>11132</v>
      </c>
      <c r="I4856">
        <v>466</v>
      </c>
      <c r="K4856" t="s">
        <v>23154</v>
      </c>
      <c r="L4856" t="s">
        <v>23155</v>
      </c>
      <c r="M4856" t="s">
        <v>23156</v>
      </c>
      <c r="N4856">
        <v>30</v>
      </c>
      <c r="O4856">
        <v>842</v>
      </c>
      <c r="P4856" t="s">
        <v>23157</v>
      </c>
      <c r="Q4856">
        <v>2</v>
      </c>
      <c r="R4856" t="s">
        <v>23158</v>
      </c>
      <c r="S4856" t="s">
        <v>23159</v>
      </c>
      <c r="U4856" t="s">
        <v>37</v>
      </c>
      <c r="V4856" t="s">
        <v>38</v>
      </c>
      <c r="W4856" t="s">
        <v>585</v>
      </c>
      <c r="X4856">
        <v>290000</v>
      </c>
      <c r="Y4856">
        <v>2010</v>
      </c>
      <c r="Z4856">
        <v>216</v>
      </c>
      <c r="AA4856">
        <v>4.3</v>
      </c>
      <c r="AB4856">
        <v>1.85</v>
      </c>
      <c r="AC4856">
        <v>16</v>
      </c>
    </row>
    <row r="4857" spans="1:29">
      <c r="A4857" t="s">
        <v>28</v>
      </c>
      <c r="C4857" t="s">
        <v>408</v>
      </c>
      <c r="D4857">
        <v>51</v>
      </c>
      <c r="E4857">
        <v>98</v>
      </c>
      <c r="F4857">
        <v>681</v>
      </c>
      <c r="G4857">
        <v>13</v>
      </c>
      <c r="H4857" t="s">
        <v>23160</v>
      </c>
      <c r="I4857">
        <v>94</v>
      </c>
      <c r="J4857">
        <v>3799339</v>
      </c>
      <c r="K4857" t="s">
        <v>4824</v>
      </c>
      <c r="L4857" t="s">
        <v>23161</v>
      </c>
      <c r="M4857" t="s">
        <v>23162</v>
      </c>
      <c r="N4857">
        <v>8000</v>
      </c>
      <c r="O4857">
        <v>139</v>
      </c>
      <c r="P4857" t="s">
        <v>23163</v>
      </c>
      <c r="Q4857">
        <v>1</v>
      </c>
      <c r="R4857" t="s">
        <v>23164</v>
      </c>
      <c r="S4857" t="s">
        <v>23165</v>
      </c>
      <c r="T4857">
        <v>138</v>
      </c>
      <c r="U4857" t="s">
        <v>37</v>
      </c>
      <c r="V4857" t="s">
        <v>38</v>
      </c>
      <c r="W4857" t="s">
        <v>585</v>
      </c>
      <c r="X4857">
        <v>250000</v>
      </c>
      <c r="Y4857">
        <v>2002</v>
      </c>
      <c r="Z4857">
        <v>26</v>
      </c>
      <c r="AA4857">
        <v>7.2</v>
      </c>
      <c r="AB4857">
        <v>1.85</v>
      </c>
      <c r="AC4857">
        <v>661</v>
      </c>
    </row>
    <row r="4858" spans="1:29">
      <c r="A4858" t="s">
        <v>28</v>
      </c>
      <c r="C4858" t="s">
        <v>23166</v>
      </c>
      <c r="D4858">
        <v>23</v>
      </c>
      <c r="E4858">
        <v>94</v>
      </c>
      <c r="F4858">
        <v>4</v>
      </c>
      <c r="G4858">
        <v>10</v>
      </c>
      <c r="H4858" t="s">
        <v>16175</v>
      </c>
      <c r="I4858">
        <v>360</v>
      </c>
      <c r="J4858">
        <v>1977544</v>
      </c>
      <c r="K4858" t="s">
        <v>1415</v>
      </c>
      <c r="L4858" t="s">
        <v>12914</v>
      </c>
      <c r="M4858" t="s">
        <v>23167</v>
      </c>
      <c r="N4858">
        <v>3513</v>
      </c>
      <c r="O4858">
        <v>656</v>
      </c>
      <c r="P4858" t="s">
        <v>23168</v>
      </c>
      <c r="Q4858">
        <v>0</v>
      </c>
      <c r="R4858" t="s">
        <v>23169</v>
      </c>
      <c r="S4858" t="s">
        <v>23170</v>
      </c>
      <c r="T4858">
        <v>36</v>
      </c>
      <c r="U4858" t="s">
        <v>37</v>
      </c>
      <c r="V4858" t="s">
        <v>38</v>
      </c>
      <c r="W4858" t="s">
        <v>585</v>
      </c>
      <c r="X4858">
        <v>250000</v>
      </c>
      <c r="Y4858">
        <v>1995</v>
      </c>
      <c r="Z4858">
        <v>273</v>
      </c>
      <c r="AA4858">
        <v>6.5</v>
      </c>
      <c r="AB4858">
        <v>1.85</v>
      </c>
      <c r="AC4858">
        <v>423</v>
      </c>
    </row>
    <row r="4859" spans="1:29">
      <c r="A4859" t="s">
        <v>28</v>
      </c>
      <c r="C4859" t="s">
        <v>8950</v>
      </c>
      <c r="D4859">
        <v>59</v>
      </c>
      <c r="E4859">
        <v>96</v>
      </c>
      <c r="F4859">
        <v>44</v>
      </c>
      <c r="G4859">
        <v>129</v>
      </c>
      <c r="H4859" t="s">
        <v>10696</v>
      </c>
      <c r="I4859">
        <v>625</v>
      </c>
      <c r="J4859">
        <v>1050600</v>
      </c>
      <c r="K4859" t="s">
        <v>2527</v>
      </c>
      <c r="L4859" t="s">
        <v>5017</v>
      </c>
      <c r="M4859" t="s">
        <v>23171</v>
      </c>
      <c r="N4859">
        <v>4662</v>
      </c>
      <c r="O4859">
        <v>1378</v>
      </c>
      <c r="P4859" t="s">
        <v>198</v>
      </c>
      <c r="Q4859">
        <v>0</v>
      </c>
      <c r="R4859" t="s">
        <v>23172</v>
      </c>
      <c r="S4859" t="s">
        <v>23173</v>
      </c>
      <c r="T4859">
        <v>136</v>
      </c>
      <c r="U4859" t="s">
        <v>37</v>
      </c>
      <c r="V4859" t="s">
        <v>38</v>
      </c>
      <c r="W4859" t="s">
        <v>585</v>
      </c>
      <c r="X4859">
        <v>250000</v>
      </c>
      <c r="Y4859">
        <v>2000</v>
      </c>
      <c r="Z4859">
        <v>487</v>
      </c>
      <c r="AA4859">
        <v>6.6</v>
      </c>
      <c r="AB4859">
        <v>1.85</v>
      </c>
      <c r="AC4859">
        <v>170</v>
      </c>
    </row>
    <row r="4860" spans="1:29">
      <c r="A4860" t="s">
        <v>28</v>
      </c>
      <c r="C4860" t="s">
        <v>23174</v>
      </c>
      <c r="D4860">
        <v>9</v>
      </c>
      <c r="E4860">
        <v>100</v>
      </c>
      <c r="F4860">
        <v>0</v>
      </c>
      <c r="G4860">
        <v>51</v>
      </c>
      <c r="H4860" t="s">
        <v>23175</v>
      </c>
      <c r="I4860">
        <v>250</v>
      </c>
      <c r="J4860">
        <v>902835</v>
      </c>
      <c r="K4860" t="s">
        <v>1415</v>
      </c>
      <c r="L4860" t="s">
        <v>23176</v>
      </c>
      <c r="M4860" t="s">
        <v>23177</v>
      </c>
      <c r="N4860">
        <v>1489</v>
      </c>
      <c r="O4860">
        <v>454</v>
      </c>
      <c r="P4860" t="s">
        <v>23178</v>
      </c>
      <c r="Q4860">
        <v>2</v>
      </c>
      <c r="R4860" t="s">
        <v>23179</v>
      </c>
      <c r="S4860" t="s">
        <v>23180</v>
      </c>
      <c r="T4860">
        <v>40</v>
      </c>
      <c r="U4860" t="s">
        <v>37</v>
      </c>
      <c r="V4860" t="s">
        <v>38</v>
      </c>
      <c r="W4860" t="s">
        <v>5613</v>
      </c>
      <c r="X4860">
        <v>250000</v>
      </c>
      <c r="Y4860">
        <v>2001</v>
      </c>
      <c r="Z4860">
        <v>89</v>
      </c>
      <c r="AA4860">
        <v>6.7</v>
      </c>
      <c r="AB4860">
        <v>1.85</v>
      </c>
      <c r="AC4860">
        <v>133</v>
      </c>
    </row>
    <row r="4861" spans="1:29">
      <c r="A4861" t="s">
        <v>28</v>
      </c>
      <c r="C4861" t="s">
        <v>23181</v>
      </c>
      <c r="E4861">
        <v>90</v>
      </c>
      <c r="F4861">
        <v>0</v>
      </c>
      <c r="G4861">
        <v>185</v>
      </c>
      <c r="H4861" t="s">
        <v>23182</v>
      </c>
      <c r="I4861">
        <v>569</v>
      </c>
      <c r="K4861" t="s">
        <v>15140</v>
      </c>
      <c r="L4861" t="s">
        <v>23183</v>
      </c>
      <c r="M4861" t="s">
        <v>23184</v>
      </c>
      <c r="N4861">
        <v>28</v>
      </c>
      <c r="O4861">
        <v>1461</v>
      </c>
      <c r="P4861" t="s">
        <v>23185</v>
      </c>
      <c r="Q4861">
        <v>0</v>
      </c>
      <c r="S4861" t="s">
        <v>23186</v>
      </c>
      <c r="U4861" t="s">
        <v>37</v>
      </c>
      <c r="V4861" t="s">
        <v>38</v>
      </c>
      <c r="X4861">
        <v>300000</v>
      </c>
      <c r="Y4861">
        <v>2014</v>
      </c>
      <c r="Z4861">
        <v>553</v>
      </c>
      <c r="AA4861">
        <v>4.3</v>
      </c>
      <c r="AC4861">
        <v>17</v>
      </c>
    </row>
    <row r="4862" spans="1:29">
      <c r="A4862" t="s">
        <v>28</v>
      </c>
      <c r="C4862" t="s">
        <v>8553</v>
      </c>
      <c r="D4862">
        <v>99</v>
      </c>
      <c r="E4862">
        <v>90</v>
      </c>
      <c r="F4862">
        <v>165</v>
      </c>
      <c r="G4862">
        <v>319</v>
      </c>
      <c r="H4862" t="s">
        <v>7952</v>
      </c>
      <c r="I4862">
        <v>686</v>
      </c>
      <c r="J4862">
        <v>489220</v>
      </c>
      <c r="K4862" t="s">
        <v>5032</v>
      </c>
      <c r="L4862" t="s">
        <v>8554</v>
      </c>
      <c r="M4862" t="s">
        <v>23187</v>
      </c>
      <c r="N4862">
        <v>160511</v>
      </c>
      <c r="O4862">
        <v>1743</v>
      </c>
      <c r="P4862" t="s">
        <v>13069</v>
      </c>
      <c r="Q4862">
        <v>0</v>
      </c>
      <c r="R4862" t="s">
        <v>23188</v>
      </c>
      <c r="S4862" t="s">
        <v>23189</v>
      </c>
      <c r="T4862">
        <v>696</v>
      </c>
      <c r="U4862" t="s">
        <v>37</v>
      </c>
      <c r="V4862" t="s">
        <v>268</v>
      </c>
      <c r="W4862" t="s">
        <v>585</v>
      </c>
      <c r="X4862">
        <v>365000</v>
      </c>
      <c r="Y4862">
        <v>1997</v>
      </c>
      <c r="Z4862">
        <v>648</v>
      </c>
      <c r="AA4862">
        <v>7.3</v>
      </c>
      <c r="AB4862">
        <v>1.85</v>
      </c>
      <c r="AC4862">
        <v>11000</v>
      </c>
    </row>
    <row r="4863" spans="1:29">
      <c r="A4863" t="s">
        <v>28</v>
      </c>
      <c r="C4863" t="s">
        <v>23190</v>
      </c>
      <c r="D4863">
        <v>21</v>
      </c>
      <c r="E4863">
        <v>76</v>
      </c>
      <c r="F4863">
        <v>0</v>
      </c>
      <c r="G4863">
        <v>62</v>
      </c>
      <c r="H4863" t="s">
        <v>3799</v>
      </c>
      <c r="I4863">
        <v>991</v>
      </c>
      <c r="J4863">
        <v>212285</v>
      </c>
      <c r="K4863" t="s">
        <v>1681</v>
      </c>
      <c r="L4863" t="s">
        <v>3373</v>
      </c>
      <c r="M4863" t="s">
        <v>23191</v>
      </c>
      <c r="N4863">
        <v>1727</v>
      </c>
      <c r="O4863">
        <v>1661</v>
      </c>
      <c r="P4863" t="s">
        <v>23192</v>
      </c>
      <c r="Q4863">
        <v>1</v>
      </c>
      <c r="R4863" t="s">
        <v>23193</v>
      </c>
      <c r="S4863" t="s">
        <v>23194</v>
      </c>
      <c r="T4863">
        <v>21</v>
      </c>
      <c r="U4863" t="s">
        <v>37</v>
      </c>
      <c r="V4863" t="s">
        <v>370</v>
      </c>
      <c r="W4863" t="s">
        <v>585</v>
      </c>
      <c r="X4863">
        <v>250000</v>
      </c>
      <c r="Y4863">
        <v>1996</v>
      </c>
      <c r="Z4863">
        <v>575</v>
      </c>
      <c r="AA4863">
        <v>6.4</v>
      </c>
      <c r="AC4863">
        <v>46</v>
      </c>
    </row>
    <row r="4864" spans="1:29">
      <c r="A4864" t="s">
        <v>28</v>
      </c>
      <c r="C4864" t="s">
        <v>23195</v>
      </c>
      <c r="D4864">
        <v>19</v>
      </c>
      <c r="E4864">
        <v>75</v>
      </c>
      <c r="F4864">
        <v>45</v>
      </c>
      <c r="G4864">
        <v>0</v>
      </c>
      <c r="H4864" t="s">
        <v>23196</v>
      </c>
      <c r="I4864">
        <v>5</v>
      </c>
      <c r="J4864">
        <v>203134</v>
      </c>
      <c r="K4864" t="s">
        <v>23197</v>
      </c>
      <c r="L4864" t="s">
        <v>23198</v>
      </c>
      <c r="M4864" t="s">
        <v>23199</v>
      </c>
      <c r="N4864">
        <v>1428</v>
      </c>
      <c r="O4864">
        <v>7</v>
      </c>
      <c r="P4864" t="s">
        <v>23200</v>
      </c>
      <c r="Q4864">
        <v>0</v>
      </c>
      <c r="R4864" t="s">
        <v>23201</v>
      </c>
      <c r="S4864" t="s">
        <v>23202</v>
      </c>
      <c r="T4864">
        <v>21</v>
      </c>
      <c r="U4864" t="s">
        <v>37</v>
      </c>
      <c r="V4864" t="s">
        <v>38</v>
      </c>
      <c r="W4864" t="s">
        <v>585</v>
      </c>
      <c r="X4864">
        <v>250000</v>
      </c>
      <c r="Y4864">
        <v>1997</v>
      </c>
      <c r="Z4864">
        <v>2</v>
      </c>
      <c r="AA4864">
        <v>7</v>
      </c>
      <c r="AB4864">
        <v>1.85</v>
      </c>
      <c r="AC4864">
        <v>178</v>
      </c>
    </row>
    <row r="4865" spans="1:29">
      <c r="A4865" t="s">
        <v>28</v>
      </c>
      <c r="C4865" t="s">
        <v>22563</v>
      </c>
      <c r="D4865">
        <v>43</v>
      </c>
      <c r="E4865">
        <v>78</v>
      </c>
      <c r="F4865">
        <v>7</v>
      </c>
      <c r="G4865">
        <v>142</v>
      </c>
      <c r="H4865" t="s">
        <v>6639</v>
      </c>
      <c r="I4865">
        <v>308</v>
      </c>
      <c r="J4865">
        <v>191309</v>
      </c>
      <c r="K4865" t="s">
        <v>1924</v>
      </c>
      <c r="L4865" t="s">
        <v>23203</v>
      </c>
      <c r="M4865" t="s">
        <v>23204</v>
      </c>
      <c r="N4865">
        <v>2787</v>
      </c>
      <c r="O4865">
        <v>1008</v>
      </c>
      <c r="P4865" t="s">
        <v>7984</v>
      </c>
      <c r="Q4865">
        <v>1</v>
      </c>
      <c r="R4865" t="s">
        <v>23205</v>
      </c>
      <c r="S4865" t="s">
        <v>23206</v>
      </c>
      <c r="T4865">
        <v>64</v>
      </c>
      <c r="U4865" t="s">
        <v>37</v>
      </c>
      <c r="V4865" t="s">
        <v>38</v>
      </c>
      <c r="W4865" t="s">
        <v>585</v>
      </c>
      <c r="X4865">
        <v>150000</v>
      </c>
      <c r="Y4865">
        <v>2004</v>
      </c>
      <c r="Z4865">
        <v>249</v>
      </c>
      <c r="AA4865">
        <v>5.5</v>
      </c>
      <c r="AB4865">
        <v>1.85</v>
      </c>
      <c r="AC4865">
        <v>98</v>
      </c>
    </row>
    <row r="4866" spans="1:29">
      <c r="A4866" t="s">
        <v>28</v>
      </c>
      <c r="C4866" t="s">
        <v>23207</v>
      </c>
      <c r="D4866">
        <v>206</v>
      </c>
      <c r="E4866">
        <v>90</v>
      </c>
      <c r="F4866">
        <v>52</v>
      </c>
      <c r="G4866">
        <v>224</v>
      </c>
      <c r="H4866" t="s">
        <v>23208</v>
      </c>
      <c r="I4866">
        <v>34000</v>
      </c>
      <c r="J4866">
        <v>3388210</v>
      </c>
      <c r="K4866" t="s">
        <v>214</v>
      </c>
      <c r="L4866" t="s">
        <v>347</v>
      </c>
      <c r="M4866" t="s">
        <v>23209</v>
      </c>
      <c r="N4866">
        <v>46813</v>
      </c>
      <c r="O4866">
        <v>34983</v>
      </c>
      <c r="P4866" t="s">
        <v>23210</v>
      </c>
      <c r="Q4866">
        <v>1</v>
      </c>
      <c r="R4866" t="s">
        <v>23211</v>
      </c>
      <c r="S4866" t="s">
        <v>23212</v>
      </c>
      <c r="T4866">
        <v>150</v>
      </c>
      <c r="U4866" t="s">
        <v>37</v>
      </c>
      <c r="V4866" t="s">
        <v>38</v>
      </c>
      <c r="W4866" t="s">
        <v>39</v>
      </c>
      <c r="X4866">
        <v>250000</v>
      </c>
      <c r="Y4866">
        <v>2011</v>
      </c>
      <c r="Z4866">
        <v>487</v>
      </c>
      <c r="AA4866">
        <v>6.7</v>
      </c>
      <c r="AB4866">
        <v>1.78</v>
      </c>
      <c r="AC4866">
        <v>12000</v>
      </c>
    </row>
    <row r="4867" spans="1:29">
      <c r="A4867" t="s">
        <v>28</v>
      </c>
      <c r="C4867" t="s">
        <v>23213</v>
      </c>
      <c r="E4867">
        <v>96</v>
      </c>
      <c r="F4867">
        <v>0</v>
      </c>
      <c r="G4867">
        <v>270</v>
      </c>
      <c r="H4867" t="s">
        <v>22342</v>
      </c>
      <c r="I4867">
        <v>471</v>
      </c>
      <c r="K4867" t="s">
        <v>6403</v>
      </c>
      <c r="L4867" t="s">
        <v>23214</v>
      </c>
      <c r="M4867" t="s">
        <v>23215</v>
      </c>
      <c r="N4867">
        <v>24</v>
      </c>
      <c r="O4867">
        <v>1399</v>
      </c>
      <c r="P4867" t="s">
        <v>23216</v>
      </c>
      <c r="Q4867">
        <v>0</v>
      </c>
      <c r="R4867" t="s">
        <v>23217</v>
      </c>
      <c r="S4867" t="s">
        <v>23218</v>
      </c>
      <c r="T4867">
        <v>2</v>
      </c>
      <c r="U4867" t="s">
        <v>37</v>
      </c>
      <c r="V4867" t="s">
        <v>38</v>
      </c>
      <c r="X4867">
        <v>300000</v>
      </c>
      <c r="Y4867">
        <v>2015</v>
      </c>
      <c r="Z4867">
        <v>320</v>
      </c>
      <c r="AA4867">
        <v>4.3</v>
      </c>
      <c r="AB4867">
        <v>16</v>
      </c>
      <c r="AC4867">
        <v>85</v>
      </c>
    </row>
    <row r="4868" spans="1:29">
      <c r="A4868" t="s">
        <v>28</v>
      </c>
      <c r="C4868" t="s">
        <v>18565</v>
      </c>
      <c r="D4868">
        <v>29</v>
      </c>
      <c r="E4868">
        <v>92</v>
      </c>
      <c r="F4868">
        <v>99</v>
      </c>
      <c r="G4868">
        <v>181</v>
      </c>
      <c r="H4868" t="s">
        <v>7627</v>
      </c>
      <c r="I4868">
        <v>793</v>
      </c>
      <c r="J4868">
        <v>177840</v>
      </c>
      <c r="K4868" t="s">
        <v>6419</v>
      </c>
      <c r="L4868" t="s">
        <v>14042</v>
      </c>
      <c r="M4868" t="s">
        <v>23219</v>
      </c>
      <c r="N4868">
        <v>708</v>
      </c>
      <c r="O4868">
        <v>1987</v>
      </c>
      <c r="P4868" t="s">
        <v>9916</v>
      </c>
      <c r="Q4868">
        <v>2</v>
      </c>
      <c r="R4868" t="s">
        <v>23220</v>
      </c>
      <c r="S4868" t="s">
        <v>23221</v>
      </c>
      <c r="T4868">
        <v>22</v>
      </c>
      <c r="U4868" t="s">
        <v>37</v>
      </c>
      <c r="V4868" t="s">
        <v>56</v>
      </c>
      <c r="W4868" t="s">
        <v>585</v>
      </c>
      <c r="X4868">
        <v>250000</v>
      </c>
      <c r="Y4868">
        <v>1999</v>
      </c>
      <c r="Z4868">
        <v>605</v>
      </c>
      <c r="AA4868">
        <v>6.1</v>
      </c>
      <c r="AC4868">
        <v>93</v>
      </c>
    </row>
    <row r="4869" spans="1:29">
      <c r="A4869" t="s">
        <v>28</v>
      </c>
      <c r="C4869" t="s">
        <v>23222</v>
      </c>
      <c r="D4869">
        <v>27</v>
      </c>
      <c r="E4869">
        <v>75</v>
      </c>
      <c r="F4869">
        <v>269</v>
      </c>
      <c r="G4869">
        <v>7</v>
      </c>
      <c r="H4869" t="s">
        <v>23223</v>
      </c>
      <c r="I4869">
        <v>100</v>
      </c>
      <c r="J4869">
        <v>47111</v>
      </c>
      <c r="K4869" t="s">
        <v>2527</v>
      </c>
      <c r="L4869" t="s">
        <v>23224</v>
      </c>
      <c r="M4869" t="s">
        <v>23225</v>
      </c>
      <c r="N4869">
        <v>1227</v>
      </c>
      <c r="O4869">
        <v>127</v>
      </c>
      <c r="P4869" t="s">
        <v>23226</v>
      </c>
      <c r="Q4869">
        <v>1</v>
      </c>
      <c r="R4869" t="s">
        <v>23227</v>
      </c>
      <c r="S4869" t="s">
        <v>23228</v>
      </c>
      <c r="T4869">
        <v>11</v>
      </c>
      <c r="U4869" t="s">
        <v>7241</v>
      </c>
      <c r="V4869" t="s">
        <v>38</v>
      </c>
      <c r="Y4869">
        <v>2005</v>
      </c>
      <c r="Z4869">
        <v>8</v>
      </c>
      <c r="AA4869">
        <v>6.8</v>
      </c>
      <c r="AB4869">
        <v>1.85</v>
      </c>
      <c r="AC4869">
        <v>62</v>
      </c>
    </row>
    <row r="4870" spans="1:29">
      <c r="A4870" t="s">
        <v>28</v>
      </c>
      <c r="C4870" t="s">
        <v>13940</v>
      </c>
      <c r="D4870">
        <v>162</v>
      </c>
      <c r="E4870">
        <v>99</v>
      </c>
      <c r="F4870">
        <v>261</v>
      </c>
      <c r="G4870">
        <v>461</v>
      </c>
      <c r="H4870" t="s">
        <v>6051</v>
      </c>
      <c r="I4870">
        <v>924</v>
      </c>
      <c r="J4870">
        <v>49494</v>
      </c>
      <c r="K4870" t="s">
        <v>4075</v>
      </c>
      <c r="L4870" t="s">
        <v>7053</v>
      </c>
      <c r="M4870" t="s">
        <v>23229</v>
      </c>
      <c r="N4870">
        <v>8511</v>
      </c>
      <c r="O4870">
        <v>2862</v>
      </c>
      <c r="P4870" t="s">
        <v>23230</v>
      </c>
      <c r="Q4870">
        <v>0</v>
      </c>
      <c r="R4870" t="s">
        <v>23231</v>
      </c>
      <c r="S4870" t="s">
        <v>23232</v>
      </c>
      <c r="T4870">
        <v>87</v>
      </c>
      <c r="U4870" t="s">
        <v>37</v>
      </c>
      <c r="V4870" t="s">
        <v>38</v>
      </c>
      <c r="W4870" t="s">
        <v>585</v>
      </c>
      <c r="X4870">
        <v>250000</v>
      </c>
      <c r="Y4870">
        <v>2013</v>
      </c>
      <c r="Z4870">
        <v>835</v>
      </c>
      <c r="AA4870">
        <v>3.9</v>
      </c>
      <c r="AB4870">
        <v>2.35</v>
      </c>
      <c r="AC4870">
        <v>0</v>
      </c>
    </row>
    <row r="4871" spans="1:29">
      <c r="A4871" t="s">
        <v>28</v>
      </c>
      <c r="D4871">
        <v>11</v>
      </c>
      <c r="E4871">
        <v>58</v>
      </c>
      <c r="G4871">
        <v>250</v>
      </c>
      <c r="H4871" t="s">
        <v>23233</v>
      </c>
      <c r="I4871">
        <v>887</v>
      </c>
      <c r="K4871" t="s">
        <v>1935</v>
      </c>
      <c r="L4871" t="s">
        <v>2291</v>
      </c>
      <c r="M4871" t="s">
        <v>23234</v>
      </c>
      <c r="N4871">
        <v>12848</v>
      </c>
      <c r="O4871">
        <v>2572</v>
      </c>
      <c r="P4871" t="s">
        <v>23235</v>
      </c>
      <c r="Q4871">
        <v>1</v>
      </c>
      <c r="R4871" t="s">
        <v>23236</v>
      </c>
      <c r="S4871" t="s">
        <v>23237</v>
      </c>
      <c r="T4871">
        <v>59</v>
      </c>
      <c r="U4871" t="s">
        <v>37</v>
      </c>
      <c r="V4871" t="s">
        <v>56</v>
      </c>
      <c r="W4871" t="s">
        <v>2635</v>
      </c>
      <c r="Z4871">
        <v>340</v>
      </c>
      <c r="AA4871">
        <v>8.5</v>
      </c>
      <c r="AB4871">
        <v>16</v>
      </c>
      <c r="AC4871">
        <v>10000</v>
      </c>
    </row>
    <row r="4872" spans="1:29">
      <c r="A4872" t="s">
        <v>28</v>
      </c>
      <c r="C4872" t="s">
        <v>23238</v>
      </c>
      <c r="D4872">
        <v>26</v>
      </c>
      <c r="E4872">
        <v>86</v>
      </c>
      <c r="F4872">
        <v>5</v>
      </c>
      <c r="G4872">
        <v>41</v>
      </c>
      <c r="H4872" t="s">
        <v>23239</v>
      </c>
      <c r="I4872">
        <v>68</v>
      </c>
      <c r="K4872" t="s">
        <v>3409</v>
      </c>
      <c r="L4872" t="s">
        <v>22169</v>
      </c>
      <c r="M4872" t="s">
        <v>23240</v>
      </c>
      <c r="N4872">
        <v>603</v>
      </c>
      <c r="O4872">
        <v>216</v>
      </c>
      <c r="P4872" t="s">
        <v>23241</v>
      </c>
      <c r="Q4872">
        <v>3</v>
      </c>
      <c r="R4872" t="s">
        <v>23242</v>
      </c>
      <c r="S4872" t="s">
        <v>23243</v>
      </c>
      <c r="T4872">
        <v>15</v>
      </c>
      <c r="U4872" t="s">
        <v>37</v>
      </c>
      <c r="V4872" t="s">
        <v>38</v>
      </c>
      <c r="W4872" t="s">
        <v>585</v>
      </c>
      <c r="Y4872">
        <v>2004</v>
      </c>
      <c r="Z4872">
        <v>64</v>
      </c>
      <c r="AA4872">
        <v>6.9</v>
      </c>
      <c r="AC4872">
        <v>122</v>
      </c>
    </row>
    <row r="4873" spans="1:29">
      <c r="A4873" t="s">
        <v>28</v>
      </c>
      <c r="C4873" t="s">
        <v>11999</v>
      </c>
      <c r="D4873">
        <v>85</v>
      </c>
      <c r="E4873">
        <v>92</v>
      </c>
      <c r="F4873">
        <v>337</v>
      </c>
      <c r="G4873">
        <v>22</v>
      </c>
      <c r="H4873" t="s">
        <v>23244</v>
      </c>
      <c r="I4873">
        <v>35</v>
      </c>
      <c r="J4873">
        <v>45661</v>
      </c>
      <c r="K4873" t="s">
        <v>4075</v>
      </c>
      <c r="L4873" t="s">
        <v>23245</v>
      </c>
      <c r="M4873" t="s">
        <v>23246</v>
      </c>
      <c r="N4873">
        <v>7148</v>
      </c>
      <c r="O4873">
        <v>114</v>
      </c>
      <c r="P4873" t="s">
        <v>23247</v>
      </c>
      <c r="Q4873">
        <v>0</v>
      </c>
      <c r="R4873" t="s">
        <v>23248</v>
      </c>
      <c r="S4873" t="s">
        <v>23249</v>
      </c>
      <c r="T4873">
        <v>32</v>
      </c>
      <c r="U4873" t="s">
        <v>37</v>
      </c>
      <c r="V4873" t="s">
        <v>38</v>
      </c>
      <c r="W4873" t="s">
        <v>39</v>
      </c>
      <c r="Y4873">
        <v>2007</v>
      </c>
      <c r="Z4873">
        <v>32</v>
      </c>
      <c r="AA4873">
        <v>7.3</v>
      </c>
      <c r="AB4873">
        <v>2.35</v>
      </c>
      <c r="AC4873">
        <v>773</v>
      </c>
    </row>
    <row r="4874" spans="1:29">
      <c r="A4874" t="s">
        <v>28</v>
      </c>
      <c r="C4874" t="s">
        <v>23250</v>
      </c>
      <c r="D4874">
        <v>77</v>
      </c>
      <c r="E4874">
        <v>101</v>
      </c>
      <c r="F4874">
        <v>17</v>
      </c>
      <c r="G4874">
        <v>289</v>
      </c>
      <c r="H4874" t="s">
        <v>8452</v>
      </c>
      <c r="I4874">
        <v>766</v>
      </c>
      <c r="K4874" t="s">
        <v>852</v>
      </c>
      <c r="L4874" t="s">
        <v>963</v>
      </c>
      <c r="M4874" t="s">
        <v>23251</v>
      </c>
      <c r="N4874">
        <v>70076</v>
      </c>
      <c r="O4874">
        <v>2123</v>
      </c>
      <c r="P4874" t="s">
        <v>23252</v>
      </c>
      <c r="Q4874">
        <v>0</v>
      </c>
      <c r="R4874" t="s">
        <v>23253</v>
      </c>
      <c r="S4874" t="s">
        <v>23254</v>
      </c>
      <c r="T4874">
        <v>120</v>
      </c>
      <c r="U4874" t="s">
        <v>37</v>
      </c>
      <c r="V4874" t="s">
        <v>56</v>
      </c>
      <c r="W4874" t="s">
        <v>4830</v>
      </c>
      <c r="Y4874">
        <v>2009</v>
      </c>
      <c r="Z4874">
        <v>438</v>
      </c>
      <c r="AA4874">
        <v>6.9</v>
      </c>
      <c r="AB4874">
        <v>2.35</v>
      </c>
      <c r="AC4874">
        <v>14000</v>
      </c>
    </row>
    <row r="4875" spans="1:29">
      <c r="A4875" t="s">
        <v>747</v>
      </c>
      <c r="C4875" t="s">
        <v>23255</v>
      </c>
      <c r="D4875">
        <v>8</v>
      </c>
      <c r="E4875">
        <v>81</v>
      </c>
      <c r="F4875">
        <v>0</v>
      </c>
      <c r="G4875">
        <v>5</v>
      </c>
      <c r="H4875" t="s">
        <v>23256</v>
      </c>
      <c r="I4875">
        <v>119</v>
      </c>
      <c r="J4875">
        <v>18195</v>
      </c>
      <c r="K4875" t="s">
        <v>12332</v>
      </c>
      <c r="L4875" t="s">
        <v>20207</v>
      </c>
      <c r="M4875" t="s">
        <v>23257</v>
      </c>
      <c r="N4875">
        <v>336</v>
      </c>
      <c r="O4875">
        <v>154</v>
      </c>
      <c r="P4875" t="s">
        <v>23258</v>
      </c>
      <c r="Q4875">
        <v>0</v>
      </c>
      <c r="R4875" t="s">
        <v>23259</v>
      </c>
      <c r="S4875" t="s">
        <v>23260</v>
      </c>
      <c r="T4875">
        <v>7</v>
      </c>
      <c r="U4875" t="s">
        <v>37</v>
      </c>
      <c r="V4875" t="s">
        <v>38</v>
      </c>
      <c r="X4875">
        <v>250000</v>
      </c>
      <c r="Y4875">
        <v>1997</v>
      </c>
      <c r="Z4875">
        <v>24</v>
      </c>
      <c r="AA4875">
        <v>6.3</v>
      </c>
      <c r="AB4875">
        <v>1.85</v>
      </c>
      <c r="AC4875">
        <v>67</v>
      </c>
    </row>
    <row r="4876" spans="1:29">
      <c r="A4876" t="s">
        <v>28</v>
      </c>
      <c r="C4876" t="s">
        <v>23261</v>
      </c>
      <c r="D4876">
        <v>5</v>
      </c>
      <c r="E4876">
        <v>93</v>
      </c>
      <c r="F4876">
        <v>7</v>
      </c>
      <c r="G4876">
        <v>73</v>
      </c>
      <c r="H4876" t="s">
        <v>23262</v>
      </c>
      <c r="I4876">
        <v>349</v>
      </c>
      <c r="K4876" t="s">
        <v>18257</v>
      </c>
      <c r="L4876" t="s">
        <v>6292</v>
      </c>
      <c r="M4876" t="s">
        <v>23263</v>
      </c>
      <c r="N4876">
        <v>602</v>
      </c>
      <c r="O4876">
        <v>631</v>
      </c>
      <c r="P4876" t="s">
        <v>23264</v>
      </c>
      <c r="Q4876">
        <v>0</v>
      </c>
      <c r="R4876" t="s">
        <v>23265</v>
      </c>
      <c r="S4876" t="s">
        <v>23266</v>
      </c>
      <c r="T4876">
        <v>18</v>
      </c>
      <c r="U4876" t="s">
        <v>37</v>
      </c>
      <c r="V4876" t="s">
        <v>38</v>
      </c>
      <c r="W4876" t="s">
        <v>277</v>
      </c>
      <c r="Y4876">
        <v>2008</v>
      </c>
      <c r="Z4876">
        <v>168</v>
      </c>
      <c r="AA4876">
        <v>2.5</v>
      </c>
      <c r="AB4876">
        <v>1.85</v>
      </c>
      <c r="AC4876">
        <v>777</v>
      </c>
    </row>
    <row r="4877" spans="1:29">
      <c r="A4877" t="s">
        <v>28</v>
      </c>
      <c r="C4877" t="s">
        <v>13153</v>
      </c>
      <c r="D4877">
        <v>3</v>
      </c>
      <c r="E4877">
        <v>95</v>
      </c>
      <c r="F4877">
        <v>1000</v>
      </c>
      <c r="G4877">
        <v>3</v>
      </c>
      <c r="H4877" t="s">
        <v>23267</v>
      </c>
      <c r="I4877">
        <v>1000</v>
      </c>
      <c r="K4877" t="s">
        <v>3409</v>
      </c>
      <c r="L4877" t="s">
        <v>13153</v>
      </c>
      <c r="M4877" t="s">
        <v>23268</v>
      </c>
      <c r="N4877">
        <v>300</v>
      </c>
      <c r="O4877">
        <v>1056</v>
      </c>
      <c r="P4877" t="s">
        <v>23269</v>
      </c>
      <c r="Q4877">
        <v>1</v>
      </c>
      <c r="S4877" t="s">
        <v>23270</v>
      </c>
      <c r="T4877">
        <v>8</v>
      </c>
      <c r="U4877" t="s">
        <v>37</v>
      </c>
      <c r="V4877" t="s">
        <v>268</v>
      </c>
      <c r="W4877" t="s">
        <v>95</v>
      </c>
      <c r="X4877">
        <v>250000</v>
      </c>
      <c r="Y4877">
        <v>2010</v>
      </c>
      <c r="Z4877">
        <v>53</v>
      </c>
      <c r="AA4877">
        <v>5.7</v>
      </c>
      <c r="AB4877">
        <v>1.78</v>
      </c>
      <c r="AC4877">
        <v>141</v>
      </c>
    </row>
    <row r="4878" spans="1:29">
      <c r="A4878" t="s">
        <v>28</v>
      </c>
      <c r="C4878" t="s">
        <v>23271</v>
      </c>
      <c r="D4878">
        <v>66</v>
      </c>
      <c r="E4878">
        <v>107</v>
      </c>
      <c r="F4878">
        <v>63</v>
      </c>
      <c r="G4878">
        <v>76</v>
      </c>
      <c r="H4878" t="s">
        <v>23272</v>
      </c>
      <c r="I4878">
        <v>135</v>
      </c>
      <c r="K4878" t="s">
        <v>23273</v>
      </c>
      <c r="L4878" t="s">
        <v>23274</v>
      </c>
      <c r="M4878" t="s">
        <v>23275</v>
      </c>
      <c r="N4878">
        <v>18486</v>
      </c>
      <c r="O4878">
        <v>457</v>
      </c>
      <c r="P4878" t="s">
        <v>23276</v>
      </c>
      <c r="Q4878">
        <v>0</v>
      </c>
      <c r="R4878" t="s">
        <v>23277</v>
      </c>
      <c r="S4878" t="s">
        <v>23278</v>
      </c>
      <c r="T4878">
        <v>215</v>
      </c>
      <c r="U4878" t="s">
        <v>37</v>
      </c>
      <c r="V4878" t="s">
        <v>38</v>
      </c>
      <c r="Y4878">
        <v>2009</v>
      </c>
      <c r="Z4878">
        <v>115</v>
      </c>
      <c r="AA4878">
        <v>7</v>
      </c>
      <c r="AB4878">
        <v>1.78</v>
      </c>
      <c r="AC4878">
        <v>11000</v>
      </c>
    </row>
    <row r="4879" spans="1:29">
      <c r="A4879" t="s">
        <v>28</v>
      </c>
      <c r="C4879" t="s">
        <v>23279</v>
      </c>
      <c r="D4879">
        <v>4</v>
      </c>
      <c r="E4879">
        <v>98</v>
      </c>
      <c r="F4879">
        <v>3</v>
      </c>
      <c r="G4879">
        <v>104</v>
      </c>
      <c r="H4879" t="s">
        <v>23280</v>
      </c>
      <c r="I4879">
        <v>337</v>
      </c>
      <c r="K4879" t="s">
        <v>7144</v>
      </c>
      <c r="L4879" t="s">
        <v>23281</v>
      </c>
      <c r="M4879" t="s">
        <v>23282</v>
      </c>
      <c r="N4879">
        <v>450</v>
      </c>
      <c r="O4879">
        <v>694</v>
      </c>
      <c r="P4879" t="s">
        <v>23283</v>
      </c>
      <c r="Q4879">
        <v>2</v>
      </c>
      <c r="R4879" t="s">
        <v>23284</v>
      </c>
      <c r="S4879" t="s">
        <v>23285</v>
      </c>
      <c r="T4879">
        <v>10</v>
      </c>
      <c r="U4879" t="s">
        <v>37</v>
      </c>
      <c r="V4879" t="s">
        <v>38</v>
      </c>
      <c r="W4879" t="s">
        <v>95</v>
      </c>
      <c r="X4879">
        <v>250000</v>
      </c>
      <c r="Y4879">
        <v>2010</v>
      </c>
      <c r="Z4879">
        <v>168</v>
      </c>
      <c r="AA4879">
        <v>6.2</v>
      </c>
      <c r="AC4879">
        <v>0</v>
      </c>
    </row>
    <row r="4880" spans="1:29">
      <c r="A4880" t="s">
        <v>28</v>
      </c>
      <c r="C4880" t="s">
        <v>23286</v>
      </c>
      <c r="E4880">
        <v>35</v>
      </c>
      <c r="F4880">
        <v>2</v>
      </c>
      <c r="G4880">
        <v>152</v>
      </c>
      <c r="H4880" t="s">
        <v>23287</v>
      </c>
      <c r="I4880">
        <v>338</v>
      </c>
      <c r="K4880" t="s">
        <v>23288</v>
      </c>
      <c r="L4880" t="s">
        <v>23289</v>
      </c>
      <c r="M4880" t="s">
        <v>23290</v>
      </c>
      <c r="N4880">
        <v>31</v>
      </c>
      <c r="O4880">
        <v>968</v>
      </c>
      <c r="P4880" t="s">
        <v>23291</v>
      </c>
      <c r="Q4880">
        <v>5</v>
      </c>
      <c r="R4880" t="s">
        <v>23292</v>
      </c>
      <c r="S4880" t="s">
        <v>23293</v>
      </c>
      <c r="U4880" t="s">
        <v>37</v>
      </c>
      <c r="V4880" t="s">
        <v>38</v>
      </c>
      <c r="Y4880">
        <v>2007</v>
      </c>
      <c r="Z4880">
        <v>219</v>
      </c>
      <c r="AA4880">
        <v>6.9</v>
      </c>
      <c r="AC4880">
        <v>0</v>
      </c>
    </row>
    <row r="4881" spans="1:29">
      <c r="A4881" t="s">
        <v>28</v>
      </c>
      <c r="C4881" t="s">
        <v>23294</v>
      </c>
      <c r="D4881">
        <v>15</v>
      </c>
      <c r="E4881">
        <v>108</v>
      </c>
      <c r="F4881">
        <v>32</v>
      </c>
      <c r="G4881">
        <v>180</v>
      </c>
      <c r="H4881" t="s">
        <v>2725</v>
      </c>
      <c r="I4881">
        <v>602</v>
      </c>
      <c r="K4881" t="s">
        <v>1935</v>
      </c>
      <c r="L4881" t="s">
        <v>1321</v>
      </c>
      <c r="M4881" t="s">
        <v>23295</v>
      </c>
      <c r="N4881">
        <v>870</v>
      </c>
      <c r="O4881">
        <v>1991</v>
      </c>
      <c r="P4881" t="s">
        <v>23296</v>
      </c>
      <c r="Q4881">
        <v>0</v>
      </c>
      <c r="R4881" t="s">
        <v>23297</v>
      </c>
      <c r="S4881" t="s">
        <v>23298</v>
      </c>
      <c r="T4881">
        <v>18</v>
      </c>
      <c r="U4881" t="s">
        <v>37</v>
      </c>
      <c r="V4881" t="s">
        <v>38</v>
      </c>
      <c r="W4881" t="s">
        <v>585</v>
      </c>
      <c r="Y4881">
        <v>1982</v>
      </c>
      <c r="Z4881">
        <v>427</v>
      </c>
      <c r="AA4881">
        <v>4.5</v>
      </c>
      <c r="AB4881">
        <v>1.85</v>
      </c>
      <c r="AC4881">
        <v>76</v>
      </c>
    </row>
    <row r="4882" spans="1:29">
      <c r="A4882" t="s">
        <v>28</v>
      </c>
      <c r="C4882" t="s">
        <v>23299</v>
      </c>
      <c r="D4882">
        <v>1</v>
      </c>
      <c r="E4882">
        <v>66</v>
      </c>
      <c r="F4882">
        <v>0</v>
      </c>
      <c r="G4882">
        <v>0</v>
      </c>
      <c r="H4882" t="s">
        <v>23300</v>
      </c>
      <c r="I4882">
        <v>0</v>
      </c>
      <c r="K4882" t="s">
        <v>67</v>
      </c>
      <c r="L4882" t="s">
        <v>23301</v>
      </c>
      <c r="M4882" t="s">
        <v>23302</v>
      </c>
      <c r="N4882">
        <v>6</v>
      </c>
      <c r="O4882">
        <v>0</v>
      </c>
      <c r="P4882" t="s">
        <v>23303</v>
      </c>
      <c r="Q4882">
        <v>2</v>
      </c>
      <c r="S4882" t="s">
        <v>23304</v>
      </c>
      <c r="T4882">
        <v>1</v>
      </c>
      <c r="U4882" t="s">
        <v>37</v>
      </c>
      <c r="V4882" t="s">
        <v>38</v>
      </c>
      <c r="W4882" t="s">
        <v>95</v>
      </c>
      <c r="X4882">
        <v>250000</v>
      </c>
      <c r="Y4882">
        <v>2013</v>
      </c>
      <c r="Z4882">
        <v>0</v>
      </c>
      <c r="AA4882">
        <v>7.8</v>
      </c>
      <c r="AC4882">
        <v>53</v>
      </c>
    </row>
    <row r="4883" spans="1:29">
      <c r="A4883" t="s">
        <v>28</v>
      </c>
      <c r="C4883" t="s">
        <v>23305</v>
      </c>
      <c r="D4883">
        <v>12</v>
      </c>
      <c r="E4883">
        <v>95</v>
      </c>
      <c r="F4883">
        <v>7</v>
      </c>
      <c r="G4883">
        <v>89</v>
      </c>
      <c r="H4883" t="s">
        <v>23306</v>
      </c>
      <c r="I4883">
        <v>236</v>
      </c>
      <c r="K4883" t="s">
        <v>5544</v>
      </c>
      <c r="L4883" t="s">
        <v>19514</v>
      </c>
      <c r="M4883" t="s">
        <v>23307</v>
      </c>
      <c r="N4883">
        <v>1488</v>
      </c>
      <c r="O4883">
        <v>537</v>
      </c>
      <c r="P4883" t="s">
        <v>23308</v>
      </c>
      <c r="Q4883">
        <v>1</v>
      </c>
      <c r="R4883" t="s">
        <v>22040</v>
      </c>
      <c r="S4883" t="s">
        <v>23309</v>
      </c>
      <c r="T4883">
        <v>28</v>
      </c>
      <c r="U4883" t="s">
        <v>37</v>
      </c>
      <c r="V4883" t="s">
        <v>38</v>
      </c>
      <c r="W4883" t="s">
        <v>39</v>
      </c>
      <c r="X4883">
        <v>250000</v>
      </c>
      <c r="Y4883">
        <v>2012</v>
      </c>
      <c r="Z4883">
        <v>206</v>
      </c>
      <c r="AA4883">
        <v>4.4000000000000004</v>
      </c>
      <c r="AC4883">
        <v>519</v>
      </c>
    </row>
    <row r="4884" spans="1:29">
      <c r="A4884" t="s">
        <v>28</v>
      </c>
      <c r="C4884" t="s">
        <v>13104</v>
      </c>
      <c r="E4884">
        <v>99</v>
      </c>
      <c r="F4884">
        <v>45</v>
      </c>
      <c r="G4884">
        <v>224</v>
      </c>
      <c r="H4884" t="s">
        <v>1927</v>
      </c>
      <c r="I4884">
        <v>1000</v>
      </c>
      <c r="K4884" t="s">
        <v>10734</v>
      </c>
      <c r="L4884" t="s">
        <v>2619</v>
      </c>
      <c r="M4884" t="s">
        <v>13105</v>
      </c>
      <c r="N4884">
        <v>1465</v>
      </c>
      <c r="O4884">
        <v>2166</v>
      </c>
      <c r="P4884" t="s">
        <v>13106</v>
      </c>
      <c r="Q4884">
        <v>1</v>
      </c>
      <c r="R4884" t="s">
        <v>13107</v>
      </c>
      <c r="S4884" t="s">
        <v>13108</v>
      </c>
      <c r="T4884">
        <v>56</v>
      </c>
      <c r="U4884" t="s">
        <v>37</v>
      </c>
      <c r="V4884" t="s">
        <v>38</v>
      </c>
      <c r="W4884" t="s">
        <v>5613</v>
      </c>
      <c r="Y4884">
        <v>1998</v>
      </c>
      <c r="Z4884">
        <v>393</v>
      </c>
      <c r="AA4884">
        <v>7.4</v>
      </c>
      <c r="AB4884">
        <v>1.33</v>
      </c>
      <c r="AC4884">
        <v>515</v>
      </c>
    </row>
    <row r="4885" spans="1:29">
      <c r="A4885" t="s">
        <v>28</v>
      </c>
      <c r="C4885" t="s">
        <v>22742</v>
      </c>
      <c r="D4885">
        <v>1</v>
      </c>
      <c r="E4885">
        <v>108</v>
      </c>
      <c r="F4885">
        <v>431</v>
      </c>
      <c r="G4885">
        <v>3</v>
      </c>
      <c r="H4885" t="s">
        <v>23310</v>
      </c>
      <c r="I4885">
        <v>288</v>
      </c>
      <c r="K4885" t="s">
        <v>18089</v>
      </c>
      <c r="L4885" t="s">
        <v>23311</v>
      </c>
      <c r="M4885" t="s">
        <v>23312</v>
      </c>
      <c r="N4885">
        <v>25</v>
      </c>
      <c r="O4885">
        <v>387</v>
      </c>
      <c r="P4885" t="s">
        <v>23313</v>
      </c>
      <c r="Q4885">
        <v>6</v>
      </c>
      <c r="S4885" t="s">
        <v>23314</v>
      </c>
      <c r="T4885">
        <v>1</v>
      </c>
      <c r="U4885" t="s">
        <v>37</v>
      </c>
      <c r="V4885" t="s">
        <v>38</v>
      </c>
      <c r="W4885" t="s">
        <v>95</v>
      </c>
      <c r="X4885">
        <v>250000</v>
      </c>
      <c r="Y4885">
        <v>2014</v>
      </c>
      <c r="Z4885">
        <v>96</v>
      </c>
      <c r="AA4885">
        <v>6.6</v>
      </c>
      <c r="AC4885">
        <v>71</v>
      </c>
    </row>
    <row r="4886" spans="1:29">
      <c r="A4886" t="s">
        <v>28</v>
      </c>
      <c r="C4886" t="s">
        <v>23315</v>
      </c>
      <c r="D4886">
        <v>6</v>
      </c>
      <c r="E4886">
        <v>90</v>
      </c>
      <c r="F4886">
        <v>30</v>
      </c>
      <c r="G4886">
        <v>670</v>
      </c>
      <c r="H4886" t="s">
        <v>6143</v>
      </c>
      <c r="I4886">
        <v>699</v>
      </c>
      <c r="K4886" t="s">
        <v>67</v>
      </c>
      <c r="L4886" t="s">
        <v>11457</v>
      </c>
      <c r="M4886" t="s">
        <v>23316</v>
      </c>
      <c r="N4886">
        <v>37</v>
      </c>
      <c r="O4886">
        <v>3967</v>
      </c>
      <c r="P4886" t="s">
        <v>10619</v>
      </c>
      <c r="Q4886">
        <v>0</v>
      </c>
      <c r="R4886" t="s">
        <v>23317</v>
      </c>
      <c r="S4886" t="s">
        <v>23318</v>
      </c>
      <c r="T4886">
        <v>2</v>
      </c>
      <c r="U4886" t="s">
        <v>37</v>
      </c>
      <c r="V4886" t="s">
        <v>38</v>
      </c>
      <c r="X4886">
        <v>250000</v>
      </c>
      <c r="Y4886">
        <v>2014</v>
      </c>
      <c r="Z4886">
        <v>683</v>
      </c>
      <c r="AA4886">
        <v>8</v>
      </c>
      <c r="AC4886">
        <v>199</v>
      </c>
    </row>
    <row r="4887" spans="1:29">
      <c r="A4887" t="s">
        <v>747</v>
      </c>
      <c r="C4887" t="s">
        <v>17041</v>
      </c>
      <c r="D4887">
        <v>48</v>
      </c>
      <c r="E4887">
        <v>151</v>
      </c>
      <c r="F4887">
        <v>54</v>
      </c>
      <c r="G4887">
        <v>6</v>
      </c>
      <c r="H4887" t="s">
        <v>23319</v>
      </c>
      <c r="I4887">
        <v>81</v>
      </c>
      <c r="K4887" t="s">
        <v>5605</v>
      </c>
      <c r="L4887" t="s">
        <v>23320</v>
      </c>
      <c r="M4887" t="s">
        <v>23321</v>
      </c>
      <c r="N4887">
        <v>4849</v>
      </c>
      <c r="O4887">
        <v>108</v>
      </c>
      <c r="P4887" t="s">
        <v>23322</v>
      </c>
      <c r="Q4887">
        <v>0</v>
      </c>
      <c r="R4887" t="s">
        <v>23323</v>
      </c>
      <c r="S4887" t="s">
        <v>23324</v>
      </c>
      <c r="T4887">
        <v>45</v>
      </c>
      <c r="V4887" t="s">
        <v>38</v>
      </c>
      <c r="W4887" t="s">
        <v>4830</v>
      </c>
      <c r="X4887">
        <v>245000</v>
      </c>
      <c r="Y4887">
        <v>1925</v>
      </c>
      <c r="Z4887">
        <v>12</v>
      </c>
      <c r="AA4887">
        <v>8.3000000000000007</v>
      </c>
      <c r="AB4887">
        <v>1.33</v>
      </c>
      <c r="AC4887">
        <v>226</v>
      </c>
    </row>
    <row r="4888" spans="1:29">
      <c r="A4888" t="s">
        <v>28</v>
      </c>
      <c r="C4888" t="s">
        <v>23325</v>
      </c>
      <c r="D4888">
        <v>2</v>
      </c>
      <c r="E4888">
        <v>83</v>
      </c>
      <c r="F4888">
        <v>12</v>
      </c>
      <c r="G4888">
        <v>29</v>
      </c>
      <c r="H4888" t="s">
        <v>23326</v>
      </c>
      <c r="I4888">
        <v>1000</v>
      </c>
      <c r="K4888" t="s">
        <v>1671</v>
      </c>
      <c r="L4888" t="s">
        <v>14066</v>
      </c>
      <c r="M4888" t="s">
        <v>23327</v>
      </c>
      <c r="N4888">
        <v>110</v>
      </c>
      <c r="O4888">
        <v>1244</v>
      </c>
      <c r="P4888" t="s">
        <v>23328</v>
      </c>
      <c r="Q4888">
        <v>0</v>
      </c>
      <c r="R4888" t="s">
        <v>23329</v>
      </c>
      <c r="S4888" t="s">
        <v>23330</v>
      </c>
      <c r="T4888">
        <v>1</v>
      </c>
      <c r="U4888" t="s">
        <v>37</v>
      </c>
      <c r="V4888" t="s">
        <v>38</v>
      </c>
      <c r="X4888">
        <v>240000</v>
      </c>
      <c r="Y4888">
        <v>2006</v>
      </c>
      <c r="Z4888">
        <v>185</v>
      </c>
      <c r="AA4888">
        <v>6.5</v>
      </c>
      <c r="AC4888">
        <v>72</v>
      </c>
    </row>
    <row r="4889" spans="1:29">
      <c r="A4889" t="s">
        <v>28</v>
      </c>
      <c r="C4889" t="s">
        <v>23331</v>
      </c>
      <c r="D4889">
        <v>17</v>
      </c>
      <c r="E4889">
        <v>108</v>
      </c>
      <c r="F4889">
        <v>0</v>
      </c>
      <c r="G4889">
        <v>142</v>
      </c>
      <c r="H4889" t="s">
        <v>23332</v>
      </c>
      <c r="I4889">
        <v>431</v>
      </c>
      <c r="K4889" t="s">
        <v>6545</v>
      </c>
      <c r="L4889" t="s">
        <v>23333</v>
      </c>
      <c r="M4889" t="s">
        <v>23334</v>
      </c>
      <c r="N4889">
        <v>330</v>
      </c>
      <c r="O4889">
        <v>1087</v>
      </c>
      <c r="P4889" t="s">
        <v>23335</v>
      </c>
      <c r="Q4889">
        <v>3</v>
      </c>
      <c r="S4889" t="s">
        <v>23336</v>
      </c>
      <c r="T4889">
        <v>2</v>
      </c>
      <c r="U4889" t="s">
        <v>37</v>
      </c>
      <c r="V4889" t="s">
        <v>38</v>
      </c>
      <c r="X4889">
        <v>250000</v>
      </c>
      <c r="Y4889">
        <v>2013</v>
      </c>
      <c r="Z4889">
        <v>297</v>
      </c>
      <c r="AA4889">
        <v>7.1</v>
      </c>
      <c r="AB4889">
        <v>1.85</v>
      </c>
      <c r="AC4889">
        <v>231</v>
      </c>
    </row>
    <row r="4890" spans="1:29">
      <c r="A4890" t="s">
        <v>28</v>
      </c>
      <c r="C4890" t="s">
        <v>12849</v>
      </c>
      <c r="D4890">
        <v>225</v>
      </c>
      <c r="E4890">
        <v>92</v>
      </c>
      <c r="F4890">
        <v>0</v>
      </c>
      <c r="G4890">
        <v>146</v>
      </c>
      <c r="H4890" t="s">
        <v>23337</v>
      </c>
      <c r="I4890">
        <v>27000</v>
      </c>
      <c r="J4890">
        <v>104792</v>
      </c>
      <c r="K4890" t="s">
        <v>8722</v>
      </c>
      <c r="L4890" t="s">
        <v>60</v>
      </c>
      <c r="M4890" t="s">
        <v>23338</v>
      </c>
      <c r="N4890">
        <v>84817</v>
      </c>
      <c r="O4890">
        <v>27507</v>
      </c>
      <c r="P4890" t="s">
        <v>23339</v>
      </c>
      <c r="Q4890">
        <v>0</v>
      </c>
      <c r="R4890" t="s">
        <v>23340</v>
      </c>
      <c r="S4890" t="s">
        <v>23341</v>
      </c>
      <c r="T4890">
        <v>145</v>
      </c>
      <c r="U4890" t="s">
        <v>37</v>
      </c>
      <c r="V4890" t="s">
        <v>56</v>
      </c>
      <c r="W4890" t="s">
        <v>585</v>
      </c>
      <c r="Y4890">
        <v>2008</v>
      </c>
      <c r="Z4890">
        <v>161</v>
      </c>
      <c r="AA4890">
        <v>7.1</v>
      </c>
      <c r="AB4890">
        <v>1.85</v>
      </c>
      <c r="AC4890">
        <v>22000</v>
      </c>
    </row>
    <row r="4891" spans="1:29">
      <c r="A4891" t="s">
        <v>28</v>
      </c>
      <c r="C4891" t="s">
        <v>23342</v>
      </c>
      <c r="D4891">
        <v>5</v>
      </c>
      <c r="E4891">
        <v>105</v>
      </c>
      <c r="F4891">
        <v>7</v>
      </c>
      <c r="G4891">
        <v>494</v>
      </c>
      <c r="H4891" t="s">
        <v>23343</v>
      </c>
      <c r="I4891">
        <v>814</v>
      </c>
      <c r="K4891" t="s">
        <v>23344</v>
      </c>
      <c r="L4891" t="s">
        <v>23345</v>
      </c>
      <c r="M4891" t="s">
        <v>23346</v>
      </c>
      <c r="N4891">
        <v>146</v>
      </c>
      <c r="O4891">
        <v>2970</v>
      </c>
      <c r="P4891" t="s">
        <v>23347</v>
      </c>
      <c r="Q4891">
        <v>0</v>
      </c>
      <c r="R4891" t="s">
        <v>23348</v>
      </c>
      <c r="S4891" t="s">
        <v>23349</v>
      </c>
      <c r="T4891">
        <v>4</v>
      </c>
      <c r="U4891" t="s">
        <v>37</v>
      </c>
      <c r="V4891" t="s">
        <v>38</v>
      </c>
      <c r="X4891">
        <v>250000</v>
      </c>
      <c r="Y4891">
        <v>2015</v>
      </c>
      <c r="Z4891">
        <v>755</v>
      </c>
      <c r="AA4891">
        <v>4</v>
      </c>
      <c r="AC4891">
        <v>244</v>
      </c>
    </row>
    <row r="4892" spans="1:29">
      <c r="A4892" t="s">
        <v>28</v>
      </c>
      <c r="C4892" t="s">
        <v>23350</v>
      </c>
      <c r="D4892">
        <v>22</v>
      </c>
      <c r="E4892">
        <v>86</v>
      </c>
      <c r="F4892">
        <v>15</v>
      </c>
      <c r="G4892">
        <v>0</v>
      </c>
      <c r="H4892" t="s">
        <v>23351</v>
      </c>
      <c r="I4892">
        <v>2</v>
      </c>
      <c r="J4892">
        <v>111300</v>
      </c>
      <c r="K4892" t="s">
        <v>67</v>
      </c>
      <c r="L4892" t="s">
        <v>23352</v>
      </c>
      <c r="M4892" t="s">
        <v>23353</v>
      </c>
      <c r="N4892">
        <v>575</v>
      </c>
      <c r="O4892">
        <v>2</v>
      </c>
      <c r="P4892" t="s">
        <v>23354</v>
      </c>
      <c r="Q4892">
        <v>0</v>
      </c>
      <c r="R4892" t="s">
        <v>23355</v>
      </c>
      <c r="S4892" t="s">
        <v>23356</v>
      </c>
      <c r="T4892">
        <v>6</v>
      </c>
      <c r="U4892" t="s">
        <v>37</v>
      </c>
      <c r="V4892" t="s">
        <v>38</v>
      </c>
      <c r="W4892" t="s">
        <v>4830</v>
      </c>
      <c r="X4892">
        <v>225000</v>
      </c>
      <c r="Y4892">
        <v>2012</v>
      </c>
      <c r="Z4892">
        <v>0</v>
      </c>
      <c r="AA4892">
        <v>7.5</v>
      </c>
      <c r="AB4892">
        <v>2.35</v>
      </c>
      <c r="AC4892">
        <v>801</v>
      </c>
    </row>
    <row r="4893" spans="1:29">
      <c r="A4893" t="s">
        <v>28</v>
      </c>
      <c r="C4893" t="s">
        <v>23357</v>
      </c>
      <c r="D4893">
        <v>38</v>
      </c>
      <c r="E4893">
        <v>106</v>
      </c>
      <c r="F4893">
        <v>0</v>
      </c>
      <c r="G4893">
        <v>131</v>
      </c>
      <c r="H4893" t="s">
        <v>3956</v>
      </c>
      <c r="I4893">
        <v>254</v>
      </c>
      <c r="J4893">
        <v>1027119</v>
      </c>
      <c r="K4893" t="s">
        <v>3409</v>
      </c>
      <c r="L4893" t="s">
        <v>13089</v>
      </c>
      <c r="M4893" t="s">
        <v>23358</v>
      </c>
      <c r="N4893">
        <v>2742</v>
      </c>
      <c r="O4893">
        <v>964</v>
      </c>
      <c r="P4893" t="s">
        <v>23359</v>
      </c>
      <c r="Q4893">
        <v>1</v>
      </c>
      <c r="R4893" t="s">
        <v>23360</v>
      </c>
      <c r="S4893" t="s">
        <v>23361</v>
      </c>
      <c r="T4893">
        <v>73</v>
      </c>
      <c r="U4893" t="s">
        <v>37</v>
      </c>
      <c r="V4893" t="s">
        <v>38</v>
      </c>
      <c r="W4893" t="s">
        <v>585</v>
      </c>
      <c r="X4893">
        <v>225000</v>
      </c>
      <c r="Y4893">
        <v>2000</v>
      </c>
      <c r="Z4893">
        <v>147</v>
      </c>
      <c r="AA4893">
        <v>7</v>
      </c>
      <c r="AB4893">
        <v>1.85</v>
      </c>
      <c r="AC4893">
        <v>72</v>
      </c>
    </row>
    <row r="4894" spans="1:29">
      <c r="A4894" t="s">
        <v>28</v>
      </c>
      <c r="C4894" t="s">
        <v>23362</v>
      </c>
      <c r="D4894">
        <v>21</v>
      </c>
      <c r="E4894">
        <v>93</v>
      </c>
      <c r="F4894">
        <v>0</v>
      </c>
      <c r="G4894">
        <v>0</v>
      </c>
      <c r="H4894" t="s">
        <v>23363</v>
      </c>
      <c r="I4894">
        <v>12</v>
      </c>
      <c r="K4894" t="s">
        <v>2527</v>
      </c>
      <c r="L4894" t="s">
        <v>23364</v>
      </c>
      <c r="M4894" t="s">
        <v>23365</v>
      </c>
      <c r="N4894">
        <v>161</v>
      </c>
      <c r="O4894">
        <v>24</v>
      </c>
      <c r="P4894" t="s">
        <v>23366</v>
      </c>
      <c r="Q4894">
        <v>0</v>
      </c>
      <c r="R4894" t="s">
        <v>23367</v>
      </c>
      <c r="S4894" t="s">
        <v>23368</v>
      </c>
      <c r="T4894">
        <v>5</v>
      </c>
      <c r="U4894" t="s">
        <v>37</v>
      </c>
      <c r="V4894" t="s">
        <v>38</v>
      </c>
      <c r="W4894" t="s">
        <v>7334</v>
      </c>
      <c r="X4894">
        <v>100000</v>
      </c>
      <c r="Y4894">
        <v>1969</v>
      </c>
      <c r="Z4894">
        <v>12</v>
      </c>
      <c r="AA4894">
        <v>4</v>
      </c>
      <c r="AB4894">
        <v>1.37</v>
      </c>
      <c r="AC4894">
        <v>17</v>
      </c>
    </row>
    <row r="4895" spans="1:29">
      <c r="A4895" t="s">
        <v>747</v>
      </c>
      <c r="C4895" t="s">
        <v>23369</v>
      </c>
      <c r="D4895">
        <v>67</v>
      </c>
      <c r="E4895">
        <v>80</v>
      </c>
      <c r="F4895">
        <v>7</v>
      </c>
      <c r="G4895">
        <v>21</v>
      </c>
      <c r="H4895" t="s">
        <v>23370</v>
      </c>
      <c r="I4895">
        <v>57</v>
      </c>
      <c r="J4895">
        <v>5000000</v>
      </c>
      <c r="K4895" t="s">
        <v>23371</v>
      </c>
      <c r="L4895" t="s">
        <v>23372</v>
      </c>
      <c r="M4895" t="s">
        <v>23373</v>
      </c>
      <c r="N4895">
        <v>4812</v>
      </c>
      <c r="O4895">
        <v>205</v>
      </c>
      <c r="P4895" t="s">
        <v>23374</v>
      </c>
      <c r="Q4895">
        <v>0</v>
      </c>
      <c r="R4895" t="s">
        <v>23375</v>
      </c>
      <c r="S4895" t="s">
        <v>23376</v>
      </c>
      <c r="T4895">
        <v>88</v>
      </c>
      <c r="U4895" t="s">
        <v>37</v>
      </c>
      <c r="V4895" t="s">
        <v>38</v>
      </c>
      <c r="W4895" t="s">
        <v>6036</v>
      </c>
      <c r="X4895">
        <v>210000</v>
      </c>
      <c r="Y4895">
        <v>1953</v>
      </c>
      <c r="Z4895">
        <v>40</v>
      </c>
      <c r="AA4895">
        <v>6.7</v>
      </c>
      <c r="AB4895">
        <v>1.37</v>
      </c>
      <c r="AC4895">
        <v>465</v>
      </c>
    </row>
    <row r="4896" spans="1:29">
      <c r="A4896" t="s">
        <v>28</v>
      </c>
      <c r="C4896" t="s">
        <v>9667</v>
      </c>
      <c r="D4896">
        <v>69</v>
      </c>
      <c r="E4896">
        <v>127</v>
      </c>
      <c r="F4896">
        <v>130</v>
      </c>
      <c r="G4896">
        <v>51</v>
      </c>
      <c r="H4896" t="s">
        <v>17586</v>
      </c>
      <c r="I4896">
        <v>618</v>
      </c>
      <c r="K4896" t="s">
        <v>17587</v>
      </c>
      <c r="L4896" t="s">
        <v>4825</v>
      </c>
      <c r="M4896" t="s">
        <v>17588</v>
      </c>
      <c r="N4896">
        <v>22124</v>
      </c>
      <c r="O4896">
        <v>800</v>
      </c>
      <c r="P4896" t="s">
        <v>17589</v>
      </c>
      <c r="Q4896">
        <v>0</v>
      </c>
      <c r="R4896" t="s">
        <v>17590</v>
      </c>
      <c r="S4896" t="s">
        <v>17591</v>
      </c>
      <c r="T4896">
        <v>108</v>
      </c>
      <c r="U4896" t="s">
        <v>37</v>
      </c>
      <c r="V4896" t="s">
        <v>38</v>
      </c>
      <c r="W4896" t="s">
        <v>6036</v>
      </c>
      <c r="X4896">
        <v>5000000</v>
      </c>
      <c r="Y4896">
        <v>1954</v>
      </c>
      <c r="Z4896">
        <v>53</v>
      </c>
      <c r="AA4896">
        <v>7.2</v>
      </c>
      <c r="AB4896">
        <v>1.37</v>
      </c>
      <c r="AC4896">
        <v>0</v>
      </c>
    </row>
    <row r="4897" spans="1:29">
      <c r="A4897" t="s">
        <v>28</v>
      </c>
      <c r="C4897" t="s">
        <v>845</v>
      </c>
      <c r="D4897">
        <v>208</v>
      </c>
      <c r="E4897">
        <v>93</v>
      </c>
      <c r="F4897">
        <v>750</v>
      </c>
      <c r="G4897">
        <v>28</v>
      </c>
      <c r="H4897" t="s">
        <v>367</v>
      </c>
      <c r="I4897">
        <v>728</v>
      </c>
      <c r="K4897" t="s">
        <v>227</v>
      </c>
      <c r="L4897" t="s">
        <v>23377</v>
      </c>
      <c r="M4897" t="s">
        <v>23378</v>
      </c>
      <c r="N4897">
        <v>152232</v>
      </c>
      <c r="O4897">
        <v>928</v>
      </c>
      <c r="P4897" t="s">
        <v>23379</v>
      </c>
      <c r="Q4897">
        <v>0</v>
      </c>
      <c r="R4897" t="s">
        <v>23380</v>
      </c>
      <c r="S4897" t="s">
        <v>23381</v>
      </c>
      <c r="T4897">
        <v>303</v>
      </c>
      <c r="U4897" t="s">
        <v>37</v>
      </c>
      <c r="V4897" t="s">
        <v>370</v>
      </c>
      <c r="W4897" t="s">
        <v>585</v>
      </c>
      <c r="X4897">
        <v>200000</v>
      </c>
      <c r="Y4897">
        <v>1979</v>
      </c>
      <c r="Z4897">
        <v>76</v>
      </c>
      <c r="AA4897">
        <v>7</v>
      </c>
      <c r="AB4897">
        <v>2.35</v>
      </c>
      <c r="AC4897">
        <v>10000</v>
      </c>
    </row>
    <row r="4898" spans="1:29">
      <c r="A4898" t="s">
        <v>28</v>
      </c>
      <c r="C4898" t="s">
        <v>521</v>
      </c>
      <c r="D4898">
        <v>77</v>
      </c>
      <c r="E4898">
        <v>96</v>
      </c>
      <c r="F4898">
        <v>218</v>
      </c>
      <c r="G4898">
        <v>31</v>
      </c>
      <c r="H4898" t="s">
        <v>23382</v>
      </c>
      <c r="I4898">
        <v>4000</v>
      </c>
      <c r="J4898">
        <v>4505922</v>
      </c>
      <c r="K4898" t="s">
        <v>2527</v>
      </c>
      <c r="L4898" t="s">
        <v>250</v>
      </c>
      <c r="M4898" t="s">
        <v>23383</v>
      </c>
      <c r="N4898">
        <v>63951</v>
      </c>
      <c r="O4898">
        <v>4230</v>
      </c>
      <c r="P4898" t="s">
        <v>23384</v>
      </c>
      <c r="Q4898">
        <v>0</v>
      </c>
      <c r="R4898" t="s">
        <v>23385</v>
      </c>
      <c r="S4898" t="s">
        <v>23386</v>
      </c>
      <c r="T4898">
        <v>252</v>
      </c>
      <c r="U4898" t="s">
        <v>37</v>
      </c>
      <c r="V4898" t="s">
        <v>38</v>
      </c>
      <c r="W4898" t="s">
        <v>585</v>
      </c>
      <c r="X4898">
        <v>200000</v>
      </c>
      <c r="Y4898">
        <v>1996</v>
      </c>
      <c r="Z4898">
        <v>135</v>
      </c>
      <c r="AA4898">
        <v>7.4</v>
      </c>
      <c r="AB4898">
        <v>1.85</v>
      </c>
      <c r="AC4898">
        <v>0</v>
      </c>
    </row>
    <row r="4899" spans="1:29">
      <c r="A4899" t="s">
        <v>28</v>
      </c>
      <c r="C4899" t="s">
        <v>8662</v>
      </c>
      <c r="D4899">
        <v>122</v>
      </c>
      <c r="E4899">
        <v>99</v>
      </c>
      <c r="F4899">
        <v>0</v>
      </c>
      <c r="G4899">
        <v>93</v>
      </c>
      <c r="H4899" t="s">
        <v>23387</v>
      </c>
      <c r="I4899">
        <v>16000</v>
      </c>
      <c r="J4899">
        <v>3500000</v>
      </c>
      <c r="K4899" t="s">
        <v>10088</v>
      </c>
      <c r="L4899" t="s">
        <v>3694</v>
      </c>
      <c r="M4899" t="s">
        <v>23388</v>
      </c>
      <c r="N4899">
        <v>147566</v>
      </c>
      <c r="O4899">
        <v>16534</v>
      </c>
      <c r="P4899" t="s">
        <v>23389</v>
      </c>
      <c r="Q4899">
        <v>1</v>
      </c>
      <c r="R4899" t="s">
        <v>23390</v>
      </c>
      <c r="S4899" t="s">
        <v>23391</v>
      </c>
      <c r="T4899">
        <v>235</v>
      </c>
      <c r="U4899" t="s">
        <v>9795</v>
      </c>
      <c r="V4899" t="s">
        <v>7090</v>
      </c>
      <c r="W4899" t="s">
        <v>585</v>
      </c>
      <c r="X4899">
        <v>200000</v>
      </c>
      <c r="Y4899">
        <v>1964</v>
      </c>
      <c r="Z4899">
        <v>360</v>
      </c>
      <c r="AA4899">
        <v>8</v>
      </c>
      <c r="AB4899">
        <v>2.35</v>
      </c>
      <c r="AC4899">
        <v>0</v>
      </c>
    </row>
    <row r="4900" spans="1:29">
      <c r="A4900" t="s">
        <v>747</v>
      </c>
      <c r="C4900" t="s">
        <v>23392</v>
      </c>
      <c r="D4900">
        <v>35</v>
      </c>
      <c r="E4900">
        <v>66</v>
      </c>
      <c r="F4900">
        <v>16</v>
      </c>
      <c r="G4900">
        <v>28</v>
      </c>
      <c r="H4900" t="s">
        <v>23393</v>
      </c>
      <c r="I4900">
        <v>418</v>
      </c>
      <c r="K4900" t="s">
        <v>23394</v>
      </c>
      <c r="L4900" t="s">
        <v>23395</v>
      </c>
      <c r="M4900" t="s">
        <v>23396</v>
      </c>
      <c r="N4900">
        <v>4152</v>
      </c>
      <c r="O4900">
        <v>583</v>
      </c>
      <c r="P4900" t="s">
        <v>23397</v>
      </c>
      <c r="Q4900">
        <v>1</v>
      </c>
      <c r="R4900" t="s">
        <v>23398</v>
      </c>
      <c r="S4900" t="s">
        <v>23399</v>
      </c>
      <c r="T4900">
        <v>59</v>
      </c>
      <c r="U4900" t="s">
        <v>37</v>
      </c>
      <c r="V4900" t="s">
        <v>38</v>
      </c>
      <c r="W4900" t="s">
        <v>6036</v>
      </c>
      <c r="X4900">
        <v>200000</v>
      </c>
      <c r="Y4900">
        <v>1933</v>
      </c>
      <c r="Z4900">
        <v>85</v>
      </c>
      <c r="AA4900">
        <v>6.5</v>
      </c>
      <c r="AB4900">
        <v>1.37</v>
      </c>
      <c r="AC4900">
        <v>328</v>
      </c>
    </row>
    <row r="4901" spans="1:29">
      <c r="A4901" t="s">
        <v>28</v>
      </c>
      <c r="C4901" t="s">
        <v>23400</v>
      </c>
      <c r="D4901">
        <v>15</v>
      </c>
      <c r="E4901">
        <v>85</v>
      </c>
      <c r="F4901">
        <v>0</v>
      </c>
      <c r="G4901">
        <v>0</v>
      </c>
      <c r="H4901" t="s">
        <v>23401</v>
      </c>
      <c r="I4901">
        <v>66</v>
      </c>
      <c r="J4901">
        <v>381225</v>
      </c>
      <c r="K4901" t="s">
        <v>67</v>
      </c>
      <c r="L4901" t="s">
        <v>23402</v>
      </c>
      <c r="M4901" t="s">
        <v>23403</v>
      </c>
      <c r="N4901">
        <v>131</v>
      </c>
      <c r="O4901">
        <v>66</v>
      </c>
      <c r="P4901" t="s">
        <v>23404</v>
      </c>
      <c r="Q4901">
        <v>0</v>
      </c>
      <c r="S4901" t="s">
        <v>23405</v>
      </c>
      <c r="T4901">
        <v>13</v>
      </c>
      <c r="U4901" t="s">
        <v>37</v>
      </c>
      <c r="V4901" t="s">
        <v>38</v>
      </c>
      <c r="W4901" t="s">
        <v>5613</v>
      </c>
      <c r="X4901">
        <v>200000</v>
      </c>
      <c r="Y4901">
        <v>2004</v>
      </c>
      <c r="Z4901">
        <v>0</v>
      </c>
      <c r="AA4901">
        <v>7.2</v>
      </c>
      <c r="AB4901">
        <v>1.78</v>
      </c>
      <c r="AC4901">
        <v>30</v>
      </c>
    </row>
    <row r="4902" spans="1:29">
      <c r="A4902" t="s">
        <v>28</v>
      </c>
      <c r="C4902" t="s">
        <v>23406</v>
      </c>
      <c r="D4902">
        <v>25</v>
      </c>
      <c r="E4902">
        <v>101</v>
      </c>
      <c r="F4902">
        <v>0</v>
      </c>
      <c r="G4902">
        <v>16</v>
      </c>
      <c r="H4902" t="s">
        <v>23407</v>
      </c>
      <c r="I4902">
        <v>77000</v>
      </c>
      <c r="J4902">
        <v>2428241</v>
      </c>
      <c r="K4902" t="s">
        <v>3409</v>
      </c>
      <c r="L4902" t="s">
        <v>23408</v>
      </c>
      <c r="M4902" t="s">
        <v>23409</v>
      </c>
      <c r="N4902">
        <v>2099</v>
      </c>
      <c r="O4902">
        <v>77046</v>
      </c>
      <c r="P4902" t="s">
        <v>23410</v>
      </c>
      <c r="Q4902">
        <v>7</v>
      </c>
      <c r="R4902" t="s">
        <v>23411</v>
      </c>
      <c r="S4902" t="s">
        <v>23412</v>
      </c>
      <c r="T4902">
        <v>26</v>
      </c>
      <c r="U4902" t="s">
        <v>37</v>
      </c>
      <c r="V4902" t="s">
        <v>38</v>
      </c>
      <c r="W4902" t="s">
        <v>39</v>
      </c>
      <c r="X4902">
        <v>200000</v>
      </c>
      <c r="Y4902">
        <v>2010</v>
      </c>
      <c r="Z4902">
        <v>21</v>
      </c>
      <c r="AA4902">
        <v>6.4</v>
      </c>
      <c r="AC4902">
        <v>0</v>
      </c>
    </row>
    <row r="4903" spans="1:29">
      <c r="A4903" t="s">
        <v>28</v>
      </c>
      <c r="C4903" t="s">
        <v>10764</v>
      </c>
      <c r="D4903">
        <v>37</v>
      </c>
      <c r="E4903">
        <v>97</v>
      </c>
      <c r="F4903">
        <v>151</v>
      </c>
      <c r="G4903">
        <v>305</v>
      </c>
      <c r="H4903" t="s">
        <v>2038</v>
      </c>
      <c r="I4903">
        <v>1000</v>
      </c>
      <c r="J4903">
        <v>78030</v>
      </c>
      <c r="K4903" t="s">
        <v>3409</v>
      </c>
      <c r="L4903" t="s">
        <v>5950</v>
      </c>
      <c r="M4903" t="s">
        <v>23413</v>
      </c>
      <c r="N4903">
        <v>1034</v>
      </c>
      <c r="O4903">
        <v>3021</v>
      </c>
      <c r="P4903" t="s">
        <v>23414</v>
      </c>
      <c r="Q4903">
        <v>2</v>
      </c>
      <c r="S4903" t="s">
        <v>23415</v>
      </c>
      <c r="T4903">
        <v>10</v>
      </c>
      <c r="U4903" t="s">
        <v>37</v>
      </c>
      <c r="V4903" t="s">
        <v>38</v>
      </c>
      <c r="W4903" t="s">
        <v>585</v>
      </c>
      <c r="X4903">
        <v>200000</v>
      </c>
      <c r="Y4903">
        <v>2012</v>
      </c>
      <c r="Z4903">
        <v>1000</v>
      </c>
      <c r="AA4903">
        <v>6.5</v>
      </c>
      <c r="AB4903">
        <v>2.35</v>
      </c>
      <c r="AC4903">
        <v>569</v>
      </c>
    </row>
    <row r="4904" spans="1:29">
      <c r="A4904" t="s">
        <v>28</v>
      </c>
      <c r="C4904" t="s">
        <v>1847</v>
      </c>
      <c r="D4904">
        <v>76</v>
      </c>
      <c r="E4904">
        <v>119</v>
      </c>
      <c r="F4904">
        <v>670</v>
      </c>
      <c r="G4904">
        <v>9</v>
      </c>
      <c r="H4904" t="s">
        <v>23416</v>
      </c>
      <c r="I4904">
        <v>24</v>
      </c>
      <c r="J4904">
        <v>59774</v>
      </c>
      <c r="K4904" t="s">
        <v>1415</v>
      </c>
      <c r="L4904" t="s">
        <v>23417</v>
      </c>
      <c r="M4904" t="s">
        <v>23418</v>
      </c>
      <c r="N4904">
        <v>4212</v>
      </c>
      <c r="O4904">
        <v>69</v>
      </c>
      <c r="P4904" t="s">
        <v>23419</v>
      </c>
      <c r="Q4904">
        <v>0</v>
      </c>
      <c r="R4904" t="s">
        <v>23420</v>
      </c>
      <c r="S4904" t="s">
        <v>23421</v>
      </c>
      <c r="T4904">
        <v>18</v>
      </c>
      <c r="U4904" t="s">
        <v>8731</v>
      </c>
      <c r="V4904" t="s">
        <v>767</v>
      </c>
      <c r="W4904" t="s">
        <v>5613</v>
      </c>
      <c r="Y4904">
        <v>2010</v>
      </c>
      <c r="Z4904">
        <v>20</v>
      </c>
      <c r="AA4904">
        <v>6.8</v>
      </c>
      <c r="AB4904">
        <v>2.35</v>
      </c>
      <c r="AC4904">
        <v>2000</v>
      </c>
    </row>
    <row r="4905" spans="1:29">
      <c r="A4905" t="s">
        <v>28</v>
      </c>
      <c r="C4905" t="s">
        <v>23422</v>
      </c>
      <c r="D4905">
        <v>12</v>
      </c>
      <c r="E4905">
        <v>103</v>
      </c>
      <c r="F4905">
        <v>18</v>
      </c>
      <c r="G4905">
        <v>61</v>
      </c>
      <c r="H4905" t="s">
        <v>23423</v>
      </c>
      <c r="I4905">
        <v>96</v>
      </c>
      <c r="J4905">
        <v>174682</v>
      </c>
      <c r="K4905" t="s">
        <v>6199</v>
      </c>
      <c r="L4905" t="s">
        <v>23424</v>
      </c>
      <c r="M4905" t="s">
        <v>23425</v>
      </c>
      <c r="N4905">
        <v>460</v>
      </c>
      <c r="O4905">
        <v>314</v>
      </c>
      <c r="P4905" t="s">
        <v>23426</v>
      </c>
      <c r="Q4905">
        <v>0</v>
      </c>
      <c r="R4905" t="s">
        <v>23427</v>
      </c>
      <c r="S4905" t="s">
        <v>23428</v>
      </c>
      <c r="T4905">
        <v>14</v>
      </c>
      <c r="U4905" t="s">
        <v>37</v>
      </c>
      <c r="V4905" t="s">
        <v>38</v>
      </c>
      <c r="X4905">
        <v>200000</v>
      </c>
      <c r="Y4905">
        <v>2002</v>
      </c>
      <c r="Z4905">
        <v>90</v>
      </c>
      <c r="AA4905">
        <v>6.9</v>
      </c>
      <c r="AC4905">
        <v>96</v>
      </c>
    </row>
    <row r="4906" spans="1:29">
      <c r="A4906" t="s">
        <v>28</v>
      </c>
      <c r="C4906" t="s">
        <v>23429</v>
      </c>
      <c r="D4906">
        <v>7</v>
      </c>
      <c r="E4906">
        <v>86</v>
      </c>
      <c r="F4906">
        <v>0</v>
      </c>
      <c r="G4906">
        <v>15</v>
      </c>
      <c r="H4906" t="s">
        <v>23430</v>
      </c>
      <c r="I4906">
        <v>178</v>
      </c>
      <c r="J4906">
        <v>215185</v>
      </c>
      <c r="K4906" t="s">
        <v>22394</v>
      </c>
      <c r="L4906" t="s">
        <v>23431</v>
      </c>
      <c r="M4906" t="s">
        <v>23432</v>
      </c>
      <c r="N4906">
        <v>48</v>
      </c>
      <c r="O4906">
        <v>279</v>
      </c>
      <c r="P4906" t="s">
        <v>23433</v>
      </c>
      <c r="Q4906">
        <v>3</v>
      </c>
      <c r="R4906" t="s">
        <v>23434</v>
      </c>
      <c r="S4906" t="s">
        <v>23435</v>
      </c>
      <c r="T4906">
        <v>2</v>
      </c>
      <c r="U4906" t="s">
        <v>37</v>
      </c>
      <c r="V4906" t="s">
        <v>38</v>
      </c>
      <c r="W4906" t="s">
        <v>39</v>
      </c>
      <c r="X4906">
        <v>200000</v>
      </c>
      <c r="Y4906">
        <v>2008</v>
      </c>
      <c r="Z4906">
        <v>58</v>
      </c>
      <c r="AA4906">
        <v>7.5</v>
      </c>
      <c r="AC4906">
        <v>26</v>
      </c>
    </row>
    <row r="4907" spans="1:29">
      <c r="A4907" t="s">
        <v>28</v>
      </c>
      <c r="C4907" t="s">
        <v>1526</v>
      </c>
      <c r="D4907">
        <v>450</v>
      </c>
      <c r="E4907">
        <v>106</v>
      </c>
      <c r="F4907">
        <v>0</v>
      </c>
      <c r="G4907">
        <v>273</v>
      </c>
      <c r="H4907" t="s">
        <v>5196</v>
      </c>
      <c r="I4907">
        <v>17000</v>
      </c>
      <c r="J4907">
        <v>32154410</v>
      </c>
      <c r="K4907" t="s">
        <v>2125</v>
      </c>
      <c r="L4907" t="s">
        <v>444</v>
      </c>
      <c r="M4907" t="s">
        <v>8446</v>
      </c>
      <c r="N4907">
        <v>148334</v>
      </c>
      <c r="O4907">
        <v>18469</v>
      </c>
      <c r="P4907" t="s">
        <v>8447</v>
      </c>
      <c r="Q4907">
        <v>0</v>
      </c>
      <c r="R4907" t="s">
        <v>8448</v>
      </c>
      <c r="S4907" t="s">
        <v>8449</v>
      </c>
      <c r="T4907">
        <v>274</v>
      </c>
      <c r="U4907" t="s">
        <v>37</v>
      </c>
      <c r="V4907" t="s">
        <v>38</v>
      </c>
      <c r="W4907" t="s">
        <v>585</v>
      </c>
      <c r="X4907">
        <v>30000000</v>
      </c>
      <c r="Y4907">
        <v>2013</v>
      </c>
      <c r="Z4907">
        <v>681</v>
      </c>
      <c r="AA4907">
        <v>7.1</v>
      </c>
      <c r="AB4907">
        <v>1.85</v>
      </c>
      <c r="AC4907">
        <v>29000</v>
      </c>
    </row>
    <row r="4908" spans="1:29">
      <c r="A4908" t="s">
        <v>28</v>
      </c>
      <c r="C4908" t="s">
        <v>23436</v>
      </c>
      <c r="D4908">
        <v>60</v>
      </c>
      <c r="E4908">
        <v>90</v>
      </c>
      <c r="F4908">
        <v>25</v>
      </c>
      <c r="G4908">
        <v>10</v>
      </c>
      <c r="H4908" t="s">
        <v>23436</v>
      </c>
      <c r="I4908">
        <v>169</v>
      </c>
      <c r="K4908" t="s">
        <v>4833</v>
      </c>
      <c r="L4908" t="s">
        <v>22917</v>
      </c>
      <c r="M4908" t="s">
        <v>23437</v>
      </c>
      <c r="N4908">
        <v>2413</v>
      </c>
      <c r="O4908">
        <v>206</v>
      </c>
      <c r="P4908" t="s">
        <v>23438</v>
      </c>
      <c r="Q4908">
        <v>0</v>
      </c>
      <c r="R4908" t="s">
        <v>23439</v>
      </c>
      <c r="S4908" t="s">
        <v>23440</v>
      </c>
      <c r="T4908">
        <v>112</v>
      </c>
      <c r="U4908" t="s">
        <v>37</v>
      </c>
      <c r="V4908" t="s">
        <v>38</v>
      </c>
      <c r="W4908" t="s">
        <v>585</v>
      </c>
      <c r="X4908">
        <v>200000</v>
      </c>
      <c r="Y4908">
        <v>2003</v>
      </c>
      <c r="Z4908">
        <v>25</v>
      </c>
      <c r="AA4908">
        <v>5.0999999999999996</v>
      </c>
      <c r="AB4908">
        <v>1.33</v>
      </c>
      <c r="AC4908">
        <v>198</v>
      </c>
    </row>
    <row r="4909" spans="1:29">
      <c r="A4909" t="s">
        <v>28</v>
      </c>
      <c r="C4909" t="s">
        <v>12537</v>
      </c>
      <c r="D4909">
        <v>4</v>
      </c>
      <c r="E4909">
        <v>95</v>
      </c>
      <c r="F4909">
        <v>89</v>
      </c>
      <c r="G4909">
        <v>45</v>
      </c>
      <c r="H4909" t="s">
        <v>12537</v>
      </c>
      <c r="I4909">
        <v>471</v>
      </c>
      <c r="K4909" t="s">
        <v>2527</v>
      </c>
      <c r="L4909" t="s">
        <v>23441</v>
      </c>
      <c r="M4909" t="s">
        <v>23442</v>
      </c>
      <c r="N4909">
        <v>81</v>
      </c>
      <c r="O4909">
        <v>705</v>
      </c>
      <c r="P4909" t="s">
        <v>23443</v>
      </c>
      <c r="Q4909">
        <v>0</v>
      </c>
      <c r="R4909" t="s">
        <v>23444</v>
      </c>
      <c r="S4909" t="s">
        <v>23445</v>
      </c>
      <c r="T4909">
        <v>1</v>
      </c>
      <c r="U4909" t="s">
        <v>37</v>
      </c>
      <c r="V4909" t="s">
        <v>38</v>
      </c>
      <c r="X4909">
        <v>250000</v>
      </c>
      <c r="Y4909">
        <v>2015</v>
      </c>
      <c r="Z4909">
        <v>89</v>
      </c>
      <c r="AA4909">
        <v>6.2</v>
      </c>
      <c r="AC4909">
        <v>47</v>
      </c>
    </row>
    <row r="4910" spans="1:29">
      <c r="A4910" t="s">
        <v>28</v>
      </c>
      <c r="C4910" t="s">
        <v>10931</v>
      </c>
      <c r="D4910">
        <v>42</v>
      </c>
      <c r="E4910">
        <v>94</v>
      </c>
      <c r="F4910">
        <v>2</v>
      </c>
      <c r="G4910">
        <v>156</v>
      </c>
      <c r="H4910" t="s">
        <v>23446</v>
      </c>
      <c r="I4910">
        <v>259</v>
      </c>
      <c r="K4910" t="s">
        <v>4332</v>
      </c>
      <c r="L4910" t="s">
        <v>23447</v>
      </c>
      <c r="M4910" t="s">
        <v>23448</v>
      </c>
      <c r="N4910">
        <v>1328</v>
      </c>
      <c r="O4910">
        <v>711</v>
      </c>
      <c r="P4910" t="s">
        <v>23449</v>
      </c>
      <c r="Q4910">
        <v>0</v>
      </c>
      <c r="R4910" t="s">
        <v>23450</v>
      </c>
      <c r="S4910" t="s">
        <v>23451</v>
      </c>
      <c r="T4910">
        <v>22</v>
      </c>
      <c r="U4910" t="s">
        <v>37</v>
      </c>
      <c r="V4910" t="s">
        <v>38</v>
      </c>
      <c r="W4910" t="s">
        <v>39</v>
      </c>
      <c r="X4910">
        <v>13000000</v>
      </c>
      <c r="Y4910">
        <v>2010</v>
      </c>
      <c r="Z4910">
        <v>165</v>
      </c>
      <c r="AA4910">
        <v>3.9</v>
      </c>
      <c r="AB4910">
        <v>2.35</v>
      </c>
      <c r="AC4910">
        <v>0</v>
      </c>
    </row>
    <row r="4911" spans="1:29">
      <c r="A4911" t="s">
        <v>28</v>
      </c>
      <c r="C4911" t="s">
        <v>15176</v>
      </c>
      <c r="D4911">
        <v>93</v>
      </c>
      <c r="E4911">
        <v>84</v>
      </c>
      <c r="F4911">
        <v>157</v>
      </c>
      <c r="G4911">
        <v>98</v>
      </c>
      <c r="H4911" t="s">
        <v>22793</v>
      </c>
      <c r="I4911">
        <v>962</v>
      </c>
      <c r="J4911">
        <v>140016</v>
      </c>
      <c r="K4911" t="s">
        <v>15468</v>
      </c>
      <c r="L4911" t="s">
        <v>9479</v>
      </c>
      <c r="M4911" t="s">
        <v>23452</v>
      </c>
      <c r="N4911">
        <v>3507</v>
      </c>
      <c r="O4911">
        <v>2016</v>
      </c>
      <c r="P4911" t="s">
        <v>23453</v>
      </c>
      <c r="Q4911">
        <v>0</v>
      </c>
      <c r="R4911" t="s">
        <v>23454</v>
      </c>
      <c r="S4911" t="s">
        <v>23455</v>
      </c>
      <c r="T4911">
        <v>40</v>
      </c>
      <c r="U4911" t="s">
        <v>37</v>
      </c>
      <c r="V4911" t="s">
        <v>38</v>
      </c>
      <c r="W4911" t="s">
        <v>585</v>
      </c>
      <c r="Y4911">
        <v>2008</v>
      </c>
      <c r="Z4911">
        <v>873</v>
      </c>
      <c r="AA4911">
        <v>6</v>
      </c>
      <c r="AB4911">
        <v>1.85</v>
      </c>
      <c r="AC4911">
        <v>443</v>
      </c>
    </row>
    <row r="4912" spans="1:29">
      <c r="A4912" t="s">
        <v>28</v>
      </c>
      <c r="C4912" t="s">
        <v>23456</v>
      </c>
      <c r="D4912">
        <v>1</v>
      </c>
      <c r="E4912">
        <v>89</v>
      </c>
      <c r="F4912">
        <v>0</v>
      </c>
      <c r="G4912">
        <v>15</v>
      </c>
      <c r="H4912" t="s">
        <v>23457</v>
      </c>
      <c r="I4912">
        <v>138</v>
      </c>
      <c r="K4912" t="s">
        <v>23458</v>
      </c>
      <c r="L4912" t="s">
        <v>23459</v>
      </c>
      <c r="M4912" t="s">
        <v>23460</v>
      </c>
      <c r="N4912">
        <v>78</v>
      </c>
      <c r="O4912">
        <v>192</v>
      </c>
      <c r="P4912" t="s">
        <v>23461</v>
      </c>
      <c r="Q4912">
        <v>0</v>
      </c>
      <c r="S4912" t="s">
        <v>23462</v>
      </c>
      <c r="T4912">
        <v>1</v>
      </c>
      <c r="U4912" t="s">
        <v>37</v>
      </c>
      <c r="V4912" t="s">
        <v>38</v>
      </c>
      <c r="Y4912">
        <v>2014</v>
      </c>
      <c r="Z4912">
        <v>18</v>
      </c>
      <c r="AA4912">
        <v>6.8</v>
      </c>
      <c r="AC4912">
        <v>267</v>
      </c>
    </row>
    <row r="4913" spans="1:29">
      <c r="A4913" t="s">
        <v>28</v>
      </c>
      <c r="C4913" t="s">
        <v>23463</v>
      </c>
      <c r="D4913">
        <v>16</v>
      </c>
      <c r="E4913">
        <v>59</v>
      </c>
      <c r="F4913">
        <v>121</v>
      </c>
      <c r="G4913">
        <v>0</v>
      </c>
      <c r="H4913" t="s">
        <v>23464</v>
      </c>
      <c r="I4913">
        <v>27</v>
      </c>
      <c r="K4913" t="s">
        <v>67</v>
      </c>
      <c r="L4913" t="s">
        <v>23465</v>
      </c>
      <c r="M4913" t="s">
        <v>23466</v>
      </c>
      <c r="N4913">
        <v>352</v>
      </c>
      <c r="O4913">
        <v>27</v>
      </c>
      <c r="P4913" t="s">
        <v>23467</v>
      </c>
      <c r="Q4913">
        <v>0</v>
      </c>
      <c r="S4913" t="s">
        <v>23468</v>
      </c>
      <c r="T4913">
        <v>4</v>
      </c>
      <c r="U4913" t="s">
        <v>1464</v>
      </c>
      <c r="V4913" t="s">
        <v>1465</v>
      </c>
      <c r="X4913">
        <v>150000</v>
      </c>
      <c r="Y4913">
        <v>2004</v>
      </c>
      <c r="Z4913">
        <v>0</v>
      </c>
      <c r="AA4913">
        <v>7.4</v>
      </c>
      <c r="AB4913">
        <v>1.37</v>
      </c>
      <c r="AC4913">
        <v>44</v>
      </c>
    </row>
    <row r="4914" spans="1:29">
      <c r="A4914" t="s">
        <v>747</v>
      </c>
      <c r="C4914" t="s">
        <v>23469</v>
      </c>
      <c r="D4914">
        <v>54</v>
      </c>
      <c r="E4914">
        <v>126</v>
      </c>
      <c r="F4914">
        <v>147</v>
      </c>
      <c r="G4914">
        <v>0</v>
      </c>
      <c r="H4914" t="s">
        <v>23470</v>
      </c>
      <c r="I4914">
        <v>0</v>
      </c>
      <c r="K4914" t="s">
        <v>5324</v>
      </c>
      <c r="L4914" t="s">
        <v>23471</v>
      </c>
      <c r="M4914" t="s">
        <v>23472</v>
      </c>
      <c r="N4914">
        <v>9903</v>
      </c>
      <c r="O4914">
        <v>0</v>
      </c>
      <c r="P4914" t="s">
        <v>23473</v>
      </c>
      <c r="Q4914">
        <v>0</v>
      </c>
      <c r="R4914" t="s">
        <v>23474</v>
      </c>
      <c r="S4914" t="s">
        <v>23475</v>
      </c>
      <c r="T4914">
        <v>49</v>
      </c>
      <c r="U4914" t="s">
        <v>15778</v>
      </c>
      <c r="V4914" t="s">
        <v>7711</v>
      </c>
      <c r="W4914" t="s">
        <v>4830</v>
      </c>
      <c r="Y4914">
        <v>1955</v>
      </c>
      <c r="Z4914">
        <v>0</v>
      </c>
      <c r="AA4914">
        <v>8.1</v>
      </c>
      <c r="AB4914">
        <v>1.37</v>
      </c>
      <c r="AC4914">
        <v>863</v>
      </c>
    </row>
    <row r="4915" spans="1:29">
      <c r="A4915" t="s">
        <v>28</v>
      </c>
      <c r="C4915" t="s">
        <v>23476</v>
      </c>
      <c r="D4915">
        <v>38</v>
      </c>
      <c r="E4915">
        <v>86</v>
      </c>
      <c r="F4915">
        <v>123</v>
      </c>
      <c r="G4915">
        <v>782</v>
      </c>
      <c r="H4915" t="s">
        <v>9053</v>
      </c>
      <c r="I4915">
        <v>3000</v>
      </c>
      <c r="J4915">
        <v>15542</v>
      </c>
      <c r="K4915" t="s">
        <v>1415</v>
      </c>
      <c r="L4915" t="s">
        <v>235</v>
      </c>
      <c r="M4915" t="s">
        <v>23477</v>
      </c>
      <c r="N4915">
        <v>6689</v>
      </c>
      <c r="O4915">
        <v>7144</v>
      </c>
      <c r="P4915" t="s">
        <v>9425</v>
      </c>
      <c r="Q4915">
        <v>0</v>
      </c>
      <c r="R4915" t="s">
        <v>23478</v>
      </c>
      <c r="S4915" t="s">
        <v>23479</v>
      </c>
      <c r="T4915">
        <v>51</v>
      </c>
      <c r="U4915" t="s">
        <v>37</v>
      </c>
      <c r="V4915" t="s">
        <v>38</v>
      </c>
      <c r="W4915" t="s">
        <v>585</v>
      </c>
      <c r="Y4915">
        <v>2008</v>
      </c>
      <c r="Z4915">
        <v>985</v>
      </c>
      <c r="AA4915">
        <v>6.5</v>
      </c>
      <c r="AB4915">
        <v>1.85</v>
      </c>
      <c r="AC4915">
        <v>0</v>
      </c>
    </row>
    <row r="4916" spans="1:29">
      <c r="A4916" t="s">
        <v>28</v>
      </c>
      <c r="C4916" t="s">
        <v>22030</v>
      </c>
      <c r="D4916">
        <v>66</v>
      </c>
      <c r="E4916">
        <v>87</v>
      </c>
      <c r="F4916">
        <v>29</v>
      </c>
      <c r="G4916">
        <v>131</v>
      </c>
      <c r="H4916" t="s">
        <v>5276</v>
      </c>
      <c r="I4916">
        <v>505</v>
      </c>
      <c r="K4916" t="s">
        <v>5499</v>
      </c>
      <c r="L4916" t="s">
        <v>22574</v>
      </c>
      <c r="M4916" t="s">
        <v>23480</v>
      </c>
      <c r="N4916">
        <v>129799</v>
      </c>
      <c r="O4916">
        <v>1181</v>
      </c>
      <c r="P4916" t="s">
        <v>23481</v>
      </c>
      <c r="Q4916">
        <v>0</v>
      </c>
      <c r="R4916" t="s">
        <v>23482</v>
      </c>
      <c r="S4916" t="s">
        <v>23483</v>
      </c>
      <c r="T4916">
        <v>638</v>
      </c>
      <c r="U4916" t="s">
        <v>37</v>
      </c>
      <c r="V4916" t="s">
        <v>38</v>
      </c>
      <c r="W4916" t="s">
        <v>4830</v>
      </c>
      <c r="X4916">
        <v>200000</v>
      </c>
      <c r="Y4916">
        <v>2007</v>
      </c>
      <c r="Z4916">
        <v>323</v>
      </c>
      <c r="AA4916">
        <v>8</v>
      </c>
      <c r="AB4916">
        <v>1.78</v>
      </c>
      <c r="AC4916">
        <v>46000</v>
      </c>
    </row>
    <row r="4917" spans="1:29">
      <c r="A4917" t="s">
        <v>28</v>
      </c>
      <c r="C4917" t="s">
        <v>23484</v>
      </c>
      <c r="D4917">
        <v>11</v>
      </c>
      <c r="E4917">
        <v>106</v>
      </c>
      <c r="F4917">
        <v>15</v>
      </c>
      <c r="G4917">
        <v>0</v>
      </c>
      <c r="H4917" t="s">
        <v>23485</v>
      </c>
      <c r="I4917">
        <v>2</v>
      </c>
      <c r="J4917">
        <v>1111</v>
      </c>
      <c r="K4917" t="s">
        <v>20255</v>
      </c>
      <c r="L4917" t="s">
        <v>23486</v>
      </c>
      <c r="M4917" t="s">
        <v>23487</v>
      </c>
      <c r="N4917">
        <v>771</v>
      </c>
      <c r="O4917">
        <v>2</v>
      </c>
      <c r="P4917" t="s">
        <v>23488</v>
      </c>
      <c r="Q4917">
        <v>0</v>
      </c>
      <c r="R4917" t="s">
        <v>23489</v>
      </c>
      <c r="S4917" t="s">
        <v>23490</v>
      </c>
      <c r="T4917">
        <v>10</v>
      </c>
      <c r="U4917" t="s">
        <v>37</v>
      </c>
      <c r="V4917" t="s">
        <v>38</v>
      </c>
      <c r="W4917" t="s">
        <v>39</v>
      </c>
      <c r="X4917">
        <v>200000</v>
      </c>
      <c r="Y4917">
        <v>2006</v>
      </c>
      <c r="Z4917">
        <v>0</v>
      </c>
      <c r="AA4917">
        <v>7.7</v>
      </c>
      <c r="AB4917">
        <v>1.66</v>
      </c>
      <c r="AC4917">
        <v>246</v>
      </c>
    </row>
    <row r="4918" spans="1:29">
      <c r="A4918" t="s">
        <v>28</v>
      </c>
      <c r="C4918" t="s">
        <v>23491</v>
      </c>
      <c r="D4918">
        <v>6</v>
      </c>
      <c r="E4918">
        <v>86</v>
      </c>
      <c r="F4918">
        <v>20</v>
      </c>
      <c r="G4918">
        <v>32</v>
      </c>
      <c r="H4918" t="s">
        <v>23492</v>
      </c>
      <c r="I4918">
        <v>563</v>
      </c>
      <c r="K4918" t="s">
        <v>7144</v>
      </c>
      <c r="L4918" t="s">
        <v>2883</v>
      </c>
      <c r="M4918" t="s">
        <v>23493</v>
      </c>
      <c r="N4918">
        <v>1338</v>
      </c>
      <c r="O4918">
        <v>828</v>
      </c>
      <c r="P4918" t="s">
        <v>23494</v>
      </c>
      <c r="Q4918">
        <v>1</v>
      </c>
      <c r="R4918" t="s">
        <v>23495</v>
      </c>
      <c r="S4918" t="s">
        <v>23496</v>
      </c>
      <c r="T4918">
        <v>32</v>
      </c>
      <c r="U4918" t="s">
        <v>37</v>
      </c>
      <c r="V4918" t="s">
        <v>38</v>
      </c>
      <c r="X4918">
        <v>200000</v>
      </c>
      <c r="Y4918">
        <v>2004</v>
      </c>
      <c r="Z4918">
        <v>194</v>
      </c>
      <c r="AA4918">
        <v>7.2</v>
      </c>
      <c r="AB4918">
        <v>1.33</v>
      </c>
      <c r="AC4918">
        <v>90</v>
      </c>
    </row>
    <row r="4919" spans="1:29">
      <c r="A4919" t="s">
        <v>747</v>
      </c>
      <c r="C4919" t="s">
        <v>23497</v>
      </c>
      <c r="D4919">
        <v>25</v>
      </c>
      <c r="E4919">
        <v>89</v>
      </c>
      <c r="F4919">
        <v>0</v>
      </c>
      <c r="G4919">
        <v>31</v>
      </c>
      <c r="H4919" t="s">
        <v>23498</v>
      </c>
      <c r="I4919">
        <v>236</v>
      </c>
      <c r="K4919" t="s">
        <v>23499</v>
      </c>
      <c r="L4919" t="s">
        <v>23500</v>
      </c>
      <c r="M4919" t="s">
        <v>23501</v>
      </c>
      <c r="N4919">
        <v>374</v>
      </c>
      <c r="O4919">
        <v>518</v>
      </c>
      <c r="P4919" t="s">
        <v>23502</v>
      </c>
      <c r="Q4919">
        <v>3</v>
      </c>
      <c r="R4919" t="s">
        <v>23503</v>
      </c>
      <c r="S4919" t="s">
        <v>23504</v>
      </c>
      <c r="T4919">
        <v>10</v>
      </c>
      <c r="U4919" t="s">
        <v>37</v>
      </c>
      <c r="V4919" t="s">
        <v>38</v>
      </c>
      <c r="W4919" t="s">
        <v>95</v>
      </c>
      <c r="X4919">
        <v>2500000</v>
      </c>
      <c r="Y4919">
        <v>2008</v>
      </c>
      <c r="Z4919">
        <v>189</v>
      </c>
      <c r="AA4919">
        <v>5.4</v>
      </c>
      <c r="AB4919">
        <v>1.78</v>
      </c>
      <c r="AC4919">
        <v>83</v>
      </c>
    </row>
    <row r="4920" spans="1:29">
      <c r="A4920" t="s">
        <v>28</v>
      </c>
      <c r="C4920" t="s">
        <v>23505</v>
      </c>
      <c r="D4920">
        <v>13</v>
      </c>
      <c r="E4920">
        <v>105</v>
      </c>
      <c r="F4920">
        <v>0</v>
      </c>
      <c r="G4920">
        <v>27</v>
      </c>
      <c r="H4920" t="s">
        <v>23506</v>
      </c>
      <c r="I4920">
        <v>178</v>
      </c>
      <c r="K4920" t="s">
        <v>5510</v>
      </c>
      <c r="L4920" t="s">
        <v>23507</v>
      </c>
      <c r="M4920" t="s">
        <v>23508</v>
      </c>
      <c r="N4920">
        <v>37</v>
      </c>
      <c r="O4920">
        <v>263</v>
      </c>
      <c r="P4920" t="s">
        <v>23509</v>
      </c>
      <c r="Q4920">
        <v>0</v>
      </c>
      <c r="S4920" t="s">
        <v>23510</v>
      </c>
      <c r="T4920">
        <v>1</v>
      </c>
      <c r="U4920" t="s">
        <v>37</v>
      </c>
      <c r="V4920" t="s">
        <v>38</v>
      </c>
      <c r="X4920">
        <v>200000</v>
      </c>
      <c r="Y4920">
        <v>2012</v>
      </c>
      <c r="Z4920">
        <v>32</v>
      </c>
      <c r="AA4920">
        <v>6.7</v>
      </c>
      <c r="AC4920">
        <v>38</v>
      </c>
    </row>
    <row r="4921" spans="1:29">
      <c r="A4921" t="s">
        <v>28</v>
      </c>
      <c r="C4921" t="s">
        <v>23511</v>
      </c>
      <c r="D4921">
        <v>18</v>
      </c>
      <c r="E4921">
        <v>93</v>
      </c>
      <c r="F4921">
        <v>0</v>
      </c>
      <c r="G4921">
        <v>75</v>
      </c>
      <c r="H4921" t="s">
        <v>23512</v>
      </c>
      <c r="I4921">
        <v>110</v>
      </c>
      <c r="K4921" t="s">
        <v>2683</v>
      </c>
      <c r="L4921" t="s">
        <v>23513</v>
      </c>
      <c r="M4921" t="s">
        <v>23514</v>
      </c>
      <c r="N4921">
        <v>191</v>
      </c>
      <c r="O4921">
        <v>338</v>
      </c>
      <c r="P4921" t="s">
        <v>4969</v>
      </c>
      <c r="Q4921">
        <v>0</v>
      </c>
      <c r="S4921" t="s">
        <v>23515</v>
      </c>
      <c r="T4921">
        <v>1</v>
      </c>
      <c r="U4921" t="s">
        <v>37</v>
      </c>
      <c r="V4921" t="s">
        <v>38</v>
      </c>
      <c r="Y4921">
        <v>2014</v>
      </c>
      <c r="Z4921">
        <v>79</v>
      </c>
      <c r="AA4921">
        <v>6.3</v>
      </c>
      <c r="AC4921">
        <v>142</v>
      </c>
    </row>
    <row r="4922" spans="1:29">
      <c r="A4922" t="s">
        <v>28</v>
      </c>
      <c r="C4922" t="s">
        <v>23516</v>
      </c>
      <c r="D4922">
        <v>3</v>
      </c>
      <c r="E4922">
        <v>94</v>
      </c>
      <c r="F4922">
        <v>0</v>
      </c>
      <c r="G4922">
        <v>178</v>
      </c>
      <c r="H4922" t="s">
        <v>23517</v>
      </c>
      <c r="I4922">
        <v>433</v>
      </c>
      <c r="K4922" t="s">
        <v>3409</v>
      </c>
      <c r="L4922" t="s">
        <v>6377</v>
      </c>
      <c r="M4922" t="s">
        <v>23518</v>
      </c>
      <c r="N4922">
        <v>15</v>
      </c>
      <c r="O4922">
        <v>1112</v>
      </c>
      <c r="P4922" t="s">
        <v>23507</v>
      </c>
      <c r="Q4922">
        <v>1</v>
      </c>
      <c r="S4922" t="s">
        <v>23519</v>
      </c>
      <c r="T4922">
        <v>3</v>
      </c>
      <c r="U4922" t="s">
        <v>37</v>
      </c>
      <c r="V4922" t="s">
        <v>38</v>
      </c>
      <c r="X4922">
        <v>200000</v>
      </c>
      <c r="Y4922">
        <v>2012</v>
      </c>
      <c r="Z4922">
        <v>375</v>
      </c>
      <c r="AA4922">
        <v>8.1</v>
      </c>
      <c r="AB4922">
        <v>1.78</v>
      </c>
      <c r="AC4922">
        <v>66</v>
      </c>
    </row>
    <row r="4923" spans="1:29">
      <c r="A4923" t="s">
        <v>28</v>
      </c>
      <c r="C4923" t="s">
        <v>23520</v>
      </c>
      <c r="D4923">
        <v>46</v>
      </c>
      <c r="E4923">
        <v>89</v>
      </c>
      <c r="F4923">
        <v>373</v>
      </c>
      <c r="G4923">
        <v>27</v>
      </c>
      <c r="H4923" t="s">
        <v>23521</v>
      </c>
      <c r="I4923">
        <v>36</v>
      </c>
      <c r="J4923">
        <v>925402</v>
      </c>
      <c r="K4923" t="s">
        <v>7144</v>
      </c>
      <c r="L4923" t="s">
        <v>23522</v>
      </c>
      <c r="M4923" t="s">
        <v>23523</v>
      </c>
      <c r="N4923">
        <v>27882</v>
      </c>
      <c r="O4923">
        <v>100</v>
      </c>
      <c r="P4923" t="s">
        <v>23524</v>
      </c>
      <c r="Q4923">
        <v>0</v>
      </c>
      <c r="R4923" t="s">
        <v>23525</v>
      </c>
      <c r="S4923" t="s">
        <v>23526</v>
      </c>
      <c r="T4923">
        <v>130</v>
      </c>
      <c r="U4923" t="s">
        <v>22077</v>
      </c>
      <c r="V4923" t="s">
        <v>13547</v>
      </c>
      <c r="W4923" t="s">
        <v>95</v>
      </c>
      <c r="X4923">
        <v>180000</v>
      </c>
      <c r="Y4923">
        <v>1997</v>
      </c>
      <c r="Z4923">
        <v>35</v>
      </c>
      <c r="AA4923">
        <v>8.5</v>
      </c>
      <c r="AB4923">
        <v>1.85</v>
      </c>
      <c r="AC4923">
        <v>0</v>
      </c>
    </row>
    <row r="4924" spans="1:29">
      <c r="A4924" t="s">
        <v>28</v>
      </c>
      <c r="C4924" t="s">
        <v>23527</v>
      </c>
      <c r="D4924">
        <v>143</v>
      </c>
      <c r="E4924">
        <v>97</v>
      </c>
      <c r="F4924">
        <v>131</v>
      </c>
      <c r="G4924">
        <v>67</v>
      </c>
      <c r="H4924" t="s">
        <v>23528</v>
      </c>
      <c r="I4924">
        <v>507</v>
      </c>
      <c r="J4924">
        <v>469947</v>
      </c>
      <c r="K4924" t="s">
        <v>214</v>
      </c>
      <c r="L4924" t="s">
        <v>14716</v>
      </c>
      <c r="M4924" t="s">
        <v>23529</v>
      </c>
      <c r="N4924">
        <v>19846</v>
      </c>
      <c r="O4924">
        <v>654</v>
      </c>
      <c r="P4924" t="s">
        <v>23530</v>
      </c>
      <c r="Q4924">
        <v>0</v>
      </c>
      <c r="R4924" t="s">
        <v>23531</v>
      </c>
      <c r="S4924" t="s">
        <v>23532</v>
      </c>
      <c r="T4924">
        <v>68</v>
      </c>
      <c r="U4924" t="s">
        <v>37</v>
      </c>
      <c r="V4924" t="s">
        <v>56</v>
      </c>
      <c r="W4924" t="s">
        <v>4830</v>
      </c>
      <c r="X4924">
        <v>120000</v>
      </c>
      <c r="Y4924">
        <v>2011</v>
      </c>
      <c r="Z4924">
        <v>75</v>
      </c>
      <c r="AA4924">
        <v>7.7</v>
      </c>
      <c r="AB4924">
        <v>1.85</v>
      </c>
      <c r="AC4924">
        <v>0</v>
      </c>
    </row>
    <row r="4925" spans="1:29">
      <c r="A4925" t="s">
        <v>747</v>
      </c>
      <c r="C4925" t="s">
        <v>5076</v>
      </c>
      <c r="D4925">
        <v>26</v>
      </c>
      <c r="E4925">
        <v>88</v>
      </c>
      <c r="F4925">
        <v>0</v>
      </c>
      <c r="G4925">
        <v>46</v>
      </c>
      <c r="H4925" t="s">
        <v>23533</v>
      </c>
      <c r="I4925">
        <v>539</v>
      </c>
      <c r="J4925">
        <v>7137502</v>
      </c>
      <c r="K4925" t="s">
        <v>1681</v>
      </c>
      <c r="L4925" t="s">
        <v>1718</v>
      </c>
      <c r="M4925" t="s">
        <v>23534</v>
      </c>
      <c r="N4925">
        <v>4769</v>
      </c>
      <c r="O4925">
        <v>708</v>
      </c>
      <c r="P4925" t="s">
        <v>23535</v>
      </c>
      <c r="Q4925">
        <v>0</v>
      </c>
      <c r="R4925" t="s">
        <v>23536</v>
      </c>
      <c r="S4925" t="s">
        <v>23537</v>
      </c>
      <c r="T4925">
        <v>26</v>
      </c>
      <c r="U4925" t="s">
        <v>37</v>
      </c>
      <c r="V4925" t="s">
        <v>38</v>
      </c>
      <c r="W4925" t="s">
        <v>585</v>
      </c>
      <c r="X4925">
        <v>175000</v>
      </c>
      <c r="Y4925">
        <v>1986</v>
      </c>
      <c r="Z4925">
        <v>53</v>
      </c>
      <c r="AA4925">
        <v>6.5</v>
      </c>
      <c r="AB4925">
        <v>1.85</v>
      </c>
      <c r="AC4925">
        <v>406</v>
      </c>
    </row>
    <row r="4926" spans="1:29">
      <c r="A4926" t="s">
        <v>28</v>
      </c>
      <c r="C4926" t="s">
        <v>23538</v>
      </c>
      <c r="E4926">
        <v>78</v>
      </c>
      <c r="F4926">
        <v>0</v>
      </c>
      <c r="G4926">
        <v>0</v>
      </c>
      <c r="H4926" t="s">
        <v>23539</v>
      </c>
      <c r="I4926">
        <v>0</v>
      </c>
      <c r="K4926" t="s">
        <v>67</v>
      </c>
      <c r="L4926" t="s">
        <v>23540</v>
      </c>
      <c r="M4926" t="s">
        <v>23541</v>
      </c>
      <c r="N4926">
        <v>27</v>
      </c>
      <c r="O4926">
        <v>0</v>
      </c>
      <c r="P4926" t="s">
        <v>23542</v>
      </c>
      <c r="Q4926">
        <v>0</v>
      </c>
      <c r="S4926" t="s">
        <v>23543</v>
      </c>
      <c r="T4926">
        <v>1</v>
      </c>
      <c r="U4926" t="s">
        <v>37</v>
      </c>
      <c r="V4926" t="s">
        <v>38</v>
      </c>
      <c r="X4926">
        <v>180000</v>
      </c>
      <c r="Y4926">
        <v>2014</v>
      </c>
      <c r="Z4926">
        <v>0</v>
      </c>
      <c r="AA4926">
        <v>8.6999999999999993</v>
      </c>
      <c r="AC4926">
        <v>88</v>
      </c>
    </row>
    <row r="4927" spans="1:29">
      <c r="A4927" t="s">
        <v>28</v>
      </c>
      <c r="C4927" t="s">
        <v>23544</v>
      </c>
      <c r="D4927">
        <v>5</v>
      </c>
      <c r="E4927">
        <v>104</v>
      </c>
      <c r="F4927">
        <v>0</v>
      </c>
      <c r="G4927">
        <v>0</v>
      </c>
      <c r="H4927" t="s">
        <v>23545</v>
      </c>
      <c r="I4927">
        <v>0</v>
      </c>
      <c r="K4927" t="s">
        <v>3409</v>
      </c>
      <c r="L4927" t="s">
        <v>23546</v>
      </c>
      <c r="M4927" t="s">
        <v>23547</v>
      </c>
      <c r="N4927">
        <v>354</v>
      </c>
      <c r="O4927">
        <v>0</v>
      </c>
      <c r="P4927" t="s">
        <v>23548</v>
      </c>
      <c r="Q4927">
        <v>1</v>
      </c>
      <c r="S4927" t="s">
        <v>23549</v>
      </c>
      <c r="T4927">
        <v>1</v>
      </c>
      <c r="U4927" t="s">
        <v>22056</v>
      </c>
      <c r="V4927" t="s">
        <v>8819</v>
      </c>
      <c r="X4927">
        <v>168000</v>
      </c>
      <c r="Y4927">
        <v>2015</v>
      </c>
      <c r="Z4927">
        <v>0</v>
      </c>
      <c r="AA4927">
        <v>6.5</v>
      </c>
      <c r="AC4927">
        <v>34</v>
      </c>
    </row>
    <row r="4928" spans="1:29">
      <c r="A4928" t="s">
        <v>28</v>
      </c>
      <c r="C4928" t="s">
        <v>21743</v>
      </c>
      <c r="D4928">
        <v>242</v>
      </c>
      <c r="E4928">
        <v>92</v>
      </c>
      <c r="F4928">
        <v>135</v>
      </c>
      <c r="G4928">
        <v>259</v>
      </c>
      <c r="H4928" t="s">
        <v>9174</v>
      </c>
      <c r="I4928">
        <v>574</v>
      </c>
      <c r="J4928">
        <v>1316074</v>
      </c>
      <c r="K4928" t="s">
        <v>5499</v>
      </c>
      <c r="L4928" t="s">
        <v>23550</v>
      </c>
      <c r="M4928" t="s">
        <v>23551</v>
      </c>
      <c r="N4928">
        <v>71387</v>
      </c>
      <c r="O4928">
        <v>1303</v>
      </c>
      <c r="P4928" t="s">
        <v>23552</v>
      </c>
      <c r="Q4928">
        <v>1</v>
      </c>
      <c r="R4928" t="s">
        <v>23553</v>
      </c>
      <c r="S4928" t="s">
        <v>23554</v>
      </c>
      <c r="T4928">
        <v>228</v>
      </c>
      <c r="U4928" t="s">
        <v>37</v>
      </c>
      <c r="V4928" t="s">
        <v>38</v>
      </c>
      <c r="W4928" t="s">
        <v>39</v>
      </c>
      <c r="X4928">
        <v>100000</v>
      </c>
      <c r="Y4928">
        <v>2011</v>
      </c>
      <c r="Z4928">
        <v>399</v>
      </c>
      <c r="AA4928">
        <v>7</v>
      </c>
      <c r="AB4928">
        <v>1.85</v>
      </c>
      <c r="AC4928">
        <v>21000</v>
      </c>
    </row>
    <row r="4929" spans="1:29">
      <c r="A4929" t="s">
        <v>28</v>
      </c>
      <c r="C4929" t="s">
        <v>19995</v>
      </c>
      <c r="D4929">
        <v>48</v>
      </c>
      <c r="E4929">
        <v>108</v>
      </c>
      <c r="F4929">
        <v>14</v>
      </c>
      <c r="G4929">
        <v>826</v>
      </c>
      <c r="H4929" t="s">
        <v>7763</v>
      </c>
      <c r="I4929">
        <v>2000</v>
      </c>
      <c r="K4929" t="s">
        <v>10413</v>
      </c>
      <c r="L4929" t="s">
        <v>6473</v>
      </c>
      <c r="M4929" t="s">
        <v>19996</v>
      </c>
      <c r="N4929">
        <v>6025</v>
      </c>
      <c r="O4929">
        <v>4385</v>
      </c>
      <c r="P4929" t="s">
        <v>1859</v>
      </c>
      <c r="Q4929">
        <v>2</v>
      </c>
      <c r="R4929" t="s">
        <v>19997</v>
      </c>
      <c r="S4929" t="s">
        <v>19998</v>
      </c>
      <c r="T4929">
        <v>28</v>
      </c>
      <c r="U4929" t="s">
        <v>37</v>
      </c>
      <c r="V4929" t="s">
        <v>38</v>
      </c>
      <c r="W4929" t="s">
        <v>585</v>
      </c>
      <c r="Y4929">
        <v>2014</v>
      </c>
      <c r="Z4929">
        <v>1000</v>
      </c>
      <c r="AA4929">
        <v>5.8</v>
      </c>
      <c r="AC4929">
        <v>0</v>
      </c>
    </row>
    <row r="4930" spans="1:29">
      <c r="A4930" t="s">
        <v>28</v>
      </c>
      <c r="C4930" t="s">
        <v>23555</v>
      </c>
      <c r="D4930">
        <v>38</v>
      </c>
      <c r="E4930">
        <v>97</v>
      </c>
      <c r="F4930">
        <v>101</v>
      </c>
      <c r="G4930">
        <v>101</v>
      </c>
      <c r="H4930" t="s">
        <v>9330</v>
      </c>
      <c r="I4930">
        <v>982</v>
      </c>
      <c r="J4930">
        <v>15180000</v>
      </c>
      <c r="K4930" t="s">
        <v>2125</v>
      </c>
      <c r="L4930" t="s">
        <v>3329</v>
      </c>
      <c r="M4930" t="s">
        <v>23556</v>
      </c>
      <c r="N4930">
        <v>3340</v>
      </c>
      <c r="O4930">
        <v>1631</v>
      </c>
      <c r="P4930" t="s">
        <v>23555</v>
      </c>
      <c r="Q4930">
        <v>1</v>
      </c>
      <c r="R4930" t="s">
        <v>23557</v>
      </c>
      <c r="S4930" t="s">
        <v>23558</v>
      </c>
      <c r="T4930">
        <v>50</v>
      </c>
      <c r="U4930" t="s">
        <v>37</v>
      </c>
      <c r="V4930" t="s">
        <v>38</v>
      </c>
      <c r="W4930" t="s">
        <v>585</v>
      </c>
      <c r="X4930">
        <v>500000</v>
      </c>
      <c r="Y4930">
        <v>1971</v>
      </c>
      <c r="Z4930">
        <v>535</v>
      </c>
      <c r="AA4930">
        <v>5.5</v>
      </c>
      <c r="AB4930">
        <v>1.37</v>
      </c>
      <c r="AC4930">
        <v>566</v>
      </c>
    </row>
    <row r="4931" spans="1:29">
      <c r="A4931" t="s">
        <v>28</v>
      </c>
      <c r="C4931" t="s">
        <v>23559</v>
      </c>
      <c r="E4931">
        <v>109</v>
      </c>
      <c r="F4931">
        <v>0</v>
      </c>
      <c r="G4931">
        <v>26</v>
      </c>
      <c r="H4931" t="s">
        <v>23560</v>
      </c>
      <c r="I4931">
        <v>270</v>
      </c>
      <c r="K4931" t="s">
        <v>3409</v>
      </c>
      <c r="L4931" t="s">
        <v>23561</v>
      </c>
      <c r="M4931" t="s">
        <v>23562</v>
      </c>
      <c r="N4931">
        <v>8</v>
      </c>
      <c r="O4931">
        <v>364</v>
      </c>
      <c r="P4931" t="s">
        <v>23563</v>
      </c>
      <c r="Q4931">
        <v>3</v>
      </c>
      <c r="R4931" t="s">
        <v>23564</v>
      </c>
      <c r="S4931" t="s">
        <v>23565</v>
      </c>
      <c r="U4931" t="s">
        <v>37</v>
      </c>
      <c r="V4931" t="s">
        <v>38</v>
      </c>
      <c r="X4931">
        <v>200000</v>
      </c>
      <c r="Y4931">
        <v>2014</v>
      </c>
      <c r="Z4931">
        <v>54</v>
      </c>
      <c r="AA4931">
        <v>7</v>
      </c>
      <c r="AC4931">
        <v>65</v>
      </c>
    </row>
    <row r="4932" spans="1:29">
      <c r="A4932" t="s">
        <v>28</v>
      </c>
      <c r="C4932" t="s">
        <v>2561</v>
      </c>
      <c r="D4932">
        <v>91</v>
      </c>
      <c r="E4932">
        <v>78</v>
      </c>
      <c r="F4932">
        <v>56</v>
      </c>
      <c r="G4932">
        <v>184</v>
      </c>
      <c r="H4932" t="s">
        <v>1288</v>
      </c>
      <c r="I4932">
        <v>376</v>
      </c>
      <c r="J4932">
        <v>2882062</v>
      </c>
      <c r="K4932" t="s">
        <v>1415</v>
      </c>
      <c r="L4932" t="s">
        <v>9792</v>
      </c>
      <c r="M4932" t="s">
        <v>23566</v>
      </c>
      <c r="N4932">
        <v>5178</v>
      </c>
      <c r="O4932">
        <v>1144</v>
      </c>
      <c r="P4932" t="s">
        <v>3393</v>
      </c>
      <c r="Q4932">
        <v>2</v>
      </c>
      <c r="R4932" t="s">
        <v>23567</v>
      </c>
      <c r="S4932" t="s">
        <v>23568</v>
      </c>
      <c r="T4932">
        <v>101</v>
      </c>
      <c r="U4932" t="s">
        <v>37</v>
      </c>
      <c r="V4932" t="s">
        <v>38</v>
      </c>
      <c r="W4932" t="s">
        <v>39</v>
      </c>
      <c r="X4932">
        <v>150000</v>
      </c>
      <c r="Y4932">
        <v>2000</v>
      </c>
      <c r="Z4932">
        <v>346</v>
      </c>
      <c r="AA4932">
        <v>6.3</v>
      </c>
      <c r="AB4932">
        <v>1.85</v>
      </c>
      <c r="AC4932">
        <v>132</v>
      </c>
    </row>
    <row r="4933" spans="1:29">
      <c r="A4933" t="s">
        <v>28</v>
      </c>
      <c r="C4933" t="s">
        <v>16192</v>
      </c>
      <c r="D4933">
        <v>232</v>
      </c>
      <c r="E4933">
        <v>85</v>
      </c>
      <c r="F4933">
        <v>109</v>
      </c>
      <c r="G4933">
        <v>18</v>
      </c>
      <c r="H4933" t="s">
        <v>23569</v>
      </c>
      <c r="I4933">
        <v>200</v>
      </c>
      <c r="J4933">
        <v>9437933</v>
      </c>
      <c r="K4933" t="s">
        <v>7837</v>
      </c>
      <c r="L4933" t="s">
        <v>23570</v>
      </c>
      <c r="M4933" t="s">
        <v>23571</v>
      </c>
      <c r="N4933">
        <v>90827</v>
      </c>
      <c r="O4933">
        <v>332</v>
      </c>
      <c r="P4933" t="s">
        <v>23572</v>
      </c>
      <c r="Q4933">
        <v>0</v>
      </c>
      <c r="R4933" t="s">
        <v>23573</v>
      </c>
      <c r="S4933" t="s">
        <v>23574</v>
      </c>
      <c r="T4933">
        <v>329</v>
      </c>
      <c r="U4933" t="s">
        <v>37</v>
      </c>
      <c r="V4933" t="s">
        <v>7987</v>
      </c>
      <c r="W4933" t="s">
        <v>585</v>
      </c>
      <c r="X4933">
        <v>180000</v>
      </c>
      <c r="Y4933">
        <v>2007</v>
      </c>
      <c r="Z4933">
        <v>96</v>
      </c>
      <c r="AA4933">
        <v>7.9</v>
      </c>
      <c r="AB4933">
        <v>1.85</v>
      </c>
      <c r="AC4933">
        <v>26000</v>
      </c>
    </row>
    <row r="4934" spans="1:29">
      <c r="A4934" t="s">
        <v>747</v>
      </c>
      <c r="C4934" t="s">
        <v>23575</v>
      </c>
      <c r="D4934">
        <v>18</v>
      </c>
      <c r="E4934">
        <v>88</v>
      </c>
      <c r="F4934">
        <v>14</v>
      </c>
      <c r="G4934">
        <v>3</v>
      </c>
      <c r="H4934" t="s">
        <v>23576</v>
      </c>
      <c r="I4934">
        <v>142</v>
      </c>
      <c r="J4934">
        <v>110720</v>
      </c>
      <c r="K4934" t="s">
        <v>1671</v>
      </c>
      <c r="L4934" t="s">
        <v>23577</v>
      </c>
      <c r="M4934" t="s">
        <v>23578</v>
      </c>
      <c r="N4934">
        <v>524</v>
      </c>
      <c r="O4934">
        <v>168</v>
      </c>
      <c r="P4934" t="s">
        <v>23579</v>
      </c>
      <c r="Q4934">
        <v>0</v>
      </c>
      <c r="R4934" t="s">
        <v>23580</v>
      </c>
      <c r="S4934" t="s">
        <v>23581</v>
      </c>
      <c r="T4934">
        <v>22</v>
      </c>
      <c r="U4934" t="s">
        <v>37</v>
      </c>
      <c r="V4934" t="s">
        <v>38</v>
      </c>
      <c r="X4934">
        <v>1200000</v>
      </c>
      <c r="Y4934">
        <v>1999</v>
      </c>
      <c r="Z4934">
        <v>23</v>
      </c>
      <c r="AA4934">
        <v>7.3</v>
      </c>
      <c r="AC4934">
        <v>73</v>
      </c>
    </row>
    <row r="4935" spans="1:29">
      <c r="A4935" t="s">
        <v>28</v>
      </c>
      <c r="C4935" t="s">
        <v>23582</v>
      </c>
      <c r="D4935">
        <v>29</v>
      </c>
      <c r="E4935">
        <v>93</v>
      </c>
      <c r="F4935">
        <v>0</v>
      </c>
      <c r="G4935">
        <v>2</v>
      </c>
      <c r="H4935" t="s">
        <v>23583</v>
      </c>
      <c r="I4935">
        <v>58</v>
      </c>
      <c r="J4935">
        <v>155984</v>
      </c>
      <c r="K4935" t="s">
        <v>67</v>
      </c>
      <c r="L4935" t="s">
        <v>23584</v>
      </c>
      <c r="M4935" t="s">
        <v>23585</v>
      </c>
      <c r="N4935">
        <v>586</v>
      </c>
      <c r="O4935">
        <v>62</v>
      </c>
      <c r="P4935" t="s">
        <v>23586</v>
      </c>
      <c r="Q4935">
        <v>0</v>
      </c>
      <c r="R4935" t="s">
        <v>23587</v>
      </c>
      <c r="S4935" t="s">
        <v>23588</v>
      </c>
      <c r="T4935">
        <v>9</v>
      </c>
      <c r="U4935" t="s">
        <v>37</v>
      </c>
      <c r="V4935" t="s">
        <v>38</v>
      </c>
      <c r="W4935" t="s">
        <v>5613</v>
      </c>
      <c r="X4935">
        <v>160000</v>
      </c>
      <c r="Y4935">
        <v>2009</v>
      </c>
      <c r="Z4935">
        <v>2</v>
      </c>
      <c r="AA4935">
        <v>7.4</v>
      </c>
      <c r="AB4935">
        <v>1.85</v>
      </c>
      <c r="AC4935">
        <v>0</v>
      </c>
    </row>
    <row r="4936" spans="1:29">
      <c r="A4936" t="s">
        <v>28</v>
      </c>
      <c r="C4936" t="s">
        <v>23589</v>
      </c>
      <c r="D4936">
        <v>44</v>
      </c>
      <c r="E4936">
        <v>86</v>
      </c>
      <c r="F4936">
        <v>6</v>
      </c>
      <c r="G4936">
        <v>115</v>
      </c>
      <c r="H4936" t="s">
        <v>23590</v>
      </c>
      <c r="I4936">
        <v>498</v>
      </c>
      <c r="K4936" t="s">
        <v>6403</v>
      </c>
      <c r="L4936" t="s">
        <v>23591</v>
      </c>
      <c r="M4936" t="s">
        <v>23592</v>
      </c>
      <c r="N4936">
        <v>3813</v>
      </c>
      <c r="O4936">
        <v>895</v>
      </c>
      <c r="P4936" t="s">
        <v>23593</v>
      </c>
      <c r="Q4936">
        <v>0</v>
      </c>
      <c r="R4936" t="s">
        <v>23594</v>
      </c>
      <c r="S4936" t="s">
        <v>23595</v>
      </c>
      <c r="T4936">
        <v>27</v>
      </c>
      <c r="U4936" t="s">
        <v>37</v>
      </c>
      <c r="V4936" t="s">
        <v>56</v>
      </c>
      <c r="Y4936">
        <v>2012</v>
      </c>
      <c r="Z4936">
        <v>204</v>
      </c>
      <c r="AA4936">
        <v>5.4</v>
      </c>
      <c r="AB4936">
        <v>2.35</v>
      </c>
      <c r="AC4936">
        <v>0</v>
      </c>
    </row>
    <row r="4937" spans="1:29">
      <c r="A4937" t="s">
        <v>28</v>
      </c>
      <c r="C4937" t="s">
        <v>23596</v>
      </c>
      <c r="D4937">
        <v>2</v>
      </c>
      <c r="E4937">
        <v>98</v>
      </c>
      <c r="F4937">
        <v>0</v>
      </c>
      <c r="G4937">
        <v>21</v>
      </c>
      <c r="H4937" t="s">
        <v>23597</v>
      </c>
      <c r="I4937">
        <v>52</v>
      </c>
      <c r="K4937" t="s">
        <v>3265</v>
      </c>
      <c r="L4937" t="s">
        <v>23598</v>
      </c>
      <c r="M4937" t="s">
        <v>23599</v>
      </c>
      <c r="N4937">
        <v>53</v>
      </c>
      <c r="O4937">
        <v>130</v>
      </c>
      <c r="P4937" t="s">
        <v>23600</v>
      </c>
      <c r="Q4937">
        <v>0</v>
      </c>
      <c r="R4937" t="s">
        <v>23601</v>
      </c>
      <c r="S4937" t="s">
        <v>23602</v>
      </c>
      <c r="T4937">
        <v>1</v>
      </c>
      <c r="U4937" t="s">
        <v>37</v>
      </c>
      <c r="V4937" t="s">
        <v>38</v>
      </c>
      <c r="W4937" t="s">
        <v>39</v>
      </c>
      <c r="Y4937">
        <v>2015</v>
      </c>
      <c r="Z4937">
        <v>36</v>
      </c>
      <c r="AA4937">
        <v>7.1</v>
      </c>
      <c r="AC4937">
        <v>197</v>
      </c>
    </row>
    <row r="4938" spans="1:29">
      <c r="A4938" t="s">
        <v>28</v>
      </c>
      <c r="C4938" t="s">
        <v>7404</v>
      </c>
      <c r="D4938">
        <v>277</v>
      </c>
      <c r="E4938">
        <v>88</v>
      </c>
      <c r="F4938">
        <v>365</v>
      </c>
      <c r="G4938">
        <v>177</v>
      </c>
      <c r="H4938" t="s">
        <v>15595</v>
      </c>
      <c r="I4938">
        <v>383</v>
      </c>
      <c r="J4938">
        <v>30859000</v>
      </c>
      <c r="K4938" t="s">
        <v>5544</v>
      </c>
      <c r="L4938" t="s">
        <v>10874</v>
      </c>
      <c r="M4938" t="s">
        <v>15596</v>
      </c>
      <c r="N4938">
        <v>96411</v>
      </c>
      <c r="O4938">
        <v>1094</v>
      </c>
      <c r="P4938" t="s">
        <v>15597</v>
      </c>
      <c r="Q4938">
        <v>0</v>
      </c>
      <c r="R4938" t="s">
        <v>15598</v>
      </c>
      <c r="S4938" t="s">
        <v>15599</v>
      </c>
      <c r="T4938">
        <v>826</v>
      </c>
      <c r="U4938" t="s">
        <v>37</v>
      </c>
      <c r="V4938" t="s">
        <v>38</v>
      </c>
      <c r="W4938" t="s">
        <v>585</v>
      </c>
      <c r="X4938">
        <v>83532</v>
      </c>
      <c r="Y4938">
        <v>1974</v>
      </c>
      <c r="Z4938">
        <v>371</v>
      </c>
      <c r="AA4938">
        <v>7.5</v>
      </c>
      <c r="AB4938">
        <v>1.85</v>
      </c>
      <c r="AC4938">
        <v>0</v>
      </c>
    </row>
    <row r="4939" spans="1:29">
      <c r="A4939" t="s">
        <v>28</v>
      </c>
      <c r="C4939" t="s">
        <v>1919</v>
      </c>
      <c r="D4939">
        <v>43</v>
      </c>
      <c r="E4939">
        <v>25</v>
      </c>
      <c r="F4939">
        <v>36</v>
      </c>
      <c r="G4939">
        <v>27</v>
      </c>
      <c r="H4939" t="s">
        <v>1919</v>
      </c>
      <c r="I4939">
        <v>39</v>
      </c>
      <c r="K4939" t="s">
        <v>2966</v>
      </c>
      <c r="L4939" t="s">
        <v>23603</v>
      </c>
      <c r="M4939" t="s">
        <v>23604</v>
      </c>
      <c r="N4939">
        <v>21826</v>
      </c>
      <c r="O4939">
        <v>139</v>
      </c>
      <c r="P4939" t="s">
        <v>23605</v>
      </c>
      <c r="Q4939">
        <v>0</v>
      </c>
      <c r="R4939" t="s">
        <v>23606</v>
      </c>
      <c r="S4939" t="s">
        <v>23607</v>
      </c>
      <c r="T4939">
        <v>126</v>
      </c>
      <c r="U4939" t="s">
        <v>37</v>
      </c>
      <c r="V4939" t="s">
        <v>38</v>
      </c>
      <c r="W4939" t="s">
        <v>2749</v>
      </c>
      <c r="X4939">
        <v>150000</v>
      </c>
      <c r="Y4939">
        <v>1965</v>
      </c>
      <c r="Z4939">
        <v>36</v>
      </c>
      <c r="AA4939">
        <v>8.4</v>
      </c>
      <c r="AB4939">
        <v>1.33</v>
      </c>
      <c r="AC4939">
        <v>0</v>
      </c>
    </row>
    <row r="4940" spans="1:29">
      <c r="A4940" t="s">
        <v>28</v>
      </c>
      <c r="C4940" t="s">
        <v>23608</v>
      </c>
      <c r="D4940">
        <v>5</v>
      </c>
      <c r="E4940">
        <v>72</v>
      </c>
      <c r="F4940">
        <v>0</v>
      </c>
      <c r="G4940">
        <v>0</v>
      </c>
      <c r="H4940" t="s">
        <v>23609</v>
      </c>
      <c r="I4940">
        <v>0</v>
      </c>
      <c r="J4940">
        <v>4914</v>
      </c>
      <c r="K4940" t="s">
        <v>23610</v>
      </c>
      <c r="L4940" t="s">
        <v>23611</v>
      </c>
      <c r="M4940" t="s">
        <v>23612</v>
      </c>
      <c r="N4940">
        <v>123</v>
      </c>
      <c r="O4940">
        <v>0</v>
      </c>
      <c r="P4940" t="s">
        <v>23613</v>
      </c>
      <c r="Q4940">
        <v>0</v>
      </c>
      <c r="S4940" t="s">
        <v>23614</v>
      </c>
      <c r="T4940">
        <v>2</v>
      </c>
      <c r="U4940" t="s">
        <v>37</v>
      </c>
      <c r="V4940" t="s">
        <v>38</v>
      </c>
      <c r="X4940">
        <v>150000</v>
      </c>
      <c r="Y4940">
        <v>2015</v>
      </c>
      <c r="Z4940">
        <v>0</v>
      </c>
      <c r="AA4940">
        <v>7</v>
      </c>
      <c r="AC4940">
        <v>215</v>
      </c>
    </row>
    <row r="4941" spans="1:29">
      <c r="A4941" t="s">
        <v>747</v>
      </c>
      <c r="C4941" t="s">
        <v>23615</v>
      </c>
      <c r="D4941">
        <v>16</v>
      </c>
      <c r="E4941">
        <v>66</v>
      </c>
      <c r="F4941">
        <v>4</v>
      </c>
      <c r="G4941">
        <v>232</v>
      </c>
      <c r="H4941" t="s">
        <v>23616</v>
      </c>
      <c r="I4941">
        <v>502</v>
      </c>
      <c r="K4941" t="s">
        <v>67</v>
      </c>
      <c r="L4941" t="s">
        <v>23617</v>
      </c>
      <c r="M4941" t="s">
        <v>23618</v>
      </c>
      <c r="N4941">
        <v>502</v>
      </c>
      <c r="O4941">
        <v>1796</v>
      </c>
      <c r="P4941" t="s">
        <v>23619</v>
      </c>
      <c r="Q4941">
        <v>0</v>
      </c>
      <c r="R4941" t="s">
        <v>23620</v>
      </c>
      <c r="S4941" t="s">
        <v>23621</v>
      </c>
      <c r="T4941">
        <v>9</v>
      </c>
      <c r="U4941" t="s">
        <v>37</v>
      </c>
      <c r="V4941" t="s">
        <v>38</v>
      </c>
      <c r="X4941">
        <v>150000</v>
      </c>
      <c r="Y4941">
        <v>2013</v>
      </c>
      <c r="Z4941">
        <v>366</v>
      </c>
      <c r="AA4941">
        <v>5.3</v>
      </c>
      <c r="AC4941">
        <v>207</v>
      </c>
    </row>
    <row r="4942" spans="1:29">
      <c r="A4942" t="s">
        <v>28</v>
      </c>
      <c r="C4942" t="s">
        <v>23622</v>
      </c>
      <c r="D4942">
        <v>18</v>
      </c>
      <c r="E4942">
        <v>80</v>
      </c>
      <c r="F4942">
        <v>0</v>
      </c>
      <c r="G4942">
        <v>0</v>
      </c>
      <c r="H4942" t="s">
        <v>23623</v>
      </c>
      <c r="I4942">
        <v>0</v>
      </c>
      <c r="J4942">
        <v>5858</v>
      </c>
      <c r="K4942" t="s">
        <v>67</v>
      </c>
      <c r="L4942" t="s">
        <v>23624</v>
      </c>
      <c r="M4942" t="s">
        <v>23625</v>
      </c>
      <c r="N4942">
        <v>260</v>
      </c>
      <c r="O4942">
        <v>0</v>
      </c>
      <c r="P4942" t="s">
        <v>23626</v>
      </c>
      <c r="Q4942">
        <v>0</v>
      </c>
      <c r="S4942" t="s">
        <v>23627</v>
      </c>
      <c r="T4942">
        <v>2</v>
      </c>
      <c r="U4942" t="s">
        <v>37</v>
      </c>
      <c r="V4942" t="s">
        <v>38</v>
      </c>
      <c r="X4942">
        <v>150000</v>
      </c>
      <c r="Y4942">
        <v>2014</v>
      </c>
      <c r="Z4942">
        <v>0</v>
      </c>
      <c r="AA4942">
        <v>7.1</v>
      </c>
      <c r="AC4942">
        <v>116</v>
      </c>
    </row>
    <row r="4943" spans="1:29">
      <c r="A4943" t="s">
        <v>28</v>
      </c>
      <c r="C4943" t="s">
        <v>3806</v>
      </c>
      <c r="D4943">
        <v>40</v>
      </c>
      <c r="E4943">
        <v>91</v>
      </c>
      <c r="F4943">
        <v>909</v>
      </c>
      <c r="G4943">
        <v>42</v>
      </c>
      <c r="H4943" t="s">
        <v>23628</v>
      </c>
      <c r="I4943">
        <v>909</v>
      </c>
      <c r="J4943">
        <v>6706368</v>
      </c>
      <c r="K4943" t="s">
        <v>67</v>
      </c>
      <c r="L4943" t="s">
        <v>3806</v>
      </c>
      <c r="M4943" t="s">
        <v>23629</v>
      </c>
      <c r="N4943">
        <v>22800</v>
      </c>
      <c r="O4943">
        <v>1048</v>
      </c>
      <c r="P4943" t="s">
        <v>23630</v>
      </c>
      <c r="Q4943">
        <v>0</v>
      </c>
      <c r="R4943" t="s">
        <v>23631</v>
      </c>
      <c r="S4943" t="s">
        <v>23632</v>
      </c>
      <c r="T4943">
        <v>133</v>
      </c>
      <c r="U4943" t="s">
        <v>37</v>
      </c>
      <c r="V4943" t="s">
        <v>38</v>
      </c>
      <c r="W4943" t="s">
        <v>585</v>
      </c>
      <c r="X4943">
        <v>160000</v>
      </c>
      <c r="Y4943">
        <v>1989</v>
      </c>
      <c r="Z4943">
        <v>91</v>
      </c>
      <c r="AA4943">
        <v>7.5</v>
      </c>
      <c r="AB4943">
        <v>1.66</v>
      </c>
      <c r="AC4943">
        <v>667</v>
      </c>
    </row>
    <row r="4944" spans="1:29">
      <c r="A4944" t="s">
        <v>28</v>
      </c>
      <c r="C4944" t="s">
        <v>13940</v>
      </c>
      <c r="D4944">
        <v>130</v>
      </c>
      <c r="E4944">
        <v>93</v>
      </c>
      <c r="F4944">
        <v>261</v>
      </c>
      <c r="G4944">
        <v>697</v>
      </c>
      <c r="H4944" t="s">
        <v>1725</v>
      </c>
      <c r="I4944">
        <v>783</v>
      </c>
      <c r="K4944" t="s">
        <v>9754</v>
      </c>
      <c r="L4944" t="s">
        <v>972</v>
      </c>
      <c r="M4944" t="s">
        <v>13941</v>
      </c>
      <c r="N4944">
        <v>14193</v>
      </c>
      <c r="O4944">
        <v>3700</v>
      </c>
      <c r="P4944" t="s">
        <v>3198</v>
      </c>
      <c r="Q4944">
        <v>1</v>
      </c>
      <c r="R4944" t="s">
        <v>13942</v>
      </c>
      <c r="S4944" t="s">
        <v>13943</v>
      </c>
      <c r="T4944">
        <v>106</v>
      </c>
      <c r="U4944" t="s">
        <v>37</v>
      </c>
      <c r="V4944" t="s">
        <v>38</v>
      </c>
      <c r="W4944" t="s">
        <v>585</v>
      </c>
      <c r="X4944">
        <v>18000000</v>
      </c>
      <c r="Y4944">
        <v>1982</v>
      </c>
      <c r="Z4944">
        <v>782</v>
      </c>
      <c r="AA4944">
        <v>6.1</v>
      </c>
      <c r="AB4944">
        <v>1.85</v>
      </c>
      <c r="AC4944">
        <v>0</v>
      </c>
    </row>
    <row r="4945" spans="1:29">
      <c r="A4945" t="s">
        <v>28</v>
      </c>
      <c r="C4945" t="s">
        <v>23633</v>
      </c>
      <c r="D4945">
        <v>3</v>
      </c>
      <c r="E4945">
        <v>89</v>
      </c>
      <c r="F4945">
        <v>0</v>
      </c>
      <c r="G4945">
        <v>163</v>
      </c>
      <c r="H4945" t="s">
        <v>23634</v>
      </c>
      <c r="I4945">
        <v>196</v>
      </c>
      <c r="K4945" t="s">
        <v>3409</v>
      </c>
      <c r="L4945" t="s">
        <v>23635</v>
      </c>
      <c r="M4945" t="s">
        <v>23636</v>
      </c>
      <c r="N4945">
        <v>100</v>
      </c>
      <c r="O4945">
        <v>942</v>
      </c>
      <c r="P4945" t="s">
        <v>23637</v>
      </c>
      <c r="Q4945">
        <v>0</v>
      </c>
      <c r="R4945" t="s">
        <v>23638</v>
      </c>
      <c r="S4945" t="s">
        <v>23639</v>
      </c>
      <c r="T4945">
        <v>3</v>
      </c>
      <c r="U4945" t="s">
        <v>37</v>
      </c>
      <c r="V4945" t="s">
        <v>38</v>
      </c>
      <c r="W4945" t="s">
        <v>585</v>
      </c>
      <c r="X4945">
        <v>125000</v>
      </c>
      <c r="Y4945">
        <v>2014</v>
      </c>
      <c r="Z4945">
        <v>180</v>
      </c>
      <c r="AA4945">
        <v>7.2</v>
      </c>
      <c r="AC4945">
        <v>72</v>
      </c>
    </row>
    <row r="4946" spans="1:29">
      <c r="A4946" t="s">
        <v>28</v>
      </c>
      <c r="C4946" t="s">
        <v>16917</v>
      </c>
      <c r="D4946">
        <v>136</v>
      </c>
      <c r="E4946">
        <v>85</v>
      </c>
      <c r="F4946">
        <v>129</v>
      </c>
      <c r="G4946">
        <v>100</v>
      </c>
      <c r="H4946" t="s">
        <v>20207</v>
      </c>
      <c r="I4946">
        <v>120</v>
      </c>
      <c r="J4946">
        <v>405614</v>
      </c>
      <c r="K4946" t="s">
        <v>2202</v>
      </c>
      <c r="L4946" t="s">
        <v>22715</v>
      </c>
      <c r="M4946" t="s">
        <v>23640</v>
      </c>
      <c r="N4946">
        <v>15775</v>
      </c>
      <c r="O4946">
        <v>511</v>
      </c>
      <c r="P4946" t="s">
        <v>23641</v>
      </c>
      <c r="Q4946">
        <v>0</v>
      </c>
      <c r="R4946" t="s">
        <v>23642</v>
      </c>
      <c r="S4946" t="s">
        <v>23643</v>
      </c>
      <c r="T4946">
        <v>69</v>
      </c>
      <c r="U4946" t="s">
        <v>37</v>
      </c>
      <c r="V4946" t="s">
        <v>38</v>
      </c>
      <c r="W4946" t="s">
        <v>585</v>
      </c>
      <c r="Y4946">
        <v>2011</v>
      </c>
      <c r="Z4946">
        <v>119</v>
      </c>
      <c r="AA4946">
        <v>6.7</v>
      </c>
      <c r="AB4946">
        <v>1.85</v>
      </c>
      <c r="AC4946">
        <v>0</v>
      </c>
    </row>
    <row r="4947" spans="1:29">
      <c r="A4947" t="s">
        <v>28</v>
      </c>
      <c r="C4947" t="s">
        <v>23644</v>
      </c>
      <c r="E4947">
        <v>62</v>
      </c>
      <c r="F4947">
        <v>58</v>
      </c>
      <c r="K4947" t="s">
        <v>23645</v>
      </c>
      <c r="M4947" t="s">
        <v>23646</v>
      </c>
      <c r="N4947">
        <v>18</v>
      </c>
      <c r="O4947">
        <v>0</v>
      </c>
      <c r="Q4947">
        <v>1</v>
      </c>
      <c r="R4947" t="s">
        <v>23647</v>
      </c>
      <c r="S4947" t="s">
        <v>23648</v>
      </c>
      <c r="U4947" t="s">
        <v>15950</v>
      </c>
      <c r="V4947" t="s">
        <v>23649</v>
      </c>
      <c r="X4947">
        <v>125000</v>
      </c>
      <c r="Y4947">
        <v>2013</v>
      </c>
      <c r="AA4947">
        <v>8.1999999999999993</v>
      </c>
      <c r="AC4947">
        <v>54</v>
      </c>
    </row>
    <row r="4948" spans="1:29">
      <c r="A4948" t="s">
        <v>28</v>
      </c>
      <c r="C4948" t="s">
        <v>23650</v>
      </c>
      <c r="D4948">
        <v>12</v>
      </c>
      <c r="E4948">
        <v>90</v>
      </c>
      <c r="F4948">
        <v>0</v>
      </c>
      <c r="K4948" t="s">
        <v>20311</v>
      </c>
      <c r="M4948" t="s">
        <v>23651</v>
      </c>
      <c r="N4948">
        <v>102</v>
      </c>
      <c r="O4948">
        <v>0</v>
      </c>
      <c r="Q4948">
        <v>1</v>
      </c>
      <c r="R4948" t="s">
        <v>23652</v>
      </c>
      <c r="S4948" t="s">
        <v>23653</v>
      </c>
      <c r="T4948">
        <v>7</v>
      </c>
      <c r="U4948" t="s">
        <v>37</v>
      </c>
      <c r="V4948" t="s">
        <v>38</v>
      </c>
      <c r="X4948">
        <v>120000</v>
      </c>
      <c r="Y4948">
        <v>2005</v>
      </c>
      <c r="AA4948">
        <v>6.6</v>
      </c>
      <c r="AB4948">
        <v>1.66</v>
      </c>
      <c r="AC4948">
        <v>14</v>
      </c>
    </row>
    <row r="4949" spans="1:29">
      <c r="A4949" t="s">
        <v>28</v>
      </c>
      <c r="C4949" t="s">
        <v>23654</v>
      </c>
      <c r="D4949">
        <v>171</v>
      </c>
      <c r="E4949">
        <v>90</v>
      </c>
      <c r="F4949">
        <v>100</v>
      </c>
      <c r="G4949">
        <v>9</v>
      </c>
      <c r="H4949" t="s">
        <v>23655</v>
      </c>
      <c r="I4949">
        <v>830</v>
      </c>
      <c r="J4949">
        <v>1573712</v>
      </c>
      <c r="K4949" t="s">
        <v>2527</v>
      </c>
      <c r="L4949" t="s">
        <v>10691</v>
      </c>
      <c r="M4949" t="s">
        <v>23656</v>
      </c>
      <c r="N4949">
        <v>21618</v>
      </c>
      <c r="O4949">
        <v>973</v>
      </c>
      <c r="P4949" t="s">
        <v>23657</v>
      </c>
      <c r="Q4949">
        <v>2</v>
      </c>
      <c r="R4949" t="s">
        <v>23658</v>
      </c>
      <c r="S4949" t="s">
        <v>23659</v>
      </c>
      <c r="T4949">
        <v>62</v>
      </c>
      <c r="U4949" t="s">
        <v>37</v>
      </c>
      <c r="V4949" t="s">
        <v>38</v>
      </c>
      <c r="W4949" t="s">
        <v>585</v>
      </c>
      <c r="X4949">
        <v>125000</v>
      </c>
      <c r="Y4949">
        <v>2011</v>
      </c>
      <c r="Z4949">
        <v>128</v>
      </c>
      <c r="AA4949">
        <v>6.7</v>
      </c>
      <c r="AC4949">
        <v>3000</v>
      </c>
    </row>
    <row r="4950" spans="1:29">
      <c r="A4950" t="s">
        <v>28</v>
      </c>
      <c r="C4950" t="s">
        <v>23660</v>
      </c>
      <c r="F4950">
        <v>0</v>
      </c>
      <c r="H4950" t="s">
        <v>23660</v>
      </c>
      <c r="I4950">
        <v>17</v>
      </c>
      <c r="K4950" t="s">
        <v>19711</v>
      </c>
      <c r="L4950" t="s">
        <v>23661</v>
      </c>
      <c r="M4950" t="s">
        <v>23662</v>
      </c>
      <c r="N4950">
        <v>172</v>
      </c>
      <c r="O4950">
        <v>17</v>
      </c>
      <c r="Q4950">
        <v>2</v>
      </c>
      <c r="S4950" t="s">
        <v>23663</v>
      </c>
      <c r="U4950" t="s">
        <v>37</v>
      </c>
      <c r="V4950" t="s">
        <v>38</v>
      </c>
      <c r="W4950" t="s">
        <v>39</v>
      </c>
      <c r="X4950">
        <v>125000</v>
      </c>
      <c r="Y4950">
        <v>2015</v>
      </c>
      <c r="Z4950">
        <v>0</v>
      </c>
      <c r="AA4950">
        <v>5.0999999999999996</v>
      </c>
      <c r="AC4950">
        <v>0</v>
      </c>
    </row>
    <row r="4951" spans="1:29">
      <c r="A4951" t="s">
        <v>28</v>
      </c>
      <c r="C4951" t="s">
        <v>8554</v>
      </c>
      <c r="D4951">
        <v>8</v>
      </c>
      <c r="E4951">
        <v>88</v>
      </c>
      <c r="F4951">
        <v>686</v>
      </c>
      <c r="G4951">
        <v>405</v>
      </c>
      <c r="H4951" t="s">
        <v>8554</v>
      </c>
      <c r="I4951">
        <v>847</v>
      </c>
      <c r="K4951" t="s">
        <v>1671</v>
      </c>
      <c r="L4951" t="s">
        <v>4656</v>
      </c>
      <c r="M4951" t="s">
        <v>23664</v>
      </c>
      <c r="N4951">
        <v>3262</v>
      </c>
      <c r="O4951">
        <v>2364</v>
      </c>
      <c r="P4951" t="s">
        <v>20608</v>
      </c>
      <c r="Q4951">
        <v>2</v>
      </c>
      <c r="R4951" t="s">
        <v>23665</v>
      </c>
      <c r="S4951" t="s">
        <v>23666</v>
      </c>
      <c r="T4951">
        <v>46</v>
      </c>
      <c r="U4951" t="s">
        <v>37</v>
      </c>
      <c r="V4951" t="s">
        <v>268</v>
      </c>
      <c r="X4951">
        <v>120000</v>
      </c>
      <c r="Y4951">
        <v>2007</v>
      </c>
      <c r="Z4951">
        <v>686</v>
      </c>
      <c r="AA4951">
        <v>7</v>
      </c>
      <c r="AB4951">
        <v>1.78</v>
      </c>
      <c r="AC4951">
        <v>377</v>
      </c>
    </row>
    <row r="4952" spans="1:29">
      <c r="A4952" t="s">
        <v>28</v>
      </c>
      <c r="C4952" t="s">
        <v>8554</v>
      </c>
      <c r="D4952">
        <v>8</v>
      </c>
      <c r="E4952">
        <v>88</v>
      </c>
      <c r="F4952">
        <v>686</v>
      </c>
      <c r="G4952">
        <v>405</v>
      </c>
      <c r="H4952" t="s">
        <v>8554</v>
      </c>
      <c r="I4952">
        <v>847</v>
      </c>
      <c r="K4952" t="s">
        <v>1671</v>
      </c>
      <c r="L4952" t="s">
        <v>4656</v>
      </c>
      <c r="M4952" t="s">
        <v>23664</v>
      </c>
      <c r="N4952">
        <v>3262</v>
      </c>
      <c r="O4952">
        <v>2364</v>
      </c>
      <c r="P4952" t="s">
        <v>20608</v>
      </c>
      <c r="Q4952">
        <v>2</v>
      </c>
      <c r="R4952" t="s">
        <v>23665</v>
      </c>
      <c r="S4952" t="s">
        <v>23666</v>
      </c>
      <c r="T4952">
        <v>46</v>
      </c>
      <c r="U4952" t="s">
        <v>37</v>
      </c>
      <c r="V4952" t="s">
        <v>268</v>
      </c>
      <c r="X4952">
        <v>120000</v>
      </c>
      <c r="Y4952">
        <v>2007</v>
      </c>
      <c r="Z4952">
        <v>686</v>
      </c>
      <c r="AA4952">
        <v>7</v>
      </c>
      <c r="AB4952">
        <v>1.78</v>
      </c>
      <c r="AC4952">
        <v>377</v>
      </c>
    </row>
    <row r="4953" spans="1:29">
      <c r="A4953" t="s">
        <v>747</v>
      </c>
      <c r="C4953" t="s">
        <v>2495</v>
      </c>
      <c r="D4953">
        <v>284</v>
      </c>
      <c r="E4953">
        <v>96</v>
      </c>
      <c r="F4953">
        <v>0</v>
      </c>
      <c r="G4953">
        <v>56</v>
      </c>
      <c r="H4953" t="s">
        <v>18429</v>
      </c>
      <c r="I4953">
        <v>125</v>
      </c>
      <c r="K4953" t="s">
        <v>18430</v>
      </c>
      <c r="L4953" t="s">
        <v>18431</v>
      </c>
      <c r="M4953" t="s">
        <v>18432</v>
      </c>
      <c r="N4953">
        <v>87978</v>
      </c>
      <c r="O4953">
        <v>403</v>
      </c>
      <c r="P4953" t="s">
        <v>18433</v>
      </c>
      <c r="Q4953">
        <v>5</v>
      </c>
      <c r="R4953" t="s">
        <v>18434</v>
      </c>
      <c r="S4953" t="s">
        <v>18435</v>
      </c>
      <c r="T4953">
        <v>580</v>
      </c>
      <c r="U4953" t="s">
        <v>37</v>
      </c>
      <c r="V4953" t="s">
        <v>38</v>
      </c>
      <c r="W4953" t="s">
        <v>5613</v>
      </c>
      <c r="X4953">
        <v>114000</v>
      </c>
      <c r="Y4953">
        <v>1968</v>
      </c>
      <c r="Z4953">
        <v>108</v>
      </c>
      <c r="AA4953">
        <v>8</v>
      </c>
      <c r="AB4953">
        <v>1.85</v>
      </c>
      <c r="AC4953">
        <v>0</v>
      </c>
    </row>
    <row r="4954" spans="1:29">
      <c r="A4954" t="s">
        <v>747</v>
      </c>
      <c r="C4954" t="s">
        <v>23059</v>
      </c>
      <c r="D4954">
        <v>36</v>
      </c>
      <c r="E4954">
        <v>94</v>
      </c>
      <c r="F4954">
        <v>0</v>
      </c>
      <c r="G4954">
        <v>5</v>
      </c>
      <c r="H4954" t="s">
        <v>23667</v>
      </c>
      <c r="I4954">
        <v>12</v>
      </c>
      <c r="K4954" t="s">
        <v>3409</v>
      </c>
      <c r="L4954" t="s">
        <v>23668</v>
      </c>
      <c r="M4954" t="s">
        <v>23669</v>
      </c>
      <c r="N4954">
        <v>1962</v>
      </c>
      <c r="O4954">
        <v>27</v>
      </c>
      <c r="P4954" t="s">
        <v>23670</v>
      </c>
      <c r="Q4954">
        <v>0</v>
      </c>
      <c r="R4954" t="s">
        <v>23671</v>
      </c>
      <c r="S4954" t="s">
        <v>23672</v>
      </c>
      <c r="T4954">
        <v>10</v>
      </c>
      <c r="U4954" t="s">
        <v>1464</v>
      </c>
      <c r="V4954" t="s">
        <v>1465</v>
      </c>
      <c r="X4954">
        <v>120000</v>
      </c>
      <c r="Y4954">
        <v>1964</v>
      </c>
      <c r="Z4954">
        <v>7</v>
      </c>
      <c r="AA4954">
        <v>7.4</v>
      </c>
      <c r="AB4954">
        <v>1.37</v>
      </c>
      <c r="AC4954">
        <v>187</v>
      </c>
    </row>
    <row r="4955" spans="1:29">
      <c r="A4955" t="s">
        <v>28</v>
      </c>
      <c r="C4955" t="s">
        <v>4504</v>
      </c>
      <c r="D4955">
        <v>21</v>
      </c>
      <c r="E4955">
        <v>120</v>
      </c>
      <c r="F4955">
        <v>664</v>
      </c>
      <c r="G4955">
        <v>400</v>
      </c>
      <c r="H4955" t="s">
        <v>4504</v>
      </c>
      <c r="I4955">
        <v>990</v>
      </c>
      <c r="K4955" t="s">
        <v>1544</v>
      </c>
      <c r="L4955" t="s">
        <v>23673</v>
      </c>
      <c r="M4955" t="s">
        <v>23674</v>
      </c>
      <c r="N4955">
        <v>1197</v>
      </c>
      <c r="O4955">
        <v>3525</v>
      </c>
      <c r="P4955" t="s">
        <v>8474</v>
      </c>
      <c r="Q4955">
        <v>1</v>
      </c>
      <c r="S4955" t="s">
        <v>23675</v>
      </c>
      <c r="T4955">
        <v>8</v>
      </c>
      <c r="U4955" t="s">
        <v>37</v>
      </c>
      <c r="V4955" t="s">
        <v>38</v>
      </c>
      <c r="W4955" t="s">
        <v>585</v>
      </c>
      <c r="X4955">
        <v>10000000</v>
      </c>
      <c r="Y4955">
        <v>2016</v>
      </c>
      <c r="Z4955">
        <v>664</v>
      </c>
      <c r="AA4955">
        <v>5.4</v>
      </c>
      <c r="AB4955">
        <v>2.35</v>
      </c>
      <c r="AC4955">
        <v>0</v>
      </c>
    </row>
    <row r="4956" spans="1:29">
      <c r="A4956" t="s">
        <v>28</v>
      </c>
      <c r="C4956" t="s">
        <v>23676</v>
      </c>
      <c r="D4956">
        <v>1</v>
      </c>
      <c r="E4956">
        <v>77</v>
      </c>
      <c r="F4956">
        <v>7</v>
      </c>
      <c r="G4956">
        <v>69</v>
      </c>
      <c r="H4956" t="s">
        <v>21698</v>
      </c>
      <c r="I4956">
        <v>206</v>
      </c>
      <c r="K4956" t="s">
        <v>1671</v>
      </c>
      <c r="L4956" t="s">
        <v>23677</v>
      </c>
      <c r="M4956" t="s">
        <v>23678</v>
      </c>
      <c r="N4956">
        <v>98</v>
      </c>
      <c r="O4956">
        <v>516</v>
      </c>
      <c r="P4956" t="s">
        <v>23679</v>
      </c>
      <c r="Q4956">
        <v>0</v>
      </c>
      <c r="R4956" t="s">
        <v>23680</v>
      </c>
      <c r="S4956" t="s">
        <v>23681</v>
      </c>
      <c r="T4956">
        <v>5</v>
      </c>
      <c r="U4956" t="s">
        <v>37</v>
      </c>
      <c r="V4956" t="s">
        <v>38</v>
      </c>
      <c r="X4956">
        <v>103000</v>
      </c>
      <c r="Y4956">
        <v>2003</v>
      </c>
      <c r="Z4956">
        <v>81</v>
      </c>
      <c r="AA4956">
        <v>5.7</v>
      </c>
      <c r="AC4956">
        <v>0</v>
      </c>
    </row>
    <row r="4957" spans="1:29">
      <c r="A4957" t="s">
        <v>28</v>
      </c>
      <c r="C4957" t="s">
        <v>18269</v>
      </c>
      <c r="D4957">
        <v>31</v>
      </c>
      <c r="E4957">
        <v>111</v>
      </c>
      <c r="F4957">
        <v>589</v>
      </c>
      <c r="G4957">
        <v>51</v>
      </c>
      <c r="H4957" t="s">
        <v>22479</v>
      </c>
      <c r="I4957">
        <v>589</v>
      </c>
      <c r="J4957">
        <v>10174663</v>
      </c>
      <c r="K4957" t="s">
        <v>3794</v>
      </c>
      <c r="L4957" t="s">
        <v>18269</v>
      </c>
      <c r="M4957" t="s">
        <v>23682</v>
      </c>
      <c r="N4957">
        <v>12399</v>
      </c>
      <c r="O4957">
        <v>916</v>
      </c>
      <c r="P4957" t="s">
        <v>23683</v>
      </c>
      <c r="Q4957">
        <v>0</v>
      </c>
      <c r="R4957" t="s">
        <v>23684</v>
      </c>
      <c r="S4957" t="s">
        <v>23685</v>
      </c>
      <c r="T4957">
        <v>382</v>
      </c>
      <c r="U4957" t="s">
        <v>37</v>
      </c>
      <c r="V4957" t="s">
        <v>38</v>
      </c>
      <c r="W4957" t="s">
        <v>95</v>
      </c>
      <c r="X4957">
        <v>100000</v>
      </c>
      <c r="Y4957">
        <v>2006</v>
      </c>
      <c r="Z4957">
        <v>150</v>
      </c>
      <c r="AA4957">
        <v>6.7</v>
      </c>
      <c r="AB4957">
        <v>1.85</v>
      </c>
      <c r="AC4957">
        <v>0</v>
      </c>
    </row>
    <row r="4958" spans="1:29">
      <c r="A4958" t="s">
        <v>28</v>
      </c>
      <c r="C4958" t="s">
        <v>23686</v>
      </c>
      <c r="D4958">
        <v>159</v>
      </c>
      <c r="E4958">
        <v>81</v>
      </c>
      <c r="F4958">
        <v>3</v>
      </c>
      <c r="G4958">
        <v>7</v>
      </c>
      <c r="H4958" t="s">
        <v>23687</v>
      </c>
      <c r="I4958">
        <v>220</v>
      </c>
      <c r="J4958">
        <v>22757819</v>
      </c>
      <c r="K4958" t="s">
        <v>5544</v>
      </c>
      <c r="L4958" t="s">
        <v>23688</v>
      </c>
      <c r="M4958" t="s">
        <v>23689</v>
      </c>
      <c r="N4958">
        <v>13521</v>
      </c>
      <c r="O4958">
        <v>276</v>
      </c>
      <c r="P4958" t="s">
        <v>23690</v>
      </c>
      <c r="Q4958">
        <v>0</v>
      </c>
      <c r="R4958" t="s">
        <v>23691</v>
      </c>
      <c r="S4958" t="s">
        <v>23692</v>
      </c>
      <c r="T4958">
        <v>150</v>
      </c>
      <c r="U4958" t="s">
        <v>37</v>
      </c>
      <c r="V4958" t="s">
        <v>38</v>
      </c>
      <c r="W4958" t="s">
        <v>585</v>
      </c>
      <c r="X4958">
        <v>100000</v>
      </c>
      <c r="Y4958">
        <v>2015</v>
      </c>
      <c r="Z4958">
        <v>40</v>
      </c>
      <c r="AA4958">
        <v>4.2</v>
      </c>
      <c r="AB4958">
        <v>1.85</v>
      </c>
      <c r="AC4958">
        <v>0</v>
      </c>
    </row>
    <row r="4959" spans="1:29">
      <c r="A4959" t="s">
        <v>747</v>
      </c>
      <c r="C4959" t="s">
        <v>5877</v>
      </c>
      <c r="D4959">
        <v>152</v>
      </c>
      <c r="E4959">
        <v>89</v>
      </c>
      <c r="F4959">
        <v>0</v>
      </c>
      <c r="G4959">
        <v>121</v>
      </c>
      <c r="H4959" t="s">
        <v>23693</v>
      </c>
      <c r="I4959">
        <v>195</v>
      </c>
      <c r="K4959" t="s">
        <v>14907</v>
      </c>
      <c r="L4959" t="s">
        <v>18647</v>
      </c>
      <c r="M4959" t="s">
        <v>23694</v>
      </c>
      <c r="N4959">
        <v>69831</v>
      </c>
      <c r="O4959">
        <v>837</v>
      </c>
      <c r="P4959" t="s">
        <v>23695</v>
      </c>
      <c r="Q4959">
        <v>1</v>
      </c>
      <c r="R4959" t="s">
        <v>23696</v>
      </c>
      <c r="S4959" t="s">
        <v>23697</v>
      </c>
      <c r="T4959">
        <v>535</v>
      </c>
      <c r="U4959" t="s">
        <v>37</v>
      </c>
      <c r="V4959" t="s">
        <v>38</v>
      </c>
      <c r="W4959" t="s">
        <v>5613</v>
      </c>
      <c r="X4959">
        <v>20000</v>
      </c>
      <c r="Y4959">
        <v>1977</v>
      </c>
      <c r="Z4959">
        <v>158</v>
      </c>
      <c r="AA4959">
        <v>7.4</v>
      </c>
      <c r="AB4959">
        <v>1.37</v>
      </c>
      <c r="AC4959">
        <v>0</v>
      </c>
    </row>
    <row r="4960" spans="1:29">
      <c r="A4960" t="s">
        <v>747</v>
      </c>
      <c r="C4960" t="s">
        <v>23698</v>
      </c>
      <c r="D4960">
        <v>1</v>
      </c>
      <c r="E4960">
        <v>110</v>
      </c>
      <c r="F4960">
        <v>0</v>
      </c>
      <c r="G4960">
        <v>0</v>
      </c>
      <c r="H4960" t="s">
        <v>23699</v>
      </c>
      <c r="I4960">
        <v>2</v>
      </c>
      <c r="J4960">
        <v>3000000</v>
      </c>
      <c r="K4960" t="s">
        <v>1935</v>
      </c>
      <c r="L4960" t="s">
        <v>23700</v>
      </c>
      <c r="M4960" t="s">
        <v>23701</v>
      </c>
      <c r="N4960">
        <v>5</v>
      </c>
      <c r="O4960">
        <v>4</v>
      </c>
      <c r="P4960" t="s">
        <v>23702</v>
      </c>
      <c r="Q4960">
        <v>1</v>
      </c>
      <c r="R4960" t="s">
        <v>23703</v>
      </c>
      <c r="S4960" t="s">
        <v>23704</v>
      </c>
      <c r="T4960">
        <v>1</v>
      </c>
      <c r="V4960" t="s">
        <v>38</v>
      </c>
      <c r="X4960">
        <v>100000</v>
      </c>
      <c r="Y4960">
        <v>1920</v>
      </c>
      <c r="Z4960">
        <v>2</v>
      </c>
      <c r="AA4960">
        <v>4.8</v>
      </c>
      <c r="AB4960">
        <v>1.33</v>
      </c>
      <c r="AC4960">
        <v>0</v>
      </c>
    </row>
    <row r="4961" spans="1:29">
      <c r="A4961" t="s">
        <v>28</v>
      </c>
      <c r="C4961" t="s">
        <v>19004</v>
      </c>
      <c r="D4961">
        <v>21</v>
      </c>
      <c r="E4961">
        <v>81</v>
      </c>
      <c r="F4961">
        <v>467</v>
      </c>
      <c r="G4961">
        <v>287</v>
      </c>
      <c r="H4961" t="s">
        <v>3880</v>
      </c>
      <c r="I4961">
        <v>467</v>
      </c>
      <c r="J4961">
        <v>5228617</v>
      </c>
      <c r="K4961" t="s">
        <v>1671</v>
      </c>
      <c r="L4961" t="s">
        <v>19004</v>
      </c>
      <c r="M4961" t="s">
        <v>23705</v>
      </c>
      <c r="N4961">
        <v>2770</v>
      </c>
      <c r="O4961">
        <v>1431</v>
      </c>
      <c r="P4961" t="s">
        <v>17633</v>
      </c>
      <c r="Q4961">
        <v>1</v>
      </c>
      <c r="R4961" t="s">
        <v>23706</v>
      </c>
      <c r="S4961" t="s">
        <v>23707</v>
      </c>
      <c r="T4961">
        <v>32</v>
      </c>
      <c r="U4961" t="s">
        <v>37</v>
      </c>
      <c r="V4961" t="s">
        <v>38</v>
      </c>
      <c r="W4961" t="s">
        <v>585</v>
      </c>
      <c r="X4961">
        <v>100000</v>
      </c>
      <c r="Y4961">
        <v>1987</v>
      </c>
      <c r="Z4961">
        <v>322</v>
      </c>
      <c r="AA4961">
        <v>7</v>
      </c>
      <c r="AB4961">
        <v>1.85</v>
      </c>
      <c r="AC4961">
        <v>471</v>
      </c>
    </row>
    <row r="4962" spans="1:29">
      <c r="A4962" t="s">
        <v>28</v>
      </c>
      <c r="C4962" t="s">
        <v>1679</v>
      </c>
      <c r="D4962">
        <v>57</v>
      </c>
      <c r="E4962">
        <v>100</v>
      </c>
      <c r="F4962">
        <v>23</v>
      </c>
      <c r="G4962">
        <v>545</v>
      </c>
      <c r="H4962" t="s">
        <v>2630</v>
      </c>
      <c r="I4962">
        <v>1000</v>
      </c>
      <c r="J4962">
        <v>2643689</v>
      </c>
      <c r="K4962" t="s">
        <v>2527</v>
      </c>
      <c r="L4962" t="s">
        <v>2454</v>
      </c>
      <c r="M4962" t="s">
        <v>23708</v>
      </c>
      <c r="N4962">
        <v>10499</v>
      </c>
      <c r="O4962">
        <v>2283</v>
      </c>
      <c r="P4962" t="s">
        <v>6491</v>
      </c>
      <c r="Q4962">
        <v>4</v>
      </c>
      <c r="R4962" t="s">
        <v>23709</v>
      </c>
      <c r="S4962" t="s">
        <v>23710</v>
      </c>
      <c r="T4962">
        <v>113</v>
      </c>
      <c r="U4962" t="s">
        <v>37</v>
      </c>
      <c r="V4962" t="s">
        <v>38</v>
      </c>
      <c r="W4962" t="s">
        <v>39</v>
      </c>
      <c r="Y4962">
        <v>1998</v>
      </c>
      <c r="Z4962">
        <v>577</v>
      </c>
      <c r="AA4962">
        <v>7.3</v>
      </c>
      <c r="AB4962">
        <v>1.85</v>
      </c>
      <c r="AC4962">
        <v>0</v>
      </c>
    </row>
    <row r="4963" spans="1:29">
      <c r="A4963" t="s">
        <v>28</v>
      </c>
      <c r="C4963" t="s">
        <v>23711</v>
      </c>
      <c r="D4963">
        <v>23</v>
      </c>
      <c r="E4963">
        <v>99</v>
      </c>
      <c r="F4963">
        <v>9</v>
      </c>
      <c r="G4963">
        <v>10</v>
      </c>
      <c r="H4963" t="s">
        <v>23712</v>
      </c>
      <c r="I4963">
        <v>116</v>
      </c>
      <c r="K4963" t="s">
        <v>8432</v>
      </c>
      <c r="L4963" t="s">
        <v>23713</v>
      </c>
      <c r="M4963" t="s">
        <v>23714</v>
      </c>
      <c r="N4963">
        <v>509</v>
      </c>
      <c r="O4963">
        <v>170</v>
      </c>
      <c r="P4963" t="s">
        <v>23715</v>
      </c>
      <c r="Q4963">
        <v>2</v>
      </c>
      <c r="R4963" t="s">
        <v>23716</v>
      </c>
      <c r="S4963" t="s">
        <v>23717</v>
      </c>
      <c r="T4963">
        <v>10</v>
      </c>
      <c r="U4963" t="s">
        <v>37</v>
      </c>
      <c r="V4963" t="s">
        <v>38</v>
      </c>
      <c r="W4963" t="s">
        <v>585</v>
      </c>
      <c r="X4963">
        <v>100000</v>
      </c>
      <c r="Y4963">
        <v>1979</v>
      </c>
      <c r="Z4963">
        <v>24</v>
      </c>
      <c r="AA4963">
        <v>5.8</v>
      </c>
      <c r="AB4963">
        <v>1.85</v>
      </c>
      <c r="AC4963">
        <v>157</v>
      </c>
    </row>
    <row r="4964" spans="1:29">
      <c r="A4964" t="s">
        <v>747</v>
      </c>
      <c r="C4964" t="s">
        <v>23718</v>
      </c>
      <c r="D4964">
        <v>88</v>
      </c>
      <c r="E4964">
        <v>90</v>
      </c>
      <c r="F4964">
        <v>56</v>
      </c>
      <c r="G4964">
        <v>56</v>
      </c>
      <c r="H4964" t="s">
        <v>23719</v>
      </c>
      <c r="I4964">
        <v>126</v>
      </c>
      <c r="J4964">
        <v>110536</v>
      </c>
      <c r="K4964" t="s">
        <v>12639</v>
      </c>
      <c r="L4964" t="s">
        <v>23720</v>
      </c>
      <c r="M4964" t="s">
        <v>23721</v>
      </c>
      <c r="N4964">
        <v>4117</v>
      </c>
      <c r="O4964">
        <v>284</v>
      </c>
      <c r="P4964" t="s">
        <v>23718</v>
      </c>
      <c r="Q4964">
        <v>1</v>
      </c>
      <c r="R4964" t="s">
        <v>23722</v>
      </c>
      <c r="S4964" t="s">
        <v>23723</v>
      </c>
      <c r="T4964">
        <v>118</v>
      </c>
      <c r="U4964" t="s">
        <v>37</v>
      </c>
      <c r="V4964" t="s">
        <v>38</v>
      </c>
      <c r="W4964" t="s">
        <v>95</v>
      </c>
      <c r="X4964">
        <v>40000</v>
      </c>
      <c r="Y4964">
        <v>2001</v>
      </c>
      <c r="Z4964">
        <v>76</v>
      </c>
      <c r="AA4964">
        <v>7</v>
      </c>
      <c r="AB4964">
        <v>1.85</v>
      </c>
      <c r="AC4964">
        <v>0</v>
      </c>
    </row>
    <row r="4965" spans="1:29">
      <c r="A4965" t="s">
        <v>28</v>
      </c>
      <c r="C4965" t="s">
        <v>23724</v>
      </c>
      <c r="D4965">
        <v>2</v>
      </c>
      <c r="E4965">
        <v>82</v>
      </c>
      <c r="F4965">
        <v>7</v>
      </c>
      <c r="G4965">
        <v>50</v>
      </c>
      <c r="H4965" t="s">
        <v>23725</v>
      </c>
      <c r="I4965">
        <v>143</v>
      </c>
      <c r="K4965" t="s">
        <v>18089</v>
      </c>
      <c r="L4965" t="s">
        <v>23726</v>
      </c>
      <c r="M4965" t="s">
        <v>23727</v>
      </c>
      <c r="N4965">
        <v>73</v>
      </c>
      <c r="O4965">
        <v>417</v>
      </c>
      <c r="P4965" t="s">
        <v>23728</v>
      </c>
      <c r="Q4965">
        <v>0</v>
      </c>
      <c r="S4965" t="s">
        <v>23729</v>
      </c>
      <c r="T4965">
        <v>4</v>
      </c>
      <c r="U4965" t="s">
        <v>37</v>
      </c>
      <c r="V4965" t="s">
        <v>38</v>
      </c>
      <c r="W4965" t="s">
        <v>95</v>
      </c>
      <c r="X4965">
        <v>20000</v>
      </c>
      <c r="Y4965">
        <v>2014</v>
      </c>
      <c r="Z4965">
        <v>134</v>
      </c>
      <c r="AA4965">
        <v>3.2</v>
      </c>
      <c r="AB4965">
        <v>1.85</v>
      </c>
      <c r="AC4965">
        <v>178</v>
      </c>
    </row>
    <row r="4966" spans="1:29">
      <c r="A4966" t="s">
        <v>28</v>
      </c>
      <c r="C4966" t="s">
        <v>23730</v>
      </c>
      <c r="D4966">
        <v>193</v>
      </c>
      <c r="E4966">
        <v>88</v>
      </c>
      <c r="F4966">
        <v>3</v>
      </c>
      <c r="G4966">
        <v>307</v>
      </c>
      <c r="H4966" t="s">
        <v>2642</v>
      </c>
      <c r="I4966">
        <v>3000</v>
      </c>
      <c r="J4966">
        <v>59379</v>
      </c>
      <c r="K4966" t="s">
        <v>23731</v>
      </c>
      <c r="L4966" t="s">
        <v>13668</v>
      </c>
      <c r="M4966" t="s">
        <v>23732</v>
      </c>
      <c r="N4966">
        <v>12796</v>
      </c>
      <c r="O4966">
        <v>4729</v>
      </c>
      <c r="P4966" t="s">
        <v>23733</v>
      </c>
      <c r="Q4966">
        <v>3</v>
      </c>
      <c r="R4966" t="s">
        <v>23734</v>
      </c>
      <c r="S4966" t="s">
        <v>23735</v>
      </c>
      <c r="T4966">
        <v>52</v>
      </c>
      <c r="U4966" t="s">
        <v>37</v>
      </c>
      <c r="V4966" t="s">
        <v>38</v>
      </c>
      <c r="W4966" t="s">
        <v>4830</v>
      </c>
      <c r="X4966">
        <v>200000</v>
      </c>
      <c r="Y4966">
        <v>2013</v>
      </c>
      <c r="Z4966">
        <v>982</v>
      </c>
      <c r="AA4966">
        <v>6.8</v>
      </c>
      <c r="AB4966">
        <v>2.35</v>
      </c>
      <c r="AC4966">
        <v>0</v>
      </c>
    </row>
    <row r="4967" spans="1:29">
      <c r="A4967" t="s">
        <v>28</v>
      </c>
      <c r="C4967" t="s">
        <v>23736</v>
      </c>
      <c r="D4967">
        <v>50</v>
      </c>
      <c r="E4967">
        <v>103</v>
      </c>
      <c r="F4967">
        <v>0</v>
      </c>
      <c r="G4967">
        <v>0</v>
      </c>
      <c r="H4967" t="s">
        <v>23737</v>
      </c>
      <c r="I4967">
        <v>0</v>
      </c>
      <c r="K4967" t="s">
        <v>67</v>
      </c>
      <c r="L4967" t="s">
        <v>23738</v>
      </c>
      <c r="M4967" t="s">
        <v>23739</v>
      </c>
      <c r="N4967">
        <v>16701</v>
      </c>
      <c r="O4967">
        <v>0</v>
      </c>
      <c r="P4967" t="s">
        <v>23740</v>
      </c>
      <c r="Q4967">
        <v>0</v>
      </c>
      <c r="R4967" t="s">
        <v>23741</v>
      </c>
      <c r="S4967" t="s">
        <v>23742</v>
      </c>
      <c r="T4967">
        <v>23</v>
      </c>
      <c r="U4967" t="s">
        <v>37</v>
      </c>
      <c r="V4967" t="s">
        <v>268</v>
      </c>
      <c r="W4967" t="s">
        <v>4830</v>
      </c>
      <c r="X4967">
        <v>100000</v>
      </c>
      <c r="Y4967">
        <v>2012</v>
      </c>
      <c r="Z4967">
        <v>0</v>
      </c>
      <c r="AA4967">
        <v>7.7</v>
      </c>
      <c r="AB4967">
        <v>16</v>
      </c>
      <c r="AC4967">
        <v>0</v>
      </c>
    </row>
    <row r="4968" spans="1:29">
      <c r="A4968" t="s">
        <v>28</v>
      </c>
      <c r="C4968" t="s">
        <v>23743</v>
      </c>
      <c r="D4968">
        <v>61</v>
      </c>
      <c r="E4968">
        <v>80</v>
      </c>
      <c r="F4968">
        <v>3</v>
      </c>
      <c r="G4968">
        <v>140</v>
      </c>
      <c r="H4968" t="s">
        <v>23744</v>
      </c>
      <c r="I4968">
        <v>798</v>
      </c>
      <c r="K4968" t="s">
        <v>10413</v>
      </c>
      <c r="L4968" t="s">
        <v>15341</v>
      </c>
      <c r="M4968" t="s">
        <v>23745</v>
      </c>
      <c r="N4968">
        <v>5747</v>
      </c>
      <c r="O4968">
        <v>1401</v>
      </c>
      <c r="P4968" t="s">
        <v>361</v>
      </c>
      <c r="Q4968">
        <v>1</v>
      </c>
      <c r="R4968" t="s">
        <v>23746</v>
      </c>
      <c r="S4968" t="s">
        <v>23747</v>
      </c>
      <c r="T4968">
        <v>44</v>
      </c>
      <c r="U4968" t="s">
        <v>37</v>
      </c>
      <c r="V4968" t="s">
        <v>56</v>
      </c>
      <c r="W4968" t="s">
        <v>585</v>
      </c>
      <c r="X4968">
        <v>1800000</v>
      </c>
      <c r="Y4968">
        <v>2007</v>
      </c>
      <c r="Z4968">
        <v>279</v>
      </c>
      <c r="AA4968">
        <v>5.6</v>
      </c>
      <c r="AB4968">
        <v>1.85</v>
      </c>
      <c r="AC4968">
        <v>246</v>
      </c>
    </row>
    <row r="4969" spans="1:29">
      <c r="A4969" t="s">
        <v>747</v>
      </c>
      <c r="C4969" t="s">
        <v>23748</v>
      </c>
      <c r="D4969">
        <v>1</v>
      </c>
      <c r="E4969">
        <v>68</v>
      </c>
      <c r="F4969">
        <v>2</v>
      </c>
      <c r="G4969">
        <v>75</v>
      </c>
      <c r="H4969" t="s">
        <v>12259</v>
      </c>
      <c r="I4969">
        <v>142</v>
      </c>
      <c r="K4969" t="s">
        <v>1935</v>
      </c>
      <c r="L4969" t="s">
        <v>23749</v>
      </c>
      <c r="M4969" t="s">
        <v>23750</v>
      </c>
      <c r="N4969">
        <v>67</v>
      </c>
      <c r="O4969">
        <v>354</v>
      </c>
      <c r="P4969" t="s">
        <v>23751</v>
      </c>
      <c r="Q4969">
        <v>3</v>
      </c>
      <c r="R4969" t="s">
        <v>23752</v>
      </c>
      <c r="S4969" t="s">
        <v>23753</v>
      </c>
      <c r="T4969">
        <v>9</v>
      </c>
      <c r="U4969" t="s">
        <v>37</v>
      </c>
      <c r="V4969" t="s">
        <v>38</v>
      </c>
      <c r="W4969" t="s">
        <v>6036</v>
      </c>
      <c r="Y4969">
        <v>1948</v>
      </c>
      <c r="Z4969">
        <v>86</v>
      </c>
      <c r="AA4969">
        <v>7.1</v>
      </c>
      <c r="AB4969">
        <v>1.37</v>
      </c>
      <c r="AC4969">
        <v>10</v>
      </c>
    </row>
    <row r="4970" spans="1:29">
      <c r="A4970" t="s">
        <v>28</v>
      </c>
      <c r="C4970" t="s">
        <v>23754</v>
      </c>
      <c r="D4970">
        <v>5</v>
      </c>
      <c r="E4970">
        <v>81</v>
      </c>
      <c r="F4970">
        <v>0</v>
      </c>
      <c r="G4970">
        <v>10</v>
      </c>
      <c r="H4970" t="s">
        <v>23755</v>
      </c>
      <c r="I4970">
        <v>416</v>
      </c>
      <c r="K4970" t="s">
        <v>1390</v>
      </c>
      <c r="L4970" t="s">
        <v>23756</v>
      </c>
      <c r="M4970" t="s">
        <v>23757</v>
      </c>
      <c r="N4970">
        <v>101</v>
      </c>
      <c r="O4970">
        <v>459</v>
      </c>
      <c r="P4970" t="s">
        <v>23758</v>
      </c>
      <c r="Q4970">
        <v>2</v>
      </c>
      <c r="R4970" t="s">
        <v>23759</v>
      </c>
      <c r="S4970" t="s">
        <v>23760</v>
      </c>
      <c r="T4970">
        <v>1</v>
      </c>
      <c r="U4970" t="s">
        <v>37</v>
      </c>
      <c r="V4970" t="s">
        <v>38</v>
      </c>
      <c r="X4970">
        <v>100000</v>
      </c>
      <c r="Y4970">
        <v>2013</v>
      </c>
      <c r="Z4970">
        <v>18</v>
      </c>
      <c r="AA4970">
        <v>3.6</v>
      </c>
      <c r="AB4970">
        <v>1.78</v>
      </c>
      <c r="AC4970">
        <v>17</v>
      </c>
    </row>
    <row r="4971" spans="1:29">
      <c r="A4971" t="s">
        <v>28</v>
      </c>
      <c r="C4971" t="s">
        <v>23761</v>
      </c>
      <c r="D4971">
        <v>14</v>
      </c>
      <c r="E4971">
        <v>106</v>
      </c>
      <c r="F4971">
        <v>6</v>
      </c>
      <c r="G4971">
        <v>13</v>
      </c>
      <c r="H4971" t="s">
        <v>23762</v>
      </c>
      <c r="I4971">
        <v>440</v>
      </c>
      <c r="K4971" t="s">
        <v>6790</v>
      </c>
      <c r="L4971" t="s">
        <v>17505</v>
      </c>
      <c r="M4971" t="s">
        <v>23763</v>
      </c>
      <c r="N4971">
        <v>544</v>
      </c>
      <c r="O4971">
        <v>564</v>
      </c>
      <c r="P4971" t="s">
        <v>23764</v>
      </c>
      <c r="Q4971">
        <v>1</v>
      </c>
      <c r="R4971" t="s">
        <v>23765</v>
      </c>
      <c r="S4971" t="s">
        <v>23766</v>
      </c>
      <c r="T4971">
        <v>19</v>
      </c>
      <c r="U4971" t="s">
        <v>37</v>
      </c>
      <c r="V4971" t="s">
        <v>38</v>
      </c>
      <c r="W4971" t="s">
        <v>14104</v>
      </c>
      <c r="Y4971">
        <v>1971</v>
      </c>
      <c r="Z4971">
        <v>98</v>
      </c>
      <c r="AA4971">
        <v>6.8</v>
      </c>
      <c r="AC4971">
        <v>65</v>
      </c>
    </row>
    <row r="4972" spans="1:29">
      <c r="A4972" t="s">
        <v>28</v>
      </c>
      <c r="C4972" t="s">
        <v>23767</v>
      </c>
      <c r="D4972">
        <v>5</v>
      </c>
      <c r="E4972">
        <v>77</v>
      </c>
      <c r="F4972">
        <v>0</v>
      </c>
      <c r="G4972">
        <v>0</v>
      </c>
      <c r="H4972" t="s">
        <v>23768</v>
      </c>
      <c r="I4972">
        <v>45</v>
      </c>
      <c r="K4972" t="s">
        <v>21604</v>
      </c>
      <c r="L4972" t="s">
        <v>23769</v>
      </c>
      <c r="M4972" t="s">
        <v>23770</v>
      </c>
      <c r="N4972">
        <v>80</v>
      </c>
      <c r="O4972">
        <v>45</v>
      </c>
      <c r="P4972" t="s">
        <v>23771</v>
      </c>
      <c r="Q4972">
        <v>0</v>
      </c>
      <c r="R4972" t="s">
        <v>23772</v>
      </c>
      <c r="S4972" t="s">
        <v>23773</v>
      </c>
      <c r="T4972">
        <v>1</v>
      </c>
      <c r="U4972" t="s">
        <v>37</v>
      </c>
      <c r="V4972" t="s">
        <v>38</v>
      </c>
      <c r="W4972" t="s">
        <v>5613</v>
      </c>
      <c r="X4972">
        <v>100000</v>
      </c>
      <c r="Y4972">
        <v>2014</v>
      </c>
      <c r="Z4972">
        <v>0</v>
      </c>
      <c r="AA4972">
        <v>7.6</v>
      </c>
      <c r="AB4972">
        <v>1.78</v>
      </c>
      <c r="AC4972">
        <v>82</v>
      </c>
    </row>
    <row r="4973" spans="1:29">
      <c r="A4973" t="s">
        <v>28</v>
      </c>
      <c r="C4973" t="s">
        <v>12829</v>
      </c>
      <c r="D4973">
        <v>241</v>
      </c>
      <c r="E4973">
        <v>114</v>
      </c>
      <c r="F4973">
        <v>29</v>
      </c>
      <c r="G4973">
        <v>616</v>
      </c>
      <c r="H4973" t="s">
        <v>2636</v>
      </c>
      <c r="I4973">
        <v>956</v>
      </c>
      <c r="J4973">
        <v>32721635</v>
      </c>
      <c r="K4973" t="s">
        <v>6790</v>
      </c>
      <c r="L4973" t="s">
        <v>1016</v>
      </c>
      <c r="M4973" t="s">
        <v>12830</v>
      </c>
      <c r="N4973">
        <v>67824</v>
      </c>
      <c r="O4973">
        <v>3861</v>
      </c>
      <c r="P4973" t="s">
        <v>12831</v>
      </c>
      <c r="Q4973">
        <v>0</v>
      </c>
      <c r="R4973" t="s">
        <v>12832</v>
      </c>
      <c r="S4973" t="s">
        <v>12833</v>
      </c>
      <c r="T4973">
        <v>279</v>
      </c>
      <c r="U4973" t="s">
        <v>37</v>
      </c>
      <c r="V4973" t="s">
        <v>38</v>
      </c>
      <c r="W4973" t="s">
        <v>585</v>
      </c>
      <c r="X4973">
        <v>15000000</v>
      </c>
      <c r="Y4973">
        <v>2009</v>
      </c>
      <c r="Z4973">
        <v>878</v>
      </c>
      <c r="AA4973">
        <v>6.6</v>
      </c>
      <c r="AB4973">
        <v>1.85</v>
      </c>
      <c r="AC4973">
        <v>0</v>
      </c>
    </row>
    <row r="4974" spans="1:29">
      <c r="A4974" t="s">
        <v>28</v>
      </c>
      <c r="C4974" t="s">
        <v>23774</v>
      </c>
      <c r="D4974">
        <v>16</v>
      </c>
      <c r="E4974">
        <v>80</v>
      </c>
      <c r="F4974">
        <v>3</v>
      </c>
      <c r="G4974">
        <v>0</v>
      </c>
      <c r="H4974" t="s">
        <v>23775</v>
      </c>
      <c r="I4974">
        <v>103</v>
      </c>
      <c r="K4974" t="s">
        <v>67</v>
      </c>
      <c r="L4974" t="s">
        <v>17260</v>
      </c>
      <c r="M4974" t="s">
        <v>23776</v>
      </c>
      <c r="N4974">
        <v>496</v>
      </c>
      <c r="O4974">
        <v>103</v>
      </c>
      <c r="P4974" t="s">
        <v>23777</v>
      </c>
      <c r="Q4974">
        <v>3</v>
      </c>
      <c r="R4974" t="s">
        <v>23778</v>
      </c>
      <c r="S4974" t="s">
        <v>23779</v>
      </c>
      <c r="T4974">
        <v>13</v>
      </c>
      <c r="U4974" t="s">
        <v>37</v>
      </c>
      <c r="V4974" t="s">
        <v>38</v>
      </c>
      <c r="X4974">
        <v>70000</v>
      </c>
      <c r="Y4974">
        <v>2004</v>
      </c>
      <c r="Z4974">
        <v>0</v>
      </c>
      <c r="AA4974">
        <v>8.3000000000000007</v>
      </c>
      <c r="AC4974">
        <v>110</v>
      </c>
    </row>
    <row r="4975" spans="1:29">
      <c r="A4975" t="s">
        <v>747</v>
      </c>
      <c r="C4975" t="s">
        <v>1204</v>
      </c>
      <c r="D4975">
        <v>138</v>
      </c>
      <c r="E4975">
        <v>84</v>
      </c>
      <c r="F4975">
        <v>0</v>
      </c>
      <c r="G4975">
        <v>194</v>
      </c>
      <c r="H4975" t="s">
        <v>23780</v>
      </c>
      <c r="I4975">
        <v>1000</v>
      </c>
      <c r="J4975">
        <v>3216970</v>
      </c>
      <c r="K4975" t="s">
        <v>1924</v>
      </c>
      <c r="L4975" t="s">
        <v>1820</v>
      </c>
      <c r="M4975" t="s">
        <v>23781</v>
      </c>
      <c r="N4975">
        <v>142619</v>
      </c>
      <c r="O4975">
        <v>2065</v>
      </c>
      <c r="P4975" t="s">
        <v>23782</v>
      </c>
      <c r="Q4975">
        <v>0</v>
      </c>
      <c r="R4975" t="s">
        <v>23783</v>
      </c>
      <c r="S4975" t="s">
        <v>23784</v>
      </c>
      <c r="T4975">
        <v>586</v>
      </c>
      <c r="U4975" t="s">
        <v>37</v>
      </c>
      <c r="V4975" t="s">
        <v>38</v>
      </c>
      <c r="W4975" t="s">
        <v>585</v>
      </c>
      <c r="X4975">
        <v>60000</v>
      </c>
      <c r="Y4975">
        <v>1998</v>
      </c>
      <c r="Z4975">
        <v>512</v>
      </c>
      <c r="AA4975">
        <v>7.5</v>
      </c>
      <c r="AB4975">
        <v>1.66</v>
      </c>
      <c r="AC4975">
        <v>24000</v>
      </c>
    </row>
    <row r="4976" spans="1:29">
      <c r="A4976" t="s">
        <v>28</v>
      </c>
      <c r="C4976" t="s">
        <v>23785</v>
      </c>
      <c r="D4976">
        <v>5</v>
      </c>
      <c r="E4976">
        <v>86</v>
      </c>
      <c r="F4976">
        <v>12</v>
      </c>
      <c r="G4976">
        <v>117</v>
      </c>
      <c r="H4976" t="s">
        <v>23786</v>
      </c>
      <c r="I4976">
        <v>238</v>
      </c>
      <c r="J4976">
        <v>33598</v>
      </c>
      <c r="K4976" t="s">
        <v>1681</v>
      </c>
      <c r="L4976" t="s">
        <v>14507</v>
      </c>
      <c r="M4976" t="s">
        <v>23787</v>
      </c>
      <c r="N4976">
        <v>405</v>
      </c>
      <c r="O4976">
        <v>623</v>
      </c>
      <c r="P4976" t="s">
        <v>23788</v>
      </c>
      <c r="Q4976">
        <v>1</v>
      </c>
      <c r="R4976" t="s">
        <v>23789</v>
      </c>
      <c r="S4976" t="s">
        <v>23790</v>
      </c>
      <c r="T4976">
        <v>15</v>
      </c>
      <c r="U4976" t="s">
        <v>37</v>
      </c>
      <c r="V4976" t="s">
        <v>38</v>
      </c>
      <c r="W4976" t="s">
        <v>585</v>
      </c>
      <c r="Y4976">
        <v>1997</v>
      </c>
      <c r="Z4976">
        <v>166</v>
      </c>
      <c r="AA4976">
        <v>5.4</v>
      </c>
      <c r="AC4976">
        <v>97</v>
      </c>
    </row>
    <row r="4977" spans="1:29">
      <c r="A4977" t="s">
        <v>28</v>
      </c>
      <c r="C4977" t="s">
        <v>23791</v>
      </c>
      <c r="D4977">
        <v>32</v>
      </c>
      <c r="E4977">
        <v>87</v>
      </c>
      <c r="F4977">
        <v>0</v>
      </c>
      <c r="G4977">
        <v>153</v>
      </c>
      <c r="H4977" t="s">
        <v>23792</v>
      </c>
      <c r="I4977">
        <v>1000</v>
      </c>
      <c r="J4977">
        <v>536767</v>
      </c>
      <c r="K4977" t="s">
        <v>7218</v>
      </c>
      <c r="L4977" t="s">
        <v>1732</v>
      </c>
      <c r="M4977" t="s">
        <v>23793</v>
      </c>
      <c r="N4977">
        <v>1622</v>
      </c>
      <c r="O4977">
        <v>1362</v>
      </c>
      <c r="P4977" t="s">
        <v>23794</v>
      </c>
      <c r="Q4977">
        <v>0</v>
      </c>
      <c r="R4977" t="s">
        <v>23795</v>
      </c>
      <c r="S4977" t="s">
        <v>23796</v>
      </c>
      <c r="T4977">
        <v>83</v>
      </c>
      <c r="U4977" t="s">
        <v>37</v>
      </c>
      <c r="V4977" t="s">
        <v>38</v>
      </c>
      <c r="W4977" t="s">
        <v>585</v>
      </c>
      <c r="X4977">
        <v>60000</v>
      </c>
      <c r="Y4977">
        <v>1998</v>
      </c>
      <c r="Z4977">
        <v>184</v>
      </c>
      <c r="AA4977">
        <v>5.3</v>
      </c>
      <c r="AB4977">
        <v>1.85</v>
      </c>
      <c r="AC4977">
        <v>30</v>
      </c>
    </row>
    <row r="4978" spans="1:29">
      <c r="A4978" t="s">
        <v>28</v>
      </c>
      <c r="C4978" t="s">
        <v>23797</v>
      </c>
      <c r="D4978">
        <v>18</v>
      </c>
      <c r="E4978">
        <v>80</v>
      </c>
      <c r="F4978">
        <v>7</v>
      </c>
      <c r="G4978">
        <v>3</v>
      </c>
      <c r="H4978" t="s">
        <v>23798</v>
      </c>
      <c r="I4978">
        <v>118</v>
      </c>
      <c r="K4978" t="s">
        <v>2813</v>
      </c>
      <c r="L4978" t="s">
        <v>23799</v>
      </c>
      <c r="M4978" t="s">
        <v>23800</v>
      </c>
      <c r="N4978">
        <v>48</v>
      </c>
      <c r="O4978">
        <v>138</v>
      </c>
      <c r="P4978" t="s">
        <v>23801</v>
      </c>
      <c r="Q4978">
        <v>0</v>
      </c>
      <c r="S4978" t="s">
        <v>23802</v>
      </c>
      <c r="T4978">
        <v>18</v>
      </c>
      <c r="U4978" t="s">
        <v>37</v>
      </c>
      <c r="V4978" t="s">
        <v>38</v>
      </c>
      <c r="X4978">
        <v>75000</v>
      </c>
      <c r="Y4978">
        <v>2015</v>
      </c>
      <c r="Z4978">
        <v>15</v>
      </c>
      <c r="AA4978">
        <v>4.5</v>
      </c>
      <c r="AC4978">
        <v>34</v>
      </c>
    </row>
    <row r="4979" spans="1:29">
      <c r="A4979" t="s">
        <v>28</v>
      </c>
      <c r="C4979" t="s">
        <v>15027</v>
      </c>
      <c r="D4979">
        <v>193</v>
      </c>
      <c r="E4979">
        <v>100</v>
      </c>
      <c r="F4979">
        <v>293</v>
      </c>
      <c r="G4979">
        <v>0</v>
      </c>
      <c r="H4979" t="s">
        <v>23803</v>
      </c>
      <c r="I4979">
        <v>0</v>
      </c>
      <c r="J4979">
        <v>11529368</v>
      </c>
      <c r="K4979" t="s">
        <v>23804</v>
      </c>
      <c r="L4979" t="s">
        <v>23805</v>
      </c>
      <c r="M4979" t="s">
        <v>23806</v>
      </c>
      <c r="N4979">
        <v>85028</v>
      </c>
      <c r="O4979">
        <v>0</v>
      </c>
      <c r="P4979" t="s">
        <v>23807</v>
      </c>
      <c r="Q4979">
        <v>2</v>
      </c>
      <c r="R4979" t="s">
        <v>23808</v>
      </c>
      <c r="S4979" t="s">
        <v>23809</v>
      </c>
      <c r="T4979">
        <v>404</v>
      </c>
      <c r="U4979" t="s">
        <v>37</v>
      </c>
      <c r="V4979" t="s">
        <v>38</v>
      </c>
      <c r="W4979" t="s">
        <v>95</v>
      </c>
      <c r="X4979">
        <v>65000</v>
      </c>
      <c r="Y4979">
        <v>2004</v>
      </c>
      <c r="Z4979">
        <v>0</v>
      </c>
      <c r="AA4979">
        <v>7.3</v>
      </c>
      <c r="AB4979">
        <v>1.78</v>
      </c>
      <c r="AC4979">
        <v>0</v>
      </c>
    </row>
    <row r="4980" spans="1:29">
      <c r="A4980" t="s">
        <v>28</v>
      </c>
      <c r="C4980" t="s">
        <v>23810</v>
      </c>
      <c r="D4980">
        <v>66</v>
      </c>
      <c r="E4980">
        <v>82</v>
      </c>
      <c r="F4980">
        <v>32</v>
      </c>
      <c r="G4980">
        <v>128</v>
      </c>
      <c r="H4980" t="s">
        <v>23811</v>
      </c>
      <c r="I4980">
        <v>968</v>
      </c>
      <c r="J4980">
        <v>40557</v>
      </c>
      <c r="K4980" t="s">
        <v>1671</v>
      </c>
      <c r="L4980" t="s">
        <v>379</v>
      </c>
      <c r="M4980" t="s">
        <v>23812</v>
      </c>
      <c r="N4980">
        <v>1389</v>
      </c>
      <c r="O4980">
        <v>2046</v>
      </c>
      <c r="P4980" t="s">
        <v>23813</v>
      </c>
      <c r="Q4980">
        <v>0</v>
      </c>
      <c r="R4980" t="s">
        <v>23814</v>
      </c>
      <c r="S4980" t="s">
        <v>23815</v>
      </c>
      <c r="T4980">
        <v>22</v>
      </c>
      <c r="U4980" t="s">
        <v>37</v>
      </c>
      <c r="V4980" t="s">
        <v>38</v>
      </c>
      <c r="W4980" t="s">
        <v>585</v>
      </c>
      <c r="X4980">
        <v>60000</v>
      </c>
      <c r="Y4980">
        <v>2011</v>
      </c>
      <c r="Z4980">
        <v>407</v>
      </c>
      <c r="AA4980">
        <v>5.6</v>
      </c>
      <c r="AB4980">
        <v>2.35</v>
      </c>
      <c r="AC4980">
        <v>0</v>
      </c>
    </row>
    <row r="4981" spans="1:29">
      <c r="A4981" t="s">
        <v>28</v>
      </c>
      <c r="C4981" t="s">
        <v>22596</v>
      </c>
      <c r="D4981">
        <v>65</v>
      </c>
      <c r="E4981">
        <v>82</v>
      </c>
      <c r="F4981">
        <v>217</v>
      </c>
      <c r="G4981">
        <v>442</v>
      </c>
      <c r="H4981" t="s">
        <v>21809</v>
      </c>
      <c r="I4981">
        <v>10000</v>
      </c>
      <c r="J4981">
        <v>30084</v>
      </c>
      <c r="K4981" t="s">
        <v>2527</v>
      </c>
      <c r="L4981" t="s">
        <v>2456</v>
      </c>
      <c r="M4981" t="s">
        <v>23816</v>
      </c>
      <c r="N4981">
        <v>5507</v>
      </c>
      <c r="O4981">
        <v>11642</v>
      </c>
      <c r="P4981" t="s">
        <v>11480</v>
      </c>
      <c r="Q4981">
        <v>3</v>
      </c>
      <c r="R4981" t="s">
        <v>23817</v>
      </c>
      <c r="S4981" t="s">
        <v>23818</v>
      </c>
      <c r="T4981">
        <v>23</v>
      </c>
      <c r="U4981" t="s">
        <v>37</v>
      </c>
      <c r="V4981" t="s">
        <v>38</v>
      </c>
      <c r="W4981" t="s">
        <v>585</v>
      </c>
      <c r="X4981">
        <v>70000</v>
      </c>
      <c r="Y4981">
        <v>2014</v>
      </c>
      <c r="Z4981">
        <v>969</v>
      </c>
      <c r="AA4981">
        <v>5.6</v>
      </c>
      <c r="AB4981">
        <v>1.85</v>
      </c>
      <c r="AC4981">
        <v>812</v>
      </c>
    </row>
    <row r="4982" spans="1:29">
      <c r="A4982" t="s">
        <v>747</v>
      </c>
      <c r="C4982" t="s">
        <v>23819</v>
      </c>
      <c r="D4982">
        <v>95</v>
      </c>
      <c r="E4982">
        <v>70</v>
      </c>
      <c r="F4982">
        <v>2</v>
      </c>
      <c r="G4982">
        <v>6</v>
      </c>
      <c r="H4982" t="s">
        <v>23820</v>
      </c>
      <c r="I4982">
        <v>24</v>
      </c>
      <c r="K4982" t="s">
        <v>10222</v>
      </c>
      <c r="L4982" t="s">
        <v>23821</v>
      </c>
      <c r="M4982" t="s">
        <v>23822</v>
      </c>
      <c r="N4982">
        <v>4752</v>
      </c>
      <c r="O4982">
        <v>52</v>
      </c>
      <c r="P4982" t="s">
        <v>23823</v>
      </c>
      <c r="Q4982">
        <v>1</v>
      </c>
      <c r="R4982" t="s">
        <v>23824</v>
      </c>
      <c r="S4982" t="s">
        <v>23825</v>
      </c>
      <c r="T4982">
        <v>152</v>
      </c>
      <c r="U4982" t="s">
        <v>37</v>
      </c>
      <c r="V4982" t="s">
        <v>38</v>
      </c>
      <c r="W4982" t="s">
        <v>6036</v>
      </c>
      <c r="X4982">
        <v>62000</v>
      </c>
      <c r="Y4982">
        <v>1962</v>
      </c>
      <c r="Z4982">
        <v>16</v>
      </c>
      <c r="AA4982">
        <v>4.0999999999999996</v>
      </c>
      <c r="AB4982">
        <v>1.66</v>
      </c>
      <c r="AC4982">
        <v>1000</v>
      </c>
    </row>
    <row r="4983" spans="1:29">
      <c r="A4983" t="s">
        <v>28</v>
      </c>
      <c r="C4983" t="s">
        <v>23826</v>
      </c>
      <c r="D4983">
        <v>13</v>
      </c>
      <c r="E4983">
        <v>75</v>
      </c>
      <c r="F4983">
        <v>0</v>
      </c>
      <c r="G4983">
        <v>46</v>
      </c>
      <c r="H4983" t="s">
        <v>23827</v>
      </c>
      <c r="I4983">
        <v>267</v>
      </c>
      <c r="K4983" t="s">
        <v>3409</v>
      </c>
      <c r="L4983" t="s">
        <v>23828</v>
      </c>
      <c r="M4983" t="s">
        <v>23829</v>
      </c>
      <c r="N4983">
        <v>683</v>
      </c>
      <c r="O4983">
        <v>488</v>
      </c>
      <c r="P4983" t="s">
        <v>23830</v>
      </c>
      <c r="Q4983">
        <v>2</v>
      </c>
      <c r="R4983" t="s">
        <v>23831</v>
      </c>
      <c r="S4983" t="s">
        <v>23832</v>
      </c>
      <c r="T4983">
        <v>8</v>
      </c>
      <c r="U4983" t="s">
        <v>37</v>
      </c>
      <c r="V4983" t="s">
        <v>38</v>
      </c>
      <c r="W4983" t="s">
        <v>5613</v>
      </c>
      <c r="X4983">
        <v>100000</v>
      </c>
      <c r="Y4983">
        <v>2014</v>
      </c>
      <c r="Z4983">
        <v>87</v>
      </c>
      <c r="AA4983">
        <v>6.8</v>
      </c>
      <c r="AB4983">
        <v>1.78</v>
      </c>
      <c r="AC4983">
        <v>182</v>
      </c>
    </row>
    <row r="4984" spans="1:29">
      <c r="A4984" t="s">
        <v>28</v>
      </c>
      <c r="C4984" t="s">
        <v>23833</v>
      </c>
      <c r="D4984">
        <v>15</v>
      </c>
      <c r="E4984">
        <v>87</v>
      </c>
      <c r="F4984">
        <v>8</v>
      </c>
      <c r="G4984">
        <v>272</v>
      </c>
      <c r="H4984" t="s">
        <v>4367</v>
      </c>
      <c r="I4984">
        <v>969</v>
      </c>
      <c r="K4984" t="s">
        <v>1671</v>
      </c>
      <c r="L4984" t="s">
        <v>21809</v>
      </c>
      <c r="M4984" t="s">
        <v>23834</v>
      </c>
      <c r="N4984">
        <v>760</v>
      </c>
      <c r="O4984">
        <v>2398</v>
      </c>
      <c r="P4984" t="s">
        <v>14648</v>
      </c>
      <c r="Q4984">
        <v>0</v>
      </c>
      <c r="R4984" t="s">
        <v>23835</v>
      </c>
      <c r="S4984" t="s">
        <v>23836</v>
      </c>
      <c r="T4984">
        <v>4</v>
      </c>
      <c r="U4984" t="s">
        <v>37</v>
      </c>
      <c r="V4984" t="s">
        <v>38</v>
      </c>
      <c r="W4984" t="s">
        <v>4830</v>
      </c>
      <c r="Y4984">
        <v>2012</v>
      </c>
      <c r="Z4984">
        <v>778</v>
      </c>
      <c r="AA4984">
        <v>6.3</v>
      </c>
      <c r="AC4984">
        <v>209</v>
      </c>
    </row>
    <row r="4985" spans="1:29">
      <c r="A4985" t="s">
        <v>28</v>
      </c>
      <c r="C4985" t="s">
        <v>17613</v>
      </c>
      <c r="D4985">
        <v>125</v>
      </c>
      <c r="E4985">
        <v>87</v>
      </c>
      <c r="F4985">
        <v>59</v>
      </c>
      <c r="G4985">
        <v>9</v>
      </c>
      <c r="H4985" t="s">
        <v>23837</v>
      </c>
      <c r="I4985">
        <v>35</v>
      </c>
      <c r="K4985" t="s">
        <v>18430</v>
      </c>
      <c r="L4985" t="s">
        <v>23838</v>
      </c>
      <c r="M4985" t="s">
        <v>23839</v>
      </c>
      <c r="N4985">
        <v>13065</v>
      </c>
      <c r="O4985">
        <v>97</v>
      </c>
      <c r="P4985" t="s">
        <v>23840</v>
      </c>
      <c r="Q4985">
        <v>0</v>
      </c>
      <c r="R4985" t="s">
        <v>23841</v>
      </c>
      <c r="S4985" t="s">
        <v>23842</v>
      </c>
      <c r="T4985">
        <v>136</v>
      </c>
      <c r="U4985" t="s">
        <v>37</v>
      </c>
      <c r="V4985" t="s">
        <v>38</v>
      </c>
      <c r="W4985" t="s">
        <v>585</v>
      </c>
      <c r="X4985">
        <v>70000</v>
      </c>
      <c r="Y4985">
        <v>2011</v>
      </c>
      <c r="Z4985">
        <v>28</v>
      </c>
      <c r="AA4985">
        <v>5.8</v>
      </c>
      <c r="AB4985">
        <v>1.78</v>
      </c>
      <c r="AC4985">
        <v>3000</v>
      </c>
    </row>
    <row r="4986" spans="1:29">
      <c r="A4986" t="s">
        <v>28</v>
      </c>
      <c r="C4986" t="s">
        <v>18750</v>
      </c>
      <c r="D4986">
        <v>36</v>
      </c>
      <c r="E4986">
        <v>98</v>
      </c>
      <c r="F4986">
        <v>0</v>
      </c>
      <c r="G4986">
        <v>73</v>
      </c>
      <c r="H4986" t="s">
        <v>18930</v>
      </c>
      <c r="I4986">
        <v>138</v>
      </c>
      <c r="J4986">
        <v>10246600</v>
      </c>
      <c r="K4986" t="s">
        <v>1415</v>
      </c>
      <c r="L4986" t="s">
        <v>23843</v>
      </c>
      <c r="M4986" t="s">
        <v>23844</v>
      </c>
      <c r="N4986">
        <v>6375</v>
      </c>
      <c r="O4986">
        <v>388</v>
      </c>
      <c r="P4986" t="s">
        <v>23845</v>
      </c>
      <c r="Q4986">
        <v>0</v>
      </c>
      <c r="R4986" t="s">
        <v>23846</v>
      </c>
      <c r="S4986" t="s">
        <v>23847</v>
      </c>
      <c r="T4986">
        <v>36</v>
      </c>
      <c r="U4986" t="s">
        <v>37</v>
      </c>
      <c r="V4986" t="s">
        <v>38</v>
      </c>
      <c r="W4986" t="s">
        <v>585</v>
      </c>
      <c r="X4986">
        <v>25000</v>
      </c>
      <c r="Y4986">
        <v>1995</v>
      </c>
      <c r="Z4986">
        <v>111</v>
      </c>
      <c r="AA4986">
        <v>6.6</v>
      </c>
      <c r="AB4986">
        <v>1.85</v>
      </c>
      <c r="AC4986">
        <v>265</v>
      </c>
    </row>
    <row r="4987" spans="1:29">
      <c r="A4987" t="s">
        <v>28</v>
      </c>
      <c r="C4987" t="s">
        <v>23848</v>
      </c>
      <c r="D4987">
        <v>73</v>
      </c>
      <c r="E4987">
        <v>83</v>
      </c>
      <c r="F4987">
        <v>8</v>
      </c>
      <c r="G4987">
        <v>8</v>
      </c>
      <c r="H4987" t="s">
        <v>23849</v>
      </c>
      <c r="I4987">
        <v>111</v>
      </c>
      <c r="K4987" t="s">
        <v>2125</v>
      </c>
      <c r="L4987" t="s">
        <v>23850</v>
      </c>
      <c r="M4987" t="s">
        <v>23851</v>
      </c>
      <c r="N4987">
        <v>3885</v>
      </c>
      <c r="O4987">
        <v>147</v>
      </c>
      <c r="P4987" t="s">
        <v>23848</v>
      </c>
      <c r="Q4987">
        <v>0</v>
      </c>
      <c r="R4987" t="s">
        <v>23852</v>
      </c>
      <c r="S4987" t="s">
        <v>23853</v>
      </c>
      <c r="T4987">
        <v>40</v>
      </c>
      <c r="U4987" t="s">
        <v>37</v>
      </c>
      <c r="V4987" t="s">
        <v>268</v>
      </c>
      <c r="W4987" t="s">
        <v>4830</v>
      </c>
      <c r="Y4987">
        <v>2013</v>
      </c>
      <c r="Z4987">
        <v>19</v>
      </c>
      <c r="AA4987">
        <v>6.7</v>
      </c>
      <c r="AC4987">
        <v>1000</v>
      </c>
    </row>
    <row r="4988" spans="1:29">
      <c r="A4988" t="s">
        <v>28</v>
      </c>
      <c r="C4988" t="s">
        <v>23854</v>
      </c>
      <c r="D4988">
        <v>1</v>
      </c>
      <c r="E4988">
        <v>99</v>
      </c>
      <c r="F4988">
        <v>9</v>
      </c>
      <c r="G4988">
        <v>3</v>
      </c>
      <c r="H4988" t="s">
        <v>7016</v>
      </c>
      <c r="I4988">
        <v>866</v>
      </c>
      <c r="K4988" t="s">
        <v>1415</v>
      </c>
      <c r="L4988" t="s">
        <v>23855</v>
      </c>
      <c r="M4988" t="s">
        <v>23856</v>
      </c>
      <c r="N4988">
        <v>712</v>
      </c>
      <c r="O4988">
        <v>1179</v>
      </c>
      <c r="P4988" t="s">
        <v>23857</v>
      </c>
      <c r="Q4988">
        <v>0</v>
      </c>
      <c r="R4988" t="s">
        <v>23858</v>
      </c>
      <c r="S4988" t="s">
        <v>23859</v>
      </c>
      <c r="T4988">
        <v>9</v>
      </c>
      <c r="U4988" t="s">
        <v>14503</v>
      </c>
      <c r="V4988" t="s">
        <v>16841</v>
      </c>
      <c r="W4988" t="s">
        <v>585</v>
      </c>
      <c r="Y4988">
        <v>1983</v>
      </c>
      <c r="Z4988">
        <v>308</v>
      </c>
      <c r="AA4988">
        <v>6.4</v>
      </c>
      <c r="AB4988">
        <v>2.35</v>
      </c>
      <c r="AC4988">
        <v>114</v>
      </c>
    </row>
    <row r="4989" spans="1:29">
      <c r="A4989" t="s">
        <v>28</v>
      </c>
      <c r="C4989" t="s">
        <v>21809</v>
      </c>
      <c r="D4989">
        <v>113</v>
      </c>
      <c r="E4989">
        <v>98</v>
      </c>
      <c r="F4989">
        <v>969</v>
      </c>
      <c r="G4989">
        <v>433</v>
      </c>
      <c r="H4989" t="s">
        <v>3286</v>
      </c>
      <c r="I4989">
        <v>969</v>
      </c>
      <c r="J4989">
        <v>389804</v>
      </c>
      <c r="K4989" t="s">
        <v>1415</v>
      </c>
      <c r="L4989" t="s">
        <v>21809</v>
      </c>
      <c r="M4989" t="s">
        <v>23860</v>
      </c>
      <c r="N4989">
        <v>11816</v>
      </c>
      <c r="O4989">
        <v>2530</v>
      </c>
      <c r="P4989" t="s">
        <v>23861</v>
      </c>
      <c r="Q4989">
        <v>0</v>
      </c>
      <c r="R4989" t="s">
        <v>23862</v>
      </c>
      <c r="S4989" t="s">
        <v>23863</v>
      </c>
      <c r="T4989">
        <v>35</v>
      </c>
      <c r="U4989" t="s">
        <v>37</v>
      </c>
      <c r="V4989" t="s">
        <v>38</v>
      </c>
      <c r="W4989" t="s">
        <v>4830</v>
      </c>
      <c r="X4989">
        <v>65000</v>
      </c>
      <c r="Y4989">
        <v>2010</v>
      </c>
      <c r="Z4989">
        <v>529</v>
      </c>
      <c r="AA4989">
        <v>6.3</v>
      </c>
      <c r="AB4989">
        <v>2.35</v>
      </c>
      <c r="AC4989">
        <v>0</v>
      </c>
    </row>
    <row r="4990" spans="1:29">
      <c r="A4990" t="s">
        <v>28</v>
      </c>
      <c r="C4990" t="s">
        <v>23864</v>
      </c>
      <c r="D4990">
        <v>13</v>
      </c>
      <c r="E4990">
        <v>93</v>
      </c>
      <c r="F4990">
        <v>9</v>
      </c>
      <c r="G4990">
        <v>133</v>
      </c>
      <c r="H4990" t="s">
        <v>23865</v>
      </c>
      <c r="I4990">
        <v>743</v>
      </c>
      <c r="K4990" t="s">
        <v>23866</v>
      </c>
      <c r="L4990" t="s">
        <v>2838</v>
      </c>
      <c r="M4990" t="s">
        <v>23867</v>
      </c>
      <c r="N4990">
        <v>485</v>
      </c>
      <c r="O4990">
        <v>1527</v>
      </c>
      <c r="P4990" t="s">
        <v>23868</v>
      </c>
      <c r="Q4990">
        <v>0</v>
      </c>
      <c r="S4990" t="s">
        <v>23869</v>
      </c>
      <c r="T4990">
        <v>5</v>
      </c>
      <c r="U4990" t="s">
        <v>37</v>
      </c>
      <c r="V4990" t="s">
        <v>38</v>
      </c>
      <c r="W4990" t="s">
        <v>4830</v>
      </c>
      <c r="X4990">
        <v>60000</v>
      </c>
      <c r="Y4990">
        <v>2012</v>
      </c>
      <c r="Z4990">
        <v>413</v>
      </c>
      <c r="AA4990">
        <v>3.4</v>
      </c>
      <c r="AB4990">
        <v>1.78</v>
      </c>
      <c r="AC4990">
        <v>284</v>
      </c>
    </row>
    <row r="4991" spans="1:29">
      <c r="A4991" t="s">
        <v>28</v>
      </c>
      <c r="C4991" t="s">
        <v>23870</v>
      </c>
      <c r="F4991">
        <v>0</v>
      </c>
      <c r="G4991">
        <v>15</v>
      </c>
      <c r="H4991" t="s">
        <v>23871</v>
      </c>
      <c r="I4991">
        <v>1000</v>
      </c>
      <c r="K4991" t="s">
        <v>2527</v>
      </c>
      <c r="L4991" t="s">
        <v>13153</v>
      </c>
      <c r="M4991" t="s">
        <v>23872</v>
      </c>
      <c r="N4991">
        <v>128</v>
      </c>
      <c r="O4991">
        <v>1077</v>
      </c>
      <c r="P4991" t="s">
        <v>23873</v>
      </c>
      <c r="Q4991">
        <v>0</v>
      </c>
      <c r="R4991" t="s">
        <v>23874</v>
      </c>
      <c r="S4991" t="s">
        <v>23875</v>
      </c>
      <c r="T4991">
        <v>3</v>
      </c>
      <c r="U4991" t="s">
        <v>37</v>
      </c>
      <c r="V4991" t="s">
        <v>38</v>
      </c>
      <c r="Y4991">
        <v>2006</v>
      </c>
      <c r="Z4991">
        <v>36</v>
      </c>
      <c r="AA4991">
        <v>4.7</v>
      </c>
      <c r="AC4991">
        <v>2</v>
      </c>
    </row>
    <row r="4992" spans="1:29">
      <c r="A4992" t="s">
        <v>28</v>
      </c>
      <c r="C4992" t="s">
        <v>23876</v>
      </c>
      <c r="D4992">
        <v>12</v>
      </c>
      <c r="E4992">
        <v>111</v>
      </c>
      <c r="F4992">
        <v>6</v>
      </c>
      <c r="K4992" t="s">
        <v>67</v>
      </c>
      <c r="M4992" t="s">
        <v>23877</v>
      </c>
      <c r="N4992">
        <v>61</v>
      </c>
      <c r="O4992">
        <v>0</v>
      </c>
      <c r="Q4992">
        <v>0</v>
      </c>
      <c r="R4992" t="s">
        <v>23878</v>
      </c>
      <c r="S4992" t="s">
        <v>23879</v>
      </c>
      <c r="T4992">
        <v>1</v>
      </c>
      <c r="U4992" t="s">
        <v>37</v>
      </c>
      <c r="V4992" t="s">
        <v>38</v>
      </c>
      <c r="X4992">
        <v>50000</v>
      </c>
      <c r="Y4992">
        <v>2015</v>
      </c>
      <c r="AA4992">
        <v>6</v>
      </c>
      <c r="AB4992">
        <v>1.78</v>
      </c>
      <c r="AC4992">
        <v>5</v>
      </c>
    </row>
    <row r="4993" spans="1:29">
      <c r="A4993" t="s">
        <v>747</v>
      </c>
      <c r="C4993" t="s">
        <v>23880</v>
      </c>
      <c r="D4993">
        <v>60</v>
      </c>
      <c r="E4993">
        <v>47</v>
      </c>
      <c r="F4993">
        <v>2</v>
      </c>
      <c r="G4993">
        <v>5</v>
      </c>
      <c r="H4993" t="s">
        <v>23881</v>
      </c>
      <c r="I4993">
        <v>19</v>
      </c>
      <c r="K4993" t="s">
        <v>2664</v>
      </c>
      <c r="L4993" t="s">
        <v>23882</v>
      </c>
      <c r="M4993" t="s">
        <v>23883</v>
      </c>
      <c r="N4993">
        <v>6261</v>
      </c>
      <c r="O4993">
        <v>43</v>
      </c>
      <c r="P4993" t="s">
        <v>23884</v>
      </c>
      <c r="Q4993">
        <v>0</v>
      </c>
      <c r="R4993" t="s">
        <v>23885</v>
      </c>
      <c r="S4993" t="s">
        <v>23886</v>
      </c>
      <c r="T4993">
        <v>99</v>
      </c>
      <c r="U4993" t="s">
        <v>37</v>
      </c>
      <c r="V4993" t="s">
        <v>38</v>
      </c>
      <c r="X4993">
        <v>50000</v>
      </c>
      <c r="Y4993">
        <v>2005</v>
      </c>
      <c r="Z4993">
        <v>9</v>
      </c>
      <c r="AA4993">
        <v>7.3</v>
      </c>
      <c r="AB4993">
        <v>1.33</v>
      </c>
      <c r="AC4993">
        <v>0</v>
      </c>
    </row>
    <row r="4994" spans="1:29">
      <c r="A4994" t="s">
        <v>28</v>
      </c>
      <c r="C4994" t="s">
        <v>23887</v>
      </c>
      <c r="D4994">
        <v>10</v>
      </c>
      <c r="E4994">
        <v>92</v>
      </c>
      <c r="F4994">
        <v>0</v>
      </c>
      <c r="I4994">
        <v>0</v>
      </c>
      <c r="K4994" t="s">
        <v>67</v>
      </c>
      <c r="L4994" t="s">
        <v>23888</v>
      </c>
      <c r="M4994" t="s">
        <v>23889</v>
      </c>
      <c r="N4994">
        <v>53</v>
      </c>
      <c r="O4994">
        <v>0</v>
      </c>
      <c r="Q4994">
        <v>0</v>
      </c>
      <c r="S4994" t="s">
        <v>23890</v>
      </c>
      <c r="T4994">
        <v>10</v>
      </c>
      <c r="U4994" t="s">
        <v>37</v>
      </c>
      <c r="V4994" t="s">
        <v>38</v>
      </c>
      <c r="X4994">
        <v>50000</v>
      </c>
      <c r="Y4994">
        <v>2013</v>
      </c>
      <c r="AA4994">
        <v>7.9</v>
      </c>
      <c r="AB4994">
        <v>16</v>
      </c>
      <c r="AC4994">
        <v>33</v>
      </c>
    </row>
    <row r="4995" spans="1:29">
      <c r="A4995" t="s">
        <v>28</v>
      </c>
      <c r="C4995" t="s">
        <v>23891</v>
      </c>
      <c r="D4995">
        <v>161</v>
      </c>
      <c r="E4995">
        <v>97</v>
      </c>
      <c r="F4995">
        <v>18</v>
      </c>
      <c r="G4995">
        <v>236</v>
      </c>
      <c r="H4995" t="s">
        <v>23892</v>
      </c>
      <c r="I4995">
        <v>852</v>
      </c>
      <c r="K4995" t="s">
        <v>2954</v>
      </c>
      <c r="L4995" t="s">
        <v>7329</v>
      </c>
      <c r="M4995" t="s">
        <v>23893</v>
      </c>
      <c r="N4995">
        <v>48236</v>
      </c>
      <c r="O4995">
        <v>1922</v>
      </c>
      <c r="P4995" t="s">
        <v>23894</v>
      </c>
      <c r="Q4995">
        <v>0</v>
      </c>
      <c r="R4995" t="s">
        <v>23895</v>
      </c>
      <c r="S4995" t="s">
        <v>23896</v>
      </c>
      <c r="T4995">
        <v>180</v>
      </c>
      <c r="U4995" t="s">
        <v>37</v>
      </c>
      <c r="V4995" t="s">
        <v>38</v>
      </c>
      <c r="W4995" t="s">
        <v>39</v>
      </c>
      <c r="X4995">
        <v>4000000</v>
      </c>
      <c r="Y4995">
        <v>2014</v>
      </c>
      <c r="Z4995">
        <v>680</v>
      </c>
      <c r="AA4995">
        <v>6.1</v>
      </c>
      <c r="AB4995">
        <v>2.35</v>
      </c>
      <c r="AC4995">
        <v>10000</v>
      </c>
    </row>
    <row r="4996" spans="1:29">
      <c r="A4996" t="s">
        <v>28</v>
      </c>
      <c r="C4996" t="s">
        <v>23897</v>
      </c>
      <c r="D4996">
        <v>7</v>
      </c>
      <c r="E4996">
        <v>81</v>
      </c>
      <c r="F4996">
        <v>3</v>
      </c>
      <c r="G4996">
        <v>18</v>
      </c>
      <c r="H4996" t="s">
        <v>23898</v>
      </c>
      <c r="I4996">
        <v>26</v>
      </c>
      <c r="K4996" t="s">
        <v>22869</v>
      </c>
      <c r="L4996" t="s">
        <v>23899</v>
      </c>
      <c r="M4996" t="s">
        <v>23900</v>
      </c>
      <c r="N4996">
        <v>66</v>
      </c>
      <c r="O4996">
        <v>70</v>
      </c>
      <c r="P4996" t="s">
        <v>23901</v>
      </c>
      <c r="Q4996">
        <v>7</v>
      </c>
      <c r="R4996" t="s">
        <v>23902</v>
      </c>
      <c r="S4996" t="s">
        <v>23903</v>
      </c>
      <c r="T4996">
        <v>2</v>
      </c>
      <c r="U4996" t="s">
        <v>37</v>
      </c>
      <c r="V4996" t="s">
        <v>38</v>
      </c>
      <c r="X4996">
        <v>50000</v>
      </c>
      <c r="Y4996">
        <v>2014</v>
      </c>
      <c r="Z4996">
        <v>20</v>
      </c>
      <c r="AA4996">
        <v>7.4</v>
      </c>
      <c r="AC4996">
        <v>83</v>
      </c>
    </row>
    <row r="4997" spans="1:29">
      <c r="A4997" t="s">
        <v>28</v>
      </c>
      <c r="C4997" t="s">
        <v>23904</v>
      </c>
      <c r="D4997">
        <v>34</v>
      </c>
      <c r="E4997">
        <v>83</v>
      </c>
      <c r="F4997">
        <v>3</v>
      </c>
      <c r="G4997">
        <v>69</v>
      </c>
      <c r="H4997" t="s">
        <v>23905</v>
      </c>
      <c r="I4997">
        <v>695</v>
      </c>
      <c r="K4997" t="s">
        <v>3409</v>
      </c>
      <c r="L4997" t="s">
        <v>23906</v>
      </c>
      <c r="M4997" t="s">
        <v>23907</v>
      </c>
      <c r="N4997">
        <v>733</v>
      </c>
      <c r="O4997">
        <v>1438</v>
      </c>
      <c r="P4997" t="s">
        <v>23908</v>
      </c>
      <c r="Q4997">
        <v>0</v>
      </c>
      <c r="R4997" t="s">
        <v>23909</v>
      </c>
      <c r="S4997" t="s">
        <v>23910</v>
      </c>
      <c r="T4997">
        <v>7</v>
      </c>
      <c r="U4997" t="s">
        <v>37</v>
      </c>
      <c r="V4997" t="s">
        <v>38</v>
      </c>
      <c r="W4997" t="s">
        <v>585</v>
      </c>
      <c r="X4997">
        <v>42000</v>
      </c>
      <c r="Y4997">
        <v>2013</v>
      </c>
      <c r="Z4997">
        <v>571</v>
      </c>
      <c r="AA4997">
        <v>6.6</v>
      </c>
      <c r="AB4997">
        <v>16</v>
      </c>
      <c r="AC4997">
        <v>234</v>
      </c>
    </row>
    <row r="4998" spans="1:29">
      <c r="A4998" t="s">
        <v>28</v>
      </c>
      <c r="C4998" t="s">
        <v>4478</v>
      </c>
      <c r="E4998">
        <v>96</v>
      </c>
      <c r="F4998">
        <v>117</v>
      </c>
      <c r="G4998">
        <v>281</v>
      </c>
      <c r="H4998" t="s">
        <v>5591</v>
      </c>
      <c r="I4998">
        <v>948</v>
      </c>
      <c r="K4998" t="s">
        <v>1671</v>
      </c>
      <c r="L4998" t="s">
        <v>11649</v>
      </c>
      <c r="M4998" t="s">
        <v>23911</v>
      </c>
      <c r="N4998">
        <v>181</v>
      </c>
      <c r="O4998">
        <v>2058</v>
      </c>
      <c r="P4998" t="s">
        <v>23912</v>
      </c>
      <c r="Q4998">
        <v>5</v>
      </c>
      <c r="R4998" t="s">
        <v>23913</v>
      </c>
      <c r="S4998" t="s">
        <v>23914</v>
      </c>
      <c r="T4998">
        <v>4</v>
      </c>
      <c r="U4998" t="s">
        <v>37</v>
      </c>
      <c r="V4998" t="s">
        <v>38</v>
      </c>
      <c r="X4998">
        <v>45000</v>
      </c>
      <c r="Y4998">
        <v>2013</v>
      </c>
      <c r="Z4998">
        <v>482</v>
      </c>
      <c r="AA4998">
        <v>5.5</v>
      </c>
      <c r="AB4998">
        <v>2.35</v>
      </c>
      <c r="AC4998">
        <v>72</v>
      </c>
    </row>
    <row r="4999" spans="1:29">
      <c r="A4999" t="s">
        <v>28</v>
      </c>
      <c r="C4999" t="s">
        <v>5418</v>
      </c>
      <c r="D4999">
        <v>75</v>
      </c>
      <c r="E4999">
        <v>90</v>
      </c>
      <c r="F4999">
        <v>234</v>
      </c>
      <c r="G4999">
        <v>15</v>
      </c>
      <c r="H4999" t="s">
        <v>6816</v>
      </c>
      <c r="I4999">
        <v>552</v>
      </c>
      <c r="J4999">
        <v>241816</v>
      </c>
      <c r="K4999" t="s">
        <v>3409</v>
      </c>
      <c r="L4999" t="s">
        <v>11753</v>
      </c>
      <c r="M4999" t="s">
        <v>23915</v>
      </c>
      <c r="N4999">
        <v>6246</v>
      </c>
      <c r="O4999">
        <v>642</v>
      </c>
      <c r="P4999" t="s">
        <v>23916</v>
      </c>
      <c r="Q4999">
        <v>0</v>
      </c>
      <c r="R4999" t="s">
        <v>23917</v>
      </c>
      <c r="S4999" t="s">
        <v>23918</v>
      </c>
      <c r="T4999">
        <v>76</v>
      </c>
      <c r="U4999" t="s">
        <v>37</v>
      </c>
      <c r="V4999" t="s">
        <v>38</v>
      </c>
      <c r="W4999" t="s">
        <v>5613</v>
      </c>
      <c r="X4999">
        <v>42000</v>
      </c>
      <c r="Y4999">
        <v>2000</v>
      </c>
      <c r="Z4999">
        <v>61</v>
      </c>
      <c r="AA4999">
        <v>7.5</v>
      </c>
      <c r="AB4999">
        <v>2.35</v>
      </c>
      <c r="AC4999">
        <v>451</v>
      </c>
    </row>
    <row r="5000" spans="1:29">
      <c r="A5000" t="s">
        <v>28</v>
      </c>
      <c r="C5000" t="s">
        <v>23919</v>
      </c>
      <c r="D5000">
        <v>21</v>
      </c>
      <c r="E5000">
        <v>90</v>
      </c>
      <c r="F5000">
        <v>4</v>
      </c>
      <c r="G5000">
        <v>113</v>
      </c>
      <c r="H5000" t="s">
        <v>23920</v>
      </c>
      <c r="I5000">
        <v>20000</v>
      </c>
      <c r="J5000">
        <v>277233</v>
      </c>
      <c r="K5000" t="s">
        <v>1681</v>
      </c>
      <c r="L5000" t="s">
        <v>20590</v>
      </c>
      <c r="M5000" t="s">
        <v>23921</v>
      </c>
      <c r="N5000">
        <v>2631</v>
      </c>
      <c r="O5000">
        <v>20814</v>
      </c>
      <c r="P5000" t="s">
        <v>23922</v>
      </c>
      <c r="Q5000">
        <v>5</v>
      </c>
      <c r="R5000" t="s">
        <v>23923</v>
      </c>
      <c r="S5000" t="s">
        <v>23924</v>
      </c>
      <c r="T5000">
        <v>26</v>
      </c>
      <c r="U5000" t="s">
        <v>37</v>
      </c>
      <c r="V5000" t="s">
        <v>38</v>
      </c>
      <c r="W5000" t="s">
        <v>585</v>
      </c>
      <c r="X5000">
        <v>40000</v>
      </c>
      <c r="Y5000">
        <v>1999</v>
      </c>
      <c r="Z5000">
        <v>467</v>
      </c>
      <c r="AA5000">
        <v>7.6</v>
      </c>
      <c r="AB5000">
        <v>1.85</v>
      </c>
      <c r="AC5000">
        <v>0</v>
      </c>
    </row>
    <row r="5001" spans="1:29">
      <c r="A5001" t="s">
        <v>28</v>
      </c>
      <c r="C5001" t="s">
        <v>23925</v>
      </c>
      <c r="D5001">
        <v>3</v>
      </c>
      <c r="E5001">
        <v>95</v>
      </c>
      <c r="F5001">
        <v>0</v>
      </c>
      <c r="G5001">
        <v>279</v>
      </c>
      <c r="H5001" t="s">
        <v>23926</v>
      </c>
      <c r="I5001">
        <v>883</v>
      </c>
      <c r="K5001" t="s">
        <v>2683</v>
      </c>
      <c r="L5001" t="s">
        <v>4545</v>
      </c>
      <c r="M5001" t="s">
        <v>23927</v>
      </c>
      <c r="N5001">
        <v>34</v>
      </c>
      <c r="O5001">
        <v>2618</v>
      </c>
      <c r="P5001" t="s">
        <v>23928</v>
      </c>
      <c r="Q5001">
        <v>0</v>
      </c>
      <c r="S5001" t="s">
        <v>23929</v>
      </c>
      <c r="T5001">
        <v>2</v>
      </c>
      <c r="U5001" t="s">
        <v>37</v>
      </c>
      <c r="V5001" t="s">
        <v>38</v>
      </c>
      <c r="X5001">
        <v>75000</v>
      </c>
      <c r="Y5001">
        <v>2014</v>
      </c>
      <c r="Z5001">
        <v>507</v>
      </c>
      <c r="AA5001">
        <v>5</v>
      </c>
      <c r="AC5001">
        <v>87</v>
      </c>
    </row>
    <row r="5002" spans="1:29">
      <c r="A5002" t="s">
        <v>28</v>
      </c>
      <c r="C5002" t="s">
        <v>23930</v>
      </c>
      <c r="D5002">
        <v>2</v>
      </c>
      <c r="E5002">
        <v>83</v>
      </c>
      <c r="F5002">
        <v>138</v>
      </c>
      <c r="G5002">
        <v>76</v>
      </c>
      <c r="H5002" t="s">
        <v>23931</v>
      </c>
      <c r="I5002">
        <v>307</v>
      </c>
      <c r="K5002" t="s">
        <v>6403</v>
      </c>
      <c r="L5002" t="s">
        <v>23733</v>
      </c>
      <c r="M5002" t="s">
        <v>23932</v>
      </c>
      <c r="N5002">
        <v>192</v>
      </c>
      <c r="O5002">
        <v>619</v>
      </c>
      <c r="P5002" t="s">
        <v>23933</v>
      </c>
      <c r="Q5002">
        <v>0</v>
      </c>
      <c r="R5002" t="s">
        <v>23934</v>
      </c>
      <c r="S5002" t="s">
        <v>23935</v>
      </c>
      <c r="T5002">
        <v>6</v>
      </c>
      <c r="U5002" t="s">
        <v>37</v>
      </c>
      <c r="V5002" t="s">
        <v>38</v>
      </c>
      <c r="W5002" t="s">
        <v>5613</v>
      </c>
      <c r="X5002">
        <v>40000</v>
      </c>
      <c r="Y5002">
        <v>2011</v>
      </c>
      <c r="Z5002">
        <v>114</v>
      </c>
      <c r="AA5002">
        <v>3.2</v>
      </c>
      <c r="AB5002">
        <v>2.35</v>
      </c>
      <c r="AC5002">
        <v>239</v>
      </c>
    </row>
    <row r="5003" spans="1:29">
      <c r="A5003" t="s">
        <v>28</v>
      </c>
      <c r="C5003" t="s">
        <v>487</v>
      </c>
      <c r="D5003">
        <v>71</v>
      </c>
      <c r="E5003">
        <v>117</v>
      </c>
      <c r="F5003">
        <v>17000</v>
      </c>
      <c r="G5003">
        <v>476</v>
      </c>
      <c r="H5003" t="s">
        <v>12711</v>
      </c>
      <c r="I5003">
        <v>725</v>
      </c>
      <c r="J5003">
        <v>321952</v>
      </c>
      <c r="K5003" t="s">
        <v>4068</v>
      </c>
      <c r="L5003" t="s">
        <v>22454</v>
      </c>
      <c r="M5003" t="s">
        <v>23936</v>
      </c>
      <c r="N5003">
        <v>12611</v>
      </c>
      <c r="O5003">
        <v>2783</v>
      </c>
      <c r="P5003" t="s">
        <v>18155</v>
      </c>
      <c r="Q5003">
        <v>0</v>
      </c>
      <c r="R5003" t="s">
        <v>23937</v>
      </c>
      <c r="S5003" t="s">
        <v>23938</v>
      </c>
      <c r="T5003">
        <v>113</v>
      </c>
      <c r="U5003" t="s">
        <v>37</v>
      </c>
      <c r="V5003" t="s">
        <v>38</v>
      </c>
      <c r="W5003" t="s">
        <v>95</v>
      </c>
      <c r="Y5003">
        <v>1978</v>
      </c>
      <c r="Z5003">
        <v>572</v>
      </c>
      <c r="AA5003">
        <v>8.1999999999999993</v>
      </c>
      <c r="AB5003">
        <v>1.85</v>
      </c>
      <c r="AC5003">
        <v>0</v>
      </c>
    </row>
    <row r="5004" spans="1:29">
      <c r="A5004" t="s">
        <v>28</v>
      </c>
      <c r="C5004" t="s">
        <v>23939</v>
      </c>
      <c r="D5004">
        <v>7</v>
      </c>
      <c r="E5004">
        <v>75</v>
      </c>
      <c r="F5004">
        <v>14</v>
      </c>
      <c r="G5004">
        <v>130</v>
      </c>
      <c r="H5004" t="s">
        <v>23940</v>
      </c>
      <c r="I5004">
        <v>252</v>
      </c>
      <c r="K5004" t="s">
        <v>5544</v>
      </c>
      <c r="L5004" t="s">
        <v>23941</v>
      </c>
      <c r="M5004" t="s">
        <v>23942</v>
      </c>
      <c r="N5004">
        <v>106</v>
      </c>
      <c r="O5004">
        <v>638</v>
      </c>
      <c r="P5004" t="s">
        <v>23943</v>
      </c>
      <c r="Q5004">
        <v>0</v>
      </c>
      <c r="S5004" t="s">
        <v>23944</v>
      </c>
      <c r="T5004">
        <v>5</v>
      </c>
      <c r="U5004" t="s">
        <v>37</v>
      </c>
      <c r="V5004" t="s">
        <v>38</v>
      </c>
      <c r="X5004">
        <v>50000</v>
      </c>
      <c r="Y5004">
        <v>2012</v>
      </c>
      <c r="Z5004">
        <v>132</v>
      </c>
      <c r="AA5004">
        <v>3.7</v>
      </c>
      <c r="AB5004">
        <v>2.35</v>
      </c>
      <c r="AC5004">
        <v>225</v>
      </c>
    </row>
    <row r="5005" spans="1:29">
      <c r="A5005" t="s">
        <v>28</v>
      </c>
      <c r="C5005" t="s">
        <v>23945</v>
      </c>
      <c r="D5005">
        <v>61</v>
      </c>
      <c r="E5005">
        <v>79</v>
      </c>
      <c r="F5005">
        <v>2</v>
      </c>
      <c r="G5005">
        <v>20</v>
      </c>
      <c r="H5005" t="s">
        <v>8373</v>
      </c>
      <c r="I5005">
        <v>962</v>
      </c>
      <c r="J5005">
        <v>24705</v>
      </c>
      <c r="K5005" t="s">
        <v>3409</v>
      </c>
      <c r="L5005" t="s">
        <v>2379</v>
      </c>
      <c r="M5005" t="s">
        <v>23946</v>
      </c>
      <c r="N5005">
        <v>1516</v>
      </c>
      <c r="O5005">
        <v>1054</v>
      </c>
      <c r="P5005" t="s">
        <v>23947</v>
      </c>
      <c r="Q5005">
        <v>0</v>
      </c>
      <c r="R5005" t="s">
        <v>23948</v>
      </c>
      <c r="S5005" t="s">
        <v>23949</v>
      </c>
      <c r="T5005">
        <v>10</v>
      </c>
      <c r="U5005" t="s">
        <v>37</v>
      </c>
      <c r="V5005" t="s">
        <v>38</v>
      </c>
      <c r="W5005" t="s">
        <v>5613</v>
      </c>
      <c r="Y5005">
        <v>2009</v>
      </c>
      <c r="Z5005">
        <v>72</v>
      </c>
      <c r="AA5005">
        <v>6.3</v>
      </c>
      <c r="AC5005">
        <v>377</v>
      </c>
    </row>
    <row r="5006" spans="1:29">
      <c r="A5006" t="s">
        <v>28</v>
      </c>
      <c r="C5006" t="s">
        <v>23950</v>
      </c>
      <c r="D5006">
        <v>3</v>
      </c>
      <c r="E5006">
        <v>78</v>
      </c>
      <c r="F5006">
        <v>6</v>
      </c>
      <c r="G5006">
        <v>17</v>
      </c>
      <c r="H5006" t="s">
        <v>23951</v>
      </c>
      <c r="I5006">
        <v>32</v>
      </c>
      <c r="J5006">
        <v>243768</v>
      </c>
      <c r="K5006" t="s">
        <v>15011</v>
      </c>
      <c r="L5006" t="s">
        <v>23952</v>
      </c>
      <c r="M5006" t="s">
        <v>23953</v>
      </c>
      <c r="N5006">
        <v>143</v>
      </c>
      <c r="O5006">
        <v>72</v>
      </c>
      <c r="P5006" t="s">
        <v>23954</v>
      </c>
      <c r="Q5006">
        <v>0</v>
      </c>
      <c r="S5006" t="s">
        <v>23955</v>
      </c>
      <c r="T5006">
        <v>9</v>
      </c>
      <c r="U5006" t="s">
        <v>37</v>
      </c>
      <c r="V5006" t="s">
        <v>38</v>
      </c>
      <c r="W5006" t="s">
        <v>585</v>
      </c>
      <c r="X5006">
        <v>30000</v>
      </c>
      <c r="Y5006">
        <v>2007</v>
      </c>
      <c r="Z5006">
        <v>17</v>
      </c>
      <c r="AA5006">
        <v>4.0999999999999996</v>
      </c>
      <c r="AB5006">
        <v>2.35</v>
      </c>
      <c r="AC5006">
        <v>13</v>
      </c>
    </row>
    <row r="5007" spans="1:29">
      <c r="A5007" t="s">
        <v>747</v>
      </c>
      <c r="C5007" t="s">
        <v>23956</v>
      </c>
      <c r="D5007">
        <v>52</v>
      </c>
      <c r="E5007">
        <v>109</v>
      </c>
      <c r="F5007">
        <v>26</v>
      </c>
      <c r="G5007">
        <v>3</v>
      </c>
      <c r="H5007" t="s">
        <v>23957</v>
      </c>
      <c r="I5007">
        <v>26</v>
      </c>
      <c r="K5007" t="s">
        <v>1671</v>
      </c>
      <c r="L5007" t="s">
        <v>23956</v>
      </c>
      <c r="M5007" t="s">
        <v>23958</v>
      </c>
      <c r="N5007">
        <v>1578</v>
      </c>
      <c r="O5007">
        <v>38</v>
      </c>
      <c r="P5007" t="s">
        <v>23959</v>
      </c>
      <c r="Q5007">
        <v>0</v>
      </c>
      <c r="R5007" t="s">
        <v>23960</v>
      </c>
      <c r="S5007" t="s">
        <v>23961</v>
      </c>
      <c r="T5007">
        <v>23</v>
      </c>
      <c r="U5007" t="s">
        <v>37</v>
      </c>
      <c r="V5007" t="s">
        <v>38</v>
      </c>
      <c r="W5007" t="s">
        <v>585</v>
      </c>
      <c r="Y5007">
        <v>2005</v>
      </c>
      <c r="Z5007">
        <v>6</v>
      </c>
      <c r="AA5007">
        <v>6.9</v>
      </c>
      <c r="AB5007">
        <v>1.66</v>
      </c>
      <c r="AC5007">
        <v>91</v>
      </c>
    </row>
    <row r="5008" spans="1:29">
      <c r="A5008" t="s">
        <v>28</v>
      </c>
      <c r="C5008" t="s">
        <v>23962</v>
      </c>
      <c r="E5008">
        <v>89</v>
      </c>
      <c r="F5008">
        <v>2</v>
      </c>
      <c r="G5008">
        <v>0</v>
      </c>
      <c r="H5008" t="s">
        <v>23963</v>
      </c>
      <c r="I5008">
        <v>5</v>
      </c>
      <c r="K5008" t="s">
        <v>6403</v>
      </c>
      <c r="L5008" t="s">
        <v>23964</v>
      </c>
      <c r="M5008" t="s">
        <v>23965</v>
      </c>
      <c r="N5008">
        <v>23</v>
      </c>
      <c r="O5008">
        <v>5</v>
      </c>
      <c r="P5008" t="s">
        <v>23966</v>
      </c>
      <c r="Q5008">
        <v>0</v>
      </c>
      <c r="R5008" t="s">
        <v>23967</v>
      </c>
      <c r="S5008" t="s">
        <v>23968</v>
      </c>
      <c r="T5008">
        <v>2</v>
      </c>
      <c r="U5008" t="s">
        <v>37</v>
      </c>
      <c r="V5008" t="s">
        <v>38</v>
      </c>
      <c r="W5008" t="s">
        <v>4830</v>
      </c>
      <c r="X5008">
        <v>60000</v>
      </c>
      <c r="Y5008">
        <v>2013</v>
      </c>
      <c r="Z5008">
        <v>0</v>
      </c>
      <c r="AA5008">
        <v>5.4</v>
      </c>
      <c r="AC5008">
        <v>48</v>
      </c>
    </row>
    <row r="5009" spans="1:29">
      <c r="A5009" t="s">
        <v>28</v>
      </c>
      <c r="C5009" t="s">
        <v>22252</v>
      </c>
      <c r="D5009">
        <v>53</v>
      </c>
      <c r="E5009">
        <v>93</v>
      </c>
      <c r="F5009">
        <v>214</v>
      </c>
      <c r="G5009">
        <v>59</v>
      </c>
      <c r="H5009" t="s">
        <v>23969</v>
      </c>
      <c r="I5009">
        <v>177</v>
      </c>
      <c r="J5009">
        <v>9609</v>
      </c>
      <c r="K5009" t="s">
        <v>9193</v>
      </c>
      <c r="L5009" t="s">
        <v>3845</v>
      </c>
      <c r="M5009" t="s">
        <v>23970</v>
      </c>
      <c r="N5009">
        <v>2646</v>
      </c>
      <c r="O5009">
        <v>365</v>
      </c>
      <c r="P5009" t="s">
        <v>23971</v>
      </c>
      <c r="Q5009">
        <v>4</v>
      </c>
      <c r="R5009" t="s">
        <v>23972</v>
      </c>
      <c r="S5009" t="s">
        <v>23973</v>
      </c>
      <c r="T5009">
        <v>22</v>
      </c>
      <c r="U5009" t="s">
        <v>37</v>
      </c>
      <c r="V5009" t="s">
        <v>56</v>
      </c>
      <c r="W5009" t="s">
        <v>585</v>
      </c>
      <c r="Y5009">
        <v>2009</v>
      </c>
      <c r="Z5009">
        <v>95</v>
      </c>
      <c r="AA5009">
        <v>6.5</v>
      </c>
      <c r="AC5009">
        <v>535</v>
      </c>
    </row>
    <row r="5010" spans="1:29">
      <c r="A5010" t="s">
        <v>747</v>
      </c>
      <c r="C5010" t="s">
        <v>7134</v>
      </c>
      <c r="D5010">
        <v>136</v>
      </c>
      <c r="E5010">
        <v>102</v>
      </c>
      <c r="F5010">
        <v>0</v>
      </c>
      <c r="G5010">
        <v>216</v>
      </c>
      <c r="H5010" t="s">
        <v>17620</v>
      </c>
      <c r="I5010">
        <v>898</v>
      </c>
      <c r="J5010">
        <v>3151130</v>
      </c>
      <c r="K5010" t="s">
        <v>1671</v>
      </c>
      <c r="L5010" t="s">
        <v>10432</v>
      </c>
      <c r="M5010" t="s">
        <v>23974</v>
      </c>
      <c r="N5010">
        <v>181749</v>
      </c>
      <c r="O5010">
        <v>2103</v>
      </c>
      <c r="P5010" t="s">
        <v>10117</v>
      </c>
      <c r="Q5010">
        <v>4</v>
      </c>
      <c r="R5010" t="s">
        <v>23975</v>
      </c>
      <c r="S5010" t="s">
        <v>23976</v>
      </c>
      <c r="T5010">
        <v>615</v>
      </c>
      <c r="U5010" t="s">
        <v>37</v>
      </c>
      <c r="V5010" t="s">
        <v>38</v>
      </c>
      <c r="W5010" t="s">
        <v>585</v>
      </c>
      <c r="X5010">
        <v>230000</v>
      </c>
      <c r="Y5010">
        <v>1994</v>
      </c>
      <c r="Z5010">
        <v>657</v>
      </c>
      <c r="AA5010">
        <v>7.8</v>
      </c>
      <c r="AB5010">
        <v>1.37</v>
      </c>
      <c r="AC5010">
        <v>0</v>
      </c>
    </row>
    <row r="5011" spans="1:29">
      <c r="A5011" t="s">
        <v>28</v>
      </c>
      <c r="C5011" t="s">
        <v>23977</v>
      </c>
      <c r="D5011">
        <v>8</v>
      </c>
      <c r="E5011">
        <v>65</v>
      </c>
      <c r="F5011">
        <v>0</v>
      </c>
      <c r="H5011" t="s">
        <v>23978</v>
      </c>
      <c r="I5011">
        <v>0</v>
      </c>
      <c r="J5011">
        <v>8231</v>
      </c>
      <c r="K5011" t="s">
        <v>5324</v>
      </c>
      <c r="L5011" t="s">
        <v>23979</v>
      </c>
      <c r="M5011" t="s">
        <v>23980</v>
      </c>
      <c r="N5011">
        <v>803</v>
      </c>
      <c r="O5011">
        <v>0</v>
      </c>
      <c r="Q5011">
        <v>1</v>
      </c>
      <c r="R5011" t="s">
        <v>23981</v>
      </c>
      <c r="S5011" t="s">
        <v>23982</v>
      </c>
      <c r="T5011">
        <v>16</v>
      </c>
      <c r="U5011" t="s">
        <v>37</v>
      </c>
      <c r="V5011" t="s">
        <v>38</v>
      </c>
      <c r="W5011" t="s">
        <v>4830</v>
      </c>
      <c r="X5011">
        <v>27000</v>
      </c>
      <c r="Y5011">
        <v>1971</v>
      </c>
      <c r="Z5011">
        <v>0</v>
      </c>
      <c r="AA5011">
        <v>6.7</v>
      </c>
      <c r="AB5011">
        <v>1.37</v>
      </c>
      <c r="AC5011">
        <v>85</v>
      </c>
    </row>
    <row r="5012" spans="1:29">
      <c r="A5012" t="s">
        <v>28</v>
      </c>
      <c r="C5012" t="s">
        <v>23956</v>
      </c>
      <c r="D5012">
        <v>43</v>
      </c>
      <c r="E5012">
        <v>85</v>
      </c>
      <c r="F5012">
        <v>26</v>
      </c>
      <c r="G5012">
        <v>3</v>
      </c>
      <c r="H5012" t="s">
        <v>23957</v>
      </c>
      <c r="I5012">
        <v>26</v>
      </c>
      <c r="K5012" t="s">
        <v>2527</v>
      </c>
      <c r="L5012" t="s">
        <v>23956</v>
      </c>
      <c r="M5012" t="s">
        <v>23983</v>
      </c>
      <c r="N5012">
        <v>1894</v>
      </c>
      <c r="O5012">
        <v>40</v>
      </c>
      <c r="P5012" t="s">
        <v>23959</v>
      </c>
      <c r="Q5012">
        <v>1</v>
      </c>
      <c r="R5012" t="s">
        <v>23984</v>
      </c>
      <c r="S5012" t="s">
        <v>23985</v>
      </c>
      <c r="T5012">
        <v>61</v>
      </c>
      <c r="U5012" t="s">
        <v>37</v>
      </c>
      <c r="V5012" t="s">
        <v>38</v>
      </c>
      <c r="Y5012">
        <v>2002</v>
      </c>
      <c r="Z5012">
        <v>6</v>
      </c>
      <c r="AA5012">
        <v>6.4</v>
      </c>
      <c r="AB5012">
        <v>1.37</v>
      </c>
      <c r="AC5012">
        <v>108</v>
      </c>
    </row>
    <row r="5013" spans="1:29">
      <c r="A5013" t="s">
        <v>28</v>
      </c>
      <c r="C5013" t="s">
        <v>10122</v>
      </c>
      <c r="D5013">
        <v>80</v>
      </c>
      <c r="E5013">
        <v>97</v>
      </c>
      <c r="F5013">
        <v>119</v>
      </c>
      <c r="G5013">
        <v>7</v>
      </c>
      <c r="H5013" t="s">
        <v>5775</v>
      </c>
      <c r="I5013">
        <v>136</v>
      </c>
      <c r="J5013">
        <v>2856622</v>
      </c>
      <c r="K5013" t="s">
        <v>2527</v>
      </c>
      <c r="L5013" t="s">
        <v>23986</v>
      </c>
      <c r="M5013" t="s">
        <v>23987</v>
      </c>
      <c r="N5013">
        <v>11550</v>
      </c>
      <c r="O5013">
        <v>254</v>
      </c>
      <c r="P5013" t="s">
        <v>23988</v>
      </c>
      <c r="Q5013">
        <v>0</v>
      </c>
      <c r="R5013" t="s">
        <v>23989</v>
      </c>
      <c r="S5013" t="s">
        <v>23990</v>
      </c>
      <c r="T5013">
        <v>197</v>
      </c>
      <c r="U5013" t="s">
        <v>37</v>
      </c>
      <c r="V5013" t="s">
        <v>268</v>
      </c>
      <c r="W5013" t="s">
        <v>585</v>
      </c>
      <c r="X5013">
        <v>25000</v>
      </c>
      <c r="Y5013">
        <v>1997</v>
      </c>
      <c r="Z5013">
        <v>108</v>
      </c>
      <c r="AA5013">
        <v>7.3</v>
      </c>
      <c r="AB5013">
        <v>1.85</v>
      </c>
      <c r="AC5013">
        <v>489</v>
      </c>
    </row>
    <row r="5014" spans="1:29">
      <c r="A5014" t="s">
        <v>28</v>
      </c>
      <c r="C5014" t="s">
        <v>507</v>
      </c>
      <c r="D5014">
        <v>233</v>
      </c>
      <c r="E5014">
        <v>109</v>
      </c>
      <c r="F5014">
        <v>453</v>
      </c>
      <c r="G5014">
        <v>120</v>
      </c>
      <c r="H5014" t="s">
        <v>4249</v>
      </c>
      <c r="I5014">
        <v>1000</v>
      </c>
      <c r="J5014">
        <v>10499968</v>
      </c>
      <c r="K5014" t="s">
        <v>464</v>
      </c>
      <c r="L5014" t="s">
        <v>344</v>
      </c>
      <c r="M5014" t="s">
        <v>7665</v>
      </c>
      <c r="N5014">
        <v>47502</v>
      </c>
      <c r="O5014">
        <v>1458</v>
      </c>
      <c r="P5014" t="s">
        <v>7666</v>
      </c>
      <c r="Q5014">
        <v>3</v>
      </c>
      <c r="R5014" t="s">
        <v>7667</v>
      </c>
      <c r="S5014" t="s">
        <v>7668</v>
      </c>
      <c r="T5014">
        <v>212</v>
      </c>
      <c r="U5014" t="s">
        <v>37</v>
      </c>
      <c r="V5014" t="s">
        <v>38</v>
      </c>
      <c r="W5014" t="s">
        <v>585</v>
      </c>
      <c r="X5014">
        <v>35000000</v>
      </c>
      <c r="Y5014">
        <v>2014</v>
      </c>
      <c r="Z5014">
        <v>206</v>
      </c>
      <c r="AA5014">
        <v>5.7</v>
      </c>
      <c r="AB5014">
        <v>1.85</v>
      </c>
      <c r="AC5014">
        <v>10000</v>
      </c>
    </row>
    <row r="5015" spans="1:29">
      <c r="A5015" t="s">
        <v>28</v>
      </c>
      <c r="C5015" t="s">
        <v>23991</v>
      </c>
      <c r="D5015">
        <v>28</v>
      </c>
      <c r="E5015">
        <v>79</v>
      </c>
      <c r="F5015">
        <v>3</v>
      </c>
      <c r="G5015">
        <v>42</v>
      </c>
      <c r="H5015" t="s">
        <v>23992</v>
      </c>
      <c r="I5015">
        <v>93</v>
      </c>
      <c r="K5015" t="s">
        <v>7144</v>
      </c>
      <c r="L5015" t="s">
        <v>17434</v>
      </c>
      <c r="M5015" t="s">
        <v>23993</v>
      </c>
      <c r="N5015">
        <v>493</v>
      </c>
      <c r="O5015">
        <v>243</v>
      </c>
      <c r="P5015" t="s">
        <v>23994</v>
      </c>
      <c r="Q5015">
        <v>0</v>
      </c>
      <c r="R5015" t="s">
        <v>23995</v>
      </c>
      <c r="S5015" t="s">
        <v>23996</v>
      </c>
      <c r="T5015">
        <v>21</v>
      </c>
      <c r="U5015" t="s">
        <v>37</v>
      </c>
      <c r="V5015" t="s">
        <v>38</v>
      </c>
      <c r="X5015">
        <v>24000</v>
      </c>
      <c r="Y5015">
        <v>2002</v>
      </c>
      <c r="Z5015">
        <v>46</v>
      </c>
      <c r="AA5015">
        <v>7</v>
      </c>
      <c r="AB5015">
        <v>1.78</v>
      </c>
      <c r="AC5015">
        <v>61</v>
      </c>
    </row>
    <row r="5016" spans="1:29">
      <c r="A5016" t="s">
        <v>28</v>
      </c>
      <c r="C5016" t="s">
        <v>4408</v>
      </c>
      <c r="D5016">
        <v>58</v>
      </c>
      <c r="E5016">
        <v>80</v>
      </c>
      <c r="F5016">
        <v>892</v>
      </c>
      <c r="G5016">
        <v>492</v>
      </c>
      <c r="H5016" t="s">
        <v>9426</v>
      </c>
      <c r="I5016">
        <v>986</v>
      </c>
      <c r="K5016" t="s">
        <v>334</v>
      </c>
      <c r="L5016" t="s">
        <v>1053</v>
      </c>
      <c r="M5016" t="s">
        <v>23997</v>
      </c>
      <c r="N5016">
        <v>15091</v>
      </c>
      <c r="O5016">
        <v>3197</v>
      </c>
      <c r="P5016" t="s">
        <v>9986</v>
      </c>
      <c r="Q5016">
        <v>0</v>
      </c>
      <c r="R5016" t="s">
        <v>23998</v>
      </c>
      <c r="S5016" t="s">
        <v>23999</v>
      </c>
      <c r="T5016">
        <v>129</v>
      </c>
      <c r="U5016" t="s">
        <v>37</v>
      </c>
      <c r="V5016" t="s">
        <v>268</v>
      </c>
      <c r="W5016" t="s">
        <v>585</v>
      </c>
      <c r="Y5016">
        <v>2009</v>
      </c>
      <c r="Z5016">
        <v>918</v>
      </c>
      <c r="AA5016">
        <v>6.3</v>
      </c>
      <c r="AB5016">
        <v>2.35</v>
      </c>
      <c r="AC5016">
        <v>0</v>
      </c>
    </row>
    <row r="5017" spans="1:29">
      <c r="A5017" t="s">
        <v>747</v>
      </c>
      <c r="C5017" t="s">
        <v>9162</v>
      </c>
      <c r="D5017">
        <v>61</v>
      </c>
      <c r="E5017">
        <v>100</v>
      </c>
      <c r="F5017">
        <v>0</v>
      </c>
      <c r="G5017">
        <v>0</v>
      </c>
      <c r="H5017" t="s">
        <v>9162</v>
      </c>
      <c r="I5017">
        <v>5</v>
      </c>
      <c r="J5017">
        <v>1227508</v>
      </c>
      <c r="K5017" t="s">
        <v>2527</v>
      </c>
      <c r="L5017" t="s">
        <v>24000</v>
      </c>
      <c r="M5017" t="s">
        <v>24001</v>
      </c>
      <c r="N5017">
        <v>15103</v>
      </c>
      <c r="O5017">
        <v>5</v>
      </c>
      <c r="P5017" t="s">
        <v>24002</v>
      </c>
      <c r="Q5017">
        <v>0</v>
      </c>
      <c r="R5017" t="s">
        <v>24003</v>
      </c>
      <c r="S5017" t="s">
        <v>24004</v>
      </c>
      <c r="T5017">
        <v>80</v>
      </c>
      <c r="U5017" t="s">
        <v>37</v>
      </c>
      <c r="V5017" t="s">
        <v>38</v>
      </c>
      <c r="W5017" t="s">
        <v>585</v>
      </c>
      <c r="X5017">
        <v>23000</v>
      </c>
      <c r="Y5017">
        <v>1991</v>
      </c>
      <c r="Z5017">
        <v>0</v>
      </c>
      <c r="AA5017">
        <v>7.1</v>
      </c>
      <c r="AB5017">
        <v>1.37</v>
      </c>
      <c r="AC5017">
        <v>2000</v>
      </c>
    </row>
    <row r="5018" spans="1:29">
      <c r="A5018" t="s">
        <v>28</v>
      </c>
      <c r="C5018" t="s">
        <v>24005</v>
      </c>
      <c r="E5018">
        <v>90</v>
      </c>
      <c r="F5018">
        <v>0</v>
      </c>
      <c r="G5018">
        <v>9</v>
      </c>
      <c r="H5018" t="s">
        <v>24006</v>
      </c>
      <c r="I5018">
        <v>313</v>
      </c>
      <c r="K5018" t="s">
        <v>2125</v>
      </c>
      <c r="L5018" t="s">
        <v>24007</v>
      </c>
      <c r="M5018" t="s">
        <v>24008</v>
      </c>
      <c r="N5018">
        <v>57</v>
      </c>
      <c r="O5018">
        <v>366</v>
      </c>
      <c r="P5018" t="s">
        <v>24009</v>
      </c>
      <c r="Q5018">
        <v>2</v>
      </c>
      <c r="S5018" t="s">
        <v>24010</v>
      </c>
      <c r="T5018">
        <v>2</v>
      </c>
      <c r="U5018" t="s">
        <v>37</v>
      </c>
      <c r="V5018" t="s">
        <v>38</v>
      </c>
      <c r="X5018">
        <v>25000</v>
      </c>
      <c r="Y5018">
        <v>2015</v>
      </c>
      <c r="Z5018">
        <v>25</v>
      </c>
      <c r="AA5018">
        <v>4.8</v>
      </c>
      <c r="AC5018">
        <v>33</v>
      </c>
    </row>
    <row r="5019" spans="1:29">
      <c r="A5019" t="s">
        <v>28</v>
      </c>
      <c r="C5019" t="s">
        <v>23930</v>
      </c>
      <c r="D5019">
        <v>1</v>
      </c>
      <c r="E5019">
        <v>90</v>
      </c>
      <c r="F5019">
        <v>138</v>
      </c>
      <c r="G5019">
        <v>138</v>
      </c>
      <c r="H5019" t="s">
        <v>24011</v>
      </c>
      <c r="I5019">
        <v>370</v>
      </c>
      <c r="K5019" t="s">
        <v>1681</v>
      </c>
      <c r="L5019" t="s">
        <v>24012</v>
      </c>
      <c r="M5019" t="s">
        <v>24013</v>
      </c>
      <c r="N5019">
        <v>114</v>
      </c>
      <c r="O5019">
        <v>841</v>
      </c>
      <c r="P5019" t="s">
        <v>23930</v>
      </c>
      <c r="Q5019">
        <v>1</v>
      </c>
      <c r="R5019" t="s">
        <v>24014</v>
      </c>
      <c r="S5019" t="s">
        <v>24015</v>
      </c>
      <c r="T5019">
        <v>3</v>
      </c>
      <c r="U5019" t="s">
        <v>37</v>
      </c>
      <c r="V5019" t="s">
        <v>38</v>
      </c>
      <c r="X5019">
        <v>22000</v>
      </c>
      <c r="Y5019">
        <v>2013</v>
      </c>
      <c r="Z5019">
        <v>184</v>
      </c>
      <c r="AA5019">
        <v>3.3</v>
      </c>
      <c r="AB5019">
        <v>1.78</v>
      </c>
      <c r="AC5019">
        <v>200</v>
      </c>
    </row>
    <row r="5020" spans="1:29">
      <c r="A5020" t="s">
        <v>28</v>
      </c>
      <c r="C5020" t="s">
        <v>18269</v>
      </c>
      <c r="D5020">
        <v>5</v>
      </c>
      <c r="E5020">
        <v>120</v>
      </c>
      <c r="F5020">
        <v>589</v>
      </c>
      <c r="G5020">
        <v>4</v>
      </c>
      <c r="H5020" t="s">
        <v>24016</v>
      </c>
      <c r="I5020">
        <v>51</v>
      </c>
      <c r="K5020" t="s">
        <v>3409</v>
      </c>
      <c r="L5020" t="s">
        <v>23683</v>
      </c>
      <c r="M5020" t="s">
        <v>24017</v>
      </c>
      <c r="N5020">
        <v>2986</v>
      </c>
      <c r="O5020">
        <v>108</v>
      </c>
      <c r="P5020" t="s">
        <v>24018</v>
      </c>
      <c r="Q5020">
        <v>1</v>
      </c>
      <c r="R5020" t="s">
        <v>24019</v>
      </c>
      <c r="S5020" t="s">
        <v>24020</v>
      </c>
      <c r="T5020">
        <v>49</v>
      </c>
      <c r="U5020" t="s">
        <v>37</v>
      </c>
      <c r="V5020" t="s">
        <v>38</v>
      </c>
      <c r="X5020">
        <v>20000</v>
      </c>
      <c r="Y5020">
        <v>2003</v>
      </c>
      <c r="Z5020">
        <v>49</v>
      </c>
      <c r="AA5020">
        <v>6.9</v>
      </c>
      <c r="AB5020">
        <v>1.85</v>
      </c>
      <c r="AC5020">
        <v>725</v>
      </c>
    </row>
    <row r="5021" spans="1:29">
      <c r="A5021" t="s">
        <v>28</v>
      </c>
      <c r="C5021" t="s">
        <v>24021</v>
      </c>
      <c r="D5021">
        <v>43</v>
      </c>
      <c r="E5021">
        <v>91</v>
      </c>
      <c r="F5021">
        <v>158</v>
      </c>
      <c r="G5021">
        <v>265</v>
      </c>
      <c r="H5021" t="s">
        <v>5373</v>
      </c>
      <c r="I5021">
        <v>630</v>
      </c>
      <c r="K5021" t="s">
        <v>3030</v>
      </c>
      <c r="L5021" t="s">
        <v>24022</v>
      </c>
      <c r="M5021" t="s">
        <v>24023</v>
      </c>
      <c r="N5021">
        <v>3836</v>
      </c>
      <c r="O5021">
        <v>2679</v>
      </c>
      <c r="P5021" t="s">
        <v>24024</v>
      </c>
      <c r="Q5021">
        <v>0</v>
      </c>
      <c r="R5021" t="s">
        <v>24025</v>
      </c>
      <c r="S5021" t="s">
        <v>24026</v>
      </c>
      <c r="T5021">
        <v>33</v>
      </c>
      <c r="U5021" t="s">
        <v>37</v>
      </c>
      <c r="V5021" t="s">
        <v>38</v>
      </c>
      <c r="W5021" t="s">
        <v>585</v>
      </c>
      <c r="Y5021">
        <v>2015</v>
      </c>
      <c r="Z5021">
        <v>512</v>
      </c>
      <c r="AA5021">
        <v>4.5999999999999996</v>
      </c>
      <c r="AB5021">
        <v>1.85</v>
      </c>
      <c r="AC5021">
        <v>0</v>
      </c>
    </row>
    <row r="5022" spans="1:29">
      <c r="C5022" t="s">
        <v>24027</v>
      </c>
      <c r="E5022">
        <v>143</v>
      </c>
      <c r="F5022">
        <v>8</v>
      </c>
      <c r="G5022">
        <v>8</v>
      </c>
      <c r="H5022" t="s">
        <v>24028</v>
      </c>
      <c r="I5022">
        <v>720</v>
      </c>
      <c r="K5022" t="s">
        <v>4384</v>
      </c>
      <c r="L5022" t="s">
        <v>24029</v>
      </c>
      <c r="M5022" t="s">
        <v>24030</v>
      </c>
      <c r="N5022">
        <v>125</v>
      </c>
      <c r="O5022">
        <v>770</v>
      </c>
      <c r="P5022" t="s">
        <v>24027</v>
      </c>
      <c r="Q5022">
        <v>0</v>
      </c>
      <c r="R5022" t="s">
        <v>24031</v>
      </c>
      <c r="S5022" t="s">
        <v>24032</v>
      </c>
      <c r="T5022">
        <v>8</v>
      </c>
      <c r="U5022" t="s">
        <v>37</v>
      </c>
      <c r="V5022" t="s">
        <v>38</v>
      </c>
      <c r="X5022">
        <v>17350</v>
      </c>
      <c r="Y5022">
        <v>2011</v>
      </c>
      <c r="Z5022">
        <v>19</v>
      </c>
      <c r="AA5022">
        <v>3</v>
      </c>
      <c r="AC5022">
        <v>33</v>
      </c>
    </row>
    <row r="5023" spans="1:29">
      <c r="A5023" t="s">
        <v>28</v>
      </c>
      <c r="C5023" t="s">
        <v>15176</v>
      </c>
      <c r="D5023">
        <v>51</v>
      </c>
      <c r="E5023">
        <v>85</v>
      </c>
      <c r="F5023">
        <v>157</v>
      </c>
      <c r="G5023">
        <v>10</v>
      </c>
      <c r="H5023" t="s">
        <v>16641</v>
      </c>
      <c r="I5023">
        <v>830</v>
      </c>
      <c r="J5023">
        <v>192467</v>
      </c>
      <c r="K5023" t="s">
        <v>1415</v>
      </c>
      <c r="L5023" t="s">
        <v>10691</v>
      </c>
      <c r="M5023" t="s">
        <v>24033</v>
      </c>
      <c r="N5023">
        <v>4067</v>
      </c>
      <c r="O5023">
        <v>1064</v>
      </c>
      <c r="P5023" t="s">
        <v>24034</v>
      </c>
      <c r="Q5023">
        <v>0</v>
      </c>
      <c r="R5023" t="s">
        <v>24035</v>
      </c>
      <c r="S5023" t="s">
        <v>24036</v>
      </c>
      <c r="T5023">
        <v>71</v>
      </c>
      <c r="U5023" t="s">
        <v>37</v>
      </c>
      <c r="V5023" t="s">
        <v>38</v>
      </c>
      <c r="W5023" t="s">
        <v>585</v>
      </c>
      <c r="X5023">
        <v>15000</v>
      </c>
      <c r="Y5023">
        <v>2005</v>
      </c>
      <c r="Z5023">
        <v>224</v>
      </c>
      <c r="AA5023">
        <v>6.6</v>
      </c>
      <c r="AC5023">
        <v>297</v>
      </c>
    </row>
    <row r="5024" spans="1:29">
      <c r="A5024" t="s">
        <v>747</v>
      </c>
      <c r="C5024" t="s">
        <v>24037</v>
      </c>
      <c r="D5024">
        <v>6</v>
      </c>
      <c r="E5024">
        <v>60</v>
      </c>
      <c r="F5024">
        <v>0</v>
      </c>
      <c r="G5024">
        <v>4</v>
      </c>
      <c r="H5024" t="s">
        <v>24038</v>
      </c>
      <c r="I5024">
        <v>147</v>
      </c>
      <c r="K5024" t="s">
        <v>3409</v>
      </c>
      <c r="L5024" t="s">
        <v>24039</v>
      </c>
      <c r="M5024" t="s">
        <v>24040</v>
      </c>
      <c r="N5024">
        <v>70</v>
      </c>
      <c r="O5024">
        <v>170</v>
      </c>
      <c r="P5024" t="s">
        <v>24041</v>
      </c>
      <c r="Q5024">
        <v>0</v>
      </c>
      <c r="S5024" t="s">
        <v>24042</v>
      </c>
      <c r="T5024">
        <v>1</v>
      </c>
      <c r="U5024" t="s">
        <v>24043</v>
      </c>
      <c r="V5024" t="s">
        <v>24044</v>
      </c>
      <c r="X5024">
        <v>15000</v>
      </c>
      <c r="Y5024">
        <v>2014</v>
      </c>
      <c r="Z5024">
        <v>19</v>
      </c>
      <c r="AA5024">
        <v>7.4</v>
      </c>
      <c r="AC5024">
        <v>45</v>
      </c>
    </row>
    <row r="5025" spans="1:29">
      <c r="A5025" t="s">
        <v>28</v>
      </c>
      <c r="C5025" t="s">
        <v>24045</v>
      </c>
      <c r="D5025">
        <v>22</v>
      </c>
      <c r="E5025">
        <v>88</v>
      </c>
      <c r="F5025">
        <v>38</v>
      </c>
      <c r="G5025">
        <v>211</v>
      </c>
      <c r="H5025" t="s">
        <v>5713</v>
      </c>
      <c r="I5025">
        <v>331</v>
      </c>
      <c r="J5025">
        <v>76382</v>
      </c>
      <c r="K5025" t="s">
        <v>19711</v>
      </c>
      <c r="L5025" t="s">
        <v>24046</v>
      </c>
      <c r="M5025" t="s">
        <v>24047</v>
      </c>
      <c r="N5025">
        <v>1194</v>
      </c>
      <c r="O5025">
        <v>1546</v>
      </c>
      <c r="P5025" t="s">
        <v>6487</v>
      </c>
      <c r="Q5025">
        <v>2</v>
      </c>
      <c r="S5025" t="s">
        <v>24048</v>
      </c>
      <c r="T5025">
        <v>8</v>
      </c>
      <c r="U5025" t="s">
        <v>37</v>
      </c>
      <c r="V5025" t="s">
        <v>38</v>
      </c>
      <c r="X5025">
        <v>15000</v>
      </c>
      <c r="Y5025">
        <v>2009</v>
      </c>
      <c r="Z5025">
        <v>212</v>
      </c>
      <c r="AA5025">
        <v>6.2</v>
      </c>
      <c r="AB5025">
        <v>2.35</v>
      </c>
      <c r="AC5025">
        <v>324</v>
      </c>
    </row>
    <row r="5026" spans="1:29">
      <c r="A5026" t="s">
        <v>28</v>
      </c>
      <c r="C5026" t="s">
        <v>24049</v>
      </c>
      <c r="D5026">
        <v>42</v>
      </c>
      <c r="E5026">
        <v>78</v>
      </c>
      <c r="F5026">
        <v>91</v>
      </c>
      <c r="G5026">
        <v>86</v>
      </c>
      <c r="H5026" t="s">
        <v>24049</v>
      </c>
      <c r="I5026">
        <v>407</v>
      </c>
      <c r="K5026" t="s">
        <v>2954</v>
      </c>
      <c r="L5026" t="s">
        <v>23811</v>
      </c>
      <c r="M5026" t="s">
        <v>24050</v>
      </c>
      <c r="N5026">
        <v>1771</v>
      </c>
      <c r="O5026">
        <v>674</v>
      </c>
      <c r="P5026" t="s">
        <v>24051</v>
      </c>
      <c r="Q5026">
        <v>0</v>
      </c>
      <c r="R5026" t="s">
        <v>24052</v>
      </c>
      <c r="S5026" t="s">
        <v>24053</v>
      </c>
      <c r="T5026">
        <v>35</v>
      </c>
      <c r="U5026" t="s">
        <v>37</v>
      </c>
      <c r="V5026" t="s">
        <v>38</v>
      </c>
      <c r="W5026" t="s">
        <v>5613</v>
      </c>
      <c r="X5026">
        <v>20000</v>
      </c>
      <c r="Y5026">
        <v>2011</v>
      </c>
      <c r="Z5026">
        <v>91</v>
      </c>
      <c r="AA5026">
        <v>4</v>
      </c>
      <c r="AB5026">
        <v>2.35</v>
      </c>
      <c r="AC5026">
        <v>835</v>
      </c>
    </row>
    <row r="5027" spans="1:29">
      <c r="A5027" t="s">
        <v>28</v>
      </c>
      <c r="C5027" t="s">
        <v>13792</v>
      </c>
      <c r="D5027">
        <v>73</v>
      </c>
      <c r="E5027">
        <v>108</v>
      </c>
      <c r="F5027">
        <v>0</v>
      </c>
      <c r="G5027">
        <v>105</v>
      </c>
      <c r="H5027" t="s">
        <v>24054</v>
      </c>
      <c r="I5027">
        <v>462</v>
      </c>
      <c r="J5027">
        <v>180483</v>
      </c>
      <c r="K5027" t="s">
        <v>24055</v>
      </c>
      <c r="L5027" t="s">
        <v>24056</v>
      </c>
      <c r="M5027" t="s">
        <v>24057</v>
      </c>
      <c r="N5027">
        <v>16792</v>
      </c>
      <c r="O5027">
        <v>760</v>
      </c>
      <c r="P5027" t="s">
        <v>24058</v>
      </c>
      <c r="Q5027">
        <v>2</v>
      </c>
      <c r="R5027" t="s">
        <v>24059</v>
      </c>
      <c r="S5027" t="s">
        <v>24060</v>
      </c>
      <c r="T5027">
        <v>183</v>
      </c>
      <c r="U5027" t="s">
        <v>37</v>
      </c>
      <c r="V5027" t="s">
        <v>38</v>
      </c>
      <c r="W5027" t="s">
        <v>6723</v>
      </c>
      <c r="X5027">
        <v>10000</v>
      </c>
      <c r="Y5027">
        <v>1972</v>
      </c>
      <c r="Z5027">
        <v>143</v>
      </c>
      <c r="AA5027">
        <v>6.1</v>
      </c>
      <c r="AB5027">
        <v>1.37</v>
      </c>
      <c r="AC5027">
        <v>0</v>
      </c>
    </row>
    <row r="5028" spans="1:29">
      <c r="A5028" t="s">
        <v>28</v>
      </c>
      <c r="C5028" t="s">
        <v>13826</v>
      </c>
      <c r="D5028">
        <v>81</v>
      </c>
      <c r="E5028">
        <v>110</v>
      </c>
      <c r="F5028">
        <v>107</v>
      </c>
      <c r="G5028">
        <v>45</v>
      </c>
      <c r="H5028" t="s">
        <v>24061</v>
      </c>
      <c r="I5028">
        <v>576</v>
      </c>
      <c r="J5028">
        <v>136007</v>
      </c>
      <c r="K5028" t="s">
        <v>7837</v>
      </c>
      <c r="L5028" t="s">
        <v>6168</v>
      </c>
      <c r="M5028" t="s">
        <v>24062</v>
      </c>
      <c r="N5028">
        <v>3924</v>
      </c>
      <c r="O5028">
        <v>776</v>
      </c>
      <c r="P5028" t="s">
        <v>9979</v>
      </c>
      <c r="Q5028">
        <v>1</v>
      </c>
      <c r="R5028" t="s">
        <v>24063</v>
      </c>
      <c r="S5028" t="s">
        <v>24064</v>
      </c>
      <c r="T5028">
        <v>39</v>
      </c>
      <c r="U5028" t="s">
        <v>1464</v>
      </c>
      <c r="V5028" t="s">
        <v>1465</v>
      </c>
      <c r="W5028" t="s">
        <v>585</v>
      </c>
      <c r="X5028">
        <v>4500</v>
      </c>
      <c r="Y5028">
        <v>2004</v>
      </c>
      <c r="Z5028">
        <v>133</v>
      </c>
      <c r="AA5028">
        <v>6.9</v>
      </c>
      <c r="AB5028">
        <v>2.35</v>
      </c>
      <c r="AC5028">
        <v>171</v>
      </c>
    </row>
    <row r="5029" spans="1:29">
      <c r="A5029" t="s">
        <v>28</v>
      </c>
      <c r="C5029" t="s">
        <v>24065</v>
      </c>
      <c r="D5029">
        <v>64</v>
      </c>
      <c r="E5029">
        <v>90</v>
      </c>
      <c r="F5029">
        <v>397</v>
      </c>
      <c r="G5029">
        <v>0</v>
      </c>
      <c r="H5029" t="s">
        <v>24066</v>
      </c>
      <c r="I5029">
        <v>5</v>
      </c>
      <c r="J5029">
        <v>673780</v>
      </c>
      <c r="K5029" t="s">
        <v>3409</v>
      </c>
      <c r="L5029" t="s">
        <v>24067</v>
      </c>
      <c r="M5029" t="s">
        <v>24068</v>
      </c>
      <c r="N5029">
        <v>4555</v>
      </c>
      <c r="O5029">
        <v>5</v>
      </c>
      <c r="P5029" t="s">
        <v>24069</v>
      </c>
      <c r="Q5029">
        <v>0</v>
      </c>
      <c r="R5029" t="s">
        <v>24070</v>
      </c>
      <c r="S5029" t="s">
        <v>24071</v>
      </c>
      <c r="T5029">
        <v>26</v>
      </c>
      <c r="U5029" t="s">
        <v>22077</v>
      </c>
      <c r="V5029" t="s">
        <v>13547</v>
      </c>
      <c r="W5029" t="s">
        <v>4830</v>
      </c>
      <c r="X5029">
        <v>10000</v>
      </c>
      <c r="Y5029">
        <v>2000</v>
      </c>
      <c r="Z5029">
        <v>0</v>
      </c>
      <c r="AA5029">
        <v>7.5</v>
      </c>
      <c r="AB5029">
        <v>1.85</v>
      </c>
      <c r="AC5029">
        <v>697</v>
      </c>
    </row>
    <row r="5030" spans="1:29">
      <c r="A5030" t="s">
        <v>747</v>
      </c>
      <c r="C5030" t="s">
        <v>24072</v>
      </c>
      <c r="D5030">
        <v>12</v>
      </c>
      <c r="E5030">
        <v>83</v>
      </c>
      <c r="F5030">
        <v>18</v>
      </c>
      <c r="G5030">
        <v>0</v>
      </c>
      <c r="H5030" t="s">
        <v>24073</v>
      </c>
      <c r="I5030">
        <v>10</v>
      </c>
      <c r="K5030" t="s">
        <v>6403</v>
      </c>
      <c r="L5030" t="s">
        <v>24074</v>
      </c>
      <c r="M5030" t="s">
        <v>24075</v>
      </c>
      <c r="N5030">
        <v>57</v>
      </c>
      <c r="O5030">
        <v>15</v>
      </c>
      <c r="P5030" t="s">
        <v>24076</v>
      </c>
      <c r="Q5030">
        <v>0</v>
      </c>
      <c r="S5030" t="s">
        <v>24077</v>
      </c>
      <c r="T5030">
        <v>1</v>
      </c>
      <c r="U5030" t="s">
        <v>37</v>
      </c>
      <c r="V5030" t="s">
        <v>7987</v>
      </c>
      <c r="X5030">
        <v>10000</v>
      </c>
      <c r="Y5030">
        <v>2007</v>
      </c>
      <c r="Z5030">
        <v>5</v>
      </c>
      <c r="AA5030">
        <v>6.7</v>
      </c>
      <c r="AB5030">
        <v>1.33</v>
      </c>
      <c r="AC5030">
        <v>105</v>
      </c>
    </row>
    <row r="5031" spans="1:29">
      <c r="A5031" t="s">
        <v>28</v>
      </c>
      <c r="C5031" t="s">
        <v>24078</v>
      </c>
      <c r="D5031">
        <v>78</v>
      </c>
      <c r="E5031">
        <v>111</v>
      </c>
      <c r="F5031">
        <v>62</v>
      </c>
      <c r="G5031">
        <v>6</v>
      </c>
      <c r="H5031" t="s">
        <v>24079</v>
      </c>
      <c r="I5031">
        <v>89</v>
      </c>
      <c r="J5031">
        <v>94596</v>
      </c>
      <c r="K5031" t="s">
        <v>4833</v>
      </c>
      <c r="L5031" t="s">
        <v>24080</v>
      </c>
      <c r="M5031" t="s">
        <v>24081</v>
      </c>
      <c r="N5031">
        <v>6318</v>
      </c>
      <c r="O5031">
        <v>115</v>
      </c>
      <c r="P5031" t="s">
        <v>24082</v>
      </c>
      <c r="Q5031">
        <v>0</v>
      </c>
      <c r="R5031" t="s">
        <v>24083</v>
      </c>
      <c r="S5031" t="s">
        <v>24084</v>
      </c>
      <c r="T5031">
        <v>50</v>
      </c>
      <c r="U5031" t="s">
        <v>676</v>
      </c>
      <c r="V5031" t="s">
        <v>677</v>
      </c>
      <c r="X5031">
        <v>1000000</v>
      </c>
      <c r="Y5031">
        <v>1997</v>
      </c>
      <c r="Z5031">
        <v>13</v>
      </c>
      <c r="AA5031">
        <v>7.4</v>
      </c>
      <c r="AB5031">
        <v>1.85</v>
      </c>
      <c r="AC5031">
        <v>817</v>
      </c>
    </row>
    <row r="5032" spans="1:29">
      <c r="A5032" t="s">
        <v>28</v>
      </c>
      <c r="C5032" t="s">
        <v>24085</v>
      </c>
      <c r="E5032">
        <v>84</v>
      </c>
      <c r="F5032">
        <v>5</v>
      </c>
      <c r="G5032">
        <v>12</v>
      </c>
      <c r="H5032" t="s">
        <v>24086</v>
      </c>
      <c r="I5032">
        <v>21</v>
      </c>
      <c r="K5032" t="s">
        <v>3409</v>
      </c>
      <c r="L5032" t="s">
        <v>24087</v>
      </c>
      <c r="M5032" t="s">
        <v>24088</v>
      </c>
      <c r="N5032">
        <v>156</v>
      </c>
      <c r="O5032">
        <v>62</v>
      </c>
      <c r="P5032" t="s">
        <v>24089</v>
      </c>
      <c r="Q5032">
        <v>2</v>
      </c>
      <c r="R5032" t="s">
        <v>24090</v>
      </c>
      <c r="S5032" t="s">
        <v>24091</v>
      </c>
      <c r="T5032">
        <v>3</v>
      </c>
      <c r="U5032" t="s">
        <v>37</v>
      </c>
      <c r="V5032" t="s">
        <v>38</v>
      </c>
      <c r="Y5032">
        <v>2004</v>
      </c>
      <c r="Z5032">
        <v>20</v>
      </c>
      <c r="AA5032">
        <v>6.1</v>
      </c>
      <c r="AC5032">
        <v>22</v>
      </c>
    </row>
    <row r="5033" spans="1:29">
      <c r="A5033" t="s">
        <v>28</v>
      </c>
      <c r="C5033" t="s">
        <v>24092</v>
      </c>
      <c r="D5033">
        <v>13</v>
      </c>
      <c r="E5033">
        <v>82</v>
      </c>
      <c r="F5033">
        <v>120</v>
      </c>
      <c r="G5033">
        <v>84</v>
      </c>
      <c r="H5033" t="s">
        <v>24093</v>
      </c>
      <c r="I5033">
        <v>785</v>
      </c>
      <c r="K5033" t="s">
        <v>12838</v>
      </c>
      <c r="L5033" t="s">
        <v>24094</v>
      </c>
      <c r="M5033" t="s">
        <v>24095</v>
      </c>
      <c r="N5033">
        <v>133</v>
      </c>
      <c r="O5033">
        <v>1111</v>
      </c>
      <c r="P5033" t="s">
        <v>24096</v>
      </c>
      <c r="R5033" t="s">
        <v>24097</v>
      </c>
      <c r="S5033" t="s">
        <v>24098</v>
      </c>
      <c r="T5033">
        <v>8</v>
      </c>
      <c r="U5033" t="s">
        <v>37</v>
      </c>
      <c r="V5033" t="s">
        <v>38</v>
      </c>
      <c r="X5033">
        <v>200000</v>
      </c>
      <c r="Y5033">
        <v>2012</v>
      </c>
      <c r="Z5033">
        <v>98</v>
      </c>
      <c r="AA5033">
        <v>5.4</v>
      </c>
      <c r="AB5033">
        <v>16</v>
      </c>
      <c r="AC5033">
        <v>424</v>
      </c>
    </row>
    <row r="5034" spans="1:29">
      <c r="A5034" t="s">
        <v>28</v>
      </c>
      <c r="C5034" t="s">
        <v>24099</v>
      </c>
      <c r="D5034">
        <v>10</v>
      </c>
      <c r="E5034">
        <v>98</v>
      </c>
      <c r="F5034">
        <v>3</v>
      </c>
      <c r="G5034">
        <v>152</v>
      </c>
      <c r="H5034" t="s">
        <v>23782</v>
      </c>
      <c r="I5034">
        <v>789</v>
      </c>
      <c r="K5034" t="s">
        <v>1935</v>
      </c>
      <c r="L5034" t="s">
        <v>4156</v>
      </c>
      <c r="M5034" t="s">
        <v>24100</v>
      </c>
      <c r="N5034">
        <v>438</v>
      </c>
      <c r="O5034">
        <v>1186</v>
      </c>
      <c r="P5034" t="s">
        <v>24101</v>
      </c>
      <c r="Q5034">
        <v>1</v>
      </c>
      <c r="R5034" t="s">
        <v>24102</v>
      </c>
      <c r="S5034" t="s">
        <v>24103</v>
      </c>
      <c r="T5034">
        <v>14</v>
      </c>
      <c r="U5034" t="s">
        <v>37</v>
      </c>
      <c r="V5034" t="s">
        <v>38</v>
      </c>
      <c r="Y5034">
        <v>1995</v>
      </c>
      <c r="Z5034">
        <v>194</v>
      </c>
      <c r="AA5034">
        <v>6.4</v>
      </c>
      <c r="AC5034">
        <v>20</v>
      </c>
    </row>
    <row r="5035" spans="1:29">
      <c r="A5035" t="s">
        <v>28</v>
      </c>
      <c r="C5035" t="s">
        <v>24104</v>
      </c>
      <c r="D5035">
        <v>143</v>
      </c>
      <c r="E5035">
        <v>77</v>
      </c>
      <c r="F5035">
        <v>291</v>
      </c>
      <c r="G5035">
        <v>8</v>
      </c>
      <c r="H5035" t="s">
        <v>24105</v>
      </c>
      <c r="I5035">
        <v>291</v>
      </c>
      <c r="J5035">
        <v>424760</v>
      </c>
      <c r="K5035" t="s">
        <v>2683</v>
      </c>
      <c r="L5035" t="s">
        <v>24104</v>
      </c>
      <c r="M5035" t="s">
        <v>24106</v>
      </c>
      <c r="N5035">
        <v>72639</v>
      </c>
      <c r="O5035">
        <v>368</v>
      </c>
      <c r="P5035" t="s">
        <v>24107</v>
      </c>
      <c r="Q5035">
        <v>0</v>
      </c>
      <c r="R5035" t="s">
        <v>24108</v>
      </c>
      <c r="S5035" t="s">
        <v>24109</v>
      </c>
      <c r="T5035">
        <v>371</v>
      </c>
      <c r="U5035" t="s">
        <v>37</v>
      </c>
      <c r="V5035" t="s">
        <v>38</v>
      </c>
      <c r="W5035" t="s">
        <v>39</v>
      </c>
      <c r="X5035">
        <v>7000</v>
      </c>
      <c r="Y5035">
        <v>2004</v>
      </c>
      <c r="Z5035">
        <v>45</v>
      </c>
      <c r="AA5035">
        <v>7</v>
      </c>
      <c r="AB5035">
        <v>1.85</v>
      </c>
      <c r="AC5035">
        <v>19000</v>
      </c>
    </row>
    <row r="5036" spans="1:29">
      <c r="A5036" t="s">
        <v>28</v>
      </c>
      <c r="C5036" t="s">
        <v>24110</v>
      </c>
      <c r="D5036">
        <v>35</v>
      </c>
      <c r="E5036">
        <v>80</v>
      </c>
      <c r="F5036">
        <v>0</v>
      </c>
      <c r="G5036">
        <v>0</v>
      </c>
      <c r="H5036" t="s">
        <v>24111</v>
      </c>
      <c r="I5036">
        <v>0</v>
      </c>
      <c r="J5036">
        <v>70071</v>
      </c>
      <c r="K5036" t="s">
        <v>10413</v>
      </c>
      <c r="L5036" t="s">
        <v>24112</v>
      </c>
      <c r="M5036" t="s">
        <v>24113</v>
      </c>
      <c r="N5036">
        <v>589</v>
      </c>
      <c r="O5036">
        <v>0</v>
      </c>
      <c r="P5036" t="s">
        <v>24114</v>
      </c>
      <c r="Q5036">
        <v>0</v>
      </c>
      <c r="R5036" t="s">
        <v>24115</v>
      </c>
      <c r="S5036" t="s">
        <v>24116</v>
      </c>
      <c r="T5036">
        <v>35</v>
      </c>
      <c r="U5036" t="s">
        <v>37</v>
      </c>
      <c r="V5036" t="s">
        <v>24117</v>
      </c>
      <c r="W5036" t="s">
        <v>4830</v>
      </c>
      <c r="X5036">
        <v>7000</v>
      </c>
      <c r="Y5036">
        <v>2005</v>
      </c>
      <c r="Z5036">
        <v>0</v>
      </c>
      <c r="AA5036">
        <v>6.3</v>
      </c>
      <c r="AC5036">
        <v>74</v>
      </c>
    </row>
    <row r="5037" spans="1:29">
      <c r="A5037" t="s">
        <v>28</v>
      </c>
      <c r="C5037" t="s">
        <v>4903</v>
      </c>
      <c r="D5037">
        <v>56</v>
      </c>
      <c r="E5037">
        <v>81</v>
      </c>
      <c r="F5037">
        <v>0</v>
      </c>
      <c r="G5037">
        <v>6</v>
      </c>
      <c r="H5037" t="s">
        <v>24118</v>
      </c>
      <c r="I5037">
        <v>121</v>
      </c>
      <c r="J5037">
        <v>2040920</v>
      </c>
      <c r="K5037" t="s">
        <v>5806</v>
      </c>
      <c r="L5037" t="s">
        <v>24119</v>
      </c>
      <c r="M5037" t="s">
        <v>24120</v>
      </c>
      <c r="N5037">
        <v>52055</v>
      </c>
      <c r="O5037">
        <v>147</v>
      </c>
      <c r="P5037" t="s">
        <v>24121</v>
      </c>
      <c r="Q5037">
        <v>0</v>
      </c>
      <c r="R5037" t="s">
        <v>24122</v>
      </c>
      <c r="S5037" t="s">
        <v>24123</v>
      </c>
      <c r="T5037">
        <v>130</v>
      </c>
      <c r="U5037" t="s">
        <v>2778</v>
      </c>
      <c r="V5037" t="s">
        <v>38</v>
      </c>
      <c r="W5037" t="s">
        <v>585</v>
      </c>
      <c r="X5037">
        <v>7000</v>
      </c>
      <c r="Y5037">
        <v>1992</v>
      </c>
      <c r="Z5037">
        <v>20</v>
      </c>
      <c r="AA5037">
        <v>6.9</v>
      </c>
      <c r="AB5037">
        <v>1.37</v>
      </c>
      <c r="AC5037">
        <v>0</v>
      </c>
    </row>
    <row r="5038" spans="1:29">
      <c r="A5038" t="s">
        <v>28</v>
      </c>
      <c r="C5038" t="s">
        <v>24124</v>
      </c>
      <c r="E5038">
        <v>84</v>
      </c>
      <c r="F5038">
        <v>2</v>
      </c>
      <c r="G5038">
        <v>2</v>
      </c>
      <c r="H5038" t="s">
        <v>24125</v>
      </c>
      <c r="I5038">
        <v>45</v>
      </c>
      <c r="K5038" t="s">
        <v>1935</v>
      </c>
      <c r="L5038" t="s">
        <v>24126</v>
      </c>
      <c r="M5038" t="s">
        <v>24127</v>
      </c>
      <c r="N5038">
        <v>36</v>
      </c>
      <c r="O5038">
        <v>93</v>
      </c>
      <c r="P5038" t="s">
        <v>24128</v>
      </c>
      <c r="Q5038">
        <v>0</v>
      </c>
      <c r="R5038" t="s">
        <v>24129</v>
      </c>
      <c r="S5038" t="s">
        <v>24130</v>
      </c>
      <c r="T5038">
        <v>1</v>
      </c>
      <c r="U5038" t="s">
        <v>37</v>
      </c>
      <c r="V5038" t="s">
        <v>38</v>
      </c>
      <c r="W5038" t="s">
        <v>39</v>
      </c>
      <c r="X5038">
        <v>3250</v>
      </c>
      <c r="Y5038">
        <v>2005</v>
      </c>
      <c r="Z5038">
        <v>44</v>
      </c>
      <c r="AA5038">
        <v>7.8</v>
      </c>
      <c r="AC5038">
        <v>4</v>
      </c>
    </row>
    <row r="5039" spans="1:29">
      <c r="A5039" t="s">
        <v>28</v>
      </c>
      <c r="C5039" t="s">
        <v>18750</v>
      </c>
      <c r="D5039">
        <v>14</v>
      </c>
      <c r="E5039">
        <v>95</v>
      </c>
      <c r="F5039">
        <v>0</v>
      </c>
      <c r="G5039">
        <v>133</v>
      </c>
      <c r="H5039" t="s">
        <v>24131</v>
      </c>
      <c r="I5039">
        <v>296</v>
      </c>
      <c r="J5039">
        <v>4584</v>
      </c>
      <c r="K5039" t="s">
        <v>2527</v>
      </c>
      <c r="L5039" t="s">
        <v>24132</v>
      </c>
      <c r="M5039" t="s">
        <v>24133</v>
      </c>
      <c r="N5039">
        <v>1338</v>
      </c>
      <c r="O5039">
        <v>690</v>
      </c>
      <c r="P5039" t="s">
        <v>24134</v>
      </c>
      <c r="Q5039">
        <v>1</v>
      </c>
      <c r="R5039" t="s">
        <v>24135</v>
      </c>
      <c r="S5039" t="s">
        <v>24136</v>
      </c>
      <c r="T5039">
        <v>14</v>
      </c>
      <c r="U5039" t="s">
        <v>37</v>
      </c>
      <c r="V5039" t="s">
        <v>38</v>
      </c>
      <c r="W5039" t="s">
        <v>4830</v>
      </c>
      <c r="X5039">
        <v>9000</v>
      </c>
      <c r="Y5039">
        <v>2011</v>
      </c>
      <c r="Z5039">
        <v>205</v>
      </c>
      <c r="AA5039">
        <v>6.4</v>
      </c>
      <c r="AC5039">
        <v>413</v>
      </c>
    </row>
    <row r="5040" spans="1:29">
      <c r="A5040" t="s">
        <v>28</v>
      </c>
      <c r="C5040" t="s">
        <v>24137</v>
      </c>
      <c r="D5040">
        <v>1</v>
      </c>
      <c r="E5040">
        <v>87</v>
      </c>
      <c r="F5040">
        <v>2</v>
      </c>
      <c r="G5040">
        <v>318</v>
      </c>
      <c r="H5040" t="s">
        <v>24138</v>
      </c>
      <c r="I5040">
        <v>637</v>
      </c>
      <c r="K5040" t="s">
        <v>2527</v>
      </c>
      <c r="L5040" t="s">
        <v>14547</v>
      </c>
      <c r="M5040" t="s">
        <v>24139</v>
      </c>
      <c r="N5040">
        <v>629</v>
      </c>
      <c r="O5040">
        <v>2283</v>
      </c>
      <c r="P5040" t="s">
        <v>5661</v>
      </c>
      <c r="Q5040">
        <v>2</v>
      </c>
      <c r="R5040" t="s">
        <v>24140</v>
      </c>
      <c r="S5040" t="s">
        <v>24141</v>
      </c>
      <c r="T5040">
        <v>6</v>
      </c>
      <c r="U5040" t="s">
        <v>37</v>
      </c>
      <c r="V5040" t="s">
        <v>268</v>
      </c>
      <c r="Y5040">
        <v>2013</v>
      </c>
      <c r="Z5040">
        <v>470</v>
      </c>
      <c r="AA5040">
        <v>7.7</v>
      </c>
      <c r="AC5040">
        <v>84</v>
      </c>
    </row>
    <row r="5041" spans="1:29">
      <c r="A5041" t="s">
        <v>28</v>
      </c>
      <c r="D5041">
        <v>43</v>
      </c>
      <c r="E5041">
        <v>43</v>
      </c>
      <c r="G5041">
        <v>319</v>
      </c>
      <c r="H5041" t="s">
        <v>24142</v>
      </c>
      <c r="I5041">
        <v>841</v>
      </c>
      <c r="K5041" t="s">
        <v>2142</v>
      </c>
      <c r="L5041" t="s">
        <v>24143</v>
      </c>
      <c r="M5041" t="s">
        <v>24144</v>
      </c>
      <c r="N5041">
        <v>73839</v>
      </c>
      <c r="O5041">
        <v>1753</v>
      </c>
      <c r="P5041" t="s">
        <v>24145</v>
      </c>
      <c r="Q5041">
        <v>1</v>
      </c>
      <c r="R5041" t="s">
        <v>24146</v>
      </c>
      <c r="S5041" t="s">
        <v>24147</v>
      </c>
      <c r="T5041">
        <v>359</v>
      </c>
      <c r="U5041" t="s">
        <v>37</v>
      </c>
      <c r="V5041" t="s">
        <v>38</v>
      </c>
      <c r="W5041" t="s">
        <v>1126</v>
      </c>
      <c r="Z5041">
        <v>593</v>
      </c>
      <c r="AA5041">
        <v>7.5</v>
      </c>
      <c r="AB5041">
        <v>16</v>
      </c>
      <c r="AC5041">
        <v>32000</v>
      </c>
    </row>
    <row r="5042" spans="1:29">
      <c r="A5042" t="s">
        <v>28</v>
      </c>
      <c r="C5042" t="s">
        <v>24148</v>
      </c>
      <c r="D5042">
        <v>13</v>
      </c>
      <c r="E5042">
        <v>76</v>
      </c>
      <c r="F5042">
        <v>0</v>
      </c>
      <c r="G5042">
        <v>0</v>
      </c>
      <c r="H5042" t="s">
        <v>24149</v>
      </c>
      <c r="I5042">
        <v>0</v>
      </c>
      <c r="K5042" t="s">
        <v>4384</v>
      </c>
      <c r="L5042" t="s">
        <v>24150</v>
      </c>
      <c r="M5042" t="s">
        <v>24151</v>
      </c>
      <c r="N5042">
        <v>38</v>
      </c>
      <c r="O5042">
        <v>0</v>
      </c>
      <c r="P5042" t="s">
        <v>24152</v>
      </c>
      <c r="Q5042">
        <v>0</v>
      </c>
      <c r="S5042" t="s">
        <v>24153</v>
      </c>
      <c r="T5042">
        <v>3</v>
      </c>
      <c r="U5042" t="s">
        <v>37</v>
      </c>
      <c r="V5042" t="s">
        <v>38</v>
      </c>
      <c r="X5042">
        <v>1400</v>
      </c>
      <c r="Y5042">
        <v>2013</v>
      </c>
      <c r="Z5042">
        <v>0</v>
      </c>
      <c r="AA5042">
        <v>6.3</v>
      </c>
      <c r="AC5042">
        <v>16</v>
      </c>
    </row>
    <row r="5043" spans="1:29">
      <c r="A5043" t="s">
        <v>28</v>
      </c>
      <c r="C5043" t="s">
        <v>24154</v>
      </c>
      <c r="D5043">
        <v>14</v>
      </c>
      <c r="E5043">
        <v>100</v>
      </c>
      <c r="F5043">
        <v>0</v>
      </c>
      <c r="G5043">
        <v>489</v>
      </c>
      <c r="H5043" t="s">
        <v>612</v>
      </c>
      <c r="I5043">
        <v>946</v>
      </c>
      <c r="J5043">
        <v>10443</v>
      </c>
      <c r="K5043" t="s">
        <v>1415</v>
      </c>
      <c r="L5043" t="s">
        <v>2302</v>
      </c>
      <c r="M5043" t="s">
        <v>24155</v>
      </c>
      <c r="N5043">
        <v>1255</v>
      </c>
      <c r="O5043">
        <v>2386</v>
      </c>
      <c r="P5043" t="s">
        <v>13479</v>
      </c>
      <c r="Q5043">
        <v>5</v>
      </c>
      <c r="S5043" t="s">
        <v>24156</v>
      </c>
      <c r="T5043">
        <v>9</v>
      </c>
      <c r="U5043" t="s">
        <v>37</v>
      </c>
      <c r="V5043" t="s">
        <v>38</v>
      </c>
      <c r="W5043" t="s">
        <v>39</v>
      </c>
      <c r="Y5043">
        <v>2012</v>
      </c>
      <c r="Z5043">
        <v>719</v>
      </c>
      <c r="AA5043">
        <v>6.3</v>
      </c>
      <c r="AB5043">
        <v>2.35</v>
      </c>
      <c r="AC5043">
        <v>660</v>
      </c>
    </row>
    <row r="5044" spans="1:29">
      <c r="A5044" t="s">
        <v>28</v>
      </c>
      <c r="C5044" t="s">
        <v>20031</v>
      </c>
      <c r="D5044">
        <v>43</v>
      </c>
      <c r="E5044">
        <v>90</v>
      </c>
      <c r="F5044">
        <v>16</v>
      </c>
      <c r="G5044">
        <v>16</v>
      </c>
      <c r="H5044" t="s">
        <v>24157</v>
      </c>
      <c r="I5044">
        <v>86</v>
      </c>
      <c r="J5044">
        <v>85222</v>
      </c>
      <c r="K5044" t="s">
        <v>67</v>
      </c>
      <c r="L5044" t="s">
        <v>24158</v>
      </c>
      <c r="M5044" t="s">
        <v>24159</v>
      </c>
      <c r="N5044">
        <v>4285</v>
      </c>
      <c r="O5044">
        <v>163</v>
      </c>
      <c r="P5044" t="s">
        <v>20031</v>
      </c>
      <c r="Q5044">
        <v>0</v>
      </c>
      <c r="R5044" t="s">
        <v>24160</v>
      </c>
      <c r="S5044" t="s">
        <v>24161</v>
      </c>
      <c r="T5044">
        <v>84</v>
      </c>
      <c r="U5044" t="s">
        <v>37</v>
      </c>
      <c r="V5044" t="s">
        <v>38</v>
      </c>
      <c r="W5044" t="s">
        <v>95</v>
      </c>
      <c r="X5044">
        <v>1100</v>
      </c>
      <c r="Y5044">
        <v>2004</v>
      </c>
      <c r="Z5044">
        <v>23</v>
      </c>
      <c r="AA5044">
        <v>6.6</v>
      </c>
      <c r="AB5044">
        <v>1.85</v>
      </c>
      <c r="AC5044">
        <v>456</v>
      </c>
    </row>
  </sheetData>
  <hyperlinks>
    <hyperlink ref="S2" r:id="rId1" xr:uid="{C983F6BC-DF7D-4E1D-8337-6C6065DD603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7661E-10F0-4626-8715-29BCDEE011BF}">
  <dimension ref="A1:Q5044"/>
  <sheetViews>
    <sheetView topLeftCell="G1" workbookViewId="0">
      <selection activeCell="P13" sqref="P13"/>
    </sheetView>
  </sheetViews>
  <sheetFormatPr defaultRowHeight="15"/>
  <cols>
    <col min="1" max="1" width="73.28515625" customWidth="1"/>
    <col min="2" max="2" width="15.5703125" style="3" bestFit="1" customWidth="1"/>
    <col min="3" max="3" width="32.42578125" bestFit="1" customWidth="1"/>
    <col min="4" max="4" width="69.140625" bestFit="1" customWidth="1"/>
    <col min="5" max="5" width="11.85546875" bestFit="1" customWidth="1"/>
    <col min="6" max="6" width="17.42578125" bestFit="1" customWidth="1"/>
    <col min="7" max="7" width="11.28515625" bestFit="1" customWidth="1"/>
    <col min="8" max="8" width="15.7109375" bestFit="1" customWidth="1"/>
    <col min="9" max="9" width="12.140625" bestFit="1" customWidth="1"/>
    <col min="10" max="10" width="15.28515625" customWidth="1"/>
    <col min="11" max="11" width="16.5703125" customWidth="1"/>
    <col min="13" max="13" width="27" bestFit="1" customWidth="1"/>
    <col min="14" max="14" width="11.140625" bestFit="1" customWidth="1"/>
    <col min="16" max="16" width="33.7109375" bestFit="1" customWidth="1"/>
  </cols>
  <sheetData>
    <row r="1" spans="1:17">
      <c r="A1" s="5" t="s">
        <v>24162</v>
      </c>
      <c r="B1" s="6" t="s">
        <v>24163</v>
      </c>
      <c r="C1" s="5" t="s">
        <v>24164</v>
      </c>
      <c r="D1" s="5" t="s">
        <v>24165</v>
      </c>
      <c r="E1" s="5" t="s">
        <v>24166</v>
      </c>
      <c r="F1" s="5" t="s">
        <v>24167</v>
      </c>
      <c r="G1" s="5" t="s">
        <v>24168</v>
      </c>
      <c r="H1" s="5" t="s">
        <v>24169</v>
      </c>
      <c r="I1" s="5" t="s">
        <v>24170</v>
      </c>
      <c r="J1" s="5" t="s">
        <v>25</v>
      </c>
      <c r="K1" s="5" t="s">
        <v>24171</v>
      </c>
    </row>
    <row r="2" spans="1:17">
      <c r="A2" t="s">
        <v>33</v>
      </c>
      <c r="B2" s="3">
        <v>2009</v>
      </c>
      <c r="C2" t="s">
        <v>29</v>
      </c>
      <c r="D2" t="s">
        <v>31</v>
      </c>
      <c r="E2" t="s">
        <v>37</v>
      </c>
      <c r="F2" t="s">
        <v>39</v>
      </c>
      <c r="G2">
        <v>178</v>
      </c>
      <c r="H2">
        <v>760505847</v>
      </c>
      <c r="I2">
        <v>237000000</v>
      </c>
      <c r="J2">
        <v>7.9</v>
      </c>
      <c r="K2">
        <f>Table1[[#This Row],[Gross Earning]]-Table1[[#This Row],[Budget]]</f>
        <v>523505847</v>
      </c>
      <c r="M2" s="9" t="s">
        <v>24172</v>
      </c>
      <c r="O2" s="12"/>
      <c r="P2" s="7" t="s">
        <v>24173</v>
      </c>
    </row>
    <row r="3" spans="1:17">
      <c r="A3" t="s">
        <v>236</v>
      </c>
      <c r="B3" s="3">
        <v>2015</v>
      </c>
      <c r="C3" t="s">
        <v>233</v>
      </c>
      <c r="D3" t="s">
        <v>227</v>
      </c>
      <c r="E3" t="s">
        <v>37</v>
      </c>
      <c r="F3" t="s">
        <v>39</v>
      </c>
      <c r="G3">
        <v>124</v>
      </c>
      <c r="H3">
        <v>652177271</v>
      </c>
      <c r="I3">
        <v>150000000</v>
      </c>
      <c r="J3">
        <v>7</v>
      </c>
      <c r="K3">
        <f>Table1[[#This Row],[Gross Earning]]-Table1[[#This Row],[Budget]]</f>
        <v>502177271</v>
      </c>
      <c r="M3" s="9" t="s">
        <v>24174</v>
      </c>
      <c r="O3" s="12"/>
      <c r="P3" s="7" t="s">
        <v>24175</v>
      </c>
    </row>
    <row r="4" spans="1:17">
      <c r="A4" t="s">
        <v>216</v>
      </c>
      <c r="B4" s="3">
        <v>1997</v>
      </c>
      <c r="C4" t="s">
        <v>29</v>
      </c>
      <c r="D4" t="s">
        <v>214</v>
      </c>
      <c r="E4" t="s">
        <v>37</v>
      </c>
      <c r="F4" t="s">
        <v>39</v>
      </c>
      <c r="G4">
        <v>194</v>
      </c>
      <c r="H4">
        <v>658672302</v>
      </c>
      <c r="I4">
        <v>200000000</v>
      </c>
      <c r="J4">
        <v>7.7</v>
      </c>
      <c r="K4">
        <f>Table1[[#This Row],[Gross Earning]]-Table1[[#This Row],[Budget]]</f>
        <v>458672302</v>
      </c>
      <c r="M4" s="10"/>
    </row>
    <row r="5" spans="1:17">
      <c r="A5" t="s">
        <v>14484</v>
      </c>
      <c r="B5" s="3">
        <v>1977</v>
      </c>
      <c r="C5" t="s">
        <v>1432</v>
      </c>
      <c r="D5" t="s">
        <v>31</v>
      </c>
      <c r="E5" t="s">
        <v>37</v>
      </c>
      <c r="F5" t="s">
        <v>95</v>
      </c>
      <c r="G5">
        <v>125</v>
      </c>
      <c r="H5">
        <v>460935665</v>
      </c>
      <c r="I5">
        <v>11000000</v>
      </c>
      <c r="J5">
        <v>8.6999999999999993</v>
      </c>
      <c r="K5">
        <f>Table1[[#This Row],[Gross Earning]]-Table1[[#This Row],[Budget]]</f>
        <v>449935665</v>
      </c>
      <c r="M5" s="10"/>
    </row>
    <row r="6" spans="1:17">
      <c r="A6" t="s">
        <v>14732</v>
      </c>
      <c r="B6" s="3">
        <v>1982</v>
      </c>
      <c r="C6" t="s">
        <v>389</v>
      </c>
      <c r="D6" t="s">
        <v>14731</v>
      </c>
      <c r="E6" t="s">
        <v>37</v>
      </c>
      <c r="F6" t="s">
        <v>95</v>
      </c>
      <c r="G6">
        <v>120</v>
      </c>
      <c r="H6">
        <v>434949459</v>
      </c>
      <c r="I6">
        <v>10500000</v>
      </c>
      <c r="J6">
        <v>7.9</v>
      </c>
      <c r="K6">
        <f>Table1[[#This Row],[Gross Earning]]-Table1[[#This Row],[Budget]]</f>
        <v>424449459</v>
      </c>
      <c r="M6" s="11" t="s">
        <v>24176</v>
      </c>
      <c r="N6" s="7">
        <f>QUARTILE(Table5[Duration],1)</f>
        <v>93</v>
      </c>
      <c r="P6" s="9" t="s">
        <v>24177</v>
      </c>
    </row>
    <row r="7" spans="1:17">
      <c r="A7" t="s">
        <v>154</v>
      </c>
      <c r="B7" s="3">
        <v>2012</v>
      </c>
      <c r="C7" t="s">
        <v>96</v>
      </c>
      <c r="D7" t="s">
        <v>73</v>
      </c>
      <c r="E7" t="s">
        <v>37</v>
      </c>
      <c r="F7" t="s">
        <v>39</v>
      </c>
      <c r="G7">
        <v>173</v>
      </c>
      <c r="H7">
        <v>623279547</v>
      </c>
      <c r="I7">
        <v>220000000</v>
      </c>
      <c r="J7">
        <v>8.1</v>
      </c>
      <c r="K7">
        <f>Table1[[#This Row],[Gross Earning]]-Table1[[#This Row],[Budget]]</f>
        <v>403279547</v>
      </c>
      <c r="M7" s="11" t="s">
        <v>24178</v>
      </c>
      <c r="N7" s="7">
        <f>QUARTILE(Table5[Duration],3)</f>
        <v>116</v>
      </c>
      <c r="P7" s="10"/>
    </row>
    <row r="8" spans="1:17">
      <c r="A8" t="s">
        <v>2919</v>
      </c>
      <c r="B8" s="3">
        <v>1994</v>
      </c>
      <c r="C8" t="s">
        <v>2386</v>
      </c>
      <c r="D8" t="s">
        <v>2918</v>
      </c>
      <c r="E8" t="s">
        <v>37</v>
      </c>
      <c r="F8" t="s">
        <v>277</v>
      </c>
      <c r="G8">
        <v>73</v>
      </c>
      <c r="H8">
        <v>422783777</v>
      </c>
      <c r="I8">
        <v>45000000</v>
      </c>
      <c r="J8">
        <v>8.5</v>
      </c>
      <c r="K8">
        <f>Table1[[#This Row],[Gross Earning]]-Table1[[#This Row],[Budget]]</f>
        <v>377783777</v>
      </c>
      <c r="M8" s="11" t="s">
        <v>24179</v>
      </c>
      <c r="N8" s="7">
        <f>N7-N6</f>
        <v>23</v>
      </c>
      <c r="P8" s="9" t="s">
        <v>24180</v>
      </c>
      <c r="Q8" s="7">
        <v>237</v>
      </c>
    </row>
    <row r="9" spans="1:17">
      <c r="A9" t="s">
        <v>1449</v>
      </c>
      <c r="B9" s="3">
        <v>1999</v>
      </c>
      <c r="C9" t="s">
        <v>1432</v>
      </c>
      <c r="D9" t="s">
        <v>31</v>
      </c>
      <c r="E9" t="s">
        <v>37</v>
      </c>
      <c r="F9" t="s">
        <v>95</v>
      </c>
      <c r="G9">
        <v>136</v>
      </c>
      <c r="H9">
        <v>474544677</v>
      </c>
      <c r="I9">
        <v>115000000</v>
      </c>
      <c r="J9">
        <v>6.5</v>
      </c>
      <c r="K9">
        <f>Table1[[#This Row],[Gross Earning]]-Table1[[#This Row],[Budget]]</f>
        <v>359544677</v>
      </c>
      <c r="M9" s="11" t="s">
        <v>24181</v>
      </c>
      <c r="N9" s="7">
        <f>N6-(1.5*N8)</f>
        <v>58.5</v>
      </c>
    </row>
    <row r="10" spans="1:17">
      <c r="A10" t="s">
        <v>465</v>
      </c>
      <c r="B10" s="3">
        <v>2008</v>
      </c>
      <c r="C10" t="s">
        <v>57</v>
      </c>
      <c r="D10" t="s">
        <v>464</v>
      </c>
      <c r="E10" t="s">
        <v>37</v>
      </c>
      <c r="F10" t="s">
        <v>39</v>
      </c>
      <c r="G10">
        <v>152</v>
      </c>
      <c r="H10">
        <v>533316061</v>
      </c>
      <c r="I10">
        <v>185000000</v>
      </c>
      <c r="J10">
        <v>9</v>
      </c>
      <c r="K10">
        <f>Table1[[#This Row],[Gross Earning]]-Table1[[#This Row],[Budget]]</f>
        <v>348316061</v>
      </c>
      <c r="M10" s="11" t="s">
        <v>24182</v>
      </c>
      <c r="N10" s="7">
        <f>N7+(1.5*N8)</f>
        <v>150.5</v>
      </c>
    </row>
    <row r="11" spans="1:17">
      <c r="A11" t="s">
        <v>2538</v>
      </c>
      <c r="B11" s="3">
        <v>2012</v>
      </c>
      <c r="C11" t="s">
        <v>2296</v>
      </c>
      <c r="D11" t="s">
        <v>1483</v>
      </c>
      <c r="E11" t="s">
        <v>37</v>
      </c>
      <c r="F11" t="s">
        <v>39</v>
      </c>
      <c r="G11">
        <v>142</v>
      </c>
      <c r="H11">
        <v>407999255</v>
      </c>
      <c r="I11">
        <v>78000000</v>
      </c>
      <c r="J11">
        <v>7.3</v>
      </c>
      <c r="K11">
        <f>Table1[[#This Row],[Gross Earning]]-Table1[[#This Row],[Budget]]</f>
        <v>329999255</v>
      </c>
    </row>
    <row r="12" spans="1:17">
      <c r="A12" t="s">
        <v>4433</v>
      </c>
      <c r="B12" s="3">
        <v>2016</v>
      </c>
      <c r="C12" t="s">
        <v>4430</v>
      </c>
      <c r="D12" t="s">
        <v>4432</v>
      </c>
      <c r="E12" t="s">
        <v>37</v>
      </c>
      <c r="F12" t="s">
        <v>585</v>
      </c>
      <c r="G12">
        <v>108</v>
      </c>
      <c r="H12">
        <v>363024263</v>
      </c>
      <c r="I12">
        <v>58000000</v>
      </c>
      <c r="J12">
        <v>8.1</v>
      </c>
      <c r="K12">
        <f>Table1[[#This Row],[Gross Earning]]-Table1[[#This Row],[Budget]]</f>
        <v>305024263</v>
      </c>
      <c r="M12" s="8" t="s">
        <v>24183</v>
      </c>
      <c r="N12" s="8" t="s">
        <v>24184</v>
      </c>
    </row>
    <row r="13" spans="1:17">
      <c r="A13" t="s">
        <v>1171</v>
      </c>
      <c r="B13" s="3">
        <v>2013</v>
      </c>
      <c r="C13" t="s">
        <v>696</v>
      </c>
      <c r="D13" t="s">
        <v>1170</v>
      </c>
      <c r="E13" t="s">
        <v>37</v>
      </c>
      <c r="F13" t="s">
        <v>39</v>
      </c>
      <c r="G13">
        <v>146</v>
      </c>
      <c r="H13">
        <v>424645577</v>
      </c>
      <c r="I13">
        <v>130000000</v>
      </c>
      <c r="J13">
        <v>7.6</v>
      </c>
      <c r="K13">
        <f>Table1[[#This Row],[Gross Earning]]-Table1[[#This Row],[Budget]]</f>
        <v>294645577</v>
      </c>
      <c r="M13" s="7" t="s">
        <v>24185</v>
      </c>
      <c r="N13" s="7">
        <f>COUNTBLANK(Table1[Movie_Title])</f>
        <v>0</v>
      </c>
    </row>
    <row r="14" spans="1:17">
      <c r="A14" t="s">
        <v>3860</v>
      </c>
      <c r="B14" s="3">
        <v>1993</v>
      </c>
      <c r="C14" t="s">
        <v>389</v>
      </c>
      <c r="D14" t="s">
        <v>1170</v>
      </c>
      <c r="E14" t="s">
        <v>37</v>
      </c>
      <c r="F14" t="s">
        <v>39</v>
      </c>
      <c r="G14">
        <v>127</v>
      </c>
      <c r="H14">
        <v>356784000</v>
      </c>
      <c r="I14">
        <v>63000000</v>
      </c>
      <c r="J14">
        <v>8.1</v>
      </c>
      <c r="K14">
        <f>Table1[[#This Row],[Gross Earning]]-Table1[[#This Row],[Budget]]</f>
        <v>293784000</v>
      </c>
      <c r="M14" s="7" t="s">
        <v>24163</v>
      </c>
      <c r="N14" s="7">
        <f>COUNTBLANK(Table1[Release_Year])</f>
        <v>106</v>
      </c>
    </row>
    <row r="15" spans="1:17">
      <c r="A15" t="s">
        <v>2978</v>
      </c>
      <c r="B15" s="3">
        <v>2013</v>
      </c>
      <c r="C15" t="s">
        <v>2976</v>
      </c>
      <c r="D15" t="s">
        <v>2100</v>
      </c>
      <c r="E15" t="s">
        <v>37</v>
      </c>
      <c r="F15" t="s">
        <v>95</v>
      </c>
      <c r="G15">
        <v>98</v>
      </c>
      <c r="H15">
        <v>368049635</v>
      </c>
      <c r="I15">
        <v>76000000</v>
      </c>
      <c r="J15">
        <v>7.5</v>
      </c>
      <c r="K15">
        <f>Table1[[#This Row],[Gross Earning]]-Table1[[#This Row],[Budget]]</f>
        <v>292049635</v>
      </c>
      <c r="M15" s="7" t="s">
        <v>24164</v>
      </c>
      <c r="N15" s="7">
        <f>COUNTBLANK(Table1[Director_Name])</f>
        <v>102</v>
      </c>
    </row>
    <row r="16" spans="1:17">
      <c r="A16" t="s">
        <v>4445</v>
      </c>
      <c r="B16" s="3">
        <v>2014</v>
      </c>
      <c r="C16" t="s">
        <v>3694</v>
      </c>
      <c r="D16" t="s">
        <v>4444</v>
      </c>
      <c r="E16" t="s">
        <v>37</v>
      </c>
      <c r="F16" t="s">
        <v>585</v>
      </c>
      <c r="G16">
        <v>133</v>
      </c>
      <c r="H16">
        <v>350123553</v>
      </c>
      <c r="I16">
        <v>58800000</v>
      </c>
      <c r="J16">
        <v>7.3</v>
      </c>
      <c r="K16">
        <f>Table1[[#This Row],[Gross Earning]]-Table1[[#This Row],[Budget]]</f>
        <v>291323553</v>
      </c>
      <c r="M16" s="7" t="s">
        <v>24186</v>
      </c>
      <c r="N16" s="7">
        <f>COUNTBLANK(Table1[Genres])</f>
        <v>0</v>
      </c>
    </row>
    <row r="17" spans="1:14">
      <c r="A17" t="s">
        <v>2007</v>
      </c>
      <c r="B17" s="3">
        <v>2003</v>
      </c>
      <c r="C17" t="s">
        <v>71</v>
      </c>
      <c r="D17" t="s">
        <v>471</v>
      </c>
      <c r="E17" t="s">
        <v>37</v>
      </c>
      <c r="F17" t="s">
        <v>277</v>
      </c>
      <c r="G17">
        <v>100</v>
      </c>
      <c r="H17">
        <v>380838870</v>
      </c>
      <c r="I17">
        <v>94000000</v>
      </c>
      <c r="J17">
        <v>8.1999999999999993</v>
      </c>
      <c r="K17">
        <f>Table1[[#This Row],[Gross Earning]]-Table1[[#This Row],[Budget]]</f>
        <v>286838870</v>
      </c>
      <c r="M17" s="7" t="s">
        <v>24187</v>
      </c>
      <c r="N17" s="7">
        <f>COUNTBLANK(Table1[Language])</f>
        <v>12</v>
      </c>
    </row>
    <row r="18" spans="1:14">
      <c r="A18" t="s">
        <v>3294</v>
      </c>
      <c r="B18" s="3">
        <v>2004</v>
      </c>
      <c r="C18" t="s">
        <v>146</v>
      </c>
      <c r="D18" t="s">
        <v>3293</v>
      </c>
      <c r="E18" t="s">
        <v>37</v>
      </c>
      <c r="F18" t="s">
        <v>95</v>
      </c>
      <c r="G18">
        <v>93</v>
      </c>
      <c r="H18">
        <v>436471036</v>
      </c>
      <c r="I18">
        <v>150000000</v>
      </c>
      <c r="J18">
        <v>7.2</v>
      </c>
      <c r="K18">
        <f>Table1[[#This Row],[Gross Earning]]-Table1[[#This Row],[Budget]]</f>
        <v>286471036</v>
      </c>
      <c r="M18" s="7" t="s">
        <v>24167</v>
      </c>
      <c r="N18" s="7">
        <f>COUNTBLANK(Table1[Content_Rating])</f>
        <v>301</v>
      </c>
    </row>
    <row r="19" spans="1:14">
      <c r="A19" t="s">
        <v>2010</v>
      </c>
      <c r="B19" s="3">
        <v>2003</v>
      </c>
      <c r="C19" t="s">
        <v>171</v>
      </c>
      <c r="D19" t="s">
        <v>558</v>
      </c>
      <c r="E19" t="s">
        <v>37</v>
      </c>
      <c r="F19" t="s">
        <v>39</v>
      </c>
      <c r="G19">
        <v>192</v>
      </c>
      <c r="H19">
        <v>377019252</v>
      </c>
      <c r="I19">
        <v>94000000</v>
      </c>
      <c r="J19">
        <v>8.9</v>
      </c>
      <c r="K19">
        <f>Table1[[#This Row],[Gross Earning]]-Table1[[#This Row],[Budget]]</f>
        <v>283019252</v>
      </c>
      <c r="M19" s="7" t="s">
        <v>24188</v>
      </c>
      <c r="N19" s="7">
        <f>COUNTBLANK(Table1[Duration])</f>
        <v>15</v>
      </c>
    </row>
    <row r="20" spans="1:14">
      <c r="A20" t="s">
        <v>7871</v>
      </c>
      <c r="B20" s="3">
        <v>1983</v>
      </c>
      <c r="C20" t="s">
        <v>7870</v>
      </c>
      <c r="D20" t="s">
        <v>31</v>
      </c>
      <c r="E20" t="s">
        <v>37</v>
      </c>
      <c r="F20" t="s">
        <v>95</v>
      </c>
      <c r="G20">
        <v>134</v>
      </c>
      <c r="H20">
        <v>309125409</v>
      </c>
      <c r="I20">
        <v>32500000</v>
      </c>
      <c r="J20">
        <v>8.4</v>
      </c>
      <c r="K20">
        <f>Table1[[#This Row],[Gross Earning]]-Table1[[#This Row],[Budget]]</f>
        <v>276625409</v>
      </c>
      <c r="M20" s="7" t="s">
        <v>24189</v>
      </c>
      <c r="N20" s="7">
        <f>COUNTBLANK(Table1[Gross Earning])</f>
        <v>865</v>
      </c>
    </row>
    <row r="21" spans="1:14">
      <c r="A21" t="s">
        <v>4562</v>
      </c>
      <c r="B21" s="3">
        <v>1994</v>
      </c>
      <c r="C21" t="s">
        <v>435</v>
      </c>
      <c r="D21" t="s">
        <v>2527</v>
      </c>
      <c r="E21" t="s">
        <v>37</v>
      </c>
      <c r="F21" t="s">
        <v>39</v>
      </c>
      <c r="G21">
        <v>142</v>
      </c>
      <c r="H21">
        <v>329691196</v>
      </c>
      <c r="I21">
        <v>55000000</v>
      </c>
      <c r="J21">
        <v>8.8000000000000007</v>
      </c>
      <c r="K21">
        <f>Table1[[#This Row],[Gross Earning]]-Table1[[#This Row],[Budget]]</f>
        <v>274691196</v>
      </c>
      <c r="M21" s="7" t="s">
        <v>24170</v>
      </c>
      <c r="N21" s="7">
        <f>COUNTBLANK(Table1[Budget])</f>
        <v>485</v>
      </c>
    </row>
    <row r="22" spans="1:14">
      <c r="A22" t="s">
        <v>10202</v>
      </c>
      <c r="B22" s="3">
        <v>1980</v>
      </c>
      <c r="C22" t="s">
        <v>7174</v>
      </c>
      <c r="D22" t="s">
        <v>31</v>
      </c>
      <c r="E22" t="s">
        <v>37</v>
      </c>
      <c r="F22" t="s">
        <v>95</v>
      </c>
      <c r="G22">
        <v>127</v>
      </c>
      <c r="H22">
        <v>290158751</v>
      </c>
      <c r="I22">
        <v>18000000</v>
      </c>
      <c r="J22">
        <v>8.8000000000000007</v>
      </c>
      <c r="K22">
        <f>Table1[[#This Row],[Gross Earning]]-Table1[[#This Row],[Budget]]</f>
        <v>272158751</v>
      </c>
      <c r="M22" s="7" t="s">
        <v>25</v>
      </c>
      <c r="N22" s="7">
        <f>COUNTBLANK(Table1[imdb_score])</f>
        <v>0</v>
      </c>
    </row>
    <row r="23" spans="1:14">
      <c r="A23" t="s">
        <v>12647</v>
      </c>
      <c r="B23" s="3">
        <v>1990</v>
      </c>
      <c r="C23" t="s">
        <v>1252</v>
      </c>
      <c r="D23" t="s">
        <v>3057</v>
      </c>
      <c r="E23" t="s">
        <v>37</v>
      </c>
      <c r="F23" t="s">
        <v>95</v>
      </c>
      <c r="G23">
        <v>103</v>
      </c>
      <c r="H23">
        <v>285761243</v>
      </c>
      <c r="I23">
        <v>18000000</v>
      </c>
      <c r="J23">
        <v>7.5</v>
      </c>
      <c r="K23">
        <f>Table1[[#This Row],[Gross Earning]]-Table1[[#This Row],[Budget]]</f>
        <v>267761243</v>
      </c>
    </row>
    <row r="24" spans="1:14">
      <c r="A24" t="s">
        <v>1433</v>
      </c>
      <c r="B24" s="3">
        <v>2005</v>
      </c>
      <c r="C24" t="s">
        <v>1432</v>
      </c>
      <c r="D24" t="s">
        <v>31</v>
      </c>
      <c r="E24" t="s">
        <v>37</v>
      </c>
      <c r="F24" t="s">
        <v>39</v>
      </c>
      <c r="G24">
        <v>140</v>
      </c>
      <c r="H24">
        <v>380262555</v>
      </c>
      <c r="I24">
        <v>113000000</v>
      </c>
      <c r="J24">
        <v>7.6</v>
      </c>
      <c r="K24">
        <f>Table1[[#This Row],[Gross Earning]]-Table1[[#This Row],[Budget]]</f>
        <v>267262555</v>
      </c>
    </row>
    <row r="25" spans="1:14">
      <c r="A25" t="s">
        <v>1032</v>
      </c>
      <c r="B25" s="3">
        <v>2002</v>
      </c>
      <c r="C25" t="s">
        <v>79</v>
      </c>
      <c r="D25" t="s">
        <v>245</v>
      </c>
      <c r="E25" t="s">
        <v>37</v>
      </c>
      <c r="F25" t="s">
        <v>39</v>
      </c>
      <c r="G25">
        <v>121</v>
      </c>
      <c r="H25">
        <v>403706375</v>
      </c>
      <c r="I25">
        <v>139000000</v>
      </c>
      <c r="J25">
        <v>7.3</v>
      </c>
      <c r="K25">
        <f>Table1[[#This Row],[Gross Earning]]-Table1[[#This Row],[Budget]]</f>
        <v>264706375</v>
      </c>
    </row>
    <row r="26" spans="1:14">
      <c r="A26" t="s">
        <v>3190</v>
      </c>
      <c r="B26" s="3">
        <v>2015</v>
      </c>
      <c r="C26" t="s">
        <v>3189</v>
      </c>
      <c r="D26" t="s">
        <v>1247</v>
      </c>
      <c r="E26" t="s">
        <v>37</v>
      </c>
      <c r="F26" t="s">
        <v>95</v>
      </c>
      <c r="G26">
        <v>91</v>
      </c>
      <c r="H26">
        <v>336029560</v>
      </c>
      <c r="I26">
        <v>74000000</v>
      </c>
      <c r="J26">
        <v>6.4</v>
      </c>
      <c r="K26">
        <f>Table1[[#This Row],[Gross Earning]]-Table1[[#This Row],[Budget]]</f>
        <v>262029560</v>
      </c>
    </row>
    <row r="27" spans="1:14">
      <c r="A27" t="s">
        <v>6221</v>
      </c>
      <c r="B27" s="3">
        <v>1999</v>
      </c>
      <c r="C27" t="s">
        <v>912</v>
      </c>
      <c r="D27" t="s">
        <v>1924</v>
      </c>
      <c r="E27" t="s">
        <v>37</v>
      </c>
      <c r="F27" t="s">
        <v>39</v>
      </c>
      <c r="G27">
        <v>107</v>
      </c>
      <c r="H27">
        <v>293501675</v>
      </c>
      <c r="I27">
        <v>40000000</v>
      </c>
      <c r="J27">
        <v>8.1</v>
      </c>
      <c r="K27">
        <f>Table1[[#This Row],[Gross Earning]]-Table1[[#This Row],[Budget]]</f>
        <v>253501675</v>
      </c>
    </row>
    <row r="28" spans="1:14">
      <c r="A28" t="s">
        <v>14011</v>
      </c>
      <c r="B28" s="3">
        <v>1975</v>
      </c>
      <c r="C28" t="s">
        <v>389</v>
      </c>
      <c r="D28" t="s">
        <v>1826</v>
      </c>
      <c r="E28" t="s">
        <v>37</v>
      </c>
      <c r="F28" t="s">
        <v>95</v>
      </c>
      <c r="G28">
        <v>130</v>
      </c>
      <c r="H28">
        <v>260000000</v>
      </c>
      <c r="I28">
        <v>8000000</v>
      </c>
      <c r="J28">
        <v>8</v>
      </c>
      <c r="K28">
        <f>Table1[[#This Row],[Gross Earning]]-Table1[[#This Row],[Budget]]</f>
        <v>252000000</v>
      </c>
    </row>
    <row r="29" spans="1:14">
      <c r="A29" t="s">
        <v>831</v>
      </c>
      <c r="B29" s="3">
        <v>2013</v>
      </c>
      <c r="C29" t="s">
        <v>827</v>
      </c>
      <c r="D29" t="s">
        <v>829</v>
      </c>
      <c r="E29" t="s">
        <v>37</v>
      </c>
      <c r="F29" t="s">
        <v>95</v>
      </c>
      <c r="G29">
        <v>102</v>
      </c>
      <c r="H29">
        <v>400736600</v>
      </c>
      <c r="I29">
        <v>150000000</v>
      </c>
      <c r="J29">
        <v>7.6</v>
      </c>
      <c r="K29">
        <f>Table1[[#This Row],[Gross Earning]]-Table1[[#This Row],[Budget]]</f>
        <v>250736600</v>
      </c>
    </row>
    <row r="30" spans="1:14">
      <c r="A30" t="s">
        <v>2967</v>
      </c>
      <c r="B30" s="3">
        <v>2016</v>
      </c>
      <c r="C30" t="s">
        <v>2964</v>
      </c>
      <c r="D30" t="s">
        <v>2966</v>
      </c>
      <c r="E30" t="s">
        <v>37</v>
      </c>
      <c r="F30" t="s">
        <v>95</v>
      </c>
      <c r="G30">
        <v>87</v>
      </c>
      <c r="H30">
        <v>323505540</v>
      </c>
      <c r="I30">
        <v>75000000</v>
      </c>
      <c r="J30">
        <v>6.8</v>
      </c>
      <c r="K30">
        <f>Table1[[#This Row],[Gross Earning]]-Table1[[#This Row],[Budget]]</f>
        <v>248505540</v>
      </c>
    </row>
    <row r="31" spans="1:14">
      <c r="A31" t="s">
        <v>4993</v>
      </c>
      <c r="B31" s="3">
        <v>2009</v>
      </c>
      <c r="C31" t="s">
        <v>198</v>
      </c>
      <c r="D31" t="s">
        <v>1105</v>
      </c>
      <c r="E31" t="s">
        <v>37</v>
      </c>
      <c r="F31" t="s">
        <v>39</v>
      </c>
      <c r="G31">
        <v>130</v>
      </c>
      <c r="H31">
        <v>296623634</v>
      </c>
      <c r="I31">
        <v>50000000</v>
      </c>
      <c r="J31">
        <v>4.5999999999999996</v>
      </c>
      <c r="K31">
        <f>Table1[[#This Row],[Gross Earning]]-Table1[[#This Row],[Budget]]</f>
        <v>246623634</v>
      </c>
    </row>
    <row r="32" spans="1:14">
      <c r="A32" t="s">
        <v>2014</v>
      </c>
      <c r="B32" s="3">
        <v>2002</v>
      </c>
      <c r="C32" t="s">
        <v>171</v>
      </c>
      <c r="D32" t="s">
        <v>558</v>
      </c>
      <c r="E32" t="s">
        <v>37</v>
      </c>
      <c r="F32" t="s">
        <v>39</v>
      </c>
      <c r="G32">
        <v>172</v>
      </c>
      <c r="H32">
        <v>340478898</v>
      </c>
      <c r="I32">
        <v>94000000</v>
      </c>
      <c r="J32">
        <v>8.6999999999999993</v>
      </c>
      <c r="K32">
        <f>Table1[[#This Row],[Gross Earning]]-Table1[[#This Row],[Budget]]</f>
        <v>246478898</v>
      </c>
    </row>
    <row r="33" spans="1:11">
      <c r="A33" t="s">
        <v>7231</v>
      </c>
      <c r="B33" s="3">
        <v>2009</v>
      </c>
      <c r="C33" t="s">
        <v>2542</v>
      </c>
      <c r="D33" t="s">
        <v>1671</v>
      </c>
      <c r="E33" t="s">
        <v>37</v>
      </c>
      <c r="F33" t="s">
        <v>585</v>
      </c>
      <c r="G33">
        <v>108</v>
      </c>
      <c r="H33">
        <v>277313371</v>
      </c>
      <c r="I33">
        <v>35000000</v>
      </c>
      <c r="J33">
        <v>7.8</v>
      </c>
      <c r="K33">
        <f>Table1[[#This Row],[Gross Earning]]-Table1[[#This Row],[Budget]]</f>
        <v>242313371</v>
      </c>
    </row>
    <row r="34" spans="1:11">
      <c r="A34" t="s">
        <v>17705</v>
      </c>
      <c r="B34" s="3">
        <v>2002</v>
      </c>
      <c r="C34" t="s">
        <v>5829</v>
      </c>
      <c r="D34" t="s">
        <v>2717</v>
      </c>
      <c r="E34" t="s">
        <v>37</v>
      </c>
      <c r="F34" t="s">
        <v>95</v>
      </c>
      <c r="G34">
        <v>95</v>
      </c>
      <c r="H34">
        <v>241437427</v>
      </c>
      <c r="I34">
        <v>5000000</v>
      </c>
      <c r="J34">
        <v>6.6</v>
      </c>
      <c r="K34">
        <f>Table1[[#This Row],[Gross Earning]]-Table1[[#This Row],[Budget]]</f>
        <v>236437427</v>
      </c>
    </row>
    <row r="35" spans="1:11">
      <c r="A35" t="s">
        <v>3542</v>
      </c>
      <c r="B35" s="3">
        <v>2010</v>
      </c>
      <c r="C35" t="s">
        <v>3541</v>
      </c>
      <c r="D35" t="s">
        <v>1105</v>
      </c>
      <c r="E35" t="s">
        <v>37</v>
      </c>
      <c r="F35" t="s">
        <v>39</v>
      </c>
      <c r="G35">
        <v>124</v>
      </c>
      <c r="H35">
        <v>300523113</v>
      </c>
      <c r="I35">
        <v>68000000</v>
      </c>
      <c r="J35">
        <v>4.9000000000000004</v>
      </c>
      <c r="K35">
        <f>Table1[[#This Row],[Gross Earning]]-Table1[[#This Row],[Budget]]</f>
        <v>232523113</v>
      </c>
    </row>
    <row r="36" spans="1:11">
      <c r="A36" t="s">
        <v>2981</v>
      </c>
      <c r="B36" s="3">
        <v>1996</v>
      </c>
      <c r="C36" t="s">
        <v>428</v>
      </c>
      <c r="D36" t="s">
        <v>73</v>
      </c>
      <c r="E36" t="s">
        <v>37</v>
      </c>
      <c r="F36" t="s">
        <v>39</v>
      </c>
      <c r="G36">
        <v>154</v>
      </c>
      <c r="H36">
        <v>306124059</v>
      </c>
      <c r="I36">
        <v>75000000</v>
      </c>
      <c r="J36">
        <v>6.9</v>
      </c>
      <c r="K36">
        <f>Table1[[#This Row],[Gross Earning]]-Table1[[#This Row],[Budget]]</f>
        <v>231124059</v>
      </c>
    </row>
    <row r="37" spans="1:11">
      <c r="A37" t="s">
        <v>7259</v>
      </c>
      <c r="B37" s="3">
        <v>2009</v>
      </c>
      <c r="C37" t="s">
        <v>2054</v>
      </c>
      <c r="D37" t="s">
        <v>1634</v>
      </c>
      <c r="E37" t="s">
        <v>37</v>
      </c>
      <c r="F37" t="s">
        <v>39</v>
      </c>
      <c r="G37">
        <v>129</v>
      </c>
      <c r="H37">
        <v>255950375</v>
      </c>
      <c r="I37">
        <v>29000000</v>
      </c>
      <c r="J37">
        <v>7.7</v>
      </c>
      <c r="K37">
        <f>Table1[[#This Row],[Gross Earning]]-Table1[[#This Row],[Budget]]</f>
        <v>226950375</v>
      </c>
    </row>
    <row r="38" spans="1:11">
      <c r="A38" t="s">
        <v>10635</v>
      </c>
      <c r="B38" s="3">
        <v>1981</v>
      </c>
      <c r="C38" t="s">
        <v>389</v>
      </c>
      <c r="D38" t="s">
        <v>127</v>
      </c>
      <c r="E38" t="s">
        <v>37</v>
      </c>
      <c r="F38" t="s">
        <v>95</v>
      </c>
      <c r="G38">
        <v>115</v>
      </c>
      <c r="H38">
        <v>242374454</v>
      </c>
      <c r="I38">
        <v>18000000</v>
      </c>
      <c r="J38">
        <v>8.5</v>
      </c>
      <c r="K38">
        <f>Table1[[#This Row],[Gross Earning]]-Table1[[#This Row],[Budget]]</f>
        <v>224374454</v>
      </c>
    </row>
    <row r="39" spans="1:11">
      <c r="A39" t="s">
        <v>1623</v>
      </c>
      <c r="B39" s="3">
        <v>2001</v>
      </c>
      <c r="C39" t="s">
        <v>171</v>
      </c>
      <c r="D39" t="s">
        <v>558</v>
      </c>
      <c r="E39" t="s">
        <v>37</v>
      </c>
      <c r="F39" t="s">
        <v>39</v>
      </c>
      <c r="G39">
        <v>171</v>
      </c>
      <c r="H39">
        <v>313837577</v>
      </c>
      <c r="I39">
        <v>93000000</v>
      </c>
      <c r="J39">
        <v>8.8000000000000007</v>
      </c>
      <c r="K39">
        <f>Table1[[#This Row],[Gross Earning]]-Table1[[#This Row],[Budget]]</f>
        <v>220837577</v>
      </c>
    </row>
    <row r="40" spans="1:11">
      <c r="A40" t="s">
        <v>12644</v>
      </c>
      <c r="B40" s="3">
        <v>1984</v>
      </c>
      <c r="C40" t="s">
        <v>2429</v>
      </c>
      <c r="D40" t="s">
        <v>1752</v>
      </c>
      <c r="E40" t="s">
        <v>37</v>
      </c>
      <c r="F40" t="s">
        <v>585</v>
      </c>
      <c r="G40">
        <v>105</v>
      </c>
      <c r="H40">
        <v>234760500</v>
      </c>
      <c r="I40">
        <v>14000000</v>
      </c>
      <c r="J40">
        <v>7.3</v>
      </c>
      <c r="K40">
        <f>Table1[[#This Row],[Gross Earning]]-Table1[[#This Row],[Budget]]</f>
        <v>220760500</v>
      </c>
    </row>
    <row r="41" spans="1:11">
      <c r="A41" t="s">
        <v>7245</v>
      </c>
      <c r="B41" s="3">
        <v>1989</v>
      </c>
      <c r="C41" t="s">
        <v>255</v>
      </c>
      <c r="D41" t="s">
        <v>127</v>
      </c>
      <c r="E41" t="s">
        <v>37</v>
      </c>
      <c r="F41" t="s">
        <v>39</v>
      </c>
      <c r="G41">
        <v>126</v>
      </c>
      <c r="H41">
        <v>251188924</v>
      </c>
      <c r="I41">
        <v>35000000</v>
      </c>
      <c r="J41">
        <v>7.6</v>
      </c>
      <c r="K41">
        <f>Table1[[#This Row],[Gross Earning]]-Table1[[#This Row],[Budget]]</f>
        <v>216188924</v>
      </c>
    </row>
    <row r="42" spans="1:11">
      <c r="A42" t="s">
        <v>323</v>
      </c>
      <c r="B42" s="3">
        <v>2010</v>
      </c>
      <c r="C42" t="s">
        <v>320</v>
      </c>
      <c r="D42" t="s">
        <v>271</v>
      </c>
      <c r="E42" t="s">
        <v>37</v>
      </c>
      <c r="F42" t="s">
        <v>277</v>
      </c>
      <c r="G42">
        <v>103</v>
      </c>
      <c r="H42">
        <v>414984497</v>
      </c>
      <c r="I42">
        <v>200000000</v>
      </c>
      <c r="J42">
        <v>8.3000000000000007</v>
      </c>
      <c r="K42">
        <f>Table1[[#This Row],[Gross Earning]]-Table1[[#This Row],[Budget]]</f>
        <v>214984497</v>
      </c>
    </row>
    <row r="43" spans="1:11">
      <c r="A43" t="s">
        <v>1270</v>
      </c>
      <c r="B43" s="3">
        <v>2014</v>
      </c>
      <c r="C43" t="s">
        <v>696</v>
      </c>
      <c r="D43" t="s">
        <v>1170</v>
      </c>
      <c r="E43" t="s">
        <v>37</v>
      </c>
      <c r="F43" t="s">
        <v>39</v>
      </c>
      <c r="G43">
        <v>123</v>
      </c>
      <c r="H43">
        <v>337103873</v>
      </c>
      <c r="I43">
        <v>125000000</v>
      </c>
      <c r="J43">
        <v>6.7</v>
      </c>
      <c r="K43">
        <f>Table1[[#This Row],[Gross Earning]]-Table1[[#This Row],[Budget]]</f>
        <v>212103873</v>
      </c>
    </row>
    <row r="44" spans="1:11">
      <c r="A44" t="s">
        <v>251</v>
      </c>
      <c r="B44" s="3">
        <v>2013</v>
      </c>
      <c r="C44" t="s">
        <v>249</v>
      </c>
      <c r="D44" t="s">
        <v>73</v>
      </c>
      <c r="E44" t="s">
        <v>37</v>
      </c>
      <c r="F44" t="s">
        <v>39</v>
      </c>
      <c r="G44">
        <v>195</v>
      </c>
      <c r="H44">
        <v>408992272</v>
      </c>
      <c r="I44">
        <v>200000000</v>
      </c>
      <c r="J44">
        <v>7.2</v>
      </c>
      <c r="K44">
        <f>Table1[[#This Row],[Gross Earning]]-Table1[[#This Row],[Budget]]</f>
        <v>208992272</v>
      </c>
    </row>
    <row r="45" spans="1:11">
      <c r="A45" t="s">
        <v>99</v>
      </c>
      <c r="B45" s="3">
        <v>2015</v>
      </c>
      <c r="C45" t="s">
        <v>96</v>
      </c>
      <c r="D45" t="s">
        <v>73</v>
      </c>
      <c r="E45" t="s">
        <v>37</v>
      </c>
      <c r="F45" t="s">
        <v>39</v>
      </c>
      <c r="G45">
        <v>141</v>
      </c>
      <c r="H45">
        <v>458991599</v>
      </c>
      <c r="I45">
        <v>250000000</v>
      </c>
      <c r="J45">
        <v>7.5</v>
      </c>
      <c r="K45">
        <f>Table1[[#This Row],[Gross Earning]]-Table1[[#This Row],[Budget]]</f>
        <v>208991599</v>
      </c>
    </row>
    <row r="46" spans="1:11">
      <c r="A46" t="s">
        <v>4997</v>
      </c>
      <c r="B46" s="3">
        <v>2001</v>
      </c>
      <c r="C46" t="s">
        <v>146</v>
      </c>
      <c r="D46" t="s">
        <v>271</v>
      </c>
      <c r="E46" t="s">
        <v>37</v>
      </c>
      <c r="F46" t="s">
        <v>95</v>
      </c>
      <c r="G46">
        <v>90</v>
      </c>
      <c r="H46">
        <v>267652016</v>
      </c>
      <c r="I46">
        <v>60000000</v>
      </c>
      <c r="J46">
        <v>7.9</v>
      </c>
      <c r="K46">
        <f>Table1[[#This Row],[Gross Earning]]-Table1[[#This Row],[Budget]]</f>
        <v>207652016</v>
      </c>
    </row>
    <row r="47" spans="1:11">
      <c r="A47" t="s">
        <v>281</v>
      </c>
      <c r="B47" s="3">
        <v>2009</v>
      </c>
      <c r="C47" t="s">
        <v>278</v>
      </c>
      <c r="D47" t="s">
        <v>73</v>
      </c>
      <c r="E47" t="s">
        <v>37</v>
      </c>
      <c r="F47" t="s">
        <v>39</v>
      </c>
      <c r="G47">
        <v>150</v>
      </c>
      <c r="H47">
        <v>402076689</v>
      </c>
      <c r="I47">
        <v>200000000</v>
      </c>
      <c r="J47">
        <v>6</v>
      </c>
      <c r="K47">
        <f>Table1[[#This Row],[Gross Earning]]-Table1[[#This Row],[Budget]]</f>
        <v>202076689</v>
      </c>
    </row>
    <row r="48" spans="1:11">
      <c r="A48" t="s">
        <v>3927</v>
      </c>
      <c r="B48" s="3">
        <v>2004</v>
      </c>
      <c r="C48" t="s">
        <v>1965</v>
      </c>
      <c r="D48" t="s">
        <v>1681</v>
      </c>
      <c r="E48" t="s">
        <v>37</v>
      </c>
      <c r="F48" t="s">
        <v>39</v>
      </c>
      <c r="G48">
        <v>106</v>
      </c>
      <c r="H48">
        <v>279167575</v>
      </c>
      <c r="I48">
        <v>80000000</v>
      </c>
      <c r="J48">
        <v>6.3</v>
      </c>
      <c r="K48">
        <f>Table1[[#This Row],[Gross Earning]]-Table1[[#This Row],[Budget]]</f>
        <v>199167575</v>
      </c>
    </row>
    <row r="49" spans="1:11">
      <c r="A49" t="s">
        <v>61</v>
      </c>
      <c r="B49" s="3">
        <v>2012</v>
      </c>
      <c r="C49" t="s">
        <v>57</v>
      </c>
      <c r="D49" t="s">
        <v>59</v>
      </c>
      <c r="E49" t="s">
        <v>37</v>
      </c>
      <c r="F49" t="s">
        <v>39</v>
      </c>
      <c r="G49">
        <v>164</v>
      </c>
      <c r="H49">
        <v>448130642</v>
      </c>
      <c r="I49">
        <v>250000000</v>
      </c>
      <c r="J49">
        <v>8.5</v>
      </c>
      <c r="K49">
        <f>Table1[[#This Row],[Gross Earning]]-Table1[[#This Row],[Budget]]</f>
        <v>198130642</v>
      </c>
    </row>
    <row r="50" spans="1:11">
      <c r="A50" t="s">
        <v>132</v>
      </c>
      <c r="B50" s="3">
        <v>2006</v>
      </c>
      <c r="C50" t="s">
        <v>40</v>
      </c>
      <c r="D50" t="s">
        <v>42</v>
      </c>
      <c r="E50" t="s">
        <v>37</v>
      </c>
      <c r="F50" t="s">
        <v>39</v>
      </c>
      <c r="G50">
        <v>151</v>
      </c>
      <c r="H50">
        <v>423032628</v>
      </c>
      <c r="I50">
        <v>225000000</v>
      </c>
      <c r="J50">
        <v>7.3</v>
      </c>
      <c r="K50">
        <f>Table1[[#This Row],[Gross Earning]]-Table1[[#This Row],[Budget]]</f>
        <v>198032628</v>
      </c>
    </row>
    <row r="51" spans="1:11">
      <c r="A51" t="s">
        <v>4199</v>
      </c>
      <c r="B51" s="3">
        <v>2014</v>
      </c>
      <c r="C51" t="s">
        <v>2099</v>
      </c>
      <c r="D51" t="s">
        <v>1035</v>
      </c>
      <c r="E51" t="s">
        <v>37</v>
      </c>
      <c r="F51" t="s">
        <v>95</v>
      </c>
      <c r="G51">
        <v>100</v>
      </c>
      <c r="H51">
        <v>257756197</v>
      </c>
      <c r="I51">
        <v>60000000</v>
      </c>
      <c r="J51">
        <v>7.8</v>
      </c>
      <c r="K51">
        <f>Table1[[#This Row],[Gross Earning]]-Table1[[#This Row],[Budget]]</f>
        <v>197756197</v>
      </c>
    </row>
    <row r="52" spans="1:11">
      <c r="A52" t="s">
        <v>14006</v>
      </c>
      <c r="B52" s="3">
        <v>1973</v>
      </c>
      <c r="C52" t="s">
        <v>4733</v>
      </c>
      <c r="D52" t="s">
        <v>6403</v>
      </c>
      <c r="E52" t="s">
        <v>37</v>
      </c>
      <c r="F52" t="s">
        <v>585</v>
      </c>
      <c r="G52">
        <v>132</v>
      </c>
      <c r="H52">
        <v>204565000</v>
      </c>
      <c r="I52">
        <v>8000000</v>
      </c>
      <c r="J52">
        <v>8</v>
      </c>
      <c r="K52">
        <f>Table1[[#This Row],[Gross Earning]]-Table1[[#This Row],[Budget]]</f>
        <v>196565000</v>
      </c>
    </row>
    <row r="53" spans="1:11">
      <c r="A53" t="s">
        <v>1437</v>
      </c>
      <c r="B53" s="3">
        <v>2002</v>
      </c>
      <c r="C53" t="s">
        <v>1432</v>
      </c>
      <c r="D53" t="s">
        <v>31</v>
      </c>
      <c r="E53" t="s">
        <v>37</v>
      </c>
      <c r="F53" t="s">
        <v>95</v>
      </c>
      <c r="G53">
        <v>142</v>
      </c>
      <c r="H53">
        <v>310675583</v>
      </c>
      <c r="I53">
        <v>115000000</v>
      </c>
      <c r="J53">
        <v>6.7</v>
      </c>
      <c r="K53">
        <f>Table1[[#This Row],[Gross Earning]]-Table1[[#This Row],[Budget]]</f>
        <v>195675583</v>
      </c>
    </row>
    <row r="54" spans="1:11">
      <c r="A54" t="s">
        <v>10338</v>
      </c>
      <c r="B54" s="3">
        <v>1990</v>
      </c>
      <c r="C54" t="s">
        <v>3129</v>
      </c>
      <c r="D54" t="s">
        <v>10337</v>
      </c>
      <c r="E54" t="s">
        <v>37</v>
      </c>
      <c r="F54" t="s">
        <v>39</v>
      </c>
      <c r="G54">
        <v>127</v>
      </c>
      <c r="H54">
        <v>217631306</v>
      </c>
      <c r="I54">
        <v>22000000</v>
      </c>
      <c r="J54">
        <v>7</v>
      </c>
      <c r="K54">
        <f>Table1[[#This Row],[Gross Earning]]-Table1[[#This Row],[Budget]]</f>
        <v>195631306</v>
      </c>
    </row>
    <row r="55" spans="1:11">
      <c r="A55" t="s">
        <v>18794</v>
      </c>
      <c r="B55" s="3">
        <v>1939</v>
      </c>
      <c r="C55" t="s">
        <v>18791</v>
      </c>
      <c r="D55" t="s">
        <v>1941</v>
      </c>
      <c r="E55" t="s">
        <v>37</v>
      </c>
      <c r="F55" t="s">
        <v>277</v>
      </c>
      <c r="G55">
        <v>226</v>
      </c>
      <c r="H55">
        <v>198655278</v>
      </c>
      <c r="I55">
        <v>3977000</v>
      </c>
      <c r="J55">
        <v>8.1999999999999993</v>
      </c>
      <c r="K55">
        <f>Table1[[#This Row],[Gross Earning]]-Table1[[#This Row],[Budget]]</f>
        <v>194678278</v>
      </c>
    </row>
    <row r="56" spans="1:11">
      <c r="A56" t="s">
        <v>9374</v>
      </c>
      <c r="B56" s="3">
        <v>1993</v>
      </c>
      <c r="C56" t="s">
        <v>1252</v>
      </c>
      <c r="D56" t="s">
        <v>9105</v>
      </c>
      <c r="E56" t="s">
        <v>37</v>
      </c>
      <c r="F56" t="s">
        <v>39</v>
      </c>
      <c r="G56">
        <v>125</v>
      </c>
      <c r="H56">
        <v>219200000</v>
      </c>
      <c r="I56">
        <v>25000000</v>
      </c>
      <c r="J56">
        <v>6.9</v>
      </c>
      <c r="K56">
        <f>Table1[[#This Row],[Gross Earning]]-Table1[[#This Row],[Budget]]</f>
        <v>194200000</v>
      </c>
    </row>
    <row r="57" spans="1:11">
      <c r="A57" t="s">
        <v>1253</v>
      </c>
      <c r="B57" s="3">
        <v>2001</v>
      </c>
      <c r="C57" t="s">
        <v>1252</v>
      </c>
      <c r="D57" t="s">
        <v>200</v>
      </c>
      <c r="E57" t="s">
        <v>37</v>
      </c>
      <c r="F57" t="s">
        <v>95</v>
      </c>
      <c r="G57">
        <v>159</v>
      </c>
      <c r="H57">
        <v>317557891</v>
      </c>
      <c r="I57">
        <v>125000000</v>
      </c>
      <c r="J57">
        <v>7.5</v>
      </c>
      <c r="K57">
        <f>Table1[[#This Row],[Gross Earning]]-Table1[[#This Row],[Budget]]</f>
        <v>192557891</v>
      </c>
    </row>
    <row r="58" spans="1:11">
      <c r="A58" t="s">
        <v>11581</v>
      </c>
      <c r="B58" s="3">
        <v>1985</v>
      </c>
      <c r="C58" t="s">
        <v>435</v>
      </c>
      <c r="D58" t="s">
        <v>1875</v>
      </c>
      <c r="E58" t="s">
        <v>37</v>
      </c>
      <c r="F58" t="s">
        <v>95</v>
      </c>
      <c r="G58">
        <v>116</v>
      </c>
      <c r="H58">
        <v>210609762</v>
      </c>
      <c r="I58">
        <v>19000000</v>
      </c>
      <c r="J58">
        <v>8.5</v>
      </c>
      <c r="K58">
        <f>Table1[[#This Row],[Gross Earning]]-Table1[[#This Row],[Budget]]</f>
        <v>191609762</v>
      </c>
    </row>
    <row r="59" spans="1:11">
      <c r="A59" t="s">
        <v>8826</v>
      </c>
      <c r="B59" s="3">
        <v>1992</v>
      </c>
      <c r="C59" t="s">
        <v>1658</v>
      </c>
      <c r="D59" t="s">
        <v>89</v>
      </c>
      <c r="E59" t="s">
        <v>37</v>
      </c>
      <c r="F59" t="s">
        <v>277</v>
      </c>
      <c r="G59">
        <v>90</v>
      </c>
      <c r="H59">
        <v>217350219</v>
      </c>
      <c r="I59">
        <v>28000000</v>
      </c>
      <c r="J59">
        <v>8</v>
      </c>
      <c r="K59">
        <f>Table1[[#This Row],[Gross Earning]]-Table1[[#This Row],[Budget]]</f>
        <v>189350219</v>
      </c>
    </row>
    <row r="60" spans="1:11">
      <c r="A60" t="s">
        <v>549</v>
      </c>
      <c r="B60" s="3">
        <v>2016</v>
      </c>
      <c r="C60" t="s">
        <v>250</v>
      </c>
      <c r="D60" t="s">
        <v>548</v>
      </c>
      <c r="E60" t="s">
        <v>37</v>
      </c>
      <c r="F60" t="s">
        <v>95</v>
      </c>
      <c r="G60">
        <v>106</v>
      </c>
      <c r="H60">
        <v>362645141</v>
      </c>
      <c r="I60">
        <v>175000000</v>
      </c>
      <c r="J60">
        <v>7.8</v>
      </c>
      <c r="K60">
        <f>Table1[[#This Row],[Gross Earning]]-Table1[[#This Row],[Budget]]</f>
        <v>187645141</v>
      </c>
    </row>
    <row r="61" spans="1:11">
      <c r="A61" t="s">
        <v>21102</v>
      </c>
      <c r="B61" s="3">
        <v>1937</v>
      </c>
      <c r="C61" t="s">
        <v>21099</v>
      </c>
      <c r="D61" t="s">
        <v>6030</v>
      </c>
      <c r="E61" t="s">
        <v>37</v>
      </c>
      <c r="F61" t="s">
        <v>6036</v>
      </c>
      <c r="G61">
        <v>83</v>
      </c>
      <c r="H61">
        <v>184925485</v>
      </c>
      <c r="I61">
        <v>2000000</v>
      </c>
      <c r="J61">
        <v>7.7</v>
      </c>
      <c r="K61">
        <f>Table1[[#This Row],[Gross Earning]]-Table1[[#This Row],[Budget]]</f>
        <v>182925485</v>
      </c>
    </row>
    <row r="62" spans="1:11">
      <c r="A62" t="s">
        <v>3549</v>
      </c>
      <c r="B62" s="3">
        <v>2010</v>
      </c>
      <c r="C62" t="s">
        <v>2976</v>
      </c>
      <c r="D62" t="s">
        <v>2966</v>
      </c>
      <c r="E62" t="s">
        <v>37</v>
      </c>
      <c r="F62" t="s">
        <v>95</v>
      </c>
      <c r="G62">
        <v>87</v>
      </c>
      <c r="H62">
        <v>251501645</v>
      </c>
      <c r="I62">
        <v>69000000</v>
      </c>
      <c r="J62">
        <v>7.7</v>
      </c>
      <c r="K62">
        <f>Table1[[#This Row],[Gross Earning]]-Table1[[#This Row],[Budget]]</f>
        <v>182501645</v>
      </c>
    </row>
    <row r="63" spans="1:11">
      <c r="A63" t="s">
        <v>543</v>
      </c>
      <c r="B63" s="3">
        <v>2015</v>
      </c>
      <c r="C63" t="s">
        <v>469</v>
      </c>
      <c r="D63" t="s">
        <v>542</v>
      </c>
      <c r="E63" t="s">
        <v>37</v>
      </c>
      <c r="F63" t="s">
        <v>95</v>
      </c>
      <c r="G63">
        <v>95</v>
      </c>
      <c r="H63">
        <v>356454367</v>
      </c>
      <c r="I63">
        <v>175000000</v>
      </c>
      <c r="J63">
        <v>8.3000000000000007</v>
      </c>
      <c r="K63">
        <f>Table1[[#This Row],[Gross Earning]]-Table1[[#This Row],[Budget]]</f>
        <v>181454367</v>
      </c>
    </row>
    <row r="64" spans="1:11">
      <c r="A64" t="s">
        <v>484</v>
      </c>
      <c r="B64" s="3">
        <v>2008</v>
      </c>
      <c r="C64" t="s">
        <v>250</v>
      </c>
      <c r="D64" t="s">
        <v>73</v>
      </c>
      <c r="E64" t="s">
        <v>37</v>
      </c>
      <c r="F64" t="s">
        <v>39</v>
      </c>
      <c r="G64">
        <v>126</v>
      </c>
      <c r="H64">
        <v>318298180</v>
      </c>
      <c r="I64">
        <v>140000000</v>
      </c>
      <c r="J64">
        <v>7.9</v>
      </c>
      <c r="K64">
        <f>Table1[[#This Row],[Gross Earning]]-Table1[[#This Row],[Budget]]</f>
        <v>178298180</v>
      </c>
    </row>
    <row r="65" spans="1:11">
      <c r="A65" t="s">
        <v>16973</v>
      </c>
      <c r="B65" s="3">
        <v>1978</v>
      </c>
      <c r="C65" t="s">
        <v>13411</v>
      </c>
      <c r="D65" t="s">
        <v>16971</v>
      </c>
      <c r="E65" t="s">
        <v>37</v>
      </c>
      <c r="F65" t="s">
        <v>39</v>
      </c>
      <c r="G65">
        <v>110</v>
      </c>
      <c r="H65">
        <v>181360000</v>
      </c>
      <c r="I65">
        <v>6000000</v>
      </c>
      <c r="J65">
        <v>7.2</v>
      </c>
      <c r="K65">
        <f>Table1[[#This Row],[Gross Earning]]-Table1[[#This Row],[Budget]]</f>
        <v>175360000</v>
      </c>
    </row>
    <row r="66" spans="1:11">
      <c r="A66" t="s">
        <v>1440</v>
      </c>
      <c r="B66" s="3">
        <v>2001</v>
      </c>
      <c r="C66" t="s">
        <v>469</v>
      </c>
      <c r="D66" t="s">
        <v>271</v>
      </c>
      <c r="E66" t="s">
        <v>37</v>
      </c>
      <c r="F66" t="s">
        <v>277</v>
      </c>
      <c r="G66">
        <v>92</v>
      </c>
      <c r="H66">
        <v>289907418</v>
      </c>
      <c r="I66">
        <v>115000000</v>
      </c>
      <c r="J66">
        <v>8.1</v>
      </c>
      <c r="K66">
        <f>Table1[[#This Row],[Gross Earning]]-Table1[[#This Row],[Budget]]</f>
        <v>174907418</v>
      </c>
    </row>
    <row r="67" spans="1:11">
      <c r="A67" t="s">
        <v>2544</v>
      </c>
      <c r="B67" s="3">
        <v>2011</v>
      </c>
      <c r="C67" t="s">
        <v>2542</v>
      </c>
      <c r="D67" t="s">
        <v>1671</v>
      </c>
      <c r="E67" t="s">
        <v>37</v>
      </c>
      <c r="F67" t="s">
        <v>585</v>
      </c>
      <c r="G67">
        <v>102</v>
      </c>
      <c r="H67">
        <v>254455986</v>
      </c>
      <c r="I67">
        <v>80000000</v>
      </c>
      <c r="J67">
        <v>6.5</v>
      </c>
      <c r="K67">
        <f>Table1[[#This Row],[Gross Earning]]-Table1[[#This Row],[Budget]]</f>
        <v>174455986</v>
      </c>
    </row>
    <row r="68" spans="1:11">
      <c r="A68" t="s">
        <v>1485</v>
      </c>
      <c r="B68" s="3">
        <v>2013</v>
      </c>
      <c r="C68" t="s">
        <v>1217</v>
      </c>
      <c r="D68" t="s">
        <v>1483</v>
      </c>
      <c r="E68" t="s">
        <v>37</v>
      </c>
      <c r="F68" t="s">
        <v>39</v>
      </c>
      <c r="G68">
        <v>91</v>
      </c>
      <c r="H68">
        <v>274084951</v>
      </c>
      <c r="I68">
        <v>100000000</v>
      </c>
      <c r="J68">
        <v>7.8</v>
      </c>
      <c r="K68">
        <f>Table1[[#This Row],[Gross Earning]]-Table1[[#This Row],[Budget]]</f>
        <v>174084951</v>
      </c>
    </row>
    <row r="69" spans="1:11">
      <c r="A69" t="s">
        <v>246</v>
      </c>
      <c r="B69" s="3">
        <v>2004</v>
      </c>
      <c r="C69" t="s">
        <v>79</v>
      </c>
      <c r="D69" t="s">
        <v>245</v>
      </c>
      <c r="E69" t="s">
        <v>37</v>
      </c>
      <c r="F69" t="s">
        <v>39</v>
      </c>
      <c r="G69">
        <v>135</v>
      </c>
      <c r="H69">
        <v>373377893</v>
      </c>
      <c r="I69">
        <v>200000000</v>
      </c>
      <c r="J69">
        <v>7.3</v>
      </c>
      <c r="K69">
        <f>Table1[[#This Row],[Gross Earning]]-Table1[[#This Row],[Budget]]</f>
        <v>173377893</v>
      </c>
    </row>
    <row r="70" spans="1:11">
      <c r="A70" t="s">
        <v>7242</v>
      </c>
      <c r="B70" s="3">
        <v>1999</v>
      </c>
      <c r="C70" t="s">
        <v>1965</v>
      </c>
      <c r="D70" t="s">
        <v>1374</v>
      </c>
      <c r="E70" t="s">
        <v>37</v>
      </c>
      <c r="F70" t="s">
        <v>39</v>
      </c>
      <c r="G70">
        <v>95</v>
      </c>
      <c r="H70">
        <v>205399422</v>
      </c>
      <c r="I70">
        <v>33000000</v>
      </c>
      <c r="J70">
        <v>6.6</v>
      </c>
      <c r="K70">
        <f>Table1[[#This Row],[Gross Earning]]-Table1[[#This Row],[Budget]]</f>
        <v>172399422</v>
      </c>
    </row>
    <row r="71" spans="1:11">
      <c r="A71" t="s">
        <v>1106</v>
      </c>
      <c r="B71" s="3">
        <v>2012</v>
      </c>
      <c r="C71" t="s">
        <v>1104</v>
      </c>
      <c r="D71" t="s">
        <v>1105</v>
      </c>
      <c r="E71" t="s">
        <v>37</v>
      </c>
      <c r="F71" t="s">
        <v>39</v>
      </c>
      <c r="G71">
        <v>115</v>
      </c>
      <c r="H71">
        <v>292298923</v>
      </c>
      <c r="I71">
        <v>120000000</v>
      </c>
      <c r="J71">
        <v>5.5</v>
      </c>
      <c r="K71">
        <f>Table1[[#This Row],[Gross Earning]]-Table1[[#This Row],[Budget]]</f>
        <v>172298923</v>
      </c>
    </row>
    <row r="72" spans="1:11">
      <c r="A72" t="s">
        <v>2062</v>
      </c>
      <c r="B72" s="3">
        <v>2004</v>
      </c>
      <c r="C72" t="s">
        <v>604</v>
      </c>
      <c r="D72" t="s">
        <v>2060</v>
      </c>
      <c r="E72" t="s">
        <v>37</v>
      </c>
      <c r="F72" t="s">
        <v>95</v>
      </c>
      <c r="G72">
        <v>115</v>
      </c>
      <c r="H72">
        <v>261437578</v>
      </c>
      <c r="I72">
        <v>92000000</v>
      </c>
      <c r="J72">
        <v>8</v>
      </c>
      <c r="K72">
        <f>Table1[[#This Row],[Gross Earning]]-Table1[[#This Row],[Budget]]</f>
        <v>169437578</v>
      </c>
    </row>
    <row r="73" spans="1:11">
      <c r="A73" t="s">
        <v>757</v>
      </c>
      <c r="B73" s="3">
        <v>2007</v>
      </c>
      <c r="C73" t="s">
        <v>278</v>
      </c>
      <c r="D73" t="s">
        <v>73</v>
      </c>
      <c r="E73" t="s">
        <v>37</v>
      </c>
      <c r="F73" t="s">
        <v>39</v>
      </c>
      <c r="G73">
        <v>144</v>
      </c>
      <c r="H73">
        <v>318759914</v>
      </c>
      <c r="I73">
        <v>150000000</v>
      </c>
      <c r="J73">
        <v>7.1</v>
      </c>
      <c r="K73">
        <f>Table1[[#This Row],[Gross Earning]]-Table1[[#This Row],[Budget]]</f>
        <v>168759914</v>
      </c>
    </row>
    <row r="74" spans="1:11">
      <c r="A74" t="s">
        <v>5014</v>
      </c>
      <c r="B74" s="3">
        <v>2012</v>
      </c>
      <c r="C74" t="s">
        <v>2513</v>
      </c>
      <c r="D74" t="s">
        <v>2786</v>
      </c>
      <c r="E74" t="s">
        <v>37</v>
      </c>
      <c r="F74" t="s">
        <v>585</v>
      </c>
      <c r="G74">
        <v>112</v>
      </c>
      <c r="H74">
        <v>218628680</v>
      </c>
      <c r="I74">
        <v>50000000</v>
      </c>
      <c r="J74">
        <v>7</v>
      </c>
      <c r="K74">
        <f>Table1[[#This Row],[Gross Earning]]-Table1[[#This Row],[Budget]]</f>
        <v>168628680</v>
      </c>
    </row>
    <row r="75" spans="1:11">
      <c r="A75" t="s">
        <v>3944</v>
      </c>
      <c r="B75" s="3">
        <v>2007</v>
      </c>
      <c r="C75" t="s">
        <v>2166</v>
      </c>
      <c r="D75" t="s">
        <v>1628</v>
      </c>
      <c r="E75" t="s">
        <v>37</v>
      </c>
      <c r="F75" t="s">
        <v>39</v>
      </c>
      <c r="G75">
        <v>100</v>
      </c>
      <c r="H75">
        <v>168213584</v>
      </c>
      <c r="J75">
        <v>5.9</v>
      </c>
      <c r="K75">
        <f>Table1[[#This Row],[Gross Earning]]-Table1[[#This Row],[Budget]]</f>
        <v>168213584</v>
      </c>
    </row>
    <row r="76" spans="1:11">
      <c r="A76" t="s">
        <v>15799</v>
      </c>
      <c r="B76" s="3">
        <v>1986</v>
      </c>
      <c r="C76" t="s">
        <v>15798</v>
      </c>
      <c r="D76" t="s">
        <v>4219</v>
      </c>
      <c r="E76" t="s">
        <v>37</v>
      </c>
      <c r="F76" t="s">
        <v>39</v>
      </c>
      <c r="G76">
        <v>93</v>
      </c>
      <c r="H76">
        <v>174635000</v>
      </c>
      <c r="I76">
        <v>8800000</v>
      </c>
      <c r="J76">
        <v>6.5</v>
      </c>
      <c r="K76">
        <f>Table1[[#This Row],[Gross Earning]]-Table1[[#This Row],[Budget]]</f>
        <v>165835000</v>
      </c>
    </row>
    <row r="77" spans="1:11">
      <c r="A77" t="s">
        <v>1263</v>
      </c>
      <c r="B77" s="3">
        <v>2003</v>
      </c>
      <c r="C77" t="s">
        <v>40</v>
      </c>
      <c r="D77" t="s">
        <v>42</v>
      </c>
      <c r="E77" t="s">
        <v>37</v>
      </c>
      <c r="F77" t="s">
        <v>39</v>
      </c>
      <c r="G77">
        <v>143</v>
      </c>
      <c r="H77">
        <v>305388685</v>
      </c>
      <c r="I77">
        <v>140000000</v>
      </c>
      <c r="J77">
        <v>8.1</v>
      </c>
      <c r="K77">
        <f>Table1[[#This Row],[Gross Earning]]-Table1[[#This Row],[Budget]]</f>
        <v>165388685</v>
      </c>
    </row>
    <row r="78" spans="1:11">
      <c r="A78" t="s">
        <v>13363</v>
      </c>
      <c r="B78" s="3">
        <v>1990</v>
      </c>
      <c r="C78" t="s">
        <v>3303</v>
      </c>
      <c r="D78" t="s">
        <v>1681</v>
      </c>
      <c r="E78" t="s">
        <v>37</v>
      </c>
      <c r="F78" t="s">
        <v>585</v>
      </c>
      <c r="G78">
        <v>125</v>
      </c>
      <c r="H78">
        <v>178406268</v>
      </c>
      <c r="I78">
        <v>14000000</v>
      </c>
      <c r="J78">
        <v>6.9</v>
      </c>
      <c r="K78">
        <f>Table1[[#This Row],[Gross Earning]]-Table1[[#This Row],[Budget]]</f>
        <v>164406268</v>
      </c>
    </row>
    <row r="79" spans="1:11">
      <c r="A79" t="s">
        <v>655</v>
      </c>
      <c r="B79" s="3">
        <v>2014</v>
      </c>
      <c r="C79" t="s">
        <v>653</v>
      </c>
      <c r="D79" t="s">
        <v>73</v>
      </c>
      <c r="E79" t="s">
        <v>37</v>
      </c>
      <c r="F79" t="s">
        <v>39</v>
      </c>
      <c r="G79">
        <v>121</v>
      </c>
      <c r="H79">
        <v>333130696</v>
      </c>
      <c r="I79">
        <v>170000000</v>
      </c>
      <c r="J79">
        <v>8.1</v>
      </c>
      <c r="K79">
        <f>Table1[[#This Row],[Gross Earning]]-Table1[[#This Row],[Budget]]</f>
        <v>163130696</v>
      </c>
    </row>
    <row r="80" spans="1:11">
      <c r="A80" t="s">
        <v>11553</v>
      </c>
      <c r="B80" s="3">
        <v>1990</v>
      </c>
      <c r="C80" t="s">
        <v>2859</v>
      </c>
      <c r="D80" t="s">
        <v>6038</v>
      </c>
      <c r="E80" t="s">
        <v>37</v>
      </c>
      <c r="F80" t="s">
        <v>39</v>
      </c>
      <c r="G80">
        <v>236</v>
      </c>
      <c r="H80">
        <v>184208848</v>
      </c>
      <c r="I80">
        <v>22000000</v>
      </c>
      <c r="J80">
        <v>8</v>
      </c>
      <c r="K80">
        <f>Table1[[#This Row],[Gross Earning]]-Table1[[#This Row],[Budget]]</f>
        <v>162208848</v>
      </c>
    </row>
    <row r="81" spans="1:11">
      <c r="A81" t="s">
        <v>1703</v>
      </c>
      <c r="B81" s="3">
        <v>2002</v>
      </c>
      <c r="C81" t="s">
        <v>1252</v>
      </c>
      <c r="D81" t="s">
        <v>105</v>
      </c>
      <c r="E81" t="s">
        <v>37</v>
      </c>
      <c r="F81" t="s">
        <v>95</v>
      </c>
      <c r="G81">
        <v>174</v>
      </c>
      <c r="H81">
        <v>261970615</v>
      </c>
      <c r="I81">
        <v>100000000</v>
      </c>
      <c r="J81">
        <v>7.4</v>
      </c>
      <c r="K81">
        <f>Table1[[#This Row],[Gross Earning]]-Table1[[#This Row],[Budget]]</f>
        <v>161970615</v>
      </c>
    </row>
    <row r="82" spans="1:11">
      <c r="A82" t="s">
        <v>8096</v>
      </c>
      <c r="B82" s="3">
        <v>1995</v>
      </c>
      <c r="C82" t="s">
        <v>306</v>
      </c>
      <c r="D82" t="s">
        <v>271</v>
      </c>
      <c r="E82" t="s">
        <v>37</v>
      </c>
      <c r="F82" t="s">
        <v>277</v>
      </c>
      <c r="G82">
        <v>74</v>
      </c>
      <c r="H82">
        <v>191796233</v>
      </c>
      <c r="I82">
        <v>30000000</v>
      </c>
      <c r="J82">
        <v>8.3000000000000007</v>
      </c>
      <c r="K82">
        <f>Table1[[#This Row],[Gross Earning]]-Table1[[#This Row],[Budget]]</f>
        <v>161796233</v>
      </c>
    </row>
    <row r="83" spans="1:11">
      <c r="A83" t="s">
        <v>12656</v>
      </c>
      <c r="B83" s="3">
        <v>1986</v>
      </c>
      <c r="C83" t="s">
        <v>1739</v>
      </c>
      <c r="D83" t="s">
        <v>1693</v>
      </c>
      <c r="E83" t="s">
        <v>37</v>
      </c>
      <c r="F83" t="s">
        <v>95</v>
      </c>
      <c r="G83">
        <v>110</v>
      </c>
      <c r="H83">
        <v>176781728</v>
      </c>
      <c r="I83">
        <v>15000000</v>
      </c>
      <c r="J83">
        <v>6.9</v>
      </c>
      <c r="K83">
        <f>Table1[[#This Row],[Gross Earning]]-Table1[[#This Row],[Budget]]</f>
        <v>161781728</v>
      </c>
    </row>
    <row r="84" spans="1:11">
      <c r="A84" t="s">
        <v>2528</v>
      </c>
      <c r="B84" s="3">
        <v>2003</v>
      </c>
      <c r="C84" t="s">
        <v>514</v>
      </c>
      <c r="D84" t="s">
        <v>2527</v>
      </c>
      <c r="E84" t="s">
        <v>37</v>
      </c>
      <c r="F84" t="s">
        <v>39</v>
      </c>
      <c r="G84">
        <v>101</v>
      </c>
      <c r="H84">
        <v>242589580</v>
      </c>
      <c r="I84">
        <v>81000000</v>
      </c>
      <c r="J84">
        <v>6.7</v>
      </c>
      <c r="K84">
        <f>Table1[[#This Row],[Gross Earning]]-Table1[[#This Row],[Budget]]</f>
        <v>161589580</v>
      </c>
    </row>
    <row r="85" spans="1:11">
      <c r="A85" t="s">
        <v>724</v>
      </c>
      <c r="B85" s="3">
        <v>2007</v>
      </c>
      <c r="C85" t="s">
        <v>721</v>
      </c>
      <c r="D85" t="s">
        <v>271</v>
      </c>
      <c r="E85" t="s">
        <v>37</v>
      </c>
      <c r="F85" t="s">
        <v>95</v>
      </c>
      <c r="G85">
        <v>93</v>
      </c>
      <c r="H85">
        <v>320706665</v>
      </c>
      <c r="I85">
        <v>160000000</v>
      </c>
      <c r="J85">
        <v>6.1</v>
      </c>
      <c r="K85">
        <f>Table1[[#This Row],[Gross Earning]]-Table1[[#This Row],[Budget]]</f>
        <v>160706665</v>
      </c>
    </row>
    <row r="86" spans="1:11">
      <c r="A86" t="s">
        <v>2076</v>
      </c>
      <c r="B86" s="3">
        <v>1997</v>
      </c>
      <c r="C86" t="s">
        <v>163</v>
      </c>
      <c r="D86" t="s">
        <v>2075</v>
      </c>
      <c r="E86" t="s">
        <v>37</v>
      </c>
      <c r="F86" t="s">
        <v>39</v>
      </c>
      <c r="G86">
        <v>98</v>
      </c>
      <c r="H86">
        <v>250147615</v>
      </c>
      <c r="I86">
        <v>90000000</v>
      </c>
      <c r="J86">
        <v>7.3</v>
      </c>
      <c r="K86">
        <f>Table1[[#This Row],[Gross Earning]]-Table1[[#This Row],[Budget]]</f>
        <v>160147615</v>
      </c>
    </row>
    <row r="87" spans="1:11">
      <c r="A87" t="s">
        <v>336</v>
      </c>
      <c r="B87" s="3">
        <v>2015</v>
      </c>
      <c r="C87" t="s">
        <v>332</v>
      </c>
      <c r="D87" t="s">
        <v>334</v>
      </c>
      <c r="E87" t="s">
        <v>37</v>
      </c>
      <c r="F87" t="s">
        <v>39</v>
      </c>
      <c r="G87">
        <v>140</v>
      </c>
      <c r="H87">
        <v>350034110</v>
      </c>
      <c r="I87">
        <v>190000000</v>
      </c>
      <c r="J87">
        <v>7.2</v>
      </c>
      <c r="K87">
        <f>Table1[[#This Row],[Gross Earning]]-Table1[[#This Row],[Budget]]</f>
        <v>160034110</v>
      </c>
    </row>
    <row r="88" spans="1:11">
      <c r="A88" t="s">
        <v>386</v>
      </c>
      <c r="B88" s="3">
        <v>2011</v>
      </c>
      <c r="C88" t="s">
        <v>278</v>
      </c>
      <c r="D88" t="s">
        <v>73</v>
      </c>
      <c r="E88" t="s">
        <v>37</v>
      </c>
      <c r="F88" t="s">
        <v>39</v>
      </c>
      <c r="G88">
        <v>154</v>
      </c>
      <c r="H88">
        <v>352358779</v>
      </c>
      <c r="I88">
        <v>195000000</v>
      </c>
      <c r="J88">
        <v>6.3</v>
      </c>
      <c r="K88">
        <f>Table1[[#This Row],[Gross Earning]]-Table1[[#This Row],[Budget]]</f>
        <v>157358779</v>
      </c>
    </row>
    <row r="89" spans="1:11">
      <c r="A89" t="s">
        <v>4567</v>
      </c>
      <c r="B89" s="3">
        <v>2007</v>
      </c>
      <c r="C89" t="s">
        <v>3917</v>
      </c>
      <c r="D89" t="s">
        <v>3363</v>
      </c>
      <c r="E89" t="s">
        <v>37</v>
      </c>
      <c r="F89" t="s">
        <v>95</v>
      </c>
      <c r="G89">
        <v>92</v>
      </c>
      <c r="H89">
        <v>217326336</v>
      </c>
      <c r="I89">
        <v>60000000</v>
      </c>
      <c r="J89">
        <v>5.2</v>
      </c>
      <c r="K89">
        <f>Table1[[#This Row],[Gross Earning]]-Table1[[#This Row],[Budget]]</f>
        <v>157326336</v>
      </c>
    </row>
    <row r="90" spans="1:11">
      <c r="A90" t="s">
        <v>221</v>
      </c>
      <c r="B90" s="3">
        <v>2016</v>
      </c>
      <c r="C90" t="s">
        <v>220</v>
      </c>
      <c r="D90" t="s">
        <v>73</v>
      </c>
      <c r="E90" t="s">
        <v>37</v>
      </c>
      <c r="F90" t="s">
        <v>39</v>
      </c>
      <c r="G90">
        <v>147</v>
      </c>
      <c r="H90">
        <v>407197282</v>
      </c>
      <c r="I90">
        <v>250000000</v>
      </c>
      <c r="J90">
        <v>8.1999999999999993</v>
      </c>
      <c r="K90">
        <f>Table1[[#This Row],[Gross Earning]]-Table1[[#This Row],[Budget]]</f>
        <v>157197282</v>
      </c>
    </row>
    <row r="91" spans="1:11">
      <c r="A91" t="s">
        <v>12650</v>
      </c>
      <c r="B91" s="3">
        <v>1987</v>
      </c>
      <c r="C91" t="s">
        <v>1028</v>
      </c>
      <c r="D91" t="s">
        <v>3932</v>
      </c>
      <c r="E91" t="s">
        <v>37</v>
      </c>
      <c r="F91" t="s">
        <v>95</v>
      </c>
      <c r="G91">
        <v>102</v>
      </c>
      <c r="H91">
        <v>167780960</v>
      </c>
      <c r="I91">
        <v>11000000</v>
      </c>
      <c r="J91">
        <v>5.9</v>
      </c>
      <c r="K91">
        <f>Table1[[#This Row],[Gross Earning]]-Table1[[#This Row],[Budget]]</f>
        <v>156780960</v>
      </c>
    </row>
    <row r="92" spans="1:11">
      <c r="A92" t="s">
        <v>2987</v>
      </c>
      <c r="B92" s="3">
        <v>1997</v>
      </c>
      <c r="C92" t="s">
        <v>389</v>
      </c>
      <c r="D92" t="s">
        <v>73</v>
      </c>
      <c r="E92" t="s">
        <v>37</v>
      </c>
      <c r="F92" t="s">
        <v>39</v>
      </c>
      <c r="G92">
        <v>129</v>
      </c>
      <c r="H92">
        <v>229074524</v>
      </c>
      <c r="I92">
        <v>73000000</v>
      </c>
      <c r="J92">
        <v>6.5</v>
      </c>
      <c r="K92">
        <f>Table1[[#This Row],[Gross Earning]]-Table1[[#This Row],[Budget]]</f>
        <v>156074524</v>
      </c>
    </row>
    <row r="93" spans="1:11">
      <c r="A93" t="s">
        <v>3288</v>
      </c>
      <c r="B93" s="3">
        <v>2002</v>
      </c>
      <c r="C93" t="s">
        <v>912</v>
      </c>
      <c r="D93" t="s">
        <v>2683</v>
      </c>
      <c r="E93" t="s">
        <v>37</v>
      </c>
      <c r="F93" t="s">
        <v>39</v>
      </c>
      <c r="G93">
        <v>106</v>
      </c>
      <c r="H93">
        <v>227965690</v>
      </c>
      <c r="I93">
        <v>72000000</v>
      </c>
      <c r="J93">
        <v>6.7</v>
      </c>
      <c r="K93">
        <f>Table1[[#This Row],[Gross Earning]]-Table1[[#This Row],[Budget]]</f>
        <v>155965690</v>
      </c>
    </row>
    <row r="94" spans="1:11">
      <c r="A94" t="s">
        <v>2080</v>
      </c>
      <c r="B94" s="3">
        <v>1999</v>
      </c>
      <c r="C94" t="s">
        <v>306</v>
      </c>
      <c r="D94" t="s">
        <v>271</v>
      </c>
      <c r="E94" t="s">
        <v>37</v>
      </c>
      <c r="F94" t="s">
        <v>277</v>
      </c>
      <c r="G94">
        <v>82</v>
      </c>
      <c r="H94">
        <v>245823397</v>
      </c>
      <c r="I94">
        <v>90000000</v>
      </c>
      <c r="J94">
        <v>7.9</v>
      </c>
      <c r="K94">
        <f>Table1[[#This Row],[Gross Earning]]-Table1[[#This Row],[Budget]]</f>
        <v>155823397</v>
      </c>
    </row>
    <row r="95" spans="1:11">
      <c r="A95" t="s">
        <v>10638</v>
      </c>
      <c r="B95" s="3">
        <v>1992</v>
      </c>
      <c r="C95" t="s">
        <v>1252</v>
      </c>
      <c r="D95" t="s">
        <v>2358</v>
      </c>
      <c r="E95" t="s">
        <v>37</v>
      </c>
      <c r="F95" t="s">
        <v>95</v>
      </c>
      <c r="G95">
        <v>120</v>
      </c>
      <c r="H95">
        <v>173585516</v>
      </c>
      <c r="I95">
        <v>18000000</v>
      </c>
      <c r="J95">
        <v>6.6</v>
      </c>
      <c r="K95">
        <f>Table1[[#This Row],[Gross Earning]]-Table1[[#This Row],[Budget]]</f>
        <v>155585516</v>
      </c>
    </row>
    <row r="96" spans="1:11">
      <c r="A96" t="s">
        <v>12653</v>
      </c>
      <c r="B96" s="3">
        <v>1982</v>
      </c>
      <c r="C96" t="s">
        <v>2213</v>
      </c>
      <c r="D96" t="s">
        <v>1415</v>
      </c>
      <c r="E96" t="s">
        <v>37</v>
      </c>
      <c r="F96" t="s">
        <v>95</v>
      </c>
      <c r="G96">
        <v>116</v>
      </c>
      <c r="H96">
        <v>177200000</v>
      </c>
      <c r="I96">
        <v>22000000</v>
      </c>
      <c r="J96">
        <v>7.4</v>
      </c>
      <c r="K96">
        <f>Table1[[#This Row],[Gross Earning]]-Table1[[#This Row],[Budget]]</f>
        <v>155200000</v>
      </c>
    </row>
    <row r="97" spans="1:11">
      <c r="A97" t="s">
        <v>15972</v>
      </c>
      <c r="B97" s="3">
        <v>1965</v>
      </c>
      <c r="C97" t="s">
        <v>7281</v>
      </c>
      <c r="D97" t="s">
        <v>15970</v>
      </c>
      <c r="E97" t="s">
        <v>37</v>
      </c>
      <c r="F97" t="s">
        <v>277</v>
      </c>
      <c r="G97">
        <v>174</v>
      </c>
      <c r="H97">
        <v>163214286</v>
      </c>
      <c r="I97">
        <v>8200000</v>
      </c>
      <c r="J97">
        <v>8</v>
      </c>
      <c r="K97">
        <f>Table1[[#This Row],[Gross Earning]]-Table1[[#This Row],[Budget]]</f>
        <v>155014286</v>
      </c>
    </row>
    <row r="98" spans="1:11">
      <c r="A98" t="s">
        <v>7148</v>
      </c>
      <c r="B98" s="3">
        <v>2008</v>
      </c>
      <c r="C98" t="s">
        <v>6148</v>
      </c>
      <c r="D98" t="s">
        <v>687</v>
      </c>
      <c r="E98" t="s">
        <v>37</v>
      </c>
      <c r="F98" t="s">
        <v>39</v>
      </c>
      <c r="G98">
        <v>122</v>
      </c>
      <c r="H98">
        <v>191449475</v>
      </c>
      <c r="I98">
        <v>37000000</v>
      </c>
      <c r="J98">
        <v>5.2</v>
      </c>
      <c r="K98">
        <f>Table1[[#This Row],[Gross Earning]]-Table1[[#This Row],[Budget]]</f>
        <v>154449475</v>
      </c>
    </row>
    <row r="99" spans="1:11">
      <c r="A99" t="s">
        <v>8766</v>
      </c>
      <c r="B99" s="3">
        <v>2015</v>
      </c>
      <c r="C99" t="s">
        <v>8764</v>
      </c>
      <c r="D99" t="s">
        <v>6419</v>
      </c>
      <c r="E99" t="s">
        <v>37</v>
      </c>
      <c r="F99" t="s">
        <v>39</v>
      </c>
      <c r="G99">
        <v>115</v>
      </c>
      <c r="H99">
        <v>183436380</v>
      </c>
      <c r="I99">
        <v>29000000</v>
      </c>
      <c r="J99">
        <v>6.5</v>
      </c>
      <c r="K99">
        <f>Table1[[#This Row],[Gross Earning]]-Table1[[#This Row],[Budget]]</f>
        <v>154436380</v>
      </c>
    </row>
    <row r="100" spans="1:11">
      <c r="A100" t="s">
        <v>17384</v>
      </c>
      <c r="B100" s="3">
        <v>1973</v>
      </c>
      <c r="C100" t="s">
        <v>16986</v>
      </c>
      <c r="D100" t="s">
        <v>9193</v>
      </c>
      <c r="E100" t="s">
        <v>37</v>
      </c>
      <c r="F100" t="s">
        <v>95</v>
      </c>
      <c r="G100">
        <v>129</v>
      </c>
      <c r="H100">
        <v>159600000</v>
      </c>
      <c r="I100">
        <v>5500000</v>
      </c>
      <c r="J100">
        <v>8.3000000000000007</v>
      </c>
      <c r="K100">
        <f>Table1[[#This Row],[Gross Earning]]-Table1[[#This Row],[Budget]]</f>
        <v>154100000</v>
      </c>
    </row>
    <row r="101" spans="1:11">
      <c r="A101" t="s">
        <v>10342</v>
      </c>
      <c r="B101" s="3">
        <v>1998</v>
      </c>
      <c r="C101" t="s">
        <v>3494</v>
      </c>
      <c r="D101" t="s">
        <v>1681</v>
      </c>
      <c r="E101" t="s">
        <v>37</v>
      </c>
      <c r="F101" t="s">
        <v>585</v>
      </c>
      <c r="G101">
        <v>107</v>
      </c>
      <c r="H101">
        <v>176483808</v>
      </c>
      <c r="I101">
        <v>23000000</v>
      </c>
      <c r="J101">
        <v>7.1</v>
      </c>
      <c r="K101">
        <f>Table1[[#This Row],[Gross Earning]]-Table1[[#This Row],[Budget]]</f>
        <v>153483808</v>
      </c>
    </row>
    <row r="102" spans="1:11">
      <c r="A102" t="s">
        <v>8837</v>
      </c>
      <c r="B102" s="3">
        <v>1984</v>
      </c>
      <c r="C102" t="s">
        <v>389</v>
      </c>
      <c r="D102" t="s">
        <v>127</v>
      </c>
      <c r="E102" t="s">
        <v>37</v>
      </c>
      <c r="F102" t="s">
        <v>95</v>
      </c>
      <c r="G102">
        <v>118</v>
      </c>
      <c r="H102">
        <v>179870271</v>
      </c>
      <c r="I102">
        <v>28000000</v>
      </c>
      <c r="J102">
        <v>7.6</v>
      </c>
      <c r="K102">
        <f>Table1[[#This Row],[Gross Earning]]-Table1[[#This Row],[Budget]]</f>
        <v>151870271</v>
      </c>
    </row>
    <row r="103" spans="1:11">
      <c r="A103" t="s">
        <v>3851</v>
      </c>
      <c r="B103" s="3">
        <v>2002</v>
      </c>
      <c r="C103" t="s">
        <v>1965</v>
      </c>
      <c r="D103" t="s">
        <v>1752</v>
      </c>
      <c r="E103" t="s">
        <v>37</v>
      </c>
      <c r="F103" t="s">
        <v>39</v>
      </c>
      <c r="G103">
        <v>94</v>
      </c>
      <c r="H103">
        <v>213079163</v>
      </c>
      <c r="I103">
        <v>63000000</v>
      </c>
      <c r="J103">
        <v>6.2</v>
      </c>
      <c r="K103">
        <f>Table1[[#This Row],[Gross Earning]]-Table1[[#This Row],[Budget]]</f>
        <v>150079163</v>
      </c>
    </row>
    <row r="104" spans="1:11">
      <c r="A104" t="s">
        <v>2303</v>
      </c>
      <c r="B104" s="3">
        <v>1996</v>
      </c>
      <c r="C104" t="s">
        <v>1605</v>
      </c>
      <c r="D104" t="s">
        <v>712</v>
      </c>
      <c r="E104" t="s">
        <v>37</v>
      </c>
      <c r="F104" t="s">
        <v>39</v>
      </c>
      <c r="G104">
        <v>113</v>
      </c>
      <c r="H104">
        <v>241688385</v>
      </c>
      <c r="I104">
        <v>92000000</v>
      </c>
      <c r="J104">
        <v>6.3</v>
      </c>
      <c r="K104">
        <f>Table1[[#This Row],[Gross Earning]]-Table1[[#This Row],[Budget]]</f>
        <v>149688385</v>
      </c>
    </row>
    <row r="105" spans="1:11">
      <c r="A105" t="s">
        <v>5520</v>
      </c>
      <c r="B105" s="3">
        <v>1989</v>
      </c>
      <c r="C105" t="s">
        <v>389</v>
      </c>
      <c r="D105" t="s">
        <v>42</v>
      </c>
      <c r="E105" t="s">
        <v>37</v>
      </c>
      <c r="F105" t="s">
        <v>39</v>
      </c>
      <c r="G105">
        <v>127</v>
      </c>
      <c r="H105">
        <v>197171806</v>
      </c>
      <c r="I105">
        <v>48000000</v>
      </c>
      <c r="J105">
        <v>8.3000000000000007</v>
      </c>
      <c r="K105">
        <f>Table1[[#This Row],[Gross Earning]]-Table1[[#This Row],[Budget]]</f>
        <v>149171806</v>
      </c>
    </row>
    <row r="106" spans="1:11">
      <c r="A106" t="s">
        <v>9378</v>
      </c>
      <c r="B106" s="3">
        <v>1988</v>
      </c>
      <c r="C106" t="s">
        <v>3122</v>
      </c>
      <c r="D106" t="s">
        <v>3409</v>
      </c>
      <c r="E106" t="s">
        <v>37</v>
      </c>
      <c r="F106" t="s">
        <v>585</v>
      </c>
      <c r="G106">
        <v>133</v>
      </c>
      <c r="H106">
        <v>172825435</v>
      </c>
      <c r="I106">
        <v>25000000</v>
      </c>
      <c r="J106">
        <v>8</v>
      </c>
      <c r="K106">
        <f>Table1[[#This Row],[Gross Earning]]-Table1[[#This Row],[Budget]]</f>
        <v>147825435</v>
      </c>
    </row>
    <row r="107" spans="1:11">
      <c r="A107" t="s">
        <v>3624</v>
      </c>
      <c r="B107" s="3">
        <v>1998</v>
      </c>
      <c r="C107" t="s">
        <v>389</v>
      </c>
      <c r="D107" t="s">
        <v>1467</v>
      </c>
      <c r="E107" t="s">
        <v>37</v>
      </c>
      <c r="F107" t="s">
        <v>585</v>
      </c>
      <c r="G107">
        <v>169</v>
      </c>
      <c r="H107">
        <v>216119491</v>
      </c>
      <c r="I107">
        <v>70000000</v>
      </c>
      <c r="J107">
        <v>8.6</v>
      </c>
      <c r="K107">
        <f>Table1[[#This Row],[Gross Earning]]-Table1[[#This Row],[Budget]]</f>
        <v>146119491</v>
      </c>
    </row>
    <row r="108" spans="1:11">
      <c r="A108" t="s">
        <v>3923</v>
      </c>
      <c r="B108" s="3">
        <v>2006</v>
      </c>
      <c r="C108" t="s">
        <v>111</v>
      </c>
      <c r="D108" t="s">
        <v>1571</v>
      </c>
      <c r="E108" t="s">
        <v>37</v>
      </c>
      <c r="F108" t="s">
        <v>585</v>
      </c>
      <c r="G108">
        <v>117</v>
      </c>
      <c r="H108">
        <v>210592590</v>
      </c>
      <c r="I108">
        <v>65000000</v>
      </c>
      <c r="J108">
        <v>7.7</v>
      </c>
      <c r="K108">
        <f>Table1[[#This Row],[Gross Earning]]-Table1[[#This Row],[Budget]]</f>
        <v>145592590</v>
      </c>
    </row>
    <row r="109" spans="1:11">
      <c r="A109" t="s">
        <v>9407</v>
      </c>
      <c r="B109" s="3">
        <v>2011</v>
      </c>
      <c r="C109" t="s">
        <v>3453</v>
      </c>
      <c r="D109" t="s">
        <v>3409</v>
      </c>
      <c r="E109" t="s">
        <v>37</v>
      </c>
      <c r="F109" t="s">
        <v>39</v>
      </c>
      <c r="G109">
        <v>146</v>
      </c>
      <c r="H109">
        <v>169705587</v>
      </c>
      <c r="I109">
        <v>25000000</v>
      </c>
      <c r="J109">
        <v>8.1</v>
      </c>
      <c r="K109">
        <f>Table1[[#This Row],[Gross Earning]]-Table1[[#This Row],[Budget]]</f>
        <v>144705587</v>
      </c>
    </row>
    <row r="110" spans="1:11">
      <c r="A110" t="s">
        <v>3364</v>
      </c>
      <c r="B110" s="3">
        <v>2009</v>
      </c>
      <c r="C110" t="s">
        <v>3281</v>
      </c>
      <c r="D110" t="s">
        <v>3363</v>
      </c>
      <c r="E110" t="s">
        <v>37</v>
      </c>
      <c r="F110" t="s">
        <v>95</v>
      </c>
      <c r="G110">
        <v>88</v>
      </c>
      <c r="H110">
        <v>219613391</v>
      </c>
      <c r="I110">
        <v>75000000</v>
      </c>
      <c r="J110">
        <v>4.5</v>
      </c>
      <c r="K110">
        <f>Table1[[#This Row],[Gross Earning]]-Table1[[#This Row],[Budget]]</f>
        <v>144613391</v>
      </c>
    </row>
    <row r="111" spans="1:11">
      <c r="A111" t="s">
        <v>2309</v>
      </c>
      <c r="B111" s="3">
        <v>2000</v>
      </c>
      <c r="C111" t="s">
        <v>435</v>
      </c>
      <c r="D111" t="s">
        <v>2308</v>
      </c>
      <c r="E111" t="s">
        <v>37</v>
      </c>
      <c r="F111" t="s">
        <v>39</v>
      </c>
      <c r="G111">
        <v>143</v>
      </c>
      <c r="H111">
        <v>233630478</v>
      </c>
      <c r="I111">
        <v>90000000</v>
      </c>
      <c r="J111">
        <v>7.7</v>
      </c>
      <c r="K111">
        <f>Table1[[#This Row],[Gross Earning]]-Table1[[#This Row],[Budget]]</f>
        <v>143630478</v>
      </c>
    </row>
    <row r="112" spans="1:11">
      <c r="A112" t="s">
        <v>13360</v>
      </c>
      <c r="B112" s="3">
        <v>1987</v>
      </c>
      <c r="C112" t="s">
        <v>5175</v>
      </c>
      <c r="D112" t="s">
        <v>8921</v>
      </c>
      <c r="E112" t="s">
        <v>37</v>
      </c>
      <c r="F112" t="s">
        <v>585</v>
      </c>
      <c r="G112">
        <v>119</v>
      </c>
      <c r="H112">
        <v>156645693</v>
      </c>
      <c r="I112">
        <v>14000000</v>
      </c>
      <c r="J112">
        <v>6.9</v>
      </c>
      <c r="K112">
        <f>Table1[[#This Row],[Gross Earning]]-Table1[[#This Row],[Budget]]</f>
        <v>142645693</v>
      </c>
    </row>
    <row r="113" spans="1:11">
      <c r="A113" t="s">
        <v>769</v>
      </c>
      <c r="B113" s="3">
        <v>2007</v>
      </c>
      <c r="C113" t="s">
        <v>103</v>
      </c>
      <c r="D113" t="s">
        <v>105</v>
      </c>
      <c r="E113" t="s">
        <v>37</v>
      </c>
      <c r="F113" t="s">
        <v>39</v>
      </c>
      <c r="G113">
        <v>138</v>
      </c>
      <c r="H113">
        <v>292000866</v>
      </c>
      <c r="I113">
        <v>150000000</v>
      </c>
      <c r="J113">
        <v>7.5</v>
      </c>
      <c r="K113">
        <f>Table1[[#This Row],[Gross Earning]]-Table1[[#This Row],[Budget]]</f>
        <v>142000866</v>
      </c>
    </row>
    <row r="114" spans="1:11">
      <c r="A114" t="s">
        <v>5047</v>
      </c>
      <c r="B114" s="3">
        <v>2014</v>
      </c>
      <c r="C114" t="s">
        <v>2099</v>
      </c>
      <c r="D114" t="s">
        <v>1752</v>
      </c>
      <c r="E114" t="s">
        <v>37</v>
      </c>
      <c r="F114" t="s">
        <v>585</v>
      </c>
      <c r="G114">
        <v>112</v>
      </c>
      <c r="H114">
        <v>191616238</v>
      </c>
      <c r="I114">
        <v>50000000</v>
      </c>
      <c r="J114">
        <v>7.1</v>
      </c>
      <c r="K114">
        <f>Table1[[#This Row],[Gross Earning]]-Table1[[#This Row],[Budget]]</f>
        <v>141616238</v>
      </c>
    </row>
    <row r="115" spans="1:11">
      <c r="A115" t="s">
        <v>10199</v>
      </c>
      <c r="B115" s="3">
        <v>1998</v>
      </c>
      <c r="C115" t="s">
        <v>1627</v>
      </c>
      <c r="D115" t="s">
        <v>3913</v>
      </c>
      <c r="E115" t="s">
        <v>37</v>
      </c>
      <c r="F115" t="s">
        <v>39</v>
      </c>
      <c r="G115">
        <v>90</v>
      </c>
      <c r="H115">
        <v>161487252</v>
      </c>
      <c r="I115">
        <v>20000000</v>
      </c>
      <c r="J115">
        <v>6.1</v>
      </c>
      <c r="K115">
        <f>Table1[[#This Row],[Gross Earning]]-Table1[[#This Row],[Budget]]</f>
        <v>141487252</v>
      </c>
    </row>
    <row r="116" spans="1:11">
      <c r="A116" t="s">
        <v>1508</v>
      </c>
      <c r="B116" s="3">
        <v>2006</v>
      </c>
      <c r="C116" t="s">
        <v>809</v>
      </c>
      <c r="D116" t="s">
        <v>1507</v>
      </c>
      <c r="E116" t="s">
        <v>37</v>
      </c>
      <c r="F116" t="s">
        <v>95</v>
      </c>
      <c r="G116">
        <v>108</v>
      </c>
      <c r="H116">
        <v>250863268</v>
      </c>
      <c r="I116">
        <v>110000000</v>
      </c>
      <c r="J116">
        <v>6.4</v>
      </c>
      <c r="K116">
        <f>Table1[[#This Row],[Gross Earning]]-Table1[[#This Row],[Budget]]</f>
        <v>140863268</v>
      </c>
    </row>
    <row r="117" spans="1:11">
      <c r="A117" t="s">
        <v>22388</v>
      </c>
      <c r="B117" s="3">
        <v>1999</v>
      </c>
      <c r="C117" t="s">
        <v>22385</v>
      </c>
      <c r="D117" t="s">
        <v>6403</v>
      </c>
      <c r="E117" t="s">
        <v>37</v>
      </c>
      <c r="F117" t="s">
        <v>585</v>
      </c>
      <c r="G117">
        <v>81</v>
      </c>
      <c r="H117">
        <v>140530114</v>
      </c>
      <c r="I117">
        <v>60000</v>
      </c>
      <c r="J117">
        <v>6.4</v>
      </c>
      <c r="K117">
        <f>Table1[[#This Row],[Gross Earning]]-Table1[[#This Row],[Budget]]</f>
        <v>140470114</v>
      </c>
    </row>
    <row r="118" spans="1:11">
      <c r="A118" t="s">
        <v>7889</v>
      </c>
      <c r="B118" s="3">
        <v>2003</v>
      </c>
      <c r="C118" t="s">
        <v>250</v>
      </c>
      <c r="D118" t="s">
        <v>2614</v>
      </c>
      <c r="E118" t="s">
        <v>37</v>
      </c>
      <c r="F118" t="s">
        <v>95</v>
      </c>
      <c r="G118">
        <v>97</v>
      </c>
      <c r="H118">
        <v>173381405</v>
      </c>
      <c r="I118">
        <v>33000000</v>
      </c>
      <c r="J118">
        <v>6.9</v>
      </c>
      <c r="K118">
        <f>Table1[[#This Row],[Gross Earning]]-Table1[[#This Row],[Budget]]</f>
        <v>140381405</v>
      </c>
    </row>
    <row r="119" spans="1:11">
      <c r="A119" t="s">
        <v>773</v>
      </c>
      <c r="B119" s="3">
        <v>2005</v>
      </c>
      <c r="C119" t="s">
        <v>371</v>
      </c>
      <c r="D119" t="s">
        <v>105</v>
      </c>
      <c r="E119" t="s">
        <v>37</v>
      </c>
      <c r="F119" t="s">
        <v>39</v>
      </c>
      <c r="G119">
        <v>157</v>
      </c>
      <c r="H119">
        <v>289994397</v>
      </c>
      <c r="I119">
        <v>150000000</v>
      </c>
      <c r="J119">
        <v>7.6</v>
      </c>
      <c r="K119">
        <f>Table1[[#This Row],[Gross Earning]]-Table1[[#This Row],[Budget]]</f>
        <v>139994397</v>
      </c>
    </row>
    <row r="120" spans="1:11">
      <c r="A120" t="s">
        <v>6010</v>
      </c>
      <c r="B120" s="3">
        <v>1993</v>
      </c>
      <c r="C120" t="s">
        <v>2433</v>
      </c>
      <c r="D120" t="s">
        <v>6009</v>
      </c>
      <c r="E120" t="s">
        <v>37</v>
      </c>
      <c r="F120" t="s">
        <v>39</v>
      </c>
      <c r="G120">
        <v>130</v>
      </c>
      <c r="H120">
        <v>183875760</v>
      </c>
      <c r="I120">
        <v>44000000</v>
      </c>
      <c r="J120">
        <v>7.8</v>
      </c>
      <c r="K120">
        <f>Table1[[#This Row],[Gross Earning]]-Table1[[#This Row],[Budget]]</f>
        <v>139875760</v>
      </c>
    </row>
    <row r="121" spans="1:11">
      <c r="A121" t="s">
        <v>19155</v>
      </c>
      <c r="B121" s="3">
        <v>1978</v>
      </c>
      <c r="C121" t="s">
        <v>5245</v>
      </c>
      <c r="D121" t="s">
        <v>1671</v>
      </c>
      <c r="E121" t="s">
        <v>37</v>
      </c>
      <c r="F121" t="s">
        <v>585</v>
      </c>
      <c r="G121">
        <v>109</v>
      </c>
      <c r="H121">
        <v>141600000</v>
      </c>
      <c r="I121">
        <v>3000000</v>
      </c>
      <c r="J121">
        <v>7.6</v>
      </c>
      <c r="K121">
        <f>Table1[[#This Row],[Gross Earning]]-Table1[[#This Row],[Budget]]</f>
        <v>138600000</v>
      </c>
    </row>
    <row r="122" spans="1:11">
      <c r="A122" t="s">
        <v>14479</v>
      </c>
      <c r="B122" s="3">
        <v>1984</v>
      </c>
      <c r="C122" t="s">
        <v>2843</v>
      </c>
      <c r="D122" t="s">
        <v>882</v>
      </c>
      <c r="E122" t="s">
        <v>37</v>
      </c>
      <c r="F122" t="s">
        <v>95</v>
      </c>
      <c r="G122">
        <v>106</v>
      </c>
      <c r="H122">
        <v>148170000</v>
      </c>
      <c r="I122">
        <v>11000000</v>
      </c>
      <c r="J122">
        <v>7.2</v>
      </c>
      <c r="K122">
        <f>Table1[[#This Row],[Gross Earning]]-Table1[[#This Row],[Budget]]</f>
        <v>137170000</v>
      </c>
    </row>
    <row r="123" spans="1:11">
      <c r="A123" t="s">
        <v>1333</v>
      </c>
      <c r="B123" s="3">
        <v>2000</v>
      </c>
      <c r="C123" t="s">
        <v>850</v>
      </c>
      <c r="D123" t="s">
        <v>515</v>
      </c>
      <c r="E123" t="s">
        <v>37</v>
      </c>
      <c r="F123" t="s">
        <v>95</v>
      </c>
      <c r="G123">
        <v>110</v>
      </c>
      <c r="H123">
        <v>260031035</v>
      </c>
      <c r="I123">
        <v>123000000</v>
      </c>
      <c r="J123">
        <v>6</v>
      </c>
      <c r="K123">
        <f>Table1[[#This Row],[Gross Earning]]-Table1[[#This Row],[Budget]]</f>
        <v>137031035</v>
      </c>
    </row>
    <row r="124" spans="1:11">
      <c r="A124" t="s">
        <v>7912</v>
      </c>
      <c r="B124" s="3">
        <v>2011</v>
      </c>
      <c r="C124" t="s">
        <v>969</v>
      </c>
      <c r="D124" t="s">
        <v>1681</v>
      </c>
      <c r="E124" t="s">
        <v>37</v>
      </c>
      <c r="F124" t="s">
        <v>585</v>
      </c>
      <c r="G124">
        <v>131</v>
      </c>
      <c r="H124">
        <v>169076745</v>
      </c>
      <c r="I124">
        <v>32500000</v>
      </c>
      <c r="J124">
        <v>6.8</v>
      </c>
      <c r="K124">
        <f>Table1[[#This Row],[Gross Earning]]-Table1[[#This Row],[Budget]]</f>
        <v>136576745</v>
      </c>
    </row>
    <row r="125" spans="1:11">
      <c r="A125" t="s">
        <v>5679</v>
      </c>
      <c r="B125" s="3">
        <v>1997</v>
      </c>
      <c r="C125" t="s">
        <v>514</v>
      </c>
      <c r="D125" t="s">
        <v>3632</v>
      </c>
      <c r="E125" t="s">
        <v>37</v>
      </c>
      <c r="F125" t="s">
        <v>39</v>
      </c>
      <c r="G125">
        <v>86</v>
      </c>
      <c r="H125">
        <v>181395380</v>
      </c>
      <c r="I125">
        <v>45000000</v>
      </c>
      <c r="J125">
        <v>6.8</v>
      </c>
      <c r="K125">
        <f>Table1[[#This Row],[Gross Earning]]-Table1[[#This Row],[Budget]]</f>
        <v>136395380</v>
      </c>
    </row>
    <row r="126" spans="1:11">
      <c r="A126" t="s">
        <v>2089</v>
      </c>
      <c r="B126" s="3">
        <v>2001</v>
      </c>
      <c r="C126" t="s">
        <v>260</v>
      </c>
      <c r="D126" t="s">
        <v>422</v>
      </c>
      <c r="E126" t="s">
        <v>37</v>
      </c>
      <c r="F126" t="s">
        <v>39</v>
      </c>
      <c r="G126">
        <v>90</v>
      </c>
      <c r="H126">
        <v>226138454</v>
      </c>
      <c r="I126">
        <v>90000000</v>
      </c>
      <c r="J126">
        <v>6.6</v>
      </c>
      <c r="K126">
        <f>Table1[[#This Row],[Gross Earning]]-Table1[[#This Row],[Budget]]</f>
        <v>136138454</v>
      </c>
    </row>
    <row r="127" spans="1:11">
      <c r="A127" t="s">
        <v>16441</v>
      </c>
      <c r="B127" s="3">
        <v>2007</v>
      </c>
      <c r="C127" t="s">
        <v>8186</v>
      </c>
      <c r="D127" t="s">
        <v>1415</v>
      </c>
      <c r="E127" t="s">
        <v>37</v>
      </c>
      <c r="F127" t="s">
        <v>39</v>
      </c>
      <c r="G127">
        <v>96</v>
      </c>
      <c r="H127">
        <v>143492840</v>
      </c>
      <c r="I127">
        <v>7500000</v>
      </c>
      <c r="J127">
        <v>7.5</v>
      </c>
      <c r="K127">
        <f>Table1[[#This Row],[Gross Earning]]-Table1[[#This Row],[Budget]]</f>
        <v>135992840</v>
      </c>
    </row>
    <row r="128" spans="1:11">
      <c r="A128" t="s">
        <v>256</v>
      </c>
      <c r="B128" s="3">
        <v>2010</v>
      </c>
      <c r="C128" t="s">
        <v>255</v>
      </c>
      <c r="D128" t="s">
        <v>200</v>
      </c>
      <c r="E128" t="s">
        <v>37</v>
      </c>
      <c r="F128" t="s">
        <v>95</v>
      </c>
      <c r="G128">
        <v>108</v>
      </c>
      <c r="H128">
        <v>334185206</v>
      </c>
      <c r="I128">
        <v>200000000</v>
      </c>
      <c r="J128">
        <v>6.5</v>
      </c>
      <c r="K128">
        <f>Table1[[#This Row],[Gross Earning]]-Table1[[#This Row],[Budget]]</f>
        <v>134185206</v>
      </c>
    </row>
    <row r="129" spans="1:11">
      <c r="A129" t="s">
        <v>7273</v>
      </c>
      <c r="B129" s="3">
        <v>2010</v>
      </c>
      <c r="C129" t="s">
        <v>7113</v>
      </c>
      <c r="D129" t="s">
        <v>6038</v>
      </c>
      <c r="E129" t="s">
        <v>37</v>
      </c>
      <c r="F129" t="s">
        <v>39</v>
      </c>
      <c r="G129">
        <v>110</v>
      </c>
      <c r="H129">
        <v>171031347</v>
      </c>
      <c r="I129">
        <v>38000000</v>
      </c>
      <c r="J129">
        <v>7.7</v>
      </c>
      <c r="K129">
        <f>Table1[[#This Row],[Gross Earning]]-Table1[[#This Row],[Budget]]</f>
        <v>133031347</v>
      </c>
    </row>
    <row r="130" spans="1:11">
      <c r="A130" t="s">
        <v>8832</v>
      </c>
      <c r="B130" s="3">
        <v>2015</v>
      </c>
      <c r="C130" t="s">
        <v>3088</v>
      </c>
      <c r="D130" t="s">
        <v>8831</v>
      </c>
      <c r="E130" t="s">
        <v>37</v>
      </c>
      <c r="F130" t="s">
        <v>585</v>
      </c>
      <c r="G130">
        <v>167</v>
      </c>
      <c r="H130">
        <v>161029270</v>
      </c>
      <c r="I130">
        <v>28000000</v>
      </c>
      <c r="J130">
        <v>7.9</v>
      </c>
      <c r="K130">
        <f>Table1[[#This Row],[Gross Earning]]-Table1[[#This Row],[Budget]]</f>
        <v>133029270</v>
      </c>
    </row>
    <row r="131" spans="1:11">
      <c r="A131" t="s">
        <v>665</v>
      </c>
      <c r="B131" s="3">
        <v>2010</v>
      </c>
      <c r="C131" t="s">
        <v>57</v>
      </c>
      <c r="D131" t="s">
        <v>227</v>
      </c>
      <c r="E131" t="s">
        <v>37</v>
      </c>
      <c r="F131" t="s">
        <v>39</v>
      </c>
      <c r="G131">
        <v>148</v>
      </c>
      <c r="H131">
        <v>292568851</v>
      </c>
      <c r="I131">
        <v>160000000</v>
      </c>
      <c r="J131">
        <v>8.8000000000000007</v>
      </c>
      <c r="K131">
        <f>Table1[[#This Row],[Gross Earning]]-Table1[[#This Row],[Budget]]</f>
        <v>132568851</v>
      </c>
    </row>
    <row r="132" spans="1:11">
      <c r="A132" t="s">
        <v>11716</v>
      </c>
      <c r="B132" s="3">
        <v>2014</v>
      </c>
      <c r="C132" t="s">
        <v>6417</v>
      </c>
      <c r="D132" t="s">
        <v>1671</v>
      </c>
      <c r="E132" t="s">
        <v>37</v>
      </c>
      <c r="F132" t="s">
        <v>585</v>
      </c>
      <c r="G132">
        <v>97</v>
      </c>
      <c r="H132">
        <v>150056505</v>
      </c>
      <c r="I132">
        <v>18000000</v>
      </c>
      <c r="J132">
        <v>6.4</v>
      </c>
      <c r="K132">
        <f>Table1[[#This Row],[Gross Earning]]-Table1[[#This Row],[Budget]]</f>
        <v>132056505</v>
      </c>
    </row>
    <row r="133" spans="1:11">
      <c r="A133" t="s">
        <v>392</v>
      </c>
      <c r="B133" s="3">
        <v>2008</v>
      </c>
      <c r="C133" t="s">
        <v>389</v>
      </c>
      <c r="D133" t="s">
        <v>42</v>
      </c>
      <c r="E133" t="s">
        <v>37</v>
      </c>
      <c r="F133" t="s">
        <v>39</v>
      </c>
      <c r="G133">
        <v>122</v>
      </c>
      <c r="H133">
        <v>317011114</v>
      </c>
      <c r="I133">
        <v>185000000</v>
      </c>
      <c r="J133">
        <v>6.2</v>
      </c>
      <c r="K133">
        <f>Table1[[#This Row],[Gross Earning]]-Table1[[#This Row],[Budget]]</f>
        <v>132011114</v>
      </c>
    </row>
    <row r="134" spans="1:11">
      <c r="A134" t="s">
        <v>16976</v>
      </c>
      <c r="B134" s="3">
        <v>1986</v>
      </c>
      <c r="C134" t="s">
        <v>760</v>
      </c>
      <c r="D134" t="s">
        <v>3396</v>
      </c>
      <c r="E134" t="s">
        <v>37</v>
      </c>
      <c r="F134" t="s">
        <v>585</v>
      </c>
      <c r="G134">
        <v>120</v>
      </c>
      <c r="H134">
        <v>137963328</v>
      </c>
      <c r="I134">
        <v>6000000</v>
      </c>
      <c r="J134">
        <v>8.1</v>
      </c>
      <c r="K134">
        <f>Table1[[#This Row],[Gross Earning]]-Table1[[#This Row],[Budget]]</f>
        <v>131963328</v>
      </c>
    </row>
    <row r="135" spans="1:11">
      <c r="A135" t="s">
        <v>837</v>
      </c>
      <c r="B135" s="3">
        <v>2003</v>
      </c>
      <c r="C135" t="s">
        <v>443</v>
      </c>
      <c r="D135" t="s">
        <v>647</v>
      </c>
      <c r="E135" t="s">
        <v>37</v>
      </c>
      <c r="F135" t="s">
        <v>585</v>
      </c>
      <c r="G135">
        <v>138</v>
      </c>
      <c r="H135">
        <v>281492479</v>
      </c>
      <c r="I135">
        <v>150000000</v>
      </c>
      <c r="J135">
        <v>7.2</v>
      </c>
      <c r="K135">
        <f>Table1[[#This Row],[Gross Earning]]-Table1[[#This Row],[Budget]]</f>
        <v>131492479</v>
      </c>
    </row>
    <row r="136" spans="1:11">
      <c r="A136" t="s">
        <v>8088</v>
      </c>
      <c r="B136" s="3">
        <v>1999</v>
      </c>
      <c r="C136" t="s">
        <v>2178</v>
      </c>
      <c r="D136" t="s">
        <v>2527</v>
      </c>
      <c r="E136" t="s">
        <v>37</v>
      </c>
      <c r="F136" t="s">
        <v>39</v>
      </c>
      <c r="G136">
        <v>93</v>
      </c>
      <c r="H136">
        <v>163479795</v>
      </c>
      <c r="I136">
        <v>34200000</v>
      </c>
      <c r="J136">
        <v>6.4</v>
      </c>
      <c r="K136">
        <f>Table1[[#This Row],[Gross Earning]]-Table1[[#This Row],[Budget]]</f>
        <v>129279795</v>
      </c>
    </row>
    <row r="137" spans="1:11">
      <c r="A137" t="s">
        <v>16455</v>
      </c>
      <c r="B137" s="3">
        <v>1972</v>
      </c>
      <c r="C137" t="s">
        <v>4850</v>
      </c>
      <c r="D137" t="s">
        <v>1935</v>
      </c>
      <c r="E137" t="s">
        <v>37</v>
      </c>
      <c r="F137" t="s">
        <v>585</v>
      </c>
      <c r="G137">
        <v>175</v>
      </c>
      <c r="H137">
        <v>134821952</v>
      </c>
      <c r="I137">
        <v>6000000</v>
      </c>
      <c r="J137">
        <v>9.1999999999999993</v>
      </c>
      <c r="K137">
        <f>Table1[[#This Row],[Gross Earning]]-Table1[[#This Row],[Budget]]</f>
        <v>128821952</v>
      </c>
    </row>
    <row r="138" spans="1:11">
      <c r="A138" t="s">
        <v>14779</v>
      </c>
      <c r="B138" s="3">
        <v>1997</v>
      </c>
      <c r="C138" t="s">
        <v>6051</v>
      </c>
      <c r="D138" t="s">
        <v>3409</v>
      </c>
      <c r="E138" t="s">
        <v>37</v>
      </c>
      <c r="F138" t="s">
        <v>585</v>
      </c>
      <c r="G138">
        <v>126</v>
      </c>
      <c r="H138">
        <v>138339411</v>
      </c>
      <c r="I138">
        <v>10000000</v>
      </c>
      <c r="J138">
        <v>8.3000000000000007</v>
      </c>
      <c r="K138">
        <f>Table1[[#This Row],[Gross Earning]]-Table1[[#This Row],[Budget]]</f>
        <v>128339411</v>
      </c>
    </row>
    <row r="139" spans="1:11">
      <c r="A139" t="s">
        <v>13355</v>
      </c>
      <c r="B139" s="3">
        <v>2008</v>
      </c>
      <c r="C139" t="s">
        <v>5289</v>
      </c>
      <c r="D139" t="s">
        <v>214</v>
      </c>
      <c r="E139" t="s">
        <v>37</v>
      </c>
      <c r="F139" t="s">
        <v>585</v>
      </c>
      <c r="G139">
        <v>120</v>
      </c>
      <c r="H139">
        <v>141319195</v>
      </c>
      <c r="I139">
        <v>15000000</v>
      </c>
      <c r="J139">
        <v>8</v>
      </c>
      <c r="K139">
        <f>Table1[[#This Row],[Gross Earning]]-Table1[[#This Row],[Budget]]</f>
        <v>126319195</v>
      </c>
    </row>
    <row r="140" spans="1:11">
      <c r="A140" t="s">
        <v>6263</v>
      </c>
      <c r="B140" s="3">
        <v>2015</v>
      </c>
      <c r="C140" t="s">
        <v>6262</v>
      </c>
      <c r="D140" t="s">
        <v>214</v>
      </c>
      <c r="E140" t="s">
        <v>37</v>
      </c>
      <c r="F140" t="s">
        <v>585</v>
      </c>
      <c r="G140">
        <v>129</v>
      </c>
      <c r="H140">
        <v>166147885</v>
      </c>
      <c r="I140">
        <v>40000000</v>
      </c>
      <c r="J140">
        <v>4.0999999999999996</v>
      </c>
      <c r="K140">
        <f>Table1[[#This Row],[Gross Earning]]-Table1[[#This Row],[Budget]]</f>
        <v>126147885</v>
      </c>
    </row>
    <row r="141" spans="1:11">
      <c r="A141" t="s">
        <v>8084</v>
      </c>
      <c r="B141" s="3">
        <v>2002</v>
      </c>
      <c r="C141" t="s">
        <v>157</v>
      </c>
      <c r="D141" t="s">
        <v>8083</v>
      </c>
      <c r="E141" t="s">
        <v>37</v>
      </c>
      <c r="F141" t="s">
        <v>39</v>
      </c>
      <c r="G141">
        <v>113</v>
      </c>
      <c r="H141">
        <v>170684505</v>
      </c>
      <c r="I141">
        <v>45000000</v>
      </c>
      <c r="J141">
        <v>7.2</v>
      </c>
      <c r="K141">
        <f>Table1[[#This Row],[Gross Earning]]-Table1[[#This Row],[Budget]]</f>
        <v>125684505</v>
      </c>
    </row>
    <row r="142" spans="1:11">
      <c r="A142" t="s">
        <v>10650</v>
      </c>
      <c r="B142" s="3">
        <v>1987</v>
      </c>
      <c r="C142" t="s">
        <v>1739</v>
      </c>
      <c r="D142" t="s">
        <v>422</v>
      </c>
      <c r="E142" t="s">
        <v>37</v>
      </c>
      <c r="F142" t="s">
        <v>585</v>
      </c>
      <c r="G142">
        <v>100</v>
      </c>
      <c r="H142">
        <v>153665036</v>
      </c>
      <c r="I142">
        <v>28000000</v>
      </c>
      <c r="J142">
        <v>6.4</v>
      </c>
      <c r="K142">
        <f>Table1[[#This Row],[Gross Earning]]-Table1[[#This Row],[Budget]]</f>
        <v>125665036</v>
      </c>
    </row>
    <row r="143" spans="1:11">
      <c r="A143" t="s">
        <v>3299</v>
      </c>
      <c r="B143" s="3">
        <v>2006</v>
      </c>
      <c r="C143" t="s">
        <v>306</v>
      </c>
      <c r="D143" t="s">
        <v>307</v>
      </c>
      <c r="E143" t="s">
        <v>37</v>
      </c>
      <c r="F143" t="s">
        <v>277</v>
      </c>
      <c r="G143">
        <v>117</v>
      </c>
      <c r="H143">
        <v>244052771</v>
      </c>
      <c r="I143">
        <v>120000000</v>
      </c>
      <c r="J143">
        <v>7.2</v>
      </c>
      <c r="K143">
        <f>Table1[[#This Row],[Gross Earning]]-Table1[[#This Row],[Budget]]</f>
        <v>124052771</v>
      </c>
    </row>
    <row r="144" spans="1:11">
      <c r="A144" t="s">
        <v>6245</v>
      </c>
      <c r="B144" s="3">
        <v>2009</v>
      </c>
      <c r="C144" t="s">
        <v>6244</v>
      </c>
      <c r="D144" t="s">
        <v>1415</v>
      </c>
      <c r="E144" t="s">
        <v>37</v>
      </c>
      <c r="F144" t="s">
        <v>39</v>
      </c>
      <c r="G144">
        <v>108</v>
      </c>
      <c r="H144">
        <v>163947053</v>
      </c>
      <c r="I144">
        <v>40000000</v>
      </c>
      <c r="J144">
        <v>6.7</v>
      </c>
      <c r="K144">
        <f>Table1[[#This Row],[Gross Earning]]-Table1[[#This Row],[Budget]]</f>
        <v>123947053</v>
      </c>
    </row>
    <row r="145" spans="1:11">
      <c r="A145" t="s">
        <v>12671</v>
      </c>
      <c r="B145" s="3">
        <v>2010</v>
      </c>
      <c r="C145" t="s">
        <v>3664</v>
      </c>
      <c r="D145" t="s">
        <v>6113</v>
      </c>
      <c r="E145" t="s">
        <v>37</v>
      </c>
      <c r="F145" t="s">
        <v>585</v>
      </c>
      <c r="G145">
        <v>118</v>
      </c>
      <c r="H145">
        <v>138795342</v>
      </c>
      <c r="I145">
        <v>15000000</v>
      </c>
      <c r="J145">
        <v>8</v>
      </c>
      <c r="K145">
        <f>Table1[[#This Row],[Gross Earning]]-Table1[[#This Row],[Budget]]</f>
        <v>123795342</v>
      </c>
    </row>
    <row r="146" spans="1:11">
      <c r="A146" t="s">
        <v>399</v>
      </c>
      <c r="B146" s="3">
        <v>2015</v>
      </c>
      <c r="C146" t="s">
        <v>396</v>
      </c>
      <c r="D146" t="s">
        <v>271</v>
      </c>
      <c r="E146" t="s">
        <v>37</v>
      </c>
      <c r="F146" t="s">
        <v>95</v>
      </c>
      <c r="G146">
        <v>93</v>
      </c>
      <c r="H146">
        <v>123070338</v>
      </c>
      <c r="J146">
        <v>6.8</v>
      </c>
      <c r="K146">
        <f>Table1[[#This Row],[Gross Earning]]-Table1[[#This Row],[Budget]]</f>
        <v>123070338</v>
      </c>
    </row>
    <row r="147" spans="1:11">
      <c r="A147" t="s">
        <v>678</v>
      </c>
      <c r="B147" s="3">
        <v>2012</v>
      </c>
      <c r="C147" t="s">
        <v>171</v>
      </c>
      <c r="D147" t="s">
        <v>173</v>
      </c>
      <c r="E147" t="s">
        <v>37</v>
      </c>
      <c r="F147" t="s">
        <v>39</v>
      </c>
      <c r="G147">
        <v>182</v>
      </c>
      <c r="H147">
        <v>303001229</v>
      </c>
      <c r="I147">
        <v>180000000</v>
      </c>
      <c r="J147">
        <v>7.9</v>
      </c>
      <c r="K147">
        <f>Table1[[#This Row],[Gross Earning]]-Table1[[#This Row],[Budget]]</f>
        <v>123001229</v>
      </c>
    </row>
    <row r="148" spans="1:11">
      <c r="A148" t="s">
        <v>10345</v>
      </c>
      <c r="B148" s="3">
        <v>1994</v>
      </c>
      <c r="C148" t="s">
        <v>4203</v>
      </c>
      <c r="D148" t="s">
        <v>4795</v>
      </c>
      <c r="E148" t="s">
        <v>37</v>
      </c>
      <c r="F148" t="s">
        <v>95</v>
      </c>
      <c r="G148">
        <v>97</v>
      </c>
      <c r="H148">
        <v>144833357</v>
      </c>
      <c r="I148">
        <v>22000000</v>
      </c>
      <c r="J148">
        <v>6.4</v>
      </c>
      <c r="K148">
        <f>Table1[[#This Row],[Gross Earning]]-Table1[[#This Row],[Budget]]</f>
        <v>122833357</v>
      </c>
    </row>
    <row r="149" spans="1:11">
      <c r="A149" t="s">
        <v>699</v>
      </c>
      <c r="B149" s="3">
        <v>2015</v>
      </c>
      <c r="C149" t="s">
        <v>696</v>
      </c>
      <c r="D149" t="s">
        <v>698</v>
      </c>
      <c r="E149" t="s">
        <v>37</v>
      </c>
      <c r="F149" t="s">
        <v>39</v>
      </c>
      <c r="G149">
        <v>137</v>
      </c>
      <c r="H149">
        <v>281666058</v>
      </c>
      <c r="I149">
        <v>160000000</v>
      </c>
      <c r="J149">
        <v>6.6</v>
      </c>
      <c r="K149">
        <f>Table1[[#This Row],[Gross Earning]]-Table1[[#This Row],[Budget]]</f>
        <v>121666058</v>
      </c>
    </row>
    <row r="150" spans="1:11">
      <c r="A150" t="s">
        <v>1666</v>
      </c>
      <c r="B150" s="3">
        <v>2015</v>
      </c>
      <c r="C150" t="s">
        <v>187</v>
      </c>
      <c r="D150" t="s">
        <v>659</v>
      </c>
      <c r="E150" t="s">
        <v>37</v>
      </c>
      <c r="F150" t="s">
        <v>39</v>
      </c>
      <c r="G150">
        <v>151</v>
      </c>
      <c r="H150">
        <v>228430993</v>
      </c>
      <c r="I150">
        <v>108000000</v>
      </c>
      <c r="J150">
        <v>8.1</v>
      </c>
      <c r="K150">
        <f>Table1[[#This Row],[Gross Earning]]-Table1[[#This Row],[Budget]]</f>
        <v>120430993</v>
      </c>
    </row>
    <row r="151" spans="1:11">
      <c r="A151" t="s">
        <v>9389</v>
      </c>
      <c r="B151" s="3">
        <v>2008</v>
      </c>
      <c r="C151" t="s">
        <v>4965</v>
      </c>
      <c r="D151" t="s">
        <v>59</v>
      </c>
      <c r="E151" t="s">
        <v>37</v>
      </c>
      <c r="F151" t="s">
        <v>39</v>
      </c>
      <c r="G151">
        <v>93</v>
      </c>
      <c r="H151">
        <v>145000989</v>
      </c>
      <c r="I151">
        <v>25000000</v>
      </c>
      <c r="J151">
        <v>7.9</v>
      </c>
      <c r="K151">
        <f>Table1[[#This Row],[Gross Earning]]-Table1[[#This Row],[Budget]]</f>
        <v>120000989</v>
      </c>
    </row>
    <row r="152" spans="1:11">
      <c r="A152" t="s">
        <v>1218</v>
      </c>
      <c r="B152" s="3">
        <v>2004</v>
      </c>
      <c r="C152" t="s">
        <v>1217</v>
      </c>
      <c r="D152" t="s">
        <v>105</v>
      </c>
      <c r="E152" t="s">
        <v>37</v>
      </c>
      <c r="F152" t="s">
        <v>95</v>
      </c>
      <c r="G152">
        <v>142</v>
      </c>
      <c r="H152">
        <v>249358727</v>
      </c>
      <c r="I152">
        <v>130000000</v>
      </c>
      <c r="J152">
        <v>7.8</v>
      </c>
      <c r="K152">
        <f>Table1[[#This Row],[Gross Earning]]-Table1[[#This Row],[Budget]]</f>
        <v>119358727</v>
      </c>
    </row>
    <row r="153" spans="1:11">
      <c r="A153" t="s">
        <v>2152</v>
      </c>
      <c r="B153" s="3">
        <v>2009</v>
      </c>
      <c r="C153" t="s">
        <v>1294</v>
      </c>
      <c r="D153" t="s">
        <v>1295</v>
      </c>
      <c r="E153" t="s">
        <v>37</v>
      </c>
      <c r="F153" t="s">
        <v>39</v>
      </c>
      <c r="G153">
        <v>128</v>
      </c>
      <c r="H153">
        <v>209019489</v>
      </c>
      <c r="I153">
        <v>90000000</v>
      </c>
      <c r="J153">
        <v>7.6</v>
      </c>
      <c r="K153">
        <f>Table1[[#This Row],[Gross Earning]]-Table1[[#This Row],[Budget]]</f>
        <v>119019489</v>
      </c>
    </row>
    <row r="154" spans="1:11">
      <c r="A154" t="s">
        <v>9054</v>
      </c>
      <c r="B154" s="3">
        <v>2007</v>
      </c>
      <c r="C154" t="s">
        <v>3218</v>
      </c>
      <c r="D154" t="s">
        <v>1681</v>
      </c>
      <c r="E154" t="s">
        <v>37</v>
      </c>
      <c r="F154" t="s">
        <v>585</v>
      </c>
      <c r="G154">
        <v>133</v>
      </c>
      <c r="H154">
        <v>148734225</v>
      </c>
      <c r="I154">
        <v>30000000</v>
      </c>
      <c r="J154">
        <v>7</v>
      </c>
      <c r="K154">
        <f>Table1[[#This Row],[Gross Earning]]-Table1[[#This Row],[Budget]]</f>
        <v>118734225</v>
      </c>
    </row>
    <row r="155" spans="1:11">
      <c r="A155" t="s">
        <v>2991</v>
      </c>
      <c r="B155" s="3">
        <v>2005</v>
      </c>
      <c r="C155" t="s">
        <v>801</v>
      </c>
      <c r="D155" t="s">
        <v>471</v>
      </c>
      <c r="E155" t="s">
        <v>37</v>
      </c>
      <c r="F155" t="s">
        <v>95</v>
      </c>
      <c r="G155">
        <v>86</v>
      </c>
      <c r="H155">
        <v>193136719</v>
      </c>
      <c r="I155">
        <v>75000000</v>
      </c>
      <c r="J155">
        <v>6.9</v>
      </c>
      <c r="K155">
        <f>Table1[[#This Row],[Gross Earning]]-Table1[[#This Row],[Budget]]</f>
        <v>118136719</v>
      </c>
    </row>
    <row r="156" spans="1:11">
      <c r="A156" t="s">
        <v>472</v>
      </c>
      <c r="B156" s="3">
        <v>2009</v>
      </c>
      <c r="C156" t="s">
        <v>469</v>
      </c>
      <c r="D156" t="s">
        <v>471</v>
      </c>
      <c r="E156" t="s">
        <v>37</v>
      </c>
      <c r="F156" t="s">
        <v>95</v>
      </c>
      <c r="G156">
        <v>96</v>
      </c>
      <c r="H156">
        <v>292979556</v>
      </c>
      <c r="I156">
        <v>175000000</v>
      </c>
      <c r="J156">
        <v>8.3000000000000007</v>
      </c>
      <c r="K156">
        <f>Table1[[#This Row],[Gross Earning]]-Table1[[#This Row],[Budget]]</f>
        <v>117979556</v>
      </c>
    </row>
    <row r="157" spans="1:11">
      <c r="A157" t="s">
        <v>5007</v>
      </c>
      <c r="B157" s="3">
        <v>1991</v>
      </c>
      <c r="C157" t="s">
        <v>528</v>
      </c>
      <c r="D157" t="s">
        <v>207</v>
      </c>
      <c r="E157" t="s">
        <v>37</v>
      </c>
      <c r="F157" t="s">
        <v>39</v>
      </c>
      <c r="G157">
        <v>155</v>
      </c>
      <c r="H157">
        <v>165500000</v>
      </c>
      <c r="I157">
        <v>48000000</v>
      </c>
      <c r="J157">
        <v>6.9</v>
      </c>
      <c r="K157">
        <f>Table1[[#This Row],[Gross Earning]]-Table1[[#This Row],[Budget]]</f>
        <v>117500000</v>
      </c>
    </row>
    <row r="158" spans="1:11">
      <c r="A158" t="s">
        <v>3636</v>
      </c>
      <c r="B158" s="3">
        <v>2002</v>
      </c>
      <c r="C158" t="s">
        <v>1807</v>
      </c>
      <c r="D158" t="s">
        <v>471</v>
      </c>
      <c r="E158" t="s">
        <v>37</v>
      </c>
      <c r="F158" t="s">
        <v>95</v>
      </c>
      <c r="G158">
        <v>103</v>
      </c>
      <c r="H158">
        <v>176387405</v>
      </c>
      <c r="I158">
        <v>59000000</v>
      </c>
      <c r="J158">
        <v>7.6</v>
      </c>
      <c r="K158">
        <f>Table1[[#This Row],[Gross Earning]]-Table1[[#This Row],[Budget]]</f>
        <v>117387405</v>
      </c>
    </row>
    <row r="159" spans="1:11">
      <c r="A159" t="s">
        <v>10684</v>
      </c>
      <c r="B159" s="3">
        <v>2013</v>
      </c>
      <c r="C159" t="s">
        <v>332</v>
      </c>
      <c r="D159" t="s">
        <v>3030</v>
      </c>
      <c r="E159" t="s">
        <v>37</v>
      </c>
      <c r="F159" t="s">
        <v>585</v>
      </c>
      <c r="G159">
        <v>112</v>
      </c>
      <c r="H159">
        <v>137387272</v>
      </c>
      <c r="I159">
        <v>20000000</v>
      </c>
      <c r="J159">
        <v>7.5</v>
      </c>
      <c r="K159">
        <f>Table1[[#This Row],[Gross Earning]]-Table1[[#This Row],[Budget]]</f>
        <v>117387272</v>
      </c>
    </row>
    <row r="160" spans="1:11">
      <c r="A160" t="s">
        <v>3644</v>
      </c>
      <c r="B160" s="3">
        <v>2012</v>
      </c>
      <c r="C160" t="s">
        <v>389</v>
      </c>
      <c r="D160" t="s">
        <v>3241</v>
      </c>
      <c r="E160" t="s">
        <v>37</v>
      </c>
      <c r="F160" t="s">
        <v>39</v>
      </c>
      <c r="G160">
        <v>150</v>
      </c>
      <c r="H160">
        <v>182204440</v>
      </c>
      <c r="I160">
        <v>65000000</v>
      </c>
      <c r="J160">
        <v>7.4</v>
      </c>
      <c r="K160">
        <f>Table1[[#This Row],[Gross Earning]]-Table1[[#This Row],[Budget]]</f>
        <v>117204440</v>
      </c>
    </row>
    <row r="161" spans="1:11">
      <c r="A161" t="s">
        <v>1158</v>
      </c>
      <c r="B161" s="3">
        <v>2007</v>
      </c>
      <c r="C161" t="s">
        <v>1155</v>
      </c>
      <c r="D161" t="s">
        <v>1156</v>
      </c>
      <c r="E161" t="s">
        <v>37</v>
      </c>
      <c r="F161" t="s">
        <v>39</v>
      </c>
      <c r="G161">
        <v>115</v>
      </c>
      <c r="H161">
        <v>227137090</v>
      </c>
      <c r="I161">
        <v>110000000</v>
      </c>
      <c r="J161">
        <v>8.1</v>
      </c>
      <c r="K161">
        <f>Table1[[#This Row],[Gross Earning]]-Table1[[#This Row],[Budget]]</f>
        <v>117137090</v>
      </c>
    </row>
    <row r="162" spans="1:11">
      <c r="A162" t="s">
        <v>19741</v>
      </c>
      <c r="B162" s="3">
        <v>1974</v>
      </c>
      <c r="C162" t="s">
        <v>10325</v>
      </c>
      <c r="D162" t="s">
        <v>4485</v>
      </c>
      <c r="E162" t="s">
        <v>37</v>
      </c>
      <c r="F162" t="s">
        <v>585</v>
      </c>
      <c r="G162">
        <v>93</v>
      </c>
      <c r="H162">
        <v>119500000</v>
      </c>
      <c r="I162">
        <v>2600000</v>
      </c>
      <c r="J162">
        <v>7.8</v>
      </c>
      <c r="K162">
        <f>Table1[[#This Row],[Gross Earning]]-Table1[[#This Row],[Budget]]</f>
        <v>116900000</v>
      </c>
    </row>
    <row r="163" spans="1:11">
      <c r="A163" t="s">
        <v>6108</v>
      </c>
      <c r="B163" s="3">
        <v>2013</v>
      </c>
      <c r="C163" t="s">
        <v>969</v>
      </c>
      <c r="D163" t="s">
        <v>1752</v>
      </c>
      <c r="E163" t="s">
        <v>37</v>
      </c>
      <c r="F163" t="s">
        <v>585</v>
      </c>
      <c r="G163">
        <v>123</v>
      </c>
      <c r="H163">
        <v>159578352</v>
      </c>
      <c r="I163">
        <v>43000000</v>
      </c>
      <c r="J163">
        <v>6.6</v>
      </c>
      <c r="K163">
        <f>Table1[[#This Row],[Gross Earning]]-Table1[[#This Row],[Budget]]</f>
        <v>116578352</v>
      </c>
    </row>
    <row r="164" spans="1:11">
      <c r="A164" t="s">
        <v>6070</v>
      </c>
      <c r="B164" s="3">
        <v>1993</v>
      </c>
      <c r="C164" t="s">
        <v>2213</v>
      </c>
      <c r="D164" t="s">
        <v>1924</v>
      </c>
      <c r="E164" t="s">
        <v>37</v>
      </c>
      <c r="F164" t="s">
        <v>585</v>
      </c>
      <c r="G164">
        <v>154</v>
      </c>
      <c r="H164">
        <v>158348400</v>
      </c>
      <c r="I164">
        <v>42000000</v>
      </c>
      <c r="J164">
        <v>6.8</v>
      </c>
      <c r="K164">
        <f>Table1[[#This Row],[Gross Earning]]-Table1[[#This Row],[Budget]]</f>
        <v>116348400</v>
      </c>
    </row>
    <row r="165" spans="1:11">
      <c r="A165" t="s">
        <v>21506</v>
      </c>
      <c r="B165" s="3">
        <v>1976</v>
      </c>
      <c r="C165" t="s">
        <v>6234</v>
      </c>
      <c r="D165" t="s">
        <v>3794</v>
      </c>
      <c r="E165" t="s">
        <v>37</v>
      </c>
      <c r="F165" t="s">
        <v>95</v>
      </c>
      <c r="G165">
        <v>145</v>
      </c>
      <c r="H165">
        <v>117235247</v>
      </c>
      <c r="I165">
        <v>960000</v>
      </c>
      <c r="J165">
        <v>8.1</v>
      </c>
      <c r="K165">
        <f>Table1[[#This Row],[Gross Earning]]-Table1[[#This Row],[Budget]]</f>
        <v>116275247</v>
      </c>
    </row>
    <row r="166" spans="1:11">
      <c r="A166" t="s">
        <v>3013</v>
      </c>
      <c r="B166" s="3">
        <v>2006</v>
      </c>
      <c r="C166" t="s">
        <v>1278</v>
      </c>
      <c r="D166" t="s">
        <v>1035</v>
      </c>
      <c r="E166" t="s">
        <v>37</v>
      </c>
      <c r="F166" t="s">
        <v>95</v>
      </c>
      <c r="G166">
        <v>115</v>
      </c>
      <c r="H166">
        <v>195329763</v>
      </c>
      <c r="I166">
        <v>80000000</v>
      </c>
      <c r="J166">
        <v>6.9</v>
      </c>
      <c r="K166">
        <f>Table1[[#This Row],[Gross Earning]]-Table1[[#This Row],[Budget]]</f>
        <v>115329763</v>
      </c>
    </row>
    <row r="167" spans="1:11">
      <c r="A167" t="s">
        <v>8093</v>
      </c>
      <c r="B167" s="3">
        <v>2001</v>
      </c>
      <c r="C167" t="s">
        <v>8092</v>
      </c>
      <c r="D167" t="s">
        <v>1671</v>
      </c>
      <c r="E167" t="s">
        <v>37</v>
      </c>
      <c r="F167" t="s">
        <v>585</v>
      </c>
      <c r="G167">
        <v>108</v>
      </c>
      <c r="H167">
        <v>145096820</v>
      </c>
      <c r="I167">
        <v>30000000</v>
      </c>
      <c r="J167">
        <v>6.4</v>
      </c>
      <c r="K167">
        <f>Table1[[#This Row],[Gross Earning]]-Table1[[#This Row],[Budget]]</f>
        <v>115096820</v>
      </c>
    </row>
    <row r="168" spans="1:11">
      <c r="A168" t="s">
        <v>9382</v>
      </c>
      <c r="B168" s="3">
        <v>2008</v>
      </c>
      <c r="C168" t="s">
        <v>3694</v>
      </c>
      <c r="D168" t="s">
        <v>3409</v>
      </c>
      <c r="E168" t="s">
        <v>37</v>
      </c>
      <c r="F168" t="s">
        <v>585</v>
      </c>
      <c r="G168">
        <v>116</v>
      </c>
      <c r="H168">
        <v>148085755</v>
      </c>
      <c r="I168">
        <v>33000000</v>
      </c>
      <c r="J168">
        <v>8.1999999999999993</v>
      </c>
      <c r="K168">
        <f>Table1[[#This Row],[Gross Earning]]-Table1[[#This Row],[Budget]]</f>
        <v>115085755</v>
      </c>
    </row>
    <row r="169" spans="1:11">
      <c r="A169" t="s">
        <v>12667</v>
      </c>
      <c r="B169" s="3">
        <v>1999</v>
      </c>
      <c r="C169" t="s">
        <v>48</v>
      </c>
      <c r="D169" t="s">
        <v>3409</v>
      </c>
      <c r="E169" t="s">
        <v>37</v>
      </c>
      <c r="F169" t="s">
        <v>585</v>
      </c>
      <c r="G169">
        <v>122</v>
      </c>
      <c r="H169">
        <v>130058047</v>
      </c>
      <c r="I169">
        <v>15000000</v>
      </c>
      <c r="J169">
        <v>8.4</v>
      </c>
      <c r="K169">
        <f>Table1[[#This Row],[Gross Earning]]-Table1[[#This Row],[Budget]]</f>
        <v>115058047</v>
      </c>
    </row>
    <row r="170" spans="1:11">
      <c r="A170" t="s">
        <v>22229</v>
      </c>
      <c r="B170" s="3">
        <v>1973</v>
      </c>
      <c r="C170" t="s">
        <v>1432</v>
      </c>
      <c r="D170" t="s">
        <v>5510</v>
      </c>
      <c r="E170" t="s">
        <v>37</v>
      </c>
      <c r="F170" t="s">
        <v>95</v>
      </c>
      <c r="G170">
        <v>112</v>
      </c>
      <c r="H170">
        <v>115000000</v>
      </c>
      <c r="I170">
        <v>777000</v>
      </c>
      <c r="J170">
        <v>7.5</v>
      </c>
      <c r="K170">
        <f>Table1[[#This Row],[Gross Earning]]-Table1[[#This Row],[Budget]]</f>
        <v>114223000</v>
      </c>
    </row>
    <row r="171" spans="1:11">
      <c r="A171" t="s">
        <v>7161</v>
      </c>
      <c r="B171" s="3">
        <v>2013</v>
      </c>
      <c r="C171" t="s">
        <v>5059</v>
      </c>
      <c r="D171" t="s">
        <v>1009</v>
      </c>
      <c r="E171" t="s">
        <v>37</v>
      </c>
      <c r="F171" t="s">
        <v>585</v>
      </c>
      <c r="G171">
        <v>118</v>
      </c>
      <c r="H171">
        <v>150368971</v>
      </c>
      <c r="I171">
        <v>37000000</v>
      </c>
      <c r="J171">
        <v>7</v>
      </c>
      <c r="K171">
        <f>Table1[[#This Row],[Gross Earning]]-Table1[[#This Row],[Budget]]</f>
        <v>113368971</v>
      </c>
    </row>
    <row r="172" spans="1:11">
      <c r="A172" t="s">
        <v>16982</v>
      </c>
      <c r="B172" s="3">
        <v>2004</v>
      </c>
      <c r="C172" t="s">
        <v>3806</v>
      </c>
      <c r="D172" t="s">
        <v>16980</v>
      </c>
      <c r="E172" t="s">
        <v>37</v>
      </c>
      <c r="F172" t="s">
        <v>585</v>
      </c>
      <c r="G172">
        <v>122</v>
      </c>
      <c r="H172">
        <v>119078393</v>
      </c>
      <c r="I172">
        <v>6000000</v>
      </c>
      <c r="J172">
        <v>7.5</v>
      </c>
      <c r="K172">
        <f>Table1[[#This Row],[Gross Earning]]-Table1[[#This Row],[Budget]]</f>
        <v>113078393</v>
      </c>
    </row>
    <row r="173" spans="1:11">
      <c r="A173" t="s">
        <v>12662</v>
      </c>
      <c r="B173" s="3">
        <v>2000</v>
      </c>
      <c r="C173" t="s">
        <v>1064</v>
      </c>
      <c r="D173" t="s">
        <v>1693</v>
      </c>
      <c r="E173" t="s">
        <v>1946</v>
      </c>
      <c r="F173" t="s">
        <v>39</v>
      </c>
      <c r="G173">
        <v>120</v>
      </c>
      <c r="H173">
        <v>128067808</v>
      </c>
      <c r="I173">
        <v>15000000</v>
      </c>
      <c r="J173">
        <v>7.9</v>
      </c>
      <c r="K173">
        <f>Table1[[#This Row],[Gross Earning]]-Table1[[#This Row],[Budget]]</f>
        <v>113067808</v>
      </c>
    </row>
    <row r="174" spans="1:11">
      <c r="A174" t="s">
        <v>14140</v>
      </c>
      <c r="B174" s="3">
        <v>2014</v>
      </c>
      <c r="C174" t="s">
        <v>14139</v>
      </c>
      <c r="D174" t="s">
        <v>214</v>
      </c>
      <c r="E174" t="s">
        <v>37</v>
      </c>
      <c r="F174" t="s">
        <v>39</v>
      </c>
      <c r="G174">
        <v>133</v>
      </c>
      <c r="H174">
        <v>124868837</v>
      </c>
      <c r="I174">
        <v>12000000</v>
      </c>
      <c r="J174">
        <v>7.8</v>
      </c>
      <c r="K174">
        <f>Table1[[#This Row],[Gross Earning]]-Table1[[#This Row],[Budget]]</f>
        <v>112868837</v>
      </c>
    </row>
    <row r="175" spans="1:11">
      <c r="A175" t="s">
        <v>3633</v>
      </c>
      <c r="B175" s="3">
        <v>2000</v>
      </c>
      <c r="C175" t="s">
        <v>2367</v>
      </c>
      <c r="D175" t="s">
        <v>3632</v>
      </c>
      <c r="E175" t="s">
        <v>37</v>
      </c>
      <c r="F175" t="s">
        <v>39</v>
      </c>
      <c r="G175">
        <v>127</v>
      </c>
      <c r="H175">
        <v>182805123</v>
      </c>
      <c r="I175">
        <v>70000000</v>
      </c>
      <c r="J175">
        <v>6.4</v>
      </c>
      <c r="K175">
        <f>Table1[[#This Row],[Gross Earning]]-Table1[[#This Row],[Budget]]</f>
        <v>112805123</v>
      </c>
    </row>
    <row r="176" spans="1:11">
      <c r="A176" t="s">
        <v>2915</v>
      </c>
      <c r="B176" s="3">
        <v>2001</v>
      </c>
      <c r="C176" t="s">
        <v>850</v>
      </c>
      <c r="D176" t="s">
        <v>1544</v>
      </c>
      <c r="E176" t="s">
        <v>37</v>
      </c>
      <c r="F176" t="s">
        <v>39</v>
      </c>
      <c r="G176">
        <v>135</v>
      </c>
      <c r="H176">
        <v>170708996</v>
      </c>
      <c r="I176">
        <v>58000000</v>
      </c>
      <c r="J176">
        <v>8.1999999999999993</v>
      </c>
      <c r="K176">
        <f>Table1[[#This Row],[Gross Earning]]-Table1[[#This Row],[Budget]]</f>
        <v>112708996</v>
      </c>
    </row>
    <row r="177" spans="1:11">
      <c r="A177" t="s">
        <v>4920</v>
      </c>
      <c r="B177" s="3">
        <v>2002</v>
      </c>
      <c r="C177" t="s">
        <v>389</v>
      </c>
      <c r="D177" t="s">
        <v>1726</v>
      </c>
      <c r="E177" t="s">
        <v>37</v>
      </c>
      <c r="F177" t="s">
        <v>39</v>
      </c>
      <c r="G177">
        <v>141</v>
      </c>
      <c r="H177">
        <v>164435221</v>
      </c>
      <c r="I177">
        <v>52000000</v>
      </c>
      <c r="J177">
        <v>8</v>
      </c>
      <c r="K177">
        <f>Table1[[#This Row],[Gross Earning]]-Table1[[#This Row],[Budget]]</f>
        <v>112435221</v>
      </c>
    </row>
    <row r="178" spans="1:11">
      <c r="A178" t="s">
        <v>553</v>
      </c>
      <c r="B178" s="3">
        <v>2010</v>
      </c>
      <c r="C178" t="s">
        <v>250</v>
      </c>
      <c r="D178" t="s">
        <v>73</v>
      </c>
      <c r="E178" t="s">
        <v>37</v>
      </c>
      <c r="F178" t="s">
        <v>39</v>
      </c>
      <c r="G178">
        <v>124</v>
      </c>
      <c r="H178">
        <v>312057433</v>
      </c>
      <c r="I178">
        <v>200000000</v>
      </c>
      <c r="J178">
        <v>7</v>
      </c>
      <c r="K178">
        <f>Table1[[#This Row],[Gross Earning]]-Table1[[#This Row],[Budget]]</f>
        <v>112057433</v>
      </c>
    </row>
    <row r="179" spans="1:11">
      <c r="A179" t="s">
        <v>10658</v>
      </c>
      <c r="B179" s="3">
        <v>1991</v>
      </c>
      <c r="C179" t="s">
        <v>2728</v>
      </c>
      <c r="D179" t="s">
        <v>6648</v>
      </c>
      <c r="E179" t="s">
        <v>37</v>
      </c>
      <c r="F179" t="s">
        <v>585</v>
      </c>
      <c r="G179">
        <v>138</v>
      </c>
      <c r="H179">
        <v>130727000</v>
      </c>
      <c r="I179">
        <v>19000000</v>
      </c>
      <c r="J179">
        <v>8.6</v>
      </c>
      <c r="K179">
        <f>Table1[[#This Row],[Gross Earning]]-Table1[[#This Row],[Budget]]</f>
        <v>111727000</v>
      </c>
    </row>
    <row r="180" spans="1:11">
      <c r="A180" t="s">
        <v>454</v>
      </c>
      <c r="B180" s="3">
        <v>2005</v>
      </c>
      <c r="C180" t="s">
        <v>146</v>
      </c>
      <c r="D180" t="s">
        <v>200</v>
      </c>
      <c r="E180" t="s">
        <v>37</v>
      </c>
      <c r="F180" t="s">
        <v>95</v>
      </c>
      <c r="G180">
        <v>150</v>
      </c>
      <c r="H180">
        <v>291709845</v>
      </c>
      <c r="I180">
        <v>180000000</v>
      </c>
      <c r="J180">
        <v>6.9</v>
      </c>
      <c r="K180">
        <f>Table1[[#This Row],[Gross Earning]]-Table1[[#This Row],[Budget]]</f>
        <v>111709845</v>
      </c>
    </row>
    <row r="181" spans="1:11">
      <c r="A181" t="s">
        <v>4571</v>
      </c>
      <c r="B181" s="3">
        <v>2000</v>
      </c>
      <c r="C181" t="s">
        <v>1965</v>
      </c>
      <c r="D181" t="s">
        <v>1671</v>
      </c>
      <c r="E181" t="s">
        <v>37</v>
      </c>
      <c r="F181" t="s">
        <v>39</v>
      </c>
      <c r="G181">
        <v>108</v>
      </c>
      <c r="H181">
        <v>166225040</v>
      </c>
      <c r="I181">
        <v>55000000</v>
      </c>
      <c r="J181">
        <v>7</v>
      </c>
      <c r="K181">
        <f>Table1[[#This Row],[Gross Earning]]-Table1[[#This Row],[Budget]]</f>
        <v>111225040</v>
      </c>
    </row>
    <row r="182" spans="1:11">
      <c r="A182" t="s">
        <v>12379</v>
      </c>
      <c r="B182" s="3">
        <v>1994</v>
      </c>
      <c r="C182" t="s">
        <v>12378</v>
      </c>
      <c r="D182" t="s">
        <v>1671</v>
      </c>
      <c r="E182" t="s">
        <v>37</v>
      </c>
      <c r="F182" t="s">
        <v>39</v>
      </c>
      <c r="G182">
        <v>113</v>
      </c>
      <c r="H182">
        <v>127175354</v>
      </c>
      <c r="I182">
        <v>16000000</v>
      </c>
      <c r="J182">
        <v>7.3</v>
      </c>
      <c r="K182">
        <f>Table1[[#This Row],[Gross Earning]]-Table1[[#This Row],[Budget]]</f>
        <v>111175354</v>
      </c>
    </row>
    <row r="183" spans="1:11">
      <c r="A183" t="s">
        <v>10575</v>
      </c>
      <c r="B183" s="3">
        <v>2012</v>
      </c>
      <c r="C183" t="s">
        <v>4166</v>
      </c>
      <c r="D183" t="s">
        <v>1415</v>
      </c>
      <c r="E183" t="s">
        <v>37</v>
      </c>
      <c r="F183" t="s">
        <v>585</v>
      </c>
      <c r="G183">
        <v>122</v>
      </c>
      <c r="H183">
        <v>132088910</v>
      </c>
      <c r="I183">
        <v>21000000</v>
      </c>
      <c r="J183">
        <v>7.8</v>
      </c>
      <c r="K183">
        <f>Table1[[#This Row],[Gross Earning]]-Table1[[#This Row],[Budget]]</f>
        <v>111088910</v>
      </c>
    </row>
    <row r="184" spans="1:11">
      <c r="A184" t="s">
        <v>13640</v>
      </c>
      <c r="B184" s="3">
        <v>1987</v>
      </c>
      <c r="C184" t="s">
        <v>3122</v>
      </c>
      <c r="D184" t="s">
        <v>13639</v>
      </c>
      <c r="E184" t="s">
        <v>37</v>
      </c>
      <c r="F184" t="s">
        <v>585</v>
      </c>
      <c r="G184">
        <v>121</v>
      </c>
      <c r="H184">
        <v>123922370</v>
      </c>
      <c r="I184">
        <v>13000000</v>
      </c>
      <c r="J184">
        <v>7.3</v>
      </c>
      <c r="K184">
        <f>Table1[[#This Row],[Gross Earning]]-Table1[[#This Row],[Budget]]</f>
        <v>110922370</v>
      </c>
    </row>
    <row r="185" spans="1:11">
      <c r="A185" t="s">
        <v>11728</v>
      </c>
      <c r="B185" s="3">
        <v>2006</v>
      </c>
      <c r="C185" t="s">
        <v>3722</v>
      </c>
      <c r="D185" t="s">
        <v>1671</v>
      </c>
      <c r="E185" t="s">
        <v>37</v>
      </c>
      <c r="F185" t="s">
        <v>585</v>
      </c>
      <c r="G185">
        <v>82</v>
      </c>
      <c r="H185">
        <v>128505958</v>
      </c>
      <c r="I185">
        <v>18000000</v>
      </c>
      <c r="J185">
        <v>7.3</v>
      </c>
      <c r="K185">
        <f>Table1[[#This Row],[Gross Earning]]-Table1[[#This Row],[Budget]]</f>
        <v>110505958</v>
      </c>
    </row>
    <row r="186" spans="1:11">
      <c r="A186" t="s">
        <v>6241</v>
      </c>
      <c r="B186" s="3">
        <v>2013</v>
      </c>
      <c r="C186" t="s">
        <v>4166</v>
      </c>
      <c r="D186" t="s">
        <v>1935</v>
      </c>
      <c r="E186" t="s">
        <v>37</v>
      </c>
      <c r="F186" t="s">
        <v>585</v>
      </c>
      <c r="G186">
        <v>138</v>
      </c>
      <c r="H186">
        <v>150117807</v>
      </c>
      <c r="I186">
        <v>40000000</v>
      </c>
      <c r="J186">
        <v>7.3</v>
      </c>
      <c r="K186">
        <f>Table1[[#This Row],[Gross Earning]]-Table1[[#This Row],[Budget]]</f>
        <v>110117807</v>
      </c>
    </row>
    <row r="187" spans="1:11">
      <c r="A187" t="s">
        <v>3653</v>
      </c>
      <c r="B187" s="3">
        <v>1995</v>
      </c>
      <c r="C187" t="s">
        <v>850</v>
      </c>
      <c r="D187" t="s">
        <v>2157</v>
      </c>
      <c r="E187" t="s">
        <v>37</v>
      </c>
      <c r="F187" t="s">
        <v>95</v>
      </c>
      <c r="G187">
        <v>140</v>
      </c>
      <c r="H187">
        <v>172071312</v>
      </c>
      <c r="I187">
        <v>62000000</v>
      </c>
      <c r="J187">
        <v>7.6</v>
      </c>
      <c r="K187">
        <f>Table1[[#This Row],[Gross Earning]]-Table1[[#This Row],[Budget]]</f>
        <v>110071312</v>
      </c>
    </row>
    <row r="188" spans="1:11">
      <c r="A188" t="s">
        <v>7254</v>
      </c>
      <c r="B188" s="3">
        <v>1992</v>
      </c>
      <c r="C188" t="s">
        <v>1058</v>
      </c>
      <c r="D188" t="s">
        <v>334</v>
      </c>
      <c r="E188" t="s">
        <v>37</v>
      </c>
      <c r="F188" t="s">
        <v>585</v>
      </c>
      <c r="G188">
        <v>121</v>
      </c>
      <c r="H188">
        <v>144731527</v>
      </c>
      <c r="I188">
        <v>35000000</v>
      </c>
      <c r="J188">
        <v>6.7</v>
      </c>
      <c r="K188">
        <f>Table1[[#This Row],[Gross Earning]]-Table1[[#This Row],[Budget]]</f>
        <v>109731527</v>
      </c>
    </row>
    <row r="189" spans="1:11">
      <c r="A189" t="s">
        <v>9457</v>
      </c>
      <c r="B189" s="3">
        <v>2014</v>
      </c>
      <c r="C189" t="s">
        <v>1351</v>
      </c>
      <c r="D189" t="s">
        <v>5710</v>
      </c>
      <c r="E189" t="s">
        <v>37</v>
      </c>
      <c r="F189" t="s">
        <v>39</v>
      </c>
      <c r="G189">
        <v>99</v>
      </c>
      <c r="H189">
        <v>134141530</v>
      </c>
      <c r="I189">
        <v>25000000</v>
      </c>
      <c r="J189">
        <v>6.2</v>
      </c>
      <c r="K189">
        <f>Table1[[#This Row],[Gross Earning]]-Table1[[#This Row],[Budget]]</f>
        <v>109141530</v>
      </c>
    </row>
    <row r="190" spans="1:11">
      <c r="A190" t="s">
        <v>10642</v>
      </c>
      <c r="B190" s="3">
        <v>1977</v>
      </c>
      <c r="C190" t="s">
        <v>389</v>
      </c>
      <c r="D190" t="s">
        <v>1849</v>
      </c>
      <c r="E190" t="s">
        <v>37</v>
      </c>
      <c r="F190" t="s">
        <v>95</v>
      </c>
      <c r="G190">
        <v>135</v>
      </c>
      <c r="H190">
        <v>128300000</v>
      </c>
      <c r="I190">
        <v>19400870</v>
      </c>
      <c r="J190">
        <v>7.7</v>
      </c>
      <c r="K190">
        <f>Table1[[#This Row],[Gross Earning]]-Table1[[#This Row],[Budget]]</f>
        <v>108899130</v>
      </c>
    </row>
    <row r="191" spans="1:11">
      <c r="A191" t="s">
        <v>3648</v>
      </c>
      <c r="B191" s="3">
        <v>1999</v>
      </c>
      <c r="C191" t="s">
        <v>443</v>
      </c>
      <c r="D191" t="s">
        <v>647</v>
      </c>
      <c r="E191" t="s">
        <v>37</v>
      </c>
      <c r="F191" t="s">
        <v>585</v>
      </c>
      <c r="G191">
        <v>136</v>
      </c>
      <c r="H191">
        <v>171383253</v>
      </c>
      <c r="I191">
        <v>63000000</v>
      </c>
      <c r="J191">
        <v>8.6999999999999993</v>
      </c>
      <c r="K191">
        <f>Table1[[#This Row],[Gross Earning]]-Table1[[#This Row],[Budget]]</f>
        <v>108383253</v>
      </c>
    </row>
    <row r="192" spans="1:11">
      <c r="A192" t="s">
        <v>3255</v>
      </c>
      <c r="B192" s="3">
        <v>2007</v>
      </c>
      <c r="C192" t="s">
        <v>3252</v>
      </c>
      <c r="D192" t="s">
        <v>3254</v>
      </c>
      <c r="E192" t="s">
        <v>37</v>
      </c>
      <c r="F192" t="s">
        <v>39</v>
      </c>
      <c r="G192">
        <v>87</v>
      </c>
      <c r="H192">
        <v>183132370</v>
      </c>
      <c r="I192">
        <v>75000000</v>
      </c>
      <c r="J192">
        <v>7.4</v>
      </c>
      <c r="K192">
        <f>Table1[[#This Row],[Gross Earning]]-Table1[[#This Row],[Budget]]</f>
        <v>108132370</v>
      </c>
    </row>
    <row r="193" spans="1:11">
      <c r="A193" t="s">
        <v>22838</v>
      </c>
      <c r="B193" s="3">
        <v>2007</v>
      </c>
      <c r="C193" t="s">
        <v>18017</v>
      </c>
      <c r="D193" t="s">
        <v>6403</v>
      </c>
      <c r="E193" t="s">
        <v>37</v>
      </c>
      <c r="F193" t="s">
        <v>585</v>
      </c>
      <c r="G193">
        <v>84</v>
      </c>
      <c r="H193">
        <v>107917283</v>
      </c>
      <c r="I193">
        <v>15000</v>
      </c>
      <c r="J193">
        <v>6.3</v>
      </c>
      <c r="K193">
        <f>Table1[[#This Row],[Gross Earning]]-Table1[[#This Row],[Budget]]</f>
        <v>107902283</v>
      </c>
    </row>
    <row r="194" spans="1:11">
      <c r="A194" t="s">
        <v>1029</v>
      </c>
      <c r="B194" s="3">
        <v>2009</v>
      </c>
      <c r="C194" t="s">
        <v>351</v>
      </c>
      <c r="D194" t="s">
        <v>73</v>
      </c>
      <c r="E194" t="s">
        <v>37</v>
      </c>
      <c r="F194" t="s">
        <v>39</v>
      </c>
      <c r="G194">
        <v>127</v>
      </c>
      <c r="H194">
        <v>257704099</v>
      </c>
      <c r="I194">
        <v>150000000</v>
      </c>
      <c r="J194">
        <v>8</v>
      </c>
      <c r="K194">
        <f>Table1[[#This Row],[Gross Earning]]-Table1[[#This Row],[Budget]]</f>
        <v>107704099</v>
      </c>
    </row>
    <row r="195" spans="1:11">
      <c r="A195" t="s">
        <v>18340</v>
      </c>
      <c r="B195" s="3">
        <v>1975</v>
      </c>
      <c r="C195" t="s">
        <v>4955</v>
      </c>
      <c r="D195" t="s">
        <v>3409</v>
      </c>
      <c r="E195" t="s">
        <v>37</v>
      </c>
      <c r="F195" t="s">
        <v>585</v>
      </c>
      <c r="G195">
        <v>133</v>
      </c>
      <c r="H195">
        <v>112000000</v>
      </c>
      <c r="I195">
        <v>4400000</v>
      </c>
      <c r="J195">
        <v>8.6999999999999993</v>
      </c>
      <c r="K195">
        <f>Table1[[#This Row],[Gross Earning]]-Table1[[#This Row],[Budget]]</f>
        <v>107600000</v>
      </c>
    </row>
    <row r="196" spans="1:11">
      <c r="A196" t="s">
        <v>4630</v>
      </c>
      <c r="B196" s="3">
        <v>2006</v>
      </c>
      <c r="C196" t="s">
        <v>4628</v>
      </c>
      <c r="D196" t="s">
        <v>1544</v>
      </c>
      <c r="E196" t="s">
        <v>37</v>
      </c>
      <c r="F196" t="s">
        <v>39</v>
      </c>
      <c r="G196">
        <v>117</v>
      </c>
      <c r="H196">
        <v>162586036</v>
      </c>
      <c r="I196">
        <v>55000000</v>
      </c>
      <c r="J196">
        <v>8</v>
      </c>
      <c r="K196">
        <f>Table1[[#This Row],[Gross Earning]]-Table1[[#This Row],[Budget]]</f>
        <v>107586036</v>
      </c>
    </row>
    <row r="197" spans="1:11">
      <c r="A197" t="s">
        <v>4588</v>
      </c>
      <c r="B197" s="3">
        <v>2005</v>
      </c>
      <c r="C197" t="s">
        <v>3136</v>
      </c>
      <c r="D197" t="s">
        <v>1681</v>
      </c>
      <c r="E197" t="s">
        <v>37</v>
      </c>
      <c r="F197" t="s">
        <v>39</v>
      </c>
      <c r="G197">
        <v>118</v>
      </c>
      <c r="H197">
        <v>177575142</v>
      </c>
      <c r="I197">
        <v>70000000</v>
      </c>
      <c r="J197">
        <v>6.6</v>
      </c>
      <c r="K197">
        <f>Table1[[#This Row],[Gross Earning]]-Table1[[#This Row],[Budget]]</f>
        <v>107575142</v>
      </c>
    </row>
    <row r="198" spans="1:11">
      <c r="A198" t="s">
        <v>3952</v>
      </c>
      <c r="B198" s="3">
        <v>2014</v>
      </c>
      <c r="C198" t="s">
        <v>685</v>
      </c>
      <c r="D198" t="s">
        <v>2142</v>
      </c>
      <c r="E198" t="s">
        <v>37</v>
      </c>
      <c r="F198" t="s">
        <v>585</v>
      </c>
      <c r="G198">
        <v>149</v>
      </c>
      <c r="H198">
        <v>167735396</v>
      </c>
      <c r="I198">
        <v>61000000</v>
      </c>
      <c r="J198">
        <v>8.1</v>
      </c>
      <c r="K198">
        <f>Table1[[#This Row],[Gross Earning]]-Table1[[#This Row],[Budget]]</f>
        <v>106735396</v>
      </c>
    </row>
    <row r="199" spans="1:11">
      <c r="A199" t="s">
        <v>16471</v>
      </c>
      <c r="B199" s="3">
        <v>2012</v>
      </c>
      <c r="C199" t="s">
        <v>1526</v>
      </c>
      <c r="D199" t="s">
        <v>2527</v>
      </c>
      <c r="E199" t="s">
        <v>37</v>
      </c>
      <c r="F199" t="s">
        <v>585</v>
      </c>
      <c r="G199">
        <v>110</v>
      </c>
      <c r="H199">
        <v>113709992</v>
      </c>
      <c r="I199">
        <v>7000000</v>
      </c>
      <c r="J199">
        <v>6.1</v>
      </c>
      <c r="K199">
        <f>Table1[[#This Row],[Gross Earning]]-Table1[[#This Row],[Budget]]</f>
        <v>106709992</v>
      </c>
    </row>
    <row r="200" spans="1:11">
      <c r="A200" t="s">
        <v>2108</v>
      </c>
      <c r="B200" s="3">
        <v>2009</v>
      </c>
      <c r="C200" t="s">
        <v>1278</v>
      </c>
      <c r="D200" t="s">
        <v>803</v>
      </c>
      <c r="E200" t="s">
        <v>37</v>
      </c>
      <c r="F200" t="s">
        <v>95</v>
      </c>
      <c r="G200">
        <v>94</v>
      </c>
      <c r="H200">
        <v>196573705</v>
      </c>
      <c r="I200">
        <v>90000000</v>
      </c>
      <c r="J200">
        <v>7</v>
      </c>
      <c r="K200">
        <f>Table1[[#This Row],[Gross Earning]]-Table1[[#This Row],[Budget]]</f>
        <v>106573705</v>
      </c>
    </row>
    <row r="201" spans="1:11">
      <c r="A201" t="s">
        <v>681</v>
      </c>
      <c r="B201" s="3">
        <v>2001</v>
      </c>
      <c r="C201" t="s">
        <v>499</v>
      </c>
      <c r="D201" t="s">
        <v>334</v>
      </c>
      <c r="E201" t="s">
        <v>37</v>
      </c>
      <c r="F201" t="s">
        <v>39</v>
      </c>
      <c r="G201">
        <v>106</v>
      </c>
      <c r="H201">
        <v>144512310</v>
      </c>
      <c r="I201">
        <v>38000000</v>
      </c>
      <c r="J201">
        <v>6.7</v>
      </c>
      <c r="K201">
        <f>Table1[[#This Row],[Gross Earning]]-Table1[[#This Row],[Budget]]</f>
        <v>106512310</v>
      </c>
    </row>
    <row r="202" spans="1:11">
      <c r="A202" t="s">
        <v>6020</v>
      </c>
      <c r="B202" s="3">
        <v>1985</v>
      </c>
      <c r="C202" t="s">
        <v>5985</v>
      </c>
      <c r="D202" t="s">
        <v>4473</v>
      </c>
      <c r="E202" t="s">
        <v>37</v>
      </c>
      <c r="F202" t="s">
        <v>585</v>
      </c>
      <c r="G202">
        <v>96</v>
      </c>
      <c r="H202">
        <v>150415432</v>
      </c>
      <c r="I202">
        <v>44000000</v>
      </c>
      <c r="J202">
        <v>6.4</v>
      </c>
      <c r="K202">
        <f>Table1[[#This Row],[Gross Earning]]-Table1[[#This Row],[Budget]]</f>
        <v>106415432</v>
      </c>
    </row>
    <row r="203" spans="1:11">
      <c r="A203" t="s">
        <v>783</v>
      </c>
      <c r="B203" s="3">
        <v>2007</v>
      </c>
      <c r="C203" t="s">
        <v>696</v>
      </c>
      <c r="D203" t="s">
        <v>782</v>
      </c>
      <c r="E203" t="s">
        <v>37</v>
      </c>
      <c r="F203" t="s">
        <v>39</v>
      </c>
      <c r="G203">
        <v>104</v>
      </c>
      <c r="H203">
        <v>256386216</v>
      </c>
      <c r="I203">
        <v>150000000</v>
      </c>
      <c r="J203">
        <v>7.2</v>
      </c>
      <c r="K203">
        <f>Table1[[#This Row],[Gross Earning]]-Table1[[#This Row],[Budget]]</f>
        <v>106386216</v>
      </c>
    </row>
    <row r="204" spans="1:11">
      <c r="A204" t="s">
        <v>1997</v>
      </c>
      <c r="B204" s="3">
        <v>2015</v>
      </c>
      <c r="C204" t="s">
        <v>857</v>
      </c>
      <c r="D204" t="s">
        <v>1996</v>
      </c>
      <c r="E204" t="s">
        <v>37</v>
      </c>
      <c r="F204" t="s">
        <v>95</v>
      </c>
      <c r="G204">
        <v>105</v>
      </c>
      <c r="H204">
        <v>201148159</v>
      </c>
      <c r="I204">
        <v>95000000</v>
      </c>
      <c r="J204">
        <v>7</v>
      </c>
      <c r="K204">
        <f>Table1[[#This Row],[Gross Earning]]-Table1[[#This Row],[Budget]]</f>
        <v>106148159</v>
      </c>
    </row>
    <row r="205" spans="1:11">
      <c r="A205" t="s">
        <v>1287</v>
      </c>
      <c r="B205" s="3">
        <v>2003</v>
      </c>
      <c r="C205" t="s">
        <v>118</v>
      </c>
      <c r="D205" t="s">
        <v>262</v>
      </c>
      <c r="E205" t="s">
        <v>37</v>
      </c>
      <c r="F205" t="s">
        <v>39</v>
      </c>
      <c r="G205">
        <v>134</v>
      </c>
      <c r="H205">
        <v>214948780</v>
      </c>
      <c r="I205">
        <v>110000000</v>
      </c>
      <c r="J205">
        <v>7.5</v>
      </c>
      <c r="K205">
        <f>Table1[[#This Row],[Gross Earning]]-Table1[[#This Row],[Budget]]</f>
        <v>104948780</v>
      </c>
    </row>
    <row r="206" spans="1:11">
      <c r="A206" t="s">
        <v>242</v>
      </c>
      <c r="B206" s="3">
        <v>2012</v>
      </c>
      <c r="C206" t="s">
        <v>48</v>
      </c>
      <c r="D206" t="s">
        <v>50</v>
      </c>
      <c r="E206" t="s">
        <v>37</v>
      </c>
      <c r="F206" t="s">
        <v>39</v>
      </c>
      <c r="G206">
        <v>143</v>
      </c>
      <c r="H206">
        <v>304360277</v>
      </c>
      <c r="I206">
        <v>200000000</v>
      </c>
      <c r="J206">
        <v>7.8</v>
      </c>
      <c r="K206">
        <f>Table1[[#This Row],[Gross Earning]]-Table1[[#This Row],[Budget]]</f>
        <v>104360277</v>
      </c>
    </row>
    <row r="207" spans="1:11">
      <c r="A207" t="s">
        <v>1931</v>
      </c>
      <c r="B207" s="3">
        <v>2001</v>
      </c>
      <c r="C207" t="s">
        <v>535</v>
      </c>
      <c r="D207" t="s">
        <v>1930</v>
      </c>
      <c r="E207" t="s">
        <v>37</v>
      </c>
      <c r="F207" t="s">
        <v>39</v>
      </c>
      <c r="G207">
        <v>130</v>
      </c>
      <c r="H207">
        <v>202007640</v>
      </c>
      <c r="I207">
        <v>98000000</v>
      </c>
      <c r="J207">
        <v>6.3</v>
      </c>
      <c r="K207">
        <f>Table1[[#This Row],[Gross Earning]]-Table1[[#This Row],[Budget]]</f>
        <v>104007640</v>
      </c>
    </row>
    <row r="208" spans="1:11">
      <c r="A208" t="s">
        <v>5010</v>
      </c>
      <c r="B208" s="3">
        <v>1996</v>
      </c>
      <c r="C208" t="s">
        <v>3347</v>
      </c>
      <c r="D208" t="s">
        <v>4479</v>
      </c>
      <c r="E208" t="s">
        <v>37</v>
      </c>
      <c r="F208" t="s">
        <v>585</v>
      </c>
      <c r="G208">
        <v>139</v>
      </c>
      <c r="H208">
        <v>153620822</v>
      </c>
      <c r="I208">
        <v>50000000</v>
      </c>
      <c r="J208">
        <v>7.3</v>
      </c>
      <c r="K208">
        <f>Table1[[#This Row],[Gross Earning]]-Table1[[#This Row],[Budget]]</f>
        <v>103620822</v>
      </c>
    </row>
    <row r="209" spans="1:11">
      <c r="A209" t="s">
        <v>1717</v>
      </c>
      <c r="B209" s="3">
        <v>1991</v>
      </c>
      <c r="C209" t="s">
        <v>29</v>
      </c>
      <c r="D209" t="s">
        <v>647</v>
      </c>
      <c r="E209" t="s">
        <v>37</v>
      </c>
      <c r="F209" t="s">
        <v>585</v>
      </c>
      <c r="G209">
        <v>153</v>
      </c>
      <c r="H209">
        <v>204843350</v>
      </c>
      <c r="I209">
        <v>102000000</v>
      </c>
      <c r="J209">
        <v>8.5</v>
      </c>
      <c r="K209">
        <f>Table1[[#This Row],[Gross Earning]]-Table1[[#This Row],[Budget]]</f>
        <v>102843350</v>
      </c>
    </row>
    <row r="210" spans="1:11">
      <c r="A210" t="s">
        <v>22091</v>
      </c>
      <c r="B210" s="3">
        <v>1942</v>
      </c>
      <c r="C210" t="s">
        <v>2750</v>
      </c>
      <c r="D210" t="s">
        <v>22089</v>
      </c>
      <c r="E210" t="s">
        <v>37</v>
      </c>
      <c r="F210" t="s">
        <v>6036</v>
      </c>
      <c r="G210">
        <v>70</v>
      </c>
      <c r="H210">
        <v>102797150</v>
      </c>
      <c r="J210">
        <v>7.4</v>
      </c>
      <c r="K210">
        <f>Table1[[#This Row],[Gross Earning]]-Table1[[#This Row],[Budget]]</f>
        <v>102797150</v>
      </c>
    </row>
    <row r="211" spans="1:11">
      <c r="A211" t="s">
        <v>1184</v>
      </c>
      <c r="B211" s="3">
        <v>2005</v>
      </c>
      <c r="C211" t="s">
        <v>389</v>
      </c>
      <c r="D211" t="s">
        <v>1170</v>
      </c>
      <c r="E211" t="s">
        <v>37</v>
      </c>
      <c r="F211" t="s">
        <v>39</v>
      </c>
      <c r="G211">
        <v>116</v>
      </c>
      <c r="H211">
        <v>234277056</v>
      </c>
      <c r="I211">
        <v>132000000</v>
      </c>
      <c r="J211">
        <v>6.5</v>
      </c>
      <c r="K211">
        <f>Table1[[#This Row],[Gross Earning]]-Table1[[#This Row],[Budget]]</f>
        <v>102277056</v>
      </c>
    </row>
    <row r="212" spans="1:11">
      <c r="A212" t="s">
        <v>11720</v>
      </c>
      <c r="B212" s="3">
        <v>1994</v>
      </c>
      <c r="C212" t="s">
        <v>1757</v>
      </c>
      <c r="D212" t="s">
        <v>11096</v>
      </c>
      <c r="E212" t="s">
        <v>37</v>
      </c>
      <c r="F212" t="s">
        <v>39</v>
      </c>
      <c r="G212">
        <v>114</v>
      </c>
      <c r="H212">
        <v>119938730</v>
      </c>
      <c r="I212">
        <v>18000000</v>
      </c>
      <c r="J212">
        <v>6.9</v>
      </c>
      <c r="K212">
        <f>Table1[[#This Row],[Gross Earning]]-Table1[[#This Row],[Budget]]</f>
        <v>101938730</v>
      </c>
    </row>
    <row r="213" spans="1:11">
      <c r="A213" t="s">
        <v>10662</v>
      </c>
      <c r="B213" s="3">
        <v>1992</v>
      </c>
      <c r="C213" t="s">
        <v>10661</v>
      </c>
      <c r="D213" t="s">
        <v>6419</v>
      </c>
      <c r="E213" t="s">
        <v>37</v>
      </c>
      <c r="F213" t="s">
        <v>39</v>
      </c>
      <c r="G213">
        <v>94</v>
      </c>
      <c r="H213">
        <v>121697350</v>
      </c>
      <c r="I213">
        <v>20000000</v>
      </c>
      <c r="J213">
        <v>7</v>
      </c>
      <c r="K213">
        <f>Table1[[#This Row],[Gross Earning]]-Table1[[#This Row],[Budget]]</f>
        <v>101697350</v>
      </c>
    </row>
    <row r="214" spans="1:11">
      <c r="A214" t="s">
        <v>18421</v>
      </c>
      <c r="B214" s="3">
        <v>1981</v>
      </c>
      <c r="C214" t="s">
        <v>11263</v>
      </c>
      <c r="D214" t="s">
        <v>1671</v>
      </c>
      <c r="E214" t="s">
        <v>37</v>
      </c>
      <c r="F214" t="s">
        <v>585</v>
      </c>
      <c r="G214">
        <v>94</v>
      </c>
      <c r="H214">
        <v>105500000</v>
      </c>
      <c r="I214">
        <v>4000000</v>
      </c>
      <c r="J214">
        <v>6.2</v>
      </c>
      <c r="K214">
        <f>Table1[[#This Row],[Gross Earning]]-Table1[[#This Row],[Budget]]</f>
        <v>101500000</v>
      </c>
    </row>
    <row r="215" spans="1:11">
      <c r="A215" t="s">
        <v>12089</v>
      </c>
      <c r="B215" s="3">
        <v>2007</v>
      </c>
      <c r="C215" t="s">
        <v>6549</v>
      </c>
      <c r="D215" t="s">
        <v>1671</v>
      </c>
      <c r="E215" t="s">
        <v>37</v>
      </c>
      <c r="F215" t="s">
        <v>585</v>
      </c>
      <c r="G215">
        <v>119</v>
      </c>
      <c r="H215">
        <v>121463226</v>
      </c>
      <c r="I215">
        <v>20000000</v>
      </c>
      <c r="J215">
        <v>7.6</v>
      </c>
      <c r="K215">
        <f>Table1[[#This Row],[Gross Earning]]-Table1[[#This Row],[Budget]]</f>
        <v>101463226</v>
      </c>
    </row>
    <row r="216" spans="1:11">
      <c r="A216" t="s">
        <v>7814</v>
      </c>
      <c r="B216" s="3">
        <v>1992</v>
      </c>
      <c r="C216" t="s">
        <v>3891</v>
      </c>
      <c r="D216" t="s">
        <v>4075</v>
      </c>
      <c r="E216" t="s">
        <v>37</v>
      </c>
      <c r="F216" t="s">
        <v>585</v>
      </c>
      <c r="G216">
        <v>138</v>
      </c>
      <c r="H216">
        <v>141340178</v>
      </c>
      <c r="I216">
        <v>40000000</v>
      </c>
      <c r="J216">
        <v>7.6</v>
      </c>
      <c r="K216">
        <f>Table1[[#This Row],[Gross Earning]]-Table1[[#This Row],[Budget]]</f>
        <v>101340178</v>
      </c>
    </row>
    <row r="217" spans="1:11">
      <c r="A217" t="s">
        <v>2319</v>
      </c>
      <c r="B217" s="3">
        <v>2004</v>
      </c>
      <c r="C217" t="s">
        <v>1155</v>
      </c>
      <c r="D217" t="s">
        <v>1156</v>
      </c>
      <c r="E217" t="s">
        <v>37</v>
      </c>
      <c r="F217" t="s">
        <v>39</v>
      </c>
      <c r="G217">
        <v>108</v>
      </c>
      <c r="H217">
        <v>176049130</v>
      </c>
      <c r="I217">
        <v>75000000</v>
      </c>
      <c r="J217">
        <v>7.8</v>
      </c>
      <c r="K217">
        <f>Table1[[#This Row],[Gross Earning]]-Table1[[#This Row],[Budget]]</f>
        <v>101049130</v>
      </c>
    </row>
    <row r="218" spans="1:11">
      <c r="A218" t="s">
        <v>2534</v>
      </c>
      <c r="B218" s="3">
        <v>1996</v>
      </c>
      <c r="C218" t="s">
        <v>2246</v>
      </c>
      <c r="D218" t="s">
        <v>50</v>
      </c>
      <c r="E218" t="s">
        <v>37</v>
      </c>
      <c r="F218" t="s">
        <v>39</v>
      </c>
      <c r="G218">
        <v>110</v>
      </c>
      <c r="H218">
        <v>180965237</v>
      </c>
      <c r="I218">
        <v>80000000</v>
      </c>
      <c r="J218">
        <v>7.1</v>
      </c>
      <c r="K218">
        <f>Table1[[#This Row],[Gross Earning]]-Table1[[#This Row],[Budget]]</f>
        <v>100965237</v>
      </c>
    </row>
    <row r="219" spans="1:11">
      <c r="A219" t="s">
        <v>14493</v>
      </c>
      <c r="B219" s="3">
        <v>1965</v>
      </c>
      <c r="C219" t="s">
        <v>9065</v>
      </c>
      <c r="D219" t="s">
        <v>5605</v>
      </c>
      <c r="E219" t="s">
        <v>37</v>
      </c>
      <c r="F219" t="s">
        <v>39</v>
      </c>
      <c r="G219">
        <v>200</v>
      </c>
      <c r="H219">
        <v>111722000</v>
      </c>
      <c r="I219">
        <v>11000000</v>
      </c>
      <c r="J219">
        <v>8</v>
      </c>
      <c r="K219">
        <f>Table1[[#This Row],[Gross Earning]]-Table1[[#This Row],[Budget]]</f>
        <v>100722000</v>
      </c>
    </row>
    <row r="220" spans="1:11">
      <c r="A220" t="s">
        <v>5068</v>
      </c>
      <c r="B220" s="3">
        <v>2015</v>
      </c>
      <c r="C220" t="s">
        <v>4516</v>
      </c>
      <c r="D220" t="s">
        <v>3057</v>
      </c>
      <c r="E220" t="s">
        <v>37</v>
      </c>
      <c r="F220" t="s">
        <v>39</v>
      </c>
      <c r="G220">
        <v>96</v>
      </c>
      <c r="H220">
        <v>150315155</v>
      </c>
      <c r="I220">
        <v>50000000</v>
      </c>
      <c r="J220">
        <v>6.1</v>
      </c>
      <c r="K220">
        <f>Table1[[#This Row],[Gross Earning]]-Table1[[#This Row],[Budget]]</f>
        <v>100315155</v>
      </c>
    </row>
    <row r="221" spans="1:11">
      <c r="A221" t="s">
        <v>14827</v>
      </c>
      <c r="B221" s="3">
        <v>2004</v>
      </c>
      <c r="C221" t="s">
        <v>10819</v>
      </c>
      <c r="D221" t="s">
        <v>3030</v>
      </c>
      <c r="E221" t="s">
        <v>37</v>
      </c>
      <c r="F221" t="s">
        <v>39</v>
      </c>
      <c r="G221">
        <v>98</v>
      </c>
      <c r="H221">
        <v>110175871</v>
      </c>
      <c r="I221">
        <v>10000000</v>
      </c>
      <c r="J221">
        <v>5.9</v>
      </c>
      <c r="K221">
        <f>Table1[[#This Row],[Gross Earning]]-Table1[[#This Row],[Budget]]</f>
        <v>100175871</v>
      </c>
    </row>
    <row r="222" spans="1:11">
      <c r="A222" t="s">
        <v>15952</v>
      </c>
      <c r="B222" s="3">
        <v>1994</v>
      </c>
      <c r="C222" t="s">
        <v>1764</v>
      </c>
      <c r="D222" t="s">
        <v>1935</v>
      </c>
      <c r="E222" t="s">
        <v>37</v>
      </c>
      <c r="F222" t="s">
        <v>585</v>
      </c>
      <c r="G222">
        <v>178</v>
      </c>
      <c r="H222">
        <v>107930000</v>
      </c>
      <c r="I222">
        <v>8000000</v>
      </c>
      <c r="J222">
        <v>8.9</v>
      </c>
      <c r="K222">
        <f>Table1[[#This Row],[Gross Earning]]-Table1[[#This Row],[Budget]]</f>
        <v>99930000</v>
      </c>
    </row>
    <row r="223" spans="1:11">
      <c r="A223" t="s">
        <v>10654</v>
      </c>
      <c r="B223" s="3">
        <v>2003</v>
      </c>
      <c r="C223" t="s">
        <v>2612</v>
      </c>
      <c r="D223" t="s">
        <v>1671</v>
      </c>
      <c r="E223" t="s">
        <v>37</v>
      </c>
      <c r="F223" t="s">
        <v>39</v>
      </c>
      <c r="G223">
        <v>105</v>
      </c>
      <c r="H223">
        <v>132541238</v>
      </c>
      <c r="I223">
        <v>33000000</v>
      </c>
      <c r="J223">
        <v>5.5</v>
      </c>
      <c r="K223">
        <f>Table1[[#This Row],[Gross Earning]]-Table1[[#This Row],[Budget]]</f>
        <v>99541238</v>
      </c>
    </row>
    <row r="224" spans="1:11">
      <c r="A224" t="s">
        <v>7287</v>
      </c>
      <c r="B224" s="3">
        <v>2013</v>
      </c>
      <c r="C224" t="s">
        <v>2599</v>
      </c>
      <c r="D224" t="s">
        <v>1009</v>
      </c>
      <c r="E224" t="s">
        <v>37</v>
      </c>
      <c r="F224" t="s">
        <v>585</v>
      </c>
      <c r="G224">
        <v>120</v>
      </c>
      <c r="H224">
        <v>134455175</v>
      </c>
      <c r="I224">
        <v>35000000</v>
      </c>
      <c r="J224">
        <v>5.7</v>
      </c>
      <c r="K224">
        <f>Table1[[#This Row],[Gross Earning]]-Table1[[#This Row],[Budget]]</f>
        <v>99455175</v>
      </c>
    </row>
    <row r="225" spans="1:11">
      <c r="A225" t="s">
        <v>16314</v>
      </c>
      <c r="B225" s="3">
        <v>1989</v>
      </c>
      <c r="C225" t="s">
        <v>6248</v>
      </c>
      <c r="D225" t="s">
        <v>3932</v>
      </c>
      <c r="E225" t="s">
        <v>37</v>
      </c>
      <c r="F225" t="s">
        <v>95</v>
      </c>
      <c r="G225">
        <v>99</v>
      </c>
      <c r="H225">
        <v>106593296</v>
      </c>
      <c r="I225">
        <v>7500000</v>
      </c>
      <c r="J225">
        <v>7.4</v>
      </c>
      <c r="K225">
        <f>Table1[[#This Row],[Gross Earning]]-Table1[[#This Row],[Budget]]</f>
        <v>99093296</v>
      </c>
    </row>
    <row r="226" spans="1:11">
      <c r="A226" t="s">
        <v>17544</v>
      </c>
      <c r="B226" s="3">
        <v>2011</v>
      </c>
      <c r="C226" t="s">
        <v>11012</v>
      </c>
      <c r="D226" t="s">
        <v>6403</v>
      </c>
      <c r="E226" t="s">
        <v>37</v>
      </c>
      <c r="F226" t="s">
        <v>585</v>
      </c>
      <c r="G226">
        <v>94</v>
      </c>
      <c r="H226">
        <v>104007828</v>
      </c>
      <c r="I226">
        <v>5000000</v>
      </c>
      <c r="J226">
        <v>5.8</v>
      </c>
      <c r="K226">
        <f>Table1[[#This Row],[Gross Earning]]-Table1[[#This Row],[Budget]]</f>
        <v>99007828</v>
      </c>
    </row>
    <row r="227" spans="1:11">
      <c r="A227" t="s">
        <v>6272</v>
      </c>
      <c r="B227" s="3">
        <v>2003</v>
      </c>
      <c r="C227" t="s">
        <v>809</v>
      </c>
      <c r="D227" t="s">
        <v>3057</v>
      </c>
      <c r="E227" t="s">
        <v>37</v>
      </c>
      <c r="F227" t="s">
        <v>95</v>
      </c>
      <c r="G227">
        <v>94</v>
      </c>
      <c r="H227">
        <v>138614544</v>
      </c>
      <c r="I227">
        <v>40000000</v>
      </c>
      <c r="J227">
        <v>5.8</v>
      </c>
      <c r="K227">
        <f>Table1[[#This Row],[Gross Earning]]-Table1[[#This Row],[Budget]]</f>
        <v>98614544</v>
      </c>
    </row>
    <row r="228" spans="1:11">
      <c r="A228" t="s">
        <v>2327</v>
      </c>
      <c r="B228" s="3">
        <v>2001</v>
      </c>
      <c r="C228" t="s">
        <v>1526</v>
      </c>
      <c r="D228" t="s">
        <v>1528</v>
      </c>
      <c r="E228" t="s">
        <v>37</v>
      </c>
      <c r="F228" t="s">
        <v>39</v>
      </c>
      <c r="G228">
        <v>116</v>
      </c>
      <c r="H228">
        <v>183405771</v>
      </c>
      <c r="I228">
        <v>85000000</v>
      </c>
      <c r="J228">
        <v>7.8</v>
      </c>
      <c r="K228">
        <f>Table1[[#This Row],[Gross Earning]]-Table1[[#This Row],[Budget]]</f>
        <v>98405771</v>
      </c>
    </row>
    <row r="229" spans="1:11">
      <c r="A229" t="s">
        <v>2314</v>
      </c>
      <c r="B229" s="3">
        <v>2006</v>
      </c>
      <c r="C229" t="s">
        <v>845</v>
      </c>
      <c r="D229" t="s">
        <v>2313</v>
      </c>
      <c r="E229" t="s">
        <v>37</v>
      </c>
      <c r="F229" t="s">
        <v>95</v>
      </c>
      <c r="G229">
        <v>108</v>
      </c>
      <c r="H229">
        <v>197992827</v>
      </c>
      <c r="I229">
        <v>100000000</v>
      </c>
      <c r="J229">
        <v>6.5</v>
      </c>
      <c r="K229">
        <f>Table1[[#This Row],[Gross Earning]]-Table1[[#This Row],[Budget]]</f>
        <v>97992827</v>
      </c>
    </row>
    <row r="230" spans="1:11">
      <c r="A230" t="s">
        <v>5018</v>
      </c>
      <c r="B230" s="3">
        <v>1997</v>
      </c>
      <c r="C230" t="s">
        <v>1413</v>
      </c>
      <c r="D230" t="s">
        <v>1415</v>
      </c>
      <c r="E230" t="s">
        <v>37</v>
      </c>
      <c r="F230" t="s">
        <v>39</v>
      </c>
      <c r="G230">
        <v>139</v>
      </c>
      <c r="H230">
        <v>147637474</v>
      </c>
      <c r="I230">
        <v>50000000</v>
      </c>
      <c r="J230">
        <v>7.7</v>
      </c>
      <c r="K230">
        <f>Table1[[#This Row],[Gross Earning]]-Table1[[#This Row],[Budget]]</f>
        <v>97637474</v>
      </c>
    </row>
    <row r="231" spans="1:11">
      <c r="A231" t="s">
        <v>10669</v>
      </c>
      <c r="B231" s="3">
        <v>2010</v>
      </c>
      <c r="C231" t="s">
        <v>10665</v>
      </c>
      <c r="D231" t="s">
        <v>10667</v>
      </c>
      <c r="E231" t="s">
        <v>37</v>
      </c>
      <c r="F231" t="s">
        <v>585</v>
      </c>
      <c r="G231">
        <v>101</v>
      </c>
      <c r="H231">
        <v>117224271</v>
      </c>
      <c r="I231">
        <v>20000000</v>
      </c>
      <c r="J231">
        <v>7.1</v>
      </c>
      <c r="K231">
        <f>Table1[[#This Row],[Gross Earning]]-Table1[[#This Row],[Budget]]</f>
        <v>97224271</v>
      </c>
    </row>
    <row r="232" spans="1:11">
      <c r="A232" t="s">
        <v>11723</v>
      </c>
      <c r="B232" s="3">
        <v>1988</v>
      </c>
      <c r="C232" t="s">
        <v>5624</v>
      </c>
      <c r="D232" t="s">
        <v>6391</v>
      </c>
      <c r="E232" t="s">
        <v>37</v>
      </c>
      <c r="F232" t="s">
        <v>95</v>
      </c>
      <c r="G232">
        <v>130</v>
      </c>
      <c r="H232">
        <v>114968774</v>
      </c>
      <c r="I232">
        <v>18000000</v>
      </c>
      <c r="J232">
        <v>7.3</v>
      </c>
      <c r="K232">
        <f>Table1[[#This Row],[Gross Earning]]-Table1[[#This Row],[Budget]]</f>
        <v>96968774</v>
      </c>
    </row>
    <row r="233" spans="1:11">
      <c r="A233" t="s">
        <v>9398</v>
      </c>
      <c r="B233" s="3">
        <v>1992</v>
      </c>
      <c r="C233" t="s">
        <v>2260</v>
      </c>
      <c r="D233" t="s">
        <v>9397</v>
      </c>
      <c r="E233" t="s">
        <v>37</v>
      </c>
      <c r="F233" t="s">
        <v>585</v>
      </c>
      <c r="G233">
        <v>129</v>
      </c>
      <c r="H233">
        <v>121945720</v>
      </c>
      <c r="I233">
        <v>25000000</v>
      </c>
      <c r="J233">
        <v>6.1</v>
      </c>
      <c r="K233">
        <f>Table1[[#This Row],[Gross Earning]]-Table1[[#This Row],[Budget]]</f>
        <v>96945720</v>
      </c>
    </row>
    <row r="234" spans="1:11">
      <c r="A234" t="s">
        <v>12674</v>
      </c>
      <c r="B234" s="3">
        <v>1988</v>
      </c>
      <c r="C234" t="s">
        <v>2698</v>
      </c>
      <c r="D234" t="s">
        <v>1009</v>
      </c>
      <c r="E234" t="s">
        <v>37</v>
      </c>
      <c r="F234" t="s">
        <v>95</v>
      </c>
      <c r="G234">
        <v>107</v>
      </c>
      <c r="H234">
        <v>111936400</v>
      </c>
      <c r="I234">
        <v>15000000</v>
      </c>
      <c r="J234">
        <v>6</v>
      </c>
      <c r="K234">
        <f>Table1[[#This Row],[Gross Earning]]-Table1[[#This Row],[Budget]]</f>
        <v>96936400</v>
      </c>
    </row>
    <row r="235" spans="1:11">
      <c r="A235" t="s">
        <v>6085</v>
      </c>
      <c r="B235" s="3">
        <v>2012</v>
      </c>
      <c r="C235" t="s">
        <v>2099</v>
      </c>
      <c r="D235" t="s">
        <v>1752</v>
      </c>
      <c r="E235" t="s">
        <v>37</v>
      </c>
      <c r="F235" t="s">
        <v>585</v>
      </c>
      <c r="G235">
        <v>109</v>
      </c>
      <c r="H235">
        <v>138447667</v>
      </c>
      <c r="I235">
        <v>42000000</v>
      </c>
      <c r="J235">
        <v>7.2</v>
      </c>
      <c r="K235">
        <f>Table1[[#This Row],[Gross Earning]]-Table1[[#This Row],[Budget]]</f>
        <v>96447667</v>
      </c>
    </row>
    <row r="236" spans="1:11">
      <c r="A236" t="s">
        <v>16990</v>
      </c>
      <c r="B236" s="3">
        <v>1969</v>
      </c>
      <c r="C236" t="s">
        <v>16986</v>
      </c>
      <c r="D236" t="s">
        <v>16988</v>
      </c>
      <c r="E236" t="s">
        <v>37</v>
      </c>
      <c r="F236" t="s">
        <v>16052</v>
      </c>
      <c r="G236">
        <v>110</v>
      </c>
      <c r="H236">
        <v>102308900</v>
      </c>
      <c r="I236">
        <v>6000000</v>
      </c>
      <c r="J236">
        <v>8.1</v>
      </c>
      <c r="K236">
        <f>Table1[[#This Row],[Gross Earning]]-Table1[[#This Row],[Budget]]</f>
        <v>96308900</v>
      </c>
    </row>
    <row r="237" spans="1:11">
      <c r="A237" t="s">
        <v>16998</v>
      </c>
      <c r="B237" s="3">
        <v>1964</v>
      </c>
      <c r="C237" t="s">
        <v>16994</v>
      </c>
      <c r="D237" t="s">
        <v>16996</v>
      </c>
      <c r="E237" t="s">
        <v>37</v>
      </c>
      <c r="F237" t="s">
        <v>6036</v>
      </c>
      <c r="G237">
        <v>139</v>
      </c>
      <c r="H237">
        <v>102300000</v>
      </c>
      <c r="I237">
        <v>6000000</v>
      </c>
      <c r="J237">
        <v>7.8</v>
      </c>
      <c r="K237">
        <f>Table1[[#This Row],[Gross Earning]]-Table1[[#This Row],[Budget]]</f>
        <v>96300000</v>
      </c>
    </row>
    <row r="238" spans="1:11">
      <c r="A238" t="s">
        <v>8099</v>
      </c>
      <c r="B238" s="3">
        <v>1994</v>
      </c>
      <c r="C238" t="s">
        <v>1605</v>
      </c>
      <c r="D238" t="s">
        <v>3336</v>
      </c>
      <c r="E238" t="s">
        <v>37</v>
      </c>
      <c r="F238" t="s">
        <v>585</v>
      </c>
      <c r="G238">
        <v>116</v>
      </c>
      <c r="H238">
        <v>121248145</v>
      </c>
      <c r="I238">
        <v>25000000</v>
      </c>
      <c r="J238">
        <v>7.2</v>
      </c>
      <c r="K238">
        <f>Table1[[#This Row],[Gross Earning]]-Table1[[#This Row],[Budget]]</f>
        <v>96248145</v>
      </c>
    </row>
    <row r="239" spans="1:11">
      <c r="A239" t="s">
        <v>8104</v>
      </c>
      <c r="B239" s="3">
        <v>2012</v>
      </c>
      <c r="C239" t="s">
        <v>8102</v>
      </c>
      <c r="D239" t="s">
        <v>214</v>
      </c>
      <c r="E239" t="s">
        <v>37</v>
      </c>
      <c r="F239" t="s">
        <v>39</v>
      </c>
      <c r="G239">
        <v>104</v>
      </c>
      <c r="H239">
        <v>125014030</v>
      </c>
      <c r="I239">
        <v>30000000</v>
      </c>
      <c r="J239">
        <v>6.8</v>
      </c>
      <c r="K239">
        <f>Table1[[#This Row],[Gross Earning]]-Table1[[#This Row],[Budget]]</f>
        <v>95014030</v>
      </c>
    </row>
    <row r="240" spans="1:11">
      <c r="A240" t="s">
        <v>5699</v>
      </c>
      <c r="B240" s="3">
        <v>2012</v>
      </c>
      <c r="C240" t="s">
        <v>5589</v>
      </c>
      <c r="D240" t="s">
        <v>334</v>
      </c>
      <c r="E240" t="s">
        <v>37</v>
      </c>
      <c r="F240" t="s">
        <v>39</v>
      </c>
      <c r="G240">
        <v>98</v>
      </c>
      <c r="H240">
        <v>139852971</v>
      </c>
      <c r="I240">
        <v>45000000</v>
      </c>
      <c r="J240">
        <v>6.3</v>
      </c>
      <c r="K240">
        <f>Table1[[#This Row],[Gross Earning]]-Table1[[#This Row],[Budget]]</f>
        <v>94852971</v>
      </c>
    </row>
    <row r="241" spans="1:11">
      <c r="A241" t="s">
        <v>8121</v>
      </c>
      <c r="B241" s="3">
        <v>2004</v>
      </c>
      <c r="C241" t="s">
        <v>5059</v>
      </c>
      <c r="D241" t="s">
        <v>3913</v>
      </c>
      <c r="E241" t="s">
        <v>37</v>
      </c>
      <c r="F241" t="s">
        <v>39</v>
      </c>
      <c r="G241">
        <v>92</v>
      </c>
      <c r="H241">
        <v>114324072</v>
      </c>
      <c r="I241">
        <v>20000000</v>
      </c>
      <c r="J241">
        <v>6.7</v>
      </c>
      <c r="K241">
        <f>Table1[[#This Row],[Gross Earning]]-Table1[[#This Row],[Budget]]</f>
        <v>94324072</v>
      </c>
    </row>
    <row r="242" spans="1:11">
      <c r="A242" t="s">
        <v>13652</v>
      </c>
      <c r="B242" s="3">
        <v>2010</v>
      </c>
      <c r="C242" t="s">
        <v>1204</v>
      </c>
      <c r="D242" t="s">
        <v>4075</v>
      </c>
      <c r="E242" t="s">
        <v>37</v>
      </c>
      <c r="F242" t="s">
        <v>585</v>
      </c>
      <c r="G242">
        <v>108</v>
      </c>
      <c r="H242">
        <v>106952327</v>
      </c>
      <c r="I242">
        <v>13000000</v>
      </c>
      <c r="J242">
        <v>8</v>
      </c>
      <c r="K242">
        <f>Table1[[#This Row],[Gross Earning]]-Table1[[#This Row],[Budget]]</f>
        <v>93952327</v>
      </c>
    </row>
    <row r="243" spans="1:11">
      <c r="A243" t="s">
        <v>13371</v>
      </c>
      <c r="B243" s="3">
        <v>1988</v>
      </c>
      <c r="C243" t="s">
        <v>13370</v>
      </c>
      <c r="D243" t="s">
        <v>1628</v>
      </c>
      <c r="E243" t="s">
        <v>37</v>
      </c>
      <c r="F243" t="s">
        <v>95</v>
      </c>
      <c r="G243">
        <v>108</v>
      </c>
      <c r="H243">
        <v>109306210</v>
      </c>
      <c r="I243">
        <v>15800000</v>
      </c>
      <c r="J243">
        <v>5.5</v>
      </c>
      <c r="K243">
        <f>Table1[[#This Row],[Gross Earning]]-Table1[[#This Row],[Budget]]</f>
        <v>93506210</v>
      </c>
    </row>
    <row r="244" spans="1:11">
      <c r="A244" t="s">
        <v>1274</v>
      </c>
      <c r="B244" s="3">
        <v>2006</v>
      </c>
      <c r="C244" t="s">
        <v>850</v>
      </c>
      <c r="D244" t="s">
        <v>852</v>
      </c>
      <c r="E244" t="s">
        <v>37</v>
      </c>
      <c r="F244" t="s">
        <v>39</v>
      </c>
      <c r="G244">
        <v>174</v>
      </c>
      <c r="H244">
        <v>217536138</v>
      </c>
      <c r="I244">
        <v>125000000</v>
      </c>
      <c r="J244">
        <v>6.6</v>
      </c>
      <c r="K244">
        <f>Table1[[#This Row],[Gross Earning]]-Table1[[#This Row],[Budget]]</f>
        <v>92536138</v>
      </c>
    </row>
    <row r="245" spans="1:11">
      <c r="A245" t="s">
        <v>8115</v>
      </c>
      <c r="B245" s="3">
        <v>1990</v>
      </c>
      <c r="C245" t="s">
        <v>1311</v>
      </c>
      <c r="D245" t="s">
        <v>50</v>
      </c>
      <c r="E245" t="s">
        <v>37</v>
      </c>
      <c r="F245" t="s">
        <v>95</v>
      </c>
      <c r="G245">
        <v>135</v>
      </c>
      <c r="H245">
        <v>122012643</v>
      </c>
      <c r="I245">
        <v>30000000</v>
      </c>
      <c r="J245">
        <v>7.6</v>
      </c>
      <c r="K245">
        <f>Table1[[#This Row],[Gross Earning]]-Table1[[#This Row],[Budget]]</f>
        <v>92012643</v>
      </c>
    </row>
    <row r="246" spans="1:11">
      <c r="A246" t="s">
        <v>4933</v>
      </c>
      <c r="B246" s="3">
        <v>2008</v>
      </c>
      <c r="C246" t="s">
        <v>4931</v>
      </c>
      <c r="D246" t="s">
        <v>4932</v>
      </c>
      <c r="E246" t="s">
        <v>37</v>
      </c>
      <c r="F246" t="s">
        <v>39</v>
      </c>
      <c r="G246">
        <v>108</v>
      </c>
      <c r="H246">
        <v>143704210</v>
      </c>
      <c r="I246">
        <v>52000000</v>
      </c>
      <c r="J246">
        <v>6.3</v>
      </c>
      <c r="K246">
        <f>Table1[[#This Row],[Gross Earning]]-Table1[[#This Row],[Budget]]</f>
        <v>91704210</v>
      </c>
    </row>
    <row r="247" spans="1:11">
      <c r="A247" t="s">
        <v>6005</v>
      </c>
      <c r="B247" s="3">
        <v>2012</v>
      </c>
      <c r="C247" t="s">
        <v>6002</v>
      </c>
      <c r="D247" t="s">
        <v>6003</v>
      </c>
      <c r="E247" t="s">
        <v>37</v>
      </c>
      <c r="F247" t="s">
        <v>585</v>
      </c>
      <c r="G247">
        <v>130</v>
      </c>
      <c r="H247">
        <v>136019448</v>
      </c>
      <c r="I247">
        <v>44500000</v>
      </c>
      <c r="J247">
        <v>7.7</v>
      </c>
      <c r="K247">
        <f>Table1[[#This Row],[Gross Earning]]-Table1[[#This Row],[Budget]]</f>
        <v>91519448</v>
      </c>
    </row>
    <row r="248" spans="1:11">
      <c r="A248" t="s">
        <v>8772</v>
      </c>
      <c r="B248" s="3">
        <v>2005</v>
      </c>
      <c r="C248" t="s">
        <v>1421</v>
      </c>
      <c r="D248" t="s">
        <v>8771</v>
      </c>
      <c r="E248" t="s">
        <v>37</v>
      </c>
      <c r="F248" t="s">
        <v>39</v>
      </c>
      <c r="G248">
        <v>153</v>
      </c>
      <c r="H248">
        <v>119518352</v>
      </c>
      <c r="I248">
        <v>28000000</v>
      </c>
      <c r="J248">
        <v>7.9</v>
      </c>
      <c r="K248">
        <f>Table1[[#This Row],[Gross Earning]]-Table1[[#This Row],[Budget]]</f>
        <v>91518352</v>
      </c>
    </row>
    <row r="249" spans="1:11">
      <c r="A249" t="s">
        <v>16459</v>
      </c>
      <c r="B249" s="3">
        <v>1983</v>
      </c>
      <c r="C249" t="s">
        <v>5175</v>
      </c>
      <c r="D249" t="s">
        <v>7837</v>
      </c>
      <c r="E249" t="s">
        <v>37</v>
      </c>
      <c r="F249" t="s">
        <v>585</v>
      </c>
      <c r="G249">
        <v>95</v>
      </c>
      <c r="H249">
        <v>94900000</v>
      </c>
      <c r="I249">
        <v>4000000</v>
      </c>
      <c r="J249">
        <v>6.1</v>
      </c>
      <c r="K249">
        <f>Table1[[#This Row],[Gross Earning]]-Table1[[#This Row],[Budget]]</f>
        <v>90900000</v>
      </c>
    </row>
    <row r="250" spans="1:11">
      <c r="A250" t="s">
        <v>14014</v>
      </c>
      <c r="B250" s="3">
        <v>1999</v>
      </c>
      <c r="C250" t="s">
        <v>1744</v>
      </c>
      <c r="D250" t="s">
        <v>1671</v>
      </c>
      <c r="E250" t="s">
        <v>37</v>
      </c>
      <c r="F250" t="s">
        <v>585</v>
      </c>
      <c r="G250">
        <v>95</v>
      </c>
      <c r="H250">
        <v>101736215</v>
      </c>
      <c r="I250">
        <v>11000000</v>
      </c>
      <c r="J250">
        <v>7</v>
      </c>
      <c r="K250">
        <f>Table1[[#This Row],[Gross Earning]]-Table1[[#This Row],[Budget]]</f>
        <v>90736215</v>
      </c>
    </row>
    <row r="251" spans="1:11">
      <c r="A251" t="s">
        <v>12092</v>
      </c>
      <c r="B251" s="3">
        <v>2009</v>
      </c>
      <c r="C251" t="s">
        <v>9516</v>
      </c>
      <c r="D251" t="s">
        <v>9193</v>
      </c>
      <c r="E251" t="s">
        <v>37</v>
      </c>
      <c r="F251" t="s">
        <v>39</v>
      </c>
      <c r="G251">
        <v>103</v>
      </c>
      <c r="H251">
        <v>90485233</v>
      </c>
      <c r="J251">
        <v>4.0999999999999996</v>
      </c>
      <c r="K251">
        <f>Table1[[#This Row],[Gross Earning]]-Table1[[#This Row],[Budget]]</f>
        <v>90485233</v>
      </c>
    </row>
    <row r="252" spans="1:11">
      <c r="A252" t="s">
        <v>15661</v>
      </c>
      <c r="B252" s="3">
        <v>1983</v>
      </c>
      <c r="C252" t="s">
        <v>5245</v>
      </c>
      <c r="D252" t="s">
        <v>1671</v>
      </c>
      <c r="E252" t="s">
        <v>37</v>
      </c>
      <c r="F252" t="s">
        <v>585</v>
      </c>
      <c r="G252">
        <v>116</v>
      </c>
      <c r="H252">
        <v>90400000</v>
      </c>
      <c r="J252">
        <v>7.5</v>
      </c>
      <c r="K252">
        <f>Table1[[#This Row],[Gross Earning]]-Table1[[#This Row],[Budget]]</f>
        <v>90400000</v>
      </c>
    </row>
    <row r="253" spans="1:11">
      <c r="A253" t="s">
        <v>1342</v>
      </c>
      <c r="B253" s="3">
        <v>2000</v>
      </c>
      <c r="C253" t="s">
        <v>1340</v>
      </c>
      <c r="D253" t="s">
        <v>50</v>
      </c>
      <c r="E253" t="s">
        <v>37</v>
      </c>
      <c r="F253" t="s">
        <v>39</v>
      </c>
      <c r="G253">
        <v>123</v>
      </c>
      <c r="H253">
        <v>215397307</v>
      </c>
      <c r="I253">
        <v>125000000</v>
      </c>
      <c r="J253">
        <v>6.1</v>
      </c>
      <c r="K253">
        <f>Table1[[#This Row],[Gross Earning]]-Table1[[#This Row],[Budget]]</f>
        <v>90397307</v>
      </c>
    </row>
    <row r="254" spans="1:11">
      <c r="A254" t="s">
        <v>593</v>
      </c>
      <c r="B254" s="3">
        <v>2014</v>
      </c>
      <c r="C254" t="s">
        <v>220</v>
      </c>
      <c r="D254" t="s">
        <v>73</v>
      </c>
      <c r="E254" t="s">
        <v>37</v>
      </c>
      <c r="F254" t="s">
        <v>39</v>
      </c>
      <c r="G254">
        <v>136</v>
      </c>
      <c r="H254">
        <v>259746958</v>
      </c>
      <c r="I254">
        <v>170000000</v>
      </c>
      <c r="J254">
        <v>7.8</v>
      </c>
      <c r="K254">
        <f>Table1[[#This Row],[Gross Earning]]-Table1[[#This Row],[Budget]]</f>
        <v>89746958</v>
      </c>
    </row>
    <row r="255" spans="1:11">
      <c r="A255" t="s">
        <v>7277</v>
      </c>
      <c r="B255" s="3">
        <v>2006</v>
      </c>
      <c r="C255" t="s">
        <v>3930</v>
      </c>
      <c r="D255" t="s">
        <v>1415</v>
      </c>
      <c r="E255" t="s">
        <v>37</v>
      </c>
      <c r="F255" t="s">
        <v>39</v>
      </c>
      <c r="G255">
        <v>109</v>
      </c>
      <c r="H255">
        <v>124732962</v>
      </c>
      <c r="I255">
        <v>35000000</v>
      </c>
      <c r="J255">
        <v>6.8</v>
      </c>
      <c r="K255">
        <f>Table1[[#This Row],[Gross Earning]]-Table1[[#This Row],[Budget]]</f>
        <v>89732962</v>
      </c>
    </row>
    <row r="256" spans="1:11">
      <c r="A256" t="s">
        <v>2739</v>
      </c>
      <c r="B256" s="3">
        <v>2015</v>
      </c>
      <c r="C256" t="s">
        <v>2335</v>
      </c>
      <c r="D256" t="s">
        <v>792</v>
      </c>
      <c r="E256" t="s">
        <v>37</v>
      </c>
      <c r="F256" t="s">
        <v>95</v>
      </c>
      <c r="G256">
        <v>89</v>
      </c>
      <c r="H256">
        <v>169692572</v>
      </c>
      <c r="I256">
        <v>80000000</v>
      </c>
      <c r="J256">
        <v>6.7</v>
      </c>
      <c r="K256">
        <f>Table1[[#This Row],[Gross Earning]]-Table1[[#This Row],[Budget]]</f>
        <v>89692572</v>
      </c>
    </row>
    <row r="257" spans="1:11">
      <c r="A257" t="s">
        <v>6955</v>
      </c>
      <c r="B257" s="3">
        <v>2002</v>
      </c>
      <c r="C257" t="s">
        <v>3136</v>
      </c>
      <c r="D257" t="s">
        <v>1681</v>
      </c>
      <c r="E257" t="s">
        <v>37</v>
      </c>
      <c r="F257" t="s">
        <v>39</v>
      </c>
      <c r="G257">
        <v>108</v>
      </c>
      <c r="H257">
        <v>127214072</v>
      </c>
      <c r="I257">
        <v>38000000</v>
      </c>
      <c r="J257">
        <v>6.1</v>
      </c>
      <c r="K257">
        <f>Table1[[#This Row],[Gross Earning]]-Table1[[#This Row],[Budget]]</f>
        <v>89214072</v>
      </c>
    </row>
    <row r="258" spans="1:11">
      <c r="A258" t="s">
        <v>3316</v>
      </c>
      <c r="B258" s="3">
        <v>2015</v>
      </c>
      <c r="C258" t="s">
        <v>3313</v>
      </c>
      <c r="D258" t="s">
        <v>271</v>
      </c>
      <c r="E258" t="s">
        <v>37</v>
      </c>
      <c r="F258" t="s">
        <v>95</v>
      </c>
      <c r="G258">
        <v>92</v>
      </c>
      <c r="H258">
        <v>162495848</v>
      </c>
      <c r="I258">
        <v>74000000</v>
      </c>
      <c r="J258">
        <v>6</v>
      </c>
      <c r="K258">
        <f>Table1[[#This Row],[Gross Earning]]-Table1[[#This Row],[Budget]]</f>
        <v>88495848</v>
      </c>
    </row>
    <row r="259" spans="1:11">
      <c r="A259" t="s">
        <v>2033</v>
      </c>
      <c r="B259" s="3">
        <v>2001</v>
      </c>
      <c r="C259" t="s">
        <v>893</v>
      </c>
      <c r="D259" t="s">
        <v>227</v>
      </c>
      <c r="E259" t="s">
        <v>37</v>
      </c>
      <c r="F259" t="s">
        <v>39</v>
      </c>
      <c r="G259">
        <v>92</v>
      </c>
      <c r="H259">
        <v>181166115</v>
      </c>
      <c r="I259">
        <v>93000000</v>
      </c>
      <c r="J259">
        <v>5.9</v>
      </c>
      <c r="K259">
        <f>Table1[[#This Row],[Gross Earning]]-Table1[[#This Row],[Budget]]</f>
        <v>88166115</v>
      </c>
    </row>
    <row r="260" spans="1:11">
      <c r="A260" t="s">
        <v>11568</v>
      </c>
      <c r="B260" s="3">
        <v>1996</v>
      </c>
      <c r="C260" t="s">
        <v>6308</v>
      </c>
      <c r="D260" t="s">
        <v>5103</v>
      </c>
      <c r="E260" t="s">
        <v>37</v>
      </c>
      <c r="F260" t="s">
        <v>585</v>
      </c>
      <c r="G260">
        <v>103</v>
      </c>
      <c r="H260">
        <v>103001286</v>
      </c>
      <c r="I260">
        <v>15000000</v>
      </c>
      <c r="J260">
        <v>7.2</v>
      </c>
      <c r="K260">
        <f>Table1[[#This Row],[Gross Earning]]-Table1[[#This Row],[Budget]]</f>
        <v>88001286</v>
      </c>
    </row>
    <row r="261" spans="1:11">
      <c r="A261" t="s">
        <v>3665</v>
      </c>
      <c r="B261" s="3">
        <v>2012</v>
      </c>
      <c r="C261" t="s">
        <v>3664</v>
      </c>
      <c r="D261" t="s">
        <v>2850</v>
      </c>
      <c r="E261" t="s">
        <v>37</v>
      </c>
      <c r="F261" t="s">
        <v>39</v>
      </c>
      <c r="G261">
        <v>158</v>
      </c>
      <c r="H261">
        <v>148775460</v>
      </c>
      <c r="I261">
        <v>61000000</v>
      </c>
      <c r="J261">
        <v>7.6</v>
      </c>
      <c r="K261">
        <f>Table1[[#This Row],[Gross Earning]]-Table1[[#This Row],[Budget]]</f>
        <v>87775460</v>
      </c>
    </row>
    <row r="262" spans="1:11">
      <c r="A262" t="s">
        <v>2323</v>
      </c>
      <c r="B262" s="3">
        <v>1997</v>
      </c>
      <c r="C262" t="s">
        <v>710</v>
      </c>
      <c r="D262" t="s">
        <v>712</v>
      </c>
      <c r="E262" t="s">
        <v>37</v>
      </c>
      <c r="F262" t="s">
        <v>585</v>
      </c>
      <c r="G262">
        <v>124</v>
      </c>
      <c r="H262">
        <v>172620724</v>
      </c>
      <c r="I262">
        <v>85000000</v>
      </c>
      <c r="J262">
        <v>6.4</v>
      </c>
      <c r="K262">
        <f>Table1[[#This Row],[Gross Earning]]-Table1[[#This Row],[Budget]]</f>
        <v>87620724</v>
      </c>
    </row>
    <row r="263" spans="1:11">
      <c r="A263" t="s">
        <v>7820</v>
      </c>
      <c r="B263" s="3">
        <v>2000</v>
      </c>
      <c r="C263" t="s">
        <v>1575</v>
      </c>
      <c r="D263" t="s">
        <v>1752</v>
      </c>
      <c r="E263" t="s">
        <v>37</v>
      </c>
      <c r="F263" t="s">
        <v>39</v>
      </c>
      <c r="G263">
        <v>99</v>
      </c>
      <c r="H263">
        <v>117559438</v>
      </c>
      <c r="I263">
        <v>30000000</v>
      </c>
      <c r="J263">
        <v>5.0999999999999996</v>
      </c>
      <c r="K263">
        <f>Table1[[#This Row],[Gross Earning]]-Table1[[#This Row],[Budget]]</f>
        <v>87559438</v>
      </c>
    </row>
    <row r="264" spans="1:11">
      <c r="A264" t="s">
        <v>12728</v>
      </c>
      <c r="B264" s="3">
        <v>2013</v>
      </c>
      <c r="C264" t="s">
        <v>10665</v>
      </c>
      <c r="D264" t="s">
        <v>1671</v>
      </c>
      <c r="E264" t="s">
        <v>37</v>
      </c>
      <c r="F264" t="s">
        <v>585</v>
      </c>
      <c r="G264">
        <v>102</v>
      </c>
      <c r="H264">
        <v>101978840</v>
      </c>
      <c r="I264">
        <v>15000000</v>
      </c>
      <c r="J264">
        <v>6.6</v>
      </c>
      <c r="K264">
        <f>Table1[[#This Row],[Gross Earning]]-Table1[[#This Row],[Budget]]</f>
        <v>86978840</v>
      </c>
    </row>
    <row r="265" spans="1:11">
      <c r="A265" t="s">
        <v>13344</v>
      </c>
      <c r="B265" s="3">
        <v>1992</v>
      </c>
      <c r="C265" t="s">
        <v>3694</v>
      </c>
      <c r="D265" t="s">
        <v>1765</v>
      </c>
      <c r="E265" t="s">
        <v>37</v>
      </c>
      <c r="F265" t="s">
        <v>585</v>
      </c>
      <c r="G265">
        <v>131</v>
      </c>
      <c r="H265">
        <v>101157447</v>
      </c>
      <c r="I265">
        <v>14400000</v>
      </c>
      <c r="J265">
        <v>8.3000000000000007</v>
      </c>
      <c r="K265">
        <f>Table1[[#This Row],[Gross Earning]]-Table1[[#This Row],[Budget]]</f>
        <v>86757447</v>
      </c>
    </row>
    <row r="266" spans="1:11">
      <c r="A266" t="s">
        <v>8118</v>
      </c>
      <c r="B266" s="3">
        <v>2013</v>
      </c>
      <c r="C266" t="s">
        <v>7037</v>
      </c>
      <c r="D266" t="s">
        <v>1544</v>
      </c>
      <c r="E266" t="s">
        <v>37</v>
      </c>
      <c r="F266" t="s">
        <v>39</v>
      </c>
      <c r="G266">
        <v>132</v>
      </c>
      <c r="H266">
        <v>116631310</v>
      </c>
      <c r="I266">
        <v>30000000</v>
      </c>
      <c r="J266">
        <v>7.2</v>
      </c>
      <c r="K266">
        <f>Table1[[#This Row],[Gross Earning]]-Table1[[#This Row],[Budget]]</f>
        <v>86631310</v>
      </c>
    </row>
    <row r="267" spans="1:11">
      <c r="A267" t="s">
        <v>4576</v>
      </c>
      <c r="B267" s="3">
        <v>1995</v>
      </c>
      <c r="C267" t="s">
        <v>4574</v>
      </c>
      <c r="D267" t="s">
        <v>4575</v>
      </c>
      <c r="E267" t="s">
        <v>37</v>
      </c>
      <c r="F267" t="s">
        <v>277</v>
      </c>
      <c r="G267">
        <v>84</v>
      </c>
      <c r="H267">
        <v>141600000</v>
      </c>
      <c r="I267">
        <v>55000000</v>
      </c>
      <c r="J267">
        <v>6.6</v>
      </c>
      <c r="K267">
        <f>Table1[[#This Row],[Gross Earning]]-Table1[[#This Row],[Budget]]</f>
        <v>86600000</v>
      </c>
    </row>
    <row r="268" spans="1:11">
      <c r="A268" t="s">
        <v>6259</v>
      </c>
      <c r="B268" s="3">
        <v>2014</v>
      </c>
      <c r="C268" t="s">
        <v>1971</v>
      </c>
      <c r="D268" t="s">
        <v>2813</v>
      </c>
      <c r="E268" t="s">
        <v>37</v>
      </c>
      <c r="F268" t="s">
        <v>585</v>
      </c>
      <c r="G268">
        <v>89</v>
      </c>
      <c r="H268">
        <v>126546825</v>
      </c>
      <c r="I268">
        <v>40000000</v>
      </c>
      <c r="J268">
        <v>6.4</v>
      </c>
      <c r="K268">
        <f>Table1[[#This Row],[Gross Earning]]-Table1[[#This Row],[Budget]]</f>
        <v>86546825</v>
      </c>
    </row>
    <row r="269" spans="1:11">
      <c r="A269" t="s">
        <v>3072</v>
      </c>
      <c r="B269" s="3">
        <v>2004</v>
      </c>
      <c r="C269" t="s">
        <v>1983</v>
      </c>
      <c r="D269" t="s">
        <v>471</v>
      </c>
      <c r="E269" t="s">
        <v>37</v>
      </c>
      <c r="F269" t="s">
        <v>95</v>
      </c>
      <c r="G269">
        <v>90</v>
      </c>
      <c r="H269">
        <v>160762022</v>
      </c>
      <c r="I269">
        <v>75000000</v>
      </c>
      <c r="J269">
        <v>6</v>
      </c>
      <c r="K269">
        <f>Table1[[#This Row],[Gross Earning]]-Table1[[#This Row],[Budget]]</f>
        <v>85762022</v>
      </c>
    </row>
    <row r="270" spans="1:11">
      <c r="A270" t="s">
        <v>8112</v>
      </c>
      <c r="B270" s="3">
        <v>2000</v>
      </c>
      <c r="C270" t="s">
        <v>7862</v>
      </c>
      <c r="D270" t="s">
        <v>1634</v>
      </c>
      <c r="E270" t="s">
        <v>37</v>
      </c>
      <c r="F270" t="s">
        <v>95</v>
      </c>
      <c r="G270">
        <v>120</v>
      </c>
      <c r="H270">
        <v>115648585</v>
      </c>
      <c r="I270">
        <v>30000000</v>
      </c>
      <c r="J270">
        <v>7.8</v>
      </c>
      <c r="K270">
        <f>Table1[[#This Row],[Gross Earning]]-Table1[[#This Row],[Budget]]</f>
        <v>85648585</v>
      </c>
    </row>
    <row r="271" spans="1:11">
      <c r="A271" t="s">
        <v>8141</v>
      </c>
      <c r="B271" s="3">
        <v>2009</v>
      </c>
      <c r="C271" t="s">
        <v>1389</v>
      </c>
      <c r="D271" t="s">
        <v>2813</v>
      </c>
      <c r="E271" t="s">
        <v>37</v>
      </c>
      <c r="F271" t="s">
        <v>585</v>
      </c>
      <c r="G271">
        <v>112</v>
      </c>
      <c r="H271">
        <v>115646235</v>
      </c>
      <c r="I271">
        <v>30000000</v>
      </c>
      <c r="J271">
        <v>8</v>
      </c>
      <c r="K271">
        <f>Table1[[#This Row],[Gross Earning]]-Table1[[#This Row],[Budget]]</f>
        <v>85646235</v>
      </c>
    </row>
    <row r="272" spans="1:11">
      <c r="A272" t="s">
        <v>5695</v>
      </c>
      <c r="B272" s="3">
        <v>1994</v>
      </c>
      <c r="C272" t="s">
        <v>4107</v>
      </c>
      <c r="D272" t="s">
        <v>515</v>
      </c>
      <c r="E272" t="s">
        <v>37</v>
      </c>
      <c r="F272" t="s">
        <v>95</v>
      </c>
      <c r="G272">
        <v>91</v>
      </c>
      <c r="H272">
        <v>130512915</v>
      </c>
      <c r="I272">
        <v>45000000</v>
      </c>
      <c r="J272">
        <v>4.8</v>
      </c>
      <c r="K272">
        <f>Table1[[#This Row],[Gross Earning]]-Table1[[#This Row],[Budget]]</f>
        <v>85512915</v>
      </c>
    </row>
    <row r="273" spans="1:11">
      <c r="A273" t="s">
        <v>1162</v>
      </c>
      <c r="B273" s="3">
        <v>2008</v>
      </c>
      <c r="C273" t="s">
        <v>1161</v>
      </c>
      <c r="D273" t="s">
        <v>803</v>
      </c>
      <c r="E273" t="s">
        <v>37</v>
      </c>
      <c r="F273" t="s">
        <v>95</v>
      </c>
      <c r="G273">
        <v>92</v>
      </c>
      <c r="H273">
        <v>215395021</v>
      </c>
      <c r="I273">
        <v>130000000</v>
      </c>
      <c r="J273">
        <v>7.6</v>
      </c>
      <c r="K273">
        <f>Table1[[#This Row],[Gross Earning]]-Table1[[#This Row],[Budget]]</f>
        <v>85395021</v>
      </c>
    </row>
    <row r="274" spans="1:11">
      <c r="A274" t="s">
        <v>6278</v>
      </c>
      <c r="B274" s="3">
        <v>2013</v>
      </c>
      <c r="C274" t="s">
        <v>225</v>
      </c>
      <c r="D274" t="s">
        <v>6276</v>
      </c>
      <c r="E274" t="s">
        <v>37</v>
      </c>
      <c r="F274" t="s">
        <v>585</v>
      </c>
      <c r="G274">
        <v>121</v>
      </c>
      <c r="H274">
        <v>125069696</v>
      </c>
      <c r="I274">
        <v>40000000</v>
      </c>
      <c r="J274">
        <v>7.6</v>
      </c>
      <c r="K274">
        <f>Table1[[#This Row],[Gross Earning]]-Table1[[#This Row],[Budget]]</f>
        <v>85069696</v>
      </c>
    </row>
    <row r="275" spans="1:11">
      <c r="A275" t="s">
        <v>5023</v>
      </c>
      <c r="B275" s="3">
        <v>1998</v>
      </c>
      <c r="C275" t="s">
        <v>514</v>
      </c>
      <c r="D275" t="s">
        <v>5022</v>
      </c>
      <c r="E275" t="s">
        <v>37</v>
      </c>
      <c r="F275" t="s">
        <v>39</v>
      </c>
      <c r="G275">
        <v>115</v>
      </c>
      <c r="H275">
        <v>135014968</v>
      </c>
      <c r="I275">
        <v>50000000</v>
      </c>
      <c r="J275">
        <v>6.7</v>
      </c>
      <c r="K275">
        <f>Table1[[#This Row],[Gross Earning]]-Table1[[#This Row],[Budget]]</f>
        <v>85014968</v>
      </c>
    </row>
    <row r="276" spans="1:11">
      <c r="A276" t="s">
        <v>1291</v>
      </c>
      <c r="B276" s="3">
        <v>2011</v>
      </c>
      <c r="C276" t="s">
        <v>408</v>
      </c>
      <c r="D276" t="s">
        <v>334</v>
      </c>
      <c r="E276" t="s">
        <v>37</v>
      </c>
      <c r="F276" t="s">
        <v>39</v>
      </c>
      <c r="G276">
        <v>132</v>
      </c>
      <c r="H276">
        <v>209805005</v>
      </c>
      <c r="I276">
        <v>125000000</v>
      </c>
      <c r="J276">
        <v>7.3</v>
      </c>
      <c r="K276">
        <f>Table1[[#This Row],[Gross Earning]]-Table1[[#This Row],[Budget]]</f>
        <v>84805005</v>
      </c>
    </row>
    <row r="277" spans="1:11">
      <c r="A277" t="s">
        <v>10078</v>
      </c>
      <c r="B277" s="3">
        <v>1986</v>
      </c>
      <c r="C277" t="s">
        <v>1028</v>
      </c>
      <c r="D277" t="s">
        <v>1875</v>
      </c>
      <c r="E277" t="s">
        <v>37</v>
      </c>
      <c r="F277" t="s">
        <v>95</v>
      </c>
      <c r="G277">
        <v>119</v>
      </c>
      <c r="H277">
        <v>109713132</v>
      </c>
      <c r="I277">
        <v>25000000</v>
      </c>
      <c r="J277">
        <v>7.3</v>
      </c>
      <c r="K277">
        <f>Table1[[#This Row],[Gross Earning]]-Table1[[#This Row],[Budget]]</f>
        <v>84713132</v>
      </c>
    </row>
    <row r="278" spans="1:11">
      <c r="A278" t="s">
        <v>1694</v>
      </c>
      <c r="B278" s="3">
        <v>2000</v>
      </c>
      <c r="C278" t="s">
        <v>187</v>
      </c>
      <c r="D278" t="s">
        <v>1693</v>
      </c>
      <c r="E278" t="s">
        <v>37</v>
      </c>
      <c r="F278" t="s">
        <v>585</v>
      </c>
      <c r="G278">
        <v>171</v>
      </c>
      <c r="H278">
        <v>187670866</v>
      </c>
      <c r="I278">
        <v>103000000</v>
      </c>
      <c r="J278">
        <v>8.5</v>
      </c>
      <c r="K278">
        <f>Table1[[#This Row],[Gross Earning]]-Table1[[#This Row],[Budget]]</f>
        <v>84670866</v>
      </c>
    </row>
    <row r="279" spans="1:11">
      <c r="A279" t="s">
        <v>9219</v>
      </c>
      <c r="B279" s="3">
        <v>2003</v>
      </c>
      <c r="C279" t="s">
        <v>2042</v>
      </c>
      <c r="D279" t="s">
        <v>9218</v>
      </c>
      <c r="E279" t="s">
        <v>37</v>
      </c>
      <c r="F279" t="s">
        <v>95</v>
      </c>
      <c r="G279">
        <v>97</v>
      </c>
      <c r="H279">
        <v>110222438</v>
      </c>
      <c r="I279">
        <v>26000000</v>
      </c>
      <c r="J279">
        <v>6.1</v>
      </c>
      <c r="K279">
        <f>Table1[[#This Row],[Gross Earning]]-Table1[[#This Row],[Budget]]</f>
        <v>84222438</v>
      </c>
    </row>
    <row r="280" spans="1:11">
      <c r="A280" t="s">
        <v>1836</v>
      </c>
      <c r="B280" s="3">
        <v>1995</v>
      </c>
      <c r="C280" t="s">
        <v>1324</v>
      </c>
      <c r="D280" t="s">
        <v>42</v>
      </c>
      <c r="E280" t="s">
        <v>37</v>
      </c>
      <c r="F280" t="s">
        <v>39</v>
      </c>
      <c r="G280">
        <v>121</v>
      </c>
      <c r="H280">
        <v>184031112</v>
      </c>
      <c r="I280">
        <v>100000000</v>
      </c>
      <c r="J280">
        <v>5.4</v>
      </c>
      <c r="K280">
        <f>Table1[[#This Row],[Gross Earning]]-Table1[[#This Row],[Budget]]</f>
        <v>84031112</v>
      </c>
    </row>
    <row r="281" spans="1:11">
      <c r="A281" t="s">
        <v>2039</v>
      </c>
      <c r="B281" s="3">
        <v>2011</v>
      </c>
      <c r="C281" t="s">
        <v>2037</v>
      </c>
      <c r="D281" t="s">
        <v>1390</v>
      </c>
      <c r="E281" t="s">
        <v>37</v>
      </c>
      <c r="F281" t="s">
        <v>39</v>
      </c>
      <c r="G281">
        <v>105</v>
      </c>
      <c r="H281">
        <v>176740650</v>
      </c>
      <c r="I281">
        <v>93000000</v>
      </c>
      <c r="J281">
        <v>7.6</v>
      </c>
      <c r="K281">
        <f>Table1[[#This Row],[Gross Earning]]-Table1[[#This Row],[Budget]]</f>
        <v>83740650</v>
      </c>
    </row>
    <row r="282" spans="1:11">
      <c r="A282" t="s">
        <v>19685</v>
      </c>
      <c r="B282" s="3">
        <v>1974</v>
      </c>
      <c r="C282" t="s">
        <v>10325</v>
      </c>
      <c r="D282" t="s">
        <v>1671</v>
      </c>
      <c r="E282" t="s">
        <v>37</v>
      </c>
      <c r="F282" t="s">
        <v>95</v>
      </c>
      <c r="G282">
        <v>106</v>
      </c>
      <c r="H282">
        <v>86300000</v>
      </c>
      <c r="I282">
        <v>2800000</v>
      </c>
      <c r="J282">
        <v>8</v>
      </c>
      <c r="K282">
        <f>Table1[[#This Row],[Gross Earning]]-Table1[[#This Row],[Budget]]</f>
        <v>83500000</v>
      </c>
    </row>
    <row r="283" spans="1:11">
      <c r="A283" t="s">
        <v>9222</v>
      </c>
      <c r="B283" s="3">
        <v>2005</v>
      </c>
      <c r="C283" t="s">
        <v>3218</v>
      </c>
      <c r="D283" t="s">
        <v>1681</v>
      </c>
      <c r="E283" t="s">
        <v>37</v>
      </c>
      <c r="F283" t="s">
        <v>585</v>
      </c>
      <c r="G283">
        <v>133</v>
      </c>
      <c r="H283">
        <v>109243478</v>
      </c>
      <c r="I283">
        <v>26000000</v>
      </c>
      <c r="J283">
        <v>7.1</v>
      </c>
      <c r="K283">
        <f>Table1[[#This Row],[Gross Earning]]-Table1[[#This Row],[Budget]]</f>
        <v>83243478</v>
      </c>
    </row>
    <row r="284" spans="1:11">
      <c r="A284" t="s">
        <v>3934</v>
      </c>
      <c r="B284" s="3">
        <v>2008</v>
      </c>
      <c r="C284" t="s">
        <v>3930</v>
      </c>
      <c r="D284" t="s">
        <v>3932</v>
      </c>
      <c r="E284" t="s">
        <v>37</v>
      </c>
      <c r="F284" t="s">
        <v>95</v>
      </c>
      <c r="G284">
        <v>115</v>
      </c>
      <c r="H284">
        <v>143151473</v>
      </c>
      <c r="I284">
        <v>60000000</v>
      </c>
      <c r="J284">
        <v>7.1</v>
      </c>
      <c r="K284">
        <f>Table1[[#This Row],[Gross Earning]]-Table1[[#This Row],[Budget]]</f>
        <v>83151473</v>
      </c>
    </row>
    <row r="285" spans="1:11">
      <c r="A285" t="s">
        <v>17525</v>
      </c>
      <c r="B285" s="3">
        <v>2005</v>
      </c>
      <c r="C285" t="s">
        <v>14787</v>
      </c>
      <c r="D285" t="s">
        <v>5103</v>
      </c>
      <c r="E285" t="s">
        <v>37</v>
      </c>
      <c r="F285" t="s">
        <v>585</v>
      </c>
      <c r="G285">
        <v>95</v>
      </c>
      <c r="H285">
        <v>87025093</v>
      </c>
      <c r="I285">
        <v>4000000</v>
      </c>
      <c r="J285">
        <v>6.6</v>
      </c>
      <c r="K285">
        <f>Table1[[#This Row],[Gross Earning]]-Table1[[#This Row],[Budget]]</f>
        <v>83025093</v>
      </c>
    </row>
    <row r="286" spans="1:11">
      <c r="A286" t="s">
        <v>10675</v>
      </c>
      <c r="B286" s="3">
        <v>1978</v>
      </c>
      <c r="C286" t="s">
        <v>10673</v>
      </c>
      <c r="D286" t="s">
        <v>8570</v>
      </c>
      <c r="E286" t="s">
        <v>37</v>
      </c>
      <c r="F286" t="s">
        <v>95</v>
      </c>
      <c r="G286">
        <v>131</v>
      </c>
      <c r="H286">
        <v>102922376</v>
      </c>
      <c r="I286">
        <v>20000000</v>
      </c>
      <c r="J286">
        <v>5.7</v>
      </c>
      <c r="K286">
        <f>Table1[[#This Row],[Gross Earning]]-Table1[[#This Row],[Budget]]</f>
        <v>82922376</v>
      </c>
    </row>
    <row r="287" spans="1:11">
      <c r="A287" t="s">
        <v>2548</v>
      </c>
      <c r="B287" s="3">
        <v>1992</v>
      </c>
      <c r="C287" t="s">
        <v>255</v>
      </c>
      <c r="D287" t="s">
        <v>1325</v>
      </c>
      <c r="E287" t="s">
        <v>37</v>
      </c>
      <c r="F287" t="s">
        <v>39</v>
      </c>
      <c r="G287">
        <v>126</v>
      </c>
      <c r="H287">
        <v>162831698</v>
      </c>
      <c r="I287">
        <v>80000000</v>
      </c>
      <c r="J287">
        <v>7</v>
      </c>
      <c r="K287">
        <f>Table1[[#This Row],[Gross Earning]]-Table1[[#This Row],[Budget]]</f>
        <v>82831698</v>
      </c>
    </row>
    <row r="288" spans="1:11">
      <c r="A288" t="s">
        <v>6237</v>
      </c>
      <c r="B288" s="3">
        <v>1984</v>
      </c>
      <c r="C288" t="s">
        <v>6234</v>
      </c>
      <c r="D288" t="s">
        <v>6236</v>
      </c>
      <c r="E288" t="s">
        <v>37</v>
      </c>
      <c r="F288" t="s">
        <v>95</v>
      </c>
      <c r="G288">
        <v>126</v>
      </c>
      <c r="H288">
        <v>90800000</v>
      </c>
      <c r="I288">
        <v>8000000</v>
      </c>
      <c r="J288">
        <v>7.2</v>
      </c>
      <c r="K288">
        <f>Table1[[#This Row],[Gross Earning]]-Table1[[#This Row],[Budget]]</f>
        <v>82800000</v>
      </c>
    </row>
    <row r="289" spans="1:11">
      <c r="A289" t="s">
        <v>7269</v>
      </c>
      <c r="B289" s="3">
        <v>2011</v>
      </c>
      <c r="C289" t="s">
        <v>2599</v>
      </c>
      <c r="D289" t="s">
        <v>1009</v>
      </c>
      <c r="E289" t="s">
        <v>37</v>
      </c>
      <c r="F289" t="s">
        <v>585</v>
      </c>
      <c r="G289">
        <v>106</v>
      </c>
      <c r="H289">
        <v>117528646</v>
      </c>
      <c r="I289">
        <v>35000000</v>
      </c>
      <c r="J289">
        <v>6.9</v>
      </c>
      <c r="K289">
        <f>Table1[[#This Row],[Gross Earning]]-Table1[[#This Row],[Budget]]</f>
        <v>82528646</v>
      </c>
    </row>
    <row r="290" spans="1:11">
      <c r="A290" t="s">
        <v>2562</v>
      </c>
      <c r="B290" s="3">
        <v>2006</v>
      </c>
      <c r="C290" t="s">
        <v>2561</v>
      </c>
      <c r="D290" t="s">
        <v>515</v>
      </c>
      <c r="E290" t="s">
        <v>37</v>
      </c>
      <c r="F290" t="s">
        <v>277</v>
      </c>
      <c r="G290">
        <v>97</v>
      </c>
      <c r="H290">
        <v>82506325</v>
      </c>
      <c r="J290">
        <v>6.4</v>
      </c>
      <c r="K290">
        <f>Table1[[#This Row],[Gross Earning]]-Table1[[#This Row],[Budget]]</f>
        <v>82506325</v>
      </c>
    </row>
    <row r="291" spans="1:11">
      <c r="A291" t="s">
        <v>3000</v>
      </c>
      <c r="B291" s="3">
        <v>2000</v>
      </c>
      <c r="C291" t="s">
        <v>118</v>
      </c>
      <c r="D291" t="s">
        <v>73</v>
      </c>
      <c r="E291" t="s">
        <v>37</v>
      </c>
      <c r="F291" t="s">
        <v>39</v>
      </c>
      <c r="G291">
        <v>104</v>
      </c>
      <c r="H291">
        <v>157299717</v>
      </c>
      <c r="I291">
        <v>75000000</v>
      </c>
      <c r="J291">
        <v>7.4</v>
      </c>
      <c r="K291">
        <f>Table1[[#This Row],[Gross Earning]]-Table1[[#This Row],[Budget]]</f>
        <v>82299717</v>
      </c>
    </row>
    <row r="292" spans="1:11">
      <c r="A292" t="s">
        <v>3304</v>
      </c>
      <c r="B292" s="3">
        <v>1999</v>
      </c>
      <c r="C292" t="s">
        <v>3303</v>
      </c>
      <c r="D292" t="s">
        <v>1681</v>
      </c>
      <c r="E292" t="s">
        <v>37</v>
      </c>
      <c r="F292" t="s">
        <v>95</v>
      </c>
      <c r="G292">
        <v>116</v>
      </c>
      <c r="H292">
        <v>152149590</v>
      </c>
      <c r="I292">
        <v>70000000</v>
      </c>
      <c r="J292">
        <v>5.5</v>
      </c>
      <c r="K292">
        <f>Table1[[#This Row],[Gross Earning]]-Table1[[#This Row],[Budget]]</f>
        <v>82149590</v>
      </c>
    </row>
    <row r="293" spans="1:11">
      <c r="A293" t="s">
        <v>3044</v>
      </c>
      <c r="B293" s="3">
        <v>2010</v>
      </c>
      <c r="C293" t="s">
        <v>2178</v>
      </c>
      <c r="D293" t="s">
        <v>1671</v>
      </c>
      <c r="E293" t="s">
        <v>37</v>
      </c>
      <c r="F293" t="s">
        <v>39</v>
      </c>
      <c r="G293">
        <v>102</v>
      </c>
      <c r="H293">
        <v>162001186</v>
      </c>
      <c r="I293">
        <v>80000000</v>
      </c>
      <c r="J293">
        <v>6</v>
      </c>
      <c r="K293">
        <f>Table1[[#This Row],[Gross Earning]]-Table1[[#This Row],[Budget]]</f>
        <v>82001186</v>
      </c>
    </row>
    <row r="294" spans="1:11">
      <c r="A294" t="s">
        <v>19181</v>
      </c>
      <c r="B294" s="3">
        <v>2010</v>
      </c>
      <c r="C294" t="s">
        <v>19180</v>
      </c>
      <c r="D294" t="s">
        <v>6403</v>
      </c>
      <c r="E294" t="s">
        <v>37</v>
      </c>
      <c r="F294" t="s">
        <v>585</v>
      </c>
      <c r="G294">
        <v>98</v>
      </c>
      <c r="H294">
        <v>84749884</v>
      </c>
      <c r="I294">
        <v>3000000</v>
      </c>
      <c r="J294">
        <v>5.7</v>
      </c>
      <c r="K294">
        <f>Table1[[#This Row],[Gross Earning]]-Table1[[#This Row],[Budget]]</f>
        <v>81749884</v>
      </c>
    </row>
    <row r="295" spans="1:11">
      <c r="A295" t="s">
        <v>6032</v>
      </c>
      <c r="B295" s="3">
        <v>1940</v>
      </c>
      <c r="C295" t="s">
        <v>6028</v>
      </c>
      <c r="D295" t="s">
        <v>6030</v>
      </c>
      <c r="E295" t="s">
        <v>37</v>
      </c>
      <c r="F295" t="s">
        <v>6036</v>
      </c>
      <c r="G295">
        <v>88</v>
      </c>
      <c r="H295">
        <v>84300000</v>
      </c>
      <c r="I295">
        <v>2600000</v>
      </c>
      <c r="J295">
        <v>7.5</v>
      </c>
      <c r="K295">
        <f>Table1[[#This Row],[Gross Earning]]-Table1[[#This Row],[Budget]]</f>
        <v>81700000</v>
      </c>
    </row>
    <row r="296" spans="1:11">
      <c r="A296" t="s">
        <v>5654</v>
      </c>
      <c r="B296" s="3">
        <v>1997</v>
      </c>
      <c r="C296" t="s">
        <v>5653</v>
      </c>
      <c r="D296" t="s">
        <v>1681</v>
      </c>
      <c r="E296" t="s">
        <v>37</v>
      </c>
      <c r="F296" t="s">
        <v>39</v>
      </c>
      <c r="G296">
        <v>105</v>
      </c>
      <c r="H296">
        <v>126805112</v>
      </c>
      <c r="I296">
        <v>46000000</v>
      </c>
      <c r="J296">
        <v>6.3</v>
      </c>
      <c r="K296">
        <f>Table1[[#This Row],[Gross Earning]]-Table1[[#This Row],[Budget]]</f>
        <v>80805112</v>
      </c>
    </row>
    <row r="297" spans="1:11">
      <c r="A297" t="s">
        <v>11556</v>
      </c>
      <c r="B297" s="3">
        <v>2011</v>
      </c>
      <c r="C297" t="s">
        <v>6573</v>
      </c>
      <c r="D297" t="s">
        <v>1671</v>
      </c>
      <c r="E297" t="s">
        <v>37</v>
      </c>
      <c r="F297" t="s">
        <v>585</v>
      </c>
      <c r="G297">
        <v>97</v>
      </c>
      <c r="H297">
        <v>100292856</v>
      </c>
      <c r="I297">
        <v>20000000</v>
      </c>
      <c r="J297">
        <v>5.7</v>
      </c>
      <c r="K297">
        <f>Table1[[#This Row],[Gross Earning]]-Table1[[#This Row],[Budget]]</f>
        <v>80292856</v>
      </c>
    </row>
    <row r="298" spans="1:11">
      <c r="A298" t="s">
        <v>114</v>
      </c>
      <c r="B298" s="3">
        <v>2016</v>
      </c>
      <c r="C298" t="s">
        <v>111</v>
      </c>
      <c r="D298" t="s">
        <v>73</v>
      </c>
      <c r="E298" t="s">
        <v>37</v>
      </c>
      <c r="F298" t="s">
        <v>39</v>
      </c>
      <c r="G298">
        <v>183</v>
      </c>
      <c r="H298">
        <v>330249062</v>
      </c>
      <c r="I298">
        <v>250000000</v>
      </c>
      <c r="J298">
        <v>6.9</v>
      </c>
      <c r="K298">
        <f>Table1[[#This Row],[Gross Earning]]-Table1[[#This Row],[Budget]]</f>
        <v>80249062</v>
      </c>
    </row>
    <row r="299" spans="1:11">
      <c r="A299" t="s">
        <v>1712</v>
      </c>
      <c r="B299" s="3">
        <v>2001</v>
      </c>
      <c r="C299" t="s">
        <v>255</v>
      </c>
      <c r="D299" t="s">
        <v>227</v>
      </c>
      <c r="E299" t="s">
        <v>37</v>
      </c>
      <c r="F299" t="s">
        <v>39</v>
      </c>
      <c r="G299">
        <v>119</v>
      </c>
      <c r="H299">
        <v>180011740</v>
      </c>
      <c r="I299">
        <v>100000000</v>
      </c>
      <c r="J299">
        <v>5.7</v>
      </c>
      <c r="K299">
        <f>Table1[[#This Row],[Gross Earning]]-Table1[[#This Row],[Budget]]</f>
        <v>80011740</v>
      </c>
    </row>
    <row r="300" spans="1:11">
      <c r="A300" t="s">
        <v>12710</v>
      </c>
      <c r="B300" s="3">
        <v>1980</v>
      </c>
      <c r="C300" t="s">
        <v>741</v>
      </c>
      <c r="D300" t="s">
        <v>6507</v>
      </c>
      <c r="E300" t="s">
        <v>37</v>
      </c>
      <c r="F300" t="s">
        <v>95</v>
      </c>
      <c r="G300">
        <v>124</v>
      </c>
      <c r="H300">
        <v>79900000</v>
      </c>
      <c r="J300">
        <v>7.5</v>
      </c>
      <c r="K300">
        <f>Table1[[#This Row],[Gross Earning]]-Table1[[#This Row],[Budget]]</f>
        <v>79900000</v>
      </c>
    </row>
    <row r="301" spans="1:11">
      <c r="A301" t="s">
        <v>18870</v>
      </c>
      <c r="B301" s="3">
        <v>1980</v>
      </c>
      <c r="C301" t="s">
        <v>18867</v>
      </c>
      <c r="D301" t="s">
        <v>1671</v>
      </c>
      <c r="E301" t="s">
        <v>37</v>
      </c>
      <c r="F301" t="s">
        <v>95</v>
      </c>
      <c r="G301">
        <v>88</v>
      </c>
      <c r="H301">
        <v>83400000</v>
      </c>
      <c r="I301">
        <v>3500000</v>
      </c>
      <c r="J301">
        <v>7.8</v>
      </c>
      <c r="K301">
        <f>Table1[[#This Row],[Gross Earning]]-Table1[[#This Row],[Budget]]</f>
        <v>79900000</v>
      </c>
    </row>
    <row r="302" spans="1:11">
      <c r="A302" t="s">
        <v>14504</v>
      </c>
      <c r="B302" s="3">
        <v>2008</v>
      </c>
      <c r="C302" t="s">
        <v>4066</v>
      </c>
      <c r="D302" t="s">
        <v>3023</v>
      </c>
      <c r="E302" t="s">
        <v>37</v>
      </c>
      <c r="F302" t="s">
        <v>277</v>
      </c>
      <c r="G302">
        <v>112</v>
      </c>
      <c r="H302">
        <v>90556401</v>
      </c>
      <c r="I302">
        <v>11000000</v>
      </c>
      <c r="J302">
        <v>4.5</v>
      </c>
      <c r="K302">
        <f>Table1[[#This Row],[Gross Earning]]-Table1[[#This Row],[Budget]]</f>
        <v>79556401</v>
      </c>
    </row>
    <row r="303" spans="1:11">
      <c r="A303" t="s">
        <v>14028</v>
      </c>
      <c r="B303" s="3">
        <v>2012</v>
      </c>
      <c r="C303" t="s">
        <v>1351</v>
      </c>
      <c r="D303" t="s">
        <v>1681</v>
      </c>
      <c r="E303" t="s">
        <v>37</v>
      </c>
      <c r="F303" t="s">
        <v>39</v>
      </c>
      <c r="G303">
        <v>122</v>
      </c>
      <c r="H303">
        <v>91547205</v>
      </c>
      <c r="I303">
        <v>12000000</v>
      </c>
      <c r="J303">
        <v>6.6</v>
      </c>
      <c r="K303">
        <f>Table1[[#This Row],[Gross Earning]]-Table1[[#This Row],[Budget]]</f>
        <v>79547205</v>
      </c>
    </row>
    <row r="304" spans="1:11">
      <c r="A304" t="s">
        <v>12139</v>
      </c>
      <c r="B304" s="3">
        <v>2001</v>
      </c>
      <c r="C304" t="s">
        <v>3563</v>
      </c>
      <c r="D304" t="s">
        <v>9754</v>
      </c>
      <c r="E304" t="s">
        <v>37</v>
      </c>
      <c r="F304" t="s">
        <v>39</v>
      </c>
      <c r="G304">
        <v>101</v>
      </c>
      <c r="H304">
        <v>96471845</v>
      </c>
      <c r="I304">
        <v>17000000</v>
      </c>
      <c r="J304">
        <v>7.6</v>
      </c>
      <c r="K304">
        <f>Table1[[#This Row],[Gross Earning]]-Table1[[#This Row],[Budget]]</f>
        <v>79471845</v>
      </c>
    </row>
    <row r="305" spans="1:11">
      <c r="A305" t="s">
        <v>12375</v>
      </c>
      <c r="B305" s="3">
        <v>1989</v>
      </c>
      <c r="C305" t="s">
        <v>1096</v>
      </c>
      <c r="D305" t="s">
        <v>2527</v>
      </c>
      <c r="E305" t="s">
        <v>37</v>
      </c>
      <c r="F305" t="s">
        <v>95</v>
      </c>
      <c r="G305">
        <v>128</v>
      </c>
      <c r="H305">
        <v>95860116</v>
      </c>
      <c r="I305">
        <v>16400000</v>
      </c>
      <c r="J305">
        <v>8</v>
      </c>
      <c r="K305">
        <f>Table1[[#This Row],[Gross Earning]]-Table1[[#This Row],[Budget]]</f>
        <v>79460116</v>
      </c>
    </row>
    <row r="306" spans="1:11">
      <c r="A306" t="s">
        <v>8135</v>
      </c>
      <c r="B306" s="3">
        <v>1996</v>
      </c>
      <c r="C306" t="s">
        <v>7498</v>
      </c>
      <c r="D306" t="s">
        <v>1671</v>
      </c>
      <c r="E306" t="s">
        <v>37</v>
      </c>
      <c r="F306" t="s">
        <v>95</v>
      </c>
      <c r="G306">
        <v>103</v>
      </c>
      <c r="H306">
        <v>105444419</v>
      </c>
      <c r="I306">
        <v>26000000</v>
      </c>
      <c r="J306">
        <v>6.2</v>
      </c>
      <c r="K306">
        <f>Table1[[#This Row],[Gross Earning]]-Table1[[#This Row],[Budget]]</f>
        <v>79444419</v>
      </c>
    </row>
    <row r="307" spans="1:11">
      <c r="A307" t="s">
        <v>14445</v>
      </c>
      <c r="B307" s="3">
        <v>2014</v>
      </c>
      <c r="C307" t="s">
        <v>3367</v>
      </c>
      <c r="D307" t="s">
        <v>1544</v>
      </c>
      <c r="E307" t="s">
        <v>37</v>
      </c>
      <c r="F307" t="s">
        <v>95</v>
      </c>
      <c r="G307">
        <v>99</v>
      </c>
      <c r="H307">
        <v>91443253</v>
      </c>
      <c r="I307">
        <v>12000000</v>
      </c>
      <c r="J307">
        <v>5.8</v>
      </c>
      <c r="K307">
        <f>Table1[[#This Row],[Gross Earning]]-Table1[[#This Row],[Budget]]</f>
        <v>79443253</v>
      </c>
    </row>
    <row r="308" spans="1:11">
      <c r="A308" t="s">
        <v>3660</v>
      </c>
      <c r="B308" s="3">
        <v>2002</v>
      </c>
      <c r="C308" t="s">
        <v>3657</v>
      </c>
      <c r="D308" t="s">
        <v>515</v>
      </c>
      <c r="E308" t="s">
        <v>37</v>
      </c>
      <c r="F308" t="s">
        <v>277</v>
      </c>
      <c r="G308">
        <v>104</v>
      </c>
      <c r="H308">
        <v>139225854</v>
      </c>
      <c r="I308">
        <v>60000000</v>
      </c>
      <c r="J308">
        <v>5.5</v>
      </c>
      <c r="K308">
        <f>Table1[[#This Row],[Gross Earning]]-Table1[[#This Row],[Budget]]</f>
        <v>79225854</v>
      </c>
    </row>
    <row r="309" spans="1:11">
      <c r="A309" t="s">
        <v>4582</v>
      </c>
      <c r="B309" s="3">
        <v>1978</v>
      </c>
      <c r="C309" t="s">
        <v>1058</v>
      </c>
      <c r="D309" t="s">
        <v>4581</v>
      </c>
      <c r="E309" t="s">
        <v>37</v>
      </c>
      <c r="F309" t="s">
        <v>95</v>
      </c>
      <c r="G309">
        <v>188</v>
      </c>
      <c r="H309">
        <v>134218018</v>
      </c>
      <c r="I309">
        <v>55000000</v>
      </c>
      <c r="J309">
        <v>7.3</v>
      </c>
      <c r="K309">
        <f>Table1[[#This Row],[Gross Earning]]-Table1[[#This Row],[Budget]]</f>
        <v>79218018</v>
      </c>
    </row>
    <row r="310" spans="1:11">
      <c r="A310" t="s">
        <v>12689</v>
      </c>
      <c r="B310" s="3">
        <v>1985</v>
      </c>
      <c r="C310" t="s">
        <v>389</v>
      </c>
      <c r="D310" t="s">
        <v>3409</v>
      </c>
      <c r="E310" t="s">
        <v>37</v>
      </c>
      <c r="F310" t="s">
        <v>39</v>
      </c>
      <c r="G310">
        <v>154</v>
      </c>
      <c r="H310">
        <v>94175854</v>
      </c>
      <c r="I310">
        <v>15000000</v>
      </c>
      <c r="J310">
        <v>7.8</v>
      </c>
      <c r="K310">
        <f>Table1[[#This Row],[Gross Earning]]-Table1[[#This Row],[Budget]]</f>
        <v>79175854</v>
      </c>
    </row>
    <row r="311" spans="1:11">
      <c r="A311" t="s">
        <v>17522</v>
      </c>
      <c r="B311" s="3">
        <v>2013</v>
      </c>
      <c r="C311" t="s">
        <v>332</v>
      </c>
      <c r="D311" t="s">
        <v>9754</v>
      </c>
      <c r="E311" t="s">
        <v>37</v>
      </c>
      <c r="F311" t="s">
        <v>39</v>
      </c>
      <c r="G311">
        <v>106</v>
      </c>
      <c r="H311">
        <v>83574831</v>
      </c>
      <c r="I311">
        <v>5000000</v>
      </c>
      <c r="J311">
        <v>6.6</v>
      </c>
      <c r="K311">
        <f>Table1[[#This Row],[Gross Earning]]-Table1[[#This Row],[Budget]]</f>
        <v>78574831</v>
      </c>
    </row>
    <row r="312" spans="1:11">
      <c r="A312" t="s">
        <v>83</v>
      </c>
      <c r="B312" s="3">
        <v>2007</v>
      </c>
      <c r="C312" t="s">
        <v>79</v>
      </c>
      <c r="D312" t="s">
        <v>81</v>
      </c>
      <c r="E312" t="s">
        <v>37</v>
      </c>
      <c r="F312" t="s">
        <v>39</v>
      </c>
      <c r="G312">
        <v>156</v>
      </c>
      <c r="H312">
        <v>336530303</v>
      </c>
      <c r="I312">
        <v>258000000</v>
      </c>
      <c r="J312">
        <v>6.2</v>
      </c>
      <c r="K312">
        <f>Table1[[#This Row],[Gross Earning]]-Table1[[#This Row],[Budget]]</f>
        <v>78530303</v>
      </c>
    </row>
    <row r="313" spans="1:11">
      <c r="A313" t="s">
        <v>6255</v>
      </c>
      <c r="B313" s="3">
        <v>1989</v>
      </c>
      <c r="C313" t="s">
        <v>435</v>
      </c>
      <c r="D313" t="s">
        <v>1875</v>
      </c>
      <c r="E313" t="s">
        <v>37</v>
      </c>
      <c r="F313" t="s">
        <v>95</v>
      </c>
      <c r="G313">
        <v>108</v>
      </c>
      <c r="H313">
        <v>118500000</v>
      </c>
      <c r="I313">
        <v>40000000</v>
      </c>
      <c r="J313">
        <v>7.8</v>
      </c>
      <c r="K313">
        <f>Table1[[#This Row],[Gross Earning]]-Table1[[#This Row],[Budget]]</f>
        <v>78500000</v>
      </c>
    </row>
    <row r="314" spans="1:11">
      <c r="A314" t="s">
        <v>8128</v>
      </c>
      <c r="B314" s="3">
        <v>1995</v>
      </c>
      <c r="C314" t="s">
        <v>4982</v>
      </c>
      <c r="D314" t="s">
        <v>4219</v>
      </c>
      <c r="E314" t="s">
        <v>37</v>
      </c>
      <c r="F314" t="s">
        <v>39</v>
      </c>
      <c r="G314">
        <v>90</v>
      </c>
      <c r="H314">
        <v>108360000</v>
      </c>
      <c r="I314">
        <v>30000000</v>
      </c>
      <c r="J314">
        <v>6.3</v>
      </c>
      <c r="K314">
        <f>Table1[[#This Row],[Gross Earning]]-Table1[[#This Row],[Budget]]</f>
        <v>78360000</v>
      </c>
    </row>
    <row r="315" spans="1:11">
      <c r="A315" t="s">
        <v>13658</v>
      </c>
      <c r="B315" s="3">
        <v>2001</v>
      </c>
      <c r="C315" t="s">
        <v>5769</v>
      </c>
      <c r="D315" t="s">
        <v>7837</v>
      </c>
      <c r="E315" t="s">
        <v>37</v>
      </c>
      <c r="F315" t="s">
        <v>39</v>
      </c>
      <c r="G315">
        <v>112</v>
      </c>
      <c r="H315">
        <v>91038276</v>
      </c>
      <c r="I315">
        <v>13000000</v>
      </c>
      <c r="J315">
        <v>6.1</v>
      </c>
      <c r="K315">
        <f>Table1[[#This Row],[Gross Earning]]-Table1[[#This Row],[Budget]]</f>
        <v>78038276</v>
      </c>
    </row>
    <row r="316" spans="1:11">
      <c r="A316" t="s">
        <v>5073</v>
      </c>
      <c r="B316" s="3">
        <v>2014</v>
      </c>
      <c r="C316" t="s">
        <v>157</v>
      </c>
      <c r="D316" t="s">
        <v>5072</v>
      </c>
      <c r="E316" t="s">
        <v>37</v>
      </c>
      <c r="F316" t="s">
        <v>95</v>
      </c>
      <c r="G316">
        <v>125</v>
      </c>
      <c r="H316">
        <v>127997349</v>
      </c>
      <c r="I316">
        <v>50000000</v>
      </c>
      <c r="J316">
        <v>6</v>
      </c>
      <c r="K316">
        <f>Table1[[#This Row],[Gross Earning]]-Table1[[#This Row],[Budget]]</f>
        <v>77997349</v>
      </c>
    </row>
    <row r="317" spans="1:11">
      <c r="A317" t="s">
        <v>778</v>
      </c>
      <c r="B317" s="3">
        <v>2008</v>
      </c>
      <c r="C317" t="s">
        <v>225</v>
      </c>
      <c r="D317" t="s">
        <v>777</v>
      </c>
      <c r="E317" t="s">
        <v>37</v>
      </c>
      <c r="F317" t="s">
        <v>39</v>
      </c>
      <c r="G317">
        <v>102</v>
      </c>
      <c r="H317">
        <v>227946274</v>
      </c>
      <c r="I317">
        <v>150000000</v>
      </c>
      <c r="J317">
        <v>6.4</v>
      </c>
      <c r="K317">
        <f>Table1[[#This Row],[Gross Earning]]-Table1[[#This Row],[Budget]]</f>
        <v>77946274</v>
      </c>
    </row>
    <row r="318" spans="1:11">
      <c r="A318" t="s">
        <v>16843</v>
      </c>
      <c r="B318" s="3">
        <v>2014</v>
      </c>
      <c r="C318" t="s">
        <v>8410</v>
      </c>
      <c r="D318" t="s">
        <v>5103</v>
      </c>
      <c r="E318" t="s">
        <v>37</v>
      </c>
      <c r="F318" t="s">
        <v>585</v>
      </c>
      <c r="G318">
        <v>99</v>
      </c>
      <c r="H318">
        <v>84263837</v>
      </c>
      <c r="I318">
        <v>6500000</v>
      </c>
      <c r="J318">
        <v>5.4</v>
      </c>
      <c r="K318">
        <f>Table1[[#This Row],[Gross Earning]]-Table1[[#This Row],[Budget]]</f>
        <v>77763837</v>
      </c>
    </row>
    <row r="319" spans="1:11">
      <c r="A319" t="s">
        <v>7266</v>
      </c>
      <c r="B319" s="3">
        <v>2001</v>
      </c>
      <c r="C319" t="s">
        <v>4903</v>
      </c>
      <c r="D319" t="s">
        <v>3036</v>
      </c>
      <c r="E319" t="s">
        <v>37</v>
      </c>
      <c r="F319" t="s">
        <v>95</v>
      </c>
      <c r="G319">
        <v>88</v>
      </c>
      <c r="H319">
        <v>112692062</v>
      </c>
      <c r="I319">
        <v>35000000</v>
      </c>
      <c r="J319">
        <v>5.4</v>
      </c>
      <c r="K319">
        <f>Table1[[#This Row],[Gross Earning]]-Table1[[#This Row],[Budget]]</f>
        <v>77692062</v>
      </c>
    </row>
    <row r="320" spans="1:11">
      <c r="A320" t="s">
        <v>10084</v>
      </c>
      <c r="B320" s="3">
        <v>1997</v>
      </c>
      <c r="C320" t="s">
        <v>6308</v>
      </c>
      <c r="D320" t="s">
        <v>5103</v>
      </c>
      <c r="E320" t="s">
        <v>37</v>
      </c>
      <c r="F320" t="s">
        <v>585</v>
      </c>
      <c r="G320">
        <v>120</v>
      </c>
      <c r="H320">
        <v>101334374</v>
      </c>
      <c r="I320">
        <v>24000000</v>
      </c>
      <c r="J320">
        <v>6.1</v>
      </c>
      <c r="K320">
        <f>Table1[[#This Row],[Gross Earning]]-Table1[[#This Row],[Budget]]</f>
        <v>77334374</v>
      </c>
    </row>
    <row r="321" spans="1:11">
      <c r="A321" t="s">
        <v>12703</v>
      </c>
      <c r="B321" s="3">
        <v>2014</v>
      </c>
      <c r="C321" t="s">
        <v>12702</v>
      </c>
      <c r="D321" t="s">
        <v>9898</v>
      </c>
      <c r="E321" t="s">
        <v>37</v>
      </c>
      <c r="F321" t="s">
        <v>39</v>
      </c>
      <c r="G321">
        <v>114</v>
      </c>
      <c r="H321">
        <v>91121452</v>
      </c>
      <c r="I321">
        <v>14000000</v>
      </c>
      <c r="J321">
        <v>8.1</v>
      </c>
      <c r="K321">
        <f>Table1[[#This Row],[Gross Earning]]-Table1[[#This Row],[Budget]]</f>
        <v>77121452</v>
      </c>
    </row>
    <row r="322" spans="1:11">
      <c r="A322" t="s">
        <v>11733</v>
      </c>
      <c r="B322" s="3">
        <v>2001</v>
      </c>
      <c r="C322" t="s">
        <v>3102</v>
      </c>
      <c r="D322" t="s">
        <v>1681</v>
      </c>
      <c r="E322" t="s">
        <v>37</v>
      </c>
      <c r="F322" t="s">
        <v>39</v>
      </c>
      <c r="G322">
        <v>96</v>
      </c>
      <c r="H322">
        <v>95001351</v>
      </c>
      <c r="I322">
        <v>18000000</v>
      </c>
      <c r="J322">
        <v>6.2</v>
      </c>
      <c r="K322">
        <f>Table1[[#This Row],[Gross Earning]]-Table1[[#This Row],[Budget]]</f>
        <v>77001351</v>
      </c>
    </row>
    <row r="323" spans="1:11">
      <c r="A323" t="s">
        <v>5034</v>
      </c>
      <c r="B323" s="3">
        <v>2011</v>
      </c>
      <c r="C323" t="s">
        <v>351</v>
      </c>
      <c r="D323" t="s">
        <v>5032</v>
      </c>
      <c r="E323" t="s">
        <v>37</v>
      </c>
      <c r="F323" t="s">
        <v>39</v>
      </c>
      <c r="G323">
        <v>112</v>
      </c>
      <c r="H323">
        <v>126975169</v>
      </c>
      <c r="I323">
        <v>50000000</v>
      </c>
      <c r="J323">
        <v>7.1</v>
      </c>
      <c r="K323">
        <f>Table1[[#This Row],[Gross Earning]]-Table1[[#This Row],[Budget]]</f>
        <v>76975169</v>
      </c>
    </row>
    <row r="324" spans="1:11">
      <c r="A324" t="s">
        <v>12384</v>
      </c>
      <c r="B324" s="3">
        <v>1989</v>
      </c>
      <c r="C324" t="s">
        <v>3891</v>
      </c>
      <c r="D324" t="s">
        <v>1415</v>
      </c>
      <c r="E324" t="s">
        <v>37</v>
      </c>
      <c r="F324" t="s">
        <v>585</v>
      </c>
      <c r="G324">
        <v>89</v>
      </c>
      <c r="H324">
        <v>92823600</v>
      </c>
      <c r="I324">
        <v>16000000</v>
      </c>
      <c r="J324">
        <v>7.6</v>
      </c>
      <c r="K324">
        <f>Table1[[#This Row],[Gross Earning]]-Table1[[#This Row],[Budget]]</f>
        <v>76823600</v>
      </c>
    </row>
    <row r="325" spans="1:11">
      <c r="A325" t="s">
        <v>3939</v>
      </c>
      <c r="B325" s="3">
        <v>1999</v>
      </c>
      <c r="C325" t="s">
        <v>3259</v>
      </c>
      <c r="D325" t="s">
        <v>3938</v>
      </c>
      <c r="E325" t="s">
        <v>37</v>
      </c>
      <c r="F325" t="s">
        <v>585</v>
      </c>
      <c r="G325">
        <v>189</v>
      </c>
      <c r="H325">
        <v>136801374</v>
      </c>
      <c r="I325">
        <v>60000000</v>
      </c>
      <c r="J325">
        <v>8.5</v>
      </c>
      <c r="K325">
        <f>Table1[[#This Row],[Gross Earning]]-Table1[[#This Row],[Budget]]</f>
        <v>76801374</v>
      </c>
    </row>
    <row r="326" spans="1:11">
      <c r="A326" t="s">
        <v>18212</v>
      </c>
      <c r="B326" s="3">
        <v>1984</v>
      </c>
      <c r="C326" t="s">
        <v>7498</v>
      </c>
      <c r="D326" t="s">
        <v>1671</v>
      </c>
      <c r="E326" t="s">
        <v>37</v>
      </c>
      <c r="F326" t="s">
        <v>585</v>
      </c>
      <c r="G326">
        <v>96</v>
      </c>
      <c r="H326">
        <v>81200000</v>
      </c>
      <c r="I326">
        <v>4500000</v>
      </c>
      <c r="J326">
        <v>6.7</v>
      </c>
      <c r="K326">
        <f>Table1[[#This Row],[Gross Earning]]-Table1[[#This Row],[Budget]]</f>
        <v>76700000</v>
      </c>
    </row>
    <row r="327" spans="1:11">
      <c r="A327" t="s">
        <v>8159</v>
      </c>
      <c r="B327" s="3">
        <v>1999</v>
      </c>
      <c r="C327" t="s">
        <v>4218</v>
      </c>
      <c r="D327" t="s">
        <v>1009</v>
      </c>
      <c r="E327" t="s">
        <v>37</v>
      </c>
      <c r="F327" t="s">
        <v>585</v>
      </c>
      <c r="G327">
        <v>103</v>
      </c>
      <c r="H327">
        <v>106694016</v>
      </c>
      <c r="I327">
        <v>30000000</v>
      </c>
      <c r="J327">
        <v>6.7</v>
      </c>
      <c r="K327">
        <f>Table1[[#This Row],[Gross Earning]]-Table1[[#This Row],[Budget]]</f>
        <v>76694016</v>
      </c>
    </row>
    <row r="328" spans="1:11">
      <c r="A328" t="s">
        <v>15957</v>
      </c>
      <c r="B328" s="3">
        <v>1979</v>
      </c>
      <c r="C328" t="s">
        <v>15955</v>
      </c>
      <c r="D328" t="s">
        <v>5759</v>
      </c>
      <c r="E328" t="s">
        <v>37</v>
      </c>
      <c r="F328" t="s">
        <v>277</v>
      </c>
      <c r="G328">
        <v>95</v>
      </c>
      <c r="H328">
        <v>76657000</v>
      </c>
      <c r="J328">
        <v>7.7</v>
      </c>
      <c r="K328">
        <f>Table1[[#This Row],[Gross Earning]]-Table1[[#This Row],[Budget]]</f>
        <v>76657000</v>
      </c>
    </row>
    <row r="329" spans="1:11">
      <c r="A329" t="s">
        <v>8842</v>
      </c>
      <c r="B329" s="3">
        <v>1998</v>
      </c>
      <c r="C329" t="s">
        <v>8840</v>
      </c>
      <c r="D329" t="s">
        <v>8841</v>
      </c>
      <c r="E329" t="s">
        <v>37</v>
      </c>
      <c r="F329" t="s">
        <v>277</v>
      </c>
      <c r="G329">
        <v>83</v>
      </c>
      <c r="H329">
        <v>100491683</v>
      </c>
      <c r="I329">
        <v>24000000</v>
      </c>
      <c r="J329">
        <v>5.9</v>
      </c>
      <c r="K329">
        <f>Table1[[#This Row],[Gross Earning]]-Table1[[#This Row],[Budget]]</f>
        <v>76491683</v>
      </c>
    </row>
    <row r="330" spans="1:11">
      <c r="A330" t="s">
        <v>5029</v>
      </c>
      <c r="B330" s="3">
        <v>2002</v>
      </c>
      <c r="C330" t="s">
        <v>2785</v>
      </c>
      <c r="D330" t="s">
        <v>1681</v>
      </c>
      <c r="E330" t="s">
        <v>37</v>
      </c>
      <c r="F330" t="s">
        <v>39</v>
      </c>
      <c r="G330">
        <v>96</v>
      </c>
      <c r="H330">
        <v>126203320</v>
      </c>
      <c r="I330">
        <v>50000000</v>
      </c>
      <c r="J330">
        <v>5.8</v>
      </c>
      <c r="K330">
        <f>Table1[[#This Row],[Gross Earning]]-Table1[[#This Row],[Budget]]</f>
        <v>76203320</v>
      </c>
    </row>
    <row r="331" spans="1:11">
      <c r="A331" t="s">
        <v>2576</v>
      </c>
      <c r="B331" s="3">
        <v>2005</v>
      </c>
      <c r="C331" t="s">
        <v>2467</v>
      </c>
      <c r="D331" t="s">
        <v>2575</v>
      </c>
      <c r="E331" t="s">
        <v>37</v>
      </c>
      <c r="F331" t="s">
        <v>39</v>
      </c>
      <c r="G331">
        <v>113</v>
      </c>
      <c r="H331">
        <v>158115031</v>
      </c>
      <c r="I331">
        <v>82000000</v>
      </c>
      <c r="J331">
        <v>6.4</v>
      </c>
      <c r="K331">
        <f>Table1[[#This Row],[Gross Earning]]-Table1[[#This Row],[Budget]]</f>
        <v>76115031</v>
      </c>
    </row>
    <row r="332" spans="1:11">
      <c r="A332" t="s">
        <v>5516</v>
      </c>
      <c r="B332" s="3">
        <v>2000</v>
      </c>
      <c r="C332" t="s">
        <v>1526</v>
      </c>
      <c r="D332" t="s">
        <v>2125</v>
      </c>
      <c r="E332" t="s">
        <v>37</v>
      </c>
      <c r="F332" t="s">
        <v>585</v>
      </c>
      <c r="G332">
        <v>190</v>
      </c>
      <c r="H332">
        <v>124107476</v>
      </c>
      <c r="I332">
        <v>48000000</v>
      </c>
      <c r="J332">
        <v>7.6</v>
      </c>
      <c r="K332">
        <f>Table1[[#This Row],[Gross Earning]]-Table1[[#This Row],[Budget]]</f>
        <v>76107476</v>
      </c>
    </row>
    <row r="333" spans="1:11">
      <c r="A333" t="s">
        <v>5060</v>
      </c>
      <c r="B333" s="3">
        <v>2016</v>
      </c>
      <c r="C333" t="s">
        <v>5059</v>
      </c>
      <c r="D333" t="s">
        <v>1752</v>
      </c>
      <c r="E333" t="s">
        <v>37</v>
      </c>
      <c r="F333" t="s">
        <v>39</v>
      </c>
      <c r="G333">
        <v>107</v>
      </c>
      <c r="H333">
        <v>126088877</v>
      </c>
      <c r="I333">
        <v>50000000</v>
      </c>
      <c r="J333">
        <v>6.6</v>
      </c>
      <c r="K333">
        <f>Table1[[#This Row],[Gross Earning]]-Table1[[#This Row],[Budget]]</f>
        <v>76088877</v>
      </c>
    </row>
    <row r="334" spans="1:11">
      <c r="A334" t="s">
        <v>8036</v>
      </c>
      <c r="B334" s="3">
        <v>1995</v>
      </c>
      <c r="C334" t="s">
        <v>4437</v>
      </c>
      <c r="D334" t="s">
        <v>6199</v>
      </c>
      <c r="E334" t="s">
        <v>37</v>
      </c>
      <c r="F334" t="s">
        <v>95</v>
      </c>
      <c r="G334">
        <v>143</v>
      </c>
      <c r="H334">
        <v>82528097</v>
      </c>
      <c r="I334">
        <v>6500000</v>
      </c>
      <c r="J334">
        <v>7.3</v>
      </c>
      <c r="K334">
        <f>Table1[[#This Row],[Gross Earning]]-Table1[[#This Row],[Budget]]</f>
        <v>76028097</v>
      </c>
    </row>
    <row r="335" spans="1:11">
      <c r="A335" t="s">
        <v>5104</v>
      </c>
      <c r="B335" s="3">
        <v>2005</v>
      </c>
      <c r="C335" t="s">
        <v>5102</v>
      </c>
      <c r="D335" t="s">
        <v>5103</v>
      </c>
      <c r="E335" t="s">
        <v>37</v>
      </c>
      <c r="F335" t="s">
        <v>39</v>
      </c>
      <c r="G335">
        <v>128</v>
      </c>
      <c r="H335">
        <v>75888270</v>
      </c>
      <c r="J335">
        <v>5.4</v>
      </c>
      <c r="K335">
        <f>Table1[[#This Row],[Gross Earning]]-Table1[[#This Row],[Budget]]</f>
        <v>75888270</v>
      </c>
    </row>
    <row r="336" spans="1:11">
      <c r="A336" t="s">
        <v>6200</v>
      </c>
      <c r="B336" s="3">
        <v>2002</v>
      </c>
      <c r="C336" t="s">
        <v>4914</v>
      </c>
      <c r="D336" t="s">
        <v>6199</v>
      </c>
      <c r="E336" t="s">
        <v>37</v>
      </c>
      <c r="F336" t="s">
        <v>585</v>
      </c>
      <c r="G336">
        <v>110</v>
      </c>
      <c r="H336">
        <v>116724075</v>
      </c>
      <c r="I336">
        <v>41000000</v>
      </c>
      <c r="J336">
        <v>7</v>
      </c>
      <c r="K336">
        <f>Table1[[#This Row],[Gross Earning]]-Table1[[#This Row],[Budget]]</f>
        <v>75724075</v>
      </c>
    </row>
    <row r="337" spans="1:11">
      <c r="A337" t="s">
        <v>5092</v>
      </c>
      <c r="B337" s="3">
        <v>2011</v>
      </c>
      <c r="C337" t="s">
        <v>3347</v>
      </c>
      <c r="D337" t="s">
        <v>3932</v>
      </c>
      <c r="E337" t="s">
        <v>37</v>
      </c>
      <c r="F337" t="s">
        <v>95</v>
      </c>
      <c r="G337">
        <v>124</v>
      </c>
      <c r="H337">
        <v>75621915</v>
      </c>
      <c r="J337">
        <v>7.1</v>
      </c>
      <c r="K337">
        <f>Table1[[#This Row],[Gross Earning]]-Table1[[#This Row],[Budget]]</f>
        <v>75621915</v>
      </c>
    </row>
    <row r="338" spans="1:11">
      <c r="A338" t="s">
        <v>8124</v>
      </c>
      <c r="B338" s="3">
        <v>1991</v>
      </c>
      <c r="C338" t="s">
        <v>163</v>
      </c>
      <c r="D338" t="s">
        <v>2786</v>
      </c>
      <c r="E338" t="s">
        <v>37</v>
      </c>
      <c r="F338" t="s">
        <v>39</v>
      </c>
      <c r="G338">
        <v>99</v>
      </c>
      <c r="H338">
        <v>113502246</v>
      </c>
      <c r="I338">
        <v>38000000</v>
      </c>
      <c r="J338">
        <v>6.8</v>
      </c>
      <c r="K338">
        <f>Table1[[#This Row],[Gross Earning]]-Table1[[#This Row],[Budget]]</f>
        <v>75502246</v>
      </c>
    </row>
    <row r="339" spans="1:11">
      <c r="A339" t="s">
        <v>14792</v>
      </c>
      <c r="B339" s="3">
        <v>1981</v>
      </c>
      <c r="C339" t="s">
        <v>2698</v>
      </c>
      <c r="D339" t="s">
        <v>7959</v>
      </c>
      <c r="E339" t="s">
        <v>37</v>
      </c>
      <c r="F339" t="s">
        <v>585</v>
      </c>
      <c r="G339">
        <v>117</v>
      </c>
      <c r="H339">
        <v>85300000</v>
      </c>
      <c r="I339">
        <v>10000000</v>
      </c>
      <c r="J339">
        <v>6.9</v>
      </c>
      <c r="K339">
        <f>Table1[[#This Row],[Gross Earning]]-Table1[[#This Row],[Budget]]</f>
        <v>75300000</v>
      </c>
    </row>
    <row r="340" spans="1:11">
      <c r="A340" t="s">
        <v>9227</v>
      </c>
      <c r="B340" s="3">
        <v>1998</v>
      </c>
      <c r="C340" t="s">
        <v>4537</v>
      </c>
      <c r="D340" t="s">
        <v>1415</v>
      </c>
      <c r="E340" t="s">
        <v>37</v>
      </c>
      <c r="F340" t="s">
        <v>585</v>
      </c>
      <c r="G340">
        <v>123</v>
      </c>
      <c r="H340">
        <v>100241322</v>
      </c>
      <c r="I340">
        <v>25000000</v>
      </c>
      <c r="J340">
        <v>7.2</v>
      </c>
      <c r="K340">
        <f>Table1[[#This Row],[Gross Earning]]-Table1[[#This Row],[Budget]]</f>
        <v>75241322</v>
      </c>
    </row>
    <row r="341" spans="1:11">
      <c r="A341" t="s">
        <v>3229</v>
      </c>
      <c r="B341" s="3">
        <v>2006</v>
      </c>
      <c r="C341" t="s">
        <v>1751</v>
      </c>
      <c r="D341" t="s">
        <v>3228</v>
      </c>
      <c r="E341" t="s">
        <v>37</v>
      </c>
      <c r="F341" t="s">
        <v>39</v>
      </c>
      <c r="G341">
        <v>122</v>
      </c>
      <c r="H341">
        <v>148213377</v>
      </c>
      <c r="I341">
        <v>73000000</v>
      </c>
      <c r="J341">
        <v>6.6</v>
      </c>
      <c r="K341">
        <f>Table1[[#This Row],[Gross Earning]]-Table1[[#This Row],[Budget]]</f>
        <v>75213377</v>
      </c>
    </row>
    <row r="342" spans="1:11">
      <c r="A342" t="s">
        <v>2552</v>
      </c>
      <c r="B342" s="3">
        <v>2006</v>
      </c>
      <c r="C342" t="s">
        <v>1175</v>
      </c>
      <c r="D342" t="s">
        <v>471</v>
      </c>
      <c r="E342" t="s">
        <v>37</v>
      </c>
      <c r="F342" t="s">
        <v>95</v>
      </c>
      <c r="G342">
        <v>83</v>
      </c>
      <c r="H342">
        <v>155019340</v>
      </c>
      <c r="I342">
        <v>80000000</v>
      </c>
      <c r="J342">
        <v>6.8</v>
      </c>
      <c r="K342">
        <f>Table1[[#This Row],[Gross Earning]]-Table1[[#This Row],[Budget]]</f>
        <v>75019340</v>
      </c>
    </row>
    <row r="343" spans="1:11">
      <c r="A343" t="s">
        <v>7298</v>
      </c>
      <c r="B343" s="3">
        <v>2015</v>
      </c>
      <c r="C343" t="s">
        <v>3218</v>
      </c>
      <c r="D343" t="s">
        <v>1681</v>
      </c>
      <c r="E343" t="s">
        <v>37</v>
      </c>
      <c r="F343" t="s">
        <v>585</v>
      </c>
      <c r="G343">
        <v>129</v>
      </c>
      <c r="H343">
        <v>110008260</v>
      </c>
      <c r="I343">
        <v>35000000</v>
      </c>
      <c r="J343">
        <v>6.3</v>
      </c>
      <c r="K343">
        <f>Table1[[#This Row],[Gross Earning]]-Table1[[#This Row],[Budget]]</f>
        <v>75008260</v>
      </c>
    </row>
    <row r="344" spans="1:11">
      <c r="A344" t="s">
        <v>4585</v>
      </c>
      <c r="B344" s="3">
        <v>1996</v>
      </c>
      <c r="C344" t="s">
        <v>514</v>
      </c>
      <c r="D344" t="s">
        <v>2469</v>
      </c>
      <c r="E344" t="s">
        <v>37</v>
      </c>
      <c r="F344" t="s">
        <v>39</v>
      </c>
      <c r="G344">
        <v>95</v>
      </c>
      <c r="H344">
        <v>128769345</v>
      </c>
      <c r="I344">
        <v>54000000</v>
      </c>
      <c r="J344">
        <v>5.6</v>
      </c>
      <c r="K344">
        <f>Table1[[#This Row],[Gross Earning]]-Table1[[#This Row],[Budget]]</f>
        <v>74769345</v>
      </c>
    </row>
    <row r="345" spans="1:11">
      <c r="A345" t="s">
        <v>7102</v>
      </c>
      <c r="B345" s="3">
        <v>2015</v>
      </c>
      <c r="C345" t="s">
        <v>7100</v>
      </c>
      <c r="D345" t="s">
        <v>3794</v>
      </c>
      <c r="E345" t="s">
        <v>37</v>
      </c>
      <c r="F345" t="s">
        <v>39</v>
      </c>
      <c r="G345">
        <v>133</v>
      </c>
      <c r="H345">
        <v>109712885</v>
      </c>
      <c r="I345">
        <v>35000000</v>
      </c>
      <c r="J345">
        <v>7.7</v>
      </c>
      <c r="K345">
        <f>Table1[[#This Row],[Gross Earning]]-Table1[[#This Row],[Budget]]</f>
        <v>74712885</v>
      </c>
    </row>
    <row r="346" spans="1:11">
      <c r="A346" t="s">
        <v>10680</v>
      </c>
      <c r="B346" s="3">
        <v>2008</v>
      </c>
      <c r="C346" t="s">
        <v>1575</v>
      </c>
      <c r="D346" t="s">
        <v>10679</v>
      </c>
      <c r="E346" t="s">
        <v>37</v>
      </c>
      <c r="F346" t="s">
        <v>95</v>
      </c>
      <c r="G346">
        <v>91</v>
      </c>
      <c r="H346">
        <v>94497271</v>
      </c>
      <c r="I346">
        <v>20000000</v>
      </c>
      <c r="J346">
        <v>3.7</v>
      </c>
      <c r="K346">
        <f>Table1[[#This Row],[Gross Earning]]-Table1[[#This Row],[Budget]]</f>
        <v>74497271</v>
      </c>
    </row>
    <row r="347" spans="1:11">
      <c r="A347" t="s">
        <v>20006</v>
      </c>
      <c r="B347" s="3">
        <v>1940</v>
      </c>
      <c r="C347" t="s">
        <v>2750</v>
      </c>
      <c r="D347" t="s">
        <v>2752</v>
      </c>
      <c r="E347" t="s">
        <v>37</v>
      </c>
      <c r="F347" t="s">
        <v>277</v>
      </c>
      <c r="G347">
        <v>120</v>
      </c>
      <c r="H347">
        <v>76400000</v>
      </c>
      <c r="I347">
        <v>2280000</v>
      </c>
      <c r="J347">
        <v>7.8</v>
      </c>
      <c r="K347">
        <f>Table1[[#This Row],[Gross Earning]]-Table1[[#This Row],[Budget]]</f>
        <v>74120000</v>
      </c>
    </row>
    <row r="348" spans="1:11">
      <c r="A348" t="s">
        <v>9403</v>
      </c>
      <c r="B348" s="3">
        <v>1993</v>
      </c>
      <c r="C348" t="s">
        <v>389</v>
      </c>
      <c r="D348" t="s">
        <v>5940</v>
      </c>
      <c r="E348" t="s">
        <v>37</v>
      </c>
      <c r="F348" t="s">
        <v>585</v>
      </c>
      <c r="G348">
        <v>185</v>
      </c>
      <c r="H348">
        <v>96067179</v>
      </c>
      <c r="I348">
        <v>22000000</v>
      </c>
      <c r="J348">
        <v>8.9</v>
      </c>
      <c r="K348">
        <f>Table1[[#This Row],[Gross Earning]]-Table1[[#This Row],[Budget]]</f>
        <v>74067179</v>
      </c>
    </row>
    <row r="349" spans="1:11">
      <c r="A349" t="s">
        <v>6089</v>
      </c>
      <c r="B349" s="3">
        <v>1999</v>
      </c>
      <c r="C349" t="s">
        <v>5774</v>
      </c>
      <c r="D349" t="s">
        <v>1415</v>
      </c>
      <c r="E349" t="s">
        <v>37</v>
      </c>
      <c r="F349" t="s">
        <v>39</v>
      </c>
      <c r="G349">
        <v>124</v>
      </c>
      <c r="H349">
        <v>116006080</v>
      </c>
      <c r="I349">
        <v>42000000</v>
      </c>
      <c r="J349">
        <v>7</v>
      </c>
      <c r="K349">
        <f>Table1[[#This Row],[Gross Earning]]-Table1[[#This Row],[Budget]]</f>
        <v>74006080</v>
      </c>
    </row>
    <row r="350" spans="1:11">
      <c r="A350" t="s">
        <v>6266</v>
      </c>
      <c r="B350" s="3">
        <v>2003</v>
      </c>
      <c r="C350" t="s">
        <v>4903</v>
      </c>
      <c r="D350" t="s">
        <v>3036</v>
      </c>
      <c r="E350" t="s">
        <v>37</v>
      </c>
      <c r="F350" t="s">
        <v>95</v>
      </c>
      <c r="G350">
        <v>84</v>
      </c>
      <c r="H350">
        <v>111760631</v>
      </c>
      <c r="I350">
        <v>38000000</v>
      </c>
      <c r="J350">
        <v>4.0999999999999996</v>
      </c>
      <c r="K350">
        <f>Table1[[#This Row],[Gross Earning]]-Table1[[#This Row],[Budget]]</f>
        <v>73760631</v>
      </c>
    </row>
    <row r="351" spans="1:11">
      <c r="A351" t="s">
        <v>5038</v>
      </c>
      <c r="B351" s="3">
        <v>2000</v>
      </c>
      <c r="C351" t="s">
        <v>1526</v>
      </c>
      <c r="D351" t="s">
        <v>1544</v>
      </c>
      <c r="E351" t="s">
        <v>37</v>
      </c>
      <c r="F351" t="s">
        <v>585</v>
      </c>
      <c r="G351">
        <v>131</v>
      </c>
      <c r="H351">
        <v>125548685</v>
      </c>
      <c r="I351">
        <v>52000000</v>
      </c>
      <c r="J351">
        <v>7.3</v>
      </c>
      <c r="K351">
        <f>Table1[[#This Row],[Gross Earning]]-Table1[[#This Row],[Budget]]</f>
        <v>73548685</v>
      </c>
    </row>
    <row r="352" spans="1:11">
      <c r="A352" t="s">
        <v>600</v>
      </c>
      <c r="B352" s="3">
        <v>2010</v>
      </c>
      <c r="C352" t="s">
        <v>597</v>
      </c>
      <c r="D352" t="s">
        <v>271</v>
      </c>
      <c r="E352" t="s">
        <v>37</v>
      </c>
      <c r="F352" t="s">
        <v>95</v>
      </c>
      <c r="G352">
        <v>93</v>
      </c>
      <c r="H352">
        <v>238371987</v>
      </c>
      <c r="I352">
        <v>165000000</v>
      </c>
      <c r="J352">
        <v>6.4</v>
      </c>
      <c r="K352">
        <f>Table1[[#This Row],[Gross Earning]]-Table1[[#This Row],[Budget]]</f>
        <v>73371987</v>
      </c>
    </row>
    <row r="353" spans="1:11">
      <c r="A353" t="s">
        <v>1790</v>
      </c>
      <c r="B353" s="3">
        <v>2004</v>
      </c>
      <c r="C353" t="s">
        <v>703</v>
      </c>
      <c r="D353" t="s">
        <v>1789</v>
      </c>
      <c r="E353" t="s">
        <v>37</v>
      </c>
      <c r="F353" t="s">
        <v>95</v>
      </c>
      <c r="G353">
        <v>131</v>
      </c>
      <c r="H353">
        <v>173005002</v>
      </c>
      <c r="I353">
        <v>100000000</v>
      </c>
      <c r="J353">
        <v>6.9</v>
      </c>
      <c r="K353">
        <f>Table1[[#This Row],[Gross Earning]]-Table1[[#This Row],[Budget]]</f>
        <v>73005002</v>
      </c>
    </row>
    <row r="354" spans="1:11">
      <c r="A354" t="s">
        <v>3597</v>
      </c>
      <c r="B354" s="3">
        <v>2010</v>
      </c>
      <c r="C354" t="s">
        <v>1965</v>
      </c>
      <c r="D354" t="s">
        <v>1671</v>
      </c>
      <c r="E354" t="s">
        <v>37</v>
      </c>
      <c r="F354" t="s">
        <v>39</v>
      </c>
      <c r="G354">
        <v>114</v>
      </c>
      <c r="H354">
        <v>72980108</v>
      </c>
      <c r="J354">
        <v>5.9</v>
      </c>
      <c r="K354">
        <f>Table1[[#This Row],[Gross Earning]]-Table1[[#This Row],[Budget]]</f>
        <v>72980108</v>
      </c>
    </row>
    <row r="355" spans="1:11">
      <c r="A355" t="s">
        <v>14511</v>
      </c>
      <c r="B355" s="3">
        <v>2006</v>
      </c>
      <c r="C355" t="s">
        <v>10665</v>
      </c>
      <c r="D355" t="s">
        <v>10667</v>
      </c>
      <c r="E355" t="s">
        <v>37</v>
      </c>
      <c r="F355" t="s">
        <v>585</v>
      </c>
      <c r="G355">
        <v>92</v>
      </c>
      <c r="H355">
        <v>72755517</v>
      </c>
      <c r="J355">
        <v>7.1</v>
      </c>
      <c r="K355">
        <f>Table1[[#This Row],[Gross Earning]]-Table1[[#This Row],[Budget]]</f>
        <v>72755517</v>
      </c>
    </row>
    <row r="356" spans="1:11">
      <c r="A356" t="s">
        <v>3282</v>
      </c>
      <c r="B356" s="3">
        <v>1998</v>
      </c>
      <c r="C356" t="s">
        <v>3281</v>
      </c>
      <c r="D356" t="s">
        <v>515</v>
      </c>
      <c r="E356" t="s">
        <v>37</v>
      </c>
      <c r="F356" t="s">
        <v>39</v>
      </c>
      <c r="G356">
        <v>85</v>
      </c>
      <c r="H356">
        <v>144156464</v>
      </c>
      <c r="I356">
        <v>71500000</v>
      </c>
      <c r="J356">
        <v>5.3</v>
      </c>
      <c r="K356">
        <f>Table1[[#This Row],[Gross Earning]]-Table1[[#This Row],[Budget]]</f>
        <v>72656464</v>
      </c>
    </row>
    <row r="357" spans="1:11">
      <c r="A357" t="s">
        <v>7893</v>
      </c>
      <c r="B357" s="3">
        <v>1996</v>
      </c>
      <c r="C357" t="s">
        <v>703</v>
      </c>
      <c r="D357" t="s">
        <v>6919</v>
      </c>
      <c r="E357" t="s">
        <v>37</v>
      </c>
      <c r="F357" t="s">
        <v>95</v>
      </c>
      <c r="G357">
        <v>123</v>
      </c>
      <c r="H357">
        <v>104632573</v>
      </c>
      <c r="I357">
        <v>32000000</v>
      </c>
      <c r="J357">
        <v>6.4</v>
      </c>
      <c r="K357">
        <f>Table1[[#This Row],[Gross Earning]]-Table1[[#This Row],[Budget]]</f>
        <v>72632573</v>
      </c>
    </row>
    <row r="358" spans="1:11">
      <c r="A358" t="s">
        <v>10099</v>
      </c>
      <c r="B358" s="3">
        <v>1984</v>
      </c>
      <c r="C358" t="s">
        <v>10098</v>
      </c>
      <c r="D358" t="s">
        <v>7837</v>
      </c>
      <c r="E358" t="s">
        <v>37</v>
      </c>
      <c r="F358" t="s">
        <v>95</v>
      </c>
      <c r="G358">
        <v>107</v>
      </c>
      <c r="H358">
        <v>80000000</v>
      </c>
      <c r="I358">
        <v>8200000</v>
      </c>
      <c r="J358">
        <v>6.5</v>
      </c>
      <c r="K358">
        <f>Table1[[#This Row],[Gross Earning]]-Table1[[#This Row],[Budget]]</f>
        <v>71800000</v>
      </c>
    </row>
    <row r="359" spans="1:11">
      <c r="A359" t="s">
        <v>959</v>
      </c>
      <c r="B359" s="3">
        <v>2012</v>
      </c>
      <c r="C359" t="s">
        <v>801</v>
      </c>
      <c r="D359" t="s">
        <v>471</v>
      </c>
      <c r="E359" t="s">
        <v>37</v>
      </c>
      <c r="F359" t="s">
        <v>95</v>
      </c>
      <c r="G359">
        <v>93</v>
      </c>
      <c r="H359">
        <v>216366733</v>
      </c>
      <c r="I359">
        <v>145000000</v>
      </c>
      <c r="J359">
        <v>6.9</v>
      </c>
      <c r="K359">
        <f>Table1[[#This Row],[Gross Earning]]-Table1[[#This Row],[Budget]]</f>
        <v>71366733</v>
      </c>
    </row>
    <row r="360" spans="1:11">
      <c r="A360" t="s">
        <v>8131</v>
      </c>
      <c r="B360" s="3">
        <v>2001</v>
      </c>
      <c r="C360" t="s">
        <v>3303</v>
      </c>
      <c r="D360" t="s">
        <v>2717</v>
      </c>
      <c r="E360" t="s">
        <v>37</v>
      </c>
      <c r="F360" t="s">
        <v>277</v>
      </c>
      <c r="G360">
        <v>111</v>
      </c>
      <c r="H360">
        <v>108244774</v>
      </c>
      <c r="I360">
        <v>37000000</v>
      </c>
      <c r="J360">
        <v>6.2</v>
      </c>
      <c r="K360">
        <f>Table1[[#This Row],[Gross Earning]]-Table1[[#This Row],[Budget]]</f>
        <v>71244774</v>
      </c>
    </row>
    <row r="361" spans="1:11">
      <c r="A361" t="s">
        <v>3309</v>
      </c>
      <c r="B361" s="3">
        <v>2002</v>
      </c>
      <c r="C361" t="s">
        <v>499</v>
      </c>
      <c r="D361" t="s">
        <v>50</v>
      </c>
      <c r="E361" t="s">
        <v>37</v>
      </c>
      <c r="F361" t="s">
        <v>39</v>
      </c>
      <c r="G361">
        <v>132</v>
      </c>
      <c r="H361">
        <v>141204016</v>
      </c>
      <c r="I361">
        <v>70000000</v>
      </c>
      <c r="J361">
        <v>5.8</v>
      </c>
      <c r="K361">
        <f>Table1[[#This Row],[Gross Earning]]-Table1[[#This Row],[Budget]]</f>
        <v>71204016</v>
      </c>
    </row>
    <row r="362" spans="1:11">
      <c r="A362" t="s">
        <v>8155</v>
      </c>
      <c r="B362" s="3">
        <v>2004</v>
      </c>
      <c r="C362" t="s">
        <v>3694</v>
      </c>
      <c r="D362" t="s">
        <v>3794</v>
      </c>
      <c r="E362" t="s">
        <v>37</v>
      </c>
      <c r="F362" t="s">
        <v>39</v>
      </c>
      <c r="G362">
        <v>132</v>
      </c>
      <c r="H362">
        <v>100422786</v>
      </c>
      <c r="I362">
        <v>30000000</v>
      </c>
      <c r="J362">
        <v>8.1</v>
      </c>
      <c r="K362">
        <f>Table1[[#This Row],[Gross Earning]]-Table1[[#This Row],[Budget]]</f>
        <v>70422786</v>
      </c>
    </row>
    <row r="363" spans="1:11">
      <c r="A363" t="s">
        <v>14788</v>
      </c>
      <c r="B363" s="3">
        <v>2006</v>
      </c>
      <c r="C363" t="s">
        <v>14787</v>
      </c>
      <c r="D363" t="s">
        <v>5103</v>
      </c>
      <c r="E363" t="s">
        <v>37</v>
      </c>
      <c r="F363" t="s">
        <v>585</v>
      </c>
      <c r="G363">
        <v>121</v>
      </c>
      <c r="H363">
        <v>80150343</v>
      </c>
      <c r="I363">
        <v>10000000</v>
      </c>
      <c r="J363">
        <v>6.2</v>
      </c>
      <c r="K363">
        <f>Table1[[#This Row],[Gross Earning]]-Table1[[#This Row],[Budget]]</f>
        <v>70150343</v>
      </c>
    </row>
    <row r="364" spans="1:11">
      <c r="A364" t="s">
        <v>7916</v>
      </c>
      <c r="B364" s="3">
        <v>2013</v>
      </c>
      <c r="C364" t="s">
        <v>6176</v>
      </c>
      <c r="D364" t="s">
        <v>2786</v>
      </c>
      <c r="E364" t="s">
        <v>37</v>
      </c>
      <c r="F364" t="s">
        <v>585</v>
      </c>
      <c r="G364">
        <v>107</v>
      </c>
      <c r="H364">
        <v>101470202</v>
      </c>
      <c r="I364">
        <v>32000000</v>
      </c>
      <c r="J364">
        <v>6.7</v>
      </c>
      <c r="K364">
        <f>Table1[[#This Row],[Gross Earning]]-Table1[[#This Row],[Budget]]</f>
        <v>69470202</v>
      </c>
    </row>
    <row r="365" spans="1:11">
      <c r="A365" t="s">
        <v>19052</v>
      </c>
      <c r="B365" s="3">
        <v>2005</v>
      </c>
      <c r="C365" t="s">
        <v>19050</v>
      </c>
      <c r="D365" t="s">
        <v>67</v>
      </c>
      <c r="E365" t="s">
        <v>1464</v>
      </c>
      <c r="F365" t="s">
        <v>277</v>
      </c>
      <c r="G365">
        <v>80</v>
      </c>
      <c r="H365">
        <v>77413017</v>
      </c>
      <c r="I365">
        <v>8000000</v>
      </c>
      <c r="J365">
        <v>7.6</v>
      </c>
      <c r="K365">
        <f>Table1[[#This Row],[Gross Earning]]-Table1[[#This Row],[Budget]]</f>
        <v>69413017</v>
      </c>
    </row>
    <row r="366" spans="1:11">
      <c r="A366" t="s">
        <v>2478</v>
      </c>
      <c r="B366" s="3">
        <v>2002</v>
      </c>
      <c r="C366" t="s">
        <v>1575</v>
      </c>
      <c r="D366" t="s">
        <v>2476</v>
      </c>
      <c r="E366" t="s">
        <v>37</v>
      </c>
      <c r="F366" t="s">
        <v>95</v>
      </c>
      <c r="G366">
        <v>86</v>
      </c>
      <c r="H366">
        <v>153288182</v>
      </c>
      <c r="I366">
        <v>84000000</v>
      </c>
      <c r="J366">
        <v>4.9000000000000004</v>
      </c>
      <c r="K366">
        <f>Table1[[#This Row],[Gross Earning]]-Table1[[#This Row],[Budget]]</f>
        <v>69288182</v>
      </c>
    </row>
    <row r="367" spans="1:11">
      <c r="A367" t="s">
        <v>11789</v>
      </c>
      <c r="B367" s="3">
        <v>2004</v>
      </c>
      <c r="C367" t="s">
        <v>2042</v>
      </c>
      <c r="D367" t="s">
        <v>1671</v>
      </c>
      <c r="E367" t="s">
        <v>37</v>
      </c>
      <c r="F367" t="s">
        <v>39</v>
      </c>
      <c r="G367">
        <v>97</v>
      </c>
      <c r="H367">
        <v>86049418</v>
      </c>
      <c r="I367">
        <v>17000000</v>
      </c>
      <c r="J367">
        <v>7</v>
      </c>
      <c r="K367">
        <f>Table1[[#This Row],[Gross Earning]]-Table1[[#This Row],[Budget]]</f>
        <v>69049418</v>
      </c>
    </row>
    <row r="368" spans="1:11">
      <c r="A368" t="s">
        <v>13586</v>
      </c>
      <c r="B368" s="3">
        <v>2005</v>
      </c>
      <c r="C368" t="s">
        <v>1064</v>
      </c>
      <c r="D368" t="s">
        <v>214</v>
      </c>
      <c r="E368" t="s">
        <v>37</v>
      </c>
      <c r="F368" t="s">
        <v>585</v>
      </c>
      <c r="G368">
        <v>134</v>
      </c>
      <c r="H368">
        <v>83025853</v>
      </c>
      <c r="I368">
        <v>14000000</v>
      </c>
      <c r="J368">
        <v>7.7</v>
      </c>
      <c r="K368">
        <f>Table1[[#This Row],[Gross Earning]]-Table1[[#This Row],[Budget]]</f>
        <v>69025853</v>
      </c>
    </row>
    <row r="369" spans="1:11">
      <c r="A369" t="s">
        <v>14800</v>
      </c>
      <c r="B369" s="3">
        <v>2016</v>
      </c>
      <c r="C369" t="s">
        <v>14799</v>
      </c>
      <c r="D369" t="s">
        <v>2208</v>
      </c>
      <c r="E369" t="s">
        <v>37</v>
      </c>
      <c r="F369" t="s">
        <v>585</v>
      </c>
      <c r="G369">
        <v>109</v>
      </c>
      <c r="H369">
        <v>78845130</v>
      </c>
      <c r="I369">
        <v>10000000</v>
      </c>
      <c r="J369">
        <v>6.1</v>
      </c>
      <c r="K369">
        <f>Table1[[#This Row],[Gross Earning]]-Table1[[#This Row],[Budget]]</f>
        <v>68845130</v>
      </c>
    </row>
    <row r="370" spans="1:11">
      <c r="A370" t="s">
        <v>6269</v>
      </c>
      <c r="B370" s="3">
        <v>1996</v>
      </c>
      <c r="C370" t="s">
        <v>1324</v>
      </c>
      <c r="D370" t="s">
        <v>2125</v>
      </c>
      <c r="E370" t="s">
        <v>37</v>
      </c>
      <c r="F370" t="s">
        <v>585</v>
      </c>
      <c r="G370">
        <v>149</v>
      </c>
      <c r="H370">
        <v>108706165</v>
      </c>
      <c r="I370">
        <v>40000000</v>
      </c>
      <c r="J370">
        <v>7.4</v>
      </c>
      <c r="K370">
        <f>Table1[[#This Row],[Gross Earning]]-Table1[[#This Row],[Budget]]</f>
        <v>68706165</v>
      </c>
    </row>
    <row r="371" spans="1:11">
      <c r="A371" t="s">
        <v>10352</v>
      </c>
      <c r="B371" s="3">
        <v>2007</v>
      </c>
      <c r="C371" t="s">
        <v>5133</v>
      </c>
      <c r="D371" t="s">
        <v>7906</v>
      </c>
      <c r="E371" t="s">
        <v>37</v>
      </c>
      <c r="F371" t="s">
        <v>95</v>
      </c>
      <c r="G371">
        <v>110</v>
      </c>
      <c r="H371">
        <v>90636983</v>
      </c>
      <c r="I371">
        <v>22000000</v>
      </c>
      <c r="J371">
        <v>6.2</v>
      </c>
      <c r="K371">
        <f>Table1[[#This Row],[Gross Earning]]-Table1[[#This Row],[Budget]]</f>
        <v>68636983</v>
      </c>
    </row>
    <row r="372" spans="1:11">
      <c r="A372" t="s">
        <v>14508</v>
      </c>
      <c r="B372" s="3">
        <v>2010</v>
      </c>
      <c r="C372" t="s">
        <v>4166</v>
      </c>
      <c r="D372" t="s">
        <v>1634</v>
      </c>
      <c r="E372" t="s">
        <v>37</v>
      </c>
      <c r="F372" t="s">
        <v>585</v>
      </c>
      <c r="G372">
        <v>116</v>
      </c>
      <c r="H372">
        <v>93571803</v>
      </c>
      <c r="I372">
        <v>25000000</v>
      </c>
      <c r="J372">
        <v>7.9</v>
      </c>
      <c r="K372">
        <f>Table1[[#This Row],[Gross Earning]]-Table1[[#This Row],[Budget]]</f>
        <v>68571803</v>
      </c>
    </row>
    <row r="373" spans="1:11">
      <c r="A373" t="s">
        <v>273</v>
      </c>
      <c r="B373" s="3">
        <v>2013</v>
      </c>
      <c r="C373" t="s">
        <v>269</v>
      </c>
      <c r="D373" t="s">
        <v>271</v>
      </c>
      <c r="E373" t="s">
        <v>37</v>
      </c>
      <c r="F373" t="s">
        <v>277</v>
      </c>
      <c r="G373">
        <v>104</v>
      </c>
      <c r="H373">
        <v>268488329</v>
      </c>
      <c r="I373">
        <v>200000000</v>
      </c>
      <c r="J373">
        <v>7.3</v>
      </c>
      <c r="K373">
        <f>Table1[[#This Row],[Gross Earning]]-Table1[[#This Row],[Budget]]</f>
        <v>68488329</v>
      </c>
    </row>
    <row r="374" spans="1:11">
      <c r="A374" t="s">
        <v>7750</v>
      </c>
      <c r="B374" s="3">
        <v>2014</v>
      </c>
      <c r="C374" t="s">
        <v>4021</v>
      </c>
      <c r="D374" t="s">
        <v>1644</v>
      </c>
      <c r="E374" t="s">
        <v>37</v>
      </c>
      <c r="F374" t="s">
        <v>39</v>
      </c>
      <c r="G374">
        <v>113</v>
      </c>
      <c r="H374">
        <v>102413606</v>
      </c>
      <c r="I374">
        <v>34000000</v>
      </c>
      <c r="J374">
        <v>6.8</v>
      </c>
      <c r="K374">
        <f>Table1[[#This Row],[Gross Earning]]-Table1[[#This Row],[Budget]]</f>
        <v>68413606</v>
      </c>
    </row>
    <row r="375" spans="1:11">
      <c r="A375" t="s">
        <v>14034</v>
      </c>
      <c r="B375" s="3">
        <v>1982</v>
      </c>
      <c r="C375" t="s">
        <v>9085</v>
      </c>
      <c r="D375" t="s">
        <v>73</v>
      </c>
      <c r="E375" t="s">
        <v>37</v>
      </c>
      <c r="F375" t="s">
        <v>95</v>
      </c>
      <c r="G375">
        <v>116</v>
      </c>
      <c r="H375">
        <v>78900000</v>
      </c>
      <c r="I375">
        <v>11000000</v>
      </c>
      <c r="J375">
        <v>7.7</v>
      </c>
      <c r="K375">
        <f>Table1[[#This Row],[Gross Earning]]-Table1[[#This Row],[Budget]]</f>
        <v>67900000</v>
      </c>
    </row>
    <row r="376" spans="1:11">
      <c r="A376" t="s">
        <v>15591</v>
      </c>
      <c r="B376" s="3">
        <v>1979</v>
      </c>
      <c r="C376" t="s">
        <v>187</v>
      </c>
      <c r="D376" t="s">
        <v>10222</v>
      </c>
      <c r="E376" t="s">
        <v>37</v>
      </c>
      <c r="F376" t="s">
        <v>585</v>
      </c>
      <c r="G376">
        <v>116</v>
      </c>
      <c r="H376">
        <v>78900000</v>
      </c>
      <c r="I376">
        <v>11000000</v>
      </c>
      <c r="J376">
        <v>8.5</v>
      </c>
      <c r="K376">
        <f>Table1[[#This Row],[Gross Earning]]-Table1[[#This Row],[Budget]]</f>
        <v>67900000</v>
      </c>
    </row>
    <row r="377" spans="1:11">
      <c r="A377" t="s">
        <v>14041</v>
      </c>
      <c r="B377" s="3">
        <v>1983</v>
      </c>
      <c r="C377" t="s">
        <v>14040</v>
      </c>
      <c r="D377" t="s">
        <v>2954</v>
      </c>
      <c r="E377" t="s">
        <v>37</v>
      </c>
      <c r="F377" t="s">
        <v>95</v>
      </c>
      <c r="G377">
        <v>114</v>
      </c>
      <c r="H377">
        <v>79568000</v>
      </c>
      <c r="I377">
        <v>12000000</v>
      </c>
      <c r="J377">
        <v>7.1</v>
      </c>
      <c r="K377">
        <f>Table1[[#This Row],[Gross Earning]]-Table1[[#This Row],[Budget]]</f>
        <v>67568000</v>
      </c>
    </row>
    <row r="378" spans="1:11">
      <c r="A378" t="s">
        <v>6284</v>
      </c>
      <c r="B378" s="3">
        <v>1992</v>
      </c>
      <c r="C378" t="s">
        <v>5624</v>
      </c>
      <c r="D378" t="s">
        <v>6283</v>
      </c>
      <c r="E378" t="s">
        <v>37</v>
      </c>
      <c r="F378" t="s">
        <v>95</v>
      </c>
      <c r="G378">
        <v>128</v>
      </c>
      <c r="H378">
        <v>107458785</v>
      </c>
      <c r="I378">
        <v>40000000</v>
      </c>
      <c r="J378">
        <v>7.2</v>
      </c>
      <c r="K378">
        <f>Table1[[#This Row],[Gross Earning]]-Table1[[#This Row],[Budget]]</f>
        <v>67458785</v>
      </c>
    </row>
    <row r="379" spans="1:11">
      <c r="A379" t="s">
        <v>2491</v>
      </c>
      <c r="B379" s="3">
        <v>2006</v>
      </c>
      <c r="C379" t="s">
        <v>1627</v>
      </c>
      <c r="D379" t="s">
        <v>2490</v>
      </c>
      <c r="E379" t="s">
        <v>37</v>
      </c>
      <c r="F379" t="s">
        <v>39</v>
      </c>
      <c r="G379">
        <v>107</v>
      </c>
      <c r="H379">
        <v>137340146</v>
      </c>
      <c r="I379">
        <v>70000000</v>
      </c>
      <c r="J379">
        <v>6.4</v>
      </c>
      <c r="K379">
        <f>Table1[[#This Row],[Gross Earning]]-Table1[[#This Row],[Budget]]</f>
        <v>67340146</v>
      </c>
    </row>
    <row r="380" spans="1:11">
      <c r="A380" t="s">
        <v>8138</v>
      </c>
      <c r="B380" s="3">
        <v>1995</v>
      </c>
      <c r="C380" t="s">
        <v>685</v>
      </c>
      <c r="D380" t="s">
        <v>2142</v>
      </c>
      <c r="E380" t="s">
        <v>37</v>
      </c>
      <c r="F380" t="s">
        <v>585</v>
      </c>
      <c r="G380">
        <v>127</v>
      </c>
      <c r="H380">
        <v>100125340</v>
      </c>
      <c r="I380">
        <v>33000000</v>
      </c>
      <c r="J380">
        <v>8.6</v>
      </c>
      <c r="K380">
        <f>Table1[[#This Row],[Gross Earning]]-Table1[[#This Row],[Budget]]</f>
        <v>67125340</v>
      </c>
    </row>
    <row r="381" spans="1:11">
      <c r="A381" t="s">
        <v>12144</v>
      </c>
      <c r="B381" s="3">
        <v>1986</v>
      </c>
      <c r="C381" t="s">
        <v>29</v>
      </c>
      <c r="D381" t="s">
        <v>73</v>
      </c>
      <c r="E381" t="s">
        <v>37</v>
      </c>
      <c r="F381" t="s">
        <v>585</v>
      </c>
      <c r="G381">
        <v>154</v>
      </c>
      <c r="H381">
        <v>85200000</v>
      </c>
      <c r="I381">
        <v>18500000</v>
      </c>
      <c r="J381">
        <v>8.4</v>
      </c>
      <c r="K381">
        <f>Table1[[#This Row],[Gross Earning]]-Table1[[#This Row],[Budget]]</f>
        <v>66700000</v>
      </c>
    </row>
    <row r="382" spans="1:11">
      <c r="A382" t="s">
        <v>4927</v>
      </c>
      <c r="B382" s="3">
        <v>2006</v>
      </c>
      <c r="C382" t="s">
        <v>1165</v>
      </c>
      <c r="D382" t="s">
        <v>1415</v>
      </c>
      <c r="E382" t="s">
        <v>37</v>
      </c>
      <c r="F382" t="s">
        <v>39</v>
      </c>
      <c r="G382">
        <v>106</v>
      </c>
      <c r="H382">
        <v>118683135</v>
      </c>
      <c r="I382">
        <v>52000000</v>
      </c>
      <c r="J382">
        <v>5.8</v>
      </c>
      <c r="K382">
        <f>Table1[[#This Row],[Gross Earning]]-Table1[[#This Row],[Budget]]</f>
        <v>66683135</v>
      </c>
    </row>
    <row r="383" spans="1:11">
      <c r="A383" t="s">
        <v>1534</v>
      </c>
      <c r="B383" s="3">
        <v>2005</v>
      </c>
      <c r="C383" t="s">
        <v>521</v>
      </c>
      <c r="D383" t="s">
        <v>1533</v>
      </c>
      <c r="E383" t="s">
        <v>37</v>
      </c>
      <c r="F383" t="s">
        <v>39</v>
      </c>
      <c r="G383">
        <v>126</v>
      </c>
      <c r="H383">
        <v>186336103</v>
      </c>
      <c r="I383">
        <v>120000000</v>
      </c>
      <c r="J383">
        <v>6.5</v>
      </c>
      <c r="K383">
        <f>Table1[[#This Row],[Gross Earning]]-Table1[[#This Row],[Budget]]</f>
        <v>66336103</v>
      </c>
    </row>
    <row r="384" spans="1:11">
      <c r="A384" t="s">
        <v>1991</v>
      </c>
      <c r="B384" s="3">
        <v>2012</v>
      </c>
      <c r="C384" t="s">
        <v>1915</v>
      </c>
      <c r="D384" t="s">
        <v>471</v>
      </c>
      <c r="E384" t="s">
        <v>37</v>
      </c>
      <c r="F384" t="s">
        <v>95</v>
      </c>
      <c r="G384">
        <v>88</v>
      </c>
      <c r="H384">
        <v>161317423</v>
      </c>
      <c r="I384">
        <v>95000000</v>
      </c>
      <c r="J384">
        <v>6.6</v>
      </c>
      <c r="K384">
        <f>Table1[[#This Row],[Gross Earning]]-Table1[[#This Row],[Budget]]</f>
        <v>66317423</v>
      </c>
    </row>
    <row r="385" spans="1:11">
      <c r="A385" t="s">
        <v>142</v>
      </c>
      <c r="B385" s="3">
        <v>2013</v>
      </c>
      <c r="C385" t="s">
        <v>111</v>
      </c>
      <c r="D385" t="s">
        <v>31</v>
      </c>
      <c r="E385" t="s">
        <v>37</v>
      </c>
      <c r="F385" t="s">
        <v>39</v>
      </c>
      <c r="G385">
        <v>143</v>
      </c>
      <c r="H385">
        <v>291021565</v>
      </c>
      <c r="I385">
        <v>225000000</v>
      </c>
      <c r="J385">
        <v>7.2</v>
      </c>
      <c r="K385">
        <f>Table1[[#This Row],[Gross Earning]]-Table1[[#This Row],[Budget]]</f>
        <v>66021565</v>
      </c>
    </row>
    <row r="386" spans="1:11">
      <c r="A386" t="s">
        <v>7408</v>
      </c>
      <c r="B386" s="3">
        <v>1982</v>
      </c>
      <c r="C386" t="s">
        <v>7404</v>
      </c>
      <c r="D386" t="s">
        <v>7406</v>
      </c>
      <c r="E386" t="s">
        <v>37</v>
      </c>
      <c r="F386" t="s">
        <v>95</v>
      </c>
      <c r="G386">
        <v>120</v>
      </c>
      <c r="H386">
        <v>76600000</v>
      </c>
      <c r="I386">
        <v>10700000</v>
      </c>
      <c r="J386">
        <v>7.4</v>
      </c>
      <c r="K386">
        <f>Table1[[#This Row],[Gross Earning]]-Table1[[#This Row],[Budget]]</f>
        <v>65900000</v>
      </c>
    </row>
    <row r="387" spans="1:11">
      <c r="A387" t="s">
        <v>1478</v>
      </c>
      <c r="B387" s="3">
        <v>2014</v>
      </c>
      <c r="C387" t="s">
        <v>876</v>
      </c>
      <c r="D387" t="s">
        <v>509</v>
      </c>
      <c r="E387" t="s">
        <v>37</v>
      </c>
      <c r="F387" t="s">
        <v>39</v>
      </c>
      <c r="G387">
        <v>101</v>
      </c>
      <c r="H387">
        <v>190871240</v>
      </c>
      <c r="I387">
        <v>125000000</v>
      </c>
      <c r="J387">
        <v>5.9</v>
      </c>
      <c r="K387">
        <f>Table1[[#This Row],[Gross Earning]]-Table1[[#This Row],[Budget]]</f>
        <v>65871240</v>
      </c>
    </row>
    <row r="388" spans="1:11">
      <c r="A388" t="s">
        <v>2393</v>
      </c>
      <c r="B388" s="3">
        <v>2014</v>
      </c>
      <c r="C388" t="s">
        <v>2392</v>
      </c>
      <c r="D388" t="s">
        <v>1380</v>
      </c>
      <c r="E388" t="s">
        <v>37</v>
      </c>
      <c r="F388" t="s">
        <v>39</v>
      </c>
      <c r="G388">
        <v>139</v>
      </c>
      <c r="H388">
        <v>150832203</v>
      </c>
      <c r="I388">
        <v>85000000</v>
      </c>
      <c r="J388">
        <v>6.7</v>
      </c>
      <c r="K388">
        <f>Table1[[#This Row],[Gross Earning]]-Table1[[#This Row],[Budget]]</f>
        <v>65832203</v>
      </c>
    </row>
    <row r="389" spans="1:11">
      <c r="A389" t="s">
        <v>2557</v>
      </c>
      <c r="B389" s="3">
        <v>2002</v>
      </c>
      <c r="C389" t="s">
        <v>639</v>
      </c>
      <c r="D389" t="s">
        <v>2556</v>
      </c>
      <c r="E389" t="s">
        <v>37</v>
      </c>
      <c r="F389" t="s">
        <v>95</v>
      </c>
      <c r="G389">
        <v>85</v>
      </c>
      <c r="H389">
        <v>145771527</v>
      </c>
      <c r="I389">
        <v>80000000</v>
      </c>
      <c r="J389">
        <v>7.2</v>
      </c>
      <c r="K389">
        <f>Table1[[#This Row],[Gross Earning]]-Table1[[#This Row],[Budget]]</f>
        <v>65771527</v>
      </c>
    </row>
    <row r="390" spans="1:11">
      <c r="A390" t="s">
        <v>3969</v>
      </c>
      <c r="B390" s="3">
        <v>1998</v>
      </c>
      <c r="C390" t="s">
        <v>1096</v>
      </c>
      <c r="D390" t="s">
        <v>2256</v>
      </c>
      <c r="E390" t="s">
        <v>37</v>
      </c>
      <c r="F390" t="s">
        <v>95</v>
      </c>
      <c r="G390">
        <v>103</v>
      </c>
      <c r="H390">
        <v>125603360</v>
      </c>
      <c r="I390">
        <v>60000000</v>
      </c>
      <c r="J390">
        <v>8.1</v>
      </c>
      <c r="K390">
        <f>Table1[[#This Row],[Gross Earning]]-Table1[[#This Row],[Budget]]</f>
        <v>65603360</v>
      </c>
    </row>
    <row r="391" spans="1:11">
      <c r="A391" t="s">
        <v>2567</v>
      </c>
      <c r="B391" s="3">
        <v>1998</v>
      </c>
      <c r="C391" t="s">
        <v>2565</v>
      </c>
      <c r="D391" t="s">
        <v>2566</v>
      </c>
      <c r="E391" t="s">
        <v>37</v>
      </c>
      <c r="F391" t="s">
        <v>39</v>
      </c>
      <c r="G391">
        <v>120</v>
      </c>
      <c r="H391">
        <v>140459099</v>
      </c>
      <c r="I391">
        <v>75000000</v>
      </c>
      <c r="J391">
        <v>6.1</v>
      </c>
      <c r="K391">
        <f>Table1[[#This Row],[Gross Earning]]-Table1[[#This Row],[Budget]]</f>
        <v>65459099</v>
      </c>
    </row>
    <row r="392" spans="1:11">
      <c r="A392" t="s">
        <v>9236</v>
      </c>
      <c r="B392" s="3">
        <v>1990</v>
      </c>
      <c r="C392" t="s">
        <v>2698</v>
      </c>
      <c r="D392" t="s">
        <v>1752</v>
      </c>
      <c r="E392" t="s">
        <v>37</v>
      </c>
      <c r="F392" t="s">
        <v>39</v>
      </c>
      <c r="G392">
        <v>111</v>
      </c>
      <c r="H392">
        <v>91457688</v>
      </c>
      <c r="I392">
        <v>26000000</v>
      </c>
      <c r="J392">
        <v>6</v>
      </c>
      <c r="K392">
        <f>Table1[[#This Row],[Gross Earning]]-Table1[[#This Row],[Budget]]</f>
        <v>65457688</v>
      </c>
    </row>
    <row r="393" spans="1:11">
      <c r="A393" t="s">
        <v>12158</v>
      </c>
      <c r="B393" s="3">
        <v>2014</v>
      </c>
      <c r="C393" t="s">
        <v>7427</v>
      </c>
      <c r="D393" t="s">
        <v>1671</v>
      </c>
      <c r="E393" t="s">
        <v>37</v>
      </c>
      <c r="F393" t="s">
        <v>585</v>
      </c>
      <c r="G393">
        <v>104</v>
      </c>
      <c r="H393">
        <v>82389560</v>
      </c>
      <c r="I393">
        <v>17000000</v>
      </c>
      <c r="J393">
        <v>6.5</v>
      </c>
      <c r="K393">
        <f>Table1[[#This Row],[Gross Earning]]-Table1[[#This Row],[Budget]]</f>
        <v>65389560</v>
      </c>
    </row>
    <row r="394" spans="1:11">
      <c r="A394" t="s">
        <v>9509</v>
      </c>
      <c r="B394" s="3">
        <v>2007</v>
      </c>
      <c r="C394" t="s">
        <v>9508</v>
      </c>
      <c r="D394" t="s">
        <v>548</v>
      </c>
      <c r="E394" t="s">
        <v>37</v>
      </c>
      <c r="F394" t="s">
        <v>95</v>
      </c>
      <c r="G394">
        <v>96</v>
      </c>
      <c r="H394">
        <v>82234139</v>
      </c>
      <c r="I394">
        <v>17000000</v>
      </c>
      <c r="J394">
        <v>7.2</v>
      </c>
      <c r="K394">
        <f>Table1[[#This Row],[Gross Earning]]-Table1[[#This Row],[Budget]]</f>
        <v>65234139</v>
      </c>
    </row>
    <row r="395" spans="1:11">
      <c r="A395" t="s">
        <v>8151</v>
      </c>
      <c r="B395" s="3">
        <v>2003</v>
      </c>
      <c r="C395" t="s">
        <v>3694</v>
      </c>
      <c r="D395" t="s">
        <v>2142</v>
      </c>
      <c r="E395" t="s">
        <v>37</v>
      </c>
      <c r="F395" t="s">
        <v>585</v>
      </c>
      <c r="G395">
        <v>138</v>
      </c>
      <c r="H395">
        <v>90135191</v>
      </c>
      <c r="I395">
        <v>25000000</v>
      </c>
      <c r="J395">
        <v>8</v>
      </c>
      <c r="K395">
        <f>Table1[[#This Row],[Gross Earning]]-Table1[[#This Row],[Budget]]</f>
        <v>65135191</v>
      </c>
    </row>
    <row r="396" spans="1:11">
      <c r="A396" t="s">
        <v>10692</v>
      </c>
      <c r="B396" s="3">
        <v>2014</v>
      </c>
      <c r="C396" t="s">
        <v>4309</v>
      </c>
      <c r="D396" t="s">
        <v>1671</v>
      </c>
      <c r="E396" t="s">
        <v>37</v>
      </c>
      <c r="F396" t="s">
        <v>585</v>
      </c>
      <c r="G396">
        <v>100</v>
      </c>
      <c r="H396">
        <v>84518155</v>
      </c>
      <c r="I396">
        <v>20000000</v>
      </c>
      <c r="J396">
        <v>4.9000000000000004</v>
      </c>
      <c r="K396">
        <f>Table1[[#This Row],[Gross Earning]]-Table1[[#This Row],[Budget]]</f>
        <v>64518155</v>
      </c>
    </row>
    <row r="397" spans="1:11">
      <c r="A397" t="s">
        <v>997</v>
      </c>
      <c r="B397" s="3">
        <v>2011</v>
      </c>
      <c r="C397" t="s">
        <v>604</v>
      </c>
      <c r="D397" t="s">
        <v>50</v>
      </c>
      <c r="E397" t="s">
        <v>37</v>
      </c>
      <c r="F397" t="s">
        <v>39</v>
      </c>
      <c r="G397">
        <v>133</v>
      </c>
      <c r="H397">
        <v>209364921</v>
      </c>
      <c r="I397">
        <v>145000000</v>
      </c>
      <c r="J397">
        <v>7.4</v>
      </c>
      <c r="K397">
        <f>Table1[[#This Row],[Gross Earning]]-Table1[[#This Row],[Budget]]</f>
        <v>64364921</v>
      </c>
    </row>
    <row r="398" spans="1:11">
      <c r="A398" t="s">
        <v>10210</v>
      </c>
      <c r="B398" s="3">
        <v>1991</v>
      </c>
      <c r="C398" t="s">
        <v>5702</v>
      </c>
      <c r="D398" t="s">
        <v>1009</v>
      </c>
      <c r="E398" t="s">
        <v>37</v>
      </c>
      <c r="F398" t="s">
        <v>39</v>
      </c>
      <c r="G398">
        <v>85</v>
      </c>
      <c r="H398">
        <v>86930411</v>
      </c>
      <c r="I398">
        <v>23000000</v>
      </c>
      <c r="J398">
        <v>6.8</v>
      </c>
      <c r="K398">
        <f>Table1[[#This Row],[Gross Earning]]-Table1[[#This Row],[Budget]]</f>
        <v>63930411</v>
      </c>
    </row>
    <row r="399" spans="1:11">
      <c r="A399" t="s">
        <v>2336</v>
      </c>
      <c r="B399" s="3">
        <v>2012</v>
      </c>
      <c r="C399" t="s">
        <v>2335</v>
      </c>
      <c r="D399" t="s">
        <v>792</v>
      </c>
      <c r="E399" t="s">
        <v>37</v>
      </c>
      <c r="F399" t="s">
        <v>95</v>
      </c>
      <c r="G399">
        <v>91</v>
      </c>
      <c r="H399">
        <v>148313048</v>
      </c>
      <c r="I399">
        <v>85000000</v>
      </c>
      <c r="J399">
        <v>7.1</v>
      </c>
      <c r="K399">
        <f>Table1[[#This Row],[Gross Earning]]-Table1[[#This Row],[Budget]]</f>
        <v>63313048</v>
      </c>
    </row>
    <row r="400" spans="1:11">
      <c r="A400" t="s">
        <v>14031</v>
      </c>
      <c r="B400" s="3">
        <v>2002</v>
      </c>
      <c r="C400" t="s">
        <v>1351</v>
      </c>
      <c r="D400" t="s">
        <v>2527</v>
      </c>
      <c r="E400" t="s">
        <v>37</v>
      </c>
      <c r="F400" t="s">
        <v>39</v>
      </c>
      <c r="G400">
        <v>102</v>
      </c>
      <c r="H400">
        <v>75074950</v>
      </c>
      <c r="I400">
        <v>12000000</v>
      </c>
      <c r="J400">
        <v>6.3</v>
      </c>
      <c r="K400">
        <f>Table1[[#This Row],[Gross Earning]]-Table1[[#This Row],[Budget]]</f>
        <v>63074950</v>
      </c>
    </row>
    <row r="401" spans="1:11">
      <c r="A401" t="s">
        <v>1766</v>
      </c>
      <c r="B401" s="3">
        <v>2012</v>
      </c>
      <c r="C401" t="s">
        <v>1764</v>
      </c>
      <c r="D401" t="s">
        <v>1765</v>
      </c>
      <c r="E401" t="s">
        <v>37</v>
      </c>
      <c r="F401" t="s">
        <v>585</v>
      </c>
      <c r="G401">
        <v>165</v>
      </c>
      <c r="H401">
        <v>162804648</v>
      </c>
      <c r="I401">
        <v>100000000</v>
      </c>
      <c r="J401">
        <v>8.5</v>
      </c>
      <c r="K401">
        <f>Table1[[#This Row],[Gross Earning]]-Table1[[#This Row],[Budget]]</f>
        <v>62804648</v>
      </c>
    </row>
    <row r="402" spans="1:11">
      <c r="A402" t="s">
        <v>8049</v>
      </c>
      <c r="B402" s="3">
        <v>2012</v>
      </c>
      <c r="C402" t="s">
        <v>435</v>
      </c>
      <c r="D402" t="s">
        <v>4075</v>
      </c>
      <c r="E402" t="s">
        <v>37</v>
      </c>
      <c r="F402" t="s">
        <v>585</v>
      </c>
      <c r="G402">
        <v>138</v>
      </c>
      <c r="H402">
        <v>93749203</v>
      </c>
      <c r="I402">
        <v>31000000</v>
      </c>
      <c r="J402">
        <v>7.3</v>
      </c>
      <c r="K402">
        <f>Table1[[#This Row],[Gross Earning]]-Table1[[#This Row],[Budget]]</f>
        <v>62749203</v>
      </c>
    </row>
    <row r="403" spans="1:11">
      <c r="A403" t="s">
        <v>10707</v>
      </c>
      <c r="B403" s="3">
        <v>2011</v>
      </c>
      <c r="C403" t="s">
        <v>8191</v>
      </c>
      <c r="D403" t="s">
        <v>2527</v>
      </c>
      <c r="E403" t="s">
        <v>37</v>
      </c>
      <c r="F403" t="s">
        <v>585</v>
      </c>
      <c r="G403">
        <v>115</v>
      </c>
      <c r="H403">
        <v>82624961</v>
      </c>
      <c r="I403">
        <v>20000000</v>
      </c>
      <c r="J403">
        <v>7.3</v>
      </c>
      <c r="K403">
        <f>Table1[[#This Row],[Gross Earning]]-Table1[[#This Row],[Budget]]</f>
        <v>62624961</v>
      </c>
    </row>
    <row r="404" spans="1:11">
      <c r="A404" t="s">
        <v>15641</v>
      </c>
      <c r="B404" s="3">
        <v>2014</v>
      </c>
      <c r="C404" t="s">
        <v>14799</v>
      </c>
      <c r="D404" t="s">
        <v>2208</v>
      </c>
      <c r="E404" t="s">
        <v>37</v>
      </c>
      <c r="F404" t="s">
        <v>585</v>
      </c>
      <c r="G404">
        <v>103</v>
      </c>
      <c r="H404">
        <v>71519230</v>
      </c>
      <c r="I404">
        <v>9000000</v>
      </c>
      <c r="J404">
        <v>6.5</v>
      </c>
      <c r="K404">
        <f>Table1[[#This Row],[Gross Earning]]-Table1[[#This Row],[Budget]]</f>
        <v>62519230</v>
      </c>
    </row>
    <row r="405" spans="1:11">
      <c r="A405" t="s">
        <v>6289</v>
      </c>
      <c r="B405" s="3">
        <v>2016</v>
      </c>
      <c r="C405" t="s">
        <v>332</v>
      </c>
      <c r="D405" t="s">
        <v>3030</v>
      </c>
      <c r="E405" t="s">
        <v>37</v>
      </c>
      <c r="F405" t="s">
        <v>585</v>
      </c>
      <c r="G405">
        <v>134</v>
      </c>
      <c r="H405">
        <v>102310175</v>
      </c>
      <c r="I405">
        <v>40000000</v>
      </c>
      <c r="J405">
        <v>7.8</v>
      </c>
      <c r="K405">
        <f>Table1[[#This Row],[Gross Earning]]-Table1[[#This Row],[Budget]]</f>
        <v>62310175</v>
      </c>
    </row>
    <row r="406" spans="1:11">
      <c r="A406" t="s">
        <v>5705</v>
      </c>
      <c r="B406" s="3">
        <v>2003</v>
      </c>
      <c r="C406" t="s">
        <v>5702</v>
      </c>
      <c r="D406" t="s">
        <v>1671</v>
      </c>
      <c r="E406" t="s">
        <v>37</v>
      </c>
      <c r="F406" t="s">
        <v>39</v>
      </c>
      <c r="G406">
        <v>84</v>
      </c>
      <c r="H406">
        <v>110000082</v>
      </c>
      <c r="I406">
        <v>48000000</v>
      </c>
      <c r="J406">
        <v>5.5</v>
      </c>
      <c r="K406">
        <f>Table1[[#This Row],[Gross Earning]]-Table1[[#This Row],[Budget]]</f>
        <v>62000082</v>
      </c>
    </row>
    <row r="407" spans="1:11">
      <c r="A407" t="s">
        <v>1296</v>
      </c>
      <c r="B407" s="3">
        <v>2011</v>
      </c>
      <c r="C407" t="s">
        <v>1294</v>
      </c>
      <c r="D407" t="s">
        <v>1295</v>
      </c>
      <c r="E407" t="s">
        <v>37</v>
      </c>
      <c r="F407" t="s">
        <v>39</v>
      </c>
      <c r="G407">
        <v>129</v>
      </c>
      <c r="H407">
        <v>186830669</v>
      </c>
      <c r="I407">
        <v>125000000</v>
      </c>
      <c r="J407">
        <v>7.5</v>
      </c>
      <c r="K407">
        <f>Table1[[#This Row],[Gross Earning]]-Table1[[#This Row],[Budget]]</f>
        <v>61830669</v>
      </c>
    </row>
    <row r="408" spans="1:11">
      <c r="A408" t="s">
        <v>5712</v>
      </c>
      <c r="B408" s="3">
        <v>2000</v>
      </c>
      <c r="C408" t="s">
        <v>4239</v>
      </c>
      <c r="D408" t="s">
        <v>5710</v>
      </c>
      <c r="E408" t="s">
        <v>37</v>
      </c>
      <c r="F408" t="s">
        <v>39</v>
      </c>
      <c r="G408">
        <v>109</v>
      </c>
      <c r="H408">
        <v>106807667</v>
      </c>
      <c r="I408">
        <v>45000000</v>
      </c>
      <c r="J408">
        <v>6.2</v>
      </c>
      <c r="K408">
        <f>Table1[[#This Row],[Gross Earning]]-Table1[[#This Row],[Budget]]</f>
        <v>61807667</v>
      </c>
    </row>
    <row r="409" spans="1:11">
      <c r="A409" t="s">
        <v>15977</v>
      </c>
      <c r="B409" s="3">
        <v>1984</v>
      </c>
      <c r="C409" t="s">
        <v>850</v>
      </c>
      <c r="D409" t="s">
        <v>3632</v>
      </c>
      <c r="E409" t="s">
        <v>37</v>
      </c>
      <c r="F409" t="s">
        <v>95</v>
      </c>
      <c r="G409">
        <v>111</v>
      </c>
      <c r="H409">
        <v>69800000</v>
      </c>
      <c r="I409">
        <v>8000000</v>
      </c>
      <c r="J409">
        <v>6.2</v>
      </c>
      <c r="K409">
        <f>Table1[[#This Row],[Gross Earning]]-Table1[[#This Row],[Budget]]</f>
        <v>61800000</v>
      </c>
    </row>
    <row r="410" spans="1:11">
      <c r="A410" t="s">
        <v>6093</v>
      </c>
      <c r="B410" s="3">
        <v>2000</v>
      </c>
      <c r="C410" t="s">
        <v>4752</v>
      </c>
      <c r="D410" t="s">
        <v>863</v>
      </c>
      <c r="E410" t="s">
        <v>37</v>
      </c>
      <c r="F410" t="s">
        <v>277</v>
      </c>
      <c r="G410">
        <v>84</v>
      </c>
      <c r="H410">
        <v>106793915</v>
      </c>
      <c r="I410">
        <v>45000000</v>
      </c>
      <c r="J410">
        <v>7</v>
      </c>
      <c r="K410">
        <f>Table1[[#This Row],[Gross Earning]]-Table1[[#This Row],[Budget]]</f>
        <v>61793915</v>
      </c>
    </row>
    <row r="411" spans="1:11">
      <c r="A411" t="s">
        <v>1337</v>
      </c>
      <c r="B411" s="3">
        <v>2004</v>
      </c>
      <c r="C411" t="s">
        <v>428</v>
      </c>
      <c r="D411" t="s">
        <v>227</v>
      </c>
      <c r="E411" t="s">
        <v>37</v>
      </c>
      <c r="F411" t="s">
        <v>39</v>
      </c>
      <c r="G411">
        <v>124</v>
      </c>
      <c r="H411">
        <v>186739919</v>
      </c>
      <c r="I411">
        <v>125000000</v>
      </c>
      <c r="J411">
        <v>6.4</v>
      </c>
      <c r="K411">
        <f>Table1[[#This Row],[Gross Earning]]-Table1[[#This Row],[Budget]]</f>
        <v>61739919</v>
      </c>
    </row>
    <row r="412" spans="1:11">
      <c r="A412" t="s">
        <v>978</v>
      </c>
      <c r="B412" s="3">
        <v>1998</v>
      </c>
      <c r="C412" t="s">
        <v>278</v>
      </c>
      <c r="D412" t="s">
        <v>227</v>
      </c>
      <c r="E412" t="s">
        <v>37</v>
      </c>
      <c r="F412" t="s">
        <v>39</v>
      </c>
      <c r="G412">
        <v>153</v>
      </c>
      <c r="H412">
        <v>201573391</v>
      </c>
      <c r="I412">
        <v>140000000</v>
      </c>
      <c r="J412">
        <v>6.6</v>
      </c>
      <c r="K412">
        <f>Table1[[#This Row],[Gross Earning]]-Table1[[#This Row],[Budget]]</f>
        <v>61573391</v>
      </c>
    </row>
    <row r="413" spans="1:11">
      <c r="A413" t="s">
        <v>3957</v>
      </c>
      <c r="B413" s="3">
        <v>2002</v>
      </c>
      <c r="C413" t="s">
        <v>521</v>
      </c>
      <c r="D413" t="s">
        <v>1156</v>
      </c>
      <c r="E413" t="s">
        <v>37</v>
      </c>
      <c r="F413" t="s">
        <v>39</v>
      </c>
      <c r="G413">
        <v>119</v>
      </c>
      <c r="H413">
        <v>121468960</v>
      </c>
      <c r="I413">
        <v>60000000</v>
      </c>
      <c r="J413">
        <v>7.9</v>
      </c>
      <c r="K413">
        <f>Table1[[#This Row],[Gross Earning]]-Table1[[#This Row],[Budget]]</f>
        <v>61468960</v>
      </c>
    </row>
    <row r="414" spans="1:11">
      <c r="A414" t="s">
        <v>19205</v>
      </c>
      <c r="B414" s="3">
        <v>2013</v>
      </c>
      <c r="C414" t="s">
        <v>14799</v>
      </c>
      <c r="D414" t="s">
        <v>4332</v>
      </c>
      <c r="E414" t="s">
        <v>37</v>
      </c>
      <c r="F414" t="s">
        <v>585</v>
      </c>
      <c r="G414">
        <v>85</v>
      </c>
      <c r="H414">
        <v>64423650</v>
      </c>
      <c r="I414">
        <v>3000000</v>
      </c>
      <c r="J414">
        <v>5.7</v>
      </c>
      <c r="K414">
        <f>Table1[[#This Row],[Gross Earning]]-Table1[[#This Row],[Budget]]</f>
        <v>61423650</v>
      </c>
    </row>
    <row r="415" spans="1:11">
      <c r="A415" t="s">
        <v>566</v>
      </c>
      <c r="B415" s="3">
        <v>2014</v>
      </c>
      <c r="C415" t="s">
        <v>562</v>
      </c>
      <c r="D415" t="s">
        <v>564</v>
      </c>
      <c r="E415" t="s">
        <v>37</v>
      </c>
      <c r="F415" t="s">
        <v>95</v>
      </c>
      <c r="G415">
        <v>97</v>
      </c>
      <c r="H415">
        <v>241407328</v>
      </c>
      <c r="I415">
        <v>180000000</v>
      </c>
      <c r="J415">
        <v>7</v>
      </c>
      <c r="K415">
        <f>Table1[[#This Row],[Gross Earning]]-Table1[[#This Row],[Budget]]</f>
        <v>61407328</v>
      </c>
    </row>
    <row r="416" spans="1:11">
      <c r="A416" t="s">
        <v>6421</v>
      </c>
      <c r="B416" s="3">
        <v>2010</v>
      </c>
      <c r="C416" t="s">
        <v>6417</v>
      </c>
      <c r="D416" t="s">
        <v>6419</v>
      </c>
      <c r="E416" t="s">
        <v>37</v>
      </c>
      <c r="F416" t="s">
        <v>585</v>
      </c>
      <c r="G416">
        <v>114</v>
      </c>
      <c r="H416">
        <v>60923325</v>
      </c>
      <c r="J416">
        <v>6.4</v>
      </c>
      <c r="K416">
        <f>Table1[[#This Row],[Gross Earning]]-Table1[[#This Row],[Budget]]</f>
        <v>60923325</v>
      </c>
    </row>
    <row r="417" spans="1:11">
      <c r="A417" t="s">
        <v>9239</v>
      </c>
      <c r="B417" s="3">
        <v>2008</v>
      </c>
      <c r="C417" t="s">
        <v>5418</v>
      </c>
      <c r="D417" t="s">
        <v>1752</v>
      </c>
      <c r="E417" t="s">
        <v>37</v>
      </c>
      <c r="F417" t="s">
        <v>585</v>
      </c>
      <c r="G417">
        <v>117</v>
      </c>
      <c r="H417">
        <v>87341380</v>
      </c>
      <c r="I417">
        <v>27000000</v>
      </c>
      <c r="J417">
        <v>7</v>
      </c>
      <c r="K417">
        <f>Table1[[#This Row],[Gross Earning]]-Table1[[#This Row],[Budget]]</f>
        <v>60341380</v>
      </c>
    </row>
    <row r="418" spans="1:11">
      <c r="A418" t="s">
        <v>18416</v>
      </c>
      <c r="B418" s="3">
        <v>1992</v>
      </c>
      <c r="C418" t="s">
        <v>5050</v>
      </c>
      <c r="D418" t="s">
        <v>5274</v>
      </c>
      <c r="E418" t="s">
        <v>37</v>
      </c>
      <c r="F418" t="s">
        <v>585</v>
      </c>
      <c r="G418">
        <v>112</v>
      </c>
      <c r="H418">
        <v>62549000</v>
      </c>
      <c r="I418">
        <v>2300000</v>
      </c>
      <c r="J418">
        <v>7.3</v>
      </c>
      <c r="K418">
        <f>Table1[[#This Row],[Gross Earning]]-Table1[[#This Row],[Budget]]</f>
        <v>60249000</v>
      </c>
    </row>
    <row r="419" spans="1:11">
      <c r="A419" t="s">
        <v>14037</v>
      </c>
      <c r="B419" s="3">
        <v>1994</v>
      </c>
      <c r="C419" t="s">
        <v>514</v>
      </c>
      <c r="D419" t="s">
        <v>1671</v>
      </c>
      <c r="E419" t="s">
        <v>37</v>
      </c>
      <c r="F419" t="s">
        <v>39</v>
      </c>
      <c r="G419">
        <v>78</v>
      </c>
      <c r="H419">
        <v>72217000</v>
      </c>
      <c r="I419">
        <v>12000000</v>
      </c>
      <c r="J419">
        <v>6.9</v>
      </c>
      <c r="K419">
        <f>Table1[[#This Row],[Gross Earning]]-Table1[[#This Row],[Budget]]</f>
        <v>60217000</v>
      </c>
    </row>
    <row r="420" spans="1:11">
      <c r="A420" t="s">
        <v>17998</v>
      </c>
      <c r="B420" s="3">
        <v>2015</v>
      </c>
      <c r="C420" t="s">
        <v>912</v>
      </c>
      <c r="D420" t="s">
        <v>5544</v>
      </c>
      <c r="E420" t="s">
        <v>37</v>
      </c>
      <c r="F420" t="s">
        <v>39</v>
      </c>
      <c r="G420">
        <v>94</v>
      </c>
      <c r="H420">
        <v>65069140</v>
      </c>
      <c r="I420">
        <v>5000000</v>
      </c>
      <c r="J420">
        <v>6.2</v>
      </c>
      <c r="K420">
        <f>Table1[[#This Row],[Gross Earning]]-Table1[[#This Row],[Budget]]</f>
        <v>60069140</v>
      </c>
    </row>
    <row r="421" spans="1:11">
      <c r="A421" t="s">
        <v>6862</v>
      </c>
      <c r="B421" s="3">
        <v>2007</v>
      </c>
      <c r="C421" t="s">
        <v>2641</v>
      </c>
      <c r="D421" t="s">
        <v>1924</v>
      </c>
      <c r="E421" t="s">
        <v>37</v>
      </c>
      <c r="F421" t="s">
        <v>39</v>
      </c>
      <c r="G421">
        <v>105</v>
      </c>
      <c r="H421">
        <v>80050171</v>
      </c>
      <c r="I421">
        <v>20000000</v>
      </c>
      <c r="J421">
        <v>6.9</v>
      </c>
      <c r="K421">
        <f>Table1[[#This Row],[Gross Earning]]-Table1[[#This Row],[Budget]]</f>
        <v>60050171</v>
      </c>
    </row>
    <row r="422" spans="1:11">
      <c r="A422" t="s">
        <v>3870</v>
      </c>
      <c r="B422" s="3">
        <v>1994</v>
      </c>
      <c r="C422" t="s">
        <v>1198</v>
      </c>
      <c r="D422" t="s">
        <v>464</v>
      </c>
      <c r="E422" t="s">
        <v>37</v>
      </c>
      <c r="F422" t="s">
        <v>39</v>
      </c>
      <c r="G422">
        <v>141</v>
      </c>
      <c r="H422">
        <v>122012710</v>
      </c>
      <c r="I422">
        <v>62000000</v>
      </c>
      <c r="J422">
        <v>6.9</v>
      </c>
      <c r="K422">
        <f>Table1[[#This Row],[Gross Earning]]-Table1[[#This Row],[Budget]]</f>
        <v>60012710</v>
      </c>
    </row>
    <row r="423" spans="1:11">
      <c r="A423" t="s">
        <v>13648</v>
      </c>
      <c r="B423" s="3">
        <v>2011</v>
      </c>
      <c r="C423" t="s">
        <v>1071</v>
      </c>
      <c r="D423" t="s">
        <v>4068</v>
      </c>
      <c r="E423" t="s">
        <v>37</v>
      </c>
      <c r="F423" t="s">
        <v>277</v>
      </c>
      <c r="G423">
        <v>115</v>
      </c>
      <c r="H423">
        <v>73000942</v>
      </c>
      <c r="I423">
        <v>13000000</v>
      </c>
      <c r="J423">
        <v>1.6</v>
      </c>
      <c r="K423">
        <f>Table1[[#This Row],[Gross Earning]]-Table1[[#This Row],[Budget]]</f>
        <v>60000942</v>
      </c>
    </row>
    <row r="424" spans="1:11">
      <c r="A424" t="s">
        <v>12707</v>
      </c>
      <c r="B424" s="3">
        <v>1980</v>
      </c>
      <c r="C424" t="s">
        <v>12344</v>
      </c>
      <c r="D424" t="s">
        <v>6190</v>
      </c>
      <c r="E424" t="s">
        <v>37</v>
      </c>
      <c r="F424" t="s">
        <v>585</v>
      </c>
      <c r="G424">
        <v>109</v>
      </c>
      <c r="H424">
        <v>69800000</v>
      </c>
      <c r="I424">
        <v>10000000</v>
      </c>
      <c r="J424">
        <v>6.1</v>
      </c>
      <c r="K424">
        <f>Table1[[#This Row],[Gross Earning]]-Table1[[#This Row],[Budget]]</f>
        <v>59800000</v>
      </c>
    </row>
    <row r="425" spans="1:11">
      <c r="A425" t="s">
        <v>3004</v>
      </c>
      <c r="B425" s="3">
        <v>2008</v>
      </c>
      <c r="C425" t="s">
        <v>2156</v>
      </c>
      <c r="D425" t="s">
        <v>3003</v>
      </c>
      <c r="E425" t="s">
        <v>37</v>
      </c>
      <c r="F425" t="s">
        <v>585</v>
      </c>
      <c r="G425">
        <v>110</v>
      </c>
      <c r="H425">
        <v>134568845</v>
      </c>
      <c r="I425">
        <v>75000000</v>
      </c>
      <c r="J425">
        <v>6.7</v>
      </c>
      <c r="K425">
        <f>Table1[[#This Row],[Gross Earning]]-Table1[[#This Row],[Budget]]</f>
        <v>59568845</v>
      </c>
    </row>
    <row r="426" spans="1:11">
      <c r="A426" t="s">
        <v>12162</v>
      </c>
      <c r="B426" s="3">
        <v>2004</v>
      </c>
      <c r="C426" t="s">
        <v>8191</v>
      </c>
      <c r="D426" t="s">
        <v>11384</v>
      </c>
      <c r="E426" t="s">
        <v>37</v>
      </c>
      <c r="F426" t="s">
        <v>585</v>
      </c>
      <c r="G426">
        <v>126</v>
      </c>
      <c r="H426">
        <v>71502303</v>
      </c>
      <c r="I426">
        <v>12000000</v>
      </c>
      <c r="J426">
        <v>7.5</v>
      </c>
      <c r="K426">
        <f>Table1[[#This Row],[Gross Earning]]-Table1[[#This Row],[Budget]]</f>
        <v>59502303</v>
      </c>
    </row>
    <row r="427" spans="1:11">
      <c r="A427" t="s">
        <v>11737</v>
      </c>
      <c r="B427" s="3">
        <v>1984</v>
      </c>
      <c r="C427" t="s">
        <v>1028</v>
      </c>
      <c r="D427" t="s">
        <v>73</v>
      </c>
      <c r="E427" t="s">
        <v>37</v>
      </c>
      <c r="F427" t="s">
        <v>95</v>
      </c>
      <c r="G427">
        <v>105</v>
      </c>
      <c r="H427">
        <v>76400000</v>
      </c>
      <c r="I427">
        <v>17000000</v>
      </c>
      <c r="J427">
        <v>6.6</v>
      </c>
      <c r="K427">
        <f>Table1[[#This Row],[Gross Earning]]-Table1[[#This Row],[Budget]]</f>
        <v>59400000</v>
      </c>
    </row>
    <row r="428" spans="1:11">
      <c r="A428" t="s">
        <v>17535</v>
      </c>
      <c r="B428" s="3">
        <v>2002</v>
      </c>
      <c r="C428" t="s">
        <v>10665</v>
      </c>
      <c r="D428" t="s">
        <v>17534</v>
      </c>
      <c r="E428" t="s">
        <v>37</v>
      </c>
      <c r="F428" t="s">
        <v>585</v>
      </c>
      <c r="G428">
        <v>87</v>
      </c>
      <c r="H428">
        <v>64267897</v>
      </c>
      <c r="I428">
        <v>5000000</v>
      </c>
      <c r="J428">
        <v>6.6</v>
      </c>
      <c r="K428">
        <f>Table1[[#This Row],[Gross Earning]]-Table1[[#This Row],[Budget]]</f>
        <v>59267897</v>
      </c>
    </row>
    <row r="429" spans="1:11">
      <c r="A429" t="s">
        <v>3008</v>
      </c>
      <c r="B429" s="3">
        <v>1996</v>
      </c>
      <c r="C429" t="s">
        <v>278</v>
      </c>
      <c r="D429" t="s">
        <v>50</v>
      </c>
      <c r="E429" t="s">
        <v>37</v>
      </c>
      <c r="F429" t="s">
        <v>585</v>
      </c>
      <c r="G429">
        <v>136</v>
      </c>
      <c r="H429">
        <v>134006721</v>
      </c>
      <c r="I429">
        <v>75000000</v>
      </c>
      <c r="J429">
        <v>7.4</v>
      </c>
      <c r="K429">
        <f>Table1[[#This Row],[Gross Earning]]-Table1[[#This Row],[Budget]]</f>
        <v>59006721</v>
      </c>
    </row>
    <row r="430" spans="1:11">
      <c r="A430" t="s">
        <v>8187</v>
      </c>
      <c r="B430" s="3">
        <v>2009</v>
      </c>
      <c r="C430" t="s">
        <v>8186</v>
      </c>
      <c r="D430" t="s">
        <v>214</v>
      </c>
      <c r="E430" t="s">
        <v>37</v>
      </c>
      <c r="F430" t="s">
        <v>585</v>
      </c>
      <c r="G430">
        <v>108</v>
      </c>
      <c r="H430">
        <v>83813460</v>
      </c>
      <c r="I430">
        <v>25000000</v>
      </c>
      <c r="J430">
        <v>7.4</v>
      </c>
      <c r="K430">
        <f>Table1[[#This Row],[Gross Earning]]-Table1[[#This Row],[Budget]]</f>
        <v>58813460</v>
      </c>
    </row>
    <row r="431" spans="1:11">
      <c r="A431" t="s">
        <v>751</v>
      </c>
      <c r="B431" s="3">
        <v>2001</v>
      </c>
      <c r="C431" t="s">
        <v>278</v>
      </c>
      <c r="D431" t="s">
        <v>749</v>
      </c>
      <c r="E431" t="s">
        <v>37</v>
      </c>
      <c r="F431" t="s">
        <v>39</v>
      </c>
      <c r="G431">
        <v>184</v>
      </c>
      <c r="H431">
        <v>198539855</v>
      </c>
      <c r="I431">
        <v>140000000</v>
      </c>
      <c r="J431">
        <v>6.1</v>
      </c>
      <c r="K431">
        <f>Table1[[#This Row],[Gross Earning]]-Table1[[#This Row],[Budget]]</f>
        <v>58539855</v>
      </c>
    </row>
    <row r="432" spans="1:11">
      <c r="A432" t="s">
        <v>4936</v>
      </c>
      <c r="B432" s="3">
        <v>2010</v>
      </c>
      <c r="C432" t="s">
        <v>3303</v>
      </c>
      <c r="D432" t="s">
        <v>1681</v>
      </c>
      <c r="E432" t="s">
        <v>37</v>
      </c>
      <c r="F432" t="s">
        <v>39</v>
      </c>
      <c r="G432">
        <v>125</v>
      </c>
      <c r="H432">
        <v>110476776</v>
      </c>
      <c r="I432">
        <v>52000000</v>
      </c>
      <c r="J432">
        <v>5.7</v>
      </c>
      <c r="K432">
        <f>Table1[[#This Row],[Gross Earning]]-Table1[[#This Row],[Budget]]</f>
        <v>58476776</v>
      </c>
    </row>
    <row r="433" spans="1:11">
      <c r="A433" t="s">
        <v>14795</v>
      </c>
      <c r="B433" s="3">
        <v>2000</v>
      </c>
      <c r="C433" t="s">
        <v>1165</v>
      </c>
      <c r="D433" t="s">
        <v>3913</v>
      </c>
      <c r="E433" t="s">
        <v>37</v>
      </c>
      <c r="F433" t="s">
        <v>39</v>
      </c>
      <c r="G433">
        <v>98</v>
      </c>
      <c r="H433">
        <v>68353550</v>
      </c>
      <c r="I433">
        <v>10000000</v>
      </c>
      <c r="J433">
        <v>5.9</v>
      </c>
      <c r="K433">
        <f>Table1[[#This Row],[Gross Earning]]-Table1[[#This Row],[Budget]]</f>
        <v>58353550</v>
      </c>
    </row>
    <row r="434" spans="1:11">
      <c r="A434" t="s">
        <v>12736</v>
      </c>
      <c r="B434" s="3">
        <v>1988</v>
      </c>
      <c r="C434" t="s">
        <v>255</v>
      </c>
      <c r="D434" t="s">
        <v>2786</v>
      </c>
      <c r="E434" t="s">
        <v>37</v>
      </c>
      <c r="F434" t="s">
        <v>95</v>
      </c>
      <c r="G434">
        <v>92</v>
      </c>
      <c r="H434">
        <v>73326666</v>
      </c>
      <c r="I434">
        <v>15000000</v>
      </c>
      <c r="J434">
        <v>7.5</v>
      </c>
      <c r="K434">
        <f>Table1[[#This Row],[Gross Earning]]-Table1[[#This Row],[Budget]]</f>
        <v>58326666</v>
      </c>
    </row>
    <row r="435" spans="1:11">
      <c r="A435" t="s">
        <v>2471</v>
      </c>
      <c r="B435" s="3">
        <v>2000</v>
      </c>
      <c r="C435" t="s">
        <v>2467</v>
      </c>
      <c r="D435" t="s">
        <v>2469</v>
      </c>
      <c r="E435" t="s">
        <v>37</v>
      </c>
      <c r="F435" t="s">
        <v>39</v>
      </c>
      <c r="G435">
        <v>109</v>
      </c>
      <c r="H435">
        <v>123307945</v>
      </c>
      <c r="I435">
        <v>65000000</v>
      </c>
      <c r="J435">
        <v>4.3</v>
      </c>
      <c r="K435">
        <f>Table1[[#This Row],[Gross Earning]]-Table1[[#This Row],[Budget]]</f>
        <v>58307945</v>
      </c>
    </row>
    <row r="436" spans="1:11">
      <c r="A436" t="s">
        <v>9530</v>
      </c>
      <c r="B436" s="3">
        <v>2004</v>
      </c>
      <c r="C436" t="s">
        <v>1751</v>
      </c>
      <c r="D436" t="s">
        <v>1671</v>
      </c>
      <c r="E436" t="s">
        <v>37</v>
      </c>
      <c r="F436" t="s">
        <v>39</v>
      </c>
      <c r="G436">
        <v>98</v>
      </c>
      <c r="H436">
        <v>84136909</v>
      </c>
      <c r="I436">
        <v>26000000</v>
      </c>
      <c r="J436">
        <v>7.2</v>
      </c>
      <c r="K436">
        <f>Table1[[#This Row],[Gross Earning]]-Table1[[#This Row],[Budget]]</f>
        <v>58136909</v>
      </c>
    </row>
    <row r="437" spans="1:11">
      <c r="A437" t="s">
        <v>2580</v>
      </c>
      <c r="B437" s="3">
        <v>2011</v>
      </c>
      <c r="C437" t="s">
        <v>597</v>
      </c>
      <c r="D437" t="s">
        <v>2168</v>
      </c>
      <c r="E437" t="s">
        <v>37</v>
      </c>
      <c r="F437" t="s">
        <v>277</v>
      </c>
      <c r="G437">
        <v>87</v>
      </c>
      <c r="H437">
        <v>133103929</v>
      </c>
      <c r="I437">
        <v>75000000</v>
      </c>
      <c r="J437">
        <v>4.4000000000000004</v>
      </c>
      <c r="K437">
        <f>Table1[[#This Row],[Gross Earning]]-Table1[[#This Row],[Budget]]</f>
        <v>58103929</v>
      </c>
    </row>
    <row r="438" spans="1:11">
      <c r="A438" t="s">
        <v>14052</v>
      </c>
      <c r="B438" s="3">
        <v>2012</v>
      </c>
      <c r="C438" t="s">
        <v>14048</v>
      </c>
      <c r="D438" t="s">
        <v>14050</v>
      </c>
      <c r="E438" t="s">
        <v>37</v>
      </c>
      <c r="F438" t="s">
        <v>585</v>
      </c>
      <c r="G438">
        <v>110</v>
      </c>
      <c r="H438">
        <v>70011073</v>
      </c>
      <c r="I438">
        <v>12000000</v>
      </c>
      <c r="J438">
        <v>6.5</v>
      </c>
      <c r="K438">
        <f>Table1[[#This Row],[Gross Earning]]-Table1[[#This Row],[Budget]]</f>
        <v>58011073</v>
      </c>
    </row>
    <row r="439" spans="1:11">
      <c r="A439" t="s">
        <v>615</v>
      </c>
      <c r="B439" s="3">
        <v>2014</v>
      </c>
      <c r="C439" t="s">
        <v>611</v>
      </c>
      <c r="D439" t="s">
        <v>613</v>
      </c>
      <c r="E439" t="s">
        <v>37</v>
      </c>
      <c r="F439" t="s">
        <v>95</v>
      </c>
      <c r="G439">
        <v>102</v>
      </c>
      <c r="H439">
        <v>222487711</v>
      </c>
      <c r="I439">
        <v>165000000</v>
      </c>
      <c r="J439">
        <v>7.9</v>
      </c>
      <c r="K439">
        <f>Table1[[#This Row],[Gross Earning]]-Table1[[#This Row],[Budget]]</f>
        <v>57487711</v>
      </c>
    </row>
    <row r="440" spans="1:11">
      <c r="A440" t="s">
        <v>14812</v>
      </c>
      <c r="B440" s="3">
        <v>2006</v>
      </c>
      <c r="C440" t="s">
        <v>9516</v>
      </c>
      <c r="D440" t="s">
        <v>1415</v>
      </c>
      <c r="E440" t="s">
        <v>37</v>
      </c>
      <c r="F440" t="s">
        <v>39</v>
      </c>
      <c r="G440">
        <v>107</v>
      </c>
      <c r="H440">
        <v>63231524</v>
      </c>
      <c r="I440">
        <v>6000000</v>
      </c>
      <c r="J440">
        <v>5</v>
      </c>
      <c r="K440">
        <f>Table1[[#This Row],[Gross Earning]]-Table1[[#This Row],[Budget]]</f>
        <v>57231524</v>
      </c>
    </row>
    <row r="441" spans="1:11">
      <c r="A441" t="s">
        <v>3914</v>
      </c>
      <c r="B441" s="3">
        <v>2007</v>
      </c>
      <c r="C441" t="s">
        <v>3912</v>
      </c>
      <c r="D441" t="s">
        <v>3913</v>
      </c>
      <c r="E441" t="s">
        <v>37</v>
      </c>
      <c r="F441" t="s">
        <v>39</v>
      </c>
      <c r="G441">
        <v>93</v>
      </c>
      <c r="H441">
        <v>118153533</v>
      </c>
      <c r="I441">
        <v>61000000</v>
      </c>
      <c r="J441">
        <v>6.3</v>
      </c>
      <c r="K441">
        <f>Table1[[#This Row],[Gross Earning]]-Table1[[#This Row],[Budget]]</f>
        <v>57153533</v>
      </c>
    </row>
    <row r="442" spans="1:11">
      <c r="A442" t="s">
        <v>4551</v>
      </c>
      <c r="B442" s="3">
        <v>2005</v>
      </c>
      <c r="C442" t="s">
        <v>2612</v>
      </c>
      <c r="D442" t="s">
        <v>4550</v>
      </c>
      <c r="E442" t="s">
        <v>37</v>
      </c>
      <c r="F442" t="s">
        <v>95</v>
      </c>
      <c r="G442">
        <v>95</v>
      </c>
      <c r="H442">
        <v>113006880</v>
      </c>
      <c r="I442">
        <v>56000000</v>
      </c>
      <c r="J442">
        <v>5.5</v>
      </c>
      <c r="K442">
        <f>Table1[[#This Row],[Gross Earning]]-Table1[[#This Row],[Budget]]</f>
        <v>57006880</v>
      </c>
    </row>
    <row r="443" spans="1:11">
      <c r="A443" t="s">
        <v>6293</v>
      </c>
      <c r="B443" s="3">
        <v>2010</v>
      </c>
      <c r="C443" t="s">
        <v>685</v>
      </c>
      <c r="D443" t="s">
        <v>1544</v>
      </c>
      <c r="E443" t="s">
        <v>37</v>
      </c>
      <c r="F443" t="s">
        <v>39</v>
      </c>
      <c r="G443">
        <v>120</v>
      </c>
      <c r="H443">
        <v>96917897</v>
      </c>
      <c r="I443">
        <v>40000000</v>
      </c>
      <c r="J443">
        <v>7.7</v>
      </c>
      <c r="K443">
        <f>Table1[[#This Row],[Gross Earning]]-Table1[[#This Row],[Budget]]</f>
        <v>56917897</v>
      </c>
    </row>
    <row r="444" spans="1:11">
      <c r="A444" t="s">
        <v>17530</v>
      </c>
      <c r="B444" s="3">
        <v>2016</v>
      </c>
      <c r="C444" t="s">
        <v>17528</v>
      </c>
      <c r="D444" t="s">
        <v>17529</v>
      </c>
      <c r="E444" t="s">
        <v>37</v>
      </c>
      <c r="F444" t="s">
        <v>39</v>
      </c>
      <c r="G444">
        <v>104</v>
      </c>
      <c r="H444">
        <v>71897215</v>
      </c>
      <c r="I444">
        <v>15000000</v>
      </c>
      <c r="J444">
        <v>7.3</v>
      </c>
      <c r="K444">
        <f>Table1[[#This Row],[Gross Earning]]-Table1[[#This Row],[Budget]]</f>
        <v>56897215</v>
      </c>
    </row>
    <row r="445" spans="1:11">
      <c r="A445" t="s">
        <v>5717</v>
      </c>
      <c r="B445" s="3">
        <v>2008</v>
      </c>
      <c r="C445" t="s">
        <v>2703</v>
      </c>
      <c r="D445" t="s">
        <v>5716</v>
      </c>
      <c r="E445" t="s">
        <v>37</v>
      </c>
      <c r="F445" t="s">
        <v>95</v>
      </c>
      <c r="G445">
        <v>93</v>
      </c>
      <c r="H445">
        <v>101702060</v>
      </c>
      <c r="I445">
        <v>45000000</v>
      </c>
      <c r="J445">
        <v>5.8</v>
      </c>
      <c r="K445">
        <f>Table1[[#This Row],[Gross Earning]]-Table1[[#This Row],[Budget]]</f>
        <v>56702060</v>
      </c>
    </row>
    <row r="446" spans="1:11">
      <c r="A446" t="s">
        <v>788</v>
      </c>
      <c r="B446" s="3">
        <v>2005</v>
      </c>
      <c r="C446" t="s">
        <v>255</v>
      </c>
      <c r="D446" t="s">
        <v>787</v>
      </c>
      <c r="E446" t="s">
        <v>37</v>
      </c>
      <c r="F446" t="s">
        <v>95</v>
      </c>
      <c r="G446">
        <v>115</v>
      </c>
      <c r="H446">
        <v>206456431</v>
      </c>
      <c r="I446">
        <v>150000000</v>
      </c>
      <c r="J446">
        <v>6.7</v>
      </c>
      <c r="K446">
        <f>Table1[[#This Row],[Gross Earning]]-Table1[[#This Row],[Budget]]</f>
        <v>56456431</v>
      </c>
    </row>
    <row r="447" spans="1:11">
      <c r="A447" t="s">
        <v>3319</v>
      </c>
      <c r="B447" s="3">
        <v>1996</v>
      </c>
      <c r="C447" t="s">
        <v>850</v>
      </c>
      <c r="D447" t="s">
        <v>1528</v>
      </c>
      <c r="E447" t="s">
        <v>37</v>
      </c>
      <c r="F447" t="s">
        <v>585</v>
      </c>
      <c r="G447">
        <v>139</v>
      </c>
      <c r="H447">
        <v>136448821</v>
      </c>
      <c r="I447">
        <v>80000000</v>
      </c>
      <c r="J447">
        <v>6.6</v>
      </c>
      <c r="K447">
        <f>Table1[[#This Row],[Gross Earning]]-Table1[[#This Row],[Budget]]</f>
        <v>56448821</v>
      </c>
    </row>
    <row r="448" spans="1:11">
      <c r="A448" t="s">
        <v>794</v>
      </c>
      <c r="B448" s="3">
        <v>2007</v>
      </c>
      <c r="C448" t="s">
        <v>604</v>
      </c>
      <c r="D448" t="s">
        <v>792</v>
      </c>
      <c r="E448" t="s">
        <v>37</v>
      </c>
      <c r="F448" t="s">
        <v>277</v>
      </c>
      <c r="G448">
        <v>111</v>
      </c>
      <c r="H448">
        <v>206435493</v>
      </c>
      <c r="I448">
        <v>150000000</v>
      </c>
      <c r="J448">
        <v>8</v>
      </c>
      <c r="K448">
        <f>Table1[[#This Row],[Gross Earning]]-Table1[[#This Row],[Budget]]</f>
        <v>56435493</v>
      </c>
    </row>
    <row r="449" spans="1:11">
      <c r="A449" t="s">
        <v>13322</v>
      </c>
      <c r="B449" s="3">
        <v>1993</v>
      </c>
      <c r="C449" t="s">
        <v>4218</v>
      </c>
      <c r="D449" t="s">
        <v>3632</v>
      </c>
      <c r="E449" t="s">
        <v>37</v>
      </c>
      <c r="F449" t="s">
        <v>95</v>
      </c>
      <c r="G449">
        <v>101</v>
      </c>
      <c r="H449">
        <v>70906973</v>
      </c>
      <c r="I449">
        <v>14600000</v>
      </c>
      <c r="J449">
        <v>8.1</v>
      </c>
      <c r="K449">
        <f>Table1[[#This Row],[Gross Earning]]-Table1[[#This Row],[Budget]]</f>
        <v>56306973</v>
      </c>
    </row>
    <row r="450" spans="1:11">
      <c r="A450" t="s">
        <v>8046</v>
      </c>
      <c r="B450" s="3">
        <v>1985</v>
      </c>
      <c r="C450" t="s">
        <v>2213</v>
      </c>
      <c r="D450" t="s">
        <v>6326</v>
      </c>
      <c r="E450" t="s">
        <v>37</v>
      </c>
      <c r="F450" t="s">
        <v>95</v>
      </c>
      <c r="G450">
        <v>161</v>
      </c>
      <c r="H450">
        <v>87100000</v>
      </c>
      <c r="I450">
        <v>31000000</v>
      </c>
      <c r="J450">
        <v>7.2</v>
      </c>
      <c r="K450">
        <f>Table1[[#This Row],[Gross Earning]]-Table1[[#This Row],[Budget]]</f>
        <v>56100000</v>
      </c>
    </row>
    <row r="451" spans="1:11">
      <c r="A451" t="s">
        <v>13379</v>
      </c>
      <c r="B451" s="3">
        <v>1989</v>
      </c>
      <c r="C451" t="s">
        <v>760</v>
      </c>
      <c r="D451" t="s">
        <v>7249</v>
      </c>
      <c r="E451" t="s">
        <v>37</v>
      </c>
      <c r="F451" t="s">
        <v>585</v>
      </c>
      <c r="G451">
        <v>145</v>
      </c>
      <c r="H451">
        <v>70001698</v>
      </c>
      <c r="I451">
        <v>14000000</v>
      </c>
      <c r="J451">
        <v>7.2</v>
      </c>
      <c r="K451">
        <f>Table1[[#This Row],[Gross Earning]]-Table1[[#This Row],[Budget]]</f>
        <v>56001698</v>
      </c>
    </row>
    <row r="452" spans="1:11">
      <c r="A452" t="s">
        <v>5042</v>
      </c>
      <c r="B452" s="3">
        <v>2003</v>
      </c>
      <c r="C452" t="s">
        <v>4239</v>
      </c>
      <c r="D452" t="s">
        <v>1681</v>
      </c>
      <c r="E452" t="s">
        <v>37</v>
      </c>
      <c r="F452" t="s">
        <v>39</v>
      </c>
      <c r="G452">
        <v>116</v>
      </c>
      <c r="H452">
        <v>105807520</v>
      </c>
      <c r="I452">
        <v>50000000</v>
      </c>
      <c r="J452">
        <v>6.4</v>
      </c>
      <c r="K452">
        <f>Table1[[#This Row],[Gross Earning]]-Table1[[#This Row],[Budget]]</f>
        <v>55807520</v>
      </c>
    </row>
    <row r="453" spans="1:11">
      <c r="A453" t="s">
        <v>5724</v>
      </c>
      <c r="B453" s="3">
        <v>1993</v>
      </c>
      <c r="C453" t="s">
        <v>2266</v>
      </c>
      <c r="D453" t="s">
        <v>2142</v>
      </c>
      <c r="E453" t="s">
        <v>37</v>
      </c>
      <c r="F453" t="s">
        <v>39</v>
      </c>
      <c r="G453">
        <v>141</v>
      </c>
      <c r="H453">
        <v>100768056</v>
      </c>
      <c r="I453">
        <v>45000000</v>
      </c>
      <c r="J453">
        <v>6.5</v>
      </c>
      <c r="K453">
        <f>Table1[[#This Row],[Gross Earning]]-Table1[[#This Row],[Budget]]</f>
        <v>55768056</v>
      </c>
    </row>
    <row r="454" spans="1:11">
      <c r="A454" t="s">
        <v>4923</v>
      </c>
      <c r="B454" s="3">
        <v>2012</v>
      </c>
      <c r="C454" t="s">
        <v>2271</v>
      </c>
      <c r="D454" t="s">
        <v>2819</v>
      </c>
      <c r="E454" t="s">
        <v>37</v>
      </c>
      <c r="F454" t="s">
        <v>585</v>
      </c>
      <c r="G454">
        <v>157</v>
      </c>
      <c r="H454">
        <v>95720716</v>
      </c>
      <c r="I454">
        <v>40000000</v>
      </c>
      <c r="J454">
        <v>7.4</v>
      </c>
      <c r="K454">
        <f>Table1[[#This Row],[Gross Earning]]-Table1[[#This Row],[Budget]]</f>
        <v>55720716</v>
      </c>
    </row>
    <row r="455" spans="1:11">
      <c r="A455" t="s">
        <v>10348</v>
      </c>
      <c r="B455" s="3">
        <v>2002</v>
      </c>
      <c r="C455" t="s">
        <v>2054</v>
      </c>
      <c r="D455" t="s">
        <v>7963</v>
      </c>
      <c r="E455" t="s">
        <v>37</v>
      </c>
      <c r="F455" t="s">
        <v>277</v>
      </c>
      <c r="G455">
        <v>127</v>
      </c>
      <c r="H455">
        <v>75597042</v>
      </c>
      <c r="I455">
        <v>20000000</v>
      </c>
      <c r="J455">
        <v>7</v>
      </c>
      <c r="K455">
        <f>Table1[[#This Row],[Gross Earning]]-Table1[[#This Row],[Budget]]</f>
        <v>55597042</v>
      </c>
    </row>
    <row r="456" spans="1:11">
      <c r="A456" t="s">
        <v>8146</v>
      </c>
      <c r="B456" s="3">
        <v>2004</v>
      </c>
      <c r="C456" t="s">
        <v>8145</v>
      </c>
      <c r="D456" t="s">
        <v>271</v>
      </c>
      <c r="E456" t="s">
        <v>37</v>
      </c>
      <c r="F456" t="s">
        <v>95</v>
      </c>
      <c r="G456">
        <v>87</v>
      </c>
      <c r="H456">
        <v>85416609</v>
      </c>
      <c r="I456">
        <v>30000000</v>
      </c>
      <c r="J456">
        <v>7</v>
      </c>
      <c r="K456">
        <f>Table1[[#This Row],[Gross Earning]]-Table1[[#This Row],[Budget]]</f>
        <v>55416609</v>
      </c>
    </row>
    <row r="457" spans="1:11">
      <c r="A457" t="s">
        <v>2095</v>
      </c>
      <c r="B457" s="3">
        <v>2000</v>
      </c>
      <c r="C457" t="s">
        <v>435</v>
      </c>
      <c r="D457" t="s">
        <v>2094</v>
      </c>
      <c r="E457" t="s">
        <v>37</v>
      </c>
      <c r="F457" t="s">
        <v>39</v>
      </c>
      <c r="G457">
        <v>130</v>
      </c>
      <c r="H457">
        <v>155370362</v>
      </c>
      <c r="I457">
        <v>100000000</v>
      </c>
      <c r="J457">
        <v>6.6</v>
      </c>
      <c r="K457">
        <f>Table1[[#This Row],[Gross Earning]]-Table1[[#This Row],[Budget]]</f>
        <v>55370362</v>
      </c>
    </row>
    <row r="458" spans="1:11">
      <c r="A458" t="s">
        <v>798</v>
      </c>
      <c r="B458" s="3">
        <v>2005</v>
      </c>
      <c r="C458" t="s">
        <v>57</v>
      </c>
      <c r="D458" t="s">
        <v>127</v>
      </c>
      <c r="E458" t="s">
        <v>37</v>
      </c>
      <c r="F458" t="s">
        <v>39</v>
      </c>
      <c r="G458">
        <v>128</v>
      </c>
      <c r="H458">
        <v>205343774</v>
      </c>
      <c r="I458">
        <v>150000000</v>
      </c>
      <c r="J458">
        <v>8.3000000000000007</v>
      </c>
      <c r="K458">
        <f>Table1[[#This Row],[Gross Earning]]-Table1[[#This Row],[Budget]]</f>
        <v>55343774</v>
      </c>
    </row>
    <row r="459" spans="1:11">
      <c r="A459" t="s">
        <v>12155</v>
      </c>
      <c r="B459" s="3">
        <v>1997</v>
      </c>
      <c r="C459" t="s">
        <v>4831</v>
      </c>
      <c r="D459" t="s">
        <v>3030</v>
      </c>
      <c r="E459" t="s">
        <v>37</v>
      </c>
      <c r="F459" t="s">
        <v>585</v>
      </c>
      <c r="G459">
        <v>99</v>
      </c>
      <c r="H459">
        <v>72219395</v>
      </c>
      <c r="I459">
        <v>17000000</v>
      </c>
      <c r="J459">
        <v>5.6</v>
      </c>
      <c r="K459">
        <f>Table1[[#This Row],[Gross Earning]]-Table1[[#This Row],[Budget]]</f>
        <v>55219395</v>
      </c>
    </row>
    <row r="460" spans="1:11">
      <c r="A460" t="s">
        <v>7105</v>
      </c>
      <c r="B460" s="3">
        <v>2010</v>
      </c>
      <c r="C460" t="s">
        <v>6002</v>
      </c>
      <c r="D460" t="s">
        <v>2125</v>
      </c>
      <c r="E460" t="s">
        <v>37</v>
      </c>
      <c r="F460" t="s">
        <v>585</v>
      </c>
      <c r="G460">
        <v>150</v>
      </c>
      <c r="H460">
        <v>92173235</v>
      </c>
      <c r="I460">
        <v>37000000</v>
      </c>
      <c r="J460">
        <v>7.6</v>
      </c>
      <c r="K460">
        <f>Table1[[#This Row],[Gross Earning]]-Table1[[#This Row],[Budget]]</f>
        <v>55173235</v>
      </c>
    </row>
    <row r="461" spans="1:11">
      <c r="A461" t="s">
        <v>5721</v>
      </c>
      <c r="B461" s="3">
        <v>2004</v>
      </c>
      <c r="C461" t="s">
        <v>3303</v>
      </c>
      <c r="D461" t="s">
        <v>2717</v>
      </c>
      <c r="E461" t="s">
        <v>37</v>
      </c>
      <c r="F461" t="s">
        <v>277</v>
      </c>
      <c r="G461">
        <v>113</v>
      </c>
      <c r="H461">
        <v>95149435</v>
      </c>
      <c r="I461">
        <v>40000000</v>
      </c>
      <c r="J461">
        <v>5.7</v>
      </c>
      <c r="K461">
        <f>Table1[[#This Row],[Gross Earning]]-Table1[[#This Row],[Budget]]</f>
        <v>55149435</v>
      </c>
    </row>
    <row r="462" spans="1:11">
      <c r="A462" t="s">
        <v>11740</v>
      </c>
      <c r="B462" s="3">
        <v>2005</v>
      </c>
      <c r="C462" t="s">
        <v>2682</v>
      </c>
      <c r="D462" t="s">
        <v>4384</v>
      </c>
      <c r="E462" t="s">
        <v>37</v>
      </c>
      <c r="F462" t="s">
        <v>39</v>
      </c>
      <c r="G462">
        <v>122</v>
      </c>
      <c r="H462">
        <v>75072454</v>
      </c>
      <c r="I462">
        <v>20000000</v>
      </c>
      <c r="J462">
        <v>6.7</v>
      </c>
      <c r="K462">
        <f>Table1[[#This Row],[Gross Earning]]-Table1[[#This Row],[Budget]]</f>
        <v>55072454</v>
      </c>
    </row>
    <row r="463" spans="1:11">
      <c r="A463" t="s">
        <v>9439</v>
      </c>
      <c r="B463" s="3">
        <v>2008</v>
      </c>
      <c r="C463" t="s">
        <v>570</v>
      </c>
      <c r="D463" t="s">
        <v>3446</v>
      </c>
      <c r="E463" t="s">
        <v>37</v>
      </c>
      <c r="F463" t="s">
        <v>39</v>
      </c>
      <c r="G463">
        <v>85</v>
      </c>
      <c r="H463">
        <v>80034302</v>
      </c>
      <c r="I463">
        <v>25000000</v>
      </c>
      <c r="J463">
        <v>7</v>
      </c>
      <c r="K463">
        <f>Table1[[#This Row],[Gross Earning]]-Table1[[#This Row],[Budget]]</f>
        <v>55034302</v>
      </c>
    </row>
    <row r="464" spans="1:11">
      <c r="A464" t="s">
        <v>9745</v>
      </c>
      <c r="B464" s="3">
        <v>2010</v>
      </c>
      <c r="C464" t="s">
        <v>7635</v>
      </c>
      <c r="D464" t="s">
        <v>5605</v>
      </c>
      <c r="E464" t="s">
        <v>37</v>
      </c>
      <c r="F464" t="s">
        <v>39</v>
      </c>
      <c r="G464">
        <v>108</v>
      </c>
      <c r="H464">
        <v>80014842</v>
      </c>
      <c r="I464">
        <v>25000000</v>
      </c>
      <c r="J464">
        <v>6.3</v>
      </c>
      <c r="K464">
        <f>Table1[[#This Row],[Gross Earning]]-Table1[[#This Row],[Budget]]</f>
        <v>55014842</v>
      </c>
    </row>
    <row r="465" spans="1:11">
      <c r="A465" t="s">
        <v>6330</v>
      </c>
      <c r="B465" s="3">
        <v>2013</v>
      </c>
      <c r="C465" t="s">
        <v>5081</v>
      </c>
      <c r="D465" t="s">
        <v>1634</v>
      </c>
      <c r="E465" t="s">
        <v>37</v>
      </c>
      <c r="F465" t="s">
        <v>39</v>
      </c>
      <c r="G465">
        <v>128</v>
      </c>
      <c r="H465">
        <v>95001343</v>
      </c>
      <c r="I465">
        <v>40000000</v>
      </c>
      <c r="J465">
        <v>7.5</v>
      </c>
      <c r="K465">
        <f>Table1[[#This Row],[Gross Earning]]-Table1[[#This Row],[Budget]]</f>
        <v>55001343</v>
      </c>
    </row>
    <row r="466" spans="1:11">
      <c r="A466" t="s">
        <v>12151</v>
      </c>
      <c r="B466" s="3">
        <v>1964</v>
      </c>
      <c r="C466" t="s">
        <v>12147</v>
      </c>
      <c r="D466" t="s">
        <v>12149</v>
      </c>
      <c r="E466" t="s">
        <v>37</v>
      </c>
      <c r="F466" t="s">
        <v>6036</v>
      </c>
      <c r="G466">
        <v>170</v>
      </c>
      <c r="H466">
        <v>72000000</v>
      </c>
      <c r="I466">
        <v>17000000</v>
      </c>
      <c r="J466">
        <v>7.9</v>
      </c>
      <c r="K466">
        <f>Table1[[#This Row],[Gross Earning]]-Table1[[#This Row],[Budget]]</f>
        <v>55000000</v>
      </c>
    </row>
    <row r="467" spans="1:11">
      <c r="A467" t="s">
        <v>14024</v>
      </c>
      <c r="B467" s="3">
        <v>1986</v>
      </c>
      <c r="C467" t="s">
        <v>7443</v>
      </c>
      <c r="D467" t="s">
        <v>14023</v>
      </c>
      <c r="E467" t="s">
        <v>37</v>
      </c>
      <c r="F467" t="s">
        <v>39</v>
      </c>
      <c r="G467">
        <v>94</v>
      </c>
      <c r="H467">
        <v>79817937</v>
      </c>
      <c r="I467">
        <v>25000000</v>
      </c>
      <c r="J467">
        <v>5.9</v>
      </c>
      <c r="K467">
        <f>Table1[[#This Row],[Gross Earning]]-Table1[[#This Row],[Budget]]</f>
        <v>54817937</v>
      </c>
    </row>
    <row r="468" spans="1:11">
      <c r="A468" t="s">
        <v>15609</v>
      </c>
      <c r="B468" s="3">
        <v>1965</v>
      </c>
      <c r="C468" t="s">
        <v>5689</v>
      </c>
      <c r="D468" t="s">
        <v>50</v>
      </c>
      <c r="E468" t="s">
        <v>37</v>
      </c>
      <c r="F468" t="s">
        <v>6036</v>
      </c>
      <c r="G468">
        <v>130</v>
      </c>
      <c r="H468">
        <v>63600000</v>
      </c>
      <c r="I468">
        <v>9000000</v>
      </c>
      <c r="J468">
        <v>7</v>
      </c>
      <c r="K468">
        <f>Table1[[#This Row],[Gross Earning]]-Table1[[#This Row],[Budget]]</f>
        <v>54600000</v>
      </c>
    </row>
    <row r="469" spans="1:11">
      <c r="A469" t="s">
        <v>1307</v>
      </c>
      <c r="B469" s="3">
        <v>1990</v>
      </c>
      <c r="C469" t="s">
        <v>1304</v>
      </c>
      <c r="D469" t="s">
        <v>647</v>
      </c>
      <c r="E469" t="s">
        <v>37</v>
      </c>
      <c r="F469" t="s">
        <v>585</v>
      </c>
      <c r="G469">
        <v>113</v>
      </c>
      <c r="H469">
        <v>119412921</v>
      </c>
      <c r="I469">
        <v>65000000</v>
      </c>
      <c r="J469">
        <v>7.5</v>
      </c>
      <c r="K469">
        <f>Table1[[#This Row],[Gross Earning]]-Table1[[#This Row],[Budget]]</f>
        <v>54412921</v>
      </c>
    </row>
    <row r="470" spans="1:11">
      <c r="A470" t="s">
        <v>4864</v>
      </c>
      <c r="B470" s="3">
        <v>1980</v>
      </c>
      <c r="C470" t="s">
        <v>4863</v>
      </c>
      <c r="D470" t="s">
        <v>578</v>
      </c>
      <c r="E470" t="s">
        <v>37</v>
      </c>
      <c r="F470" t="s">
        <v>95</v>
      </c>
      <c r="G470">
        <v>116</v>
      </c>
      <c r="H470">
        <v>108200000</v>
      </c>
      <c r="I470">
        <v>54000000</v>
      </c>
      <c r="J470">
        <v>6.8</v>
      </c>
      <c r="K470">
        <f>Table1[[#This Row],[Gross Earning]]-Table1[[#This Row],[Budget]]</f>
        <v>54200000</v>
      </c>
    </row>
    <row r="471" spans="1:11">
      <c r="A471" t="s">
        <v>3278</v>
      </c>
      <c r="B471" s="3">
        <v>2004</v>
      </c>
      <c r="C471" t="s">
        <v>912</v>
      </c>
      <c r="D471" t="s">
        <v>3277</v>
      </c>
      <c r="E471" t="s">
        <v>37</v>
      </c>
      <c r="F471" t="s">
        <v>39</v>
      </c>
      <c r="G471">
        <v>108</v>
      </c>
      <c r="H471">
        <v>114195633</v>
      </c>
      <c r="I471">
        <v>60000000</v>
      </c>
      <c r="J471">
        <v>6.5</v>
      </c>
      <c r="K471">
        <f>Table1[[#This Row],[Gross Earning]]-Table1[[#This Row],[Budget]]</f>
        <v>54195633</v>
      </c>
    </row>
    <row r="472" spans="1:11">
      <c r="A472" t="s">
        <v>6327</v>
      </c>
      <c r="B472" s="3">
        <v>2009</v>
      </c>
      <c r="C472" t="s">
        <v>3668</v>
      </c>
      <c r="D472" t="s">
        <v>6326</v>
      </c>
      <c r="E472" t="s">
        <v>37</v>
      </c>
      <c r="F472" t="s">
        <v>39</v>
      </c>
      <c r="G472">
        <v>123</v>
      </c>
      <c r="H472">
        <v>94125426</v>
      </c>
      <c r="I472">
        <v>40000000</v>
      </c>
      <c r="J472">
        <v>7</v>
      </c>
      <c r="K472">
        <f>Table1[[#This Row],[Gross Earning]]-Table1[[#This Row],[Budget]]</f>
        <v>54125426</v>
      </c>
    </row>
    <row r="473" spans="1:11">
      <c r="A473" t="s">
        <v>21281</v>
      </c>
      <c r="B473" s="3">
        <v>2004</v>
      </c>
      <c r="C473" t="s">
        <v>332</v>
      </c>
      <c r="D473" t="s">
        <v>3030</v>
      </c>
      <c r="E473" t="s">
        <v>37</v>
      </c>
      <c r="F473" t="s">
        <v>585</v>
      </c>
      <c r="G473">
        <v>103</v>
      </c>
      <c r="H473">
        <v>55153403</v>
      </c>
      <c r="I473">
        <v>1200000</v>
      </c>
      <c r="J473">
        <v>7.7</v>
      </c>
      <c r="K473">
        <f>Table1[[#This Row],[Gross Earning]]-Table1[[#This Row],[Budget]]</f>
        <v>53953403</v>
      </c>
    </row>
    <row r="474" spans="1:11">
      <c r="A474" t="s">
        <v>6300</v>
      </c>
      <c r="B474" s="3">
        <v>2009</v>
      </c>
      <c r="C474" t="s">
        <v>6297</v>
      </c>
      <c r="D474" t="s">
        <v>1415</v>
      </c>
      <c r="E474" t="s">
        <v>37</v>
      </c>
      <c r="F474" t="s">
        <v>39</v>
      </c>
      <c r="G474">
        <v>129</v>
      </c>
      <c r="H474">
        <v>93952276</v>
      </c>
      <c r="I474">
        <v>40000000</v>
      </c>
      <c r="J474">
        <v>6.4</v>
      </c>
      <c r="K474">
        <f>Table1[[#This Row],[Gross Earning]]-Table1[[#This Row],[Budget]]</f>
        <v>53952276</v>
      </c>
    </row>
    <row r="475" spans="1:11">
      <c r="A475" t="s">
        <v>13382</v>
      </c>
      <c r="B475" s="3">
        <v>1993</v>
      </c>
      <c r="C475" t="s">
        <v>703</v>
      </c>
      <c r="D475" t="s">
        <v>7897</v>
      </c>
      <c r="E475" t="s">
        <v>37</v>
      </c>
      <c r="F475" t="s">
        <v>95</v>
      </c>
      <c r="G475">
        <v>98</v>
      </c>
      <c r="H475">
        <v>68856263</v>
      </c>
      <c r="I475">
        <v>15000000</v>
      </c>
      <c r="J475">
        <v>6.9</v>
      </c>
      <c r="K475">
        <f>Table1[[#This Row],[Gross Earning]]-Table1[[#This Row],[Budget]]</f>
        <v>53856263</v>
      </c>
    </row>
    <row r="476" spans="1:11">
      <c r="A476" t="s">
        <v>2584</v>
      </c>
      <c r="B476" s="3">
        <v>2013</v>
      </c>
      <c r="C476" t="s">
        <v>2178</v>
      </c>
      <c r="D476" t="s">
        <v>1671</v>
      </c>
      <c r="E476" t="s">
        <v>37</v>
      </c>
      <c r="F476" t="s">
        <v>39</v>
      </c>
      <c r="G476">
        <v>101</v>
      </c>
      <c r="H476">
        <v>133668525</v>
      </c>
      <c r="I476">
        <v>80000000</v>
      </c>
      <c r="J476">
        <v>5.4</v>
      </c>
      <c r="K476">
        <f>Table1[[#This Row],[Gross Earning]]-Table1[[#This Row],[Budget]]</f>
        <v>53668525</v>
      </c>
    </row>
    <row r="477" spans="1:11">
      <c r="A477" t="s">
        <v>9446</v>
      </c>
      <c r="B477" s="3">
        <v>1991</v>
      </c>
      <c r="C477" t="s">
        <v>9443</v>
      </c>
      <c r="D477" t="s">
        <v>3036</v>
      </c>
      <c r="E477" t="s">
        <v>37</v>
      </c>
      <c r="F477" t="s">
        <v>95</v>
      </c>
      <c r="G477">
        <v>88</v>
      </c>
      <c r="H477">
        <v>78656813</v>
      </c>
      <c r="I477">
        <v>25000000</v>
      </c>
      <c r="J477">
        <v>6</v>
      </c>
      <c r="K477">
        <f>Table1[[#This Row],[Gross Earning]]-Table1[[#This Row],[Budget]]</f>
        <v>53656813</v>
      </c>
    </row>
    <row r="478" spans="1:11">
      <c r="A478" t="s">
        <v>2252</v>
      </c>
      <c r="B478" s="3">
        <v>2011</v>
      </c>
      <c r="C478" t="s">
        <v>1278</v>
      </c>
      <c r="D478" t="s">
        <v>1280</v>
      </c>
      <c r="E478" t="s">
        <v>37</v>
      </c>
      <c r="F478" t="s">
        <v>277</v>
      </c>
      <c r="G478">
        <v>96</v>
      </c>
      <c r="H478">
        <v>143618384</v>
      </c>
      <c r="I478">
        <v>90000000</v>
      </c>
      <c r="J478">
        <v>7</v>
      </c>
      <c r="K478">
        <f>Table1[[#This Row],[Gross Earning]]-Table1[[#This Row],[Budget]]</f>
        <v>53618384</v>
      </c>
    </row>
    <row r="479" spans="1:11">
      <c r="A479" t="s">
        <v>14045</v>
      </c>
      <c r="B479" s="3">
        <v>1985</v>
      </c>
      <c r="C479" t="s">
        <v>1096</v>
      </c>
      <c r="D479" t="s">
        <v>5274</v>
      </c>
      <c r="E479" t="s">
        <v>37</v>
      </c>
      <c r="F479" t="s">
        <v>585</v>
      </c>
      <c r="G479">
        <v>112</v>
      </c>
      <c r="H479">
        <v>65500000</v>
      </c>
      <c r="I479">
        <v>12000000</v>
      </c>
      <c r="J479">
        <v>7.4</v>
      </c>
      <c r="K479">
        <f>Table1[[#This Row],[Gross Earning]]-Table1[[#This Row],[Budget]]</f>
        <v>53500000</v>
      </c>
    </row>
    <row r="480" spans="1:11">
      <c r="A480" t="s">
        <v>12178</v>
      </c>
      <c r="B480" s="3">
        <v>2013</v>
      </c>
      <c r="C480" t="s">
        <v>6800</v>
      </c>
      <c r="D480" t="s">
        <v>2527</v>
      </c>
      <c r="E480" t="s">
        <v>37</v>
      </c>
      <c r="F480" t="s">
        <v>585</v>
      </c>
      <c r="G480">
        <v>123</v>
      </c>
      <c r="H480">
        <v>70492685</v>
      </c>
      <c r="I480">
        <v>17000000</v>
      </c>
      <c r="J480">
        <v>6.7</v>
      </c>
      <c r="K480">
        <f>Table1[[#This Row],[Gross Earning]]-Table1[[#This Row],[Budget]]</f>
        <v>53492685</v>
      </c>
    </row>
    <row r="481" spans="1:11">
      <c r="A481" t="s">
        <v>8857</v>
      </c>
      <c r="B481" s="3">
        <v>1988</v>
      </c>
      <c r="C481" t="s">
        <v>1311</v>
      </c>
      <c r="D481" t="s">
        <v>59</v>
      </c>
      <c r="E481" t="s">
        <v>37</v>
      </c>
      <c r="F481" t="s">
        <v>585</v>
      </c>
      <c r="G481">
        <v>131</v>
      </c>
      <c r="H481">
        <v>81350242</v>
      </c>
      <c r="I481">
        <v>28000000</v>
      </c>
      <c r="J481">
        <v>8.1999999999999993</v>
      </c>
      <c r="K481">
        <f>Table1[[#This Row],[Gross Earning]]-Table1[[#This Row],[Budget]]</f>
        <v>53350242</v>
      </c>
    </row>
    <row r="482" spans="1:11">
      <c r="A482" t="s">
        <v>14803</v>
      </c>
      <c r="B482" s="3">
        <v>1999</v>
      </c>
      <c r="C482" t="s">
        <v>12474</v>
      </c>
      <c r="D482" t="s">
        <v>1681</v>
      </c>
      <c r="E482" t="s">
        <v>37</v>
      </c>
      <c r="F482" t="s">
        <v>39</v>
      </c>
      <c r="G482">
        <v>95</v>
      </c>
      <c r="H482">
        <v>63319509</v>
      </c>
      <c r="I482">
        <v>10000000</v>
      </c>
      <c r="J482">
        <v>5.8</v>
      </c>
      <c r="K482">
        <f>Table1[[#This Row],[Gross Earning]]-Table1[[#This Row],[Budget]]</f>
        <v>53319509</v>
      </c>
    </row>
    <row r="483" spans="1:11">
      <c r="A483" t="s">
        <v>17387</v>
      </c>
      <c r="B483" s="3">
        <v>1981</v>
      </c>
      <c r="C483" t="s">
        <v>7796</v>
      </c>
      <c r="D483" t="s">
        <v>1634</v>
      </c>
      <c r="E483" t="s">
        <v>37</v>
      </c>
      <c r="F483" t="s">
        <v>95</v>
      </c>
      <c r="G483">
        <v>125</v>
      </c>
      <c r="H483">
        <v>58800000</v>
      </c>
      <c r="I483">
        <v>5500000</v>
      </c>
      <c r="J483">
        <v>7.2</v>
      </c>
      <c r="K483">
        <f>Table1[[#This Row],[Gross Earning]]-Table1[[#This Row],[Budget]]</f>
        <v>53300000</v>
      </c>
    </row>
    <row r="484" spans="1:11">
      <c r="A484" t="s">
        <v>14806</v>
      </c>
      <c r="B484" s="3">
        <v>2007</v>
      </c>
      <c r="C484" t="s">
        <v>14787</v>
      </c>
      <c r="D484" t="s">
        <v>5103</v>
      </c>
      <c r="E484" t="s">
        <v>37</v>
      </c>
      <c r="F484" t="s">
        <v>585</v>
      </c>
      <c r="G484">
        <v>96</v>
      </c>
      <c r="H484">
        <v>63270259</v>
      </c>
      <c r="I484">
        <v>10000000</v>
      </c>
      <c r="J484">
        <v>5.9</v>
      </c>
      <c r="K484">
        <f>Table1[[#This Row],[Gross Earning]]-Table1[[#This Row],[Budget]]</f>
        <v>53270259</v>
      </c>
    </row>
    <row r="485" spans="1:11">
      <c r="A485" t="s">
        <v>14057</v>
      </c>
      <c r="B485" s="3">
        <v>2006</v>
      </c>
      <c r="C485" t="s">
        <v>6244</v>
      </c>
      <c r="D485" t="s">
        <v>14056</v>
      </c>
      <c r="E485" t="s">
        <v>37</v>
      </c>
      <c r="F485" t="s">
        <v>39</v>
      </c>
      <c r="G485">
        <v>104</v>
      </c>
      <c r="H485">
        <v>65269010</v>
      </c>
      <c r="I485">
        <v>12000000</v>
      </c>
      <c r="J485">
        <v>6.5</v>
      </c>
      <c r="K485">
        <f>Table1[[#This Row],[Gross Earning]]-Table1[[#This Row],[Budget]]</f>
        <v>53269010</v>
      </c>
    </row>
    <row r="486" spans="1:11">
      <c r="A486" t="s">
        <v>2605</v>
      </c>
      <c r="B486" s="3">
        <v>2005</v>
      </c>
      <c r="C486" t="s">
        <v>1807</v>
      </c>
      <c r="D486" t="s">
        <v>621</v>
      </c>
      <c r="E486" t="s">
        <v>37</v>
      </c>
      <c r="F486" t="s">
        <v>95</v>
      </c>
      <c r="G486">
        <v>91</v>
      </c>
      <c r="H486">
        <v>128200012</v>
      </c>
      <c r="I486">
        <v>75000000</v>
      </c>
      <c r="J486">
        <v>6.3</v>
      </c>
      <c r="K486">
        <f>Table1[[#This Row],[Gross Earning]]-Table1[[#This Row],[Budget]]</f>
        <v>53200012</v>
      </c>
    </row>
    <row r="487" spans="1:11">
      <c r="A487" t="s">
        <v>12392</v>
      </c>
      <c r="B487" s="3">
        <v>2000</v>
      </c>
      <c r="C487" t="s">
        <v>2542</v>
      </c>
      <c r="D487" t="s">
        <v>1671</v>
      </c>
      <c r="E487" t="s">
        <v>37</v>
      </c>
      <c r="F487" t="s">
        <v>585</v>
      </c>
      <c r="G487">
        <v>94</v>
      </c>
      <c r="H487">
        <v>68525609</v>
      </c>
      <c r="I487">
        <v>15600000</v>
      </c>
      <c r="J487">
        <v>6.5</v>
      </c>
      <c r="K487">
        <f>Table1[[#This Row],[Gross Earning]]-Table1[[#This Row],[Budget]]</f>
        <v>52925609</v>
      </c>
    </row>
    <row r="488" spans="1:11">
      <c r="A488" t="s">
        <v>14073</v>
      </c>
      <c r="B488" s="3">
        <v>2012</v>
      </c>
      <c r="C488" t="s">
        <v>1500</v>
      </c>
      <c r="D488" t="s">
        <v>2683</v>
      </c>
      <c r="E488" t="s">
        <v>37</v>
      </c>
      <c r="F488" t="s">
        <v>39</v>
      </c>
      <c r="G488">
        <v>89</v>
      </c>
      <c r="H488">
        <v>64572496</v>
      </c>
      <c r="I488">
        <v>12000000</v>
      </c>
      <c r="J488">
        <v>7.1</v>
      </c>
      <c r="K488">
        <f>Table1[[#This Row],[Gross Earning]]-Table1[[#This Row],[Budget]]</f>
        <v>52572496</v>
      </c>
    </row>
    <row r="489" spans="1:11">
      <c r="A489" t="s">
        <v>20928</v>
      </c>
      <c r="B489" s="3">
        <v>2010</v>
      </c>
      <c r="C489" t="s">
        <v>332</v>
      </c>
      <c r="D489" t="s">
        <v>2664</v>
      </c>
      <c r="E489" t="s">
        <v>37</v>
      </c>
      <c r="F489" t="s">
        <v>39</v>
      </c>
      <c r="G489">
        <v>103</v>
      </c>
      <c r="H489">
        <v>53991137</v>
      </c>
      <c r="I489">
        <v>1500000</v>
      </c>
      <c r="J489">
        <v>6.8</v>
      </c>
      <c r="K489">
        <f>Table1[[#This Row],[Gross Earning]]-Table1[[#This Row],[Budget]]</f>
        <v>52491137</v>
      </c>
    </row>
    <row r="490" spans="1:11">
      <c r="A490" t="s">
        <v>642</v>
      </c>
      <c r="B490" s="3">
        <v>2010</v>
      </c>
      <c r="C490" t="s">
        <v>639</v>
      </c>
      <c r="D490" t="s">
        <v>628</v>
      </c>
      <c r="E490" t="s">
        <v>37</v>
      </c>
      <c r="F490" t="s">
        <v>95</v>
      </c>
      <c r="G490">
        <v>98</v>
      </c>
      <c r="H490">
        <v>217387997</v>
      </c>
      <c r="I490">
        <v>165000000</v>
      </c>
      <c r="J490">
        <v>8.1999999999999993</v>
      </c>
      <c r="K490">
        <f>Table1[[#This Row],[Gross Earning]]-Table1[[#This Row],[Budget]]</f>
        <v>52387997</v>
      </c>
    </row>
    <row r="491" spans="1:11">
      <c r="A491" t="s">
        <v>10699</v>
      </c>
      <c r="B491" s="3">
        <v>1995</v>
      </c>
      <c r="C491" t="s">
        <v>2331</v>
      </c>
      <c r="D491" t="s">
        <v>262</v>
      </c>
      <c r="E491" t="s">
        <v>37</v>
      </c>
      <c r="F491" t="s">
        <v>39</v>
      </c>
      <c r="G491">
        <v>101</v>
      </c>
      <c r="H491">
        <v>70360285</v>
      </c>
      <c r="I491">
        <v>18000000</v>
      </c>
      <c r="J491">
        <v>5.8</v>
      </c>
      <c r="K491">
        <f>Table1[[#This Row],[Gross Earning]]-Table1[[#This Row],[Budget]]</f>
        <v>52360285</v>
      </c>
    </row>
    <row r="492" spans="1:11">
      <c r="A492" t="s">
        <v>404</v>
      </c>
      <c r="B492" s="3">
        <v>2012</v>
      </c>
      <c r="C492" t="s">
        <v>402</v>
      </c>
      <c r="D492" t="s">
        <v>271</v>
      </c>
      <c r="E492" t="s">
        <v>37</v>
      </c>
      <c r="F492" t="s">
        <v>95</v>
      </c>
      <c r="G492">
        <v>93</v>
      </c>
      <c r="H492">
        <v>237282182</v>
      </c>
      <c r="I492">
        <v>185000000</v>
      </c>
      <c r="J492">
        <v>7.2</v>
      </c>
      <c r="K492">
        <f>Table1[[#This Row],[Gross Earning]]-Table1[[#This Row],[Budget]]</f>
        <v>52282182</v>
      </c>
    </row>
    <row r="493" spans="1:11">
      <c r="A493" t="s">
        <v>9476</v>
      </c>
      <c r="B493" s="3">
        <v>2012</v>
      </c>
      <c r="C493" t="s">
        <v>5133</v>
      </c>
      <c r="D493" t="s">
        <v>3057</v>
      </c>
      <c r="E493" t="s">
        <v>37</v>
      </c>
      <c r="F493" t="s">
        <v>95</v>
      </c>
      <c r="G493">
        <v>105</v>
      </c>
      <c r="H493">
        <v>77264926</v>
      </c>
      <c r="I493">
        <v>25000000</v>
      </c>
      <c r="J493">
        <v>6.1</v>
      </c>
      <c r="K493">
        <f>Table1[[#This Row],[Gross Earning]]-Table1[[#This Row],[Budget]]</f>
        <v>52264926</v>
      </c>
    </row>
    <row r="494" spans="1:11">
      <c r="A494" t="s">
        <v>21575</v>
      </c>
      <c r="B494" s="3">
        <v>2012</v>
      </c>
      <c r="C494" t="s">
        <v>10983</v>
      </c>
      <c r="D494" t="s">
        <v>6403</v>
      </c>
      <c r="E494" t="s">
        <v>37</v>
      </c>
      <c r="F494" t="s">
        <v>585</v>
      </c>
      <c r="G494">
        <v>83</v>
      </c>
      <c r="H494">
        <v>53245055</v>
      </c>
      <c r="I494">
        <v>1000000</v>
      </c>
      <c r="J494">
        <v>4.2</v>
      </c>
      <c r="K494">
        <f>Table1[[#This Row],[Gross Earning]]-Table1[[#This Row],[Budget]]</f>
        <v>52245055</v>
      </c>
    </row>
    <row r="495" spans="1:11">
      <c r="A495" t="s">
        <v>1454</v>
      </c>
      <c r="B495" s="3">
        <v>2013</v>
      </c>
      <c r="C495" t="s">
        <v>1453</v>
      </c>
      <c r="D495" t="s">
        <v>271</v>
      </c>
      <c r="E495" t="s">
        <v>37</v>
      </c>
      <c r="F495" t="s">
        <v>95</v>
      </c>
      <c r="G495">
        <v>98</v>
      </c>
      <c r="H495">
        <v>187165546</v>
      </c>
      <c r="I495">
        <v>135000000</v>
      </c>
      <c r="J495">
        <v>7.3</v>
      </c>
      <c r="K495">
        <f>Table1[[#This Row],[Gross Earning]]-Table1[[#This Row],[Budget]]</f>
        <v>52165546</v>
      </c>
    </row>
    <row r="496" spans="1:11">
      <c r="A496" t="s">
        <v>9427</v>
      </c>
      <c r="B496" s="3">
        <v>2003</v>
      </c>
      <c r="C496" t="s">
        <v>7687</v>
      </c>
      <c r="D496" t="s">
        <v>4904</v>
      </c>
      <c r="E496" t="s">
        <v>37</v>
      </c>
      <c r="F496" t="s">
        <v>585</v>
      </c>
      <c r="G496">
        <v>97</v>
      </c>
      <c r="H496">
        <v>82163317</v>
      </c>
      <c r="I496">
        <v>30000000</v>
      </c>
      <c r="J496">
        <v>5.8</v>
      </c>
      <c r="K496">
        <f>Table1[[#This Row],[Gross Earning]]-Table1[[#This Row],[Budget]]</f>
        <v>52163317</v>
      </c>
    </row>
    <row r="497" spans="1:11">
      <c r="A497" t="s">
        <v>4604</v>
      </c>
      <c r="B497" s="3">
        <v>2013</v>
      </c>
      <c r="C497" t="s">
        <v>1155</v>
      </c>
      <c r="D497" t="s">
        <v>3581</v>
      </c>
      <c r="E497" t="s">
        <v>37</v>
      </c>
      <c r="F497" t="s">
        <v>39</v>
      </c>
      <c r="G497">
        <v>134</v>
      </c>
      <c r="H497">
        <v>107100855</v>
      </c>
      <c r="I497">
        <v>55000000</v>
      </c>
      <c r="J497">
        <v>7.9</v>
      </c>
      <c r="K497">
        <f>Table1[[#This Row],[Gross Earning]]-Table1[[#This Row],[Budget]]</f>
        <v>52100855</v>
      </c>
    </row>
    <row r="498" spans="1:11">
      <c r="A498" t="s">
        <v>10195</v>
      </c>
      <c r="B498" s="3">
        <v>2009</v>
      </c>
      <c r="C498" t="s">
        <v>4212</v>
      </c>
      <c r="D498" t="s">
        <v>10194</v>
      </c>
      <c r="E498" t="s">
        <v>37</v>
      </c>
      <c r="F498" t="s">
        <v>585</v>
      </c>
      <c r="G498">
        <v>88</v>
      </c>
      <c r="H498">
        <v>75590286</v>
      </c>
      <c r="I498">
        <v>23600000</v>
      </c>
      <c r="J498">
        <v>7.7</v>
      </c>
      <c r="K498">
        <f>Table1[[#This Row],[Gross Earning]]-Table1[[#This Row],[Budget]]</f>
        <v>51990286</v>
      </c>
    </row>
    <row r="499" spans="1:11">
      <c r="A499" t="s">
        <v>107</v>
      </c>
      <c r="B499" s="3">
        <v>2009</v>
      </c>
      <c r="C499" t="s">
        <v>103</v>
      </c>
      <c r="D499" t="s">
        <v>105</v>
      </c>
      <c r="E499" t="s">
        <v>37</v>
      </c>
      <c r="F499" t="s">
        <v>95</v>
      </c>
      <c r="G499">
        <v>153</v>
      </c>
      <c r="H499">
        <v>301956980</v>
      </c>
      <c r="I499">
        <v>250000000</v>
      </c>
      <c r="J499">
        <v>7.5</v>
      </c>
      <c r="K499">
        <f>Table1[[#This Row],[Gross Earning]]-Table1[[#This Row],[Budget]]</f>
        <v>51956980</v>
      </c>
    </row>
    <row r="500" spans="1:11">
      <c r="A500" t="s">
        <v>15983</v>
      </c>
      <c r="B500" s="3">
        <v>2006</v>
      </c>
      <c r="C500" t="s">
        <v>15981</v>
      </c>
      <c r="D500" t="s">
        <v>2527</v>
      </c>
      <c r="E500" t="s">
        <v>37</v>
      </c>
      <c r="F500" t="s">
        <v>585</v>
      </c>
      <c r="G500">
        <v>101</v>
      </c>
      <c r="H500">
        <v>59889948</v>
      </c>
      <c r="I500">
        <v>8000000</v>
      </c>
      <c r="J500">
        <v>7.9</v>
      </c>
      <c r="K500">
        <f>Table1[[#This Row],[Gross Earning]]-Table1[[#This Row],[Budget]]</f>
        <v>51889948</v>
      </c>
    </row>
    <row r="501" spans="1:11">
      <c r="A501" t="s">
        <v>7308</v>
      </c>
      <c r="B501" s="3">
        <v>1996</v>
      </c>
      <c r="C501" t="s">
        <v>2647</v>
      </c>
      <c r="D501" t="s">
        <v>5605</v>
      </c>
      <c r="E501" t="s">
        <v>37</v>
      </c>
      <c r="F501" t="s">
        <v>585</v>
      </c>
      <c r="G501">
        <v>162</v>
      </c>
      <c r="H501">
        <v>78651430</v>
      </c>
      <c r="I501">
        <v>27000000</v>
      </c>
      <c r="J501">
        <v>7.4</v>
      </c>
      <c r="K501">
        <f>Table1[[#This Row],[Gross Earning]]-Table1[[#This Row],[Budget]]</f>
        <v>51651430</v>
      </c>
    </row>
    <row r="502" spans="1:11">
      <c r="A502" t="s">
        <v>17540</v>
      </c>
      <c r="B502" s="3">
        <v>2016</v>
      </c>
      <c r="C502" t="s">
        <v>17538</v>
      </c>
      <c r="D502" t="s">
        <v>6403</v>
      </c>
      <c r="E502" t="s">
        <v>37</v>
      </c>
      <c r="F502" t="s">
        <v>39</v>
      </c>
      <c r="G502">
        <v>81</v>
      </c>
      <c r="H502">
        <v>56536016</v>
      </c>
      <c r="I502">
        <v>4900000</v>
      </c>
      <c r="J502">
        <v>6.9</v>
      </c>
      <c r="K502">
        <f>Table1[[#This Row],[Gross Earning]]-Table1[[#This Row],[Budget]]</f>
        <v>51636016</v>
      </c>
    </row>
    <row r="503" spans="1:11">
      <c r="A503" t="s">
        <v>12719</v>
      </c>
      <c r="B503" s="3">
        <v>2013</v>
      </c>
      <c r="C503" t="s">
        <v>12717</v>
      </c>
      <c r="D503" t="s">
        <v>7406</v>
      </c>
      <c r="E503" t="s">
        <v>37</v>
      </c>
      <c r="F503" t="s">
        <v>39</v>
      </c>
      <c r="G503">
        <v>100</v>
      </c>
      <c r="H503">
        <v>71588220</v>
      </c>
      <c r="I503">
        <v>20000000</v>
      </c>
      <c r="J503">
        <v>6.2</v>
      </c>
      <c r="K503">
        <f>Table1[[#This Row],[Gross Earning]]-Table1[[#This Row],[Budget]]</f>
        <v>51588220</v>
      </c>
    </row>
    <row r="504" spans="1:11">
      <c r="A504" t="s">
        <v>16856</v>
      </c>
      <c r="B504" s="3">
        <v>1991</v>
      </c>
      <c r="C504" t="s">
        <v>2943</v>
      </c>
      <c r="D504" t="s">
        <v>1935</v>
      </c>
      <c r="E504" t="s">
        <v>37</v>
      </c>
      <c r="F504" t="s">
        <v>585</v>
      </c>
      <c r="G504">
        <v>112</v>
      </c>
      <c r="H504">
        <v>57504069</v>
      </c>
      <c r="I504">
        <v>6000000</v>
      </c>
      <c r="J504">
        <v>7.8</v>
      </c>
      <c r="K504">
        <f>Table1[[#This Row],[Gross Earning]]-Table1[[#This Row],[Budget]]</f>
        <v>51504069</v>
      </c>
    </row>
    <row r="505" spans="1:11">
      <c r="A505" t="s">
        <v>12511</v>
      </c>
      <c r="B505" s="3">
        <v>1993</v>
      </c>
      <c r="C505" t="s">
        <v>2728</v>
      </c>
      <c r="D505" t="s">
        <v>3409</v>
      </c>
      <c r="E505" t="s">
        <v>37</v>
      </c>
      <c r="F505" t="s">
        <v>39</v>
      </c>
      <c r="G505">
        <v>125</v>
      </c>
      <c r="H505">
        <v>77324422</v>
      </c>
      <c r="I505">
        <v>26000000</v>
      </c>
      <c r="J505">
        <v>7.7</v>
      </c>
      <c r="K505">
        <f>Table1[[#This Row],[Gross Earning]]-Table1[[#This Row],[Budget]]</f>
        <v>51324422</v>
      </c>
    </row>
    <row r="506" spans="1:11">
      <c r="A506" t="s">
        <v>9451</v>
      </c>
      <c r="B506" s="3">
        <v>1987</v>
      </c>
      <c r="C506" t="s">
        <v>2246</v>
      </c>
      <c r="D506" t="s">
        <v>2125</v>
      </c>
      <c r="E506" t="s">
        <v>37</v>
      </c>
      <c r="F506" t="s">
        <v>585</v>
      </c>
      <c r="G506">
        <v>119</v>
      </c>
      <c r="H506">
        <v>76270454</v>
      </c>
      <c r="I506">
        <v>25000000</v>
      </c>
      <c r="J506">
        <v>7.9</v>
      </c>
      <c r="K506">
        <f>Table1[[#This Row],[Gross Earning]]-Table1[[#This Row],[Budget]]</f>
        <v>51270454</v>
      </c>
    </row>
    <row r="507" spans="1:11">
      <c r="A507" t="s">
        <v>13326</v>
      </c>
      <c r="B507" s="3">
        <v>2015</v>
      </c>
      <c r="C507" t="s">
        <v>13325</v>
      </c>
      <c r="D507" t="s">
        <v>5510</v>
      </c>
      <c r="E507" t="s">
        <v>37</v>
      </c>
      <c r="F507" t="s">
        <v>585</v>
      </c>
      <c r="G507">
        <v>115</v>
      </c>
      <c r="H507">
        <v>66009973</v>
      </c>
      <c r="I507">
        <v>14800000</v>
      </c>
      <c r="J507">
        <v>5.7</v>
      </c>
      <c r="K507">
        <f>Table1[[#This Row],[Gross Earning]]-Table1[[#This Row],[Budget]]</f>
        <v>51209973</v>
      </c>
    </row>
    <row r="508" spans="1:11">
      <c r="A508" t="s">
        <v>6336</v>
      </c>
      <c r="B508" s="3">
        <v>2014</v>
      </c>
      <c r="C508" t="s">
        <v>3494</v>
      </c>
      <c r="D508" t="s">
        <v>1671</v>
      </c>
      <c r="E508" t="s">
        <v>37</v>
      </c>
      <c r="F508" t="s">
        <v>39</v>
      </c>
      <c r="G508">
        <v>109</v>
      </c>
      <c r="H508">
        <v>86208010</v>
      </c>
      <c r="I508">
        <v>35000000</v>
      </c>
      <c r="J508">
        <v>5.7</v>
      </c>
      <c r="K508">
        <f>Table1[[#This Row],[Gross Earning]]-Table1[[#This Row],[Budget]]</f>
        <v>51208010</v>
      </c>
    </row>
    <row r="509" spans="1:11">
      <c r="A509" t="s">
        <v>2944</v>
      </c>
      <c r="B509" s="3">
        <v>2003</v>
      </c>
      <c r="C509" t="s">
        <v>2943</v>
      </c>
      <c r="D509" t="s">
        <v>334</v>
      </c>
      <c r="E509" t="s">
        <v>37</v>
      </c>
      <c r="F509" t="s">
        <v>39</v>
      </c>
      <c r="G509">
        <v>107</v>
      </c>
      <c r="H509">
        <v>127083765</v>
      </c>
      <c r="I509">
        <v>76000000</v>
      </c>
      <c r="J509">
        <v>5.9</v>
      </c>
      <c r="K509">
        <f>Table1[[#This Row],[Gross Earning]]-Table1[[#This Row],[Budget]]</f>
        <v>51083765</v>
      </c>
    </row>
    <row r="510" spans="1:11">
      <c r="A510" t="s">
        <v>14063</v>
      </c>
      <c r="B510" s="3">
        <v>1996</v>
      </c>
      <c r="C510" t="s">
        <v>14061</v>
      </c>
      <c r="D510" t="s">
        <v>14062</v>
      </c>
      <c r="E510" t="s">
        <v>37</v>
      </c>
      <c r="F510" t="s">
        <v>39</v>
      </c>
      <c r="G510">
        <v>81</v>
      </c>
      <c r="H510">
        <v>63071133</v>
      </c>
      <c r="I510">
        <v>12000000</v>
      </c>
      <c r="J510">
        <v>6.8</v>
      </c>
      <c r="K510">
        <f>Table1[[#This Row],[Gross Earning]]-Table1[[#This Row],[Budget]]</f>
        <v>51071133</v>
      </c>
    </row>
    <row r="511" spans="1:11">
      <c r="A511" t="s">
        <v>9435</v>
      </c>
      <c r="B511" s="3">
        <v>2001</v>
      </c>
      <c r="C511" t="s">
        <v>5873</v>
      </c>
      <c r="D511" t="s">
        <v>478</v>
      </c>
      <c r="E511" t="s">
        <v>37</v>
      </c>
      <c r="F511" t="s">
        <v>277</v>
      </c>
      <c r="G511">
        <v>82</v>
      </c>
      <c r="H511">
        <v>80920948</v>
      </c>
      <c r="I511">
        <v>30000000</v>
      </c>
      <c r="J511">
        <v>6</v>
      </c>
      <c r="K511">
        <f>Table1[[#This Row],[Gross Earning]]-Table1[[#This Row],[Budget]]</f>
        <v>50920948</v>
      </c>
    </row>
    <row r="512" spans="1:11">
      <c r="A512" t="s">
        <v>6959</v>
      </c>
      <c r="B512" s="3">
        <v>2009</v>
      </c>
      <c r="C512" t="s">
        <v>3102</v>
      </c>
      <c r="D512" t="s">
        <v>1681</v>
      </c>
      <c r="E512" t="s">
        <v>37</v>
      </c>
      <c r="F512" t="s">
        <v>585</v>
      </c>
      <c r="G512">
        <v>96</v>
      </c>
      <c r="H512">
        <v>88915214</v>
      </c>
      <c r="I512">
        <v>38000000</v>
      </c>
      <c r="J512">
        <v>6.5</v>
      </c>
      <c r="K512">
        <f>Table1[[#This Row],[Gross Earning]]-Table1[[#This Row],[Budget]]</f>
        <v>50915214</v>
      </c>
    </row>
    <row r="513" spans="1:11">
      <c r="A513" t="s">
        <v>6347</v>
      </c>
      <c r="B513" s="3">
        <v>2016</v>
      </c>
      <c r="C513" t="s">
        <v>1351</v>
      </c>
      <c r="D513" t="s">
        <v>2136</v>
      </c>
      <c r="E513" t="s">
        <v>37</v>
      </c>
      <c r="F513" t="s">
        <v>39</v>
      </c>
      <c r="G513">
        <v>102</v>
      </c>
      <c r="H513">
        <v>90835030</v>
      </c>
      <c r="I513">
        <v>40000000</v>
      </c>
      <c r="J513">
        <v>5.9</v>
      </c>
      <c r="K513">
        <f>Table1[[#This Row],[Gross Earning]]-Table1[[#This Row],[Budget]]</f>
        <v>50835030</v>
      </c>
    </row>
    <row r="514" spans="1:11">
      <c r="A514" t="s">
        <v>3670</v>
      </c>
      <c r="B514" s="3">
        <v>1998</v>
      </c>
      <c r="C514" t="s">
        <v>3668</v>
      </c>
      <c r="D514" t="s">
        <v>1415</v>
      </c>
      <c r="E514" t="s">
        <v>37</v>
      </c>
      <c r="F514" t="s">
        <v>95</v>
      </c>
      <c r="G514">
        <v>119</v>
      </c>
      <c r="H514">
        <v>115731542</v>
      </c>
      <c r="I514">
        <v>65000000</v>
      </c>
      <c r="J514">
        <v>6.5</v>
      </c>
      <c r="K514">
        <f>Table1[[#This Row],[Gross Earning]]-Table1[[#This Row],[Budget]]</f>
        <v>50731542</v>
      </c>
    </row>
    <row r="515" spans="1:11">
      <c r="A515" t="s">
        <v>10104</v>
      </c>
      <c r="B515" s="3">
        <v>2003</v>
      </c>
      <c r="C515" t="s">
        <v>2542</v>
      </c>
      <c r="D515" t="s">
        <v>1671</v>
      </c>
      <c r="E515" t="s">
        <v>37</v>
      </c>
      <c r="F515" t="s">
        <v>585</v>
      </c>
      <c r="G515">
        <v>88</v>
      </c>
      <c r="H515">
        <v>74608545</v>
      </c>
      <c r="I515">
        <v>24000000</v>
      </c>
      <c r="J515">
        <v>7.2</v>
      </c>
      <c r="K515">
        <f>Table1[[#This Row],[Gross Earning]]-Table1[[#This Row],[Budget]]</f>
        <v>50608545</v>
      </c>
    </row>
    <row r="516" spans="1:11">
      <c r="A516" t="s">
        <v>3690</v>
      </c>
      <c r="B516" s="3">
        <v>2014</v>
      </c>
      <c r="C516" t="s">
        <v>565</v>
      </c>
      <c r="D516" t="s">
        <v>3688</v>
      </c>
      <c r="E516" t="s">
        <v>37</v>
      </c>
      <c r="F516" t="s">
        <v>39</v>
      </c>
      <c r="G516">
        <v>137</v>
      </c>
      <c r="H516">
        <v>115603980</v>
      </c>
      <c r="I516">
        <v>65000000</v>
      </c>
      <c r="J516">
        <v>7.2</v>
      </c>
      <c r="K516">
        <f>Table1[[#This Row],[Gross Earning]]-Table1[[#This Row],[Budget]]</f>
        <v>50603980</v>
      </c>
    </row>
    <row r="517" spans="1:11">
      <c r="A517" t="s">
        <v>6546</v>
      </c>
      <c r="B517" s="3">
        <v>2007</v>
      </c>
      <c r="C517" t="s">
        <v>3998</v>
      </c>
      <c r="D517" t="s">
        <v>6545</v>
      </c>
      <c r="E517" t="s">
        <v>37</v>
      </c>
      <c r="F517" t="s">
        <v>39</v>
      </c>
      <c r="G517">
        <v>95</v>
      </c>
      <c r="H517">
        <v>50562555</v>
      </c>
      <c r="J517">
        <v>6.5</v>
      </c>
      <c r="K517">
        <f>Table1[[#This Row],[Gross Earning]]-Table1[[#This Row],[Budget]]</f>
        <v>50562555</v>
      </c>
    </row>
    <row r="518" spans="1:11">
      <c r="A518" t="s">
        <v>3537</v>
      </c>
      <c r="B518" s="3">
        <v>2002</v>
      </c>
      <c r="C518" t="s">
        <v>3536</v>
      </c>
      <c r="D518" t="s">
        <v>923</v>
      </c>
      <c r="E518" t="s">
        <v>37</v>
      </c>
      <c r="F518" t="s">
        <v>39</v>
      </c>
      <c r="G518">
        <v>124</v>
      </c>
      <c r="H518">
        <v>118471320</v>
      </c>
      <c r="I518">
        <v>68000000</v>
      </c>
      <c r="J518">
        <v>6.4</v>
      </c>
      <c r="K518">
        <f>Table1[[#This Row],[Gross Earning]]-Table1[[#This Row],[Budget]]</f>
        <v>50471320</v>
      </c>
    </row>
    <row r="519" spans="1:11">
      <c r="A519" t="s">
        <v>984</v>
      </c>
      <c r="B519" s="3">
        <v>2002</v>
      </c>
      <c r="C519" t="s">
        <v>163</v>
      </c>
      <c r="D519" t="s">
        <v>983</v>
      </c>
      <c r="E519" t="s">
        <v>37</v>
      </c>
      <c r="F519" t="s">
        <v>39</v>
      </c>
      <c r="G519">
        <v>88</v>
      </c>
      <c r="H519">
        <v>190418803</v>
      </c>
      <c r="I519">
        <v>140000000</v>
      </c>
      <c r="J519">
        <v>6.1</v>
      </c>
      <c r="K519">
        <f>Table1[[#This Row],[Gross Earning]]-Table1[[#This Row],[Budget]]</f>
        <v>50418803</v>
      </c>
    </row>
    <row r="520" spans="1:11">
      <c r="A520" t="s">
        <v>16107</v>
      </c>
      <c r="B520" s="3">
        <v>2010</v>
      </c>
      <c r="C520" t="s">
        <v>3732</v>
      </c>
      <c r="D520" t="s">
        <v>1681</v>
      </c>
      <c r="E520" t="s">
        <v>37</v>
      </c>
      <c r="F520" t="s">
        <v>39</v>
      </c>
      <c r="G520">
        <v>92</v>
      </c>
      <c r="H520">
        <v>58401464</v>
      </c>
      <c r="I520">
        <v>8000000</v>
      </c>
      <c r="J520">
        <v>7.1</v>
      </c>
      <c r="K520">
        <f>Table1[[#This Row],[Gross Earning]]-Table1[[#This Row],[Budget]]</f>
        <v>50401464</v>
      </c>
    </row>
    <row r="521" spans="1:11">
      <c r="A521" t="s">
        <v>6319</v>
      </c>
      <c r="B521" s="3">
        <v>2015</v>
      </c>
      <c r="C521" t="s">
        <v>6318</v>
      </c>
      <c r="D521" t="s">
        <v>1009</v>
      </c>
      <c r="E521" t="s">
        <v>37</v>
      </c>
      <c r="F521" t="s">
        <v>585</v>
      </c>
      <c r="G521">
        <v>107</v>
      </c>
      <c r="H521">
        <v>90353764</v>
      </c>
      <c r="I521">
        <v>40000000</v>
      </c>
      <c r="J521">
        <v>6</v>
      </c>
      <c r="K521">
        <f>Table1[[#This Row],[Gross Earning]]-Table1[[#This Row],[Budget]]</f>
        <v>50353764</v>
      </c>
    </row>
    <row r="522" spans="1:11">
      <c r="A522" t="s">
        <v>4612</v>
      </c>
      <c r="B522" s="3">
        <v>1995</v>
      </c>
      <c r="C522" t="s">
        <v>1873</v>
      </c>
      <c r="D522" t="s">
        <v>515</v>
      </c>
      <c r="E522" t="s">
        <v>37</v>
      </c>
      <c r="F522" t="s">
        <v>95</v>
      </c>
      <c r="G522">
        <v>100</v>
      </c>
      <c r="H522">
        <v>100328194</v>
      </c>
      <c r="I522">
        <v>50000000</v>
      </c>
      <c r="J522">
        <v>6</v>
      </c>
      <c r="K522">
        <f>Table1[[#This Row],[Gross Earning]]-Table1[[#This Row],[Budget]]</f>
        <v>50328194</v>
      </c>
    </row>
    <row r="523" spans="1:11">
      <c r="A523" t="s">
        <v>2587</v>
      </c>
      <c r="B523" s="3">
        <v>2008</v>
      </c>
      <c r="C523" t="s">
        <v>2467</v>
      </c>
      <c r="D523" t="s">
        <v>1628</v>
      </c>
      <c r="E523" t="s">
        <v>37</v>
      </c>
      <c r="F523" t="s">
        <v>39</v>
      </c>
      <c r="G523">
        <v>110</v>
      </c>
      <c r="H523">
        <v>130313314</v>
      </c>
      <c r="I523">
        <v>80000000</v>
      </c>
      <c r="J523">
        <v>6.5</v>
      </c>
      <c r="K523">
        <f>Table1[[#This Row],[Gross Earning]]-Table1[[#This Row],[Budget]]</f>
        <v>50313314</v>
      </c>
    </row>
    <row r="524" spans="1:11">
      <c r="A524" t="s">
        <v>10688</v>
      </c>
      <c r="B524" s="3">
        <v>2005</v>
      </c>
      <c r="C524" t="s">
        <v>4107</v>
      </c>
      <c r="D524" t="s">
        <v>9780</v>
      </c>
      <c r="E524" t="s">
        <v>37</v>
      </c>
      <c r="F524" t="s">
        <v>95</v>
      </c>
      <c r="G524">
        <v>95</v>
      </c>
      <c r="H524">
        <v>82301521</v>
      </c>
      <c r="I524">
        <v>32000000</v>
      </c>
      <c r="J524">
        <v>4.5999999999999996</v>
      </c>
      <c r="K524">
        <f>Table1[[#This Row],[Gross Earning]]-Table1[[#This Row],[Budget]]</f>
        <v>50301521</v>
      </c>
    </row>
    <row r="525" spans="1:11">
      <c r="A525" t="s">
        <v>4593</v>
      </c>
      <c r="B525" s="3">
        <v>1997</v>
      </c>
      <c r="C525" t="s">
        <v>4591</v>
      </c>
      <c r="D525" t="s">
        <v>4592</v>
      </c>
      <c r="E525" t="s">
        <v>37</v>
      </c>
      <c r="F525" t="s">
        <v>95</v>
      </c>
      <c r="G525">
        <v>92</v>
      </c>
      <c r="H525">
        <v>105263257</v>
      </c>
      <c r="I525">
        <v>55000000</v>
      </c>
      <c r="J525">
        <v>5.4</v>
      </c>
      <c r="K525">
        <f>Table1[[#This Row],[Gross Earning]]-Table1[[#This Row],[Budget]]</f>
        <v>50263257</v>
      </c>
    </row>
    <row r="526" spans="1:11">
      <c r="A526" t="s">
        <v>1166</v>
      </c>
      <c r="B526" s="3">
        <v>2015</v>
      </c>
      <c r="C526" t="s">
        <v>1165</v>
      </c>
      <c r="D526" t="s">
        <v>509</v>
      </c>
      <c r="E526" t="s">
        <v>37</v>
      </c>
      <c r="F526" t="s">
        <v>39</v>
      </c>
      <c r="G526">
        <v>117</v>
      </c>
      <c r="H526">
        <v>180191634</v>
      </c>
      <c r="I526">
        <v>130000000</v>
      </c>
      <c r="J526">
        <v>7.4</v>
      </c>
      <c r="K526">
        <f>Table1[[#This Row],[Gross Earning]]-Table1[[#This Row],[Budget]]</f>
        <v>50191634</v>
      </c>
    </row>
    <row r="527" spans="1:11">
      <c r="A527" t="s">
        <v>3326</v>
      </c>
      <c r="B527" s="3">
        <v>1991</v>
      </c>
      <c r="C527" t="s">
        <v>389</v>
      </c>
      <c r="D527" t="s">
        <v>787</v>
      </c>
      <c r="E527" t="s">
        <v>37</v>
      </c>
      <c r="F527" t="s">
        <v>95</v>
      </c>
      <c r="G527">
        <v>142</v>
      </c>
      <c r="H527">
        <v>119654900</v>
      </c>
      <c r="I527">
        <v>70000000</v>
      </c>
      <c r="J527">
        <v>6.7</v>
      </c>
      <c r="K527">
        <f>Table1[[#This Row],[Gross Earning]]-Table1[[#This Row],[Budget]]</f>
        <v>49654900</v>
      </c>
    </row>
    <row r="528" spans="1:11">
      <c r="A528" t="s">
        <v>8171</v>
      </c>
      <c r="B528" s="3">
        <v>2009</v>
      </c>
      <c r="C528" t="s">
        <v>1679</v>
      </c>
      <c r="D528" t="s">
        <v>8170</v>
      </c>
      <c r="E528" t="s">
        <v>37</v>
      </c>
      <c r="F528" t="s">
        <v>277</v>
      </c>
      <c r="G528">
        <v>102</v>
      </c>
      <c r="H528">
        <v>79566871</v>
      </c>
      <c r="I528">
        <v>30000000</v>
      </c>
      <c r="J528">
        <v>4.2</v>
      </c>
      <c r="K528">
        <f>Table1[[#This Row],[Gross Earning]]-Table1[[#This Row],[Budget]]</f>
        <v>49566871</v>
      </c>
    </row>
    <row r="529" spans="1:11">
      <c r="A529" t="s">
        <v>4600</v>
      </c>
      <c r="B529" s="3">
        <v>2003</v>
      </c>
      <c r="C529" t="s">
        <v>4597</v>
      </c>
      <c r="D529" t="s">
        <v>1681</v>
      </c>
      <c r="E529" t="s">
        <v>37</v>
      </c>
      <c r="F529" t="s">
        <v>585</v>
      </c>
      <c r="G529">
        <v>74</v>
      </c>
      <c r="H529">
        <v>104354205</v>
      </c>
      <c r="I529">
        <v>55000000</v>
      </c>
      <c r="J529">
        <v>6.3</v>
      </c>
      <c r="K529">
        <f>Table1[[#This Row],[Gross Earning]]-Table1[[#This Row],[Budget]]</f>
        <v>49354205</v>
      </c>
    </row>
    <row r="530" spans="1:11">
      <c r="A530" t="s">
        <v>9454</v>
      </c>
      <c r="B530" s="3">
        <v>2007</v>
      </c>
      <c r="C530" t="s">
        <v>7113</v>
      </c>
      <c r="D530" t="s">
        <v>2125</v>
      </c>
      <c r="E530" t="s">
        <v>37</v>
      </c>
      <c r="F530" t="s">
        <v>585</v>
      </c>
      <c r="G530">
        <v>122</v>
      </c>
      <c r="H530">
        <v>74273505</v>
      </c>
      <c r="I530">
        <v>25000000</v>
      </c>
      <c r="J530">
        <v>8.1</v>
      </c>
      <c r="K530">
        <f>Table1[[#This Row],[Gross Earning]]-Table1[[#This Row],[Budget]]</f>
        <v>49273505</v>
      </c>
    </row>
    <row r="531" spans="1:11">
      <c r="A531" t="s">
        <v>8307</v>
      </c>
      <c r="B531" s="3">
        <v>2005</v>
      </c>
      <c r="C531" t="s">
        <v>6694</v>
      </c>
      <c r="D531" t="s">
        <v>8306</v>
      </c>
      <c r="E531" t="s">
        <v>37</v>
      </c>
      <c r="F531" t="s">
        <v>95</v>
      </c>
      <c r="G531">
        <v>102</v>
      </c>
      <c r="H531">
        <v>49186871</v>
      </c>
      <c r="J531">
        <v>5.2</v>
      </c>
      <c r="K531">
        <f>Table1[[#This Row],[Gross Earning]]-Table1[[#This Row],[Budget]]</f>
        <v>49186871</v>
      </c>
    </row>
    <row r="532" spans="1:11">
      <c r="A532" t="s">
        <v>4009</v>
      </c>
      <c r="B532" s="3">
        <v>2009</v>
      </c>
      <c r="C532" t="s">
        <v>4008</v>
      </c>
      <c r="D532" t="s">
        <v>1671</v>
      </c>
      <c r="E532" t="s">
        <v>37</v>
      </c>
      <c r="F532" t="s">
        <v>39</v>
      </c>
      <c r="G532">
        <v>113</v>
      </c>
      <c r="H532">
        <v>109176215</v>
      </c>
      <c r="I532">
        <v>60000000</v>
      </c>
      <c r="J532">
        <v>5.5</v>
      </c>
      <c r="K532">
        <f>Table1[[#This Row],[Gross Earning]]-Table1[[#This Row],[Budget]]</f>
        <v>49176215</v>
      </c>
    </row>
    <row r="533" spans="1:11">
      <c r="A533" t="s">
        <v>6311</v>
      </c>
      <c r="B533" s="3">
        <v>2000</v>
      </c>
      <c r="C533" t="s">
        <v>6308</v>
      </c>
      <c r="D533" t="s">
        <v>5103</v>
      </c>
      <c r="E533" t="s">
        <v>37</v>
      </c>
      <c r="F533" t="s">
        <v>585</v>
      </c>
      <c r="G533">
        <v>116</v>
      </c>
      <c r="H533">
        <v>89138076</v>
      </c>
      <c r="I533">
        <v>40000000</v>
      </c>
      <c r="J533">
        <v>5.5</v>
      </c>
      <c r="K533">
        <f>Table1[[#This Row],[Gross Earning]]-Table1[[#This Row],[Budget]]</f>
        <v>49138076</v>
      </c>
    </row>
    <row r="534" spans="1:11">
      <c r="A534" t="s">
        <v>12714</v>
      </c>
      <c r="B534" s="3">
        <v>2010</v>
      </c>
      <c r="C534" t="s">
        <v>2222</v>
      </c>
      <c r="D534" t="s">
        <v>3057</v>
      </c>
      <c r="E534" t="s">
        <v>37</v>
      </c>
      <c r="F534" t="s">
        <v>95</v>
      </c>
      <c r="G534">
        <v>94</v>
      </c>
      <c r="H534">
        <v>64001297</v>
      </c>
      <c r="I534">
        <v>15000000</v>
      </c>
      <c r="J534">
        <v>6.2</v>
      </c>
      <c r="K534">
        <f>Table1[[#This Row],[Gross Earning]]-Table1[[#This Row],[Budget]]</f>
        <v>49001297</v>
      </c>
    </row>
    <row r="535" spans="1:11">
      <c r="A535" t="s">
        <v>17566</v>
      </c>
      <c r="B535" s="3">
        <v>2012</v>
      </c>
      <c r="C535" t="s">
        <v>11012</v>
      </c>
      <c r="D535" t="s">
        <v>6403</v>
      </c>
      <c r="E535" t="s">
        <v>37</v>
      </c>
      <c r="F535" t="s">
        <v>585</v>
      </c>
      <c r="G535">
        <v>96</v>
      </c>
      <c r="H535">
        <v>53884821</v>
      </c>
      <c r="I535">
        <v>5000000</v>
      </c>
      <c r="J535">
        <v>4.5999999999999996</v>
      </c>
      <c r="K535">
        <f>Table1[[#This Row],[Gross Earning]]-Table1[[#This Row],[Budget]]</f>
        <v>48884821</v>
      </c>
    </row>
    <row r="536" spans="1:11">
      <c r="A536" t="s">
        <v>17002</v>
      </c>
      <c r="B536" s="3">
        <v>1980</v>
      </c>
      <c r="C536" t="s">
        <v>4041</v>
      </c>
      <c r="D536" t="s">
        <v>3409</v>
      </c>
      <c r="E536" t="s">
        <v>37</v>
      </c>
      <c r="F536" t="s">
        <v>585</v>
      </c>
      <c r="G536">
        <v>124</v>
      </c>
      <c r="H536">
        <v>54800000</v>
      </c>
      <c r="I536">
        <v>6000000</v>
      </c>
      <c r="J536">
        <v>7.8</v>
      </c>
      <c r="K536">
        <f>Table1[[#This Row],[Gross Earning]]-Table1[[#This Row],[Budget]]</f>
        <v>48800000</v>
      </c>
    </row>
    <row r="537" spans="1:11">
      <c r="A537" t="s">
        <v>13669</v>
      </c>
      <c r="B537" s="3">
        <v>2016</v>
      </c>
      <c r="C537" t="s">
        <v>9878</v>
      </c>
      <c r="D537" t="s">
        <v>3409</v>
      </c>
      <c r="E537" t="s">
        <v>37</v>
      </c>
      <c r="F537" t="s">
        <v>95</v>
      </c>
      <c r="G537">
        <v>109</v>
      </c>
      <c r="H537">
        <v>61693523</v>
      </c>
      <c r="I537">
        <v>13000000</v>
      </c>
      <c r="J537">
        <v>6.8</v>
      </c>
      <c r="K537">
        <f>Table1[[#This Row],[Gross Earning]]-Table1[[#This Row],[Budget]]</f>
        <v>48693523</v>
      </c>
    </row>
    <row r="538" spans="1:11">
      <c r="A538" t="s">
        <v>3961</v>
      </c>
      <c r="B538" s="3">
        <v>1995</v>
      </c>
      <c r="C538" t="s">
        <v>313</v>
      </c>
      <c r="D538" t="s">
        <v>50</v>
      </c>
      <c r="E538" t="s">
        <v>37</v>
      </c>
      <c r="F538" t="s">
        <v>39</v>
      </c>
      <c r="G538">
        <v>130</v>
      </c>
      <c r="H538">
        <v>106635996</v>
      </c>
      <c r="I538">
        <v>58000000</v>
      </c>
      <c r="J538">
        <v>7.2</v>
      </c>
      <c r="K538">
        <f>Table1[[#This Row],[Gross Earning]]-Table1[[#This Row],[Budget]]</f>
        <v>48635996</v>
      </c>
    </row>
    <row r="539" spans="1:11">
      <c r="A539" t="s">
        <v>1135</v>
      </c>
      <c r="B539" s="3">
        <v>2015</v>
      </c>
      <c r="C539" t="s">
        <v>1133</v>
      </c>
      <c r="D539" t="s">
        <v>1134</v>
      </c>
      <c r="E539" t="s">
        <v>37</v>
      </c>
      <c r="F539" t="s">
        <v>585</v>
      </c>
      <c r="G539">
        <v>156</v>
      </c>
      <c r="H539">
        <v>183635922</v>
      </c>
      <c r="I539">
        <v>135000000</v>
      </c>
      <c r="J539">
        <v>8.1</v>
      </c>
      <c r="K539">
        <f>Table1[[#This Row],[Gross Earning]]-Table1[[#This Row],[Budget]]</f>
        <v>48635922</v>
      </c>
    </row>
    <row r="540" spans="1:11">
      <c r="A540" t="s">
        <v>11744</v>
      </c>
      <c r="B540" s="3">
        <v>1999</v>
      </c>
      <c r="C540" t="s">
        <v>597</v>
      </c>
      <c r="D540" t="s">
        <v>1681</v>
      </c>
      <c r="E540" t="s">
        <v>37</v>
      </c>
      <c r="F540" t="s">
        <v>585</v>
      </c>
      <c r="G540">
        <v>88</v>
      </c>
      <c r="H540">
        <v>65535067</v>
      </c>
      <c r="I540">
        <v>17000000</v>
      </c>
      <c r="J540">
        <v>5.7</v>
      </c>
      <c r="K540">
        <f>Table1[[#This Row],[Gross Earning]]-Table1[[#This Row],[Budget]]</f>
        <v>48535067</v>
      </c>
    </row>
    <row r="541" spans="1:11">
      <c r="A541" t="s">
        <v>5732</v>
      </c>
      <c r="B541" s="3">
        <v>2007</v>
      </c>
      <c r="C541" t="s">
        <v>3891</v>
      </c>
      <c r="D541" t="s">
        <v>5383</v>
      </c>
      <c r="E541" t="s">
        <v>37</v>
      </c>
      <c r="F541" t="s">
        <v>39</v>
      </c>
      <c r="G541">
        <v>97</v>
      </c>
      <c r="H541">
        <v>93452056</v>
      </c>
      <c r="I541">
        <v>45000000</v>
      </c>
      <c r="J541">
        <v>7.4</v>
      </c>
      <c r="K541">
        <f>Table1[[#This Row],[Gross Earning]]-Table1[[#This Row],[Budget]]</f>
        <v>48452056</v>
      </c>
    </row>
    <row r="542" spans="1:11">
      <c r="A542" t="s">
        <v>1747</v>
      </c>
      <c r="B542" s="3">
        <v>2010</v>
      </c>
      <c r="C542" t="s">
        <v>1744</v>
      </c>
      <c r="D542" t="s">
        <v>1681</v>
      </c>
      <c r="E542" t="s">
        <v>37</v>
      </c>
      <c r="F542" t="s">
        <v>39</v>
      </c>
      <c r="G542">
        <v>98</v>
      </c>
      <c r="H542">
        <v>148383780</v>
      </c>
      <c r="I542">
        <v>100000000</v>
      </c>
      <c r="J542">
        <v>5.5</v>
      </c>
      <c r="K542">
        <f>Table1[[#This Row],[Gross Earning]]-Table1[[#This Row],[Budget]]</f>
        <v>48383780</v>
      </c>
    </row>
    <row r="543" spans="1:11">
      <c r="A543" t="s">
        <v>7364</v>
      </c>
      <c r="B543" s="3">
        <v>2013</v>
      </c>
      <c r="C543" t="s">
        <v>2054</v>
      </c>
      <c r="D543" t="s">
        <v>7363</v>
      </c>
      <c r="E543" t="s">
        <v>37</v>
      </c>
      <c r="F543" t="s">
        <v>39</v>
      </c>
      <c r="G543">
        <v>125</v>
      </c>
      <c r="H543">
        <v>83299761</v>
      </c>
      <c r="I543">
        <v>35000000</v>
      </c>
      <c r="J543">
        <v>7.5</v>
      </c>
      <c r="K543">
        <f>Table1[[#This Row],[Gross Earning]]-Table1[[#This Row],[Budget]]</f>
        <v>48299761</v>
      </c>
    </row>
    <row r="544" spans="1:11">
      <c r="A544" t="s">
        <v>18220</v>
      </c>
      <c r="B544" s="3">
        <v>1994</v>
      </c>
      <c r="C544" t="s">
        <v>371</v>
      </c>
      <c r="D544" t="s">
        <v>1415</v>
      </c>
      <c r="E544" t="s">
        <v>37</v>
      </c>
      <c r="F544" t="s">
        <v>585</v>
      </c>
      <c r="G544">
        <v>117</v>
      </c>
      <c r="H544">
        <v>52700832</v>
      </c>
      <c r="I544">
        <v>4500000</v>
      </c>
      <c r="J544">
        <v>7.1</v>
      </c>
      <c r="K544">
        <f>Table1[[#This Row],[Gross Earning]]-Table1[[#This Row],[Budget]]</f>
        <v>48200832</v>
      </c>
    </row>
    <row r="545" spans="1:11">
      <c r="A545" t="s">
        <v>7907</v>
      </c>
      <c r="B545" s="3">
        <v>2006</v>
      </c>
      <c r="C545" t="s">
        <v>7905</v>
      </c>
      <c r="D545" t="s">
        <v>7906</v>
      </c>
      <c r="E545" t="s">
        <v>37</v>
      </c>
      <c r="F545" t="s">
        <v>95</v>
      </c>
      <c r="G545">
        <v>92</v>
      </c>
      <c r="H545">
        <v>80197993</v>
      </c>
      <c r="I545">
        <v>32000000</v>
      </c>
      <c r="J545">
        <v>5.7</v>
      </c>
      <c r="K545">
        <f>Table1[[#This Row],[Gross Earning]]-Table1[[#This Row],[Budget]]</f>
        <v>48197993</v>
      </c>
    </row>
    <row r="546" spans="1:11">
      <c r="A546" t="s">
        <v>19160</v>
      </c>
      <c r="B546" s="3">
        <v>1964</v>
      </c>
      <c r="C546" t="s">
        <v>16450</v>
      </c>
      <c r="D546" t="s">
        <v>50</v>
      </c>
      <c r="E546" t="s">
        <v>37</v>
      </c>
      <c r="F546" t="s">
        <v>6036</v>
      </c>
      <c r="G546">
        <v>110</v>
      </c>
      <c r="H546">
        <v>51100000</v>
      </c>
      <c r="I546">
        <v>3000000</v>
      </c>
      <c r="J546">
        <v>7.8</v>
      </c>
      <c r="K546">
        <f>Table1[[#This Row],[Gross Earning]]-Table1[[#This Row],[Budget]]</f>
        <v>48100000</v>
      </c>
    </row>
    <row r="547" spans="1:11">
      <c r="A547" t="s">
        <v>15200</v>
      </c>
      <c r="B547" s="3">
        <v>2004</v>
      </c>
      <c r="C547" t="s">
        <v>8508</v>
      </c>
      <c r="D547" t="s">
        <v>2125</v>
      </c>
      <c r="E547" t="s">
        <v>37</v>
      </c>
      <c r="F547" t="s">
        <v>585</v>
      </c>
      <c r="G547">
        <v>115</v>
      </c>
      <c r="H547">
        <v>54557348</v>
      </c>
      <c r="I547">
        <v>6500000</v>
      </c>
      <c r="J547">
        <v>7.9</v>
      </c>
      <c r="K547">
        <f>Table1[[#This Row],[Gross Earning]]-Table1[[#This Row],[Budget]]</f>
        <v>48057348</v>
      </c>
    </row>
    <row r="548" spans="1:11">
      <c r="A548" t="s">
        <v>12226</v>
      </c>
      <c r="B548" s="3">
        <v>2012</v>
      </c>
      <c r="C548" t="s">
        <v>12225</v>
      </c>
      <c r="D548" t="s">
        <v>6545</v>
      </c>
      <c r="E548" t="s">
        <v>37</v>
      </c>
      <c r="F548" t="s">
        <v>39</v>
      </c>
      <c r="G548">
        <v>112</v>
      </c>
      <c r="H548">
        <v>64998368</v>
      </c>
      <c r="I548">
        <v>17000000</v>
      </c>
      <c r="J548">
        <v>7.2</v>
      </c>
      <c r="K548">
        <f>Table1[[#This Row],[Gross Earning]]-Table1[[#This Row],[Budget]]</f>
        <v>47998368</v>
      </c>
    </row>
    <row r="549" spans="1:11">
      <c r="A549" t="s">
        <v>2595</v>
      </c>
      <c r="B549" s="3">
        <v>2010</v>
      </c>
      <c r="C549" t="s">
        <v>487</v>
      </c>
      <c r="D549" t="s">
        <v>852</v>
      </c>
      <c r="E549" t="s">
        <v>37</v>
      </c>
      <c r="F549" t="s">
        <v>585</v>
      </c>
      <c r="G549">
        <v>138</v>
      </c>
      <c r="H549">
        <v>127968405</v>
      </c>
      <c r="I549">
        <v>80000000</v>
      </c>
      <c r="J549">
        <v>8.1</v>
      </c>
      <c r="K549">
        <f>Table1[[#This Row],[Gross Earning]]-Table1[[#This Row],[Budget]]</f>
        <v>47968405</v>
      </c>
    </row>
    <row r="550" spans="1:11">
      <c r="A550" t="s">
        <v>16862</v>
      </c>
      <c r="B550" s="3">
        <v>1987</v>
      </c>
      <c r="C550" t="s">
        <v>16860</v>
      </c>
      <c r="D550" t="s">
        <v>4296</v>
      </c>
      <c r="E550" t="s">
        <v>37</v>
      </c>
      <c r="F550" t="s">
        <v>39</v>
      </c>
      <c r="G550">
        <v>108</v>
      </c>
      <c r="H550">
        <v>54215416</v>
      </c>
      <c r="I550">
        <v>6500000</v>
      </c>
      <c r="J550">
        <v>6.8</v>
      </c>
      <c r="K550">
        <f>Table1[[#This Row],[Gross Earning]]-Table1[[#This Row],[Budget]]</f>
        <v>47715416</v>
      </c>
    </row>
    <row r="551" spans="1:11">
      <c r="A551" t="s">
        <v>15508</v>
      </c>
      <c r="B551" s="3">
        <v>2000</v>
      </c>
      <c r="C551" t="s">
        <v>3233</v>
      </c>
      <c r="D551" t="s">
        <v>1671</v>
      </c>
      <c r="E551" t="s">
        <v>37</v>
      </c>
      <c r="F551" t="s">
        <v>585</v>
      </c>
      <c r="G551">
        <v>98</v>
      </c>
      <c r="H551">
        <v>57176582</v>
      </c>
      <c r="I551">
        <v>9500000</v>
      </c>
      <c r="J551">
        <v>6.1</v>
      </c>
      <c r="K551">
        <f>Table1[[#This Row],[Gross Earning]]-Table1[[#This Row],[Budget]]</f>
        <v>47676582</v>
      </c>
    </row>
    <row r="552" spans="1:11">
      <c r="A552" t="s">
        <v>6315</v>
      </c>
      <c r="B552" s="3">
        <v>1990</v>
      </c>
      <c r="C552" t="s">
        <v>435</v>
      </c>
      <c r="D552" t="s">
        <v>6314</v>
      </c>
      <c r="E552" t="s">
        <v>37</v>
      </c>
      <c r="F552" t="s">
        <v>95</v>
      </c>
      <c r="G552">
        <v>118</v>
      </c>
      <c r="H552">
        <v>87666629</v>
      </c>
      <c r="I552">
        <v>40000000</v>
      </c>
      <c r="J552">
        <v>7.4</v>
      </c>
      <c r="K552">
        <f>Table1[[#This Row],[Gross Earning]]-Table1[[#This Row],[Budget]]</f>
        <v>47666629</v>
      </c>
    </row>
    <row r="553" spans="1:11">
      <c r="A553" t="s">
        <v>6969</v>
      </c>
      <c r="B553" s="3">
        <v>2002</v>
      </c>
      <c r="C553" t="s">
        <v>4903</v>
      </c>
      <c r="D553" t="s">
        <v>3036</v>
      </c>
      <c r="E553" t="s">
        <v>37</v>
      </c>
      <c r="F553" t="s">
        <v>95</v>
      </c>
      <c r="G553">
        <v>100</v>
      </c>
      <c r="H553">
        <v>85570368</v>
      </c>
      <c r="I553">
        <v>38000000</v>
      </c>
      <c r="J553">
        <v>5.0999999999999996</v>
      </c>
      <c r="K553">
        <f>Table1[[#This Row],[Gross Earning]]-Table1[[#This Row],[Budget]]</f>
        <v>47570368</v>
      </c>
    </row>
    <row r="554" spans="1:11">
      <c r="A554" t="s">
        <v>3330</v>
      </c>
      <c r="B554" s="3">
        <v>1990</v>
      </c>
      <c r="C554" t="s">
        <v>2066</v>
      </c>
      <c r="D554" t="s">
        <v>59</v>
      </c>
      <c r="E554" t="s">
        <v>37</v>
      </c>
      <c r="F554" t="s">
        <v>585</v>
      </c>
      <c r="G554">
        <v>124</v>
      </c>
      <c r="H554">
        <v>117541000</v>
      </c>
      <c r="I554">
        <v>70000000</v>
      </c>
      <c r="J554">
        <v>7.1</v>
      </c>
      <c r="K554">
        <f>Table1[[#This Row],[Gross Earning]]-Table1[[#This Row],[Budget]]</f>
        <v>47541000</v>
      </c>
    </row>
    <row r="555" spans="1:11">
      <c r="A555" t="s">
        <v>13390</v>
      </c>
      <c r="B555" s="3">
        <v>2007</v>
      </c>
      <c r="C555" t="s">
        <v>9748</v>
      </c>
      <c r="D555" t="s">
        <v>7837</v>
      </c>
      <c r="E555" t="s">
        <v>37</v>
      </c>
      <c r="F555" t="s">
        <v>39</v>
      </c>
      <c r="G555">
        <v>109</v>
      </c>
      <c r="H555">
        <v>61356221</v>
      </c>
      <c r="I555">
        <v>14000000</v>
      </c>
      <c r="J555">
        <v>5.2</v>
      </c>
      <c r="K555">
        <f>Table1[[#This Row],[Gross Earning]]-Table1[[#This Row],[Budget]]</f>
        <v>47356221</v>
      </c>
    </row>
    <row r="556" spans="1:11">
      <c r="A556" t="s">
        <v>10712</v>
      </c>
      <c r="B556" s="3">
        <v>2003</v>
      </c>
      <c r="C556" t="s">
        <v>2433</v>
      </c>
      <c r="D556" t="s">
        <v>10711</v>
      </c>
      <c r="E556" t="s">
        <v>37</v>
      </c>
      <c r="F556" t="s">
        <v>95</v>
      </c>
      <c r="G556">
        <v>117</v>
      </c>
      <c r="H556">
        <v>67325559</v>
      </c>
      <c r="I556">
        <v>20000000</v>
      </c>
      <c r="J556">
        <v>7.1</v>
      </c>
      <c r="K556">
        <f>Table1[[#This Row],[Gross Earning]]-Table1[[#This Row],[Budget]]</f>
        <v>47325559</v>
      </c>
    </row>
    <row r="557" spans="1:11">
      <c r="A557" t="s">
        <v>5538</v>
      </c>
      <c r="B557" s="3">
        <v>2002</v>
      </c>
      <c r="C557" t="s">
        <v>685</v>
      </c>
      <c r="D557" t="s">
        <v>2125</v>
      </c>
      <c r="E557" t="s">
        <v>37</v>
      </c>
      <c r="F557" t="s">
        <v>585</v>
      </c>
      <c r="G557">
        <v>112</v>
      </c>
      <c r="H557">
        <v>95308367</v>
      </c>
      <c r="I557">
        <v>48000000</v>
      </c>
      <c r="J557">
        <v>6.8</v>
      </c>
      <c r="K557">
        <f>Table1[[#This Row],[Gross Earning]]-Table1[[#This Row],[Budget]]</f>
        <v>47308367</v>
      </c>
    </row>
    <row r="558" spans="1:11">
      <c r="A558" t="s">
        <v>7283</v>
      </c>
      <c r="B558" s="3">
        <v>1979</v>
      </c>
      <c r="C558" t="s">
        <v>7281</v>
      </c>
      <c r="D558" t="s">
        <v>1380</v>
      </c>
      <c r="E558" t="s">
        <v>37</v>
      </c>
      <c r="F558" t="s">
        <v>95</v>
      </c>
      <c r="G558">
        <v>143</v>
      </c>
      <c r="H558">
        <v>82300000</v>
      </c>
      <c r="I558">
        <v>35000000</v>
      </c>
      <c r="J558">
        <v>6.4</v>
      </c>
      <c r="K558">
        <f>Table1[[#This Row],[Gross Earning]]-Table1[[#This Row],[Budget]]</f>
        <v>47300000</v>
      </c>
    </row>
    <row r="559" spans="1:11">
      <c r="A559" t="s">
        <v>8029</v>
      </c>
      <c r="B559" s="3">
        <v>1979</v>
      </c>
      <c r="C559" t="s">
        <v>4850</v>
      </c>
      <c r="D559" t="s">
        <v>3396</v>
      </c>
      <c r="E559" t="s">
        <v>37</v>
      </c>
      <c r="F559" t="s">
        <v>585</v>
      </c>
      <c r="G559">
        <v>289</v>
      </c>
      <c r="H559">
        <v>78800000</v>
      </c>
      <c r="I559">
        <v>31500000</v>
      </c>
      <c r="J559">
        <v>8.5</v>
      </c>
      <c r="K559">
        <f>Table1[[#This Row],[Gross Earning]]-Table1[[#This Row],[Budget]]</f>
        <v>47300000</v>
      </c>
    </row>
    <row r="560" spans="1:11">
      <c r="A560" t="s">
        <v>5727</v>
      </c>
      <c r="B560" s="3">
        <v>1994</v>
      </c>
      <c r="C560" t="s">
        <v>1324</v>
      </c>
      <c r="D560" t="s">
        <v>2142</v>
      </c>
      <c r="E560" t="s">
        <v>37</v>
      </c>
      <c r="F560" t="s">
        <v>39</v>
      </c>
      <c r="G560">
        <v>119</v>
      </c>
      <c r="H560">
        <v>92115211</v>
      </c>
      <c r="I560">
        <v>45000000</v>
      </c>
      <c r="J560">
        <v>6.7</v>
      </c>
      <c r="K560">
        <f>Table1[[#This Row],[Gross Earning]]-Table1[[#This Row],[Budget]]</f>
        <v>47115211</v>
      </c>
    </row>
    <row r="561" spans="1:11">
      <c r="A561" t="s">
        <v>13709</v>
      </c>
      <c r="B561" s="3">
        <v>2000</v>
      </c>
      <c r="C561" t="s">
        <v>11127</v>
      </c>
      <c r="D561" t="s">
        <v>2358</v>
      </c>
      <c r="E561" t="s">
        <v>37</v>
      </c>
      <c r="F561" t="s">
        <v>95</v>
      </c>
      <c r="G561">
        <v>89</v>
      </c>
      <c r="H561">
        <v>60008303</v>
      </c>
      <c r="I561">
        <v>13000000</v>
      </c>
      <c r="J561">
        <v>4.9000000000000004</v>
      </c>
      <c r="K561">
        <f>Table1[[#This Row],[Gross Earning]]-Table1[[#This Row],[Budget]]</f>
        <v>47008303</v>
      </c>
    </row>
    <row r="562" spans="1:11">
      <c r="A562" t="s">
        <v>5665</v>
      </c>
      <c r="B562" s="3">
        <v>1996</v>
      </c>
      <c r="C562" t="s">
        <v>3376</v>
      </c>
      <c r="D562" t="s">
        <v>5664</v>
      </c>
      <c r="E562" t="s">
        <v>37</v>
      </c>
      <c r="F562" t="s">
        <v>39</v>
      </c>
      <c r="G562">
        <v>111</v>
      </c>
      <c r="H562">
        <v>92001027</v>
      </c>
      <c r="I562">
        <v>45000000</v>
      </c>
      <c r="J562">
        <v>7.6</v>
      </c>
      <c r="K562">
        <f>Table1[[#This Row],[Gross Earning]]-Table1[[#This Row],[Budget]]</f>
        <v>47001027</v>
      </c>
    </row>
    <row r="563" spans="1:11">
      <c r="A563" t="s">
        <v>10321</v>
      </c>
      <c r="B563" s="3">
        <v>2007</v>
      </c>
      <c r="C563" t="s">
        <v>3523</v>
      </c>
      <c r="D563" t="s">
        <v>7406</v>
      </c>
      <c r="E563" t="s">
        <v>37</v>
      </c>
      <c r="F563" t="s">
        <v>39</v>
      </c>
      <c r="G563">
        <v>114</v>
      </c>
      <c r="H563">
        <v>71975611</v>
      </c>
      <c r="I563">
        <v>25000000</v>
      </c>
      <c r="J563">
        <v>6.8</v>
      </c>
      <c r="K563">
        <f>Table1[[#This Row],[Gross Earning]]-Table1[[#This Row],[Budget]]</f>
        <v>46975611</v>
      </c>
    </row>
    <row r="564" spans="1:11">
      <c r="A564" t="s">
        <v>11758</v>
      </c>
      <c r="B564" s="3">
        <v>2004</v>
      </c>
      <c r="C564" t="s">
        <v>7302</v>
      </c>
      <c r="D564" t="s">
        <v>2527</v>
      </c>
      <c r="E564" t="s">
        <v>37</v>
      </c>
      <c r="F564" t="s">
        <v>39</v>
      </c>
      <c r="G564">
        <v>106</v>
      </c>
      <c r="H564">
        <v>64955956</v>
      </c>
      <c r="I564">
        <v>18000000</v>
      </c>
      <c r="J564">
        <v>5.7</v>
      </c>
      <c r="K564">
        <f>Table1[[#This Row],[Gross Earning]]-Table1[[#This Row],[Budget]]</f>
        <v>46955956</v>
      </c>
    </row>
    <row r="565" spans="1:11">
      <c r="A565" t="s">
        <v>10206</v>
      </c>
      <c r="B565" s="3">
        <v>1995</v>
      </c>
      <c r="C565" t="s">
        <v>278</v>
      </c>
      <c r="D565" t="s">
        <v>3554</v>
      </c>
      <c r="E565" t="s">
        <v>37</v>
      </c>
      <c r="F565" t="s">
        <v>585</v>
      </c>
      <c r="G565">
        <v>119</v>
      </c>
      <c r="H565">
        <v>65807024</v>
      </c>
      <c r="I565">
        <v>19000000</v>
      </c>
      <c r="J565">
        <v>6.8</v>
      </c>
      <c r="K565">
        <f>Table1[[#This Row],[Gross Earning]]-Table1[[#This Row],[Budget]]</f>
        <v>46807024</v>
      </c>
    </row>
    <row r="566" spans="1:11">
      <c r="A566" t="s">
        <v>8166</v>
      </c>
      <c r="B566" s="3">
        <v>2008</v>
      </c>
      <c r="C566" t="s">
        <v>6244</v>
      </c>
      <c r="D566" t="s">
        <v>1681</v>
      </c>
      <c r="E566" t="s">
        <v>37</v>
      </c>
      <c r="F566" t="s">
        <v>39</v>
      </c>
      <c r="G566">
        <v>111</v>
      </c>
      <c r="H566">
        <v>76806312</v>
      </c>
      <c r="I566">
        <v>30000000</v>
      </c>
      <c r="J566">
        <v>6.1</v>
      </c>
      <c r="K566">
        <f>Table1[[#This Row],[Gross Earning]]-Table1[[#This Row],[Budget]]</f>
        <v>46806312</v>
      </c>
    </row>
    <row r="567" spans="1:11">
      <c r="A567" t="s">
        <v>6250</v>
      </c>
      <c r="B567" s="3">
        <v>1999</v>
      </c>
      <c r="C567" t="s">
        <v>6248</v>
      </c>
      <c r="D567" t="s">
        <v>2215</v>
      </c>
      <c r="E567" t="s">
        <v>37</v>
      </c>
      <c r="F567" t="s">
        <v>585</v>
      </c>
      <c r="G567">
        <v>105</v>
      </c>
      <c r="H567">
        <v>116735231</v>
      </c>
      <c r="I567">
        <v>70000000</v>
      </c>
      <c r="J567">
        <v>6.4</v>
      </c>
      <c r="K567">
        <f>Table1[[#This Row],[Gross Earning]]-Table1[[#This Row],[Budget]]</f>
        <v>46735231</v>
      </c>
    </row>
    <row r="568" spans="1:11">
      <c r="A568" t="s">
        <v>12170</v>
      </c>
      <c r="B568" s="3">
        <v>1978</v>
      </c>
      <c r="C568" t="s">
        <v>5367</v>
      </c>
      <c r="D568" t="s">
        <v>5544</v>
      </c>
      <c r="E568" t="s">
        <v>37</v>
      </c>
      <c r="F568" t="s">
        <v>585</v>
      </c>
      <c r="G568">
        <v>101</v>
      </c>
      <c r="H568">
        <v>47000000</v>
      </c>
      <c r="I568">
        <v>300000</v>
      </c>
      <c r="J568">
        <v>7.9</v>
      </c>
      <c r="K568">
        <f>Table1[[#This Row],[Gross Earning]]-Table1[[#This Row],[Budget]]</f>
        <v>46700000</v>
      </c>
    </row>
    <row r="569" spans="1:11">
      <c r="A569" t="s">
        <v>12733</v>
      </c>
      <c r="B569" s="3">
        <v>2006</v>
      </c>
      <c r="C569" t="s">
        <v>5647</v>
      </c>
      <c r="D569" t="s">
        <v>1544</v>
      </c>
      <c r="E569" t="s">
        <v>37</v>
      </c>
      <c r="F569" t="s">
        <v>39</v>
      </c>
      <c r="G569">
        <v>94</v>
      </c>
      <c r="H569">
        <v>56437947</v>
      </c>
      <c r="I569">
        <v>9800000</v>
      </c>
      <c r="J569">
        <v>7.3</v>
      </c>
      <c r="K569">
        <f>Table1[[#This Row],[Gross Earning]]-Table1[[#This Row],[Budget]]</f>
        <v>46637947</v>
      </c>
    </row>
    <row r="570" spans="1:11">
      <c r="A570" t="s">
        <v>4615</v>
      </c>
      <c r="B570" s="3">
        <v>2014</v>
      </c>
      <c r="C570" t="s">
        <v>3098</v>
      </c>
      <c r="D570" t="s">
        <v>334</v>
      </c>
      <c r="E570" t="s">
        <v>37</v>
      </c>
      <c r="F570" t="s">
        <v>585</v>
      </c>
      <c r="G570">
        <v>132</v>
      </c>
      <c r="H570">
        <v>101530738</v>
      </c>
      <c r="I570">
        <v>55000000</v>
      </c>
      <c r="J570">
        <v>7.2</v>
      </c>
      <c r="K570">
        <f>Table1[[#This Row],[Gross Earning]]-Table1[[#This Row],[Budget]]</f>
        <v>46530738</v>
      </c>
    </row>
    <row r="571" spans="1:11">
      <c r="A571" t="s">
        <v>8176</v>
      </c>
      <c r="B571" s="3">
        <v>2000</v>
      </c>
      <c r="C571" t="s">
        <v>8174</v>
      </c>
      <c r="D571" t="s">
        <v>1985</v>
      </c>
      <c r="E571" t="s">
        <v>37</v>
      </c>
      <c r="F571" t="s">
        <v>277</v>
      </c>
      <c r="G571">
        <v>78</v>
      </c>
      <c r="H571">
        <v>76501438</v>
      </c>
      <c r="I571">
        <v>30000000</v>
      </c>
      <c r="J571">
        <v>6.1</v>
      </c>
      <c r="K571">
        <f>Table1[[#This Row],[Gross Earning]]-Table1[[#This Row],[Budget]]</f>
        <v>46501438</v>
      </c>
    </row>
    <row r="572" spans="1:11">
      <c r="A572" t="s">
        <v>12723</v>
      </c>
      <c r="B572" s="3">
        <v>1983</v>
      </c>
      <c r="C572" t="s">
        <v>4218</v>
      </c>
      <c r="D572" t="s">
        <v>4219</v>
      </c>
      <c r="E572" t="s">
        <v>37</v>
      </c>
      <c r="F572" t="s">
        <v>585</v>
      </c>
      <c r="G572">
        <v>98</v>
      </c>
      <c r="H572">
        <v>61400000</v>
      </c>
      <c r="I572">
        <v>15000000</v>
      </c>
      <c r="J572">
        <v>7.4</v>
      </c>
      <c r="K572">
        <f>Table1[[#This Row],[Gross Earning]]-Table1[[#This Row],[Budget]]</f>
        <v>46400000</v>
      </c>
    </row>
    <row r="573" spans="1:11">
      <c r="A573" t="s">
        <v>9466</v>
      </c>
      <c r="B573" s="3">
        <v>2000</v>
      </c>
      <c r="C573" t="s">
        <v>7635</v>
      </c>
      <c r="D573" t="s">
        <v>214</v>
      </c>
      <c r="E573" t="s">
        <v>37</v>
      </c>
      <c r="F573" t="s">
        <v>39</v>
      </c>
      <c r="G573">
        <v>121</v>
      </c>
      <c r="H573">
        <v>71309760</v>
      </c>
      <c r="I573">
        <v>25000000</v>
      </c>
      <c r="J573">
        <v>7.3</v>
      </c>
      <c r="K573">
        <f>Table1[[#This Row],[Gross Earning]]-Table1[[#This Row],[Budget]]</f>
        <v>46309760</v>
      </c>
    </row>
    <row r="574" spans="1:11">
      <c r="A574" t="s">
        <v>10081</v>
      </c>
      <c r="B574" s="3">
        <v>2006</v>
      </c>
      <c r="C574" t="s">
        <v>1784</v>
      </c>
      <c r="D574" t="s">
        <v>3794</v>
      </c>
      <c r="E574" t="s">
        <v>37</v>
      </c>
      <c r="F574" t="s">
        <v>95</v>
      </c>
      <c r="G574">
        <v>139</v>
      </c>
      <c r="H574">
        <v>70269171</v>
      </c>
      <c r="I574">
        <v>24000000</v>
      </c>
      <c r="J574">
        <v>7.2</v>
      </c>
      <c r="K574">
        <f>Table1[[#This Row],[Gross Earning]]-Table1[[#This Row],[Budget]]</f>
        <v>46269171</v>
      </c>
    </row>
    <row r="575" spans="1:11">
      <c r="A575" t="s">
        <v>10695</v>
      </c>
      <c r="B575" s="3">
        <v>2003</v>
      </c>
      <c r="C575" t="s">
        <v>9162</v>
      </c>
      <c r="D575" t="s">
        <v>6419</v>
      </c>
      <c r="E575" t="s">
        <v>37</v>
      </c>
      <c r="F575" t="s">
        <v>39</v>
      </c>
      <c r="G575">
        <v>108</v>
      </c>
      <c r="H575">
        <v>81257845</v>
      </c>
      <c r="I575">
        <v>35000000</v>
      </c>
      <c r="J575">
        <v>7.1</v>
      </c>
      <c r="K575">
        <f>Table1[[#This Row],[Gross Earning]]-Table1[[#This Row],[Budget]]</f>
        <v>46257845</v>
      </c>
    </row>
    <row r="576" spans="1:11">
      <c r="A576" t="s">
        <v>7294</v>
      </c>
      <c r="B576" s="3">
        <v>2008</v>
      </c>
      <c r="C576" t="s">
        <v>3102</v>
      </c>
      <c r="D576" t="s">
        <v>2125</v>
      </c>
      <c r="E576" t="s">
        <v>37</v>
      </c>
      <c r="F576" t="s">
        <v>39</v>
      </c>
      <c r="G576">
        <v>123</v>
      </c>
      <c r="H576">
        <v>81159365</v>
      </c>
      <c r="I576">
        <v>35000000</v>
      </c>
      <c r="J576">
        <v>6.8</v>
      </c>
      <c r="K576">
        <f>Table1[[#This Row],[Gross Earning]]-Table1[[#This Row],[Budget]]</f>
        <v>46159365</v>
      </c>
    </row>
    <row r="577" spans="1:11">
      <c r="A577" t="s">
        <v>7898</v>
      </c>
      <c r="B577" s="3">
        <v>2002</v>
      </c>
      <c r="C577" t="s">
        <v>4107</v>
      </c>
      <c r="D577" t="s">
        <v>7897</v>
      </c>
      <c r="E577" t="s">
        <v>37</v>
      </c>
      <c r="F577" t="s">
        <v>95</v>
      </c>
      <c r="G577">
        <v>99</v>
      </c>
      <c r="H577">
        <v>81150692</v>
      </c>
      <c r="I577">
        <v>35000000</v>
      </c>
      <c r="J577">
        <v>5.0999999999999996</v>
      </c>
      <c r="K577">
        <f>Table1[[#This Row],[Gross Earning]]-Table1[[#This Row],[Budget]]</f>
        <v>46150692</v>
      </c>
    </row>
    <row r="578" spans="1:11">
      <c r="A578" t="s">
        <v>3994</v>
      </c>
      <c r="B578" s="3">
        <v>2003</v>
      </c>
      <c r="C578" t="s">
        <v>3088</v>
      </c>
      <c r="D578" t="s">
        <v>334</v>
      </c>
      <c r="E578" t="s">
        <v>37</v>
      </c>
      <c r="F578" t="s">
        <v>39</v>
      </c>
      <c r="G578">
        <v>111</v>
      </c>
      <c r="H578">
        <v>106126012</v>
      </c>
      <c r="I578">
        <v>60000000</v>
      </c>
      <c r="J578">
        <v>7</v>
      </c>
      <c r="K578">
        <f>Table1[[#This Row],[Gross Earning]]-Table1[[#This Row],[Budget]]</f>
        <v>46126012</v>
      </c>
    </row>
    <row r="579" spans="1:11">
      <c r="A579" t="s">
        <v>14458</v>
      </c>
      <c r="B579" s="3">
        <v>1989</v>
      </c>
      <c r="C579" t="s">
        <v>13140</v>
      </c>
      <c r="D579" t="s">
        <v>7406</v>
      </c>
      <c r="E579" t="s">
        <v>37</v>
      </c>
      <c r="F579" t="s">
        <v>585</v>
      </c>
      <c r="G579">
        <v>103</v>
      </c>
      <c r="H579">
        <v>57469179</v>
      </c>
      <c r="I579">
        <v>11500000</v>
      </c>
      <c r="J579">
        <v>6.6</v>
      </c>
      <c r="K579">
        <f>Table1[[#This Row],[Gross Earning]]-Table1[[#This Row],[Budget]]</f>
        <v>45969179</v>
      </c>
    </row>
    <row r="580" spans="1:11">
      <c r="A580" t="s">
        <v>14681</v>
      </c>
      <c r="B580" s="3">
        <v>2008</v>
      </c>
      <c r="C580" t="s">
        <v>14680</v>
      </c>
      <c r="D580" t="s">
        <v>5103</v>
      </c>
      <c r="E580" t="s">
        <v>37</v>
      </c>
      <c r="F580" t="s">
        <v>585</v>
      </c>
      <c r="G580">
        <v>95</v>
      </c>
      <c r="H580">
        <v>56729973</v>
      </c>
      <c r="I580">
        <v>10800000</v>
      </c>
      <c r="J580">
        <v>5.8</v>
      </c>
      <c r="K580">
        <f>Table1[[#This Row],[Gross Earning]]-Table1[[#This Row],[Budget]]</f>
        <v>45929973</v>
      </c>
    </row>
    <row r="581" spans="1:11">
      <c r="A581" t="s">
        <v>14809</v>
      </c>
      <c r="B581" s="3">
        <v>2005</v>
      </c>
      <c r="C581" t="s">
        <v>6854</v>
      </c>
      <c r="D581" t="s">
        <v>6132</v>
      </c>
      <c r="E581" t="s">
        <v>37</v>
      </c>
      <c r="F581" t="s">
        <v>39</v>
      </c>
      <c r="G581">
        <v>101</v>
      </c>
      <c r="H581">
        <v>55865715</v>
      </c>
      <c r="I581">
        <v>10000000</v>
      </c>
      <c r="J581">
        <v>5.5</v>
      </c>
      <c r="K581">
        <f>Table1[[#This Row],[Gross Earning]]-Table1[[#This Row],[Budget]]</f>
        <v>45865715</v>
      </c>
    </row>
    <row r="582" spans="1:11">
      <c r="A582" t="s">
        <v>6099</v>
      </c>
      <c r="B582" s="3">
        <v>2004</v>
      </c>
      <c r="C582" t="s">
        <v>6097</v>
      </c>
      <c r="D582" t="s">
        <v>1681</v>
      </c>
      <c r="E582" t="s">
        <v>37</v>
      </c>
      <c r="F582" t="s">
        <v>39</v>
      </c>
      <c r="G582">
        <v>90</v>
      </c>
      <c r="H582">
        <v>87856565</v>
      </c>
      <c r="I582">
        <v>42000000</v>
      </c>
      <c r="J582">
        <v>5.9</v>
      </c>
      <c r="K582">
        <f>Table1[[#This Row],[Gross Earning]]-Table1[[#This Row],[Budget]]</f>
        <v>45856565</v>
      </c>
    </row>
    <row r="583" spans="1:11">
      <c r="A583" t="s">
        <v>17549</v>
      </c>
      <c r="B583" s="3">
        <v>2014</v>
      </c>
      <c r="C583" t="s">
        <v>17547</v>
      </c>
      <c r="D583" t="s">
        <v>7406</v>
      </c>
      <c r="E583" t="s">
        <v>37</v>
      </c>
      <c r="F583" t="s">
        <v>39</v>
      </c>
      <c r="G583">
        <v>89</v>
      </c>
      <c r="H583">
        <v>50820940</v>
      </c>
      <c r="I583">
        <v>5000000</v>
      </c>
      <c r="J583">
        <v>4.4000000000000004</v>
      </c>
      <c r="K583">
        <f>Table1[[#This Row],[Gross Earning]]-Table1[[#This Row],[Budget]]</f>
        <v>45820940</v>
      </c>
    </row>
    <row r="584" spans="1:11">
      <c r="A584" t="s">
        <v>3018</v>
      </c>
      <c r="B584" s="3">
        <v>2004</v>
      </c>
      <c r="C584" t="s">
        <v>2467</v>
      </c>
      <c r="D584" t="s">
        <v>1681</v>
      </c>
      <c r="E584" t="s">
        <v>37</v>
      </c>
      <c r="F584" t="s">
        <v>39</v>
      </c>
      <c r="G584">
        <v>99</v>
      </c>
      <c r="H584">
        <v>120776832</v>
      </c>
      <c r="I584">
        <v>75000000</v>
      </c>
      <c r="J584">
        <v>6.8</v>
      </c>
      <c r="K584">
        <f>Table1[[#This Row],[Gross Earning]]-Table1[[#This Row],[Budget]]</f>
        <v>45776832</v>
      </c>
    </row>
    <row r="585" spans="1:11">
      <c r="A585" t="s">
        <v>6305</v>
      </c>
      <c r="B585" s="3">
        <v>2006</v>
      </c>
      <c r="C585" t="s">
        <v>5702</v>
      </c>
      <c r="D585" t="s">
        <v>1671</v>
      </c>
      <c r="E585" t="s">
        <v>37</v>
      </c>
      <c r="F585" t="s">
        <v>39</v>
      </c>
      <c r="G585">
        <v>89</v>
      </c>
      <c r="H585">
        <v>90703745</v>
      </c>
      <c r="I585">
        <v>45000000</v>
      </c>
      <c r="J585">
        <v>5.0999999999999996</v>
      </c>
      <c r="K585">
        <f>Table1[[#This Row],[Gross Earning]]-Table1[[#This Row],[Budget]]</f>
        <v>45703745</v>
      </c>
    </row>
    <row r="586" spans="1:11">
      <c r="A586" t="s">
        <v>9480</v>
      </c>
      <c r="B586" s="3">
        <v>2011</v>
      </c>
      <c r="C586" t="s">
        <v>2698</v>
      </c>
      <c r="D586" t="s">
        <v>1681</v>
      </c>
      <c r="E586" t="s">
        <v>37</v>
      </c>
      <c r="F586" t="s">
        <v>585</v>
      </c>
      <c r="G586">
        <v>108</v>
      </c>
      <c r="H586">
        <v>70625986</v>
      </c>
      <c r="I586">
        <v>25000000</v>
      </c>
      <c r="J586">
        <v>6.2</v>
      </c>
      <c r="K586">
        <f>Table1[[#This Row],[Gross Earning]]-Table1[[#This Row],[Budget]]</f>
        <v>45625986</v>
      </c>
    </row>
    <row r="587" spans="1:11">
      <c r="A587" t="s">
        <v>10743</v>
      </c>
      <c r="B587" s="3">
        <v>2012</v>
      </c>
      <c r="C587" t="s">
        <v>9516</v>
      </c>
      <c r="D587" t="s">
        <v>9193</v>
      </c>
      <c r="E587" t="s">
        <v>37</v>
      </c>
      <c r="F587" t="s">
        <v>39</v>
      </c>
      <c r="G587">
        <v>114</v>
      </c>
      <c r="H587">
        <v>65623128</v>
      </c>
      <c r="I587">
        <v>20000000</v>
      </c>
      <c r="J587">
        <v>4.8</v>
      </c>
      <c r="K587">
        <f>Table1[[#This Row],[Gross Earning]]-Table1[[#This Row],[Budget]]</f>
        <v>45623128</v>
      </c>
    </row>
    <row r="588" spans="1:11">
      <c r="A588" t="s">
        <v>5657</v>
      </c>
      <c r="B588" s="3">
        <v>2001</v>
      </c>
      <c r="C588" t="s">
        <v>5117</v>
      </c>
      <c r="D588" t="s">
        <v>1681</v>
      </c>
      <c r="E588" t="s">
        <v>37</v>
      </c>
      <c r="F588" t="s">
        <v>39</v>
      </c>
      <c r="G588">
        <v>102</v>
      </c>
      <c r="H588">
        <v>93607673</v>
      </c>
      <c r="I588">
        <v>48000000</v>
      </c>
      <c r="J588">
        <v>5.7</v>
      </c>
      <c r="K588">
        <f>Table1[[#This Row],[Gross Earning]]-Table1[[#This Row],[Budget]]</f>
        <v>45607673</v>
      </c>
    </row>
    <row r="589" spans="1:11">
      <c r="A589" t="s">
        <v>3323</v>
      </c>
      <c r="B589" s="3">
        <v>2009</v>
      </c>
      <c r="C589" t="s">
        <v>1764</v>
      </c>
      <c r="D589" t="s">
        <v>3322</v>
      </c>
      <c r="E589" t="s">
        <v>37</v>
      </c>
      <c r="F589" t="s">
        <v>585</v>
      </c>
      <c r="G589">
        <v>153</v>
      </c>
      <c r="H589">
        <v>120523073</v>
      </c>
      <c r="I589">
        <v>75000000</v>
      </c>
      <c r="J589">
        <v>8.3000000000000007</v>
      </c>
      <c r="K589">
        <f>Table1[[#This Row],[Gross Earning]]-Table1[[#This Row],[Budget]]</f>
        <v>45523073</v>
      </c>
    </row>
    <row r="590" spans="1:11">
      <c r="A590" t="s">
        <v>9462</v>
      </c>
      <c r="B590" s="3">
        <v>2001</v>
      </c>
      <c r="C590" t="s">
        <v>9461</v>
      </c>
      <c r="D590" t="s">
        <v>1415</v>
      </c>
      <c r="E590" t="s">
        <v>37</v>
      </c>
      <c r="F590" t="s">
        <v>585</v>
      </c>
      <c r="G590">
        <v>97</v>
      </c>
      <c r="H590">
        <v>71500556</v>
      </c>
      <c r="I590">
        <v>26000000</v>
      </c>
      <c r="J590">
        <v>6.7</v>
      </c>
      <c r="K590">
        <f>Table1[[#This Row],[Gross Earning]]-Table1[[#This Row],[Budget]]</f>
        <v>45500556</v>
      </c>
    </row>
    <row r="591" spans="1:11">
      <c r="A591" t="s">
        <v>22900</v>
      </c>
      <c r="B591" s="3">
        <v>2008</v>
      </c>
      <c r="C591" t="s">
        <v>8108</v>
      </c>
      <c r="D591" t="s">
        <v>1681</v>
      </c>
      <c r="E591" t="s">
        <v>37</v>
      </c>
      <c r="F591" t="s">
        <v>39</v>
      </c>
      <c r="G591">
        <v>101</v>
      </c>
      <c r="H591">
        <v>80276912</v>
      </c>
      <c r="I591">
        <v>35000000</v>
      </c>
      <c r="J591">
        <v>6.1</v>
      </c>
      <c r="K591">
        <f>Table1[[#This Row],[Gross Earning]]-Table1[[#This Row],[Budget]]</f>
        <v>45276912</v>
      </c>
    </row>
    <row r="592" spans="1:11">
      <c r="A592" t="s">
        <v>5052</v>
      </c>
      <c r="B592" s="3">
        <v>1994</v>
      </c>
      <c r="C592" t="s">
        <v>5050</v>
      </c>
      <c r="D592" t="s">
        <v>5051</v>
      </c>
      <c r="E592" t="s">
        <v>37</v>
      </c>
      <c r="F592" t="s">
        <v>585</v>
      </c>
      <c r="G592">
        <v>123</v>
      </c>
      <c r="H592">
        <v>105264608</v>
      </c>
      <c r="I592">
        <v>60000000</v>
      </c>
      <c r="J592">
        <v>7.6</v>
      </c>
      <c r="K592">
        <f>Table1[[#This Row],[Gross Earning]]-Table1[[#This Row],[Budget]]</f>
        <v>45264608</v>
      </c>
    </row>
    <row r="593" spans="1:11">
      <c r="A593" t="s">
        <v>11692</v>
      </c>
      <c r="B593" s="3">
        <v>2005</v>
      </c>
      <c r="C593" t="s">
        <v>11691</v>
      </c>
      <c r="D593" t="s">
        <v>6132</v>
      </c>
      <c r="E593" t="s">
        <v>37</v>
      </c>
      <c r="F593" t="s">
        <v>585</v>
      </c>
      <c r="G593">
        <v>90</v>
      </c>
      <c r="H593">
        <v>64255243</v>
      </c>
      <c r="I593">
        <v>19000000</v>
      </c>
      <c r="J593">
        <v>6</v>
      </c>
      <c r="K593">
        <f>Table1[[#This Row],[Gross Earning]]-Table1[[#This Row],[Budget]]</f>
        <v>45255243</v>
      </c>
    </row>
    <row r="594" spans="1:11">
      <c r="A594" t="s">
        <v>1512</v>
      </c>
      <c r="B594" s="3">
        <v>2015</v>
      </c>
      <c r="C594" t="s">
        <v>1511</v>
      </c>
      <c r="D594" t="s">
        <v>712</v>
      </c>
      <c r="E594" t="s">
        <v>37</v>
      </c>
      <c r="F594" t="s">
        <v>39</v>
      </c>
      <c r="G594">
        <v>114</v>
      </c>
      <c r="H594">
        <v>155181732</v>
      </c>
      <c r="I594">
        <v>110000000</v>
      </c>
      <c r="J594">
        <v>6.1</v>
      </c>
      <c r="K594">
        <f>Table1[[#This Row],[Gross Earning]]-Table1[[#This Row],[Budget]]</f>
        <v>45181732</v>
      </c>
    </row>
    <row r="595" spans="1:11">
      <c r="A595" t="s">
        <v>19210</v>
      </c>
      <c r="B595" s="3">
        <v>2012</v>
      </c>
      <c r="C595" t="s">
        <v>2682</v>
      </c>
      <c r="D595" t="s">
        <v>5103</v>
      </c>
      <c r="E595" t="s">
        <v>37</v>
      </c>
      <c r="F595" t="s">
        <v>585</v>
      </c>
      <c r="G595">
        <v>110</v>
      </c>
      <c r="H595">
        <v>48056940</v>
      </c>
      <c r="I595">
        <v>3000000</v>
      </c>
      <c r="J595">
        <v>6.8</v>
      </c>
      <c r="K595">
        <f>Table1[[#This Row],[Gross Earning]]-Table1[[#This Row],[Budget]]</f>
        <v>45056940</v>
      </c>
    </row>
    <row r="596" spans="1:11">
      <c r="A596" t="s">
        <v>3919</v>
      </c>
      <c r="B596" s="3">
        <v>2011</v>
      </c>
      <c r="C596" t="s">
        <v>3917</v>
      </c>
      <c r="D596" t="s">
        <v>271</v>
      </c>
      <c r="E596" t="s">
        <v>37</v>
      </c>
      <c r="F596" t="s">
        <v>95</v>
      </c>
      <c r="G596">
        <v>95</v>
      </c>
      <c r="H596">
        <v>108012170</v>
      </c>
      <c r="I596">
        <v>63000000</v>
      </c>
      <c r="J596">
        <v>5.5</v>
      </c>
      <c r="K596">
        <f>Table1[[#This Row],[Gross Earning]]-Table1[[#This Row],[Budget]]</f>
        <v>45012170</v>
      </c>
    </row>
    <row r="597" spans="1:11">
      <c r="A597" t="s">
        <v>888</v>
      </c>
      <c r="B597" s="3">
        <v>2015</v>
      </c>
      <c r="C597" t="s">
        <v>886</v>
      </c>
      <c r="D597" t="s">
        <v>50</v>
      </c>
      <c r="E597" t="s">
        <v>37</v>
      </c>
      <c r="F597" t="s">
        <v>39</v>
      </c>
      <c r="G597">
        <v>131</v>
      </c>
      <c r="H597">
        <v>195000874</v>
      </c>
      <c r="I597">
        <v>150000000</v>
      </c>
      <c r="J597">
        <v>7.4</v>
      </c>
      <c r="K597">
        <f>Table1[[#This Row],[Gross Earning]]-Table1[[#This Row],[Budget]]</f>
        <v>45000874</v>
      </c>
    </row>
    <row r="598" spans="1:11">
      <c r="A598" t="s">
        <v>9086</v>
      </c>
      <c r="B598" s="3">
        <v>1991</v>
      </c>
      <c r="C598" t="s">
        <v>9085</v>
      </c>
      <c r="D598" t="s">
        <v>227</v>
      </c>
      <c r="E598" t="s">
        <v>37</v>
      </c>
      <c r="F598" t="s">
        <v>95</v>
      </c>
      <c r="G598">
        <v>110</v>
      </c>
      <c r="H598">
        <v>74888996</v>
      </c>
      <c r="I598">
        <v>30000000</v>
      </c>
      <c r="J598">
        <v>7.2</v>
      </c>
      <c r="K598">
        <f>Table1[[#This Row],[Gross Earning]]-Table1[[#This Row],[Budget]]</f>
        <v>44888996</v>
      </c>
    </row>
    <row r="599" spans="1:11">
      <c r="A599" t="s">
        <v>17391</v>
      </c>
      <c r="B599" s="3">
        <v>2005</v>
      </c>
      <c r="C599" t="s">
        <v>17390</v>
      </c>
      <c r="D599" t="s">
        <v>1415</v>
      </c>
      <c r="E599" t="s">
        <v>37</v>
      </c>
      <c r="F599" t="s">
        <v>39</v>
      </c>
      <c r="G599">
        <v>116</v>
      </c>
      <c r="H599">
        <v>50382128</v>
      </c>
      <c r="I599">
        <v>5500000</v>
      </c>
      <c r="J599">
        <v>5.6</v>
      </c>
      <c r="K599">
        <f>Table1[[#This Row],[Gross Earning]]-Table1[[#This Row],[Budget]]</f>
        <v>44882128</v>
      </c>
    </row>
    <row r="600" spans="1:11">
      <c r="A600" t="s">
        <v>9471</v>
      </c>
      <c r="B600" s="3">
        <v>2003</v>
      </c>
      <c r="C600" t="s">
        <v>9470</v>
      </c>
      <c r="D600" t="s">
        <v>1671</v>
      </c>
      <c r="E600" t="s">
        <v>37</v>
      </c>
      <c r="F600" t="s">
        <v>39</v>
      </c>
      <c r="G600">
        <v>95</v>
      </c>
      <c r="H600">
        <v>89808372</v>
      </c>
      <c r="I600">
        <v>45000000</v>
      </c>
      <c r="J600">
        <v>4.5999999999999996</v>
      </c>
      <c r="K600">
        <f>Table1[[#This Row],[Gross Earning]]-Table1[[#This Row],[Budget]]</f>
        <v>44808372</v>
      </c>
    </row>
    <row r="601" spans="1:11">
      <c r="A601" t="s">
        <v>8179</v>
      </c>
      <c r="B601" s="3">
        <v>1991</v>
      </c>
      <c r="C601" t="s">
        <v>6126</v>
      </c>
      <c r="D601" t="s">
        <v>214</v>
      </c>
      <c r="E601" t="s">
        <v>37</v>
      </c>
      <c r="F601" t="s">
        <v>585</v>
      </c>
      <c r="G601">
        <v>132</v>
      </c>
      <c r="H601">
        <v>74787599</v>
      </c>
      <c r="I601">
        <v>30000000</v>
      </c>
      <c r="J601">
        <v>6.6</v>
      </c>
      <c r="K601">
        <f>Table1[[#This Row],[Gross Earning]]-Table1[[#This Row],[Budget]]</f>
        <v>44787599</v>
      </c>
    </row>
    <row r="602" spans="1:11">
      <c r="A602" t="s">
        <v>11777</v>
      </c>
      <c r="B602" s="3">
        <v>1987</v>
      </c>
      <c r="C602" t="s">
        <v>1311</v>
      </c>
      <c r="D602" t="s">
        <v>4177</v>
      </c>
      <c r="E602" t="s">
        <v>37</v>
      </c>
      <c r="F602" t="s">
        <v>585</v>
      </c>
      <c r="G602">
        <v>107</v>
      </c>
      <c r="H602">
        <v>59735548</v>
      </c>
      <c r="I602">
        <v>15000000</v>
      </c>
      <c r="J602">
        <v>7.8</v>
      </c>
      <c r="K602">
        <f>Table1[[#This Row],[Gross Earning]]-Table1[[#This Row],[Budget]]</f>
        <v>44735548</v>
      </c>
    </row>
    <row r="603" spans="1:11">
      <c r="A603" t="s">
        <v>14726</v>
      </c>
      <c r="B603" s="3">
        <v>1968</v>
      </c>
      <c r="C603" t="s">
        <v>3727</v>
      </c>
      <c r="D603" t="s">
        <v>1380</v>
      </c>
      <c r="E603" t="s">
        <v>37</v>
      </c>
      <c r="F603" t="s">
        <v>277</v>
      </c>
      <c r="G603">
        <v>161</v>
      </c>
      <c r="H603">
        <v>56715371</v>
      </c>
      <c r="I603">
        <v>12000000</v>
      </c>
      <c r="J603">
        <v>8.3000000000000007</v>
      </c>
      <c r="K603">
        <f>Table1[[#This Row],[Gross Earning]]-Table1[[#This Row],[Budget]]</f>
        <v>44715371</v>
      </c>
    </row>
    <row r="604" spans="1:11">
      <c r="A604" t="s">
        <v>13589</v>
      </c>
      <c r="B604" s="3">
        <v>1995</v>
      </c>
      <c r="C604" t="s">
        <v>11131</v>
      </c>
      <c r="D604" t="s">
        <v>1681</v>
      </c>
      <c r="E604" t="s">
        <v>37</v>
      </c>
      <c r="F604" t="s">
        <v>39</v>
      </c>
      <c r="G604">
        <v>97</v>
      </c>
      <c r="H604">
        <v>56631572</v>
      </c>
      <c r="I604">
        <v>12000000</v>
      </c>
      <c r="J604">
        <v>6.8</v>
      </c>
      <c r="K604">
        <f>Table1[[#This Row],[Gross Earning]]-Table1[[#This Row],[Budget]]</f>
        <v>44631572</v>
      </c>
    </row>
    <row r="605" spans="1:11">
      <c r="A605" t="s">
        <v>2590</v>
      </c>
      <c r="B605" s="3">
        <v>2003</v>
      </c>
      <c r="C605" t="s">
        <v>2367</v>
      </c>
      <c r="D605" t="s">
        <v>1415</v>
      </c>
      <c r="E605" t="s">
        <v>37</v>
      </c>
      <c r="F605" t="s">
        <v>39</v>
      </c>
      <c r="G605">
        <v>128</v>
      </c>
      <c r="H605">
        <v>124590960</v>
      </c>
      <c r="I605">
        <v>80000000</v>
      </c>
      <c r="J605">
        <v>6.7</v>
      </c>
      <c r="K605">
        <f>Table1[[#This Row],[Gross Earning]]-Table1[[#This Row],[Budget]]</f>
        <v>44590960</v>
      </c>
    </row>
    <row r="606" spans="1:11">
      <c r="A606" t="s">
        <v>8326</v>
      </c>
      <c r="B606" s="3">
        <v>2012</v>
      </c>
      <c r="C606" t="s">
        <v>3494</v>
      </c>
      <c r="D606" t="s">
        <v>1671</v>
      </c>
      <c r="E606" t="s">
        <v>37</v>
      </c>
      <c r="F606" t="s">
        <v>95</v>
      </c>
      <c r="G606">
        <v>92</v>
      </c>
      <c r="H606">
        <v>44328238</v>
      </c>
      <c r="J606">
        <v>5.0999999999999996</v>
      </c>
      <c r="K606">
        <f>Table1[[#This Row],[Gross Earning]]-Table1[[#This Row],[Budget]]</f>
        <v>44328238</v>
      </c>
    </row>
    <row r="607" spans="1:11">
      <c r="A607" t="s">
        <v>13655</v>
      </c>
      <c r="B607" s="3">
        <v>1974</v>
      </c>
      <c r="C607" t="s">
        <v>4850</v>
      </c>
      <c r="D607" t="s">
        <v>1935</v>
      </c>
      <c r="E607" t="s">
        <v>37</v>
      </c>
      <c r="F607" t="s">
        <v>585</v>
      </c>
      <c r="G607">
        <v>220</v>
      </c>
      <c r="H607">
        <v>57300000</v>
      </c>
      <c r="I607">
        <v>13000000</v>
      </c>
      <c r="J607">
        <v>9</v>
      </c>
      <c r="K607">
        <f>Table1[[#This Row],[Gross Earning]]-Table1[[#This Row],[Budget]]</f>
        <v>44300000</v>
      </c>
    </row>
    <row r="608" spans="1:11">
      <c r="A608" t="s">
        <v>15988</v>
      </c>
      <c r="B608" s="3">
        <v>1986</v>
      </c>
      <c r="C608" t="s">
        <v>3891</v>
      </c>
      <c r="D608" t="s">
        <v>7043</v>
      </c>
      <c r="E608" t="s">
        <v>37</v>
      </c>
      <c r="F608" t="s">
        <v>585</v>
      </c>
      <c r="G608">
        <v>89</v>
      </c>
      <c r="H608">
        <v>52287414</v>
      </c>
      <c r="I608">
        <v>8000000</v>
      </c>
      <c r="J608">
        <v>8.1</v>
      </c>
      <c r="K608">
        <f>Table1[[#This Row],[Gross Earning]]-Table1[[#This Row],[Budget]]</f>
        <v>44287414</v>
      </c>
    </row>
    <row r="609" spans="1:11">
      <c r="A609" t="s">
        <v>6393</v>
      </c>
      <c r="B609" s="3">
        <v>2009</v>
      </c>
      <c r="C609" t="s">
        <v>6074</v>
      </c>
      <c r="D609" t="s">
        <v>6391</v>
      </c>
      <c r="E609" t="s">
        <v>37</v>
      </c>
      <c r="F609" t="s">
        <v>39</v>
      </c>
      <c r="G609">
        <v>102</v>
      </c>
      <c r="H609">
        <v>64149837</v>
      </c>
      <c r="I609">
        <v>20000000</v>
      </c>
      <c r="J609">
        <v>6.4</v>
      </c>
      <c r="K609">
        <f>Table1[[#This Row],[Gross Earning]]-Table1[[#This Row],[Budget]]</f>
        <v>44149837</v>
      </c>
    </row>
    <row r="610" spans="1:11">
      <c r="A610" t="s">
        <v>3981</v>
      </c>
      <c r="B610" s="3">
        <v>2003</v>
      </c>
      <c r="C610" t="s">
        <v>3233</v>
      </c>
      <c r="D610" t="s">
        <v>3057</v>
      </c>
      <c r="E610" t="s">
        <v>37</v>
      </c>
      <c r="F610" t="s">
        <v>95</v>
      </c>
      <c r="G610">
        <v>92</v>
      </c>
      <c r="H610">
        <v>104148781</v>
      </c>
      <c r="I610">
        <v>60000000</v>
      </c>
      <c r="J610">
        <v>5.5</v>
      </c>
      <c r="K610">
        <f>Table1[[#This Row],[Gross Earning]]-Table1[[#This Row],[Budget]]</f>
        <v>44148781</v>
      </c>
    </row>
    <row r="611" spans="1:11">
      <c r="A611" t="s">
        <v>22829</v>
      </c>
      <c r="B611" s="3">
        <v>2004</v>
      </c>
      <c r="C611" t="s">
        <v>7905</v>
      </c>
      <c r="D611" t="s">
        <v>1671</v>
      </c>
      <c r="E611" t="s">
        <v>37</v>
      </c>
      <c r="F611" t="s">
        <v>95</v>
      </c>
      <c r="G611">
        <v>92</v>
      </c>
      <c r="H611">
        <v>44540956</v>
      </c>
      <c r="I611">
        <v>400000</v>
      </c>
      <c r="J611">
        <v>6.9</v>
      </c>
      <c r="K611">
        <f>Table1[[#This Row],[Gross Earning]]-Table1[[#This Row],[Budget]]</f>
        <v>44140956</v>
      </c>
    </row>
    <row r="612" spans="1:11">
      <c r="A612" t="s">
        <v>7291</v>
      </c>
      <c r="B612" s="3">
        <v>1991</v>
      </c>
      <c r="C612" t="s">
        <v>487</v>
      </c>
      <c r="D612" t="s">
        <v>1528</v>
      </c>
      <c r="E612" t="s">
        <v>37</v>
      </c>
      <c r="F612" t="s">
        <v>585</v>
      </c>
      <c r="G612">
        <v>128</v>
      </c>
      <c r="H612">
        <v>79100000</v>
      </c>
      <c r="I612">
        <v>35000000</v>
      </c>
      <c r="J612">
        <v>7.3</v>
      </c>
      <c r="K612">
        <f>Table1[[#This Row],[Gross Earning]]-Table1[[#This Row],[Budget]]</f>
        <v>44100000</v>
      </c>
    </row>
    <row r="613" spans="1:11">
      <c r="A613" t="s">
        <v>9106</v>
      </c>
      <c r="B613" s="3">
        <v>2008</v>
      </c>
      <c r="C613" t="s">
        <v>9104</v>
      </c>
      <c r="D613" t="s">
        <v>9105</v>
      </c>
      <c r="E613" t="s">
        <v>37</v>
      </c>
      <c r="F613" t="s">
        <v>39</v>
      </c>
      <c r="G613">
        <v>119</v>
      </c>
      <c r="H613">
        <v>44087387</v>
      </c>
      <c r="J613">
        <v>6.2</v>
      </c>
      <c r="K613">
        <f>Table1[[#This Row],[Gross Earning]]-Table1[[#This Row],[Budget]]</f>
        <v>44087387</v>
      </c>
    </row>
    <row r="614" spans="1:11">
      <c r="A614" t="s">
        <v>6398</v>
      </c>
      <c r="B614" s="3">
        <v>2014</v>
      </c>
      <c r="C614" t="s">
        <v>6396</v>
      </c>
      <c r="D614" t="s">
        <v>1681</v>
      </c>
      <c r="E614" t="s">
        <v>37</v>
      </c>
      <c r="F614" t="s">
        <v>39</v>
      </c>
      <c r="G614">
        <v>109</v>
      </c>
      <c r="H614">
        <v>83906114</v>
      </c>
      <c r="I614">
        <v>40000000</v>
      </c>
      <c r="J614">
        <v>6</v>
      </c>
      <c r="K614">
        <f>Table1[[#This Row],[Gross Earning]]-Table1[[#This Row],[Budget]]</f>
        <v>43906114</v>
      </c>
    </row>
    <row r="615" spans="1:11">
      <c r="A615" t="s">
        <v>3025</v>
      </c>
      <c r="B615" s="3">
        <v>2007</v>
      </c>
      <c r="C615" t="s">
        <v>2612</v>
      </c>
      <c r="D615" t="s">
        <v>3023</v>
      </c>
      <c r="E615" t="s">
        <v>37</v>
      </c>
      <c r="F615" t="s">
        <v>95</v>
      </c>
      <c r="G615">
        <v>117</v>
      </c>
      <c r="H615">
        <v>118823091</v>
      </c>
      <c r="I615">
        <v>75000000</v>
      </c>
      <c r="J615">
        <v>6.7</v>
      </c>
      <c r="K615">
        <f>Table1[[#This Row],[Gross Earning]]-Table1[[#This Row],[Budget]]</f>
        <v>43823091</v>
      </c>
    </row>
    <row r="616" spans="1:11">
      <c r="A616" t="s">
        <v>417</v>
      </c>
      <c r="B616" s="3">
        <v>2008</v>
      </c>
      <c r="C616" t="s">
        <v>71</v>
      </c>
      <c r="D616" t="s">
        <v>416</v>
      </c>
      <c r="E616" t="s">
        <v>37</v>
      </c>
      <c r="F616" t="s">
        <v>277</v>
      </c>
      <c r="G616">
        <v>98</v>
      </c>
      <c r="H616">
        <v>223806889</v>
      </c>
      <c r="I616">
        <v>180000000</v>
      </c>
      <c r="J616">
        <v>8.4</v>
      </c>
      <c r="K616">
        <f>Table1[[#This Row],[Gross Earning]]-Table1[[#This Row],[Budget]]</f>
        <v>43806889</v>
      </c>
    </row>
    <row r="617" spans="1:11">
      <c r="A617" t="s">
        <v>4608</v>
      </c>
      <c r="B617" s="3">
        <v>2010</v>
      </c>
      <c r="C617" t="s">
        <v>809</v>
      </c>
      <c r="D617" t="s">
        <v>4234</v>
      </c>
      <c r="E617" t="s">
        <v>37</v>
      </c>
      <c r="F617" t="s">
        <v>39</v>
      </c>
      <c r="G617">
        <v>101</v>
      </c>
      <c r="H617">
        <v>98711404</v>
      </c>
      <c r="I617">
        <v>55000000</v>
      </c>
      <c r="J617">
        <v>6.3</v>
      </c>
      <c r="K617">
        <f>Table1[[#This Row],[Gross Earning]]-Table1[[#This Row],[Budget]]</f>
        <v>43711404</v>
      </c>
    </row>
    <row r="618" spans="1:11">
      <c r="A618" t="s">
        <v>5760</v>
      </c>
      <c r="B618" s="3">
        <v>2011</v>
      </c>
      <c r="C618" t="s">
        <v>717</v>
      </c>
      <c r="D618" t="s">
        <v>5759</v>
      </c>
      <c r="E618" t="s">
        <v>37</v>
      </c>
      <c r="F618" t="s">
        <v>95</v>
      </c>
      <c r="G618">
        <v>103</v>
      </c>
      <c r="H618">
        <v>88625922</v>
      </c>
      <c r="I618">
        <v>45000000</v>
      </c>
      <c r="J618">
        <v>7.1</v>
      </c>
      <c r="K618">
        <f>Table1[[#This Row],[Gross Earning]]-Table1[[#This Row],[Budget]]</f>
        <v>43625922</v>
      </c>
    </row>
    <row r="619" spans="1:11">
      <c r="A619" t="s">
        <v>5078</v>
      </c>
      <c r="B619" s="3">
        <v>2006</v>
      </c>
      <c r="C619" t="s">
        <v>5076</v>
      </c>
      <c r="D619" t="s">
        <v>2142</v>
      </c>
      <c r="E619" t="s">
        <v>37</v>
      </c>
      <c r="F619" t="s">
        <v>585</v>
      </c>
      <c r="G619">
        <v>129</v>
      </c>
      <c r="H619">
        <v>88504640</v>
      </c>
      <c r="I619">
        <v>45000000</v>
      </c>
      <c r="J619">
        <v>7.6</v>
      </c>
      <c r="K619">
        <f>Table1[[#This Row],[Gross Earning]]-Table1[[#This Row],[Budget]]</f>
        <v>43504640</v>
      </c>
    </row>
    <row r="620" spans="1:11">
      <c r="A620" t="s">
        <v>12345</v>
      </c>
      <c r="B620" s="3">
        <v>1991</v>
      </c>
      <c r="C620" t="s">
        <v>12344</v>
      </c>
      <c r="D620" t="s">
        <v>9105</v>
      </c>
      <c r="E620" t="s">
        <v>37</v>
      </c>
      <c r="F620" t="s">
        <v>39</v>
      </c>
      <c r="G620">
        <v>102</v>
      </c>
      <c r="H620">
        <v>59847242</v>
      </c>
      <c r="I620">
        <v>16500000</v>
      </c>
      <c r="J620">
        <v>6.8</v>
      </c>
      <c r="K620">
        <f>Table1[[#This Row],[Gross Earning]]-Table1[[#This Row],[Budget]]</f>
        <v>43347242</v>
      </c>
    </row>
    <row r="621" spans="1:11">
      <c r="A621" t="s">
        <v>8923</v>
      </c>
      <c r="B621" s="3">
        <v>2013</v>
      </c>
      <c r="C621" t="s">
        <v>7635</v>
      </c>
      <c r="D621" t="s">
        <v>8921</v>
      </c>
      <c r="E621" t="s">
        <v>37</v>
      </c>
      <c r="F621" t="s">
        <v>39</v>
      </c>
      <c r="G621">
        <v>115</v>
      </c>
      <c r="H621">
        <v>71346930</v>
      </c>
      <c r="I621">
        <v>28000000</v>
      </c>
      <c r="J621">
        <v>6.7</v>
      </c>
      <c r="K621">
        <f>Table1[[#This Row],[Gross Earning]]-Table1[[#This Row],[Budget]]</f>
        <v>43346930</v>
      </c>
    </row>
    <row r="622" spans="1:11">
      <c r="A622" t="s">
        <v>10718</v>
      </c>
      <c r="B622" s="3">
        <v>2010</v>
      </c>
      <c r="C622" t="s">
        <v>6171</v>
      </c>
      <c r="D622" t="s">
        <v>10717</v>
      </c>
      <c r="E622" t="s">
        <v>37</v>
      </c>
      <c r="F622" t="s">
        <v>95</v>
      </c>
      <c r="G622">
        <v>107</v>
      </c>
      <c r="H622">
        <v>62933793</v>
      </c>
      <c r="I622">
        <v>20000000</v>
      </c>
      <c r="J622">
        <v>5.8</v>
      </c>
      <c r="K622">
        <f>Table1[[#This Row],[Gross Earning]]-Table1[[#This Row],[Budget]]</f>
        <v>42933793</v>
      </c>
    </row>
    <row r="623" spans="1:11">
      <c r="A623" t="s">
        <v>5798</v>
      </c>
      <c r="B623" s="3">
        <v>1998</v>
      </c>
      <c r="C623" t="s">
        <v>306</v>
      </c>
      <c r="D623" t="s">
        <v>271</v>
      </c>
      <c r="E623" t="s">
        <v>37</v>
      </c>
      <c r="F623" t="s">
        <v>277</v>
      </c>
      <c r="G623">
        <v>95</v>
      </c>
      <c r="H623">
        <v>162792677</v>
      </c>
      <c r="I623">
        <v>120000000</v>
      </c>
      <c r="J623">
        <v>7.2</v>
      </c>
      <c r="K623">
        <f>Table1[[#This Row],[Gross Earning]]-Table1[[#This Row],[Budget]]</f>
        <v>42792677</v>
      </c>
    </row>
    <row r="624" spans="1:11">
      <c r="A624" t="s">
        <v>14095</v>
      </c>
      <c r="B624" s="3">
        <v>2012</v>
      </c>
      <c r="C624" t="s">
        <v>14093</v>
      </c>
      <c r="D624" t="s">
        <v>1009</v>
      </c>
      <c r="E624" t="s">
        <v>37</v>
      </c>
      <c r="F624" t="s">
        <v>585</v>
      </c>
      <c r="G624">
        <v>93</v>
      </c>
      <c r="H624">
        <v>54724272</v>
      </c>
      <c r="I624">
        <v>12000000</v>
      </c>
      <c r="J624">
        <v>6.7</v>
      </c>
      <c r="K624">
        <f>Table1[[#This Row],[Gross Earning]]-Table1[[#This Row],[Budget]]</f>
        <v>42724272</v>
      </c>
    </row>
    <row r="625" spans="1:11">
      <c r="A625" t="s">
        <v>2343</v>
      </c>
      <c r="B625" s="3">
        <v>2007</v>
      </c>
      <c r="C625" t="s">
        <v>2339</v>
      </c>
      <c r="D625" t="s">
        <v>2341</v>
      </c>
      <c r="E625" t="s">
        <v>37</v>
      </c>
      <c r="F625" t="s">
        <v>95</v>
      </c>
      <c r="G625">
        <v>107</v>
      </c>
      <c r="H625">
        <v>127706877</v>
      </c>
      <c r="I625">
        <v>85000000</v>
      </c>
      <c r="J625">
        <v>7.1</v>
      </c>
      <c r="K625">
        <f>Table1[[#This Row],[Gross Earning]]-Table1[[#This Row],[Budget]]</f>
        <v>42706877</v>
      </c>
    </row>
    <row r="626" spans="1:11">
      <c r="A626" t="s">
        <v>3040</v>
      </c>
      <c r="B626" s="3">
        <v>2013</v>
      </c>
      <c r="C626" t="s">
        <v>1114</v>
      </c>
      <c r="D626" t="s">
        <v>2215</v>
      </c>
      <c r="E626" t="s">
        <v>37</v>
      </c>
      <c r="F626" t="s">
        <v>39</v>
      </c>
      <c r="G626">
        <v>125</v>
      </c>
      <c r="H626">
        <v>117698894</v>
      </c>
      <c r="I626">
        <v>75000000</v>
      </c>
      <c r="J626">
        <v>7.3</v>
      </c>
      <c r="K626">
        <f>Table1[[#This Row],[Gross Earning]]-Table1[[#This Row],[Budget]]</f>
        <v>42698894</v>
      </c>
    </row>
    <row r="627" spans="1:11">
      <c r="A627" t="s">
        <v>8335</v>
      </c>
      <c r="B627" s="3">
        <v>2006</v>
      </c>
      <c r="C627" t="s">
        <v>8333</v>
      </c>
      <c r="D627" t="s">
        <v>1634</v>
      </c>
      <c r="E627" t="s">
        <v>37</v>
      </c>
      <c r="F627" t="s">
        <v>95</v>
      </c>
      <c r="G627">
        <v>118</v>
      </c>
      <c r="H627">
        <v>42643187</v>
      </c>
      <c r="J627">
        <v>7.2</v>
      </c>
      <c r="K627">
        <f>Table1[[#This Row],[Gross Earning]]-Table1[[#This Row],[Budget]]</f>
        <v>42643187</v>
      </c>
    </row>
    <row r="628" spans="1:11">
      <c r="A628" t="s">
        <v>6926</v>
      </c>
      <c r="B628" s="3">
        <v>2007</v>
      </c>
      <c r="C628" t="s">
        <v>3802</v>
      </c>
      <c r="D628" t="s">
        <v>1681</v>
      </c>
      <c r="E628" t="s">
        <v>37</v>
      </c>
      <c r="F628" t="s">
        <v>39</v>
      </c>
      <c r="G628">
        <v>102</v>
      </c>
      <c r="H628">
        <v>42640890</v>
      </c>
      <c r="J628">
        <v>5.6</v>
      </c>
      <c r="K628">
        <f>Table1[[#This Row],[Gross Earning]]-Table1[[#This Row],[Budget]]</f>
        <v>42640890</v>
      </c>
    </row>
    <row r="629" spans="1:11">
      <c r="A629" t="s">
        <v>1347</v>
      </c>
      <c r="B629" s="3">
        <v>2000</v>
      </c>
      <c r="C629" t="s">
        <v>710</v>
      </c>
      <c r="D629" t="s">
        <v>712</v>
      </c>
      <c r="E629" t="s">
        <v>37</v>
      </c>
      <c r="F629" t="s">
        <v>39</v>
      </c>
      <c r="G629">
        <v>130</v>
      </c>
      <c r="H629">
        <v>182618434</v>
      </c>
      <c r="I629">
        <v>140000000</v>
      </c>
      <c r="J629">
        <v>6.4</v>
      </c>
      <c r="K629">
        <f>Table1[[#This Row],[Gross Earning]]-Table1[[#This Row],[Budget]]</f>
        <v>42618434</v>
      </c>
    </row>
    <row r="630" spans="1:11">
      <c r="A630" t="s">
        <v>9090</v>
      </c>
      <c r="B630" s="3">
        <v>2002</v>
      </c>
      <c r="C630" t="s">
        <v>9089</v>
      </c>
      <c r="D630" t="s">
        <v>3409</v>
      </c>
      <c r="E630" t="s">
        <v>37</v>
      </c>
      <c r="F630" t="s">
        <v>39</v>
      </c>
      <c r="G630">
        <v>116</v>
      </c>
      <c r="H630">
        <v>69586544</v>
      </c>
      <c r="I630">
        <v>27000000</v>
      </c>
      <c r="J630">
        <v>6</v>
      </c>
      <c r="K630">
        <f>Table1[[#This Row],[Gross Earning]]-Table1[[#This Row],[Budget]]</f>
        <v>42586544</v>
      </c>
    </row>
    <row r="631" spans="1:11">
      <c r="A631" t="s">
        <v>6323</v>
      </c>
      <c r="B631" s="3">
        <v>1992</v>
      </c>
      <c r="C631" t="s">
        <v>4850</v>
      </c>
      <c r="D631" t="s">
        <v>6322</v>
      </c>
      <c r="E631" t="s">
        <v>37</v>
      </c>
      <c r="F631" t="s">
        <v>585</v>
      </c>
      <c r="G631">
        <v>155</v>
      </c>
      <c r="H631">
        <v>82522790</v>
      </c>
      <c r="I631">
        <v>40000000</v>
      </c>
      <c r="J631">
        <v>7.5</v>
      </c>
      <c r="K631">
        <f>Table1[[#This Row],[Gross Earning]]-Table1[[#This Row],[Budget]]</f>
        <v>42522790</v>
      </c>
    </row>
    <row r="632" spans="1:11">
      <c r="A632" t="s">
        <v>18126</v>
      </c>
      <c r="B632" s="3">
        <v>2005</v>
      </c>
      <c r="C632" t="s">
        <v>16339</v>
      </c>
      <c r="D632" t="s">
        <v>6403</v>
      </c>
      <c r="E632" t="s">
        <v>37</v>
      </c>
      <c r="F632" t="s">
        <v>585</v>
      </c>
      <c r="G632">
        <v>93</v>
      </c>
      <c r="H632">
        <v>47277326</v>
      </c>
      <c r="I632">
        <v>4800000</v>
      </c>
      <c r="J632">
        <v>5.9</v>
      </c>
      <c r="K632">
        <f>Table1[[#This Row],[Gross Earning]]-Table1[[#This Row],[Budget]]</f>
        <v>42477326</v>
      </c>
    </row>
    <row r="633" spans="1:11">
      <c r="A633" t="s">
        <v>2126</v>
      </c>
      <c r="B633" s="3">
        <v>2006</v>
      </c>
      <c r="C633" t="s">
        <v>487</v>
      </c>
      <c r="D633" t="s">
        <v>2125</v>
      </c>
      <c r="E633" t="s">
        <v>37</v>
      </c>
      <c r="F633" t="s">
        <v>585</v>
      </c>
      <c r="G633">
        <v>151</v>
      </c>
      <c r="H633">
        <v>132373442</v>
      </c>
      <c r="I633">
        <v>90000000</v>
      </c>
      <c r="J633">
        <v>8.5</v>
      </c>
      <c r="K633">
        <f>Table1[[#This Row],[Gross Earning]]-Table1[[#This Row],[Budget]]</f>
        <v>42373442</v>
      </c>
    </row>
    <row r="634" spans="1:11">
      <c r="A634" t="s">
        <v>13664</v>
      </c>
      <c r="B634" s="3">
        <v>1988</v>
      </c>
      <c r="C634" t="s">
        <v>2066</v>
      </c>
      <c r="D634" t="s">
        <v>9754</v>
      </c>
      <c r="E634" t="s">
        <v>37</v>
      </c>
      <c r="F634" t="s">
        <v>585</v>
      </c>
      <c r="G634">
        <v>99</v>
      </c>
      <c r="H634">
        <v>49369900</v>
      </c>
      <c r="I634">
        <v>7000000</v>
      </c>
      <c r="J634">
        <v>5.7</v>
      </c>
      <c r="K634">
        <f>Table1[[#This Row],[Gross Earning]]-Table1[[#This Row],[Budget]]</f>
        <v>42369900</v>
      </c>
    </row>
    <row r="635" spans="1:11">
      <c r="A635" t="s">
        <v>18863</v>
      </c>
      <c r="B635" s="3">
        <v>1997</v>
      </c>
      <c r="C635" t="s">
        <v>13125</v>
      </c>
      <c r="D635" t="s">
        <v>5510</v>
      </c>
      <c r="E635" t="s">
        <v>37</v>
      </c>
      <c r="F635" t="s">
        <v>585</v>
      </c>
      <c r="G635">
        <v>91</v>
      </c>
      <c r="H635">
        <v>45857453</v>
      </c>
      <c r="I635">
        <v>3500000</v>
      </c>
      <c r="J635">
        <v>7.2</v>
      </c>
      <c r="K635">
        <f>Table1[[#This Row],[Gross Earning]]-Table1[[#This Row],[Budget]]</f>
        <v>42357453</v>
      </c>
    </row>
    <row r="636" spans="1:11">
      <c r="A636" t="s">
        <v>1179</v>
      </c>
      <c r="B636" s="3">
        <v>2015</v>
      </c>
      <c r="C636" t="s">
        <v>1175</v>
      </c>
      <c r="D636" t="s">
        <v>1177</v>
      </c>
      <c r="E636" t="s">
        <v>37</v>
      </c>
      <c r="F636" t="s">
        <v>95</v>
      </c>
      <c r="G636">
        <v>94</v>
      </c>
      <c r="H636">
        <v>177343675</v>
      </c>
      <c r="I636">
        <v>135000000</v>
      </c>
      <c r="J636">
        <v>6.7</v>
      </c>
      <c r="K636">
        <f>Table1[[#This Row],[Gross Earning]]-Table1[[#This Row],[Budget]]</f>
        <v>42343675</v>
      </c>
    </row>
    <row r="637" spans="1:11">
      <c r="A637" t="s">
        <v>8864</v>
      </c>
      <c r="B637" s="3">
        <v>2015</v>
      </c>
      <c r="C637" t="s">
        <v>1751</v>
      </c>
      <c r="D637" t="s">
        <v>3067</v>
      </c>
      <c r="E637" t="s">
        <v>37</v>
      </c>
      <c r="F637" t="s">
        <v>585</v>
      </c>
      <c r="G637">
        <v>130</v>
      </c>
      <c r="H637">
        <v>70235322</v>
      </c>
      <c r="I637">
        <v>28000000</v>
      </c>
      <c r="J637">
        <v>7.8</v>
      </c>
      <c r="K637">
        <f>Table1[[#This Row],[Gross Earning]]-Table1[[#This Row],[Budget]]</f>
        <v>42235322</v>
      </c>
    </row>
    <row r="638" spans="1:11">
      <c r="A638" t="s">
        <v>14881</v>
      </c>
      <c r="B638" s="3">
        <v>2015</v>
      </c>
      <c r="C638" t="s">
        <v>14789</v>
      </c>
      <c r="D638" t="s">
        <v>9754</v>
      </c>
      <c r="E638" t="s">
        <v>37</v>
      </c>
      <c r="F638" t="s">
        <v>39</v>
      </c>
      <c r="G638">
        <v>97</v>
      </c>
      <c r="H638">
        <v>52200504</v>
      </c>
      <c r="I638">
        <v>10000000</v>
      </c>
      <c r="J638">
        <v>6.1</v>
      </c>
      <c r="K638">
        <f>Table1[[#This Row],[Gross Earning]]-Table1[[#This Row],[Budget]]</f>
        <v>42200504</v>
      </c>
    </row>
    <row r="639" spans="1:11">
      <c r="A639" t="s">
        <v>11762</v>
      </c>
      <c r="B639" s="3">
        <v>2003</v>
      </c>
      <c r="C639" t="s">
        <v>11761</v>
      </c>
      <c r="D639" t="s">
        <v>9193</v>
      </c>
      <c r="E639" t="s">
        <v>37</v>
      </c>
      <c r="F639" t="s">
        <v>585</v>
      </c>
      <c r="G639">
        <v>98</v>
      </c>
      <c r="H639">
        <v>60057639</v>
      </c>
      <c r="I639">
        <v>18000000</v>
      </c>
      <c r="J639">
        <v>7.1</v>
      </c>
      <c r="K639">
        <f>Table1[[#This Row],[Gross Earning]]-Table1[[#This Row],[Budget]]</f>
        <v>42057639</v>
      </c>
    </row>
    <row r="640" spans="1:11">
      <c r="A640" t="s">
        <v>14514</v>
      </c>
      <c r="B640" s="3">
        <v>1992</v>
      </c>
      <c r="C640" t="s">
        <v>6963</v>
      </c>
      <c r="D640" t="s">
        <v>1009</v>
      </c>
      <c r="E640" t="s">
        <v>37</v>
      </c>
      <c r="F640" t="s">
        <v>585</v>
      </c>
      <c r="G640">
        <v>120</v>
      </c>
      <c r="H640">
        <v>52929168</v>
      </c>
      <c r="I640">
        <v>11000000</v>
      </c>
      <c r="J640">
        <v>7.5</v>
      </c>
      <c r="K640">
        <f>Table1[[#This Row],[Gross Earning]]-Table1[[#This Row],[Budget]]</f>
        <v>41929168</v>
      </c>
    </row>
    <row r="641" spans="1:11">
      <c r="A641" t="s">
        <v>8079</v>
      </c>
      <c r="B641" s="3">
        <v>1995</v>
      </c>
      <c r="C641" t="s">
        <v>163</v>
      </c>
      <c r="D641" t="s">
        <v>5967</v>
      </c>
      <c r="E641" t="s">
        <v>37</v>
      </c>
      <c r="F641" t="s">
        <v>585</v>
      </c>
      <c r="G641">
        <v>105</v>
      </c>
      <c r="H641">
        <v>72077000</v>
      </c>
      <c r="I641">
        <v>30250000</v>
      </c>
      <c r="J641">
        <v>6.9</v>
      </c>
      <c r="K641">
        <f>Table1[[#This Row],[Gross Earning]]-Table1[[#This Row],[Budget]]</f>
        <v>41827000</v>
      </c>
    </row>
    <row r="642" spans="1:11">
      <c r="A642" t="s">
        <v>2928</v>
      </c>
      <c r="B642" s="3">
        <v>2013</v>
      </c>
      <c r="C642" t="s">
        <v>2926</v>
      </c>
      <c r="D642" t="s">
        <v>2927</v>
      </c>
      <c r="E642" t="s">
        <v>37</v>
      </c>
      <c r="F642" t="s">
        <v>95</v>
      </c>
      <c r="G642">
        <v>95</v>
      </c>
      <c r="H642">
        <v>119793567</v>
      </c>
      <c r="I642">
        <v>78000000</v>
      </c>
      <c r="J642">
        <v>6.5</v>
      </c>
      <c r="K642">
        <f>Table1[[#This Row],[Gross Earning]]-Table1[[#This Row],[Budget]]</f>
        <v>41793567</v>
      </c>
    </row>
    <row r="643" spans="1:11">
      <c r="A643" t="s">
        <v>6339</v>
      </c>
      <c r="B643" s="3">
        <v>2006</v>
      </c>
      <c r="C643" t="s">
        <v>5087</v>
      </c>
      <c r="D643" t="s">
        <v>3271</v>
      </c>
      <c r="E643" t="s">
        <v>37</v>
      </c>
      <c r="F643" t="s">
        <v>95</v>
      </c>
      <c r="G643">
        <v>120</v>
      </c>
      <c r="H643">
        <v>81593527</v>
      </c>
      <c r="I643">
        <v>40000000</v>
      </c>
      <c r="J643">
        <v>7.3</v>
      </c>
      <c r="K643">
        <f>Table1[[#This Row],[Gross Earning]]-Table1[[#This Row],[Budget]]</f>
        <v>41593527</v>
      </c>
    </row>
    <row r="644" spans="1:11">
      <c r="A644" t="s">
        <v>10793</v>
      </c>
      <c r="B644" s="3">
        <v>2009</v>
      </c>
      <c r="C644" t="s">
        <v>5128</v>
      </c>
      <c r="D644" t="s">
        <v>3030</v>
      </c>
      <c r="E644" t="s">
        <v>37</v>
      </c>
      <c r="F644" t="s">
        <v>585</v>
      </c>
      <c r="G644">
        <v>123</v>
      </c>
      <c r="H644">
        <v>41573740</v>
      </c>
      <c r="J644">
        <v>7</v>
      </c>
      <c r="K644">
        <f>Table1[[#This Row],[Gross Earning]]-Table1[[#This Row],[Budget]]</f>
        <v>41573740</v>
      </c>
    </row>
    <row r="645" spans="1:11">
      <c r="A645" t="s">
        <v>11769</v>
      </c>
      <c r="B645" s="3">
        <v>2016</v>
      </c>
      <c r="C645" t="s">
        <v>7109</v>
      </c>
      <c r="D645" t="s">
        <v>2717</v>
      </c>
      <c r="E645" t="s">
        <v>37</v>
      </c>
      <c r="F645" t="s">
        <v>39</v>
      </c>
      <c r="G645">
        <v>94</v>
      </c>
      <c r="H645">
        <v>59573085</v>
      </c>
      <c r="I645">
        <v>18000000</v>
      </c>
      <c r="J645">
        <v>6.1</v>
      </c>
      <c r="K645">
        <f>Table1[[#This Row],[Gross Earning]]-Table1[[#This Row],[Budget]]</f>
        <v>41573085</v>
      </c>
    </row>
    <row r="646" spans="1:11">
      <c r="A646" t="s">
        <v>9556</v>
      </c>
      <c r="B646" s="3">
        <v>2012</v>
      </c>
      <c r="C646" t="s">
        <v>3836</v>
      </c>
      <c r="D646" t="s">
        <v>464</v>
      </c>
      <c r="E646" t="s">
        <v>37</v>
      </c>
      <c r="F646" t="s">
        <v>585</v>
      </c>
      <c r="G646">
        <v>109</v>
      </c>
      <c r="H646">
        <v>66489425</v>
      </c>
      <c r="I646">
        <v>25000000</v>
      </c>
      <c r="J646">
        <v>6.5</v>
      </c>
      <c r="K646">
        <f>Table1[[#This Row],[Gross Earning]]-Table1[[#This Row],[Budget]]</f>
        <v>41489425</v>
      </c>
    </row>
    <row r="647" spans="1:11">
      <c r="A647" t="s">
        <v>5129</v>
      </c>
      <c r="B647" s="3">
        <v>2014</v>
      </c>
      <c r="C647" t="s">
        <v>5128</v>
      </c>
      <c r="D647" t="s">
        <v>1156</v>
      </c>
      <c r="E647" t="s">
        <v>37</v>
      </c>
      <c r="F647" t="s">
        <v>39</v>
      </c>
      <c r="G647">
        <v>106</v>
      </c>
      <c r="H647">
        <v>91439400</v>
      </c>
      <c r="I647">
        <v>50000000</v>
      </c>
      <c r="J647">
        <v>7</v>
      </c>
      <c r="K647">
        <f>Table1[[#This Row],[Gross Earning]]-Table1[[#This Row],[Budget]]</f>
        <v>41439400</v>
      </c>
    </row>
    <row r="648" spans="1:11">
      <c r="A648" t="s">
        <v>6333</v>
      </c>
      <c r="B648" s="3">
        <v>1999</v>
      </c>
      <c r="C648" t="s">
        <v>2647</v>
      </c>
      <c r="D648" t="s">
        <v>2125</v>
      </c>
      <c r="E648" t="s">
        <v>37</v>
      </c>
      <c r="F648" t="s">
        <v>585</v>
      </c>
      <c r="G648">
        <v>139</v>
      </c>
      <c r="H648">
        <v>81292135</v>
      </c>
      <c r="I648">
        <v>40000000</v>
      </c>
      <c r="J648">
        <v>7.3</v>
      </c>
      <c r="K648">
        <f>Table1[[#This Row],[Gross Earning]]-Table1[[#This Row],[Budget]]</f>
        <v>41292135</v>
      </c>
    </row>
    <row r="649" spans="1:11">
      <c r="A649" t="s">
        <v>5590</v>
      </c>
      <c r="B649" s="3">
        <v>2014</v>
      </c>
      <c r="C649" t="s">
        <v>5589</v>
      </c>
      <c r="D649" t="s">
        <v>59</v>
      </c>
      <c r="E649" t="s">
        <v>37</v>
      </c>
      <c r="F649" t="s">
        <v>39</v>
      </c>
      <c r="G649">
        <v>115</v>
      </c>
      <c r="H649">
        <v>89253340</v>
      </c>
      <c r="I649">
        <v>48000000</v>
      </c>
      <c r="J649">
        <v>6</v>
      </c>
      <c r="K649">
        <f>Table1[[#This Row],[Gross Earning]]-Table1[[#This Row],[Budget]]</f>
        <v>41253340</v>
      </c>
    </row>
    <row r="650" spans="1:11">
      <c r="A650" t="s">
        <v>10092</v>
      </c>
      <c r="B650" s="3">
        <v>2014</v>
      </c>
      <c r="C650" t="s">
        <v>1351</v>
      </c>
      <c r="D650" t="s">
        <v>1681</v>
      </c>
      <c r="E650" t="s">
        <v>37</v>
      </c>
      <c r="F650" t="s">
        <v>39</v>
      </c>
      <c r="G650">
        <v>106</v>
      </c>
      <c r="H650">
        <v>65182182</v>
      </c>
      <c r="I650">
        <v>24000000</v>
      </c>
      <c r="J650">
        <v>5.7</v>
      </c>
      <c r="K650">
        <f>Table1[[#This Row],[Gross Earning]]-Table1[[#This Row],[Budget]]</f>
        <v>41182182</v>
      </c>
    </row>
    <row r="651" spans="1:11">
      <c r="A651" t="s">
        <v>2355</v>
      </c>
      <c r="B651" s="3">
        <v>2012</v>
      </c>
      <c r="C651" t="s">
        <v>2354</v>
      </c>
      <c r="D651" t="s">
        <v>1199</v>
      </c>
      <c r="E651" t="s">
        <v>37</v>
      </c>
      <c r="F651" t="s">
        <v>585</v>
      </c>
      <c r="G651">
        <v>115</v>
      </c>
      <c r="H651">
        <v>126149655</v>
      </c>
      <c r="I651">
        <v>85000000</v>
      </c>
      <c r="J651">
        <v>6.8</v>
      </c>
      <c r="K651">
        <f>Table1[[#This Row],[Gross Earning]]-Table1[[#This Row],[Budget]]</f>
        <v>41149655</v>
      </c>
    </row>
    <row r="652" spans="1:11">
      <c r="A652" t="s">
        <v>7011</v>
      </c>
      <c r="B652" s="3">
        <v>2015</v>
      </c>
      <c r="C652" t="s">
        <v>5133</v>
      </c>
      <c r="D652" t="s">
        <v>1752</v>
      </c>
      <c r="E652" t="s">
        <v>37</v>
      </c>
      <c r="F652" t="s">
        <v>95</v>
      </c>
      <c r="G652">
        <v>94</v>
      </c>
      <c r="H652">
        <v>71038190</v>
      </c>
      <c r="I652">
        <v>30000000</v>
      </c>
      <c r="J652">
        <v>4.4000000000000004</v>
      </c>
      <c r="K652">
        <f>Table1[[#This Row],[Gross Earning]]-Table1[[#This Row],[Budget]]</f>
        <v>41038190</v>
      </c>
    </row>
    <row r="653" spans="1:11">
      <c r="A653" t="s">
        <v>5064</v>
      </c>
      <c r="B653" s="3">
        <v>1998</v>
      </c>
      <c r="C653" t="s">
        <v>1252</v>
      </c>
      <c r="D653" t="s">
        <v>2527</v>
      </c>
      <c r="E653" t="s">
        <v>37</v>
      </c>
      <c r="F653" t="s">
        <v>39</v>
      </c>
      <c r="G653">
        <v>124</v>
      </c>
      <c r="H653">
        <v>91030827</v>
      </c>
      <c r="I653">
        <v>50000000</v>
      </c>
      <c r="J653">
        <v>6.7</v>
      </c>
      <c r="K653">
        <f>Table1[[#This Row],[Gross Earning]]-Table1[[#This Row],[Budget]]</f>
        <v>41030827</v>
      </c>
    </row>
    <row r="654" spans="1:11">
      <c r="A654" t="s">
        <v>15604</v>
      </c>
      <c r="B654" s="3">
        <v>1971</v>
      </c>
      <c r="C654" t="s">
        <v>6997</v>
      </c>
      <c r="D654" t="s">
        <v>12149</v>
      </c>
      <c r="E654" t="s">
        <v>37</v>
      </c>
      <c r="F654" t="s">
        <v>277</v>
      </c>
      <c r="G654">
        <v>181</v>
      </c>
      <c r="H654">
        <v>50000000</v>
      </c>
      <c r="I654">
        <v>9000000</v>
      </c>
      <c r="J654">
        <v>8</v>
      </c>
      <c r="K654">
        <f>Table1[[#This Row],[Gross Earning]]-Table1[[#This Row],[Budget]]</f>
        <v>41000000</v>
      </c>
    </row>
    <row r="655" spans="1:11">
      <c r="A655" t="s">
        <v>3235</v>
      </c>
      <c r="B655" s="3">
        <v>2001</v>
      </c>
      <c r="C655" t="s">
        <v>3233</v>
      </c>
      <c r="D655" t="s">
        <v>515</v>
      </c>
      <c r="E655" t="s">
        <v>37</v>
      </c>
      <c r="F655" t="s">
        <v>95</v>
      </c>
      <c r="G655">
        <v>87</v>
      </c>
      <c r="H655">
        <v>112950721</v>
      </c>
      <c r="I655">
        <v>72000000</v>
      </c>
      <c r="J655">
        <v>4.5999999999999996</v>
      </c>
      <c r="K655">
        <f>Table1[[#This Row],[Gross Earning]]-Table1[[#This Row],[Budget]]</f>
        <v>40950721</v>
      </c>
    </row>
    <row r="656" spans="1:11">
      <c r="A656" t="s">
        <v>14824</v>
      </c>
      <c r="B656" s="3">
        <v>1992</v>
      </c>
      <c r="C656" t="s">
        <v>4437</v>
      </c>
      <c r="D656" t="s">
        <v>7445</v>
      </c>
      <c r="E656" t="s">
        <v>37</v>
      </c>
      <c r="F656" t="s">
        <v>95</v>
      </c>
      <c r="G656">
        <v>100</v>
      </c>
      <c r="H656">
        <v>50752337</v>
      </c>
      <c r="I656">
        <v>10000000</v>
      </c>
      <c r="J656">
        <v>6.4</v>
      </c>
      <c r="K656">
        <f>Table1[[#This Row],[Gross Earning]]-Table1[[#This Row],[Budget]]</f>
        <v>40752337</v>
      </c>
    </row>
    <row r="657" spans="1:11">
      <c r="A657" t="s">
        <v>6974</v>
      </c>
      <c r="B657" s="3">
        <v>1994</v>
      </c>
      <c r="C657" t="s">
        <v>6973</v>
      </c>
      <c r="D657" t="s">
        <v>1589</v>
      </c>
      <c r="E657" t="s">
        <v>37</v>
      </c>
      <c r="F657" t="s">
        <v>95</v>
      </c>
      <c r="G657">
        <v>118</v>
      </c>
      <c r="H657">
        <v>75668868</v>
      </c>
      <c r="I657">
        <v>35000000</v>
      </c>
      <c r="J657">
        <v>6.6</v>
      </c>
      <c r="K657">
        <f>Table1[[#This Row],[Gross Earning]]-Table1[[#This Row],[Budget]]</f>
        <v>40668868</v>
      </c>
    </row>
    <row r="658" spans="1:11">
      <c r="A658" t="s">
        <v>18436</v>
      </c>
      <c r="B658" s="3">
        <v>2003</v>
      </c>
      <c r="C658" t="s">
        <v>6724</v>
      </c>
      <c r="D658" t="s">
        <v>3409</v>
      </c>
      <c r="E658" t="s">
        <v>37</v>
      </c>
      <c r="F658" t="s">
        <v>585</v>
      </c>
      <c r="G658">
        <v>101</v>
      </c>
      <c r="H658">
        <v>44566004</v>
      </c>
      <c r="I658">
        <v>4000000</v>
      </c>
      <c r="J658">
        <v>7.8</v>
      </c>
      <c r="K658">
        <f>Table1[[#This Row],[Gross Earning]]-Table1[[#This Row],[Budget]]</f>
        <v>40566004</v>
      </c>
    </row>
    <row r="659" spans="1:11">
      <c r="A659" t="s">
        <v>9049</v>
      </c>
      <c r="B659" s="3">
        <v>1983</v>
      </c>
      <c r="C659" t="s">
        <v>6142</v>
      </c>
      <c r="D659" t="s">
        <v>50</v>
      </c>
      <c r="E659" t="s">
        <v>37</v>
      </c>
      <c r="F659" t="s">
        <v>95</v>
      </c>
      <c r="G659">
        <v>131</v>
      </c>
      <c r="H659">
        <v>67900000</v>
      </c>
      <c r="I659">
        <v>27500000</v>
      </c>
      <c r="J659">
        <v>6.6</v>
      </c>
      <c r="K659">
        <f>Table1[[#This Row],[Gross Earning]]-Table1[[#This Row],[Budget]]</f>
        <v>40400000</v>
      </c>
    </row>
    <row r="660" spans="1:11">
      <c r="A660" t="s">
        <v>5113</v>
      </c>
      <c r="B660" s="3">
        <v>2004</v>
      </c>
      <c r="C660" t="s">
        <v>5111</v>
      </c>
      <c r="D660" t="s">
        <v>792</v>
      </c>
      <c r="E660" t="s">
        <v>37</v>
      </c>
      <c r="F660" t="s">
        <v>95</v>
      </c>
      <c r="G660">
        <v>80</v>
      </c>
      <c r="H660">
        <v>75367693</v>
      </c>
      <c r="I660">
        <v>35000000</v>
      </c>
      <c r="J660">
        <v>5</v>
      </c>
      <c r="K660">
        <f>Table1[[#This Row],[Gross Earning]]-Table1[[#This Row],[Budget]]</f>
        <v>40367693</v>
      </c>
    </row>
    <row r="661" spans="1:11">
      <c r="A661" t="s">
        <v>17554</v>
      </c>
      <c r="B661" s="3">
        <v>1987</v>
      </c>
      <c r="C661" t="s">
        <v>1757</v>
      </c>
      <c r="D661" t="s">
        <v>8945</v>
      </c>
      <c r="E661" t="s">
        <v>37</v>
      </c>
      <c r="F661" t="s">
        <v>7334</v>
      </c>
      <c r="G661">
        <v>88</v>
      </c>
      <c r="H661">
        <v>44793200</v>
      </c>
      <c r="I661">
        <v>4500000</v>
      </c>
      <c r="J661">
        <v>6.6</v>
      </c>
      <c r="K661">
        <f>Table1[[#This Row],[Gross Earning]]-Table1[[#This Row],[Budget]]</f>
        <v>40293200</v>
      </c>
    </row>
    <row r="662" spans="1:11">
      <c r="A662" t="s">
        <v>6343</v>
      </c>
      <c r="B662" s="3">
        <v>2015</v>
      </c>
      <c r="C662" t="s">
        <v>2367</v>
      </c>
      <c r="D662" t="s">
        <v>2527</v>
      </c>
      <c r="E662" t="s">
        <v>37</v>
      </c>
      <c r="F662" t="s">
        <v>39</v>
      </c>
      <c r="G662">
        <v>121</v>
      </c>
      <c r="H662">
        <v>75274748</v>
      </c>
      <c r="I662">
        <v>35000000</v>
      </c>
      <c r="J662">
        <v>7.2</v>
      </c>
      <c r="K662">
        <f>Table1[[#This Row],[Gross Earning]]-Table1[[#This Row],[Budget]]</f>
        <v>40274748</v>
      </c>
    </row>
    <row r="663" spans="1:11">
      <c r="A663" t="s">
        <v>12740</v>
      </c>
      <c r="B663" s="3">
        <v>2007</v>
      </c>
      <c r="C663" t="s">
        <v>9516</v>
      </c>
      <c r="D663" t="s">
        <v>2527</v>
      </c>
      <c r="E663" t="s">
        <v>37</v>
      </c>
      <c r="F663" t="s">
        <v>39</v>
      </c>
      <c r="G663">
        <v>113</v>
      </c>
      <c r="H663">
        <v>55184721</v>
      </c>
      <c r="I663">
        <v>15000000</v>
      </c>
      <c r="J663">
        <v>5.6</v>
      </c>
      <c r="K663">
        <f>Table1[[#This Row],[Gross Earning]]-Table1[[#This Row],[Budget]]</f>
        <v>40184721</v>
      </c>
    </row>
    <row r="664" spans="1:11">
      <c r="A664" t="s">
        <v>2600</v>
      </c>
      <c r="B664" s="3">
        <v>2008</v>
      </c>
      <c r="C664" t="s">
        <v>2599</v>
      </c>
      <c r="D664" t="s">
        <v>1415</v>
      </c>
      <c r="E664" t="s">
        <v>37</v>
      </c>
      <c r="F664" t="s">
        <v>39</v>
      </c>
      <c r="G664">
        <v>88</v>
      </c>
      <c r="H664">
        <v>120136047</v>
      </c>
      <c r="I664">
        <v>80000000</v>
      </c>
      <c r="J664">
        <v>5.6</v>
      </c>
      <c r="K664">
        <f>Table1[[#This Row],[Gross Earning]]-Table1[[#This Row],[Budget]]</f>
        <v>40136047</v>
      </c>
    </row>
    <row r="665" spans="1:11">
      <c r="A665" t="s">
        <v>4647</v>
      </c>
      <c r="B665" s="3">
        <v>2003</v>
      </c>
      <c r="C665" t="s">
        <v>1764</v>
      </c>
      <c r="D665" t="s">
        <v>1325</v>
      </c>
      <c r="E665" t="s">
        <v>37</v>
      </c>
      <c r="F665" t="s">
        <v>585</v>
      </c>
      <c r="G665">
        <v>111</v>
      </c>
      <c r="H665">
        <v>70098138</v>
      </c>
      <c r="I665">
        <v>30000000</v>
      </c>
      <c r="J665">
        <v>8.1</v>
      </c>
      <c r="K665">
        <f>Table1[[#This Row],[Gross Earning]]-Table1[[#This Row],[Budget]]</f>
        <v>40098138</v>
      </c>
    </row>
    <row r="666" spans="1:11">
      <c r="A666" t="s">
        <v>10731</v>
      </c>
      <c r="B666" s="3">
        <v>2010</v>
      </c>
      <c r="C666" t="s">
        <v>9516</v>
      </c>
      <c r="D666" t="s">
        <v>1415</v>
      </c>
      <c r="E666" t="s">
        <v>37</v>
      </c>
      <c r="F666" t="s">
        <v>39</v>
      </c>
      <c r="G666">
        <v>121</v>
      </c>
      <c r="H666">
        <v>60072596</v>
      </c>
      <c r="I666">
        <v>20000000</v>
      </c>
      <c r="J666">
        <v>4.4000000000000004</v>
      </c>
      <c r="K666">
        <f>Table1[[#This Row],[Gross Earning]]-Table1[[#This Row],[Budget]]</f>
        <v>40072596</v>
      </c>
    </row>
    <row r="667" spans="1:11">
      <c r="A667" t="s">
        <v>8257</v>
      </c>
      <c r="B667" s="3">
        <v>2011</v>
      </c>
      <c r="C667" t="s">
        <v>4003</v>
      </c>
      <c r="D667" t="s">
        <v>3632</v>
      </c>
      <c r="E667" t="s">
        <v>37</v>
      </c>
      <c r="F667" t="s">
        <v>39</v>
      </c>
      <c r="G667">
        <v>94</v>
      </c>
      <c r="H667">
        <v>56816662</v>
      </c>
      <c r="I667">
        <v>17000000</v>
      </c>
      <c r="J667">
        <v>7.7</v>
      </c>
      <c r="K667">
        <f>Table1[[#This Row],[Gross Earning]]-Table1[[#This Row],[Budget]]</f>
        <v>39816662</v>
      </c>
    </row>
    <row r="668" spans="1:11">
      <c r="A668" t="s">
        <v>366</v>
      </c>
      <c r="B668" s="3">
        <v>2013</v>
      </c>
      <c r="C668" t="s">
        <v>364</v>
      </c>
      <c r="D668" t="s">
        <v>214</v>
      </c>
      <c r="E668" t="s">
        <v>37</v>
      </c>
      <c r="F668" t="s">
        <v>39</v>
      </c>
      <c r="G668">
        <v>143</v>
      </c>
      <c r="H668">
        <v>144812796</v>
      </c>
      <c r="I668">
        <v>105000000</v>
      </c>
      <c r="J668">
        <v>7.3</v>
      </c>
      <c r="K668">
        <f>Table1[[#This Row],[Gross Earning]]-Table1[[#This Row],[Budget]]</f>
        <v>39812796</v>
      </c>
    </row>
    <row r="669" spans="1:11">
      <c r="A669" t="s">
        <v>9242</v>
      </c>
      <c r="B669" s="3">
        <v>1998</v>
      </c>
      <c r="C669" t="s">
        <v>3136</v>
      </c>
      <c r="D669" t="s">
        <v>1415</v>
      </c>
      <c r="E669" t="s">
        <v>37</v>
      </c>
      <c r="F669" t="s">
        <v>39</v>
      </c>
      <c r="G669">
        <v>121</v>
      </c>
      <c r="H669">
        <v>65703412</v>
      </c>
      <c r="I669">
        <v>26000000</v>
      </c>
      <c r="J669">
        <v>7</v>
      </c>
      <c r="K669">
        <f>Table1[[#This Row],[Gross Earning]]-Table1[[#This Row],[Budget]]</f>
        <v>39703412</v>
      </c>
    </row>
    <row r="670" spans="1:11">
      <c r="A670" t="s">
        <v>11559</v>
      </c>
      <c r="B670" s="3">
        <v>1989</v>
      </c>
      <c r="C670" t="s">
        <v>4291</v>
      </c>
      <c r="D670" t="s">
        <v>2142</v>
      </c>
      <c r="E670" t="s">
        <v>37</v>
      </c>
      <c r="F670" t="s">
        <v>585</v>
      </c>
      <c r="G670">
        <v>113</v>
      </c>
      <c r="H670">
        <v>58571513</v>
      </c>
      <c r="I670">
        <v>19000000</v>
      </c>
      <c r="J670">
        <v>6.8</v>
      </c>
      <c r="K670">
        <f>Table1[[#This Row],[Gross Earning]]-Table1[[#This Row],[Budget]]</f>
        <v>39571513</v>
      </c>
    </row>
    <row r="671" spans="1:11">
      <c r="A671" t="s">
        <v>4978</v>
      </c>
      <c r="B671" s="3">
        <v>2000</v>
      </c>
      <c r="C671" t="s">
        <v>3494</v>
      </c>
      <c r="D671" t="s">
        <v>1671</v>
      </c>
      <c r="E671" t="s">
        <v>37</v>
      </c>
      <c r="F671" t="s">
        <v>585</v>
      </c>
      <c r="G671">
        <v>116</v>
      </c>
      <c r="H671">
        <v>90567722</v>
      </c>
      <c r="I671">
        <v>51000000</v>
      </c>
      <c r="J671">
        <v>6.5</v>
      </c>
      <c r="K671">
        <f>Table1[[#This Row],[Gross Earning]]-Table1[[#This Row],[Budget]]</f>
        <v>39567722</v>
      </c>
    </row>
    <row r="672" spans="1:11">
      <c r="A672" t="s">
        <v>14520</v>
      </c>
      <c r="B672" s="3">
        <v>2014</v>
      </c>
      <c r="C672" t="s">
        <v>14518</v>
      </c>
      <c r="D672" t="s">
        <v>14519</v>
      </c>
      <c r="E672" t="s">
        <v>37</v>
      </c>
      <c r="F672" t="s">
        <v>39</v>
      </c>
      <c r="G672">
        <v>107</v>
      </c>
      <c r="H672">
        <v>50461335</v>
      </c>
      <c r="I672">
        <v>11000000</v>
      </c>
      <c r="J672">
        <v>6.8</v>
      </c>
      <c r="K672">
        <f>Table1[[#This Row],[Gross Earning]]-Table1[[#This Row],[Budget]]</f>
        <v>39461335</v>
      </c>
    </row>
    <row r="673" spans="1:11">
      <c r="A673" t="s">
        <v>17560</v>
      </c>
      <c r="B673" s="3">
        <v>2013</v>
      </c>
      <c r="C673" t="s">
        <v>17558</v>
      </c>
      <c r="D673" t="s">
        <v>2527</v>
      </c>
      <c r="E673" t="s">
        <v>2778</v>
      </c>
      <c r="F673" t="s">
        <v>39</v>
      </c>
      <c r="G673">
        <v>115</v>
      </c>
      <c r="H673">
        <v>44456509</v>
      </c>
      <c r="I673">
        <v>5000000</v>
      </c>
      <c r="J673">
        <v>7.6</v>
      </c>
      <c r="K673">
        <f>Table1[[#This Row],[Gross Earning]]-Table1[[#This Row],[Budget]]</f>
        <v>39456509</v>
      </c>
    </row>
    <row r="674" spans="1:11">
      <c r="A674" t="s">
        <v>13738</v>
      </c>
      <c r="B674" s="3">
        <v>2014</v>
      </c>
      <c r="C674" t="s">
        <v>13736</v>
      </c>
      <c r="D674" t="s">
        <v>1528</v>
      </c>
      <c r="E674" t="s">
        <v>37</v>
      </c>
      <c r="F674" t="s">
        <v>39</v>
      </c>
      <c r="G674">
        <v>84</v>
      </c>
      <c r="H674">
        <v>52543632</v>
      </c>
      <c r="I674">
        <v>13200000</v>
      </c>
      <c r="J674">
        <v>5.6</v>
      </c>
      <c r="K674">
        <f>Table1[[#This Row],[Gross Earning]]-Table1[[#This Row],[Budget]]</f>
        <v>39343632</v>
      </c>
    </row>
    <row r="675" spans="1:11">
      <c r="A675" t="s">
        <v>8861</v>
      </c>
      <c r="B675" s="3">
        <v>2008</v>
      </c>
      <c r="C675" t="s">
        <v>7885</v>
      </c>
      <c r="D675" t="s">
        <v>1671</v>
      </c>
      <c r="E675" t="s">
        <v>37</v>
      </c>
      <c r="F675" t="s">
        <v>585</v>
      </c>
      <c r="G675">
        <v>101</v>
      </c>
      <c r="H675">
        <v>67266300</v>
      </c>
      <c r="I675">
        <v>28000000</v>
      </c>
      <c r="J675">
        <v>6.9</v>
      </c>
      <c r="K675">
        <f>Table1[[#This Row],[Gross Earning]]-Table1[[#This Row],[Budget]]</f>
        <v>39266300</v>
      </c>
    </row>
    <row r="676" spans="1:11">
      <c r="A676" t="s">
        <v>20658</v>
      </c>
      <c r="B676" s="3">
        <v>2010</v>
      </c>
      <c r="C676" t="s">
        <v>20657</v>
      </c>
      <c r="D676" t="s">
        <v>4384</v>
      </c>
      <c r="E676" t="s">
        <v>37</v>
      </c>
      <c r="F676" t="s">
        <v>39</v>
      </c>
      <c r="G676">
        <v>87</v>
      </c>
      <c r="H676">
        <v>40990055</v>
      </c>
      <c r="I676">
        <v>1800000</v>
      </c>
      <c r="J676">
        <v>5.6</v>
      </c>
      <c r="K676">
        <f>Table1[[#This Row],[Gross Earning]]-Table1[[#This Row],[Budget]]</f>
        <v>39190055</v>
      </c>
    </row>
    <row r="677" spans="1:11">
      <c r="A677" t="s">
        <v>8248</v>
      </c>
      <c r="B677" s="3">
        <v>2004</v>
      </c>
      <c r="C677" t="s">
        <v>2785</v>
      </c>
      <c r="D677" t="s">
        <v>2476</v>
      </c>
      <c r="E677" t="s">
        <v>37</v>
      </c>
      <c r="F677" t="s">
        <v>39</v>
      </c>
      <c r="G677">
        <v>95</v>
      </c>
      <c r="H677">
        <v>58156435</v>
      </c>
      <c r="I677">
        <v>19000000</v>
      </c>
      <c r="J677">
        <v>5.9</v>
      </c>
      <c r="K677">
        <f>Table1[[#This Row],[Gross Earning]]-Table1[[#This Row],[Budget]]</f>
        <v>39156435</v>
      </c>
    </row>
    <row r="678" spans="1:11">
      <c r="A678" t="s">
        <v>12788</v>
      </c>
      <c r="B678" s="3">
        <v>1993</v>
      </c>
      <c r="C678" t="s">
        <v>6024</v>
      </c>
      <c r="D678" t="s">
        <v>4296</v>
      </c>
      <c r="E678" t="s">
        <v>37</v>
      </c>
      <c r="F678" t="s">
        <v>585</v>
      </c>
      <c r="G678">
        <v>118</v>
      </c>
      <c r="H678">
        <v>39100956</v>
      </c>
      <c r="J678">
        <v>7.2</v>
      </c>
      <c r="K678">
        <f>Table1[[#This Row],[Gross Earning]]-Table1[[#This Row],[Budget]]</f>
        <v>39100956</v>
      </c>
    </row>
    <row r="679" spans="1:11">
      <c r="A679" t="s">
        <v>22494</v>
      </c>
      <c r="B679" s="3">
        <v>1974</v>
      </c>
      <c r="C679" t="s">
        <v>22490</v>
      </c>
      <c r="D679" t="s">
        <v>22492</v>
      </c>
      <c r="E679" t="s">
        <v>37</v>
      </c>
      <c r="F679" t="s">
        <v>277</v>
      </c>
      <c r="G679">
        <v>86</v>
      </c>
      <c r="H679">
        <v>39552600</v>
      </c>
      <c r="I679">
        <v>500000</v>
      </c>
      <c r="J679">
        <v>6.1</v>
      </c>
      <c r="K679">
        <f>Table1[[#This Row],[Gross Earning]]-Table1[[#This Row],[Budget]]</f>
        <v>39052600</v>
      </c>
    </row>
    <row r="680" spans="1:11">
      <c r="A680" t="s">
        <v>8951</v>
      </c>
      <c r="B680" s="3">
        <v>2014</v>
      </c>
      <c r="C680" t="s">
        <v>8950</v>
      </c>
      <c r="D680" t="s">
        <v>3057</v>
      </c>
      <c r="E680" t="s">
        <v>37</v>
      </c>
      <c r="F680" t="s">
        <v>95</v>
      </c>
      <c r="G680">
        <v>81</v>
      </c>
      <c r="H680">
        <v>66950483</v>
      </c>
      <c r="I680">
        <v>28000000</v>
      </c>
      <c r="J680">
        <v>6.2</v>
      </c>
      <c r="K680">
        <f>Table1[[#This Row],[Gross Earning]]-Table1[[#This Row],[Budget]]</f>
        <v>38950483</v>
      </c>
    </row>
    <row r="681" spans="1:11">
      <c r="A681" t="s">
        <v>13890</v>
      </c>
      <c r="B681" s="3">
        <v>2013</v>
      </c>
      <c r="C681" t="s">
        <v>13181</v>
      </c>
      <c r="D681" t="s">
        <v>1528</v>
      </c>
      <c r="E681" t="s">
        <v>37</v>
      </c>
      <c r="F681" t="s">
        <v>585</v>
      </c>
      <c r="G681">
        <v>94</v>
      </c>
      <c r="H681">
        <v>51872378</v>
      </c>
      <c r="I681">
        <v>13000000</v>
      </c>
      <c r="J681">
        <v>6.7</v>
      </c>
      <c r="K681">
        <f>Table1[[#This Row],[Gross Earning]]-Table1[[#This Row],[Budget]]</f>
        <v>38872378</v>
      </c>
    </row>
    <row r="682" spans="1:11">
      <c r="A682" t="s">
        <v>4620</v>
      </c>
      <c r="B682" s="3">
        <v>2002</v>
      </c>
      <c r="C682" t="s">
        <v>4619</v>
      </c>
      <c r="D682" t="s">
        <v>1415</v>
      </c>
      <c r="E682" t="s">
        <v>37</v>
      </c>
      <c r="F682" t="s">
        <v>39</v>
      </c>
      <c r="G682">
        <v>105</v>
      </c>
      <c r="H682">
        <v>93815117</v>
      </c>
      <c r="I682">
        <v>55000000</v>
      </c>
      <c r="J682">
        <v>5.0999999999999996</v>
      </c>
      <c r="K682">
        <f>Table1[[#This Row],[Gross Earning]]-Table1[[#This Row],[Budget]]</f>
        <v>38815117</v>
      </c>
    </row>
    <row r="683" spans="1:11">
      <c r="A683" t="s">
        <v>14528</v>
      </c>
      <c r="B683" s="3">
        <v>1989</v>
      </c>
      <c r="C683" t="s">
        <v>14527</v>
      </c>
      <c r="D683" t="s">
        <v>3913</v>
      </c>
      <c r="E683" t="s">
        <v>37</v>
      </c>
      <c r="F683" t="s">
        <v>585</v>
      </c>
      <c r="G683">
        <v>107</v>
      </c>
      <c r="H683">
        <v>49797148</v>
      </c>
      <c r="I683">
        <v>11000000</v>
      </c>
      <c r="J683">
        <v>7.2</v>
      </c>
      <c r="K683">
        <f>Table1[[#This Row],[Gross Earning]]-Table1[[#This Row],[Budget]]</f>
        <v>38797148</v>
      </c>
    </row>
    <row r="684" spans="1:11">
      <c r="A684" t="s">
        <v>15053</v>
      </c>
      <c r="B684" s="3">
        <v>2015</v>
      </c>
      <c r="C684" t="s">
        <v>15052</v>
      </c>
      <c r="D684" t="s">
        <v>852</v>
      </c>
      <c r="E684" t="s">
        <v>37</v>
      </c>
      <c r="F684" t="s">
        <v>585</v>
      </c>
      <c r="G684">
        <v>108</v>
      </c>
      <c r="H684">
        <v>43771291</v>
      </c>
      <c r="I684">
        <v>5000000</v>
      </c>
      <c r="J684">
        <v>7.1</v>
      </c>
      <c r="K684">
        <f>Table1[[#This Row],[Gross Earning]]-Table1[[#This Row],[Budget]]</f>
        <v>38771291</v>
      </c>
    </row>
    <row r="685" spans="1:11">
      <c r="A685" t="s">
        <v>354</v>
      </c>
      <c r="B685" s="3">
        <v>2013</v>
      </c>
      <c r="C685" t="s">
        <v>351</v>
      </c>
      <c r="D685" t="s">
        <v>73</v>
      </c>
      <c r="E685" t="s">
        <v>37</v>
      </c>
      <c r="F685" t="s">
        <v>39</v>
      </c>
      <c r="G685">
        <v>132</v>
      </c>
      <c r="H685">
        <v>228756232</v>
      </c>
      <c r="I685">
        <v>190000000</v>
      </c>
      <c r="J685">
        <v>7.8</v>
      </c>
      <c r="K685">
        <f>Table1[[#This Row],[Gross Earning]]-Table1[[#This Row],[Budget]]</f>
        <v>38756232</v>
      </c>
    </row>
    <row r="686" spans="1:11">
      <c r="A686" t="s">
        <v>11590</v>
      </c>
      <c r="B686" s="3">
        <v>2009</v>
      </c>
      <c r="C686" t="s">
        <v>9516</v>
      </c>
      <c r="D686" t="s">
        <v>2527</v>
      </c>
      <c r="E686" t="s">
        <v>37</v>
      </c>
      <c r="F686" t="s">
        <v>39</v>
      </c>
      <c r="G686">
        <v>113</v>
      </c>
      <c r="H686">
        <v>51697449</v>
      </c>
      <c r="I686">
        <v>13000000</v>
      </c>
      <c r="J686">
        <v>4.0999999999999996</v>
      </c>
      <c r="K686">
        <f>Table1[[#This Row],[Gross Earning]]-Table1[[#This Row],[Budget]]</f>
        <v>38697449</v>
      </c>
    </row>
    <row r="687" spans="1:11">
      <c r="A687" t="s">
        <v>5099</v>
      </c>
      <c r="B687" s="3">
        <v>2006</v>
      </c>
      <c r="C687" t="s">
        <v>4673</v>
      </c>
      <c r="D687" t="s">
        <v>1681</v>
      </c>
      <c r="E687" t="s">
        <v>37</v>
      </c>
      <c r="F687" t="s">
        <v>39</v>
      </c>
      <c r="G687">
        <v>95</v>
      </c>
      <c r="H687">
        <v>88658172</v>
      </c>
      <c r="I687">
        <v>50000000</v>
      </c>
      <c r="J687">
        <v>5.6</v>
      </c>
      <c r="K687">
        <f>Table1[[#This Row],[Gross Earning]]-Table1[[#This Row],[Budget]]</f>
        <v>38658172</v>
      </c>
    </row>
    <row r="688" spans="1:11">
      <c r="A688" t="s">
        <v>572</v>
      </c>
      <c r="B688" s="3">
        <v>2014</v>
      </c>
      <c r="C688" t="s">
        <v>570</v>
      </c>
      <c r="D688" t="s">
        <v>571</v>
      </c>
      <c r="E688" t="s">
        <v>37</v>
      </c>
      <c r="F688" t="s">
        <v>39</v>
      </c>
      <c r="G688">
        <v>130</v>
      </c>
      <c r="H688">
        <v>208543795</v>
      </c>
      <c r="I688">
        <v>170000000</v>
      </c>
      <c r="J688">
        <v>7.6</v>
      </c>
      <c r="K688">
        <f>Table1[[#This Row],[Gross Earning]]-Table1[[#This Row],[Budget]]</f>
        <v>38543795</v>
      </c>
    </row>
    <row r="689" spans="1:11">
      <c r="A689" t="s">
        <v>14815</v>
      </c>
      <c r="B689" s="3">
        <v>1986</v>
      </c>
      <c r="C689" t="s">
        <v>487</v>
      </c>
      <c r="D689" t="s">
        <v>3794</v>
      </c>
      <c r="E689" t="s">
        <v>37</v>
      </c>
      <c r="F689" t="s">
        <v>585</v>
      </c>
      <c r="G689">
        <v>119</v>
      </c>
      <c r="H689">
        <v>52293982</v>
      </c>
      <c r="I689">
        <v>13800000</v>
      </c>
      <c r="J689">
        <v>7</v>
      </c>
      <c r="K689">
        <f>Table1[[#This Row],[Gross Earning]]-Table1[[#This Row],[Budget]]</f>
        <v>38493982</v>
      </c>
    </row>
    <row r="690" spans="1:11">
      <c r="A690" t="s">
        <v>4624</v>
      </c>
      <c r="B690" s="3">
        <v>1995</v>
      </c>
      <c r="C690" t="s">
        <v>1739</v>
      </c>
      <c r="D690" t="s">
        <v>1910</v>
      </c>
      <c r="E690" t="s">
        <v>37</v>
      </c>
      <c r="F690" t="s">
        <v>585</v>
      </c>
      <c r="G690">
        <v>123</v>
      </c>
      <c r="H690">
        <v>91400000</v>
      </c>
      <c r="I690">
        <v>53000000</v>
      </c>
      <c r="J690">
        <v>7.3</v>
      </c>
      <c r="K690">
        <f>Table1[[#This Row],[Gross Earning]]-Table1[[#This Row],[Budget]]</f>
        <v>38400000</v>
      </c>
    </row>
    <row r="691" spans="1:11">
      <c r="A691" t="s">
        <v>5735</v>
      </c>
      <c r="B691" s="3">
        <v>1992</v>
      </c>
      <c r="C691" t="s">
        <v>1198</v>
      </c>
      <c r="D691" t="s">
        <v>59</v>
      </c>
      <c r="E691" t="s">
        <v>37</v>
      </c>
      <c r="F691" t="s">
        <v>585</v>
      </c>
      <c r="G691">
        <v>117</v>
      </c>
      <c r="H691">
        <v>83287363</v>
      </c>
      <c r="I691">
        <v>45000000</v>
      </c>
      <c r="J691">
        <v>6.9</v>
      </c>
      <c r="K691">
        <f>Table1[[#This Row],[Gross Earning]]-Table1[[#This Row],[Budget]]</f>
        <v>38287363</v>
      </c>
    </row>
    <row r="692" spans="1:11">
      <c r="A692" t="s">
        <v>1300</v>
      </c>
      <c r="B692" s="3">
        <v>2010</v>
      </c>
      <c r="C692" t="s">
        <v>1114</v>
      </c>
      <c r="D692" t="s">
        <v>42</v>
      </c>
      <c r="E692" t="s">
        <v>37</v>
      </c>
      <c r="F692" t="s">
        <v>39</v>
      </c>
      <c r="G692">
        <v>106</v>
      </c>
      <c r="H692">
        <v>163192114</v>
      </c>
      <c r="I692">
        <v>125000000</v>
      </c>
      <c r="J692">
        <v>5.8</v>
      </c>
      <c r="K692">
        <f>Table1[[#This Row],[Gross Earning]]-Table1[[#This Row],[Budget]]</f>
        <v>38192114</v>
      </c>
    </row>
    <row r="693" spans="1:11">
      <c r="A693" t="s">
        <v>11605</v>
      </c>
      <c r="B693" s="3">
        <v>2003</v>
      </c>
      <c r="C693" t="s">
        <v>809</v>
      </c>
      <c r="D693" t="s">
        <v>1681</v>
      </c>
      <c r="E693" t="s">
        <v>37</v>
      </c>
      <c r="F693" t="s">
        <v>39</v>
      </c>
      <c r="G693">
        <v>95</v>
      </c>
      <c r="H693">
        <v>56127162</v>
      </c>
      <c r="I693">
        <v>18000000</v>
      </c>
      <c r="J693">
        <v>5.4</v>
      </c>
      <c r="K693">
        <f>Table1[[#This Row],[Gross Earning]]-Table1[[#This Row],[Budget]]</f>
        <v>38127162</v>
      </c>
    </row>
    <row r="694" spans="1:11">
      <c r="A694" t="s">
        <v>3058</v>
      </c>
      <c r="B694" s="3">
        <v>2009</v>
      </c>
      <c r="C694" t="s">
        <v>2222</v>
      </c>
      <c r="D694" t="s">
        <v>3057</v>
      </c>
      <c r="E694" t="s">
        <v>37</v>
      </c>
      <c r="F694" t="s">
        <v>95</v>
      </c>
      <c r="G694">
        <v>100</v>
      </c>
      <c r="H694">
        <v>73023275</v>
      </c>
      <c r="I694">
        <v>35000000</v>
      </c>
      <c r="J694">
        <v>5.4</v>
      </c>
      <c r="K694">
        <f>Table1[[#This Row],[Gross Earning]]-Table1[[#This Row],[Budget]]</f>
        <v>38023275</v>
      </c>
    </row>
    <row r="695" spans="1:11">
      <c r="A695" t="s">
        <v>12388</v>
      </c>
      <c r="B695" s="3">
        <v>1982</v>
      </c>
      <c r="C695" t="s">
        <v>10145</v>
      </c>
      <c r="D695" t="s">
        <v>3409</v>
      </c>
      <c r="E695" t="s">
        <v>37</v>
      </c>
      <c r="F695" t="s">
        <v>585</v>
      </c>
      <c r="G695">
        <v>129</v>
      </c>
      <c r="H695">
        <v>54000000</v>
      </c>
      <c r="I695">
        <v>16000000</v>
      </c>
      <c r="J695">
        <v>7.8</v>
      </c>
      <c r="K695">
        <f>Table1[[#This Row],[Gross Earning]]-Table1[[#This Row],[Budget]]</f>
        <v>38000000</v>
      </c>
    </row>
    <row r="696" spans="1:11">
      <c r="A696" t="s">
        <v>7927</v>
      </c>
      <c r="B696" s="3">
        <v>2010</v>
      </c>
      <c r="C696" t="s">
        <v>7926</v>
      </c>
      <c r="D696" t="s">
        <v>334</v>
      </c>
      <c r="E696" t="s">
        <v>37</v>
      </c>
      <c r="F696" t="s">
        <v>39</v>
      </c>
      <c r="G696">
        <v>107</v>
      </c>
      <c r="H696">
        <v>57744720</v>
      </c>
      <c r="I696">
        <v>20000000</v>
      </c>
      <c r="J696">
        <v>6.2</v>
      </c>
      <c r="K696">
        <f>Table1[[#This Row],[Gross Earning]]-Table1[[#This Row],[Budget]]</f>
        <v>37744720</v>
      </c>
    </row>
    <row r="697" spans="1:11">
      <c r="A697" t="s">
        <v>10581</v>
      </c>
      <c r="B697" s="3">
        <v>2010</v>
      </c>
      <c r="C697" t="s">
        <v>9516</v>
      </c>
      <c r="D697" t="s">
        <v>3409</v>
      </c>
      <c r="E697" t="s">
        <v>37</v>
      </c>
      <c r="F697" t="s">
        <v>585</v>
      </c>
      <c r="G697">
        <v>133</v>
      </c>
      <c r="H697">
        <v>37721949</v>
      </c>
      <c r="J697">
        <v>6</v>
      </c>
      <c r="K697">
        <f>Table1[[#This Row],[Gross Earning]]-Table1[[#This Row],[Budget]]</f>
        <v>37721949</v>
      </c>
    </row>
    <row r="698" spans="1:11">
      <c r="A698" t="s">
        <v>10383</v>
      </c>
      <c r="B698" s="3">
        <v>2014</v>
      </c>
      <c r="C698" t="s">
        <v>10381</v>
      </c>
      <c r="D698" t="s">
        <v>5940</v>
      </c>
      <c r="E698" t="s">
        <v>37</v>
      </c>
      <c r="F698" t="s">
        <v>39</v>
      </c>
      <c r="G698">
        <v>170</v>
      </c>
      <c r="H698">
        <v>59696176</v>
      </c>
      <c r="I698">
        <v>22000000</v>
      </c>
      <c r="J698">
        <v>5.6</v>
      </c>
      <c r="K698">
        <f>Table1[[#This Row],[Gross Earning]]-Table1[[#This Row],[Budget]]</f>
        <v>37696176</v>
      </c>
    </row>
    <row r="699" spans="1:11">
      <c r="A699" t="s">
        <v>17008</v>
      </c>
      <c r="B699" s="3">
        <v>1961</v>
      </c>
      <c r="C699" t="s">
        <v>17005</v>
      </c>
      <c r="D699" t="s">
        <v>17007</v>
      </c>
      <c r="E699" t="s">
        <v>37</v>
      </c>
      <c r="F699" t="s">
        <v>5613</v>
      </c>
      <c r="G699">
        <v>152</v>
      </c>
      <c r="H699">
        <v>43650000</v>
      </c>
      <c r="I699">
        <v>6000000</v>
      </c>
      <c r="J699">
        <v>7.6</v>
      </c>
      <c r="K699">
        <f>Table1[[#This Row],[Gross Earning]]-Table1[[#This Row],[Budget]]</f>
        <v>37650000</v>
      </c>
    </row>
    <row r="700" spans="1:11">
      <c r="A700" t="s">
        <v>19799</v>
      </c>
      <c r="B700" s="3">
        <v>2013</v>
      </c>
      <c r="C700" t="s">
        <v>17782</v>
      </c>
      <c r="D700" t="s">
        <v>2786</v>
      </c>
      <c r="E700" t="s">
        <v>37</v>
      </c>
      <c r="F700" t="s">
        <v>585</v>
      </c>
      <c r="G700">
        <v>86</v>
      </c>
      <c r="H700">
        <v>40041683</v>
      </c>
      <c r="I700">
        <v>2500000</v>
      </c>
      <c r="J700">
        <v>5.0999999999999996</v>
      </c>
      <c r="K700">
        <f>Table1[[#This Row],[Gross Earning]]-Table1[[#This Row],[Budget]]</f>
        <v>37541683</v>
      </c>
    </row>
    <row r="701" spans="1:11">
      <c r="A701" t="s">
        <v>7038</v>
      </c>
      <c r="B701" s="3">
        <v>2009</v>
      </c>
      <c r="C701" t="s">
        <v>7037</v>
      </c>
      <c r="D701" t="s">
        <v>3409</v>
      </c>
      <c r="E701" t="s">
        <v>37</v>
      </c>
      <c r="F701" t="s">
        <v>585</v>
      </c>
      <c r="G701">
        <v>109</v>
      </c>
      <c r="H701">
        <v>47536959</v>
      </c>
      <c r="I701">
        <v>10000000</v>
      </c>
      <c r="J701">
        <v>7.3</v>
      </c>
      <c r="K701">
        <f>Table1[[#This Row],[Gross Earning]]-Table1[[#This Row],[Budget]]</f>
        <v>37536959</v>
      </c>
    </row>
    <row r="702" spans="1:11">
      <c r="A702" t="s">
        <v>14083</v>
      </c>
      <c r="B702" s="3">
        <v>1981</v>
      </c>
      <c r="C702" t="s">
        <v>2791</v>
      </c>
      <c r="D702" t="s">
        <v>14082</v>
      </c>
      <c r="E702" t="s">
        <v>37</v>
      </c>
      <c r="F702" t="s">
        <v>95</v>
      </c>
      <c r="G702">
        <v>103</v>
      </c>
      <c r="H702">
        <v>42365600</v>
      </c>
      <c r="I702">
        <v>5000000</v>
      </c>
      <c r="J702">
        <v>7</v>
      </c>
      <c r="K702">
        <f>Table1[[#This Row],[Gross Earning]]-Table1[[#This Row],[Budget]]</f>
        <v>37365600</v>
      </c>
    </row>
    <row r="703" spans="1:11">
      <c r="A703" t="s">
        <v>12749</v>
      </c>
      <c r="B703" s="3">
        <v>2012</v>
      </c>
      <c r="C703" t="s">
        <v>12748</v>
      </c>
      <c r="D703" t="s">
        <v>895</v>
      </c>
      <c r="E703" t="s">
        <v>37</v>
      </c>
      <c r="F703" t="s">
        <v>39</v>
      </c>
      <c r="G703">
        <v>95</v>
      </c>
      <c r="H703">
        <v>54322273</v>
      </c>
      <c r="I703">
        <v>17000000</v>
      </c>
      <c r="J703">
        <v>6.4</v>
      </c>
      <c r="K703">
        <f>Table1[[#This Row],[Gross Earning]]-Table1[[#This Row],[Budget]]</f>
        <v>37322273</v>
      </c>
    </row>
    <row r="704" spans="1:11">
      <c r="A704" t="s">
        <v>13701</v>
      </c>
      <c r="B704" s="3">
        <v>2016</v>
      </c>
      <c r="C704" t="s">
        <v>5128</v>
      </c>
      <c r="D704" t="s">
        <v>4384</v>
      </c>
      <c r="E704" t="s">
        <v>37</v>
      </c>
      <c r="F704" t="s">
        <v>39</v>
      </c>
      <c r="G704">
        <v>86</v>
      </c>
      <c r="H704">
        <v>54257433</v>
      </c>
      <c r="I704">
        <v>17000000</v>
      </c>
      <c r="J704">
        <v>6.8</v>
      </c>
      <c r="K704">
        <f>Table1[[#This Row],[Gross Earning]]-Table1[[#This Row],[Budget]]</f>
        <v>37257433</v>
      </c>
    </row>
    <row r="705" spans="1:11">
      <c r="A705" t="s">
        <v>5770</v>
      </c>
      <c r="B705" s="3">
        <v>2005</v>
      </c>
      <c r="C705" t="s">
        <v>5769</v>
      </c>
      <c r="D705" t="s">
        <v>3794</v>
      </c>
      <c r="E705" t="s">
        <v>37</v>
      </c>
      <c r="F705" t="s">
        <v>39</v>
      </c>
      <c r="G705">
        <v>136</v>
      </c>
      <c r="H705">
        <v>67253092</v>
      </c>
      <c r="I705">
        <v>30000000</v>
      </c>
      <c r="J705">
        <v>7.2</v>
      </c>
      <c r="K705">
        <f>Table1[[#This Row],[Gross Earning]]-Table1[[#This Row],[Budget]]</f>
        <v>37253092</v>
      </c>
    </row>
    <row r="706" spans="1:11">
      <c r="A706" t="s">
        <v>12264</v>
      </c>
      <c r="B706" s="3">
        <v>2013</v>
      </c>
      <c r="C706" t="s">
        <v>12262</v>
      </c>
      <c r="D706" t="s">
        <v>6403</v>
      </c>
      <c r="E706" t="s">
        <v>37</v>
      </c>
      <c r="F706" t="s">
        <v>585</v>
      </c>
      <c r="G706">
        <v>96</v>
      </c>
      <c r="H706">
        <v>54239856</v>
      </c>
      <c r="I706">
        <v>17000000</v>
      </c>
      <c r="J706">
        <v>6.5</v>
      </c>
      <c r="K706">
        <f>Table1[[#This Row],[Gross Earning]]-Table1[[#This Row],[Budget]]</f>
        <v>37239856</v>
      </c>
    </row>
    <row r="707" spans="1:11">
      <c r="A707" t="s">
        <v>15993</v>
      </c>
      <c r="B707" s="3">
        <v>2002</v>
      </c>
      <c r="C707" t="s">
        <v>5289</v>
      </c>
      <c r="D707" t="s">
        <v>3171</v>
      </c>
      <c r="E707" t="s">
        <v>37</v>
      </c>
      <c r="F707" t="s">
        <v>585</v>
      </c>
      <c r="G707">
        <v>113</v>
      </c>
      <c r="H707">
        <v>45063889</v>
      </c>
      <c r="I707">
        <v>8000000</v>
      </c>
      <c r="J707">
        <v>7.6</v>
      </c>
      <c r="K707">
        <f>Table1[[#This Row],[Gross Earning]]-Table1[[#This Row],[Budget]]</f>
        <v>37063889</v>
      </c>
    </row>
    <row r="708" spans="1:11">
      <c r="A708" t="s">
        <v>4230</v>
      </c>
      <c r="B708" s="3">
        <v>2009</v>
      </c>
      <c r="C708" t="s">
        <v>4229</v>
      </c>
      <c r="D708" t="s">
        <v>2142</v>
      </c>
      <c r="E708" t="s">
        <v>37</v>
      </c>
      <c r="F708" t="s">
        <v>39</v>
      </c>
      <c r="G708">
        <v>127</v>
      </c>
      <c r="H708">
        <v>36965395</v>
      </c>
      <c r="J708">
        <v>7.1</v>
      </c>
      <c r="K708">
        <f>Table1[[#This Row],[Gross Earning]]-Table1[[#This Row],[Budget]]</f>
        <v>36965395</v>
      </c>
    </row>
    <row r="709" spans="1:11">
      <c r="A709" t="s">
        <v>15539</v>
      </c>
      <c r="B709" s="3">
        <v>1963</v>
      </c>
      <c r="C709" t="s">
        <v>15538</v>
      </c>
      <c r="D709" t="s">
        <v>1374</v>
      </c>
      <c r="E709" t="s">
        <v>37</v>
      </c>
      <c r="F709" t="s">
        <v>6036</v>
      </c>
      <c r="G709">
        <v>197</v>
      </c>
      <c r="H709">
        <v>46300000</v>
      </c>
      <c r="I709">
        <v>9400000</v>
      </c>
      <c r="J709">
        <v>7.6</v>
      </c>
      <c r="K709">
        <f>Table1[[#This Row],[Gross Earning]]-Table1[[#This Row],[Budget]]</f>
        <v>36900000</v>
      </c>
    </row>
    <row r="710" spans="1:11">
      <c r="A710" t="s">
        <v>12396</v>
      </c>
      <c r="B710" s="3">
        <v>1999</v>
      </c>
      <c r="C710" t="s">
        <v>4099</v>
      </c>
      <c r="D710" t="s">
        <v>4479</v>
      </c>
      <c r="E710" t="s">
        <v>37</v>
      </c>
      <c r="F710" t="s">
        <v>585</v>
      </c>
      <c r="G710">
        <v>106</v>
      </c>
      <c r="H710">
        <v>52885587</v>
      </c>
      <c r="I710">
        <v>16000000</v>
      </c>
      <c r="J710">
        <v>6.4</v>
      </c>
      <c r="K710">
        <f>Table1[[#This Row],[Gross Earning]]-Table1[[#This Row],[Budget]]</f>
        <v>36885587</v>
      </c>
    </row>
    <row r="711" spans="1:11">
      <c r="A711" t="s">
        <v>11765</v>
      </c>
      <c r="B711" s="3">
        <v>1997</v>
      </c>
      <c r="C711" t="s">
        <v>1965</v>
      </c>
      <c r="D711" t="s">
        <v>1009</v>
      </c>
      <c r="E711" t="s">
        <v>37</v>
      </c>
      <c r="F711" t="s">
        <v>39</v>
      </c>
      <c r="G711">
        <v>68</v>
      </c>
      <c r="H711">
        <v>53868030</v>
      </c>
      <c r="I711">
        <v>17000000</v>
      </c>
      <c r="J711">
        <v>7</v>
      </c>
      <c r="K711">
        <f>Table1[[#This Row],[Gross Earning]]-Table1[[#This Row],[Budget]]</f>
        <v>36868030</v>
      </c>
    </row>
    <row r="712" spans="1:11">
      <c r="A712" t="s">
        <v>10723</v>
      </c>
      <c r="B712" s="3">
        <v>2013</v>
      </c>
      <c r="C712" t="s">
        <v>10722</v>
      </c>
      <c r="D712" t="s">
        <v>5940</v>
      </c>
      <c r="E712" t="s">
        <v>37</v>
      </c>
      <c r="F712" t="s">
        <v>585</v>
      </c>
      <c r="G712">
        <v>134</v>
      </c>
      <c r="H712">
        <v>56667870</v>
      </c>
      <c r="I712">
        <v>20000000</v>
      </c>
      <c r="J712">
        <v>8.1</v>
      </c>
      <c r="K712">
        <f>Table1[[#This Row],[Gross Earning]]-Table1[[#This Row],[Budget]]</f>
        <v>36667870</v>
      </c>
    </row>
    <row r="713" spans="1:11">
      <c r="A713" t="s">
        <v>3337</v>
      </c>
      <c r="B713" s="3">
        <v>2003</v>
      </c>
      <c r="C713" t="s">
        <v>3334</v>
      </c>
      <c r="D713" t="s">
        <v>3336</v>
      </c>
      <c r="E713" t="s">
        <v>37</v>
      </c>
      <c r="F713" t="s">
        <v>39</v>
      </c>
      <c r="G713">
        <v>117</v>
      </c>
      <c r="H713">
        <v>116643346</v>
      </c>
      <c r="I713">
        <v>80000000</v>
      </c>
      <c r="J713">
        <v>6</v>
      </c>
      <c r="K713">
        <f>Table1[[#This Row],[Gross Earning]]-Table1[[#This Row],[Budget]]</f>
        <v>36643346</v>
      </c>
    </row>
    <row r="714" spans="1:11">
      <c r="A714" t="s">
        <v>1088</v>
      </c>
      <c r="B714" s="3">
        <v>2011</v>
      </c>
      <c r="C714" t="s">
        <v>893</v>
      </c>
      <c r="D714" t="s">
        <v>73</v>
      </c>
      <c r="E714" t="s">
        <v>37</v>
      </c>
      <c r="F714" t="s">
        <v>39</v>
      </c>
      <c r="G714">
        <v>124</v>
      </c>
      <c r="H714">
        <v>176636816</v>
      </c>
      <c r="I714">
        <v>140000000</v>
      </c>
      <c r="J714">
        <v>6.9</v>
      </c>
      <c r="K714">
        <f>Table1[[#This Row],[Gross Earning]]-Table1[[#This Row],[Budget]]</f>
        <v>36636816</v>
      </c>
    </row>
    <row r="715" spans="1:11">
      <c r="A715" t="s">
        <v>8215</v>
      </c>
      <c r="B715" s="3">
        <v>1995</v>
      </c>
      <c r="C715" t="s">
        <v>8213</v>
      </c>
      <c r="D715" t="s">
        <v>3932</v>
      </c>
      <c r="E715" t="s">
        <v>37</v>
      </c>
      <c r="F715" t="s">
        <v>277</v>
      </c>
      <c r="G715">
        <v>91</v>
      </c>
      <c r="H715">
        <v>66600000</v>
      </c>
      <c r="I715">
        <v>30000000</v>
      </c>
      <c r="J715">
        <v>6.8</v>
      </c>
      <c r="K715">
        <f>Table1[[#This Row],[Gross Earning]]-Table1[[#This Row],[Budget]]</f>
        <v>36600000</v>
      </c>
    </row>
    <row r="716" spans="1:11">
      <c r="A716" t="s">
        <v>16451</v>
      </c>
      <c r="B716" s="3">
        <v>1971</v>
      </c>
      <c r="C716" t="s">
        <v>16450</v>
      </c>
      <c r="D716" t="s">
        <v>50</v>
      </c>
      <c r="E716" t="s">
        <v>37</v>
      </c>
      <c r="F716" t="s">
        <v>14104</v>
      </c>
      <c r="G716">
        <v>120</v>
      </c>
      <c r="H716">
        <v>43800000</v>
      </c>
      <c r="I716">
        <v>7200000</v>
      </c>
      <c r="J716">
        <v>6.7</v>
      </c>
      <c r="K716">
        <f>Table1[[#This Row],[Gross Earning]]-Table1[[#This Row],[Budget]]</f>
        <v>36600000</v>
      </c>
    </row>
    <row r="717" spans="1:11">
      <c r="A717" t="s">
        <v>8183</v>
      </c>
      <c r="B717" s="3">
        <v>1994</v>
      </c>
      <c r="C717" t="s">
        <v>1015</v>
      </c>
      <c r="D717" t="s">
        <v>7727</v>
      </c>
      <c r="E717" t="s">
        <v>37</v>
      </c>
      <c r="F717" t="s">
        <v>585</v>
      </c>
      <c r="G717">
        <v>133</v>
      </c>
      <c r="H717">
        <v>66528842</v>
      </c>
      <c r="I717">
        <v>30000000</v>
      </c>
      <c r="J717">
        <v>7.5</v>
      </c>
      <c r="K717">
        <f>Table1[[#This Row],[Gross Earning]]-Table1[[#This Row],[Budget]]</f>
        <v>36528842</v>
      </c>
    </row>
    <row r="718" spans="1:11">
      <c r="A718" t="s">
        <v>13387</v>
      </c>
      <c r="B718" s="3">
        <v>2009</v>
      </c>
      <c r="C718" t="s">
        <v>5486</v>
      </c>
      <c r="D718" t="s">
        <v>5544</v>
      </c>
      <c r="E718" t="s">
        <v>37</v>
      </c>
      <c r="F718" t="s">
        <v>585</v>
      </c>
      <c r="G718">
        <v>101</v>
      </c>
      <c r="H718">
        <v>51527787</v>
      </c>
      <c r="I718">
        <v>15000000</v>
      </c>
      <c r="J718">
        <v>5.5</v>
      </c>
      <c r="K718">
        <f>Table1[[#This Row],[Gross Earning]]-Table1[[#This Row],[Budget]]</f>
        <v>36527787</v>
      </c>
    </row>
    <row r="719" spans="1:11">
      <c r="A719" t="s">
        <v>8206</v>
      </c>
      <c r="B719" s="3">
        <v>2012</v>
      </c>
      <c r="C719" t="s">
        <v>8205</v>
      </c>
      <c r="D719" t="s">
        <v>5529</v>
      </c>
      <c r="E719" t="s">
        <v>37</v>
      </c>
      <c r="F719" t="s">
        <v>585</v>
      </c>
      <c r="G719">
        <v>119</v>
      </c>
      <c r="H719">
        <v>66468315</v>
      </c>
      <c r="I719">
        <v>30000000</v>
      </c>
      <c r="J719">
        <v>7.4</v>
      </c>
      <c r="K719">
        <f>Table1[[#This Row],[Gross Earning]]-Table1[[#This Row],[Budget]]</f>
        <v>36468315</v>
      </c>
    </row>
    <row r="720" spans="1:11">
      <c r="A720" t="s">
        <v>10727</v>
      </c>
      <c r="B720" s="3">
        <v>2002</v>
      </c>
      <c r="C720" t="s">
        <v>8504</v>
      </c>
      <c r="D720" t="s">
        <v>5788</v>
      </c>
      <c r="E720" t="s">
        <v>37</v>
      </c>
      <c r="F720" t="s">
        <v>39</v>
      </c>
      <c r="G720">
        <v>118</v>
      </c>
      <c r="H720">
        <v>56398162</v>
      </c>
      <c r="I720">
        <v>20000000</v>
      </c>
      <c r="J720">
        <v>5.7</v>
      </c>
      <c r="K720">
        <f>Table1[[#This Row],[Gross Earning]]-Table1[[#This Row],[Budget]]</f>
        <v>36398162</v>
      </c>
    </row>
    <row r="721" spans="1:11">
      <c r="A721" t="s">
        <v>14851</v>
      </c>
      <c r="B721" s="3">
        <v>2011</v>
      </c>
      <c r="C721" t="s">
        <v>4537</v>
      </c>
      <c r="D721" t="s">
        <v>2527</v>
      </c>
      <c r="E721" t="s">
        <v>37</v>
      </c>
      <c r="F721" t="s">
        <v>39</v>
      </c>
      <c r="G721">
        <v>124</v>
      </c>
      <c r="H721">
        <v>46377022</v>
      </c>
      <c r="I721">
        <v>10000000</v>
      </c>
      <c r="J721">
        <v>7.3</v>
      </c>
      <c r="K721">
        <f>Table1[[#This Row],[Gross Earning]]-Table1[[#This Row],[Budget]]</f>
        <v>36377022</v>
      </c>
    </row>
    <row r="722" spans="1:11">
      <c r="A722" t="s">
        <v>8873</v>
      </c>
      <c r="B722" s="3">
        <v>2004</v>
      </c>
      <c r="C722" t="s">
        <v>8565</v>
      </c>
      <c r="D722" t="s">
        <v>4224</v>
      </c>
      <c r="E722" t="s">
        <v>37</v>
      </c>
      <c r="F722" t="s">
        <v>95</v>
      </c>
      <c r="G722">
        <v>135</v>
      </c>
      <c r="H722">
        <v>64371181</v>
      </c>
      <c r="I722">
        <v>28000000</v>
      </c>
      <c r="J722">
        <v>7.5</v>
      </c>
      <c r="K722">
        <f>Table1[[#This Row],[Gross Earning]]-Table1[[#This Row],[Budget]]</f>
        <v>36371181</v>
      </c>
    </row>
    <row r="723" spans="1:11">
      <c r="A723" t="s">
        <v>10735</v>
      </c>
      <c r="B723" s="3">
        <v>1990</v>
      </c>
      <c r="C723" t="s">
        <v>255</v>
      </c>
      <c r="D723" t="s">
        <v>10734</v>
      </c>
      <c r="E723" t="s">
        <v>37</v>
      </c>
      <c r="F723" t="s">
        <v>39</v>
      </c>
      <c r="G723">
        <v>105</v>
      </c>
      <c r="H723">
        <v>56362352</v>
      </c>
      <c r="I723">
        <v>20000000</v>
      </c>
      <c r="J723">
        <v>7.9</v>
      </c>
      <c r="K723">
        <f>Table1[[#This Row],[Gross Earning]]-Table1[[#This Row],[Budget]]</f>
        <v>36362352</v>
      </c>
    </row>
    <row r="724" spans="1:11">
      <c r="A724" t="s">
        <v>842</v>
      </c>
      <c r="B724" s="3">
        <v>2013</v>
      </c>
      <c r="C724" t="s">
        <v>735</v>
      </c>
      <c r="D724" t="s">
        <v>42</v>
      </c>
      <c r="E724" t="s">
        <v>37</v>
      </c>
      <c r="F724" t="s">
        <v>39</v>
      </c>
      <c r="G724">
        <v>112</v>
      </c>
      <c r="H724">
        <v>206360018</v>
      </c>
      <c r="I724">
        <v>170000000</v>
      </c>
      <c r="J724">
        <v>7.1</v>
      </c>
      <c r="K724">
        <f>Table1[[#This Row],[Gross Earning]]-Table1[[#This Row],[Budget]]</f>
        <v>36360018</v>
      </c>
    </row>
    <row r="725" spans="1:11">
      <c r="A725" t="s">
        <v>9246</v>
      </c>
      <c r="B725" s="3">
        <v>2003</v>
      </c>
      <c r="C725" t="s">
        <v>2859</v>
      </c>
      <c r="D725" t="s">
        <v>4042</v>
      </c>
      <c r="E725" t="s">
        <v>37</v>
      </c>
      <c r="F725" t="s">
        <v>585</v>
      </c>
      <c r="G725">
        <v>139</v>
      </c>
      <c r="H725">
        <v>58328680</v>
      </c>
      <c r="I725">
        <v>22000000</v>
      </c>
      <c r="J725">
        <v>7.5</v>
      </c>
      <c r="K725">
        <f>Table1[[#This Row],[Gross Earning]]-Table1[[#This Row],[Budget]]</f>
        <v>36328680</v>
      </c>
    </row>
    <row r="726" spans="1:11">
      <c r="A726" t="s">
        <v>9595</v>
      </c>
      <c r="B726" s="3">
        <v>2005</v>
      </c>
      <c r="C726" t="s">
        <v>9593</v>
      </c>
      <c r="D726" t="s">
        <v>1671</v>
      </c>
      <c r="E726" t="s">
        <v>37</v>
      </c>
      <c r="F726" t="s">
        <v>39</v>
      </c>
      <c r="G726">
        <v>105</v>
      </c>
      <c r="H726">
        <v>36310118</v>
      </c>
      <c r="J726">
        <v>5.5</v>
      </c>
      <c r="K726">
        <f>Table1[[#This Row],[Gross Earning]]-Table1[[#This Row],[Budget]]</f>
        <v>36310118</v>
      </c>
    </row>
    <row r="727" spans="1:11">
      <c r="A727" t="s">
        <v>4662</v>
      </c>
      <c r="B727" s="3">
        <v>2004</v>
      </c>
      <c r="C727" t="s">
        <v>1764</v>
      </c>
      <c r="D727" t="s">
        <v>464</v>
      </c>
      <c r="E727" t="s">
        <v>37</v>
      </c>
      <c r="F727" t="s">
        <v>585</v>
      </c>
      <c r="G727">
        <v>137</v>
      </c>
      <c r="H727">
        <v>66207920</v>
      </c>
      <c r="I727">
        <v>30000000</v>
      </c>
      <c r="J727">
        <v>8</v>
      </c>
      <c r="K727">
        <f>Table1[[#This Row],[Gross Earning]]-Table1[[#This Row],[Budget]]</f>
        <v>36207920</v>
      </c>
    </row>
    <row r="728" spans="1:11">
      <c r="A728" t="s">
        <v>10739</v>
      </c>
      <c r="B728" s="3">
        <v>2016</v>
      </c>
      <c r="C728" t="s">
        <v>10738</v>
      </c>
      <c r="D728" t="s">
        <v>214</v>
      </c>
      <c r="E728" t="s">
        <v>37</v>
      </c>
      <c r="F728" t="s">
        <v>39</v>
      </c>
      <c r="G728">
        <v>110</v>
      </c>
      <c r="H728">
        <v>56154094</v>
      </c>
      <c r="I728">
        <v>20000000</v>
      </c>
      <c r="J728">
        <v>7.6</v>
      </c>
      <c r="K728">
        <f>Table1[[#This Row],[Gross Earning]]-Table1[[#This Row],[Budget]]</f>
        <v>36154094</v>
      </c>
    </row>
    <row r="729" spans="1:11">
      <c r="A729" t="s">
        <v>13685</v>
      </c>
      <c r="B729" s="3">
        <v>2014</v>
      </c>
      <c r="C729" t="s">
        <v>7181</v>
      </c>
      <c r="D729" t="s">
        <v>1681</v>
      </c>
      <c r="E729" t="s">
        <v>37</v>
      </c>
      <c r="F729" t="s">
        <v>585</v>
      </c>
      <c r="G729">
        <v>100</v>
      </c>
      <c r="H729">
        <v>48637684</v>
      </c>
      <c r="I729">
        <v>12500000</v>
      </c>
      <c r="J729">
        <v>6.1</v>
      </c>
      <c r="K729">
        <f>Table1[[#This Row],[Gross Earning]]-Table1[[#This Row],[Budget]]</f>
        <v>36137684</v>
      </c>
    </row>
    <row r="730" spans="1:11">
      <c r="A730" t="s">
        <v>13713</v>
      </c>
      <c r="B730" s="3">
        <v>2007</v>
      </c>
      <c r="C730" t="s">
        <v>13712</v>
      </c>
      <c r="D730" t="s">
        <v>1415</v>
      </c>
      <c r="E730" t="s">
        <v>37</v>
      </c>
      <c r="F730" t="s">
        <v>39</v>
      </c>
      <c r="G730">
        <v>117</v>
      </c>
      <c r="H730">
        <v>49121934</v>
      </c>
      <c r="I730">
        <v>13000000</v>
      </c>
      <c r="J730">
        <v>6.1</v>
      </c>
      <c r="K730">
        <f>Table1[[#This Row],[Gross Earning]]-Table1[[#This Row],[Budget]]</f>
        <v>36121934</v>
      </c>
    </row>
    <row r="731" spans="1:11">
      <c r="A731" t="s">
        <v>16318</v>
      </c>
      <c r="B731" s="3">
        <v>1997</v>
      </c>
      <c r="C731" t="s">
        <v>7785</v>
      </c>
      <c r="D731" t="s">
        <v>2527</v>
      </c>
      <c r="E731" t="s">
        <v>37</v>
      </c>
      <c r="F731" t="s">
        <v>585</v>
      </c>
      <c r="G731">
        <v>115</v>
      </c>
      <c r="H731">
        <v>43490057</v>
      </c>
      <c r="I731">
        <v>7500000</v>
      </c>
      <c r="J731">
        <v>6.9</v>
      </c>
      <c r="K731">
        <f>Table1[[#This Row],[Gross Earning]]-Table1[[#This Row],[Budget]]</f>
        <v>35990057</v>
      </c>
    </row>
    <row r="732" spans="1:11">
      <c r="A732" t="s">
        <v>10355</v>
      </c>
      <c r="B732" s="3">
        <v>1995</v>
      </c>
      <c r="C732" t="s">
        <v>3694</v>
      </c>
      <c r="D732" t="s">
        <v>214</v>
      </c>
      <c r="E732" t="s">
        <v>37</v>
      </c>
      <c r="F732" t="s">
        <v>39</v>
      </c>
      <c r="G732">
        <v>135</v>
      </c>
      <c r="H732">
        <v>70960517</v>
      </c>
      <c r="I732">
        <v>35000000</v>
      </c>
      <c r="J732">
        <v>7.5</v>
      </c>
      <c r="K732">
        <f>Table1[[#This Row],[Gross Earning]]-Table1[[#This Row],[Budget]]</f>
        <v>35960517</v>
      </c>
    </row>
    <row r="733" spans="1:11">
      <c r="A733" t="s">
        <v>8899</v>
      </c>
      <c r="B733" s="3">
        <v>2013</v>
      </c>
      <c r="C733" t="s">
        <v>703</v>
      </c>
      <c r="D733" t="s">
        <v>1681</v>
      </c>
      <c r="E733" t="s">
        <v>37</v>
      </c>
      <c r="F733" t="s">
        <v>39</v>
      </c>
      <c r="G733">
        <v>105</v>
      </c>
      <c r="H733">
        <v>63910583</v>
      </c>
      <c r="I733">
        <v>28000000</v>
      </c>
      <c r="J733">
        <v>6.6</v>
      </c>
      <c r="K733">
        <f>Table1[[#This Row],[Gross Earning]]-Table1[[#This Row],[Budget]]</f>
        <v>35910583</v>
      </c>
    </row>
    <row r="734" spans="1:11">
      <c r="A734" t="s">
        <v>4269</v>
      </c>
      <c r="B734" s="3">
        <v>2012</v>
      </c>
      <c r="C734" t="s">
        <v>4267</v>
      </c>
      <c r="D734" t="s">
        <v>3794</v>
      </c>
      <c r="E734" t="s">
        <v>37</v>
      </c>
      <c r="F734" t="s">
        <v>39</v>
      </c>
      <c r="G734">
        <v>111</v>
      </c>
      <c r="H734">
        <v>35754555</v>
      </c>
      <c r="J734">
        <v>6.8</v>
      </c>
      <c r="K734">
        <f>Table1[[#This Row],[Gross Earning]]-Table1[[#This Row],[Budget]]</f>
        <v>35754555</v>
      </c>
    </row>
    <row r="735" spans="1:11">
      <c r="A735" t="s">
        <v>13992</v>
      </c>
      <c r="B735" s="3">
        <v>1988</v>
      </c>
      <c r="C735" t="s">
        <v>3154</v>
      </c>
      <c r="D735" t="s">
        <v>2831</v>
      </c>
      <c r="E735" t="s">
        <v>37</v>
      </c>
      <c r="F735" t="s">
        <v>277</v>
      </c>
      <c r="G735">
        <v>69</v>
      </c>
      <c r="H735">
        <v>48092846</v>
      </c>
      <c r="I735">
        <v>12500000</v>
      </c>
      <c r="J735">
        <v>7.3</v>
      </c>
      <c r="K735">
        <f>Table1[[#This Row],[Gross Earning]]-Table1[[#This Row],[Budget]]</f>
        <v>35592846</v>
      </c>
    </row>
    <row r="736" spans="1:11">
      <c r="A736" t="s">
        <v>9249</v>
      </c>
      <c r="B736" s="3">
        <v>1990</v>
      </c>
      <c r="C736" t="s">
        <v>1324</v>
      </c>
      <c r="D736" t="s">
        <v>3171</v>
      </c>
      <c r="E736" t="s">
        <v>37</v>
      </c>
      <c r="F736" t="s">
        <v>585</v>
      </c>
      <c r="G736">
        <v>115</v>
      </c>
      <c r="H736">
        <v>61490000</v>
      </c>
      <c r="I736">
        <v>26000000</v>
      </c>
      <c r="J736">
        <v>6.6</v>
      </c>
      <c r="K736">
        <f>Table1[[#This Row],[Gross Earning]]-Table1[[#This Row],[Budget]]</f>
        <v>35490000</v>
      </c>
    </row>
    <row r="737" spans="1:11">
      <c r="A737" t="s">
        <v>3673</v>
      </c>
      <c r="B737" s="3">
        <v>2008</v>
      </c>
      <c r="C737" t="s">
        <v>1751</v>
      </c>
      <c r="D737" t="s">
        <v>1671</v>
      </c>
      <c r="E737" t="s">
        <v>37</v>
      </c>
      <c r="F737" t="s">
        <v>585</v>
      </c>
      <c r="G737">
        <v>106</v>
      </c>
      <c r="H737">
        <v>100468793</v>
      </c>
      <c r="I737">
        <v>65000000</v>
      </c>
      <c r="J737">
        <v>6.9</v>
      </c>
      <c r="K737">
        <f>Table1[[#This Row],[Gross Earning]]-Table1[[#This Row],[Budget]]</f>
        <v>35468793</v>
      </c>
    </row>
    <row r="738" spans="1:11">
      <c r="A738" t="s">
        <v>10753</v>
      </c>
      <c r="B738" s="3">
        <v>2016</v>
      </c>
      <c r="C738" t="s">
        <v>10752</v>
      </c>
      <c r="D738" t="s">
        <v>1671</v>
      </c>
      <c r="E738" t="s">
        <v>37</v>
      </c>
      <c r="F738" t="s">
        <v>585</v>
      </c>
      <c r="G738">
        <v>100</v>
      </c>
      <c r="H738">
        <v>55461307</v>
      </c>
      <c r="I738">
        <v>20000000</v>
      </c>
      <c r="J738">
        <v>6.7</v>
      </c>
      <c r="K738">
        <f>Table1[[#This Row],[Gross Earning]]-Table1[[#This Row],[Budget]]</f>
        <v>35461307</v>
      </c>
    </row>
    <row r="739" spans="1:11">
      <c r="A739" t="s">
        <v>3683</v>
      </c>
      <c r="B739" s="3">
        <v>2010</v>
      </c>
      <c r="C739" t="s">
        <v>2542</v>
      </c>
      <c r="D739" t="s">
        <v>2527</v>
      </c>
      <c r="E739" t="s">
        <v>37</v>
      </c>
      <c r="F739" t="s">
        <v>585</v>
      </c>
      <c r="G739">
        <v>95</v>
      </c>
      <c r="H739">
        <v>100448498</v>
      </c>
      <c r="I739">
        <v>65000000</v>
      </c>
      <c r="J739">
        <v>6.6</v>
      </c>
      <c r="K739">
        <f>Table1[[#This Row],[Gross Earning]]-Table1[[#This Row],[Budget]]</f>
        <v>35448498</v>
      </c>
    </row>
    <row r="740" spans="1:11">
      <c r="A740" t="s">
        <v>9504</v>
      </c>
      <c r="B740" s="3">
        <v>2012</v>
      </c>
      <c r="C740" t="s">
        <v>7204</v>
      </c>
      <c r="D740" t="s">
        <v>214</v>
      </c>
      <c r="E740" t="s">
        <v>37</v>
      </c>
      <c r="F740" t="s">
        <v>39</v>
      </c>
      <c r="G740">
        <v>101</v>
      </c>
      <c r="H740">
        <v>60443237</v>
      </c>
      <c r="I740">
        <v>25000000</v>
      </c>
      <c r="J740">
        <v>6.5</v>
      </c>
      <c r="K740">
        <f>Table1[[#This Row],[Gross Earning]]-Table1[[#This Row],[Budget]]</f>
        <v>35443237</v>
      </c>
    </row>
    <row r="741" spans="1:11">
      <c r="A741" t="s">
        <v>287</v>
      </c>
      <c r="B741" s="3">
        <v>2014</v>
      </c>
      <c r="C741" t="s">
        <v>278</v>
      </c>
      <c r="D741" t="s">
        <v>73</v>
      </c>
      <c r="E741" t="s">
        <v>37</v>
      </c>
      <c r="F741" t="s">
        <v>39</v>
      </c>
      <c r="G741">
        <v>165</v>
      </c>
      <c r="H741">
        <v>245428137</v>
      </c>
      <c r="I741">
        <v>210000000</v>
      </c>
      <c r="J741">
        <v>5.7</v>
      </c>
      <c r="K741">
        <f>Table1[[#This Row],[Gross Earning]]-Table1[[#This Row],[Budget]]</f>
        <v>35428137</v>
      </c>
    </row>
    <row r="742" spans="1:11">
      <c r="A742" t="s">
        <v>6357</v>
      </c>
      <c r="B742" s="3">
        <v>2004</v>
      </c>
      <c r="C742" t="s">
        <v>3778</v>
      </c>
      <c r="D742" t="s">
        <v>4296</v>
      </c>
      <c r="E742" t="s">
        <v>37</v>
      </c>
      <c r="F742" t="s">
        <v>39</v>
      </c>
      <c r="G742">
        <v>178</v>
      </c>
      <c r="H742">
        <v>75305995</v>
      </c>
      <c r="I742">
        <v>40000000</v>
      </c>
      <c r="J742">
        <v>7.7</v>
      </c>
      <c r="K742">
        <f>Table1[[#This Row],[Gross Earning]]-Table1[[#This Row],[Budget]]</f>
        <v>35305995</v>
      </c>
    </row>
    <row r="743" spans="1:11">
      <c r="A743" t="s">
        <v>7145</v>
      </c>
      <c r="B743" s="3">
        <v>2011</v>
      </c>
      <c r="C743" t="s">
        <v>7142</v>
      </c>
      <c r="D743" t="s">
        <v>7144</v>
      </c>
      <c r="E743" t="s">
        <v>37</v>
      </c>
      <c r="F743" t="s">
        <v>95</v>
      </c>
      <c r="G743">
        <v>113</v>
      </c>
      <c r="H743">
        <v>72279690</v>
      </c>
      <c r="I743">
        <v>37000000</v>
      </c>
      <c r="J743">
        <v>6.9</v>
      </c>
      <c r="K743">
        <f>Table1[[#This Row],[Gross Earning]]-Table1[[#This Row],[Budget]]</f>
        <v>35279690</v>
      </c>
    </row>
    <row r="744" spans="1:11">
      <c r="A744" t="s">
        <v>18440</v>
      </c>
      <c r="B744" s="3">
        <v>1977</v>
      </c>
      <c r="C744" t="s">
        <v>4003</v>
      </c>
      <c r="D744" t="s">
        <v>1681</v>
      </c>
      <c r="E744" t="s">
        <v>37</v>
      </c>
      <c r="F744" t="s">
        <v>95</v>
      </c>
      <c r="G744">
        <v>93</v>
      </c>
      <c r="H744">
        <v>39200000</v>
      </c>
      <c r="I744">
        <v>4000000</v>
      </c>
      <c r="J744">
        <v>8.1</v>
      </c>
      <c r="K744">
        <f>Table1[[#This Row],[Gross Earning]]-Table1[[#This Row],[Budget]]</f>
        <v>35200000</v>
      </c>
    </row>
    <row r="745" spans="1:11">
      <c r="A745" t="s">
        <v>19177</v>
      </c>
      <c r="B745" s="3">
        <v>2000</v>
      </c>
      <c r="C745" t="s">
        <v>5076</v>
      </c>
      <c r="D745" t="s">
        <v>17534</v>
      </c>
      <c r="E745" t="s">
        <v>37</v>
      </c>
      <c r="F745" t="s">
        <v>585</v>
      </c>
      <c r="G745">
        <v>115</v>
      </c>
      <c r="H745">
        <v>38168022</v>
      </c>
      <c r="I745">
        <v>3000000</v>
      </c>
      <c r="J745">
        <v>6.6</v>
      </c>
      <c r="K745">
        <f>Table1[[#This Row],[Gross Earning]]-Table1[[#This Row],[Budget]]</f>
        <v>35168022</v>
      </c>
    </row>
    <row r="746" spans="1:11">
      <c r="A746" t="s">
        <v>9923</v>
      </c>
      <c r="B746" s="3">
        <v>2012</v>
      </c>
      <c r="C746" t="s">
        <v>9921</v>
      </c>
      <c r="D746" t="s">
        <v>5544</v>
      </c>
      <c r="E746" t="s">
        <v>37</v>
      </c>
      <c r="F746" t="s">
        <v>39</v>
      </c>
      <c r="G746">
        <v>92</v>
      </c>
      <c r="H746">
        <v>49122319</v>
      </c>
      <c r="I746">
        <v>14000000</v>
      </c>
      <c r="J746">
        <v>5.9</v>
      </c>
      <c r="K746">
        <f>Table1[[#This Row],[Gross Earning]]-Table1[[#This Row],[Budget]]</f>
        <v>35122319</v>
      </c>
    </row>
    <row r="747" spans="1:11">
      <c r="A747" t="s">
        <v>4989</v>
      </c>
      <c r="B747" s="3">
        <v>2006</v>
      </c>
      <c r="C747" t="s">
        <v>4987</v>
      </c>
      <c r="D747" t="s">
        <v>3057</v>
      </c>
      <c r="E747" t="s">
        <v>37</v>
      </c>
      <c r="F747" t="s">
        <v>95</v>
      </c>
      <c r="G747">
        <v>93</v>
      </c>
      <c r="H747">
        <v>35092918</v>
      </c>
      <c r="J747">
        <v>4.9000000000000004</v>
      </c>
      <c r="K747">
        <f>Table1[[#This Row],[Gross Earning]]-Table1[[#This Row],[Budget]]</f>
        <v>35092918</v>
      </c>
    </row>
    <row r="748" spans="1:11">
      <c r="A748" t="s">
        <v>7152</v>
      </c>
      <c r="B748" s="3">
        <v>2002</v>
      </c>
      <c r="C748" t="s">
        <v>6396</v>
      </c>
      <c r="D748" t="s">
        <v>2125</v>
      </c>
      <c r="E748" t="s">
        <v>37</v>
      </c>
      <c r="F748" t="s">
        <v>39</v>
      </c>
      <c r="G748">
        <v>116</v>
      </c>
      <c r="H748">
        <v>71026631</v>
      </c>
      <c r="I748">
        <v>36000000</v>
      </c>
      <c r="J748">
        <v>7</v>
      </c>
      <c r="K748">
        <f>Table1[[#This Row],[Gross Earning]]-Table1[[#This Row],[Budget]]</f>
        <v>35026631</v>
      </c>
    </row>
    <row r="749" spans="1:11">
      <c r="A749" t="s">
        <v>13408</v>
      </c>
      <c r="B749" s="3">
        <v>2012</v>
      </c>
      <c r="C749" t="s">
        <v>9516</v>
      </c>
      <c r="D749" t="s">
        <v>1415</v>
      </c>
      <c r="E749" t="s">
        <v>37</v>
      </c>
      <c r="F749" t="s">
        <v>39</v>
      </c>
      <c r="G749">
        <v>110</v>
      </c>
      <c r="H749">
        <v>35010192</v>
      </c>
      <c r="J749">
        <v>5.4</v>
      </c>
      <c r="K749">
        <f>Table1[[#This Row],[Gross Earning]]-Table1[[#This Row],[Budget]]</f>
        <v>35010192</v>
      </c>
    </row>
    <row r="750" spans="1:11">
      <c r="A750" t="s">
        <v>8193</v>
      </c>
      <c r="B750" s="3">
        <v>2002</v>
      </c>
      <c r="C750" t="s">
        <v>8191</v>
      </c>
      <c r="D750" t="s">
        <v>2527</v>
      </c>
      <c r="E750" t="s">
        <v>37</v>
      </c>
      <c r="F750" t="s">
        <v>585</v>
      </c>
      <c r="G750">
        <v>125</v>
      </c>
      <c r="H750">
        <v>65010106</v>
      </c>
      <c r="I750">
        <v>30000000</v>
      </c>
      <c r="J750">
        <v>7.2</v>
      </c>
      <c r="K750">
        <f>Table1[[#This Row],[Gross Earning]]-Table1[[#This Row],[Budget]]</f>
        <v>35010106</v>
      </c>
    </row>
    <row r="751" spans="1:11">
      <c r="A751" t="s">
        <v>12101</v>
      </c>
      <c r="B751" s="3">
        <v>2008</v>
      </c>
      <c r="C751" t="s">
        <v>1071</v>
      </c>
      <c r="D751" t="s">
        <v>4811</v>
      </c>
      <c r="E751" t="s">
        <v>37</v>
      </c>
      <c r="F751" t="s">
        <v>39</v>
      </c>
      <c r="G751">
        <v>98</v>
      </c>
      <c r="H751">
        <v>58006147</v>
      </c>
      <c r="I751">
        <v>23000000</v>
      </c>
      <c r="J751">
        <v>6.2</v>
      </c>
      <c r="K751">
        <f>Table1[[#This Row],[Gross Earning]]-Table1[[#This Row],[Budget]]</f>
        <v>35006147</v>
      </c>
    </row>
    <row r="752" spans="1:11">
      <c r="A752" t="s">
        <v>4047</v>
      </c>
      <c r="B752" s="3">
        <v>2004</v>
      </c>
      <c r="C752" t="s">
        <v>1633</v>
      </c>
      <c r="D752" t="s">
        <v>2125</v>
      </c>
      <c r="E752" t="s">
        <v>37</v>
      </c>
      <c r="F752" t="s">
        <v>585</v>
      </c>
      <c r="G752">
        <v>120</v>
      </c>
      <c r="H752">
        <v>100003492</v>
      </c>
      <c r="I752">
        <v>65000000</v>
      </c>
      <c r="J752">
        <v>7.6</v>
      </c>
      <c r="K752">
        <f>Table1[[#This Row],[Gross Earning]]-Table1[[#This Row],[Budget]]</f>
        <v>35003492</v>
      </c>
    </row>
    <row r="753" spans="1:11">
      <c r="A753" t="s">
        <v>12745</v>
      </c>
      <c r="B753" s="3">
        <v>1994</v>
      </c>
      <c r="C753" t="s">
        <v>12743</v>
      </c>
      <c r="D753" t="s">
        <v>12744</v>
      </c>
      <c r="E753" t="s">
        <v>37</v>
      </c>
      <c r="F753" t="s">
        <v>95</v>
      </c>
      <c r="G753">
        <v>115</v>
      </c>
      <c r="H753">
        <v>50003300</v>
      </c>
      <c r="I753">
        <v>15000000</v>
      </c>
      <c r="J753">
        <v>7.3</v>
      </c>
      <c r="K753">
        <f>Table1[[#This Row],[Gross Earning]]-Table1[[#This Row],[Budget]]</f>
        <v>35003300</v>
      </c>
    </row>
    <row r="754" spans="1:11">
      <c r="A754" t="s">
        <v>12792</v>
      </c>
      <c r="B754" s="3">
        <v>1997</v>
      </c>
      <c r="C754" t="s">
        <v>1421</v>
      </c>
      <c r="D754" t="s">
        <v>2125</v>
      </c>
      <c r="E754" t="s">
        <v>37</v>
      </c>
      <c r="F754" t="s">
        <v>585</v>
      </c>
      <c r="G754">
        <v>120</v>
      </c>
      <c r="H754">
        <v>44886089</v>
      </c>
      <c r="I754">
        <v>10000000</v>
      </c>
      <c r="J754">
        <v>6.9</v>
      </c>
      <c r="K754">
        <f>Table1[[#This Row],[Gross Earning]]-Table1[[#This Row],[Budget]]</f>
        <v>34886089</v>
      </c>
    </row>
    <row r="755" spans="1:11">
      <c r="A755" t="s">
        <v>4635</v>
      </c>
      <c r="B755" s="3">
        <v>2005</v>
      </c>
      <c r="C755" t="s">
        <v>1257</v>
      </c>
      <c r="D755" t="s">
        <v>1924</v>
      </c>
      <c r="E755" t="s">
        <v>37</v>
      </c>
      <c r="F755" t="s">
        <v>39</v>
      </c>
      <c r="G755">
        <v>98</v>
      </c>
      <c r="H755">
        <v>89706988</v>
      </c>
      <c r="I755">
        <v>55000000</v>
      </c>
      <c r="J755">
        <v>6.2</v>
      </c>
      <c r="K755">
        <f>Table1[[#This Row],[Gross Earning]]-Table1[[#This Row],[Budget]]</f>
        <v>34706988</v>
      </c>
    </row>
    <row r="756" spans="1:11">
      <c r="A756" t="s">
        <v>10628</v>
      </c>
      <c r="B756" s="3">
        <v>1982</v>
      </c>
      <c r="C756" t="s">
        <v>10627</v>
      </c>
      <c r="D756" t="s">
        <v>5926</v>
      </c>
      <c r="E756" t="s">
        <v>37</v>
      </c>
      <c r="F756" t="s">
        <v>585</v>
      </c>
      <c r="G756">
        <v>114</v>
      </c>
      <c r="H756">
        <v>69700000</v>
      </c>
      <c r="I756">
        <v>35000000</v>
      </c>
      <c r="J756">
        <v>5.8</v>
      </c>
      <c r="K756">
        <f>Table1[[#This Row],[Gross Earning]]-Table1[[#This Row],[Budget]]</f>
        <v>34700000</v>
      </c>
    </row>
    <row r="757" spans="1:11">
      <c r="A757" t="s">
        <v>16768</v>
      </c>
      <c r="B757" s="3">
        <v>1985</v>
      </c>
      <c r="C757" t="s">
        <v>3694</v>
      </c>
      <c r="D757" t="s">
        <v>15011</v>
      </c>
      <c r="E757" t="s">
        <v>37</v>
      </c>
      <c r="F757" t="s">
        <v>585</v>
      </c>
      <c r="G757">
        <v>115</v>
      </c>
      <c r="H757">
        <v>41400000</v>
      </c>
      <c r="I757">
        <v>6900000</v>
      </c>
      <c r="J757">
        <v>7.3</v>
      </c>
      <c r="K757">
        <f>Table1[[#This Row],[Gross Earning]]-Table1[[#This Row],[Budget]]</f>
        <v>34500000</v>
      </c>
    </row>
    <row r="758" spans="1:11">
      <c r="A758" t="s">
        <v>8903</v>
      </c>
      <c r="B758" s="3">
        <v>1981</v>
      </c>
      <c r="C758" t="s">
        <v>6142</v>
      </c>
      <c r="D758" t="s">
        <v>50</v>
      </c>
      <c r="E758" t="s">
        <v>37</v>
      </c>
      <c r="F758" t="s">
        <v>95</v>
      </c>
      <c r="G758">
        <v>127</v>
      </c>
      <c r="H758">
        <v>62300000</v>
      </c>
      <c r="I758">
        <v>28000000</v>
      </c>
      <c r="J758">
        <v>6.8</v>
      </c>
      <c r="K758">
        <f>Table1[[#This Row],[Gross Earning]]-Table1[[#This Row],[Budget]]</f>
        <v>34300000</v>
      </c>
    </row>
    <row r="759" spans="1:11">
      <c r="A759" t="s">
        <v>5108</v>
      </c>
      <c r="B759" s="3">
        <v>2011</v>
      </c>
      <c r="C759" t="s">
        <v>3739</v>
      </c>
      <c r="D759" t="s">
        <v>1415</v>
      </c>
      <c r="E759" t="s">
        <v>37</v>
      </c>
      <c r="F759" t="s">
        <v>39</v>
      </c>
      <c r="G759">
        <v>118</v>
      </c>
      <c r="H759">
        <v>84244877</v>
      </c>
      <c r="I759">
        <v>50000000</v>
      </c>
      <c r="J759">
        <v>7.4</v>
      </c>
      <c r="K759">
        <f>Table1[[#This Row],[Gross Earning]]-Table1[[#This Row],[Budget]]</f>
        <v>34244877</v>
      </c>
    </row>
    <row r="760" spans="1:11">
      <c r="A760" t="s">
        <v>3209</v>
      </c>
      <c r="B760" s="3">
        <v>2016</v>
      </c>
      <c r="C760" t="s">
        <v>3207</v>
      </c>
      <c r="D760" t="s">
        <v>3208</v>
      </c>
      <c r="E760" t="s">
        <v>37</v>
      </c>
      <c r="F760" t="s">
        <v>95</v>
      </c>
      <c r="G760">
        <v>97</v>
      </c>
      <c r="H760">
        <v>107225164</v>
      </c>
      <c r="I760">
        <v>73000000</v>
      </c>
      <c r="J760">
        <v>6.3</v>
      </c>
      <c r="K760">
        <f>Table1[[#This Row],[Gross Earning]]-Table1[[#This Row],[Budget]]</f>
        <v>34225164</v>
      </c>
    </row>
    <row r="761" spans="1:11">
      <c r="A761" t="s">
        <v>20781</v>
      </c>
      <c r="B761" s="3">
        <v>2001</v>
      </c>
      <c r="C761" t="s">
        <v>13509</v>
      </c>
      <c r="D761" t="s">
        <v>1935</v>
      </c>
      <c r="E761" t="s">
        <v>37</v>
      </c>
      <c r="F761" t="s">
        <v>585</v>
      </c>
      <c r="G761">
        <v>138</v>
      </c>
      <c r="H761">
        <v>35918429</v>
      </c>
      <c r="I761">
        <v>1700000</v>
      </c>
      <c r="J761">
        <v>7.5</v>
      </c>
      <c r="K761">
        <f>Table1[[#This Row],[Gross Earning]]-Table1[[#This Row],[Budget]]</f>
        <v>34218429</v>
      </c>
    </row>
    <row r="762" spans="1:11">
      <c r="A762" t="s">
        <v>8210</v>
      </c>
      <c r="B762" s="3">
        <v>2001</v>
      </c>
      <c r="C762" t="s">
        <v>198</v>
      </c>
      <c r="D762" t="s">
        <v>2786</v>
      </c>
      <c r="E762" t="s">
        <v>37</v>
      </c>
      <c r="F762" t="s">
        <v>39</v>
      </c>
      <c r="G762">
        <v>87</v>
      </c>
      <c r="H762">
        <v>64172251</v>
      </c>
      <c r="I762">
        <v>30000000</v>
      </c>
      <c r="J762">
        <v>5.4</v>
      </c>
      <c r="K762">
        <f>Table1[[#This Row],[Gross Earning]]-Table1[[#This Row],[Budget]]</f>
        <v>34172251</v>
      </c>
    </row>
    <row r="763" spans="1:11">
      <c r="A763" t="s">
        <v>6361</v>
      </c>
      <c r="B763" s="3">
        <v>2005</v>
      </c>
      <c r="C763" t="s">
        <v>3827</v>
      </c>
      <c r="D763" t="s">
        <v>1528</v>
      </c>
      <c r="E763" t="s">
        <v>37</v>
      </c>
      <c r="F763" t="s">
        <v>585</v>
      </c>
      <c r="G763">
        <v>147</v>
      </c>
      <c r="H763">
        <v>74098862</v>
      </c>
      <c r="I763">
        <v>40000000</v>
      </c>
      <c r="J763">
        <v>8.1</v>
      </c>
      <c r="K763">
        <f>Table1[[#This Row],[Gross Earning]]-Table1[[#This Row],[Budget]]</f>
        <v>34098862</v>
      </c>
    </row>
    <row r="764" spans="1:11">
      <c r="A764" t="s">
        <v>8057</v>
      </c>
      <c r="B764" s="3">
        <v>2014</v>
      </c>
      <c r="C764" t="s">
        <v>5382</v>
      </c>
      <c r="D764" t="s">
        <v>8056</v>
      </c>
      <c r="E764" t="s">
        <v>37</v>
      </c>
      <c r="F764" t="s">
        <v>585</v>
      </c>
      <c r="G764">
        <v>99</v>
      </c>
      <c r="H764">
        <v>59073773</v>
      </c>
      <c r="I764">
        <v>25000000</v>
      </c>
      <c r="J764">
        <v>8.1</v>
      </c>
      <c r="K764">
        <f>Table1[[#This Row],[Gross Earning]]-Table1[[#This Row],[Budget]]</f>
        <v>34073773</v>
      </c>
    </row>
    <row r="765" spans="1:11">
      <c r="A765" t="s">
        <v>8804</v>
      </c>
      <c r="B765" s="3">
        <v>2016</v>
      </c>
      <c r="C765" t="s">
        <v>4309</v>
      </c>
      <c r="D765" t="s">
        <v>1671</v>
      </c>
      <c r="E765" t="s">
        <v>37</v>
      </c>
      <c r="F765" t="s">
        <v>585</v>
      </c>
      <c r="G765">
        <v>99</v>
      </c>
      <c r="H765">
        <v>63034755</v>
      </c>
      <c r="I765">
        <v>29000000</v>
      </c>
      <c r="J765">
        <v>5.3</v>
      </c>
      <c r="K765">
        <f>Table1[[#This Row],[Gross Earning]]-Table1[[#This Row],[Budget]]</f>
        <v>34034755</v>
      </c>
    </row>
    <row r="766" spans="1:11">
      <c r="A766" t="s">
        <v>12800</v>
      </c>
      <c r="B766" s="3">
        <v>2012</v>
      </c>
      <c r="C766" t="s">
        <v>507</v>
      </c>
      <c r="D766" t="s">
        <v>2125</v>
      </c>
      <c r="E766" t="s">
        <v>37</v>
      </c>
      <c r="F766" t="s">
        <v>585</v>
      </c>
      <c r="G766">
        <v>109</v>
      </c>
      <c r="H766">
        <v>40983001</v>
      </c>
      <c r="I766">
        <v>7000000</v>
      </c>
      <c r="J766">
        <v>7.7</v>
      </c>
      <c r="K766">
        <f>Table1[[#This Row],[Gross Earning]]-Table1[[#This Row],[Budget]]</f>
        <v>33983001</v>
      </c>
    </row>
    <row r="767" spans="1:11">
      <c r="A767" t="s">
        <v>348</v>
      </c>
      <c r="B767" s="3">
        <v>2014</v>
      </c>
      <c r="C767" t="s">
        <v>118</v>
      </c>
      <c r="D767" t="s">
        <v>262</v>
      </c>
      <c r="E767" t="s">
        <v>37</v>
      </c>
      <c r="F767" t="s">
        <v>39</v>
      </c>
      <c r="G767">
        <v>149</v>
      </c>
      <c r="H767">
        <v>233914986</v>
      </c>
      <c r="I767">
        <v>200000000</v>
      </c>
      <c r="J767">
        <v>8</v>
      </c>
      <c r="K767">
        <f>Table1[[#This Row],[Gross Earning]]-Table1[[#This Row],[Budget]]</f>
        <v>33914986</v>
      </c>
    </row>
    <row r="768" spans="1:11">
      <c r="A768" t="s">
        <v>17012</v>
      </c>
      <c r="B768" s="3">
        <v>1980</v>
      </c>
      <c r="C768" t="s">
        <v>4218</v>
      </c>
      <c r="D768" t="s">
        <v>3913</v>
      </c>
      <c r="E768" t="s">
        <v>37</v>
      </c>
      <c r="F768" t="s">
        <v>585</v>
      </c>
      <c r="G768">
        <v>98</v>
      </c>
      <c r="H768">
        <v>39800000</v>
      </c>
      <c r="I768">
        <v>6000000</v>
      </c>
      <c r="J768">
        <v>7.4</v>
      </c>
      <c r="K768">
        <f>Table1[[#This Row],[Gross Earning]]-Table1[[#This Row],[Budget]]</f>
        <v>33800000</v>
      </c>
    </row>
    <row r="769" spans="1:11">
      <c r="A769" t="s">
        <v>10360</v>
      </c>
      <c r="B769" s="3">
        <v>2001</v>
      </c>
      <c r="C769" t="s">
        <v>7427</v>
      </c>
      <c r="D769" t="s">
        <v>5482</v>
      </c>
      <c r="E769" t="s">
        <v>37</v>
      </c>
      <c r="F769" t="s">
        <v>39</v>
      </c>
      <c r="G769">
        <v>84</v>
      </c>
      <c r="H769">
        <v>55762229</v>
      </c>
      <c r="I769">
        <v>22000000</v>
      </c>
      <c r="J769">
        <v>4.8</v>
      </c>
      <c r="K769">
        <f>Table1[[#This Row],[Gross Earning]]-Table1[[#This Row],[Budget]]</f>
        <v>33762229</v>
      </c>
    </row>
    <row r="770" spans="1:11">
      <c r="A770" t="s">
        <v>13673</v>
      </c>
      <c r="B770" s="3">
        <v>2000</v>
      </c>
      <c r="C770" t="s">
        <v>13672</v>
      </c>
      <c r="D770" t="s">
        <v>10440</v>
      </c>
      <c r="E770" t="s">
        <v>37</v>
      </c>
      <c r="F770" t="s">
        <v>39</v>
      </c>
      <c r="G770">
        <v>83</v>
      </c>
      <c r="H770">
        <v>46729374</v>
      </c>
      <c r="I770">
        <v>13000000</v>
      </c>
      <c r="J770">
        <v>5.5</v>
      </c>
      <c r="K770">
        <f>Table1[[#This Row],[Gross Earning]]-Table1[[#This Row],[Budget]]</f>
        <v>33729374</v>
      </c>
    </row>
    <row r="771" spans="1:11">
      <c r="A771" t="s">
        <v>11782</v>
      </c>
      <c r="B771" s="3">
        <v>1984</v>
      </c>
      <c r="C771" t="s">
        <v>4955</v>
      </c>
      <c r="D771" t="s">
        <v>11781</v>
      </c>
      <c r="E771" t="s">
        <v>37</v>
      </c>
      <c r="F771" t="s">
        <v>585</v>
      </c>
      <c r="G771">
        <v>180</v>
      </c>
      <c r="H771">
        <v>51600000</v>
      </c>
      <c r="I771">
        <v>18000000</v>
      </c>
      <c r="J771">
        <v>8.3000000000000007</v>
      </c>
      <c r="K771">
        <f>Table1[[#This Row],[Gross Earning]]-Table1[[#This Row],[Budget]]</f>
        <v>33600000</v>
      </c>
    </row>
    <row r="772" spans="1:11">
      <c r="A772" t="s">
        <v>15517</v>
      </c>
      <c r="B772" s="3">
        <v>1967</v>
      </c>
      <c r="C772" t="s">
        <v>8052</v>
      </c>
      <c r="D772" t="s">
        <v>50</v>
      </c>
      <c r="E772" t="s">
        <v>37</v>
      </c>
      <c r="F772" t="s">
        <v>6036</v>
      </c>
      <c r="G772">
        <v>117</v>
      </c>
      <c r="H772">
        <v>43100000</v>
      </c>
      <c r="I772">
        <v>9500000</v>
      </c>
      <c r="J772">
        <v>6.9</v>
      </c>
      <c r="K772">
        <f>Table1[[#This Row],[Gross Earning]]-Table1[[#This Row],[Budget]]</f>
        <v>33600000</v>
      </c>
    </row>
    <row r="773" spans="1:11">
      <c r="A773" t="s">
        <v>14535</v>
      </c>
      <c r="B773" s="3">
        <v>2002</v>
      </c>
      <c r="C773" t="s">
        <v>1324</v>
      </c>
      <c r="D773" t="s">
        <v>1528</v>
      </c>
      <c r="E773" t="s">
        <v>37</v>
      </c>
      <c r="F773" t="s">
        <v>585</v>
      </c>
      <c r="G773">
        <v>81</v>
      </c>
      <c r="H773">
        <v>46563158</v>
      </c>
      <c r="I773">
        <v>13000000</v>
      </c>
      <c r="J773">
        <v>7.1</v>
      </c>
      <c r="K773">
        <f>Table1[[#This Row],[Gross Earning]]-Table1[[#This Row],[Budget]]</f>
        <v>33563158</v>
      </c>
    </row>
    <row r="774" spans="1:11">
      <c r="A774" t="s">
        <v>12107</v>
      </c>
      <c r="B774" s="3">
        <v>2005</v>
      </c>
      <c r="C774" t="s">
        <v>12105</v>
      </c>
      <c r="D774" t="s">
        <v>12106</v>
      </c>
      <c r="E774" t="s">
        <v>37</v>
      </c>
      <c r="F774" t="s">
        <v>95</v>
      </c>
      <c r="G774">
        <v>80</v>
      </c>
      <c r="H774">
        <v>51053787</v>
      </c>
      <c r="I774">
        <v>17500000</v>
      </c>
      <c r="J774">
        <v>6.5</v>
      </c>
      <c r="K774">
        <f>Table1[[#This Row],[Gross Earning]]-Table1[[#This Row],[Budget]]</f>
        <v>33553787</v>
      </c>
    </row>
    <row r="775" spans="1:11">
      <c r="A775" t="s">
        <v>8218</v>
      </c>
      <c r="B775" s="3">
        <v>2012</v>
      </c>
      <c r="C775" t="s">
        <v>3930</v>
      </c>
      <c r="D775" t="s">
        <v>1415</v>
      </c>
      <c r="E775" t="s">
        <v>37</v>
      </c>
      <c r="F775" t="s">
        <v>39</v>
      </c>
      <c r="G775">
        <v>100</v>
      </c>
      <c r="H775">
        <v>63536011</v>
      </c>
      <c r="I775">
        <v>30000000</v>
      </c>
      <c r="J775">
        <v>6.3</v>
      </c>
      <c r="K775">
        <f>Table1[[#This Row],[Gross Earning]]-Table1[[#This Row],[Budget]]</f>
        <v>33536011</v>
      </c>
    </row>
    <row r="776" spans="1:11">
      <c r="A776" t="s">
        <v>9094</v>
      </c>
      <c r="B776" s="3">
        <v>1997</v>
      </c>
      <c r="C776" t="s">
        <v>5164</v>
      </c>
      <c r="D776" t="s">
        <v>2142</v>
      </c>
      <c r="E776" t="s">
        <v>37</v>
      </c>
      <c r="F776" t="s">
        <v>585</v>
      </c>
      <c r="G776">
        <v>115</v>
      </c>
      <c r="H776">
        <v>60491560</v>
      </c>
      <c r="I776">
        <v>27000000</v>
      </c>
      <c r="J776">
        <v>6.6</v>
      </c>
      <c r="K776">
        <f>Table1[[#This Row],[Gross Earning]]-Table1[[#This Row],[Budget]]</f>
        <v>33491560</v>
      </c>
    </row>
    <row r="777" spans="1:11">
      <c r="A777" t="s">
        <v>3990</v>
      </c>
      <c r="B777" s="3">
        <v>2001</v>
      </c>
      <c r="C777" t="s">
        <v>1889</v>
      </c>
      <c r="D777" t="s">
        <v>2502</v>
      </c>
      <c r="E777" t="s">
        <v>37</v>
      </c>
      <c r="F777" t="s">
        <v>95</v>
      </c>
      <c r="G777">
        <v>87</v>
      </c>
      <c r="H777">
        <v>93375151</v>
      </c>
      <c r="I777">
        <v>60000000</v>
      </c>
      <c r="J777">
        <v>5.2</v>
      </c>
      <c r="K777">
        <f>Table1[[#This Row],[Gross Earning]]-Table1[[#This Row],[Budget]]</f>
        <v>33375151</v>
      </c>
    </row>
    <row r="778" spans="1:11">
      <c r="A778" t="s">
        <v>195</v>
      </c>
      <c r="B778" s="3">
        <v>2013</v>
      </c>
      <c r="C778" t="s">
        <v>171</v>
      </c>
      <c r="D778" t="s">
        <v>173</v>
      </c>
      <c r="E778" t="s">
        <v>37</v>
      </c>
      <c r="F778" t="s">
        <v>39</v>
      </c>
      <c r="G778">
        <v>186</v>
      </c>
      <c r="H778">
        <v>258355354</v>
      </c>
      <c r="I778">
        <v>225000000</v>
      </c>
      <c r="J778">
        <v>7.9</v>
      </c>
      <c r="K778">
        <f>Table1[[#This Row],[Gross Earning]]-Table1[[#This Row],[Budget]]</f>
        <v>33355354</v>
      </c>
    </row>
    <row r="779" spans="1:11">
      <c r="A779" t="s">
        <v>3078</v>
      </c>
      <c r="B779" s="3">
        <v>2006</v>
      </c>
      <c r="C779" t="s">
        <v>1104</v>
      </c>
      <c r="D779" t="s">
        <v>3076</v>
      </c>
      <c r="E779" t="s">
        <v>37</v>
      </c>
      <c r="F779" t="s">
        <v>39</v>
      </c>
      <c r="G779">
        <v>130</v>
      </c>
      <c r="H779">
        <v>103338338</v>
      </c>
      <c r="I779">
        <v>70000000</v>
      </c>
      <c r="J779">
        <v>6.5</v>
      </c>
      <c r="K779">
        <f>Table1[[#This Row],[Gross Earning]]-Table1[[#This Row],[Budget]]</f>
        <v>33338338</v>
      </c>
    </row>
    <row r="780" spans="1:11">
      <c r="A780" t="s">
        <v>4000</v>
      </c>
      <c r="B780" s="3">
        <v>2002</v>
      </c>
      <c r="C780" t="s">
        <v>3998</v>
      </c>
      <c r="D780" t="s">
        <v>1681</v>
      </c>
      <c r="E780" t="s">
        <v>37</v>
      </c>
      <c r="F780" t="s">
        <v>39</v>
      </c>
      <c r="G780">
        <v>101</v>
      </c>
      <c r="H780">
        <v>93307796</v>
      </c>
      <c r="I780">
        <v>60000000</v>
      </c>
      <c r="J780">
        <v>6.1</v>
      </c>
      <c r="K780">
        <f>Table1[[#This Row],[Gross Earning]]-Table1[[#This Row],[Budget]]</f>
        <v>33307796</v>
      </c>
    </row>
    <row r="781" spans="1:11">
      <c r="A781" t="s">
        <v>2121</v>
      </c>
      <c r="B781" s="3">
        <v>2000</v>
      </c>
      <c r="C781" t="s">
        <v>327</v>
      </c>
      <c r="D781" t="s">
        <v>2120</v>
      </c>
      <c r="E781" t="s">
        <v>37</v>
      </c>
      <c r="F781" t="s">
        <v>39</v>
      </c>
      <c r="G781">
        <v>94</v>
      </c>
      <c r="H781">
        <v>125305545</v>
      </c>
      <c r="I781">
        <v>92000000</v>
      </c>
      <c r="J781">
        <v>5.5</v>
      </c>
      <c r="K781">
        <f>Table1[[#This Row],[Gross Earning]]-Table1[[#This Row],[Budget]]</f>
        <v>33305545</v>
      </c>
    </row>
    <row r="782" spans="1:11">
      <c r="A782" t="s">
        <v>10095</v>
      </c>
      <c r="B782" s="3">
        <v>2000</v>
      </c>
      <c r="C782" t="s">
        <v>6963</v>
      </c>
      <c r="D782" t="s">
        <v>1009</v>
      </c>
      <c r="E782" t="s">
        <v>37</v>
      </c>
      <c r="F782" t="s">
        <v>585</v>
      </c>
      <c r="G782">
        <v>98</v>
      </c>
      <c r="H782">
        <v>57262492</v>
      </c>
      <c r="I782">
        <v>24000000</v>
      </c>
      <c r="J782">
        <v>6.7</v>
      </c>
      <c r="K782">
        <f>Table1[[#This Row],[Gross Earning]]-Table1[[#This Row],[Budget]]</f>
        <v>33262492</v>
      </c>
    </row>
    <row r="783" spans="1:11">
      <c r="A783" t="s">
        <v>16467</v>
      </c>
      <c r="B783" s="3">
        <v>1993</v>
      </c>
      <c r="C783" t="s">
        <v>14295</v>
      </c>
      <c r="D783" t="s">
        <v>7837</v>
      </c>
      <c r="E783" t="s">
        <v>37</v>
      </c>
      <c r="F783" t="s">
        <v>585</v>
      </c>
      <c r="G783">
        <v>121</v>
      </c>
      <c r="H783">
        <v>40158000</v>
      </c>
      <c r="I783">
        <v>7000000</v>
      </c>
      <c r="J783">
        <v>7.6</v>
      </c>
      <c r="K783">
        <f>Table1[[#This Row],[Gross Earning]]-Table1[[#This Row],[Budget]]</f>
        <v>33158000</v>
      </c>
    </row>
    <row r="784" spans="1:11">
      <c r="A784" t="s">
        <v>2299</v>
      </c>
      <c r="B784" s="3">
        <v>2003</v>
      </c>
      <c r="C784" t="s">
        <v>2296</v>
      </c>
      <c r="D784" t="s">
        <v>2298</v>
      </c>
      <c r="E784" t="s">
        <v>37</v>
      </c>
      <c r="F784" t="s">
        <v>39</v>
      </c>
      <c r="G784">
        <v>140</v>
      </c>
      <c r="H784">
        <v>120147445</v>
      </c>
      <c r="I784">
        <v>87000000</v>
      </c>
      <c r="J784">
        <v>7.3</v>
      </c>
      <c r="K784">
        <f>Table1[[#This Row],[Gross Earning]]-Table1[[#This Row],[Budget]]</f>
        <v>33147445</v>
      </c>
    </row>
    <row r="785" spans="1:11">
      <c r="A785" t="s">
        <v>10937</v>
      </c>
      <c r="B785" s="3">
        <v>1996</v>
      </c>
      <c r="C785" t="s">
        <v>9813</v>
      </c>
      <c r="D785" t="s">
        <v>2125</v>
      </c>
      <c r="E785" t="s">
        <v>37</v>
      </c>
      <c r="F785" t="s">
        <v>585</v>
      </c>
      <c r="G785">
        <v>101</v>
      </c>
      <c r="H785">
        <v>53146000</v>
      </c>
      <c r="I785">
        <v>20000000</v>
      </c>
      <c r="J785">
        <v>6.1</v>
      </c>
      <c r="K785">
        <f>Table1[[#This Row],[Gross Earning]]-Table1[[#This Row],[Budget]]</f>
        <v>33146000</v>
      </c>
    </row>
    <row r="786" spans="1:11">
      <c r="A786" t="s">
        <v>7304</v>
      </c>
      <c r="B786" s="3">
        <v>2005</v>
      </c>
      <c r="C786" t="s">
        <v>7302</v>
      </c>
      <c r="D786" t="s">
        <v>1681</v>
      </c>
      <c r="E786" t="s">
        <v>37</v>
      </c>
      <c r="F786" t="s">
        <v>39</v>
      </c>
      <c r="G786">
        <v>105</v>
      </c>
      <c r="H786">
        <v>67962333</v>
      </c>
      <c r="I786">
        <v>35000000</v>
      </c>
      <c r="J786">
        <v>5.9</v>
      </c>
      <c r="K786">
        <f>Table1[[#This Row],[Gross Earning]]-Table1[[#This Row],[Budget]]</f>
        <v>32962333</v>
      </c>
    </row>
    <row r="787" spans="1:11">
      <c r="A787" t="s">
        <v>22478</v>
      </c>
      <c r="B787" s="3">
        <v>2008</v>
      </c>
      <c r="C787" t="s">
        <v>18269</v>
      </c>
      <c r="D787" t="s">
        <v>214</v>
      </c>
      <c r="E787" t="s">
        <v>37</v>
      </c>
      <c r="F787" t="s">
        <v>95</v>
      </c>
      <c r="G787">
        <v>122</v>
      </c>
      <c r="H787">
        <v>33451479</v>
      </c>
      <c r="I787">
        <v>500000</v>
      </c>
      <c r="J787">
        <v>6.5</v>
      </c>
      <c r="K787">
        <f>Table1[[#This Row],[Gross Earning]]-Table1[[#This Row],[Budget]]</f>
        <v>32951479</v>
      </c>
    </row>
    <row r="788" spans="1:11">
      <c r="A788" t="s">
        <v>8877</v>
      </c>
      <c r="B788" s="3">
        <v>2004</v>
      </c>
      <c r="C788" t="s">
        <v>111</v>
      </c>
      <c r="D788" t="s">
        <v>4904</v>
      </c>
      <c r="E788" t="s">
        <v>37</v>
      </c>
      <c r="F788" t="s">
        <v>585</v>
      </c>
      <c r="G788">
        <v>110</v>
      </c>
      <c r="H788">
        <v>58885635</v>
      </c>
      <c r="I788">
        <v>26000000</v>
      </c>
      <c r="J788">
        <v>7.4</v>
      </c>
      <c r="K788">
        <f>Table1[[#This Row],[Gross Earning]]-Table1[[#This Row],[Budget]]</f>
        <v>32885635</v>
      </c>
    </row>
    <row r="789" spans="1:11">
      <c r="A789" t="s">
        <v>8222</v>
      </c>
      <c r="B789" s="3">
        <v>2008</v>
      </c>
      <c r="C789" t="s">
        <v>6417</v>
      </c>
      <c r="D789" t="s">
        <v>1415</v>
      </c>
      <c r="E789" t="s">
        <v>37</v>
      </c>
      <c r="F789" t="s">
        <v>585</v>
      </c>
      <c r="G789">
        <v>118</v>
      </c>
      <c r="H789">
        <v>62877175</v>
      </c>
      <c r="I789">
        <v>30000000</v>
      </c>
      <c r="J789">
        <v>7.2</v>
      </c>
      <c r="K789">
        <f>Table1[[#This Row],[Gross Earning]]-Table1[[#This Row],[Budget]]</f>
        <v>32877175</v>
      </c>
    </row>
    <row r="790" spans="1:11">
      <c r="A790" t="s">
        <v>12754</v>
      </c>
      <c r="B790" s="3">
        <v>2006</v>
      </c>
      <c r="C790" t="s">
        <v>1783</v>
      </c>
      <c r="D790" t="s">
        <v>5544</v>
      </c>
      <c r="E790" t="s">
        <v>37</v>
      </c>
      <c r="F790" t="s">
        <v>39</v>
      </c>
      <c r="G790">
        <v>87</v>
      </c>
      <c r="H790">
        <v>47860214</v>
      </c>
      <c r="I790">
        <v>15000000</v>
      </c>
      <c r="J790">
        <v>5</v>
      </c>
      <c r="K790">
        <f>Table1[[#This Row],[Gross Earning]]-Table1[[#This Row],[Budget]]</f>
        <v>32860214</v>
      </c>
    </row>
    <row r="791" spans="1:11">
      <c r="A791" t="s">
        <v>12757</v>
      </c>
      <c r="B791" s="3">
        <v>2002</v>
      </c>
      <c r="C791" t="s">
        <v>809</v>
      </c>
      <c r="D791" t="s">
        <v>2358</v>
      </c>
      <c r="E791" t="s">
        <v>37</v>
      </c>
      <c r="F791" t="s">
        <v>95</v>
      </c>
      <c r="G791">
        <v>88</v>
      </c>
      <c r="H791">
        <v>47811275</v>
      </c>
      <c r="I791">
        <v>15000000</v>
      </c>
      <c r="J791">
        <v>5.4</v>
      </c>
      <c r="K791">
        <f>Table1[[#This Row],[Gross Earning]]-Table1[[#This Row],[Budget]]</f>
        <v>32811275</v>
      </c>
    </row>
    <row r="792" spans="1:11">
      <c r="A792" t="s">
        <v>6388</v>
      </c>
      <c r="B792" s="3">
        <v>2001</v>
      </c>
      <c r="C792" t="s">
        <v>40</v>
      </c>
      <c r="D792" t="s">
        <v>6387</v>
      </c>
      <c r="E792" t="s">
        <v>37</v>
      </c>
      <c r="F792" t="s">
        <v>585</v>
      </c>
      <c r="G792">
        <v>123</v>
      </c>
      <c r="H792">
        <v>66808615</v>
      </c>
      <c r="I792">
        <v>34000000</v>
      </c>
      <c r="J792">
        <v>6.1</v>
      </c>
      <c r="K792">
        <f>Table1[[#This Row],[Gross Earning]]-Table1[[#This Row],[Budget]]</f>
        <v>32808615</v>
      </c>
    </row>
    <row r="793" spans="1:11">
      <c r="A793" t="s">
        <v>13394</v>
      </c>
      <c r="B793" s="3">
        <v>1977</v>
      </c>
      <c r="C793" t="s">
        <v>8052</v>
      </c>
      <c r="D793" t="s">
        <v>227</v>
      </c>
      <c r="E793" t="s">
        <v>37</v>
      </c>
      <c r="F793" t="s">
        <v>95</v>
      </c>
      <c r="G793">
        <v>123</v>
      </c>
      <c r="H793">
        <v>46800000</v>
      </c>
      <c r="I793">
        <v>14000000</v>
      </c>
      <c r="J793">
        <v>7.1</v>
      </c>
      <c r="K793">
        <f>Table1[[#This Row],[Gross Earning]]-Table1[[#This Row],[Budget]]</f>
        <v>32800000</v>
      </c>
    </row>
    <row r="794" spans="1:11">
      <c r="A794" t="s">
        <v>3349</v>
      </c>
      <c r="B794" s="3">
        <v>2001</v>
      </c>
      <c r="C794" t="s">
        <v>3347</v>
      </c>
      <c r="D794" t="s">
        <v>3348</v>
      </c>
      <c r="E794" t="s">
        <v>37</v>
      </c>
      <c r="F794" t="s">
        <v>585</v>
      </c>
      <c r="G794">
        <v>141</v>
      </c>
      <c r="H794">
        <v>100614858</v>
      </c>
      <c r="I794">
        <v>68000000</v>
      </c>
      <c r="J794">
        <v>6.9</v>
      </c>
      <c r="K794">
        <f>Table1[[#This Row],[Gross Earning]]-Table1[[#This Row],[Budget]]</f>
        <v>32614858</v>
      </c>
    </row>
    <row r="795" spans="1:11">
      <c r="A795" t="s">
        <v>1578</v>
      </c>
      <c r="B795" s="3">
        <v>2011</v>
      </c>
      <c r="C795" t="s">
        <v>1575</v>
      </c>
      <c r="D795" t="s">
        <v>271</v>
      </c>
      <c r="E795" t="s">
        <v>37</v>
      </c>
      <c r="F795" t="s">
        <v>95</v>
      </c>
      <c r="G795">
        <v>103</v>
      </c>
      <c r="H795">
        <v>142614158</v>
      </c>
      <c r="I795">
        <v>110000000</v>
      </c>
      <c r="J795">
        <v>5.5</v>
      </c>
      <c r="K795">
        <f>Table1[[#This Row],[Gross Earning]]-Table1[[#This Row],[Budget]]</f>
        <v>32614158</v>
      </c>
    </row>
    <row r="796" spans="1:11">
      <c r="A796" t="s">
        <v>7372</v>
      </c>
      <c r="B796" s="3">
        <v>2012</v>
      </c>
      <c r="C796" t="s">
        <v>3218</v>
      </c>
      <c r="D796" t="s">
        <v>1671</v>
      </c>
      <c r="E796" t="s">
        <v>37</v>
      </c>
      <c r="F796" t="s">
        <v>585</v>
      </c>
      <c r="G796">
        <v>134</v>
      </c>
      <c r="H796">
        <v>67523385</v>
      </c>
      <c r="I796">
        <v>35000000</v>
      </c>
      <c r="J796">
        <v>6.2</v>
      </c>
      <c r="K796">
        <f>Table1[[#This Row],[Gross Earning]]-Table1[[#This Row],[Budget]]</f>
        <v>32523385</v>
      </c>
    </row>
    <row r="797" spans="1:11">
      <c r="A797" t="s">
        <v>20180</v>
      </c>
      <c r="B797" s="3">
        <v>2011</v>
      </c>
      <c r="C797" t="s">
        <v>18269</v>
      </c>
      <c r="D797" t="s">
        <v>3409</v>
      </c>
      <c r="E797" t="s">
        <v>37</v>
      </c>
      <c r="F797" t="s">
        <v>39</v>
      </c>
      <c r="G797">
        <v>129</v>
      </c>
      <c r="H797">
        <v>34522221</v>
      </c>
      <c r="I797">
        <v>2000000</v>
      </c>
      <c r="J797">
        <v>7</v>
      </c>
      <c r="K797">
        <f>Table1[[#This Row],[Gross Earning]]-Table1[[#This Row],[Budget]]</f>
        <v>32522221</v>
      </c>
    </row>
    <row r="798" spans="1:11">
      <c r="A798" t="s">
        <v>15840</v>
      </c>
      <c r="B798" s="3">
        <v>2009</v>
      </c>
      <c r="C798" t="s">
        <v>4893</v>
      </c>
      <c r="D798" t="s">
        <v>7837</v>
      </c>
      <c r="E798" t="s">
        <v>37</v>
      </c>
      <c r="F798" t="s">
        <v>585</v>
      </c>
      <c r="G798">
        <v>112</v>
      </c>
      <c r="H798">
        <v>39462438</v>
      </c>
      <c r="I798">
        <v>7000000</v>
      </c>
      <c r="J798">
        <v>7.3</v>
      </c>
      <c r="K798">
        <f>Table1[[#This Row],[Gross Earning]]-Table1[[#This Row],[Budget]]</f>
        <v>32462438</v>
      </c>
    </row>
    <row r="799" spans="1:11">
      <c r="A799" t="s">
        <v>6352</v>
      </c>
      <c r="B799" s="3">
        <v>1992</v>
      </c>
      <c r="C799" t="s">
        <v>1633</v>
      </c>
      <c r="D799" t="s">
        <v>6351</v>
      </c>
      <c r="E799" t="s">
        <v>37</v>
      </c>
      <c r="F799" t="s">
        <v>585</v>
      </c>
      <c r="G799">
        <v>117</v>
      </c>
      <c r="H799">
        <v>72455275</v>
      </c>
      <c r="I799">
        <v>40000000</v>
      </c>
      <c r="J799">
        <v>7.8</v>
      </c>
      <c r="K799">
        <f>Table1[[#This Row],[Gross Earning]]-Table1[[#This Row],[Budget]]</f>
        <v>32455275</v>
      </c>
    </row>
    <row r="800" spans="1:11">
      <c r="A800" t="s">
        <v>4034</v>
      </c>
      <c r="B800" s="3">
        <v>2010</v>
      </c>
      <c r="C800" t="s">
        <v>1257</v>
      </c>
      <c r="D800" t="s">
        <v>422</v>
      </c>
      <c r="E800" t="s">
        <v>37</v>
      </c>
      <c r="F800" t="s">
        <v>39</v>
      </c>
      <c r="G800">
        <v>111</v>
      </c>
      <c r="H800">
        <v>90356857</v>
      </c>
      <c r="I800">
        <v>58000000</v>
      </c>
      <c r="J800">
        <v>7.1</v>
      </c>
      <c r="K800">
        <f>Table1[[#This Row],[Gross Earning]]-Table1[[#This Row],[Budget]]</f>
        <v>32356857</v>
      </c>
    </row>
    <row r="801" spans="1:11">
      <c r="A801" t="s">
        <v>6409</v>
      </c>
      <c r="B801" s="3">
        <v>2015</v>
      </c>
      <c r="C801" t="s">
        <v>389</v>
      </c>
      <c r="D801" t="s">
        <v>2819</v>
      </c>
      <c r="E801" t="s">
        <v>37</v>
      </c>
      <c r="F801" t="s">
        <v>39</v>
      </c>
      <c r="G801">
        <v>142</v>
      </c>
      <c r="H801">
        <v>72306065</v>
      </c>
      <c r="I801">
        <v>40000000</v>
      </c>
      <c r="J801">
        <v>7.6</v>
      </c>
      <c r="K801">
        <f>Table1[[#This Row],[Gross Earning]]-Table1[[#This Row],[Budget]]</f>
        <v>32306065</v>
      </c>
    </row>
    <row r="802" spans="1:11">
      <c r="A802" t="s">
        <v>6365</v>
      </c>
      <c r="B802" s="3">
        <v>2008</v>
      </c>
      <c r="C802" t="s">
        <v>2482</v>
      </c>
      <c r="D802" t="s">
        <v>2142</v>
      </c>
      <c r="E802" t="s">
        <v>37</v>
      </c>
      <c r="F802" t="s">
        <v>39</v>
      </c>
      <c r="G802">
        <v>90</v>
      </c>
      <c r="H802">
        <v>72266306</v>
      </c>
      <c r="I802">
        <v>40000000</v>
      </c>
      <c r="J802">
        <v>6.6</v>
      </c>
      <c r="K802">
        <f>Table1[[#This Row],[Gross Earning]]-Table1[[#This Row],[Budget]]</f>
        <v>32266306</v>
      </c>
    </row>
    <row r="803" spans="1:11">
      <c r="A803" t="s">
        <v>10369</v>
      </c>
      <c r="B803" s="3">
        <v>2014</v>
      </c>
      <c r="C803" t="s">
        <v>7635</v>
      </c>
      <c r="D803" t="s">
        <v>2527</v>
      </c>
      <c r="E803" t="s">
        <v>37</v>
      </c>
      <c r="F803" t="s">
        <v>95</v>
      </c>
      <c r="G803">
        <v>122</v>
      </c>
      <c r="H803">
        <v>54235441</v>
      </c>
      <c r="I803">
        <v>22000000</v>
      </c>
      <c r="J803">
        <v>7.3</v>
      </c>
      <c r="K803">
        <f>Table1[[#This Row],[Gross Earning]]-Table1[[#This Row],[Budget]]</f>
        <v>32235441</v>
      </c>
    </row>
    <row r="804" spans="1:11">
      <c r="A804" t="s">
        <v>2609</v>
      </c>
      <c r="B804" s="3">
        <v>1997</v>
      </c>
      <c r="C804" t="s">
        <v>1340</v>
      </c>
      <c r="D804" t="s">
        <v>1401</v>
      </c>
      <c r="E804" t="s">
        <v>37</v>
      </c>
      <c r="F804" t="s">
        <v>585</v>
      </c>
      <c r="G804">
        <v>138</v>
      </c>
      <c r="H804">
        <v>112225777</v>
      </c>
      <c r="I804">
        <v>80000000</v>
      </c>
      <c r="J804">
        <v>7.3</v>
      </c>
      <c r="K804">
        <f>Table1[[#This Row],[Gross Earning]]-Table1[[#This Row],[Budget]]</f>
        <v>32225777</v>
      </c>
    </row>
    <row r="805" spans="1:11">
      <c r="A805" t="s">
        <v>15837</v>
      </c>
      <c r="B805" s="3">
        <v>1987</v>
      </c>
      <c r="C805" t="s">
        <v>1324</v>
      </c>
      <c r="D805" t="s">
        <v>882</v>
      </c>
      <c r="E805" t="s">
        <v>37</v>
      </c>
      <c r="F805" t="s">
        <v>585</v>
      </c>
      <c r="G805">
        <v>97</v>
      </c>
      <c r="H805">
        <v>32222567</v>
      </c>
      <c r="J805">
        <v>7.2</v>
      </c>
      <c r="K805">
        <f>Table1[[#This Row],[Gross Earning]]-Table1[[#This Row],[Budget]]</f>
        <v>32222567</v>
      </c>
    </row>
    <row r="806" spans="1:11">
      <c r="A806" t="s">
        <v>20017</v>
      </c>
      <c r="B806" s="3">
        <v>1982</v>
      </c>
      <c r="C806" t="s">
        <v>7064</v>
      </c>
      <c r="D806" t="s">
        <v>5544</v>
      </c>
      <c r="E806" t="s">
        <v>37</v>
      </c>
      <c r="F806" t="s">
        <v>585</v>
      </c>
      <c r="G806">
        <v>91</v>
      </c>
      <c r="H806">
        <v>36200000</v>
      </c>
      <c r="I806">
        <v>4000000</v>
      </c>
      <c r="J806">
        <v>5.7</v>
      </c>
      <c r="K806">
        <f>Table1[[#This Row],[Gross Earning]]-Table1[[#This Row],[Budget]]</f>
        <v>32200000</v>
      </c>
    </row>
    <row r="807" spans="1:11">
      <c r="A807" t="s">
        <v>10702</v>
      </c>
      <c r="B807" s="3">
        <v>2004</v>
      </c>
      <c r="C807" t="s">
        <v>3880</v>
      </c>
      <c r="D807" t="s">
        <v>1009</v>
      </c>
      <c r="E807" t="s">
        <v>37</v>
      </c>
      <c r="F807" t="s">
        <v>39</v>
      </c>
      <c r="G807">
        <v>109</v>
      </c>
      <c r="H807">
        <v>69148997</v>
      </c>
      <c r="I807">
        <v>37000000</v>
      </c>
      <c r="J807">
        <v>5.4</v>
      </c>
      <c r="K807">
        <f>Table1[[#This Row],[Gross Earning]]-Table1[[#This Row],[Budget]]</f>
        <v>32148997</v>
      </c>
    </row>
    <row r="808" spans="1:11">
      <c r="A808" t="s">
        <v>2383</v>
      </c>
      <c r="B808" s="3">
        <v>2007</v>
      </c>
      <c r="C808" t="s">
        <v>1526</v>
      </c>
      <c r="D808" t="s">
        <v>1528</v>
      </c>
      <c r="E808" t="s">
        <v>37</v>
      </c>
      <c r="F808" t="s">
        <v>39</v>
      </c>
      <c r="G808">
        <v>122</v>
      </c>
      <c r="H808">
        <v>117144465</v>
      </c>
      <c r="I808">
        <v>85000000</v>
      </c>
      <c r="J808">
        <v>6.9</v>
      </c>
      <c r="K808">
        <f>Table1[[#This Row],[Gross Earning]]-Table1[[#This Row],[Budget]]</f>
        <v>32144465</v>
      </c>
    </row>
    <row r="809" spans="1:11">
      <c r="A809" t="s">
        <v>16000</v>
      </c>
      <c r="B809" s="3">
        <v>2004</v>
      </c>
      <c r="C809" t="s">
        <v>15997</v>
      </c>
      <c r="D809" t="s">
        <v>6199</v>
      </c>
      <c r="E809" t="s">
        <v>37</v>
      </c>
      <c r="F809" t="s">
        <v>39</v>
      </c>
      <c r="G809">
        <v>95</v>
      </c>
      <c r="H809">
        <v>40066497</v>
      </c>
      <c r="I809">
        <v>8000000</v>
      </c>
      <c r="J809">
        <v>3.5</v>
      </c>
      <c r="K809">
        <f>Table1[[#This Row],[Gross Earning]]-Table1[[#This Row],[Budget]]</f>
        <v>32066497</v>
      </c>
    </row>
    <row r="810" spans="1:11">
      <c r="A810" t="s">
        <v>10765</v>
      </c>
      <c r="B810" s="3">
        <v>2014</v>
      </c>
      <c r="C810" t="s">
        <v>10764</v>
      </c>
      <c r="D810" t="s">
        <v>5940</v>
      </c>
      <c r="E810" t="s">
        <v>37</v>
      </c>
      <c r="F810" t="s">
        <v>39</v>
      </c>
      <c r="G810">
        <v>128</v>
      </c>
      <c r="H810">
        <v>52066000</v>
      </c>
      <c r="I810">
        <v>20000000</v>
      </c>
      <c r="J810">
        <v>7.5</v>
      </c>
      <c r="K810">
        <f>Table1[[#This Row],[Gross Earning]]-Table1[[#This Row],[Budget]]</f>
        <v>32066000</v>
      </c>
    </row>
    <row r="811" spans="1:11">
      <c r="A811" t="s">
        <v>183</v>
      </c>
      <c r="B811" s="3">
        <v>2012</v>
      </c>
      <c r="C811" t="s">
        <v>180</v>
      </c>
      <c r="D811" t="s">
        <v>42</v>
      </c>
      <c r="E811" t="s">
        <v>37</v>
      </c>
      <c r="F811" t="s">
        <v>39</v>
      </c>
      <c r="G811">
        <v>153</v>
      </c>
      <c r="H811">
        <v>262030663</v>
      </c>
      <c r="I811">
        <v>230000000</v>
      </c>
      <c r="J811">
        <v>7</v>
      </c>
      <c r="K811">
        <f>Table1[[#This Row],[Gross Earning]]-Table1[[#This Row],[Budget]]</f>
        <v>32030663</v>
      </c>
    </row>
    <row r="812" spans="1:11">
      <c r="A812" t="s">
        <v>18446</v>
      </c>
      <c r="B812" s="3">
        <v>1952</v>
      </c>
      <c r="C812" t="s">
        <v>18443</v>
      </c>
      <c r="D812" t="s">
        <v>12744</v>
      </c>
      <c r="E812" t="s">
        <v>37</v>
      </c>
      <c r="F812" t="s">
        <v>4830</v>
      </c>
      <c r="G812">
        <v>152</v>
      </c>
      <c r="H812">
        <v>36000000</v>
      </c>
      <c r="I812">
        <v>4000000</v>
      </c>
      <c r="J812">
        <v>6.7</v>
      </c>
      <c r="K812">
        <f>Table1[[#This Row],[Gross Earning]]-Table1[[#This Row],[Budget]]</f>
        <v>32000000</v>
      </c>
    </row>
    <row r="813" spans="1:11">
      <c r="A813" t="s">
        <v>1036</v>
      </c>
      <c r="B813" s="3">
        <v>2014</v>
      </c>
      <c r="C813" t="s">
        <v>639</v>
      </c>
      <c r="D813" t="s">
        <v>1035</v>
      </c>
      <c r="E813" t="s">
        <v>37</v>
      </c>
      <c r="F813" t="s">
        <v>95</v>
      </c>
      <c r="G813">
        <v>102</v>
      </c>
      <c r="H813">
        <v>176997107</v>
      </c>
      <c r="I813">
        <v>145000000</v>
      </c>
      <c r="J813">
        <v>7.9</v>
      </c>
      <c r="K813">
        <f>Table1[[#This Row],[Gross Earning]]-Table1[[#This Row],[Budget]]</f>
        <v>31997107</v>
      </c>
    </row>
    <row r="814" spans="1:11">
      <c r="A814" t="s">
        <v>16489</v>
      </c>
      <c r="B814" s="3">
        <v>2008</v>
      </c>
      <c r="C814" t="s">
        <v>16487</v>
      </c>
      <c r="D814" t="s">
        <v>1415</v>
      </c>
      <c r="E814" t="s">
        <v>37</v>
      </c>
      <c r="F814" t="s">
        <v>39</v>
      </c>
      <c r="G814">
        <v>112</v>
      </c>
      <c r="H814">
        <v>31973840</v>
      </c>
      <c r="J814">
        <v>7.2</v>
      </c>
      <c r="K814">
        <f>Table1[[#This Row],[Gross Earning]]-Table1[[#This Row],[Budget]]</f>
        <v>31973840</v>
      </c>
    </row>
    <row r="815" spans="1:11">
      <c r="A815" t="s">
        <v>16942</v>
      </c>
      <c r="B815" s="3">
        <v>1984</v>
      </c>
      <c r="C815" t="s">
        <v>29</v>
      </c>
      <c r="D815" t="s">
        <v>647</v>
      </c>
      <c r="E815" t="s">
        <v>37</v>
      </c>
      <c r="F815" t="s">
        <v>585</v>
      </c>
      <c r="G815">
        <v>107</v>
      </c>
      <c r="H815">
        <v>38400000</v>
      </c>
      <c r="I815">
        <v>6500000</v>
      </c>
      <c r="J815">
        <v>8.1</v>
      </c>
      <c r="K815">
        <f>Table1[[#This Row],[Gross Earning]]-Table1[[#This Row],[Budget]]</f>
        <v>31900000</v>
      </c>
    </row>
    <row r="816" spans="1:11">
      <c r="A816" t="s">
        <v>9266</v>
      </c>
      <c r="B816" s="3">
        <v>2005</v>
      </c>
      <c r="C816" t="s">
        <v>6308</v>
      </c>
      <c r="D816" t="s">
        <v>852</v>
      </c>
      <c r="E816" t="s">
        <v>37</v>
      </c>
      <c r="F816" t="s">
        <v>39</v>
      </c>
      <c r="G816">
        <v>85</v>
      </c>
      <c r="H816">
        <v>57859105</v>
      </c>
      <c r="I816">
        <v>26000000</v>
      </c>
      <c r="J816">
        <v>6.5</v>
      </c>
      <c r="K816">
        <f>Table1[[#This Row],[Gross Earning]]-Table1[[#This Row],[Budget]]</f>
        <v>31859105</v>
      </c>
    </row>
    <row r="817" spans="1:11">
      <c r="A817" t="s">
        <v>13329</v>
      </c>
      <c r="B817" s="3">
        <v>1996</v>
      </c>
      <c r="C817" t="s">
        <v>364</v>
      </c>
      <c r="D817" t="s">
        <v>214</v>
      </c>
      <c r="E817" t="s">
        <v>37</v>
      </c>
      <c r="F817" t="s">
        <v>39</v>
      </c>
      <c r="G817">
        <v>120</v>
      </c>
      <c r="H817">
        <v>46338728</v>
      </c>
      <c r="I817">
        <v>14500000</v>
      </c>
      <c r="J817">
        <v>6.8</v>
      </c>
      <c r="K817">
        <f>Table1[[#This Row],[Gross Earning]]-Table1[[#This Row],[Budget]]</f>
        <v>31838728</v>
      </c>
    </row>
    <row r="818" spans="1:11">
      <c r="A818" t="s">
        <v>13678</v>
      </c>
      <c r="B818" s="3">
        <v>1988</v>
      </c>
      <c r="C818" t="s">
        <v>13676</v>
      </c>
      <c r="D818" t="s">
        <v>10280</v>
      </c>
      <c r="E818" t="s">
        <v>37</v>
      </c>
      <c r="F818" t="s">
        <v>585</v>
      </c>
      <c r="G818">
        <v>107</v>
      </c>
      <c r="H818">
        <v>44726644</v>
      </c>
      <c r="I818">
        <v>13000000</v>
      </c>
      <c r="J818">
        <v>6.8</v>
      </c>
      <c r="K818">
        <f>Table1[[#This Row],[Gross Earning]]-Table1[[#This Row],[Budget]]</f>
        <v>31726644</v>
      </c>
    </row>
    <row r="819" spans="1:11">
      <c r="A819" t="s">
        <v>11773</v>
      </c>
      <c r="B819" s="3">
        <v>2011</v>
      </c>
      <c r="C819" t="s">
        <v>935</v>
      </c>
      <c r="D819" t="s">
        <v>3057</v>
      </c>
      <c r="E819" t="s">
        <v>37</v>
      </c>
      <c r="F819" t="s">
        <v>95</v>
      </c>
      <c r="G819">
        <v>99</v>
      </c>
      <c r="H819">
        <v>52691009</v>
      </c>
      <c r="I819">
        <v>21000000</v>
      </c>
      <c r="J819">
        <v>6.6</v>
      </c>
      <c r="K819">
        <f>Table1[[#This Row],[Gross Earning]]-Table1[[#This Row],[Budget]]</f>
        <v>31691009</v>
      </c>
    </row>
    <row r="820" spans="1:11">
      <c r="A820" t="s">
        <v>5084</v>
      </c>
      <c r="B820" s="3">
        <v>1999</v>
      </c>
      <c r="C820" t="s">
        <v>5081</v>
      </c>
      <c r="D820" t="s">
        <v>464</v>
      </c>
      <c r="E820" t="s">
        <v>37</v>
      </c>
      <c r="F820" t="s">
        <v>585</v>
      </c>
      <c r="G820">
        <v>90</v>
      </c>
      <c r="H820">
        <v>81517441</v>
      </c>
      <c r="I820">
        <v>50000000</v>
      </c>
      <c r="J820">
        <v>7.1</v>
      </c>
      <c r="K820">
        <f>Table1[[#This Row],[Gross Earning]]-Table1[[#This Row],[Budget]]</f>
        <v>31517441</v>
      </c>
    </row>
    <row r="821" spans="1:11">
      <c r="A821" t="s">
        <v>9485</v>
      </c>
      <c r="B821" s="3">
        <v>1993</v>
      </c>
      <c r="C821" t="s">
        <v>5985</v>
      </c>
      <c r="D821" t="s">
        <v>9484</v>
      </c>
      <c r="E821" t="s">
        <v>37</v>
      </c>
      <c r="F821" t="s">
        <v>585</v>
      </c>
      <c r="G821">
        <v>134</v>
      </c>
      <c r="H821">
        <v>56505065</v>
      </c>
      <c r="I821">
        <v>25000000</v>
      </c>
      <c r="J821">
        <v>7.8</v>
      </c>
      <c r="K821">
        <f>Table1[[#This Row],[Gross Earning]]-Table1[[#This Row],[Budget]]</f>
        <v>31505065</v>
      </c>
    </row>
    <row r="822" spans="1:11">
      <c r="A822" t="s">
        <v>11564</v>
      </c>
      <c r="B822" s="3">
        <v>2004</v>
      </c>
      <c r="C822" t="s">
        <v>11562</v>
      </c>
      <c r="D822" t="s">
        <v>2717</v>
      </c>
      <c r="E822" t="s">
        <v>37</v>
      </c>
      <c r="F822" t="s">
        <v>95</v>
      </c>
      <c r="G822">
        <v>95</v>
      </c>
      <c r="H822">
        <v>51431160</v>
      </c>
      <c r="I822">
        <v>20000000</v>
      </c>
      <c r="J822">
        <v>5.9</v>
      </c>
      <c r="K822">
        <f>Table1[[#This Row],[Gross Earning]]-Table1[[#This Row],[Budget]]</f>
        <v>31431160</v>
      </c>
    </row>
    <row r="823" spans="1:11">
      <c r="A823" t="s">
        <v>18472</v>
      </c>
      <c r="B823" s="3">
        <v>2015</v>
      </c>
      <c r="C823" t="s">
        <v>499</v>
      </c>
      <c r="D823" t="s">
        <v>852</v>
      </c>
      <c r="E823" t="s">
        <v>37</v>
      </c>
      <c r="F823" t="s">
        <v>585</v>
      </c>
      <c r="G823">
        <v>91</v>
      </c>
      <c r="H823">
        <v>35385560</v>
      </c>
      <c r="I823">
        <v>4000000</v>
      </c>
      <c r="J823">
        <v>4.5999999999999996</v>
      </c>
      <c r="K823">
        <f>Table1[[#This Row],[Gross Earning]]-Table1[[#This Row],[Budget]]</f>
        <v>31385560</v>
      </c>
    </row>
    <row r="824" spans="1:11">
      <c r="A824" t="s">
        <v>8201</v>
      </c>
      <c r="B824" s="3">
        <v>2013</v>
      </c>
      <c r="C824" t="s">
        <v>8197</v>
      </c>
      <c r="D824" t="s">
        <v>8199</v>
      </c>
      <c r="E824" t="s">
        <v>37</v>
      </c>
      <c r="F824" t="s">
        <v>39</v>
      </c>
      <c r="G824">
        <v>98</v>
      </c>
      <c r="H824">
        <v>66359959</v>
      </c>
      <c r="I824">
        <v>35000000</v>
      </c>
      <c r="J824">
        <v>6.9</v>
      </c>
      <c r="K824">
        <f>Table1[[#This Row],[Gross Earning]]-Table1[[#This Row],[Budget]]</f>
        <v>31359959</v>
      </c>
    </row>
    <row r="825" spans="1:11">
      <c r="A825" t="s">
        <v>8892</v>
      </c>
      <c r="B825" s="3">
        <v>2001</v>
      </c>
      <c r="C825" t="s">
        <v>5382</v>
      </c>
      <c r="D825" t="s">
        <v>2527</v>
      </c>
      <c r="E825" t="s">
        <v>37</v>
      </c>
      <c r="F825" t="s">
        <v>585</v>
      </c>
      <c r="G825">
        <v>110</v>
      </c>
      <c r="H825">
        <v>52353636</v>
      </c>
      <c r="I825">
        <v>21000000</v>
      </c>
      <c r="J825">
        <v>7.6</v>
      </c>
      <c r="K825">
        <f>Table1[[#This Row],[Gross Earning]]-Table1[[#This Row],[Budget]]</f>
        <v>31353636</v>
      </c>
    </row>
    <row r="826" spans="1:11">
      <c r="A826" t="s">
        <v>6368</v>
      </c>
      <c r="B826" s="3">
        <v>2009</v>
      </c>
      <c r="C826" t="s">
        <v>6097</v>
      </c>
      <c r="D826" t="s">
        <v>1681</v>
      </c>
      <c r="E826" t="s">
        <v>37</v>
      </c>
      <c r="F826" t="s">
        <v>585</v>
      </c>
      <c r="G826">
        <v>105</v>
      </c>
      <c r="H826">
        <v>71347010</v>
      </c>
      <c r="I826">
        <v>40000000</v>
      </c>
      <c r="J826">
        <v>7.1</v>
      </c>
      <c r="K826">
        <f>Table1[[#This Row],[Gross Earning]]-Table1[[#This Row],[Budget]]</f>
        <v>31347010</v>
      </c>
    </row>
    <row r="827" spans="1:11">
      <c r="A827" t="s">
        <v>1735</v>
      </c>
      <c r="B827" s="3">
        <v>1994</v>
      </c>
      <c r="C827" t="s">
        <v>29</v>
      </c>
      <c r="D827" t="s">
        <v>1733</v>
      </c>
      <c r="E827" t="s">
        <v>37</v>
      </c>
      <c r="F827" t="s">
        <v>585</v>
      </c>
      <c r="G827">
        <v>141</v>
      </c>
      <c r="H827">
        <v>146282411</v>
      </c>
      <c r="I827">
        <v>115000000</v>
      </c>
      <c r="J827">
        <v>7.2</v>
      </c>
      <c r="K827">
        <f>Table1[[#This Row],[Gross Earning]]-Table1[[#This Row],[Budget]]</f>
        <v>31282411</v>
      </c>
    </row>
    <row r="828" spans="1:11">
      <c r="A828" t="s">
        <v>5747</v>
      </c>
      <c r="B828" s="3">
        <v>2001</v>
      </c>
      <c r="C828" t="s">
        <v>3098</v>
      </c>
      <c r="D828" t="s">
        <v>2125</v>
      </c>
      <c r="E828" t="s">
        <v>37</v>
      </c>
      <c r="F828" t="s">
        <v>585</v>
      </c>
      <c r="G828">
        <v>122</v>
      </c>
      <c r="H828">
        <v>76261036</v>
      </c>
      <c r="I828">
        <v>45000000</v>
      </c>
      <c r="J828">
        <v>7.7</v>
      </c>
      <c r="K828">
        <f>Table1[[#This Row],[Gross Earning]]-Table1[[#This Row],[Budget]]</f>
        <v>31261036</v>
      </c>
    </row>
    <row r="829" spans="1:11">
      <c r="A829" t="s">
        <v>3976</v>
      </c>
      <c r="B829" s="3">
        <v>1998</v>
      </c>
      <c r="C829" t="s">
        <v>3973</v>
      </c>
      <c r="D829" t="s">
        <v>3975</v>
      </c>
      <c r="E829" t="s">
        <v>37</v>
      </c>
      <c r="F829" t="s">
        <v>95</v>
      </c>
      <c r="G829">
        <v>99</v>
      </c>
      <c r="H829">
        <v>101217900</v>
      </c>
      <c r="I829">
        <v>70000000</v>
      </c>
      <c r="J829">
        <v>7</v>
      </c>
      <c r="K829">
        <f>Table1[[#This Row],[Gross Earning]]-Table1[[#This Row],[Budget]]</f>
        <v>31217900</v>
      </c>
    </row>
    <row r="830" spans="1:11">
      <c r="A830" t="s">
        <v>11035</v>
      </c>
      <c r="B830" s="3">
        <v>1960</v>
      </c>
      <c r="C830" t="s">
        <v>11032</v>
      </c>
      <c r="D830" t="s">
        <v>3030</v>
      </c>
      <c r="E830" t="s">
        <v>37</v>
      </c>
      <c r="F830" t="s">
        <v>585</v>
      </c>
      <c r="G830">
        <v>108</v>
      </c>
      <c r="H830">
        <v>32000000</v>
      </c>
      <c r="I830">
        <v>806947</v>
      </c>
      <c r="J830">
        <v>8.5</v>
      </c>
      <c r="K830">
        <f>Table1[[#This Row],[Gross Earning]]-Table1[[#This Row],[Budget]]</f>
        <v>31193053</v>
      </c>
    </row>
    <row r="831" spans="1:11">
      <c r="A831" t="s">
        <v>1918</v>
      </c>
      <c r="B831" s="3">
        <v>2015</v>
      </c>
      <c r="C831" t="s">
        <v>1915</v>
      </c>
      <c r="D831" t="s">
        <v>471</v>
      </c>
      <c r="E831" t="s">
        <v>37</v>
      </c>
      <c r="F831" t="s">
        <v>277</v>
      </c>
      <c r="G831">
        <v>88</v>
      </c>
      <c r="H831">
        <v>130174897</v>
      </c>
      <c r="I831">
        <v>99000000</v>
      </c>
      <c r="J831">
        <v>7.2</v>
      </c>
      <c r="K831">
        <f>Table1[[#This Row],[Gross Earning]]-Table1[[#This Row],[Budget]]</f>
        <v>31174897</v>
      </c>
    </row>
    <row r="832" spans="1:11">
      <c r="A832" t="s">
        <v>13682</v>
      </c>
      <c r="B832" s="3">
        <v>2014</v>
      </c>
      <c r="C832" t="s">
        <v>13681</v>
      </c>
      <c r="D832" t="s">
        <v>2527</v>
      </c>
      <c r="E832" t="s">
        <v>37</v>
      </c>
      <c r="F832" t="s">
        <v>39</v>
      </c>
      <c r="G832">
        <v>102</v>
      </c>
      <c r="H832">
        <v>44134898</v>
      </c>
      <c r="I832">
        <v>13000000</v>
      </c>
      <c r="J832">
        <v>7.3</v>
      </c>
      <c r="K832">
        <f>Table1[[#This Row],[Gross Earning]]-Table1[[#This Row],[Budget]]</f>
        <v>31134898</v>
      </c>
    </row>
    <row r="833" spans="1:11">
      <c r="A833" t="s">
        <v>6445</v>
      </c>
      <c r="B833" s="3">
        <v>2011</v>
      </c>
      <c r="C833" t="s">
        <v>5128</v>
      </c>
      <c r="D833" t="s">
        <v>1156</v>
      </c>
      <c r="E833" t="s">
        <v>37</v>
      </c>
      <c r="F833" t="s">
        <v>39</v>
      </c>
      <c r="G833">
        <v>113</v>
      </c>
      <c r="H833">
        <v>61094903</v>
      </c>
      <c r="I833">
        <v>30000000</v>
      </c>
      <c r="J833">
        <v>6.9</v>
      </c>
      <c r="K833">
        <f>Table1[[#This Row],[Gross Earning]]-Table1[[#This Row],[Budget]]</f>
        <v>31094903</v>
      </c>
    </row>
    <row r="834" spans="1:11">
      <c r="A834" t="s">
        <v>5089</v>
      </c>
      <c r="B834" s="3">
        <v>1995</v>
      </c>
      <c r="C834" t="s">
        <v>5087</v>
      </c>
      <c r="D834" t="s">
        <v>1427</v>
      </c>
      <c r="E834" t="s">
        <v>37</v>
      </c>
      <c r="F834" t="s">
        <v>39</v>
      </c>
      <c r="G834">
        <v>109</v>
      </c>
      <c r="H834">
        <v>81022333</v>
      </c>
      <c r="I834">
        <v>50000000</v>
      </c>
      <c r="J834">
        <v>5</v>
      </c>
      <c r="K834">
        <f>Table1[[#This Row],[Gross Earning]]-Table1[[#This Row],[Budget]]</f>
        <v>31022333</v>
      </c>
    </row>
    <row r="835" spans="1:11">
      <c r="A835" t="s">
        <v>858</v>
      </c>
      <c r="B835" s="3">
        <v>2011</v>
      </c>
      <c r="C835" t="s">
        <v>857</v>
      </c>
      <c r="D835" t="s">
        <v>42</v>
      </c>
      <c r="E835" t="s">
        <v>37</v>
      </c>
      <c r="F835" t="s">
        <v>39</v>
      </c>
      <c r="G835">
        <v>115</v>
      </c>
      <c r="H835">
        <v>181015141</v>
      </c>
      <c r="I835">
        <v>150000000</v>
      </c>
      <c r="J835">
        <v>7</v>
      </c>
      <c r="K835">
        <f>Table1[[#This Row],[Gross Earning]]-Table1[[#This Row],[Budget]]</f>
        <v>31015141</v>
      </c>
    </row>
    <row r="836" spans="1:11">
      <c r="A836" t="s">
        <v>10560</v>
      </c>
      <c r="B836" s="3">
        <v>1999</v>
      </c>
      <c r="C836" t="s">
        <v>10558</v>
      </c>
      <c r="D836" t="s">
        <v>10559</v>
      </c>
      <c r="E836" t="s">
        <v>37</v>
      </c>
      <c r="F836" t="s">
        <v>585</v>
      </c>
      <c r="G836">
        <v>81</v>
      </c>
      <c r="H836">
        <v>52008288</v>
      </c>
      <c r="I836">
        <v>21000000</v>
      </c>
      <c r="J836">
        <v>7.8</v>
      </c>
      <c r="K836">
        <f>Table1[[#This Row],[Gross Earning]]-Table1[[#This Row],[Budget]]</f>
        <v>31008288</v>
      </c>
    </row>
    <row r="837" spans="1:11">
      <c r="A837" t="s">
        <v>17571</v>
      </c>
      <c r="B837" s="3">
        <v>1953</v>
      </c>
      <c r="C837" t="s">
        <v>17570</v>
      </c>
      <c r="D837" t="s">
        <v>6519</v>
      </c>
      <c r="E837" t="s">
        <v>37</v>
      </c>
      <c r="F837" t="s">
        <v>5613</v>
      </c>
      <c r="G837">
        <v>135</v>
      </c>
      <c r="H837">
        <v>36000000</v>
      </c>
      <c r="I837">
        <v>5000000</v>
      </c>
      <c r="J837">
        <v>6.8</v>
      </c>
      <c r="K837">
        <f>Table1[[#This Row],[Gross Earning]]-Table1[[#This Row],[Budget]]</f>
        <v>31000000</v>
      </c>
    </row>
    <row r="838" spans="1:11">
      <c r="A838" t="s">
        <v>9488</v>
      </c>
      <c r="B838" s="3">
        <v>2000</v>
      </c>
      <c r="C838" t="s">
        <v>3444</v>
      </c>
      <c r="D838" t="s">
        <v>334</v>
      </c>
      <c r="E838" t="s">
        <v>37</v>
      </c>
      <c r="F838" t="s">
        <v>585</v>
      </c>
      <c r="G838">
        <v>115</v>
      </c>
      <c r="H838">
        <v>55973336</v>
      </c>
      <c r="I838">
        <v>25000000</v>
      </c>
      <c r="J838">
        <v>6.1</v>
      </c>
      <c r="K838">
        <f>Table1[[#This Row],[Gross Earning]]-Table1[[#This Row],[Budget]]</f>
        <v>30973336</v>
      </c>
    </row>
    <row r="839" spans="1:11">
      <c r="A839" t="s">
        <v>19805</v>
      </c>
      <c r="B839" s="3">
        <v>2012</v>
      </c>
      <c r="C839" t="s">
        <v>19802</v>
      </c>
      <c r="D839" t="s">
        <v>67</v>
      </c>
      <c r="E839" t="s">
        <v>37</v>
      </c>
      <c r="F839" t="s">
        <v>95</v>
      </c>
      <c r="G839">
        <v>87</v>
      </c>
      <c r="H839">
        <v>33349949</v>
      </c>
      <c r="I839">
        <v>2500000</v>
      </c>
      <c r="J839">
        <v>5.0999999999999996</v>
      </c>
      <c r="K839">
        <f>Table1[[#This Row],[Gross Earning]]-Table1[[#This Row],[Budget]]</f>
        <v>30849949</v>
      </c>
    </row>
    <row r="840" spans="1:11">
      <c r="A840" t="s">
        <v>6372</v>
      </c>
      <c r="B840" s="3">
        <v>2001</v>
      </c>
      <c r="C840" t="s">
        <v>3494</v>
      </c>
      <c r="D840" t="s">
        <v>2490</v>
      </c>
      <c r="E840" t="s">
        <v>37</v>
      </c>
      <c r="F840" t="s">
        <v>39</v>
      </c>
      <c r="G840">
        <v>114</v>
      </c>
      <c r="H840">
        <v>70836296</v>
      </c>
      <c r="I840">
        <v>40000000</v>
      </c>
      <c r="J840">
        <v>5.9</v>
      </c>
      <c r="K840">
        <f>Table1[[#This Row],[Gross Earning]]-Table1[[#This Row],[Budget]]</f>
        <v>30836296</v>
      </c>
    </row>
    <row r="841" spans="1:11">
      <c r="A841" t="s">
        <v>19746</v>
      </c>
      <c r="B841" s="3">
        <v>1984</v>
      </c>
      <c r="C841" t="s">
        <v>14965</v>
      </c>
      <c r="D841" t="s">
        <v>5544</v>
      </c>
      <c r="E841" t="s">
        <v>37</v>
      </c>
      <c r="F841" t="s">
        <v>585</v>
      </c>
      <c r="G841">
        <v>97</v>
      </c>
      <c r="H841">
        <v>32600000</v>
      </c>
      <c r="I841">
        <v>1800000</v>
      </c>
      <c r="J841">
        <v>5.9</v>
      </c>
      <c r="K841">
        <f>Table1[[#This Row],[Gross Earning]]-Table1[[#This Row],[Budget]]</f>
        <v>30800000</v>
      </c>
    </row>
    <row r="842" spans="1:11">
      <c r="A842" t="s">
        <v>15596</v>
      </c>
      <c r="B842" s="3">
        <v>1974</v>
      </c>
      <c r="C842" t="s">
        <v>7404</v>
      </c>
      <c r="D842" t="s">
        <v>5544</v>
      </c>
      <c r="E842" t="s">
        <v>37</v>
      </c>
      <c r="F842" t="s">
        <v>585</v>
      </c>
      <c r="G842">
        <v>88</v>
      </c>
      <c r="H842">
        <v>30859000</v>
      </c>
      <c r="I842">
        <v>83532</v>
      </c>
      <c r="J842">
        <v>7.5</v>
      </c>
      <c r="K842">
        <f>Table1[[#This Row],[Gross Earning]]-Table1[[#This Row],[Budget]]</f>
        <v>30775468</v>
      </c>
    </row>
    <row r="843" spans="1:11">
      <c r="A843" t="s">
        <v>16493</v>
      </c>
      <c r="B843" s="3">
        <v>2011</v>
      </c>
      <c r="C843" t="s">
        <v>14946</v>
      </c>
      <c r="D843" t="s">
        <v>2527</v>
      </c>
      <c r="E843" t="s">
        <v>37</v>
      </c>
      <c r="F843" t="s">
        <v>39</v>
      </c>
      <c r="G843">
        <v>112</v>
      </c>
      <c r="H843">
        <v>37295394</v>
      </c>
      <c r="I843">
        <v>6600000</v>
      </c>
      <c r="J843">
        <v>5.7</v>
      </c>
      <c r="K843">
        <f>Table1[[#This Row],[Gross Earning]]-Table1[[#This Row],[Budget]]</f>
        <v>30695394</v>
      </c>
    </row>
    <row r="844" spans="1:11">
      <c r="A844" t="s">
        <v>2132</v>
      </c>
      <c r="B844" s="3">
        <v>1998</v>
      </c>
      <c r="C844" t="s">
        <v>2129</v>
      </c>
      <c r="D844" t="s">
        <v>2131</v>
      </c>
      <c r="E844" t="s">
        <v>37</v>
      </c>
      <c r="F844" t="s">
        <v>277</v>
      </c>
      <c r="G844">
        <v>88</v>
      </c>
      <c r="H844">
        <v>120618403</v>
      </c>
      <c r="I844">
        <v>90000000</v>
      </c>
      <c r="J844">
        <v>7.5</v>
      </c>
      <c r="K844">
        <f>Table1[[#This Row],[Gross Earning]]-Table1[[#This Row],[Budget]]</f>
        <v>30618403</v>
      </c>
    </row>
    <row r="845" spans="1:11">
      <c r="A845" t="s">
        <v>9683</v>
      </c>
      <c r="B845" s="3">
        <v>2011</v>
      </c>
      <c r="C845" t="s">
        <v>5418</v>
      </c>
      <c r="D845" t="s">
        <v>1671</v>
      </c>
      <c r="E845" t="s">
        <v>37</v>
      </c>
      <c r="F845" t="s">
        <v>585</v>
      </c>
      <c r="G845">
        <v>87</v>
      </c>
      <c r="H845">
        <v>30538669</v>
      </c>
      <c r="J845">
        <v>5.7</v>
      </c>
      <c r="K845">
        <f>Table1[[#This Row],[Gross Earning]]-Table1[[#This Row],[Budget]]</f>
        <v>30538669</v>
      </c>
    </row>
    <row r="846" spans="1:11">
      <c r="A846" t="s">
        <v>21522</v>
      </c>
      <c r="B846" s="3">
        <v>2014</v>
      </c>
      <c r="C846" t="s">
        <v>21520</v>
      </c>
      <c r="D846" t="s">
        <v>3030</v>
      </c>
      <c r="E846" t="s">
        <v>37</v>
      </c>
      <c r="F846" t="s">
        <v>585</v>
      </c>
      <c r="G846">
        <v>83</v>
      </c>
      <c r="H846">
        <v>31537320</v>
      </c>
      <c r="I846">
        <v>1000000</v>
      </c>
      <c r="J846">
        <v>5.7</v>
      </c>
      <c r="K846">
        <f>Table1[[#This Row],[Gross Earning]]-Table1[[#This Row],[Budget]]</f>
        <v>30537320</v>
      </c>
    </row>
    <row r="847" spans="1:11">
      <c r="A847" t="s">
        <v>14840</v>
      </c>
      <c r="B847" s="3">
        <v>1989</v>
      </c>
      <c r="C847" t="s">
        <v>4437</v>
      </c>
      <c r="D847" t="s">
        <v>14839</v>
      </c>
      <c r="E847" t="s">
        <v>37</v>
      </c>
      <c r="F847" t="s">
        <v>95</v>
      </c>
      <c r="G847">
        <v>90</v>
      </c>
      <c r="H847">
        <v>40485039</v>
      </c>
      <c r="I847">
        <v>10000000</v>
      </c>
      <c r="J847">
        <v>6.9</v>
      </c>
      <c r="K847">
        <f>Table1[[#This Row],[Gross Earning]]-Table1[[#This Row],[Budget]]</f>
        <v>30485039</v>
      </c>
    </row>
    <row r="848" spans="1:11">
      <c r="A848" t="s">
        <v>6378</v>
      </c>
      <c r="B848" s="3">
        <v>1991</v>
      </c>
      <c r="C848" t="s">
        <v>760</v>
      </c>
      <c r="D848" t="s">
        <v>2819</v>
      </c>
      <c r="E848" t="s">
        <v>37</v>
      </c>
      <c r="F848" t="s">
        <v>585</v>
      </c>
      <c r="G848">
        <v>206</v>
      </c>
      <c r="H848">
        <v>70405498</v>
      </c>
      <c r="I848">
        <v>40000000</v>
      </c>
      <c r="J848">
        <v>8</v>
      </c>
      <c r="K848">
        <f>Table1[[#This Row],[Gross Earning]]-Table1[[#This Row],[Budget]]</f>
        <v>30405498</v>
      </c>
    </row>
    <row r="849" spans="1:11">
      <c r="A849" t="s">
        <v>4050</v>
      </c>
      <c r="B849" s="3">
        <v>2002</v>
      </c>
      <c r="C849" t="s">
        <v>1757</v>
      </c>
      <c r="D849" t="s">
        <v>1930</v>
      </c>
      <c r="E849" t="s">
        <v>37</v>
      </c>
      <c r="F849" t="s">
        <v>39</v>
      </c>
      <c r="G849">
        <v>100</v>
      </c>
      <c r="H849">
        <v>90341670</v>
      </c>
      <c r="I849">
        <v>60000000</v>
      </c>
      <c r="J849">
        <v>5.5</v>
      </c>
      <c r="K849">
        <f>Table1[[#This Row],[Gross Earning]]-Table1[[#This Row],[Budget]]</f>
        <v>30341670</v>
      </c>
    </row>
    <row r="850" spans="1:11">
      <c r="A850" t="s">
        <v>17394</v>
      </c>
      <c r="B850" s="3">
        <v>1996</v>
      </c>
      <c r="C850" t="s">
        <v>7204</v>
      </c>
      <c r="D850" t="s">
        <v>8771</v>
      </c>
      <c r="E850" t="s">
        <v>37</v>
      </c>
      <c r="F850" t="s">
        <v>39</v>
      </c>
      <c r="G850">
        <v>105</v>
      </c>
      <c r="H850">
        <v>35811509</v>
      </c>
      <c r="I850">
        <v>5500000</v>
      </c>
      <c r="J850">
        <v>7.7</v>
      </c>
      <c r="K850">
        <f>Table1[[#This Row],[Gross Earning]]-Table1[[#This Row],[Budget]]</f>
        <v>30311509</v>
      </c>
    </row>
    <row r="851" spans="1:11">
      <c r="A851" t="s">
        <v>10215</v>
      </c>
      <c r="B851" s="3">
        <v>2000</v>
      </c>
      <c r="C851" t="s">
        <v>5495</v>
      </c>
      <c r="D851" t="s">
        <v>5544</v>
      </c>
      <c r="E851" t="s">
        <v>37</v>
      </c>
      <c r="F851" t="s">
        <v>585</v>
      </c>
      <c r="G851">
        <v>98</v>
      </c>
      <c r="H851">
        <v>53302314</v>
      </c>
      <c r="I851">
        <v>23000000</v>
      </c>
      <c r="J851">
        <v>6.7</v>
      </c>
      <c r="K851">
        <f>Table1[[#This Row],[Gross Earning]]-Table1[[#This Row],[Budget]]</f>
        <v>30302314</v>
      </c>
    </row>
    <row r="852" spans="1:11">
      <c r="A852" t="s">
        <v>4942</v>
      </c>
      <c r="B852" s="3">
        <v>2005</v>
      </c>
      <c r="C852" t="s">
        <v>4939</v>
      </c>
      <c r="D852" t="s">
        <v>1628</v>
      </c>
      <c r="E852" t="s">
        <v>37</v>
      </c>
      <c r="F852" t="s">
        <v>39</v>
      </c>
      <c r="G852">
        <v>107</v>
      </c>
      <c r="H852">
        <v>80270227</v>
      </c>
      <c r="I852">
        <v>50000000</v>
      </c>
      <c r="J852">
        <v>5.0999999999999996</v>
      </c>
      <c r="K852">
        <f>Table1[[#This Row],[Gross Earning]]-Table1[[#This Row],[Budget]]</f>
        <v>30270227</v>
      </c>
    </row>
    <row r="853" spans="1:11">
      <c r="A853" t="s">
        <v>8236</v>
      </c>
      <c r="B853" s="3">
        <v>2008</v>
      </c>
      <c r="C853" t="s">
        <v>8235</v>
      </c>
      <c r="D853" t="s">
        <v>1681</v>
      </c>
      <c r="E853" t="s">
        <v>37</v>
      </c>
      <c r="F853" t="s">
        <v>39</v>
      </c>
      <c r="G853">
        <v>99</v>
      </c>
      <c r="H853">
        <v>60269340</v>
      </c>
      <c r="I853">
        <v>30000000</v>
      </c>
      <c r="J853">
        <v>6</v>
      </c>
      <c r="K853">
        <f>Table1[[#This Row],[Gross Earning]]-Table1[[#This Row],[Budget]]</f>
        <v>30269340</v>
      </c>
    </row>
    <row r="854" spans="1:11">
      <c r="A854" t="s">
        <v>14539</v>
      </c>
      <c r="B854" s="3">
        <v>2002</v>
      </c>
      <c r="C854" t="s">
        <v>2612</v>
      </c>
      <c r="D854" t="s">
        <v>214</v>
      </c>
      <c r="E854" t="s">
        <v>37</v>
      </c>
      <c r="F854" t="s">
        <v>95</v>
      </c>
      <c r="G854">
        <v>101</v>
      </c>
      <c r="H854">
        <v>41227069</v>
      </c>
      <c r="I854">
        <v>11000000</v>
      </c>
      <c r="J854">
        <v>7.4</v>
      </c>
      <c r="K854">
        <f>Table1[[#This Row],[Gross Earning]]-Table1[[#This Row],[Budget]]</f>
        <v>30227069</v>
      </c>
    </row>
    <row r="855" spans="1:11">
      <c r="A855" t="s">
        <v>6383</v>
      </c>
      <c r="B855" s="3">
        <v>2006</v>
      </c>
      <c r="C855" t="s">
        <v>4987</v>
      </c>
      <c r="D855" t="s">
        <v>1009</v>
      </c>
      <c r="E855" t="s">
        <v>37</v>
      </c>
      <c r="F855" t="s">
        <v>39</v>
      </c>
      <c r="G855">
        <v>99</v>
      </c>
      <c r="H855">
        <v>70163652</v>
      </c>
      <c r="I855">
        <v>40000000</v>
      </c>
      <c r="J855">
        <v>4.5999999999999996</v>
      </c>
      <c r="K855">
        <f>Table1[[#This Row],[Gross Earning]]-Table1[[#This Row],[Budget]]</f>
        <v>30163652</v>
      </c>
    </row>
    <row r="856" spans="1:11">
      <c r="A856" t="s">
        <v>1728</v>
      </c>
      <c r="B856" s="3">
        <v>2007</v>
      </c>
      <c r="C856" t="s">
        <v>187</v>
      </c>
      <c r="D856" t="s">
        <v>1726</v>
      </c>
      <c r="E856" t="s">
        <v>37</v>
      </c>
      <c r="F856" t="s">
        <v>585</v>
      </c>
      <c r="G856">
        <v>176</v>
      </c>
      <c r="H856">
        <v>130127620</v>
      </c>
      <c r="I856">
        <v>100000000</v>
      </c>
      <c r="J856">
        <v>7.8</v>
      </c>
      <c r="K856">
        <f>Table1[[#This Row],[Gross Earning]]-Table1[[#This Row],[Budget]]</f>
        <v>30127620</v>
      </c>
    </row>
    <row r="857" spans="1:11">
      <c r="A857" t="s">
        <v>6103</v>
      </c>
      <c r="B857" s="3">
        <v>1992</v>
      </c>
      <c r="C857" t="s">
        <v>6102</v>
      </c>
      <c r="D857" t="s">
        <v>1415</v>
      </c>
      <c r="E857" t="s">
        <v>37</v>
      </c>
      <c r="F857" t="s">
        <v>585</v>
      </c>
      <c r="G857">
        <v>117</v>
      </c>
      <c r="H857">
        <v>70100000</v>
      </c>
      <c r="I857">
        <v>40000000</v>
      </c>
      <c r="J857">
        <v>5.4</v>
      </c>
      <c r="K857">
        <f>Table1[[#This Row],[Gross Earning]]-Table1[[#This Row],[Budget]]</f>
        <v>30100000</v>
      </c>
    </row>
    <row r="858" spans="1:11">
      <c r="A858" t="s">
        <v>8240</v>
      </c>
      <c r="B858" s="3">
        <v>1998</v>
      </c>
      <c r="C858" t="s">
        <v>8239</v>
      </c>
      <c r="D858" t="s">
        <v>214</v>
      </c>
      <c r="E858" t="s">
        <v>37</v>
      </c>
      <c r="F858" t="s">
        <v>39</v>
      </c>
      <c r="G858">
        <v>114</v>
      </c>
      <c r="H858">
        <v>60033780</v>
      </c>
      <c r="I858">
        <v>30000000</v>
      </c>
      <c r="J858">
        <v>5.9</v>
      </c>
      <c r="K858">
        <f>Table1[[#This Row],[Gross Earning]]-Table1[[#This Row],[Budget]]</f>
        <v>30033780</v>
      </c>
    </row>
    <row r="859" spans="1:11">
      <c r="A859" t="s">
        <v>1699</v>
      </c>
      <c r="B859" s="3">
        <v>2002</v>
      </c>
      <c r="C859" t="s">
        <v>389</v>
      </c>
      <c r="D859" t="s">
        <v>1644</v>
      </c>
      <c r="E859" t="s">
        <v>37</v>
      </c>
      <c r="F859" t="s">
        <v>39</v>
      </c>
      <c r="G859">
        <v>145</v>
      </c>
      <c r="H859">
        <v>132014112</v>
      </c>
      <c r="I859">
        <v>102000000</v>
      </c>
      <c r="J859">
        <v>7.7</v>
      </c>
      <c r="K859">
        <f>Table1[[#This Row],[Gross Earning]]-Table1[[#This Row],[Budget]]</f>
        <v>30014112</v>
      </c>
    </row>
    <row r="860" spans="1:11">
      <c r="A860" t="s">
        <v>22501</v>
      </c>
      <c r="B860" s="3">
        <v>2003</v>
      </c>
      <c r="C860" t="s">
        <v>20169</v>
      </c>
      <c r="D860" t="s">
        <v>22499</v>
      </c>
      <c r="E860" t="s">
        <v>37</v>
      </c>
      <c r="F860" t="s">
        <v>585</v>
      </c>
      <c r="G860">
        <v>79</v>
      </c>
      <c r="H860">
        <v>30500882</v>
      </c>
      <c r="I860">
        <v>500000</v>
      </c>
      <c r="J860">
        <v>5.7</v>
      </c>
      <c r="K860">
        <f>Table1[[#This Row],[Gross Earning]]-Table1[[#This Row],[Budget]]</f>
        <v>30000882</v>
      </c>
    </row>
    <row r="861" spans="1:11">
      <c r="A861" t="s">
        <v>2615</v>
      </c>
      <c r="B861" s="3">
        <v>2008</v>
      </c>
      <c r="C861" t="s">
        <v>2612</v>
      </c>
      <c r="D861" t="s">
        <v>2614</v>
      </c>
      <c r="E861" t="s">
        <v>37</v>
      </c>
      <c r="F861" t="s">
        <v>95</v>
      </c>
      <c r="G861">
        <v>99</v>
      </c>
      <c r="H861">
        <v>109993847</v>
      </c>
      <c r="I861">
        <v>80000000</v>
      </c>
      <c r="J861">
        <v>6.1</v>
      </c>
      <c r="K861">
        <f>Table1[[#This Row],[Gross Earning]]-Table1[[#This Row],[Budget]]</f>
        <v>29993847</v>
      </c>
    </row>
    <row r="862" spans="1:11">
      <c r="A862" t="s">
        <v>805</v>
      </c>
      <c r="B862" s="3">
        <v>2008</v>
      </c>
      <c r="C862" t="s">
        <v>801</v>
      </c>
      <c r="D862" t="s">
        <v>803</v>
      </c>
      <c r="E862" t="s">
        <v>37</v>
      </c>
      <c r="F862" t="s">
        <v>95</v>
      </c>
      <c r="G862">
        <v>89</v>
      </c>
      <c r="H862">
        <v>179982968</v>
      </c>
      <c r="I862">
        <v>150000000</v>
      </c>
      <c r="J862">
        <v>6.7</v>
      </c>
      <c r="K862">
        <f>Table1[[#This Row],[Gross Earning]]-Table1[[#This Row],[Budget]]</f>
        <v>29982968</v>
      </c>
    </row>
    <row r="863" spans="1:11">
      <c r="A863" t="s">
        <v>17583</v>
      </c>
      <c r="B863" s="3">
        <v>2003</v>
      </c>
      <c r="C863" t="s">
        <v>17582</v>
      </c>
      <c r="D863" t="s">
        <v>5685</v>
      </c>
      <c r="E863" t="s">
        <v>37</v>
      </c>
      <c r="F863" t="s">
        <v>585</v>
      </c>
      <c r="G863">
        <v>109</v>
      </c>
      <c r="H863">
        <v>34468224</v>
      </c>
      <c r="I863">
        <v>4500000</v>
      </c>
      <c r="J863">
        <v>7.3</v>
      </c>
      <c r="K863">
        <f>Table1[[#This Row],[Gross Earning]]-Table1[[#This Row],[Budget]]</f>
        <v>29968224</v>
      </c>
    </row>
    <row r="864" spans="1:11">
      <c r="A864" t="s">
        <v>5095</v>
      </c>
      <c r="B864" s="3">
        <v>2009</v>
      </c>
      <c r="C864" t="s">
        <v>1039</v>
      </c>
      <c r="D864" t="s">
        <v>2202</v>
      </c>
      <c r="E864" t="s">
        <v>37</v>
      </c>
      <c r="F864" t="s">
        <v>39</v>
      </c>
      <c r="G864">
        <v>121</v>
      </c>
      <c r="H864">
        <v>79948113</v>
      </c>
      <c r="I864">
        <v>50000000</v>
      </c>
      <c r="J864">
        <v>6.2</v>
      </c>
      <c r="K864">
        <f>Table1[[#This Row],[Gross Earning]]-Table1[[#This Row],[Budget]]</f>
        <v>29948113</v>
      </c>
    </row>
    <row r="865" spans="1:11">
      <c r="A865" t="s">
        <v>817</v>
      </c>
      <c r="B865" s="3">
        <v>2009</v>
      </c>
      <c r="C865" t="s">
        <v>816</v>
      </c>
      <c r="D865" t="s">
        <v>262</v>
      </c>
      <c r="E865" t="s">
        <v>37</v>
      </c>
      <c r="F865" t="s">
        <v>39</v>
      </c>
      <c r="G865">
        <v>119</v>
      </c>
      <c r="H865">
        <v>179883016</v>
      </c>
      <c r="I865">
        <v>150000000</v>
      </c>
      <c r="J865">
        <v>6.7</v>
      </c>
      <c r="K865">
        <f>Table1[[#This Row],[Gross Earning]]-Table1[[#This Row],[Budget]]</f>
        <v>29883016</v>
      </c>
    </row>
    <row r="866" spans="1:11">
      <c r="A866" t="s">
        <v>19829</v>
      </c>
      <c r="B866" s="3">
        <v>2013</v>
      </c>
      <c r="C866" t="s">
        <v>19826</v>
      </c>
      <c r="D866" t="s">
        <v>17534</v>
      </c>
      <c r="E866" t="s">
        <v>37</v>
      </c>
      <c r="F866" t="s">
        <v>585</v>
      </c>
      <c r="G866">
        <v>75</v>
      </c>
      <c r="H866">
        <v>32230907</v>
      </c>
      <c r="I866">
        <v>2500000</v>
      </c>
      <c r="J866">
        <v>6.7</v>
      </c>
      <c r="K866">
        <f>Table1[[#This Row],[Gross Earning]]-Table1[[#This Row],[Budget]]</f>
        <v>29730907</v>
      </c>
    </row>
    <row r="867" spans="1:11">
      <c r="A867" t="s">
        <v>12401</v>
      </c>
      <c r="B867" s="3">
        <v>2011</v>
      </c>
      <c r="C867" t="s">
        <v>12400</v>
      </c>
      <c r="D867" t="s">
        <v>1415</v>
      </c>
      <c r="E867" t="s">
        <v>37</v>
      </c>
      <c r="F867" t="s">
        <v>39</v>
      </c>
      <c r="G867">
        <v>100</v>
      </c>
      <c r="H867">
        <v>44667095</v>
      </c>
      <c r="I867">
        <v>15000000</v>
      </c>
      <c r="J867">
        <v>8</v>
      </c>
      <c r="K867">
        <f>Table1[[#This Row],[Gross Earning]]-Table1[[#This Row],[Budget]]</f>
        <v>29667095</v>
      </c>
    </row>
    <row r="868" spans="1:11">
      <c r="A868" t="s">
        <v>7312</v>
      </c>
      <c r="B868" s="3">
        <v>1997</v>
      </c>
      <c r="C868" t="s">
        <v>4914</v>
      </c>
      <c r="D868" t="s">
        <v>2142</v>
      </c>
      <c r="E868" t="s">
        <v>37</v>
      </c>
      <c r="F868" t="s">
        <v>585</v>
      </c>
      <c r="G868">
        <v>138</v>
      </c>
      <c r="H868">
        <v>64604977</v>
      </c>
      <c r="I868">
        <v>35000000</v>
      </c>
      <c r="J868">
        <v>8.3000000000000007</v>
      </c>
      <c r="K868">
        <f>Table1[[#This Row],[Gross Earning]]-Table1[[#This Row],[Budget]]</f>
        <v>29604977</v>
      </c>
    </row>
    <row r="869" spans="1:11">
      <c r="A869" t="s">
        <v>12408</v>
      </c>
      <c r="B869" s="3">
        <v>2012</v>
      </c>
      <c r="C869" t="s">
        <v>5382</v>
      </c>
      <c r="D869" t="s">
        <v>11384</v>
      </c>
      <c r="E869" t="s">
        <v>37</v>
      </c>
      <c r="F869" t="s">
        <v>39</v>
      </c>
      <c r="G869">
        <v>94</v>
      </c>
      <c r="H869">
        <v>45507053</v>
      </c>
      <c r="I869">
        <v>16000000</v>
      </c>
      <c r="J869">
        <v>7.8</v>
      </c>
      <c r="K869">
        <f>Table1[[#This Row],[Gross Earning]]-Table1[[#This Row],[Budget]]</f>
        <v>29507053</v>
      </c>
    </row>
    <row r="870" spans="1:11">
      <c r="A870" t="s">
        <v>8231</v>
      </c>
      <c r="B870" s="3">
        <v>2005</v>
      </c>
      <c r="C870" t="s">
        <v>2943</v>
      </c>
      <c r="D870" t="s">
        <v>1120</v>
      </c>
      <c r="E870" t="s">
        <v>37</v>
      </c>
      <c r="F870" t="s">
        <v>585</v>
      </c>
      <c r="G870">
        <v>109</v>
      </c>
      <c r="H870">
        <v>74484168</v>
      </c>
      <c r="I870">
        <v>45000000</v>
      </c>
      <c r="J870">
        <v>6.9</v>
      </c>
      <c r="K870">
        <f>Table1[[#This Row],[Gross Earning]]-Table1[[#This Row],[Budget]]</f>
        <v>29484168</v>
      </c>
    </row>
    <row r="871" spans="1:11">
      <c r="A871" t="s">
        <v>10387</v>
      </c>
      <c r="B871" s="3">
        <v>2003</v>
      </c>
      <c r="C871" t="s">
        <v>1617</v>
      </c>
      <c r="D871" t="s">
        <v>1364</v>
      </c>
      <c r="E871" t="s">
        <v>37</v>
      </c>
      <c r="F871" t="s">
        <v>585</v>
      </c>
      <c r="G871">
        <v>133</v>
      </c>
      <c r="H871">
        <v>51483949</v>
      </c>
      <c r="I871">
        <v>22000000</v>
      </c>
      <c r="J871">
        <v>7</v>
      </c>
      <c r="K871">
        <f>Table1[[#This Row],[Gross Earning]]-Table1[[#This Row],[Budget]]</f>
        <v>29483949</v>
      </c>
    </row>
    <row r="872" spans="1:11">
      <c r="A872" t="s">
        <v>16483</v>
      </c>
      <c r="B872" s="3">
        <v>2000</v>
      </c>
      <c r="C872" t="s">
        <v>4053</v>
      </c>
      <c r="D872" t="s">
        <v>7963</v>
      </c>
      <c r="E872" t="s">
        <v>37</v>
      </c>
      <c r="F872" t="s">
        <v>95</v>
      </c>
      <c r="G872">
        <v>95</v>
      </c>
      <c r="H872">
        <v>34099640</v>
      </c>
      <c r="I872">
        <v>5000000</v>
      </c>
      <c r="J872">
        <v>7</v>
      </c>
      <c r="K872">
        <f>Table1[[#This Row],[Gross Earning]]-Table1[[#This Row],[Budget]]</f>
        <v>29099640</v>
      </c>
    </row>
    <row r="873" spans="1:11">
      <c r="A873" t="s">
        <v>9500</v>
      </c>
      <c r="B873" s="3">
        <v>2006</v>
      </c>
      <c r="C873" t="s">
        <v>5495</v>
      </c>
      <c r="D873" t="s">
        <v>6403</v>
      </c>
      <c r="E873" t="s">
        <v>37</v>
      </c>
      <c r="F873" t="s">
        <v>585</v>
      </c>
      <c r="G873">
        <v>86</v>
      </c>
      <c r="H873">
        <v>54098051</v>
      </c>
      <c r="I873">
        <v>25000000</v>
      </c>
      <c r="J873">
        <v>5.8</v>
      </c>
      <c r="K873">
        <f>Table1[[#This Row],[Gross Earning]]-Table1[[#This Row],[Budget]]</f>
        <v>29098051</v>
      </c>
    </row>
    <row r="874" spans="1:11">
      <c r="A874" t="s">
        <v>10919</v>
      </c>
      <c r="B874" s="3">
        <v>2009</v>
      </c>
      <c r="C874" t="s">
        <v>10918</v>
      </c>
      <c r="D874" t="s">
        <v>1528</v>
      </c>
      <c r="E874" t="s">
        <v>37</v>
      </c>
      <c r="F874" t="s">
        <v>39</v>
      </c>
      <c r="G874">
        <v>101</v>
      </c>
      <c r="H874">
        <v>29062561</v>
      </c>
      <c r="J874">
        <v>5.6</v>
      </c>
      <c r="K874">
        <f>Table1[[#This Row],[Gross Earning]]-Table1[[#This Row],[Budget]]</f>
        <v>29062561</v>
      </c>
    </row>
    <row r="875" spans="1:11">
      <c r="A875" t="s">
        <v>17350</v>
      </c>
      <c r="B875" s="3">
        <v>2002</v>
      </c>
      <c r="C875" t="s">
        <v>15467</v>
      </c>
      <c r="D875" t="s">
        <v>4479</v>
      </c>
      <c r="E875" t="s">
        <v>37</v>
      </c>
      <c r="F875" t="s">
        <v>39</v>
      </c>
      <c r="G875">
        <v>112</v>
      </c>
      <c r="H875">
        <v>32541719</v>
      </c>
      <c r="I875">
        <v>3500159</v>
      </c>
      <c r="J875">
        <v>6.7</v>
      </c>
      <c r="K875">
        <f>Table1[[#This Row],[Gross Earning]]-Table1[[#This Row],[Budget]]</f>
        <v>29041560</v>
      </c>
    </row>
    <row r="876" spans="1:11">
      <c r="A876" t="s">
        <v>7316</v>
      </c>
      <c r="B876" s="3">
        <v>2005</v>
      </c>
      <c r="C876" t="s">
        <v>597</v>
      </c>
      <c r="D876" t="s">
        <v>7315</v>
      </c>
      <c r="E876" t="s">
        <v>37</v>
      </c>
      <c r="F876" t="s">
        <v>95</v>
      </c>
      <c r="G876">
        <v>100</v>
      </c>
      <c r="H876">
        <v>63939454</v>
      </c>
      <c r="I876">
        <v>35000000</v>
      </c>
      <c r="J876">
        <v>6.2</v>
      </c>
      <c r="K876">
        <f>Table1[[#This Row],[Gross Earning]]-Table1[[#This Row],[Budget]]</f>
        <v>28939454</v>
      </c>
    </row>
    <row r="877" spans="1:11">
      <c r="A877" t="s">
        <v>3372</v>
      </c>
      <c r="B877" s="3">
        <v>2013</v>
      </c>
      <c r="C877" t="s">
        <v>3098</v>
      </c>
      <c r="D877" t="s">
        <v>59</v>
      </c>
      <c r="E877" t="s">
        <v>37</v>
      </c>
      <c r="F877" t="s">
        <v>585</v>
      </c>
      <c r="G877">
        <v>119</v>
      </c>
      <c r="H877">
        <v>98895417</v>
      </c>
      <c r="I877">
        <v>70000000</v>
      </c>
      <c r="J877">
        <v>6.5</v>
      </c>
      <c r="K877">
        <f>Table1[[#This Row],[Gross Earning]]-Table1[[#This Row],[Budget]]</f>
        <v>28895417</v>
      </c>
    </row>
    <row r="878" spans="1:11">
      <c r="A878" t="s">
        <v>12354</v>
      </c>
      <c r="B878" s="3">
        <v>1987</v>
      </c>
      <c r="C878" t="s">
        <v>760</v>
      </c>
      <c r="D878" t="s">
        <v>1935</v>
      </c>
      <c r="E878" t="s">
        <v>37</v>
      </c>
      <c r="F878" t="s">
        <v>585</v>
      </c>
      <c r="G878">
        <v>126</v>
      </c>
      <c r="H878">
        <v>43848100</v>
      </c>
      <c r="I878">
        <v>15000000</v>
      </c>
      <c r="J878">
        <v>7.4</v>
      </c>
      <c r="K878">
        <f>Table1[[#This Row],[Gross Earning]]-Table1[[#This Row],[Budget]]</f>
        <v>28848100</v>
      </c>
    </row>
    <row r="879" spans="1:11">
      <c r="A879" t="s">
        <v>7319</v>
      </c>
      <c r="B879" s="3">
        <v>1997</v>
      </c>
      <c r="C879" t="s">
        <v>1954</v>
      </c>
      <c r="D879" t="s">
        <v>1671</v>
      </c>
      <c r="E879" t="s">
        <v>37</v>
      </c>
      <c r="F879" t="s">
        <v>39</v>
      </c>
      <c r="G879">
        <v>90</v>
      </c>
      <c r="H879">
        <v>63826569</v>
      </c>
      <c r="I879">
        <v>35000000</v>
      </c>
      <c r="J879">
        <v>6.3</v>
      </c>
      <c r="K879">
        <f>Table1[[#This Row],[Gross Earning]]-Table1[[#This Row],[Budget]]</f>
        <v>28826569</v>
      </c>
    </row>
    <row r="880" spans="1:11">
      <c r="A880" t="s">
        <v>3679</v>
      </c>
      <c r="B880" s="3">
        <v>1998</v>
      </c>
      <c r="C880" t="s">
        <v>313</v>
      </c>
      <c r="D880" t="s">
        <v>3678</v>
      </c>
      <c r="E880" t="s">
        <v>37</v>
      </c>
      <c r="F880" t="s">
        <v>39</v>
      </c>
      <c r="G880">
        <v>136</v>
      </c>
      <c r="H880">
        <v>93771072</v>
      </c>
      <c r="I880">
        <v>65000000</v>
      </c>
      <c r="J880">
        <v>6.7</v>
      </c>
      <c r="K880">
        <f>Table1[[#This Row],[Gross Earning]]-Table1[[#This Row],[Budget]]</f>
        <v>28771072</v>
      </c>
    </row>
    <row r="881" spans="1:11">
      <c r="A881" t="s">
        <v>10373</v>
      </c>
      <c r="B881" s="3">
        <v>1995</v>
      </c>
      <c r="C881" t="s">
        <v>6704</v>
      </c>
      <c r="D881" t="s">
        <v>1120</v>
      </c>
      <c r="E881" t="s">
        <v>37</v>
      </c>
      <c r="F881" t="s">
        <v>39</v>
      </c>
      <c r="G881">
        <v>114</v>
      </c>
      <c r="H881">
        <v>50728000</v>
      </c>
      <c r="I881">
        <v>22000000</v>
      </c>
      <c r="J881">
        <v>5.8</v>
      </c>
      <c r="K881">
        <f>Table1[[#This Row],[Gross Earning]]-Table1[[#This Row],[Budget]]</f>
        <v>28728000</v>
      </c>
    </row>
    <row r="882" spans="1:11">
      <c r="A882" t="s">
        <v>8243</v>
      </c>
      <c r="B882" s="3">
        <v>2009</v>
      </c>
      <c r="C882" t="s">
        <v>2561</v>
      </c>
      <c r="D882" t="s">
        <v>1681</v>
      </c>
      <c r="E882" t="s">
        <v>37</v>
      </c>
      <c r="F882" t="s">
        <v>95</v>
      </c>
      <c r="G882">
        <v>89</v>
      </c>
      <c r="H882">
        <v>58715510</v>
      </c>
      <c r="I882">
        <v>30000000</v>
      </c>
      <c r="J882">
        <v>5.4</v>
      </c>
      <c r="K882">
        <f>Table1[[#This Row],[Gross Earning]]-Table1[[#This Row],[Budget]]</f>
        <v>28715510</v>
      </c>
    </row>
    <row r="883" spans="1:11">
      <c r="A883" t="s">
        <v>8053</v>
      </c>
      <c r="B883" s="3">
        <v>1979</v>
      </c>
      <c r="C883" t="s">
        <v>8052</v>
      </c>
      <c r="D883" t="s">
        <v>227</v>
      </c>
      <c r="E883" t="s">
        <v>37</v>
      </c>
      <c r="F883" t="s">
        <v>95</v>
      </c>
      <c r="G883">
        <v>126</v>
      </c>
      <c r="H883">
        <v>62700000</v>
      </c>
      <c r="I883">
        <v>34000000</v>
      </c>
      <c r="J883">
        <v>6.3</v>
      </c>
      <c r="K883">
        <f>Table1[[#This Row],[Gross Earning]]-Table1[[#This Row],[Budget]]</f>
        <v>28700000</v>
      </c>
    </row>
    <row r="884" spans="1:11">
      <c r="A884" t="s">
        <v>10757</v>
      </c>
      <c r="B884" s="3">
        <v>2006</v>
      </c>
      <c r="C884" t="s">
        <v>10756</v>
      </c>
      <c r="D884" t="s">
        <v>1681</v>
      </c>
      <c r="E884" t="s">
        <v>37</v>
      </c>
      <c r="F884" t="s">
        <v>39</v>
      </c>
      <c r="G884">
        <v>85</v>
      </c>
      <c r="H884">
        <v>48546578</v>
      </c>
      <c r="I884">
        <v>20000000</v>
      </c>
      <c r="J884">
        <v>2.7</v>
      </c>
      <c r="K884">
        <f>Table1[[#This Row],[Gross Earning]]-Table1[[#This Row],[Budget]]</f>
        <v>28546578</v>
      </c>
    </row>
    <row r="885" spans="1:11">
      <c r="A885" t="s">
        <v>1282</v>
      </c>
      <c r="B885" s="3">
        <v>2014</v>
      </c>
      <c r="C885" t="s">
        <v>1278</v>
      </c>
      <c r="D885" t="s">
        <v>1280</v>
      </c>
      <c r="E885" t="s">
        <v>37</v>
      </c>
      <c r="F885" t="s">
        <v>277</v>
      </c>
      <c r="G885">
        <v>101</v>
      </c>
      <c r="H885">
        <v>131536019</v>
      </c>
      <c r="I885">
        <v>103000000</v>
      </c>
      <c r="J885">
        <v>6.4</v>
      </c>
      <c r="K885">
        <f>Table1[[#This Row],[Gross Earning]]-Table1[[#This Row],[Budget]]</f>
        <v>28536019</v>
      </c>
    </row>
    <row r="886" spans="1:11">
      <c r="A886" t="s">
        <v>16005</v>
      </c>
      <c r="B886" s="3">
        <v>1979</v>
      </c>
      <c r="C886" t="s">
        <v>16004</v>
      </c>
      <c r="D886" t="s">
        <v>1726</v>
      </c>
      <c r="E886" t="s">
        <v>37</v>
      </c>
      <c r="F886" t="s">
        <v>95</v>
      </c>
      <c r="G886">
        <v>112</v>
      </c>
      <c r="H886">
        <v>36500000</v>
      </c>
      <c r="I886">
        <v>8000000</v>
      </c>
      <c r="J886">
        <v>7.6</v>
      </c>
      <c r="K886">
        <f>Table1[[#This Row],[Gross Earning]]-Table1[[#This Row],[Budget]]</f>
        <v>28500000</v>
      </c>
    </row>
    <row r="887" spans="1:11">
      <c r="A887" t="s">
        <v>10219</v>
      </c>
      <c r="B887" s="3">
        <v>2011</v>
      </c>
      <c r="C887" t="s">
        <v>3401</v>
      </c>
      <c r="D887" t="s">
        <v>3409</v>
      </c>
      <c r="E887" t="s">
        <v>37</v>
      </c>
      <c r="F887" t="s">
        <v>585</v>
      </c>
      <c r="G887">
        <v>101</v>
      </c>
      <c r="H887">
        <v>40962534</v>
      </c>
      <c r="I887">
        <v>12500000</v>
      </c>
      <c r="J887">
        <v>7.1</v>
      </c>
      <c r="K887">
        <f>Table1[[#This Row],[Gross Earning]]-Table1[[#This Row],[Budget]]</f>
        <v>28462534</v>
      </c>
    </row>
    <row r="888" spans="1:11">
      <c r="A888" t="s">
        <v>4308</v>
      </c>
      <c r="B888" s="3">
        <v>2006</v>
      </c>
      <c r="C888" t="s">
        <v>3917</v>
      </c>
      <c r="D888" t="s">
        <v>792</v>
      </c>
      <c r="E888" t="s">
        <v>37</v>
      </c>
      <c r="F888" t="s">
        <v>95</v>
      </c>
      <c r="G888">
        <v>86</v>
      </c>
      <c r="H888">
        <v>28424210</v>
      </c>
      <c r="J888">
        <v>5</v>
      </c>
      <c r="K888">
        <f>Table1[[#This Row],[Gross Earning]]-Table1[[#This Row],[Budget]]</f>
        <v>28424210</v>
      </c>
    </row>
    <row r="889" spans="1:11">
      <c r="A889" t="s">
        <v>10761</v>
      </c>
      <c r="B889" s="3">
        <v>2002</v>
      </c>
      <c r="C889" t="s">
        <v>10760</v>
      </c>
      <c r="D889" t="s">
        <v>628</v>
      </c>
      <c r="E889" t="s">
        <v>37</v>
      </c>
      <c r="F889" t="s">
        <v>277</v>
      </c>
      <c r="G889">
        <v>72</v>
      </c>
      <c r="H889">
        <v>48423368</v>
      </c>
      <c r="I889">
        <v>20000000</v>
      </c>
      <c r="J889">
        <v>5.8</v>
      </c>
      <c r="K889">
        <f>Table1[[#This Row],[Gross Earning]]-Table1[[#This Row],[Budget]]</f>
        <v>28423368</v>
      </c>
    </row>
    <row r="890" spans="1:11">
      <c r="A890" t="s">
        <v>16479</v>
      </c>
      <c r="B890" s="3">
        <v>1973</v>
      </c>
      <c r="C890" t="s">
        <v>16450</v>
      </c>
      <c r="D890" t="s">
        <v>50</v>
      </c>
      <c r="E890" t="s">
        <v>37</v>
      </c>
      <c r="F890" t="s">
        <v>95</v>
      </c>
      <c r="G890">
        <v>121</v>
      </c>
      <c r="H890">
        <v>35400000</v>
      </c>
      <c r="I890">
        <v>7000000</v>
      </c>
      <c r="J890">
        <v>6.8</v>
      </c>
      <c r="K890">
        <f>Table1[[#This Row],[Gross Earning]]-Table1[[#This Row],[Budget]]</f>
        <v>28400000</v>
      </c>
    </row>
    <row r="891" spans="1:11">
      <c r="A891" t="s">
        <v>18460</v>
      </c>
      <c r="B891" s="3">
        <v>1995</v>
      </c>
      <c r="C891" t="s">
        <v>18459</v>
      </c>
      <c r="D891" t="s">
        <v>214</v>
      </c>
      <c r="E891" t="s">
        <v>37</v>
      </c>
      <c r="F891" t="s">
        <v>585</v>
      </c>
      <c r="G891">
        <v>111</v>
      </c>
      <c r="H891">
        <v>31968347</v>
      </c>
      <c r="I891">
        <v>3600000</v>
      </c>
      <c r="J891">
        <v>7.6</v>
      </c>
      <c r="K891">
        <f>Table1[[#This Row],[Gross Earning]]-Table1[[#This Row],[Budget]]</f>
        <v>28368347</v>
      </c>
    </row>
    <row r="892" spans="1:11">
      <c r="A892" t="s">
        <v>7902</v>
      </c>
      <c r="B892" s="3">
        <v>1988</v>
      </c>
      <c r="C892" t="s">
        <v>1058</v>
      </c>
      <c r="D892" t="s">
        <v>7901</v>
      </c>
      <c r="E892" t="s">
        <v>37</v>
      </c>
      <c r="F892" t="s">
        <v>39</v>
      </c>
      <c r="G892">
        <v>101</v>
      </c>
      <c r="H892">
        <v>60328558</v>
      </c>
      <c r="I892">
        <v>32000000</v>
      </c>
      <c r="J892">
        <v>7</v>
      </c>
      <c r="K892">
        <f>Table1[[#This Row],[Gross Earning]]-Table1[[#This Row],[Budget]]</f>
        <v>28328558</v>
      </c>
    </row>
    <row r="893" spans="1:11">
      <c r="A893" t="s">
        <v>7335</v>
      </c>
      <c r="B893" s="3">
        <v>2000</v>
      </c>
      <c r="C893" t="s">
        <v>2448</v>
      </c>
      <c r="D893" t="s">
        <v>4332</v>
      </c>
      <c r="E893" t="s">
        <v>37</v>
      </c>
      <c r="F893" t="s">
        <v>585</v>
      </c>
      <c r="G893">
        <v>109</v>
      </c>
      <c r="H893">
        <v>61280963</v>
      </c>
      <c r="I893">
        <v>33000000</v>
      </c>
      <c r="J893">
        <v>6.3</v>
      </c>
      <c r="K893">
        <f>Table1[[#This Row],[Gross Earning]]-Table1[[#This Row],[Budget]]</f>
        <v>28280963</v>
      </c>
    </row>
    <row r="894" spans="1:11">
      <c r="A894" t="s">
        <v>4103</v>
      </c>
      <c r="B894" s="3">
        <v>2004</v>
      </c>
      <c r="C894" t="s">
        <v>2542</v>
      </c>
      <c r="D894" t="s">
        <v>1009</v>
      </c>
      <c r="E894" t="s">
        <v>37</v>
      </c>
      <c r="F894" t="s">
        <v>39</v>
      </c>
      <c r="G894">
        <v>101</v>
      </c>
      <c r="H894">
        <v>88200225</v>
      </c>
      <c r="I894">
        <v>60000000</v>
      </c>
      <c r="J894">
        <v>6.1</v>
      </c>
      <c r="K894">
        <f>Table1[[#This Row],[Gross Earning]]-Table1[[#This Row],[Budget]]</f>
        <v>28200225</v>
      </c>
    </row>
    <row r="895" spans="1:11">
      <c r="A895" t="s">
        <v>8451</v>
      </c>
      <c r="B895" s="3">
        <v>2004</v>
      </c>
      <c r="C895" t="s">
        <v>8450</v>
      </c>
      <c r="D895" t="s">
        <v>2717</v>
      </c>
      <c r="E895" t="s">
        <v>37</v>
      </c>
      <c r="F895" t="s">
        <v>95</v>
      </c>
      <c r="G895">
        <v>111</v>
      </c>
      <c r="H895">
        <v>28165882</v>
      </c>
      <c r="J895">
        <v>5.9</v>
      </c>
      <c r="K895">
        <f>Table1[[#This Row],[Gross Earning]]-Table1[[#This Row],[Budget]]</f>
        <v>28165882</v>
      </c>
    </row>
    <row r="896" spans="1:11">
      <c r="A896" t="s">
        <v>14542</v>
      </c>
      <c r="B896" s="3">
        <v>1995</v>
      </c>
      <c r="C896" t="s">
        <v>8015</v>
      </c>
      <c r="D896" t="s">
        <v>1935</v>
      </c>
      <c r="E896" t="s">
        <v>37</v>
      </c>
      <c r="F896" t="s">
        <v>585</v>
      </c>
      <c r="G896">
        <v>122</v>
      </c>
      <c r="H896">
        <v>39025000</v>
      </c>
      <c r="I896">
        <v>11000000</v>
      </c>
      <c r="J896">
        <v>7.6</v>
      </c>
      <c r="K896">
        <f>Table1[[#This Row],[Gross Earning]]-Table1[[#This Row],[Budget]]</f>
        <v>28025000</v>
      </c>
    </row>
    <row r="897" spans="1:11">
      <c r="A897" t="s">
        <v>12764</v>
      </c>
      <c r="B897" s="3">
        <v>1997</v>
      </c>
      <c r="C897" t="s">
        <v>3122</v>
      </c>
      <c r="D897" t="s">
        <v>2527</v>
      </c>
      <c r="E897" t="s">
        <v>37</v>
      </c>
      <c r="F897" t="s">
        <v>585</v>
      </c>
      <c r="G897">
        <v>97</v>
      </c>
      <c r="H897">
        <v>43022524</v>
      </c>
      <c r="I897">
        <v>15000000</v>
      </c>
      <c r="J897">
        <v>7.1</v>
      </c>
      <c r="K897">
        <f>Table1[[#This Row],[Gross Earning]]-Table1[[#This Row],[Budget]]</f>
        <v>28022524</v>
      </c>
    </row>
    <row r="898" spans="1:11">
      <c r="A898" t="s">
        <v>4640</v>
      </c>
      <c r="B898" s="3">
        <v>1994</v>
      </c>
      <c r="C898" t="s">
        <v>3122</v>
      </c>
      <c r="D898" t="s">
        <v>4075</v>
      </c>
      <c r="E898" t="s">
        <v>37</v>
      </c>
      <c r="F898" t="s">
        <v>585</v>
      </c>
      <c r="G898">
        <v>128</v>
      </c>
      <c r="H898">
        <v>83000000</v>
      </c>
      <c r="I898">
        <v>55000000</v>
      </c>
      <c r="J898">
        <v>6</v>
      </c>
      <c r="K898">
        <f>Table1[[#This Row],[Gross Earning]]-Table1[[#This Row],[Budget]]</f>
        <v>28000000</v>
      </c>
    </row>
    <row r="899" spans="1:11">
      <c r="A899" t="s">
        <v>12775</v>
      </c>
      <c r="B899" s="3">
        <v>2013</v>
      </c>
      <c r="C899" t="s">
        <v>12774</v>
      </c>
      <c r="D899" t="s">
        <v>923</v>
      </c>
      <c r="E899" t="s">
        <v>37</v>
      </c>
      <c r="F899" t="s">
        <v>39</v>
      </c>
      <c r="G899">
        <v>112</v>
      </c>
      <c r="H899">
        <v>42919096</v>
      </c>
      <c r="I899">
        <v>15000000</v>
      </c>
      <c r="J899">
        <v>6.5</v>
      </c>
      <c r="K899">
        <f>Table1[[#This Row],[Gross Earning]]-Table1[[#This Row],[Budget]]</f>
        <v>27919096</v>
      </c>
    </row>
    <row r="900" spans="1:11">
      <c r="A900" t="s">
        <v>10771</v>
      </c>
      <c r="B900" s="3">
        <v>2003</v>
      </c>
      <c r="C900" t="s">
        <v>10768</v>
      </c>
      <c r="D900" t="s">
        <v>10770</v>
      </c>
      <c r="E900" t="s">
        <v>37</v>
      </c>
      <c r="F900" t="s">
        <v>277</v>
      </c>
      <c r="G900">
        <v>72</v>
      </c>
      <c r="H900">
        <v>47887943</v>
      </c>
      <c r="I900">
        <v>20000000</v>
      </c>
      <c r="J900">
        <v>5.4</v>
      </c>
      <c r="K900">
        <f>Table1[[#This Row],[Gross Earning]]-Table1[[#This Row],[Budget]]</f>
        <v>27887943</v>
      </c>
    </row>
    <row r="901" spans="1:11">
      <c r="A901" t="s">
        <v>8076</v>
      </c>
      <c r="B901" s="3">
        <v>2015</v>
      </c>
      <c r="C901" t="s">
        <v>8075</v>
      </c>
      <c r="D901" t="s">
        <v>4219</v>
      </c>
      <c r="E901" t="s">
        <v>37</v>
      </c>
      <c r="F901" t="s">
        <v>585</v>
      </c>
      <c r="G901">
        <v>99</v>
      </c>
      <c r="H901">
        <v>58879132</v>
      </c>
      <c r="I901">
        <v>31000000</v>
      </c>
      <c r="J901">
        <v>6.1</v>
      </c>
      <c r="K901">
        <f>Table1[[#This Row],[Gross Earning]]-Table1[[#This Row],[Budget]]</f>
        <v>27879132</v>
      </c>
    </row>
    <row r="902" spans="1:11">
      <c r="A902" t="s">
        <v>10782</v>
      </c>
      <c r="B902" s="3">
        <v>2007</v>
      </c>
      <c r="C902" t="s">
        <v>10781</v>
      </c>
      <c r="D902" t="s">
        <v>1924</v>
      </c>
      <c r="E902" t="s">
        <v>37</v>
      </c>
      <c r="F902" t="s">
        <v>39</v>
      </c>
      <c r="G902">
        <v>96</v>
      </c>
      <c r="H902">
        <v>47852604</v>
      </c>
      <c r="I902">
        <v>20000000</v>
      </c>
      <c r="J902">
        <v>5.9</v>
      </c>
      <c r="K902">
        <f>Table1[[#This Row],[Gross Earning]]-Table1[[#This Row],[Budget]]</f>
        <v>27852604</v>
      </c>
    </row>
    <row r="903" spans="1:11">
      <c r="A903" t="s">
        <v>19198</v>
      </c>
      <c r="B903" s="3">
        <v>1985</v>
      </c>
      <c r="C903" t="s">
        <v>19196</v>
      </c>
      <c r="D903" t="s">
        <v>7406</v>
      </c>
      <c r="E903" t="s">
        <v>37</v>
      </c>
      <c r="F903" t="s">
        <v>585</v>
      </c>
      <c r="G903">
        <v>87</v>
      </c>
      <c r="H903">
        <v>30000000</v>
      </c>
      <c r="I903">
        <v>2200000</v>
      </c>
      <c r="J903">
        <v>5.4</v>
      </c>
      <c r="K903">
        <f>Table1[[#This Row],[Gross Earning]]-Table1[[#This Row],[Budget]]</f>
        <v>27800000</v>
      </c>
    </row>
    <row r="904" spans="1:11">
      <c r="A904" t="s">
        <v>2808</v>
      </c>
      <c r="B904" s="3">
        <v>1997</v>
      </c>
      <c r="C904" t="s">
        <v>962</v>
      </c>
      <c r="D904" t="s">
        <v>712</v>
      </c>
      <c r="E904" t="s">
        <v>37</v>
      </c>
      <c r="F904" t="s">
        <v>585</v>
      </c>
      <c r="G904">
        <v>117</v>
      </c>
      <c r="H904">
        <v>27779888</v>
      </c>
      <c r="J904">
        <v>6.9</v>
      </c>
      <c r="K904">
        <f>Table1[[#This Row],[Gross Earning]]-Table1[[#This Row],[Budget]]</f>
        <v>27779888</v>
      </c>
    </row>
    <row r="905" spans="1:11">
      <c r="A905" t="s">
        <v>2378</v>
      </c>
      <c r="B905" s="3">
        <v>2009</v>
      </c>
      <c r="C905" t="s">
        <v>2367</v>
      </c>
      <c r="D905" t="s">
        <v>1415</v>
      </c>
      <c r="E905" t="s">
        <v>37</v>
      </c>
      <c r="F905" t="s">
        <v>585</v>
      </c>
      <c r="G905">
        <v>120</v>
      </c>
      <c r="H905">
        <v>112703470</v>
      </c>
      <c r="I905">
        <v>85000000</v>
      </c>
      <c r="J905">
        <v>6.6</v>
      </c>
      <c r="K905">
        <f>Table1[[#This Row],[Gross Earning]]-Table1[[#This Row],[Budget]]</f>
        <v>27703470</v>
      </c>
    </row>
    <row r="906" spans="1:11">
      <c r="A906" t="s">
        <v>14546</v>
      </c>
      <c r="B906" s="3">
        <v>1999</v>
      </c>
      <c r="C906" t="s">
        <v>6063</v>
      </c>
      <c r="D906" t="s">
        <v>214</v>
      </c>
      <c r="E906" t="s">
        <v>37</v>
      </c>
      <c r="F906" t="s">
        <v>585</v>
      </c>
      <c r="G906">
        <v>97</v>
      </c>
      <c r="H906">
        <v>38201895</v>
      </c>
      <c r="I906">
        <v>10500000</v>
      </c>
      <c r="J906">
        <v>6.9</v>
      </c>
      <c r="K906">
        <f>Table1[[#This Row],[Gross Earning]]-Table1[[#This Row],[Budget]]</f>
        <v>27701895</v>
      </c>
    </row>
    <row r="907" spans="1:11">
      <c r="A907" t="s">
        <v>6906</v>
      </c>
      <c r="B907" s="3">
        <v>1994</v>
      </c>
      <c r="C907" t="s">
        <v>1039</v>
      </c>
      <c r="D907" t="s">
        <v>6905</v>
      </c>
      <c r="E907" t="s">
        <v>37</v>
      </c>
      <c r="F907" t="s">
        <v>585</v>
      </c>
      <c r="G907">
        <v>98</v>
      </c>
      <c r="H907">
        <v>50693162</v>
      </c>
      <c r="I907">
        <v>23000000</v>
      </c>
      <c r="J907">
        <v>7.6</v>
      </c>
      <c r="K907">
        <f>Table1[[#This Row],[Gross Earning]]-Table1[[#This Row],[Budget]]</f>
        <v>27693162</v>
      </c>
    </row>
    <row r="908" spans="1:11">
      <c r="A908" t="s">
        <v>5055</v>
      </c>
      <c r="B908" s="3">
        <v>2008</v>
      </c>
      <c r="C908" t="s">
        <v>1165</v>
      </c>
      <c r="D908" t="s">
        <v>1681</v>
      </c>
      <c r="E908" t="s">
        <v>37</v>
      </c>
      <c r="F908" t="s">
        <v>39</v>
      </c>
      <c r="G908">
        <v>104</v>
      </c>
      <c r="H908">
        <v>97680195</v>
      </c>
      <c r="I908">
        <v>70000000</v>
      </c>
      <c r="J908">
        <v>6.8</v>
      </c>
      <c r="K908">
        <f>Table1[[#This Row],[Gross Earning]]-Table1[[#This Row],[Budget]]</f>
        <v>27680195</v>
      </c>
    </row>
    <row r="909" spans="1:11">
      <c r="A909" t="s">
        <v>14067</v>
      </c>
      <c r="B909" s="3">
        <v>1997</v>
      </c>
      <c r="C909" t="s">
        <v>1764</v>
      </c>
      <c r="D909" t="s">
        <v>1528</v>
      </c>
      <c r="E909" t="s">
        <v>37</v>
      </c>
      <c r="F909" t="s">
        <v>585</v>
      </c>
      <c r="G909">
        <v>154</v>
      </c>
      <c r="H909">
        <v>39647595</v>
      </c>
      <c r="I909">
        <v>12000000</v>
      </c>
      <c r="J909">
        <v>7.5</v>
      </c>
      <c r="K909">
        <f>Table1[[#This Row],[Gross Earning]]-Table1[[#This Row],[Budget]]</f>
        <v>27647595</v>
      </c>
    </row>
    <row r="910" spans="1:11">
      <c r="A910" t="s">
        <v>4838</v>
      </c>
      <c r="B910" s="3">
        <v>2002</v>
      </c>
      <c r="C910" t="s">
        <v>378</v>
      </c>
      <c r="D910" t="s">
        <v>2208</v>
      </c>
      <c r="E910" t="s">
        <v>37</v>
      </c>
      <c r="F910" t="s">
        <v>585</v>
      </c>
      <c r="G910">
        <v>117</v>
      </c>
      <c r="H910">
        <v>81645152</v>
      </c>
      <c r="I910">
        <v>54000000</v>
      </c>
      <c r="J910">
        <v>6.7</v>
      </c>
      <c r="K910">
        <f>Table1[[#This Row],[Gross Earning]]-Table1[[#This Row],[Budget]]</f>
        <v>27645152</v>
      </c>
    </row>
    <row r="911" spans="1:11">
      <c r="A911" t="s">
        <v>12779</v>
      </c>
      <c r="B911" s="3">
        <v>2015</v>
      </c>
      <c r="C911" t="s">
        <v>12778</v>
      </c>
      <c r="D911" t="s">
        <v>882</v>
      </c>
      <c r="E911" t="s">
        <v>37</v>
      </c>
      <c r="F911" t="s">
        <v>39</v>
      </c>
      <c r="G911">
        <v>98</v>
      </c>
      <c r="H911">
        <v>42592530</v>
      </c>
      <c r="I911">
        <v>15000000</v>
      </c>
      <c r="J911">
        <v>6.2</v>
      </c>
      <c r="K911">
        <f>Table1[[#This Row],[Gross Earning]]-Table1[[#This Row],[Budget]]</f>
        <v>27592530</v>
      </c>
    </row>
    <row r="912" spans="1:11">
      <c r="A912" t="s">
        <v>3588</v>
      </c>
      <c r="B912" s="3">
        <v>2016</v>
      </c>
      <c r="C912" t="s">
        <v>3585</v>
      </c>
      <c r="D912" t="s">
        <v>3586</v>
      </c>
      <c r="E912" t="s">
        <v>37</v>
      </c>
      <c r="F912" t="s">
        <v>39</v>
      </c>
      <c r="G912">
        <v>117</v>
      </c>
      <c r="H912">
        <v>27550735</v>
      </c>
      <c r="J912">
        <v>6.8</v>
      </c>
      <c r="K912">
        <f>Table1[[#This Row],[Gross Earning]]-Table1[[#This Row],[Budget]]</f>
        <v>27550735</v>
      </c>
    </row>
    <row r="913" spans="1:11">
      <c r="A913" t="s">
        <v>9517</v>
      </c>
      <c r="B913" s="3">
        <v>2013</v>
      </c>
      <c r="C913" t="s">
        <v>9516</v>
      </c>
      <c r="D913" t="s">
        <v>2527</v>
      </c>
      <c r="E913" t="s">
        <v>37</v>
      </c>
      <c r="F913" t="s">
        <v>39</v>
      </c>
      <c r="G913">
        <v>100</v>
      </c>
      <c r="H913">
        <v>52528330</v>
      </c>
      <c r="I913">
        <v>25000000</v>
      </c>
      <c r="J913">
        <v>4.7</v>
      </c>
      <c r="K913">
        <f>Table1[[#This Row],[Gross Earning]]-Table1[[#This Row],[Budget]]</f>
        <v>27528330</v>
      </c>
    </row>
    <row r="914" spans="1:11">
      <c r="A914" t="s">
        <v>14836</v>
      </c>
      <c r="B914" s="3">
        <v>2001</v>
      </c>
      <c r="C914" t="s">
        <v>9610</v>
      </c>
      <c r="D914" t="s">
        <v>5103</v>
      </c>
      <c r="E914" t="s">
        <v>37</v>
      </c>
      <c r="F914" t="s">
        <v>585</v>
      </c>
      <c r="G914">
        <v>90</v>
      </c>
      <c r="H914">
        <v>37470017</v>
      </c>
      <c r="I914">
        <v>10000000</v>
      </c>
      <c r="J914">
        <v>6.1</v>
      </c>
      <c r="K914">
        <f>Table1[[#This Row],[Gross Earning]]-Table1[[#This Row],[Budget]]</f>
        <v>27470017</v>
      </c>
    </row>
    <row r="915" spans="1:11">
      <c r="A915" t="s">
        <v>12209</v>
      </c>
      <c r="B915" s="3">
        <v>2015</v>
      </c>
      <c r="C915" t="s">
        <v>8546</v>
      </c>
      <c r="D915" t="s">
        <v>1634</v>
      </c>
      <c r="E915" t="s">
        <v>37</v>
      </c>
      <c r="F915" t="s">
        <v>95</v>
      </c>
      <c r="G915">
        <v>129</v>
      </c>
      <c r="H915">
        <v>44469602</v>
      </c>
      <c r="I915">
        <v>17000000</v>
      </c>
      <c r="J915">
        <v>7.4</v>
      </c>
      <c r="K915">
        <f>Table1[[#This Row],[Gross Earning]]-Table1[[#This Row],[Budget]]</f>
        <v>27469602</v>
      </c>
    </row>
    <row r="916" spans="1:11">
      <c r="A916" t="s">
        <v>17595</v>
      </c>
      <c r="B916" s="3">
        <v>2014</v>
      </c>
      <c r="C916" t="s">
        <v>17592</v>
      </c>
      <c r="D916" t="s">
        <v>9754</v>
      </c>
      <c r="E916" t="s">
        <v>37</v>
      </c>
      <c r="F916" t="s">
        <v>585</v>
      </c>
      <c r="G916">
        <v>101</v>
      </c>
      <c r="H916">
        <v>32453345</v>
      </c>
      <c r="I916">
        <v>5000000</v>
      </c>
      <c r="J916">
        <v>5</v>
      </c>
      <c r="K916">
        <f>Table1[[#This Row],[Gross Earning]]-Table1[[#This Row],[Budget]]</f>
        <v>27453345</v>
      </c>
    </row>
    <row r="917" spans="1:11">
      <c r="A917" t="s">
        <v>8275</v>
      </c>
      <c r="B917" s="3">
        <v>1989</v>
      </c>
      <c r="C917" t="s">
        <v>8274</v>
      </c>
      <c r="D917" t="s">
        <v>227</v>
      </c>
      <c r="E917" t="s">
        <v>37</v>
      </c>
      <c r="F917" t="s">
        <v>95</v>
      </c>
      <c r="G917">
        <v>107</v>
      </c>
      <c r="H917">
        <v>55210049</v>
      </c>
      <c r="I917">
        <v>27800000</v>
      </c>
      <c r="J917">
        <v>5.4</v>
      </c>
      <c r="K917">
        <f>Table1[[#This Row],[Gross Earning]]-Table1[[#This Row],[Budget]]</f>
        <v>27410049</v>
      </c>
    </row>
    <row r="918" spans="1:11">
      <c r="A918" t="s">
        <v>14582</v>
      </c>
      <c r="B918" s="3">
        <v>2015</v>
      </c>
      <c r="C918" t="s">
        <v>14580</v>
      </c>
      <c r="D918" t="s">
        <v>214</v>
      </c>
      <c r="E918" t="s">
        <v>37</v>
      </c>
      <c r="F918" t="s">
        <v>39</v>
      </c>
      <c r="G918">
        <v>111</v>
      </c>
      <c r="H918">
        <v>38317535</v>
      </c>
      <c r="I918">
        <v>11000000</v>
      </c>
      <c r="J918">
        <v>7.5</v>
      </c>
      <c r="K918">
        <f>Table1[[#This Row],[Gross Earning]]-Table1[[#This Row],[Budget]]</f>
        <v>27317535</v>
      </c>
    </row>
    <row r="919" spans="1:11">
      <c r="A919" t="s">
        <v>18450</v>
      </c>
      <c r="B919" s="3">
        <v>2001</v>
      </c>
      <c r="C919" t="s">
        <v>125</v>
      </c>
      <c r="D919" t="s">
        <v>214</v>
      </c>
      <c r="E919" t="s">
        <v>37</v>
      </c>
      <c r="F919" t="s">
        <v>585</v>
      </c>
      <c r="G919">
        <v>112</v>
      </c>
      <c r="H919">
        <v>31252964</v>
      </c>
      <c r="I919">
        <v>4000000</v>
      </c>
      <c r="J919">
        <v>7.1</v>
      </c>
      <c r="K919">
        <f>Table1[[#This Row],[Gross Earning]]-Table1[[#This Row],[Budget]]</f>
        <v>27252964</v>
      </c>
    </row>
    <row r="920" spans="1:11">
      <c r="A920" t="s">
        <v>812</v>
      </c>
      <c r="B920" s="3">
        <v>2009</v>
      </c>
      <c r="C920" t="s">
        <v>809</v>
      </c>
      <c r="D920" t="s">
        <v>787</v>
      </c>
      <c r="E920" t="s">
        <v>37</v>
      </c>
      <c r="F920" t="s">
        <v>95</v>
      </c>
      <c r="G920">
        <v>105</v>
      </c>
      <c r="H920">
        <v>177243721</v>
      </c>
      <c r="I920">
        <v>150000000</v>
      </c>
      <c r="J920">
        <v>5.9</v>
      </c>
      <c r="K920">
        <f>Table1[[#This Row],[Gross Earning]]-Table1[[#This Row],[Budget]]</f>
        <v>27243721</v>
      </c>
    </row>
    <row r="921" spans="1:11">
      <c r="A921" t="s">
        <v>9100</v>
      </c>
      <c r="B921" s="3">
        <v>1980</v>
      </c>
      <c r="C921" t="s">
        <v>5245</v>
      </c>
      <c r="D921" t="s">
        <v>9099</v>
      </c>
      <c r="E921" t="s">
        <v>37</v>
      </c>
      <c r="F921" t="s">
        <v>585</v>
      </c>
      <c r="G921">
        <v>148</v>
      </c>
      <c r="H921">
        <v>54200000</v>
      </c>
      <c r="I921">
        <v>27000000</v>
      </c>
      <c r="J921">
        <v>7.9</v>
      </c>
      <c r="K921">
        <f>Table1[[#This Row],[Gross Earning]]-Table1[[#This Row],[Budget]]</f>
        <v>27200000</v>
      </c>
    </row>
    <row r="922" spans="1:11">
      <c r="A922" t="s">
        <v>6013</v>
      </c>
      <c r="B922" s="3">
        <v>2010</v>
      </c>
      <c r="C922" t="s">
        <v>3136</v>
      </c>
      <c r="D922" t="s">
        <v>1423</v>
      </c>
      <c r="E922" t="s">
        <v>37</v>
      </c>
      <c r="F922" t="s">
        <v>39</v>
      </c>
      <c r="G922">
        <v>110</v>
      </c>
      <c r="H922">
        <v>67061228</v>
      </c>
      <c r="I922">
        <v>40000000</v>
      </c>
      <c r="J922">
        <v>5.5</v>
      </c>
      <c r="K922">
        <f>Table1[[#This Row],[Gross Earning]]-Table1[[#This Row],[Budget]]</f>
        <v>27061228</v>
      </c>
    </row>
    <row r="923" spans="1:11">
      <c r="A923" t="s">
        <v>15623</v>
      </c>
      <c r="B923" s="3">
        <v>1996</v>
      </c>
      <c r="C923" t="s">
        <v>3088</v>
      </c>
      <c r="D923" t="s">
        <v>5806</v>
      </c>
      <c r="E923" t="s">
        <v>37</v>
      </c>
      <c r="F923" t="s">
        <v>585</v>
      </c>
      <c r="G923">
        <v>123</v>
      </c>
      <c r="H923">
        <v>36049108</v>
      </c>
      <c r="I923">
        <v>9000000</v>
      </c>
      <c r="J923">
        <v>6.8</v>
      </c>
      <c r="K923">
        <f>Table1[[#This Row],[Gross Earning]]-Table1[[#This Row],[Budget]]</f>
        <v>27049108</v>
      </c>
    </row>
    <row r="924" spans="1:11">
      <c r="A924" t="s">
        <v>10425</v>
      </c>
      <c r="B924" s="3">
        <v>2012</v>
      </c>
      <c r="C924" t="s">
        <v>935</v>
      </c>
      <c r="D924" t="s">
        <v>3057</v>
      </c>
      <c r="E924" t="s">
        <v>37</v>
      </c>
      <c r="F924" t="s">
        <v>95</v>
      </c>
      <c r="G924">
        <v>94</v>
      </c>
      <c r="H924">
        <v>49002815</v>
      </c>
      <c r="I924">
        <v>22000000</v>
      </c>
      <c r="J924">
        <v>6.4</v>
      </c>
      <c r="K924">
        <f>Table1[[#This Row],[Gross Earning]]-Table1[[#This Row],[Budget]]</f>
        <v>27002815</v>
      </c>
    </row>
    <row r="925" spans="1:11">
      <c r="A925" t="s">
        <v>16016</v>
      </c>
      <c r="B925" s="3">
        <v>2011</v>
      </c>
      <c r="C925" t="s">
        <v>8197</v>
      </c>
      <c r="D925" t="s">
        <v>1415</v>
      </c>
      <c r="E925" t="s">
        <v>37</v>
      </c>
      <c r="F925" t="s">
        <v>585</v>
      </c>
      <c r="G925">
        <v>100</v>
      </c>
      <c r="H925">
        <v>34963967</v>
      </c>
      <c r="I925">
        <v>8000000</v>
      </c>
      <c r="J925">
        <v>7.7</v>
      </c>
      <c r="K925">
        <f>Table1[[#This Row],[Gross Earning]]-Table1[[#This Row],[Budget]]</f>
        <v>26963967</v>
      </c>
    </row>
    <row r="926" spans="1:11">
      <c r="A926" t="s">
        <v>11001</v>
      </c>
      <c r="B926" s="3">
        <v>2006</v>
      </c>
      <c r="C926" t="s">
        <v>10999</v>
      </c>
      <c r="D926" t="s">
        <v>6283</v>
      </c>
      <c r="E926" t="s">
        <v>37</v>
      </c>
      <c r="F926" t="s">
        <v>39</v>
      </c>
      <c r="G926">
        <v>103</v>
      </c>
      <c r="H926">
        <v>26870825</v>
      </c>
      <c r="J926">
        <v>6.4</v>
      </c>
      <c r="K926">
        <f>Table1[[#This Row],[Gross Earning]]-Table1[[#This Row],[Budget]]</f>
        <v>26870825</v>
      </c>
    </row>
    <row r="927" spans="1:11">
      <c r="A927" t="s">
        <v>6497</v>
      </c>
      <c r="B927" s="3">
        <v>2012</v>
      </c>
      <c r="C927" t="s">
        <v>6496</v>
      </c>
      <c r="D927" t="s">
        <v>4795</v>
      </c>
      <c r="E927" t="s">
        <v>37</v>
      </c>
      <c r="F927" t="s">
        <v>95</v>
      </c>
      <c r="G927">
        <v>105</v>
      </c>
      <c r="H927">
        <v>51853450</v>
      </c>
      <c r="I927">
        <v>25000000</v>
      </c>
      <c r="J927">
        <v>6.6</v>
      </c>
      <c r="K927">
        <f>Table1[[#This Row],[Gross Earning]]-Table1[[#This Row],[Budget]]</f>
        <v>26853450</v>
      </c>
    </row>
    <row r="928" spans="1:11">
      <c r="A928" t="s">
        <v>8853</v>
      </c>
      <c r="B928" s="3">
        <v>2003</v>
      </c>
      <c r="C928" t="s">
        <v>4903</v>
      </c>
      <c r="D928" t="s">
        <v>334</v>
      </c>
      <c r="E928" t="s">
        <v>37</v>
      </c>
      <c r="F928" t="s">
        <v>585</v>
      </c>
      <c r="G928">
        <v>102</v>
      </c>
      <c r="H928">
        <v>55845943</v>
      </c>
      <c r="I928">
        <v>29000000</v>
      </c>
      <c r="J928">
        <v>6.4</v>
      </c>
      <c r="K928">
        <f>Table1[[#This Row],[Gross Earning]]-Table1[[#This Row],[Budget]]</f>
        <v>26845943</v>
      </c>
    </row>
    <row r="929" spans="1:11">
      <c r="A929" t="s">
        <v>12201</v>
      </c>
      <c r="B929" s="3">
        <v>2006</v>
      </c>
      <c r="C929" t="s">
        <v>7480</v>
      </c>
      <c r="D929" t="s">
        <v>6403</v>
      </c>
      <c r="E929" t="s">
        <v>37</v>
      </c>
      <c r="F929" t="s">
        <v>585</v>
      </c>
      <c r="G929">
        <v>108</v>
      </c>
      <c r="H929">
        <v>41777564</v>
      </c>
      <c r="I929">
        <v>15000000</v>
      </c>
      <c r="J929">
        <v>6.4</v>
      </c>
      <c r="K929">
        <f>Table1[[#This Row],[Gross Earning]]-Table1[[#This Row],[Budget]]</f>
        <v>26777564</v>
      </c>
    </row>
    <row r="930" spans="1:11">
      <c r="A930" t="s">
        <v>14560</v>
      </c>
      <c r="B930" s="3">
        <v>2008</v>
      </c>
      <c r="C930" t="s">
        <v>12876</v>
      </c>
      <c r="D930" t="s">
        <v>3409</v>
      </c>
      <c r="E930" t="s">
        <v>37</v>
      </c>
      <c r="F930" t="s">
        <v>39</v>
      </c>
      <c r="G930">
        <v>110</v>
      </c>
      <c r="H930">
        <v>37766350</v>
      </c>
      <c r="I930">
        <v>11000000</v>
      </c>
      <c r="J930">
        <v>7.3</v>
      </c>
      <c r="K930">
        <f>Table1[[#This Row],[Gross Earning]]-Table1[[#This Row],[Budget]]</f>
        <v>26766350</v>
      </c>
    </row>
    <row r="931" spans="1:11">
      <c r="A931" t="s">
        <v>16013</v>
      </c>
      <c r="B931" s="3">
        <v>1996</v>
      </c>
      <c r="C931" t="s">
        <v>16011</v>
      </c>
      <c r="D931" t="s">
        <v>16012</v>
      </c>
      <c r="E931" t="s">
        <v>37</v>
      </c>
      <c r="F931" t="s">
        <v>585</v>
      </c>
      <c r="G931">
        <v>108</v>
      </c>
      <c r="H931">
        <v>34746109</v>
      </c>
      <c r="I931">
        <v>8000000</v>
      </c>
      <c r="J931">
        <v>5.6</v>
      </c>
      <c r="K931">
        <f>Table1[[#This Row],[Gross Earning]]-Table1[[#This Row],[Budget]]</f>
        <v>26746109</v>
      </c>
    </row>
    <row r="932" spans="1:11">
      <c r="A932" t="s">
        <v>9513</v>
      </c>
      <c r="B932" s="3">
        <v>2004</v>
      </c>
      <c r="C932" t="s">
        <v>125</v>
      </c>
      <c r="D932" t="s">
        <v>9512</v>
      </c>
      <c r="E932" t="s">
        <v>37</v>
      </c>
      <c r="F932" t="s">
        <v>95</v>
      </c>
      <c r="G932">
        <v>101</v>
      </c>
      <c r="H932">
        <v>51676606</v>
      </c>
      <c r="I932">
        <v>25000000</v>
      </c>
      <c r="J932">
        <v>7.8</v>
      </c>
      <c r="K932">
        <f>Table1[[#This Row],[Gross Earning]]-Table1[[#This Row],[Budget]]</f>
        <v>26676606</v>
      </c>
    </row>
    <row r="933" spans="1:11">
      <c r="A933" t="s">
        <v>12404</v>
      </c>
      <c r="B933" s="3">
        <v>2009</v>
      </c>
      <c r="C933" t="s">
        <v>3749</v>
      </c>
      <c r="D933" t="s">
        <v>2094</v>
      </c>
      <c r="E933" t="s">
        <v>37</v>
      </c>
      <c r="F933" t="s">
        <v>39</v>
      </c>
      <c r="G933">
        <v>89</v>
      </c>
      <c r="H933">
        <v>42638165</v>
      </c>
      <c r="I933">
        <v>16000000</v>
      </c>
      <c r="J933">
        <v>4.8</v>
      </c>
      <c r="K933">
        <f>Table1[[#This Row],[Gross Earning]]-Table1[[#This Row],[Budget]]</f>
        <v>26638165</v>
      </c>
    </row>
    <row r="934" spans="1:11">
      <c r="A934" t="s">
        <v>6114</v>
      </c>
      <c r="B934" s="3">
        <v>1963</v>
      </c>
      <c r="C934" t="s">
        <v>6111</v>
      </c>
      <c r="D934" t="s">
        <v>6113</v>
      </c>
      <c r="E934" t="s">
        <v>37</v>
      </c>
      <c r="F934" t="s">
        <v>6036</v>
      </c>
      <c r="G934">
        <v>251</v>
      </c>
      <c r="H934">
        <v>57750000</v>
      </c>
      <c r="I934">
        <v>31115000</v>
      </c>
      <c r="J934">
        <v>7</v>
      </c>
      <c r="K934">
        <f>Table1[[#This Row],[Gross Earning]]-Table1[[#This Row],[Budget]]</f>
        <v>26635000</v>
      </c>
    </row>
    <row r="935" spans="1:11">
      <c r="A935" t="s">
        <v>14831</v>
      </c>
      <c r="B935" s="3">
        <v>1996</v>
      </c>
      <c r="C935" t="s">
        <v>2178</v>
      </c>
      <c r="D935" t="s">
        <v>3913</v>
      </c>
      <c r="E935" t="s">
        <v>37</v>
      </c>
      <c r="F935" t="s">
        <v>39</v>
      </c>
      <c r="G935">
        <v>92</v>
      </c>
      <c r="H935">
        <v>38624000</v>
      </c>
      <c r="I935">
        <v>12000000</v>
      </c>
      <c r="J935">
        <v>7</v>
      </c>
      <c r="K935">
        <f>Table1[[#This Row],[Gross Earning]]-Table1[[#This Row],[Budget]]</f>
        <v>26624000</v>
      </c>
    </row>
    <row r="936" spans="1:11">
      <c r="A936" t="s">
        <v>9522</v>
      </c>
      <c r="B936" s="3">
        <v>2011</v>
      </c>
      <c r="C936" t="s">
        <v>9521</v>
      </c>
      <c r="D936" t="s">
        <v>712</v>
      </c>
      <c r="E936" t="s">
        <v>37</v>
      </c>
      <c r="F936" t="s">
        <v>585</v>
      </c>
      <c r="G936">
        <v>117</v>
      </c>
      <c r="H936">
        <v>51533608</v>
      </c>
      <c r="I936">
        <v>25000000</v>
      </c>
      <c r="J936">
        <v>6.8</v>
      </c>
      <c r="K936">
        <f>Table1[[#This Row],[Gross Earning]]-Table1[[#This Row],[Budget]]</f>
        <v>26533608</v>
      </c>
    </row>
    <row r="937" spans="1:11">
      <c r="A937" t="s">
        <v>6405</v>
      </c>
      <c r="B937" s="3">
        <v>2009</v>
      </c>
      <c r="C937" t="s">
        <v>5861</v>
      </c>
      <c r="D937" t="s">
        <v>6403</v>
      </c>
      <c r="E937" t="s">
        <v>37</v>
      </c>
      <c r="F937" t="s">
        <v>585</v>
      </c>
      <c r="G937">
        <v>82</v>
      </c>
      <c r="H937">
        <v>66466372</v>
      </c>
      <c r="I937">
        <v>40000000</v>
      </c>
      <c r="J937">
        <v>5.2</v>
      </c>
      <c r="K937">
        <f>Table1[[#This Row],[Gross Earning]]-Table1[[#This Row],[Budget]]</f>
        <v>26466372</v>
      </c>
    </row>
    <row r="938" spans="1:11">
      <c r="A938" t="s">
        <v>5751</v>
      </c>
      <c r="B938" s="3">
        <v>1999</v>
      </c>
      <c r="C938" t="s">
        <v>1007</v>
      </c>
      <c r="D938" t="s">
        <v>1875</v>
      </c>
      <c r="E938" t="s">
        <v>37</v>
      </c>
      <c r="F938" t="s">
        <v>95</v>
      </c>
      <c r="G938">
        <v>102</v>
      </c>
      <c r="H938">
        <v>71423726</v>
      </c>
      <c r="I938">
        <v>45000000</v>
      </c>
      <c r="J938">
        <v>7.3</v>
      </c>
      <c r="K938">
        <f>Table1[[#This Row],[Gross Earning]]-Table1[[#This Row],[Budget]]</f>
        <v>26423726</v>
      </c>
    </row>
    <row r="939" spans="1:11">
      <c r="A939" t="s">
        <v>17579</v>
      </c>
      <c r="B939" s="3">
        <v>1991</v>
      </c>
      <c r="C939" t="s">
        <v>9970</v>
      </c>
      <c r="D939" t="s">
        <v>8066</v>
      </c>
      <c r="E939" t="s">
        <v>37</v>
      </c>
      <c r="F939" t="s">
        <v>585</v>
      </c>
      <c r="G939">
        <v>93</v>
      </c>
      <c r="H939">
        <v>34872293</v>
      </c>
      <c r="I939">
        <v>8500000</v>
      </c>
      <c r="J939">
        <v>4.9000000000000004</v>
      </c>
      <c r="K939">
        <f>Table1[[#This Row],[Gross Earning]]-Table1[[#This Row],[Budget]]</f>
        <v>26372293</v>
      </c>
    </row>
    <row r="940" spans="1:11">
      <c r="A940" t="s">
        <v>10777</v>
      </c>
      <c r="B940" s="3">
        <v>2005</v>
      </c>
      <c r="C940" t="s">
        <v>6731</v>
      </c>
      <c r="D940" t="s">
        <v>6132</v>
      </c>
      <c r="E940" t="s">
        <v>37</v>
      </c>
      <c r="F940" t="s">
        <v>39</v>
      </c>
      <c r="G940">
        <v>89</v>
      </c>
      <c r="H940">
        <v>46363118</v>
      </c>
      <c r="I940">
        <v>20000000</v>
      </c>
      <c r="J940">
        <v>4.0999999999999996</v>
      </c>
      <c r="K940">
        <f>Table1[[#This Row],[Gross Earning]]-Table1[[#This Row],[Budget]]</f>
        <v>26363118</v>
      </c>
    </row>
    <row r="941" spans="1:11">
      <c r="A941" t="s">
        <v>5755</v>
      </c>
      <c r="B941" s="3">
        <v>2001</v>
      </c>
      <c r="C941" t="s">
        <v>3880</v>
      </c>
      <c r="D941" t="s">
        <v>1671</v>
      </c>
      <c r="E941" t="s">
        <v>37</v>
      </c>
      <c r="F941" t="s">
        <v>585</v>
      </c>
      <c r="G941">
        <v>83</v>
      </c>
      <c r="H941">
        <v>71277420</v>
      </c>
      <c r="I941">
        <v>45000000</v>
      </c>
      <c r="J941">
        <v>5.2</v>
      </c>
      <c r="K941">
        <f>Table1[[#This Row],[Gross Earning]]-Table1[[#This Row],[Budget]]</f>
        <v>26277420</v>
      </c>
    </row>
    <row r="942" spans="1:11">
      <c r="A942" t="s">
        <v>12357</v>
      </c>
      <c r="B942" s="3">
        <v>1995</v>
      </c>
      <c r="C942" t="s">
        <v>1064</v>
      </c>
      <c r="D942" t="s">
        <v>214</v>
      </c>
      <c r="E942" t="s">
        <v>37</v>
      </c>
      <c r="F942" t="s">
        <v>95</v>
      </c>
      <c r="G942">
        <v>136</v>
      </c>
      <c r="H942">
        <v>42700000</v>
      </c>
      <c r="I942">
        <v>16500000</v>
      </c>
      <c r="J942">
        <v>7.7</v>
      </c>
      <c r="K942">
        <f>Table1[[#This Row],[Gross Earning]]-Table1[[#This Row],[Budget]]</f>
        <v>26200000</v>
      </c>
    </row>
    <row r="943" spans="1:11">
      <c r="A943" t="s">
        <v>14070</v>
      </c>
      <c r="B943" s="3">
        <v>2008</v>
      </c>
      <c r="C943" t="s">
        <v>5230</v>
      </c>
      <c r="D943" t="s">
        <v>4219</v>
      </c>
      <c r="E943" t="s">
        <v>37</v>
      </c>
      <c r="F943" t="s">
        <v>585</v>
      </c>
      <c r="G943">
        <v>102</v>
      </c>
      <c r="H943">
        <v>38087366</v>
      </c>
      <c r="I943">
        <v>12000000</v>
      </c>
      <c r="J943">
        <v>6.6</v>
      </c>
      <c r="K943">
        <f>Table1[[#This Row],[Gross Earning]]-Table1[[#This Row],[Budget]]</f>
        <v>26087366</v>
      </c>
    </row>
    <row r="944" spans="1:11">
      <c r="A944" t="s">
        <v>2637</v>
      </c>
      <c r="B944" s="3">
        <v>1997</v>
      </c>
      <c r="C944" t="s">
        <v>1783</v>
      </c>
      <c r="D944" t="s">
        <v>334</v>
      </c>
      <c r="E944" t="s">
        <v>37</v>
      </c>
      <c r="F944" t="s">
        <v>585</v>
      </c>
      <c r="G944">
        <v>123</v>
      </c>
      <c r="H944">
        <v>101087161</v>
      </c>
      <c r="I944">
        <v>75000000</v>
      </c>
      <c r="J944">
        <v>6.8</v>
      </c>
      <c r="K944">
        <f>Table1[[#This Row],[Gross Earning]]-Table1[[#This Row],[Budget]]</f>
        <v>26087161</v>
      </c>
    </row>
    <row r="945" spans="1:11">
      <c r="A945" t="s">
        <v>8297</v>
      </c>
      <c r="B945" s="3">
        <v>2005</v>
      </c>
      <c r="C945" t="s">
        <v>8293</v>
      </c>
      <c r="D945" t="s">
        <v>8295</v>
      </c>
      <c r="E945" t="s">
        <v>37</v>
      </c>
      <c r="F945" t="s">
        <v>277</v>
      </c>
      <c r="G945">
        <v>85</v>
      </c>
      <c r="H945">
        <v>56068547</v>
      </c>
      <c r="I945">
        <v>30000000</v>
      </c>
      <c r="J945">
        <v>7.5</v>
      </c>
      <c r="K945">
        <f>Table1[[#This Row],[Gross Earning]]-Table1[[#This Row],[Budget]]</f>
        <v>26068547</v>
      </c>
    </row>
    <row r="946" spans="1:11">
      <c r="A946" t="s">
        <v>16131</v>
      </c>
      <c r="B946" s="3">
        <v>1992</v>
      </c>
      <c r="C946" t="s">
        <v>12560</v>
      </c>
      <c r="D946" t="s">
        <v>214</v>
      </c>
      <c r="E946" t="s">
        <v>37</v>
      </c>
      <c r="F946" t="s">
        <v>95</v>
      </c>
      <c r="G946">
        <v>140</v>
      </c>
      <c r="H946">
        <v>25967000</v>
      </c>
      <c r="J946">
        <v>7.5</v>
      </c>
      <c r="K946">
        <f>Table1[[#This Row],[Gross Earning]]-Table1[[#This Row],[Budget]]</f>
        <v>25967000</v>
      </c>
    </row>
    <row r="947" spans="1:11">
      <c r="A947" t="s">
        <v>13763</v>
      </c>
      <c r="B947" s="3">
        <v>2014</v>
      </c>
      <c r="C947" t="s">
        <v>1495</v>
      </c>
      <c r="D947" t="s">
        <v>13761</v>
      </c>
      <c r="E947" t="s">
        <v>37</v>
      </c>
      <c r="F947" t="s">
        <v>95</v>
      </c>
      <c r="G947">
        <v>91</v>
      </c>
      <c r="H947">
        <v>38916903</v>
      </c>
      <c r="I947">
        <v>13000000</v>
      </c>
      <c r="J947">
        <v>5.8</v>
      </c>
      <c r="K947">
        <f>Table1[[#This Row],[Gross Earning]]-Table1[[#This Row],[Budget]]</f>
        <v>25916903</v>
      </c>
    </row>
    <row r="948" spans="1:11">
      <c r="A948" t="s">
        <v>11838</v>
      </c>
      <c r="B948" s="3">
        <v>2011</v>
      </c>
      <c r="C948" t="s">
        <v>11835</v>
      </c>
      <c r="D948" t="s">
        <v>11837</v>
      </c>
      <c r="E948" t="s">
        <v>37</v>
      </c>
      <c r="F948" t="s">
        <v>95</v>
      </c>
      <c r="G948">
        <v>106</v>
      </c>
      <c r="H948">
        <v>43853424</v>
      </c>
      <c r="I948">
        <v>18000000</v>
      </c>
      <c r="J948">
        <v>7.1</v>
      </c>
      <c r="K948">
        <f>Table1[[#This Row],[Gross Earning]]-Table1[[#This Row],[Budget]]</f>
        <v>25853424</v>
      </c>
    </row>
    <row r="949" spans="1:11">
      <c r="A949" t="s">
        <v>14869</v>
      </c>
      <c r="B949" s="3">
        <v>2016</v>
      </c>
      <c r="C949" t="s">
        <v>10983</v>
      </c>
      <c r="D949" t="s">
        <v>3030</v>
      </c>
      <c r="E949" t="s">
        <v>37</v>
      </c>
      <c r="F949" t="s">
        <v>39</v>
      </c>
      <c r="G949">
        <v>97</v>
      </c>
      <c r="H949">
        <v>35794166</v>
      </c>
      <c r="I949">
        <v>10000000</v>
      </c>
      <c r="J949">
        <v>6</v>
      </c>
      <c r="K949">
        <f>Table1[[#This Row],[Gross Earning]]-Table1[[#This Row],[Budget]]</f>
        <v>25794166</v>
      </c>
    </row>
    <row r="950" spans="1:11">
      <c r="A950" t="s">
        <v>14168</v>
      </c>
      <c r="B950" s="3">
        <v>2013</v>
      </c>
      <c r="C950" t="s">
        <v>5647</v>
      </c>
      <c r="D950" t="s">
        <v>1544</v>
      </c>
      <c r="E950" t="s">
        <v>37</v>
      </c>
      <c r="F950" t="s">
        <v>39</v>
      </c>
      <c r="G950">
        <v>98</v>
      </c>
      <c r="H950">
        <v>37707719</v>
      </c>
      <c r="I950">
        <v>12000000</v>
      </c>
      <c r="J950">
        <v>7.6</v>
      </c>
      <c r="K950">
        <f>Table1[[#This Row],[Gross Earning]]-Table1[[#This Row],[Budget]]</f>
        <v>25707719</v>
      </c>
    </row>
    <row r="951" spans="1:11">
      <c r="A951" t="s">
        <v>10554</v>
      </c>
      <c r="B951" s="3">
        <v>1982</v>
      </c>
      <c r="C951" t="s">
        <v>3694</v>
      </c>
      <c r="D951" t="s">
        <v>50</v>
      </c>
      <c r="E951" t="s">
        <v>37</v>
      </c>
      <c r="F951" t="s">
        <v>95</v>
      </c>
      <c r="G951">
        <v>136</v>
      </c>
      <c r="H951">
        <v>46700000</v>
      </c>
      <c r="I951">
        <v>21000000</v>
      </c>
      <c r="J951">
        <v>5.9</v>
      </c>
      <c r="K951">
        <f>Table1[[#This Row],[Gross Earning]]-Table1[[#This Row],[Budget]]</f>
        <v>25700000</v>
      </c>
    </row>
    <row r="952" spans="1:11">
      <c r="A952" t="s">
        <v>12771</v>
      </c>
      <c r="B952" s="3">
        <v>2003</v>
      </c>
      <c r="C952" t="s">
        <v>12767</v>
      </c>
      <c r="D952" t="s">
        <v>12769</v>
      </c>
      <c r="E952" t="s">
        <v>37</v>
      </c>
      <c r="F952" t="s">
        <v>95</v>
      </c>
      <c r="G952">
        <v>94</v>
      </c>
      <c r="H952">
        <v>42672630</v>
      </c>
      <c r="I952">
        <v>17000000</v>
      </c>
      <c r="J952">
        <v>5.3</v>
      </c>
      <c r="K952">
        <f>Table1[[#This Row],[Gross Earning]]-Table1[[#This Row],[Budget]]</f>
        <v>25672630</v>
      </c>
    </row>
    <row r="953" spans="1:11">
      <c r="A953" t="s">
        <v>12185</v>
      </c>
      <c r="B953" s="3">
        <v>2010</v>
      </c>
      <c r="C953" t="s">
        <v>12184</v>
      </c>
      <c r="D953" t="s">
        <v>5103</v>
      </c>
      <c r="E953" t="s">
        <v>37</v>
      </c>
      <c r="F953" t="s">
        <v>585</v>
      </c>
      <c r="G953">
        <v>90</v>
      </c>
      <c r="H953">
        <v>45670855</v>
      </c>
      <c r="I953">
        <v>20000000</v>
      </c>
      <c r="J953">
        <v>5.6</v>
      </c>
      <c r="K953">
        <f>Table1[[#This Row],[Gross Earning]]-Table1[[#This Row],[Budget]]</f>
        <v>25670855</v>
      </c>
    </row>
    <row r="954" spans="1:11">
      <c r="A954" t="s">
        <v>10567</v>
      </c>
      <c r="B954" s="3">
        <v>1993</v>
      </c>
      <c r="C954" t="s">
        <v>10566</v>
      </c>
      <c r="D954" t="s">
        <v>165</v>
      </c>
      <c r="E954" t="s">
        <v>37</v>
      </c>
      <c r="F954" t="s">
        <v>95</v>
      </c>
      <c r="G954">
        <v>96</v>
      </c>
      <c r="H954">
        <v>42660000</v>
      </c>
      <c r="I954">
        <v>17000000</v>
      </c>
      <c r="J954">
        <v>4.8</v>
      </c>
      <c r="K954">
        <f>Table1[[#This Row],[Gross Earning]]-Table1[[#This Row],[Budget]]</f>
        <v>25660000</v>
      </c>
    </row>
    <row r="955" spans="1:11">
      <c r="A955" t="s">
        <v>5122</v>
      </c>
      <c r="B955" s="3">
        <v>2011</v>
      </c>
      <c r="C955" t="s">
        <v>5121</v>
      </c>
      <c r="D955" t="s">
        <v>1634</v>
      </c>
      <c r="E955" t="s">
        <v>37</v>
      </c>
      <c r="F955" t="s">
        <v>39</v>
      </c>
      <c r="G955">
        <v>133</v>
      </c>
      <c r="H955">
        <v>75605492</v>
      </c>
      <c r="I955">
        <v>50000000</v>
      </c>
      <c r="J955">
        <v>7.6</v>
      </c>
      <c r="K955">
        <f>Table1[[#This Row],[Gross Earning]]-Table1[[#This Row],[Budget]]</f>
        <v>25605492</v>
      </c>
    </row>
    <row r="956" spans="1:11">
      <c r="A956" t="s">
        <v>11794</v>
      </c>
      <c r="B956" s="3">
        <v>2003</v>
      </c>
      <c r="C956" t="s">
        <v>11792</v>
      </c>
      <c r="D956" t="s">
        <v>1415</v>
      </c>
      <c r="E956" t="s">
        <v>37</v>
      </c>
      <c r="F956" t="s">
        <v>39</v>
      </c>
      <c r="G956">
        <v>113</v>
      </c>
      <c r="H956">
        <v>43601508</v>
      </c>
      <c r="I956">
        <v>18000000</v>
      </c>
      <c r="J956">
        <v>6.7</v>
      </c>
      <c r="K956">
        <f>Table1[[#This Row],[Gross Earning]]-Table1[[#This Row],[Budget]]</f>
        <v>25601508</v>
      </c>
    </row>
    <row r="957" spans="1:11">
      <c r="A957" t="s">
        <v>15875</v>
      </c>
      <c r="B957" s="3">
        <v>2015</v>
      </c>
      <c r="C957" t="s">
        <v>15874</v>
      </c>
      <c r="D957" t="s">
        <v>1671</v>
      </c>
      <c r="E957" t="s">
        <v>37</v>
      </c>
      <c r="F957" t="s">
        <v>39</v>
      </c>
      <c r="G957">
        <v>101</v>
      </c>
      <c r="H957">
        <v>34017854</v>
      </c>
      <c r="I957">
        <v>8500000</v>
      </c>
      <c r="J957">
        <v>6.5</v>
      </c>
      <c r="K957">
        <f>Table1[[#This Row],[Gross Earning]]-Table1[[#This Row],[Budget]]</f>
        <v>25517854</v>
      </c>
    </row>
    <row r="958" spans="1:11">
      <c r="A958" t="s">
        <v>3696</v>
      </c>
      <c r="B958" s="3">
        <v>2000</v>
      </c>
      <c r="C958" t="s">
        <v>3694</v>
      </c>
      <c r="D958" t="s">
        <v>50</v>
      </c>
      <c r="E958" t="s">
        <v>37</v>
      </c>
      <c r="F958" t="s">
        <v>39</v>
      </c>
      <c r="G958">
        <v>130</v>
      </c>
      <c r="H958">
        <v>90454043</v>
      </c>
      <c r="I958">
        <v>65000000</v>
      </c>
      <c r="J958">
        <v>6.4</v>
      </c>
      <c r="K958">
        <f>Table1[[#This Row],[Gross Earning]]-Table1[[#This Row],[Budget]]</f>
        <v>25454043</v>
      </c>
    </row>
    <row r="959" spans="1:11">
      <c r="A959" t="s">
        <v>8880</v>
      </c>
      <c r="B959" s="3">
        <v>2001</v>
      </c>
      <c r="C959" t="s">
        <v>2612</v>
      </c>
      <c r="D959" t="s">
        <v>1681</v>
      </c>
      <c r="E959" t="s">
        <v>37</v>
      </c>
      <c r="F959" t="s">
        <v>39</v>
      </c>
      <c r="G959">
        <v>103</v>
      </c>
      <c r="H959">
        <v>60400856</v>
      </c>
      <c r="I959">
        <v>35000000</v>
      </c>
      <c r="J959">
        <v>5.2</v>
      </c>
      <c r="K959">
        <f>Table1[[#This Row],[Gross Earning]]-Table1[[#This Row],[Budget]]</f>
        <v>25400856</v>
      </c>
    </row>
    <row r="960" spans="1:11">
      <c r="A960" t="s">
        <v>16874</v>
      </c>
      <c r="B960" s="3">
        <v>1980</v>
      </c>
      <c r="C960" t="s">
        <v>2246</v>
      </c>
      <c r="D960" t="s">
        <v>16873</v>
      </c>
      <c r="E960" t="s">
        <v>37</v>
      </c>
      <c r="F960" t="s">
        <v>7334</v>
      </c>
      <c r="G960">
        <v>104</v>
      </c>
      <c r="H960">
        <v>31899000</v>
      </c>
      <c r="I960">
        <v>6500000</v>
      </c>
      <c r="J960">
        <v>7.1</v>
      </c>
      <c r="K960">
        <f>Table1[[#This Row],[Gross Earning]]-Table1[[#This Row],[Budget]]</f>
        <v>25399000</v>
      </c>
    </row>
    <row r="961" spans="1:11">
      <c r="A961" t="s">
        <v>14089</v>
      </c>
      <c r="B961" s="3">
        <v>2002</v>
      </c>
      <c r="C961" t="s">
        <v>14086</v>
      </c>
      <c r="D961" t="s">
        <v>2527</v>
      </c>
      <c r="E961" t="s">
        <v>37</v>
      </c>
      <c r="F961" t="s">
        <v>39</v>
      </c>
      <c r="G961">
        <v>93</v>
      </c>
      <c r="H961">
        <v>37188667</v>
      </c>
      <c r="I961">
        <v>12000000</v>
      </c>
      <c r="J961">
        <v>3.3</v>
      </c>
      <c r="K961">
        <f>Table1[[#This Row],[Gross Earning]]-Table1[[#This Row],[Budget]]</f>
        <v>25188667</v>
      </c>
    </row>
    <row r="962" spans="1:11">
      <c r="A962" t="s">
        <v>15626</v>
      </c>
      <c r="B962" s="3">
        <v>1999</v>
      </c>
      <c r="C962" t="s">
        <v>6800</v>
      </c>
      <c r="D962" t="s">
        <v>2527</v>
      </c>
      <c r="E962" t="s">
        <v>37</v>
      </c>
      <c r="F962" t="s">
        <v>585</v>
      </c>
      <c r="G962">
        <v>120</v>
      </c>
      <c r="H962">
        <v>34074895</v>
      </c>
      <c r="I962">
        <v>9000000</v>
      </c>
      <c r="J962">
        <v>6.7</v>
      </c>
      <c r="K962">
        <f>Table1[[#This Row],[Gross Earning]]-Table1[[#This Row],[Budget]]</f>
        <v>25074895</v>
      </c>
    </row>
    <row r="963" spans="1:11">
      <c r="A963" t="s">
        <v>12783</v>
      </c>
      <c r="B963" s="3">
        <v>1998</v>
      </c>
      <c r="C963" t="s">
        <v>4903</v>
      </c>
      <c r="D963" t="s">
        <v>7048</v>
      </c>
      <c r="E963" t="s">
        <v>37</v>
      </c>
      <c r="F963" t="s">
        <v>585</v>
      </c>
      <c r="G963">
        <v>104</v>
      </c>
      <c r="H963">
        <v>40064955</v>
      </c>
      <c r="I963">
        <v>15000000</v>
      </c>
      <c r="J963">
        <v>6.4</v>
      </c>
      <c r="K963">
        <f>Table1[[#This Row],[Gross Earning]]-Table1[[#This Row],[Budget]]</f>
        <v>25064955</v>
      </c>
    </row>
    <row r="964" spans="1:11">
      <c r="A964" t="s">
        <v>7325</v>
      </c>
      <c r="B964" s="3">
        <v>1995</v>
      </c>
      <c r="C964" t="s">
        <v>1489</v>
      </c>
      <c r="D964" t="s">
        <v>2208</v>
      </c>
      <c r="E964" t="s">
        <v>37</v>
      </c>
      <c r="F964" t="s">
        <v>585</v>
      </c>
      <c r="G964">
        <v>108</v>
      </c>
      <c r="H964">
        <v>60054449</v>
      </c>
      <c r="I964">
        <v>35000000</v>
      </c>
      <c r="J964">
        <v>5.8</v>
      </c>
      <c r="K964">
        <f>Table1[[#This Row],[Gross Earning]]-Table1[[#This Row],[Budget]]</f>
        <v>25054449</v>
      </c>
    </row>
    <row r="965" spans="1:11">
      <c r="A965" t="s">
        <v>5766</v>
      </c>
      <c r="B965" s="3">
        <v>1998</v>
      </c>
      <c r="C965" t="s">
        <v>2971</v>
      </c>
      <c r="D965" t="s">
        <v>5765</v>
      </c>
      <c r="E965" t="s">
        <v>37</v>
      </c>
      <c r="F965" t="s">
        <v>585</v>
      </c>
      <c r="G965">
        <v>110</v>
      </c>
      <c r="H965">
        <v>70001065</v>
      </c>
      <c r="I965">
        <v>45000000</v>
      </c>
      <c r="J965">
        <v>7.1</v>
      </c>
      <c r="K965">
        <f>Table1[[#This Row],[Gross Earning]]-Table1[[#This Row],[Budget]]</f>
        <v>25001065</v>
      </c>
    </row>
    <row r="966" spans="1:11">
      <c r="A966" t="s">
        <v>10812</v>
      </c>
      <c r="B966" s="3">
        <v>2015</v>
      </c>
      <c r="C966" t="s">
        <v>432</v>
      </c>
      <c r="D966" t="s">
        <v>10811</v>
      </c>
      <c r="E966" t="s">
        <v>37</v>
      </c>
      <c r="F966" t="s">
        <v>585</v>
      </c>
      <c r="G966">
        <v>128</v>
      </c>
      <c r="H966">
        <v>44988180</v>
      </c>
      <c r="I966">
        <v>20000000</v>
      </c>
      <c r="J966">
        <v>8.1</v>
      </c>
      <c r="K966">
        <f>Table1[[#This Row],[Gross Earning]]-Table1[[#This Row],[Budget]]</f>
        <v>24988180</v>
      </c>
    </row>
    <row r="967" spans="1:11">
      <c r="A967" t="s">
        <v>16463</v>
      </c>
      <c r="B967" s="3">
        <v>2009</v>
      </c>
      <c r="C967" t="s">
        <v>180</v>
      </c>
      <c r="D967" t="s">
        <v>1415</v>
      </c>
      <c r="E967" t="s">
        <v>37</v>
      </c>
      <c r="F967" t="s">
        <v>39</v>
      </c>
      <c r="G967">
        <v>95</v>
      </c>
      <c r="H967">
        <v>32391374</v>
      </c>
      <c r="I967">
        <v>7500000</v>
      </c>
      <c r="J967">
        <v>7.7</v>
      </c>
      <c r="K967">
        <f>Table1[[#This Row],[Gross Earning]]-Table1[[#This Row],[Budget]]</f>
        <v>24891374</v>
      </c>
    </row>
    <row r="968" spans="1:11">
      <c r="A968" t="s">
        <v>2102</v>
      </c>
      <c r="B968" s="3">
        <v>2009</v>
      </c>
      <c r="C968" t="s">
        <v>2099</v>
      </c>
      <c r="D968" t="s">
        <v>2100</v>
      </c>
      <c r="E968" t="s">
        <v>37</v>
      </c>
      <c r="F968" t="s">
        <v>95</v>
      </c>
      <c r="G968">
        <v>90</v>
      </c>
      <c r="H968">
        <v>124870275</v>
      </c>
      <c r="I968">
        <v>100000000</v>
      </c>
      <c r="J968">
        <v>7</v>
      </c>
      <c r="K968">
        <f>Table1[[#This Row],[Gross Earning]]-Table1[[#This Row],[Budget]]</f>
        <v>24870275</v>
      </c>
    </row>
    <row r="969" spans="1:11">
      <c r="A969" t="s">
        <v>16324</v>
      </c>
      <c r="B969" s="3">
        <v>1995</v>
      </c>
      <c r="C969" t="s">
        <v>16321</v>
      </c>
      <c r="D969" t="s">
        <v>2136</v>
      </c>
      <c r="E969" t="s">
        <v>7241</v>
      </c>
      <c r="F969" t="s">
        <v>585</v>
      </c>
      <c r="G969">
        <v>89</v>
      </c>
      <c r="H969">
        <v>32333860</v>
      </c>
      <c r="I969">
        <v>7500000</v>
      </c>
      <c r="J969">
        <v>6.7</v>
      </c>
      <c r="K969">
        <f>Table1[[#This Row],[Gross Earning]]-Table1[[#This Row],[Budget]]</f>
        <v>24833860</v>
      </c>
    </row>
    <row r="970" spans="1:11">
      <c r="A970" t="s">
        <v>2923</v>
      </c>
      <c r="B970" s="3">
        <v>2012</v>
      </c>
      <c r="C970" t="s">
        <v>1511</v>
      </c>
      <c r="D970" t="s">
        <v>165</v>
      </c>
      <c r="E970" t="s">
        <v>37</v>
      </c>
      <c r="F970" t="s">
        <v>95</v>
      </c>
      <c r="G970">
        <v>94</v>
      </c>
      <c r="H970">
        <v>103812241</v>
      </c>
      <c r="I970">
        <v>79000000</v>
      </c>
      <c r="J970">
        <v>5.8</v>
      </c>
      <c r="K970">
        <f>Table1[[#This Row],[Gross Earning]]-Table1[[#This Row],[Budget]]</f>
        <v>24812241</v>
      </c>
    </row>
    <row r="971" spans="1:11">
      <c r="A971" t="s">
        <v>9260</v>
      </c>
      <c r="B971" s="3">
        <v>1977</v>
      </c>
      <c r="C971" t="s">
        <v>8807</v>
      </c>
      <c r="D971" t="s">
        <v>1961</v>
      </c>
      <c r="E971" t="s">
        <v>37</v>
      </c>
      <c r="F971" t="s">
        <v>95</v>
      </c>
      <c r="G971">
        <v>175</v>
      </c>
      <c r="H971">
        <v>50800000</v>
      </c>
      <c r="I971">
        <v>26000000</v>
      </c>
      <c r="J971">
        <v>7.4</v>
      </c>
      <c r="K971">
        <f>Table1[[#This Row],[Gross Earning]]-Table1[[#This Row],[Budget]]</f>
        <v>24800000</v>
      </c>
    </row>
    <row r="972" spans="1:11">
      <c r="A972" t="s">
        <v>1645</v>
      </c>
      <c r="B972" s="3">
        <v>2004</v>
      </c>
      <c r="C972" t="s">
        <v>1039</v>
      </c>
      <c r="D972" t="s">
        <v>1644</v>
      </c>
      <c r="E972" t="s">
        <v>37</v>
      </c>
      <c r="F972" t="s">
        <v>39</v>
      </c>
      <c r="G972">
        <v>115</v>
      </c>
      <c r="H972">
        <v>144795350</v>
      </c>
      <c r="I972">
        <v>120000000</v>
      </c>
      <c r="J972">
        <v>7.1</v>
      </c>
      <c r="K972">
        <f>Table1[[#This Row],[Gross Earning]]-Table1[[#This Row],[Budget]]</f>
        <v>24795350</v>
      </c>
    </row>
    <row r="973" spans="1:11">
      <c r="A973" t="s">
        <v>12214</v>
      </c>
      <c r="B973" s="3">
        <v>2010</v>
      </c>
      <c r="C973" t="s">
        <v>12213</v>
      </c>
      <c r="D973" t="s">
        <v>1671</v>
      </c>
      <c r="E973" t="s">
        <v>37</v>
      </c>
      <c r="F973" t="s">
        <v>39</v>
      </c>
      <c r="G973">
        <v>99</v>
      </c>
      <c r="H973">
        <v>24708699</v>
      </c>
      <c r="J973">
        <v>4.9000000000000004</v>
      </c>
      <c r="K973">
        <f>Table1[[#This Row],[Gross Earning]]-Table1[[#This Row],[Budget]]</f>
        <v>24708699</v>
      </c>
    </row>
    <row r="974" spans="1:11">
      <c r="A974" t="s">
        <v>16815</v>
      </c>
      <c r="B974" s="3">
        <v>2012</v>
      </c>
      <c r="C974" t="s">
        <v>16814</v>
      </c>
      <c r="D974" t="s">
        <v>4384</v>
      </c>
      <c r="E974" t="s">
        <v>37</v>
      </c>
      <c r="F974" t="s">
        <v>39</v>
      </c>
      <c r="G974">
        <v>101</v>
      </c>
      <c r="H974">
        <v>31607598</v>
      </c>
      <c r="I974">
        <v>6900000</v>
      </c>
      <c r="J974">
        <v>5.6</v>
      </c>
      <c r="K974">
        <f>Table1[[#This Row],[Gross Earning]]-Table1[[#This Row],[Budget]]</f>
        <v>24707598</v>
      </c>
    </row>
    <row r="975" spans="1:11">
      <c r="A975" t="s">
        <v>7330</v>
      </c>
      <c r="B975" s="3">
        <v>1984</v>
      </c>
      <c r="C975" t="s">
        <v>6308</v>
      </c>
      <c r="D975" t="s">
        <v>6403</v>
      </c>
      <c r="E975" t="s">
        <v>37</v>
      </c>
      <c r="F975" t="s">
        <v>7334</v>
      </c>
      <c r="G975">
        <v>101</v>
      </c>
      <c r="H975">
        <v>26505000</v>
      </c>
      <c r="I975">
        <v>1800000</v>
      </c>
      <c r="J975">
        <v>7.5</v>
      </c>
      <c r="K975">
        <f>Table1[[#This Row],[Gross Earning]]-Table1[[#This Row],[Budget]]</f>
        <v>24705000</v>
      </c>
    </row>
    <row r="976" spans="1:11">
      <c r="A976" t="s">
        <v>7345</v>
      </c>
      <c r="B976" s="3">
        <v>2010</v>
      </c>
      <c r="C976" t="s">
        <v>3367</v>
      </c>
      <c r="D976" t="s">
        <v>7344</v>
      </c>
      <c r="E976" t="s">
        <v>37</v>
      </c>
      <c r="F976" t="s">
        <v>95</v>
      </c>
      <c r="G976">
        <v>123</v>
      </c>
      <c r="H976">
        <v>59699513</v>
      </c>
      <c r="I976">
        <v>35000000</v>
      </c>
      <c r="J976">
        <v>7.2</v>
      </c>
      <c r="K976">
        <f>Table1[[#This Row],[Gross Earning]]-Table1[[#This Row],[Budget]]</f>
        <v>24699513</v>
      </c>
    </row>
    <row r="977" spans="1:11">
      <c r="A977" t="s">
        <v>7389</v>
      </c>
      <c r="B977" s="3">
        <v>2006</v>
      </c>
      <c r="C977" t="s">
        <v>2178</v>
      </c>
      <c r="D977" t="s">
        <v>3898</v>
      </c>
      <c r="E977" t="s">
        <v>37</v>
      </c>
      <c r="F977" t="s">
        <v>39</v>
      </c>
      <c r="G977">
        <v>75</v>
      </c>
      <c r="H977">
        <v>57651794</v>
      </c>
      <c r="I977">
        <v>33000000</v>
      </c>
      <c r="J977">
        <v>5.6</v>
      </c>
      <c r="K977">
        <f>Table1[[#This Row],[Gross Earning]]-Table1[[#This Row],[Budget]]</f>
        <v>24651794</v>
      </c>
    </row>
    <row r="978" spans="1:11">
      <c r="A978" t="s">
        <v>1619</v>
      </c>
      <c r="B978" s="3">
        <v>2007</v>
      </c>
      <c r="C978" t="s">
        <v>1617</v>
      </c>
      <c r="D978" t="s">
        <v>50</v>
      </c>
      <c r="E978" t="s">
        <v>37</v>
      </c>
      <c r="F978" t="s">
        <v>39</v>
      </c>
      <c r="G978">
        <v>129</v>
      </c>
      <c r="H978">
        <v>134520804</v>
      </c>
      <c r="I978">
        <v>110000000</v>
      </c>
      <c r="J978">
        <v>7.2</v>
      </c>
      <c r="K978">
        <f>Table1[[#This Row],[Gross Earning]]-Table1[[#This Row],[Budget]]</f>
        <v>24520804</v>
      </c>
    </row>
    <row r="979" spans="1:11">
      <c r="A979" t="s">
        <v>623</v>
      </c>
      <c r="B979" s="3">
        <v>2012</v>
      </c>
      <c r="C979" t="s">
        <v>619</v>
      </c>
      <c r="D979" t="s">
        <v>621</v>
      </c>
      <c r="E979" t="s">
        <v>37</v>
      </c>
      <c r="F979" t="s">
        <v>95</v>
      </c>
      <c r="G979">
        <v>101</v>
      </c>
      <c r="H979">
        <v>189412677</v>
      </c>
      <c r="I979">
        <v>165000000</v>
      </c>
      <c r="J979">
        <v>7.8</v>
      </c>
      <c r="K979">
        <f>Table1[[#This Row],[Gross Earning]]-Table1[[#This Row],[Budget]]</f>
        <v>24412677</v>
      </c>
    </row>
    <row r="980" spans="1:11">
      <c r="A980" t="s">
        <v>6921</v>
      </c>
      <c r="B980" s="3">
        <v>2009</v>
      </c>
      <c r="C980" t="s">
        <v>1257</v>
      </c>
      <c r="D980" t="s">
        <v>6919</v>
      </c>
      <c r="E980" t="s">
        <v>37</v>
      </c>
      <c r="F980" t="s">
        <v>39</v>
      </c>
      <c r="G980">
        <v>107</v>
      </c>
      <c r="H980">
        <v>63411478</v>
      </c>
      <c r="I980">
        <v>39000000</v>
      </c>
      <c r="J980">
        <v>7.1</v>
      </c>
      <c r="K980">
        <f>Table1[[#This Row],[Gross Earning]]-Table1[[#This Row],[Budget]]</f>
        <v>24411478</v>
      </c>
    </row>
    <row r="981" spans="1:11">
      <c r="A981" t="s">
        <v>18879</v>
      </c>
      <c r="B981" s="3">
        <v>1995</v>
      </c>
      <c r="C981" t="s">
        <v>3088</v>
      </c>
      <c r="D981" t="s">
        <v>2527</v>
      </c>
      <c r="E981" t="s">
        <v>37</v>
      </c>
      <c r="F981" t="s">
        <v>585</v>
      </c>
      <c r="G981">
        <v>97</v>
      </c>
      <c r="H981">
        <v>27900000</v>
      </c>
      <c r="I981">
        <v>3500000</v>
      </c>
      <c r="J981">
        <v>7.3</v>
      </c>
      <c r="K981">
        <f>Table1[[#This Row],[Gross Earning]]-Table1[[#This Row],[Budget]]</f>
        <v>24400000</v>
      </c>
    </row>
    <row r="982" spans="1:11">
      <c r="A982" t="s">
        <v>18882</v>
      </c>
      <c r="B982" s="3">
        <v>1993</v>
      </c>
      <c r="C982" t="s">
        <v>2652</v>
      </c>
      <c r="D982" t="s">
        <v>2125</v>
      </c>
      <c r="E982" t="s">
        <v>37</v>
      </c>
      <c r="F982" t="s">
        <v>585</v>
      </c>
      <c r="G982">
        <v>97</v>
      </c>
      <c r="H982">
        <v>27900000</v>
      </c>
      <c r="I982">
        <v>3500000</v>
      </c>
      <c r="J982">
        <v>7.5</v>
      </c>
      <c r="K982">
        <f>Table1[[#This Row],[Gross Earning]]-Table1[[#This Row],[Budget]]</f>
        <v>24400000</v>
      </c>
    </row>
    <row r="983" spans="1:11">
      <c r="A983" t="s">
        <v>9717</v>
      </c>
      <c r="B983" s="3">
        <v>2005</v>
      </c>
      <c r="C983" t="s">
        <v>9714</v>
      </c>
      <c r="D983" t="s">
        <v>7445</v>
      </c>
      <c r="E983" t="s">
        <v>37</v>
      </c>
      <c r="F983" t="s">
        <v>277</v>
      </c>
      <c r="G983">
        <v>98</v>
      </c>
      <c r="H983">
        <v>24381334</v>
      </c>
      <c r="J983">
        <v>6</v>
      </c>
      <c r="K983">
        <f>Table1[[#This Row],[Gross Earning]]-Table1[[#This Row],[Budget]]</f>
        <v>24381334</v>
      </c>
    </row>
    <row r="984" spans="1:11">
      <c r="A984" t="s">
        <v>12420</v>
      </c>
      <c r="B984" s="3">
        <v>2002</v>
      </c>
      <c r="C984" t="s">
        <v>12419</v>
      </c>
      <c r="D984" t="s">
        <v>3057</v>
      </c>
      <c r="E984" t="s">
        <v>37</v>
      </c>
      <c r="F984" t="s">
        <v>95</v>
      </c>
      <c r="G984">
        <v>80</v>
      </c>
      <c r="H984">
        <v>40363530</v>
      </c>
      <c r="I984">
        <v>16000000</v>
      </c>
      <c r="J984">
        <v>3.3</v>
      </c>
      <c r="K984">
        <f>Table1[[#This Row],[Gross Earning]]-Table1[[#This Row],[Budget]]</f>
        <v>24363530</v>
      </c>
    </row>
    <row r="985" spans="1:11">
      <c r="A985" t="s">
        <v>264</v>
      </c>
      <c r="B985" s="3">
        <v>2006</v>
      </c>
      <c r="C985" t="s">
        <v>260</v>
      </c>
      <c r="D985" t="s">
        <v>262</v>
      </c>
      <c r="E985" t="s">
        <v>37</v>
      </c>
      <c r="F985" t="s">
        <v>39</v>
      </c>
      <c r="G985">
        <v>104</v>
      </c>
      <c r="H985">
        <v>234360014</v>
      </c>
      <c r="I985">
        <v>210000000</v>
      </c>
      <c r="J985">
        <v>6.8</v>
      </c>
      <c r="K985">
        <f>Table1[[#This Row],[Gross Earning]]-Table1[[#This Row],[Budget]]</f>
        <v>24360014</v>
      </c>
    </row>
    <row r="986" spans="1:11">
      <c r="A986" t="s">
        <v>11808</v>
      </c>
      <c r="B986" s="3">
        <v>2014</v>
      </c>
      <c r="C986" t="s">
        <v>1133</v>
      </c>
      <c r="D986" t="s">
        <v>1415</v>
      </c>
      <c r="E986" t="s">
        <v>37</v>
      </c>
      <c r="F986" t="s">
        <v>585</v>
      </c>
      <c r="G986">
        <v>119</v>
      </c>
      <c r="H986">
        <v>42335698</v>
      </c>
      <c r="I986">
        <v>18000000</v>
      </c>
      <c r="J986">
        <v>7.8</v>
      </c>
      <c r="K986">
        <f>Table1[[#This Row],[Gross Earning]]-Table1[[#This Row],[Budget]]</f>
        <v>24335698</v>
      </c>
    </row>
    <row r="987" spans="1:11">
      <c r="A987" t="s">
        <v>4877</v>
      </c>
      <c r="B987" s="3">
        <v>2000</v>
      </c>
      <c r="C987" t="s">
        <v>2943</v>
      </c>
      <c r="D987" t="s">
        <v>334</v>
      </c>
      <c r="E987" t="s">
        <v>37</v>
      </c>
      <c r="F987" t="s">
        <v>585</v>
      </c>
      <c r="G987">
        <v>99</v>
      </c>
      <c r="H987">
        <v>70327868</v>
      </c>
      <c r="I987">
        <v>46000000</v>
      </c>
      <c r="J987">
        <v>5.9</v>
      </c>
      <c r="K987">
        <f>Table1[[#This Row],[Gross Earning]]-Table1[[#This Row],[Budget]]</f>
        <v>24327868</v>
      </c>
    </row>
    <row r="988" spans="1:11">
      <c r="A988" t="s">
        <v>19836</v>
      </c>
      <c r="B988" s="3">
        <v>2004</v>
      </c>
      <c r="C988" t="s">
        <v>17150</v>
      </c>
      <c r="D988" t="s">
        <v>1415</v>
      </c>
      <c r="E988" t="s">
        <v>37</v>
      </c>
      <c r="F988" t="s">
        <v>585</v>
      </c>
      <c r="G988">
        <v>102</v>
      </c>
      <c r="H988">
        <v>26781723</v>
      </c>
      <c r="I988">
        <v>2500000</v>
      </c>
      <c r="J988">
        <v>7.6</v>
      </c>
      <c r="K988">
        <f>Table1[[#This Row],[Gross Earning]]-Table1[[#This Row],[Budget]]</f>
        <v>24281723</v>
      </c>
    </row>
    <row r="989" spans="1:11">
      <c r="A989" t="s">
        <v>15632</v>
      </c>
      <c r="B989" s="3">
        <v>1988</v>
      </c>
      <c r="C989" t="s">
        <v>13468</v>
      </c>
      <c r="D989" t="s">
        <v>7406</v>
      </c>
      <c r="E989" t="s">
        <v>37</v>
      </c>
      <c r="F989" t="s">
        <v>585</v>
      </c>
      <c r="G989">
        <v>87</v>
      </c>
      <c r="H989">
        <v>33244684</v>
      </c>
      <c r="I989">
        <v>9000000</v>
      </c>
      <c r="J989">
        <v>6.5</v>
      </c>
      <c r="K989">
        <f>Table1[[#This Row],[Gross Earning]]-Table1[[#This Row],[Budget]]</f>
        <v>24244684</v>
      </c>
    </row>
    <row r="990" spans="1:11">
      <c r="A990" t="s">
        <v>19248</v>
      </c>
      <c r="B990" s="3">
        <v>1957</v>
      </c>
      <c r="C990" t="s">
        <v>9065</v>
      </c>
      <c r="D990" t="s">
        <v>3322</v>
      </c>
      <c r="E990" t="s">
        <v>37</v>
      </c>
      <c r="F990" t="s">
        <v>95</v>
      </c>
      <c r="G990">
        <v>161</v>
      </c>
      <c r="H990">
        <v>27200000</v>
      </c>
      <c r="I990">
        <v>3000000</v>
      </c>
      <c r="J990">
        <v>8.1999999999999993</v>
      </c>
      <c r="K990">
        <f>Table1[[#This Row],[Gross Earning]]-Table1[[#This Row],[Budget]]</f>
        <v>24200000</v>
      </c>
    </row>
    <row r="991" spans="1:11">
      <c r="A991" t="s">
        <v>12426</v>
      </c>
      <c r="B991" s="3">
        <v>2006</v>
      </c>
      <c r="C991" t="s">
        <v>378</v>
      </c>
      <c r="D991" t="s">
        <v>12424</v>
      </c>
      <c r="E991" t="s">
        <v>2778</v>
      </c>
      <c r="F991" t="s">
        <v>585</v>
      </c>
      <c r="G991">
        <v>112</v>
      </c>
      <c r="H991">
        <v>37623143</v>
      </c>
      <c r="I991">
        <v>13500000</v>
      </c>
      <c r="J991">
        <v>8.1999999999999993</v>
      </c>
      <c r="K991">
        <f>Table1[[#This Row],[Gross Earning]]-Table1[[#This Row],[Budget]]</f>
        <v>24123143</v>
      </c>
    </row>
    <row r="992" spans="1:11">
      <c r="A992" t="s">
        <v>14448</v>
      </c>
      <c r="B992" s="3">
        <v>2000</v>
      </c>
      <c r="C992" t="s">
        <v>1294</v>
      </c>
      <c r="D992" t="s">
        <v>1009</v>
      </c>
      <c r="E992" t="s">
        <v>37</v>
      </c>
      <c r="F992" t="s">
        <v>585</v>
      </c>
      <c r="G992">
        <v>104</v>
      </c>
      <c r="H992">
        <v>30093107</v>
      </c>
      <c r="I992">
        <v>6000000</v>
      </c>
      <c r="J992">
        <v>8.3000000000000007</v>
      </c>
      <c r="K992">
        <f>Table1[[#This Row],[Gross Earning]]-Table1[[#This Row],[Budget]]</f>
        <v>24093107</v>
      </c>
    </row>
    <row r="993" spans="1:11">
      <c r="A993" t="s">
        <v>2620</v>
      </c>
      <c r="B993" s="3">
        <v>2002</v>
      </c>
      <c r="C993" t="s">
        <v>48</v>
      </c>
      <c r="D993" t="s">
        <v>2125</v>
      </c>
      <c r="E993" t="s">
        <v>37</v>
      </c>
      <c r="F993" t="s">
        <v>585</v>
      </c>
      <c r="G993">
        <v>117</v>
      </c>
      <c r="H993">
        <v>104054514</v>
      </c>
      <c r="I993">
        <v>80000000</v>
      </c>
      <c r="J993">
        <v>7.7</v>
      </c>
      <c r="K993">
        <f>Table1[[#This Row],[Gross Earning]]-Table1[[#This Row],[Budget]]</f>
        <v>24054514</v>
      </c>
    </row>
    <row r="994" spans="1:11">
      <c r="A994" t="s">
        <v>13405</v>
      </c>
      <c r="B994" s="3">
        <v>1998</v>
      </c>
      <c r="C994" t="s">
        <v>13404</v>
      </c>
      <c r="D994" t="s">
        <v>3030</v>
      </c>
      <c r="E994" t="s">
        <v>37</v>
      </c>
      <c r="F994" t="s">
        <v>585</v>
      </c>
      <c r="G994">
        <v>99</v>
      </c>
      <c r="H994">
        <v>38048637</v>
      </c>
      <c r="I994">
        <v>14000000</v>
      </c>
      <c r="J994">
        <v>5.5</v>
      </c>
      <c r="K994">
        <f>Table1[[#This Row],[Gross Earning]]-Table1[[#This Row],[Budget]]</f>
        <v>24048637</v>
      </c>
    </row>
    <row r="995" spans="1:11">
      <c r="A995" t="s">
        <v>14488</v>
      </c>
      <c r="B995" s="3">
        <v>2016</v>
      </c>
      <c r="C995" t="s">
        <v>14487</v>
      </c>
      <c r="D995" t="s">
        <v>1671</v>
      </c>
      <c r="E995" t="s">
        <v>37</v>
      </c>
      <c r="F995" t="s">
        <v>585</v>
      </c>
      <c r="G995">
        <v>109</v>
      </c>
      <c r="H995">
        <v>35537564</v>
      </c>
      <c r="I995">
        <v>11500000</v>
      </c>
      <c r="J995">
        <v>6</v>
      </c>
      <c r="K995">
        <f>Table1[[#This Row],[Gross Earning]]-Table1[[#This Row],[Budget]]</f>
        <v>24037564</v>
      </c>
    </row>
    <row r="996" spans="1:11">
      <c r="A996" t="s">
        <v>10531</v>
      </c>
      <c r="B996" s="3">
        <v>2007</v>
      </c>
      <c r="C996" t="s">
        <v>1318</v>
      </c>
      <c r="D996" t="s">
        <v>2142</v>
      </c>
      <c r="E996" t="s">
        <v>37</v>
      </c>
      <c r="F996" t="s">
        <v>585</v>
      </c>
      <c r="G996">
        <v>119</v>
      </c>
      <c r="H996">
        <v>49024969</v>
      </c>
      <c r="I996">
        <v>25000000</v>
      </c>
      <c r="J996">
        <v>7.3</v>
      </c>
      <c r="K996">
        <f>Table1[[#This Row],[Gross Earning]]-Table1[[#This Row],[Budget]]</f>
        <v>24024969</v>
      </c>
    </row>
    <row r="997" spans="1:11">
      <c r="A997" t="s">
        <v>16496</v>
      </c>
      <c r="B997" s="3">
        <v>2005</v>
      </c>
      <c r="C997" t="s">
        <v>3401</v>
      </c>
      <c r="D997" t="s">
        <v>5940</v>
      </c>
      <c r="E997" t="s">
        <v>37</v>
      </c>
      <c r="F997" t="s">
        <v>95</v>
      </c>
      <c r="G997">
        <v>93</v>
      </c>
      <c r="H997">
        <v>31501218</v>
      </c>
      <c r="I997">
        <v>7500000</v>
      </c>
      <c r="J997">
        <v>7.5</v>
      </c>
      <c r="K997">
        <f>Table1[[#This Row],[Gross Earning]]-Table1[[#This Row],[Budget]]</f>
        <v>24001218</v>
      </c>
    </row>
    <row r="998" spans="1:11">
      <c r="A998" t="s">
        <v>14861</v>
      </c>
      <c r="B998" s="3">
        <v>1985</v>
      </c>
      <c r="C998" t="s">
        <v>845</v>
      </c>
      <c r="D998" t="s">
        <v>227</v>
      </c>
      <c r="E998" t="s">
        <v>37</v>
      </c>
      <c r="F998" t="s">
        <v>39</v>
      </c>
      <c r="G998">
        <v>107</v>
      </c>
      <c r="H998">
        <v>36200000</v>
      </c>
      <c r="I998">
        <v>12305523</v>
      </c>
      <c r="J998">
        <v>6.2</v>
      </c>
      <c r="K998">
        <f>Table1[[#This Row],[Gross Earning]]-Table1[[#This Row],[Budget]]</f>
        <v>23894477</v>
      </c>
    </row>
    <row r="999" spans="1:11">
      <c r="A999" t="s">
        <v>9284</v>
      </c>
      <c r="B999" s="3">
        <v>2013</v>
      </c>
      <c r="C999" t="s">
        <v>278</v>
      </c>
      <c r="D999" t="s">
        <v>9193</v>
      </c>
      <c r="E999" t="s">
        <v>37</v>
      </c>
      <c r="F999" t="s">
        <v>585</v>
      </c>
      <c r="G999">
        <v>129</v>
      </c>
      <c r="H999">
        <v>49874933</v>
      </c>
      <c r="I999">
        <v>26000000</v>
      </c>
      <c r="J999">
        <v>6.5</v>
      </c>
      <c r="K999">
        <f>Table1[[#This Row],[Gross Earning]]-Table1[[#This Row],[Budget]]</f>
        <v>23874933</v>
      </c>
    </row>
    <row r="1000" spans="1:11">
      <c r="A1000" t="s">
        <v>12301</v>
      </c>
      <c r="B1000" s="3">
        <v>2006</v>
      </c>
      <c r="C1000" t="s">
        <v>2392</v>
      </c>
      <c r="D1000" t="s">
        <v>3277</v>
      </c>
      <c r="E1000" t="s">
        <v>37</v>
      </c>
      <c r="F1000" t="s">
        <v>39</v>
      </c>
      <c r="G1000">
        <v>110</v>
      </c>
      <c r="H1000">
        <v>39825798</v>
      </c>
      <c r="I1000">
        <v>16000000</v>
      </c>
      <c r="J1000">
        <v>7.6</v>
      </c>
      <c r="K1000">
        <f>Table1[[#This Row],[Gross Earning]]-Table1[[#This Row],[Budget]]</f>
        <v>23825798</v>
      </c>
    </row>
    <row r="1001" spans="1:11">
      <c r="A1001" t="s">
        <v>11785</v>
      </c>
      <c r="B1001" s="3">
        <v>2008</v>
      </c>
      <c r="C1001" t="s">
        <v>10918</v>
      </c>
      <c r="D1001" t="s">
        <v>5103</v>
      </c>
      <c r="E1001" t="s">
        <v>37</v>
      </c>
      <c r="F1001" t="s">
        <v>39</v>
      </c>
      <c r="G1001">
        <v>89</v>
      </c>
      <c r="H1001">
        <v>43818159</v>
      </c>
      <c r="I1001">
        <v>20000000</v>
      </c>
      <c r="J1001">
        <v>3.9</v>
      </c>
      <c r="K1001">
        <f>Table1[[#This Row],[Gross Earning]]-Table1[[#This Row],[Budget]]</f>
        <v>23818159</v>
      </c>
    </row>
    <row r="1002" spans="1:11">
      <c r="A1002" t="s">
        <v>21592</v>
      </c>
      <c r="B1002" s="3">
        <v>2006</v>
      </c>
      <c r="C1002" t="s">
        <v>13514</v>
      </c>
      <c r="D1002" t="s">
        <v>67</v>
      </c>
      <c r="E1002" t="s">
        <v>37</v>
      </c>
      <c r="F1002" t="s">
        <v>95</v>
      </c>
      <c r="G1002">
        <v>96</v>
      </c>
      <c r="H1002">
        <v>23808111</v>
      </c>
      <c r="J1002">
        <v>7.5</v>
      </c>
      <c r="K1002">
        <f>Table1[[#This Row],[Gross Earning]]-Table1[[#This Row],[Budget]]</f>
        <v>23808111</v>
      </c>
    </row>
    <row r="1003" spans="1:11">
      <c r="A1003" t="s">
        <v>15961</v>
      </c>
      <c r="B1003" s="3">
        <v>2014</v>
      </c>
      <c r="C1003" t="s">
        <v>15960</v>
      </c>
      <c r="D1003" t="s">
        <v>2125</v>
      </c>
      <c r="E1003" t="s">
        <v>37</v>
      </c>
      <c r="F1003" t="s">
        <v>585</v>
      </c>
      <c r="G1003">
        <v>117</v>
      </c>
      <c r="H1003">
        <v>32279955</v>
      </c>
      <c r="I1003">
        <v>8500000</v>
      </c>
      <c r="J1003">
        <v>7.9</v>
      </c>
      <c r="K1003">
        <f>Table1[[#This Row],[Gross Earning]]-Table1[[#This Row],[Budget]]</f>
        <v>23779955</v>
      </c>
    </row>
    <row r="1004" spans="1:11">
      <c r="A1004" t="s">
        <v>4643</v>
      </c>
      <c r="B1004" s="3">
        <v>1998</v>
      </c>
      <c r="C1004" t="s">
        <v>1873</v>
      </c>
      <c r="D1004" t="s">
        <v>687</v>
      </c>
      <c r="E1004" t="s">
        <v>37</v>
      </c>
      <c r="F1004" t="s">
        <v>39</v>
      </c>
      <c r="G1004">
        <v>114</v>
      </c>
      <c r="H1004">
        <v>78745923</v>
      </c>
      <c r="I1004">
        <v>55000000</v>
      </c>
      <c r="J1004">
        <v>6.7</v>
      </c>
      <c r="K1004">
        <f>Table1[[#This Row],[Gross Earning]]-Table1[[#This Row],[Budget]]</f>
        <v>23745923</v>
      </c>
    </row>
    <row r="1005" spans="1:11">
      <c r="A1005" t="s">
        <v>8301</v>
      </c>
      <c r="B1005" s="3">
        <v>2007</v>
      </c>
      <c r="C1005" t="s">
        <v>5462</v>
      </c>
      <c r="D1005" t="s">
        <v>214</v>
      </c>
      <c r="E1005" t="s">
        <v>37</v>
      </c>
      <c r="F1005" t="s">
        <v>39</v>
      </c>
      <c r="G1005">
        <v>126</v>
      </c>
      <c r="H1005">
        <v>53680848</v>
      </c>
      <c r="I1005">
        <v>30000000</v>
      </c>
      <c r="J1005">
        <v>7.1</v>
      </c>
      <c r="K1005">
        <f>Table1[[#This Row],[Gross Earning]]-Table1[[#This Row],[Budget]]</f>
        <v>23680848</v>
      </c>
    </row>
    <row r="1006" spans="1:11">
      <c r="A1006" t="s">
        <v>18117</v>
      </c>
      <c r="B1006" s="3">
        <v>1996</v>
      </c>
      <c r="C1006" t="s">
        <v>5935</v>
      </c>
      <c r="D1006" t="s">
        <v>3409</v>
      </c>
      <c r="E1006" t="s">
        <v>37</v>
      </c>
      <c r="F1006" t="s">
        <v>585</v>
      </c>
      <c r="G1006">
        <v>148</v>
      </c>
      <c r="H1006">
        <v>24475416</v>
      </c>
      <c r="I1006">
        <v>890000</v>
      </c>
      <c r="J1006">
        <v>8</v>
      </c>
      <c r="K1006">
        <f>Table1[[#This Row],[Gross Earning]]-Table1[[#This Row],[Budget]]</f>
        <v>23585416</v>
      </c>
    </row>
    <row r="1007" spans="1:11">
      <c r="A1007" t="s">
        <v>14873</v>
      </c>
      <c r="B1007" s="3">
        <v>2010</v>
      </c>
      <c r="C1007" t="s">
        <v>14108</v>
      </c>
      <c r="D1007" t="s">
        <v>3030</v>
      </c>
      <c r="E1007" t="s">
        <v>37</v>
      </c>
      <c r="F1007" t="s">
        <v>39</v>
      </c>
      <c r="G1007">
        <v>80</v>
      </c>
      <c r="H1007">
        <v>33583175</v>
      </c>
      <c r="I1007">
        <v>10000000</v>
      </c>
      <c r="J1007">
        <v>6.3</v>
      </c>
      <c r="K1007">
        <f>Table1[[#This Row],[Gross Earning]]-Table1[[#This Row],[Budget]]</f>
        <v>23583175</v>
      </c>
    </row>
    <row r="1008" spans="1:11">
      <c r="A1008" t="s">
        <v>21278</v>
      </c>
      <c r="B1008" s="3">
        <v>1989</v>
      </c>
      <c r="C1008" t="s">
        <v>1526</v>
      </c>
      <c r="D1008" t="s">
        <v>3409</v>
      </c>
      <c r="E1008" t="s">
        <v>37</v>
      </c>
      <c r="F1008" t="s">
        <v>585</v>
      </c>
      <c r="G1008">
        <v>100</v>
      </c>
      <c r="H1008">
        <v>24741700</v>
      </c>
      <c r="I1008">
        <v>1200000</v>
      </c>
      <c r="J1008">
        <v>7.2</v>
      </c>
      <c r="K1008">
        <f>Table1[[#This Row],[Gross Earning]]-Table1[[#This Row],[Budget]]</f>
        <v>23541700</v>
      </c>
    </row>
    <row r="1009" spans="1:11">
      <c r="A1009" t="s">
        <v>12411</v>
      </c>
      <c r="B1009" s="3">
        <v>2006</v>
      </c>
      <c r="C1009" t="s">
        <v>876</v>
      </c>
      <c r="D1009" t="s">
        <v>6403</v>
      </c>
      <c r="E1009" t="s">
        <v>37</v>
      </c>
      <c r="F1009" t="s">
        <v>585</v>
      </c>
      <c r="G1009">
        <v>83</v>
      </c>
      <c r="H1009">
        <v>39511038</v>
      </c>
      <c r="I1009">
        <v>16000000</v>
      </c>
      <c r="J1009">
        <v>5.9</v>
      </c>
      <c r="K1009">
        <f>Table1[[#This Row],[Gross Earning]]-Table1[[#This Row],[Budget]]</f>
        <v>23511038</v>
      </c>
    </row>
    <row r="1010" spans="1:11">
      <c r="A1010" t="s">
        <v>11805</v>
      </c>
      <c r="B1010" s="3">
        <v>1986</v>
      </c>
      <c r="C1010" t="s">
        <v>4850</v>
      </c>
      <c r="D1010" t="s">
        <v>2490</v>
      </c>
      <c r="E1010" t="s">
        <v>37</v>
      </c>
      <c r="F1010" t="s">
        <v>39</v>
      </c>
      <c r="G1010">
        <v>103</v>
      </c>
      <c r="H1010">
        <v>41382841</v>
      </c>
      <c r="I1010">
        <v>18000000</v>
      </c>
      <c r="J1010">
        <v>6.3</v>
      </c>
      <c r="K1010">
        <f>Table1[[#This Row],[Gross Earning]]-Table1[[#This Row],[Budget]]</f>
        <v>23382841</v>
      </c>
    </row>
    <row r="1011" spans="1:11">
      <c r="A1011" t="s">
        <v>4900</v>
      </c>
      <c r="B1011" s="3">
        <v>2009</v>
      </c>
      <c r="C1011" t="s">
        <v>3088</v>
      </c>
      <c r="D1011" t="s">
        <v>2125</v>
      </c>
      <c r="E1011" t="s">
        <v>37</v>
      </c>
      <c r="F1011" t="s">
        <v>585</v>
      </c>
      <c r="G1011">
        <v>118</v>
      </c>
      <c r="H1011">
        <v>73343413</v>
      </c>
      <c r="I1011">
        <v>50000000</v>
      </c>
      <c r="J1011">
        <v>7.4</v>
      </c>
      <c r="K1011">
        <f>Table1[[#This Row],[Gross Earning]]-Table1[[#This Row],[Budget]]</f>
        <v>23343413</v>
      </c>
    </row>
    <row r="1012" spans="1:11">
      <c r="A1012" t="s">
        <v>7114</v>
      </c>
      <c r="B1012" s="3">
        <v>2008</v>
      </c>
      <c r="C1012" t="s">
        <v>7113</v>
      </c>
      <c r="D1012" t="s">
        <v>2527</v>
      </c>
      <c r="E1012" t="s">
        <v>37</v>
      </c>
      <c r="F1012" t="s">
        <v>585</v>
      </c>
      <c r="G1012">
        <v>96</v>
      </c>
      <c r="H1012">
        <v>60338891</v>
      </c>
      <c r="I1012">
        <v>37000000</v>
      </c>
      <c r="J1012">
        <v>7</v>
      </c>
      <c r="K1012">
        <f>Table1[[#This Row],[Gross Earning]]-Table1[[#This Row],[Budget]]</f>
        <v>23338891</v>
      </c>
    </row>
    <row r="1013" spans="1:11">
      <c r="A1013" t="s">
        <v>10875</v>
      </c>
      <c r="B1013" s="3">
        <v>2013</v>
      </c>
      <c r="C1013" t="s">
        <v>7926</v>
      </c>
      <c r="D1013" t="s">
        <v>5544</v>
      </c>
      <c r="E1013" t="s">
        <v>37</v>
      </c>
      <c r="F1013" t="s">
        <v>585</v>
      </c>
      <c r="G1013">
        <v>92</v>
      </c>
      <c r="H1013">
        <v>34334256</v>
      </c>
      <c r="I1013">
        <v>11000000</v>
      </c>
      <c r="J1013">
        <v>4.8</v>
      </c>
      <c r="K1013">
        <f>Table1[[#This Row],[Gross Earning]]-Table1[[#This Row],[Budget]]</f>
        <v>23334256</v>
      </c>
    </row>
    <row r="1014" spans="1:11">
      <c r="A1014" t="s">
        <v>480</v>
      </c>
      <c r="B1014" s="3">
        <v>2009</v>
      </c>
      <c r="C1014" t="s">
        <v>476</v>
      </c>
      <c r="D1014" t="s">
        <v>478</v>
      </c>
      <c r="E1014" t="s">
        <v>37</v>
      </c>
      <c r="F1014" t="s">
        <v>95</v>
      </c>
      <c r="G1014">
        <v>94</v>
      </c>
      <c r="H1014">
        <v>198332128</v>
      </c>
      <c r="I1014">
        <v>175000000</v>
      </c>
      <c r="J1014">
        <v>6.5</v>
      </c>
      <c r="K1014">
        <f>Table1[[#This Row],[Gross Earning]]-Table1[[#This Row],[Budget]]</f>
        <v>23332128</v>
      </c>
    </row>
    <row r="1015" spans="1:11">
      <c r="A1015" t="s">
        <v>9590</v>
      </c>
      <c r="B1015" s="3">
        <v>2008</v>
      </c>
      <c r="C1015" t="s">
        <v>9588</v>
      </c>
      <c r="D1015" t="s">
        <v>1681</v>
      </c>
      <c r="E1015" t="s">
        <v>37</v>
      </c>
      <c r="F1015" t="s">
        <v>39</v>
      </c>
      <c r="G1015">
        <v>97</v>
      </c>
      <c r="H1015">
        <v>48237389</v>
      </c>
      <c r="I1015">
        <v>25000000</v>
      </c>
      <c r="J1015">
        <v>5.5</v>
      </c>
      <c r="K1015">
        <f>Table1[[#This Row],[Gross Earning]]-Table1[[#This Row],[Budget]]</f>
        <v>23237389</v>
      </c>
    </row>
    <row r="1016" spans="1:11">
      <c r="A1016" t="s">
        <v>14981</v>
      </c>
      <c r="B1016" s="3">
        <v>2015</v>
      </c>
      <c r="C1016" t="s">
        <v>4537</v>
      </c>
      <c r="D1016" t="s">
        <v>2527</v>
      </c>
      <c r="E1016" t="s">
        <v>37</v>
      </c>
      <c r="F1016" t="s">
        <v>95</v>
      </c>
      <c r="G1016">
        <v>122</v>
      </c>
      <c r="H1016">
        <v>33071558</v>
      </c>
      <c r="I1016">
        <v>10000000</v>
      </c>
      <c r="J1016">
        <v>6.6</v>
      </c>
      <c r="K1016">
        <f>Table1[[#This Row],[Gross Earning]]-Table1[[#This Row],[Budget]]</f>
        <v>23071558</v>
      </c>
    </row>
    <row r="1017" spans="1:11">
      <c r="A1017" t="s">
        <v>2625</v>
      </c>
      <c r="B1017" s="3">
        <v>2011</v>
      </c>
      <c r="C1017" t="s">
        <v>2178</v>
      </c>
      <c r="D1017" t="s">
        <v>1681</v>
      </c>
      <c r="E1017" t="s">
        <v>37</v>
      </c>
      <c r="F1017" t="s">
        <v>39</v>
      </c>
      <c r="G1017">
        <v>117</v>
      </c>
      <c r="H1017">
        <v>103028109</v>
      </c>
      <c r="I1017">
        <v>80000000</v>
      </c>
      <c r="J1017">
        <v>6.4</v>
      </c>
      <c r="K1017">
        <f>Table1[[#This Row],[Gross Earning]]-Table1[[#This Row],[Budget]]</f>
        <v>23028109</v>
      </c>
    </row>
    <row r="1018" spans="1:11">
      <c r="A1018" t="s">
        <v>8316</v>
      </c>
      <c r="B1018" s="3">
        <v>2010</v>
      </c>
      <c r="C1018" t="s">
        <v>2561</v>
      </c>
      <c r="D1018" t="s">
        <v>1415</v>
      </c>
      <c r="E1018" t="s">
        <v>37</v>
      </c>
      <c r="F1018" t="s">
        <v>95</v>
      </c>
      <c r="G1018">
        <v>105</v>
      </c>
      <c r="H1018">
        <v>53021560</v>
      </c>
      <c r="I1018">
        <v>30000000</v>
      </c>
      <c r="J1018">
        <v>6.5</v>
      </c>
      <c r="K1018">
        <f>Table1[[#This Row],[Gross Earning]]-Table1[[#This Row],[Budget]]</f>
        <v>23021560</v>
      </c>
    </row>
    <row r="1019" spans="1:11">
      <c r="A1019" t="s">
        <v>14887</v>
      </c>
      <c r="B1019" s="3">
        <v>1985</v>
      </c>
      <c r="C1019" t="s">
        <v>14884</v>
      </c>
      <c r="D1019" t="s">
        <v>14886</v>
      </c>
      <c r="E1019" t="s">
        <v>37</v>
      </c>
      <c r="F1019" t="s">
        <v>39</v>
      </c>
      <c r="G1019">
        <v>109</v>
      </c>
      <c r="H1019">
        <v>33000000</v>
      </c>
      <c r="I1019">
        <v>10000000</v>
      </c>
      <c r="J1019">
        <v>6.9</v>
      </c>
      <c r="K1019">
        <f>Table1[[#This Row],[Gross Earning]]-Table1[[#This Row],[Budget]]</f>
        <v>23000000</v>
      </c>
    </row>
    <row r="1020" spans="1:11">
      <c r="A1020" t="s">
        <v>661</v>
      </c>
      <c r="B1020" s="3">
        <v>2014</v>
      </c>
      <c r="C1020" t="s">
        <v>57</v>
      </c>
      <c r="D1020" t="s">
        <v>659</v>
      </c>
      <c r="E1020" t="s">
        <v>37</v>
      </c>
      <c r="F1020" t="s">
        <v>39</v>
      </c>
      <c r="G1020">
        <v>169</v>
      </c>
      <c r="H1020">
        <v>187991439</v>
      </c>
      <c r="I1020">
        <v>165000000</v>
      </c>
      <c r="J1020">
        <v>8.6</v>
      </c>
      <c r="K1020">
        <f>Table1[[#This Row],[Gross Earning]]-Table1[[#This Row],[Budget]]</f>
        <v>22991439</v>
      </c>
    </row>
    <row r="1021" spans="1:11">
      <c r="A1021" t="s">
        <v>2531</v>
      </c>
      <c r="B1021" s="3">
        <v>2010</v>
      </c>
      <c r="C1021" t="s">
        <v>1784</v>
      </c>
      <c r="D1021" t="s">
        <v>50</v>
      </c>
      <c r="E1021" t="s">
        <v>37</v>
      </c>
      <c r="F1021" t="s">
        <v>585</v>
      </c>
      <c r="G1021">
        <v>113</v>
      </c>
      <c r="H1021">
        <v>102981571</v>
      </c>
      <c r="I1021">
        <v>80000000</v>
      </c>
      <c r="J1021">
        <v>6.5</v>
      </c>
      <c r="K1021">
        <f>Table1[[#This Row],[Gross Earning]]-Table1[[#This Row],[Budget]]</f>
        <v>22981571</v>
      </c>
    </row>
    <row r="1022" spans="1:11">
      <c r="A1022" t="s">
        <v>8266</v>
      </c>
      <c r="B1022" s="3">
        <v>2001</v>
      </c>
      <c r="C1022" t="s">
        <v>8265</v>
      </c>
      <c r="D1022" t="s">
        <v>1726</v>
      </c>
      <c r="E1022" t="s">
        <v>37</v>
      </c>
      <c r="F1022" t="s">
        <v>585</v>
      </c>
      <c r="G1022">
        <v>124</v>
      </c>
      <c r="H1022">
        <v>52937130</v>
      </c>
      <c r="I1022">
        <v>30000000</v>
      </c>
      <c r="J1022">
        <v>7.6</v>
      </c>
      <c r="K1022">
        <f>Table1[[#This Row],[Gross Earning]]-Table1[[#This Row],[Budget]]</f>
        <v>22937130</v>
      </c>
    </row>
    <row r="1023" spans="1:11">
      <c r="A1023" t="s">
        <v>5740</v>
      </c>
      <c r="B1023" s="3">
        <v>2005</v>
      </c>
      <c r="C1023" t="s">
        <v>3102</v>
      </c>
      <c r="D1023" t="s">
        <v>1681</v>
      </c>
      <c r="E1023" t="s">
        <v>37</v>
      </c>
      <c r="F1023" t="s">
        <v>39</v>
      </c>
      <c r="G1023">
        <v>101</v>
      </c>
      <c r="H1023">
        <v>82931301</v>
      </c>
      <c r="I1023">
        <v>60000000</v>
      </c>
      <c r="J1023">
        <v>5.5</v>
      </c>
      <c r="K1023">
        <f>Table1[[#This Row],[Gross Earning]]-Table1[[#This Row],[Budget]]</f>
        <v>22931301</v>
      </c>
    </row>
    <row r="1024" spans="1:11">
      <c r="A1024" t="s">
        <v>12826</v>
      </c>
      <c r="B1024" s="3">
        <v>2014</v>
      </c>
      <c r="C1024" t="s">
        <v>7644</v>
      </c>
      <c r="D1024" t="s">
        <v>11069</v>
      </c>
      <c r="E1024" t="s">
        <v>37</v>
      </c>
      <c r="F1024" t="s">
        <v>585</v>
      </c>
      <c r="G1024">
        <v>115</v>
      </c>
      <c r="H1024">
        <v>37877959</v>
      </c>
      <c r="I1024">
        <v>15000000</v>
      </c>
      <c r="J1024">
        <v>7.1</v>
      </c>
      <c r="K1024">
        <f>Table1[[#This Row],[Gross Earning]]-Table1[[#This Row],[Budget]]</f>
        <v>22877959</v>
      </c>
    </row>
    <row r="1025" spans="1:11">
      <c r="A1025" t="s">
        <v>20118</v>
      </c>
      <c r="B1025" s="3">
        <v>1963</v>
      </c>
      <c r="C1025" t="s">
        <v>5689</v>
      </c>
      <c r="D1025" t="s">
        <v>50</v>
      </c>
      <c r="E1025" t="s">
        <v>37</v>
      </c>
      <c r="F1025" t="s">
        <v>6036</v>
      </c>
      <c r="G1025">
        <v>115</v>
      </c>
      <c r="H1025">
        <v>24800000</v>
      </c>
      <c r="I1025">
        <v>2000000</v>
      </c>
      <c r="J1025">
        <v>7.5</v>
      </c>
      <c r="K1025">
        <f>Table1[[#This Row],[Gross Earning]]-Table1[[#This Row],[Budget]]</f>
        <v>22800000</v>
      </c>
    </row>
    <row r="1026" spans="1:11">
      <c r="A1026" t="s">
        <v>7939</v>
      </c>
      <c r="B1026" s="3">
        <v>2011</v>
      </c>
      <c r="C1026" t="s">
        <v>728</v>
      </c>
      <c r="D1026" t="s">
        <v>5032</v>
      </c>
      <c r="E1026" t="s">
        <v>37</v>
      </c>
      <c r="F1026" t="s">
        <v>39</v>
      </c>
      <c r="G1026">
        <v>93</v>
      </c>
      <c r="H1026">
        <v>54696902</v>
      </c>
      <c r="I1026">
        <v>32000000</v>
      </c>
      <c r="J1026">
        <v>7.5</v>
      </c>
      <c r="K1026">
        <f>Table1[[#This Row],[Gross Earning]]-Table1[[#This Row],[Budget]]</f>
        <v>22696902</v>
      </c>
    </row>
    <row r="1027" spans="1:11">
      <c r="A1027" t="s">
        <v>17615</v>
      </c>
      <c r="B1027" s="3">
        <v>2013</v>
      </c>
      <c r="C1027" t="s">
        <v>17613</v>
      </c>
      <c r="D1027" t="s">
        <v>5103</v>
      </c>
      <c r="E1027" t="s">
        <v>37</v>
      </c>
      <c r="F1027" t="s">
        <v>585</v>
      </c>
      <c r="G1027">
        <v>104</v>
      </c>
      <c r="H1027">
        <v>27689474</v>
      </c>
      <c r="I1027">
        <v>5000000</v>
      </c>
      <c r="J1027">
        <v>6.5</v>
      </c>
      <c r="K1027">
        <f>Table1[[#This Row],[Gross Earning]]-Table1[[#This Row],[Budget]]</f>
        <v>22689474</v>
      </c>
    </row>
    <row r="1028" spans="1:11">
      <c r="A1028" t="s">
        <v>4013</v>
      </c>
      <c r="B1028" s="3">
        <v>1990</v>
      </c>
      <c r="C1028" t="s">
        <v>1739</v>
      </c>
      <c r="D1028" t="s">
        <v>3265</v>
      </c>
      <c r="E1028" t="s">
        <v>37</v>
      </c>
      <c r="F1028" t="s">
        <v>39</v>
      </c>
      <c r="G1028">
        <v>107</v>
      </c>
      <c r="H1028">
        <v>82670733</v>
      </c>
      <c r="I1028">
        <v>60000000</v>
      </c>
      <c r="J1028">
        <v>5.9</v>
      </c>
      <c r="K1028">
        <f>Table1[[#This Row],[Gross Earning]]-Table1[[#This Row],[Budget]]</f>
        <v>22670733</v>
      </c>
    </row>
    <row r="1029" spans="1:11">
      <c r="A1029" t="s">
        <v>23689</v>
      </c>
      <c r="B1029" s="3">
        <v>2015</v>
      </c>
      <c r="C1029" t="s">
        <v>23686</v>
      </c>
      <c r="D1029" t="s">
        <v>5544</v>
      </c>
      <c r="E1029" t="s">
        <v>37</v>
      </c>
      <c r="F1029" t="s">
        <v>585</v>
      </c>
      <c r="G1029">
        <v>81</v>
      </c>
      <c r="H1029">
        <v>22757819</v>
      </c>
      <c r="I1029">
        <v>100000</v>
      </c>
      <c r="J1029">
        <v>4.2</v>
      </c>
      <c r="K1029">
        <f>Table1[[#This Row],[Gross Earning]]-Table1[[#This Row],[Budget]]</f>
        <v>22657819</v>
      </c>
    </row>
    <row r="1030" spans="1:11">
      <c r="A1030" t="s">
        <v>10798</v>
      </c>
      <c r="B1030" s="3">
        <v>2015</v>
      </c>
      <c r="C1030" t="s">
        <v>7862</v>
      </c>
      <c r="D1030" t="s">
        <v>9353</v>
      </c>
      <c r="E1030" t="s">
        <v>37</v>
      </c>
      <c r="F1030" t="s">
        <v>95</v>
      </c>
      <c r="G1030">
        <v>111</v>
      </c>
      <c r="H1030">
        <v>42652003</v>
      </c>
      <c r="I1030">
        <v>20000000</v>
      </c>
      <c r="J1030">
        <v>6.8</v>
      </c>
      <c r="K1030">
        <f>Table1[[#This Row],[Gross Earning]]-Table1[[#This Row],[Budget]]</f>
        <v>22652003</v>
      </c>
    </row>
    <row r="1031" spans="1:11">
      <c r="A1031" t="s">
        <v>4017</v>
      </c>
      <c r="B1031" s="3">
        <v>2005</v>
      </c>
      <c r="C1031" t="s">
        <v>2612</v>
      </c>
      <c r="D1031" t="s">
        <v>2358</v>
      </c>
      <c r="E1031" t="s">
        <v>37</v>
      </c>
      <c r="F1031" t="s">
        <v>95</v>
      </c>
      <c r="G1031">
        <v>94</v>
      </c>
      <c r="H1031">
        <v>82569532</v>
      </c>
      <c r="I1031">
        <v>60000000</v>
      </c>
      <c r="J1031">
        <v>5.4</v>
      </c>
      <c r="K1031">
        <f>Table1[[#This Row],[Gross Earning]]-Table1[[#This Row],[Budget]]</f>
        <v>22569532</v>
      </c>
    </row>
    <row r="1032" spans="1:11">
      <c r="A1032" t="s">
        <v>16523</v>
      </c>
      <c r="B1032" s="3">
        <v>2005</v>
      </c>
      <c r="C1032" t="s">
        <v>7875</v>
      </c>
      <c r="D1032" t="s">
        <v>8570</v>
      </c>
      <c r="E1032" t="s">
        <v>37</v>
      </c>
      <c r="F1032" t="s">
        <v>585</v>
      </c>
      <c r="G1032">
        <v>100</v>
      </c>
      <c r="H1032">
        <v>26005908</v>
      </c>
      <c r="I1032">
        <v>3500000</v>
      </c>
      <c r="J1032">
        <v>7.2</v>
      </c>
      <c r="K1032">
        <f>Table1[[#This Row],[Gross Earning]]-Table1[[#This Row],[Budget]]</f>
        <v>22505908</v>
      </c>
    </row>
    <row r="1033" spans="1:11">
      <c r="A1033" t="s">
        <v>17606</v>
      </c>
      <c r="B1033" s="3">
        <v>2015</v>
      </c>
      <c r="C1033" t="s">
        <v>17605</v>
      </c>
      <c r="D1033" t="s">
        <v>4332</v>
      </c>
      <c r="E1033" t="s">
        <v>37</v>
      </c>
      <c r="F1033" t="s">
        <v>39</v>
      </c>
      <c r="G1033">
        <v>83</v>
      </c>
      <c r="H1033">
        <v>25799043</v>
      </c>
      <c r="I1033">
        <v>3300000</v>
      </c>
      <c r="J1033">
        <v>5.2</v>
      </c>
      <c r="K1033">
        <f>Table1[[#This Row],[Gross Earning]]-Table1[[#This Row],[Budget]]</f>
        <v>22499043</v>
      </c>
    </row>
    <row r="1034" spans="1:11">
      <c r="A1034" t="s">
        <v>14896</v>
      </c>
      <c r="B1034" s="3">
        <v>2008</v>
      </c>
      <c r="C1034" t="s">
        <v>14895</v>
      </c>
      <c r="D1034" t="s">
        <v>5788</v>
      </c>
      <c r="E1034" t="s">
        <v>37</v>
      </c>
      <c r="F1034" t="s">
        <v>39</v>
      </c>
      <c r="G1034">
        <v>90</v>
      </c>
      <c r="H1034">
        <v>31487293</v>
      </c>
      <c r="I1034">
        <v>9000000</v>
      </c>
      <c r="J1034">
        <v>6.7</v>
      </c>
      <c r="K1034">
        <f>Table1[[#This Row],[Gross Earning]]-Table1[[#This Row],[Budget]]</f>
        <v>22487293</v>
      </c>
    </row>
    <row r="1035" spans="1:11">
      <c r="A1035" t="s">
        <v>8344</v>
      </c>
      <c r="B1035" s="3">
        <v>2015</v>
      </c>
      <c r="C1035" t="s">
        <v>3098</v>
      </c>
      <c r="D1035" t="s">
        <v>3794</v>
      </c>
      <c r="E1035" t="s">
        <v>37</v>
      </c>
      <c r="F1035" t="s">
        <v>585</v>
      </c>
      <c r="G1035">
        <v>124</v>
      </c>
      <c r="H1035">
        <v>52418902</v>
      </c>
      <c r="I1035">
        <v>30000000</v>
      </c>
      <c r="J1035">
        <v>7.5</v>
      </c>
      <c r="K1035">
        <f>Table1[[#This Row],[Gross Earning]]-Table1[[#This Row],[Budget]]</f>
        <v>22418902</v>
      </c>
    </row>
    <row r="1036" spans="1:11">
      <c r="A1036" t="s">
        <v>3037</v>
      </c>
      <c r="B1036" s="3">
        <v>1999</v>
      </c>
      <c r="C1036" t="s">
        <v>3035</v>
      </c>
      <c r="D1036" t="s">
        <v>3036</v>
      </c>
      <c r="E1036" t="s">
        <v>37</v>
      </c>
      <c r="F1036" t="s">
        <v>95</v>
      </c>
      <c r="G1036">
        <v>110</v>
      </c>
      <c r="H1036">
        <v>97360069</v>
      </c>
      <c r="I1036">
        <v>75000000</v>
      </c>
      <c r="J1036">
        <v>4.0999999999999996</v>
      </c>
      <c r="K1036">
        <f>Table1[[#This Row],[Gross Earning]]-Table1[[#This Row],[Budget]]</f>
        <v>22360069</v>
      </c>
    </row>
    <row r="1037" spans="1:11">
      <c r="A1037" t="s">
        <v>14612</v>
      </c>
      <c r="B1037" s="3">
        <v>2015</v>
      </c>
      <c r="C1037" t="s">
        <v>14611</v>
      </c>
      <c r="D1037" t="s">
        <v>5940</v>
      </c>
      <c r="E1037" t="s">
        <v>37</v>
      </c>
      <c r="F1037" t="s">
        <v>39</v>
      </c>
      <c r="G1037">
        <v>109</v>
      </c>
      <c r="H1037">
        <v>33305037</v>
      </c>
      <c r="I1037">
        <v>11000000</v>
      </c>
      <c r="J1037">
        <v>7.3</v>
      </c>
      <c r="K1037">
        <f>Table1[[#This Row],[Gross Earning]]-Table1[[#This Row],[Budget]]</f>
        <v>22305037</v>
      </c>
    </row>
    <row r="1038" spans="1:11">
      <c r="A1038" t="s">
        <v>17602</v>
      </c>
      <c r="B1038" s="3">
        <v>2013</v>
      </c>
      <c r="C1038" t="s">
        <v>7644</v>
      </c>
      <c r="D1038" t="s">
        <v>1544</v>
      </c>
      <c r="E1038" t="s">
        <v>37</v>
      </c>
      <c r="F1038" t="s">
        <v>585</v>
      </c>
      <c r="G1038">
        <v>117</v>
      </c>
      <c r="H1038">
        <v>27296514</v>
      </c>
      <c r="I1038">
        <v>5000000</v>
      </c>
      <c r="J1038">
        <v>8</v>
      </c>
      <c r="K1038">
        <f>Table1[[#This Row],[Gross Earning]]-Table1[[#This Row],[Budget]]</f>
        <v>22296514</v>
      </c>
    </row>
    <row r="1039" spans="1:11">
      <c r="A1039" t="s">
        <v>17767</v>
      </c>
      <c r="B1039" s="3">
        <v>2015</v>
      </c>
      <c r="C1039" t="s">
        <v>14108</v>
      </c>
      <c r="D1039" t="s">
        <v>59</v>
      </c>
      <c r="E1039" t="s">
        <v>37</v>
      </c>
      <c r="F1039" t="s">
        <v>585</v>
      </c>
      <c r="G1039">
        <v>103</v>
      </c>
      <c r="H1039">
        <v>27285953</v>
      </c>
      <c r="I1039">
        <v>5000000</v>
      </c>
      <c r="J1039">
        <v>6.8</v>
      </c>
      <c r="K1039">
        <f>Table1[[#This Row],[Gross Earning]]-Table1[[#This Row],[Budget]]</f>
        <v>22285953</v>
      </c>
    </row>
    <row r="1040" spans="1:11">
      <c r="A1040" t="s">
        <v>8262</v>
      </c>
      <c r="B1040" s="3">
        <v>2014</v>
      </c>
      <c r="C1040" t="s">
        <v>8261</v>
      </c>
      <c r="D1040" t="s">
        <v>471</v>
      </c>
      <c r="E1040" t="s">
        <v>37</v>
      </c>
      <c r="F1040" t="s">
        <v>95</v>
      </c>
      <c r="G1040">
        <v>85</v>
      </c>
      <c r="H1040">
        <v>64238770</v>
      </c>
      <c r="I1040">
        <v>42000000</v>
      </c>
      <c r="J1040">
        <v>5.8</v>
      </c>
      <c r="K1040">
        <f>Table1[[#This Row],[Gross Earning]]-Table1[[#This Row],[Budget]]</f>
        <v>22238770</v>
      </c>
    </row>
    <row r="1041" spans="1:11">
      <c r="A1041" t="s">
        <v>13688</v>
      </c>
      <c r="B1041" s="3">
        <v>1999</v>
      </c>
      <c r="C1041" t="s">
        <v>7439</v>
      </c>
      <c r="D1041" t="s">
        <v>1415</v>
      </c>
      <c r="E1041" t="s">
        <v>37</v>
      </c>
      <c r="F1041" t="s">
        <v>39</v>
      </c>
      <c r="G1041">
        <v>97</v>
      </c>
      <c r="H1041">
        <v>38176108</v>
      </c>
      <c r="I1041">
        <v>16000000</v>
      </c>
      <c r="J1041">
        <v>7.2</v>
      </c>
      <c r="K1041">
        <f>Table1[[#This Row],[Gross Earning]]-Table1[[#This Row],[Budget]]</f>
        <v>22176108</v>
      </c>
    </row>
    <row r="1042" spans="1:11">
      <c r="A1042" t="s">
        <v>8067</v>
      </c>
      <c r="B1042" s="3">
        <v>1990</v>
      </c>
      <c r="C1042" t="s">
        <v>5087</v>
      </c>
      <c r="D1042" t="s">
        <v>8066</v>
      </c>
      <c r="E1042" t="s">
        <v>37</v>
      </c>
      <c r="F1042" t="s">
        <v>39</v>
      </c>
      <c r="G1042">
        <v>103</v>
      </c>
      <c r="H1042">
        <v>53133888</v>
      </c>
      <c r="I1042">
        <v>31000000</v>
      </c>
      <c r="J1042">
        <v>6.3</v>
      </c>
      <c r="K1042">
        <f>Table1[[#This Row],[Gross Earning]]-Table1[[#This Row],[Budget]]</f>
        <v>22133888</v>
      </c>
    </row>
    <row r="1043" spans="1:11">
      <c r="A1043" t="s">
        <v>9541</v>
      </c>
      <c r="B1043" s="3">
        <v>2005</v>
      </c>
      <c r="C1043" t="s">
        <v>7109</v>
      </c>
      <c r="D1043" t="s">
        <v>515</v>
      </c>
      <c r="E1043" t="s">
        <v>37</v>
      </c>
      <c r="F1043" t="s">
        <v>95</v>
      </c>
      <c r="G1043">
        <v>97</v>
      </c>
      <c r="H1043">
        <v>47124400</v>
      </c>
      <c r="I1043">
        <v>25000000</v>
      </c>
      <c r="J1043">
        <v>6.6</v>
      </c>
      <c r="K1043">
        <f>Table1[[#This Row],[Gross Earning]]-Table1[[#This Row],[Budget]]</f>
        <v>22124400</v>
      </c>
    </row>
    <row r="1044" spans="1:11">
      <c r="A1044" t="s">
        <v>19669</v>
      </c>
      <c r="B1044" s="3">
        <v>1959</v>
      </c>
      <c r="C1044" t="s">
        <v>18467</v>
      </c>
      <c r="D1044" t="s">
        <v>6545</v>
      </c>
      <c r="E1044" t="s">
        <v>37</v>
      </c>
      <c r="F1044" t="s">
        <v>4830</v>
      </c>
      <c r="G1044">
        <v>120</v>
      </c>
      <c r="H1044">
        <v>25000000</v>
      </c>
      <c r="I1044">
        <v>2883848</v>
      </c>
      <c r="J1044">
        <v>8.3000000000000007</v>
      </c>
      <c r="K1044">
        <f>Table1[[#This Row],[Gross Earning]]-Table1[[#This Row],[Budget]]</f>
        <v>22116152</v>
      </c>
    </row>
    <row r="1045" spans="1:11">
      <c r="A1045" t="s">
        <v>5831</v>
      </c>
      <c r="B1045" s="3">
        <v>2004</v>
      </c>
      <c r="C1045" t="s">
        <v>5829</v>
      </c>
      <c r="D1045" t="s">
        <v>2614</v>
      </c>
      <c r="E1045" t="s">
        <v>37</v>
      </c>
      <c r="F1045" t="s">
        <v>95</v>
      </c>
      <c r="G1045">
        <v>93</v>
      </c>
      <c r="H1045">
        <v>48114556</v>
      </c>
      <c r="I1045">
        <v>26000000</v>
      </c>
      <c r="J1045">
        <v>4.3</v>
      </c>
      <c r="K1045">
        <f>Table1[[#This Row],[Gross Earning]]-Table1[[#This Row],[Budget]]</f>
        <v>22114556</v>
      </c>
    </row>
    <row r="1046" spans="1:11">
      <c r="A1046" t="s">
        <v>14892</v>
      </c>
      <c r="B1046" s="3">
        <v>1992</v>
      </c>
      <c r="C1046" t="s">
        <v>8480</v>
      </c>
      <c r="D1046" t="s">
        <v>10222</v>
      </c>
      <c r="E1046" t="s">
        <v>37</v>
      </c>
      <c r="F1046" t="s">
        <v>585</v>
      </c>
      <c r="G1046">
        <v>140</v>
      </c>
      <c r="H1046">
        <v>32101000</v>
      </c>
      <c r="I1046">
        <v>10000000</v>
      </c>
      <c r="J1046">
        <v>5.4</v>
      </c>
      <c r="K1046">
        <f>Table1[[#This Row],[Gross Earning]]-Table1[[#This Row],[Budget]]</f>
        <v>22101000</v>
      </c>
    </row>
    <row r="1047" spans="1:11">
      <c r="A1047" t="s">
        <v>4452</v>
      </c>
      <c r="B1047" s="3">
        <v>2015</v>
      </c>
      <c r="C1047" t="s">
        <v>476</v>
      </c>
      <c r="D1047" t="s">
        <v>4450</v>
      </c>
      <c r="E1047" t="s">
        <v>37</v>
      </c>
      <c r="F1047" t="s">
        <v>95</v>
      </c>
      <c r="G1047">
        <v>103</v>
      </c>
      <c r="H1047">
        <v>80021740</v>
      </c>
      <c r="I1047">
        <v>58000000</v>
      </c>
      <c r="J1047">
        <v>6.4</v>
      </c>
      <c r="K1047">
        <f>Table1[[#This Row],[Gross Earning]]-Table1[[#This Row],[Budget]]</f>
        <v>22021740</v>
      </c>
    </row>
    <row r="1048" spans="1:11">
      <c r="A1048" t="s">
        <v>8908</v>
      </c>
      <c r="B1048" s="3">
        <v>2001</v>
      </c>
      <c r="C1048" t="s">
        <v>1679</v>
      </c>
      <c r="D1048" t="s">
        <v>1681</v>
      </c>
      <c r="E1048" t="s">
        <v>37</v>
      </c>
      <c r="F1048" t="s">
        <v>39</v>
      </c>
      <c r="G1048">
        <v>82</v>
      </c>
      <c r="H1048">
        <v>49968653</v>
      </c>
      <c r="I1048">
        <v>28000000</v>
      </c>
      <c r="J1048">
        <v>6.9</v>
      </c>
      <c r="K1048">
        <f>Table1[[#This Row],[Gross Earning]]-Table1[[#This Row],[Budget]]</f>
        <v>21968653</v>
      </c>
    </row>
    <row r="1049" spans="1:11">
      <c r="A1049" t="s">
        <v>12797</v>
      </c>
      <c r="B1049" s="3">
        <v>2001</v>
      </c>
      <c r="C1049" t="s">
        <v>12795</v>
      </c>
      <c r="D1049" t="s">
        <v>1671</v>
      </c>
      <c r="E1049" t="s">
        <v>37</v>
      </c>
      <c r="F1049" t="s">
        <v>585</v>
      </c>
      <c r="G1049">
        <v>99</v>
      </c>
      <c r="H1049">
        <v>37882551</v>
      </c>
      <c r="I1049">
        <v>16000000</v>
      </c>
      <c r="J1049">
        <v>5.7</v>
      </c>
      <c r="K1049">
        <f>Table1[[#This Row],[Gross Earning]]-Table1[[#This Row],[Budget]]</f>
        <v>21882551</v>
      </c>
    </row>
    <row r="1050" spans="1:11">
      <c r="A1050" t="s">
        <v>7339</v>
      </c>
      <c r="B1050" s="3">
        <v>1998</v>
      </c>
      <c r="C1050" t="s">
        <v>3367</v>
      </c>
      <c r="D1050" t="s">
        <v>127</v>
      </c>
      <c r="E1050" t="s">
        <v>37</v>
      </c>
      <c r="F1050" t="s">
        <v>39</v>
      </c>
      <c r="G1050">
        <v>132</v>
      </c>
      <c r="H1050">
        <v>56876365</v>
      </c>
      <c r="I1050">
        <v>35000000</v>
      </c>
      <c r="J1050">
        <v>6.4</v>
      </c>
      <c r="K1050">
        <f>Table1[[#This Row],[Gross Earning]]-Table1[[#This Row],[Budget]]</f>
        <v>21876365</v>
      </c>
    </row>
    <row r="1051" spans="1:11">
      <c r="A1051" t="s">
        <v>11571</v>
      </c>
      <c r="B1051" s="3">
        <v>2001</v>
      </c>
      <c r="C1051" t="s">
        <v>10903</v>
      </c>
      <c r="D1051" t="s">
        <v>6403</v>
      </c>
      <c r="E1051" t="s">
        <v>37</v>
      </c>
      <c r="F1051" t="s">
        <v>585</v>
      </c>
      <c r="G1051">
        <v>91</v>
      </c>
      <c r="H1051">
        <v>41867960</v>
      </c>
      <c r="I1051">
        <v>20000000</v>
      </c>
      <c r="J1051">
        <v>5.5</v>
      </c>
      <c r="K1051">
        <f>Table1[[#This Row],[Gross Earning]]-Table1[[#This Row],[Budget]]</f>
        <v>21867960</v>
      </c>
    </row>
    <row r="1052" spans="1:11">
      <c r="A1052" t="s">
        <v>11585</v>
      </c>
      <c r="B1052" s="3">
        <v>1999</v>
      </c>
      <c r="C1052" t="s">
        <v>6788</v>
      </c>
      <c r="D1052" t="s">
        <v>3030</v>
      </c>
      <c r="E1052" t="s">
        <v>37</v>
      </c>
      <c r="F1052" t="s">
        <v>585</v>
      </c>
      <c r="G1052">
        <v>93</v>
      </c>
      <c r="H1052">
        <v>40846082</v>
      </c>
      <c r="I1052">
        <v>19000000</v>
      </c>
      <c r="J1052">
        <v>5.6</v>
      </c>
      <c r="K1052">
        <f>Table1[[#This Row],[Gross Earning]]-Table1[[#This Row],[Budget]]</f>
        <v>21846082</v>
      </c>
    </row>
    <row r="1053" spans="1:11">
      <c r="A1053" t="s">
        <v>9533</v>
      </c>
      <c r="B1053" s="3">
        <v>1990</v>
      </c>
      <c r="C1053" t="s">
        <v>487</v>
      </c>
      <c r="D1053" t="s">
        <v>1726</v>
      </c>
      <c r="E1053" t="s">
        <v>37</v>
      </c>
      <c r="F1053" t="s">
        <v>585</v>
      </c>
      <c r="G1053">
        <v>146</v>
      </c>
      <c r="H1053">
        <v>46836394</v>
      </c>
      <c r="I1053">
        <v>25000000</v>
      </c>
      <c r="J1053">
        <v>8.6999999999999993</v>
      </c>
      <c r="K1053">
        <f>Table1[[#This Row],[Gross Earning]]-Table1[[#This Row],[Budget]]</f>
        <v>21836394</v>
      </c>
    </row>
    <row r="1054" spans="1:11">
      <c r="A1054" t="s">
        <v>5776</v>
      </c>
      <c r="B1054" s="3">
        <v>2002</v>
      </c>
      <c r="C1054" t="s">
        <v>5774</v>
      </c>
      <c r="D1054" t="s">
        <v>4075</v>
      </c>
      <c r="E1054" t="s">
        <v>37</v>
      </c>
      <c r="F1054" t="s">
        <v>585</v>
      </c>
      <c r="G1054">
        <v>91</v>
      </c>
      <c r="H1054">
        <v>66790248</v>
      </c>
      <c r="I1054">
        <v>45000000</v>
      </c>
      <c r="J1054">
        <v>6.5</v>
      </c>
      <c r="K1054">
        <f>Table1[[#This Row],[Gross Earning]]-Table1[[#This Row],[Budget]]</f>
        <v>21790248</v>
      </c>
    </row>
    <row r="1055" spans="1:11">
      <c r="A1055" t="s">
        <v>19185</v>
      </c>
      <c r="B1055" s="3">
        <v>1998</v>
      </c>
      <c r="C1055" t="s">
        <v>7109</v>
      </c>
      <c r="D1055" t="s">
        <v>1671</v>
      </c>
      <c r="E1055" t="s">
        <v>37</v>
      </c>
      <c r="F1055" t="s">
        <v>95</v>
      </c>
      <c r="G1055">
        <v>91</v>
      </c>
      <c r="H1055">
        <v>24788807</v>
      </c>
      <c r="I1055">
        <v>3000000</v>
      </c>
      <c r="J1055">
        <v>7.4</v>
      </c>
      <c r="K1055">
        <f>Table1[[#This Row],[Gross Earning]]-Table1[[#This Row],[Budget]]</f>
        <v>21788807</v>
      </c>
    </row>
    <row r="1056" spans="1:11">
      <c r="A1056" t="s">
        <v>16500</v>
      </c>
      <c r="B1056" s="3">
        <v>2005</v>
      </c>
      <c r="C1056" t="s">
        <v>5121</v>
      </c>
      <c r="D1056" t="s">
        <v>1726</v>
      </c>
      <c r="E1056" t="s">
        <v>37</v>
      </c>
      <c r="F1056" t="s">
        <v>585</v>
      </c>
      <c r="G1056">
        <v>110</v>
      </c>
      <c r="H1056">
        <v>28747570</v>
      </c>
      <c r="I1056">
        <v>7000000</v>
      </c>
      <c r="J1056">
        <v>7.4</v>
      </c>
      <c r="K1056">
        <f>Table1[[#This Row],[Gross Earning]]-Table1[[#This Row],[Budget]]</f>
        <v>21747570</v>
      </c>
    </row>
    <row r="1057" spans="1:11">
      <c r="A1057" t="s">
        <v>3604</v>
      </c>
      <c r="B1057" s="3">
        <v>1999</v>
      </c>
      <c r="C1057" t="s">
        <v>2461</v>
      </c>
      <c r="D1057" t="s">
        <v>1606</v>
      </c>
      <c r="E1057" t="s">
        <v>37</v>
      </c>
      <c r="F1057" t="s">
        <v>39</v>
      </c>
      <c r="G1057">
        <v>113</v>
      </c>
      <c r="H1057">
        <v>87704396</v>
      </c>
      <c r="I1057">
        <v>66000000</v>
      </c>
      <c r="J1057">
        <v>6.2</v>
      </c>
      <c r="K1057">
        <f>Table1[[#This Row],[Gross Earning]]-Table1[[#This Row],[Budget]]</f>
        <v>21704396</v>
      </c>
    </row>
    <row r="1058" spans="1:11">
      <c r="A1058" t="s">
        <v>18919</v>
      </c>
      <c r="B1058" s="3">
        <v>2015</v>
      </c>
      <c r="C1058" t="s">
        <v>18917</v>
      </c>
      <c r="D1058" t="s">
        <v>5103</v>
      </c>
      <c r="E1058" t="s">
        <v>37</v>
      </c>
      <c r="F1058" t="s">
        <v>585</v>
      </c>
      <c r="G1058">
        <v>92</v>
      </c>
      <c r="H1058">
        <v>25138292</v>
      </c>
      <c r="I1058">
        <v>3500000</v>
      </c>
      <c r="J1058">
        <v>6.8</v>
      </c>
      <c r="K1058">
        <f>Table1[[#This Row],[Gross Earning]]-Table1[[#This Row],[Budget]]</f>
        <v>21638292</v>
      </c>
    </row>
    <row r="1059" spans="1:11">
      <c r="A1059" t="s">
        <v>19231</v>
      </c>
      <c r="B1059" s="3">
        <v>1997</v>
      </c>
      <c r="C1059" t="s">
        <v>7142</v>
      </c>
      <c r="D1059" t="s">
        <v>7445</v>
      </c>
      <c r="E1059" t="s">
        <v>37</v>
      </c>
      <c r="F1059" t="s">
        <v>95</v>
      </c>
      <c r="G1059">
        <v>98</v>
      </c>
      <c r="H1059">
        <v>24629916</v>
      </c>
      <c r="I1059">
        <v>3000000</v>
      </c>
      <c r="J1059">
        <v>5.0999999999999996</v>
      </c>
      <c r="K1059">
        <f>Table1[[#This Row],[Gross Earning]]-Table1[[#This Row],[Budget]]</f>
        <v>21629916</v>
      </c>
    </row>
    <row r="1060" spans="1:11">
      <c r="A1060" t="s">
        <v>4859</v>
      </c>
      <c r="B1060" s="3">
        <v>2006</v>
      </c>
      <c r="C1060" t="s">
        <v>220</v>
      </c>
      <c r="D1060" t="s">
        <v>1681</v>
      </c>
      <c r="E1060" t="s">
        <v>37</v>
      </c>
      <c r="F1060" t="s">
        <v>39</v>
      </c>
      <c r="G1060">
        <v>110</v>
      </c>
      <c r="H1060">
        <v>75604320</v>
      </c>
      <c r="I1060">
        <v>54000000</v>
      </c>
      <c r="J1060">
        <v>5.6</v>
      </c>
      <c r="K1060">
        <f>Table1[[#This Row],[Gross Earning]]-Table1[[#This Row],[Budget]]</f>
        <v>21604320</v>
      </c>
    </row>
    <row r="1061" spans="1:11">
      <c r="A1061" t="s">
        <v>4984</v>
      </c>
      <c r="B1061" s="3">
        <v>2006</v>
      </c>
      <c r="C1061" t="s">
        <v>4982</v>
      </c>
      <c r="D1061" t="s">
        <v>2966</v>
      </c>
      <c r="E1061" t="s">
        <v>37</v>
      </c>
      <c r="F1061" t="s">
        <v>95</v>
      </c>
      <c r="G1061">
        <v>90</v>
      </c>
      <c r="H1061">
        <v>72601713</v>
      </c>
      <c r="I1061">
        <v>51000000</v>
      </c>
      <c r="J1061">
        <v>5.6</v>
      </c>
      <c r="K1061">
        <f>Table1[[#This Row],[Gross Earning]]-Table1[[#This Row],[Budget]]</f>
        <v>21601713</v>
      </c>
    </row>
    <row r="1062" spans="1:11">
      <c r="A1062" t="s">
        <v>20071</v>
      </c>
      <c r="B1062" s="3">
        <v>1946</v>
      </c>
      <c r="C1062" t="s">
        <v>20069</v>
      </c>
      <c r="D1062" t="s">
        <v>5605</v>
      </c>
      <c r="E1062" t="s">
        <v>37</v>
      </c>
      <c r="F1062" t="s">
        <v>4830</v>
      </c>
      <c r="G1062">
        <v>172</v>
      </c>
      <c r="H1062">
        <v>23650000</v>
      </c>
      <c r="I1062">
        <v>2100000</v>
      </c>
      <c r="J1062">
        <v>8.1</v>
      </c>
      <c r="K1062">
        <f>Table1[[#This Row],[Gross Earning]]-Table1[[#This Row],[Budget]]</f>
        <v>21550000</v>
      </c>
    </row>
    <row r="1063" spans="1:11">
      <c r="A1063" t="s">
        <v>2372</v>
      </c>
      <c r="B1063" s="3">
        <v>1998</v>
      </c>
      <c r="C1063" t="s">
        <v>1739</v>
      </c>
      <c r="D1063" t="s">
        <v>1120</v>
      </c>
      <c r="E1063" t="s">
        <v>37</v>
      </c>
      <c r="F1063" t="s">
        <v>585</v>
      </c>
      <c r="G1063">
        <v>140</v>
      </c>
      <c r="H1063">
        <v>111544445</v>
      </c>
      <c r="I1063">
        <v>90000000</v>
      </c>
      <c r="J1063">
        <v>7.3</v>
      </c>
      <c r="K1063">
        <f>Table1[[#This Row],[Gross Earning]]-Table1[[#This Row],[Budget]]</f>
        <v>21544445</v>
      </c>
    </row>
    <row r="1064" spans="1:11">
      <c r="A1064" t="s">
        <v>14218</v>
      </c>
      <c r="B1064" s="3">
        <v>2010</v>
      </c>
      <c r="C1064" t="s">
        <v>9104</v>
      </c>
      <c r="D1064" t="s">
        <v>3898</v>
      </c>
      <c r="E1064" t="s">
        <v>37</v>
      </c>
      <c r="F1064" t="s">
        <v>95</v>
      </c>
      <c r="G1064">
        <v>100</v>
      </c>
      <c r="H1064">
        <v>21520719</v>
      </c>
      <c r="J1064">
        <v>5.8</v>
      </c>
      <c r="K1064">
        <f>Table1[[#This Row],[Gross Earning]]-Table1[[#This Row],[Budget]]</f>
        <v>21520719</v>
      </c>
    </row>
    <row r="1065" spans="1:11">
      <c r="A1065" t="s">
        <v>11798</v>
      </c>
      <c r="B1065" s="3">
        <v>2001</v>
      </c>
      <c r="C1065" t="s">
        <v>11681</v>
      </c>
      <c r="D1065" t="s">
        <v>8060</v>
      </c>
      <c r="E1065" t="s">
        <v>37</v>
      </c>
      <c r="F1065" t="s">
        <v>585</v>
      </c>
      <c r="G1065">
        <v>131</v>
      </c>
      <c r="H1065">
        <v>41300105</v>
      </c>
      <c r="I1065">
        <v>19800000</v>
      </c>
      <c r="J1065">
        <v>7.3</v>
      </c>
      <c r="K1065">
        <f>Table1[[#This Row],[Gross Earning]]-Table1[[#This Row],[Budget]]</f>
        <v>21500105</v>
      </c>
    </row>
    <row r="1066" spans="1:11">
      <c r="A1066" t="s">
        <v>8896</v>
      </c>
      <c r="B1066" s="3">
        <v>2003</v>
      </c>
      <c r="C1066" t="s">
        <v>1421</v>
      </c>
      <c r="D1066" t="s">
        <v>852</v>
      </c>
      <c r="E1066" t="s">
        <v>37</v>
      </c>
      <c r="F1066" t="s">
        <v>585</v>
      </c>
      <c r="G1066">
        <v>91</v>
      </c>
      <c r="H1066">
        <v>51475962</v>
      </c>
      <c r="I1066">
        <v>30000000</v>
      </c>
      <c r="J1066">
        <v>7.3</v>
      </c>
      <c r="K1066">
        <f>Table1[[#This Row],[Gross Earning]]-Table1[[#This Row],[Budget]]</f>
        <v>21475962</v>
      </c>
    </row>
    <row r="1067" spans="1:11">
      <c r="A1067" t="s">
        <v>17398</v>
      </c>
      <c r="B1067" s="3">
        <v>2013</v>
      </c>
      <c r="C1067" t="s">
        <v>62</v>
      </c>
      <c r="D1067" t="s">
        <v>1415</v>
      </c>
      <c r="E1067" t="s">
        <v>37</v>
      </c>
      <c r="F1067" t="s">
        <v>585</v>
      </c>
      <c r="G1067">
        <v>90</v>
      </c>
      <c r="H1067">
        <v>24475193</v>
      </c>
      <c r="I1067">
        <v>3000000</v>
      </c>
      <c r="J1067">
        <v>6.6</v>
      </c>
      <c r="K1067">
        <f>Table1[[#This Row],[Gross Earning]]-Table1[[#This Row],[Budget]]</f>
        <v>21475193</v>
      </c>
    </row>
    <row r="1068" spans="1:11">
      <c r="A1068" t="s">
        <v>17016</v>
      </c>
      <c r="B1068" s="3">
        <v>2001</v>
      </c>
      <c r="C1068" t="s">
        <v>17015</v>
      </c>
      <c r="D1068" t="s">
        <v>2527</v>
      </c>
      <c r="E1068" t="s">
        <v>37</v>
      </c>
      <c r="F1068" t="s">
        <v>585</v>
      </c>
      <c r="G1068">
        <v>106</v>
      </c>
      <c r="H1068">
        <v>27457409</v>
      </c>
      <c r="I1068">
        <v>6000000</v>
      </c>
      <c r="J1068">
        <v>6.3</v>
      </c>
      <c r="K1068">
        <f>Table1[[#This Row],[Gross Earning]]-Table1[[#This Row],[Budget]]</f>
        <v>21457409</v>
      </c>
    </row>
    <row r="1069" spans="1:11">
      <c r="A1069" t="s">
        <v>8280</v>
      </c>
      <c r="B1069" s="3">
        <v>2002</v>
      </c>
      <c r="C1069" t="s">
        <v>5911</v>
      </c>
      <c r="D1069" t="s">
        <v>8278</v>
      </c>
      <c r="E1069" t="s">
        <v>37</v>
      </c>
      <c r="F1069" t="s">
        <v>95</v>
      </c>
      <c r="G1069">
        <v>99</v>
      </c>
      <c r="H1069">
        <v>51432423</v>
      </c>
      <c r="I1069">
        <v>30000000</v>
      </c>
      <c r="J1069">
        <v>5.0999999999999996</v>
      </c>
      <c r="K1069">
        <f>Table1[[#This Row],[Gross Earning]]-Table1[[#This Row],[Budget]]</f>
        <v>21432423</v>
      </c>
    </row>
    <row r="1070" spans="1:11">
      <c r="A1070" t="s">
        <v>18510</v>
      </c>
      <c r="B1070" s="3">
        <v>2014</v>
      </c>
      <c r="C1070" t="s">
        <v>9162</v>
      </c>
      <c r="D1070" t="s">
        <v>3409</v>
      </c>
      <c r="E1070" t="s">
        <v>37</v>
      </c>
      <c r="F1070" t="s">
        <v>585</v>
      </c>
      <c r="G1070">
        <v>165</v>
      </c>
      <c r="H1070">
        <v>25359200</v>
      </c>
      <c r="I1070">
        <v>4000000</v>
      </c>
      <c r="J1070">
        <v>8</v>
      </c>
      <c r="K1070">
        <f>Table1[[#This Row],[Gross Earning]]-Table1[[#This Row],[Budget]]</f>
        <v>21359200</v>
      </c>
    </row>
    <row r="1071" spans="1:11">
      <c r="A1071" t="s">
        <v>5621</v>
      </c>
      <c r="B1071" s="3">
        <v>1999</v>
      </c>
      <c r="C1071" t="s">
        <v>1311</v>
      </c>
      <c r="D1071" t="s">
        <v>5620</v>
      </c>
      <c r="E1071" t="s">
        <v>37</v>
      </c>
      <c r="F1071" t="s">
        <v>585</v>
      </c>
      <c r="G1071">
        <v>113</v>
      </c>
      <c r="H1071">
        <v>69304264</v>
      </c>
      <c r="I1071">
        <v>48000000</v>
      </c>
      <c r="J1071">
        <v>6.8</v>
      </c>
      <c r="K1071">
        <f>Table1[[#This Row],[Gross Earning]]-Table1[[#This Row],[Budget]]</f>
        <v>21304264</v>
      </c>
    </row>
    <row r="1072" spans="1:11">
      <c r="A1072" t="s">
        <v>12442</v>
      </c>
      <c r="B1072" s="3">
        <v>2011</v>
      </c>
      <c r="C1072" t="s">
        <v>12441</v>
      </c>
      <c r="D1072" t="s">
        <v>4384</v>
      </c>
      <c r="E1072" t="s">
        <v>37</v>
      </c>
      <c r="F1072" t="s">
        <v>39</v>
      </c>
      <c r="G1072">
        <v>91</v>
      </c>
      <c r="H1072">
        <v>37300107</v>
      </c>
      <c r="I1072">
        <v>16000000</v>
      </c>
      <c r="J1072">
        <v>4.8</v>
      </c>
      <c r="K1072">
        <f>Table1[[#This Row],[Gross Earning]]-Table1[[#This Row],[Budget]]</f>
        <v>21300107</v>
      </c>
    </row>
    <row r="1073" spans="1:11">
      <c r="A1073" t="s">
        <v>9537</v>
      </c>
      <c r="B1073" s="3">
        <v>2003</v>
      </c>
      <c r="C1073" t="s">
        <v>4370</v>
      </c>
      <c r="D1073" t="s">
        <v>9536</v>
      </c>
      <c r="E1073" t="s">
        <v>37</v>
      </c>
      <c r="F1073" t="s">
        <v>95</v>
      </c>
      <c r="G1073">
        <v>102</v>
      </c>
      <c r="H1073">
        <v>47285499</v>
      </c>
      <c r="I1073">
        <v>26000000</v>
      </c>
      <c r="J1073">
        <v>5</v>
      </c>
      <c r="K1073">
        <f>Table1[[#This Row],[Gross Earning]]-Table1[[#This Row],[Budget]]</f>
        <v>21285499</v>
      </c>
    </row>
    <row r="1074" spans="1:11">
      <c r="A1074" t="s">
        <v>5660</v>
      </c>
      <c r="B1074" s="3">
        <v>2002</v>
      </c>
      <c r="C1074" t="s">
        <v>57</v>
      </c>
      <c r="D1074" t="s">
        <v>1924</v>
      </c>
      <c r="E1074" t="s">
        <v>37</v>
      </c>
      <c r="F1074" t="s">
        <v>585</v>
      </c>
      <c r="G1074">
        <v>118</v>
      </c>
      <c r="H1074">
        <v>67263182</v>
      </c>
      <c r="I1074">
        <v>46000000</v>
      </c>
      <c r="J1074">
        <v>7.2</v>
      </c>
      <c r="K1074">
        <f>Table1[[#This Row],[Gross Earning]]-Table1[[#This Row],[Budget]]</f>
        <v>21263182</v>
      </c>
    </row>
    <row r="1075" spans="1:11">
      <c r="A1075" t="s">
        <v>6469</v>
      </c>
      <c r="B1075" s="3">
        <v>1987</v>
      </c>
      <c r="C1075" t="s">
        <v>6142</v>
      </c>
      <c r="D1075" t="s">
        <v>50</v>
      </c>
      <c r="E1075" t="s">
        <v>37</v>
      </c>
      <c r="F1075" t="s">
        <v>95</v>
      </c>
      <c r="G1075">
        <v>130</v>
      </c>
      <c r="H1075">
        <v>51185897</v>
      </c>
      <c r="I1075">
        <v>30000000</v>
      </c>
      <c r="J1075">
        <v>6.7</v>
      </c>
      <c r="K1075">
        <f>Table1[[#This Row],[Gross Earning]]-Table1[[#This Row],[Budget]]</f>
        <v>21185897</v>
      </c>
    </row>
    <row r="1076" spans="1:11">
      <c r="A1076" t="s">
        <v>12221</v>
      </c>
      <c r="B1076" s="3">
        <v>2006</v>
      </c>
      <c r="C1076" t="s">
        <v>12218</v>
      </c>
      <c r="D1076" t="s">
        <v>12220</v>
      </c>
      <c r="E1076" t="s">
        <v>37</v>
      </c>
      <c r="F1076" t="s">
        <v>39</v>
      </c>
      <c r="G1076">
        <v>105</v>
      </c>
      <c r="H1076">
        <v>21160089</v>
      </c>
      <c r="J1076">
        <v>6</v>
      </c>
      <c r="K1076">
        <f>Table1[[#This Row],[Gross Earning]]-Table1[[#This Row],[Budget]]</f>
        <v>21160089</v>
      </c>
    </row>
    <row r="1077" spans="1:11">
      <c r="A1077" t="s">
        <v>4724</v>
      </c>
      <c r="B1077" s="3">
        <v>2014</v>
      </c>
      <c r="C1077" t="s">
        <v>4722</v>
      </c>
      <c r="D1077" t="s">
        <v>792</v>
      </c>
      <c r="E1077" t="s">
        <v>37</v>
      </c>
      <c r="F1077" t="s">
        <v>95</v>
      </c>
      <c r="G1077">
        <v>95</v>
      </c>
      <c r="H1077">
        <v>76137505</v>
      </c>
      <c r="I1077">
        <v>55000000</v>
      </c>
      <c r="J1077">
        <v>7.2</v>
      </c>
      <c r="K1077">
        <f>Table1[[#This Row],[Gross Earning]]-Table1[[#This Row],[Budget]]</f>
        <v>21137505</v>
      </c>
    </row>
    <row r="1078" spans="1:11">
      <c r="A1078" t="s">
        <v>16475</v>
      </c>
      <c r="B1078" s="3">
        <v>2003</v>
      </c>
      <c r="C1078" t="s">
        <v>876</v>
      </c>
      <c r="D1078" t="s">
        <v>3030</v>
      </c>
      <c r="E1078" t="s">
        <v>37</v>
      </c>
      <c r="F1078" t="s">
        <v>39</v>
      </c>
      <c r="G1078">
        <v>96</v>
      </c>
      <c r="H1078">
        <v>32131483</v>
      </c>
      <c r="I1078">
        <v>11000000</v>
      </c>
      <c r="J1078">
        <v>4.9000000000000004</v>
      </c>
      <c r="K1078">
        <f>Table1[[#This Row],[Gross Earning]]-Table1[[#This Row],[Budget]]</f>
        <v>21131483</v>
      </c>
    </row>
    <row r="1079" spans="1:11">
      <c r="A1079" t="s">
        <v>2643</v>
      </c>
      <c r="B1079" s="3">
        <v>2008</v>
      </c>
      <c r="C1079" t="s">
        <v>2641</v>
      </c>
      <c r="D1079" t="s">
        <v>1156</v>
      </c>
      <c r="E1079" t="s">
        <v>37</v>
      </c>
      <c r="F1079" t="s">
        <v>39</v>
      </c>
      <c r="G1079">
        <v>118</v>
      </c>
      <c r="H1079">
        <v>101111837</v>
      </c>
      <c r="I1079">
        <v>80000000</v>
      </c>
      <c r="J1079">
        <v>6.6</v>
      </c>
      <c r="K1079">
        <f>Table1[[#This Row],[Gross Earning]]-Table1[[#This Row],[Budget]]</f>
        <v>21111837</v>
      </c>
    </row>
    <row r="1080" spans="1:11">
      <c r="A1080" t="s">
        <v>8284</v>
      </c>
      <c r="B1080" s="3">
        <v>1994</v>
      </c>
      <c r="C1080" t="s">
        <v>2467</v>
      </c>
      <c r="D1080" t="s">
        <v>1009</v>
      </c>
      <c r="E1080" t="s">
        <v>37</v>
      </c>
      <c r="F1080" t="s">
        <v>39</v>
      </c>
      <c r="G1080">
        <v>83</v>
      </c>
      <c r="H1080">
        <v>51109400</v>
      </c>
      <c r="I1080">
        <v>30000000</v>
      </c>
      <c r="J1080">
        <v>6.4</v>
      </c>
      <c r="K1080">
        <f>Table1[[#This Row],[Gross Earning]]-Table1[[#This Row],[Budget]]</f>
        <v>21109400</v>
      </c>
    </row>
    <row r="1081" spans="1:11">
      <c r="A1081" t="s">
        <v>9526</v>
      </c>
      <c r="B1081" s="3">
        <v>2005</v>
      </c>
      <c r="C1081" t="s">
        <v>9525</v>
      </c>
      <c r="D1081" t="s">
        <v>6132</v>
      </c>
      <c r="E1081" t="s">
        <v>37</v>
      </c>
      <c r="F1081" t="s">
        <v>585</v>
      </c>
      <c r="G1081">
        <v>101</v>
      </c>
      <c r="H1081">
        <v>51097664</v>
      </c>
      <c r="I1081">
        <v>30000000</v>
      </c>
      <c r="J1081">
        <v>5.9</v>
      </c>
      <c r="K1081">
        <f>Table1[[#This Row],[Gross Earning]]-Table1[[#This Row],[Budget]]</f>
        <v>21097664</v>
      </c>
    </row>
    <row r="1082" spans="1:11">
      <c r="A1082" t="s">
        <v>17437</v>
      </c>
      <c r="B1082" s="3">
        <v>1989</v>
      </c>
      <c r="C1082" t="s">
        <v>5076</v>
      </c>
      <c r="D1082" t="s">
        <v>3409</v>
      </c>
      <c r="E1082" t="s">
        <v>37</v>
      </c>
      <c r="F1082" t="s">
        <v>585</v>
      </c>
      <c r="G1082">
        <v>120</v>
      </c>
      <c r="H1082">
        <v>27545445</v>
      </c>
      <c r="I1082">
        <v>6500000</v>
      </c>
      <c r="J1082">
        <v>7.9</v>
      </c>
      <c r="K1082">
        <f>Table1[[#This Row],[Gross Earning]]-Table1[[#This Row],[Budget]]</f>
        <v>21045445</v>
      </c>
    </row>
    <row r="1083" spans="1:11">
      <c r="A1083" t="s">
        <v>7920</v>
      </c>
      <c r="B1083" s="3">
        <v>1999</v>
      </c>
      <c r="C1083" t="s">
        <v>7919</v>
      </c>
      <c r="D1083" t="s">
        <v>6403</v>
      </c>
      <c r="E1083" t="s">
        <v>37</v>
      </c>
      <c r="F1083" t="s">
        <v>585</v>
      </c>
      <c r="G1083">
        <v>103</v>
      </c>
      <c r="H1083">
        <v>50041732</v>
      </c>
      <c r="I1083">
        <v>29000000</v>
      </c>
      <c r="J1083">
        <v>6.2</v>
      </c>
      <c r="K1083">
        <f>Table1[[#This Row],[Gross Earning]]-Table1[[#This Row],[Budget]]</f>
        <v>21041732</v>
      </c>
    </row>
    <row r="1084" spans="1:11">
      <c r="A1084" t="s">
        <v>6944</v>
      </c>
      <c r="B1084" s="3">
        <v>1983</v>
      </c>
      <c r="C1084" t="s">
        <v>4863</v>
      </c>
      <c r="D1084" t="s">
        <v>1904</v>
      </c>
      <c r="E1084" t="s">
        <v>37</v>
      </c>
      <c r="F1084" t="s">
        <v>95</v>
      </c>
      <c r="G1084">
        <v>125</v>
      </c>
      <c r="H1084">
        <v>60000000</v>
      </c>
      <c r="I1084">
        <v>39000000</v>
      </c>
      <c r="J1084">
        <v>4.9000000000000004</v>
      </c>
      <c r="K1084">
        <f>Table1[[#This Row],[Gross Earning]]-Table1[[#This Row],[Budget]]</f>
        <v>21000000</v>
      </c>
    </row>
    <row r="1085" spans="1:11">
      <c r="A1085" t="s">
        <v>9552</v>
      </c>
      <c r="B1085" s="3">
        <v>1987</v>
      </c>
      <c r="C1085" t="s">
        <v>9551</v>
      </c>
      <c r="D1085" t="s">
        <v>5940</v>
      </c>
      <c r="E1085" t="s">
        <v>37</v>
      </c>
      <c r="F1085" t="s">
        <v>39</v>
      </c>
      <c r="G1085">
        <v>219</v>
      </c>
      <c r="H1085">
        <v>43984230</v>
      </c>
      <c r="I1085">
        <v>23000000</v>
      </c>
      <c r="J1085">
        <v>7.8</v>
      </c>
      <c r="K1085">
        <f>Table1[[#This Row],[Gross Earning]]-Table1[[#This Row],[Budget]]</f>
        <v>20984230</v>
      </c>
    </row>
    <row r="1086" spans="1:11">
      <c r="A1086" t="s">
        <v>12189</v>
      </c>
      <c r="B1086" s="3">
        <v>2002</v>
      </c>
      <c r="C1086" t="s">
        <v>3802</v>
      </c>
      <c r="D1086" t="s">
        <v>1681</v>
      </c>
      <c r="E1086" t="s">
        <v>37</v>
      </c>
      <c r="F1086" t="s">
        <v>585</v>
      </c>
      <c r="G1086">
        <v>96</v>
      </c>
      <c r="H1086">
        <v>37939782</v>
      </c>
      <c r="I1086">
        <v>17000000</v>
      </c>
      <c r="J1086">
        <v>5.6</v>
      </c>
      <c r="K1086">
        <f>Table1[[#This Row],[Gross Earning]]-Table1[[#This Row],[Budget]]</f>
        <v>20939782</v>
      </c>
    </row>
    <row r="1087" spans="1:11">
      <c r="A1087" t="s">
        <v>8311</v>
      </c>
      <c r="B1087" s="3">
        <v>2007</v>
      </c>
      <c r="C1087" t="s">
        <v>940</v>
      </c>
      <c r="D1087" t="s">
        <v>4817</v>
      </c>
      <c r="E1087" t="s">
        <v>37</v>
      </c>
      <c r="F1087" t="s">
        <v>585</v>
      </c>
      <c r="G1087">
        <v>123</v>
      </c>
      <c r="H1087">
        <v>50921738</v>
      </c>
      <c r="I1087">
        <v>30000000</v>
      </c>
      <c r="J1087">
        <v>7.8</v>
      </c>
      <c r="K1087">
        <f>Table1[[#This Row],[Gross Earning]]-Table1[[#This Row],[Budget]]</f>
        <v>20921738</v>
      </c>
    </row>
    <row r="1088" spans="1:11">
      <c r="A1088" t="s">
        <v>3735</v>
      </c>
      <c r="B1088" s="3">
        <v>2014</v>
      </c>
      <c r="C1088" t="s">
        <v>3732</v>
      </c>
      <c r="D1088" t="s">
        <v>3733</v>
      </c>
      <c r="E1088" t="s">
        <v>37</v>
      </c>
      <c r="F1088" t="s">
        <v>95</v>
      </c>
      <c r="G1088">
        <v>118</v>
      </c>
      <c r="H1088">
        <v>85911262</v>
      </c>
      <c r="I1088">
        <v>65000000</v>
      </c>
      <c r="J1088">
        <v>5.2</v>
      </c>
      <c r="K1088">
        <f>Table1[[#This Row],[Gross Earning]]-Table1[[#This Row],[Budget]]</f>
        <v>20911262</v>
      </c>
    </row>
    <row r="1089" spans="1:11">
      <c r="A1089" t="s">
        <v>12808</v>
      </c>
      <c r="B1089" s="3">
        <v>2014</v>
      </c>
      <c r="C1089" t="s">
        <v>12807</v>
      </c>
      <c r="D1089" t="s">
        <v>6326</v>
      </c>
      <c r="E1089" t="s">
        <v>37</v>
      </c>
      <c r="F1089" t="s">
        <v>39</v>
      </c>
      <c r="G1089">
        <v>123</v>
      </c>
      <c r="H1089">
        <v>35887263</v>
      </c>
      <c r="I1089">
        <v>15000000</v>
      </c>
      <c r="J1089">
        <v>7.7</v>
      </c>
      <c r="K1089">
        <f>Table1[[#This Row],[Gross Earning]]-Table1[[#This Row],[Budget]]</f>
        <v>20887263</v>
      </c>
    </row>
    <row r="1090" spans="1:11">
      <c r="A1090" t="s">
        <v>7356</v>
      </c>
      <c r="B1090" s="3">
        <v>2011</v>
      </c>
      <c r="C1090" t="s">
        <v>3732</v>
      </c>
      <c r="D1090" t="s">
        <v>1681</v>
      </c>
      <c r="E1090" t="s">
        <v>37</v>
      </c>
      <c r="F1090" t="s">
        <v>585</v>
      </c>
      <c r="G1090">
        <v>109</v>
      </c>
      <c r="H1090">
        <v>55802754</v>
      </c>
      <c r="I1090">
        <v>35000000</v>
      </c>
      <c r="J1090">
        <v>6.6</v>
      </c>
      <c r="K1090">
        <f>Table1[[#This Row],[Gross Earning]]-Table1[[#This Row],[Budget]]</f>
        <v>20802754</v>
      </c>
    </row>
    <row r="1091" spans="1:11">
      <c r="A1091" t="s">
        <v>13412</v>
      </c>
      <c r="B1091" s="3">
        <v>1991</v>
      </c>
      <c r="C1091" t="s">
        <v>13411</v>
      </c>
      <c r="D1091" t="s">
        <v>7043</v>
      </c>
      <c r="E1091" t="s">
        <v>37</v>
      </c>
      <c r="F1091" t="s">
        <v>95</v>
      </c>
      <c r="G1091">
        <v>107</v>
      </c>
      <c r="H1091">
        <v>34793160</v>
      </c>
      <c r="I1091">
        <v>14000000</v>
      </c>
      <c r="J1091">
        <v>6.7</v>
      </c>
      <c r="K1091">
        <f>Table1[[#This Row],[Gross Earning]]-Table1[[#This Row],[Budget]]</f>
        <v>20793160</v>
      </c>
    </row>
    <row r="1092" spans="1:11">
      <c r="A1092" t="s">
        <v>6984</v>
      </c>
      <c r="B1092" s="3">
        <v>2011</v>
      </c>
      <c r="C1092" t="s">
        <v>696</v>
      </c>
      <c r="D1092" t="s">
        <v>214</v>
      </c>
      <c r="E1092" t="s">
        <v>37</v>
      </c>
      <c r="F1092" t="s">
        <v>39</v>
      </c>
      <c r="G1092">
        <v>120</v>
      </c>
      <c r="H1092">
        <v>58700247</v>
      </c>
      <c r="I1092">
        <v>38000000</v>
      </c>
      <c r="J1092">
        <v>6.9</v>
      </c>
      <c r="K1092">
        <f>Table1[[#This Row],[Gross Earning]]-Table1[[#This Row],[Budget]]</f>
        <v>20700247</v>
      </c>
    </row>
    <row r="1093" spans="1:11">
      <c r="A1093" t="s">
        <v>10072</v>
      </c>
      <c r="B1093" s="3">
        <v>1988</v>
      </c>
      <c r="C1093" t="s">
        <v>5647</v>
      </c>
      <c r="D1093" t="s">
        <v>214</v>
      </c>
      <c r="E1093" t="s">
        <v>37</v>
      </c>
      <c r="F1093" t="s">
        <v>585</v>
      </c>
      <c r="G1093">
        <v>119</v>
      </c>
      <c r="H1093">
        <v>34700000</v>
      </c>
      <c r="I1093">
        <v>14000000</v>
      </c>
      <c r="J1093">
        <v>7.7</v>
      </c>
      <c r="K1093">
        <f>Table1[[#This Row],[Gross Earning]]-Table1[[#This Row],[Budget]]</f>
        <v>20700000</v>
      </c>
    </row>
    <row r="1094" spans="1:11">
      <c r="A1094" t="s">
        <v>15846</v>
      </c>
      <c r="B1094" s="3">
        <v>1979</v>
      </c>
      <c r="C1094" t="s">
        <v>15844</v>
      </c>
      <c r="D1094" t="s">
        <v>7837</v>
      </c>
      <c r="E1094" t="s">
        <v>37</v>
      </c>
      <c r="F1094" t="s">
        <v>585</v>
      </c>
      <c r="G1094">
        <v>125</v>
      </c>
      <c r="H1094">
        <v>29200000</v>
      </c>
      <c r="I1094">
        <v>8500000</v>
      </c>
      <c r="J1094">
        <v>6.9</v>
      </c>
      <c r="K1094">
        <f>Table1[[#This Row],[Gross Earning]]-Table1[[#This Row],[Budget]]</f>
        <v>20700000</v>
      </c>
    </row>
    <row r="1095" spans="1:11">
      <c r="A1095" t="s">
        <v>4023</v>
      </c>
      <c r="B1095" s="3">
        <v>2015</v>
      </c>
      <c r="C1095" t="s">
        <v>4021</v>
      </c>
      <c r="D1095" t="s">
        <v>2813</v>
      </c>
      <c r="E1095" t="s">
        <v>37</v>
      </c>
      <c r="F1095" t="s">
        <v>39</v>
      </c>
      <c r="G1095">
        <v>132</v>
      </c>
      <c r="H1095">
        <v>81687587</v>
      </c>
      <c r="I1095">
        <v>61000000</v>
      </c>
      <c r="J1095">
        <v>6.4</v>
      </c>
      <c r="K1095">
        <f>Table1[[#This Row],[Gross Earning]]-Table1[[#This Row],[Budget]]</f>
        <v>20687587</v>
      </c>
    </row>
    <row r="1096" spans="1:11">
      <c r="A1096" t="s">
        <v>14899</v>
      </c>
      <c r="B1096" s="3">
        <v>1999</v>
      </c>
      <c r="C1096" t="s">
        <v>7134</v>
      </c>
      <c r="D1096" t="s">
        <v>11056</v>
      </c>
      <c r="E1096" t="s">
        <v>37</v>
      </c>
      <c r="F1096" t="s">
        <v>585</v>
      </c>
      <c r="G1096">
        <v>130</v>
      </c>
      <c r="H1096">
        <v>30651422</v>
      </c>
      <c r="I1096">
        <v>10000000</v>
      </c>
      <c r="J1096">
        <v>7.4</v>
      </c>
      <c r="K1096">
        <f>Table1[[#This Row],[Gross Earning]]-Table1[[#This Row],[Budget]]</f>
        <v>20651422</v>
      </c>
    </row>
    <row r="1097" spans="1:11">
      <c r="A1097" t="s">
        <v>4028</v>
      </c>
      <c r="B1097" s="3">
        <v>2010</v>
      </c>
      <c r="C1097" t="s">
        <v>4027</v>
      </c>
      <c r="D1097" t="s">
        <v>214</v>
      </c>
      <c r="E1097" t="s">
        <v>37</v>
      </c>
      <c r="F1097" t="s">
        <v>39</v>
      </c>
      <c r="G1097">
        <v>140</v>
      </c>
      <c r="H1097">
        <v>80574010</v>
      </c>
      <c r="I1097">
        <v>60000000</v>
      </c>
      <c r="J1097">
        <v>5.7</v>
      </c>
      <c r="K1097">
        <f>Table1[[#This Row],[Gross Earning]]-Table1[[#This Row],[Budget]]</f>
        <v>20574010</v>
      </c>
    </row>
    <row r="1098" spans="1:11">
      <c r="A1098" t="s">
        <v>12175</v>
      </c>
      <c r="B1098" s="3">
        <v>2003</v>
      </c>
      <c r="C1098" t="s">
        <v>12173</v>
      </c>
      <c r="D1098" t="s">
        <v>12174</v>
      </c>
      <c r="E1098" t="s">
        <v>37</v>
      </c>
      <c r="F1098" t="s">
        <v>95</v>
      </c>
      <c r="G1098">
        <v>87</v>
      </c>
      <c r="H1098">
        <v>37566230</v>
      </c>
      <c r="I1098">
        <v>17000000</v>
      </c>
      <c r="J1098">
        <v>5.0999999999999996</v>
      </c>
      <c r="K1098">
        <f>Table1[[#This Row],[Gross Earning]]-Table1[[#This Row],[Budget]]</f>
        <v>20566230</v>
      </c>
    </row>
    <row r="1099" spans="1:11">
      <c r="A1099" t="s">
        <v>5783</v>
      </c>
      <c r="B1099" s="3">
        <v>1997</v>
      </c>
      <c r="C1099" t="s">
        <v>5780</v>
      </c>
      <c r="D1099" t="s">
        <v>5782</v>
      </c>
      <c r="E1099" t="s">
        <v>37</v>
      </c>
      <c r="F1099" t="s">
        <v>39</v>
      </c>
      <c r="G1099">
        <v>89</v>
      </c>
      <c r="H1099">
        <v>65557989</v>
      </c>
      <c r="I1099">
        <v>45000000</v>
      </c>
      <c r="J1099">
        <v>4.5999999999999996</v>
      </c>
      <c r="K1099">
        <f>Table1[[#This Row],[Gross Earning]]-Table1[[#This Row],[Budget]]</f>
        <v>20557989</v>
      </c>
    </row>
    <row r="1100" spans="1:11">
      <c r="A1100" t="s">
        <v>4038</v>
      </c>
      <c r="B1100" s="3">
        <v>1999</v>
      </c>
      <c r="C1100" t="s">
        <v>760</v>
      </c>
      <c r="D1100" t="s">
        <v>3794</v>
      </c>
      <c r="E1100" t="s">
        <v>37</v>
      </c>
      <c r="F1100" t="s">
        <v>585</v>
      </c>
      <c r="G1100">
        <v>156</v>
      </c>
      <c r="H1100">
        <v>75530832</v>
      </c>
      <c r="I1100">
        <v>55000000</v>
      </c>
      <c r="J1100">
        <v>6.8</v>
      </c>
      <c r="K1100">
        <f>Table1[[#This Row],[Gross Earning]]-Table1[[#This Row],[Budget]]</f>
        <v>20530832</v>
      </c>
    </row>
    <row r="1101" spans="1:11">
      <c r="A1101" t="s">
        <v>9271</v>
      </c>
      <c r="B1101" s="3">
        <v>2003</v>
      </c>
      <c r="C1101" t="s">
        <v>5861</v>
      </c>
      <c r="D1101" t="s">
        <v>5544</v>
      </c>
      <c r="E1101" t="s">
        <v>37</v>
      </c>
      <c r="F1101" t="s">
        <v>585</v>
      </c>
      <c r="G1101">
        <v>90</v>
      </c>
      <c r="H1101">
        <v>46455802</v>
      </c>
      <c r="I1101">
        <v>26000000</v>
      </c>
      <c r="J1101">
        <v>6.2</v>
      </c>
      <c r="K1101">
        <f>Table1[[#This Row],[Gross Earning]]-Table1[[#This Row],[Budget]]</f>
        <v>20455802</v>
      </c>
    </row>
    <row r="1102" spans="1:11">
      <c r="A1102" t="s">
        <v>3706</v>
      </c>
      <c r="B1102" s="3">
        <v>1996</v>
      </c>
      <c r="C1102" t="s">
        <v>1340</v>
      </c>
      <c r="D1102" t="s">
        <v>334</v>
      </c>
      <c r="E1102" t="s">
        <v>37</v>
      </c>
      <c r="F1102" t="s">
        <v>585</v>
      </c>
      <c r="G1102">
        <v>108</v>
      </c>
      <c r="H1102">
        <v>70450000</v>
      </c>
      <c r="I1102">
        <v>50000000</v>
      </c>
      <c r="J1102">
        <v>6</v>
      </c>
      <c r="K1102">
        <f>Table1[[#This Row],[Gross Earning]]-Table1[[#This Row],[Budget]]</f>
        <v>20450000</v>
      </c>
    </row>
    <row r="1103" spans="1:11">
      <c r="A1103" t="s">
        <v>11832</v>
      </c>
      <c r="B1103" s="3">
        <v>1980</v>
      </c>
      <c r="C1103" t="s">
        <v>5367</v>
      </c>
      <c r="D1103" t="s">
        <v>7406</v>
      </c>
      <c r="E1103" t="s">
        <v>37</v>
      </c>
      <c r="F1103" t="s">
        <v>585</v>
      </c>
      <c r="G1103">
        <v>89</v>
      </c>
      <c r="H1103">
        <v>21378000</v>
      </c>
      <c r="I1103">
        <v>1000000</v>
      </c>
      <c r="J1103">
        <v>6.8</v>
      </c>
      <c r="K1103">
        <f>Table1[[#This Row],[Gross Earning]]-Table1[[#This Row],[Budget]]</f>
        <v>20378000</v>
      </c>
    </row>
    <row r="1104" spans="1:11">
      <c r="A1104" t="s">
        <v>14903</v>
      </c>
      <c r="B1104" s="3">
        <v>2002</v>
      </c>
      <c r="C1104" t="s">
        <v>14902</v>
      </c>
      <c r="D1104" t="s">
        <v>2527</v>
      </c>
      <c r="E1104" t="s">
        <v>37</v>
      </c>
      <c r="F1104" t="s">
        <v>585</v>
      </c>
      <c r="G1104">
        <v>98</v>
      </c>
      <c r="H1104">
        <v>30306281</v>
      </c>
      <c r="I1104">
        <v>10000000</v>
      </c>
      <c r="J1104">
        <v>5.6</v>
      </c>
      <c r="K1104">
        <f>Table1[[#This Row],[Gross Earning]]-Table1[[#This Row],[Budget]]</f>
        <v>20306281</v>
      </c>
    </row>
    <row r="1105" spans="1:11">
      <c r="A1105" t="s">
        <v>8289</v>
      </c>
      <c r="B1105" s="3">
        <v>1985</v>
      </c>
      <c r="C1105" t="s">
        <v>6142</v>
      </c>
      <c r="D1105" t="s">
        <v>50</v>
      </c>
      <c r="E1105" t="s">
        <v>37</v>
      </c>
      <c r="F1105" t="s">
        <v>95</v>
      </c>
      <c r="G1105">
        <v>131</v>
      </c>
      <c r="H1105">
        <v>50300000</v>
      </c>
      <c r="I1105">
        <v>30000000</v>
      </c>
      <c r="J1105">
        <v>6.3</v>
      </c>
      <c r="K1105">
        <f>Table1[[#This Row],[Gross Earning]]-Table1[[#This Row],[Budget]]</f>
        <v>20300000</v>
      </c>
    </row>
    <row r="1106" spans="1:11">
      <c r="A1106" t="s">
        <v>7359</v>
      </c>
      <c r="B1106" s="3">
        <v>2016</v>
      </c>
      <c r="C1106" t="s">
        <v>6417</v>
      </c>
      <c r="D1106" t="s">
        <v>1671</v>
      </c>
      <c r="E1106" t="s">
        <v>37</v>
      </c>
      <c r="F1106" t="s">
        <v>585</v>
      </c>
      <c r="G1106">
        <v>92</v>
      </c>
      <c r="H1106">
        <v>55291815</v>
      </c>
      <c r="I1106">
        <v>35000000</v>
      </c>
      <c r="J1106">
        <v>6</v>
      </c>
      <c r="K1106">
        <f>Table1[[#This Row],[Gross Earning]]-Table1[[#This Row],[Budget]]</f>
        <v>20291815</v>
      </c>
    </row>
    <row r="1107" spans="1:11">
      <c r="A1107" t="s">
        <v>3358</v>
      </c>
      <c r="B1107" s="3">
        <v>2004</v>
      </c>
      <c r="C1107" t="s">
        <v>2331</v>
      </c>
      <c r="D1107" t="s">
        <v>2208</v>
      </c>
      <c r="E1107" t="s">
        <v>37</v>
      </c>
      <c r="F1107" t="s">
        <v>39</v>
      </c>
      <c r="G1107">
        <v>109</v>
      </c>
      <c r="H1107">
        <v>80281096</v>
      </c>
      <c r="I1107">
        <v>60000000</v>
      </c>
      <c r="J1107">
        <v>5.6</v>
      </c>
      <c r="K1107">
        <f>Table1[[#This Row],[Gross Earning]]-Table1[[#This Row],[Budget]]</f>
        <v>20281096</v>
      </c>
    </row>
    <row r="1108" spans="1:11">
      <c r="A1108" t="s">
        <v>17037</v>
      </c>
      <c r="B1108" s="3">
        <v>2008</v>
      </c>
      <c r="C1108" t="s">
        <v>1204</v>
      </c>
      <c r="D1108" t="s">
        <v>3794</v>
      </c>
      <c r="E1108" t="s">
        <v>37</v>
      </c>
      <c r="F1108" t="s">
        <v>585</v>
      </c>
      <c r="G1108">
        <v>109</v>
      </c>
      <c r="H1108">
        <v>26236603</v>
      </c>
      <c r="I1108">
        <v>6000000</v>
      </c>
      <c r="J1108">
        <v>7.9</v>
      </c>
      <c r="K1108">
        <f>Table1[[#This Row],[Gross Earning]]-Table1[[#This Row],[Budget]]</f>
        <v>20236603</v>
      </c>
    </row>
    <row r="1109" spans="1:11">
      <c r="A1109" t="s">
        <v>11020</v>
      </c>
      <c r="B1109" s="3">
        <v>2008</v>
      </c>
      <c r="C1109" t="s">
        <v>11018</v>
      </c>
      <c r="D1109" t="s">
        <v>11019</v>
      </c>
      <c r="E1109" t="s">
        <v>37</v>
      </c>
      <c r="F1109" t="s">
        <v>585</v>
      </c>
      <c r="G1109">
        <v>115</v>
      </c>
      <c r="H1109">
        <v>20207003</v>
      </c>
      <c r="J1109">
        <v>6.8</v>
      </c>
      <c r="K1109">
        <f>Table1[[#This Row],[Gross Earning]]-Table1[[#This Row],[Budget]]</f>
        <v>20207003</v>
      </c>
    </row>
    <row r="1110" spans="1:11">
      <c r="A1110" t="s">
        <v>2705</v>
      </c>
      <c r="B1110" s="3">
        <v>2010</v>
      </c>
      <c r="C1110" t="s">
        <v>2703</v>
      </c>
      <c r="D1110" t="s">
        <v>471</v>
      </c>
      <c r="E1110" t="s">
        <v>37</v>
      </c>
      <c r="F1110" t="s">
        <v>95</v>
      </c>
      <c r="G1110">
        <v>80</v>
      </c>
      <c r="H1110">
        <v>100169068</v>
      </c>
      <c r="I1110">
        <v>80000000</v>
      </c>
      <c r="J1110">
        <v>4.5999999999999996</v>
      </c>
      <c r="K1110">
        <f>Table1[[#This Row],[Gross Earning]]-Table1[[#This Row],[Budget]]</f>
        <v>20169068</v>
      </c>
    </row>
    <row r="1111" spans="1:11">
      <c r="A1111" t="s">
        <v>7349</v>
      </c>
      <c r="B1111" s="3">
        <v>2007</v>
      </c>
      <c r="C1111" t="s">
        <v>7348</v>
      </c>
      <c r="D1111" t="s">
        <v>870</v>
      </c>
      <c r="E1111" t="s">
        <v>37</v>
      </c>
      <c r="F1111" t="s">
        <v>95</v>
      </c>
      <c r="G1111">
        <v>87</v>
      </c>
      <c r="H1111">
        <v>54132596</v>
      </c>
      <c r="I1111">
        <v>34000000</v>
      </c>
      <c r="J1111">
        <v>6.3</v>
      </c>
      <c r="K1111">
        <f>Table1[[#This Row],[Gross Earning]]-Table1[[#This Row],[Budget]]</f>
        <v>20132596</v>
      </c>
    </row>
    <row r="1112" spans="1:11">
      <c r="A1112" t="s">
        <v>9603</v>
      </c>
      <c r="B1112" s="3">
        <v>2014</v>
      </c>
      <c r="C1112" t="s">
        <v>1198</v>
      </c>
      <c r="D1112" t="s">
        <v>5499</v>
      </c>
      <c r="E1112" t="s">
        <v>37</v>
      </c>
      <c r="F1112" t="s">
        <v>39</v>
      </c>
      <c r="G1112">
        <v>97</v>
      </c>
      <c r="H1112">
        <v>45089048</v>
      </c>
      <c r="I1112">
        <v>25000000</v>
      </c>
      <c r="J1112">
        <v>6.5</v>
      </c>
      <c r="K1112">
        <f>Table1[[#This Row],[Gross Earning]]-Table1[[#This Row],[Budget]]</f>
        <v>20089048</v>
      </c>
    </row>
    <row r="1113" spans="1:11">
      <c r="A1113" t="s">
        <v>14918</v>
      </c>
      <c r="B1113" s="3">
        <v>2002</v>
      </c>
      <c r="C1113" t="s">
        <v>9525</v>
      </c>
      <c r="D1113" t="s">
        <v>4075</v>
      </c>
      <c r="E1113" t="s">
        <v>37</v>
      </c>
      <c r="F1113" t="s">
        <v>39</v>
      </c>
      <c r="G1113">
        <v>85</v>
      </c>
      <c r="H1113">
        <v>28563926</v>
      </c>
      <c r="I1113">
        <v>8500000</v>
      </c>
      <c r="J1113">
        <v>5</v>
      </c>
      <c r="K1113">
        <f>Table1[[#This Row],[Gross Earning]]-Table1[[#This Row],[Budget]]</f>
        <v>20063926</v>
      </c>
    </row>
    <row r="1114" spans="1:11">
      <c r="A1114" t="s">
        <v>12850</v>
      </c>
      <c r="B1114" s="3">
        <v>2011</v>
      </c>
      <c r="C1114" t="s">
        <v>12849</v>
      </c>
      <c r="D1114" t="s">
        <v>1935</v>
      </c>
      <c r="E1114" t="s">
        <v>37</v>
      </c>
      <c r="F1114" t="s">
        <v>585</v>
      </c>
      <c r="G1114">
        <v>100</v>
      </c>
      <c r="H1114">
        <v>35054909</v>
      </c>
      <c r="I1114">
        <v>15000000</v>
      </c>
      <c r="J1114">
        <v>7.8</v>
      </c>
      <c r="K1114">
        <f>Table1[[#This Row],[Gross Earning]]-Table1[[#This Row],[Budget]]</f>
        <v>20054909</v>
      </c>
    </row>
    <row r="1115" spans="1:11">
      <c r="A1115" t="s">
        <v>4059</v>
      </c>
      <c r="B1115" s="3">
        <v>2012</v>
      </c>
      <c r="C1115" t="s">
        <v>886</v>
      </c>
      <c r="D1115" t="s">
        <v>1199</v>
      </c>
      <c r="E1115" t="s">
        <v>37</v>
      </c>
      <c r="F1115" t="s">
        <v>39</v>
      </c>
      <c r="G1115">
        <v>130</v>
      </c>
      <c r="H1115">
        <v>80033643</v>
      </c>
      <c r="I1115">
        <v>60000000</v>
      </c>
      <c r="J1115">
        <v>7</v>
      </c>
      <c r="K1115">
        <f>Table1[[#This Row],[Gross Earning]]-Table1[[#This Row],[Budget]]</f>
        <v>20033643</v>
      </c>
    </row>
    <row r="1116" spans="1:11">
      <c r="A1116" t="s">
        <v>12803</v>
      </c>
      <c r="B1116" s="3">
        <v>2000</v>
      </c>
      <c r="C1116" t="s">
        <v>499</v>
      </c>
      <c r="D1116" t="s">
        <v>464</v>
      </c>
      <c r="E1116" t="s">
        <v>37</v>
      </c>
      <c r="F1116" t="s">
        <v>39</v>
      </c>
      <c r="G1116">
        <v>106</v>
      </c>
      <c r="H1116">
        <v>35007180</v>
      </c>
      <c r="I1116">
        <v>15000000</v>
      </c>
      <c r="J1116">
        <v>5.6</v>
      </c>
      <c r="K1116">
        <f>Table1[[#This Row],[Gross Earning]]-Table1[[#This Row],[Budget]]</f>
        <v>20007180</v>
      </c>
    </row>
    <row r="1117" spans="1:11">
      <c r="A1117" t="s">
        <v>3186</v>
      </c>
      <c r="B1117" s="3">
        <v>2000</v>
      </c>
      <c r="C1117" t="s">
        <v>912</v>
      </c>
      <c r="D1117" t="s">
        <v>2202</v>
      </c>
      <c r="E1117" t="s">
        <v>37</v>
      </c>
      <c r="F1117" t="s">
        <v>39</v>
      </c>
      <c r="G1117">
        <v>106</v>
      </c>
      <c r="H1117">
        <v>94999143</v>
      </c>
      <c r="I1117">
        <v>75000000</v>
      </c>
      <c r="J1117">
        <v>7.2</v>
      </c>
      <c r="K1117">
        <f>Table1[[#This Row],[Gross Earning]]-Table1[[#This Row],[Budget]]</f>
        <v>19999143</v>
      </c>
    </row>
    <row r="1118" spans="1:11">
      <c r="A1118" t="s">
        <v>1539</v>
      </c>
      <c r="B1118" s="3">
        <v>2015</v>
      </c>
      <c r="C1118" t="s">
        <v>1257</v>
      </c>
      <c r="D1118" t="s">
        <v>1170</v>
      </c>
      <c r="E1118" t="s">
        <v>37</v>
      </c>
      <c r="F1118" t="s">
        <v>39</v>
      </c>
      <c r="G1118">
        <v>119</v>
      </c>
      <c r="H1118">
        <v>129995817</v>
      </c>
      <c r="I1118">
        <v>110000000</v>
      </c>
      <c r="J1118">
        <v>6.3</v>
      </c>
      <c r="K1118">
        <f>Table1[[#This Row],[Gross Earning]]-Table1[[#This Row],[Budget]]</f>
        <v>19995817</v>
      </c>
    </row>
    <row r="1119" spans="1:11">
      <c r="A1119" t="s">
        <v>14185</v>
      </c>
      <c r="B1119" s="3">
        <v>2015</v>
      </c>
      <c r="C1119" t="s">
        <v>14184</v>
      </c>
      <c r="D1119" t="s">
        <v>3831</v>
      </c>
      <c r="E1119" t="s">
        <v>37</v>
      </c>
      <c r="F1119" t="s">
        <v>39</v>
      </c>
      <c r="G1119">
        <v>109</v>
      </c>
      <c r="H1119">
        <v>31990064</v>
      </c>
      <c r="I1119">
        <v>12000000</v>
      </c>
      <c r="J1119">
        <v>6.4</v>
      </c>
      <c r="K1119">
        <f>Table1[[#This Row],[Gross Earning]]-Table1[[#This Row],[Budget]]</f>
        <v>19990064</v>
      </c>
    </row>
    <row r="1120" spans="1:11">
      <c r="A1120" t="s">
        <v>292</v>
      </c>
      <c r="B1120" s="3">
        <v>2013</v>
      </c>
      <c r="C1120" t="s">
        <v>79</v>
      </c>
      <c r="D1120" t="s">
        <v>200</v>
      </c>
      <c r="E1120" t="s">
        <v>37</v>
      </c>
      <c r="F1120" t="s">
        <v>95</v>
      </c>
      <c r="G1120">
        <v>130</v>
      </c>
      <c r="H1120">
        <v>234903076</v>
      </c>
      <c r="I1120">
        <v>215000000</v>
      </c>
      <c r="J1120">
        <v>6.4</v>
      </c>
      <c r="K1120">
        <f>Table1[[#This Row],[Gross Earning]]-Table1[[#This Row],[Budget]]</f>
        <v>19903076</v>
      </c>
    </row>
    <row r="1121" spans="1:11">
      <c r="A1121" t="s">
        <v>17659</v>
      </c>
      <c r="B1121" s="3">
        <v>2011</v>
      </c>
      <c r="C1121" t="s">
        <v>17658</v>
      </c>
      <c r="D1121" t="s">
        <v>2527</v>
      </c>
      <c r="E1121" t="s">
        <v>37</v>
      </c>
      <c r="F1121" t="s">
        <v>585</v>
      </c>
      <c r="G1121">
        <v>90</v>
      </c>
      <c r="H1121">
        <v>24809547</v>
      </c>
      <c r="I1121">
        <v>5000000</v>
      </c>
      <c r="J1121">
        <v>6.4</v>
      </c>
      <c r="K1121">
        <f>Table1[[#This Row],[Gross Earning]]-Table1[[#This Row],[Budget]]</f>
        <v>19809547</v>
      </c>
    </row>
    <row r="1122" spans="1:11">
      <c r="A1122" t="s">
        <v>13698</v>
      </c>
      <c r="B1122" s="3">
        <v>1993</v>
      </c>
      <c r="C1122" t="s">
        <v>13697</v>
      </c>
      <c r="D1122" t="s">
        <v>1752</v>
      </c>
      <c r="E1122" t="s">
        <v>37</v>
      </c>
      <c r="F1122" t="s">
        <v>39</v>
      </c>
      <c r="G1122">
        <v>84</v>
      </c>
      <c r="H1122">
        <v>27979400</v>
      </c>
      <c r="I1122">
        <v>8200000</v>
      </c>
      <c r="J1122">
        <v>6.1</v>
      </c>
      <c r="K1122">
        <f>Table1[[#This Row],[Gross Earning]]-Table1[[#This Row],[Budget]]</f>
        <v>19779400</v>
      </c>
    </row>
    <row r="1123" spans="1:11">
      <c r="A1123" t="s">
        <v>10807</v>
      </c>
      <c r="B1123" s="3">
        <v>2007</v>
      </c>
      <c r="C1123" t="s">
        <v>8382</v>
      </c>
      <c r="D1123" t="s">
        <v>4219</v>
      </c>
      <c r="E1123" t="s">
        <v>37</v>
      </c>
      <c r="F1123" t="s">
        <v>39</v>
      </c>
      <c r="G1123">
        <v>93</v>
      </c>
      <c r="H1123">
        <v>39737645</v>
      </c>
      <c r="I1123">
        <v>20000000</v>
      </c>
      <c r="J1123">
        <v>2.2999999999999998</v>
      </c>
      <c r="K1123">
        <f>Table1[[#This Row],[Gross Earning]]-Table1[[#This Row],[Budget]]</f>
        <v>19737645</v>
      </c>
    </row>
    <row r="1124" spans="1:11">
      <c r="A1124" t="s">
        <v>9544</v>
      </c>
      <c r="B1124" s="3">
        <v>1983</v>
      </c>
      <c r="C1124" t="s">
        <v>2246</v>
      </c>
      <c r="D1124" t="s">
        <v>1935</v>
      </c>
      <c r="E1124" t="s">
        <v>37</v>
      </c>
      <c r="F1124" t="s">
        <v>585</v>
      </c>
      <c r="G1124">
        <v>142</v>
      </c>
      <c r="H1124">
        <v>44700000</v>
      </c>
      <c r="I1124">
        <v>25000000</v>
      </c>
      <c r="J1124">
        <v>8.3000000000000007</v>
      </c>
      <c r="K1124">
        <f>Table1[[#This Row],[Gross Earning]]-Table1[[#This Row],[Budget]]</f>
        <v>19700000</v>
      </c>
    </row>
    <row r="1125" spans="1:11">
      <c r="A1125" t="s">
        <v>14109</v>
      </c>
      <c r="B1125" s="3">
        <v>2008</v>
      </c>
      <c r="C1125" t="s">
        <v>14108</v>
      </c>
      <c r="D1125" t="s">
        <v>4332</v>
      </c>
      <c r="E1125" t="s">
        <v>37</v>
      </c>
      <c r="F1125" t="s">
        <v>585</v>
      </c>
      <c r="G1125">
        <v>89</v>
      </c>
      <c r="H1125">
        <v>31691811</v>
      </c>
      <c r="I1125">
        <v>12000000</v>
      </c>
      <c r="J1125">
        <v>6</v>
      </c>
      <c r="K1125">
        <f>Table1[[#This Row],[Gross Earning]]-Table1[[#This Row],[Budget]]</f>
        <v>19691811</v>
      </c>
    </row>
    <row r="1126" spans="1:11">
      <c r="A1126" t="s">
        <v>14105</v>
      </c>
      <c r="B1126" s="3">
        <v>2002</v>
      </c>
      <c r="C1126" t="s">
        <v>13173</v>
      </c>
      <c r="D1126" t="s">
        <v>4075</v>
      </c>
      <c r="E1126" t="s">
        <v>37</v>
      </c>
      <c r="F1126" t="s">
        <v>585</v>
      </c>
      <c r="G1126">
        <v>96</v>
      </c>
      <c r="H1126">
        <v>31597131</v>
      </c>
      <c r="I1126">
        <v>12000000</v>
      </c>
      <c r="J1126">
        <v>6.8</v>
      </c>
      <c r="K1126">
        <f>Table1[[#This Row],[Gross Earning]]-Table1[[#This Row],[Budget]]</f>
        <v>19597131</v>
      </c>
    </row>
    <row r="1127" spans="1:11">
      <c r="A1127" t="s">
        <v>6516</v>
      </c>
      <c r="B1127" s="3">
        <v>2003</v>
      </c>
      <c r="C1127" t="s">
        <v>5896</v>
      </c>
      <c r="D1127" t="s">
        <v>3030</v>
      </c>
      <c r="E1127" t="s">
        <v>37</v>
      </c>
      <c r="F1127" t="s">
        <v>585</v>
      </c>
      <c r="G1127">
        <v>98</v>
      </c>
      <c r="H1127">
        <v>59588068</v>
      </c>
      <c r="I1127">
        <v>40000000</v>
      </c>
      <c r="J1127">
        <v>5.8</v>
      </c>
      <c r="K1127">
        <f>Table1[[#This Row],[Gross Earning]]-Table1[[#This Row],[Budget]]</f>
        <v>19588068</v>
      </c>
    </row>
    <row r="1128" spans="1:11">
      <c r="A1128" t="s">
        <v>4055</v>
      </c>
      <c r="B1128" s="3">
        <v>2004</v>
      </c>
      <c r="C1128" t="s">
        <v>4053</v>
      </c>
      <c r="D1128" t="s">
        <v>923</v>
      </c>
      <c r="E1128" t="s">
        <v>37</v>
      </c>
      <c r="F1128" t="s">
        <v>39</v>
      </c>
      <c r="G1128">
        <v>115</v>
      </c>
      <c r="H1128">
        <v>74540762</v>
      </c>
      <c r="I1128">
        <v>55000000</v>
      </c>
      <c r="J1128">
        <v>6.5</v>
      </c>
      <c r="K1128">
        <f>Table1[[#This Row],[Gross Earning]]-Table1[[#This Row],[Budget]]</f>
        <v>19540762</v>
      </c>
    </row>
    <row r="1129" spans="1:11">
      <c r="A1129" t="s">
        <v>9276</v>
      </c>
      <c r="B1129" s="3">
        <v>2000</v>
      </c>
      <c r="C1129" t="s">
        <v>4260</v>
      </c>
      <c r="D1129" t="s">
        <v>9275</v>
      </c>
      <c r="E1129" t="s">
        <v>37</v>
      </c>
      <c r="F1129" t="s">
        <v>39</v>
      </c>
      <c r="G1129">
        <v>107</v>
      </c>
      <c r="H1129">
        <v>45506619</v>
      </c>
      <c r="I1129">
        <v>26000000</v>
      </c>
      <c r="J1129">
        <v>7.8</v>
      </c>
      <c r="K1129">
        <f>Table1[[#This Row],[Gross Earning]]-Table1[[#This Row],[Budget]]</f>
        <v>19506619</v>
      </c>
    </row>
    <row r="1130" spans="1:11">
      <c r="A1130" t="s">
        <v>7177</v>
      </c>
      <c r="B1130" s="3">
        <v>1983</v>
      </c>
      <c r="C1130" t="s">
        <v>7174</v>
      </c>
      <c r="D1130" t="s">
        <v>50</v>
      </c>
      <c r="E1130" t="s">
        <v>37</v>
      </c>
      <c r="F1130" t="s">
        <v>95</v>
      </c>
      <c r="G1130">
        <v>121</v>
      </c>
      <c r="H1130">
        <v>55500000</v>
      </c>
      <c r="I1130">
        <v>36000000</v>
      </c>
      <c r="J1130">
        <v>6.2</v>
      </c>
      <c r="K1130">
        <f>Table1[[#This Row],[Gross Earning]]-Table1[[#This Row],[Budget]]</f>
        <v>19500000</v>
      </c>
    </row>
    <row r="1131" spans="1:11">
      <c r="A1131" t="s">
        <v>14908</v>
      </c>
      <c r="B1131" s="3">
        <v>1983</v>
      </c>
      <c r="C1131" t="s">
        <v>2843</v>
      </c>
      <c r="D1131" t="s">
        <v>14907</v>
      </c>
      <c r="E1131" t="s">
        <v>37</v>
      </c>
      <c r="F1131" t="s">
        <v>95</v>
      </c>
      <c r="G1131">
        <v>101</v>
      </c>
      <c r="H1131">
        <v>29500000</v>
      </c>
      <c r="I1131">
        <v>10000000</v>
      </c>
      <c r="J1131">
        <v>6.5</v>
      </c>
      <c r="K1131">
        <f>Table1[[#This Row],[Gross Earning]]-Table1[[#This Row],[Budget]]</f>
        <v>19500000</v>
      </c>
    </row>
    <row r="1132" spans="1:11">
      <c r="A1132" t="s">
        <v>9287</v>
      </c>
      <c r="B1132" s="3">
        <v>2004</v>
      </c>
      <c r="C1132" t="s">
        <v>1744</v>
      </c>
      <c r="D1132" t="s">
        <v>1415</v>
      </c>
      <c r="E1132" t="s">
        <v>37</v>
      </c>
      <c r="F1132" t="s">
        <v>39</v>
      </c>
      <c r="G1132">
        <v>109</v>
      </c>
      <c r="H1132">
        <v>45489752</v>
      </c>
      <c r="I1132">
        <v>26000000</v>
      </c>
      <c r="J1132">
        <v>6.5</v>
      </c>
      <c r="K1132">
        <f>Table1[[#This Row],[Gross Earning]]-Table1[[#This Row],[Budget]]</f>
        <v>19489752</v>
      </c>
    </row>
    <row r="1133" spans="1:11">
      <c r="A1133" t="s">
        <v>9547</v>
      </c>
      <c r="B1133" s="3">
        <v>1997</v>
      </c>
      <c r="C1133" t="s">
        <v>4982</v>
      </c>
      <c r="D1133" t="s">
        <v>1374</v>
      </c>
      <c r="E1133" t="s">
        <v>37</v>
      </c>
      <c r="F1133" t="s">
        <v>585</v>
      </c>
      <c r="G1133">
        <v>98</v>
      </c>
      <c r="H1133">
        <v>44455658</v>
      </c>
      <c r="I1133">
        <v>25000000</v>
      </c>
      <c r="J1133">
        <v>6.7</v>
      </c>
      <c r="K1133">
        <f>Table1[[#This Row],[Gross Earning]]-Table1[[#This Row],[Budget]]</f>
        <v>19455658</v>
      </c>
    </row>
    <row r="1134" spans="1:11">
      <c r="A1134" t="s">
        <v>19681</v>
      </c>
      <c r="B1134" s="3">
        <v>1939</v>
      </c>
      <c r="C1134" t="s">
        <v>18791</v>
      </c>
      <c r="D1134" t="s">
        <v>9790</v>
      </c>
      <c r="E1134" t="s">
        <v>37</v>
      </c>
      <c r="F1134" t="s">
        <v>15938</v>
      </c>
      <c r="G1134">
        <v>102</v>
      </c>
      <c r="H1134">
        <v>22202612</v>
      </c>
      <c r="I1134">
        <v>2800000</v>
      </c>
      <c r="J1134">
        <v>8.1</v>
      </c>
      <c r="K1134">
        <f>Table1[[#This Row],[Gross Earning]]-Table1[[#This Row],[Budget]]</f>
        <v>19402612</v>
      </c>
    </row>
    <row r="1135" spans="1:11">
      <c r="A1135" t="s">
        <v>14113</v>
      </c>
      <c r="B1135" s="3">
        <v>2008</v>
      </c>
      <c r="C1135" t="s">
        <v>14112</v>
      </c>
      <c r="D1135" t="s">
        <v>5103</v>
      </c>
      <c r="E1135" t="s">
        <v>37</v>
      </c>
      <c r="F1135" t="s">
        <v>39</v>
      </c>
      <c r="G1135">
        <v>92</v>
      </c>
      <c r="H1135">
        <v>31397498</v>
      </c>
      <c r="I1135">
        <v>12000000</v>
      </c>
      <c r="J1135">
        <v>5.4</v>
      </c>
      <c r="K1135">
        <f>Table1[[#This Row],[Gross Earning]]-Table1[[#This Row],[Budget]]</f>
        <v>19397498</v>
      </c>
    </row>
    <row r="1136" spans="1:11">
      <c r="A1136" t="s">
        <v>14914</v>
      </c>
      <c r="B1136" s="3">
        <v>1994</v>
      </c>
      <c r="C1136" t="s">
        <v>3880</v>
      </c>
      <c r="D1136" t="s">
        <v>1752</v>
      </c>
      <c r="E1136" t="s">
        <v>37</v>
      </c>
      <c r="F1136" t="s">
        <v>585</v>
      </c>
      <c r="G1136">
        <v>100</v>
      </c>
      <c r="H1136">
        <v>29392418</v>
      </c>
      <c r="I1136">
        <v>10000000</v>
      </c>
      <c r="J1136">
        <v>5.8</v>
      </c>
      <c r="K1136">
        <f>Table1[[#This Row],[Gross Earning]]-Table1[[#This Row],[Budget]]</f>
        <v>19392418</v>
      </c>
    </row>
    <row r="1137" spans="1:11">
      <c r="A1137" t="s">
        <v>16008</v>
      </c>
      <c r="B1137" s="3">
        <v>2002</v>
      </c>
      <c r="C1137" t="s">
        <v>13454</v>
      </c>
      <c r="D1137" t="s">
        <v>5788</v>
      </c>
      <c r="E1137" t="s">
        <v>37</v>
      </c>
      <c r="F1137" t="s">
        <v>39</v>
      </c>
      <c r="G1137">
        <v>109</v>
      </c>
      <c r="H1137">
        <v>27362712</v>
      </c>
      <c r="I1137">
        <v>8000000</v>
      </c>
      <c r="J1137">
        <v>6.5</v>
      </c>
      <c r="K1137">
        <f>Table1[[#This Row],[Gross Earning]]-Table1[[#This Row],[Budget]]</f>
        <v>19362712</v>
      </c>
    </row>
    <row r="1138" spans="1:11">
      <c r="A1138" t="s">
        <v>17050</v>
      </c>
      <c r="B1138" s="3">
        <v>1981</v>
      </c>
      <c r="C1138" t="s">
        <v>5367</v>
      </c>
      <c r="D1138" t="s">
        <v>647</v>
      </c>
      <c r="E1138" t="s">
        <v>37</v>
      </c>
      <c r="F1138" t="s">
        <v>585</v>
      </c>
      <c r="G1138">
        <v>106</v>
      </c>
      <c r="H1138">
        <v>25244700</v>
      </c>
      <c r="I1138">
        <v>6000000</v>
      </c>
      <c r="J1138">
        <v>7.2</v>
      </c>
      <c r="K1138">
        <f>Table1[[#This Row],[Gross Earning]]-Table1[[#This Row],[Budget]]</f>
        <v>19244700</v>
      </c>
    </row>
    <row r="1139" spans="1:11">
      <c r="A1139" t="s">
        <v>1194</v>
      </c>
      <c r="B1139" s="3">
        <v>2011</v>
      </c>
      <c r="C1139" t="s">
        <v>721</v>
      </c>
      <c r="D1139" t="s">
        <v>1035</v>
      </c>
      <c r="E1139" t="s">
        <v>37</v>
      </c>
      <c r="F1139" t="s">
        <v>95</v>
      </c>
      <c r="G1139">
        <v>90</v>
      </c>
      <c r="H1139">
        <v>149234747</v>
      </c>
      <c r="I1139">
        <v>130000000</v>
      </c>
      <c r="J1139">
        <v>6.7</v>
      </c>
      <c r="K1139">
        <f>Table1[[#This Row],[Gross Earning]]-Table1[[#This Row],[Budget]]</f>
        <v>19234747</v>
      </c>
    </row>
    <row r="1140" spans="1:11">
      <c r="A1140" t="s">
        <v>6438</v>
      </c>
      <c r="B1140" s="3">
        <v>2002</v>
      </c>
      <c r="C1140" t="s">
        <v>528</v>
      </c>
      <c r="D1140" t="s">
        <v>6437</v>
      </c>
      <c r="E1140" t="s">
        <v>37</v>
      </c>
      <c r="F1140" t="s">
        <v>39</v>
      </c>
      <c r="G1140">
        <v>131</v>
      </c>
      <c r="H1140">
        <v>54228104</v>
      </c>
      <c r="I1140">
        <v>35000000</v>
      </c>
      <c r="J1140">
        <v>7.7</v>
      </c>
      <c r="K1140">
        <f>Table1[[#This Row],[Gross Earning]]-Table1[[#This Row],[Budget]]</f>
        <v>19228104</v>
      </c>
    </row>
    <row r="1141" spans="1:11">
      <c r="A1141" t="s">
        <v>1753</v>
      </c>
      <c r="B1141" s="3">
        <v>2010</v>
      </c>
      <c r="C1141" t="s">
        <v>1751</v>
      </c>
      <c r="D1141" t="s">
        <v>1752</v>
      </c>
      <c r="E1141" t="s">
        <v>37</v>
      </c>
      <c r="F1141" t="s">
        <v>39</v>
      </c>
      <c r="G1141">
        <v>116</v>
      </c>
      <c r="H1141">
        <v>119219978</v>
      </c>
      <c r="I1141">
        <v>100000000</v>
      </c>
      <c r="J1141">
        <v>6.7</v>
      </c>
      <c r="K1141">
        <f>Table1[[#This Row],[Gross Earning]]-Table1[[#This Row],[Budget]]</f>
        <v>19219978</v>
      </c>
    </row>
    <row r="1142" spans="1:11">
      <c r="A1142" t="s">
        <v>10571</v>
      </c>
      <c r="B1142" s="3">
        <v>2001</v>
      </c>
      <c r="C1142" t="s">
        <v>4099</v>
      </c>
      <c r="D1142" t="s">
        <v>3794</v>
      </c>
      <c r="E1142" t="s">
        <v>37</v>
      </c>
      <c r="F1142" t="s">
        <v>39</v>
      </c>
      <c r="G1142">
        <v>106</v>
      </c>
      <c r="H1142">
        <v>40219708</v>
      </c>
      <c r="I1142">
        <v>21000000</v>
      </c>
      <c r="J1142">
        <v>6.3</v>
      </c>
      <c r="K1142">
        <f>Table1[[#This Row],[Gross Earning]]-Table1[[#This Row],[Budget]]</f>
        <v>19219708</v>
      </c>
    </row>
    <row r="1143" spans="1:11">
      <c r="A1143" t="s">
        <v>9058</v>
      </c>
      <c r="B1143" s="3">
        <v>2009</v>
      </c>
      <c r="C1143" t="s">
        <v>6396</v>
      </c>
      <c r="D1143" t="s">
        <v>3409</v>
      </c>
      <c r="E1143" t="s">
        <v>37</v>
      </c>
      <c r="F1143" t="s">
        <v>39</v>
      </c>
      <c r="G1143">
        <v>109</v>
      </c>
      <c r="H1143">
        <v>49185998</v>
      </c>
      <c r="I1143">
        <v>30000000</v>
      </c>
      <c r="J1143">
        <v>7.4</v>
      </c>
      <c r="K1143">
        <f>Table1[[#This Row],[Gross Earning]]-Table1[[#This Row],[Budget]]</f>
        <v>19185998</v>
      </c>
    </row>
    <row r="1144" spans="1:11">
      <c r="A1144" t="s">
        <v>14117</v>
      </c>
      <c r="B1144" s="3">
        <v>2004</v>
      </c>
      <c r="C1144" t="s">
        <v>14116</v>
      </c>
      <c r="D1144" t="s">
        <v>1671</v>
      </c>
      <c r="E1144" t="s">
        <v>37</v>
      </c>
      <c r="F1144" t="s">
        <v>39</v>
      </c>
      <c r="G1144">
        <v>97</v>
      </c>
      <c r="H1144">
        <v>31179516</v>
      </c>
      <c r="I1144">
        <v>12000000</v>
      </c>
      <c r="J1144">
        <v>4.3</v>
      </c>
      <c r="K1144">
        <f>Table1[[#This Row],[Gross Earning]]-Table1[[#This Row],[Budget]]</f>
        <v>19179516</v>
      </c>
    </row>
    <row r="1145" spans="1:11">
      <c r="A1145" t="s">
        <v>14120</v>
      </c>
      <c r="B1145" s="3">
        <v>2001</v>
      </c>
      <c r="C1145" t="s">
        <v>4597</v>
      </c>
      <c r="D1145" t="s">
        <v>2786</v>
      </c>
      <c r="E1145" t="s">
        <v>37</v>
      </c>
      <c r="F1145" t="s">
        <v>585</v>
      </c>
      <c r="G1145">
        <v>93</v>
      </c>
      <c r="H1145">
        <v>31155435</v>
      </c>
      <c r="I1145">
        <v>12000000</v>
      </c>
      <c r="J1145">
        <v>6.2</v>
      </c>
      <c r="K1145">
        <f>Table1[[#This Row],[Gross Earning]]-Table1[[#This Row],[Budget]]</f>
        <v>19155435</v>
      </c>
    </row>
    <row r="1146" spans="1:11">
      <c r="A1146" t="s">
        <v>10820</v>
      </c>
      <c r="B1146" s="3">
        <v>2006</v>
      </c>
      <c r="C1146" t="s">
        <v>10819</v>
      </c>
      <c r="D1146" t="s">
        <v>5544</v>
      </c>
      <c r="E1146" t="s">
        <v>37</v>
      </c>
      <c r="F1146" t="s">
        <v>39</v>
      </c>
      <c r="G1146">
        <v>137</v>
      </c>
      <c r="H1146">
        <v>39143839</v>
      </c>
      <c r="I1146">
        <v>20000000</v>
      </c>
      <c r="J1146">
        <v>5</v>
      </c>
      <c r="K1146">
        <f>Table1[[#This Row],[Gross Earning]]-Table1[[#This Row],[Budget]]</f>
        <v>19143839</v>
      </c>
    </row>
    <row r="1147" spans="1:11">
      <c r="A1147" t="s">
        <v>17619</v>
      </c>
      <c r="B1147" s="3">
        <v>2006</v>
      </c>
      <c r="C1147" t="s">
        <v>7134</v>
      </c>
      <c r="D1147" t="s">
        <v>1671</v>
      </c>
      <c r="E1147" t="s">
        <v>37</v>
      </c>
      <c r="F1147" t="s">
        <v>585</v>
      </c>
      <c r="G1147">
        <v>97</v>
      </c>
      <c r="H1147">
        <v>24138847</v>
      </c>
      <c r="I1147">
        <v>5000000</v>
      </c>
      <c r="J1147">
        <v>7.4</v>
      </c>
      <c r="K1147">
        <f>Table1[[#This Row],[Gross Earning]]-Table1[[#This Row],[Budget]]</f>
        <v>19138847</v>
      </c>
    </row>
    <row r="1148" spans="1:11">
      <c r="A1148" t="s">
        <v>11624</v>
      </c>
      <c r="B1148" s="3">
        <v>2010</v>
      </c>
      <c r="C1148" t="s">
        <v>1076</v>
      </c>
      <c r="D1148" t="s">
        <v>5544</v>
      </c>
      <c r="E1148" t="s">
        <v>37</v>
      </c>
      <c r="F1148" t="s">
        <v>585</v>
      </c>
      <c r="G1148">
        <v>101</v>
      </c>
      <c r="H1148">
        <v>39103378</v>
      </c>
      <c r="I1148">
        <v>20000000</v>
      </c>
      <c r="J1148">
        <v>6.5</v>
      </c>
      <c r="K1148">
        <f>Table1[[#This Row],[Gross Earning]]-Table1[[#This Row],[Budget]]</f>
        <v>19103378</v>
      </c>
    </row>
    <row r="1149" spans="1:11">
      <c r="A1149" t="s">
        <v>20024</v>
      </c>
      <c r="B1149" s="3">
        <v>1985</v>
      </c>
      <c r="C1149" t="s">
        <v>20021</v>
      </c>
      <c r="D1149" t="s">
        <v>3030</v>
      </c>
      <c r="E1149" t="s">
        <v>37</v>
      </c>
      <c r="F1149" t="s">
        <v>585</v>
      </c>
      <c r="G1149">
        <v>92</v>
      </c>
      <c r="H1149">
        <v>21300000</v>
      </c>
      <c r="I1149">
        <v>2200000</v>
      </c>
      <c r="J1149">
        <v>4.7</v>
      </c>
      <c r="K1149">
        <f>Table1[[#This Row],[Gross Earning]]-Table1[[#This Row],[Budget]]</f>
        <v>19100000</v>
      </c>
    </row>
    <row r="1150" spans="1:11">
      <c r="A1150" t="s">
        <v>17662</v>
      </c>
      <c r="B1150" s="3">
        <v>2016</v>
      </c>
      <c r="C1150" t="s">
        <v>2722</v>
      </c>
      <c r="D1150" t="s">
        <v>1634</v>
      </c>
      <c r="E1150" t="s">
        <v>37</v>
      </c>
      <c r="F1150" t="s">
        <v>39</v>
      </c>
      <c r="G1150">
        <v>134</v>
      </c>
      <c r="H1150">
        <v>19097994</v>
      </c>
      <c r="J1150">
        <v>7.1</v>
      </c>
      <c r="K1150">
        <f>Table1[[#This Row],[Gross Earning]]-Table1[[#This Row],[Budget]]</f>
        <v>19097994</v>
      </c>
    </row>
    <row r="1151" spans="1:11">
      <c r="A1151" t="s">
        <v>6413</v>
      </c>
      <c r="B1151" s="3">
        <v>2001</v>
      </c>
      <c r="C1151" t="s">
        <v>2048</v>
      </c>
      <c r="D1151" t="s">
        <v>1910</v>
      </c>
      <c r="E1151" t="s">
        <v>37</v>
      </c>
      <c r="F1151" t="s">
        <v>39</v>
      </c>
      <c r="G1151">
        <v>106</v>
      </c>
      <c r="H1151">
        <v>59068786</v>
      </c>
      <c r="I1151">
        <v>40000000</v>
      </c>
      <c r="J1151">
        <v>6.4</v>
      </c>
      <c r="K1151">
        <f>Table1[[#This Row],[Gross Earning]]-Table1[[#This Row],[Budget]]</f>
        <v>19068786</v>
      </c>
    </row>
    <row r="1152" spans="1:11">
      <c r="A1152" t="s">
        <v>17019</v>
      </c>
      <c r="B1152" s="3">
        <v>1999</v>
      </c>
      <c r="C1152" t="s">
        <v>13454</v>
      </c>
      <c r="D1152" t="s">
        <v>1415</v>
      </c>
      <c r="E1152" t="s">
        <v>37</v>
      </c>
      <c r="F1152" t="s">
        <v>585</v>
      </c>
      <c r="G1152">
        <v>106</v>
      </c>
      <c r="H1152">
        <v>25047631</v>
      </c>
      <c r="I1152">
        <v>6000000</v>
      </c>
      <c r="J1152">
        <v>6.9</v>
      </c>
      <c r="K1152">
        <f>Table1[[#This Row],[Gross Earning]]-Table1[[#This Row],[Budget]]</f>
        <v>19047631</v>
      </c>
    </row>
    <row r="1153" spans="1:11">
      <c r="A1153" t="s">
        <v>8252</v>
      </c>
      <c r="B1153" s="3">
        <v>2004</v>
      </c>
      <c r="C1153" t="s">
        <v>2561</v>
      </c>
      <c r="D1153" t="s">
        <v>3632</v>
      </c>
      <c r="E1153" t="s">
        <v>37</v>
      </c>
      <c r="F1153" t="s">
        <v>39</v>
      </c>
      <c r="G1153">
        <v>98</v>
      </c>
      <c r="H1153">
        <v>56044241</v>
      </c>
      <c r="I1153">
        <v>37000000</v>
      </c>
      <c r="J1153">
        <v>6.1</v>
      </c>
      <c r="K1153">
        <f>Table1[[#This Row],[Gross Earning]]-Table1[[#This Row],[Budget]]</f>
        <v>19044241</v>
      </c>
    </row>
    <row r="1154" spans="1:11">
      <c r="A1154" t="s">
        <v>15030</v>
      </c>
      <c r="B1154" s="3">
        <v>2013</v>
      </c>
      <c r="C1154" t="s">
        <v>15027</v>
      </c>
      <c r="D1154" t="s">
        <v>4068</v>
      </c>
      <c r="E1154" t="s">
        <v>37</v>
      </c>
      <c r="F1154" t="s">
        <v>95</v>
      </c>
      <c r="G1154">
        <v>106</v>
      </c>
      <c r="H1154">
        <v>28873374</v>
      </c>
      <c r="I1154">
        <v>10000000</v>
      </c>
      <c r="J1154">
        <v>4.0999999999999996</v>
      </c>
      <c r="K1154">
        <f>Table1[[#This Row],[Gross Earning]]-Table1[[#This Row],[Budget]]</f>
        <v>18873374</v>
      </c>
    </row>
    <row r="1155" spans="1:11">
      <c r="A1155" t="s">
        <v>12885</v>
      </c>
      <c r="B1155" s="3">
        <v>2009</v>
      </c>
      <c r="C1155" t="s">
        <v>12884</v>
      </c>
      <c r="D1155" t="s">
        <v>1681</v>
      </c>
      <c r="E1155" t="s">
        <v>37</v>
      </c>
      <c r="F1155" t="s">
        <v>39</v>
      </c>
      <c r="G1155">
        <v>99</v>
      </c>
      <c r="H1155">
        <v>33860010</v>
      </c>
      <c r="I1155">
        <v>15000000</v>
      </c>
      <c r="J1155">
        <v>4.8</v>
      </c>
      <c r="K1155">
        <f>Table1[[#This Row],[Gross Earning]]-Table1[[#This Row],[Budget]]</f>
        <v>18860010</v>
      </c>
    </row>
    <row r="1156" spans="1:11">
      <c r="A1156" t="s">
        <v>16069</v>
      </c>
      <c r="B1156" s="3">
        <v>2006</v>
      </c>
      <c r="C1156" t="s">
        <v>16067</v>
      </c>
      <c r="D1156" t="s">
        <v>3409</v>
      </c>
      <c r="E1156" t="s">
        <v>37</v>
      </c>
      <c r="F1156" t="s">
        <v>95</v>
      </c>
      <c r="G1156">
        <v>112</v>
      </c>
      <c r="H1156">
        <v>18811135</v>
      </c>
      <c r="J1156">
        <v>7.5</v>
      </c>
      <c r="K1156">
        <f>Table1[[#This Row],[Gross Earning]]-Table1[[#This Row],[Budget]]</f>
        <v>18811135</v>
      </c>
    </row>
    <row r="1157" spans="1:11">
      <c r="A1157" t="s">
        <v>12815</v>
      </c>
      <c r="B1157" s="3">
        <v>2000</v>
      </c>
      <c r="C1157" t="s">
        <v>12814</v>
      </c>
      <c r="D1157" t="s">
        <v>1415</v>
      </c>
      <c r="E1157" t="s">
        <v>37</v>
      </c>
      <c r="F1157" t="s">
        <v>39</v>
      </c>
      <c r="G1157">
        <v>120</v>
      </c>
      <c r="H1157">
        <v>33771174</v>
      </c>
      <c r="I1157">
        <v>15000000</v>
      </c>
      <c r="J1157">
        <v>6.8</v>
      </c>
      <c r="K1157">
        <f>Table1[[#This Row],[Gross Earning]]-Table1[[#This Row],[Budget]]</f>
        <v>18771174</v>
      </c>
    </row>
    <row r="1158" spans="1:11">
      <c r="A1158" t="s">
        <v>7817</v>
      </c>
      <c r="B1158" s="3">
        <v>2001</v>
      </c>
      <c r="C1158" t="s">
        <v>3444</v>
      </c>
      <c r="D1158" t="s">
        <v>3554</v>
      </c>
      <c r="E1158" t="s">
        <v>37</v>
      </c>
      <c r="F1158" t="s">
        <v>585</v>
      </c>
      <c r="G1158">
        <v>101</v>
      </c>
      <c r="H1158">
        <v>51758599</v>
      </c>
      <c r="I1158">
        <v>33000000</v>
      </c>
      <c r="J1158">
        <v>5.5</v>
      </c>
      <c r="K1158">
        <f>Table1[[#This Row],[Gross Earning]]-Table1[[#This Row],[Budget]]</f>
        <v>18758599</v>
      </c>
    </row>
    <row r="1159" spans="1:11">
      <c r="A1159" t="s">
        <v>12873</v>
      </c>
      <c r="B1159" s="3">
        <v>2005</v>
      </c>
      <c r="C1159" t="s">
        <v>4619</v>
      </c>
      <c r="D1159" t="s">
        <v>3932</v>
      </c>
      <c r="E1159" t="s">
        <v>37</v>
      </c>
      <c r="F1159" t="s">
        <v>95</v>
      </c>
      <c r="G1159">
        <v>106</v>
      </c>
      <c r="H1159">
        <v>32645546</v>
      </c>
      <c r="I1159">
        <v>14000000</v>
      </c>
      <c r="J1159">
        <v>6.4</v>
      </c>
      <c r="K1159">
        <f>Table1[[#This Row],[Gross Earning]]-Table1[[#This Row],[Budget]]</f>
        <v>18645546</v>
      </c>
    </row>
    <row r="1160" spans="1:11">
      <c r="A1160" t="s">
        <v>16529</v>
      </c>
      <c r="B1160" s="3">
        <v>2000</v>
      </c>
      <c r="C1160" t="s">
        <v>16527</v>
      </c>
      <c r="D1160" t="s">
        <v>16528</v>
      </c>
      <c r="E1160" t="s">
        <v>37</v>
      </c>
      <c r="G1160">
        <v>46</v>
      </c>
      <c r="H1160">
        <v>18642318</v>
      </c>
      <c r="J1160">
        <v>7.5</v>
      </c>
      <c r="K1160">
        <f>Table1[[#This Row],[Gross Earning]]-Table1[[#This Row],[Budget]]</f>
        <v>18642318</v>
      </c>
    </row>
    <row r="1161" spans="1:11">
      <c r="A1161" t="s">
        <v>12181</v>
      </c>
      <c r="B1161" s="3">
        <v>2006</v>
      </c>
      <c r="C1161" t="s">
        <v>9521</v>
      </c>
      <c r="D1161" t="s">
        <v>464</v>
      </c>
      <c r="E1161" t="s">
        <v>37</v>
      </c>
      <c r="F1161" t="s">
        <v>585</v>
      </c>
      <c r="G1161">
        <v>109</v>
      </c>
      <c r="H1161">
        <v>35635046</v>
      </c>
      <c r="I1161">
        <v>17000000</v>
      </c>
      <c r="J1161">
        <v>6.7</v>
      </c>
      <c r="K1161">
        <f>Table1[[#This Row],[Gross Earning]]-Table1[[#This Row],[Budget]]</f>
        <v>18635046</v>
      </c>
    </row>
    <row r="1162" spans="1:11">
      <c r="A1162" t="s">
        <v>16504</v>
      </c>
      <c r="B1162" s="3">
        <v>1995</v>
      </c>
      <c r="C1162" t="s">
        <v>4903</v>
      </c>
      <c r="D1162" t="s">
        <v>334</v>
      </c>
      <c r="E1162" t="s">
        <v>37</v>
      </c>
      <c r="F1162" t="s">
        <v>585</v>
      </c>
      <c r="G1162">
        <v>104</v>
      </c>
      <c r="H1162">
        <v>25625110</v>
      </c>
      <c r="I1162">
        <v>7000000</v>
      </c>
      <c r="J1162">
        <v>7.2</v>
      </c>
      <c r="K1162">
        <f>Table1[[#This Row],[Gross Earning]]-Table1[[#This Row],[Budget]]</f>
        <v>18625110</v>
      </c>
    </row>
    <row r="1163" spans="1:11">
      <c r="A1163" t="s">
        <v>9363</v>
      </c>
      <c r="B1163" s="3">
        <v>2005</v>
      </c>
      <c r="C1163" t="s">
        <v>9362</v>
      </c>
      <c r="D1163" t="s">
        <v>3277</v>
      </c>
      <c r="E1163" t="s">
        <v>37</v>
      </c>
      <c r="F1163" t="s">
        <v>585</v>
      </c>
      <c r="G1163">
        <v>129</v>
      </c>
      <c r="H1163">
        <v>33565375</v>
      </c>
      <c r="I1163">
        <v>15000000</v>
      </c>
      <c r="J1163">
        <v>7.5</v>
      </c>
      <c r="K1163">
        <f>Table1[[#This Row],[Gross Earning]]-Table1[[#This Row],[Budget]]</f>
        <v>18565375</v>
      </c>
    </row>
    <row r="1164" spans="1:11">
      <c r="A1164" t="s">
        <v>17667</v>
      </c>
      <c r="B1164" s="3">
        <v>1998</v>
      </c>
      <c r="C1164" t="s">
        <v>17665</v>
      </c>
      <c r="D1164" t="s">
        <v>2527</v>
      </c>
      <c r="E1164" t="s">
        <v>37</v>
      </c>
      <c r="F1164" t="s">
        <v>585</v>
      </c>
      <c r="G1164">
        <v>104</v>
      </c>
      <c r="H1164">
        <v>23031390</v>
      </c>
      <c r="I1164">
        <v>4500000</v>
      </c>
      <c r="J1164">
        <v>5.6</v>
      </c>
      <c r="K1164">
        <f>Table1[[#This Row],[Gross Earning]]-Table1[[#This Row],[Budget]]</f>
        <v>18531390</v>
      </c>
    </row>
    <row r="1165" spans="1:11">
      <c r="A1165" t="s">
        <v>5533</v>
      </c>
      <c r="B1165" s="3">
        <v>1999</v>
      </c>
      <c r="C1165" t="s">
        <v>1198</v>
      </c>
      <c r="D1165" t="s">
        <v>2142</v>
      </c>
      <c r="E1165" t="s">
        <v>37</v>
      </c>
      <c r="F1165" t="s">
        <v>585</v>
      </c>
      <c r="G1165">
        <v>118</v>
      </c>
      <c r="H1165">
        <v>66488090</v>
      </c>
      <c r="I1165">
        <v>48000000</v>
      </c>
      <c r="J1165">
        <v>6.7</v>
      </c>
      <c r="K1165">
        <f>Table1[[#This Row],[Gross Earning]]-Table1[[#This Row],[Budget]]</f>
        <v>18488090</v>
      </c>
    </row>
    <row r="1166" spans="1:11">
      <c r="A1166" t="s">
        <v>2137</v>
      </c>
      <c r="B1166" s="3">
        <v>2008</v>
      </c>
      <c r="C1166" t="s">
        <v>2112</v>
      </c>
      <c r="D1166" t="s">
        <v>2136</v>
      </c>
      <c r="E1166" t="s">
        <v>37</v>
      </c>
      <c r="F1166" t="s">
        <v>585</v>
      </c>
      <c r="G1166">
        <v>121</v>
      </c>
      <c r="H1166">
        <v>110416702</v>
      </c>
      <c r="I1166">
        <v>92000000</v>
      </c>
      <c r="J1166">
        <v>7</v>
      </c>
      <c r="K1166">
        <f>Table1[[#This Row],[Gross Earning]]-Table1[[#This Row],[Budget]]</f>
        <v>18416702</v>
      </c>
    </row>
    <row r="1167" spans="1:11">
      <c r="A1167" t="s">
        <v>14078</v>
      </c>
      <c r="B1167" s="3">
        <v>1983</v>
      </c>
      <c r="C1167" t="s">
        <v>6126</v>
      </c>
      <c r="D1167" t="s">
        <v>2850</v>
      </c>
      <c r="E1167" t="s">
        <v>37</v>
      </c>
      <c r="F1167" t="s">
        <v>95</v>
      </c>
      <c r="G1167">
        <v>132</v>
      </c>
      <c r="H1167">
        <v>30400000</v>
      </c>
      <c r="I1167">
        <v>12000000</v>
      </c>
      <c r="J1167">
        <v>6.6</v>
      </c>
      <c r="K1167">
        <f>Table1[[#This Row],[Gross Earning]]-Table1[[#This Row],[Budget]]</f>
        <v>18400000</v>
      </c>
    </row>
    <row r="1168" spans="1:11">
      <c r="A1168" t="s">
        <v>12823</v>
      </c>
      <c r="B1168" s="3">
        <v>2009</v>
      </c>
      <c r="C1168" t="s">
        <v>12822</v>
      </c>
      <c r="D1168" t="s">
        <v>6403</v>
      </c>
      <c r="E1168" t="s">
        <v>37</v>
      </c>
      <c r="F1168" t="s">
        <v>585</v>
      </c>
      <c r="G1168">
        <v>119</v>
      </c>
      <c r="H1168">
        <v>33386128</v>
      </c>
      <c r="I1168">
        <v>15000000</v>
      </c>
      <c r="J1168">
        <v>4.9000000000000004</v>
      </c>
      <c r="K1168">
        <f>Table1[[#This Row],[Gross Earning]]-Table1[[#This Row],[Budget]]</f>
        <v>18386128</v>
      </c>
    </row>
    <row r="1169" spans="1:11">
      <c r="A1169" t="s">
        <v>1248</v>
      </c>
      <c r="B1169" s="3">
        <v>2010</v>
      </c>
      <c r="C1169" t="s">
        <v>1246</v>
      </c>
      <c r="D1169" t="s">
        <v>1247</v>
      </c>
      <c r="E1169" t="s">
        <v>37</v>
      </c>
      <c r="F1169" t="s">
        <v>95</v>
      </c>
      <c r="G1169">
        <v>95</v>
      </c>
      <c r="H1169">
        <v>148337537</v>
      </c>
      <c r="I1169">
        <v>130000000</v>
      </c>
      <c r="J1169">
        <v>7.3</v>
      </c>
      <c r="K1169">
        <f>Table1[[#This Row],[Gross Earning]]-Table1[[#This Row],[Budget]]</f>
        <v>18337537</v>
      </c>
    </row>
    <row r="1170" spans="1:11">
      <c r="A1170" t="s">
        <v>12811</v>
      </c>
      <c r="B1170" s="3">
        <v>2003</v>
      </c>
      <c r="C1170" t="s">
        <v>4987</v>
      </c>
      <c r="D1170" t="s">
        <v>1009</v>
      </c>
      <c r="E1170" t="s">
        <v>37</v>
      </c>
      <c r="F1170" t="s">
        <v>39</v>
      </c>
      <c r="G1170">
        <v>86</v>
      </c>
      <c r="H1170">
        <v>34308901</v>
      </c>
      <c r="I1170">
        <v>16000000</v>
      </c>
      <c r="J1170">
        <v>5.0999999999999996</v>
      </c>
      <c r="K1170">
        <f>Table1[[#This Row],[Gross Earning]]-Table1[[#This Row],[Budget]]</f>
        <v>18308901</v>
      </c>
    </row>
    <row r="1171" spans="1:11">
      <c r="A1171" t="s">
        <v>16335</v>
      </c>
      <c r="B1171" s="3">
        <v>2005</v>
      </c>
      <c r="C1171" t="s">
        <v>8186</v>
      </c>
      <c r="D1171" t="s">
        <v>2527</v>
      </c>
      <c r="E1171" t="s">
        <v>37</v>
      </c>
      <c r="F1171" t="s">
        <v>585</v>
      </c>
      <c r="G1171">
        <v>92</v>
      </c>
      <c r="H1171">
        <v>24792061</v>
      </c>
      <c r="I1171">
        <v>6500000</v>
      </c>
      <c r="J1171">
        <v>7.6</v>
      </c>
      <c r="K1171">
        <f>Table1[[#This Row],[Gross Earning]]-Table1[[#This Row],[Budget]]</f>
        <v>18292061</v>
      </c>
    </row>
    <row r="1172" spans="1:11">
      <c r="A1172" t="s">
        <v>10378</v>
      </c>
      <c r="B1172" s="3">
        <v>2001</v>
      </c>
      <c r="C1172" t="s">
        <v>10377</v>
      </c>
      <c r="D1172" t="s">
        <v>3409</v>
      </c>
      <c r="E1172" t="s">
        <v>37</v>
      </c>
      <c r="F1172" t="s">
        <v>39</v>
      </c>
      <c r="G1172">
        <v>132</v>
      </c>
      <c r="H1172">
        <v>40270895</v>
      </c>
      <c r="I1172">
        <v>22000000</v>
      </c>
      <c r="J1172">
        <v>7.6</v>
      </c>
      <c r="K1172">
        <f>Table1[[#This Row],[Gross Earning]]-Table1[[#This Row],[Budget]]</f>
        <v>18270895</v>
      </c>
    </row>
    <row r="1173" spans="1:11">
      <c r="A1173" t="s">
        <v>965</v>
      </c>
      <c r="B1173" s="3">
        <v>2002</v>
      </c>
      <c r="C1173" t="s">
        <v>962</v>
      </c>
      <c r="D1173" t="s">
        <v>50</v>
      </c>
      <c r="E1173" t="s">
        <v>37</v>
      </c>
      <c r="F1173" t="s">
        <v>39</v>
      </c>
      <c r="G1173">
        <v>133</v>
      </c>
      <c r="H1173">
        <v>160201106</v>
      </c>
      <c r="I1173">
        <v>142000000</v>
      </c>
      <c r="J1173">
        <v>6.1</v>
      </c>
      <c r="K1173">
        <f>Table1[[#This Row],[Gross Earning]]-Table1[[#This Row],[Budget]]</f>
        <v>18201106</v>
      </c>
    </row>
    <row r="1174" spans="1:11">
      <c r="A1174" t="s">
        <v>18938</v>
      </c>
      <c r="B1174" s="3">
        <v>2009</v>
      </c>
      <c r="C1174" t="s">
        <v>10540</v>
      </c>
      <c r="D1174" t="s">
        <v>1924</v>
      </c>
      <c r="E1174" t="s">
        <v>2778</v>
      </c>
      <c r="F1174" t="s">
        <v>585</v>
      </c>
      <c r="G1174">
        <v>129</v>
      </c>
      <c r="H1174">
        <v>20167424</v>
      </c>
      <c r="I1174">
        <v>2000000</v>
      </c>
      <c r="J1174">
        <v>8.1999999999999993</v>
      </c>
      <c r="K1174">
        <f>Table1[[#This Row],[Gross Earning]]-Table1[[#This Row],[Budget]]</f>
        <v>18167424</v>
      </c>
    </row>
    <row r="1175" spans="1:11">
      <c r="A1175" t="s">
        <v>9612</v>
      </c>
      <c r="B1175" s="3">
        <v>2003</v>
      </c>
      <c r="C1175" t="s">
        <v>9610</v>
      </c>
      <c r="D1175" t="s">
        <v>6403</v>
      </c>
      <c r="E1175" t="s">
        <v>37</v>
      </c>
      <c r="F1175" t="s">
        <v>585</v>
      </c>
      <c r="G1175">
        <v>104</v>
      </c>
      <c r="H1175">
        <v>35143332</v>
      </c>
      <c r="I1175">
        <v>17000000</v>
      </c>
      <c r="J1175">
        <v>5.6</v>
      </c>
      <c r="K1175">
        <f>Table1[[#This Row],[Gross Earning]]-Table1[[#This Row],[Budget]]</f>
        <v>18143332</v>
      </c>
    </row>
    <row r="1176" spans="1:11">
      <c r="A1176" t="s">
        <v>16029</v>
      </c>
      <c r="B1176" s="3">
        <v>2014</v>
      </c>
      <c r="C1176" t="s">
        <v>16026</v>
      </c>
      <c r="D1176" t="s">
        <v>1681</v>
      </c>
      <c r="E1176" t="s">
        <v>37</v>
      </c>
      <c r="F1176" t="s">
        <v>585</v>
      </c>
      <c r="G1176">
        <v>94</v>
      </c>
      <c r="H1176">
        <v>26049082</v>
      </c>
      <c r="I1176">
        <v>8000000</v>
      </c>
      <c r="J1176">
        <v>6.1</v>
      </c>
      <c r="K1176">
        <f>Table1[[#This Row],[Gross Earning]]-Table1[[#This Row],[Budget]]</f>
        <v>18049082</v>
      </c>
    </row>
    <row r="1177" spans="1:11">
      <c r="A1177" t="s">
        <v>8938</v>
      </c>
      <c r="B1177" s="3">
        <v>2010</v>
      </c>
      <c r="C1177" t="s">
        <v>692</v>
      </c>
      <c r="D1177" t="s">
        <v>2136</v>
      </c>
      <c r="E1177" t="s">
        <v>37</v>
      </c>
      <c r="F1177" t="s">
        <v>585</v>
      </c>
      <c r="G1177">
        <v>117</v>
      </c>
      <c r="H1177">
        <v>48043505</v>
      </c>
      <c r="I1177">
        <v>30000000</v>
      </c>
      <c r="J1177">
        <v>7.7</v>
      </c>
      <c r="K1177">
        <f>Table1[[#This Row],[Gross Earning]]-Table1[[#This Row],[Budget]]</f>
        <v>18043505</v>
      </c>
    </row>
    <row r="1178" spans="1:11">
      <c r="A1178" t="s">
        <v>10828</v>
      </c>
      <c r="B1178" s="3">
        <v>1991</v>
      </c>
      <c r="C1178" t="s">
        <v>5111</v>
      </c>
      <c r="D1178" t="s">
        <v>10827</v>
      </c>
      <c r="E1178" t="s">
        <v>37</v>
      </c>
      <c r="F1178" t="s">
        <v>95</v>
      </c>
      <c r="G1178">
        <v>93</v>
      </c>
      <c r="H1178">
        <v>38037513</v>
      </c>
      <c r="I1178">
        <v>20000000</v>
      </c>
      <c r="J1178">
        <v>6.2</v>
      </c>
      <c r="K1178">
        <f>Table1[[#This Row],[Gross Earning]]-Table1[[#This Row],[Budget]]</f>
        <v>18037513</v>
      </c>
    </row>
    <row r="1179" spans="1:11">
      <c r="A1179" t="s">
        <v>6138</v>
      </c>
      <c r="B1179" s="3">
        <v>2009</v>
      </c>
      <c r="C1179" t="s">
        <v>3722</v>
      </c>
      <c r="D1179" t="s">
        <v>1671</v>
      </c>
      <c r="E1179" t="s">
        <v>37</v>
      </c>
      <c r="F1179" t="s">
        <v>585</v>
      </c>
      <c r="G1179">
        <v>81</v>
      </c>
      <c r="H1179">
        <v>59992760</v>
      </c>
      <c r="I1179">
        <v>42000000</v>
      </c>
      <c r="J1179">
        <v>5.8</v>
      </c>
      <c r="K1179">
        <f>Table1[[#This Row],[Gross Earning]]-Table1[[#This Row],[Budget]]</f>
        <v>17992760</v>
      </c>
    </row>
    <row r="1180" spans="1:11">
      <c r="A1180" t="s">
        <v>6442</v>
      </c>
      <c r="B1180" s="3">
        <v>2011</v>
      </c>
      <c r="C1180" t="s">
        <v>5683</v>
      </c>
      <c r="D1180" t="s">
        <v>2125</v>
      </c>
      <c r="E1180" t="s">
        <v>37</v>
      </c>
      <c r="F1180" t="s">
        <v>585</v>
      </c>
      <c r="G1180">
        <v>118</v>
      </c>
      <c r="H1180">
        <v>57981889</v>
      </c>
      <c r="I1180">
        <v>40000000</v>
      </c>
      <c r="J1180">
        <v>7.3</v>
      </c>
      <c r="K1180">
        <f>Table1[[#This Row],[Gross Earning]]-Table1[[#This Row],[Budget]]</f>
        <v>17981889</v>
      </c>
    </row>
    <row r="1181" spans="1:11">
      <c r="A1181" t="s">
        <v>19201</v>
      </c>
      <c r="B1181" s="3">
        <v>1985</v>
      </c>
      <c r="C1181" t="s">
        <v>12560</v>
      </c>
      <c r="D1181" t="s">
        <v>214</v>
      </c>
      <c r="E1181" t="s">
        <v>37</v>
      </c>
      <c r="F1181" t="s">
        <v>5613</v>
      </c>
      <c r="G1181">
        <v>117</v>
      </c>
      <c r="H1181">
        <v>20966644</v>
      </c>
      <c r="I1181">
        <v>3000000</v>
      </c>
      <c r="J1181">
        <v>7.4</v>
      </c>
      <c r="K1181">
        <f>Table1[[#This Row],[Gross Earning]]-Table1[[#This Row],[Budget]]</f>
        <v>17966644</v>
      </c>
    </row>
    <row r="1182" spans="1:11">
      <c r="A1182" t="s">
        <v>16022</v>
      </c>
      <c r="B1182" s="3">
        <v>2008</v>
      </c>
      <c r="C1182" t="s">
        <v>16019</v>
      </c>
      <c r="D1182" t="s">
        <v>3030</v>
      </c>
      <c r="E1182" t="s">
        <v>37</v>
      </c>
      <c r="F1182" t="s">
        <v>39</v>
      </c>
      <c r="G1182">
        <v>90</v>
      </c>
      <c r="H1182">
        <v>25926543</v>
      </c>
      <c r="I1182">
        <v>8000000</v>
      </c>
      <c r="J1182">
        <v>5.2</v>
      </c>
      <c r="K1182">
        <f>Table1[[#This Row],[Gross Earning]]-Table1[[#This Row],[Budget]]</f>
        <v>17926543</v>
      </c>
    </row>
    <row r="1183" spans="1:11">
      <c r="A1183" t="s">
        <v>10107</v>
      </c>
      <c r="B1183" s="3">
        <v>1991</v>
      </c>
      <c r="C1183" t="s">
        <v>2791</v>
      </c>
      <c r="D1183" t="s">
        <v>7901</v>
      </c>
      <c r="E1183" t="s">
        <v>37</v>
      </c>
      <c r="F1183" t="s">
        <v>585</v>
      </c>
      <c r="G1183">
        <v>137</v>
      </c>
      <c r="H1183">
        <v>41895491</v>
      </c>
      <c r="I1183">
        <v>24000000</v>
      </c>
      <c r="J1183">
        <v>7.6</v>
      </c>
      <c r="K1183">
        <f>Table1[[#This Row],[Gross Earning]]-Table1[[#This Row],[Budget]]</f>
        <v>17895491</v>
      </c>
    </row>
    <row r="1184" spans="1:11">
      <c r="A1184" t="s">
        <v>3615</v>
      </c>
      <c r="B1184" s="3">
        <v>1998</v>
      </c>
      <c r="C1184" t="s">
        <v>3613</v>
      </c>
      <c r="D1184" t="s">
        <v>2202</v>
      </c>
      <c r="E1184" t="s">
        <v>37</v>
      </c>
      <c r="F1184" t="s">
        <v>39</v>
      </c>
      <c r="G1184">
        <v>121</v>
      </c>
      <c r="H1184">
        <v>83892374</v>
      </c>
      <c r="I1184">
        <v>66000000</v>
      </c>
      <c r="J1184">
        <v>7</v>
      </c>
      <c r="K1184">
        <f>Table1[[#This Row],[Gross Earning]]-Table1[[#This Row],[Budget]]</f>
        <v>17892374</v>
      </c>
    </row>
    <row r="1185" spans="1:11">
      <c r="A1185" t="s">
        <v>21232</v>
      </c>
      <c r="B1185" s="3">
        <v>1981</v>
      </c>
      <c r="C1185" t="s">
        <v>7064</v>
      </c>
      <c r="D1185" t="s">
        <v>3030</v>
      </c>
      <c r="E1185" t="s">
        <v>37</v>
      </c>
      <c r="F1185" t="s">
        <v>585</v>
      </c>
      <c r="G1185">
        <v>87</v>
      </c>
      <c r="H1185">
        <v>19100000</v>
      </c>
      <c r="I1185">
        <v>1250000</v>
      </c>
      <c r="J1185">
        <v>6.1</v>
      </c>
      <c r="K1185">
        <f>Table1[[#This Row],[Gross Earning]]-Table1[[#This Row],[Budget]]</f>
        <v>17850000</v>
      </c>
    </row>
    <row r="1186" spans="1:11">
      <c r="A1186" t="s">
        <v>5125</v>
      </c>
      <c r="B1186" s="3">
        <v>1995</v>
      </c>
      <c r="C1186" t="s">
        <v>710</v>
      </c>
      <c r="D1186" t="s">
        <v>923</v>
      </c>
      <c r="E1186" t="s">
        <v>37</v>
      </c>
      <c r="F1186" t="s">
        <v>585</v>
      </c>
      <c r="G1186">
        <v>127</v>
      </c>
      <c r="H1186">
        <v>67823573</v>
      </c>
      <c r="I1186">
        <v>50000000</v>
      </c>
      <c r="J1186">
        <v>6.6</v>
      </c>
      <c r="K1186">
        <f>Table1[[#This Row],[Gross Earning]]-Table1[[#This Row],[Budget]]</f>
        <v>17823573</v>
      </c>
    </row>
    <row r="1187" spans="1:11">
      <c r="A1187" t="s">
        <v>14942</v>
      </c>
      <c r="B1187" s="3">
        <v>2015</v>
      </c>
      <c r="C1187" t="s">
        <v>14940</v>
      </c>
      <c r="D1187" t="s">
        <v>3030</v>
      </c>
      <c r="E1187" t="s">
        <v>37</v>
      </c>
      <c r="F1187" t="s">
        <v>585</v>
      </c>
      <c r="G1187">
        <v>97</v>
      </c>
      <c r="H1187">
        <v>27736779</v>
      </c>
      <c r="I1187">
        <v>10000000</v>
      </c>
      <c r="J1187">
        <v>5.2</v>
      </c>
      <c r="K1187">
        <f>Table1[[#This Row],[Gross Earning]]-Table1[[#This Row],[Budget]]</f>
        <v>17736779</v>
      </c>
    </row>
    <row r="1188" spans="1:11">
      <c r="A1188" t="s">
        <v>12830</v>
      </c>
      <c r="B1188" s="3">
        <v>2009</v>
      </c>
      <c r="C1188" t="s">
        <v>12829</v>
      </c>
      <c r="D1188" t="s">
        <v>6790</v>
      </c>
      <c r="E1188" t="s">
        <v>37</v>
      </c>
      <c r="F1188" t="s">
        <v>585</v>
      </c>
      <c r="G1188">
        <v>114</v>
      </c>
      <c r="H1188">
        <v>32721635</v>
      </c>
      <c r="I1188">
        <v>15000000</v>
      </c>
      <c r="J1188">
        <v>6.6</v>
      </c>
      <c r="K1188">
        <f>Table1[[#This Row],[Gross Earning]]-Table1[[#This Row],[Budget]]</f>
        <v>17721635</v>
      </c>
    </row>
    <row r="1189" spans="1:11">
      <c r="A1189" t="s">
        <v>2694</v>
      </c>
      <c r="B1189" s="3">
        <v>2014</v>
      </c>
      <c r="C1189" t="s">
        <v>507</v>
      </c>
      <c r="D1189" t="s">
        <v>1467</v>
      </c>
      <c r="E1189" t="s">
        <v>37</v>
      </c>
      <c r="F1189" t="s">
        <v>585</v>
      </c>
      <c r="G1189">
        <v>134</v>
      </c>
      <c r="H1189">
        <v>85707116</v>
      </c>
      <c r="I1189">
        <v>68000000</v>
      </c>
      <c r="J1189">
        <v>7.6</v>
      </c>
      <c r="K1189">
        <f>Table1[[#This Row],[Gross Earning]]-Table1[[#This Row],[Budget]]</f>
        <v>17707116</v>
      </c>
    </row>
    <row r="1190" spans="1:11">
      <c r="A1190" t="s">
        <v>10824</v>
      </c>
      <c r="B1190" s="3">
        <v>1998</v>
      </c>
      <c r="C1190" t="s">
        <v>7302</v>
      </c>
      <c r="D1190" t="s">
        <v>1415</v>
      </c>
      <c r="E1190" t="s">
        <v>37</v>
      </c>
      <c r="F1190" t="s">
        <v>585</v>
      </c>
      <c r="G1190">
        <v>124</v>
      </c>
      <c r="H1190">
        <v>37672350</v>
      </c>
      <c r="I1190">
        <v>20000000</v>
      </c>
      <c r="J1190">
        <v>5.5</v>
      </c>
      <c r="K1190">
        <f>Table1[[#This Row],[Gross Earning]]-Table1[[#This Row],[Budget]]</f>
        <v>17672350</v>
      </c>
    </row>
    <row r="1191" spans="1:11">
      <c r="A1191" t="s">
        <v>16878</v>
      </c>
      <c r="B1191" s="3">
        <v>1993</v>
      </c>
      <c r="C1191" t="s">
        <v>535</v>
      </c>
      <c r="D1191" t="s">
        <v>16877</v>
      </c>
      <c r="E1191" t="s">
        <v>37</v>
      </c>
      <c r="F1191" t="s">
        <v>95</v>
      </c>
      <c r="G1191">
        <v>108</v>
      </c>
      <c r="H1191">
        <v>24103594</v>
      </c>
      <c r="I1191">
        <v>6500000</v>
      </c>
      <c r="J1191">
        <v>6.2</v>
      </c>
      <c r="K1191">
        <f>Table1[[#This Row],[Gross Earning]]-Table1[[#This Row],[Budget]]</f>
        <v>17603594</v>
      </c>
    </row>
    <row r="1192" spans="1:11">
      <c r="A1192" t="s">
        <v>2279</v>
      </c>
      <c r="B1192" s="3">
        <v>1982</v>
      </c>
      <c r="C1192" t="s">
        <v>2277</v>
      </c>
      <c r="D1192" t="s">
        <v>173</v>
      </c>
      <c r="E1192" t="s">
        <v>37</v>
      </c>
      <c r="F1192" t="s">
        <v>585</v>
      </c>
      <c r="G1192">
        <v>129</v>
      </c>
      <c r="H1192">
        <v>37567440</v>
      </c>
      <c r="I1192">
        <v>20000000</v>
      </c>
      <c r="J1192">
        <v>6.9</v>
      </c>
      <c r="K1192">
        <f>Table1[[#This Row],[Gross Earning]]-Table1[[#This Row],[Budget]]</f>
        <v>17567440</v>
      </c>
    </row>
    <row r="1193" spans="1:11">
      <c r="A1193" t="s">
        <v>17067</v>
      </c>
      <c r="B1193" s="3">
        <v>2003</v>
      </c>
      <c r="C1193" t="s">
        <v>11224</v>
      </c>
      <c r="D1193" t="s">
        <v>6419</v>
      </c>
      <c r="E1193" t="s">
        <v>37</v>
      </c>
      <c r="F1193" t="s">
        <v>39</v>
      </c>
      <c r="G1193">
        <v>91</v>
      </c>
      <c r="H1193">
        <v>17508936</v>
      </c>
      <c r="J1193">
        <v>7.3</v>
      </c>
      <c r="K1193">
        <f>Table1[[#This Row],[Gross Earning]]-Table1[[#This Row],[Budget]]</f>
        <v>17508936</v>
      </c>
    </row>
    <row r="1194" spans="1:11">
      <c r="A1194" t="s">
        <v>8352</v>
      </c>
      <c r="B1194" s="3">
        <v>2015</v>
      </c>
      <c r="C1194" t="s">
        <v>8351</v>
      </c>
      <c r="D1194" t="s">
        <v>687</v>
      </c>
      <c r="E1194" t="s">
        <v>37</v>
      </c>
      <c r="F1194" t="s">
        <v>39</v>
      </c>
      <c r="G1194">
        <v>112</v>
      </c>
      <c r="H1194">
        <v>42478175</v>
      </c>
      <c r="I1194">
        <v>25000000</v>
      </c>
      <c r="J1194">
        <v>7.2</v>
      </c>
      <c r="K1194">
        <f>Table1[[#This Row],[Gross Earning]]-Table1[[#This Row],[Budget]]</f>
        <v>17478175</v>
      </c>
    </row>
    <row r="1195" spans="1:11">
      <c r="A1195" t="s">
        <v>8913</v>
      </c>
      <c r="B1195" s="3">
        <v>1994</v>
      </c>
      <c r="C1195" t="s">
        <v>1819</v>
      </c>
      <c r="D1195" t="s">
        <v>1401</v>
      </c>
      <c r="E1195" t="s">
        <v>37</v>
      </c>
      <c r="F1195" t="s">
        <v>585</v>
      </c>
      <c r="G1195">
        <v>99</v>
      </c>
      <c r="H1195">
        <v>44450000</v>
      </c>
      <c r="I1195">
        <v>27000000</v>
      </c>
      <c r="J1195">
        <v>5.8</v>
      </c>
      <c r="K1195">
        <f>Table1[[#This Row],[Gross Earning]]-Table1[[#This Row],[Budget]]</f>
        <v>17450000</v>
      </c>
    </row>
    <row r="1196" spans="1:11">
      <c r="A1196" t="s">
        <v>10832</v>
      </c>
      <c r="B1196" s="3">
        <v>2006</v>
      </c>
      <c r="C1196" t="s">
        <v>3122</v>
      </c>
      <c r="D1196" t="s">
        <v>9762</v>
      </c>
      <c r="E1196" t="s">
        <v>37</v>
      </c>
      <c r="F1196" t="s">
        <v>39</v>
      </c>
      <c r="G1196">
        <v>115</v>
      </c>
      <c r="H1196">
        <v>37442180</v>
      </c>
      <c r="I1196">
        <v>20000000</v>
      </c>
      <c r="J1196">
        <v>6.2</v>
      </c>
      <c r="K1196">
        <f>Table1[[#This Row],[Gross Earning]]-Table1[[#This Row],[Budget]]</f>
        <v>17442180</v>
      </c>
    </row>
    <row r="1197" spans="1:11">
      <c r="A1197" t="s">
        <v>14971</v>
      </c>
      <c r="B1197" s="3">
        <v>2005</v>
      </c>
      <c r="C1197" t="s">
        <v>6800</v>
      </c>
      <c r="D1197" t="s">
        <v>5788</v>
      </c>
      <c r="E1197" t="s">
        <v>37</v>
      </c>
      <c r="F1197" t="s">
        <v>39</v>
      </c>
      <c r="G1197">
        <v>112</v>
      </c>
      <c r="H1197">
        <v>17378977</v>
      </c>
      <c r="J1197">
        <v>6</v>
      </c>
      <c r="K1197">
        <f>Table1[[#This Row],[Gross Earning]]-Table1[[#This Row],[Budget]]</f>
        <v>17378977</v>
      </c>
    </row>
    <row r="1198" spans="1:11">
      <c r="A1198" t="s">
        <v>14190</v>
      </c>
      <c r="B1198" s="3">
        <v>2004</v>
      </c>
      <c r="C1198" t="s">
        <v>14189</v>
      </c>
      <c r="D1198" t="s">
        <v>1671</v>
      </c>
      <c r="E1198" t="s">
        <v>37</v>
      </c>
      <c r="F1198" t="s">
        <v>39</v>
      </c>
      <c r="G1198">
        <v>86</v>
      </c>
      <c r="H1198">
        <v>17321573</v>
      </c>
      <c r="J1198">
        <v>4.5</v>
      </c>
      <c r="K1198">
        <f>Table1[[#This Row],[Gross Earning]]-Table1[[#This Row],[Budget]]</f>
        <v>17321573</v>
      </c>
    </row>
    <row r="1199" spans="1:11">
      <c r="A1199" t="s">
        <v>18482</v>
      </c>
      <c r="B1199" s="3">
        <v>2010</v>
      </c>
      <c r="C1199" t="s">
        <v>18481</v>
      </c>
      <c r="D1199" t="s">
        <v>2527</v>
      </c>
      <c r="E1199" t="s">
        <v>37</v>
      </c>
      <c r="F1199" t="s">
        <v>585</v>
      </c>
      <c r="G1199">
        <v>106</v>
      </c>
      <c r="H1199">
        <v>20803237</v>
      </c>
      <c r="I1199">
        <v>3500000</v>
      </c>
      <c r="J1199">
        <v>7.1</v>
      </c>
      <c r="K1199">
        <f>Table1[[#This Row],[Gross Earning]]-Table1[[#This Row],[Budget]]</f>
        <v>17303237</v>
      </c>
    </row>
    <row r="1200" spans="1:11">
      <c r="A1200" t="s">
        <v>21284</v>
      </c>
      <c r="B1200" s="3">
        <v>2001</v>
      </c>
      <c r="C1200" t="s">
        <v>4939</v>
      </c>
      <c r="D1200" t="s">
        <v>12488</v>
      </c>
      <c r="E1200" t="s">
        <v>37</v>
      </c>
      <c r="F1200" t="s">
        <v>585</v>
      </c>
      <c r="G1200">
        <v>100</v>
      </c>
      <c r="H1200">
        <v>18488314</v>
      </c>
      <c r="I1200">
        <v>1200000</v>
      </c>
      <c r="J1200">
        <v>7.1</v>
      </c>
      <c r="K1200">
        <f>Table1[[#This Row],[Gross Earning]]-Table1[[#This Row],[Budget]]</f>
        <v>17288314</v>
      </c>
    </row>
    <row r="1201" spans="1:11">
      <c r="A1201" t="s">
        <v>7353</v>
      </c>
      <c r="B1201" s="3">
        <v>2003</v>
      </c>
      <c r="C1201" t="s">
        <v>7352</v>
      </c>
      <c r="D1201" t="s">
        <v>1634</v>
      </c>
      <c r="E1201" t="s">
        <v>37</v>
      </c>
      <c r="F1201" t="s">
        <v>95</v>
      </c>
      <c r="G1201">
        <v>109</v>
      </c>
      <c r="H1201">
        <v>52277485</v>
      </c>
      <c r="I1201">
        <v>35000000</v>
      </c>
      <c r="J1201">
        <v>6.9</v>
      </c>
      <c r="K1201">
        <f>Table1[[#This Row],[Gross Earning]]-Table1[[#This Row],[Budget]]</f>
        <v>17277485</v>
      </c>
    </row>
    <row r="1202" spans="1:11">
      <c r="A1202" t="s">
        <v>17022</v>
      </c>
      <c r="B1202" s="3">
        <v>1995</v>
      </c>
      <c r="C1202" t="s">
        <v>118</v>
      </c>
      <c r="D1202" t="s">
        <v>2142</v>
      </c>
      <c r="E1202" t="s">
        <v>37</v>
      </c>
      <c r="F1202" t="s">
        <v>585</v>
      </c>
      <c r="G1202">
        <v>106</v>
      </c>
      <c r="H1202">
        <v>23272306</v>
      </c>
      <c r="I1202">
        <v>6000000</v>
      </c>
      <c r="J1202">
        <v>8.6</v>
      </c>
      <c r="K1202">
        <f>Table1[[#This Row],[Gross Earning]]-Table1[[#This Row],[Budget]]</f>
        <v>17272306</v>
      </c>
    </row>
    <row r="1203" spans="1:11">
      <c r="A1203" t="s">
        <v>10816</v>
      </c>
      <c r="B1203" s="3">
        <v>2008</v>
      </c>
      <c r="C1203" t="s">
        <v>10122</v>
      </c>
      <c r="D1203" t="s">
        <v>2125</v>
      </c>
      <c r="E1203" t="s">
        <v>37</v>
      </c>
      <c r="F1203" t="s">
        <v>39</v>
      </c>
      <c r="G1203">
        <v>110</v>
      </c>
      <c r="H1203">
        <v>39263506</v>
      </c>
      <c r="I1203">
        <v>22000000</v>
      </c>
      <c r="J1203">
        <v>6.1</v>
      </c>
      <c r="K1203">
        <f>Table1[[#This Row],[Gross Earning]]-Table1[[#This Row],[Budget]]</f>
        <v>17263506</v>
      </c>
    </row>
    <row r="1204" spans="1:11">
      <c r="A1204" t="s">
        <v>19189</v>
      </c>
      <c r="B1204" s="3">
        <v>2002</v>
      </c>
      <c r="C1204" t="s">
        <v>3806</v>
      </c>
      <c r="D1204" t="s">
        <v>19188</v>
      </c>
      <c r="E1204" t="s">
        <v>37</v>
      </c>
      <c r="F1204" t="s">
        <v>585</v>
      </c>
      <c r="G1204">
        <v>120</v>
      </c>
      <c r="H1204">
        <v>21244913</v>
      </c>
      <c r="I1204">
        <v>4000000</v>
      </c>
      <c r="J1204">
        <v>8</v>
      </c>
      <c r="K1204">
        <f>Table1[[#This Row],[Gross Earning]]-Table1[[#This Row],[Budget]]</f>
        <v>17244913</v>
      </c>
    </row>
    <row r="1205" spans="1:11">
      <c r="A1205" t="s">
        <v>2678</v>
      </c>
      <c r="B1205" s="3">
        <v>2006</v>
      </c>
      <c r="C1205" t="s">
        <v>809</v>
      </c>
      <c r="D1205" t="s">
        <v>2676</v>
      </c>
      <c r="E1205" t="s">
        <v>37</v>
      </c>
      <c r="F1205" t="s">
        <v>95</v>
      </c>
      <c r="G1205">
        <v>93</v>
      </c>
      <c r="H1205">
        <v>82226474</v>
      </c>
      <c r="I1205">
        <v>65000000</v>
      </c>
      <c r="J1205">
        <v>5.6</v>
      </c>
      <c r="K1205">
        <f>Table1[[#This Row],[Gross Earning]]-Table1[[#This Row],[Budget]]</f>
        <v>17226474</v>
      </c>
    </row>
    <row r="1206" spans="1:11">
      <c r="A1206" t="s">
        <v>7886</v>
      </c>
      <c r="B1206" s="3">
        <v>2012</v>
      </c>
      <c r="C1206" t="s">
        <v>7885</v>
      </c>
      <c r="D1206" t="s">
        <v>1671</v>
      </c>
      <c r="E1206" t="s">
        <v>37</v>
      </c>
      <c r="F1206" t="s">
        <v>585</v>
      </c>
      <c r="G1206">
        <v>98</v>
      </c>
      <c r="H1206">
        <v>17225675</v>
      </c>
      <c r="J1206">
        <v>5.6</v>
      </c>
      <c r="K1206">
        <f>Table1[[#This Row],[Gross Earning]]-Table1[[#This Row],[Budget]]</f>
        <v>17225675</v>
      </c>
    </row>
    <row r="1207" spans="1:11">
      <c r="A1207" t="s">
        <v>8917</v>
      </c>
      <c r="B1207" s="3">
        <v>2001</v>
      </c>
      <c r="C1207" t="s">
        <v>2112</v>
      </c>
      <c r="D1207" t="s">
        <v>1671</v>
      </c>
      <c r="E1207" t="s">
        <v>37</v>
      </c>
      <c r="F1207" t="s">
        <v>39</v>
      </c>
      <c r="G1207">
        <v>90</v>
      </c>
      <c r="H1207">
        <v>45162741</v>
      </c>
      <c r="I1207">
        <v>28000000</v>
      </c>
      <c r="J1207">
        <v>6.6</v>
      </c>
      <c r="K1207">
        <f>Table1[[#This Row],[Gross Earning]]-Table1[[#This Row],[Budget]]</f>
        <v>17162741</v>
      </c>
    </row>
    <row r="1208" spans="1:11">
      <c r="A1208" t="s">
        <v>21538</v>
      </c>
      <c r="B1208" s="3">
        <v>2012</v>
      </c>
      <c r="C1208" t="s">
        <v>21537</v>
      </c>
      <c r="D1208" t="s">
        <v>4277</v>
      </c>
      <c r="E1208" t="s">
        <v>37</v>
      </c>
      <c r="F1208" t="s">
        <v>585</v>
      </c>
      <c r="G1208">
        <v>86</v>
      </c>
      <c r="H1208">
        <v>18112929</v>
      </c>
      <c r="I1208">
        <v>1000000</v>
      </c>
      <c r="J1208">
        <v>5</v>
      </c>
      <c r="K1208">
        <f>Table1[[#This Row],[Gross Earning]]-Table1[[#This Row],[Budget]]</f>
        <v>17112929</v>
      </c>
    </row>
    <row r="1209" spans="1:11">
      <c r="A1209" t="s">
        <v>20881</v>
      </c>
      <c r="B1209" s="3">
        <v>2007</v>
      </c>
      <c r="C1209" t="s">
        <v>20880</v>
      </c>
      <c r="D1209" t="s">
        <v>1415</v>
      </c>
      <c r="E1209" t="s">
        <v>37</v>
      </c>
      <c r="F1209" t="s">
        <v>39</v>
      </c>
      <c r="G1209">
        <v>108</v>
      </c>
      <c r="H1209">
        <v>19067631</v>
      </c>
      <c r="I1209">
        <v>2000000</v>
      </c>
      <c r="J1209">
        <v>7.1</v>
      </c>
      <c r="K1209">
        <f>Table1[[#This Row],[Gross Earning]]-Table1[[#This Row],[Budget]]</f>
        <v>17067631</v>
      </c>
    </row>
    <row r="1210" spans="1:11">
      <c r="A1210" t="s">
        <v>3047</v>
      </c>
      <c r="B1210" s="3">
        <v>2004</v>
      </c>
      <c r="C1210" t="s">
        <v>389</v>
      </c>
      <c r="D1210" t="s">
        <v>2527</v>
      </c>
      <c r="E1210" t="s">
        <v>37</v>
      </c>
      <c r="F1210" t="s">
        <v>39</v>
      </c>
      <c r="G1210">
        <v>128</v>
      </c>
      <c r="H1210">
        <v>77032279</v>
      </c>
      <c r="I1210">
        <v>60000000</v>
      </c>
      <c r="J1210">
        <v>7.3</v>
      </c>
      <c r="K1210">
        <f>Table1[[#This Row],[Gross Earning]]-Table1[[#This Row],[Budget]]</f>
        <v>17032279</v>
      </c>
    </row>
    <row r="1211" spans="1:11">
      <c r="A1211" t="s">
        <v>6458</v>
      </c>
      <c r="B1211" s="3">
        <v>2013</v>
      </c>
      <c r="C1211" t="s">
        <v>6456</v>
      </c>
      <c r="D1211" t="s">
        <v>621</v>
      </c>
      <c r="E1211" t="s">
        <v>37</v>
      </c>
      <c r="F1211" t="s">
        <v>95</v>
      </c>
      <c r="G1211">
        <v>89</v>
      </c>
      <c r="H1211">
        <v>57011847</v>
      </c>
      <c r="I1211">
        <v>40000000</v>
      </c>
      <c r="J1211">
        <v>5.9</v>
      </c>
      <c r="K1211">
        <f>Table1[[#This Row],[Gross Earning]]-Table1[[#This Row],[Budget]]</f>
        <v>17011847</v>
      </c>
    </row>
    <row r="1212" spans="1:11">
      <c r="A1212" t="s">
        <v>1707</v>
      </c>
      <c r="B1212" s="3">
        <v>2006</v>
      </c>
      <c r="C1212" t="s">
        <v>313</v>
      </c>
      <c r="D1212" t="s">
        <v>50</v>
      </c>
      <c r="E1212" t="s">
        <v>37</v>
      </c>
      <c r="F1212" t="s">
        <v>39</v>
      </c>
      <c r="G1212">
        <v>144</v>
      </c>
      <c r="H1212">
        <v>167007184</v>
      </c>
      <c r="I1212">
        <v>150000000</v>
      </c>
      <c r="J1212">
        <v>8</v>
      </c>
      <c r="K1212">
        <f>Table1[[#This Row],[Gross Earning]]-Table1[[#This Row],[Budget]]</f>
        <v>17007184</v>
      </c>
    </row>
    <row r="1213" spans="1:11">
      <c r="A1213" t="s">
        <v>17623</v>
      </c>
      <c r="B1213" s="3">
        <v>2000</v>
      </c>
      <c r="C1213" t="s">
        <v>6620</v>
      </c>
      <c r="D1213" t="s">
        <v>6199</v>
      </c>
      <c r="E1213" t="s">
        <v>37</v>
      </c>
      <c r="F1213" t="s">
        <v>585</v>
      </c>
      <c r="G1213">
        <v>110</v>
      </c>
      <c r="H1213">
        <v>21994911</v>
      </c>
      <c r="I1213">
        <v>5000000</v>
      </c>
      <c r="J1213">
        <v>7.7</v>
      </c>
      <c r="K1213">
        <f>Table1[[#This Row],[Gross Earning]]-Table1[[#This Row],[Budget]]</f>
        <v>16994911</v>
      </c>
    </row>
    <row r="1214" spans="1:11">
      <c r="A1214" t="s">
        <v>21529</v>
      </c>
      <c r="B1214" s="3">
        <v>1981</v>
      </c>
      <c r="C1214" t="s">
        <v>2843</v>
      </c>
      <c r="D1214" t="s">
        <v>6403</v>
      </c>
      <c r="E1214" t="s">
        <v>37</v>
      </c>
      <c r="F1214" t="s">
        <v>585</v>
      </c>
      <c r="G1214">
        <v>91</v>
      </c>
      <c r="H1214">
        <v>17986000</v>
      </c>
      <c r="I1214">
        <v>1000000</v>
      </c>
      <c r="J1214">
        <v>6.6</v>
      </c>
      <c r="K1214">
        <f>Table1[[#This Row],[Gross Earning]]-Table1[[#This Row],[Budget]]</f>
        <v>16986000</v>
      </c>
    </row>
    <row r="1215" spans="1:11">
      <c r="A1215" t="s">
        <v>13419</v>
      </c>
      <c r="B1215" s="3">
        <v>2011</v>
      </c>
      <c r="C1215" t="s">
        <v>4931</v>
      </c>
      <c r="D1215" t="s">
        <v>5940</v>
      </c>
      <c r="E1215" t="s">
        <v>37</v>
      </c>
      <c r="F1215" t="s">
        <v>39</v>
      </c>
      <c r="G1215">
        <v>105</v>
      </c>
      <c r="H1215">
        <v>29959436</v>
      </c>
      <c r="I1215">
        <v>13000000</v>
      </c>
      <c r="J1215">
        <v>6.4</v>
      </c>
      <c r="K1215">
        <f>Table1[[#This Row],[Gross Earning]]-Table1[[#This Row],[Budget]]</f>
        <v>16959436</v>
      </c>
    </row>
    <row r="1216" spans="1:11">
      <c r="A1216" t="s">
        <v>8341</v>
      </c>
      <c r="B1216" s="3">
        <v>2015</v>
      </c>
      <c r="C1216" t="s">
        <v>5743</v>
      </c>
      <c r="D1216" t="s">
        <v>1120</v>
      </c>
      <c r="E1216" t="s">
        <v>37</v>
      </c>
      <c r="F1216" t="s">
        <v>585</v>
      </c>
      <c r="G1216">
        <v>121</v>
      </c>
      <c r="H1216">
        <v>46875468</v>
      </c>
      <c r="I1216">
        <v>30000000</v>
      </c>
      <c r="J1216">
        <v>7.6</v>
      </c>
      <c r="K1216">
        <f>Table1[[#This Row],[Gross Earning]]-Table1[[#This Row],[Budget]]</f>
        <v>16875468</v>
      </c>
    </row>
    <row r="1217" spans="1:11">
      <c r="A1217" t="s">
        <v>10899</v>
      </c>
      <c r="B1217" s="3">
        <v>2016</v>
      </c>
      <c r="C1217" t="s">
        <v>528</v>
      </c>
      <c r="D1217" t="s">
        <v>10898</v>
      </c>
      <c r="E1217" t="s">
        <v>37</v>
      </c>
      <c r="F1217" t="s">
        <v>39</v>
      </c>
      <c r="G1217">
        <v>107</v>
      </c>
      <c r="H1217">
        <v>36874745</v>
      </c>
      <c r="I1217">
        <v>20000000</v>
      </c>
      <c r="J1217">
        <v>6.3</v>
      </c>
      <c r="K1217">
        <f>Table1[[#This Row],[Gross Earning]]-Table1[[#This Row],[Budget]]</f>
        <v>16874745</v>
      </c>
    </row>
    <row r="1218" spans="1:11">
      <c r="A1218" t="s">
        <v>1832</v>
      </c>
      <c r="B1218" s="3">
        <v>2013</v>
      </c>
      <c r="C1218" t="s">
        <v>487</v>
      </c>
      <c r="D1218" t="s">
        <v>1831</v>
      </c>
      <c r="E1218" t="s">
        <v>37</v>
      </c>
      <c r="F1218" t="s">
        <v>585</v>
      </c>
      <c r="G1218">
        <v>240</v>
      </c>
      <c r="H1218">
        <v>116866727</v>
      </c>
      <c r="I1218">
        <v>100000000</v>
      </c>
      <c r="J1218">
        <v>8.1999999999999993</v>
      </c>
      <c r="K1218">
        <f>Table1[[#This Row],[Gross Earning]]-Table1[[#This Row],[Budget]]</f>
        <v>16866727</v>
      </c>
    </row>
    <row r="1219" spans="1:11">
      <c r="A1219" t="s">
        <v>7923</v>
      </c>
      <c r="B1219" s="3">
        <v>2000</v>
      </c>
      <c r="C1219" t="s">
        <v>7785</v>
      </c>
      <c r="D1219" t="s">
        <v>1544</v>
      </c>
      <c r="E1219" t="s">
        <v>37</v>
      </c>
      <c r="F1219" t="s">
        <v>585</v>
      </c>
      <c r="G1219">
        <v>129</v>
      </c>
      <c r="H1219">
        <v>48814909</v>
      </c>
      <c r="I1219">
        <v>32000000</v>
      </c>
      <c r="J1219">
        <v>7.2</v>
      </c>
      <c r="K1219">
        <f>Table1[[#This Row],[Gross Earning]]-Table1[[#This Row],[Budget]]</f>
        <v>16814909</v>
      </c>
    </row>
    <row r="1220" spans="1:11">
      <c r="A1220" t="s">
        <v>14551</v>
      </c>
      <c r="B1220" s="3">
        <v>2009</v>
      </c>
      <c r="C1220" t="s">
        <v>12184</v>
      </c>
      <c r="D1220" t="s">
        <v>5103</v>
      </c>
      <c r="E1220" t="s">
        <v>37</v>
      </c>
      <c r="F1220" t="s">
        <v>585</v>
      </c>
      <c r="G1220">
        <v>92</v>
      </c>
      <c r="H1220">
        <v>27669413</v>
      </c>
      <c r="I1220">
        <v>11000000</v>
      </c>
      <c r="J1220">
        <v>6</v>
      </c>
      <c r="K1220">
        <f>Table1[[#This Row],[Gross Earning]]-Table1[[#This Row],[Budget]]</f>
        <v>16669413</v>
      </c>
    </row>
    <row r="1221" spans="1:11">
      <c r="A1221" t="s">
        <v>10853</v>
      </c>
      <c r="B1221" s="3">
        <v>2010</v>
      </c>
      <c r="C1221" t="s">
        <v>8382</v>
      </c>
      <c r="D1221" t="s">
        <v>1671</v>
      </c>
      <c r="E1221" t="s">
        <v>37</v>
      </c>
      <c r="F1221" t="s">
        <v>39</v>
      </c>
      <c r="G1221">
        <v>82</v>
      </c>
      <c r="H1221">
        <v>36658108</v>
      </c>
      <c r="I1221">
        <v>20000000</v>
      </c>
      <c r="J1221">
        <v>3.5</v>
      </c>
      <c r="K1221">
        <f>Table1[[#This Row],[Gross Earning]]-Table1[[#This Row],[Budget]]</f>
        <v>16658108</v>
      </c>
    </row>
    <row r="1222" spans="1:11">
      <c r="A1222" t="s">
        <v>1962</v>
      </c>
      <c r="B1222" s="3">
        <v>2001</v>
      </c>
      <c r="C1222" t="s">
        <v>187</v>
      </c>
      <c r="D1222" t="s">
        <v>1961</v>
      </c>
      <c r="E1222" t="s">
        <v>37</v>
      </c>
      <c r="F1222" t="s">
        <v>585</v>
      </c>
      <c r="G1222">
        <v>152</v>
      </c>
      <c r="H1222">
        <v>108638745</v>
      </c>
      <c r="I1222">
        <v>92000000</v>
      </c>
      <c r="J1222">
        <v>7.7</v>
      </c>
      <c r="K1222">
        <f>Table1[[#This Row],[Gross Earning]]-Table1[[#This Row],[Budget]]</f>
        <v>16638745</v>
      </c>
    </row>
    <row r="1223" spans="1:11">
      <c r="A1223" t="s">
        <v>2649</v>
      </c>
      <c r="B1223" s="3">
        <v>2003</v>
      </c>
      <c r="C1223" t="s">
        <v>2647</v>
      </c>
      <c r="D1223" t="s">
        <v>2648</v>
      </c>
      <c r="E1223" t="s">
        <v>37</v>
      </c>
      <c r="F1223" t="s">
        <v>585</v>
      </c>
      <c r="G1223">
        <v>154</v>
      </c>
      <c r="H1223">
        <v>95632614</v>
      </c>
      <c r="I1223">
        <v>79000000</v>
      </c>
      <c r="J1223">
        <v>7.2</v>
      </c>
      <c r="K1223">
        <f>Table1[[#This Row],[Gross Earning]]-Table1[[#This Row],[Budget]]</f>
        <v>16632614</v>
      </c>
    </row>
    <row r="1224" spans="1:11">
      <c r="A1224" t="s">
        <v>13416</v>
      </c>
      <c r="B1224" s="3">
        <v>1999</v>
      </c>
      <c r="C1224" t="s">
        <v>9834</v>
      </c>
      <c r="D1224" t="s">
        <v>1681</v>
      </c>
      <c r="E1224" t="s">
        <v>37</v>
      </c>
      <c r="F1224" t="s">
        <v>39</v>
      </c>
      <c r="G1224">
        <v>81</v>
      </c>
      <c r="H1224">
        <v>30628981</v>
      </c>
      <c r="I1224">
        <v>14000000</v>
      </c>
      <c r="J1224">
        <v>5</v>
      </c>
      <c r="K1224">
        <f>Table1[[#This Row],[Gross Earning]]-Table1[[#This Row],[Budget]]</f>
        <v>16628981</v>
      </c>
    </row>
    <row r="1225" spans="1:11">
      <c r="A1225" t="s">
        <v>9624</v>
      </c>
      <c r="B1225" s="3">
        <v>2002</v>
      </c>
      <c r="C1225" t="s">
        <v>6620</v>
      </c>
      <c r="D1225" t="s">
        <v>214</v>
      </c>
      <c r="E1225" t="s">
        <v>37</v>
      </c>
      <c r="F1225" t="s">
        <v>39</v>
      </c>
      <c r="G1225">
        <v>114</v>
      </c>
      <c r="H1225">
        <v>41597830</v>
      </c>
      <c r="I1225">
        <v>25000000</v>
      </c>
      <c r="J1225">
        <v>7.6</v>
      </c>
      <c r="K1225">
        <f>Table1[[#This Row],[Gross Earning]]-Table1[[#This Row],[Budget]]</f>
        <v>16597830</v>
      </c>
    </row>
    <row r="1226" spans="1:11">
      <c r="A1226" t="s">
        <v>12834</v>
      </c>
      <c r="B1226" s="3">
        <v>2005</v>
      </c>
      <c r="C1226" t="s">
        <v>12502</v>
      </c>
      <c r="D1226" t="s">
        <v>1681</v>
      </c>
      <c r="E1226" t="s">
        <v>37</v>
      </c>
      <c r="F1226" t="s">
        <v>39</v>
      </c>
      <c r="G1226">
        <v>90</v>
      </c>
      <c r="H1226">
        <v>31585300</v>
      </c>
      <c r="I1226">
        <v>15000000</v>
      </c>
      <c r="J1226">
        <v>6.1</v>
      </c>
      <c r="K1226">
        <f>Table1[[#This Row],[Gross Earning]]-Table1[[#This Row],[Budget]]</f>
        <v>16585300</v>
      </c>
    </row>
    <row r="1227" spans="1:11">
      <c r="A1227" t="s">
        <v>15227</v>
      </c>
      <c r="B1227" s="3">
        <v>2016</v>
      </c>
      <c r="C1227" t="s">
        <v>15224</v>
      </c>
      <c r="D1227" t="s">
        <v>3030</v>
      </c>
      <c r="E1227" t="s">
        <v>37</v>
      </c>
      <c r="F1227" t="s">
        <v>39</v>
      </c>
      <c r="G1227">
        <v>93</v>
      </c>
      <c r="H1227">
        <v>26583369</v>
      </c>
      <c r="I1227">
        <v>10000000</v>
      </c>
      <c r="J1227">
        <v>4.8</v>
      </c>
      <c r="K1227">
        <f>Table1[[#This Row],[Gross Earning]]-Table1[[#This Row],[Budget]]</f>
        <v>16583369</v>
      </c>
    </row>
    <row r="1228" spans="1:11">
      <c r="A1228" t="s">
        <v>17609</v>
      </c>
      <c r="B1228" s="3">
        <v>2000</v>
      </c>
      <c r="C1228" t="s">
        <v>57</v>
      </c>
      <c r="D1228" t="s">
        <v>852</v>
      </c>
      <c r="E1228" t="s">
        <v>37</v>
      </c>
      <c r="F1228" t="s">
        <v>585</v>
      </c>
      <c r="G1228">
        <v>113</v>
      </c>
      <c r="H1228">
        <v>25530884</v>
      </c>
      <c r="I1228">
        <v>9000000</v>
      </c>
      <c r="J1228">
        <v>8.5</v>
      </c>
      <c r="K1228">
        <f>Table1[[#This Row],[Gross Earning]]-Table1[[#This Row],[Budget]]</f>
        <v>16530884</v>
      </c>
    </row>
    <row r="1229" spans="1:11">
      <c r="A1229" t="s">
        <v>4092</v>
      </c>
      <c r="B1229" s="3">
        <v>2008</v>
      </c>
      <c r="C1229" t="s">
        <v>912</v>
      </c>
      <c r="D1229" t="s">
        <v>2954</v>
      </c>
      <c r="E1229" t="s">
        <v>37</v>
      </c>
      <c r="F1229" t="s">
        <v>585</v>
      </c>
      <c r="G1229">
        <v>91</v>
      </c>
      <c r="H1229">
        <v>64505912</v>
      </c>
      <c r="I1229">
        <v>48000000</v>
      </c>
      <c r="J1229">
        <v>5</v>
      </c>
      <c r="K1229">
        <f>Table1[[#This Row],[Gross Earning]]-Table1[[#This Row],[Budget]]</f>
        <v>16505912</v>
      </c>
    </row>
    <row r="1230" spans="1:11">
      <c r="A1230" t="s">
        <v>17627</v>
      </c>
      <c r="B1230" s="3">
        <v>2013</v>
      </c>
      <c r="C1230" t="s">
        <v>6575</v>
      </c>
      <c r="D1230" t="s">
        <v>2527</v>
      </c>
      <c r="E1230" t="s">
        <v>37</v>
      </c>
      <c r="F1230" t="s">
        <v>39</v>
      </c>
      <c r="G1230">
        <v>103</v>
      </c>
      <c r="H1230">
        <v>21501098</v>
      </c>
      <c r="I1230">
        <v>5000000</v>
      </c>
      <c r="J1230">
        <v>7.4</v>
      </c>
      <c r="K1230">
        <f>Table1[[#This Row],[Gross Earning]]-Table1[[#This Row],[Budget]]</f>
        <v>16501098</v>
      </c>
    </row>
    <row r="1231" spans="1:11">
      <c r="A1231" t="s">
        <v>22510</v>
      </c>
      <c r="B1231" s="3">
        <v>1977</v>
      </c>
      <c r="C1231" t="s">
        <v>22508</v>
      </c>
      <c r="D1231" t="s">
        <v>10222</v>
      </c>
      <c r="E1231" t="s">
        <v>37</v>
      </c>
      <c r="F1231" t="s">
        <v>95</v>
      </c>
      <c r="G1231">
        <v>97</v>
      </c>
      <c r="H1231">
        <v>17000000</v>
      </c>
      <c r="I1231">
        <v>500000</v>
      </c>
      <c r="J1231">
        <v>5.9</v>
      </c>
      <c r="K1231">
        <f>Table1[[#This Row],[Gross Earning]]-Table1[[#This Row],[Budget]]</f>
        <v>16500000</v>
      </c>
    </row>
    <row r="1232" spans="1:11">
      <c r="A1232" t="s">
        <v>5140</v>
      </c>
      <c r="B1232" s="3">
        <v>2005</v>
      </c>
      <c r="C1232" t="s">
        <v>5139</v>
      </c>
      <c r="D1232" t="s">
        <v>923</v>
      </c>
      <c r="E1232" t="s">
        <v>37</v>
      </c>
      <c r="F1232" t="s">
        <v>585</v>
      </c>
      <c r="G1232">
        <v>132</v>
      </c>
      <c r="H1232">
        <v>70496802</v>
      </c>
      <c r="I1232">
        <v>54000000</v>
      </c>
      <c r="J1232">
        <v>8.1999999999999993</v>
      </c>
      <c r="K1232">
        <f>Table1[[#This Row],[Gross Earning]]-Table1[[#This Row],[Budget]]</f>
        <v>16496802</v>
      </c>
    </row>
    <row r="1233" spans="1:11">
      <c r="A1233" t="s">
        <v>19243</v>
      </c>
      <c r="B1233" s="3">
        <v>1986</v>
      </c>
      <c r="C1233" t="s">
        <v>19241</v>
      </c>
      <c r="D1233" t="s">
        <v>5544</v>
      </c>
      <c r="E1233" t="s">
        <v>37</v>
      </c>
      <c r="F1233" t="s">
        <v>585</v>
      </c>
      <c r="G1233">
        <v>86</v>
      </c>
      <c r="H1233">
        <v>19472057</v>
      </c>
      <c r="I1233">
        <v>3000000</v>
      </c>
      <c r="J1233">
        <v>5.9</v>
      </c>
      <c r="K1233">
        <f>Table1[[#This Row],[Gross Earning]]-Table1[[#This Row],[Budget]]</f>
        <v>16472057</v>
      </c>
    </row>
    <row r="1234" spans="1:11">
      <c r="A1234" t="s">
        <v>11817</v>
      </c>
      <c r="B1234" s="3">
        <v>2006</v>
      </c>
      <c r="C1234" t="s">
        <v>1155</v>
      </c>
      <c r="D1234" t="s">
        <v>2819</v>
      </c>
      <c r="E1234" t="s">
        <v>37</v>
      </c>
      <c r="F1234" t="s">
        <v>585</v>
      </c>
      <c r="G1234">
        <v>111</v>
      </c>
      <c r="H1234">
        <v>31471430</v>
      </c>
      <c r="I1234">
        <v>15000000</v>
      </c>
      <c r="J1234">
        <v>7.6</v>
      </c>
      <c r="K1234">
        <f>Table1[[#This Row],[Gross Earning]]-Table1[[#This Row],[Budget]]</f>
        <v>16471430</v>
      </c>
    </row>
    <row r="1235" spans="1:11">
      <c r="A1235" t="s">
        <v>14922</v>
      </c>
      <c r="B1235" s="3">
        <v>2006</v>
      </c>
      <c r="C1235" t="s">
        <v>14921</v>
      </c>
      <c r="D1235" t="s">
        <v>1681</v>
      </c>
      <c r="E1235" t="s">
        <v>37</v>
      </c>
      <c r="F1235" t="s">
        <v>39</v>
      </c>
      <c r="G1235">
        <v>103</v>
      </c>
      <c r="H1235">
        <v>28435406</v>
      </c>
      <c r="I1235">
        <v>12000000</v>
      </c>
      <c r="J1235">
        <v>5.5</v>
      </c>
      <c r="K1235">
        <f>Table1[[#This Row],[Gross Earning]]-Table1[[#This Row],[Budget]]</f>
        <v>16435406</v>
      </c>
    </row>
    <row r="1236" spans="1:11">
      <c r="A1236" t="s">
        <v>19675</v>
      </c>
      <c r="B1236" s="3">
        <v>1988</v>
      </c>
      <c r="C1236" t="s">
        <v>19673</v>
      </c>
      <c r="D1236" t="s">
        <v>6403</v>
      </c>
      <c r="E1236" t="s">
        <v>37</v>
      </c>
      <c r="F1236" t="s">
        <v>585</v>
      </c>
      <c r="G1236">
        <v>88</v>
      </c>
      <c r="H1236">
        <v>19170001</v>
      </c>
      <c r="I1236">
        <v>2800000</v>
      </c>
      <c r="J1236">
        <v>5.3</v>
      </c>
      <c r="K1236">
        <f>Table1[[#This Row],[Gross Earning]]-Table1[[#This Row],[Budget]]</f>
        <v>16370001</v>
      </c>
    </row>
    <row r="1237" spans="1:11">
      <c r="A1237" t="s">
        <v>13757</v>
      </c>
      <c r="B1237" s="3">
        <v>2001</v>
      </c>
      <c r="C1237" t="s">
        <v>13756</v>
      </c>
      <c r="D1237" t="s">
        <v>1681</v>
      </c>
      <c r="E1237" t="s">
        <v>37</v>
      </c>
      <c r="F1237" t="s">
        <v>585</v>
      </c>
      <c r="G1237">
        <v>90</v>
      </c>
      <c r="H1237">
        <v>22235901</v>
      </c>
      <c r="I1237">
        <v>6000000</v>
      </c>
      <c r="J1237">
        <v>6.1</v>
      </c>
      <c r="K1237">
        <f>Table1[[#This Row],[Gross Earning]]-Table1[[#This Row],[Budget]]</f>
        <v>16235901</v>
      </c>
    </row>
    <row r="1238" spans="1:11">
      <c r="A1238" t="s">
        <v>10223</v>
      </c>
      <c r="B1238" s="3">
        <v>2000</v>
      </c>
      <c r="C1238" t="s">
        <v>1394</v>
      </c>
      <c r="D1238" t="s">
        <v>10222</v>
      </c>
      <c r="E1238" t="s">
        <v>37</v>
      </c>
      <c r="F1238" t="s">
        <v>585</v>
      </c>
      <c r="G1238">
        <v>112</v>
      </c>
      <c r="H1238">
        <v>39235088</v>
      </c>
      <c r="I1238">
        <v>23000000</v>
      </c>
      <c r="J1238">
        <v>7.1</v>
      </c>
      <c r="K1238">
        <f>Table1[[#This Row],[Gross Earning]]-Table1[[#This Row],[Budget]]</f>
        <v>16235088</v>
      </c>
    </row>
    <row r="1239" spans="1:11">
      <c r="A1239" t="s">
        <v>17672</v>
      </c>
      <c r="B1239" s="3">
        <v>2014</v>
      </c>
      <c r="C1239" t="s">
        <v>14108</v>
      </c>
      <c r="D1239" t="s">
        <v>3030</v>
      </c>
      <c r="E1239" t="s">
        <v>37</v>
      </c>
      <c r="F1239" t="s">
        <v>585</v>
      </c>
      <c r="G1239">
        <v>93</v>
      </c>
      <c r="H1239">
        <v>21197315</v>
      </c>
      <c r="I1239">
        <v>5000000</v>
      </c>
      <c r="J1239">
        <v>6.1</v>
      </c>
      <c r="K1239">
        <f>Table1[[#This Row],[Gross Earning]]-Table1[[#This Row],[Budget]]</f>
        <v>16197315</v>
      </c>
    </row>
    <row r="1240" spans="1:11">
      <c r="A1240" t="s">
        <v>19215</v>
      </c>
      <c r="B1240" s="3">
        <v>2002</v>
      </c>
      <c r="C1240" t="s">
        <v>13092</v>
      </c>
      <c r="D1240" t="s">
        <v>19214</v>
      </c>
      <c r="E1240" t="s">
        <v>37</v>
      </c>
      <c r="F1240" t="s">
        <v>585</v>
      </c>
      <c r="G1240">
        <v>113</v>
      </c>
      <c r="H1240">
        <v>19184015</v>
      </c>
      <c r="I1240">
        <v>3000000</v>
      </c>
      <c r="J1240">
        <v>5.4</v>
      </c>
      <c r="K1240">
        <f>Table1[[#This Row],[Gross Earning]]-Table1[[#This Row],[Budget]]</f>
        <v>16184015</v>
      </c>
    </row>
    <row r="1241" spans="1:11">
      <c r="A1241" t="s">
        <v>2022</v>
      </c>
      <c r="B1241" s="3">
        <v>2001</v>
      </c>
      <c r="C1241" t="s">
        <v>1783</v>
      </c>
      <c r="D1241" t="s">
        <v>1930</v>
      </c>
      <c r="E1241" t="s">
        <v>37</v>
      </c>
      <c r="F1241" t="s">
        <v>39</v>
      </c>
      <c r="G1241">
        <v>100</v>
      </c>
      <c r="H1241">
        <v>131144183</v>
      </c>
      <c r="I1241">
        <v>115000000</v>
      </c>
      <c r="J1241">
        <v>5.7</v>
      </c>
      <c r="K1241">
        <f>Table1[[#This Row],[Gross Earning]]-Table1[[#This Row],[Budget]]</f>
        <v>16144183</v>
      </c>
    </row>
    <row r="1242" spans="1:11">
      <c r="A1242" t="s">
        <v>13983</v>
      </c>
      <c r="B1242" s="3">
        <v>2010</v>
      </c>
      <c r="C1242" t="s">
        <v>13982</v>
      </c>
      <c r="D1242" t="s">
        <v>334</v>
      </c>
      <c r="E1242" t="s">
        <v>37</v>
      </c>
      <c r="F1242" t="s">
        <v>585</v>
      </c>
      <c r="G1242">
        <v>105</v>
      </c>
      <c r="H1242">
        <v>26589953</v>
      </c>
      <c r="I1242">
        <v>10500000</v>
      </c>
      <c r="J1242">
        <v>6.7</v>
      </c>
      <c r="K1242">
        <f>Table1[[#This Row],[Gross Earning]]-Table1[[#This Row],[Budget]]</f>
        <v>16089953</v>
      </c>
    </row>
    <row r="1243" spans="1:11">
      <c r="A1243" t="s">
        <v>9559</v>
      </c>
      <c r="B1243" s="3">
        <v>1997</v>
      </c>
      <c r="C1243" t="s">
        <v>260</v>
      </c>
      <c r="D1243" t="s">
        <v>422</v>
      </c>
      <c r="E1243" t="s">
        <v>37</v>
      </c>
      <c r="F1243" t="s">
        <v>585</v>
      </c>
      <c r="G1243">
        <v>97</v>
      </c>
      <c r="H1243">
        <v>41067398</v>
      </c>
      <c r="I1243">
        <v>25000000</v>
      </c>
      <c r="J1243">
        <v>6.1</v>
      </c>
      <c r="K1243">
        <f>Table1[[#This Row],[Gross Earning]]-Table1[[#This Row],[Budget]]</f>
        <v>16067398</v>
      </c>
    </row>
    <row r="1244" spans="1:11">
      <c r="A1244" t="s">
        <v>10910</v>
      </c>
      <c r="B1244" s="3">
        <v>2011</v>
      </c>
      <c r="C1244" t="s">
        <v>10909</v>
      </c>
      <c r="D1244" t="s">
        <v>4219</v>
      </c>
      <c r="E1244" t="s">
        <v>37</v>
      </c>
      <c r="F1244" t="s">
        <v>585</v>
      </c>
      <c r="G1244">
        <v>90</v>
      </c>
      <c r="H1244">
        <v>35033759</v>
      </c>
      <c r="I1244">
        <v>19000000</v>
      </c>
      <c r="J1244">
        <v>6.3</v>
      </c>
      <c r="K1244">
        <f>Table1[[#This Row],[Gross Earning]]-Table1[[#This Row],[Budget]]</f>
        <v>16033759</v>
      </c>
    </row>
    <row r="1245" spans="1:11">
      <c r="A1245" t="s">
        <v>15499</v>
      </c>
      <c r="B1245" s="3">
        <v>2009</v>
      </c>
      <c r="C1245" t="s">
        <v>6549</v>
      </c>
      <c r="D1245" t="s">
        <v>1415</v>
      </c>
      <c r="E1245" t="s">
        <v>37</v>
      </c>
      <c r="F1245" t="s">
        <v>585</v>
      </c>
      <c r="G1245">
        <v>107</v>
      </c>
      <c r="H1245">
        <v>16025394</v>
      </c>
      <c r="J1245">
        <v>6.8</v>
      </c>
      <c r="K1245">
        <f>Table1[[#This Row],[Gross Earning]]-Table1[[#This Row],[Budget]]</f>
        <v>16025394</v>
      </c>
    </row>
    <row r="1246" spans="1:11">
      <c r="A1246" t="s">
        <v>5160</v>
      </c>
      <c r="B1246" s="3">
        <v>2005</v>
      </c>
      <c r="C1246" t="s">
        <v>5158</v>
      </c>
      <c r="D1246" t="s">
        <v>5159</v>
      </c>
      <c r="E1246" t="s">
        <v>37</v>
      </c>
      <c r="F1246" t="s">
        <v>277</v>
      </c>
      <c r="G1246">
        <v>101</v>
      </c>
      <c r="H1246">
        <v>66002004</v>
      </c>
      <c r="I1246">
        <v>50000000</v>
      </c>
      <c r="J1246">
        <v>4.7</v>
      </c>
      <c r="K1246">
        <f>Table1[[#This Row],[Gross Earning]]-Table1[[#This Row],[Budget]]</f>
        <v>16002004</v>
      </c>
    </row>
    <row r="1247" spans="1:11">
      <c r="A1247" t="s">
        <v>16511</v>
      </c>
      <c r="B1247" s="3">
        <v>1976</v>
      </c>
      <c r="C1247" t="s">
        <v>16510</v>
      </c>
      <c r="D1247" t="s">
        <v>73</v>
      </c>
      <c r="E1247" t="s">
        <v>37</v>
      </c>
      <c r="F1247" t="s">
        <v>95</v>
      </c>
      <c r="G1247">
        <v>119</v>
      </c>
      <c r="H1247">
        <v>25000000</v>
      </c>
      <c r="I1247">
        <v>9000000</v>
      </c>
      <c r="J1247">
        <v>6.8</v>
      </c>
      <c r="K1247">
        <f>Table1[[#This Row],[Gross Earning]]-Table1[[#This Row],[Budget]]</f>
        <v>16000000</v>
      </c>
    </row>
    <row r="1248" spans="1:11">
      <c r="A1248" t="s">
        <v>9607</v>
      </c>
      <c r="B1248" s="3">
        <v>2003</v>
      </c>
      <c r="C1248" t="s">
        <v>6767</v>
      </c>
      <c r="D1248" t="s">
        <v>9105</v>
      </c>
      <c r="E1248" t="s">
        <v>37</v>
      </c>
      <c r="F1248" t="s">
        <v>95</v>
      </c>
      <c r="G1248">
        <v>105</v>
      </c>
      <c r="H1248">
        <v>35990505</v>
      </c>
      <c r="I1248">
        <v>20000000</v>
      </c>
      <c r="J1248">
        <v>5.8</v>
      </c>
      <c r="K1248">
        <f>Table1[[#This Row],[Gross Earning]]-Table1[[#This Row],[Budget]]</f>
        <v>15990505</v>
      </c>
    </row>
    <row r="1249" spans="1:11">
      <c r="A1249" t="s">
        <v>10111</v>
      </c>
      <c r="B1249" s="3">
        <v>1998</v>
      </c>
      <c r="C1249" t="s">
        <v>7858</v>
      </c>
      <c r="D1249" t="s">
        <v>5103</v>
      </c>
      <c r="E1249" t="s">
        <v>37</v>
      </c>
      <c r="F1249" t="s">
        <v>585</v>
      </c>
      <c r="G1249">
        <v>100</v>
      </c>
      <c r="H1249">
        <v>39989008</v>
      </c>
      <c r="I1249">
        <v>24000000</v>
      </c>
      <c r="J1249">
        <v>4.5999999999999996</v>
      </c>
      <c r="K1249">
        <f>Table1[[#This Row],[Gross Earning]]-Table1[[#This Row],[Budget]]</f>
        <v>15989008</v>
      </c>
    </row>
    <row r="1250" spans="1:11">
      <c r="A1250" t="s">
        <v>13693</v>
      </c>
      <c r="B1250" s="3">
        <v>2002</v>
      </c>
      <c r="C1250" t="s">
        <v>13692</v>
      </c>
      <c r="D1250" t="s">
        <v>1671</v>
      </c>
      <c r="E1250" t="s">
        <v>37</v>
      </c>
      <c r="F1250" t="s">
        <v>39</v>
      </c>
      <c r="G1250">
        <v>92</v>
      </c>
      <c r="H1250">
        <v>28972187</v>
      </c>
      <c r="I1250">
        <v>13000000</v>
      </c>
      <c r="J1250">
        <v>5.9</v>
      </c>
      <c r="K1250">
        <f>Table1[[#This Row],[Gross Earning]]-Table1[[#This Row],[Budget]]</f>
        <v>15972187</v>
      </c>
    </row>
    <row r="1251" spans="1:11">
      <c r="A1251" t="s">
        <v>14207</v>
      </c>
      <c r="B1251" s="3">
        <v>2006</v>
      </c>
      <c r="C1251" t="s">
        <v>4531</v>
      </c>
      <c r="D1251" t="s">
        <v>334</v>
      </c>
      <c r="E1251" t="s">
        <v>37</v>
      </c>
      <c r="F1251" t="s">
        <v>585</v>
      </c>
      <c r="G1251">
        <v>93</v>
      </c>
      <c r="H1251">
        <v>27829874</v>
      </c>
      <c r="I1251">
        <v>12000000</v>
      </c>
      <c r="J1251">
        <v>7</v>
      </c>
      <c r="K1251">
        <f>Table1[[#This Row],[Gross Earning]]-Table1[[#This Row],[Budget]]</f>
        <v>15829874</v>
      </c>
    </row>
    <row r="1252" spans="1:11">
      <c r="A1252" t="s">
        <v>16049</v>
      </c>
      <c r="B1252" s="3">
        <v>1969</v>
      </c>
      <c r="C1252" t="s">
        <v>16046</v>
      </c>
      <c r="D1252" t="s">
        <v>50</v>
      </c>
      <c r="E1252" t="s">
        <v>37</v>
      </c>
      <c r="F1252" t="s">
        <v>16052</v>
      </c>
      <c r="G1252">
        <v>142</v>
      </c>
      <c r="H1252">
        <v>22800000</v>
      </c>
      <c r="I1252">
        <v>7000000</v>
      </c>
      <c r="J1252">
        <v>6.8</v>
      </c>
      <c r="K1252">
        <f>Table1[[#This Row],[Gross Earning]]-Table1[[#This Row],[Budget]]</f>
        <v>15800000</v>
      </c>
    </row>
    <row r="1253" spans="1:11">
      <c r="A1253" t="s">
        <v>5789</v>
      </c>
      <c r="B1253" s="3">
        <v>2000</v>
      </c>
      <c r="C1253" t="s">
        <v>4080</v>
      </c>
      <c r="D1253" t="s">
        <v>5788</v>
      </c>
      <c r="E1253" t="s">
        <v>37</v>
      </c>
      <c r="F1253" t="s">
        <v>39</v>
      </c>
      <c r="G1253">
        <v>107</v>
      </c>
      <c r="H1253">
        <v>60786269</v>
      </c>
      <c r="I1253">
        <v>45000000</v>
      </c>
      <c r="J1253">
        <v>5.6</v>
      </c>
      <c r="K1253">
        <f>Table1[[#This Row],[Gross Earning]]-Table1[[#This Row],[Budget]]</f>
        <v>15786269</v>
      </c>
    </row>
    <row r="1254" spans="1:11">
      <c r="A1254" t="s">
        <v>21551</v>
      </c>
      <c r="B1254" s="3">
        <v>2016</v>
      </c>
      <c r="C1254" t="s">
        <v>21548</v>
      </c>
      <c r="D1254" t="s">
        <v>3409</v>
      </c>
      <c r="E1254" t="s">
        <v>37</v>
      </c>
      <c r="F1254" t="s">
        <v>95</v>
      </c>
      <c r="G1254">
        <v>120</v>
      </c>
      <c r="H1254">
        <v>20773070</v>
      </c>
      <c r="I1254">
        <v>5000000</v>
      </c>
      <c r="J1254">
        <v>3.4</v>
      </c>
      <c r="K1254">
        <f>Table1[[#This Row],[Gross Earning]]-Table1[[#This Row],[Budget]]</f>
        <v>15773070</v>
      </c>
    </row>
    <row r="1255" spans="1:11">
      <c r="A1255" t="s">
        <v>4031</v>
      </c>
      <c r="B1255" s="3">
        <v>2000</v>
      </c>
      <c r="C1255" t="s">
        <v>260</v>
      </c>
      <c r="D1255" t="s">
        <v>2490</v>
      </c>
      <c r="E1255" t="s">
        <v>37</v>
      </c>
      <c r="F1255" t="s">
        <v>39</v>
      </c>
      <c r="G1255">
        <v>125</v>
      </c>
      <c r="H1255">
        <v>75764085</v>
      </c>
      <c r="I1255">
        <v>60000000</v>
      </c>
      <c r="J1255">
        <v>6.7</v>
      </c>
      <c r="K1255">
        <f>Table1[[#This Row],[Gross Earning]]-Table1[[#This Row],[Budget]]</f>
        <v>15764085</v>
      </c>
    </row>
    <row r="1256" spans="1:11">
      <c r="A1256" t="s">
        <v>17649</v>
      </c>
      <c r="B1256" s="3">
        <v>1997</v>
      </c>
      <c r="C1256" t="s">
        <v>1689</v>
      </c>
      <c r="D1256" t="s">
        <v>3409</v>
      </c>
      <c r="E1256" t="s">
        <v>37</v>
      </c>
      <c r="F1256" t="s">
        <v>39</v>
      </c>
      <c r="G1256">
        <v>134</v>
      </c>
      <c r="H1256">
        <v>20733485</v>
      </c>
      <c r="I1256">
        <v>5000000</v>
      </c>
      <c r="J1256">
        <v>7.2</v>
      </c>
      <c r="K1256">
        <f>Table1[[#This Row],[Gross Earning]]-Table1[[#This Row],[Budget]]</f>
        <v>15733485</v>
      </c>
    </row>
    <row r="1257" spans="1:11">
      <c r="A1257" t="s">
        <v>12117</v>
      </c>
      <c r="B1257" s="3">
        <v>2007</v>
      </c>
      <c r="C1257" t="s">
        <v>12115</v>
      </c>
      <c r="D1257" t="s">
        <v>464</v>
      </c>
      <c r="E1257" t="s">
        <v>37</v>
      </c>
      <c r="F1257" t="s">
        <v>585</v>
      </c>
      <c r="G1257">
        <v>94</v>
      </c>
      <c r="H1257">
        <v>39687528</v>
      </c>
      <c r="I1257">
        <v>24000000</v>
      </c>
      <c r="J1257">
        <v>6.3</v>
      </c>
      <c r="K1257">
        <f>Table1[[#This Row],[Gross Earning]]-Table1[[#This Row],[Budget]]</f>
        <v>15687528</v>
      </c>
    </row>
    <row r="1258" spans="1:11">
      <c r="A1258" t="s">
        <v>8321</v>
      </c>
      <c r="B1258" s="3">
        <v>1989</v>
      </c>
      <c r="C1258" t="s">
        <v>187</v>
      </c>
      <c r="D1258" t="s">
        <v>334</v>
      </c>
      <c r="E1258" t="s">
        <v>37</v>
      </c>
      <c r="F1258" t="s">
        <v>585</v>
      </c>
      <c r="G1258">
        <v>125</v>
      </c>
      <c r="H1258">
        <v>45645204</v>
      </c>
      <c r="I1258">
        <v>30000000</v>
      </c>
      <c r="J1258">
        <v>6.6</v>
      </c>
      <c r="K1258">
        <f>Table1[[#This Row],[Gross Earning]]-Table1[[#This Row],[Budget]]</f>
        <v>15645204</v>
      </c>
    </row>
    <row r="1259" spans="1:11">
      <c r="A1259" t="s">
        <v>4076</v>
      </c>
      <c r="B1259" s="3">
        <v>2011</v>
      </c>
      <c r="C1259" t="s">
        <v>1526</v>
      </c>
      <c r="D1259" t="s">
        <v>4075</v>
      </c>
      <c r="E1259" t="s">
        <v>37</v>
      </c>
      <c r="F1259" t="s">
        <v>39</v>
      </c>
      <c r="G1259">
        <v>106</v>
      </c>
      <c r="H1259">
        <v>75638743</v>
      </c>
      <c r="I1259">
        <v>60000000</v>
      </c>
      <c r="J1259">
        <v>6.6</v>
      </c>
      <c r="K1259">
        <f>Table1[[#This Row],[Gross Earning]]-Table1[[#This Row],[Budget]]</f>
        <v>15638743</v>
      </c>
    </row>
    <row r="1260" spans="1:11">
      <c r="A1260" t="s">
        <v>12457</v>
      </c>
      <c r="B1260" s="3">
        <v>2007</v>
      </c>
      <c r="C1260" t="s">
        <v>2453</v>
      </c>
      <c r="D1260" t="s">
        <v>12456</v>
      </c>
      <c r="E1260" t="s">
        <v>37</v>
      </c>
      <c r="F1260" t="s">
        <v>585</v>
      </c>
      <c r="G1260">
        <v>121</v>
      </c>
      <c r="H1260">
        <v>23618786</v>
      </c>
      <c r="I1260">
        <v>8000000</v>
      </c>
      <c r="J1260">
        <v>7.9</v>
      </c>
      <c r="K1260">
        <f>Table1[[#This Row],[Gross Earning]]-Table1[[#This Row],[Budget]]</f>
        <v>15618786</v>
      </c>
    </row>
    <row r="1261" spans="1:11">
      <c r="A1261" t="s">
        <v>14928</v>
      </c>
      <c r="B1261" s="3">
        <v>1983</v>
      </c>
      <c r="C1261" t="s">
        <v>4850</v>
      </c>
      <c r="D1261" t="s">
        <v>1935</v>
      </c>
      <c r="E1261" t="s">
        <v>37</v>
      </c>
      <c r="F1261" t="s">
        <v>39</v>
      </c>
      <c r="G1261">
        <v>114</v>
      </c>
      <c r="H1261">
        <v>25600000</v>
      </c>
      <c r="I1261">
        <v>10000000</v>
      </c>
      <c r="J1261">
        <v>7.2</v>
      </c>
      <c r="K1261">
        <f>Table1[[#This Row],[Gross Earning]]-Table1[[#This Row],[Budget]]</f>
        <v>15600000</v>
      </c>
    </row>
    <row r="1262" spans="1:11">
      <c r="A1262" t="s">
        <v>10844</v>
      </c>
      <c r="B1262" s="3">
        <v>2010</v>
      </c>
      <c r="C1262" t="s">
        <v>10841</v>
      </c>
      <c r="D1262" t="s">
        <v>2125</v>
      </c>
      <c r="E1262" t="s">
        <v>37</v>
      </c>
      <c r="F1262" t="s">
        <v>585</v>
      </c>
      <c r="G1262">
        <v>105</v>
      </c>
      <c r="H1262">
        <v>35596227</v>
      </c>
      <c r="I1262">
        <v>20000000</v>
      </c>
      <c r="J1262">
        <v>6.3</v>
      </c>
      <c r="K1262">
        <f>Table1[[#This Row],[Gross Earning]]-Table1[[#This Row],[Budget]]</f>
        <v>15596227</v>
      </c>
    </row>
    <row r="1263" spans="1:11">
      <c r="A1263" t="s">
        <v>10578</v>
      </c>
      <c r="B1263" s="3">
        <v>2007</v>
      </c>
      <c r="C1263" t="s">
        <v>5462</v>
      </c>
      <c r="D1263" t="s">
        <v>1726</v>
      </c>
      <c r="E1263" t="s">
        <v>37</v>
      </c>
      <c r="F1263" t="s">
        <v>39</v>
      </c>
      <c r="G1263">
        <v>123</v>
      </c>
      <c r="H1263">
        <v>36581633</v>
      </c>
      <c r="I1263">
        <v>21000000</v>
      </c>
      <c r="J1263">
        <v>7.5</v>
      </c>
      <c r="K1263">
        <f>Table1[[#This Row],[Gross Earning]]-Table1[[#This Row],[Budget]]</f>
        <v>15581633</v>
      </c>
    </row>
    <row r="1264" spans="1:11">
      <c r="A1264" t="s">
        <v>10789</v>
      </c>
      <c r="B1264" s="3">
        <v>2000</v>
      </c>
      <c r="C1264" t="s">
        <v>10786</v>
      </c>
      <c r="D1264" t="s">
        <v>10787</v>
      </c>
      <c r="E1264" t="s">
        <v>37</v>
      </c>
      <c r="F1264" t="s">
        <v>277</v>
      </c>
      <c r="G1264">
        <v>77</v>
      </c>
      <c r="H1264">
        <v>45542421</v>
      </c>
      <c r="I1264">
        <v>30000000</v>
      </c>
      <c r="J1264">
        <v>6.3</v>
      </c>
      <c r="K1264">
        <f>Table1[[#This Row],[Gross Earning]]-Table1[[#This Row],[Budget]]</f>
        <v>15542421</v>
      </c>
    </row>
    <row r="1265" spans="1:11">
      <c r="A1265" t="s">
        <v>1529</v>
      </c>
      <c r="B1265" s="3">
        <v>2004</v>
      </c>
      <c r="C1265" t="s">
        <v>1526</v>
      </c>
      <c r="D1265" t="s">
        <v>1528</v>
      </c>
      <c r="E1265" t="s">
        <v>37</v>
      </c>
      <c r="F1265" t="s">
        <v>39</v>
      </c>
      <c r="G1265">
        <v>125</v>
      </c>
      <c r="H1265">
        <v>125531634</v>
      </c>
      <c r="I1265">
        <v>110000000</v>
      </c>
      <c r="J1265">
        <v>6.4</v>
      </c>
      <c r="K1265">
        <f>Table1[[#This Row],[Gross Earning]]-Table1[[#This Row],[Budget]]</f>
        <v>15531634</v>
      </c>
    </row>
    <row r="1266" spans="1:11">
      <c r="A1266" t="s">
        <v>15637</v>
      </c>
      <c r="B1266" s="3">
        <v>2007</v>
      </c>
      <c r="C1266" t="s">
        <v>3806</v>
      </c>
      <c r="D1266" t="s">
        <v>2889</v>
      </c>
      <c r="E1266" t="s">
        <v>37</v>
      </c>
      <c r="F1266" t="s">
        <v>39</v>
      </c>
      <c r="G1266">
        <v>123</v>
      </c>
      <c r="H1266">
        <v>24530513</v>
      </c>
      <c r="I1266">
        <v>9000000</v>
      </c>
      <c r="J1266">
        <v>8</v>
      </c>
      <c r="K1266">
        <f>Table1[[#This Row],[Gross Earning]]-Table1[[#This Row],[Budget]]</f>
        <v>15530513</v>
      </c>
    </row>
    <row r="1267" spans="1:11">
      <c r="A1267" t="s">
        <v>13732</v>
      </c>
      <c r="B1267" s="3">
        <v>1990</v>
      </c>
      <c r="C1267" t="s">
        <v>13730</v>
      </c>
      <c r="D1267" t="s">
        <v>7406</v>
      </c>
      <c r="E1267" t="s">
        <v>37</v>
      </c>
      <c r="F1267" t="s">
        <v>585</v>
      </c>
      <c r="G1267">
        <v>72</v>
      </c>
      <c r="H1267">
        <v>28501605</v>
      </c>
      <c r="I1267">
        <v>13000000</v>
      </c>
      <c r="J1267">
        <v>5.7</v>
      </c>
      <c r="K1267">
        <f>Table1[[#This Row],[Gross Earning]]-Table1[[#This Row],[Budget]]</f>
        <v>15501605</v>
      </c>
    </row>
    <row r="1268" spans="1:11">
      <c r="A1268" t="s">
        <v>14955</v>
      </c>
      <c r="B1268" s="3">
        <v>2009</v>
      </c>
      <c r="C1268" t="s">
        <v>14954</v>
      </c>
      <c r="D1268" t="s">
        <v>5032</v>
      </c>
      <c r="E1268" t="s">
        <v>37</v>
      </c>
      <c r="F1268" t="s">
        <v>39</v>
      </c>
      <c r="G1268">
        <v>98</v>
      </c>
      <c r="H1268">
        <v>25464480</v>
      </c>
      <c r="I1268">
        <v>10000000</v>
      </c>
      <c r="J1268">
        <v>5.9</v>
      </c>
      <c r="K1268">
        <f>Table1[[#This Row],[Gross Earning]]-Table1[[#This Row],[Budget]]</f>
        <v>15464480</v>
      </c>
    </row>
    <row r="1269" spans="1:11">
      <c r="A1269" t="s">
        <v>10849</v>
      </c>
      <c r="B1269" s="3">
        <v>1997</v>
      </c>
      <c r="C1269" t="s">
        <v>10848</v>
      </c>
      <c r="D1269" t="s">
        <v>4296</v>
      </c>
      <c r="E1269" t="s">
        <v>37</v>
      </c>
      <c r="F1269" t="s">
        <v>95</v>
      </c>
      <c r="G1269">
        <v>127</v>
      </c>
      <c r="H1269">
        <v>35422828</v>
      </c>
      <c r="I1269">
        <v>20000000</v>
      </c>
      <c r="J1269">
        <v>6.7</v>
      </c>
      <c r="K1269">
        <f>Table1[[#This Row],[Gross Earning]]-Table1[[#This Row],[Budget]]</f>
        <v>15422828</v>
      </c>
    </row>
    <row r="1270" spans="1:11">
      <c r="A1270" t="s">
        <v>10328</v>
      </c>
      <c r="B1270" s="3">
        <v>1987</v>
      </c>
      <c r="C1270" t="s">
        <v>10325</v>
      </c>
      <c r="D1270" t="s">
        <v>1875</v>
      </c>
      <c r="E1270" t="s">
        <v>37</v>
      </c>
      <c r="F1270" t="s">
        <v>95</v>
      </c>
      <c r="G1270">
        <v>96</v>
      </c>
      <c r="H1270">
        <v>38119483</v>
      </c>
      <c r="I1270">
        <v>22700000</v>
      </c>
      <c r="J1270">
        <v>7.1</v>
      </c>
      <c r="K1270">
        <f>Table1[[#This Row],[Gross Earning]]-Table1[[#This Row],[Budget]]</f>
        <v>15419483</v>
      </c>
    </row>
    <row r="1271" spans="1:11">
      <c r="A1271" t="s">
        <v>11811</v>
      </c>
      <c r="B1271" s="3">
        <v>2013</v>
      </c>
      <c r="C1271" t="s">
        <v>4003</v>
      </c>
      <c r="D1271" t="s">
        <v>3409</v>
      </c>
      <c r="E1271" t="s">
        <v>37</v>
      </c>
      <c r="F1271" t="s">
        <v>39</v>
      </c>
      <c r="G1271">
        <v>98</v>
      </c>
      <c r="H1271">
        <v>33404871</v>
      </c>
      <c r="I1271">
        <v>18000000</v>
      </c>
      <c r="J1271">
        <v>7.3</v>
      </c>
      <c r="K1271">
        <f>Table1[[#This Row],[Gross Earning]]-Table1[[#This Row],[Budget]]</f>
        <v>15404871</v>
      </c>
    </row>
    <row r="1272" spans="1:11">
      <c r="A1272" t="s">
        <v>13901</v>
      </c>
      <c r="B1272" s="3">
        <v>2002</v>
      </c>
      <c r="C1272" t="s">
        <v>13898</v>
      </c>
      <c r="D1272" t="s">
        <v>13899</v>
      </c>
      <c r="E1272" t="s">
        <v>37</v>
      </c>
      <c r="F1272" t="s">
        <v>95</v>
      </c>
      <c r="G1272">
        <v>90</v>
      </c>
      <c r="H1272">
        <v>28399192</v>
      </c>
      <c r="I1272">
        <v>13000000</v>
      </c>
      <c r="J1272">
        <v>5.4</v>
      </c>
      <c r="K1272">
        <f>Table1[[#This Row],[Gross Earning]]-Table1[[#This Row],[Budget]]</f>
        <v>15399192</v>
      </c>
    </row>
    <row r="1273" spans="1:11">
      <c r="A1273" t="s">
        <v>4043</v>
      </c>
      <c r="B1273" s="3">
        <v>1998</v>
      </c>
      <c r="C1273" t="s">
        <v>4041</v>
      </c>
      <c r="D1273" t="s">
        <v>4042</v>
      </c>
      <c r="E1273" t="s">
        <v>37</v>
      </c>
      <c r="F1273" t="s">
        <v>39</v>
      </c>
      <c r="G1273">
        <v>170</v>
      </c>
      <c r="H1273">
        <v>75370763</v>
      </c>
      <c r="I1273">
        <v>60000000</v>
      </c>
      <c r="J1273">
        <v>6.5</v>
      </c>
      <c r="K1273">
        <f>Table1[[#This Row],[Gross Earning]]-Table1[[#This Row],[Budget]]</f>
        <v>15370763</v>
      </c>
    </row>
    <row r="1274" spans="1:11">
      <c r="A1274" t="s">
        <v>14925</v>
      </c>
      <c r="B1274" s="3">
        <v>1998</v>
      </c>
      <c r="C1274" t="s">
        <v>10444</v>
      </c>
      <c r="D1274" t="s">
        <v>1681</v>
      </c>
      <c r="E1274" t="s">
        <v>37</v>
      </c>
      <c r="F1274" t="s">
        <v>39</v>
      </c>
      <c r="G1274">
        <v>100</v>
      </c>
      <c r="H1274">
        <v>25339117</v>
      </c>
      <c r="I1274">
        <v>10000000</v>
      </c>
      <c r="J1274">
        <v>6.5</v>
      </c>
      <c r="K1274">
        <f>Table1[[#This Row],[Gross Earning]]-Table1[[#This Row],[Budget]]</f>
        <v>15339117</v>
      </c>
    </row>
    <row r="1275" spans="1:11">
      <c r="A1275" t="s">
        <v>1518</v>
      </c>
      <c r="B1275" s="3">
        <v>1997</v>
      </c>
      <c r="C1275" t="s">
        <v>1516</v>
      </c>
      <c r="D1275" t="s">
        <v>50</v>
      </c>
      <c r="E1275" t="s">
        <v>37</v>
      </c>
      <c r="F1275" t="s">
        <v>39</v>
      </c>
      <c r="G1275">
        <v>119</v>
      </c>
      <c r="H1275">
        <v>125332007</v>
      </c>
      <c r="I1275">
        <v>110000000</v>
      </c>
      <c r="J1275">
        <v>6.5</v>
      </c>
      <c r="K1275">
        <f>Table1[[#This Row],[Gross Earning]]-Table1[[#This Row],[Budget]]</f>
        <v>15332007</v>
      </c>
    </row>
    <row r="1276" spans="1:11">
      <c r="A1276" t="s">
        <v>9798</v>
      </c>
      <c r="B1276" s="3">
        <v>2005</v>
      </c>
      <c r="C1276" t="s">
        <v>9796</v>
      </c>
      <c r="D1276" t="s">
        <v>2298</v>
      </c>
      <c r="E1276" t="s">
        <v>37</v>
      </c>
      <c r="F1276" t="s">
        <v>95</v>
      </c>
      <c r="G1276">
        <v>120</v>
      </c>
      <c r="H1276">
        <v>15331289</v>
      </c>
      <c r="J1276">
        <v>7.5</v>
      </c>
      <c r="K1276">
        <f>Table1[[#This Row],[Gross Earning]]-Table1[[#This Row],[Budget]]</f>
        <v>15331289</v>
      </c>
    </row>
    <row r="1277" spans="1:11">
      <c r="A1277" t="s">
        <v>14126</v>
      </c>
      <c r="B1277" s="3">
        <v>1992</v>
      </c>
      <c r="C1277" t="s">
        <v>14123</v>
      </c>
      <c r="D1277" t="s">
        <v>14125</v>
      </c>
      <c r="E1277" t="s">
        <v>37</v>
      </c>
      <c r="F1277" t="s">
        <v>277</v>
      </c>
      <c r="G1277">
        <v>89</v>
      </c>
      <c r="H1277">
        <v>27281507</v>
      </c>
      <c r="I1277">
        <v>12000000</v>
      </c>
      <c r="J1277">
        <v>7.7</v>
      </c>
      <c r="K1277">
        <f>Table1[[#This Row],[Gross Earning]]-Table1[[#This Row],[Budget]]</f>
        <v>15281507</v>
      </c>
    </row>
    <row r="1278" spans="1:11">
      <c r="A1278" t="s">
        <v>4088</v>
      </c>
      <c r="B1278" s="3">
        <v>2009</v>
      </c>
      <c r="C1278" t="s">
        <v>3176</v>
      </c>
      <c r="D1278" t="s">
        <v>4087</v>
      </c>
      <c r="E1278" t="s">
        <v>37</v>
      </c>
      <c r="F1278" t="s">
        <v>95</v>
      </c>
      <c r="G1278">
        <v>100</v>
      </c>
      <c r="H1278">
        <v>75280058</v>
      </c>
      <c r="I1278">
        <v>60000000</v>
      </c>
      <c r="J1278">
        <v>7.7</v>
      </c>
      <c r="K1278">
        <f>Table1[[#This Row],[Gross Earning]]-Table1[[#This Row],[Budget]]</f>
        <v>15280058</v>
      </c>
    </row>
    <row r="1279" spans="1:11">
      <c r="A1279" t="s">
        <v>12839</v>
      </c>
      <c r="B1279" s="3">
        <v>2002</v>
      </c>
      <c r="C1279" t="s">
        <v>12837</v>
      </c>
      <c r="D1279" t="s">
        <v>12838</v>
      </c>
      <c r="E1279" t="s">
        <v>37</v>
      </c>
      <c r="F1279" t="s">
        <v>585</v>
      </c>
      <c r="G1279">
        <v>94</v>
      </c>
      <c r="H1279">
        <v>30259652</v>
      </c>
      <c r="I1279">
        <v>15000000</v>
      </c>
      <c r="J1279">
        <v>4.0999999999999996</v>
      </c>
      <c r="K1279">
        <f>Table1[[#This Row],[Gross Earning]]-Table1[[#This Row],[Budget]]</f>
        <v>15259652</v>
      </c>
    </row>
    <row r="1280" spans="1:11">
      <c r="A1280" t="s">
        <v>908</v>
      </c>
      <c r="B1280" s="3">
        <v>2011</v>
      </c>
      <c r="C1280" t="s">
        <v>907</v>
      </c>
      <c r="D1280" t="s">
        <v>803</v>
      </c>
      <c r="E1280" t="s">
        <v>37</v>
      </c>
      <c r="F1280" t="s">
        <v>95</v>
      </c>
      <c r="G1280">
        <v>90</v>
      </c>
      <c r="H1280">
        <v>165230261</v>
      </c>
      <c r="I1280">
        <v>150000000</v>
      </c>
      <c r="J1280">
        <v>7.3</v>
      </c>
      <c r="K1280">
        <f>Table1[[#This Row],[Gross Earning]]-Table1[[#This Row],[Budget]]</f>
        <v>15230261</v>
      </c>
    </row>
    <row r="1281" spans="1:11">
      <c r="A1281" t="s">
        <v>12846</v>
      </c>
      <c r="B1281" s="3">
        <v>2007</v>
      </c>
      <c r="C1281" t="s">
        <v>1727</v>
      </c>
      <c r="D1281" t="s">
        <v>1544</v>
      </c>
      <c r="E1281" t="s">
        <v>37</v>
      </c>
      <c r="F1281" t="s">
        <v>39</v>
      </c>
      <c r="G1281">
        <v>126</v>
      </c>
      <c r="H1281">
        <v>30226144</v>
      </c>
      <c r="I1281">
        <v>15000000</v>
      </c>
      <c r="J1281">
        <v>7.6</v>
      </c>
      <c r="K1281">
        <f>Table1[[#This Row],[Gross Earning]]-Table1[[#This Row],[Budget]]</f>
        <v>15226144</v>
      </c>
    </row>
    <row r="1282" spans="1:11">
      <c r="A1282" t="s">
        <v>9563</v>
      </c>
      <c r="B1282" s="3">
        <v>2007</v>
      </c>
      <c r="C1282" t="s">
        <v>7076</v>
      </c>
      <c r="D1282" t="s">
        <v>3409</v>
      </c>
      <c r="E1282" t="s">
        <v>37</v>
      </c>
      <c r="F1282" t="s">
        <v>585</v>
      </c>
      <c r="G1282">
        <v>158</v>
      </c>
      <c r="H1282">
        <v>40218903</v>
      </c>
      <c r="I1282">
        <v>25000000</v>
      </c>
      <c r="J1282">
        <v>8.1</v>
      </c>
      <c r="K1282">
        <f>Table1[[#This Row],[Gross Earning]]-Table1[[#This Row],[Budget]]</f>
        <v>15218903</v>
      </c>
    </row>
    <row r="1283" spans="1:11">
      <c r="A1283" t="s">
        <v>22079</v>
      </c>
      <c r="B1283" s="3">
        <v>2013</v>
      </c>
      <c r="C1283" t="s">
        <v>7100</v>
      </c>
      <c r="D1283" t="s">
        <v>6326</v>
      </c>
      <c r="E1283" t="s">
        <v>37</v>
      </c>
      <c r="F1283" t="s">
        <v>585</v>
      </c>
      <c r="G1283">
        <v>85</v>
      </c>
      <c r="H1283">
        <v>16097842</v>
      </c>
      <c r="I1283">
        <v>900000</v>
      </c>
      <c r="J1283">
        <v>7.5</v>
      </c>
      <c r="K1283">
        <f>Table1[[#This Row],[Gross Earning]]-Table1[[#This Row],[Budget]]</f>
        <v>15197842</v>
      </c>
    </row>
    <row r="1284" spans="1:11">
      <c r="A1284" t="s">
        <v>7367</v>
      </c>
      <c r="B1284" s="3">
        <v>1992</v>
      </c>
      <c r="C1284" t="s">
        <v>5076</v>
      </c>
      <c r="D1284" t="s">
        <v>6113</v>
      </c>
      <c r="E1284" t="s">
        <v>37</v>
      </c>
      <c r="F1284" t="s">
        <v>39</v>
      </c>
      <c r="G1284">
        <v>202</v>
      </c>
      <c r="H1284">
        <v>48169908</v>
      </c>
      <c r="I1284">
        <v>33000000</v>
      </c>
      <c r="J1284">
        <v>7.7</v>
      </c>
      <c r="K1284">
        <f>Table1[[#This Row],[Gross Earning]]-Table1[[#This Row],[Budget]]</f>
        <v>15169908</v>
      </c>
    </row>
    <row r="1285" spans="1:11">
      <c r="A1285" t="s">
        <v>12868</v>
      </c>
      <c r="B1285" s="3">
        <v>2014</v>
      </c>
      <c r="C1285" t="s">
        <v>5769</v>
      </c>
      <c r="D1285" t="s">
        <v>7963</v>
      </c>
      <c r="E1285" t="s">
        <v>37</v>
      </c>
      <c r="F1285" t="s">
        <v>95</v>
      </c>
      <c r="G1285">
        <v>115</v>
      </c>
      <c r="H1285">
        <v>30127963</v>
      </c>
      <c r="I1285">
        <v>15000000</v>
      </c>
      <c r="J1285">
        <v>6.7</v>
      </c>
      <c r="K1285">
        <f>Table1[[#This Row],[Gross Earning]]-Table1[[#This Row],[Budget]]</f>
        <v>15127963</v>
      </c>
    </row>
    <row r="1286" spans="1:11">
      <c r="A1286" t="s">
        <v>12451</v>
      </c>
      <c r="B1286" s="3">
        <v>1991</v>
      </c>
      <c r="C1286" t="s">
        <v>12448</v>
      </c>
      <c r="D1286" t="s">
        <v>4556</v>
      </c>
      <c r="E1286" t="s">
        <v>37</v>
      </c>
      <c r="F1286" t="s">
        <v>585</v>
      </c>
      <c r="G1286">
        <v>110</v>
      </c>
      <c r="H1286">
        <v>30102717</v>
      </c>
      <c r="I1286">
        <v>15000000</v>
      </c>
      <c r="J1286">
        <v>5.5</v>
      </c>
      <c r="K1286">
        <f>Table1[[#This Row],[Gross Earning]]-Table1[[#This Row],[Budget]]</f>
        <v>15102717</v>
      </c>
    </row>
    <row r="1287" spans="1:11">
      <c r="A1287" t="s">
        <v>15035</v>
      </c>
      <c r="B1287" s="3">
        <v>2009</v>
      </c>
      <c r="C1287" t="s">
        <v>15034</v>
      </c>
      <c r="D1287" t="s">
        <v>1671</v>
      </c>
      <c r="E1287" t="s">
        <v>37</v>
      </c>
      <c r="F1287" t="s">
        <v>585</v>
      </c>
      <c r="G1287">
        <v>89</v>
      </c>
      <c r="H1287">
        <v>15102127</v>
      </c>
      <c r="J1287">
        <v>5.8</v>
      </c>
      <c r="K1287">
        <f>Table1[[#This Row],[Gross Earning]]-Table1[[#This Row],[Budget]]</f>
        <v>15102127</v>
      </c>
    </row>
    <row r="1288" spans="1:11">
      <c r="A1288" t="s">
        <v>8933</v>
      </c>
      <c r="B1288" s="3">
        <v>2007</v>
      </c>
      <c r="C1288" t="s">
        <v>7204</v>
      </c>
      <c r="D1288" t="s">
        <v>1415</v>
      </c>
      <c r="E1288" t="s">
        <v>37</v>
      </c>
      <c r="F1288" t="s">
        <v>95</v>
      </c>
      <c r="G1288">
        <v>104</v>
      </c>
      <c r="H1288">
        <v>43097652</v>
      </c>
      <c r="I1288">
        <v>28000000</v>
      </c>
      <c r="J1288">
        <v>6.3</v>
      </c>
      <c r="K1288">
        <f>Table1[[#This Row],[Gross Earning]]-Table1[[#This Row],[Budget]]</f>
        <v>15097652</v>
      </c>
    </row>
    <row r="1289" spans="1:11">
      <c r="A1289" t="s">
        <v>3887</v>
      </c>
      <c r="B1289" s="3">
        <v>2000</v>
      </c>
      <c r="C1289" t="s">
        <v>646</v>
      </c>
      <c r="D1289" t="s">
        <v>3886</v>
      </c>
      <c r="E1289" t="s">
        <v>37</v>
      </c>
      <c r="F1289" t="s">
        <v>39</v>
      </c>
      <c r="G1289">
        <v>116</v>
      </c>
      <c r="H1289">
        <v>77086030</v>
      </c>
      <c r="I1289">
        <v>62000000</v>
      </c>
      <c r="J1289">
        <v>6.6</v>
      </c>
      <c r="K1289">
        <f>Table1[[#This Row],[Gross Earning]]-Table1[[#This Row],[Budget]]</f>
        <v>15086030</v>
      </c>
    </row>
    <row r="1290" spans="1:11">
      <c r="A1290" t="s">
        <v>17032</v>
      </c>
      <c r="B1290" s="3">
        <v>2002</v>
      </c>
      <c r="C1290" t="s">
        <v>2166</v>
      </c>
      <c r="D1290" t="s">
        <v>1681</v>
      </c>
      <c r="E1290" t="s">
        <v>37</v>
      </c>
      <c r="F1290" t="s">
        <v>585</v>
      </c>
      <c r="G1290">
        <v>94</v>
      </c>
      <c r="H1290">
        <v>21005329</v>
      </c>
      <c r="I1290">
        <v>6000000</v>
      </c>
      <c r="J1290">
        <v>6.4</v>
      </c>
      <c r="K1290">
        <f>Table1[[#This Row],[Gross Earning]]-Table1[[#This Row],[Budget]]</f>
        <v>15005329</v>
      </c>
    </row>
    <row r="1291" spans="1:11">
      <c r="A1291" t="s">
        <v>6434</v>
      </c>
      <c r="B1291" s="3">
        <v>1997</v>
      </c>
      <c r="C1291" t="s">
        <v>6432</v>
      </c>
      <c r="D1291" t="s">
        <v>5765</v>
      </c>
      <c r="E1291" t="s">
        <v>37</v>
      </c>
      <c r="F1291" t="s">
        <v>585</v>
      </c>
      <c r="G1291">
        <v>98</v>
      </c>
      <c r="H1291">
        <v>54967359</v>
      </c>
      <c r="I1291">
        <v>40000000</v>
      </c>
      <c r="J1291">
        <v>5.2</v>
      </c>
      <c r="K1291">
        <f>Table1[[#This Row],[Gross Earning]]-Table1[[#This Row],[Budget]]</f>
        <v>14967359</v>
      </c>
    </row>
    <row r="1292" spans="1:11">
      <c r="A1292" t="s">
        <v>21534</v>
      </c>
      <c r="B1292" s="3">
        <v>1962</v>
      </c>
      <c r="C1292" t="s">
        <v>5689</v>
      </c>
      <c r="D1292" t="s">
        <v>50</v>
      </c>
      <c r="E1292" t="s">
        <v>37</v>
      </c>
      <c r="F1292" t="s">
        <v>6036</v>
      </c>
      <c r="G1292">
        <v>110</v>
      </c>
      <c r="H1292">
        <v>16067035</v>
      </c>
      <c r="I1292">
        <v>1100000</v>
      </c>
      <c r="J1292">
        <v>7.3</v>
      </c>
      <c r="K1292">
        <f>Table1[[#This Row],[Gross Earning]]-Table1[[#This Row],[Budget]]</f>
        <v>14967035</v>
      </c>
    </row>
    <row r="1293" spans="1:11">
      <c r="A1293" t="s">
        <v>5744</v>
      </c>
      <c r="B1293" s="3">
        <v>2013</v>
      </c>
      <c r="C1293" t="s">
        <v>5743</v>
      </c>
      <c r="D1293" t="s">
        <v>2142</v>
      </c>
      <c r="E1293" t="s">
        <v>37</v>
      </c>
      <c r="F1293" t="s">
        <v>585</v>
      </c>
      <c r="G1293">
        <v>153</v>
      </c>
      <c r="H1293">
        <v>60962878</v>
      </c>
      <c r="I1293">
        <v>46000000</v>
      </c>
      <c r="J1293">
        <v>8.1</v>
      </c>
      <c r="K1293">
        <f>Table1[[#This Row],[Gross Earning]]-Table1[[#This Row],[Budget]]</f>
        <v>14962878</v>
      </c>
    </row>
    <row r="1294" spans="1:11">
      <c r="A1294" t="s">
        <v>4841</v>
      </c>
      <c r="B1294" s="3">
        <v>2008</v>
      </c>
      <c r="C1294" t="s">
        <v>4628</v>
      </c>
      <c r="D1294" t="s">
        <v>214</v>
      </c>
      <c r="E1294" t="s">
        <v>37</v>
      </c>
      <c r="F1294" t="s">
        <v>39</v>
      </c>
      <c r="G1294">
        <v>123</v>
      </c>
      <c r="H1294">
        <v>69951824</v>
      </c>
      <c r="I1294">
        <v>55000000</v>
      </c>
      <c r="J1294">
        <v>7.7</v>
      </c>
      <c r="K1294">
        <f>Table1[[#This Row],[Gross Earning]]-Table1[[#This Row],[Budget]]</f>
        <v>14951824</v>
      </c>
    </row>
    <row r="1295" spans="1:11">
      <c r="A1295" t="s">
        <v>2932</v>
      </c>
      <c r="B1295" s="3">
        <v>2002</v>
      </c>
      <c r="C1295" t="s">
        <v>260</v>
      </c>
      <c r="D1295" t="s">
        <v>2125</v>
      </c>
      <c r="E1295" t="s">
        <v>37</v>
      </c>
      <c r="F1295" t="s">
        <v>585</v>
      </c>
      <c r="G1295">
        <v>124</v>
      </c>
      <c r="H1295">
        <v>92930005</v>
      </c>
      <c r="I1295">
        <v>78000000</v>
      </c>
      <c r="J1295">
        <v>7.2</v>
      </c>
      <c r="K1295">
        <f>Table1[[#This Row],[Gross Earning]]-Table1[[#This Row],[Budget]]</f>
        <v>14930005</v>
      </c>
    </row>
    <row r="1296" spans="1:11">
      <c r="A1296" t="s">
        <v>9569</v>
      </c>
      <c r="B1296" s="3">
        <v>2002</v>
      </c>
      <c r="C1296" t="s">
        <v>9567</v>
      </c>
      <c r="D1296" t="s">
        <v>271</v>
      </c>
      <c r="E1296" t="s">
        <v>37</v>
      </c>
      <c r="F1296" t="s">
        <v>95</v>
      </c>
      <c r="G1296">
        <v>85</v>
      </c>
      <c r="H1296">
        <v>39880476</v>
      </c>
      <c r="I1296">
        <v>25000000</v>
      </c>
      <c r="J1296">
        <v>5.2</v>
      </c>
      <c r="K1296">
        <f>Table1[[#This Row],[Gross Earning]]-Table1[[#This Row],[Budget]]</f>
        <v>14880476</v>
      </c>
    </row>
    <row r="1297" spans="1:11">
      <c r="A1297" t="s">
        <v>12842</v>
      </c>
      <c r="B1297" s="3">
        <v>1987</v>
      </c>
      <c r="C1297" t="s">
        <v>3891</v>
      </c>
      <c r="D1297" t="s">
        <v>3425</v>
      </c>
      <c r="E1297" t="s">
        <v>37</v>
      </c>
      <c r="F1297" t="s">
        <v>95</v>
      </c>
      <c r="G1297">
        <v>98</v>
      </c>
      <c r="H1297">
        <v>30857814</v>
      </c>
      <c r="I1297">
        <v>16000000</v>
      </c>
      <c r="J1297">
        <v>8.1</v>
      </c>
      <c r="K1297">
        <f>Table1[[#This Row],[Gross Earning]]-Table1[[#This Row],[Budget]]</f>
        <v>14857814</v>
      </c>
    </row>
    <row r="1298" spans="1:11">
      <c r="A1298" t="s">
        <v>2653</v>
      </c>
      <c r="B1298" s="3">
        <v>2010</v>
      </c>
      <c r="C1298" t="s">
        <v>2652</v>
      </c>
      <c r="D1298" t="s">
        <v>712</v>
      </c>
      <c r="E1298" t="s">
        <v>37</v>
      </c>
      <c r="F1298" t="s">
        <v>585</v>
      </c>
      <c r="G1298">
        <v>118</v>
      </c>
      <c r="H1298">
        <v>94822707</v>
      </c>
      <c r="I1298">
        <v>80000000</v>
      </c>
      <c r="J1298">
        <v>6.9</v>
      </c>
      <c r="K1298">
        <f>Table1[[#This Row],[Gross Earning]]-Table1[[#This Row],[Budget]]</f>
        <v>14822707</v>
      </c>
    </row>
    <row r="1299" spans="1:11">
      <c r="A1299" t="s">
        <v>18384</v>
      </c>
      <c r="B1299" s="3">
        <v>2002</v>
      </c>
      <c r="C1299" t="s">
        <v>8546</v>
      </c>
      <c r="D1299" t="s">
        <v>7144</v>
      </c>
      <c r="E1299" t="s">
        <v>37</v>
      </c>
      <c r="F1299" t="s">
        <v>39</v>
      </c>
      <c r="G1299">
        <v>101</v>
      </c>
      <c r="H1299">
        <v>20772796</v>
      </c>
      <c r="I1299">
        <v>6000000</v>
      </c>
      <c r="J1299">
        <v>7.6</v>
      </c>
      <c r="K1299">
        <f>Table1[[#This Row],[Gross Earning]]-Table1[[#This Row],[Budget]]</f>
        <v>14772796</v>
      </c>
    </row>
    <row r="1300" spans="1:11">
      <c r="A1300" t="s">
        <v>23556</v>
      </c>
      <c r="B1300" s="3">
        <v>1971</v>
      </c>
      <c r="C1300" t="s">
        <v>23555</v>
      </c>
      <c r="D1300" t="s">
        <v>2125</v>
      </c>
      <c r="E1300" t="s">
        <v>37</v>
      </c>
      <c r="F1300" t="s">
        <v>585</v>
      </c>
      <c r="G1300">
        <v>97</v>
      </c>
      <c r="H1300">
        <v>15180000</v>
      </c>
      <c r="I1300">
        <v>500000</v>
      </c>
      <c r="J1300">
        <v>5.5</v>
      </c>
      <c r="K1300">
        <f>Table1[[#This Row],[Gross Earning]]-Table1[[#This Row],[Budget]]</f>
        <v>14680000</v>
      </c>
    </row>
    <row r="1301" spans="1:11">
      <c r="A1301" t="s">
        <v>3985</v>
      </c>
      <c r="B1301" s="3">
        <v>2013</v>
      </c>
      <c r="C1301" t="s">
        <v>3836</v>
      </c>
      <c r="D1301" t="s">
        <v>3554</v>
      </c>
      <c r="E1301" t="s">
        <v>37</v>
      </c>
      <c r="F1301" t="s">
        <v>585</v>
      </c>
      <c r="G1301">
        <v>109</v>
      </c>
      <c r="H1301">
        <v>75573300</v>
      </c>
      <c r="I1301">
        <v>61000000</v>
      </c>
      <c r="J1301">
        <v>6.7</v>
      </c>
      <c r="K1301">
        <f>Table1[[#This Row],[Gross Earning]]-Table1[[#This Row],[Budget]]</f>
        <v>14573300</v>
      </c>
    </row>
    <row r="1302" spans="1:11">
      <c r="A1302" t="s">
        <v>16043</v>
      </c>
      <c r="B1302" s="3">
        <v>1993</v>
      </c>
      <c r="C1302" t="s">
        <v>857</v>
      </c>
      <c r="D1302" t="s">
        <v>1415</v>
      </c>
      <c r="E1302" t="s">
        <v>37</v>
      </c>
      <c r="F1302" t="s">
        <v>39</v>
      </c>
      <c r="G1302">
        <v>111</v>
      </c>
      <c r="H1302">
        <v>22551000</v>
      </c>
      <c r="I1302">
        <v>8000000</v>
      </c>
      <c r="J1302">
        <v>7.4</v>
      </c>
      <c r="K1302">
        <f>Table1[[#This Row],[Gross Earning]]-Table1[[#This Row],[Budget]]</f>
        <v>14551000</v>
      </c>
    </row>
    <row r="1303" spans="1:11">
      <c r="A1303" t="s">
        <v>10862</v>
      </c>
      <c r="B1303" s="3">
        <v>2014</v>
      </c>
      <c r="C1303" t="s">
        <v>809</v>
      </c>
      <c r="D1303" t="s">
        <v>2527</v>
      </c>
      <c r="E1303" t="s">
        <v>37</v>
      </c>
      <c r="F1303" t="s">
        <v>585</v>
      </c>
      <c r="G1303">
        <v>103</v>
      </c>
      <c r="H1303">
        <v>34290142</v>
      </c>
      <c r="I1303">
        <v>19800000</v>
      </c>
      <c r="J1303">
        <v>6.6</v>
      </c>
      <c r="K1303">
        <f>Table1[[#This Row],[Gross Earning]]-Table1[[#This Row],[Budget]]</f>
        <v>14490142</v>
      </c>
    </row>
    <row r="1304" spans="1:11">
      <c r="A1304" t="s">
        <v>7376</v>
      </c>
      <c r="B1304" s="3">
        <v>2009</v>
      </c>
      <c r="C1304" t="s">
        <v>2166</v>
      </c>
      <c r="D1304" t="s">
        <v>3057</v>
      </c>
      <c r="E1304" t="s">
        <v>37</v>
      </c>
      <c r="F1304" t="s">
        <v>95</v>
      </c>
      <c r="G1304">
        <v>88</v>
      </c>
      <c r="H1304">
        <v>49474048</v>
      </c>
      <c r="I1304">
        <v>35000000</v>
      </c>
      <c r="J1304">
        <v>5.4</v>
      </c>
      <c r="K1304">
        <f>Table1[[#This Row],[Gross Earning]]-Table1[[#This Row],[Budget]]</f>
        <v>14474048</v>
      </c>
    </row>
    <row r="1305" spans="1:11">
      <c r="A1305" t="s">
        <v>17644</v>
      </c>
      <c r="B1305" s="3">
        <v>1999</v>
      </c>
      <c r="C1305" t="s">
        <v>17642</v>
      </c>
      <c r="D1305" t="s">
        <v>2966</v>
      </c>
      <c r="E1305" t="s">
        <v>37</v>
      </c>
      <c r="F1305" t="s">
        <v>277</v>
      </c>
      <c r="G1305">
        <v>77</v>
      </c>
      <c r="H1305">
        <v>19421271</v>
      </c>
      <c r="I1305">
        <v>5000000</v>
      </c>
      <c r="J1305">
        <v>5</v>
      </c>
      <c r="K1305">
        <f>Table1[[#This Row],[Gross Earning]]-Table1[[#This Row],[Budget]]</f>
        <v>14421271</v>
      </c>
    </row>
    <row r="1306" spans="1:11">
      <c r="A1306" t="s">
        <v>9573</v>
      </c>
      <c r="B1306" s="3">
        <v>2003</v>
      </c>
      <c r="C1306" t="s">
        <v>9572</v>
      </c>
      <c r="D1306" t="s">
        <v>829</v>
      </c>
      <c r="E1306" t="s">
        <v>37</v>
      </c>
      <c r="F1306" t="s">
        <v>95</v>
      </c>
      <c r="G1306">
        <v>80</v>
      </c>
      <c r="H1306">
        <v>39399750</v>
      </c>
      <c r="I1306">
        <v>25000000</v>
      </c>
      <c r="J1306">
        <v>5.6</v>
      </c>
      <c r="K1306">
        <f>Table1[[#This Row],[Gross Earning]]-Table1[[#This Row],[Budget]]</f>
        <v>14399750</v>
      </c>
    </row>
    <row r="1307" spans="1:11">
      <c r="A1307" t="s">
        <v>5793</v>
      </c>
      <c r="B1307" s="3">
        <v>2003</v>
      </c>
      <c r="C1307" t="s">
        <v>5509</v>
      </c>
      <c r="D1307" t="s">
        <v>1415</v>
      </c>
      <c r="E1307" t="s">
        <v>37</v>
      </c>
      <c r="F1307" t="s">
        <v>585</v>
      </c>
      <c r="G1307">
        <v>129</v>
      </c>
      <c r="H1307">
        <v>59365105</v>
      </c>
      <c r="I1307">
        <v>45000000</v>
      </c>
      <c r="J1307">
        <v>7.7</v>
      </c>
      <c r="K1307">
        <f>Table1[[#This Row],[Gross Earning]]-Table1[[#This Row],[Budget]]</f>
        <v>14365105</v>
      </c>
    </row>
    <row r="1308" spans="1:11">
      <c r="A1308" t="s">
        <v>11139</v>
      </c>
      <c r="B1308" s="3">
        <v>2009</v>
      </c>
      <c r="C1308" t="s">
        <v>3806</v>
      </c>
      <c r="D1308" t="s">
        <v>11137</v>
      </c>
      <c r="E1308" t="s">
        <v>37</v>
      </c>
      <c r="F1308" t="s">
        <v>585</v>
      </c>
      <c r="G1308">
        <v>105</v>
      </c>
      <c r="H1308">
        <v>14359793</v>
      </c>
      <c r="J1308">
        <v>7.4</v>
      </c>
      <c r="K1308">
        <f>Table1[[#This Row],[Gross Earning]]-Table1[[#This Row],[Budget]]</f>
        <v>14359793</v>
      </c>
    </row>
    <row r="1309" spans="1:11">
      <c r="A1309" t="s">
        <v>12856</v>
      </c>
      <c r="B1309" s="3">
        <v>2004</v>
      </c>
      <c r="C1309" t="s">
        <v>12854</v>
      </c>
      <c r="D1309" t="s">
        <v>12855</v>
      </c>
      <c r="E1309" t="s">
        <v>37</v>
      </c>
      <c r="F1309" t="s">
        <v>95</v>
      </c>
      <c r="G1309">
        <v>89</v>
      </c>
      <c r="H1309">
        <v>29302097</v>
      </c>
      <c r="I1309">
        <v>15000000</v>
      </c>
      <c r="J1309">
        <v>4.5999999999999996</v>
      </c>
      <c r="K1309">
        <f>Table1[[#This Row],[Gross Earning]]-Table1[[#This Row],[Budget]]</f>
        <v>14302097</v>
      </c>
    </row>
    <row r="1310" spans="1:11">
      <c r="A1310" t="s">
        <v>17632</v>
      </c>
      <c r="B1310" s="3">
        <v>1991</v>
      </c>
      <c r="C1310" t="s">
        <v>17630</v>
      </c>
      <c r="D1310" t="s">
        <v>5788</v>
      </c>
      <c r="E1310" t="s">
        <v>37</v>
      </c>
      <c r="F1310" t="s">
        <v>585</v>
      </c>
      <c r="G1310">
        <v>94</v>
      </c>
      <c r="H1310">
        <v>19281235</v>
      </c>
      <c r="I1310">
        <v>5000000</v>
      </c>
      <c r="J1310">
        <v>5.0999999999999996</v>
      </c>
      <c r="K1310">
        <f>Table1[[#This Row],[Gross Earning]]-Table1[[#This Row],[Budget]]</f>
        <v>14281235</v>
      </c>
    </row>
    <row r="1311" spans="1:11">
      <c r="A1311" t="s">
        <v>7184</v>
      </c>
      <c r="B1311" s="3">
        <v>2010</v>
      </c>
      <c r="C1311" t="s">
        <v>7181</v>
      </c>
      <c r="D1311" t="s">
        <v>5482</v>
      </c>
      <c r="E1311" t="s">
        <v>37</v>
      </c>
      <c r="F1311" t="s">
        <v>585</v>
      </c>
      <c r="G1311">
        <v>101</v>
      </c>
      <c r="H1311">
        <v>50213619</v>
      </c>
      <c r="I1311">
        <v>36000000</v>
      </c>
      <c r="J1311">
        <v>6.4</v>
      </c>
      <c r="K1311">
        <f>Table1[[#This Row],[Gross Earning]]-Table1[[#This Row],[Budget]]</f>
        <v>14213619</v>
      </c>
    </row>
    <row r="1312" spans="1:11">
      <c r="A1312" t="s">
        <v>19663</v>
      </c>
      <c r="B1312" s="3">
        <v>2005</v>
      </c>
      <c r="C1312" t="s">
        <v>13078</v>
      </c>
      <c r="D1312" t="s">
        <v>5579</v>
      </c>
      <c r="E1312" t="s">
        <v>37</v>
      </c>
      <c r="F1312" t="s">
        <v>585</v>
      </c>
      <c r="G1312">
        <v>116</v>
      </c>
      <c r="H1312">
        <v>22201636</v>
      </c>
      <c r="I1312">
        <v>8000000</v>
      </c>
      <c r="J1312">
        <v>7.4</v>
      </c>
      <c r="K1312">
        <f>Table1[[#This Row],[Gross Earning]]-Table1[[#This Row],[Budget]]</f>
        <v>14201636</v>
      </c>
    </row>
    <row r="1313" spans="1:11">
      <c r="A1313" t="s">
        <v>17028</v>
      </c>
      <c r="B1313" s="3">
        <v>1989</v>
      </c>
      <c r="C1313" t="s">
        <v>2722</v>
      </c>
      <c r="D1313" t="s">
        <v>17026</v>
      </c>
      <c r="E1313" t="s">
        <v>37</v>
      </c>
      <c r="F1313" t="s">
        <v>7334</v>
      </c>
      <c r="G1313">
        <v>89</v>
      </c>
      <c r="H1313">
        <v>22168359</v>
      </c>
      <c r="I1313">
        <v>8000000</v>
      </c>
      <c r="J1313">
        <v>5.0999999999999996</v>
      </c>
      <c r="K1313">
        <f>Table1[[#This Row],[Gross Earning]]-Table1[[#This Row],[Budget]]</f>
        <v>14168359</v>
      </c>
    </row>
    <row r="1314" spans="1:11">
      <c r="A1314" t="s">
        <v>9280</v>
      </c>
      <c r="B1314" s="3">
        <v>2010</v>
      </c>
      <c r="C1314" t="s">
        <v>4317</v>
      </c>
      <c r="D1314" t="s">
        <v>3458</v>
      </c>
      <c r="E1314" t="s">
        <v>37</v>
      </c>
      <c r="F1314" t="s">
        <v>585</v>
      </c>
      <c r="G1314">
        <v>100</v>
      </c>
      <c r="H1314">
        <v>40168080</v>
      </c>
      <c r="I1314">
        <v>26000000</v>
      </c>
      <c r="J1314">
        <v>5.2</v>
      </c>
      <c r="K1314">
        <f>Table1[[#This Row],[Gross Earning]]-Table1[[#This Row],[Budget]]</f>
        <v>14168080</v>
      </c>
    </row>
    <row r="1315" spans="1:11">
      <c r="A1315" t="s">
        <v>7171</v>
      </c>
      <c r="B1315" s="3">
        <v>1997</v>
      </c>
      <c r="C1315" t="s">
        <v>646</v>
      </c>
      <c r="D1315" t="s">
        <v>1120</v>
      </c>
      <c r="E1315" t="s">
        <v>37</v>
      </c>
      <c r="F1315" t="s">
        <v>585</v>
      </c>
      <c r="G1315">
        <v>93</v>
      </c>
      <c r="H1315">
        <v>50129186</v>
      </c>
      <c r="I1315">
        <v>36000000</v>
      </c>
      <c r="J1315">
        <v>6.9</v>
      </c>
      <c r="K1315">
        <f>Table1[[#This Row],[Gross Earning]]-Table1[[#This Row],[Budget]]</f>
        <v>14129186</v>
      </c>
    </row>
    <row r="1316" spans="1:11">
      <c r="A1316" t="s">
        <v>10943</v>
      </c>
      <c r="B1316" s="3">
        <v>2004</v>
      </c>
      <c r="C1316" t="s">
        <v>1555</v>
      </c>
      <c r="D1316" t="s">
        <v>6919</v>
      </c>
      <c r="E1316" t="s">
        <v>37</v>
      </c>
      <c r="F1316" t="s">
        <v>585</v>
      </c>
      <c r="G1316">
        <v>108</v>
      </c>
      <c r="H1316">
        <v>34126138</v>
      </c>
      <c r="I1316">
        <v>20000000</v>
      </c>
      <c r="J1316">
        <v>8.3000000000000007</v>
      </c>
      <c r="K1316">
        <f>Table1[[#This Row],[Gross Earning]]-Table1[[#This Row],[Budget]]</f>
        <v>14126138</v>
      </c>
    </row>
    <row r="1317" spans="1:11">
      <c r="A1317" t="s">
        <v>12859</v>
      </c>
      <c r="B1317" s="3">
        <v>1998</v>
      </c>
      <c r="C1317" t="s">
        <v>11881</v>
      </c>
      <c r="D1317" t="s">
        <v>1415</v>
      </c>
      <c r="E1317" t="s">
        <v>37</v>
      </c>
      <c r="F1317" t="s">
        <v>585</v>
      </c>
      <c r="G1317">
        <v>111</v>
      </c>
      <c r="H1317">
        <v>29106737</v>
      </c>
      <c r="I1317">
        <v>15000000</v>
      </c>
      <c r="J1317">
        <v>6</v>
      </c>
      <c r="K1317">
        <f>Table1[[#This Row],[Gross Earning]]-Table1[[#This Row],[Budget]]</f>
        <v>14106737</v>
      </c>
    </row>
    <row r="1318" spans="1:11">
      <c r="A1318" t="s">
        <v>10984</v>
      </c>
      <c r="B1318" s="3">
        <v>2006</v>
      </c>
      <c r="C1318" t="s">
        <v>10983</v>
      </c>
      <c r="D1318" t="s">
        <v>5544</v>
      </c>
      <c r="E1318" t="s">
        <v>37</v>
      </c>
      <c r="F1318" t="s">
        <v>39</v>
      </c>
      <c r="G1318">
        <v>75</v>
      </c>
      <c r="H1318">
        <v>23078294</v>
      </c>
      <c r="I1318">
        <v>9000000</v>
      </c>
      <c r="J1318">
        <v>5.0999999999999996</v>
      </c>
      <c r="K1318">
        <f>Table1[[#This Row],[Gross Earning]]-Table1[[#This Row],[Budget]]</f>
        <v>14078294</v>
      </c>
    </row>
    <row r="1319" spans="1:11">
      <c r="A1319" t="s">
        <v>8845</v>
      </c>
      <c r="B1319" s="3">
        <v>2001</v>
      </c>
      <c r="C1319" t="s">
        <v>962</v>
      </c>
      <c r="D1319" t="s">
        <v>2125</v>
      </c>
      <c r="E1319" t="s">
        <v>37</v>
      </c>
      <c r="F1319" t="s">
        <v>585</v>
      </c>
      <c r="G1319">
        <v>104</v>
      </c>
      <c r="H1319">
        <v>74058698</v>
      </c>
      <c r="I1319">
        <v>60000000</v>
      </c>
      <c r="J1319">
        <v>6.3</v>
      </c>
      <c r="K1319">
        <f>Table1[[#This Row],[Gross Earning]]-Table1[[#This Row],[Budget]]</f>
        <v>14058698</v>
      </c>
    </row>
    <row r="1320" spans="1:11">
      <c r="A1320" t="s">
        <v>13721</v>
      </c>
      <c r="B1320" s="3">
        <v>1998</v>
      </c>
      <c r="C1320" t="s">
        <v>13720</v>
      </c>
      <c r="D1320" t="s">
        <v>422</v>
      </c>
      <c r="E1320" t="s">
        <v>37</v>
      </c>
      <c r="F1320" t="s">
        <v>585</v>
      </c>
      <c r="G1320">
        <v>91</v>
      </c>
      <c r="H1320">
        <v>27052167</v>
      </c>
      <c r="I1320">
        <v>13000000</v>
      </c>
      <c r="J1320">
        <v>6.1</v>
      </c>
      <c r="K1320">
        <f>Table1[[#This Row],[Gross Earning]]-Table1[[#This Row],[Budget]]</f>
        <v>14052167</v>
      </c>
    </row>
    <row r="1321" spans="1:11">
      <c r="A1321" t="s">
        <v>3701</v>
      </c>
      <c r="B1321" s="3">
        <v>1993</v>
      </c>
      <c r="C1321" t="s">
        <v>2066</v>
      </c>
      <c r="D1321" t="s">
        <v>50</v>
      </c>
      <c r="E1321" t="s">
        <v>37</v>
      </c>
      <c r="F1321" t="s">
        <v>585</v>
      </c>
      <c r="G1321">
        <v>124</v>
      </c>
      <c r="H1321">
        <v>84049211</v>
      </c>
      <c r="I1321">
        <v>70000000</v>
      </c>
      <c r="J1321">
        <v>6.4</v>
      </c>
      <c r="K1321">
        <f>Table1[[#This Row],[Gross Earning]]-Table1[[#This Row],[Budget]]</f>
        <v>14049211</v>
      </c>
    </row>
    <row r="1322" spans="1:11">
      <c r="A1322" t="s">
        <v>10391</v>
      </c>
      <c r="B1322" s="3">
        <v>2005</v>
      </c>
      <c r="C1322" t="s">
        <v>3523</v>
      </c>
      <c r="D1322" t="s">
        <v>4075</v>
      </c>
      <c r="E1322" t="s">
        <v>37</v>
      </c>
      <c r="F1322" t="s">
        <v>585</v>
      </c>
      <c r="G1322">
        <v>112</v>
      </c>
      <c r="H1322">
        <v>36020063</v>
      </c>
      <c r="I1322">
        <v>22000000</v>
      </c>
      <c r="J1322">
        <v>6.6</v>
      </c>
      <c r="K1322">
        <f>Table1[[#This Row],[Gross Earning]]-Table1[[#This Row],[Budget]]</f>
        <v>14020063</v>
      </c>
    </row>
    <row r="1323" spans="1:11">
      <c r="A1323" t="s">
        <v>9581</v>
      </c>
      <c r="B1323" s="3">
        <v>2005</v>
      </c>
      <c r="C1323" t="s">
        <v>6297</v>
      </c>
      <c r="D1323" t="s">
        <v>9105</v>
      </c>
      <c r="E1323" t="s">
        <v>37</v>
      </c>
      <c r="F1323" t="s">
        <v>95</v>
      </c>
      <c r="G1323">
        <v>119</v>
      </c>
      <c r="H1323">
        <v>39008741</v>
      </c>
      <c r="I1323">
        <v>25000000</v>
      </c>
      <c r="J1323">
        <v>6.6</v>
      </c>
      <c r="K1323">
        <f>Table1[[#This Row],[Gross Earning]]-Table1[[#This Row],[Budget]]</f>
        <v>14008741</v>
      </c>
    </row>
    <row r="1324" spans="1:11">
      <c r="A1324" t="s">
        <v>9185</v>
      </c>
      <c r="B1324" s="3">
        <v>2016</v>
      </c>
      <c r="C1324" t="s">
        <v>9184</v>
      </c>
      <c r="D1324" t="s">
        <v>2125</v>
      </c>
      <c r="E1324" t="s">
        <v>37</v>
      </c>
      <c r="F1324" t="s">
        <v>585</v>
      </c>
      <c r="G1324">
        <v>98</v>
      </c>
      <c r="H1324">
        <v>41008532</v>
      </c>
      <c r="I1324">
        <v>27000000</v>
      </c>
      <c r="J1324">
        <v>6.7</v>
      </c>
      <c r="K1324">
        <f>Table1[[#This Row],[Gross Earning]]-Table1[[#This Row],[Budget]]</f>
        <v>14008532</v>
      </c>
    </row>
    <row r="1325" spans="1:11">
      <c r="A1325" t="s">
        <v>8072</v>
      </c>
      <c r="B1325" s="3">
        <v>2000</v>
      </c>
      <c r="C1325" t="s">
        <v>3470</v>
      </c>
      <c r="D1325" t="s">
        <v>8071</v>
      </c>
      <c r="E1325" t="s">
        <v>37</v>
      </c>
      <c r="F1325" t="s">
        <v>39</v>
      </c>
      <c r="G1325">
        <v>118</v>
      </c>
      <c r="H1325">
        <v>44983704</v>
      </c>
      <c r="I1325">
        <v>31000000</v>
      </c>
      <c r="J1325">
        <v>7.3</v>
      </c>
      <c r="K1325">
        <f>Table1[[#This Row],[Gross Earning]]-Table1[[#This Row],[Budget]]</f>
        <v>13983704</v>
      </c>
    </row>
    <row r="1326" spans="1:11">
      <c r="A1326" t="s">
        <v>14211</v>
      </c>
      <c r="B1326" s="3">
        <v>1997</v>
      </c>
      <c r="C1326" t="s">
        <v>14210</v>
      </c>
      <c r="D1326" t="s">
        <v>1671</v>
      </c>
      <c r="E1326" t="s">
        <v>37</v>
      </c>
      <c r="F1326" t="s">
        <v>585</v>
      </c>
      <c r="G1326">
        <v>93</v>
      </c>
      <c r="H1326">
        <v>13960203</v>
      </c>
      <c r="J1326">
        <v>5.3</v>
      </c>
      <c r="K1326">
        <f>Table1[[#This Row],[Gross Earning]]-Table1[[#This Row],[Budget]]</f>
        <v>13960203</v>
      </c>
    </row>
    <row r="1327" spans="1:11">
      <c r="A1327" t="s">
        <v>6429</v>
      </c>
      <c r="B1327" s="3">
        <v>1998</v>
      </c>
      <c r="C1327" t="s">
        <v>2843</v>
      </c>
      <c r="D1327" t="s">
        <v>3036</v>
      </c>
      <c r="E1327" t="s">
        <v>37</v>
      </c>
      <c r="F1327" t="s">
        <v>39</v>
      </c>
      <c r="G1327">
        <v>108</v>
      </c>
      <c r="H1327">
        <v>53955614</v>
      </c>
      <c r="I1327">
        <v>40000000</v>
      </c>
      <c r="J1327">
        <v>6.1</v>
      </c>
      <c r="K1327">
        <f>Table1[[#This Row],[Gross Earning]]-Table1[[#This Row],[Budget]]</f>
        <v>13955614</v>
      </c>
    </row>
    <row r="1328" spans="1:11">
      <c r="A1328" t="s">
        <v>9844</v>
      </c>
      <c r="B1328" s="3">
        <v>2007</v>
      </c>
      <c r="C1328" t="s">
        <v>4728</v>
      </c>
      <c r="D1328" t="s">
        <v>1671</v>
      </c>
      <c r="E1328" t="s">
        <v>37</v>
      </c>
      <c r="F1328" t="s">
        <v>39</v>
      </c>
      <c r="G1328">
        <v>88</v>
      </c>
      <c r="H1328">
        <v>13920741</v>
      </c>
      <c r="J1328">
        <v>6.7</v>
      </c>
      <c r="K1328">
        <f>Table1[[#This Row],[Gross Earning]]-Table1[[#This Row],[Budget]]</f>
        <v>13920741</v>
      </c>
    </row>
    <row r="1329" spans="1:11">
      <c r="A1329" t="s">
        <v>7394</v>
      </c>
      <c r="B1329" s="3">
        <v>2005</v>
      </c>
      <c r="C1329" t="s">
        <v>7392</v>
      </c>
      <c r="D1329" t="s">
        <v>1681</v>
      </c>
      <c r="E1329" t="s">
        <v>37</v>
      </c>
      <c r="F1329" t="s">
        <v>39</v>
      </c>
      <c r="G1329">
        <v>98</v>
      </c>
      <c r="H1329">
        <v>43894863</v>
      </c>
      <c r="I1329">
        <v>30000000</v>
      </c>
      <c r="J1329">
        <v>5.9</v>
      </c>
      <c r="K1329">
        <f>Table1[[#This Row],[Gross Earning]]-Table1[[#This Row],[Budget]]</f>
        <v>13894863</v>
      </c>
    </row>
    <row r="1330" spans="1:11">
      <c r="A1330" t="s">
        <v>3398</v>
      </c>
      <c r="B1330" s="3">
        <v>2011</v>
      </c>
      <c r="C1330" t="s">
        <v>389</v>
      </c>
      <c r="D1330" t="s">
        <v>3396</v>
      </c>
      <c r="E1330" t="s">
        <v>37</v>
      </c>
      <c r="F1330" t="s">
        <v>39</v>
      </c>
      <c r="G1330">
        <v>146</v>
      </c>
      <c r="H1330">
        <v>79883359</v>
      </c>
      <c r="I1330">
        <v>66000000</v>
      </c>
      <c r="J1330">
        <v>7.2</v>
      </c>
      <c r="K1330">
        <f>Table1[[#This Row],[Gross Earning]]-Table1[[#This Row],[Budget]]</f>
        <v>13883359</v>
      </c>
    </row>
    <row r="1331" spans="1:11">
      <c r="A1331" t="s">
        <v>14129</v>
      </c>
      <c r="B1331" s="3">
        <v>2002</v>
      </c>
      <c r="C1331" t="s">
        <v>5882</v>
      </c>
      <c r="D1331" t="s">
        <v>6326</v>
      </c>
      <c r="E1331" t="s">
        <v>37</v>
      </c>
      <c r="F1331" t="s">
        <v>585</v>
      </c>
      <c r="G1331">
        <v>123</v>
      </c>
      <c r="H1331">
        <v>25776062</v>
      </c>
      <c r="I1331">
        <v>12000000</v>
      </c>
      <c r="J1331">
        <v>7.4</v>
      </c>
      <c r="K1331">
        <f>Table1[[#This Row],[Gross Earning]]-Table1[[#This Row],[Budget]]</f>
        <v>13776062</v>
      </c>
    </row>
    <row r="1332" spans="1:11">
      <c r="A1332" t="s">
        <v>4680</v>
      </c>
      <c r="B1332" s="3">
        <v>1996</v>
      </c>
      <c r="C1332" t="s">
        <v>4256</v>
      </c>
      <c r="D1332" t="s">
        <v>50</v>
      </c>
      <c r="E1332" t="s">
        <v>37</v>
      </c>
      <c r="F1332" t="s">
        <v>585</v>
      </c>
      <c r="G1332">
        <v>133</v>
      </c>
      <c r="H1332">
        <v>68750000</v>
      </c>
      <c r="I1332">
        <v>55000000</v>
      </c>
      <c r="J1332">
        <v>6.4</v>
      </c>
      <c r="K1332">
        <f>Table1[[#This Row],[Gross Earning]]-Table1[[#This Row],[Budget]]</f>
        <v>13750000</v>
      </c>
    </row>
    <row r="1333" spans="1:11">
      <c r="A1333" t="s">
        <v>8397</v>
      </c>
      <c r="B1333" s="3">
        <v>1986</v>
      </c>
      <c r="C1333" t="s">
        <v>1954</v>
      </c>
      <c r="D1333" t="s">
        <v>8396</v>
      </c>
      <c r="E1333" t="s">
        <v>37</v>
      </c>
      <c r="F1333" t="s">
        <v>39</v>
      </c>
      <c r="G1333">
        <v>102</v>
      </c>
      <c r="H1333">
        <v>38747385</v>
      </c>
      <c r="I1333">
        <v>25000000</v>
      </c>
      <c r="J1333">
        <v>6.9</v>
      </c>
      <c r="K1333">
        <f>Table1[[#This Row],[Gross Earning]]-Table1[[#This Row],[Budget]]</f>
        <v>13747385</v>
      </c>
    </row>
    <row r="1334" spans="1:11">
      <c r="A1334" t="s">
        <v>5118</v>
      </c>
      <c r="B1334" s="3">
        <v>2004</v>
      </c>
      <c r="C1334" t="s">
        <v>5117</v>
      </c>
      <c r="D1334" t="s">
        <v>3057</v>
      </c>
      <c r="E1334" t="s">
        <v>37</v>
      </c>
      <c r="F1334" t="s">
        <v>95</v>
      </c>
      <c r="G1334">
        <v>99</v>
      </c>
      <c r="H1334">
        <v>73701902</v>
      </c>
      <c r="I1334">
        <v>60000000</v>
      </c>
      <c r="J1334">
        <v>5.2</v>
      </c>
      <c r="K1334">
        <f>Table1[[#This Row],[Gross Earning]]-Table1[[#This Row],[Budget]]</f>
        <v>13701902</v>
      </c>
    </row>
    <row r="1335" spans="1:11">
      <c r="A1335" t="s">
        <v>14856</v>
      </c>
      <c r="B1335" s="3">
        <v>2001</v>
      </c>
      <c r="C1335" t="s">
        <v>14854</v>
      </c>
      <c r="D1335" t="s">
        <v>8295</v>
      </c>
      <c r="E1335" t="s">
        <v>37</v>
      </c>
      <c r="F1335" t="s">
        <v>277</v>
      </c>
      <c r="G1335">
        <v>82</v>
      </c>
      <c r="H1335">
        <v>36696761</v>
      </c>
      <c r="I1335">
        <v>23000000</v>
      </c>
      <c r="J1335">
        <v>6.5</v>
      </c>
      <c r="K1335">
        <f>Table1[[#This Row],[Gross Earning]]-Table1[[#This Row],[Budget]]</f>
        <v>13696761</v>
      </c>
    </row>
    <row r="1336" spans="1:11">
      <c r="A1336" t="s">
        <v>9628</v>
      </c>
      <c r="B1336" s="3">
        <v>2006</v>
      </c>
      <c r="C1336" t="s">
        <v>5133</v>
      </c>
      <c r="D1336" t="s">
        <v>1681</v>
      </c>
      <c r="E1336" t="s">
        <v>37</v>
      </c>
      <c r="F1336" t="s">
        <v>39</v>
      </c>
      <c r="G1336">
        <v>105</v>
      </c>
      <c r="H1336">
        <v>33687630</v>
      </c>
      <c r="I1336">
        <v>20000000</v>
      </c>
      <c r="J1336">
        <v>6.4</v>
      </c>
      <c r="K1336">
        <f>Table1[[#This Row],[Gross Earning]]-Table1[[#This Row],[Budget]]</f>
        <v>13687630</v>
      </c>
    </row>
    <row r="1337" spans="1:11">
      <c r="A1337" t="s">
        <v>17684</v>
      </c>
      <c r="B1337" s="3">
        <v>2014</v>
      </c>
      <c r="C1337" t="s">
        <v>17683</v>
      </c>
      <c r="D1337" t="s">
        <v>3409</v>
      </c>
      <c r="E1337" t="s">
        <v>37</v>
      </c>
      <c r="F1337" t="s">
        <v>39</v>
      </c>
      <c r="G1337">
        <v>101</v>
      </c>
      <c r="H1337">
        <v>18656400</v>
      </c>
      <c r="I1337">
        <v>5000000</v>
      </c>
      <c r="J1337">
        <v>7.5</v>
      </c>
      <c r="K1337">
        <f>Table1[[#This Row],[Gross Earning]]-Table1[[#This Row],[Budget]]</f>
        <v>13656400</v>
      </c>
    </row>
    <row r="1338" spans="1:11">
      <c r="A1338" t="s">
        <v>4062</v>
      </c>
      <c r="B1338" s="3">
        <v>1999</v>
      </c>
      <c r="C1338" t="s">
        <v>2066</v>
      </c>
      <c r="D1338" t="s">
        <v>2813</v>
      </c>
      <c r="E1338" t="s">
        <v>37</v>
      </c>
      <c r="F1338" t="s">
        <v>585</v>
      </c>
      <c r="G1338">
        <v>105</v>
      </c>
      <c r="H1338">
        <v>73648142</v>
      </c>
      <c r="I1338">
        <v>60000000</v>
      </c>
      <c r="J1338">
        <v>5.8</v>
      </c>
      <c r="K1338">
        <f>Table1[[#This Row],[Gross Earning]]-Table1[[#This Row],[Budget]]</f>
        <v>13648142</v>
      </c>
    </row>
    <row r="1339" spans="1:11">
      <c r="A1339" t="s">
        <v>12864</v>
      </c>
      <c r="B1339" s="3">
        <v>2007</v>
      </c>
      <c r="C1339" t="s">
        <v>12863</v>
      </c>
      <c r="D1339" t="s">
        <v>782</v>
      </c>
      <c r="E1339" t="s">
        <v>37</v>
      </c>
      <c r="F1339" t="s">
        <v>585</v>
      </c>
      <c r="G1339">
        <v>100</v>
      </c>
      <c r="H1339">
        <v>28637507</v>
      </c>
      <c r="I1339">
        <v>15000000</v>
      </c>
      <c r="J1339">
        <v>7</v>
      </c>
      <c r="K1339">
        <f>Table1[[#This Row],[Gross Earning]]-Table1[[#This Row],[Budget]]</f>
        <v>13637507</v>
      </c>
    </row>
    <row r="1340" spans="1:11">
      <c r="A1340" t="s">
        <v>15871</v>
      </c>
      <c r="B1340" s="3">
        <v>2006</v>
      </c>
      <c r="C1340" t="s">
        <v>10306</v>
      </c>
      <c r="D1340" t="s">
        <v>3409</v>
      </c>
      <c r="E1340" t="s">
        <v>37</v>
      </c>
      <c r="F1340" t="s">
        <v>39</v>
      </c>
      <c r="G1340">
        <v>122</v>
      </c>
      <c r="H1340">
        <v>13569248</v>
      </c>
      <c r="J1340">
        <v>7.6</v>
      </c>
      <c r="K1340">
        <f>Table1[[#This Row],[Gross Earning]]-Table1[[#This Row],[Budget]]</f>
        <v>13569248</v>
      </c>
    </row>
    <row r="1341" spans="1:11">
      <c r="A1341" t="s">
        <v>21544</v>
      </c>
      <c r="B1341" s="3">
        <v>1987</v>
      </c>
      <c r="C1341" t="s">
        <v>21541</v>
      </c>
      <c r="D1341" t="s">
        <v>7406</v>
      </c>
      <c r="E1341" t="s">
        <v>37</v>
      </c>
      <c r="F1341" t="s">
        <v>585</v>
      </c>
      <c r="G1341">
        <v>86</v>
      </c>
      <c r="H1341">
        <v>14564027</v>
      </c>
      <c r="I1341">
        <v>1000000</v>
      </c>
      <c r="J1341">
        <v>7</v>
      </c>
      <c r="K1341">
        <f>Table1[[#This Row],[Gross Earning]]-Table1[[#This Row],[Budget]]</f>
        <v>13564027</v>
      </c>
    </row>
    <row r="1342" spans="1:11">
      <c r="A1342" t="s">
        <v>3382</v>
      </c>
      <c r="B1342" s="3">
        <v>2011</v>
      </c>
      <c r="C1342" t="s">
        <v>876</v>
      </c>
      <c r="D1342" t="s">
        <v>647</v>
      </c>
      <c r="E1342" t="s">
        <v>37</v>
      </c>
      <c r="F1342" t="s">
        <v>39</v>
      </c>
      <c r="G1342">
        <v>116</v>
      </c>
      <c r="H1342">
        <v>83552429</v>
      </c>
      <c r="I1342">
        <v>70000000</v>
      </c>
      <c r="J1342">
        <v>5.8</v>
      </c>
      <c r="K1342">
        <f>Table1[[#This Row],[Gross Earning]]-Table1[[#This Row],[Budget]]</f>
        <v>13552429</v>
      </c>
    </row>
    <row r="1343" spans="1:11">
      <c r="A1343" t="s">
        <v>13726</v>
      </c>
      <c r="B1343" s="3">
        <v>1996</v>
      </c>
      <c r="C1343" t="s">
        <v>13725</v>
      </c>
      <c r="D1343" t="s">
        <v>3932</v>
      </c>
      <c r="E1343" t="s">
        <v>37</v>
      </c>
      <c r="F1343" t="s">
        <v>95</v>
      </c>
      <c r="G1343">
        <v>100</v>
      </c>
      <c r="H1343">
        <v>26539321</v>
      </c>
      <c r="I1343">
        <v>13000000</v>
      </c>
      <c r="J1343">
        <v>5.9</v>
      </c>
      <c r="K1343">
        <f>Table1[[#This Row],[Gross Earning]]-Table1[[#This Row],[Budget]]</f>
        <v>13539321</v>
      </c>
    </row>
    <row r="1344" spans="1:11">
      <c r="A1344" t="s">
        <v>13427</v>
      </c>
      <c r="B1344" s="3">
        <v>1993</v>
      </c>
      <c r="C1344" t="s">
        <v>2943</v>
      </c>
      <c r="D1344" t="s">
        <v>214</v>
      </c>
      <c r="E1344" t="s">
        <v>37</v>
      </c>
      <c r="F1344" t="s">
        <v>585</v>
      </c>
      <c r="G1344">
        <v>109</v>
      </c>
      <c r="H1344">
        <v>27515786</v>
      </c>
      <c r="I1344">
        <v>14000000</v>
      </c>
      <c r="J1344">
        <v>5.9</v>
      </c>
      <c r="K1344">
        <f>Table1[[#This Row],[Gross Earning]]-Table1[[#This Row],[Budget]]</f>
        <v>13515786</v>
      </c>
    </row>
    <row r="1345" spans="1:11">
      <c r="A1345" t="s">
        <v>19266</v>
      </c>
      <c r="B1345" s="3">
        <v>1993</v>
      </c>
      <c r="C1345" t="s">
        <v>19264</v>
      </c>
      <c r="D1345" t="s">
        <v>9754</v>
      </c>
      <c r="E1345" t="s">
        <v>37</v>
      </c>
      <c r="F1345" t="s">
        <v>585</v>
      </c>
      <c r="G1345">
        <v>91</v>
      </c>
      <c r="H1345">
        <v>15935068</v>
      </c>
      <c r="I1345">
        <v>2500000</v>
      </c>
      <c r="J1345">
        <v>4.3</v>
      </c>
      <c r="K1345">
        <f>Table1[[#This Row],[Gross Earning]]-Table1[[#This Row],[Budget]]</f>
        <v>13435068</v>
      </c>
    </row>
    <row r="1346" spans="1:11">
      <c r="A1346" t="s">
        <v>10866</v>
      </c>
      <c r="B1346" s="3">
        <v>2008</v>
      </c>
      <c r="C1346" t="s">
        <v>10865</v>
      </c>
      <c r="D1346" t="s">
        <v>8060</v>
      </c>
      <c r="E1346" t="s">
        <v>37</v>
      </c>
      <c r="F1346" t="s">
        <v>39</v>
      </c>
      <c r="G1346">
        <v>104</v>
      </c>
      <c r="H1346">
        <v>33422556</v>
      </c>
      <c r="I1346">
        <v>20000000</v>
      </c>
      <c r="J1346">
        <v>7.5</v>
      </c>
      <c r="K1346">
        <f>Table1[[#This Row],[Gross Earning]]-Table1[[#This Row],[Budget]]</f>
        <v>13422556</v>
      </c>
    </row>
    <row r="1347" spans="1:11">
      <c r="A1347" t="s">
        <v>8330</v>
      </c>
      <c r="B1347" s="3">
        <v>2005</v>
      </c>
      <c r="C1347" t="s">
        <v>255</v>
      </c>
      <c r="D1347" t="s">
        <v>8329</v>
      </c>
      <c r="E1347" t="s">
        <v>37</v>
      </c>
      <c r="F1347" t="s">
        <v>95</v>
      </c>
      <c r="G1347">
        <v>77</v>
      </c>
      <c r="H1347">
        <v>53337608</v>
      </c>
      <c r="I1347">
        <v>40000000</v>
      </c>
      <c r="J1347">
        <v>7.4</v>
      </c>
      <c r="K1347">
        <f>Table1[[#This Row],[Gross Earning]]-Table1[[#This Row],[Budget]]</f>
        <v>13337608</v>
      </c>
    </row>
    <row r="1348" spans="1:11">
      <c r="A1348" t="s">
        <v>12194</v>
      </c>
      <c r="B1348" s="3">
        <v>1998</v>
      </c>
      <c r="C1348" t="s">
        <v>12192</v>
      </c>
      <c r="D1348" t="s">
        <v>6545</v>
      </c>
      <c r="E1348" t="s">
        <v>37</v>
      </c>
      <c r="F1348" t="s">
        <v>39</v>
      </c>
      <c r="G1348">
        <v>82</v>
      </c>
      <c r="H1348">
        <v>30324946</v>
      </c>
      <c r="I1348">
        <v>17000000</v>
      </c>
      <c r="J1348">
        <v>6.2</v>
      </c>
      <c r="K1348">
        <f>Table1[[#This Row],[Gross Earning]]-Table1[[#This Row],[Budget]]</f>
        <v>13324946</v>
      </c>
    </row>
    <row r="1349" spans="1:11">
      <c r="A1349" t="s">
        <v>18549</v>
      </c>
      <c r="B1349" s="3">
        <v>2014</v>
      </c>
      <c r="C1349" t="s">
        <v>17782</v>
      </c>
      <c r="D1349" t="s">
        <v>2786</v>
      </c>
      <c r="E1349" t="s">
        <v>37</v>
      </c>
      <c r="F1349" t="s">
        <v>585</v>
      </c>
      <c r="G1349">
        <v>86</v>
      </c>
      <c r="H1349">
        <v>17314483</v>
      </c>
      <c r="I1349">
        <v>4000000</v>
      </c>
      <c r="J1349">
        <v>4.7</v>
      </c>
      <c r="K1349">
        <f>Table1[[#This Row],[Gross Earning]]-Table1[[#This Row],[Budget]]</f>
        <v>13314483</v>
      </c>
    </row>
    <row r="1350" spans="1:11">
      <c r="A1350" t="s">
        <v>14147</v>
      </c>
      <c r="B1350" s="3">
        <v>2014</v>
      </c>
      <c r="C1350" t="s">
        <v>7227</v>
      </c>
      <c r="D1350" t="s">
        <v>1681</v>
      </c>
      <c r="E1350" t="s">
        <v>37</v>
      </c>
      <c r="F1350" t="s">
        <v>585</v>
      </c>
      <c r="G1350">
        <v>102</v>
      </c>
      <c r="H1350">
        <v>25277561</v>
      </c>
      <c r="I1350">
        <v>12000000</v>
      </c>
      <c r="J1350">
        <v>6.5</v>
      </c>
      <c r="K1350">
        <f>Table1[[#This Row],[Gross Earning]]-Table1[[#This Row],[Budget]]</f>
        <v>13277561</v>
      </c>
    </row>
    <row r="1351" spans="1:11">
      <c r="A1351" t="s">
        <v>3560</v>
      </c>
      <c r="B1351" s="3">
        <v>2015</v>
      </c>
      <c r="C1351" t="s">
        <v>2513</v>
      </c>
      <c r="D1351" t="s">
        <v>1671</v>
      </c>
      <c r="E1351" t="s">
        <v>37</v>
      </c>
      <c r="F1351" t="s">
        <v>585</v>
      </c>
      <c r="G1351">
        <v>125</v>
      </c>
      <c r="H1351">
        <v>81257500</v>
      </c>
      <c r="I1351">
        <v>68000000</v>
      </c>
      <c r="J1351">
        <v>6.4</v>
      </c>
      <c r="K1351">
        <f>Table1[[#This Row],[Gross Earning]]-Table1[[#This Row],[Budget]]</f>
        <v>13257500</v>
      </c>
    </row>
    <row r="1352" spans="1:11">
      <c r="A1352" t="s">
        <v>16518</v>
      </c>
      <c r="B1352" s="3">
        <v>1988</v>
      </c>
      <c r="C1352" t="s">
        <v>9940</v>
      </c>
      <c r="D1352" t="s">
        <v>422</v>
      </c>
      <c r="E1352" t="s">
        <v>37</v>
      </c>
      <c r="F1352" t="s">
        <v>585</v>
      </c>
      <c r="G1352">
        <v>96</v>
      </c>
      <c r="H1352">
        <v>20257000</v>
      </c>
      <c r="I1352">
        <v>7000000</v>
      </c>
      <c r="J1352">
        <v>5.2</v>
      </c>
      <c r="K1352">
        <f>Table1[[#This Row],[Gross Earning]]-Table1[[#This Row],[Budget]]</f>
        <v>13257000</v>
      </c>
    </row>
    <row r="1353" spans="1:11">
      <c r="A1353" t="s">
        <v>14135</v>
      </c>
      <c r="B1353" s="3">
        <v>2012</v>
      </c>
      <c r="C1353" t="s">
        <v>14132</v>
      </c>
      <c r="D1353" t="s">
        <v>4068</v>
      </c>
      <c r="E1353" t="s">
        <v>37</v>
      </c>
      <c r="F1353" t="s">
        <v>95</v>
      </c>
      <c r="G1353">
        <v>93</v>
      </c>
      <c r="H1353">
        <v>25240988</v>
      </c>
      <c r="I1353">
        <v>12000000</v>
      </c>
      <c r="J1353">
        <v>5.9</v>
      </c>
      <c r="K1353">
        <f>Table1[[#This Row],[Gross Earning]]-Table1[[#This Row],[Budget]]</f>
        <v>13240988</v>
      </c>
    </row>
    <row r="1354" spans="1:11">
      <c r="A1354" t="s">
        <v>9578</v>
      </c>
      <c r="B1354" s="3">
        <v>2002</v>
      </c>
      <c r="C1354" t="s">
        <v>6800</v>
      </c>
      <c r="D1354" t="s">
        <v>2136</v>
      </c>
      <c r="E1354" t="s">
        <v>37</v>
      </c>
      <c r="F1354" t="s">
        <v>39</v>
      </c>
      <c r="G1354">
        <v>86</v>
      </c>
      <c r="H1354">
        <v>38230435</v>
      </c>
      <c r="I1354">
        <v>25000000</v>
      </c>
      <c r="J1354">
        <v>5.8</v>
      </c>
      <c r="K1354">
        <f>Table1[[#This Row],[Gross Earning]]-Table1[[#This Row],[Budget]]</f>
        <v>13230435</v>
      </c>
    </row>
    <row r="1355" spans="1:11">
      <c r="A1355" t="s">
        <v>4686</v>
      </c>
      <c r="B1355" s="3">
        <v>2011</v>
      </c>
      <c r="C1355" t="s">
        <v>2042</v>
      </c>
      <c r="D1355" t="s">
        <v>515</v>
      </c>
      <c r="E1355" t="s">
        <v>37</v>
      </c>
      <c r="F1355" t="s">
        <v>95</v>
      </c>
      <c r="G1355">
        <v>94</v>
      </c>
      <c r="H1355">
        <v>68218041</v>
      </c>
      <c r="I1355">
        <v>55000000</v>
      </c>
      <c r="J1355">
        <v>6</v>
      </c>
      <c r="K1355">
        <f>Table1[[#This Row],[Gross Earning]]-Table1[[#This Row],[Budget]]</f>
        <v>13218041</v>
      </c>
    </row>
    <row r="1356" spans="1:11">
      <c r="A1356" t="s">
        <v>5599</v>
      </c>
      <c r="B1356" s="3">
        <v>1996</v>
      </c>
      <c r="C1356" t="s">
        <v>2112</v>
      </c>
      <c r="D1356" t="s">
        <v>5598</v>
      </c>
      <c r="E1356" t="s">
        <v>37</v>
      </c>
      <c r="F1356" t="s">
        <v>39</v>
      </c>
      <c r="G1356">
        <v>96</v>
      </c>
      <c r="H1356">
        <v>60154431</v>
      </c>
      <c r="I1356">
        <v>47000000</v>
      </c>
      <c r="J1356">
        <v>6</v>
      </c>
      <c r="K1356">
        <f>Table1[[#This Row],[Gross Earning]]-Table1[[#This Row],[Budget]]</f>
        <v>13154431</v>
      </c>
    </row>
    <row r="1357" spans="1:11">
      <c r="A1357" t="s">
        <v>21424</v>
      </c>
      <c r="B1357" s="3">
        <v>2005</v>
      </c>
      <c r="C1357" t="s">
        <v>21423</v>
      </c>
      <c r="D1357" t="s">
        <v>1671</v>
      </c>
      <c r="E1357" t="s">
        <v>37</v>
      </c>
      <c r="F1357" t="s">
        <v>585</v>
      </c>
      <c r="G1357">
        <v>94</v>
      </c>
      <c r="H1357">
        <v>16101109</v>
      </c>
      <c r="I1357">
        <v>3000000</v>
      </c>
      <c r="J1357">
        <v>6.8</v>
      </c>
      <c r="K1357">
        <f>Table1[[#This Row],[Gross Earning]]-Table1[[#This Row],[Budget]]</f>
        <v>13101109</v>
      </c>
    </row>
    <row r="1358" spans="1:11">
      <c r="A1358" t="s">
        <v>6449</v>
      </c>
      <c r="B1358" s="3">
        <v>2006</v>
      </c>
      <c r="C1358" t="s">
        <v>57</v>
      </c>
      <c r="D1358" t="s">
        <v>2202</v>
      </c>
      <c r="E1358" t="s">
        <v>37</v>
      </c>
      <c r="F1358" t="s">
        <v>39</v>
      </c>
      <c r="G1358">
        <v>130</v>
      </c>
      <c r="H1358">
        <v>53082743</v>
      </c>
      <c r="I1358">
        <v>40000000</v>
      </c>
      <c r="J1358">
        <v>8.5</v>
      </c>
      <c r="K1358">
        <f>Table1[[#This Row],[Gross Earning]]-Table1[[#This Row],[Budget]]</f>
        <v>13082743</v>
      </c>
    </row>
    <row r="1359" spans="1:11">
      <c r="A1359" t="s">
        <v>15851</v>
      </c>
      <c r="B1359" s="3">
        <v>2013</v>
      </c>
      <c r="C1359" t="s">
        <v>15850</v>
      </c>
      <c r="D1359" t="s">
        <v>1671</v>
      </c>
      <c r="E1359" t="s">
        <v>37</v>
      </c>
      <c r="F1359" t="s">
        <v>39</v>
      </c>
      <c r="G1359">
        <v>96</v>
      </c>
      <c r="H1359">
        <v>21564616</v>
      </c>
      <c r="I1359">
        <v>8500000</v>
      </c>
      <c r="J1359">
        <v>5</v>
      </c>
      <c r="K1359">
        <f>Table1[[#This Row],[Gross Earning]]-Table1[[#This Row],[Budget]]</f>
        <v>13064616</v>
      </c>
    </row>
    <row r="1360" spans="1:11">
      <c r="A1360" t="s">
        <v>14911</v>
      </c>
      <c r="B1360" s="3">
        <v>1989</v>
      </c>
      <c r="C1360" t="s">
        <v>12291</v>
      </c>
      <c r="D1360" t="s">
        <v>59</v>
      </c>
      <c r="E1360" t="s">
        <v>37</v>
      </c>
      <c r="F1360" t="s">
        <v>585</v>
      </c>
      <c r="G1360">
        <v>114</v>
      </c>
      <c r="H1360">
        <v>30050028</v>
      </c>
      <c r="I1360">
        <v>17000000</v>
      </c>
      <c r="J1360">
        <v>6.5</v>
      </c>
      <c r="K1360">
        <f>Table1[[#This Row],[Gross Earning]]-Table1[[#This Row],[Budget]]</f>
        <v>13050028</v>
      </c>
    </row>
    <row r="1361" spans="1:11">
      <c r="A1361" t="s">
        <v>12880</v>
      </c>
      <c r="B1361" s="3">
        <v>1997</v>
      </c>
      <c r="C1361" t="s">
        <v>5476</v>
      </c>
      <c r="D1361" t="s">
        <v>1533</v>
      </c>
      <c r="E1361" t="s">
        <v>37</v>
      </c>
      <c r="F1361" t="s">
        <v>585</v>
      </c>
      <c r="G1361">
        <v>107</v>
      </c>
      <c r="H1361">
        <v>28014536</v>
      </c>
      <c r="I1361">
        <v>15000000</v>
      </c>
      <c r="J1361">
        <v>7.4</v>
      </c>
      <c r="K1361">
        <f>Table1[[#This Row],[Gross Earning]]-Table1[[#This Row],[Budget]]</f>
        <v>13014536</v>
      </c>
    </row>
    <row r="1362" spans="1:11">
      <c r="A1362" t="s">
        <v>19174</v>
      </c>
      <c r="B1362" s="3">
        <v>1996</v>
      </c>
      <c r="C1362" t="s">
        <v>5289</v>
      </c>
      <c r="D1362" t="s">
        <v>3409</v>
      </c>
      <c r="E1362" t="s">
        <v>37</v>
      </c>
      <c r="F1362" t="s">
        <v>585</v>
      </c>
      <c r="G1362">
        <v>94</v>
      </c>
      <c r="H1362">
        <v>16501785</v>
      </c>
      <c r="I1362">
        <v>3500000</v>
      </c>
      <c r="J1362">
        <v>8.1999999999999993</v>
      </c>
      <c r="K1362">
        <f>Table1[[#This Row],[Gross Earning]]-Table1[[#This Row],[Budget]]</f>
        <v>13001785</v>
      </c>
    </row>
    <row r="1363" spans="1:11">
      <c r="A1363" t="s">
        <v>14877</v>
      </c>
      <c r="B1363" s="3">
        <v>2002</v>
      </c>
      <c r="C1363" t="s">
        <v>14876</v>
      </c>
      <c r="D1363" t="s">
        <v>2527</v>
      </c>
      <c r="E1363" t="s">
        <v>37</v>
      </c>
      <c r="F1363" t="s">
        <v>585</v>
      </c>
      <c r="G1363">
        <v>85</v>
      </c>
      <c r="H1363">
        <v>32983713</v>
      </c>
      <c r="I1363">
        <v>20000000</v>
      </c>
      <c r="J1363">
        <v>5.8</v>
      </c>
      <c r="K1363">
        <f>Table1[[#This Row],[Gross Earning]]-Table1[[#This Row],[Budget]]</f>
        <v>12983713</v>
      </c>
    </row>
    <row r="1364" spans="1:11">
      <c r="A1364" t="s">
        <v>14564</v>
      </c>
      <c r="B1364" s="3">
        <v>2001</v>
      </c>
      <c r="C1364" t="s">
        <v>14563</v>
      </c>
      <c r="D1364" t="s">
        <v>1009</v>
      </c>
      <c r="E1364" t="s">
        <v>37</v>
      </c>
      <c r="F1364" t="s">
        <v>39</v>
      </c>
      <c r="G1364">
        <v>86</v>
      </c>
      <c r="H1364">
        <v>23978402</v>
      </c>
      <c r="I1364">
        <v>11000000</v>
      </c>
      <c r="J1364">
        <v>4.5999999999999996</v>
      </c>
      <c r="K1364">
        <f>Table1[[#This Row],[Gross Earning]]-Table1[[#This Row],[Budget]]</f>
        <v>12978402</v>
      </c>
    </row>
    <row r="1365" spans="1:11">
      <c r="A1365" t="s">
        <v>2659</v>
      </c>
      <c r="B1365" s="3">
        <v>1997</v>
      </c>
      <c r="C1365" t="s">
        <v>2656</v>
      </c>
      <c r="D1365" t="s">
        <v>2658</v>
      </c>
      <c r="E1365" t="s">
        <v>37</v>
      </c>
      <c r="F1365" t="s">
        <v>95</v>
      </c>
      <c r="G1365">
        <v>90</v>
      </c>
      <c r="H1365">
        <v>92969824</v>
      </c>
      <c r="I1365">
        <v>80000000</v>
      </c>
      <c r="J1365">
        <v>5.2</v>
      </c>
      <c r="K1365">
        <f>Table1[[#This Row],[Gross Earning]]-Table1[[#This Row],[Budget]]</f>
        <v>12969824</v>
      </c>
    </row>
    <row r="1366" spans="1:11">
      <c r="A1366" t="s">
        <v>5675</v>
      </c>
      <c r="B1366" s="3">
        <v>1996</v>
      </c>
      <c r="C1366" t="s">
        <v>1015</v>
      </c>
      <c r="D1366" t="s">
        <v>5674</v>
      </c>
      <c r="E1366" t="s">
        <v>37</v>
      </c>
      <c r="F1366" t="s">
        <v>585</v>
      </c>
      <c r="G1366">
        <v>116</v>
      </c>
      <c r="H1366">
        <v>58918501</v>
      </c>
      <c r="I1366">
        <v>46000000</v>
      </c>
      <c r="J1366">
        <v>6.6</v>
      </c>
      <c r="K1366">
        <f>Table1[[#This Row],[Gross Earning]]-Table1[[#This Row],[Budget]]</f>
        <v>12918501</v>
      </c>
    </row>
    <row r="1367" spans="1:11">
      <c r="A1367" t="s">
        <v>15546</v>
      </c>
      <c r="B1367" s="3">
        <v>2006</v>
      </c>
      <c r="C1367" t="s">
        <v>15543</v>
      </c>
      <c r="D1367" t="s">
        <v>15544</v>
      </c>
      <c r="E1367" t="s">
        <v>2778</v>
      </c>
      <c r="F1367" t="s">
        <v>585</v>
      </c>
      <c r="G1367">
        <v>121</v>
      </c>
      <c r="H1367">
        <v>12899702</v>
      </c>
      <c r="J1367">
        <v>7.6</v>
      </c>
      <c r="K1367">
        <f>Table1[[#This Row],[Gross Earning]]-Table1[[#This Row],[Budget]]</f>
        <v>12899702</v>
      </c>
    </row>
    <row r="1368" spans="1:11">
      <c r="A1368" t="s">
        <v>5525</v>
      </c>
      <c r="B1368" s="3">
        <v>2012</v>
      </c>
      <c r="C1368" t="s">
        <v>940</v>
      </c>
      <c r="D1368" t="s">
        <v>214</v>
      </c>
      <c r="E1368" t="s">
        <v>37</v>
      </c>
      <c r="F1368" t="s">
        <v>585</v>
      </c>
      <c r="G1368">
        <v>129</v>
      </c>
      <c r="H1368">
        <v>12802907</v>
      </c>
      <c r="J1368">
        <v>6.6</v>
      </c>
      <c r="K1368">
        <f>Table1[[#This Row],[Gross Earning]]-Table1[[#This Row],[Budget]]</f>
        <v>12802907</v>
      </c>
    </row>
    <row r="1369" spans="1:11">
      <c r="A1369" t="s">
        <v>14221</v>
      </c>
      <c r="B1369" s="3">
        <v>2008</v>
      </c>
      <c r="C1369" t="s">
        <v>2728</v>
      </c>
      <c r="D1369" t="s">
        <v>214</v>
      </c>
      <c r="E1369" t="s">
        <v>37</v>
      </c>
      <c r="F1369" t="s">
        <v>585</v>
      </c>
      <c r="G1369">
        <v>113</v>
      </c>
      <c r="H1369">
        <v>12796277</v>
      </c>
      <c r="J1369">
        <v>6.7</v>
      </c>
      <c r="K1369">
        <f>Table1[[#This Row],[Gross Earning]]-Table1[[#This Row],[Budget]]</f>
        <v>12796277</v>
      </c>
    </row>
    <row r="1370" spans="1:11">
      <c r="A1370" t="s">
        <v>17736</v>
      </c>
      <c r="B1370" s="3">
        <v>1988</v>
      </c>
      <c r="C1370" t="s">
        <v>9639</v>
      </c>
      <c r="D1370" t="s">
        <v>5544</v>
      </c>
      <c r="E1370" t="s">
        <v>37</v>
      </c>
      <c r="F1370" t="s">
        <v>585</v>
      </c>
      <c r="G1370">
        <v>88</v>
      </c>
      <c r="H1370">
        <v>17768000</v>
      </c>
      <c r="I1370">
        <v>5000000</v>
      </c>
      <c r="J1370">
        <v>5.9</v>
      </c>
      <c r="K1370">
        <f>Table1[[#This Row],[Gross Earning]]-Table1[[#This Row],[Budget]]</f>
        <v>12768000</v>
      </c>
    </row>
    <row r="1371" spans="1:11">
      <c r="A1371" t="s">
        <v>9711</v>
      </c>
      <c r="B1371" s="3">
        <v>2013</v>
      </c>
      <c r="C1371" t="s">
        <v>9710</v>
      </c>
      <c r="D1371" t="s">
        <v>3409</v>
      </c>
      <c r="E1371" t="s">
        <v>37</v>
      </c>
      <c r="F1371" t="s">
        <v>585</v>
      </c>
      <c r="G1371">
        <v>121</v>
      </c>
      <c r="H1371">
        <v>37738400</v>
      </c>
      <c r="I1371">
        <v>25000000</v>
      </c>
      <c r="J1371">
        <v>7.3</v>
      </c>
      <c r="K1371">
        <f>Table1[[#This Row],[Gross Earning]]-Table1[[#This Row],[Budget]]</f>
        <v>12738400</v>
      </c>
    </row>
    <row r="1372" spans="1:11">
      <c r="A1372" t="s">
        <v>12437</v>
      </c>
      <c r="B1372" s="3">
        <v>2001</v>
      </c>
      <c r="C1372" t="s">
        <v>2943</v>
      </c>
      <c r="D1372" t="s">
        <v>5274</v>
      </c>
      <c r="E1372" t="s">
        <v>37</v>
      </c>
      <c r="F1372" t="s">
        <v>585</v>
      </c>
      <c r="G1372">
        <v>130</v>
      </c>
      <c r="H1372">
        <v>28734552</v>
      </c>
      <c r="I1372">
        <v>16000000</v>
      </c>
      <c r="J1372">
        <v>6.4</v>
      </c>
      <c r="K1372">
        <f>Table1[[#This Row],[Gross Earning]]-Table1[[#This Row],[Budget]]</f>
        <v>12734552</v>
      </c>
    </row>
    <row r="1373" spans="1:11">
      <c r="A1373" t="s">
        <v>22396</v>
      </c>
      <c r="B1373" s="3">
        <v>1970</v>
      </c>
      <c r="C1373" t="s">
        <v>22392</v>
      </c>
      <c r="D1373" t="s">
        <v>22394</v>
      </c>
      <c r="E1373" t="s">
        <v>37</v>
      </c>
      <c r="F1373" t="s">
        <v>585</v>
      </c>
      <c r="G1373">
        <v>215</v>
      </c>
      <c r="H1373">
        <v>13300000</v>
      </c>
      <c r="I1373">
        <v>600000</v>
      </c>
      <c r="J1373">
        <v>8.1</v>
      </c>
      <c r="K1373">
        <f>Table1[[#This Row],[Gross Earning]]-Table1[[#This Row],[Budget]]</f>
        <v>12700000</v>
      </c>
    </row>
    <row r="1374" spans="1:11">
      <c r="A1374" t="s">
        <v>17757</v>
      </c>
      <c r="B1374" s="3">
        <v>2011</v>
      </c>
      <c r="C1374" t="s">
        <v>17755</v>
      </c>
      <c r="D1374" t="s">
        <v>4277</v>
      </c>
      <c r="E1374" t="s">
        <v>37</v>
      </c>
      <c r="F1374" t="s">
        <v>39</v>
      </c>
      <c r="G1374">
        <v>86</v>
      </c>
      <c r="H1374">
        <v>17683670</v>
      </c>
      <c r="I1374">
        <v>5000000</v>
      </c>
      <c r="J1374">
        <v>5.2</v>
      </c>
      <c r="K1374">
        <f>Table1[[#This Row],[Gross Earning]]-Table1[[#This Row],[Budget]]</f>
        <v>12683670</v>
      </c>
    </row>
    <row r="1375" spans="1:11">
      <c r="A1375" t="s">
        <v>4851</v>
      </c>
      <c r="B1375" s="3">
        <v>1990</v>
      </c>
      <c r="C1375" t="s">
        <v>4850</v>
      </c>
      <c r="D1375" t="s">
        <v>1935</v>
      </c>
      <c r="E1375" t="s">
        <v>37</v>
      </c>
      <c r="F1375" t="s">
        <v>585</v>
      </c>
      <c r="G1375">
        <v>170</v>
      </c>
      <c r="H1375">
        <v>66676062</v>
      </c>
      <c r="I1375">
        <v>54000000</v>
      </c>
      <c r="J1375">
        <v>7.6</v>
      </c>
      <c r="K1375">
        <f>Table1[[#This Row],[Gross Earning]]-Table1[[#This Row],[Budget]]</f>
        <v>12676062</v>
      </c>
    </row>
    <row r="1376" spans="1:11">
      <c r="A1376" t="s">
        <v>13822</v>
      </c>
      <c r="B1376" s="3">
        <v>2013</v>
      </c>
      <c r="C1376" t="s">
        <v>10752</v>
      </c>
      <c r="D1376" t="s">
        <v>1671</v>
      </c>
      <c r="E1376" t="s">
        <v>37</v>
      </c>
      <c r="F1376" t="s">
        <v>585</v>
      </c>
      <c r="G1376">
        <v>93</v>
      </c>
      <c r="H1376">
        <v>25675765</v>
      </c>
      <c r="I1376">
        <v>13000000</v>
      </c>
      <c r="J1376">
        <v>5.9</v>
      </c>
      <c r="K1376">
        <f>Table1[[#This Row],[Gross Earning]]-Table1[[#This Row],[Budget]]</f>
        <v>12675765</v>
      </c>
    </row>
    <row r="1377" spans="1:11">
      <c r="A1377" t="s">
        <v>17063</v>
      </c>
      <c r="B1377" s="3">
        <v>1997</v>
      </c>
      <c r="C1377" t="s">
        <v>11504</v>
      </c>
      <c r="D1377" t="s">
        <v>1752</v>
      </c>
      <c r="E1377" t="s">
        <v>37</v>
      </c>
      <c r="F1377" t="s">
        <v>39</v>
      </c>
      <c r="G1377">
        <v>86</v>
      </c>
      <c r="H1377">
        <v>12674183</v>
      </c>
      <c r="J1377">
        <v>6.2</v>
      </c>
      <c r="K1377">
        <f>Table1[[#This Row],[Gross Earning]]-Table1[[#This Row],[Budget]]</f>
        <v>12674183</v>
      </c>
    </row>
    <row r="1378" spans="1:11">
      <c r="A1378" t="s">
        <v>20142</v>
      </c>
      <c r="B1378" s="3">
        <v>2014</v>
      </c>
      <c r="C1378" t="s">
        <v>20139</v>
      </c>
      <c r="D1378" t="s">
        <v>5103</v>
      </c>
      <c r="E1378" t="s">
        <v>37</v>
      </c>
      <c r="F1378" t="s">
        <v>585</v>
      </c>
      <c r="G1378">
        <v>100</v>
      </c>
      <c r="H1378">
        <v>14673301</v>
      </c>
      <c r="I1378">
        <v>2000000</v>
      </c>
      <c r="J1378">
        <v>6.9</v>
      </c>
      <c r="K1378">
        <f>Table1[[#This Row],[Gross Earning]]-Table1[[#This Row],[Budget]]</f>
        <v>12673301</v>
      </c>
    </row>
    <row r="1379" spans="1:11">
      <c r="A1379" t="s">
        <v>6998</v>
      </c>
      <c r="B1379" s="3">
        <v>1999</v>
      </c>
      <c r="C1379" t="s">
        <v>6997</v>
      </c>
      <c r="D1379" t="s">
        <v>1634</v>
      </c>
      <c r="E1379" t="s">
        <v>37</v>
      </c>
      <c r="F1379" t="s">
        <v>585</v>
      </c>
      <c r="G1379">
        <v>146</v>
      </c>
      <c r="H1379">
        <v>50668906</v>
      </c>
      <c r="I1379">
        <v>38000000</v>
      </c>
      <c r="J1379">
        <v>7.6</v>
      </c>
      <c r="K1379">
        <f>Table1[[#This Row],[Gross Earning]]-Table1[[#This Row],[Budget]]</f>
        <v>12668906</v>
      </c>
    </row>
    <row r="1380" spans="1:11">
      <c r="A1380" t="s">
        <v>5551</v>
      </c>
      <c r="B1380" s="3">
        <v>1999</v>
      </c>
      <c r="C1380" t="s">
        <v>4166</v>
      </c>
      <c r="D1380" t="s">
        <v>5550</v>
      </c>
      <c r="E1380" t="s">
        <v>37</v>
      </c>
      <c r="F1380" t="s">
        <v>585</v>
      </c>
      <c r="G1380">
        <v>114</v>
      </c>
      <c r="H1380">
        <v>60652036</v>
      </c>
      <c r="I1380">
        <v>48000000</v>
      </c>
      <c r="J1380">
        <v>7.1</v>
      </c>
      <c r="K1380">
        <f>Table1[[#This Row],[Gross Earning]]-Table1[[#This Row],[Budget]]</f>
        <v>12652036</v>
      </c>
    </row>
    <row r="1381" spans="1:11">
      <c r="A1381" t="s">
        <v>17047</v>
      </c>
      <c r="B1381" s="3">
        <v>2000</v>
      </c>
      <c r="C1381" t="s">
        <v>11224</v>
      </c>
      <c r="D1381" t="s">
        <v>1671</v>
      </c>
      <c r="E1381" t="s">
        <v>37</v>
      </c>
      <c r="F1381" t="s">
        <v>39</v>
      </c>
      <c r="G1381">
        <v>90</v>
      </c>
      <c r="H1381">
        <v>18621249</v>
      </c>
      <c r="I1381">
        <v>6000000</v>
      </c>
      <c r="J1381">
        <v>7.5</v>
      </c>
      <c r="K1381">
        <f>Table1[[#This Row],[Gross Earning]]-Table1[[#This Row],[Budget]]</f>
        <v>12621249</v>
      </c>
    </row>
    <row r="1382" spans="1:11">
      <c r="A1382" t="s">
        <v>20773</v>
      </c>
      <c r="B1382" s="3">
        <v>2007</v>
      </c>
      <c r="C1382" t="s">
        <v>9878</v>
      </c>
      <c r="D1382" t="s">
        <v>7043</v>
      </c>
      <c r="E1382" t="s">
        <v>2778</v>
      </c>
      <c r="F1382" t="s">
        <v>39</v>
      </c>
      <c r="G1382">
        <v>106</v>
      </c>
      <c r="H1382">
        <v>12589108</v>
      </c>
      <c r="J1382">
        <v>7.4</v>
      </c>
      <c r="K1382">
        <f>Table1[[#This Row],[Gross Earning]]-Table1[[#This Row],[Budget]]</f>
        <v>12589108</v>
      </c>
    </row>
    <row r="1383" spans="1:11">
      <c r="A1383" t="s">
        <v>15158</v>
      </c>
      <c r="B1383" s="3">
        <v>2014</v>
      </c>
      <c r="C1383" t="s">
        <v>11065</v>
      </c>
      <c r="D1383" t="s">
        <v>3409</v>
      </c>
      <c r="E1383" t="s">
        <v>37</v>
      </c>
      <c r="F1383" t="s">
        <v>39</v>
      </c>
      <c r="G1383">
        <v>121</v>
      </c>
      <c r="H1383">
        <v>21569041</v>
      </c>
      <c r="I1383">
        <v>9000000</v>
      </c>
      <c r="J1383">
        <v>6.6</v>
      </c>
      <c r="K1383">
        <f>Table1[[#This Row],[Gross Earning]]-Table1[[#This Row],[Budget]]</f>
        <v>12569041</v>
      </c>
    </row>
    <row r="1384" spans="1:11">
      <c r="A1384" t="s">
        <v>1445</v>
      </c>
      <c r="B1384" s="3">
        <v>2013</v>
      </c>
      <c r="C1384" t="s">
        <v>1421</v>
      </c>
      <c r="D1384" t="s">
        <v>227</v>
      </c>
      <c r="E1384" t="s">
        <v>37</v>
      </c>
      <c r="F1384" t="s">
        <v>39</v>
      </c>
      <c r="G1384">
        <v>138</v>
      </c>
      <c r="H1384">
        <v>132550960</v>
      </c>
      <c r="I1384">
        <v>120000000</v>
      </c>
      <c r="J1384">
        <v>6.7</v>
      </c>
      <c r="K1384">
        <f>Table1[[#This Row],[Gross Earning]]-Table1[[#This Row],[Budget]]</f>
        <v>12550960</v>
      </c>
    </row>
    <row r="1385" spans="1:11">
      <c r="A1385" t="s">
        <v>13480</v>
      </c>
      <c r="B1385" s="3">
        <v>2007</v>
      </c>
      <c r="C1385" t="s">
        <v>7227</v>
      </c>
      <c r="D1385" t="s">
        <v>1415</v>
      </c>
      <c r="E1385" t="s">
        <v>37</v>
      </c>
      <c r="F1385" t="s">
        <v>585</v>
      </c>
      <c r="G1385">
        <v>94</v>
      </c>
      <c r="H1385">
        <v>12550242</v>
      </c>
      <c r="J1385">
        <v>5.5</v>
      </c>
      <c r="K1385">
        <f>Table1[[#This Row],[Gross Earning]]-Table1[[#This Row],[Budget]]</f>
        <v>12550242</v>
      </c>
    </row>
    <row r="1386" spans="1:11">
      <c r="A1386" t="s">
        <v>2143</v>
      </c>
      <c r="B1386" s="3">
        <v>2011</v>
      </c>
      <c r="C1386" t="s">
        <v>685</v>
      </c>
      <c r="D1386" t="s">
        <v>2142</v>
      </c>
      <c r="E1386" t="s">
        <v>37</v>
      </c>
      <c r="F1386" t="s">
        <v>585</v>
      </c>
      <c r="G1386">
        <v>158</v>
      </c>
      <c r="H1386">
        <v>102515793</v>
      </c>
      <c r="I1386">
        <v>90000000</v>
      </c>
      <c r="J1386">
        <v>7.8</v>
      </c>
      <c r="K1386">
        <f>Table1[[#This Row],[Gross Earning]]-Table1[[#This Row],[Budget]]</f>
        <v>12515793</v>
      </c>
    </row>
    <row r="1387" spans="1:11">
      <c r="A1387" t="s">
        <v>9998</v>
      </c>
      <c r="B1387" s="3">
        <v>2012</v>
      </c>
      <c r="C1387" t="s">
        <v>146</v>
      </c>
      <c r="D1387" t="s">
        <v>1266</v>
      </c>
      <c r="E1387" t="s">
        <v>37</v>
      </c>
      <c r="F1387" t="s">
        <v>95</v>
      </c>
      <c r="G1387">
        <v>91</v>
      </c>
      <c r="H1387">
        <v>12495865</v>
      </c>
      <c r="J1387">
        <v>6.8</v>
      </c>
      <c r="K1387">
        <f>Table1[[#This Row],[Gross Earning]]-Table1[[#This Row],[Budget]]</f>
        <v>12495865</v>
      </c>
    </row>
    <row r="1388" spans="1:11">
      <c r="A1388" t="s">
        <v>12877</v>
      </c>
      <c r="B1388" s="3">
        <v>2000</v>
      </c>
      <c r="C1388" t="s">
        <v>12876</v>
      </c>
      <c r="D1388" t="s">
        <v>4915</v>
      </c>
      <c r="E1388" t="s">
        <v>37</v>
      </c>
      <c r="F1388" t="s">
        <v>39</v>
      </c>
      <c r="G1388">
        <v>124</v>
      </c>
      <c r="H1388">
        <v>27441122</v>
      </c>
      <c r="I1388">
        <v>15000000</v>
      </c>
      <c r="J1388">
        <v>7.2</v>
      </c>
      <c r="K1388">
        <f>Table1[[#This Row],[Gross Earning]]-Table1[[#This Row],[Budget]]</f>
        <v>12441122</v>
      </c>
    </row>
    <row r="1389" spans="1:11">
      <c r="A1389" t="s">
        <v>6452</v>
      </c>
      <c r="B1389" s="3">
        <v>2014</v>
      </c>
      <c r="C1389" t="s">
        <v>4516</v>
      </c>
      <c r="D1389" t="s">
        <v>1009</v>
      </c>
      <c r="E1389" t="s">
        <v>37</v>
      </c>
      <c r="F1389" t="s">
        <v>585</v>
      </c>
      <c r="G1389">
        <v>116</v>
      </c>
      <c r="H1389">
        <v>54414716</v>
      </c>
      <c r="I1389">
        <v>42000000</v>
      </c>
      <c r="J1389">
        <v>6.3</v>
      </c>
      <c r="K1389">
        <f>Table1[[#This Row],[Gross Earning]]-Table1[[#This Row],[Budget]]</f>
        <v>12414716</v>
      </c>
    </row>
    <row r="1390" spans="1:11">
      <c r="A1390" t="s">
        <v>17043</v>
      </c>
      <c r="B1390" s="3">
        <v>1946</v>
      </c>
      <c r="C1390" t="s">
        <v>17041</v>
      </c>
      <c r="D1390" t="s">
        <v>4042</v>
      </c>
      <c r="E1390" t="s">
        <v>37</v>
      </c>
      <c r="F1390" t="s">
        <v>5613</v>
      </c>
      <c r="G1390">
        <v>144</v>
      </c>
      <c r="H1390">
        <v>20400000</v>
      </c>
      <c r="I1390">
        <v>8000000</v>
      </c>
      <c r="J1390">
        <v>6.9</v>
      </c>
      <c r="K1390">
        <f>Table1[[#This Row],[Gross Earning]]-Table1[[#This Row],[Budget]]</f>
        <v>12400000</v>
      </c>
    </row>
    <row r="1391" spans="1:11">
      <c r="A1391" t="s">
        <v>8360</v>
      </c>
      <c r="B1391" s="3">
        <v>2010</v>
      </c>
      <c r="C1391" t="s">
        <v>1071</v>
      </c>
      <c r="D1391" t="s">
        <v>7837</v>
      </c>
      <c r="E1391" t="s">
        <v>37</v>
      </c>
      <c r="F1391" t="s">
        <v>39</v>
      </c>
      <c r="G1391">
        <v>107</v>
      </c>
      <c r="H1391">
        <v>42385520</v>
      </c>
      <c r="I1391">
        <v>30000000</v>
      </c>
      <c r="J1391">
        <v>6.2</v>
      </c>
      <c r="K1391">
        <f>Table1[[#This Row],[Gross Earning]]-Table1[[#This Row],[Budget]]</f>
        <v>12385520</v>
      </c>
    </row>
    <row r="1392" spans="1:11">
      <c r="A1392" t="s">
        <v>17677</v>
      </c>
      <c r="B1392" s="3">
        <v>2014</v>
      </c>
      <c r="C1392" t="s">
        <v>9593</v>
      </c>
      <c r="D1392" t="s">
        <v>4075</v>
      </c>
      <c r="E1392" t="s">
        <v>2778</v>
      </c>
      <c r="F1392" t="s">
        <v>585</v>
      </c>
      <c r="G1392">
        <v>106</v>
      </c>
      <c r="H1392">
        <v>17382982</v>
      </c>
      <c r="I1392">
        <v>5000000</v>
      </c>
      <c r="J1392">
        <v>5.2</v>
      </c>
      <c r="K1392">
        <f>Table1[[#This Row],[Gross Earning]]-Table1[[#This Row],[Budget]]</f>
        <v>12382982</v>
      </c>
    </row>
    <row r="1393" spans="1:11">
      <c r="A1393" t="s">
        <v>19251</v>
      </c>
      <c r="B1393" s="3">
        <v>1990</v>
      </c>
      <c r="C1393" t="s">
        <v>5433</v>
      </c>
      <c r="D1393" t="s">
        <v>1875</v>
      </c>
      <c r="E1393" t="s">
        <v>37</v>
      </c>
      <c r="F1393" t="s">
        <v>95</v>
      </c>
      <c r="G1393">
        <v>100</v>
      </c>
      <c r="H1393">
        <v>15369573</v>
      </c>
      <c r="I1393">
        <v>3000000</v>
      </c>
      <c r="J1393">
        <v>5.3</v>
      </c>
      <c r="K1393">
        <f>Table1[[#This Row],[Gross Earning]]-Table1[[#This Row],[Budget]]</f>
        <v>12369573</v>
      </c>
    </row>
    <row r="1394" spans="1:11">
      <c r="A1394" t="s">
        <v>5807</v>
      </c>
      <c r="B1394" s="3">
        <v>1994</v>
      </c>
      <c r="C1394" t="s">
        <v>5780</v>
      </c>
      <c r="D1394" t="s">
        <v>5806</v>
      </c>
      <c r="E1394" t="s">
        <v>37</v>
      </c>
      <c r="F1394" t="s">
        <v>585</v>
      </c>
      <c r="G1394">
        <v>110</v>
      </c>
      <c r="H1394">
        <v>57362581</v>
      </c>
      <c r="I1394">
        <v>45000000</v>
      </c>
      <c r="J1394">
        <v>5.4</v>
      </c>
      <c r="K1394">
        <f>Table1[[#This Row],[Gross Earning]]-Table1[[#This Row],[Budget]]</f>
        <v>12362581</v>
      </c>
    </row>
    <row r="1395" spans="1:11">
      <c r="A1395" t="s">
        <v>343</v>
      </c>
      <c r="B1395" s="3">
        <v>2013</v>
      </c>
      <c r="C1395" t="s">
        <v>125</v>
      </c>
      <c r="D1395" t="s">
        <v>341</v>
      </c>
      <c r="E1395" t="s">
        <v>37</v>
      </c>
      <c r="F1395" t="s">
        <v>39</v>
      </c>
      <c r="G1395">
        <v>123</v>
      </c>
      <c r="H1395">
        <v>202351611</v>
      </c>
      <c r="I1395">
        <v>190000000</v>
      </c>
      <c r="J1395">
        <v>7</v>
      </c>
      <c r="K1395">
        <f>Table1[[#This Row],[Gross Earning]]-Table1[[#This Row],[Budget]]</f>
        <v>12351611</v>
      </c>
    </row>
    <row r="1396" spans="1:11">
      <c r="A1396" t="s">
        <v>6486</v>
      </c>
      <c r="B1396" s="3">
        <v>2006</v>
      </c>
      <c r="C1396" t="s">
        <v>6485</v>
      </c>
      <c r="D1396" t="s">
        <v>687</v>
      </c>
      <c r="E1396" t="s">
        <v>37</v>
      </c>
      <c r="F1396" t="s">
        <v>95</v>
      </c>
      <c r="G1396">
        <v>99</v>
      </c>
      <c r="H1396">
        <v>52320979</v>
      </c>
      <c r="I1396">
        <v>40000000</v>
      </c>
      <c r="J1396">
        <v>6.8</v>
      </c>
      <c r="K1396">
        <f>Table1[[#This Row],[Gross Earning]]-Table1[[#This Row],[Budget]]</f>
        <v>12320979</v>
      </c>
    </row>
    <row r="1397" spans="1:11">
      <c r="A1397" t="s">
        <v>6043</v>
      </c>
      <c r="B1397" s="3">
        <v>2006</v>
      </c>
      <c r="C1397" t="s">
        <v>1617</v>
      </c>
      <c r="D1397" t="s">
        <v>262</v>
      </c>
      <c r="E1397" t="s">
        <v>37</v>
      </c>
      <c r="F1397" t="s">
        <v>585</v>
      </c>
      <c r="G1397">
        <v>102</v>
      </c>
      <c r="H1397">
        <v>62318875</v>
      </c>
      <c r="I1397">
        <v>50000000</v>
      </c>
      <c r="J1397">
        <v>6.8</v>
      </c>
      <c r="K1397">
        <f>Table1[[#This Row],[Gross Earning]]-Table1[[#This Row],[Budget]]</f>
        <v>12318875</v>
      </c>
    </row>
    <row r="1398" spans="1:11">
      <c r="A1398" t="s">
        <v>10394</v>
      </c>
      <c r="B1398" s="3">
        <v>2009</v>
      </c>
      <c r="C1398" t="s">
        <v>1526</v>
      </c>
      <c r="D1398" t="s">
        <v>5316</v>
      </c>
      <c r="E1398" t="s">
        <v>37</v>
      </c>
      <c r="F1398" t="s">
        <v>585</v>
      </c>
      <c r="G1398">
        <v>108</v>
      </c>
      <c r="H1398">
        <v>33313582</v>
      </c>
      <c r="I1398">
        <v>21000000</v>
      </c>
      <c r="J1398">
        <v>6.5</v>
      </c>
      <c r="K1398">
        <f>Table1[[#This Row],[Gross Earning]]-Table1[[#This Row],[Budget]]</f>
        <v>12313582</v>
      </c>
    </row>
    <row r="1399" spans="1:11">
      <c r="A1399" t="s">
        <v>5003</v>
      </c>
      <c r="B1399" s="3">
        <v>2011</v>
      </c>
      <c r="C1399" t="s">
        <v>5001</v>
      </c>
      <c r="D1399" t="s">
        <v>5002</v>
      </c>
      <c r="E1399" t="s">
        <v>37</v>
      </c>
      <c r="F1399" t="s">
        <v>39</v>
      </c>
      <c r="G1399">
        <v>106</v>
      </c>
      <c r="H1399">
        <v>62453315</v>
      </c>
      <c r="I1399">
        <v>50200000</v>
      </c>
      <c r="J1399">
        <v>7.1</v>
      </c>
      <c r="K1399">
        <f>Table1[[#This Row],[Gross Earning]]-Table1[[#This Row],[Budget]]</f>
        <v>12253315</v>
      </c>
    </row>
    <row r="1400" spans="1:11">
      <c r="A1400" t="s">
        <v>3378</v>
      </c>
      <c r="B1400" s="3">
        <v>1998</v>
      </c>
      <c r="C1400" t="s">
        <v>3376</v>
      </c>
      <c r="D1400" t="s">
        <v>227</v>
      </c>
      <c r="E1400" t="s">
        <v>37</v>
      </c>
      <c r="F1400" t="s">
        <v>95</v>
      </c>
      <c r="G1400">
        <v>103</v>
      </c>
      <c r="H1400">
        <v>70117571</v>
      </c>
      <c r="I1400">
        <v>58000000</v>
      </c>
      <c r="J1400">
        <v>6.4</v>
      </c>
      <c r="K1400">
        <f>Table1[[#This Row],[Gross Earning]]-Table1[[#This Row],[Budget]]</f>
        <v>12117571</v>
      </c>
    </row>
    <row r="1401" spans="1:11">
      <c r="A1401" t="s">
        <v>6801</v>
      </c>
      <c r="B1401" s="3">
        <v>2008</v>
      </c>
      <c r="C1401" t="s">
        <v>6800</v>
      </c>
      <c r="D1401" t="s">
        <v>5510</v>
      </c>
      <c r="E1401" t="s">
        <v>37</v>
      </c>
      <c r="F1401" t="s">
        <v>585</v>
      </c>
      <c r="G1401">
        <v>100</v>
      </c>
      <c r="H1401">
        <v>12081447</v>
      </c>
      <c r="J1401">
        <v>6.5</v>
      </c>
      <c r="K1401">
        <f>Table1[[#This Row],[Gross Earning]]-Table1[[#This Row],[Budget]]</f>
        <v>12081447</v>
      </c>
    </row>
    <row r="1402" spans="1:11">
      <c r="A1402" t="s">
        <v>6598</v>
      </c>
      <c r="B1402" s="3">
        <v>2005</v>
      </c>
      <c r="C1402" t="s">
        <v>3494</v>
      </c>
      <c r="D1402" t="s">
        <v>4479</v>
      </c>
      <c r="E1402" t="s">
        <v>37</v>
      </c>
      <c r="F1402" t="s">
        <v>39</v>
      </c>
      <c r="G1402">
        <v>104</v>
      </c>
      <c r="H1402">
        <v>42071069</v>
      </c>
      <c r="I1402">
        <v>30000000</v>
      </c>
      <c r="J1402">
        <v>6.2</v>
      </c>
      <c r="K1402">
        <f>Table1[[#This Row],[Gross Earning]]-Table1[[#This Row],[Budget]]</f>
        <v>12071069</v>
      </c>
    </row>
    <row r="1403" spans="1:11">
      <c r="A1403" t="s">
        <v>8348</v>
      </c>
      <c r="B1403" s="3">
        <v>2009</v>
      </c>
      <c r="C1403" t="s">
        <v>79</v>
      </c>
      <c r="D1403" t="s">
        <v>5544</v>
      </c>
      <c r="E1403" t="s">
        <v>37</v>
      </c>
      <c r="F1403" t="s">
        <v>39</v>
      </c>
      <c r="G1403">
        <v>99</v>
      </c>
      <c r="H1403">
        <v>42057340</v>
      </c>
      <c r="I1403">
        <v>30000000</v>
      </c>
      <c r="J1403">
        <v>6.6</v>
      </c>
      <c r="K1403">
        <f>Table1[[#This Row],[Gross Earning]]-Table1[[#This Row],[Budget]]</f>
        <v>12057340</v>
      </c>
    </row>
    <row r="1404" spans="1:11">
      <c r="A1404" t="s">
        <v>10880</v>
      </c>
      <c r="B1404" s="3">
        <v>1995</v>
      </c>
      <c r="C1404" t="s">
        <v>2461</v>
      </c>
      <c r="D1404" t="s">
        <v>2142</v>
      </c>
      <c r="E1404" t="s">
        <v>37</v>
      </c>
      <c r="F1404" t="s">
        <v>585</v>
      </c>
      <c r="G1404">
        <v>123</v>
      </c>
      <c r="H1404">
        <v>32051917</v>
      </c>
      <c r="I1404">
        <v>20000000</v>
      </c>
      <c r="J1404">
        <v>6.6</v>
      </c>
      <c r="K1404">
        <f>Table1[[#This Row],[Gross Earning]]-Table1[[#This Row],[Budget]]</f>
        <v>12051917</v>
      </c>
    </row>
    <row r="1405" spans="1:11">
      <c r="A1405" t="s">
        <v>8379</v>
      </c>
      <c r="B1405" s="3">
        <v>2012</v>
      </c>
      <c r="C1405" t="s">
        <v>8378</v>
      </c>
      <c r="D1405" t="s">
        <v>2664</v>
      </c>
      <c r="E1405" t="s">
        <v>37</v>
      </c>
      <c r="F1405" t="s">
        <v>585</v>
      </c>
      <c r="G1405">
        <v>95</v>
      </c>
      <c r="H1405">
        <v>42043633</v>
      </c>
      <c r="I1405">
        <v>30000000</v>
      </c>
      <c r="J1405">
        <v>7</v>
      </c>
      <c r="K1405">
        <f>Table1[[#This Row],[Gross Earning]]-Table1[[#This Row],[Budget]]</f>
        <v>12043633</v>
      </c>
    </row>
    <row r="1406" spans="1:11">
      <c r="A1406" t="s">
        <v>10884</v>
      </c>
      <c r="B1406" s="3">
        <v>2013</v>
      </c>
      <c r="C1406" t="s">
        <v>6800</v>
      </c>
      <c r="D1406" t="s">
        <v>1671</v>
      </c>
      <c r="E1406" t="s">
        <v>37</v>
      </c>
      <c r="F1406" t="s">
        <v>39</v>
      </c>
      <c r="G1406">
        <v>88</v>
      </c>
      <c r="H1406">
        <v>32014289</v>
      </c>
      <c r="I1406">
        <v>20000000</v>
      </c>
      <c r="J1406">
        <v>3.5</v>
      </c>
      <c r="K1406">
        <f>Table1[[#This Row],[Gross Earning]]-Table1[[#This Row],[Budget]]</f>
        <v>12014289</v>
      </c>
    </row>
    <row r="1407" spans="1:11">
      <c r="A1407" t="s">
        <v>6474</v>
      </c>
      <c r="B1407" s="3">
        <v>2010</v>
      </c>
      <c r="C1407" t="s">
        <v>6472</v>
      </c>
      <c r="D1407" t="s">
        <v>227</v>
      </c>
      <c r="E1407" t="s">
        <v>37</v>
      </c>
      <c r="F1407" t="s">
        <v>585</v>
      </c>
      <c r="G1407">
        <v>107</v>
      </c>
      <c r="H1407">
        <v>52000688</v>
      </c>
      <c r="I1407">
        <v>40000000</v>
      </c>
      <c r="J1407">
        <v>6.4</v>
      </c>
      <c r="K1407">
        <f>Table1[[#This Row],[Gross Earning]]-Table1[[#This Row],[Budget]]</f>
        <v>12000688</v>
      </c>
    </row>
    <row r="1408" spans="1:11">
      <c r="A1408" t="s">
        <v>19812</v>
      </c>
      <c r="B1408" s="3">
        <v>1982</v>
      </c>
      <c r="C1408" t="s">
        <v>19811</v>
      </c>
      <c r="D1408" t="s">
        <v>7048</v>
      </c>
      <c r="E1408" t="s">
        <v>37</v>
      </c>
      <c r="F1408" t="s">
        <v>585</v>
      </c>
      <c r="G1408">
        <v>98</v>
      </c>
      <c r="H1408">
        <v>14400000</v>
      </c>
      <c r="I1408">
        <v>2500000</v>
      </c>
      <c r="J1408">
        <v>4.5999999999999996</v>
      </c>
      <c r="K1408">
        <f>Table1[[#This Row],[Gross Earning]]-Table1[[#This Row],[Budget]]</f>
        <v>11900000</v>
      </c>
    </row>
    <row r="1409" spans="1:11">
      <c r="A1409" t="s">
        <v>4070</v>
      </c>
      <c r="B1409" s="3">
        <v>2009</v>
      </c>
      <c r="C1409" t="s">
        <v>4066</v>
      </c>
      <c r="D1409" t="s">
        <v>4068</v>
      </c>
      <c r="E1409" t="s">
        <v>37</v>
      </c>
      <c r="F1409" t="s">
        <v>95</v>
      </c>
      <c r="G1409">
        <v>111</v>
      </c>
      <c r="H1409">
        <v>71844424</v>
      </c>
      <c r="I1409">
        <v>60000000</v>
      </c>
      <c r="J1409">
        <v>7.3</v>
      </c>
      <c r="K1409">
        <f>Table1[[#This Row],[Gross Earning]]-Table1[[#This Row],[Budget]]</f>
        <v>11844424</v>
      </c>
    </row>
    <row r="1410" spans="1:11">
      <c r="A1410" t="s">
        <v>10893</v>
      </c>
      <c r="B1410" s="3">
        <v>2008</v>
      </c>
      <c r="C1410" t="s">
        <v>6051</v>
      </c>
      <c r="D1410" t="s">
        <v>5940</v>
      </c>
      <c r="E1410" t="s">
        <v>37</v>
      </c>
      <c r="F1410" t="s">
        <v>585</v>
      </c>
      <c r="G1410">
        <v>128</v>
      </c>
      <c r="H1410">
        <v>31838002</v>
      </c>
      <c r="I1410">
        <v>20000000</v>
      </c>
      <c r="J1410">
        <v>7.6</v>
      </c>
      <c r="K1410">
        <f>Table1[[#This Row],[Gross Earning]]-Table1[[#This Row],[Budget]]</f>
        <v>11838002</v>
      </c>
    </row>
    <row r="1411" spans="1:11">
      <c r="A1411" t="s">
        <v>9585</v>
      </c>
      <c r="B1411" s="3">
        <v>2001</v>
      </c>
      <c r="C1411" t="s">
        <v>9584</v>
      </c>
      <c r="D1411" t="s">
        <v>464</v>
      </c>
      <c r="E1411" t="s">
        <v>37</v>
      </c>
      <c r="F1411" t="s">
        <v>585</v>
      </c>
      <c r="G1411">
        <v>98</v>
      </c>
      <c r="H1411">
        <v>36833473</v>
      </c>
      <c r="I1411">
        <v>25000000</v>
      </c>
      <c r="J1411">
        <v>6.6</v>
      </c>
      <c r="K1411">
        <f>Table1[[#This Row],[Gross Earning]]-Table1[[#This Row],[Budget]]</f>
        <v>11833473</v>
      </c>
    </row>
    <row r="1412" spans="1:11">
      <c r="A1412" t="s">
        <v>15669</v>
      </c>
      <c r="B1412" s="3">
        <v>2004</v>
      </c>
      <c r="C1412" t="s">
        <v>15668</v>
      </c>
      <c r="D1412" t="s">
        <v>1681</v>
      </c>
      <c r="E1412" t="s">
        <v>37</v>
      </c>
      <c r="F1412" t="s">
        <v>39</v>
      </c>
      <c r="G1412">
        <v>85</v>
      </c>
      <c r="H1412">
        <v>11827301</v>
      </c>
      <c r="J1412">
        <v>5.5</v>
      </c>
      <c r="K1412">
        <f>Table1[[#This Row],[Gross Earning]]-Table1[[#This Row],[Budget]]</f>
        <v>11827301</v>
      </c>
    </row>
    <row r="1413" spans="1:11">
      <c r="A1413" t="s">
        <v>23146</v>
      </c>
      <c r="B1413" s="3">
        <v>1997</v>
      </c>
      <c r="C1413" t="s">
        <v>7134</v>
      </c>
      <c r="D1413" t="s">
        <v>1415</v>
      </c>
      <c r="E1413" t="s">
        <v>37</v>
      </c>
      <c r="F1413" t="s">
        <v>585</v>
      </c>
      <c r="G1413">
        <v>113</v>
      </c>
      <c r="H1413">
        <v>12006514</v>
      </c>
      <c r="I1413">
        <v>250000</v>
      </c>
      <c r="J1413">
        <v>7.3</v>
      </c>
      <c r="K1413">
        <f>Table1[[#This Row],[Gross Earning]]-Table1[[#This Row],[Budget]]</f>
        <v>11756514</v>
      </c>
    </row>
    <row r="1414" spans="1:11">
      <c r="A1414" t="s">
        <v>10498</v>
      </c>
      <c r="B1414" s="3">
        <v>2012</v>
      </c>
      <c r="C1414" t="s">
        <v>10497</v>
      </c>
      <c r="D1414" t="s">
        <v>1423</v>
      </c>
      <c r="E1414" t="s">
        <v>37</v>
      </c>
      <c r="F1414" t="s">
        <v>585</v>
      </c>
      <c r="G1414">
        <v>100</v>
      </c>
      <c r="H1414">
        <v>13746550</v>
      </c>
      <c r="I1414">
        <v>2000000</v>
      </c>
      <c r="J1414">
        <v>6.1</v>
      </c>
      <c r="K1414">
        <f>Table1[[#This Row],[Gross Earning]]-Table1[[#This Row],[Budget]]</f>
        <v>11746550</v>
      </c>
    </row>
    <row r="1415" spans="1:11">
      <c r="A1415" t="s">
        <v>12241</v>
      </c>
      <c r="B1415" s="3">
        <v>2006</v>
      </c>
      <c r="C1415" t="s">
        <v>12240</v>
      </c>
      <c r="D1415" t="s">
        <v>1681</v>
      </c>
      <c r="E1415" t="s">
        <v>37</v>
      </c>
      <c r="F1415" t="s">
        <v>39</v>
      </c>
      <c r="G1415">
        <v>89</v>
      </c>
      <c r="H1415">
        <v>15655665</v>
      </c>
      <c r="I1415">
        <v>4000000</v>
      </c>
      <c r="J1415">
        <v>3.1</v>
      </c>
      <c r="K1415">
        <f>Table1[[#This Row],[Gross Earning]]-Table1[[#This Row],[Budget]]</f>
        <v>11655665</v>
      </c>
    </row>
    <row r="1416" spans="1:11">
      <c r="A1416" t="s">
        <v>1688</v>
      </c>
      <c r="B1416" s="3">
        <v>2000</v>
      </c>
      <c r="C1416" t="s">
        <v>1687</v>
      </c>
      <c r="D1416" t="s">
        <v>334</v>
      </c>
      <c r="E1416" t="s">
        <v>37</v>
      </c>
      <c r="F1416" t="s">
        <v>39</v>
      </c>
      <c r="G1416">
        <v>127</v>
      </c>
      <c r="H1416">
        <v>101643008</v>
      </c>
      <c r="I1416">
        <v>90000000</v>
      </c>
      <c r="J1416">
        <v>6.5</v>
      </c>
      <c r="K1416">
        <f>Table1[[#This Row],[Gross Earning]]-Table1[[#This Row],[Budget]]</f>
        <v>11643008</v>
      </c>
    </row>
    <row r="1417" spans="1:11">
      <c r="A1417" t="s">
        <v>14229</v>
      </c>
      <c r="B1417" s="3">
        <v>2003</v>
      </c>
      <c r="C1417" t="s">
        <v>5338</v>
      </c>
      <c r="D1417" t="s">
        <v>6326</v>
      </c>
      <c r="E1417" t="s">
        <v>37</v>
      </c>
      <c r="F1417" t="s">
        <v>39</v>
      </c>
      <c r="G1417">
        <v>100</v>
      </c>
      <c r="H1417">
        <v>11634362</v>
      </c>
      <c r="J1417">
        <v>7</v>
      </c>
      <c r="K1417">
        <f>Table1[[#This Row],[Gross Earning]]-Table1[[#This Row],[Budget]]</f>
        <v>11634362</v>
      </c>
    </row>
    <row r="1418" spans="1:11">
      <c r="A1418" t="s">
        <v>13026</v>
      </c>
      <c r="B1418" s="3">
        <v>2001</v>
      </c>
      <c r="C1418" t="s">
        <v>13025</v>
      </c>
      <c r="D1418" t="s">
        <v>2125</v>
      </c>
      <c r="E1418" t="s">
        <v>37</v>
      </c>
      <c r="F1418" t="s">
        <v>585</v>
      </c>
      <c r="G1418">
        <v>92</v>
      </c>
      <c r="H1418">
        <v>11632420</v>
      </c>
      <c r="J1418">
        <v>6.1</v>
      </c>
      <c r="K1418">
        <f>Table1[[#This Row],[Gross Earning]]-Table1[[#This Row],[Budget]]</f>
        <v>11632420</v>
      </c>
    </row>
    <row r="1419" spans="1:11">
      <c r="A1419" t="s">
        <v>17718</v>
      </c>
      <c r="B1419" s="3">
        <v>2001</v>
      </c>
      <c r="C1419" t="s">
        <v>1217</v>
      </c>
      <c r="D1419" t="s">
        <v>11384</v>
      </c>
      <c r="E1419" t="s">
        <v>2778</v>
      </c>
      <c r="F1419" t="s">
        <v>585</v>
      </c>
      <c r="G1419">
        <v>106</v>
      </c>
      <c r="H1419">
        <v>13622333</v>
      </c>
      <c r="I1419">
        <v>2000000</v>
      </c>
      <c r="J1419">
        <v>7.7</v>
      </c>
      <c r="K1419">
        <f>Table1[[#This Row],[Gross Earning]]-Table1[[#This Row],[Budget]]</f>
        <v>11622333</v>
      </c>
    </row>
    <row r="1420" spans="1:11">
      <c r="A1420" t="s">
        <v>17085</v>
      </c>
      <c r="B1420" s="3">
        <v>2006</v>
      </c>
      <c r="C1420" t="s">
        <v>4229</v>
      </c>
      <c r="D1420" t="s">
        <v>6003</v>
      </c>
      <c r="E1420" t="s">
        <v>37</v>
      </c>
      <c r="F1420" t="s">
        <v>585</v>
      </c>
      <c r="G1420">
        <v>121</v>
      </c>
      <c r="H1420">
        <v>17605861</v>
      </c>
      <c r="I1420">
        <v>6000000</v>
      </c>
      <c r="J1420">
        <v>7.7</v>
      </c>
      <c r="K1420">
        <f>Table1[[#This Row],[Gross Earning]]-Table1[[#This Row],[Budget]]</f>
        <v>11605861</v>
      </c>
    </row>
    <row r="1421" spans="1:11">
      <c r="A1421" t="s">
        <v>15019</v>
      </c>
      <c r="B1421" s="3">
        <v>2012</v>
      </c>
      <c r="C1421" t="s">
        <v>11999</v>
      </c>
      <c r="D1421" t="s">
        <v>3409</v>
      </c>
      <c r="E1421" t="s">
        <v>37</v>
      </c>
      <c r="F1421" t="s">
        <v>39</v>
      </c>
      <c r="G1421">
        <v>130</v>
      </c>
      <c r="H1421">
        <v>21589307</v>
      </c>
      <c r="I1421">
        <v>10000000</v>
      </c>
      <c r="J1421">
        <v>7.4</v>
      </c>
      <c r="K1421">
        <f>Table1[[#This Row],[Gross Earning]]-Table1[[#This Row],[Budget]]</f>
        <v>11589307</v>
      </c>
    </row>
    <row r="1422" spans="1:11">
      <c r="A1422" t="s">
        <v>10973</v>
      </c>
      <c r="B1422" s="3">
        <v>2010</v>
      </c>
      <c r="C1422" t="s">
        <v>10972</v>
      </c>
      <c r="D1422" t="s">
        <v>1681</v>
      </c>
      <c r="E1422" t="s">
        <v>37</v>
      </c>
      <c r="F1422" t="s">
        <v>585</v>
      </c>
      <c r="G1422">
        <v>104</v>
      </c>
      <c r="H1422">
        <v>31584722</v>
      </c>
      <c r="I1422">
        <v>20000000</v>
      </c>
      <c r="J1422">
        <v>6.4</v>
      </c>
      <c r="K1422">
        <f>Table1[[#This Row],[Gross Earning]]-Table1[[#This Row],[Budget]]</f>
        <v>11584722</v>
      </c>
    </row>
    <row r="1423" spans="1:11">
      <c r="A1423" t="s">
        <v>13423</v>
      </c>
      <c r="B1423" s="3">
        <v>2002</v>
      </c>
      <c r="C1423" t="s">
        <v>12993</v>
      </c>
      <c r="D1423" t="s">
        <v>8841</v>
      </c>
      <c r="E1423" t="s">
        <v>37</v>
      </c>
      <c r="F1423" t="s">
        <v>277</v>
      </c>
      <c r="G1423">
        <v>82</v>
      </c>
      <c r="H1423">
        <v>25571351</v>
      </c>
      <c r="I1423">
        <v>14000000</v>
      </c>
      <c r="J1423">
        <v>6.6</v>
      </c>
      <c r="K1423">
        <f>Table1[[#This Row],[Gross Earning]]-Table1[[#This Row],[Budget]]</f>
        <v>11571351</v>
      </c>
    </row>
    <row r="1424" spans="1:11">
      <c r="A1424" t="s">
        <v>14720</v>
      </c>
      <c r="B1424" s="3">
        <v>2002</v>
      </c>
      <c r="C1424" t="s">
        <v>14719</v>
      </c>
      <c r="D1424" t="s">
        <v>6403</v>
      </c>
      <c r="E1424" t="s">
        <v>37</v>
      </c>
      <c r="F1424" t="s">
        <v>39</v>
      </c>
      <c r="G1424">
        <v>103</v>
      </c>
      <c r="H1424">
        <v>22160085</v>
      </c>
      <c r="I1424">
        <v>10600000</v>
      </c>
      <c r="J1424">
        <v>5.4</v>
      </c>
      <c r="K1424">
        <f>Table1[[#This Row],[Gross Earning]]-Table1[[#This Row],[Budget]]</f>
        <v>11560085</v>
      </c>
    </row>
    <row r="1425" spans="1:11">
      <c r="A1425" t="s">
        <v>12521</v>
      </c>
      <c r="B1425" s="3">
        <v>2004</v>
      </c>
      <c r="C1425" t="s">
        <v>12519</v>
      </c>
      <c r="D1425" t="s">
        <v>1671</v>
      </c>
      <c r="E1425" t="s">
        <v>37</v>
      </c>
      <c r="F1425" t="s">
        <v>39</v>
      </c>
      <c r="G1425">
        <v>97</v>
      </c>
      <c r="H1425">
        <v>11540112</v>
      </c>
      <c r="J1425">
        <v>3.6</v>
      </c>
      <c r="K1425">
        <f>Table1[[#This Row],[Gross Earning]]-Table1[[#This Row],[Budget]]</f>
        <v>11540112</v>
      </c>
    </row>
    <row r="1426" spans="1:11">
      <c r="A1426" t="s">
        <v>9181</v>
      </c>
      <c r="B1426" s="3">
        <v>2011</v>
      </c>
      <c r="C1426" t="s">
        <v>4903</v>
      </c>
      <c r="D1426" t="s">
        <v>3036</v>
      </c>
      <c r="E1426" t="s">
        <v>37</v>
      </c>
      <c r="F1426" t="s">
        <v>95</v>
      </c>
      <c r="G1426">
        <v>89</v>
      </c>
      <c r="H1426">
        <v>38536376</v>
      </c>
      <c r="I1426">
        <v>27000000</v>
      </c>
      <c r="J1426">
        <v>3.6</v>
      </c>
      <c r="K1426">
        <f>Table1[[#This Row],[Gross Earning]]-Table1[[#This Row],[Budget]]</f>
        <v>11536376</v>
      </c>
    </row>
    <row r="1427" spans="1:11">
      <c r="A1427" t="s">
        <v>8928</v>
      </c>
      <c r="B1427" s="3">
        <v>1993</v>
      </c>
      <c r="C1427" t="s">
        <v>4066</v>
      </c>
      <c r="D1427" t="s">
        <v>515</v>
      </c>
      <c r="E1427" t="s">
        <v>37</v>
      </c>
      <c r="F1427" t="s">
        <v>95</v>
      </c>
      <c r="G1427">
        <v>96</v>
      </c>
      <c r="H1427">
        <v>39514713</v>
      </c>
      <c r="I1427">
        <v>28000000</v>
      </c>
      <c r="J1427">
        <v>6.7</v>
      </c>
      <c r="K1427">
        <f>Table1[[#This Row],[Gross Earning]]-Table1[[#This Row],[Budget]]</f>
        <v>11514713</v>
      </c>
    </row>
    <row r="1428" spans="1:11">
      <c r="A1428" t="s">
        <v>13432</v>
      </c>
      <c r="B1428" s="3">
        <v>2002</v>
      </c>
      <c r="C1428" t="s">
        <v>4554</v>
      </c>
      <c r="D1428" t="s">
        <v>422</v>
      </c>
      <c r="E1428" t="s">
        <v>37</v>
      </c>
      <c r="F1428" t="s">
        <v>585</v>
      </c>
      <c r="G1428">
        <v>95</v>
      </c>
      <c r="H1428">
        <v>25482931</v>
      </c>
      <c r="I1428">
        <v>14000000</v>
      </c>
      <c r="J1428">
        <v>5.7</v>
      </c>
      <c r="K1428">
        <f>Table1[[#This Row],[Gross Earning]]-Table1[[#This Row],[Budget]]</f>
        <v>11482931</v>
      </c>
    </row>
    <row r="1429" spans="1:11">
      <c r="A1429" t="s">
        <v>23806</v>
      </c>
      <c r="B1429" s="3">
        <v>2004</v>
      </c>
      <c r="C1429" t="s">
        <v>15027</v>
      </c>
      <c r="D1429" t="s">
        <v>23804</v>
      </c>
      <c r="E1429" t="s">
        <v>37</v>
      </c>
      <c r="F1429" t="s">
        <v>95</v>
      </c>
      <c r="G1429">
        <v>100</v>
      </c>
      <c r="H1429">
        <v>11529368</v>
      </c>
      <c r="I1429">
        <v>65000</v>
      </c>
      <c r="J1429">
        <v>7.3</v>
      </c>
      <c r="K1429">
        <f>Table1[[#This Row],[Gross Earning]]-Table1[[#This Row],[Budget]]</f>
        <v>11464368</v>
      </c>
    </row>
    <row r="1430" spans="1:11">
      <c r="A1430" t="s">
        <v>12911</v>
      </c>
      <c r="B1430" s="3">
        <v>1993</v>
      </c>
      <c r="C1430" t="s">
        <v>12560</v>
      </c>
      <c r="D1430" t="s">
        <v>214</v>
      </c>
      <c r="E1430" t="s">
        <v>37</v>
      </c>
      <c r="F1430" t="s">
        <v>95</v>
      </c>
      <c r="G1430">
        <v>134</v>
      </c>
      <c r="H1430">
        <v>22954968</v>
      </c>
      <c r="I1430">
        <v>11500000</v>
      </c>
      <c r="J1430">
        <v>7.9</v>
      </c>
      <c r="K1430">
        <f>Table1[[#This Row],[Gross Earning]]-Table1[[#This Row],[Budget]]</f>
        <v>11454968</v>
      </c>
    </row>
    <row r="1431" spans="1:11">
      <c r="A1431" t="s">
        <v>9599</v>
      </c>
      <c r="B1431" s="3">
        <v>2014</v>
      </c>
      <c r="C1431" t="s">
        <v>3585</v>
      </c>
      <c r="D1431" t="s">
        <v>1634</v>
      </c>
      <c r="E1431" t="s">
        <v>37</v>
      </c>
      <c r="F1431" t="s">
        <v>95</v>
      </c>
      <c r="G1431">
        <v>124</v>
      </c>
      <c r="H1431">
        <v>36447959</v>
      </c>
      <c r="I1431">
        <v>25000000</v>
      </c>
      <c r="J1431">
        <v>7</v>
      </c>
      <c r="K1431">
        <f>Table1[[#This Row],[Gross Earning]]-Table1[[#This Row],[Budget]]</f>
        <v>11447959</v>
      </c>
    </row>
    <row r="1432" spans="1:11">
      <c r="A1432" t="s">
        <v>12892</v>
      </c>
      <c r="B1432" s="3">
        <v>2000</v>
      </c>
      <c r="C1432" t="s">
        <v>12888</v>
      </c>
      <c r="D1432" t="s">
        <v>12890</v>
      </c>
      <c r="E1432" t="s">
        <v>37</v>
      </c>
      <c r="F1432" t="s">
        <v>585</v>
      </c>
      <c r="G1432">
        <v>90</v>
      </c>
      <c r="H1432">
        <v>26421314</v>
      </c>
      <c r="I1432">
        <v>15000000</v>
      </c>
      <c r="J1432">
        <v>4</v>
      </c>
      <c r="K1432">
        <f>Table1[[#This Row],[Gross Earning]]-Table1[[#This Row],[Budget]]</f>
        <v>11421314</v>
      </c>
    </row>
    <row r="1433" spans="1:11">
      <c r="A1433" t="s">
        <v>8356</v>
      </c>
      <c r="B1433" s="3">
        <v>2003</v>
      </c>
      <c r="C1433" t="s">
        <v>8355</v>
      </c>
      <c r="D1433" t="s">
        <v>3932</v>
      </c>
      <c r="E1433" t="s">
        <v>37</v>
      </c>
      <c r="F1433" t="s">
        <v>95</v>
      </c>
      <c r="G1433">
        <v>111</v>
      </c>
      <c r="H1433">
        <v>41407470</v>
      </c>
      <c r="I1433">
        <v>30000000</v>
      </c>
      <c r="J1433">
        <v>7.6</v>
      </c>
      <c r="K1433">
        <f>Table1[[#This Row],[Gross Earning]]-Table1[[#This Row],[Budget]]</f>
        <v>11407470</v>
      </c>
    </row>
    <row r="1434" spans="1:11">
      <c r="A1434" t="s">
        <v>12915</v>
      </c>
      <c r="B1434" s="3">
        <v>1997</v>
      </c>
      <c r="C1434" t="s">
        <v>7076</v>
      </c>
      <c r="D1434" t="s">
        <v>3409</v>
      </c>
      <c r="E1434" t="s">
        <v>37</v>
      </c>
      <c r="F1434" t="s">
        <v>585</v>
      </c>
      <c r="G1434">
        <v>155</v>
      </c>
      <c r="H1434">
        <v>26384919</v>
      </c>
      <c r="I1434">
        <v>15000000</v>
      </c>
      <c r="J1434">
        <v>7.9</v>
      </c>
      <c r="K1434">
        <f>Table1[[#This Row],[Gross Earning]]-Table1[[#This Row],[Budget]]</f>
        <v>11384919</v>
      </c>
    </row>
    <row r="1435" spans="1:11">
      <c r="A1435" t="s">
        <v>14977</v>
      </c>
      <c r="B1435" s="3">
        <v>2010</v>
      </c>
      <c r="C1435" t="s">
        <v>6529</v>
      </c>
      <c r="D1435" t="s">
        <v>2813</v>
      </c>
      <c r="E1435" t="s">
        <v>37</v>
      </c>
      <c r="F1435" t="s">
        <v>39</v>
      </c>
      <c r="G1435">
        <v>97</v>
      </c>
      <c r="H1435">
        <v>21371425</v>
      </c>
      <c r="I1435">
        <v>10000000</v>
      </c>
      <c r="J1435">
        <v>4.4000000000000004</v>
      </c>
      <c r="K1435">
        <f>Table1[[#This Row],[Gross Earning]]-Table1[[#This Row],[Budget]]</f>
        <v>11371425</v>
      </c>
    </row>
    <row r="1436" spans="1:11">
      <c r="A1436" t="s">
        <v>4652</v>
      </c>
      <c r="B1436" s="3">
        <v>1999</v>
      </c>
      <c r="C1436" t="s">
        <v>1954</v>
      </c>
      <c r="D1436" t="s">
        <v>1671</v>
      </c>
      <c r="E1436" t="s">
        <v>37</v>
      </c>
      <c r="F1436" t="s">
        <v>39</v>
      </c>
      <c r="G1436">
        <v>85</v>
      </c>
      <c r="H1436">
        <v>66365290</v>
      </c>
      <c r="I1436">
        <v>55000000</v>
      </c>
      <c r="J1436">
        <v>6.4</v>
      </c>
      <c r="K1436">
        <f>Table1[[#This Row],[Gross Earning]]-Table1[[#This Row],[Budget]]</f>
        <v>11365290</v>
      </c>
    </row>
    <row r="1437" spans="1:11">
      <c r="A1437" t="s">
        <v>2665</v>
      </c>
      <c r="B1437" s="3">
        <v>1999</v>
      </c>
      <c r="C1437" t="s">
        <v>1605</v>
      </c>
      <c r="D1437" t="s">
        <v>2664</v>
      </c>
      <c r="E1437" t="s">
        <v>37</v>
      </c>
      <c r="F1437" t="s">
        <v>39</v>
      </c>
      <c r="G1437">
        <v>113</v>
      </c>
      <c r="H1437">
        <v>91188905</v>
      </c>
      <c r="I1437">
        <v>80000000</v>
      </c>
      <c r="J1437">
        <v>4.9000000000000004</v>
      </c>
      <c r="K1437">
        <f>Table1[[#This Row],[Gross Earning]]-Table1[[#This Row],[Budget]]</f>
        <v>11188905</v>
      </c>
    </row>
    <row r="1438" spans="1:11">
      <c r="A1438" t="s">
        <v>12907</v>
      </c>
      <c r="B1438" s="3">
        <v>2010</v>
      </c>
      <c r="C1438" t="s">
        <v>12904</v>
      </c>
      <c r="D1438" t="s">
        <v>787</v>
      </c>
      <c r="E1438" t="s">
        <v>37</v>
      </c>
      <c r="F1438" t="s">
        <v>277</v>
      </c>
      <c r="G1438">
        <v>103</v>
      </c>
      <c r="H1438">
        <v>26161406</v>
      </c>
      <c r="I1438">
        <v>15000000</v>
      </c>
      <c r="J1438">
        <v>6.7</v>
      </c>
      <c r="K1438">
        <f>Table1[[#This Row],[Gross Earning]]-Table1[[#This Row],[Budget]]</f>
        <v>11161406</v>
      </c>
    </row>
    <row r="1439" spans="1:11">
      <c r="A1439" t="s">
        <v>10924</v>
      </c>
      <c r="B1439" s="3">
        <v>2010</v>
      </c>
      <c r="C1439" t="s">
        <v>4537</v>
      </c>
      <c r="D1439" t="s">
        <v>4075</v>
      </c>
      <c r="E1439" t="s">
        <v>37</v>
      </c>
      <c r="F1439" t="s">
        <v>585</v>
      </c>
      <c r="G1439">
        <v>113</v>
      </c>
      <c r="H1439">
        <v>31146570</v>
      </c>
      <c r="I1439">
        <v>20000000</v>
      </c>
      <c r="J1439">
        <v>6.9</v>
      </c>
      <c r="K1439">
        <f>Table1[[#This Row],[Gross Earning]]-Table1[[#This Row],[Budget]]</f>
        <v>11146570</v>
      </c>
    </row>
    <row r="1440" spans="1:11">
      <c r="A1440" t="s">
        <v>8392</v>
      </c>
      <c r="B1440" s="3">
        <v>1987</v>
      </c>
      <c r="C1440" t="s">
        <v>2591</v>
      </c>
      <c r="D1440" t="s">
        <v>1401</v>
      </c>
      <c r="E1440" t="s">
        <v>37</v>
      </c>
      <c r="F1440" t="s">
        <v>585</v>
      </c>
      <c r="G1440">
        <v>101</v>
      </c>
      <c r="H1440">
        <v>38122105</v>
      </c>
      <c r="I1440">
        <v>27000000</v>
      </c>
      <c r="J1440">
        <v>6.6</v>
      </c>
      <c r="K1440">
        <f>Table1[[#This Row],[Gross Earning]]-Table1[[#This Row],[Budget]]</f>
        <v>11122105</v>
      </c>
    </row>
    <row r="1441" spans="1:11">
      <c r="A1441" t="s">
        <v>4100</v>
      </c>
      <c r="B1441" s="3">
        <v>2006</v>
      </c>
      <c r="C1441" t="s">
        <v>4099</v>
      </c>
      <c r="D1441" t="s">
        <v>515</v>
      </c>
      <c r="E1441" t="s">
        <v>37</v>
      </c>
      <c r="F1441" t="s">
        <v>95</v>
      </c>
      <c r="G1441">
        <v>98</v>
      </c>
      <c r="H1441">
        <v>61112916</v>
      </c>
      <c r="I1441">
        <v>50000000</v>
      </c>
      <c r="J1441">
        <v>4.4000000000000004</v>
      </c>
      <c r="K1441">
        <f>Table1[[#This Row],[Gross Earning]]-Table1[[#This Row],[Budget]]</f>
        <v>11112916</v>
      </c>
    </row>
    <row r="1442" spans="1:11">
      <c r="A1442" t="s">
        <v>7973</v>
      </c>
      <c r="B1442" s="3">
        <v>2005</v>
      </c>
      <c r="C1442" t="s">
        <v>1114</v>
      </c>
      <c r="D1442" t="s">
        <v>334</v>
      </c>
      <c r="E1442" t="s">
        <v>37</v>
      </c>
      <c r="F1442" t="s">
        <v>39</v>
      </c>
      <c r="G1442">
        <v>87</v>
      </c>
      <c r="H1442">
        <v>43095600</v>
      </c>
      <c r="I1442">
        <v>32000000</v>
      </c>
      <c r="J1442">
        <v>6.3</v>
      </c>
      <c r="K1442">
        <f>Table1[[#This Row],[Gross Earning]]-Table1[[#This Row],[Budget]]</f>
        <v>11095600</v>
      </c>
    </row>
    <row r="1443" spans="1:11">
      <c r="A1443" t="s">
        <v>209</v>
      </c>
      <c r="B1443" s="3">
        <v>2005</v>
      </c>
      <c r="C1443" t="s">
        <v>171</v>
      </c>
      <c r="D1443" t="s">
        <v>207</v>
      </c>
      <c r="E1443" t="s">
        <v>37</v>
      </c>
      <c r="F1443" t="s">
        <v>39</v>
      </c>
      <c r="G1443">
        <v>201</v>
      </c>
      <c r="H1443">
        <v>218051260</v>
      </c>
      <c r="I1443">
        <v>207000000</v>
      </c>
      <c r="J1443">
        <v>7.2</v>
      </c>
      <c r="K1443">
        <f>Table1[[#This Row],[Gross Earning]]-Table1[[#This Row],[Budget]]</f>
        <v>11051260</v>
      </c>
    </row>
    <row r="1444" spans="1:11">
      <c r="A1444" t="s">
        <v>15646</v>
      </c>
      <c r="B1444" s="3">
        <v>2000</v>
      </c>
      <c r="C1444" t="s">
        <v>15645</v>
      </c>
      <c r="D1444" t="s">
        <v>1415</v>
      </c>
      <c r="E1444" t="s">
        <v>37</v>
      </c>
      <c r="F1444" t="s">
        <v>39</v>
      </c>
      <c r="G1444">
        <v>91</v>
      </c>
      <c r="H1444">
        <v>20035310</v>
      </c>
      <c r="I1444">
        <v>9000000</v>
      </c>
      <c r="J1444">
        <v>4.9000000000000004</v>
      </c>
      <c r="K1444">
        <f>Table1[[#This Row],[Gross Earning]]-Table1[[#This Row],[Budget]]</f>
        <v>11035310</v>
      </c>
    </row>
    <row r="1445" spans="1:11">
      <c r="A1445" t="s">
        <v>14651</v>
      </c>
      <c r="B1445" s="3">
        <v>2001</v>
      </c>
      <c r="C1445" t="s">
        <v>1502</v>
      </c>
      <c r="D1445" t="s">
        <v>8921</v>
      </c>
      <c r="E1445" t="s">
        <v>37</v>
      </c>
      <c r="F1445" t="s">
        <v>585</v>
      </c>
      <c r="G1445">
        <v>95</v>
      </c>
      <c r="H1445">
        <v>16017403</v>
      </c>
      <c r="I1445">
        <v>5000000</v>
      </c>
      <c r="J1445">
        <v>6.2</v>
      </c>
      <c r="K1445">
        <f>Table1[[#This Row],[Gross Earning]]-Table1[[#This Row],[Budget]]</f>
        <v>11017403</v>
      </c>
    </row>
    <row r="1446" spans="1:11">
      <c r="A1446" t="s">
        <v>7119</v>
      </c>
      <c r="B1446" s="3">
        <v>2008</v>
      </c>
      <c r="C1446" t="s">
        <v>7117</v>
      </c>
      <c r="D1446" t="s">
        <v>787</v>
      </c>
      <c r="E1446" t="s">
        <v>37</v>
      </c>
      <c r="F1446" t="s">
        <v>95</v>
      </c>
      <c r="G1446">
        <v>96</v>
      </c>
      <c r="H1446">
        <v>48006503</v>
      </c>
      <c r="I1446">
        <v>37000000</v>
      </c>
      <c r="J1446">
        <v>6</v>
      </c>
      <c r="K1446">
        <f>Table1[[#This Row],[Gross Earning]]-Table1[[#This Row],[Budget]]</f>
        <v>11006503</v>
      </c>
    </row>
    <row r="1447" spans="1:11">
      <c r="A1447" t="s">
        <v>9292</v>
      </c>
      <c r="B1447" s="3">
        <v>2002</v>
      </c>
      <c r="C1447" t="s">
        <v>3376</v>
      </c>
      <c r="D1447" t="s">
        <v>9291</v>
      </c>
      <c r="E1447" t="s">
        <v>37</v>
      </c>
      <c r="F1447" t="s">
        <v>95</v>
      </c>
      <c r="G1447">
        <v>94</v>
      </c>
      <c r="H1447">
        <v>36985501</v>
      </c>
      <c r="I1447">
        <v>26000000</v>
      </c>
      <c r="J1447">
        <v>5.2</v>
      </c>
      <c r="K1447">
        <f>Table1[[#This Row],[Gross Earning]]-Table1[[#This Row],[Budget]]</f>
        <v>10985501</v>
      </c>
    </row>
    <row r="1448" spans="1:11">
      <c r="A1448" t="s">
        <v>20679</v>
      </c>
      <c r="B1448" s="3">
        <v>2012</v>
      </c>
      <c r="C1448" t="s">
        <v>20677</v>
      </c>
      <c r="D1448" t="s">
        <v>5324</v>
      </c>
      <c r="E1448" t="s">
        <v>37</v>
      </c>
      <c r="F1448" t="s">
        <v>39</v>
      </c>
      <c r="G1448">
        <v>93</v>
      </c>
      <c r="H1448">
        <v>12784397</v>
      </c>
      <c r="I1448">
        <v>1800000</v>
      </c>
      <c r="J1448">
        <v>7.3</v>
      </c>
      <c r="K1448">
        <f>Table1[[#This Row],[Gross Earning]]-Table1[[#This Row],[Budget]]</f>
        <v>10984397</v>
      </c>
    </row>
    <row r="1449" spans="1:11">
      <c r="A1449" t="s">
        <v>18499</v>
      </c>
      <c r="B1449" s="3">
        <v>2004</v>
      </c>
      <c r="C1449" t="s">
        <v>18496</v>
      </c>
      <c r="D1449" t="s">
        <v>18497</v>
      </c>
      <c r="E1449" t="s">
        <v>37</v>
      </c>
      <c r="F1449" t="s">
        <v>5613</v>
      </c>
      <c r="G1449">
        <v>109</v>
      </c>
      <c r="H1449">
        <v>10941801</v>
      </c>
      <c r="J1449">
        <v>5.4</v>
      </c>
      <c r="K1449">
        <f>Table1[[#This Row],[Gross Earning]]-Table1[[#This Row],[Budget]]</f>
        <v>10941801</v>
      </c>
    </row>
    <row r="1450" spans="1:11">
      <c r="A1450" t="s">
        <v>14144</v>
      </c>
      <c r="B1450" s="3">
        <v>1998</v>
      </c>
      <c r="C1450" t="s">
        <v>4423</v>
      </c>
      <c r="D1450" t="s">
        <v>1935</v>
      </c>
      <c r="E1450" t="s">
        <v>37</v>
      </c>
      <c r="F1450" t="s">
        <v>585</v>
      </c>
      <c r="G1450">
        <v>121</v>
      </c>
      <c r="H1450">
        <v>22905674</v>
      </c>
      <c r="I1450">
        <v>12000000</v>
      </c>
      <c r="J1450">
        <v>7.4</v>
      </c>
      <c r="K1450">
        <f>Table1[[#This Row],[Gross Earning]]-Table1[[#This Row],[Budget]]</f>
        <v>10905674</v>
      </c>
    </row>
    <row r="1451" spans="1:11">
      <c r="A1451" t="s">
        <v>6464</v>
      </c>
      <c r="B1451" s="3">
        <v>2006</v>
      </c>
      <c r="C1451" t="s">
        <v>3239</v>
      </c>
      <c r="D1451" t="s">
        <v>712</v>
      </c>
      <c r="E1451" t="s">
        <v>6468</v>
      </c>
      <c r="F1451" t="s">
        <v>585</v>
      </c>
      <c r="G1451">
        <v>139</v>
      </c>
      <c r="H1451">
        <v>50859889</v>
      </c>
      <c r="I1451">
        <v>40000000</v>
      </c>
      <c r="J1451">
        <v>7.8</v>
      </c>
      <c r="K1451">
        <f>Table1[[#This Row],[Gross Earning]]-Table1[[#This Row],[Budget]]</f>
        <v>10859889</v>
      </c>
    </row>
    <row r="1452" spans="1:11">
      <c r="A1452" t="s">
        <v>12197</v>
      </c>
      <c r="B1452" s="3">
        <v>2011</v>
      </c>
      <c r="C1452" t="s">
        <v>11668</v>
      </c>
      <c r="D1452" t="s">
        <v>687</v>
      </c>
      <c r="E1452" t="s">
        <v>37</v>
      </c>
      <c r="F1452" t="s">
        <v>39</v>
      </c>
      <c r="G1452">
        <v>86</v>
      </c>
      <c r="H1452">
        <v>27854896</v>
      </c>
      <c r="I1452">
        <v>17000000</v>
      </c>
      <c r="J1452">
        <v>5.6</v>
      </c>
      <c r="K1452">
        <f>Table1[[#This Row],[Gross Earning]]-Table1[[#This Row],[Budget]]</f>
        <v>10854896</v>
      </c>
    </row>
    <row r="1453" spans="1:11">
      <c r="A1453" t="s">
        <v>2203</v>
      </c>
      <c r="B1453" s="3">
        <v>1997</v>
      </c>
      <c r="C1453" t="s">
        <v>435</v>
      </c>
      <c r="D1453" t="s">
        <v>2202</v>
      </c>
      <c r="E1453" t="s">
        <v>37</v>
      </c>
      <c r="F1453" t="s">
        <v>95</v>
      </c>
      <c r="G1453">
        <v>150</v>
      </c>
      <c r="H1453">
        <v>100853835</v>
      </c>
      <c r="I1453">
        <v>90000000</v>
      </c>
      <c r="J1453">
        <v>7.4</v>
      </c>
      <c r="K1453">
        <f>Table1[[#This Row],[Gross Earning]]-Table1[[#This Row],[Budget]]</f>
        <v>10853835</v>
      </c>
    </row>
    <row r="1454" spans="1:11">
      <c r="A1454" t="s">
        <v>7381</v>
      </c>
      <c r="B1454" s="3">
        <v>2009</v>
      </c>
      <c r="C1454" t="s">
        <v>7379</v>
      </c>
      <c r="D1454" t="s">
        <v>262</v>
      </c>
      <c r="E1454" t="s">
        <v>37</v>
      </c>
      <c r="F1454" t="s">
        <v>585</v>
      </c>
      <c r="G1454">
        <v>92</v>
      </c>
      <c r="H1454">
        <v>45802315</v>
      </c>
      <c r="I1454">
        <v>35000000</v>
      </c>
      <c r="J1454">
        <v>6.6</v>
      </c>
      <c r="K1454">
        <f>Table1[[#This Row],[Gross Earning]]-Table1[[#This Row],[Budget]]</f>
        <v>10802315</v>
      </c>
    </row>
    <row r="1455" spans="1:11">
      <c r="A1455" t="s">
        <v>20886</v>
      </c>
      <c r="B1455" s="3">
        <v>1988</v>
      </c>
      <c r="C1455" t="s">
        <v>20884</v>
      </c>
      <c r="D1455" t="s">
        <v>7123</v>
      </c>
      <c r="E1455" t="s">
        <v>37</v>
      </c>
      <c r="F1455" t="s">
        <v>585</v>
      </c>
      <c r="G1455">
        <v>92</v>
      </c>
      <c r="H1455">
        <v>11806119</v>
      </c>
      <c r="I1455">
        <v>1100000</v>
      </c>
      <c r="J1455">
        <v>6.8</v>
      </c>
      <c r="K1455">
        <f>Table1[[#This Row],[Gross Earning]]-Table1[[#This Row],[Budget]]</f>
        <v>10706119</v>
      </c>
    </row>
    <row r="1456" spans="1:11">
      <c r="A1456" t="s">
        <v>20032</v>
      </c>
      <c r="B1456" s="3">
        <v>2015</v>
      </c>
      <c r="C1456" t="s">
        <v>20031</v>
      </c>
      <c r="D1456" t="s">
        <v>3409</v>
      </c>
      <c r="E1456" t="s">
        <v>37</v>
      </c>
      <c r="F1456" t="s">
        <v>39</v>
      </c>
      <c r="G1456">
        <v>120</v>
      </c>
      <c r="H1456">
        <v>12985267</v>
      </c>
      <c r="I1456">
        <v>2300000</v>
      </c>
      <c r="J1456">
        <v>5.9</v>
      </c>
      <c r="K1456">
        <f>Table1[[#This Row],[Gross Earning]]-Table1[[#This Row],[Budget]]</f>
        <v>10685267</v>
      </c>
    </row>
    <row r="1457" spans="1:11">
      <c r="A1457" t="s">
        <v>15039</v>
      </c>
      <c r="B1457" s="3">
        <v>2002</v>
      </c>
      <c r="C1457" t="s">
        <v>15038</v>
      </c>
      <c r="D1457" t="s">
        <v>471</v>
      </c>
      <c r="E1457" t="s">
        <v>37</v>
      </c>
      <c r="F1457" t="s">
        <v>95</v>
      </c>
      <c r="G1457">
        <v>76</v>
      </c>
      <c r="H1457">
        <v>13684949</v>
      </c>
      <c r="I1457">
        <v>3000000</v>
      </c>
      <c r="J1457">
        <v>5.9</v>
      </c>
      <c r="K1457">
        <f>Table1[[#This Row],[Gross Earning]]-Table1[[#This Row],[Budget]]</f>
        <v>10684949</v>
      </c>
    </row>
    <row r="1458" spans="1:11">
      <c r="A1458" t="s">
        <v>9117</v>
      </c>
      <c r="B1458" s="3">
        <v>2002</v>
      </c>
      <c r="C1458" t="s">
        <v>198</v>
      </c>
      <c r="D1458" t="s">
        <v>1415</v>
      </c>
      <c r="E1458" t="s">
        <v>37</v>
      </c>
      <c r="F1458" t="s">
        <v>39</v>
      </c>
      <c r="G1458">
        <v>101</v>
      </c>
      <c r="H1458">
        <v>40566655</v>
      </c>
      <c r="I1458">
        <v>30000000</v>
      </c>
      <c r="J1458">
        <v>7.1</v>
      </c>
      <c r="K1458">
        <f>Table1[[#This Row],[Gross Earning]]-Table1[[#This Row],[Budget]]</f>
        <v>10566655</v>
      </c>
    </row>
    <row r="1459" spans="1:11">
      <c r="A1459" t="s">
        <v>20172</v>
      </c>
      <c r="B1459" s="3">
        <v>2011</v>
      </c>
      <c r="C1459" t="s">
        <v>20169</v>
      </c>
      <c r="D1459" t="s">
        <v>6132</v>
      </c>
      <c r="E1459" t="s">
        <v>37</v>
      </c>
      <c r="F1459" t="s">
        <v>585</v>
      </c>
      <c r="G1459">
        <v>86</v>
      </c>
      <c r="H1459">
        <v>12555230</v>
      </c>
      <c r="I1459">
        <v>2000000</v>
      </c>
      <c r="J1459">
        <v>5.3</v>
      </c>
      <c r="K1459">
        <f>Table1[[#This Row],[Gross Earning]]-Table1[[#This Row],[Budget]]</f>
        <v>10555230</v>
      </c>
    </row>
    <row r="1460" spans="1:11">
      <c r="A1460" t="s">
        <v>18890</v>
      </c>
      <c r="B1460" s="3">
        <v>1987</v>
      </c>
      <c r="C1460" t="s">
        <v>18889</v>
      </c>
      <c r="D1460" t="s">
        <v>8066</v>
      </c>
      <c r="E1460" t="s">
        <v>37</v>
      </c>
      <c r="F1460" t="s">
        <v>585</v>
      </c>
      <c r="G1460">
        <v>85</v>
      </c>
      <c r="H1460">
        <v>14000000</v>
      </c>
      <c r="I1460">
        <v>3500000</v>
      </c>
      <c r="J1460">
        <v>6</v>
      </c>
      <c r="K1460">
        <f>Table1[[#This Row],[Gross Earning]]-Table1[[#This Row],[Budget]]</f>
        <v>10500000</v>
      </c>
    </row>
    <row r="1461" spans="1:11">
      <c r="A1461" t="s">
        <v>19894</v>
      </c>
      <c r="B1461" s="3">
        <v>2008</v>
      </c>
      <c r="C1461" t="s">
        <v>3722</v>
      </c>
      <c r="D1461" t="s">
        <v>19892</v>
      </c>
      <c r="E1461" t="s">
        <v>37</v>
      </c>
      <c r="F1461" t="s">
        <v>585</v>
      </c>
      <c r="G1461">
        <v>101</v>
      </c>
      <c r="H1461">
        <v>12995673</v>
      </c>
      <c r="I1461">
        <v>2500000</v>
      </c>
      <c r="J1461">
        <v>7.7</v>
      </c>
      <c r="K1461">
        <f>Table1[[#This Row],[Gross Earning]]-Table1[[#This Row],[Budget]]</f>
        <v>10495673</v>
      </c>
    </row>
    <row r="1462" spans="1:11">
      <c r="A1462" t="s">
        <v>16552</v>
      </c>
      <c r="B1462" s="3">
        <v>2015</v>
      </c>
      <c r="C1462" t="s">
        <v>13454</v>
      </c>
      <c r="D1462" t="s">
        <v>9193</v>
      </c>
      <c r="E1462" t="s">
        <v>37</v>
      </c>
      <c r="F1462" t="s">
        <v>585</v>
      </c>
      <c r="G1462">
        <v>103</v>
      </c>
      <c r="H1462">
        <v>17474107</v>
      </c>
      <c r="I1462">
        <v>7000000</v>
      </c>
      <c r="J1462">
        <v>7.3</v>
      </c>
      <c r="K1462">
        <f>Table1[[#This Row],[Gross Earning]]-Table1[[#This Row],[Budget]]</f>
        <v>10474107</v>
      </c>
    </row>
    <row r="1463" spans="1:11">
      <c r="A1463" t="s">
        <v>5146</v>
      </c>
      <c r="B1463" s="3">
        <v>2003</v>
      </c>
      <c r="C1463" t="s">
        <v>4950</v>
      </c>
      <c r="D1463" t="s">
        <v>1628</v>
      </c>
      <c r="E1463" t="s">
        <v>37</v>
      </c>
      <c r="F1463" t="s">
        <v>39</v>
      </c>
      <c r="G1463">
        <v>114</v>
      </c>
      <c r="H1463">
        <v>60470220</v>
      </c>
      <c r="I1463">
        <v>50000000</v>
      </c>
      <c r="J1463">
        <v>6.2</v>
      </c>
      <c r="K1463">
        <f>Table1[[#This Row],[Gross Earning]]-Table1[[#This Row],[Budget]]</f>
        <v>10470220</v>
      </c>
    </row>
    <row r="1464" spans="1:11">
      <c r="A1464" t="s">
        <v>2671</v>
      </c>
      <c r="B1464" s="3">
        <v>1996</v>
      </c>
      <c r="C1464" t="s">
        <v>2669</v>
      </c>
      <c r="D1464" t="s">
        <v>2670</v>
      </c>
      <c r="E1464" t="s">
        <v>37</v>
      </c>
      <c r="F1464" t="s">
        <v>95</v>
      </c>
      <c r="G1464">
        <v>88</v>
      </c>
      <c r="H1464">
        <v>90443603</v>
      </c>
      <c r="I1464">
        <v>80000000</v>
      </c>
      <c r="J1464">
        <v>6.3</v>
      </c>
      <c r="K1464">
        <f>Table1[[#This Row],[Gross Earning]]-Table1[[#This Row],[Budget]]</f>
        <v>10443603</v>
      </c>
    </row>
    <row r="1465" spans="1:11">
      <c r="A1465" t="s">
        <v>13748</v>
      </c>
      <c r="B1465" s="3">
        <v>2015</v>
      </c>
      <c r="C1465" t="s">
        <v>13745</v>
      </c>
      <c r="D1465" t="s">
        <v>2202</v>
      </c>
      <c r="E1465" t="s">
        <v>37</v>
      </c>
      <c r="F1465" t="s">
        <v>585</v>
      </c>
      <c r="G1465">
        <v>108</v>
      </c>
      <c r="H1465">
        <v>25440971</v>
      </c>
      <c r="I1465">
        <v>15000000</v>
      </c>
      <c r="J1465">
        <v>7.7</v>
      </c>
      <c r="K1465">
        <f>Table1[[#This Row],[Gross Earning]]-Table1[[#This Row],[Budget]]</f>
        <v>10440971</v>
      </c>
    </row>
    <row r="1466" spans="1:11">
      <c r="A1466" t="s">
        <v>9067</v>
      </c>
      <c r="B1466" s="3">
        <v>1984</v>
      </c>
      <c r="C1466" t="s">
        <v>9065</v>
      </c>
      <c r="D1466" t="s">
        <v>2157</v>
      </c>
      <c r="E1466" t="s">
        <v>37</v>
      </c>
      <c r="F1466" t="s">
        <v>95</v>
      </c>
      <c r="G1466">
        <v>164</v>
      </c>
      <c r="H1466">
        <v>26400000</v>
      </c>
      <c r="I1466">
        <v>16000000</v>
      </c>
      <c r="J1466">
        <v>7.4</v>
      </c>
      <c r="K1466">
        <f>Table1[[#This Row],[Gross Earning]]-Table1[[#This Row],[Budget]]</f>
        <v>10400000</v>
      </c>
    </row>
    <row r="1467" spans="1:11">
      <c r="A1467" t="s">
        <v>12461</v>
      </c>
      <c r="B1467" s="3">
        <v>2008</v>
      </c>
      <c r="C1467" t="s">
        <v>12460</v>
      </c>
      <c r="D1467" t="s">
        <v>2527</v>
      </c>
      <c r="E1467" t="s">
        <v>37</v>
      </c>
      <c r="F1467" t="s">
        <v>39</v>
      </c>
      <c r="G1467">
        <v>114</v>
      </c>
      <c r="H1467">
        <v>26896744</v>
      </c>
      <c r="I1467">
        <v>16500000</v>
      </c>
      <c r="J1467">
        <v>4.9000000000000004</v>
      </c>
      <c r="K1467">
        <f>Table1[[#This Row],[Gross Earning]]-Table1[[#This Row],[Budget]]</f>
        <v>10396744</v>
      </c>
    </row>
    <row r="1468" spans="1:11">
      <c r="A1468" t="s">
        <v>14950</v>
      </c>
      <c r="B1468" s="3">
        <v>2001</v>
      </c>
      <c r="C1468" t="s">
        <v>13404</v>
      </c>
      <c r="D1468" t="s">
        <v>3030</v>
      </c>
      <c r="E1468" t="s">
        <v>37</v>
      </c>
      <c r="F1468" t="s">
        <v>585</v>
      </c>
      <c r="G1468">
        <v>96</v>
      </c>
      <c r="H1468">
        <v>20384136</v>
      </c>
      <c r="I1468">
        <v>10000000</v>
      </c>
      <c r="J1468">
        <v>4.7</v>
      </c>
      <c r="K1468">
        <f>Table1[[#This Row],[Gross Earning]]-Table1[[#This Row],[Budget]]</f>
        <v>10384136</v>
      </c>
    </row>
    <row r="1469" spans="1:11">
      <c r="A1469" t="s">
        <v>8955</v>
      </c>
      <c r="B1469" s="3">
        <v>2005</v>
      </c>
      <c r="C1469" t="s">
        <v>940</v>
      </c>
      <c r="D1469" t="s">
        <v>214</v>
      </c>
      <c r="E1469" t="s">
        <v>37</v>
      </c>
      <c r="F1469" t="s">
        <v>95</v>
      </c>
      <c r="G1469">
        <v>135</v>
      </c>
      <c r="H1469">
        <v>38372662</v>
      </c>
      <c r="I1469">
        <v>28000000</v>
      </c>
      <c r="J1469">
        <v>7.8</v>
      </c>
      <c r="K1469">
        <f>Table1[[#This Row],[Gross Earning]]-Table1[[#This Row],[Budget]]</f>
        <v>10372662</v>
      </c>
    </row>
    <row r="1470" spans="1:11">
      <c r="A1470" t="s">
        <v>13002</v>
      </c>
      <c r="B1470" s="3">
        <v>2007</v>
      </c>
      <c r="C1470" t="s">
        <v>13000</v>
      </c>
      <c r="D1470" t="s">
        <v>4068</v>
      </c>
      <c r="E1470" t="s">
        <v>37</v>
      </c>
      <c r="F1470" t="s">
        <v>277</v>
      </c>
      <c r="G1470">
        <v>85</v>
      </c>
      <c r="H1470">
        <v>10353690</v>
      </c>
      <c r="J1470">
        <v>8.4</v>
      </c>
      <c r="K1470">
        <f>Table1[[#This Row],[Gross Earning]]-Table1[[#This Row],[Budget]]</f>
        <v>10353690</v>
      </c>
    </row>
    <row r="1471" spans="1:11">
      <c r="A1471" t="s">
        <v>16881</v>
      </c>
      <c r="B1471" s="3">
        <v>1999</v>
      </c>
      <c r="C1471" t="s">
        <v>521</v>
      </c>
      <c r="D1471" t="s">
        <v>1009</v>
      </c>
      <c r="E1471" t="s">
        <v>37</v>
      </c>
      <c r="F1471" t="s">
        <v>585</v>
      </c>
      <c r="G1471">
        <v>102</v>
      </c>
      <c r="H1471">
        <v>16842303</v>
      </c>
      <c r="I1471">
        <v>6500000</v>
      </c>
      <c r="J1471">
        <v>7.3</v>
      </c>
      <c r="K1471">
        <f>Table1[[#This Row],[Gross Earning]]-Table1[[#This Row],[Budget]]</f>
        <v>10342303</v>
      </c>
    </row>
    <row r="1472" spans="1:11">
      <c r="A1472" t="s">
        <v>15023</v>
      </c>
      <c r="B1472" s="3">
        <v>2007</v>
      </c>
      <c r="C1472" t="s">
        <v>15022</v>
      </c>
      <c r="D1472" t="s">
        <v>1009</v>
      </c>
      <c r="E1472" t="s">
        <v>37</v>
      </c>
      <c r="F1472" t="s">
        <v>585</v>
      </c>
      <c r="G1472">
        <v>84</v>
      </c>
      <c r="H1472">
        <v>20339754</v>
      </c>
      <c r="I1472">
        <v>10000000</v>
      </c>
      <c r="J1472">
        <v>5.9</v>
      </c>
      <c r="K1472">
        <f>Table1[[#This Row],[Gross Earning]]-Table1[[#This Row],[Budget]]</f>
        <v>10339754</v>
      </c>
    </row>
    <row r="1473" spans="1:11">
      <c r="A1473" t="s">
        <v>14958</v>
      </c>
      <c r="B1473" s="3">
        <v>2006</v>
      </c>
      <c r="C1473" t="s">
        <v>11681</v>
      </c>
      <c r="D1473" t="s">
        <v>5510</v>
      </c>
      <c r="E1473" t="s">
        <v>37</v>
      </c>
      <c r="F1473" t="s">
        <v>39</v>
      </c>
      <c r="G1473">
        <v>105</v>
      </c>
      <c r="H1473">
        <v>20338609</v>
      </c>
      <c r="I1473">
        <v>10000000</v>
      </c>
      <c r="J1473">
        <v>6.8</v>
      </c>
      <c r="K1473">
        <f>Table1[[#This Row],[Gross Earning]]-Table1[[#This Row],[Budget]]</f>
        <v>10338609</v>
      </c>
    </row>
    <row r="1474" spans="1:11">
      <c r="A1474" t="s">
        <v>1011</v>
      </c>
      <c r="B1474" s="3">
        <v>2005</v>
      </c>
      <c r="C1474" t="s">
        <v>1007</v>
      </c>
      <c r="D1474" t="s">
        <v>1009</v>
      </c>
      <c r="E1474" t="s">
        <v>37</v>
      </c>
      <c r="F1474" t="s">
        <v>39</v>
      </c>
      <c r="G1474">
        <v>90</v>
      </c>
      <c r="H1474">
        <v>110332737</v>
      </c>
      <c r="I1474">
        <v>100000000</v>
      </c>
      <c r="J1474">
        <v>6.1</v>
      </c>
      <c r="K1474">
        <f>Table1[[#This Row],[Gross Earning]]-Table1[[#This Row],[Budget]]</f>
        <v>10332737</v>
      </c>
    </row>
    <row r="1475" spans="1:11">
      <c r="A1475" t="s">
        <v>14257</v>
      </c>
      <c r="B1475" s="3">
        <v>2015</v>
      </c>
      <c r="C1475" t="s">
        <v>14254</v>
      </c>
      <c r="D1475" t="s">
        <v>2954</v>
      </c>
      <c r="E1475" t="s">
        <v>37</v>
      </c>
      <c r="F1475" t="s">
        <v>39</v>
      </c>
      <c r="G1475">
        <v>106</v>
      </c>
      <c r="H1475">
        <v>22331028</v>
      </c>
      <c r="I1475">
        <v>12000000</v>
      </c>
      <c r="J1475">
        <v>6.4</v>
      </c>
      <c r="K1475">
        <f>Table1[[#This Row],[Gross Earning]]-Table1[[#This Row],[Budget]]</f>
        <v>10331028</v>
      </c>
    </row>
    <row r="1476" spans="1:11">
      <c r="A1476" t="s">
        <v>16348</v>
      </c>
      <c r="B1476" s="3">
        <v>2005</v>
      </c>
      <c r="C1476" t="s">
        <v>11653</v>
      </c>
      <c r="D1476" t="s">
        <v>214</v>
      </c>
      <c r="E1476" t="s">
        <v>37</v>
      </c>
      <c r="F1476" t="s">
        <v>585</v>
      </c>
      <c r="G1476">
        <v>106</v>
      </c>
      <c r="H1476">
        <v>10281585</v>
      </c>
      <c r="J1476">
        <v>6.4</v>
      </c>
      <c r="K1476">
        <f>Table1[[#This Row],[Gross Earning]]-Table1[[#This Row],[Budget]]</f>
        <v>10281585</v>
      </c>
    </row>
    <row r="1477" spans="1:11">
      <c r="A1477" t="s">
        <v>1233</v>
      </c>
      <c r="B1477" s="3">
        <v>2000</v>
      </c>
      <c r="C1477" t="s">
        <v>1229</v>
      </c>
      <c r="D1477" t="s">
        <v>1231</v>
      </c>
      <c r="E1477" t="s">
        <v>37</v>
      </c>
      <c r="F1477" t="s">
        <v>95</v>
      </c>
      <c r="G1477">
        <v>82</v>
      </c>
      <c r="H1477">
        <v>137748063</v>
      </c>
      <c r="I1477">
        <v>127500000</v>
      </c>
      <c r="J1477">
        <v>6.5</v>
      </c>
      <c r="K1477">
        <f>Table1[[#This Row],[Gross Earning]]-Table1[[#This Row],[Budget]]</f>
        <v>10248063</v>
      </c>
    </row>
    <row r="1478" spans="1:11">
      <c r="A1478" t="s">
        <v>8403</v>
      </c>
      <c r="B1478" s="3">
        <v>2011</v>
      </c>
      <c r="C1478" t="s">
        <v>940</v>
      </c>
      <c r="D1478" t="s">
        <v>923</v>
      </c>
      <c r="E1478" t="s">
        <v>37</v>
      </c>
      <c r="F1478" t="s">
        <v>39</v>
      </c>
      <c r="G1478">
        <v>111</v>
      </c>
      <c r="H1478">
        <v>40247512</v>
      </c>
      <c r="I1478">
        <v>30000000</v>
      </c>
      <c r="J1478">
        <v>6.8</v>
      </c>
      <c r="K1478">
        <f>Table1[[#This Row],[Gross Earning]]-Table1[[#This Row],[Budget]]</f>
        <v>10247512</v>
      </c>
    </row>
    <row r="1479" spans="1:11">
      <c r="A1479" t="s">
        <v>23844</v>
      </c>
      <c r="B1479" s="3">
        <v>1995</v>
      </c>
      <c r="C1479" t="s">
        <v>18750</v>
      </c>
      <c r="D1479" t="s">
        <v>1415</v>
      </c>
      <c r="E1479" t="s">
        <v>37</v>
      </c>
      <c r="F1479" t="s">
        <v>585</v>
      </c>
      <c r="G1479">
        <v>98</v>
      </c>
      <c r="H1479">
        <v>10246600</v>
      </c>
      <c r="I1479">
        <v>25000</v>
      </c>
      <c r="J1479">
        <v>6.6</v>
      </c>
      <c r="K1479">
        <f>Table1[[#This Row],[Gross Earning]]-Table1[[#This Row],[Budget]]</f>
        <v>10221600</v>
      </c>
    </row>
    <row r="1480" spans="1:11">
      <c r="A1480" t="s">
        <v>12252</v>
      </c>
      <c r="B1480" s="3">
        <v>2009</v>
      </c>
      <c r="C1480" t="s">
        <v>3098</v>
      </c>
      <c r="D1480" t="s">
        <v>2125</v>
      </c>
      <c r="E1480" t="s">
        <v>37</v>
      </c>
      <c r="F1480" t="s">
        <v>585</v>
      </c>
      <c r="G1480">
        <v>132</v>
      </c>
      <c r="H1480">
        <v>27154426</v>
      </c>
      <c r="I1480">
        <v>17000000</v>
      </c>
      <c r="J1480">
        <v>6.7</v>
      </c>
      <c r="K1480">
        <f>Table1[[#This Row],[Gross Earning]]-Table1[[#This Row],[Budget]]</f>
        <v>10154426</v>
      </c>
    </row>
    <row r="1481" spans="1:11">
      <c r="A1481" t="s">
        <v>18504</v>
      </c>
      <c r="B1481" s="3">
        <v>2013</v>
      </c>
      <c r="C1481" t="s">
        <v>18503</v>
      </c>
      <c r="D1481" t="s">
        <v>4384</v>
      </c>
      <c r="E1481" t="s">
        <v>37</v>
      </c>
      <c r="F1481" t="s">
        <v>39</v>
      </c>
      <c r="G1481">
        <v>93</v>
      </c>
      <c r="H1481">
        <v>15152879</v>
      </c>
      <c r="I1481">
        <v>5000000</v>
      </c>
      <c r="J1481">
        <v>4</v>
      </c>
      <c r="K1481">
        <f>Table1[[#This Row],[Gross Earning]]-Table1[[#This Row],[Budget]]</f>
        <v>10152879</v>
      </c>
    </row>
    <row r="1482" spans="1:11">
      <c r="A1482" t="s">
        <v>17714</v>
      </c>
      <c r="B1482" s="3">
        <v>1995</v>
      </c>
      <c r="C1482" t="s">
        <v>17712</v>
      </c>
      <c r="D1482" t="s">
        <v>5544</v>
      </c>
      <c r="E1482" t="s">
        <v>37</v>
      </c>
      <c r="F1482" t="s">
        <v>585</v>
      </c>
      <c r="G1482">
        <v>93</v>
      </c>
      <c r="H1482">
        <v>15126948</v>
      </c>
      <c r="I1482">
        <v>5000000</v>
      </c>
      <c r="J1482">
        <v>4.9000000000000004</v>
      </c>
      <c r="K1482">
        <f>Table1[[#This Row],[Gross Earning]]-Table1[[#This Row],[Budget]]</f>
        <v>10126948</v>
      </c>
    </row>
    <row r="1483" spans="1:11">
      <c r="A1483" t="s">
        <v>8364</v>
      </c>
      <c r="B1483" s="3">
        <v>2002</v>
      </c>
      <c r="C1483" t="s">
        <v>5408</v>
      </c>
      <c r="D1483" t="s">
        <v>4915</v>
      </c>
      <c r="E1483" t="s">
        <v>37</v>
      </c>
      <c r="F1483" t="s">
        <v>39</v>
      </c>
      <c r="G1483">
        <v>104</v>
      </c>
      <c r="H1483">
        <v>40118420</v>
      </c>
      <c r="I1483">
        <v>30000000</v>
      </c>
      <c r="J1483">
        <v>5.6</v>
      </c>
      <c r="K1483">
        <f>Table1[[#This Row],[Gross Earning]]-Table1[[#This Row],[Budget]]</f>
        <v>10118420</v>
      </c>
    </row>
    <row r="1484" spans="1:11">
      <c r="A1484" t="s">
        <v>3909</v>
      </c>
      <c r="B1484" s="3">
        <v>2015</v>
      </c>
      <c r="C1484" t="s">
        <v>1764</v>
      </c>
      <c r="D1484" t="s">
        <v>3907</v>
      </c>
      <c r="E1484" t="s">
        <v>37</v>
      </c>
      <c r="F1484" t="s">
        <v>585</v>
      </c>
      <c r="G1484">
        <v>187</v>
      </c>
      <c r="H1484">
        <v>54116191</v>
      </c>
      <c r="I1484">
        <v>44000000</v>
      </c>
      <c r="J1484">
        <v>7.9</v>
      </c>
      <c r="K1484">
        <f>Table1[[#This Row],[Gross Earning]]-Table1[[#This Row],[Budget]]</f>
        <v>10116191</v>
      </c>
    </row>
    <row r="1485" spans="1:11">
      <c r="A1485" t="s">
        <v>16291</v>
      </c>
      <c r="B1485" s="3">
        <v>2003</v>
      </c>
      <c r="C1485" t="s">
        <v>16148</v>
      </c>
      <c r="D1485" t="s">
        <v>2142</v>
      </c>
      <c r="E1485" t="s">
        <v>37</v>
      </c>
      <c r="F1485" t="s">
        <v>585</v>
      </c>
      <c r="G1485">
        <v>102</v>
      </c>
      <c r="H1485">
        <v>10105505</v>
      </c>
      <c r="J1485">
        <v>6.8</v>
      </c>
      <c r="K1485">
        <f>Table1[[#This Row],[Gross Earning]]-Table1[[#This Row],[Budget]]</f>
        <v>10105505</v>
      </c>
    </row>
    <row r="1486" spans="1:11">
      <c r="A1486" t="s">
        <v>16059</v>
      </c>
      <c r="B1486" s="3">
        <v>1994</v>
      </c>
      <c r="C1486" t="s">
        <v>6308</v>
      </c>
      <c r="D1486" t="s">
        <v>2664</v>
      </c>
      <c r="E1486" t="s">
        <v>37</v>
      </c>
      <c r="F1486" t="s">
        <v>585</v>
      </c>
      <c r="G1486">
        <v>107</v>
      </c>
      <c r="H1486">
        <v>18090181</v>
      </c>
      <c r="I1486">
        <v>8000000</v>
      </c>
      <c r="J1486">
        <v>6.4</v>
      </c>
      <c r="K1486">
        <f>Table1[[#This Row],[Gross Earning]]-Table1[[#This Row],[Budget]]</f>
        <v>10090181</v>
      </c>
    </row>
    <row r="1487" spans="1:11">
      <c r="A1487" t="s">
        <v>23682</v>
      </c>
      <c r="B1487" s="3">
        <v>2006</v>
      </c>
      <c r="C1487" t="s">
        <v>18269</v>
      </c>
      <c r="D1487" t="s">
        <v>3794</v>
      </c>
      <c r="E1487" t="s">
        <v>37</v>
      </c>
      <c r="F1487" t="s">
        <v>95</v>
      </c>
      <c r="G1487">
        <v>111</v>
      </c>
      <c r="H1487">
        <v>10174663</v>
      </c>
      <c r="I1487">
        <v>100000</v>
      </c>
      <c r="J1487">
        <v>6.7</v>
      </c>
      <c r="K1487">
        <f>Table1[[#This Row],[Gross Earning]]-Table1[[#This Row],[Budget]]</f>
        <v>10074663</v>
      </c>
    </row>
    <row r="1488" spans="1:11">
      <c r="A1488" t="s">
        <v>10940</v>
      </c>
      <c r="B1488" s="3">
        <v>2008</v>
      </c>
      <c r="C1488" t="s">
        <v>1489</v>
      </c>
      <c r="D1488" t="s">
        <v>5274</v>
      </c>
      <c r="E1488" t="s">
        <v>37</v>
      </c>
      <c r="F1488" t="s">
        <v>585</v>
      </c>
      <c r="G1488">
        <v>111</v>
      </c>
      <c r="H1488">
        <v>30028592</v>
      </c>
      <c r="I1488">
        <v>20000000</v>
      </c>
      <c r="J1488">
        <v>7.3</v>
      </c>
      <c r="K1488">
        <f>Table1[[#This Row],[Gross Earning]]-Table1[[#This Row],[Budget]]</f>
        <v>10028592</v>
      </c>
    </row>
    <row r="1489" spans="1:11">
      <c r="A1489" t="s">
        <v>2181</v>
      </c>
      <c r="B1489" s="3">
        <v>2008</v>
      </c>
      <c r="C1489" t="s">
        <v>2178</v>
      </c>
      <c r="D1489" t="s">
        <v>2136</v>
      </c>
      <c r="E1489" t="s">
        <v>37</v>
      </c>
      <c r="F1489" t="s">
        <v>39</v>
      </c>
      <c r="G1489">
        <v>113</v>
      </c>
      <c r="H1489">
        <v>100018837</v>
      </c>
      <c r="I1489">
        <v>90000000</v>
      </c>
      <c r="J1489">
        <v>5.5</v>
      </c>
      <c r="K1489">
        <f>Table1[[#This Row],[Gross Earning]]-Table1[[#This Row],[Budget]]</f>
        <v>10018837</v>
      </c>
    </row>
    <row r="1490" spans="1:11">
      <c r="A1490" t="s">
        <v>2148</v>
      </c>
      <c r="B1490" s="3">
        <v>1995</v>
      </c>
      <c r="C1490" t="s">
        <v>1311</v>
      </c>
      <c r="D1490" t="s">
        <v>50</v>
      </c>
      <c r="E1490" t="s">
        <v>37</v>
      </c>
      <c r="F1490" t="s">
        <v>585</v>
      </c>
      <c r="G1490">
        <v>128</v>
      </c>
      <c r="H1490">
        <v>100012500</v>
      </c>
      <c r="I1490">
        <v>90000000</v>
      </c>
      <c r="J1490">
        <v>7.6</v>
      </c>
      <c r="K1490">
        <f>Table1[[#This Row],[Gross Earning]]-Table1[[#This Row],[Budget]]</f>
        <v>10012500</v>
      </c>
    </row>
    <row r="1491" spans="1:11">
      <c r="A1491" t="s">
        <v>9617</v>
      </c>
      <c r="B1491" s="3">
        <v>2007</v>
      </c>
      <c r="C1491" t="s">
        <v>9616</v>
      </c>
      <c r="D1491" t="s">
        <v>1681</v>
      </c>
      <c r="E1491" t="s">
        <v>37</v>
      </c>
      <c r="F1491" t="s">
        <v>585</v>
      </c>
      <c r="G1491">
        <v>101</v>
      </c>
      <c r="H1491">
        <v>35000629</v>
      </c>
      <c r="I1491">
        <v>25000000</v>
      </c>
      <c r="J1491">
        <v>5.6</v>
      </c>
      <c r="K1491">
        <f>Table1[[#This Row],[Gross Earning]]-Table1[[#This Row],[Budget]]</f>
        <v>10000629</v>
      </c>
    </row>
    <row r="1492" spans="1:11">
      <c r="A1492" t="s">
        <v>12964</v>
      </c>
      <c r="B1492" s="3">
        <v>2014</v>
      </c>
      <c r="C1492" t="s">
        <v>1489</v>
      </c>
      <c r="D1492" t="s">
        <v>334</v>
      </c>
      <c r="E1492" t="s">
        <v>37</v>
      </c>
      <c r="F1492" t="s">
        <v>585</v>
      </c>
      <c r="G1492">
        <v>108</v>
      </c>
      <c r="H1492">
        <v>24984868</v>
      </c>
      <c r="I1492">
        <v>15000000</v>
      </c>
      <c r="J1492">
        <v>6.3</v>
      </c>
      <c r="K1492">
        <f>Table1[[#This Row],[Gross Earning]]-Table1[[#This Row],[Budget]]</f>
        <v>9984868</v>
      </c>
    </row>
    <row r="1493" spans="1:11">
      <c r="A1493" t="s">
        <v>10968</v>
      </c>
      <c r="B1493" s="3">
        <v>2009</v>
      </c>
      <c r="C1493" t="s">
        <v>10965</v>
      </c>
      <c r="D1493" t="s">
        <v>2208</v>
      </c>
      <c r="E1493" t="s">
        <v>37</v>
      </c>
      <c r="F1493" t="s">
        <v>585</v>
      </c>
      <c r="G1493">
        <v>98</v>
      </c>
      <c r="H1493">
        <v>29975979</v>
      </c>
      <c r="I1493">
        <v>20000000</v>
      </c>
      <c r="J1493">
        <v>6.5</v>
      </c>
      <c r="K1493">
        <f>Table1[[#This Row],[Gross Earning]]-Table1[[#This Row],[Budget]]</f>
        <v>9975979</v>
      </c>
    </row>
    <row r="1494" spans="1:11">
      <c r="A1494" t="s">
        <v>16545</v>
      </c>
      <c r="B1494" s="3">
        <v>2005</v>
      </c>
      <c r="C1494" t="s">
        <v>12822</v>
      </c>
      <c r="D1494" t="s">
        <v>16544</v>
      </c>
      <c r="E1494" t="s">
        <v>37</v>
      </c>
      <c r="F1494" t="s">
        <v>585</v>
      </c>
      <c r="G1494">
        <v>109</v>
      </c>
      <c r="H1494">
        <v>16901126</v>
      </c>
      <c r="I1494">
        <v>7000000</v>
      </c>
      <c r="J1494">
        <v>6.9</v>
      </c>
      <c r="K1494">
        <f>Table1[[#This Row],[Gross Earning]]-Table1[[#This Row],[Budget]]</f>
        <v>9901126</v>
      </c>
    </row>
    <row r="1495" spans="1:11">
      <c r="A1495" t="s">
        <v>12897</v>
      </c>
      <c r="B1495" s="3">
        <v>1996</v>
      </c>
      <c r="C1495" t="s">
        <v>10959</v>
      </c>
      <c r="D1495" t="s">
        <v>895</v>
      </c>
      <c r="E1495" t="s">
        <v>37</v>
      </c>
      <c r="F1495" t="s">
        <v>585</v>
      </c>
      <c r="G1495">
        <v>101</v>
      </c>
      <c r="H1495">
        <v>24881000</v>
      </c>
      <c r="I1495">
        <v>15000000</v>
      </c>
      <c r="J1495">
        <v>6.2</v>
      </c>
      <c r="K1495">
        <f>Table1[[#This Row],[Gross Earning]]-Table1[[#This Row],[Budget]]</f>
        <v>9881000</v>
      </c>
    </row>
    <row r="1496" spans="1:11">
      <c r="A1496" t="s">
        <v>13753</v>
      </c>
      <c r="B1496" s="3">
        <v>1999</v>
      </c>
      <c r="C1496" t="s">
        <v>1800</v>
      </c>
      <c r="D1496" t="s">
        <v>7901</v>
      </c>
      <c r="E1496" t="s">
        <v>37</v>
      </c>
      <c r="F1496" t="s">
        <v>585</v>
      </c>
      <c r="G1496">
        <v>112</v>
      </c>
      <c r="H1496">
        <v>22858926</v>
      </c>
      <c r="I1496">
        <v>13000000</v>
      </c>
      <c r="J1496">
        <v>7.8</v>
      </c>
      <c r="K1496">
        <f>Table1[[#This Row],[Gross Earning]]-Table1[[#This Row],[Budget]]</f>
        <v>9858926</v>
      </c>
    </row>
    <row r="1497" spans="1:11">
      <c r="A1497" t="s">
        <v>6478</v>
      </c>
      <c r="B1497" s="3">
        <v>1986</v>
      </c>
      <c r="C1497" t="s">
        <v>2698</v>
      </c>
      <c r="D1497" t="s">
        <v>4262</v>
      </c>
      <c r="E1497" t="s">
        <v>37</v>
      </c>
      <c r="F1497" t="s">
        <v>95</v>
      </c>
      <c r="G1497">
        <v>116</v>
      </c>
      <c r="H1497">
        <v>49851591</v>
      </c>
      <c r="I1497">
        <v>40000000</v>
      </c>
      <c r="J1497">
        <v>5.9</v>
      </c>
      <c r="K1497">
        <f>Table1[[#This Row],[Gross Earning]]-Table1[[#This Row],[Budget]]</f>
        <v>9851591</v>
      </c>
    </row>
    <row r="1498" spans="1:11">
      <c r="A1498" t="s">
        <v>16063</v>
      </c>
      <c r="B1498" s="3">
        <v>1999</v>
      </c>
      <c r="C1498" t="s">
        <v>5911</v>
      </c>
      <c r="D1498" t="s">
        <v>1415</v>
      </c>
      <c r="E1498" t="s">
        <v>37</v>
      </c>
      <c r="F1498" t="s">
        <v>39</v>
      </c>
      <c r="G1498">
        <v>91</v>
      </c>
      <c r="H1498">
        <v>17843379</v>
      </c>
      <c r="I1498">
        <v>8000000</v>
      </c>
      <c r="J1498">
        <v>5.7</v>
      </c>
      <c r="K1498">
        <f>Table1[[#This Row],[Gross Earning]]-Table1[[#This Row],[Budget]]</f>
        <v>9843379</v>
      </c>
    </row>
    <row r="1499" spans="1:11">
      <c r="A1499" t="s">
        <v>19070</v>
      </c>
      <c r="B1499" s="3">
        <v>2014</v>
      </c>
      <c r="C1499" t="s">
        <v>19069</v>
      </c>
      <c r="D1499" t="s">
        <v>6199</v>
      </c>
      <c r="E1499" t="s">
        <v>37</v>
      </c>
      <c r="F1499" t="s">
        <v>585</v>
      </c>
      <c r="G1499">
        <v>107</v>
      </c>
      <c r="H1499">
        <v>13092000</v>
      </c>
      <c r="I1499">
        <v>3300000</v>
      </c>
      <c r="J1499">
        <v>8.5</v>
      </c>
      <c r="K1499">
        <f>Table1[[#This Row],[Gross Earning]]-Table1[[#This Row],[Budget]]</f>
        <v>9792000</v>
      </c>
    </row>
    <row r="1500" spans="1:11">
      <c r="A1500" t="s">
        <v>14172</v>
      </c>
      <c r="B1500" s="3">
        <v>2005</v>
      </c>
      <c r="C1500" t="s">
        <v>11065</v>
      </c>
      <c r="D1500" t="s">
        <v>2527</v>
      </c>
      <c r="E1500" t="s">
        <v>37</v>
      </c>
      <c r="F1500" t="s">
        <v>585</v>
      </c>
      <c r="G1500">
        <v>118</v>
      </c>
      <c r="H1500">
        <v>18761993</v>
      </c>
      <c r="I1500">
        <v>9000000</v>
      </c>
      <c r="J1500">
        <v>6.9</v>
      </c>
      <c r="K1500">
        <f>Table1[[#This Row],[Gross Earning]]-Table1[[#This Row],[Budget]]</f>
        <v>9761993</v>
      </c>
    </row>
    <row r="1501" spans="1:11">
      <c r="A1501" t="s">
        <v>10914</v>
      </c>
      <c r="B1501" s="3">
        <v>1998</v>
      </c>
      <c r="C1501" t="s">
        <v>10913</v>
      </c>
      <c r="D1501" t="s">
        <v>2142</v>
      </c>
      <c r="E1501" t="s">
        <v>37</v>
      </c>
      <c r="F1501" t="s">
        <v>585</v>
      </c>
      <c r="G1501">
        <v>115</v>
      </c>
      <c r="H1501">
        <v>29753944</v>
      </c>
      <c r="I1501">
        <v>20000000</v>
      </c>
      <c r="J1501">
        <v>6.5</v>
      </c>
      <c r="K1501">
        <f>Table1[[#This Row],[Gross Earning]]-Table1[[#This Row],[Budget]]</f>
        <v>9753944</v>
      </c>
    </row>
    <row r="1502" spans="1:11">
      <c r="A1502" t="s">
        <v>3710</v>
      </c>
      <c r="B1502" s="3">
        <v>2000</v>
      </c>
      <c r="C1502" t="s">
        <v>703</v>
      </c>
      <c r="D1502" t="s">
        <v>515</v>
      </c>
      <c r="E1502" t="s">
        <v>37</v>
      </c>
      <c r="F1502" t="s">
        <v>95</v>
      </c>
      <c r="G1502">
        <v>104</v>
      </c>
      <c r="H1502">
        <v>69688384</v>
      </c>
      <c r="I1502">
        <v>60000000</v>
      </c>
      <c r="J1502">
        <v>6.1</v>
      </c>
      <c r="K1502">
        <f>Table1[[#This Row],[Gross Earning]]-Table1[[#This Row],[Budget]]</f>
        <v>9688384</v>
      </c>
    </row>
    <row r="1503" spans="1:11">
      <c r="A1503" t="s">
        <v>4894</v>
      </c>
      <c r="B1503" s="3">
        <v>2015</v>
      </c>
      <c r="C1503" t="s">
        <v>4893</v>
      </c>
      <c r="D1503" t="s">
        <v>1726</v>
      </c>
      <c r="E1503" t="s">
        <v>37</v>
      </c>
      <c r="F1503" t="s">
        <v>585</v>
      </c>
      <c r="G1503">
        <v>123</v>
      </c>
      <c r="H1503">
        <v>62563543</v>
      </c>
      <c r="I1503">
        <v>53000000</v>
      </c>
      <c r="J1503">
        <v>7</v>
      </c>
      <c r="K1503">
        <f>Table1[[#This Row],[Gross Earning]]-Table1[[#This Row],[Budget]]</f>
        <v>9563543</v>
      </c>
    </row>
    <row r="1504" spans="1:11">
      <c r="A1504" t="s">
        <v>20160</v>
      </c>
      <c r="B1504" s="3">
        <v>1994</v>
      </c>
      <c r="C1504" t="s">
        <v>20159</v>
      </c>
      <c r="D1504" t="s">
        <v>2136</v>
      </c>
      <c r="E1504" t="s">
        <v>7241</v>
      </c>
      <c r="F1504" t="s">
        <v>585</v>
      </c>
      <c r="G1504">
        <v>102</v>
      </c>
      <c r="H1504">
        <v>11546543</v>
      </c>
      <c r="I1504">
        <v>2000000</v>
      </c>
      <c r="J1504">
        <v>7.6</v>
      </c>
      <c r="K1504">
        <f>Table1[[#This Row],[Gross Earning]]-Table1[[#This Row],[Budget]]</f>
        <v>9546543</v>
      </c>
    </row>
    <row r="1505" spans="1:11">
      <c r="A1505" t="s">
        <v>16103</v>
      </c>
      <c r="B1505" s="3">
        <v>2013</v>
      </c>
      <c r="C1505" t="s">
        <v>16101</v>
      </c>
      <c r="D1505" t="s">
        <v>1415</v>
      </c>
      <c r="E1505" t="s">
        <v>37</v>
      </c>
      <c r="F1505" t="s">
        <v>39</v>
      </c>
      <c r="G1505">
        <v>93</v>
      </c>
      <c r="H1505">
        <v>17536788</v>
      </c>
      <c r="I1505">
        <v>8000000</v>
      </c>
      <c r="J1505">
        <v>7.1</v>
      </c>
      <c r="K1505">
        <f>Table1[[#This Row],[Gross Earning]]-Table1[[#This Row],[Budget]]</f>
        <v>9536788</v>
      </c>
    </row>
    <row r="1506" spans="1:11">
      <c r="A1506" t="s">
        <v>20165</v>
      </c>
      <c r="B1506" s="3">
        <v>1999</v>
      </c>
      <c r="C1506" t="s">
        <v>8417</v>
      </c>
      <c r="D1506" t="s">
        <v>15074</v>
      </c>
      <c r="E1506" t="s">
        <v>37</v>
      </c>
      <c r="F1506" t="s">
        <v>585</v>
      </c>
      <c r="G1506">
        <v>118</v>
      </c>
      <c r="H1506">
        <v>11533945</v>
      </c>
      <c r="I1506">
        <v>2000000</v>
      </c>
      <c r="J1506">
        <v>7.6</v>
      </c>
      <c r="K1506">
        <f>Table1[[#This Row],[Gross Earning]]-Table1[[#This Row],[Budget]]</f>
        <v>9533945</v>
      </c>
    </row>
    <row r="1507" spans="1:11">
      <c r="A1507" t="s">
        <v>17723</v>
      </c>
      <c r="B1507" s="3">
        <v>2004</v>
      </c>
      <c r="C1507" t="s">
        <v>2453</v>
      </c>
      <c r="D1507" t="s">
        <v>7579</v>
      </c>
      <c r="E1507" t="s">
        <v>37</v>
      </c>
      <c r="F1507" t="s">
        <v>585</v>
      </c>
      <c r="G1507">
        <v>99</v>
      </c>
      <c r="H1507">
        <v>13464388</v>
      </c>
      <c r="I1507">
        <v>4000000</v>
      </c>
      <c r="J1507">
        <v>8</v>
      </c>
      <c r="K1507">
        <f>Table1[[#This Row],[Gross Earning]]-Table1[[#This Row],[Budget]]</f>
        <v>9464388</v>
      </c>
    </row>
    <row r="1508" spans="1:11">
      <c r="A1508" t="s">
        <v>9809</v>
      </c>
      <c r="B1508" s="3">
        <v>2008</v>
      </c>
      <c r="C1508" t="s">
        <v>9807</v>
      </c>
      <c r="D1508" t="s">
        <v>6403</v>
      </c>
      <c r="E1508" t="s">
        <v>37</v>
      </c>
      <c r="F1508" t="s">
        <v>585</v>
      </c>
      <c r="G1508">
        <v>93</v>
      </c>
      <c r="H1508">
        <v>17427926</v>
      </c>
      <c r="I1508">
        <v>8000000</v>
      </c>
      <c r="J1508">
        <v>5.9</v>
      </c>
      <c r="K1508">
        <f>Table1[[#This Row],[Gross Earning]]-Table1[[#This Row],[Budget]]</f>
        <v>9427926</v>
      </c>
    </row>
    <row r="1509" spans="1:11">
      <c r="A1509" t="s">
        <v>44</v>
      </c>
      <c r="B1509" s="3">
        <v>2007</v>
      </c>
      <c r="C1509" t="s">
        <v>40</v>
      </c>
      <c r="D1509" t="s">
        <v>42</v>
      </c>
      <c r="E1509" t="s">
        <v>37</v>
      </c>
      <c r="F1509" t="s">
        <v>39</v>
      </c>
      <c r="G1509">
        <v>169</v>
      </c>
      <c r="H1509">
        <v>309404152</v>
      </c>
      <c r="I1509">
        <v>300000000</v>
      </c>
      <c r="J1509">
        <v>7.1</v>
      </c>
      <c r="K1509">
        <f>Table1[[#This Row],[Gross Earning]]-Table1[[#This Row],[Budget]]</f>
        <v>9404152</v>
      </c>
    </row>
    <row r="1510" spans="1:11">
      <c r="A1510" t="s">
        <v>12445</v>
      </c>
      <c r="B1510" s="3">
        <v>2001</v>
      </c>
      <c r="C1510" t="s">
        <v>6767</v>
      </c>
      <c r="D1510" t="s">
        <v>5383</v>
      </c>
      <c r="E1510" t="s">
        <v>37</v>
      </c>
      <c r="F1510" t="s">
        <v>39</v>
      </c>
      <c r="G1510">
        <v>91</v>
      </c>
      <c r="H1510">
        <v>27087695</v>
      </c>
      <c r="I1510">
        <v>17700000</v>
      </c>
      <c r="J1510">
        <v>5.9</v>
      </c>
      <c r="K1510">
        <f>Table1[[#This Row],[Gross Earning]]-Table1[[#This Row],[Budget]]</f>
        <v>9387695</v>
      </c>
    </row>
    <row r="1511" spans="1:11">
      <c r="A1511" t="s">
        <v>14569</v>
      </c>
      <c r="B1511" s="3">
        <v>1992</v>
      </c>
      <c r="C1511" t="s">
        <v>2246</v>
      </c>
      <c r="D1511" t="s">
        <v>2125</v>
      </c>
      <c r="E1511" t="s">
        <v>37</v>
      </c>
      <c r="F1511" t="s">
        <v>585</v>
      </c>
      <c r="G1511">
        <v>91</v>
      </c>
      <c r="H1511">
        <v>21370057</v>
      </c>
      <c r="I1511">
        <v>12000000</v>
      </c>
      <c r="J1511">
        <v>6</v>
      </c>
      <c r="K1511">
        <f>Table1[[#This Row],[Gross Earning]]-Table1[[#This Row],[Budget]]</f>
        <v>9370057</v>
      </c>
    </row>
    <row r="1512" spans="1:11">
      <c r="A1512" t="s">
        <v>17701</v>
      </c>
      <c r="B1512" s="3">
        <v>1989</v>
      </c>
      <c r="C1512" t="s">
        <v>17698</v>
      </c>
      <c r="D1512" t="s">
        <v>17700</v>
      </c>
      <c r="E1512" t="s">
        <v>37</v>
      </c>
      <c r="F1512" t="s">
        <v>585</v>
      </c>
      <c r="G1512">
        <v>100</v>
      </c>
      <c r="H1512">
        <v>14343976</v>
      </c>
      <c r="I1512">
        <v>5000000</v>
      </c>
      <c r="J1512">
        <v>4.5</v>
      </c>
      <c r="K1512">
        <f>Table1[[#This Row],[Gross Earning]]-Table1[[#This Row],[Budget]]</f>
        <v>9343976</v>
      </c>
    </row>
    <row r="1513" spans="1:11">
      <c r="A1513" t="s">
        <v>6016</v>
      </c>
      <c r="B1513" s="3">
        <v>1996</v>
      </c>
      <c r="C1513" t="s">
        <v>3122</v>
      </c>
      <c r="D1513" t="s">
        <v>2125</v>
      </c>
      <c r="E1513" t="s">
        <v>37</v>
      </c>
      <c r="F1513" t="s">
        <v>585</v>
      </c>
      <c r="G1513">
        <v>147</v>
      </c>
      <c r="H1513">
        <v>53300852</v>
      </c>
      <c r="I1513">
        <v>44000000</v>
      </c>
      <c r="J1513">
        <v>7.5</v>
      </c>
      <c r="K1513">
        <f>Table1[[#This Row],[Gross Earning]]-Table1[[#This Row],[Budget]]</f>
        <v>9300852</v>
      </c>
    </row>
    <row r="1514" spans="1:11">
      <c r="A1514" t="s">
        <v>10858</v>
      </c>
      <c r="B1514" s="3">
        <v>2006</v>
      </c>
      <c r="C1514" t="s">
        <v>1133</v>
      </c>
      <c r="D1514" t="s">
        <v>3409</v>
      </c>
      <c r="E1514" t="s">
        <v>37</v>
      </c>
      <c r="F1514" t="s">
        <v>585</v>
      </c>
      <c r="G1514">
        <v>143</v>
      </c>
      <c r="H1514">
        <v>34300771</v>
      </c>
      <c r="I1514">
        <v>25000000</v>
      </c>
      <c r="J1514">
        <v>7.5</v>
      </c>
      <c r="K1514">
        <f>Table1[[#This Row],[Gross Earning]]-Table1[[#This Row],[Budget]]</f>
        <v>9300771</v>
      </c>
    </row>
    <row r="1515" spans="1:11">
      <c r="A1515" t="s">
        <v>20176</v>
      </c>
      <c r="B1515" s="3">
        <v>2006</v>
      </c>
      <c r="C1515" t="s">
        <v>1813</v>
      </c>
      <c r="D1515" t="s">
        <v>4075</v>
      </c>
      <c r="E1515" t="s">
        <v>8731</v>
      </c>
      <c r="F1515" t="s">
        <v>585</v>
      </c>
      <c r="G1515">
        <v>137</v>
      </c>
      <c r="H1515">
        <v>11284657</v>
      </c>
      <c r="I1515">
        <v>2000000</v>
      </c>
      <c r="J1515">
        <v>8.5</v>
      </c>
      <c r="K1515">
        <f>Table1[[#This Row],[Gross Earning]]-Table1[[#This Row],[Budget]]</f>
        <v>9284657</v>
      </c>
    </row>
    <row r="1516" spans="1:11">
      <c r="A1516" t="s">
        <v>11887</v>
      </c>
      <c r="B1516" s="3">
        <v>2015</v>
      </c>
      <c r="C1516" t="s">
        <v>10377</v>
      </c>
      <c r="D1516" t="s">
        <v>1671</v>
      </c>
      <c r="E1516" t="s">
        <v>37</v>
      </c>
      <c r="F1516" t="s">
        <v>39</v>
      </c>
      <c r="G1516">
        <v>107</v>
      </c>
      <c r="H1516">
        <v>26284475</v>
      </c>
      <c r="I1516">
        <v>17000000</v>
      </c>
      <c r="J1516">
        <v>5.7</v>
      </c>
      <c r="K1516">
        <f>Table1[[#This Row],[Gross Earning]]-Table1[[#This Row],[Budget]]</f>
        <v>9284475</v>
      </c>
    </row>
    <row r="1517" spans="1:11">
      <c r="A1517" t="s">
        <v>16072</v>
      </c>
      <c r="B1517" s="3">
        <v>1998</v>
      </c>
      <c r="C1517" t="s">
        <v>14086</v>
      </c>
      <c r="D1517" t="s">
        <v>1009</v>
      </c>
      <c r="E1517" t="s">
        <v>37</v>
      </c>
      <c r="F1517" t="s">
        <v>585</v>
      </c>
      <c r="G1517">
        <v>82</v>
      </c>
      <c r="H1517">
        <v>17278980</v>
      </c>
      <c r="I1517">
        <v>8000000</v>
      </c>
      <c r="J1517">
        <v>6.7</v>
      </c>
      <c r="K1517">
        <f>Table1[[#This Row],[Gross Earning]]-Table1[[#This Row],[Budget]]</f>
        <v>9278980</v>
      </c>
    </row>
    <row r="1518" spans="1:11">
      <c r="A1518" t="s">
        <v>23571</v>
      </c>
      <c r="B1518" s="3">
        <v>2007</v>
      </c>
      <c r="C1518" t="s">
        <v>16192</v>
      </c>
      <c r="D1518" t="s">
        <v>7837</v>
      </c>
      <c r="E1518" t="s">
        <v>37</v>
      </c>
      <c r="F1518" t="s">
        <v>585</v>
      </c>
      <c r="G1518">
        <v>85</v>
      </c>
      <c r="H1518">
        <v>9437933</v>
      </c>
      <c r="I1518">
        <v>180000</v>
      </c>
      <c r="J1518">
        <v>7.9</v>
      </c>
      <c r="K1518">
        <f>Table1[[#This Row],[Gross Earning]]-Table1[[#This Row],[Budget]]</f>
        <v>9257933</v>
      </c>
    </row>
    <row r="1519" spans="1:11">
      <c r="A1519" t="s">
        <v>15649</v>
      </c>
      <c r="B1519" s="3">
        <v>2004</v>
      </c>
      <c r="C1519" t="s">
        <v>13672</v>
      </c>
      <c r="D1519" t="s">
        <v>4219</v>
      </c>
      <c r="E1519" t="s">
        <v>37</v>
      </c>
      <c r="F1519" t="s">
        <v>585</v>
      </c>
      <c r="G1519">
        <v>88</v>
      </c>
      <c r="H1519">
        <v>18225165</v>
      </c>
      <c r="I1519">
        <v>9000000</v>
      </c>
      <c r="J1519">
        <v>7.1</v>
      </c>
      <c r="K1519">
        <f>Table1[[#This Row],[Gross Earning]]-Table1[[#This Row],[Budget]]</f>
        <v>9225165</v>
      </c>
    </row>
    <row r="1520" spans="1:11">
      <c r="A1520" t="s">
        <v>13717</v>
      </c>
      <c r="B1520" s="3">
        <v>1999</v>
      </c>
      <c r="C1520" t="s">
        <v>11263</v>
      </c>
      <c r="D1520" t="s">
        <v>13716</v>
      </c>
      <c r="E1520" t="s">
        <v>37</v>
      </c>
      <c r="F1520" t="s">
        <v>95</v>
      </c>
      <c r="G1520">
        <v>97</v>
      </c>
      <c r="H1520">
        <v>27141959</v>
      </c>
      <c r="I1520">
        <v>18000000</v>
      </c>
      <c r="J1520">
        <v>2.5</v>
      </c>
      <c r="K1520">
        <f>Table1[[#This Row],[Gross Earning]]-Table1[[#This Row],[Budget]]</f>
        <v>9141959</v>
      </c>
    </row>
    <row r="1521" spans="1:11">
      <c r="A1521" t="s">
        <v>14157</v>
      </c>
      <c r="B1521" s="3">
        <v>1999</v>
      </c>
      <c r="C1521" t="s">
        <v>4401</v>
      </c>
      <c r="D1521" t="s">
        <v>3030</v>
      </c>
      <c r="E1521" t="s">
        <v>37</v>
      </c>
      <c r="F1521" t="s">
        <v>585</v>
      </c>
      <c r="G1521">
        <v>99</v>
      </c>
      <c r="H1521">
        <v>21133087</v>
      </c>
      <c r="I1521">
        <v>12000000</v>
      </c>
      <c r="J1521">
        <v>7</v>
      </c>
      <c r="K1521">
        <f>Table1[[#This Row],[Gross Earning]]-Table1[[#This Row],[Budget]]</f>
        <v>9133087</v>
      </c>
    </row>
    <row r="1522" spans="1:11">
      <c r="A1522" t="s">
        <v>17708</v>
      </c>
      <c r="B1522" s="3">
        <v>2012</v>
      </c>
      <c r="C1522" t="s">
        <v>14343</v>
      </c>
      <c r="D1522" t="s">
        <v>1935</v>
      </c>
      <c r="E1522" t="s">
        <v>37</v>
      </c>
      <c r="F1522" t="s">
        <v>585</v>
      </c>
      <c r="G1522">
        <v>94</v>
      </c>
      <c r="H1522">
        <v>14123773</v>
      </c>
      <c r="I1522">
        <v>5000000</v>
      </c>
      <c r="J1522">
        <v>5.3</v>
      </c>
      <c r="K1522">
        <f>Table1[[#This Row],[Gross Earning]]-Table1[[#This Row],[Budget]]</f>
        <v>9123773</v>
      </c>
    </row>
    <row r="1523" spans="1:11">
      <c r="A1523" t="s">
        <v>17746</v>
      </c>
      <c r="B1523" s="3">
        <v>1982</v>
      </c>
      <c r="C1523" t="s">
        <v>3122</v>
      </c>
      <c r="D1523" t="s">
        <v>2527</v>
      </c>
      <c r="E1523" t="s">
        <v>37</v>
      </c>
      <c r="F1523" t="s">
        <v>585</v>
      </c>
      <c r="G1523">
        <v>110</v>
      </c>
      <c r="H1523">
        <v>14100000</v>
      </c>
      <c r="I1523">
        <v>5000000</v>
      </c>
      <c r="J1523">
        <v>7.2</v>
      </c>
      <c r="K1523">
        <f>Table1[[#This Row],[Gross Earning]]-Table1[[#This Row],[Budget]]</f>
        <v>9100000</v>
      </c>
    </row>
    <row r="1524" spans="1:11">
      <c r="A1524" t="s">
        <v>8942</v>
      </c>
      <c r="B1524" s="3">
        <v>2011</v>
      </c>
      <c r="C1524" t="s">
        <v>4212</v>
      </c>
      <c r="D1524" t="s">
        <v>1752</v>
      </c>
      <c r="E1524" t="s">
        <v>37</v>
      </c>
      <c r="F1524" t="s">
        <v>585</v>
      </c>
      <c r="G1524">
        <v>83</v>
      </c>
      <c r="H1524">
        <v>37053924</v>
      </c>
      <c r="I1524">
        <v>28000000</v>
      </c>
      <c r="J1524">
        <v>6.1</v>
      </c>
      <c r="K1524">
        <f>Table1[[#This Row],[Gross Earning]]-Table1[[#This Row],[Budget]]</f>
        <v>9053924</v>
      </c>
    </row>
    <row r="1525" spans="1:11">
      <c r="A1525" t="s">
        <v>3577</v>
      </c>
      <c r="B1525" s="3">
        <v>2011</v>
      </c>
      <c r="C1525" t="s">
        <v>3494</v>
      </c>
      <c r="D1525" t="s">
        <v>1681</v>
      </c>
      <c r="E1525" t="s">
        <v>37</v>
      </c>
      <c r="F1525" t="s">
        <v>585</v>
      </c>
      <c r="G1525">
        <v>111</v>
      </c>
      <c r="H1525">
        <v>45045037</v>
      </c>
      <c r="I1525">
        <v>36000000</v>
      </c>
      <c r="J1525">
        <v>5.9</v>
      </c>
      <c r="K1525">
        <f>Table1[[#This Row],[Gross Earning]]-Table1[[#This Row],[Budget]]</f>
        <v>9045037</v>
      </c>
    </row>
    <row r="1526" spans="1:11">
      <c r="A1526" t="s">
        <v>21555</v>
      </c>
      <c r="B1526" s="3">
        <v>2005</v>
      </c>
      <c r="C1526" t="s">
        <v>9031</v>
      </c>
      <c r="D1526" t="s">
        <v>6132</v>
      </c>
      <c r="E1526" t="s">
        <v>37</v>
      </c>
      <c r="F1526" t="s">
        <v>39</v>
      </c>
      <c r="G1526">
        <v>90</v>
      </c>
      <c r="H1526">
        <v>10042266</v>
      </c>
      <c r="I1526">
        <v>1000000</v>
      </c>
      <c r="J1526">
        <v>5.9</v>
      </c>
      <c r="K1526">
        <f>Table1[[#This Row],[Gross Earning]]-Table1[[#This Row],[Budget]]</f>
        <v>9042266</v>
      </c>
    </row>
    <row r="1527" spans="1:11">
      <c r="A1527" t="s">
        <v>19302</v>
      </c>
      <c r="B1527" s="3">
        <v>1999</v>
      </c>
      <c r="C1527" t="s">
        <v>13092</v>
      </c>
      <c r="D1527" t="s">
        <v>1671</v>
      </c>
      <c r="E1527" t="s">
        <v>37</v>
      </c>
      <c r="F1527" t="s">
        <v>585</v>
      </c>
      <c r="G1527">
        <v>94</v>
      </c>
      <c r="H1527">
        <v>9016377</v>
      </c>
      <c r="J1527">
        <v>5.2</v>
      </c>
      <c r="K1527">
        <f>Table1[[#This Row],[Gross Earning]]-Table1[[#This Row],[Budget]]</f>
        <v>9016377</v>
      </c>
    </row>
    <row r="1528" spans="1:11">
      <c r="A1528" t="s">
        <v>16083</v>
      </c>
      <c r="B1528" s="3">
        <v>2002</v>
      </c>
      <c r="C1528" t="s">
        <v>8950</v>
      </c>
      <c r="D1528" t="s">
        <v>214</v>
      </c>
      <c r="E1528" t="s">
        <v>37</v>
      </c>
      <c r="F1528" t="s">
        <v>585</v>
      </c>
      <c r="G1528">
        <v>93</v>
      </c>
      <c r="H1528">
        <v>14015786</v>
      </c>
      <c r="I1528">
        <v>5000000</v>
      </c>
      <c r="J1528">
        <v>6.5</v>
      </c>
      <c r="K1528">
        <f>Table1[[#This Row],[Gross Earning]]-Table1[[#This Row],[Budget]]</f>
        <v>9015786</v>
      </c>
    </row>
    <row r="1529" spans="1:11">
      <c r="A1529" t="s">
        <v>18486</v>
      </c>
      <c r="B1529" s="3">
        <v>1988</v>
      </c>
      <c r="C1529" t="s">
        <v>5367</v>
      </c>
      <c r="D1529" t="s">
        <v>4332</v>
      </c>
      <c r="E1529" t="s">
        <v>37</v>
      </c>
      <c r="F1529" t="s">
        <v>585</v>
      </c>
      <c r="G1529">
        <v>93</v>
      </c>
      <c r="H1529">
        <v>13008928</v>
      </c>
      <c r="I1529">
        <v>4000000</v>
      </c>
      <c r="J1529">
        <v>7.3</v>
      </c>
      <c r="K1529">
        <f>Table1[[#This Row],[Gross Earning]]-Table1[[#This Row],[Budget]]</f>
        <v>9008928</v>
      </c>
    </row>
    <row r="1530" spans="1:11">
      <c r="A1530" t="s">
        <v>15656</v>
      </c>
      <c r="B1530" s="3">
        <v>2000</v>
      </c>
      <c r="C1530" t="s">
        <v>15655</v>
      </c>
      <c r="D1530" t="s">
        <v>2125</v>
      </c>
      <c r="E1530" t="s">
        <v>37</v>
      </c>
      <c r="F1530" t="s">
        <v>585</v>
      </c>
      <c r="G1530">
        <v>120</v>
      </c>
      <c r="H1530">
        <v>16938179</v>
      </c>
      <c r="I1530">
        <v>8000000</v>
      </c>
      <c r="J1530">
        <v>7</v>
      </c>
      <c r="K1530">
        <f>Table1[[#This Row],[Gross Earning]]-Table1[[#This Row],[Budget]]</f>
        <v>8938179</v>
      </c>
    </row>
    <row r="1531" spans="1:11">
      <c r="A1531" t="s">
        <v>11828</v>
      </c>
      <c r="B1531" s="3">
        <v>1996</v>
      </c>
      <c r="C1531" t="s">
        <v>11825</v>
      </c>
      <c r="D1531" t="s">
        <v>2136</v>
      </c>
      <c r="E1531" t="s">
        <v>37</v>
      </c>
      <c r="F1531" t="s">
        <v>39</v>
      </c>
      <c r="G1531">
        <v>81</v>
      </c>
      <c r="H1531">
        <v>26906039</v>
      </c>
      <c r="I1531">
        <v>18000000</v>
      </c>
      <c r="J1531">
        <v>5.3</v>
      </c>
      <c r="K1531">
        <f>Table1[[#This Row],[Gross Earning]]-Table1[[#This Row],[Budget]]</f>
        <v>8906039</v>
      </c>
    </row>
    <row r="1532" spans="1:11">
      <c r="A1532" t="s">
        <v>16112</v>
      </c>
      <c r="B1532" s="3">
        <v>1994</v>
      </c>
      <c r="C1532" t="s">
        <v>16111</v>
      </c>
      <c r="D1532" t="s">
        <v>1415</v>
      </c>
      <c r="E1532" t="s">
        <v>37</v>
      </c>
      <c r="F1532" t="s">
        <v>585</v>
      </c>
      <c r="G1532">
        <v>110</v>
      </c>
      <c r="H1532">
        <v>8880705</v>
      </c>
      <c r="J1532">
        <v>6.5</v>
      </c>
      <c r="K1532">
        <f>Table1[[#This Row],[Gross Earning]]-Table1[[#This Row],[Budget]]</f>
        <v>8880705</v>
      </c>
    </row>
    <row r="1533" spans="1:11">
      <c r="A1533" t="s">
        <v>11015</v>
      </c>
      <c r="B1533" s="3">
        <v>2016</v>
      </c>
      <c r="C1533" t="s">
        <v>11012</v>
      </c>
      <c r="D1533" t="s">
        <v>11013</v>
      </c>
      <c r="E1533" t="s">
        <v>37</v>
      </c>
      <c r="F1533" t="s">
        <v>39</v>
      </c>
      <c r="G1533">
        <v>96</v>
      </c>
      <c r="H1533">
        <v>28876924</v>
      </c>
      <c r="I1533">
        <v>20000000</v>
      </c>
      <c r="J1533">
        <v>7.1</v>
      </c>
      <c r="K1533">
        <f>Table1[[#This Row],[Gross Earning]]-Table1[[#This Row],[Budget]]</f>
        <v>8876924</v>
      </c>
    </row>
    <row r="1534" spans="1:11">
      <c r="A1534" t="s">
        <v>5812</v>
      </c>
      <c r="B1534" s="3">
        <v>1996</v>
      </c>
      <c r="C1534" t="s">
        <v>3159</v>
      </c>
      <c r="D1534" t="s">
        <v>4479</v>
      </c>
      <c r="E1534" t="s">
        <v>37</v>
      </c>
      <c r="F1534" t="s">
        <v>585</v>
      </c>
      <c r="G1534">
        <v>135</v>
      </c>
      <c r="H1534">
        <v>53854588</v>
      </c>
      <c r="I1534">
        <v>45000000</v>
      </c>
      <c r="J1534">
        <v>6.3</v>
      </c>
      <c r="K1534">
        <f>Table1[[#This Row],[Gross Earning]]-Table1[[#This Row],[Budget]]</f>
        <v>8854588</v>
      </c>
    </row>
    <row r="1535" spans="1:11">
      <c r="A1535" t="s">
        <v>8659</v>
      </c>
      <c r="B1535" s="3">
        <v>1989</v>
      </c>
      <c r="C1535" t="s">
        <v>1015</v>
      </c>
      <c r="D1535" t="s">
        <v>1961</v>
      </c>
      <c r="E1535" t="s">
        <v>37</v>
      </c>
      <c r="F1535" t="s">
        <v>585</v>
      </c>
      <c r="G1535">
        <v>122</v>
      </c>
      <c r="H1535">
        <v>26830000</v>
      </c>
      <c r="I1535">
        <v>18000000</v>
      </c>
      <c r="J1535">
        <v>7.9</v>
      </c>
      <c r="K1535">
        <f>Table1[[#This Row],[Gross Earning]]-Table1[[#This Row],[Budget]]</f>
        <v>8830000</v>
      </c>
    </row>
    <row r="1536" spans="1:11">
      <c r="A1536" t="s">
        <v>17680</v>
      </c>
      <c r="B1536" s="3">
        <v>1997</v>
      </c>
      <c r="C1536" t="s">
        <v>12120</v>
      </c>
      <c r="D1536" t="s">
        <v>3409</v>
      </c>
      <c r="E1536" t="s">
        <v>37</v>
      </c>
      <c r="F1536" t="s">
        <v>585</v>
      </c>
      <c r="G1536">
        <v>109</v>
      </c>
      <c r="H1536">
        <v>14821531</v>
      </c>
      <c r="I1536">
        <v>6000000</v>
      </c>
      <c r="J1536">
        <v>7.3</v>
      </c>
      <c r="K1536">
        <f>Table1[[#This Row],[Gross Earning]]-Table1[[#This Row],[Budget]]</f>
        <v>8821531</v>
      </c>
    </row>
    <row r="1537" spans="1:11">
      <c r="A1537" t="s">
        <v>16535</v>
      </c>
      <c r="B1537" s="3">
        <v>2014</v>
      </c>
      <c r="C1537" t="s">
        <v>16533</v>
      </c>
      <c r="D1537" t="s">
        <v>5103</v>
      </c>
      <c r="E1537" t="s">
        <v>37</v>
      </c>
      <c r="F1537" t="s">
        <v>585</v>
      </c>
      <c r="G1537">
        <v>89</v>
      </c>
      <c r="H1537">
        <v>15818967</v>
      </c>
      <c r="I1537">
        <v>7000000</v>
      </c>
      <c r="J1537">
        <v>4</v>
      </c>
      <c r="K1537">
        <f>Table1[[#This Row],[Gross Earning]]-Table1[[#This Row],[Budget]]</f>
        <v>8818967</v>
      </c>
    </row>
    <row r="1538" spans="1:11">
      <c r="A1538" t="s">
        <v>7139</v>
      </c>
      <c r="B1538" s="3">
        <v>2016</v>
      </c>
      <c r="C1538" t="s">
        <v>7138</v>
      </c>
      <c r="D1538" t="s">
        <v>1681</v>
      </c>
      <c r="E1538" t="s">
        <v>37</v>
      </c>
      <c r="F1538" t="s">
        <v>585</v>
      </c>
      <c r="G1538">
        <v>110</v>
      </c>
      <c r="H1538">
        <v>46813366</v>
      </c>
      <c r="I1538">
        <v>38000000</v>
      </c>
      <c r="J1538">
        <v>6.1</v>
      </c>
      <c r="K1538">
        <f>Table1[[#This Row],[Gross Earning]]-Table1[[#This Row],[Budget]]</f>
        <v>8813366</v>
      </c>
    </row>
    <row r="1539" spans="1:11">
      <c r="A1539" t="s">
        <v>7386</v>
      </c>
      <c r="B1539" s="3">
        <v>2007</v>
      </c>
      <c r="C1539" t="s">
        <v>6297</v>
      </c>
      <c r="D1539" t="s">
        <v>1681</v>
      </c>
      <c r="E1539" t="s">
        <v>37</v>
      </c>
      <c r="F1539" t="s">
        <v>39</v>
      </c>
      <c r="G1539">
        <v>91</v>
      </c>
      <c r="H1539">
        <v>43792641</v>
      </c>
      <c r="I1539">
        <v>35000000</v>
      </c>
      <c r="J1539">
        <v>5.3</v>
      </c>
      <c r="K1539">
        <f>Table1[[#This Row],[Gross Earning]]-Table1[[#This Row],[Budget]]</f>
        <v>8792641</v>
      </c>
    </row>
    <row r="1540" spans="1:11">
      <c r="A1540" t="s">
        <v>6053</v>
      </c>
      <c r="B1540" s="3">
        <v>2000</v>
      </c>
      <c r="C1540" t="s">
        <v>6051</v>
      </c>
      <c r="D1540" t="s">
        <v>3409</v>
      </c>
      <c r="E1540" t="s">
        <v>37</v>
      </c>
      <c r="F1540" t="s">
        <v>39</v>
      </c>
      <c r="G1540">
        <v>136</v>
      </c>
      <c r="H1540">
        <v>51768623</v>
      </c>
      <c r="I1540">
        <v>43000000</v>
      </c>
      <c r="J1540">
        <v>7.3</v>
      </c>
      <c r="K1540">
        <f>Table1[[#This Row],[Gross Earning]]-Table1[[#This Row],[Budget]]</f>
        <v>8768623</v>
      </c>
    </row>
    <row r="1541" spans="1:11">
      <c r="A1541" t="s">
        <v>11600</v>
      </c>
      <c r="B1541" s="3">
        <v>2010</v>
      </c>
      <c r="C1541" t="s">
        <v>3912</v>
      </c>
      <c r="D1541" t="s">
        <v>1415</v>
      </c>
      <c r="E1541" t="s">
        <v>37</v>
      </c>
      <c r="F1541" t="s">
        <v>39</v>
      </c>
      <c r="G1541">
        <v>101</v>
      </c>
      <c r="H1541">
        <v>27758465</v>
      </c>
      <c r="I1541">
        <v>19000000</v>
      </c>
      <c r="J1541">
        <v>6.1</v>
      </c>
      <c r="K1541">
        <f>Table1[[#This Row],[Gross Earning]]-Table1[[#This Row],[Budget]]</f>
        <v>8758465</v>
      </c>
    </row>
    <row r="1542" spans="1:11">
      <c r="A1542" t="s">
        <v>16076</v>
      </c>
      <c r="B1542" s="3">
        <v>2009</v>
      </c>
      <c r="C1542" t="s">
        <v>16075</v>
      </c>
      <c r="D1542" t="s">
        <v>1681</v>
      </c>
      <c r="E1542" t="s">
        <v>37</v>
      </c>
      <c r="F1542" t="s">
        <v>95</v>
      </c>
      <c r="G1542">
        <v>97</v>
      </c>
      <c r="H1542">
        <v>16699684</v>
      </c>
      <c r="I1542">
        <v>8000000</v>
      </c>
      <c r="J1542">
        <v>5.6</v>
      </c>
      <c r="K1542">
        <f>Table1[[#This Row],[Gross Earning]]-Table1[[#This Row],[Budget]]</f>
        <v>8699684</v>
      </c>
    </row>
    <row r="1543" spans="1:11">
      <c r="A1543" t="s">
        <v>19277</v>
      </c>
      <c r="B1543" s="3">
        <v>2005</v>
      </c>
      <c r="C1543" t="s">
        <v>1555</v>
      </c>
      <c r="D1543" t="s">
        <v>19276</v>
      </c>
      <c r="E1543" t="s">
        <v>37</v>
      </c>
      <c r="F1543" t="s">
        <v>585</v>
      </c>
      <c r="G1543">
        <v>100</v>
      </c>
      <c r="H1543">
        <v>11694528</v>
      </c>
      <c r="I1543">
        <v>3000000</v>
      </c>
      <c r="J1543">
        <v>7.2</v>
      </c>
      <c r="K1543">
        <f>Table1[[#This Row],[Gross Earning]]-Table1[[#This Row],[Budget]]</f>
        <v>8694528</v>
      </c>
    </row>
    <row r="1544" spans="1:11">
      <c r="A1544" t="s">
        <v>22042</v>
      </c>
      <c r="B1544" s="3">
        <v>1954</v>
      </c>
      <c r="C1544" t="s">
        <v>20226</v>
      </c>
      <c r="D1544" t="s">
        <v>4824</v>
      </c>
      <c r="E1544" t="s">
        <v>37</v>
      </c>
      <c r="F1544" t="s">
        <v>4830</v>
      </c>
      <c r="G1544">
        <v>108</v>
      </c>
      <c r="H1544">
        <v>9600000</v>
      </c>
      <c r="I1544">
        <v>910000</v>
      </c>
      <c r="J1544">
        <v>8.1999999999999993</v>
      </c>
      <c r="K1544">
        <f>Table1[[#This Row],[Gross Earning]]-Table1[[#This Row],[Budget]]</f>
        <v>8690000</v>
      </c>
    </row>
    <row r="1545" spans="1:11">
      <c r="A1545" t="s">
        <v>10114</v>
      </c>
      <c r="B1545" s="3">
        <v>2000</v>
      </c>
      <c r="C1545" t="s">
        <v>5011</v>
      </c>
      <c r="D1545" t="s">
        <v>1415</v>
      </c>
      <c r="E1545" t="s">
        <v>37</v>
      </c>
      <c r="F1545" t="s">
        <v>95</v>
      </c>
      <c r="G1545">
        <v>115</v>
      </c>
      <c r="H1545">
        <v>32662299</v>
      </c>
      <c r="I1545">
        <v>24000000</v>
      </c>
      <c r="J1545">
        <v>6.9</v>
      </c>
      <c r="K1545">
        <f>Table1[[#This Row],[Gross Earning]]-Table1[[#This Row],[Budget]]</f>
        <v>8662299</v>
      </c>
    </row>
    <row r="1546" spans="1:11">
      <c r="A1546" t="s">
        <v>17091</v>
      </c>
      <c r="B1546" s="3">
        <v>1989</v>
      </c>
      <c r="C1546" t="s">
        <v>17089</v>
      </c>
      <c r="D1546" t="s">
        <v>5544</v>
      </c>
      <c r="E1546" t="s">
        <v>37</v>
      </c>
      <c r="F1546" t="s">
        <v>7334</v>
      </c>
      <c r="G1546">
        <v>96</v>
      </c>
      <c r="H1546">
        <v>11642254</v>
      </c>
      <c r="I1546">
        <v>3000000</v>
      </c>
      <c r="J1546">
        <v>5.2</v>
      </c>
      <c r="K1546">
        <f>Table1[[#This Row],[Gross Earning]]-Table1[[#This Row],[Budget]]</f>
        <v>8642254</v>
      </c>
    </row>
    <row r="1547" spans="1:11">
      <c r="A1547" t="s">
        <v>9706</v>
      </c>
      <c r="B1547" s="3">
        <v>2014</v>
      </c>
      <c r="C1547" t="s">
        <v>2037</v>
      </c>
      <c r="D1547" t="s">
        <v>2125</v>
      </c>
      <c r="E1547" t="s">
        <v>37</v>
      </c>
      <c r="F1547" t="s">
        <v>585</v>
      </c>
      <c r="G1547">
        <v>111</v>
      </c>
      <c r="H1547">
        <v>33631221</v>
      </c>
      <c r="I1547">
        <v>25000000</v>
      </c>
      <c r="J1547">
        <v>6</v>
      </c>
      <c r="K1547">
        <f>Table1[[#This Row],[Gross Earning]]-Table1[[#This Row],[Budget]]</f>
        <v>8631221</v>
      </c>
    </row>
    <row r="1548" spans="1:11">
      <c r="A1548" t="s">
        <v>5563</v>
      </c>
      <c r="B1548" s="3">
        <v>2001</v>
      </c>
      <c r="C1548" t="s">
        <v>3129</v>
      </c>
      <c r="D1548" t="s">
        <v>4219</v>
      </c>
      <c r="E1548" t="s">
        <v>37</v>
      </c>
      <c r="F1548" t="s">
        <v>39</v>
      </c>
      <c r="G1548">
        <v>112</v>
      </c>
      <c r="H1548">
        <v>56607223</v>
      </c>
      <c r="I1548">
        <v>48000000</v>
      </c>
      <c r="J1548">
        <v>6.4</v>
      </c>
      <c r="K1548">
        <f>Table1[[#This Row],[Gross Earning]]-Table1[[#This Row],[Budget]]</f>
        <v>8607223</v>
      </c>
    </row>
    <row r="1549" spans="1:11">
      <c r="A1549" t="s">
        <v>13917</v>
      </c>
      <c r="B1549" s="3">
        <v>2002</v>
      </c>
      <c r="C1549" t="s">
        <v>1727</v>
      </c>
      <c r="D1549" t="s">
        <v>1544</v>
      </c>
      <c r="E1549" t="s">
        <v>37</v>
      </c>
      <c r="F1549" t="s">
        <v>39</v>
      </c>
      <c r="G1549">
        <v>117</v>
      </c>
      <c r="H1549">
        <v>21078145</v>
      </c>
      <c r="I1549">
        <v>12500000</v>
      </c>
      <c r="J1549">
        <v>7.3</v>
      </c>
      <c r="K1549">
        <f>Table1[[#This Row],[Gross Earning]]-Table1[[#This Row],[Budget]]</f>
        <v>8578145</v>
      </c>
    </row>
    <row r="1550" spans="1:11">
      <c r="A1550" t="s">
        <v>3145</v>
      </c>
      <c r="B1550" s="3">
        <v>2011</v>
      </c>
      <c r="C1550" t="s">
        <v>2448</v>
      </c>
      <c r="D1550" t="s">
        <v>3144</v>
      </c>
      <c r="E1550" t="s">
        <v>37</v>
      </c>
      <c r="F1550" t="s">
        <v>585</v>
      </c>
      <c r="G1550">
        <v>110</v>
      </c>
      <c r="H1550">
        <v>83503161</v>
      </c>
      <c r="I1550">
        <v>75000000</v>
      </c>
      <c r="J1550">
        <v>6.1</v>
      </c>
      <c r="K1550">
        <f>Table1[[#This Row],[Gross Earning]]-Table1[[#This Row],[Budget]]</f>
        <v>8503161</v>
      </c>
    </row>
    <row r="1551" spans="1:11">
      <c r="A1551" t="s">
        <v>8433</v>
      </c>
      <c r="B1551" s="3">
        <v>2006</v>
      </c>
      <c r="C1551" t="s">
        <v>8430</v>
      </c>
      <c r="D1551" t="s">
        <v>8432</v>
      </c>
      <c r="E1551" t="s">
        <v>37</v>
      </c>
      <c r="F1551" t="s">
        <v>39</v>
      </c>
      <c r="G1551">
        <v>125</v>
      </c>
      <c r="H1551">
        <v>38432823</v>
      </c>
      <c r="I1551">
        <v>30000000</v>
      </c>
      <c r="J1551">
        <v>6.9</v>
      </c>
      <c r="K1551">
        <f>Table1[[#This Row],[Gross Earning]]-Table1[[#This Row],[Budget]]</f>
        <v>8432823</v>
      </c>
    </row>
    <row r="1552" spans="1:11">
      <c r="A1552" t="s">
        <v>8388</v>
      </c>
      <c r="B1552" s="3">
        <v>1988</v>
      </c>
      <c r="C1552" t="s">
        <v>2429</v>
      </c>
      <c r="D1552" t="s">
        <v>422</v>
      </c>
      <c r="E1552" t="s">
        <v>37</v>
      </c>
      <c r="F1552" t="s">
        <v>585</v>
      </c>
      <c r="G1552">
        <v>126</v>
      </c>
      <c r="H1552">
        <v>38413606</v>
      </c>
      <c r="I1552">
        <v>30000000</v>
      </c>
      <c r="J1552">
        <v>7.6</v>
      </c>
      <c r="K1552">
        <f>Table1[[#This Row],[Gross Earning]]-Table1[[#This Row],[Budget]]</f>
        <v>8413606</v>
      </c>
    </row>
    <row r="1553" spans="1:11">
      <c r="A1553" t="s">
        <v>4666</v>
      </c>
      <c r="B1553" s="3">
        <v>1989</v>
      </c>
      <c r="C1553" t="s">
        <v>2289</v>
      </c>
      <c r="D1553" t="s">
        <v>422</v>
      </c>
      <c r="E1553" t="s">
        <v>37</v>
      </c>
      <c r="F1553" t="s">
        <v>585</v>
      </c>
      <c r="G1553">
        <v>97</v>
      </c>
      <c r="H1553">
        <v>63408614</v>
      </c>
      <c r="I1553">
        <v>55000000</v>
      </c>
      <c r="J1553">
        <v>6.3</v>
      </c>
      <c r="K1553">
        <f>Table1[[#This Row],[Gross Earning]]-Table1[[#This Row],[Budget]]</f>
        <v>8408614</v>
      </c>
    </row>
    <row r="1554" spans="1:11">
      <c r="A1554" t="s">
        <v>11852</v>
      </c>
      <c r="B1554" s="3">
        <v>1984</v>
      </c>
      <c r="C1554" t="s">
        <v>9667</v>
      </c>
      <c r="D1554" t="s">
        <v>42</v>
      </c>
      <c r="E1554" t="s">
        <v>37</v>
      </c>
      <c r="F1554" t="s">
        <v>95</v>
      </c>
      <c r="G1554">
        <v>103</v>
      </c>
      <c r="H1554">
        <v>26400000</v>
      </c>
      <c r="I1554">
        <v>18000000</v>
      </c>
      <c r="J1554">
        <v>5.8</v>
      </c>
      <c r="K1554">
        <f>Table1[[#This Row],[Gross Earning]]-Table1[[#This Row],[Budget]]</f>
        <v>8400000</v>
      </c>
    </row>
    <row r="1555" spans="1:11">
      <c r="A1555" t="s">
        <v>1189</v>
      </c>
      <c r="B1555" s="3">
        <v>2003</v>
      </c>
      <c r="C1555" t="s">
        <v>278</v>
      </c>
      <c r="D1555" t="s">
        <v>422</v>
      </c>
      <c r="E1555" t="s">
        <v>37</v>
      </c>
      <c r="F1555" t="s">
        <v>585</v>
      </c>
      <c r="G1555">
        <v>147</v>
      </c>
      <c r="H1555">
        <v>138396624</v>
      </c>
      <c r="I1555">
        <v>130000000</v>
      </c>
      <c r="J1555">
        <v>6.6</v>
      </c>
      <c r="K1555">
        <f>Table1[[#This Row],[Gross Earning]]-Table1[[#This Row],[Budget]]</f>
        <v>8396624</v>
      </c>
    </row>
    <row r="1556" spans="1:11">
      <c r="A1556" t="s">
        <v>17728</v>
      </c>
      <c r="B1556" s="3">
        <v>2008</v>
      </c>
      <c r="C1556" t="s">
        <v>17726</v>
      </c>
      <c r="D1556" t="s">
        <v>4384</v>
      </c>
      <c r="E1556" t="s">
        <v>37</v>
      </c>
      <c r="F1556" t="s">
        <v>39</v>
      </c>
      <c r="G1556">
        <v>82</v>
      </c>
      <c r="H1556">
        <v>13350177</v>
      </c>
      <c r="I1556">
        <v>5000000</v>
      </c>
      <c r="J1556">
        <v>3.8</v>
      </c>
      <c r="K1556">
        <f>Table1[[#This Row],[Gross Earning]]-Table1[[#This Row],[Budget]]</f>
        <v>8350177</v>
      </c>
    </row>
    <row r="1557" spans="1:11">
      <c r="A1557" t="s">
        <v>5155</v>
      </c>
      <c r="B1557" s="3">
        <v>2006</v>
      </c>
      <c r="C1557" t="s">
        <v>5154</v>
      </c>
      <c r="D1557" t="s">
        <v>471</v>
      </c>
      <c r="E1557" t="s">
        <v>37</v>
      </c>
      <c r="F1557" t="s">
        <v>277</v>
      </c>
      <c r="G1557">
        <v>78</v>
      </c>
      <c r="H1557">
        <v>58336565</v>
      </c>
      <c r="I1557">
        <v>50000000</v>
      </c>
      <c r="J1557">
        <v>6.6</v>
      </c>
      <c r="K1557">
        <f>Table1[[#This Row],[Gross Earning]]-Table1[[#This Row],[Budget]]</f>
        <v>8336565</v>
      </c>
    </row>
    <row r="1558" spans="1:11">
      <c r="A1558" t="s">
        <v>1200</v>
      </c>
      <c r="B1558" s="3">
        <v>2010</v>
      </c>
      <c r="C1558" t="s">
        <v>1198</v>
      </c>
      <c r="D1558" t="s">
        <v>1199</v>
      </c>
      <c r="E1558" t="s">
        <v>37</v>
      </c>
      <c r="F1558" t="s">
        <v>39</v>
      </c>
      <c r="G1558">
        <v>101</v>
      </c>
      <c r="H1558">
        <v>118311368</v>
      </c>
      <c r="I1558">
        <v>110000000</v>
      </c>
      <c r="J1558">
        <v>6.4</v>
      </c>
      <c r="K1558">
        <f>Table1[[#This Row],[Gross Earning]]-Table1[[#This Row],[Budget]]</f>
        <v>8311368</v>
      </c>
    </row>
    <row r="1559" spans="1:11">
      <c r="A1559" t="s">
        <v>4881</v>
      </c>
      <c r="B1559" s="3">
        <v>1997</v>
      </c>
      <c r="C1559" t="s">
        <v>3154</v>
      </c>
      <c r="D1559" t="s">
        <v>4880</v>
      </c>
      <c r="E1559" t="s">
        <v>37</v>
      </c>
      <c r="F1559" t="s">
        <v>277</v>
      </c>
      <c r="G1559">
        <v>94</v>
      </c>
      <c r="H1559">
        <v>58297830</v>
      </c>
      <c r="I1559">
        <v>50000000</v>
      </c>
      <c r="J1559">
        <v>7.1</v>
      </c>
      <c r="K1559">
        <f>Table1[[#This Row],[Gross Earning]]-Table1[[#This Row],[Budget]]</f>
        <v>8297830</v>
      </c>
    </row>
    <row r="1560" spans="1:11">
      <c r="A1560" t="s">
        <v>14962</v>
      </c>
      <c r="B1560" s="3">
        <v>1993</v>
      </c>
      <c r="C1560" t="s">
        <v>14961</v>
      </c>
      <c r="D1560" t="s">
        <v>4075</v>
      </c>
      <c r="E1560" t="s">
        <v>37</v>
      </c>
      <c r="F1560" t="s">
        <v>585</v>
      </c>
      <c r="G1560">
        <v>123</v>
      </c>
      <c r="H1560">
        <v>18272447</v>
      </c>
      <c r="I1560">
        <v>10000000</v>
      </c>
      <c r="J1560">
        <v>5.9</v>
      </c>
      <c r="K1560">
        <f>Table1[[#This Row],[Gross Earning]]-Table1[[#This Row],[Budget]]</f>
        <v>8272447</v>
      </c>
    </row>
    <row r="1561" spans="1:11">
      <c r="A1561" t="s">
        <v>17731</v>
      </c>
      <c r="B1561" s="3">
        <v>1996</v>
      </c>
      <c r="C1561" t="s">
        <v>15906</v>
      </c>
      <c r="D1561" t="s">
        <v>8060</v>
      </c>
      <c r="E1561" t="s">
        <v>37</v>
      </c>
      <c r="F1561" t="s">
        <v>585</v>
      </c>
      <c r="G1561">
        <v>135</v>
      </c>
      <c r="H1561">
        <v>13269963</v>
      </c>
      <c r="I1561">
        <v>5000000</v>
      </c>
      <c r="J1561">
        <v>7.6</v>
      </c>
      <c r="K1561">
        <f>Table1[[#This Row],[Gross Earning]]-Table1[[#This Row],[Budget]]</f>
        <v>8269963</v>
      </c>
    </row>
    <row r="1562" spans="1:11">
      <c r="A1562" t="s">
        <v>8383</v>
      </c>
      <c r="B1562" s="3">
        <v>2008</v>
      </c>
      <c r="C1562" t="s">
        <v>8382</v>
      </c>
      <c r="D1562" t="s">
        <v>1671</v>
      </c>
      <c r="E1562" t="s">
        <v>37</v>
      </c>
      <c r="F1562" t="s">
        <v>39</v>
      </c>
      <c r="G1562">
        <v>86</v>
      </c>
      <c r="H1562">
        <v>38232624</v>
      </c>
      <c r="I1562">
        <v>30000000</v>
      </c>
      <c r="J1562">
        <v>2.7</v>
      </c>
      <c r="K1562">
        <f>Table1[[#This Row],[Gross Earning]]-Table1[[#This Row],[Budget]]</f>
        <v>8232624</v>
      </c>
    </row>
    <row r="1563" spans="1:11">
      <c r="A1563" t="s">
        <v>15042</v>
      </c>
      <c r="B1563" s="3">
        <v>2011</v>
      </c>
      <c r="C1563" t="s">
        <v>14611</v>
      </c>
      <c r="D1563" t="s">
        <v>1544</v>
      </c>
      <c r="E1563" t="s">
        <v>37</v>
      </c>
      <c r="F1563" t="s">
        <v>585</v>
      </c>
      <c r="G1563">
        <v>99</v>
      </c>
      <c r="H1563">
        <v>14597405</v>
      </c>
      <c r="I1563">
        <v>6400000</v>
      </c>
      <c r="J1563">
        <v>7</v>
      </c>
      <c r="K1563">
        <f>Table1[[#This Row],[Gross Earning]]-Table1[[#This Row],[Budget]]</f>
        <v>8197405</v>
      </c>
    </row>
    <row r="1564" spans="1:11">
      <c r="A1564" t="s">
        <v>6520</v>
      </c>
      <c r="B1564" s="3">
        <v>1997</v>
      </c>
      <c r="C1564" t="s">
        <v>389</v>
      </c>
      <c r="D1564" t="s">
        <v>6519</v>
      </c>
      <c r="E1564" t="s">
        <v>37</v>
      </c>
      <c r="F1564" t="s">
        <v>585</v>
      </c>
      <c r="G1564">
        <v>155</v>
      </c>
      <c r="H1564">
        <v>44175394</v>
      </c>
      <c r="I1564">
        <v>36000000</v>
      </c>
      <c r="J1564">
        <v>7.2</v>
      </c>
      <c r="K1564">
        <f>Table1[[#This Row],[Gross Earning]]-Table1[[#This Row],[Budget]]</f>
        <v>8175394</v>
      </c>
    </row>
    <row r="1565" spans="1:11">
      <c r="A1565" t="s">
        <v>16194</v>
      </c>
      <c r="B1565" s="3">
        <v>2013</v>
      </c>
      <c r="C1565" t="s">
        <v>16192</v>
      </c>
      <c r="D1565" t="s">
        <v>6199</v>
      </c>
      <c r="E1565" t="s">
        <v>37</v>
      </c>
      <c r="F1565" t="s">
        <v>585</v>
      </c>
      <c r="G1565">
        <v>104</v>
      </c>
      <c r="H1565">
        <v>16168741</v>
      </c>
      <c r="I1565">
        <v>8000000</v>
      </c>
      <c r="J1565">
        <v>7.4</v>
      </c>
      <c r="K1565">
        <f>Table1[[#This Row],[Gross Earning]]-Table1[[#This Row],[Budget]]</f>
        <v>8168741</v>
      </c>
    </row>
    <row r="1566" spans="1:11">
      <c r="A1566" t="s">
        <v>23028</v>
      </c>
      <c r="B1566" s="3">
        <v>1995</v>
      </c>
      <c r="C1566" t="s">
        <v>23026</v>
      </c>
      <c r="D1566" t="s">
        <v>23027</v>
      </c>
      <c r="E1566" t="s">
        <v>37</v>
      </c>
      <c r="F1566" t="s">
        <v>585</v>
      </c>
      <c r="G1566">
        <v>98</v>
      </c>
      <c r="H1566">
        <v>16115878</v>
      </c>
      <c r="I1566">
        <v>8000000</v>
      </c>
      <c r="J1566">
        <v>6.6</v>
      </c>
      <c r="K1566">
        <f>Table1[[#This Row],[Gross Earning]]-Table1[[#This Row],[Budget]]</f>
        <v>8115878</v>
      </c>
    </row>
    <row r="1567" spans="1:11">
      <c r="A1567" t="s">
        <v>21580</v>
      </c>
      <c r="B1567" s="3">
        <v>1970</v>
      </c>
      <c r="C1567" t="s">
        <v>21578</v>
      </c>
      <c r="D1567" t="s">
        <v>5510</v>
      </c>
      <c r="E1567" t="s">
        <v>37</v>
      </c>
      <c r="F1567" t="s">
        <v>7334</v>
      </c>
      <c r="G1567">
        <v>109</v>
      </c>
      <c r="H1567">
        <v>9000000</v>
      </c>
      <c r="I1567">
        <v>900000</v>
      </c>
      <c r="J1567">
        <v>6.2</v>
      </c>
      <c r="K1567">
        <f>Table1[[#This Row],[Gross Earning]]-Table1[[#This Row],[Budget]]</f>
        <v>8100000</v>
      </c>
    </row>
    <row r="1568" spans="1:11">
      <c r="A1568" t="s">
        <v>14974</v>
      </c>
      <c r="B1568" s="3">
        <v>1998</v>
      </c>
      <c r="C1568" t="s">
        <v>5382</v>
      </c>
      <c r="D1568" t="s">
        <v>2527</v>
      </c>
      <c r="E1568" t="s">
        <v>37</v>
      </c>
      <c r="F1568" t="s">
        <v>585</v>
      </c>
      <c r="G1568">
        <v>93</v>
      </c>
      <c r="H1568">
        <v>17096053</v>
      </c>
      <c r="I1568">
        <v>9000000</v>
      </c>
      <c r="J1568">
        <v>7.7</v>
      </c>
      <c r="K1568">
        <f>Table1[[#This Row],[Gross Earning]]-Table1[[#This Row],[Budget]]</f>
        <v>8096053</v>
      </c>
    </row>
    <row r="1569" spans="1:11">
      <c r="A1569" t="s">
        <v>12901</v>
      </c>
      <c r="B1569" s="3">
        <v>2005</v>
      </c>
      <c r="C1569" t="s">
        <v>4003</v>
      </c>
      <c r="D1569" t="s">
        <v>8921</v>
      </c>
      <c r="E1569" t="s">
        <v>37</v>
      </c>
      <c r="F1569" t="s">
        <v>585</v>
      </c>
      <c r="G1569">
        <v>119</v>
      </c>
      <c r="H1569">
        <v>23089926</v>
      </c>
      <c r="I1569">
        <v>15000000</v>
      </c>
      <c r="J1569">
        <v>7.7</v>
      </c>
      <c r="K1569">
        <f>Table1[[#This Row],[Gross Earning]]-Table1[[#This Row],[Budget]]</f>
        <v>8089926</v>
      </c>
    </row>
    <row r="1570" spans="1:11">
      <c r="A1570" t="s">
        <v>14197</v>
      </c>
      <c r="B1570" s="3">
        <v>1995</v>
      </c>
      <c r="C1570" t="s">
        <v>14196</v>
      </c>
      <c r="D1570" t="s">
        <v>8945</v>
      </c>
      <c r="E1570" t="s">
        <v>37</v>
      </c>
      <c r="F1570" t="s">
        <v>585</v>
      </c>
      <c r="G1570">
        <v>92</v>
      </c>
      <c r="H1570">
        <v>21088568</v>
      </c>
      <c r="I1570">
        <v>13000000</v>
      </c>
      <c r="J1570">
        <v>6.7</v>
      </c>
      <c r="K1570">
        <f>Table1[[#This Row],[Gross Earning]]-Table1[[#This Row],[Budget]]</f>
        <v>8088568</v>
      </c>
    </row>
    <row r="1571" spans="1:11">
      <c r="A1571" t="s">
        <v>2175</v>
      </c>
      <c r="B1571" s="3">
        <v>2008</v>
      </c>
      <c r="C1571" t="s">
        <v>118</v>
      </c>
      <c r="D1571" t="s">
        <v>2174</v>
      </c>
      <c r="E1571" t="s">
        <v>37</v>
      </c>
      <c r="F1571" t="s">
        <v>39</v>
      </c>
      <c r="G1571">
        <v>121</v>
      </c>
      <c r="H1571">
        <v>83077470</v>
      </c>
      <c r="I1571">
        <v>75000000</v>
      </c>
      <c r="J1571">
        <v>7.1</v>
      </c>
      <c r="K1571">
        <f>Table1[[#This Row],[Gross Earning]]-Table1[[#This Row],[Budget]]</f>
        <v>8077470</v>
      </c>
    </row>
    <row r="1572" spans="1:11">
      <c r="A1572" t="s">
        <v>16344</v>
      </c>
      <c r="B1572" s="3">
        <v>2009</v>
      </c>
      <c r="C1572" t="s">
        <v>13017</v>
      </c>
      <c r="D1572" t="s">
        <v>3409</v>
      </c>
      <c r="E1572" t="s">
        <v>37</v>
      </c>
      <c r="F1572" t="s">
        <v>39</v>
      </c>
      <c r="G1572">
        <v>100</v>
      </c>
      <c r="H1572">
        <v>12574715</v>
      </c>
      <c r="I1572">
        <v>4500000</v>
      </c>
      <c r="J1572">
        <v>7.3</v>
      </c>
      <c r="K1572">
        <f>Table1[[#This Row],[Gross Earning]]-Table1[[#This Row],[Budget]]</f>
        <v>8074715</v>
      </c>
    </row>
    <row r="1573" spans="1:11">
      <c r="A1573" t="s">
        <v>10431</v>
      </c>
      <c r="B1573" s="3">
        <v>2001</v>
      </c>
      <c r="C1573" t="s">
        <v>7134</v>
      </c>
      <c r="D1573" t="s">
        <v>1671</v>
      </c>
      <c r="E1573" t="s">
        <v>37</v>
      </c>
      <c r="F1573" t="s">
        <v>585</v>
      </c>
      <c r="G1573">
        <v>104</v>
      </c>
      <c r="H1573">
        <v>30059386</v>
      </c>
      <c r="I1573">
        <v>22000000</v>
      </c>
      <c r="J1573">
        <v>6.9</v>
      </c>
      <c r="K1573">
        <f>Table1[[#This Row],[Gross Earning]]-Table1[[#This Row],[Budget]]</f>
        <v>8059386</v>
      </c>
    </row>
    <row r="1574" spans="1:11">
      <c r="A1574" t="s">
        <v>16080</v>
      </c>
      <c r="B1574" s="3">
        <v>2000</v>
      </c>
      <c r="C1574" t="s">
        <v>16079</v>
      </c>
      <c r="D1574" t="s">
        <v>1935</v>
      </c>
      <c r="E1574" t="s">
        <v>37</v>
      </c>
      <c r="F1574" t="s">
        <v>585</v>
      </c>
      <c r="G1574">
        <v>102</v>
      </c>
      <c r="H1574">
        <v>15047419</v>
      </c>
      <c r="I1574">
        <v>7000000</v>
      </c>
      <c r="J1574">
        <v>7.6</v>
      </c>
      <c r="K1574">
        <f>Table1[[#This Row],[Gross Earning]]-Table1[[#This Row],[Budget]]</f>
        <v>8047419</v>
      </c>
    </row>
    <row r="1575" spans="1:11">
      <c r="A1575" t="s">
        <v>17055</v>
      </c>
      <c r="B1575" s="3">
        <v>1988</v>
      </c>
      <c r="C1575" t="s">
        <v>5076</v>
      </c>
      <c r="D1575" t="s">
        <v>16849</v>
      </c>
      <c r="E1575" t="s">
        <v>37</v>
      </c>
      <c r="F1575" t="s">
        <v>585</v>
      </c>
      <c r="G1575">
        <v>121</v>
      </c>
      <c r="H1575">
        <v>14545844</v>
      </c>
      <c r="I1575">
        <v>6500000</v>
      </c>
      <c r="J1575">
        <v>5.8</v>
      </c>
      <c r="K1575">
        <f>Table1[[#This Row],[Gross Earning]]-Table1[[#This Row],[Budget]]</f>
        <v>8045844</v>
      </c>
    </row>
    <row r="1576" spans="1:11">
      <c r="A1576" t="s">
        <v>22518</v>
      </c>
      <c r="B1576" s="3">
        <v>2005</v>
      </c>
      <c r="C1576" t="s">
        <v>22514</v>
      </c>
      <c r="D1576" t="s">
        <v>22516</v>
      </c>
      <c r="E1576" t="s">
        <v>37</v>
      </c>
      <c r="F1576" t="s">
        <v>95</v>
      </c>
      <c r="G1576">
        <v>105</v>
      </c>
      <c r="H1576">
        <v>8044906</v>
      </c>
      <c r="J1576">
        <v>7.5</v>
      </c>
      <c r="K1576">
        <f>Table1[[#This Row],[Gross Earning]]-Table1[[#This Row],[Budget]]</f>
        <v>8044906</v>
      </c>
    </row>
    <row r="1577" spans="1:11">
      <c r="A1577" t="s">
        <v>3402</v>
      </c>
      <c r="B1577" s="3">
        <v>2014</v>
      </c>
      <c r="C1577" t="s">
        <v>3401</v>
      </c>
      <c r="D1577" t="s">
        <v>3396</v>
      </c>
      <c r="E1577" t="s">
        <v>37</v>
      </c>
      <c r="F1577" t="s">
        <v>39</v>
      </c>
      <c r="G1577">
        <v>118</v>
      </c>
      <c r="H1577">
        <v>78031620</v>
      </c>
      <c r="I1577">
        <v>70000000</v>
      </c>
      <c r="J1577">
        <v>6.1</v>
      </c>
      <c r="K1577">
        <f>Table1[[#This Row],[Gross Earning]]-Table1[[#This Row],[Budget]]</f>
        <v>8031620</v>
      </c>
    </row>
    <row r="1578" spans="1:11">
      <c r="A1578" t="s">
        <v>21569</v>
      </c>
      <c r="B1578" s="3">
        <v>2005</v>
      </c>
      <c r="C1578" t="s">
        <v>21568</v>
      </c>
      <c r="D1578" t="s">
        <v>5383</v>
      </c>
      <c r="E1578" t="s">
        <v>37</v>
      </c>
      <c r="F1578" t="s">
        <v>585</v>
      </c>
      <c r="G1578">
        <v>103</v>
      </c>
      <c r="H1578">
        <v>9013113</v>
      </c>
      <c r="I1578">
        <v>1000000</v>
      </c>
      <c r="J1578">
        <v>7.4</v>
      </c>
      <c r="K1578">
        <f>Table1[[#This Row],[Gross Earning]]-Table1[[#This Row],[Budget]]</f>
        <v>8013113</v>
      </c>
    </row>
    <row r="1579" spans="1:11">
      <c r="A1579" t="s">
        <v>16515</v>
      </c>
      <c r="B1579" s="3">
        <v>1974</v>
      </c>
      <c r="C1579" t="s">
        <v>16450</v>
      </c>
      <c r="D1579" t="s">
        <v>50</v>
      </c>
      <c r="E1579" t="s">
        <v>37</v>
      </c>
      <c r="F1579" t="s">
        <v>95</v>
      </c>
      <c r="G1579">
        <v>125</v>
      </c>
      <c r="H1579">
        <v>21000000</v>
      </c>
      <c r="I1579">
        <v>13000000</v>
      </c>
      <c r="J1579">
        <v>6.8</v>
      </c>
      <c r="K1579">
        <f>Table1[[#This Row],[Gross Earning]]-Table1[[#This Row],[Budget]]</f>
        <v>8000000</v>
      </c>
    </row>
    <row r="1580" spans="1:11">
      <c r="A1580" t="s">
        <v>10441</v>
      </c>
      <c r="B1580" s="3">
        <v>2016</v>
      </c>
      <c r="C1580" t="s">
        <v>7113</v>
      </c>
      <c r="D1580" t="s">
        <v>10440</v>
      </c>
      <c r="E1580" t="s">
        <v>37</v>
      </c>
      <c r="F1580" t="s">
        <v>39</v>
      </c>
      <c r="G1580">
        <v>106</v>
      </c>
      <c r="H1580">
        <v>29997095</v>
      </c>
      <c r="I1580">
        <v>22000000</v>
      </c>
      <c r="J1580">
        <v>6.4</v>
      </c>
      <c r="K1580">
        <f>Table1[[#This Row],[Gross Earning]]-Table1[[#This Row],[Budget]]</f>
        <v>7997095</v>
      </c>
    </row>
    <row r="1581" spans="1:11">
      <c r="A1581" t="s">
        <v>5511</v>
      </c>
      <c r="B1581" s="3">
        <v>2009</v>
      </c>
      <c r="C1581" t="s">
        <v>5509</v>
      </c>
      <c r="D1581" t="s">
        <v>5510</v>
      </c>
      <c r="E1581" t="s">
        <v>37</v>
      </c>
      <c r="F1581" t="s">
        <v>585</v>
      </c>
      <c r="G1581">
        <v>135</v>
      </c>
      <c r="H1581">
        <v>7994115</v>
      </c>
      <c r="J1581">
        <v>7.4</v>
      </c>
      <c r="K1581">
        <f>Table1[[#This Row],[Gross Earning]]-Table1[[#This Row],[Budget]]</f>
        <v>7994115</v>
      </c>
    </row>
    <row r="1582" spans="1:11">
      <c r="A1582" t="s">
        <v>21304</v>
      </c>
      <c r="B1582" s="3">
        <v>2000</v>
      </c>
      <c r="C1582" t="s">
        <v>13573</v>
      </c>
      <c r="D1582" t="s">
        <v>3409</v>
      </c>
      <c r="E1582" t="s">
        <v>37</v>
      </c>
      <c r="F1582" t="s">
        <v>585</v>
      </c>
      <c r="G1582">
        <v>111</v>
      </c>
      <c r="H1582">
        <v>9180275</v>
      </c>
      <c r="I1582">
        <v>1200000</v>
      </c>
      <c r="J1582">
        <v>7.7</v>
      </c>
      <c r="K1582">
        <f>Table1[[#This Row],[Gross Earning]]-Table1[[#This Row],[Budget]]</f>
        <v>7980275</v>
      </c>
    </row>
    <row r="1583" spans="1:11">
      <c r="A1583" t="s">
        <v>17742</v>
      </c>
      <c r="B1583" s="3">
        <v>1986</v>
      </c>
      <c r="C1583" t="s">
        <v>17740</v>
      </c>
      <c r="D1583" t="s">
        <v>5103</v>
      </c>
      <c r="E1583" t="s">
        <v>37</v>
      </c>
      <c r="F1583" t="s">
        <v>585</v>
      </c>
      <c r="G1583">
        <v>89</v>
      </c>
      <c r="H1583">
        <v>12947763</v>
      </c>
      <c r="I1583">
        <v>5000000</v>
      </c>
      <c r="J1583">
        <v>6.2</v>
      </c>
      <c r="K1583">
        <f>Table1[[#This Row],[Gross Earning]]-Table1[[#This Row],[Budget]]</f>
        <v>7947763</v>
      </c>
    </row>
    <row r="1584" spans="1:11">
      <c r="A1584" t="s">
        <v>16540</v>
      </c>
      <c r="B1584" s="3">
        <v>1996</v>
      </c>
      <c r="C1584" t="s">
        <v>4166</v>
      </c>
      <c r="D1584" t="s">
        <v>1671</v>
      </c>
      <c r="E1584" t="s">
        <v>37</v>
      </c>
      <c r="F1584" t="s">
        <v>585</v>
      </c>
      <c r="G1584">
        <v>92</v>
      </c>
      <c r="H1584">
        <v>14891000</v>
      </c>
      <c r="I1584">
        <v>7000000</v>
      </c>
      <c r="J1584">
        <v>6.8</v>
      </c>
      <c r="K1584">
        <f>Table1[[#This Row],[Gross Earning]]-Table1[[#This Row],[Budget]]</f>
        <v>7891000</v>
      </c>
    </row>
    <row r="1585" spans="1:11">
      <c r="A1585" t="s">
        <v>6426</v>
      </c>
      <c r="B1585" s="3">
        <v>2004</v>
      </c>
      <c r="C1585" t="s">
        <v>1679</v>
      </c>
      <c r="D1585" t="s">
        <v>1415</v>
      </c>
      <c r="E1585" t="s">
        <v>37</v>
      </c>
      <c r="F1585" t="s">
        <v>39</v>
      </c>
      <c r="G1585">
        <v>106</v>
      </c>
      <c r="H1585">
        <v>57887882</v>
      </c>
      <c r="I1585">
        <v>50000000</v>
      </c>
      <c r="J1585">
        <v>6.1</v>
      </c>
      <c r="K1585">
        <f>Table1[[#This Row],[Gross Earning]]-Table1[[#This Row],[Budget]]</f>
        <v>7887882</v>
      </c>
    </row>
    <row r="1586" spans="1:11">
      <c r="A1586" t="s">
        <v>7135</v>
      </c>
      <c r="B1586" s="3">
        <v>2010</v>
      </c>
      <c r="C1586" t="s">
        <v>7134</v>
      </c>
      <c r="D1586" t="s">
        <v>1752</v>
      </c>
      <c r="E1586" t="s">
        <v>37</v>
      </c>
      <c r="F1586" t="s">
        <v>585</v>
      </c>
      <c r="G1586">
        <v>107</v>
      </c>
      <c r="H1586">
        <v>44867349</v>
      </c>
      <c r="I1586">
        <v>37000000</v>
      </c>
      <c r="J1586">
        <v>5.6</v>
      </c>
      <c r="K1586">
        <f>Table1[[#This Row],[Gross Earning]]-Table1[[#This Row],[Budget]]</f>
        <v>7867349</v>
      </c>
    </row>
    <row r="1587" spans="1:11">
      <c r="A1587" t="s">
        <v>4096</v>
      </c>
      <c r="B1587" s="3">
        <v>2004</v>
      </c>
      <c r="C1587" t="s">
        <v>1739</v>
      </c>
      <c r="D1587" t="s">
        <v>464</v>
      </c>
      <c r="E1587" t="s">
        <v>37</v>
      </c>
      <c r="F1587" t="s">
        <v>585</v>
      </c>
      <c r="G1587">
        <v>146</v>
      </c>
      <c r="H1587">
        <v>77862546</v>
      </c>
      <c r="I1587">
        <v>70000000</v>
      </c>
      <c r="J1587">
        <v>7.7</v>
      </c>
      <c r="K1587">
        <f>Table1[[#This Row],[Gross Earning]]-Table1[[#This Row],[Budget]]</f>
        <v>7862546</v>
      </c>
    </row>
    <row r="1588" spans="1:11">
      <c r="A1588" t="s">
        <v>6482</v>
      </c>
      <c r="B1588" s="3">
        <v>2004</v>
      </c>
      <c r="C1588" t="s">
        <v>4401</v>
      </c>
      <c r="D1588" t="s">
        <v>852</v>
      </c>
      <c r="E1588" t="s">
        <v>37</v>
      </c>
      <c r="F1588" t="s">
        <v>39</v>
      </c>
      <c r="G1588">
        <v>96</v>
      </c>
      <c r="H1588">
        <v>47781388</v>
      </c>
      <c r="I1588">
        <v>40000000</v>
      </c>
      <c r="J1588">
        <v>6.6</v>
      </c>
      <c r="K1588">
        <f>Table1[[#This Row],[Gross Earning]]-Table1[[#This Row],[Budget]]</f>
        <v>7781388</v>
      </c>
    </row>
    <row r="1589" spans="1:11">
      <c r="A1589" t="s">
        <v>12464</v>
      </c>
      <c r="B1589" s="3">
        <v>2008</v>
      </c>
      <c r="C1589" t="s">
        <v>4003</v>
      </c>
      <c r="D1589" t="s">
        <v>214</v>
      </c>
      <c r="E1589" t="s">
        <v>37</v>
      </c>
      <c r="F1589" t="s">
        <v>39</v>
      </c>
      <c r="G1589">
        <v>96</v>
      </c>
      <c r="H1589">
        <v>23213577</v>
      </c>
      <c r="I1589">
        <v>15500000</v>
      </c>
      <c r="J1589">
        <v>7.2</v>
      </c>
      <c r="K1589">
        <f>Table1[[#This Row],[Gross Earning]]-Table1[[#This Row],[Budget]]</f>
        <v>7713577</v>
      </c>
    </row>
    <row r="1590" spans="1:11">
      <c r="A1590" t="s">
        <v>23019</v>
      </c>
      <c r="B1590" s="3">
        <v>2003</v>
      </c>
      <c r="C1590" t="s">
        <v>23017</v>
      </c>
      <c r="D1590" t="s">
        <v>21604</v>
      </c>
      <c r="E1590" t="s">
        <v>37</v>
      </c>
      <c r="F1590" t="s">
        <v>585</v>
      </c>
      <c r="G1590">
        <v>112</v>
      </c>
      <c r="H1590">
        <v>7707563</v>
      </c>
      <c r="J1590">
        <v>8</v>
      </c>
      <c r="K1590">
        <f>Table1[[#This Row],[Gross Earning]]-Table1[[#This Row],[Budget]]</f>
        <v>7707563</v>
      </c>
    </row>
    <row r="1591" spans="1:11">
      <c r="A1591" t="s">
        <v>22248</v>
      </c>
      <c r="B1591" s="3">
        <v>2011</v>
      </c>
      <c r="C1591" t="s">
        <v>19826</v>
      </c>
      <c r="D1591" t="s">
        <v>17534</v>
      </c>
      <c r="E1591" t="s">
        <v>37</v>
      </c>
      <c r="F1591" t="s">
        <v>585</v>
      </c>
      <c r="G1591">
        <v>89</v>
      </c>
      <c r="H1591">
        <v>7705974</v>
      </c>
      <c r="J1591">
        <v>7.5</v>
      </c>
      <c r="K1591">
        <f>Table1[[#This Row],[Gross Earning]]-Table1[[#This Row],[Budget]]</f>
        <v>7705974</v>
      </c>
    </row>
    <row r="1592" spans="1:11">
      <c r="A1592" t="s">
        <v>3965</v>
      </c>
      <c r="B1592" s="3">
        <v>1999</v>
      </c>
      <c r="C1592" t="s">
        <v>1783</v>
      </c>
      <c r="D1592" t="s">
        <v>1924</v>
      </c>
      <c r="E1592" t="s">
        <v>37</v>
      </c>
      <c r="F1592" t="s">
        <v>585</v>
      </c>
      <c r="G1592">
        <v>116</v>
      </c>
      <c r="H1592">
        <v>102678089</v>
      </c>
      <c r="I1592">
        <v>95000000</v>
      </c>
      <c r="J1592">
        <v>6.3</v>
      </c>
      <c r="K1592">
        <f>Table1[[#This Row],[Gross Earning]]-Table1[[#This Row],[Budget]]</f>
        <v>7678089</v>
      </c>
    </row>
    <row r="1593" spans="1:11">
      <c r="A1593" t="s">
        <v>14986</v>
      </c>
      <c r="B1593" s="3">
        <v>2008</v>
      </c>
      <c r="C1593" t="s">
        <v>14985</v>
      </c>
      <c r="D1593" t="s">
        <v>7144</v>
      </c>
      <c r="E1593" t="s">
        <v>37</v>
      </c>
      <c r="F1593" t="s">
        <v>277</v>
      </c>
      <c r="G1593">
        <v>101</v>
      </c>
      <c r="H1593">
        <v>17655201</v>
      </c>
      <c r="I1593">
        <v>10000000</v>
      </c>
      <c r="J1593">
        <v>6.7</v>
      </c>
      <c r="K1593">
        <f>Table1[[#This Row],[Gross Earning]]-Table1[[#This Row],[Budget]]</f>
        <v>7655201</v>
      </c>
    </row>
    <row r="1594" spans="1:11">
      <c r="A1594" t="s">
        <v>7464</v>
      </c>
      <c r="B1594" s="3">
        <v>2006</v>
      </c>
      <c r="C1594" t="s">
        <v>6148</v>
      </c>
      <c r="D1594" t="s">
        <v>5851</v>
      </c>
      <c r="E1594" t="s">
        <v>37</v>
      </c>
      <c r="F1594" t="s">
        <v>95</v>
      </c>
      <c r="G1594">
        <v>101</v>
      </c>
      <c r="H1594">
        <v>37617947</v>
      </c>
      <c r="I1594">
        <v>30000000</v>
      </c>
      <c r="J1594">
        <v>6.8</v>
      </c>
      <c r="K1594">
        <f>Table1[[#This Row],[Gross Earning]]-Table1[[#This Row],[Budget]]</f>
        <v>7617947</v>
      </c>
    </row>
    <row r="1595" spans="1:11">
      <c r="A1595" t="s">
        <v>16582</v>
      </c>
      <c r="B1595" s="3">
        <v>2014</v>
      </c>
      <c r="C1595" t="s">
        <v>12876</v>
      </c>
      <c r="D1595" t="s">
        <v>6199</v>
      </c>
      <c r="E1595" t="s">
        <v>37</v>
      </c>
      <c r="F1595" t="s">
        <v>39</v>
      </c>
      <c r="G1595">
        <v>116</v>
      </c>
      <c r="H1595">
        <v>14612840</v>
      </c>
      <c r="I1595">
        <v>7000000</v>
      </c>
      <c r="J1595">
        <v>6.9</v>
      </c>
      <c r="K1595">
        <f>Table1[[#This Row],[Gross Earning]]-Table1[[#This Row],[Budget]]</f>
        <v>7612840</v>
      </c>
    </row>
    <row r="1596" spans="1:11">
      <c r="A1596" t="s">
        <v>13742</v>
      </c>
      <c r="B1596" s="3">
        <v>2007</v>
      </c>
      <c r="C1596" t="s">
        <v>3259</v>
      </c>
      <c r="D1596" t="s">
        <v>6403</v>
      </c>
      <c r="E1596" t="s">
        <v>37</v>
      </c>
      <c r="F1596" t="s">
        <v>585</v>
      </c>
      <c r="G1596">
        <v>126</v>
      </c>
      <c r="H1596">
        <v>25592632</v>
      </c>
      <c r="I1596">
        <v>18000000</v>
      </c>
      <c r="J1596">
        <v>7.2</v>
      </c>
      <c r="K1596">
        <f>Table1[[#This Row],[Gross Earning]]-Table1[[#This Row],[Budget]]</f>
        <v>7592632</v>
      </c>
    </row>
    <row r="1597" spans="1:11">
      <c r="A1597" t="s">
        <v>5822</v>
      </c>
      <c r="B1597" s="3">
        <v>2005</v>
      </c>
      <c r="C1597" t="s">
        <v>4597</v>
      </c>
      <c r="D1597" t="s">
        <v>5821</v>
      </c>
      <c r="E1597" t="s">
        <v>37</v>
      </c>
      <c r="F1597" t="s">
        <v>95</v>
      </c>
      <c r="G1597">
        <v>95</v>
      </c>
      <c r="H1597">
        <v>52580895</v>
      </c>
      <c r="I1597">
        <v>45000000</v>
      </c>
      <c r="J1597">
        <v>5.6</v>
      </c>
      <c r="K1597">
        <f>Table1[[#This Row],[Gross Earning]]-Table1[[#This Row],[Budget]]</f>
        <v>7580895</v>
      </c>
    </row>
    <row r="1598" spans="1:11">
      <c r="A1598" t="s">
        <v>8374</v>
      </c>
      <c r="B1598" s="3">
        <v>2007</v>
      </c>
      <c r="C1598" t="s">
        <v>3541</v>
      </c>
      <c r="D1598" t="s">
        <v>6403</v>
      </c>
      <c r="E1598" t="s">
        <v>37</v>
      </c>
      <c r="F1598" t="s">
        <v>585</v>
      </c>
      <c r="G1598">
        <v>113</v>
      </c>
      <c r="H1598">
        <v>39568996</v>
      </c>
      <c r="I1598">
        <v>32000000</v>
      </c>
      <c r="J1598">
        <v>6.6</v>
      </c>
      <c r="K1598">
        <f>Table1[[#This Row],[Gross Earning]]-Table1[[#This Row],[Budget]]</f>
        <v>7568996</v>
      </c>
    </row>
    <row r="1599" spans="1:11">
      <c r="A1599" t="s">
        <v>8974</v>
      </c>
      <c r="B1599" s="3">
        <v>2007</v>
      </c>
      <c r="C1599" t="s">
        <v>8972</v>
      </c>
      <c r="D1599" t="s">
        <v>2125</v>
      </c>
      <c r="E1599" t="s">
        <v>37</v>
      </c>
      <c r="F1599" t="s">
        <v>585</v>
      </c>
      <c r="G1599">
        <v>117</v>
      </c>
      <c r="H1599">
        <v>28563179</v>
      </c>
      <c r="I1599">
        <v>21000000</v>
      </c>
      <c r="J1599">
        <v>6.9</v>
      </c>
      <c r="K1599">
        <f>Table1[[#This Row],[Gross Earning]]-Table1[[#This Row],[Budget]]</f>
        <v>7563179</v>
      </c>
    </row>
    <row r="1600" spans="1:11">
      <c r="A1600" t="s">
        <v>18540</v>
      </c>
      <c r="B1600" s="3">
        <v>1995</v>
      </c>
      <c r="C1600" t="s">
        <v>18538</v>
      </c>
      <c r="D1600" t="s">
        <v>1009</v>
      </c>
      <c r="E1600" t="s">
        <v>37</v>
      </c>
      <c r="F1600" t="s">
        <v>585</v>
      </c>
      <c r="G1600">
        <v>82</v>
      </c>
      <c r="H1600">
        <v>7557877</v>
      </c>
      <c r="J1600">
        <v>4.5999999999999996</v>
      </c>
      <c r="K1600">
        <f>Table1[[#This Row],[Gross Earning]]-Table1[[#This Row],[Budget]]</f>
        <v>7557877</v>
      </c>
    </row>
    <row r="1601" spans="1:11">
      <c r="A1601" t="s">
        <v>9635</v>
      </c>
      <c r="B1601" s="3">
        <v>2007</v>
      </c>
      <c r="C1601" t="s">
        <v>9632</v>
      </c>
      <c r="D1601" t="s">
        <v>3057</v>
      </c>
      <c r="E1601" t="s">
        <v>37</v>
      </c>
      <c r="F1601" t="s">
        <v>95</v>
      </c>
      <c r="G1601">
        <v>90</v>
      </c>
      <c r="H1601">
        <v>32553210</v>
      </c>
      <c r="I1601">
        <v>25000000</v>
      </c>
      <c r="J1601">
        <v>6.3</v>
      </c>
      <c r="K1601">
        <f>Table1[[#This Row],[Gross Earning]]-Table1[[#This Row],[Budget]]</f>
        <v>7553210</v>
      </c>
    </row>
    <row r="1602" spans="1:11">
      <c r="A1602" t="s">
        <v>16340</v>
      </c>
      <c r="B1602" s="3">
        <v>2007</v>
      </c>
      <c r="C1602" t="s">
        <v>16339</v>
      </c>
      <c r="D1602" t="s">
        <v>6403</v>
      </c>
      <c r="E1602" t="s">
        <v>37</v>
      </c>
      <c r="F1602" t="s">
        <v>585</v>
      </c>
      <c r="G1602">
        <v>94</v>
      </c>
      <c r="H1602">
        <v>17544812</v>
      </c>
      <c r="I1602">
        <v>10000000</v>
      </c>
      <c r="J1602">
        <v>5.4</v>
      </c>
      <c r="K1602">
        <f>Table1[[#This Row],[Gross Earning]]-Table1[[#This Row],[Budget]]</f>
        <v>7544812</v>
      </c>
    </row>
    <row r="1603" spans="1:11">
      <c r="A1603" t="s">
        <v>1809</v>
      </c>
      <c r="B1603" s="3">
        <v>2013</v>
      </c>
      <c r="C1603" t="s">
        <v>1807</v>
      </c>
      <c r="D1603" t="s">
        <v>628</v>
      </c>
      <c r="E1603" t="s">
        <v>37</v>
      </c>
      <c r="F1603" t="s">
        <v>95</v>
      </c>
      <c r="G1603">
        <v>102</v>
      </c>
      <c r="H1603">
        <v>107515297</v>
      </c>
      <c r="I1603">
        <v>100000000</v>
      </c>
      <c r="J1603">
        <v>6.7</v>
      </c>
      <c r="K1603">
        <f>Table1[[#This Row],[Gross Earning]]-Table1[[#This Row],[Budget]]</f>
        <v>7515297</v>
      </c>
    </row>
    <row r="1604" spans="1:11">
      <c r="A1604" t="s">
        <v>8639</v>
      </c>
      <c r="B1604" s="3">
        <v>2010</v>
      </c>
      <c r="C1604" t="s">
        <v>8637</v>
      </c>
      <c r="D1604" t="s">
        <v>2527</v>
      </c>
      <c r="E1604" t="s">
        <v>37</v>
      </c>
      <c r="F1604" t="s">
        <v>585</v>
      </c>
      <c r="G1604">
        <v>134</v>
      </c>
      <c r="H1604">
        <v>7501404</v>
      </c>
      <c r="J1604">
        <v>7.3</v>
      </c>
      <c r="K1604">
        <f>Table1[[#This Row],[Gross Earning]]-Table1[[#This Row],[Budget]]</f>
        <v>7501404</v>
      </c>
    </row>
    <row r="1605" spans="1:11">
      <c r="A1605" t="s">
        <v>12934</v>
      </c>
      <c r="B1605" s="3">
        <v>2000</v>
      </c>
      <c r="C1605" t="s">
        <v>12932</v>
      </c>
      <c r="D1605" t="s">
        <v>3030</v>
      </c>
      <c r="E1605" t="s">
        <v>37</v>
      </c>
      <c r="F1605" t="s">
        <v>585</v>
      </c>
      <c r="G1605">
        <v>97</v>
      </c>
      <c r="H1605">
        <v>21468807</v>
      </c>
      <c r="I1605">
        <v>14000000</v>
      </c>
      <c r="J1605">
        <v>4.0999999999999996</v>
      </c>
      <c r="K1605">
        <f>Table1[[#This Row],[Gross Earning]]-Table1[[#This Row],[Budget]]</f>
        <v>7468807</v>
      </c>
    </row>
    <row r="1606" spans="1:11">
      <c r="A1606" t="s">
        <v>10118</v>
      </c>
      <c r="B1606" s="3">
        <v>2008</v>
      </c>
      <c r="C1606" t="s">
        <v>7134</v>
      </c>
      <c r="D1606" t="s">
        <v>1681</v>
      </c>
      <c r="E1606" t="s">
        <v>37</v>
      </c>
      <c r="F1606" t="s">
        <v>585</v>
      </c>
      <c r="G1606">
        <v>101</v>
      </c>
      <c r="H1606">
        <v>31452765</v>
      </c>
      <c r="I1606">
        <v>24000000</v>
      </c>
      <c r="J1606">
        <v>6.6</v>
      </c>
      <c r="K1606">
        <f>Table1[[#This Row],[Gross Earning]]-Table1[[#This Row],[Budget]]</f>
        <v>7452765</v>
      </c>
    </row>
    <row r="1607" spans="1:11">
      <c r="A1607" t="s">
        <v>10127</v>
      </c>
      <c r="B1607" s="3">
        <v>2009</v>
      </c>
      <c r="C1607" t="s">
        <v>1490</v>
      </c>
      <c r="D1607" t="s">
        <v>6190</v>
      </c>
      <c r="E1607" t="s">
        <v>37</v>
      </c>
      <c r="F1607" t="s">
        <v>585</v>
      </c>
      <c r="G1607">
        <v>94</v>
      </c>
      <c r="H1607">
        <v>32416109</v>
      </c>
      <c r="I1607">
        <v>25000000</v>
      </c>
      <c r="J1607">
        <v>6.2</v>
      </c>
      <c r="K1607">
        <f>Table1[[#This Row],[Gross Earning]]-Table1[[#This Row],[Budget]]</f>
        <v>7416109</v>
      </c>
    </row>
    <row r="1608" spans="1:11">
      <c r="A1608" t="s">
        <v>14947</v>
      </c>
      <c r="B1608" s="3">
        <v>2012</v>
      </c>
      <c r="C1608" t="s">
        <v>14946</v>
      </c>
      <c r="D1608" t="s">
        <v>6199</v>
      </c>
      <c r="E1608" t="s">
        <v>37</v>
      </c>
      <c r="F1608" t="s">
        <v>39</v>
      </c>
      <c r="G1608">
        <v>116</v>
      </c>
      <c r="H1608">
        <v>24397469</v>
      </c>
      <c r="I1608">
        <v>17000000</v>
      </c>
      <c r="J1608">
        <v>5.7</v>
      </c>
      <c r="K1608">
        <f>Table1[[#This Row],[Gross Earning]]-Table1[[#This Row],[Budget]]</f>
        <v>7397469</v>
      </c>
    </row>
    <row r="1609" spans="1:11">
      <c r="A1609" t="s">
        <v>14600</v>
      </c>
      <c r="B1609" s="3">
        <v>2012</v>
      </c>
      <c r="C1609" t="s">
        <v>14598</v>
      </c>
      <c r="D1609" t="s">
        <v>2527</v>
      </c>
      <c r="E1609" t="s">
        <v>37</v>
      </c>
      <c r="F1609" t="s">
        <v>39</v>
      </c>
      <c r="G1609">
        <v>98</v>
      </c>
      <c r="H1609">
        <v>18381787</v>
      </c>
      <c r="I1609">
        <v>11000000</v>
      </c>
      <c r="J1609">
        <v>6.8</v>
      </c>
      <c r="K1609">
        <f>Table1[[#This Row],[Gross Earning]]-Table1[[#This Row],[Budget]]</f>
        <v>7381787</v>
      </c>
    </row>
    <row r="1610" spans="1:11">
      <c r="A1610" t="s">
        <v>9663</v>
      </c>
      <c r="B1610" s="3">
        <v>1998</v>
      </c>
      <c r="C1610" t="s">
        <v>7687</v>
      </c>
      <c r="D1610" t="s">
        <v>9661</v>
      </c>
      <c r="E1610" t="s">
        <v>37</v>
      </c>
      <c r="F1610" t="s">
        <v>585</v>
      </c>
      <c r="G1610">
        <v>89</v>
      </c>
      <c r="H1610">
        <v>32368960</v>
      </c>
      <c r="I1610">
        <v>25000000</v>
      </c>
      <c r="J1610">
        <v>5.3</v>
      </c>
      <c r="K1610">
        <f>Table1[[#This Row],[Gross Earning]]-Table1[[#This Row],[Budget]]</f>
        <v>7368960</v>
      </c>
    </row>
    <row r="1611" spans="1:11">
      <c r="A1611" t="s">
        <v>10928</v>
      </c>
      <c r="B1611" s="3">
        <v>2000</v>
      </c>
      <c r="C1611" t="s">
        <v>5647</v>
      </c>
      <c r="D1611" t="s">
        <v>5788</v>
      </c>
      <c r="E1611" t="s">
        <v>37</v>
      </c>
      <c r="F1611" t="s">
        <v>585</v>
      </c>
      <c r="G1611">
        <v>113</v>
      </c>
      <c r="H1611">
        <v>27277055</v>
      </c>
      <c r="I1611">
        <v>20000000</v>
      </c>
      <c r="J1611">
        <v>7.6</v>
      </c>
      <c r="K1611">
        <f>Table1[[#This Row],[Gross Earning]]-Table1[[#This Row],[Budget]]</f>
        <v>7277055</v>
      </c>
    </row>
    <row r="1612" spans="1:11">
      <c r="A1612" t="s">
        <v>3715</v>
      </c>
      <c r="B1612" s="3">
        <v>2006</v>
      </c>
      <c r="C1612" t="s">
        <v>760</v>
      </c>
      <c r="D1612" t="s">
        <v>2819</v>
      </c>
      <c r="E1612" t="s">
        <v>37</v>
      </c>
      <c r="F1612" t="s">
        <v>39</v>
      </c>
      <c r="G1612">
        <v>129</v>
      </c>
      <c r="H1612">
        <v>70236496</v>
      </c>
      <c r="I1612">
        <v>63000000</v>
      </c>
      <c r="J1612">
        <v>6</v>
      </c>
      <c r="K1612">
        <f>Table1[[#This Row],[Gross Earning]]-Table1[[#This Row],[Budget]]</f>
        <v>7236496</v>
      </c>
    </row>
    <row r="1613" spans="1:11">
      <c r="A1613" t="s">
        <v>15665</v>
      </c>
      <c r="B1613" s="3">
        <v>2006</v>
      </c>
      <c r="C1613" t="s">
        <v>11318</v>
      </c>
      <c r="D1613" t="s">
        <v>6403</v>
      </c>
      <c r="E1613" t="s">
        <v>37</v>
      </c>
      <c r="F1613" t="s">
        <v>585</v>
      </c>
      <c r="G1613">
        <v>94</v>
      </c>
      <c r="H1613">
        <v>16235293</v>
      </c>
      <c r="I1613">
        <v>9000000</v>
      </c>
      <c r="J1613">
        <v>4.5</v>
      </c>
      <c r="K1613">
        <f>Table1[[#This Row],[Gross Earning]]-Table1[[#This Row],[Budget]]</f>
        <v>7235293</v>
      </c>
    </row>
    <row r="1614" spans="1:11">
      <c r="A1614" t="s">
        <v>17059</v>
      </c>
      <c r="B1614" s="3">
        <v>2007</v>
      </c>
      <c r="C1614" t="s">
        <v>17058</v>
      </c>
      <c r="D1614" t="s">
        <v>3057</v>
      </c>
      <c r="E1614" t="s">
        <v>37</v>
      </c>
      <c r="F1614" t="s">
        <v>95</v>
      </c>
      <c r="G1614">
        <v>89</v>
      </c>
      <c r="H1614">
        <v>13235267</v>
      </c>
      <c r="I1614">
        <v>6000000</v>
      </c>
      <c r="J1614">
        <v>2.9</v>
      </c>
      <c r="K1614">
        <f>Table1[[#This Row],[Gross Earning]]-Table1[[#This Row],[Budget]]</f>
        <v>7235267</v>
      </c>
    </row>
    <row r="1615" spans="1:11">
      <c r="A1615" t="s">
        <v>9298</v>
      </c>
      <c r="B1615" s="3">
        <v>1985</v>
      </c>
      <c r="C1615" t="s">
        <v>3639</v>
      </c>
      <c r="D1615" t="s">
        <v>9297</v>
      </c>
      <c r="E1615" t="s">
        <v>37</v>
      </c>
      <c r="F1615" t="s">
        <v>39</v>
      </c>
      <c r="G1615">
        <v>133</v>
      </c>
      <c r="H1615">
        <v>33200000</v>
      </c>
      <c r="I1615">
        <v>26000000</v>
      </c>
      <c r="J1615">
        <v>7.2</v>
      </c>
      <c r="K1615">
        <f>Table1[[#This Row],[Gross Earning]]-Table1[[#This Row],[Budget]]</f>
        <v>7200000</v>
      </c>
    </row>
    <row r="1616" spans="1:11">
      <c r="A1616" t="s">
        <v>17751</v>
      </c>
      <c r="B1616" s="3">
        <v>1983</v>
      </c>
      <c r="C1616" t="s">
        <v>17749</v>
      </c>
      <c r="D1616" t="s">
        <v>10280</v>
      </c>
      <c r="E1616" t="s">
        <v>37</v>
      </c>
      <c r="F1616" t="s">
        <v>95</v>
      </c>
      <c r="G1616">
        <v>107</v>
      </c>
      <c r="H1616">
        <v>12200000</v>
      </c>
      <c r="I1616">
        <v>5000000</v>
      </c>
      <c r="J1616">
        <v>6.3</v>
      </c>
      <c r="K1616">
        <f>Table1[[#This Row],[Gross Earning]]-Table1[[#This Row],[Budget]]</f>
        <v>7200000</v>
      </c>
    </row>
    <row r="1617" spans="1:11">
      <c r="A1617" t="s">
        <v>12919</v>
      </c>
      <c r="B1617" s="3">
        <v>1993</v>
      </c>
      <c r="C1617" t="s">
        <v>12236</v>
      </c>
      <c r="D1617" t="s">
        <v>5806</v>
      </c>
      <c r="E1617" t="s">
        <v>37</v>
      </c>
      <c r="F1617" t="s">
        <v>585</v>
      </c>
      <c r="G1617">
        <v>94</v>
      </c>
      <c r="H1617">
        <v>22189039</v>
      </c>
      <c r="I1617">
        <v>15000000</v>
      </c>
      <c r="J1617">
        <v>5.5</v>
      </c>
      <c r="K1617">
        <f>Table1[[#This Row],[Gross Earning]]-Table1[[#This Row],[Budget]]</f>
        <v>7189039</v>
      </c>
    </row>
    <row r="1618" spans="1:11">
      <c r="A1618" t="s">
        <v>9062</v>
      </c>
      <c r="B1618" s="3">
        <v>2008</v>
      </c>
      <c r="C1618" t="s">
        <v>6800</v>
      </c>
      <c r="D1618" t="s">
        <v>1415</v>
      </c>
      <c r="E1618" t="s">
        <v>37</v>
      </c>
      <c r="F1618" t="s">
        <v>39</v>
      </c>
      <c r="G1618">
        <v>114</v>
      </c>
      <c r="H1618">
        <v>42168445</v>
      </c>
      <c r="I1618">
        <v>35000000</v>
      </c>
      <c r="J1618">
        <v>5.3</v>
      </c>
      <c r="K1618">
        <f>Table1[[#This Row],[Gross Earning]]-Table1[[#This Row],[Budget]]</f>
        <v>7168445</v>
      </c>
    </row>
    <row r="1619" spans="1:11">
      <c r="A1619" t="s">
        <v>22295</v>
      </c>
      <c r="B1619" s="3">
        <v>1994</v>
      </c>
      <c r="C1619" t="s">
        <v>16174</v>
      </c>
      <c r="D1619" t="s">
        <v>22293</v>
      </c>
      <c r="E1619" t="s">
        <v>37</v>
      </c>
      <c r="F1619" t="s">
        <v>39</v>
      </c>
      <c r="G1619">
        <v>170</v>
      </c>
      <c r="H1619">
        <v>7830611</v>
      </c>
      <c r="I1619">
        <v>700000</v>
      </c>
      <c r="J1619">
        <v>8.3000000000000007</v>
      </c>
      <c r="K1619">
        <f>Table1[[#This Row],[Gross Earning]]-Table1[[#This Row],[Budget]]</f>
        <v>7130611</v>
      </c>
    </row>
    <row r="1620" spans="1:11">
      <c r="A1620" t="s">
        <v>8462</v>
      </c>
      <c r="B1620" s="3">
        <v>2003</v>
      </c>
      <c r="C1620" t="s">
        <v>8461</v>
      </c>
      <c r="D1620" t="s">
        <v>1671</v>
      </c>
      <c r="E1620" t="s">
        <v>37</v>
      </c>
      <c r="F1620" t="s">
        <v>39</v>
      </c>
      <c r="G1620">
        <v>85</v>
      </c>
      <c r="H1620">
        <v>26096584</v>
      </c>
      <c r="I1620">
        <v>19000000</v>
      </c>
      <c r="J1620">
        <v>3.4</v>
      </c>
      <c r="K1620">
        <f>Table1[[#This Row],[Gross Earning]]-Table1[[#This Row],[Budget]]</f>
        <v>7096584</v>
      </c>
    </row>
    <row r="1621" spans="1:11">
      <c r="A1621" t="s">
        <v>12283</v>
      </c>
      <c r="B1621" s="3">
        <v>2007</v>
      </c>
      <c r="C1621" t="s">
        <v>12280</v>
      </c>
      <c r="D1621" t="s">
        <v>3409</v>
      </c>
      <c r="E1621" t="s">
        <v>37</v>
      </c>
      <c r="F1621" t="s">
        <v>39</v>
      </c>
      <c r="G1621">
        <v>94</v>
      </c>
      <c r="H1621">
        <v>7070459</v>
      </c>
      <c r="J1621">
        <v>3.3</v>
      </c>
      <c r="K1621">
        <f>Table1[[#This Row],[Gross Earning]]-Table1[[#This Row],[Budget]]</f>
        <v>7070459</v>
      </c>
    </row>
    <row r="1622" spans="1:11">
      <c r="A1622" t="s">
        <v>6617</v>
      </c>
      <c r="B1622" s="3">
        <v>1994</v>
      </c>
      <c r="C1622" t="s">
        <v>5834</v>
      </c>
      <c r="D1622" t="s">
        <v>6616</v>
      </c>
      <c r="E1622" t="s">
        <v>37</v>
      </c>
      <c r="F1622" t="s">
        <v>39</v>
      </c>
      <c r="G1622">
        <v>93</v>
      </c>
      <c r="H1622">
        <v>32055248</v>
      </c>
      <c r="I1622">
        <v>25000000</v>
      </c>
      <c r="J1622">
        <v>6</v>
      </c>
      <c r="K1622">
        <f>Table1[[#This Row],[Gross Earning]]-Table1[[#This Row],[Budget]]</f>
        <v>7055248</v>
      </c>
    </row>
    <row r="1623" spans="1:11">
      <c r="A1623" t="s">
        <v>8783</v>
      </c>
      <c r="B1623" s="3">
        <v>2000</v>
      </c>
      <c r="C1623" t="s">
        <v>8782</v>
      </c>
      <c r="D1623" t="s">
        <v>1415</v>
      </c>
      <c r="E1623" t="s">
        <v>37</v>
      </c>
      <c r="F1623" t="s">
        <v>39</v>
      </c>
      <c r="G1623">
        <v>128</v>
      </c>
      <c r="H1623">
        <v>37036404</v>
      </c>
      <c r="I1623">
        <v>30000000</v>
      </c>
      <c r="J1623">
        <v>6.4</v>
      </c>
      <c r="K1623">
        <f>Table1[[#This Row],[Gross Earning]]-Table1[[#This Row],[Budget]]</f>
        <v>7036404</v>
      </c>
    </row>
    <row r="1624" spans="1:11">
      <c r="A1624" t="s">
        <v>6509</v>
      </c>
      <c r="B1624" s="3">
        <v>2014</v>
      </c>
      <c r="C1624" t="s">
        <v>3694</v>
      </c>
      <c r="D1624" t="s">
        <v>6507</v>
      </c>
      <c r="E1624" t="s">
        <v>37</v>
      </c>
      <c r="F1624" t="s">
        <v>585</v>
      </c>
      <c r="G1624">
        <v>134</v>
      </c>
      <c r="H1624">
        <v>47034272</v>
      </c>
      <c r="I1624">
        <v>40000000</v>
      </c>
      <c r="J1624">
        <v>6.9</v>
      </c>
      <c r="K1624">
        <f>Table1[[#This Row],[Gross Earning]]-Table1[[#This Row],[Budget]]</f>
        <v>7034272</v>
      </c>
    </row>
    <row r="1625" spans="1:11">
      <c r="A1625" t="s">
        <v>19291</v>
      </c>
      <c r="B1625" s="3">
        <v>2009</v>
      </c>
      <c r="C1625" t="s">
        <v>19290</v>
      </c>
      <c r="D1625" t="s">
        <v>1752</v>
      </c>
      <c r="E1625" t="s">
        <v>37</v>
      </c>
      <c r="F1625" t="s">
        <v>585</v>
      </c>
      <c r="G1625">
        <v>84</v>
      </c>
      <c r="H1625">
        <v>10017041</v>
      </c>
      <c r="I1625">
        <v>3000000</v>
      </c>
      <c r="J1625">
        <v>5.9</v>
      </c>
      <c r="K1625">
        <f>Table1[[#This Row],[Gross Earning]]-Table1[[#This Row],[Budget]]</f>
        <v>7017041</v>
      </c>
    </row>
    <row r="1626" spans="1:11">
      <c r="A1626" t="s">
        <v>1654</v>
      </c>
      <c r="B1626" s="3">
        <v>1999</v>
      </c>
      <c r="C1626" t="s">
        <v>946</v>
      </c>
      <c r="D1626" t="s">
        <v>787</v>
      </c>
      <c r="E1626" t="s">
        <v>37</v>
      </c>
      <c r="F1626" t="s">
        <v>95</v>
      </c>
      <c r="G1626">
        <v>84</v>
      </c>
      <c r="H1626">
        <v>140015224</v>
      </c>
      <c r="I1626">
        <v>133000000</v>
      </c>
      <c r="J1626">
        <v>5.9</v>
      </c>
      <c r="K1626">
        <f>Table1[[#This Row],[Gross Earning]]-Table1[[#This Row],[Budget]]</f>
        <v>7015224</v>
      </c>
    </row>
    <row r="1627" spans="1:11">
      <c r="A1627" t="s">
        <v>5863</v>
      </c>
      <c r="B1627" s="3">
        <v>2004</v>
      </c>
      <c r="C1627" t="s">
        <v>5861</v>
      </c>
      <c r="D1627" t="s">
        <v>334</v>
      </c>
      <c r="E1627" t="s">
        <v>37</v>
      </c>
      <c r="F1627" t="s">
        <v>39</v>
      </c>
      <c r="G1627">
        <v>94</v>
      </c>
      <c r="H1627">
        <v>32003620</v>
      </c>
      <c r="I1627">
        <v>25000000</v>
      </c>
      <c r="J1627">
        <v>6.5</v>
      </c>
      <c r="K1627">
        <f>Table1[[#This Row],[Gross Earning]]-Table1[[#This Row],[Budget]]</f>
        <v>7003620</v>
      </c>
    </row>
    <row r="1628" spans="1:11">
      <c r="A1628" t="s">
        <v>16555</v>
      </c>
      <c r="B1628" s="3">
        <v>1999</v>
      </c>
      <c r="C1628" t="s">
        <v>7484</v>
      </c>
      <c r="D1628" t="s">
        <v>2125</v>
      </c>
      <c r="E1628" t="s">
        <v>37</v>
      </c>
      <c r="F1628" t="s">
        <v>585</v>
      </c>
      <c r="G1628">
        <v>95</v>
      </c>
      <c r="H1628">
        <v>14003141</v>
      </c>
      <c r="I1628">
        <v>7000000</v>
      </c>
      <c r="J1628">
        <v>6.1</v>
      </c>
      <c r="K1628">
        <f>Table1[[#This Row],[Gross Earning]]-Table1[[#This Row],[Budget]]</f>
        <v>7003141</v>
      </c>
    </row>
    <row r="1629" spans="1:11">
      <c r="A1629" t="s">
        <v>20155</v>
      </c>
      <c r="B1629" s="3">
        <v>1981</v>
      </c>
      <c r="C1629" t="s">
        <v>845</v>
      </c>
      <c r="D1629" t="s">
        <v>227</v>
      </c>
      <c r="E1629" t="s">
        <v>37</v>
      </c>
      <c r="F1629" t="s">
        <v>585</v>
      </c>
      <c r="G1629">
        <v>87</v>
      </c>
      <c r="H1629">
        <v>9003011</v>
      </c>
      <c r="I1629">
        <v>2000000</v>
      </c>
      <c r="J1629">
        <v>7.6</v>
      </c>
      <c r="K1629">
        <f>Table1[[#This Row],[Gross Earning]]-Table1[[#This Row],[Budget]]</f>
        <v>7003011</v>
      </c>
    </row>
    <row r="1630" spans="1:11">
      <c r="A1630" t="s">
        <v>7473</v>
      </c>
      <c r="B1630" s="3">
        <v>2004</v>
      </c>
      <c r="C1630" t="s">
        <v>3066</v>
      </c>
      <c r="D1630" t="s">
        <v>214</v>
      </c>
      <c r="E1630" t="s">
        <v>37</v>
      </c>
      <c r="F1630" t="s">
        <v>585</v>
      </c>
      <c r="G1630">
        <v>98</v>
      </c>
      <c r="H1630">
        <v>33987757</v>
      </c>
      <c r="I1630">
        <v>27000000</v>
      </c>
      <c r="J1630">
        <v>7.3</v>
      </c>
      <c r="K1630">
        <f>Table1[[#This Row],[Gross Earning]]-Table1[[#This Row],[Budget]]</f>
        <v>6987757</v>
      </c>
    </row>
    <row r="1631" spans="1:11">
      <c r="A1631" t="s">
        <v>23534</v>
      </c>
      <c r="B1631" s="3">
        <v>1986</v>
      </c>
      <c r="C1631" t="s">
        <v>5076</v>
      </c>
      <c r="D1631" t="s">
        <v>1681</v>
      </c>
      <c r="E1631" t="s">
        <v>37</v>
      </c>
      <c r="F1631" t="s">
        <v>585</v>
      </c>
      <c r="G1631">
        <v>88</v>
      </c>
      <c r="H1631">
        <v>7137502</v>
      </c>
      <c r="I1631">
        <v>175000</v>
      </c>
      <c r="J1631">
        <v>6.5</v>
      </c>
      <c r="K1631">
        <f>Table1[[#This Row],[Gross Earning]]-Table1[[#This Row],[Budget]]</f>
        <v>6962502</v>
      </c>
    </row>
    <row r="1632" spans="1:11">
      <c r="A1632" t="s">
        <v>7397</v>
      </c>
      <c r="B1632" s="3">
        <v>1997</v>
      </c>
      <c r="C1632" t="s">
        <v>371</v>
      </c>
      <c r="D1632" t="s">
        <v>1726</v>
      </c>
      <c r="E1632" t="s">
        <v>37</v>
      </c>
      <c r="F1632" t="s">
        <v>585</v>
      </c>
      <c r="G1632">
        <v>147</v>
      </c>
      <c r="H1632">
        <v>41954997</v>
      </c>
      <c r="I1632">
        <v>35000000</v>
      </c>
      <c r="J1632">
        <v>7.8</v>
      </c>
      <c r="K1632">
        <f>Table1[[#This Row],[Gross Earning]]-Table1[[#This Row],[Budget]]</f>
        <v>6954997</v>
      </c>
    </row>
    <row r="1633" spans="1:11">
      <c r="A1633" t="s">
        <v>18374</v>
      </c>
      <c r="B1633" s="3">
        <v>2000</v>
      </c>
      <c r="C1633" t="s">
        <v>11357</v>
      </c>
      <c r="D1633" t="s">
        <v>1528</v>
      </c>
      <c r="E1633" t="s">
        <v>37</v>
      </c>
      <c r="F1633" t="s">
        <v>585</v>
      </c>
      <c r="G1633">
        <v>89</v>
      </c>
      <c r="H1633">
        <v>6940281</v>
      </c>
      <c r="J1633">
        <v>7.3</v>
      </c>
      <c r="K1633">
        <f>Table1[[#This Row],[Gross Earning]]-Table1[[#This Row],[Budget]]</f>
        <v>6940281</v>
      </c>
    </row>
    <row r="1634" spans="1:11">
      <c r="A1634" t="s">
        <v>19341</v>
      </c>
      <c r="B1634" s="3">
        <v>2004</v>
      </c>
      <c r="C1634" t="s">
        <v>14884</v>
      </c>
      <c r="D1634" t="s">
        <v>3409</v>
      </c>
      <c r="E1634" t="s">
        <v>37</v>
      </c>
      <c r="F1634" t="s">
        <v>585</v>
      </c>
      <c r="G1634">
        <v>94</v>
      </c>
      <c r="H1634">
        <v>6879730</v>
      </c>
      <c r="J1634">
        <v>6.9</v>
      </c>
      <c r="K1634">
        <f>Table1[[#This Row],[Gross Earning]]-Table1[[#This Row],[Budget]]</f>
        <v>6879730</v>
      </c>
    </row>
    <row r="1635" spans="1:11">
      <c r="A1635" t="s">
        <v>15867</v>
      </c>
      <c r="B1635" s="3">
        <v>1999</v>
      </c>
      <c r="C1635" t="s">
        <v>8191</v>
      </c>
      <c r="D1635" t="s">
        <v>2527</v>
      </c>
      <c r="E1635" t="s">
        <v>37</v>
      </c>
      <c r="F1635" t="s">
        <v>585</v>
      </c>
      <c r="G1635">
        <v>103</v>
      </c>
      <c r="H1635">
        <v>14879556</v>
      </c>
      <c r="I1635">
        <v>8000000</v>
      </c>
      <c r="J1635">
        <v>7.3</v>
      </c>
      <c r="K1635">
        <f>Table1[[#This Row],[Gross Earning]]-Table1[[#This Row],[Budget]]</f>
        <v>6879556</v>
      </c>
    </row>
    <row r="1636" spans="1:11">
      <c r="A1636" t="s">
        <v>21301</v>
      </c>
      <c r="B1636" s="3">
        <v>2001</v>
      </c>
      <c r="C1636" t="s">
        <v>10306</v>
      </c>
      <c r="D1636" t="s">
        <v>1415</v>
      </c>
      <c r="E1636" t="s">
        <v>5611</v>
      </c>
      <c r="F1636" t="s">
        <v>585</v>
      </c>
      <c r="G1636">
        <v>114</v>
      </c>
      <c r="H1636">
        <v>13876974</v>
      </c>
      <c r="I1636">
        <v>7000000</v>
      </c>
      <c r="J1636">
        <v>7.4</v>
      </c>
      <c r="K1636">
        <f>Table1[[#This Row],[Gross Earning]]-Table1[[#This Row],[Budget]]</f>
        <v>6876974</v>
      </c>
    </row>
    <row r="1637" spans="1:11">
      <c r="A1637" t="s">
        <v>16885</v>
      </c>
      <c r="B1637" s="3">
        <v>2006</v>
      </c>
      <c r="C1637" t="s">
        <v>16101</v>
      </c>
      <c r="D1637" t="s">
        <v>1415</v>
      </c>
      <c r="E1637" t="s">
        <v>37</v>
      </c>
      <c r="F1637" t="s">
        <v>585</v>
      </c>
      <c r="G1637">
        <v>88</v>
      </c>
      <c r="H1637">
        <v>13367101</v>
      </c>
      <c r="I1637">
        <v>6500000</v>
      </c>
      <c r="J1637">
        <v>5.9</v>
      </c>
      <c r="K1637">
        <f>Table1[[#This Row],[Gross Earning]]-Table1[[#This Row],[Budget]]</f>
        <v>6867101</v>
      </c>
    </row>
    <row r="1638" spans="1:11">
      <c r="A1638" t="s">
        <v>15107</v>
      </c>
      <c r="B1638" s="3">
        <v>2011</v>
      </c>
      <c r="C1638" t="s">
        <v>8950</v>
      </c>
      <c r="D1638" t="s">
        <v>1671</v>
      </c>
      <c r="E1638" t="s">
        <v>37</v>
      </c>
      <c r="F1638" t="s">
        <v>585</v>
      </c>
      <c r="G1638">
        <v>87</v>
      </c>
      <c r="H1638">
        <v>6857503</v>
      </c>
      <c r="J1638">
        <v>6.3</v>
      </c>
      <c r="K1638">
        <f>Table1[[#This Row],[Gross Earning]]-Table1[[#This Row],[Budget]]</f>
        <v>6857503</v>
      </c>
    </row>
    <row r="1639" spans="1:11">
      <c r="A1639" t="s">
        <v>18925</v>
      </c>
      <c r="B1639" s="3">
        <v>1998</v>
      </c>
      <c r="C1639" t="s">
        <v>18922</v>
      </c>
      <c r="D1639" t="s">
        <v>1671</v>
      </c>
      <c r="E1639" t="s">
        <v>37</v>
      </c>
      <c r="F1639" t="s">
        <v>585</v>
      </c>
      <c r="G1639">
        <v>93</v>
      </c>
      <c r="H1639">
        <v>10305534</v>
      </c>
      <c r="I1639">
        <v>3500000</v>
      </c>
      <c r="J1639">
        <v>3.9</v>
      </c>
      <c r="K1639">
        <f>Table1[[#This Row],[Gross Earning]]-Table1[[#This Row],[Budget]]</f>
        <v>6805534</v>
      </c>
    </row>
    <row r="1640" spans="1:11">
      <c r="A1640" t="s">
        <v>14847</v>
      </c>
      <c r="B1640" s="3">
        <v>1968</v>
      </c>
      <c r="C1640" t="s">
        <v>14844</v>
      </c>
      <c r="D1640" t="s">
        <v>14846</v>
      </c>
      <c r="E1640" t="s">
        <v>37</v>
      </c>
      <c r="F1640" t="s">
        <v>277</v>
      </c>
      <c r="G1640">
        <v>153</v>
      </c>
      <c r="H1640">
        <v>16800000</v>
      </c>
      <c r="I1640">
        <v>10000000</v>
      </c>
      <c r="J1640">
        <v>7.5</v>
      </c>
      <c r="K1640">
        <f>Table1[[#This Row],[Gross Earning]]-Table1[[#This Row],[Budget]]</f>
        <v>6800000</v>
      </c>
    </row>
    <row r="1641" spans="1:11">
      <c r="A1641" t="s">
        <v>17070</v>
      </c>
      <c r="B1641" s="3">
        <v>1988</v>
      </c>
      <c r="C1641" t="s">
        <v>4239</v>
      </c>
      <c r="D1641" t="s">
        <v>1415</v>
      </c>
      <c r="E1641" t="s">
        <v>37</v>
      </c>
      <c r="F1641" t="s">
        <v>585</v>
      </c>
      <c r="G1641">
        <v>104</v>
      </c>
      <c r="H1641">
        <v>12793213</v>
      </c>
      <c r="I1641">
        <v>6000000</v>
      </c>
      <c r="J1641">
        <v>6.2</v>
      </c>
      <c r="K1641">
        <f>Table1[[#This Row],[Gross Earning]]-Table1[[#This Row],[Budget]]</f>
        <v>6793213</v>
      </c>
    </row>
    <row r="1642" spans="1:11">
      <c r="A1642" t="s">
        <v>10284</v>
      </c>
      <c r="B1642" s="3">
        <v>2007</v>
      </c>
      <c r="C1642" t="s">
        <v>8508</v>
      </c>
      <c r="D1642" t="s">
        <v>2142</v>
      </c>
      <c r="E1642" t="s">
        <v>37</v>
      </c>
      <c r="F1642" t="s">
        <v>585</v>
      </c>
      <c r="G1642">
        <v>121</v>
      </c>
      <c r="H1642">
        <v>6777589</v>
      </c>
      <c r="J1642">
        <v>7.2</v>
      </c>
      <c r="K1642">
        <f>Table1[[#This Row],[Gross Earning]]-Table1[[#This Row],[Budget]]</f>
        <v>6777589</v>
      </c>
    </row>
    <row r="1643" spans="1:11">
      <c r="A1643" t="s">
        <v>11082</v>
      </c>
      <c r="B1643" s="3">
        <v>1996</v>
      </c>
      <c r="C1643" t="s">
        <v>4903</v>
      </c>
      <c r="D1643" t="s">
        <v>11081</v>
      </c>
      <c r="E1643" t="s">
        <v>37</v>
      </c>
      <c r="F1643" t="s">
        <v>585</v>
      </c>
      <c r="G1643">
        <v>108</v>
      </c>
      <c r="H1643">
        <v>25753840</v>
      </c>
      <c r="I1643">
        <v>19000000</v>
      </c>
      <c r="J1643">
        <v>7.3</v>
      </c>
      <c r="K1643">
        <f>Table1[[#This Row],[Gross Earning]]-Table1[[#This Row],[Budget]]</f>
        <v>6753840</v>
      </c>
    </row>
    <row r="1644" spans="1:11">
      <c r="A1644" t="s">
        <v>4082</v>
      </c>
      <c r="B1644" s="3">
        <v>2003</v>
      </c>
      <c r="C1644" t="s">
        <v>4080</v>
      </c>
      <c r="D1644" t="s">
        <v>1374</v>
      </c>
      <c r="E1644" t="s">
        <v>37</v>
      </c>
      <c r="F1644" t="s">
        <v>95</v>
      </c>
      <c r="G1644">
        <v>89</v>
      </c>
      <c r="H1644">
        <v>66734992</v>
      </c>
      <c r="I1644">
        <v>60000000</v>
      </c>
      <c r="J1644">
        <v>4.4000000000000004</v>
      </c>
      <c r="K1644">
        <f>Table1[[#This Row],[Gross Earning]]-Table1[[#This Row],[Budget]]</f>
        <v>6734992</v>
      </c>
    </row>
    <row r="1645" spans="1:11">
      <c r="A1645" t="s">
        <v>5232</v>
      </c>
      <c r="B1645" s="3">
        <v>2012</v>
      </c>
      <c r="C1645" t="s">
        <v>5230</v>
      </c>
      <c r="D1645" t="s">
        <v>1671</v>
      </c>
      <c r="E1645" t="s">
        <v>37</v>
      </c>
      <c r="F1645" t="s">
        <v>585</v>
      </c>
      <c r="G1645">
        <v>113</v>
      </c>
      <c r="H1645">
        <v>56724080</v>
      </c>
      <c r="I1645">
        <v>50000000</v>
      </c>
      <c r="J1645">
        <v>6.7</v>
      </c>
      <c r="K1645">
        <f>Table1[[#This Row],[Gross Earning]]-Table1[[#This Row],[Budget]]</f>
        <v>6724080</v>
      </c>
    </row>
    <row r="1646" spans="1:11">
      <c r="A1646" t="s">
        <v>17783</v>
      </c>
      <c r="B1646" s="3">
        <v>2016</v>
      </c>
      <c r="C1646" t="s">
        <v>17782</v>
      </c>
      <c r="D1646" t="s">
        <v>1671</v>
      </c>
      <c r="E1646" t="s">
        <v>37</v>
      </c>
      <c r="F1646" t="s">
        <v>585</v>
      </c>
      <c r="G1646">
        <v>92</v>
      </c>
      <c r="H1646">
        <v>11675178</v>
      </c>
      <c r="I1646">
        <v>5000000</v>
      </c>
      <c r="J1646">
        <v>3.5</v>
      </c>
      <c r="K1646">
        <f>Table1[[#This Row],[Gross Earning]]-Table1[[#This Row],[Budget]]</f>
        <v>6675178</v>
      </c>
    </row>
    <row r="1647" spans="1:11">
      <c r="A1647" t="s">
        <v>13470</v>
      </c>
      <c r="B1647" s="3">
        <v>1996</v>
      </c>
      <c r="C1647" t="s">
        <v>13468</v>
      </c>
      <c r="D1647" t="s">
        <v>7406</v>
      </c>
      <c r="E1647" t="s">
        <v>37</v>
      </c>
      <c r="F1647" t="s">
        <v>585</v>
      </c>
      <c r="G1647">
        <v>93</v>
      </c>
      <c r="H1647">
        <v>15171475</v>
      </c>
      <c r="I1647">
        <v>8500000</v>
      </c>
      <c r="J1647">
        <v>5.7</v>
      </c>
      <c r="K1647">
        <f>Table1[[#This Row],[Gross Earning]]-Table1[[#This Row],[Budget]]</f>
        <v>6671475</v>
      </c>
    </row>
    <row r="1648" spans="1:11">
      <c r="A1648" t="s">
        <v>15679</v>
      </c>
      <c r="B1648" s="3">
        <v>2007</v>
      </c>
      <c r="C1648" t="s">
        <v>15678</v>
      </c>
      <c r="D1648" t="s">
        <v>2527</v>
      </c>
      <c r="E1648" t="s">
        <v>37</v>
      </c>
      <c r="F1648" t="s">
        <v>585</v>
      </c>
      <c r="G1648">
        <v>114</v>
      </c>
      <c r="H1648">
        <v>6610326</v>
      </c>
      <c r="J1648">
        <v>7.2</v>
      </c>
      <c r="K1648">
        <f>Table1[[#This Row],[Gross Earning]]-Table1[[#This Row],[Budget]]</f>
        <v>6610326</v>
      </c>
    </row>
    <row r="1649" spans="1:11">
      <c r="A1649" t="s">
        <v>22146</v>
      </c>
      <c r="B1649" s="3">
        <v>2011</v>
      </c>
      <c r="C1649" t="s">
        <v>22143</v>
      </c>
      <c r="D1649" t="s">
        <v>8060</v>
      </c>
      <c r="E1649" t="s">
        <v>22077</v>
      </c>
      <c r="F1649" t="s">
        <v>39</v>
      </c>
      <c r="G1649">
        <v>123</v>
      </c>
      <c r="H1649">
        <v>7098492</v>
      </c>
      <c r="I1649">
        <v>500000</v>
      </c>
      <c r="J1649">
        <v>8.4</v>
      </c>
      <c r="K1649">
        <f>Table1[[#This Row],[Gross Earning]]-Table1[[#This Row],[Budget]]</f>
        <v>6598492</v>
      </c>
    </row>
    <row r="1650" spans="1:11">
      <c r="A1650" t="s">
        <v>14180</v>
      </c>
      <c r="B1650" s="3">
        <v>2006</v>
      </c>
      <c r="C1650" t="s">
        <v>12904</v>
      </c>
      <c r="D1650" t="s">
        <v>2614</v>
      </c>
      <c r="E1650" t="s">
        <v>37</v>
      </c>
      <c r="F1650" t="s">
        <v>95</v>
      </c>
      <c r="G1650">
        <v>104</v>
      </c>
      <c r="H1650">
        <v>18595716</v>
      </c>
      <c r="I1650">
        <v>12000000</v>
      </c>
      <c r="J1650">
        <v>5.3</v>
      </c>
      <c r="K1650">
        <f>Table1[[#This Row],[Gross Earning]]-Table1[[#This Row],[Budget]]</f>
        <v>6595716</v>
      </c>
    </row>
    <row r="1651" spans="1:11">
      <c r="A1651" t="s">
        <v>23629</v>
      </c>
      <c r="B1651" s="3">
        <v>1989</v>
      </c>
      <c r="C1651" t="s">
        <v>3806</v>
      </c>
      <c r="D1651" t="s">
        <v>67</v>
      </c>
      <c r="E1651" t="s">
        <v>37</v>
      </c>
      <c r="F1651" t="s">
        <v>585</v>
      </c>
      <c r="G1651">
        <v>91</v>
      </c>
      <c r="H1651">
        <v>6706368</v>
      </c>
      <c r="I1651">
        <v>160000</v>
      </c>
      <c r="J1651">
        <v>7.5</v>
      </c>
      <c r="K1651">
        <f>Table1[[#This Row],[Gross Earning]]-Table1[[#This Row],[Budget]]</f>
        <v>6546368</v>
      </c>
    </row>
    <row r="1652" spans="1:11">
      <c r="A1652" t="s">
        <v>7401</v>
      </c>
      <c r="B1652" s="3">
        <v>2002</v>
      </c>
      <c r="C1652" t="s">
        <v>2331</v>
      </c>
      <c r="D1652" t="s">
        <v>4177</v>
      </c>
      <c r="E1652" t="s">
        <v>37</v>
      </c>
      <c r="F1652" t="s">
        <v>585</v>
      </c>
      <c r="G1652">
        <v>100</v>
      </c>
      <c r="H1652">
        <v>39532308</v>
      </c>
      <c r="I1652">
        <v>33000000</v>
      </c>
      <c r="J1652">
        <v>6.7</v>
      </c>
      <c r="K1652">
        <f>Table1[[#This Row],[Gross Earning]]-Table1[[#This Row],[Budget]]</f>
        <v>6532308</v>
      </c>
    </row>
    <row r="1653" spans="1:11">
      <c r="A1653" t="s">
        <v>9642</v>
      </c>
      <c r="B1653" s="3">
        <v>2004</v>
      </c>
      <c r="C1653" t="s">
        <v>9639</v>
      </c>
      <c r="D1653" t="s">
        <v>5782</v>
      </c>
      <c r="E1653" t="s">
        <v>37</v>
      </c>
      <c r="F1653" t="s">
        <v>39</v>
      </c>
      <c r="G1653">
        <v>97</v>
      </c>
      <c r="H1653">
        <v>31526393</v>
      </c>
      <c r="I1653">
        <v>25000000</v>
      </c>
      <c r="J1653">
        <v>4.5999999999999996</v>
      </c>
      <c r="K1653">
        <f>Table1[[#This Row],[Gross Earning]]-Table1[[#This Row],[Budget]]</f>
        <v>6526393</v>
      </c>
    </row>
    <row r="1654" spans="1:11">
      <c r="A1654" t="s">
        <v>18514</v>
      </c>
      <c r="B1654" s="3">
        <v>2006</v>
      </c>
      <c r="C1654" t="s">
        <v>4003</v>
      </c>
      <c r="D1654" t="s">
        <v>12488</v>
      </c>
      <c r="E1654" t="s">
        <v>37</v>
      </c>
      <c r="F1654" t="s">
        <v>39</v>
      </c>
      <c r="G1654">
        <v>96</v>
      </c>
      <c r="H1654">
        <v>10515579</v>
      </c>
      <c r="I1654">
        <v>4000000</v>
      </c>
      <c r="J1654">
        <v>6.7</v>
      </c>
      <c r="K1654">
        <f>Table1[[#This Row],[Gross Earning]]-Table1[[#This Row],[Budget]]</f>
        <v>6515579</v>
      </c>
    </row>
    <row r="1655" spans="1:11">
      <c r="A1655" t="s">
        <v>10951</v>
      </c>
      <c r="B1655" s="3">
        <v>2008</v>
      </c>
      <c r="C1655" t="s">
        <v>507</v>
      </c>
      <c r="D1655" t="s">
        <v>464</v>
      </c>
      <c r="E1655" t="s">
        <v>37</v>
      </c>
      <c r="F1655" t="s">
        <v>585</v>
      </c>
      <c r="G1655">
        <v>109</v>
      </c>
      <c r="H1655">
        <v>26415649</v>
      </c>
      <c r="I1655">
        <v>20000000</v>
      </c>
      <c r="J1655">
        <v>6.8</v>
      </c>
      <c r="K1655">
        <f>Table1[[#This Row],[Gross Earning]]-Table1[[#This Row],[Budget]]</f>
        <v>6415649</v>
      </c>
    </row>
    <row r="1656" spans="1:11">
      <c r="A1656" t="s">
        <v>12959</v>
      </c>
      <c r="B1656" s="3">
        <v>2012</v>
      </c>
      <c r="C1656" t="s">
        <v>12958</v>
      </c>
      <c r="D1656" t="s">
        <v>2125</v>
      </c>
      <c r="E1656" t="s">
        <v>37</v>
      </c>
      <c r="F1656" t="s">
        <v>585</v>
      </c>
      <c r="G1656">
        <v>140</v>
      </c>
      <c r="H1656">
        <v>21383298</v>
      </c>
      <c r="I1656">
        <v>15000000</v>
      </c>
      <c r="J1656">
        <v>7.3</v>
      </c>
      <c r="K1656">
        <f>Table1[[#This Row],[Gross Earning]]-Table1[[#This Row],[Budget]]</f>
        <v>6383298</v>
      </c>
    </row>
    <row r="1657" spans="1:11">
      <c r="A1657" t="s">
        <v>19699</v>
      </c>
      <c r="B1657" s="3">
        <v>1997</v>
      </c>
      <c r="C1657" t="s">
        <v>19697</v>
      </c>
      <c r="D1657" t="s">
        <v>3409</v>
      </c>
      <c r="E1657" t="s">
        <v>37</v>
      </c>
      <c r="F1657" t="s">
        <v>585</v>
      </c>
      <c r="G1657">
        <v>113</v>
      </c>
      <c r="H1657">
        <v>9054736</v>
      </c>
      <c r="I1657">
        <v>2700000</v>
      </c>
      <c r="J1657">
        <v>7.1</v>
      </c>
      <c r="K1657">
        <f>Table1[[#This Row],[Gross Earning]]-Table1[[#This Row],[Budget]]</f>
        <v>6354736</v>
      </c>
    </row>
    <row r="1658" spans="1:11">
      <c r="A1658" t="s">
        <v>5839</v>
      </c>
      <c r="B1658" s="3">
        <v>2014</v>
      </c>
      <c r="C1658" t="s">
        <v>1627</v>
      </c>
      <c r="D1658" t="s">
        <v>1681</v>
      </c>
      <c r="E1658" t="s">
        <v>37</v>
      </c>
      <c r="F1658" t="s">
        <v>39</v>
      </c>
      <c r="G1658">
        <v>117</v>
      </c>
      <c r="H1658">
        <v>46280507</v>
      </c>
      <c r="I1658">
        <v>40000000</v>
      </c>
      <c r="J1658">
        <v>6.5</v>
      </c>
      <c r="K1658">
        <f>Table1[[#This Row],[Gross Earning]]-Table1[[#This Row],[Budget]]</f>
        <v>6280507</v>
      </c>
    </row>
    <row r="1659" spans="1:11">
      <c r="A1659" t="s">
        <v>13456</v>
      </c>
      <c r="B1659" s="3">
        <v>2010</v>
      </c>
      <c r="C1659" t="s">
        <v>13454</v>
      </c>
      <c r="D1659" t="s">
        <v>1681</v>
      </c>
      <c r="E1659" t="s">
        <v>37</v>
      </c>
      <c r="F1659" t="s">
        <v>39</v>
      </c>
      <c r="G1659">
        <v>103</v>
      </c>
      <c r="H1659">
        <v>20246959</v>
      </c>
      <c r="I1659">
        <v>14000000</v>
      </c>
      <c r="J1659">
        <v>4.9000000000000004</v>
      </c>
      <c r="K1659">
        <f>Table1[[#This Row],[Gross Earning]]-Table1[[#This Row],[Budget]]</f>
        <v>6246959</v>
      </c>
    </row>
    <row r="1660" spans="1:11">
      <c r="A1660" t="s">
        <v>21565</v>
      </c>
      <c r="B1660" s="3">
        <v>2010</v>
      </c>
      <c r="C1660" t="s">
        <v>12958</v>
      </c>
      <c r="D1660" t="s">
        <v>214</v>
      </c>
      <c r="E1660" t="s">
        <v>37</v>
      </c>
      <c r="F1660" t="s">
        <v>585</v>
      </c>
      <c r="G1660">
        <v>112</v>
      </c>
      <c r="H1660">
        <v>9701559</v>
      </c>
      <c r="I1660">
        <v>3500000</v>
      </c>
      <c r="J1660">
        <v>7.4</v>
      </c>
      <c r="K1660">
        <f>Table1[[#This Row],[Gross Earning]]-Table1[[#This Row],[Budget]]</f>
        <v>6201559</v>
      </c>
    </row>
    <row r="1661" spans="1:11">
      <c r="A1661" t="s">
        <v>14992</v>
      </c>
      <c r="B1661" s="3">
        <v>1990</v>
      </c>
      <c r="C1661" t="s">
        <v>5076</v>
      </c>
      <c r="D1661" t="s">
        <v>7837</v>
      </c>
      <c r="E1661" t="s">
        <v>37</v>
      </c>
      <c r="F1661" t="s">
        <v>585</v>
      </c>
      <c r="G1661">
        <v>129</v>
      </c>
      <c r="H1661">
        <v>16153600</v>
      </c>
      <c r="I1661">
        <v>10000000</v>
      </c>
      <c r="J1661">
        <v>6.5</v>
      </c>
      <c r="K1661">
        <f>Table1[[#This Row],[Gross Earning]]-Table1[[#This Row],[Budget]]</f>
        <v>6153600</v>
      </c>
    </row>
    <row r="1662" spans="1:11">
      <c r="A1662" t="s">
        <v>15684</v>
      </c>
      <c r="B1662" s="3">
        <v>2003</v>
      </c>
      <c r="C1662" t="s">
        <v>15683</v>
      </c>
      <c r="D1662" t="s">
        <v>1681</v>
      </c>
      <c r="E1662" t="s">
        <v>37</v>
      </c>
      <c r="F1662" t="s">
        <v>95</v>
      </c>
      <c r="G1662">
        <v>76</v>
      </c>
      <c r="H1662">
        <v>6126237</v>
      </c>
      <c r="J1662">
        <v>4.8</v>
      </c>
      <c r="K1662">
        <f>Table1[[#This Row],[Gross Earning]]-Table1[[#This Row],[Budget]]</f>
        <v>6126237</v>
      </c>
    </row>
    <row r="1663" spans="1:11">
      <c r="A1663" t="s">
        <v>18519</v>
      </c>
      <c r="B1663" s="3">
        <v>2001</v>
      </c>
      <c r="C1663" t="s">
        <v>18517</v>
      </c>
      <c r="D1663" t="s">
        <v>1671</v>
      </c>
      <c r="E1663" t="s">
        <v>37</v>
      </c>
      <c r="F1663" t="s">
        <v>585</v>
      </c>
      <c r="G1663">
        <v>93</v>
      </c>
      <c r="H1663">
        <v>10097096</v>
      </c>
      <c r="I1663">
        <v>4000000</v>
      </c>
      <c r="J1663">
        <v>4.5999999999999996</v>
      </c>
      <c r="K1663">
        <f>Table1[[#This Row],[Gross Earning]]-Table1[[#This Row],[Budget]]</f>
        <v>6097096</v>
      </c>
    </row>
    <row r="1664" spans="1:11">
      <c r="A1664" t="s">
        <v>17833</v>
      </c>
      <c r="B1664" s="3">
        <v>2006</v>
      </c>
      <c r="C1664" t="s">
        <v>17832</v>
      </c>
      <c r="D1664" t="s">
        <v>1671</v>
      </c>
      <c r="E1664" t="s">
        <v>37</v>
      </c>
      <c r="F1664" t="s">
        <v>585</v>
      </c>
      <c r="G1664">
        <v>90</v>
      </c>
      <c r="H1664">
        <v>6088249</v>
      </c>
      <c r="J1664">
        <v>7</v>
      </c>
      <c r="K1664">
        <f>Table1[[#This Row],[Gross Earning]]-Table1[[#This Row],[Budget]]</f>
        <v>6088249</v>
      </c>
    </row>
    <row r="1665" spans="1:11">
      <c r="A1665" t="s">
        <v>14997</v>
      </c>
      <c r="B1665" s="3">
        <v>2002</v>
      </c>
      <c r="C1665" t="s">
        <v>4982</v>
      </c>
      <c r="D1665" t="s">
        <v>2136</v>
      </c>
      <c r="E1665" t="s">
        <v>37</v>
      </c>
      <c r="F1665" t="s">
        <v>39</v>
      </c>
      <c r="G1665">
        <v>81</v>
      </c>
      <c r="H1665">
        <v>16033556</v>
      </c>
      <c r="I1665">
        <v>10000000</v>
      </c>
      <c r="J1665">
        <v>6.2</v>
      </c>
      <c r="K1665">
        <f>Table1[[#This Row],[Gross Earning]]-Table1[[#This Row],[Budget]]</f>
        <v>6033556</v>
      </c>
    </row>
    <row r="1666" spans="1:11">
      <c r="A1666" t="s">
        <v>20906</v>
      </c>
      <c r="B1666" s="3">
        <v>2001</v>
      </c>
      <c r="C1666" t="s">
        <v>9470</v>
      </c>
      <c r="D1666" t="s">
        <v>1415</v>
      </c>
      <c r="E1666" t="s">
        <v>37</v>
      </c>
      <c r="F1666" t="s">
        <v>585</v>
      </c>
      <c r="G1666">
        <v>97</v>
      </c>
      <c r="H1666">
        <v>7022940</v>
      </c>
      <c r="I1666">
        <v>1000000</v>
      </c>
      <c r="J1666">
        <v>6.7</v>
      </c>
      <c r="K1666">
        <f>Table1[[#This Row],[Gross Earning]]-Table1[[#This Row],[Budget]]</f>
        <v>6022940</v>
      </c>
    </row>
    <row r="1667" spans="1:11">
      <c r="A1667" t="s">
        <v>7188</v>
      </c>
      <c r="B1667" s="3">
        <v>2014</v>
      </c>
      <c r="C1667" t="s">
        <v>7142</v>
      </c>
      <c r="D1667" t="s">
        <v>7144</v>
      </c>
      <c r="E1667" t="s">
        <v>37</v>
      </c>
      <c r="F1667" t="s">
        <v>95</v>
      </c>
      <c r="G1667">
        <v>107</v>
      </c>
      <c r="H1667">
        <v>42019483</v>
      </c>
      <c r="I1667">
        <v>36000000</v>
      </c>
      <c r="J1667">
        <v>6.4</v>
      </c>
      <c r="K1667">
        <f>Table1[[#This Row],[Gross Earning]]-Table1[[#This Row],[Budget]]</f>
        <v>6019483</v>
      </c>
    </row>
    <row r="1668" spans="1:11">
      <c r="A1668" t="s">
        <v>6503</v>
      </c>
      <c r="B1668" s="3">
        <v>2008</v>
      </c>
      <c r="C1668" t="s">
        <v>6500</v>
      </c>
      <c r="D1668" t="s">
        <v>1681</v>
      </c>
      <c r="E1668" t="s">
        <v>37</v>
      </c>
      <c r="F1668" t="s">
        <v>39</v>
      </c>
      <c r="G1668">
        <v>101</v>
      </c>
      <c r="H1668">
        <v>46012734</v>
      </c>
      <c r="I1668">
        <v>40000000</v>
      </c>
      <c r="J1668">
        <v>5.8</v>
      </c>
      <c r="K1668">
        <f>Table1[[#This Row],[Gross Earning]]-Table1[[#This Row],[Budget]]</f>
        <v>6012734</v>
      </c>
    </row>
    <row r="1669" spans="1:11">
      <c r="A1669" t="s">
        <v>20208</v>
      </c>
      <c r="B1669" s="3">
        <v>2003</v>
      </c>
      <c r="C1669" t="s">
        <v>16722</v>
      </c>
      <c r="D1669" t="s">
        <v>4167</v>
      </c>
      <c r="E1669" t="s">
        <v>37</v>
      </c>
      <c r="F1669" t="s">
        <v>585</v>
      </c>
      <c r="G1669">
        <v>101</v>
      </c>
      <c r="H1669">
        <v>6003587</v>
      </c>
      <c r="J1669">
        <v>7.5</v>
      </c>
      <c r="K1669">
        <f>Table1[[#This Row],[Gross Earning]]-Table1[[#This Row],[Budget]]</f>
        <v>6003587</v>
      </c>
    </row>
    <row r="1670" spans="1:11">
      <c r="A1670" t="s">
        <v>10955</v>
      </c>
      <c r="B1670" s="3">
        <v>2013</v>
      </c>
      <c r="C1670" t="s">
        <v>2453</v>
      </c>
      <c r="D1670" t="s">
        <v>1904</v>
      </c>
      <c r="E1670" t="s">
        <v>37</v>
      </c>
      <c r="F1670" t="s">
        <v>585</v>
      </c>
      <c r="G1670">
        <v>109</v>
      </c>
      <c r="H1670">
        <v>26003149</v>
      </c>
      <c r="I1670">
        <v>20000000</v>
      </c>
      <c r="J1670">
        <v>7</v>
      </c>
      <c r="K1670">
        <f>Table1[[#This Row],[Gross Earning]]-Table1[[#This Row],[Budget]]</f>
        <v>6003149</v>
      </c>
    </row>
    <row r="1671" spans="1:11">
      <c r="A1671" t="s">
        <v>15150</v>
      </c>
      <c r="B1671" s="3">
        <v>2007</v>
      </c>
      <c r="C1671" t="s">
        <v>15148</v>
      </c>
      <c r="D1671" t="s">
        <v>3898</v>
      </c>
      <c r="E1671" t="s">
        <v>37</v>
      </c>
      <c r="F1671" t="s">
        <v>39</v>
      </c>
      <c r="G1671">
        <v>100</v>
      </c>
      <c r="H1671">
        <v>5998971</v>
      </c>
      <c r="J1671">
        <v>6.6</v>
      </c>
      <c r="K1671">
        <f>Table1[[#This Row],[Gross Earning]]-Table1[[#This Row],[Budget]]</f>
        <v>5998971</v>
      </c>
    </row>
    <row r="1672" spans="1:11">
      <c r="A1672" t="s">
        <v>12925</v>
      </c>
      <c r="B1672" s="3">
        <v>2006</v>
      </c>
      <c r="C1672" t="s">
        <v>12923</v>
      </c>
      <c r="D1672" t="s">
        <v>3271</v>
      </c>
      <c r="E1672" t="s">
        <v>37</v>
      </c>
      <c r="F1672" t="s">
        <v>95</v>
      </c>
      <c r="G1672">
        <v>95</v>
      </c>
      <c r="H1672">
        <v>20998709</v>
      </c>
      <c r="I1672">
        <v>15000000</v>
      </c>
      <c r="J1672">
        <v>6.2</v>
      </c>
      <c r="K1672">
        <f>Table1[[#This Row],[Gross Earning]]-Table1[[#This Row],[Budget]]</f>
        <v>5998709</v>
      </c>
    </row>
    <row r="1673" spans="1:11">
      <c r="A1673" t="s">
        <v>11847</v>
      </c>
      <c r="B1673" s="3">
        <v>2009</v>
      </c>
      <c r="C1673" t="s">
        <v>11846</v>
      </c>
      <c r="D1673" t="s">
        <v>9193</v>
      </c>
      <c r="E1673" t="s">
        <v>37</v>
      </c>
      <c r="F1673" t="s">
        <v>585</v>
      </c>
      <c r="G1673">
        <v>86</v>
      </c>
      <c r="H1673">
        <v>23993605</v>
      </c>
      <c r="I1673">
        <v>18000000</v>
      </c>
      <c r="J1673">
        <v>5.8</v>
      </c>
      <c r="K1673">
        <f>Table1[[#This Row],[Gross Earning]]-Table1[[#This Row],[Budget]]</f>
        <v>5993605</v>
      </c>
    </row>
    <row r="1674" spans="1:11">
      <c r="A1674" t="s">
        <v>13505</v>
      </c>
      <c r="B1674" s="3">
        <v>2007</v>
      </c>
      <c r="C1674" t="s">
        <v>13503</v>
      </c>
      <c r="D1674" t="s">
        <v>1544</v>
      </c>
      <c r="E1674" t="s">
        <v>1464</v>
      </c>
      <c r="F1674" t="s">
        <v>39</v>
      </c>
      <c r="G1674">
        <v>112</v>
      </c>
      <c r="H1674">
        <v>5990075</v>
      </c>
      <c r="J1674">
        <v>8</v>
      </c>
      <c r="K1674">
        <f>Table1[[#This Row],[Gross Earning]]-Table1[[#This Row],[Budget]]</f>
        <v>5990075</v>
      </c>
    </row>
    <row r="1675" spans="1:11">
      <c r="A1675" t="s">
        <v>12111</v>
      </c>
      <c r="B1675" s="3">
        <v>2004</v>
      </c>
      <c r="C1675" t="s">
        <v>12110</v>
      </c>
      <c r="D1675" t="s">
        <v>1961</v>
      </c>
      <c r="E1675" t="s">
        <v>37</v>
      </c>
      <c r="F1675" t="s">
        <v>39</v>
      </c>
      <c r="G1675">
        <v>121</v>
      </c>
      <c r="H1675">
        <v>23472900</v>
      </c>
      <c r="I1675">
        <v>17500000</v>
      </c>
      <c r="J1675">
        <v>8.1</v>
      </c>
      <c r="K1675">
        <f>Table1[[#This Row],[Gross Earning]]-Table1[[#This Row],[Budget]]</f>
        <v>5972900</v>
      </c>
    </row>
    <row r="1676" spans="1:11">
      <c r="A1676" t="s">
        <v>18929</v>
      </c>
      <c r="B1676" s="3">
        <v>1996</v>
      </c>
      <c r="C1676" t="s">
        <v>18750</v>
      </c>
      <c r="D1676" t="s">
        <v>1415</v>
      </c>
      <c r="E1676" t="s">
        <v>37</v>
      </c>
      <c r="F1676" t="s">
        <v>585</v>
      </c>
      <c r="G1676">
        <v>96</v>
      </c>
      <c r="H1676">
        <v>9449219</v>
      </c>
      <c r="I1676">
        <v>3500000</v>
      </c>
      <c r="J1676">
        <v>6.1</v>
      </c>
      <c r="K1676">
        <f>Table1[[#This Row],[Gross Earning]]-Table1[[#This Row],[Budget]]</f>
        <v>5949219</v>
      </c>
    </row>
    <row r="1677" spans="1:11">
      <c r="A1677" t="s">
        <v>8411</v>
      </c>
      <c r="B1677" s="3">
        <v>1997</v>
      </c>
      <c r="C1677" t="s">
        <v>8410</v>
      </c>
      <c r="D1677" t="s">
        <v>262</v>
      </c>
      <c r="E1677" t="s">
        <v>37</v>
      </c>
      <c r="F1677" t="s">
        <v>39</v>
      </c>
      <c r="G1677">
        <v>95</v>
      </c>
      <c r="H1677">
        <v>35927406</v>
      </c>
      <c r="I1677">
        <v>30000000</v>
      </c>
      <c r="J1677">
        <v>3.7</v>
      </c>
      <c r="K1677">
        <f>Table1[[#This Row],[Gross Earning]]-Table1[[#This Row],[Budget]]</f>
        <v>5927406</v>
      </c>
    </row>
    <row r="1678" spans="1:11">
      <c r="A1678" t="s">
        <v>9112</v>
      </c>
      <c r="B1678" s="3">
        <v>2012</v>
      </c>
      <c r="C1678" t="s">
        <v>3405</v>
      </c>
      <c r="D1678" t="s">
        <v>6419</v>
      </c>
      <c r="E1678" t="s">
        <v>37</v>
      </c>
      <c r="F1678" t="s">
        <v>39</v>
      </c>
      <c r="G1678">
        <v>118</v>
      </c>
      <c r="H1678">
        <v>30920167</v>
      </c>
      <c r="I1678">
        <v>25000000</v>
      </c>
      <c r="J1678">
        <v>5.7</v>
      </c>
      <c r="K1678">
        <f>Table1[[#This Row],[Gross Earning]]-Table1[[#This Row],[Budget]]</f>
        <v>5920167</v>
      </c>
    </row>
    <row r="1679" spans="1:11">
      <c r="A1679" t="s">
        <v>20894</v>
      </c>
      <c r="B1679" s="3">
        <v>1995</v>
      </c>
      <c r="C1679" t="s">
        <v>20074</v>
      </c>
      <c r="D1679" t="s">
        <v>3409</v>
      </c>
      <c r="E1679" t="s">
        <v>37</v>
      </c>
      <c r="G1679">
        <v>91</v>
      </c>
      <c r="H1679">
        <v>7417210</v>
      </c>
      <c r="I1679">
        <v>1500000</v>
      </c>
      <c r="J1679">
        <v>7</v>
      </c>
      <c r="K1679">
        <f>Table1[[#This Row],[Gross Earning]]-Table1[[#This Row],[Budget]]</f>
        <v>5917210</v>
      </c>
    </row>
    <row r="1680" spans="1:11">
      <c r="A1680" t="s">
        <v>7934</v>
      </c>
      <c r="B1680" s="3">
        <v>2011</v>
      </c>
      <c r="C1680" t="s">
        <v>4987</v>
      </c>
      <c r="D1680" t="s">
        <v>1752</v>
      </c>
      <c r="E1680" t="s">
        <v>37</v>
      </c>
      <c r="F1680" t="s">
        <v>39</v>
      </c>
      <c r="G1680">
        <v>113</v>
      </c>
      <c r="H1680">
        <v>37911876</v>
      </c>
      <c r="I1680">
        <v>32000000</v>
      </c>
      <c r="J1680">
        <v>4.4000000000000004</v>
      </c>
      <c r="K1680">
        <f>Table1[[#This Row],[Gross Earning]]-Table1[[#This Row],[Budget]]</f>
        <v>5911876</v>
      </c>
    </row>
    <row r="1681" spans="1:11">
      <c r="A1681" t="s">
        <v>20900</v>
      </c>
      <c r="B1681" s="3">
        <v>2005</v>
      </c>
      <c r="C1681" t="s">
        <v>15234</v>
      </c>
      <c r="D1681" t="s">
        <v>2527</v>
      </c>
      <c r="E1681" t="s">
        <v>37</v>
      </c>
      <c r="F1681" t="s">
        <v>585</v>
      </c>
      <c r="G1681">
        <v>88</v>
      </c>
      <c r="H1681">
        <v>7362100</v>
      </c>
      <c r="I1681">
        <v>1500000</v>
      </c>
      <c r="J1681">
        <v>7.4</v>
      </c>
      <c r="K1681">
        <f>Table1[[#This Row],[Gross Earning]]-Table1[[#This Row],[Budget]]</f>
        <v>5862100</v>
      </c>
    </row>
    <row r="1682" spans="1:11">
      <c r="A1682" t="s">
        <v>6513</v>
      </c>
      <c r="B1682" s="3">
        <v>1997</v>
      </c>
      <c r="C1682" t="s">
        <v>4850</v>
      </c>
      <c r="D1682" t="s">
        <v>2125</v>
      </c>
      <c r="E1682" t="s">
        <v>37</v>
      </c>
      <c r="F1682" t="s">
        <v>39</v>
      </c>
      <c r="G1682">
        <v>135</v>
      </c>
      <c r="H1682">
        <v>45856732</v>
      </c>
      <c r="I1682">
        <v>40000000</v>
      </c>
      <c r="J1682">
        <v>7.1</v>
      </c>
      <c r="K1682">
        <f>Table1[[#This Row],[Gross Earning]]-Table1[[#This Row],[Budget]]</f>
        <v>5856732</v>
      </c>
    </row>
    <row r="1683" spans="1:11">
      <c r="A1683" t="s">
        <v>1365</v>
      </c>
      <c r="B1683" s="3">
        <v>2007</v>
      </c>
      <c r="C1683" t="s">
        <v>1362</v>
      </c>
      <c r="D1683" t="s">
        <v>1364</v>
      </c>
      <c r="E1683" t="s">
        <v>37</v>
      </c>
      <c r="F1683" t="s">
        <v>39</v>
      </c>
      <c r="G1683">
        <v>123</v>
      </c>
      <c r="H1683">
        <v>115802596</v>
      </c>
      <c r="I1683">
        <v>110000000</v>
      </c>
      <c r="J1683">
        <v>5.2</v>
      </c>
      <c r="K1683">
        <f>Table1[[#This Row],[Gross Earning]]-Table1[[#This Row],[Budget]]</f>
        <v>5802596</v>
      </c>
    </row>
    <row r="1684" spans="1:11">
      <c r="A1684" t="s">
        <v>12929</v>
      </c>
      <c r="B1684" s="3">
        <v>2007</v>
      </c>
      <c r="C1684" t="s">
        <v>12928</v>
      </c>
      <c r="D1684" t="s">
        <v>6403</v>
      </c>
      <c r="E1684" t="s">
        <v>37</v>
      </c>
      <c r="F1684" t="s">
        <v>585</v>
      </c>
      <c r="G1684">
        <v>89</v>
      </c>
      <c r="H1684">
        <v>20801344</v>
      </c>
      <c r="I1684">
        <v>15000000</v>
      </c>
      <c r="J1684">
        <v>5.0999999999999996</v>
      </c>
      <c r="K1684">
        <f>Table1[[#This Row],[Gross Earning]]-Table1[[#This Row],[Budget]]</f>
        <v>5801344</v>
      </c>
    </row>
    <row r="1685" spans="1:11">
      <c r="A1685" t="s">
        <v>17081</v>
      </c>
      <c r="B1685" s="3">
        <v>1995</v>
      </c>
      <c r="C1685" t="s">
        <v>17080</v>
      </c>
      <c r="D1685" t="s">
        <v>12838</v>
      </c>
      <c r="E1685" t="s">
        <v>37</v>
      </c>
      <c r="F1685" t="s">
        <v>585</v>
      </c>
      <c r="G1685">
        <v>98</v>
      </c>
      <c r="H1685">
        <v>11797927</v>
      </c>
      <c r="I1685">
        <v>6000000</v>
      </c>
      <c r="J1685">
        <v>6.1</v>
      </c>
      <c r="K1685">
        <f>Table1[[#This Row],[Gross Earning]]-Table1[[#This Row],[Budget]]</f>
        <v>5797927</v>
      </c>
    </row>
    <row r="1686" spans="1:11">
      <c r="A1686" t="s">
        <v>15824</v>
      </c>
      <c r="B1686" s="3">
        <v>2007</v>
      </c>
      <c r="C1686" t="s">
        <v>15823</v>
      </c>
      <c r="D1686" t="s">
        <v>2215</v>
      </c>
      <c r="E1686" t="s">
        <v>37</v>
      </c>
      <c r="F1686" t="s">
        <v>585</v>
      </c>
      <c r="G1686">
        <v>84</v>
      </c>
      <c r="H1686">
        <v>14373825</v>
      </c>
      <c r="I1686">
        <v>8600000</v>
      </c>
      <c r="J1686">
        <v>6.5</v>
      </c>
      <c r="K1686">
        <f>Table1[[#This Row],[Gross Earning]]-Table1[[#This Row],[Budget]]</f>
        <v>5773825</v>
      </c>
    </row>
    <row r="1687" spans="1:11">
      <c r="A1687" t="s">
        <v>5264</v>
      </c>
      <c r="B1687" s="3">
        <v>2004</v>
      </c>
      <c r="C1687" t="s">
        <v>5263</v>
      </c>
      <c r="D1687" t="s">
        <v>2208</v>
      </c>
      <c r="E1687" t="s">
        <v>37</v>
      </c>
      <c r="F1687" t="s">
        <v>585</v>
      </c>
      <c r="G1687">
        <v>98</v>
      </c>
      <c r="H1687">
        <v>50740078</v>
      </c>
      <c r="I1687">
        <v>45000000</v>
      </c>
      <c r="J1687">
        <v>6.2</v>
      </c>
      <c r="K1687">
        <f>Table1[[#This Row],[Gross Earning]]-Table1[[#This Row],[Budget]]</f>
        <v>5740078</v>
      </c>
    </row>
    <row r="1688" spans="1:11">
      <c r="A1688" t="s">
        <v>12204</v>
      </c>
      <c r="B1688" s="3">
        <v>2003</v>
      </c>
      <c r="C1688" t="s">
        <v>4591</v>
      </c>
      <c r="D1688" t="s">
        <v>1671</v>
      </c>
      <c r="E1688" t="s">
        <v>37</v>
      </c>
      <c r="F1688" t="s">
        <v>39</v>
      </c>
      <c r="G1688">
        <v>98</v>
      </c>
      <c r="H1688">
        <v>22734486</v>
      </c>
      <c r="I1688">
        <v>17000000</v>
      </c>
      <c r="J1688">
        <v>5.6</v>
      </c>
      <c r="K1688">
        <f>Table1[[#This Row],[Gross Earning]]-Table1[[#This Row],[Budget]]</f>
        <v>5734486</v>
      </c>
    </row>
    <row r="1689" spans="1:11">
      <c r="A1689" t="s">
        <v>7415</v>
      </c>
      <c r="B1689" s="3">
        <v>2008</v>
      </c>
      <c r="C1689" t="s">
        <v>2048</v>
      </c>
      <c r="D1689" t="s">
        <v>1120</v>
      </c>
      <c r="E1689" t="s">
        <v>37</v>
      </c>
      <c r="F1689" t="s">
        <v>39</v>
      </c>
      <c r="G1689">
        <v>103</v>
      </c>
      <c r="H1689">
        <v>40687294</v>
      </c>
      <c r="I1689">
        <v>35000000</v>
      </c>
      <c r="J1689">
        <v>5.4</v>
      </c>
      <c r="K1689">
        <f>Table1[[#This Row],[Gross Earning]]-Table1[[#This Row],[Budget]]</f>
        <v>5687294</v>
      </c>
    </row>
    <row r="1690" spans="1:11">
      <c r="A1690" t="s">
        <v>5172</v>
      </c>
      <c r="B1690" s="3">
        <v>2013</v>
      </c>
      <c r="C1690" t="s">
        <v>5170</v>
      </c>
      <c r="D1690" t="s">
        <v>3458</v>
      </c>
      <c r="E1690" t="s">
        <v>37</v>
      </c>
      <c r="F1690" t="s">
        <v>585</v>
      </c>
      <c r="G1690">
        <v>98</v>
      </c>
      <c r="H1690">
        <v>55682070</v>
      </c>
      <c r="I1690">
        <v>50000000</v>
      </c>
      <c r="J1690">
        <v>6.1</v>
      </c>
      <c r="K1690">
        <f>Table1[[#This Row],[Gross Earning]]-Table1[[#This Row],[Budget]]</f>
        <v>5682070</v>
      </c>
    </row>
    <row r="1691" spans="1:11">
      <c r="A1691" t="s">
        <v>10947</v>
      </c>
      <c r="B1691" s="3">
        <v>2010</v>
      </c>
      <c r="C1691" t="s">
        <v>5133</v>
      </c>
      <c r="D1691" t="s">
        <v>2717</v>
      </c>
      <c r="E1691" t="s">
        <v>37</v>
      </c>
      <c r="F1691" t="s">
        <v>95</v>
      </c>
      <c r="G1691">
        <v>105</v>
      </c>
      <c r="H1691">
        <v>25677801</v>
      </c>
      <c r="I1691">
        <v>20000000</v>
      </c>
      <c r="J1691">
        <v>5.8</v>
      </c>
      <c r="K1691">
        <f>Table1[[#This Row],[Gross Earning]]-Table1[[#This Row],[Budget]]</f>
        <v>5677801</v>
      </c>
    </row>
    <row r="1692" spans="1:11">
      <c r="A1692" t="s">
        <v>15002</v>
      </c>
      <c r="B1692" s="3">
        <v>1990</v>
      </c>
      <c r="C1692" t="s">
        <v>1902</v>
      </c>
      <c r="D1692" t="s">
        <v>12639</v>
      </c>
      <c r="E1692" t="s">
        <v>37</v>
      </c>
      <c r="F1692" t="s">
        <v>39</v>
      </c>
      <c r="G1692">
        <v>96</v>
      </c>
      <c r="H1692">
        <v>16667084</v>
      </c>
      <c r="I1692">
        <v>11000000</v>
      </c>
      <c r="J1692">
        <v>7.1</v>
      </c>
      <c r="K1692">
        <f>Table1[[#This Row],[Gross Earning]]-Table1[[#This Row],[Budget]]</f>
        <v>5667084</v>
      </c>
    </row>
    <row r="1693" spans="1:11">
      <c r="A1693" t="s">
        <v>5835</v>
      </c>
      <c r="B1693" s="3">
        <v>2007</v>
      </c>
      <c r="C1693" t="s">
        <v>5834</v>
      </c>
      <c r="D1693" t="s">
        <v>2208</v>
      </c>
      <c r="E1693" t="s">
        <v>37</v>
      </c>
      <c r="F1693" t="s">
        <v>585</v>
      </c>
      <c r="G1693">
        <v>94</v>
      </c>
      <c r="H1693">
        <v>50648679</v>
      </c>
      <c r="I1693">
        <v>45000000</v>
      </c>
      <c r="J1693">
        <v>6.3</v>
      </c>
      <c r="K1693">
        <f>Table1[[#This Row],[Gross Earning]]-Table1[[#This Row],[Budget]]</f>
        <v>5648679</v>
      </c>
    </row>
    <row r="1694" spans="1:11">
      <c r="A1694" t="s">
        <v>14193</v>
      </c>
      <c r="B1694" s="3">
        <v>2013</v>
      </c>
      <c r="C1694" t="s">
        <v>8191</v>
      </c>
      <c r="D1694" t="s">
        <v>5383</v>
      </c>
      <c r="E1694" t="s">
        <v>37</v>
      </c>
      <c r="F1694" t="s">
        <v>585</v>
      </c>
      <c r="G1694">
        <v>115</v>
      </c>
      <c r="H1694">
        <v>17613460</v>
      </c>
      <c r="I1694">
        <v>12000000</v>
      </c>
      <c r="J1694">
        <v>7.8</v>
      </c>
      <c r="K1694">
        <f>Table1[[#This Row],[Gross Earning]]-Table1[[#This Row],[Budget]]</f>
        <v>5613460</v>
      </c>
    </row>
    <row r="1695" spans="1:11">
      <c r="A1695" t="s">
        <v>10962</v>
      </c>
      <c r="B1695" s="3">
        <v>2007</v>
      </c>
      <c r="C1695" t="s">
        <v>10959</v>
      </c>
      <c r="D1695" t="s">
        <v>10960</v>
      </c>
      <c r="E1695" t="s">
        <v>37</v>
      </c>
      <c r="F1695" t="s">
        <v>95</v>
      </c>
      <c r="G1695">
        <v>99</v>
      </c>
      <c r="H1695">
        <v>25584685</v>
      </c>
      <c r="I1695">
        <v>20000000</v>
      </c>
      <c r="J1695">
        <v>5.9</v>
      </c>
      <c r="K1695">
        <f>Table1[[#This Row],[Gross Earning]]-Table1[[#This Row],[Budget]]</f>
        <v>5584685</v>
      </c>
    </row>
    <row r="1696" spans="1:11">
      <c r="A1696" t="s">
        <v>16559</v>
      </c>
      <c r="B1696" s="3">
        <v>2003</v>
      </c>
      <c r="C1696" t="s">
        <v>12822</v>
      </c>
      <c r="D1696" t="s">
        <v>6403</v>
      </c>
      <c r="E1696" t="s">
        <v>37</v>
      </c>
      <c r="F1696" t="s">
        <v>585</v>
      </c>
      <c r="G1696">
        <v>105</v>
      </c>
      <c r="H1696">
        <v>12583510</v>
      </c>
      <c r="I1696">
        <v>7000000</v>
      </c>
      <c r="J1696">
        <v>6</v>
      </c>
      <c r="K1696">
        <f>Table1[[#This Row],[Gross Earning]]-Table1[[#This Row],[Budget]]</f>
        <v>5583510</v>
      </c>
    </row>
    <row r="1697" spans="1:11">
      <c r="A1697" t="s">
        <v>12946</v>
      </c>
      <c r="B1697" s="3">
        <v>2016</v>
      </c>
      <c r="C1697" t="s">
        <v>12945</v>
      </c>
      <c r="D1697" t="s">
        <v>2136</v>
      </c>
      <c r="E1697" t="s">
        <v>37</v>
      </c>
      <c r="F1697" t="s">
        <v>585</v>
      </c>
      <c r="G1697">
        <v>100</v>
      </c>
      <c r="H1697">
        <v>20566327</v>
      </c>
      <c r="I1697">
        <v>15000000</v>
      </c>
      <c r="J1697">
        <v>6.4</v>
      </c>
      <c r="K1697">
        <f>Table1[[#This Row],[Gross Earning]]-Table1[[#This Row],[Budget]]</f>
        <v>5566327</v>
      </c>
    </row>
    <row r="1698" spans="1:11">
      <c r="A1698" t="s">
        <v>8414</v>
      </c>
      <c r="B1698" s="3">
        <v>2011</v>
      </c>
      <c r="C1698" t="s">
        <v>322</v>
      </c>
      <c r="D1698" t="s">
        <v>1415</v>
      </c>
      <c r="E1698" t="s">
        <v>37</v>
      </c>
      <c r="F1698" t="s">
        <v>39</v>
      </c>
      <c r="G1698">
        <v>98</v>
      </c>
      <c r="H1698">
        <v>35565975</v>
      </c>
      <c r="I1698">
        <v>30000000</v>
      </c>
      <c r="J1698">
        <v>6.1</v>
      </c>
      <c r="K1698">
        <f>Table1[[#This Row],[Gross Earning]]-Table1[[#This Row],[Budget]]</f>
        <v>5565975</v>
      </c>
    </row>
    <row r="1699" spans="1:11">
      <c r="A1699" t="s">
        <v>6525</v>
      </c>
      <c r="B1699" s="3">
        <v>1992</v>
      </c>
      <c r="C1699" t="s">
        <v>1311</v>
      </c>
      <c r="D1699" t="s">
        <v>2308</v>
      </c>
      <c r="E1699" t="s">
        <v>37</v>
      </c>
      <c r="F1699" t="s">
        <v>39</v>
      </c>
      <c r="G1699">
        <v>106</v>
      </c>
      <c r="H1699">
        <v>45500797</v>
      </c>
      <c r="I1699">
        <v>40000000</v>
      </c>
      <c r="J1699">
        <v>6</v>
      </c>
      <c r="K1699">
        <f>Table1[[#This Row],[Gross Earning]]-Table1[[#This Row],[Budget]]</f>
        <v>5500797</v>
      </c>
    </row>
    <row r="1700" spans="1:11">
      <c r="A1700" t="s">
        <v>4700</v>
      </c>
      <c r="B1700" s="3">
        <v>1992</v>
      </c>
      <c r="C1700" t="s">
        <v>685</v>
      </c>
      <c r="D1700" t="s">
        <v>4177</v>
      </c>
      <c r="E1700" t="s">
        <v>37</v>
      </c>
      <c r="F1700" t="s">
        <v>585</v>
      </c>
      <c r="G1700">
        <v>145</v>
      </c>
      <c r="H1700">
        <v>55473600</v>
      </c>
      <c r="I1700">
        <v>50000000</v>
      </c>
      <c r="J1700">
        <v>6.4</v>
      </c>
      <c r="K1700">
        <f>Table1[[#This Row],[Gross Earning]]-Table1[[#This Row],[Budget]]</f>
        <v>5473600</v>
      </c>
    </row>
    <row r="1701" spans="1:11">
      <c r="A1701" t="s">
        <v>17114</v>
      </c>
      <c r="B1701" s="3">
        <v>2012</v>
      </c>
      <c r="C1701" t="s">
        <v>17113</v>
      </c>
      <c r="D1701" t="s">
        <v>3277</v>
      </c>
      <c r="E1701" t="s">
        <v>37</v>
      </c>
      <c r="F1701" t="s">
        <v>39</v>
      </c>
      <c r="G1701">
        <v>102</v>
      </c>
      <c r="H1701">
        <v>11434867</v>
      </c>
      <c r="I1701">
        <v>6000000</v>
      </c>
      <c r="J1701">
        <v>7.1</v>
      </c>
      <c r="K1701">
        <f>Table1[[#This Row],[Gross Earning]]-Table1[[#This Row],[Budget]]</f>
        <v>5434867</v>
      </c>
    </row>
    <row r="1702" spans="1:11">
      <c r="A1702" t="s">
        <v>11698</v>
      </c>
      <c r="B1702" s="3">
        <v>2005</v>
      </c>
      <c r="C1702" t="s">
        <v>2495</v>
      </c>
      <c r="D1702" t="s">
        <v>6403</v>
      </c>
      <c r="E1702" t="s">
        <v>37</v>
      </c>
      <c r="F1702" t="s">
        <v>585</v>
      </c>
      <c r="G1702">
        <v>97</v>
      </c>
      <c r="H1702">
        <v>20433940</v>
      </c>
      <c r="I1702">
        <v>15000000</v>
      </c>
      <c r="J1702">
        <v>6.2</v>
      </c>
      <c r="K1702">
        <f>Table1[[#This Row],[Gross Earning]]-Table1[[#This Row],[Budget]]</f>
        <v>5433940</v>
      </c>
    </row>
    <row r="1703" spans="1:11">
      <c r="A1703" t="s">
        <v>18270</v>
      </c>
      <c r="B1703" s="3">
        <v>2014</v>
      </c>
      <c r="C1703" t="s">
        <v>18267</v>
      </c>
      <c r="D1703" t="s">
        <v>1671</v>
      </c>
      <c r="E1703" t="s">
        <v>37</v>
      </c>
      <c r="F1703" t="s">
        <v>95</v>
      </c>
      <c r="G1703">
        <v>98</v>
      </c>
      <c r="H1703">
        <v>10429707</v>
      </c>
      <c r="I1703">
        <v>5000000</v>
      </c>
      <c r="J1703">
        <v>5.4</v>
      </c>
      <c r="K1703">
        <f>Table1[[#This Row],[Gross Earning]]-Table1[[#This Row],[Budget]]</f>
        <v>5429707</v>
      </c>
    </row>
    <row r="1704" spans="1:11">
      <c r="A1704" t="s">
        <v>20282</v>
      </c>
      <c r="B1704" s="3">
        <v>1986</v>
      </c>
      <c r="C1704" t="s">
        <v>20280</v>
      </c>
      <c r="D1704" t="s">
        <v>3030</v>
      </c>
      <c r="E1704" t="s">
        <v>37</v>
      </c>
      <c r="F1704" t="s">
        <v>585</v>
      </c>
      <c r="G1704">
        <v>98</v>
      </c>
      <c r="H1704">
        <v>7369373</v>
      </c>
      <c r="I1704">
        <v>2000000</v>
      </c>
      <c r="J1704">
        <v>5.7</v>
      </c>
      <c r="K1704">
        <f>Table1[[#This Row],[Gross Earning]]-Table1[[#This Row],[Budget]]</f>
        <v>5369373</v>
      </c>
    </row>
    <row r="1705" spans="1:11">
      <c r="A1705" t="s">
        <v>21633</v>
      </c>
      <c r="B1705" s="3">
        <v>2011</v>
      </c>
      <c r="C1705" t="s">
        <v>18267</v>
      </c>
      <c r="D1705" t="s">
        <v>3409</v>
      </c>
      <c r="E1705" t="s">
        <v>37</v>
      </c>
      <c r="F1705" t="s">
        <v>39</v>
      </c>
      <c r="G1705">
        <v>107</v>
      </c>
      <c r="H1705">
        <v>5355847</v>
      </c>
      <c r="J1705">
        <v>6.8</v>
      </c>
      <c r="K1705">
        <f>Table1[[#This Row],[Gross Earning]]-Table1[[#This Row],[Budget]]</f>
        <v>5355847</v>
      </c>
    </row>
    <row r="1706" spans="1:11">
      <c r="A1706" t="s">
        <v>21606</v>
      </c>
      <c r="B1706" s="3">
        <v>2008</v>
      </c>
      <c r="C1706" t="s">
        <v>487</v>
      </c>
      <c r="D1706" t="s">
        <v>21604</v>
      </c>
      <c r="E1706" t="s">
        <v>37</v>
      </c>
      <c r="F1706" t="s">
        <v>39</v>
      </c>
      <c r="G1706">
        <v>122</v>
      </c>
      <c r="H1706">
        <v>5355376</v>
      </c>
      <c r="J1706">
        <v>7.2</v>
      </c>
      <c r="K1706">
        <f>Table1[[#This Row],[Gross Earning]]-Table1[[#This Row],[Budget]]</f>
        <v>5355376</v>
      </c>
    </row>
    <row r="1707" spans="1:11">
      <c r="A1707" t="s">
        <v>7006</v>
      </c>
      <c r="B1707" s="3">
        <v>2001</v>
      </c>
      <c r="C1707" t="s">
        <v>7005</v>
      </c>
      <c r="D1707" t="s">
        <v>4262</v>
      </c>
      <c r="E1707" t="s">
        <v>37</v>
      </c>
      <c r="F1707" t="s">
        <v>39</v>
      </c>
      <c r="G1707">
        <v>123</v>
      </c>
      <c r="H1707">
        <v>40334024</v>
      </c>
      <c r="I1707">
        <v>35000000</v>
      </c>
      <c r="J1707">
        <v>6.2</v>
      </c>
      <c r="K1707">
        <f>Table1[[#This Row],[Gross Earning]]-Table1[[#This Row],[Budget]]</f>
        <v>5334024</v>
      </c>
    </row>
    <row r="1708" spans="1:11">
      <c r="A1708" t="s">
        <v>11669</v>
      </c>
      <c r="B1708" s="3">
        <v>2012</v>
      </c>
      <c r="C1708" t="s">
        <v>11668</v>
      </c>
      <c r="D1708" t="s">
        <v>3409</v>
      </c>
      <c r="E1708" t="s">
        <v>37</v>
      </c>
      <c r="F1708" t="s">
        <v>95</v>
      </c>
      <c r="G1708">
        <v>121</v>
      </c>
      <c r="H1708">
        <v>5308553</v>
      </c>
      <c r="J1708">
        <v>6.4</v>
      </c>
      <c r="K1708">
        <f>Table1[[#This Row],[Gross Earning]]-Table1[[#This Row],[Budget]]</f>
        <v>5308553</v>
      </c>
    </row>
    <row r="1709" spans="1:11">
      <c r="A1709" t="s">
        <v>14201</v>
      </c>
      <c r="B1709" s="3">
        <v>2001</v>
      </c>
      <c r="C1709" t="s">
        <v>3917</v>
      </c>
      <c r="D1709" t="s">
        <v>14200</v>
      </c>
      <c r="E1709" t="s">
        <v>37</v>
      </c>
      <c r="F1709" t="s">
        <v>95</v>
      </c>
      <c r="G1709">
        <v>91</v>
      </c>
      <c r="H1709">
        <v>17292381</v>
      </c>
      <c r="I1709">
        <v>12000000</v>
      </c>
      <c r="J1709">
        <v>5.3</v>
      </c>
      <c r="K1709">
        <f>Table1[[#This Row],[Gross Earning]]-Table1[[#This Row],[Budget]]</f>
        <v>5292381</v>
      </c>
    </row>
    <row r="1710" spans="1:11">
      <c r="A1710" t="s">
        <v>21641</v>
      </c>
      <c r="B1710" s="3">
        <v>2014</v>
      </c>
      <c r="C1710" t="s">
        <v>21640</v>
      </c>
      <c r="D1710" t="s">
        <v>2527</v>
      </c>
      <c r="E1710" t="s">
        <v>37</v>
      </c>
      <c r="F1710" t="s">
        <v>585</v>
      </c>
      <c r="G1710">
        <v>93</v>
      </c>
      <c r="H1710">
        <v>5283379</v>
      </c>
      <c r="J1710">
        <v>6.8</v>
      </c>
      <c r="K1710">
        <f>Table1[[#This Row],[Gross Earning]]-Table1[[#This Row],[Budget]]</f>
        <v>5283379</v>
      </c>
    </row>
    <row r="1711" spans="1:11">
      <c r="A1711" t="s">
        <v>8418</v>
      </c>
      <c r="B1711" s="3">
        <v>2013</v>
      </c>
      <c r="C1711" t="s">
        <v>8417</v>
      </c>
      <c r="D1711" t="s">
        <v>5051</v>
      </c>
      <c r="E1711" t="s">
        <v>37</v>
      </c>
      <c r="F1711" t="s">
        <v>585</v>
      </c>
      <c r="G1711">
        <v>100</v>
      </c>
      <c r="H1711">
        <v>35266619</v>
      </c>
      <c r="I1711">
        <v>30000000</v>
      </c>
      <c r="J1711">
        <v>5.9</v>
      </c>
      <c r="K1711">
        <f>Table1[[#This Row],[Gross Earning]]-Table1[[#This Row],[Budget]]</f>
        <v>5266619</v>
      </c>
    </row>
    <row r="1712" spans="1:11">
      <c r="A1712" t="s">
        <v>22522</v>
      </c>
      <c r="B1712" s="3">
        <v>2003</v>
      </c>
      <c r="C1712" t="s">
        <v>432</v>
      </c>
      <c r="D1712" t="s">
        <v>2527</v>
      </c>
      <c r="E1712" t="s">
        <v>37</v>
      </c>
      <c r="F1712" t="s">
        <v>585</v>
      </c>
      <c r="G1712">
        <v>89</v>
      </c>
      <c r="H1712">
        <v>5739376</v>
      </c>
      <c r="I1712">
        <v>500000</v>
      </c>
      <c r="J1712">
        <v>7.7</v>
      </c>
      <c r="K1712">
        <f>Table1[[#This Row],[Gross Earning]]-Table1[[#This Row],[Budget]]</f>
        <v>5239376</v>
      </c>
    </row>
    <row r="1713" spans="1:11">
      <c r="A1713" t="s">
        <v>11822</v>
      </c>
      <c r="B1713" s="3">
        <v>2003</v>
      </c>
      <c r="C1713" t="s">
        <v>9593</v>
      </c>
      <c r="D1713" t="s">
        <v>7837</v>
      </c>
      <c r="E1713" t="s">
        <v>37</v>
      </c>
      <c r="F1713" t="s">
        <v>39</v>
      </c>
      <c r="G1713">
        <v>94</v>
      </c>
      <c r="H1713">
        <v>30222640</v>
      </c>
      <c r="I1713">
        <v>25000000</v>
      </c>
      <c r="J1713">
        <v>5.3</v>
      </c>
      <c r="K1713">
        <f>Table1[[#This Row],[Gross Earning]]-Table1[[#This Row],[Budget]]</f>
        <v>5222640</v>
      </c>
    </row>
    <row r="1714" spans="1:11">
      <c r="A1714" t="s">
        <v>12950</v>
      </c>
      <c r="B1714" s="3">
        <v>2010</v>
      </c>
      <c r="C1714" t="s">
        <v>11043</v>
      </c>
      <c r="D1714" t="s">
        <v>6199</v>
      </c>
      <c r="E1714" t="s">
        <v>37</v>
      </c>
      <c r="F1714" t="s">
        <v>39</v>
      </c>
      <c r="G1714">
        <v>117</v>
      </c>
      <c r="H1714">
        <v>20218921</v>
      </c>
      <c r="I1714">
        <v>15000000</v>
      </c>
      <c r="J1714">
        <v>6.3</v>
      </c>
      <c r="K1714">
        <f>Table1[[#This Row],[Gross Earning]]-Table1[[#This Row],[Budget]]</f>
        <v>5218921</v>
      </c>
    </row>
    <row r="1715" spans="1:11">
      <c r="A1715" t="s">
        <v>23705</v>
      </c>
      <c r="B1715" s="3">
        <v>1987</v>
      </c>
      <c r="C1715" t="s">
        <v>19004</v>
      </c>
      <c r="D1715" t="s">
        <v>1671</v>
      </c>
      <c r="E1715" t="s">
        <v>37</v>
      </c>
      <c r="F1715" t="s">
        <v>585</v>
      </c>
      <c r="G1715">
        <v>81</v>
      </c>
      <c r="H1715">
        <v>5228617</v>
      </c>
      <c r="I1715">
        <v>100000</v>
      </c>
      <c r="J1715">
        <v>7</v>
      </c>
      <c r="K1715">
        <f>Table1[[#This Row],[Gross Earning]]-Table1[[#This Row],[Budget]]</f>
        <v>5128617</v>
      </c>
    </row>
    <row r="1716" spans="1:11">
      <c r="A1716" t="s">
        <v>19325</v>
      </c>
      <c r="B1716" s="3">
        <v>2013</v>
      </c>
      <c r="C1716" t="s">
        <v>9162</v>
      </c>
      <c r="D1716" t="s">
        <v>214</v>
      </c>
      <c r="E1716" t="s">
        <v>37</v>
      </c>
      <c r="F1716" t="s">
        <v>585</v>
      </c>
      <c r="G1716">
        <v>109</v>
      </c>
      <c r="H1716">
        <v>8114507</v>
      </c>
      <c r="I1716">
        <v>3000000</v>
      </c>
      <c r="J1716">
        <v>7.9</v>
      </c>
      <c r="K1716">
        <f>Table1[[#This Row],[Gross Earning]]-Table1[[#This Row],[Budget]]</f>
        <v>5114507</v>
      </c>
    </row>
    <row r="1717" spans="1:11">
      <c r="A1717" t="s">
        <v>16437</v>
      </c>
      <c r="B1717" s="3">
        <v>1999</v>
      </c>
      <c r="C1717" t="s">
        <v>16435</v>
      </c>
      <c r="D1717" t="s">
        <v>262</v>
      </c>
      <c r="E1717" t="s">
        <v>37</v>
      </c>
      <c r="F1717" t="s">
        <v>39</v>
      </c>
      <c r="G1717">
        <v>100</v>
      </c>
      <c r="H1717">
        <v>12610552</v>
      </c>
      <c r="I1717">
        <v>7500000</v>
      </c>
      <c r="J1717">
        <v>3.5</v>
      </c>
      <c r="K1717">
        <f>Table1[[#This Row],[Gross Earning]]-Table1[[#This Row],[Budget]]</f>
        <v>5110552</v>
      </c>
    </row>
    <row r="1718" spans="1:11">
      <c r="A1718" t="s">
        <v>175</v>
      </c>
      <c r="B1718" s="3">
        <v>2014</v>
      </c>
      <c r="C1718" t="s">
        <v>171</v>
      </c>
      <c r="D1718" t="s">
        <v>173</v>
      </c>
      <c r="E1718" t="s">
        <v>37</v>
      </c>
      <c r="F1718" t="s">
        <v>39</v>
      </c>
      <c r="G1718">
        <v>164</v>
      </c>
      <c r="H1718">
        <v>255108370</v>
      </c>
      <c r="I1718">
        <v>250000000</v>
      </c>
      <c r="J1718">
        <v>7.5</v>
      </c>
      <c r="K1718">
        <f>Table1[[#This Row],[Gross Earning]]-Table1[[#This Row],[Budget]]</f>
        <v>5108370</v>
      </c>
    </row>
    <row r="1719" spans="1:11">
      <c r="A1719" t="s">
        <v>7735</v>
      </c>
      <c r="B1719" s="3">
        <v>2010</v>
      </c>
      <c r="C1719" t="s">
        <v>1133</v>
      </c>
      <c r="D1719" t="s">
        <v>3409</v>
      </c>
      <c r="E1719" t="s">
        <v>2778</v>
      </c>
      <c r="F1719" t="s">
        <v>585</v>
      </c>
      <c r="G1719">
        <v>148</v>
      </c>
      <c r="H1719">
        <v>5100937</v>
      </c>
      <c r="J1719">
        <v>7.5</v>
      </c>
      <c r="K1719">
        <f>Table1[[#This Row],[Gross Earning]]-Table1[[#This Row],[Budget]]</f>
        <v>5100937</v>
      </c>
    </row>
    <row r="1720" spans="1:11">
      <c r="A1720" t="s">
        <v>10992</v>
      </c>
      <c r="B1720" s="3">
        <v>2010</v>
      </c>
      <c r="C1720" t="s">
        <v>10991</v>
      </c>
      <c r="D1720" t="s">
        <v>1985</v>
      </c>
      <c r="E1720" t="s">
        <v>37</v>
      </c>
      <c r="F1720" t="s">
        <v>95</v>
      </c>
      <c r="G1720">
        <v>90</v>
      </c>
      <c r="H1720">
        <v>25077977</v>
      </c>
      <c r="I1720">
        <v>20000000</v>
      </c>
      <c r="J1720">
        <v>5.3</v>
      </c>
      <c r="K1720">
        <f>Table1[[#This Row],[Gross Earning]]-Table1[[#This Row],[Budget]]</f>
        <v>5077977</v>
      </c>
    </row>
    <row r="1721" spans="1:11">
      <c r="A1721" t="s">
        <v>18526</v>
      </c>
      <c r="B1721" s="3">
        <v>2003</v>
      </c>
      <c r="C1721" t="s">
        <v>12287</v>
      </c>
      <c r="D1721" t="s">
        <v>18525</v>
      </c>
      <c r="E1721" t="s">
        <v>37</v>
      </c>
      <c r="F1721" t="s">
        <v>585</v>
      </c>
      <c r="G1721">
        <v>101</v>
      </c>
      <c r="H1721">
        <v>8243880</v>
      </c>
      <c r="I1721">
        <v>3200000</v>
      </c>
      <c r="J1721">
        <v>7</v>
      </c>
      <c r="K1721">
        <f>Table1[[#This Row],[Gross Earning]]-Table1[[#This Row],[Budget]]</f>
        <v>5043880</v>
      </c>
    </row>
    <row r="1722" spans="1:11">
      <c r="A1722" t="s">
        <v>8815</v>
      </c>
      <c r="B1722" s="3">
        <v>2004</v>
      </c>
      <c r="C1722" t="s">
        <v>8814</v>
      </c>
      <c r="D1722" t="s">
        <v>8066</v>
      </c>
      <c r="E1722" t="s">
        <v>37</v>
      </c>
      <c r="F1722" t="s">
        <v>585</v>
      </c>
      <c r="G1722">
        <v>88</v>
      </c>
      <c r="H1722">
        <v>17016190</v>
      </c>
      <c r="I1722">
        <v>12000000</v>
      </c>
      <c r="J1722">
        <v>4.9000000000000004</v>
      </c>
      <c r="K1722">
        <f>Table1[[#This Row],[Gross Earning]]-Table1[[#This Row],[Budget]]</f>
        <v>5016190</v>
      </c>
    </row>
    <row r="1723" spans="1:11">
      <c r="A1723" t="s">
        <v>9656</v>
      </c>
      <c r="B1723" s="3">
        <v>1998</v>
      </c>
      <c r="C1723" t="s">
        <v>4773</v>
      </c>
      <c r="D1723" t="s">
        <v>5940</v>
      </c>
      <c r="E1723" t="s">
        <v>37</v>
      </c>
      <c r="F1723" t="s">
        <v>585</v>
      </c>
      <c r="G1723">
        <v>124</v>
      </c>
      <c r="H1723">
        <v>30012990</v>
      </c>
      <c r="I1723">
        <v>25000000</v>
      </c>
      <c r="J1723">
        <v>7.5</v>
      </c>
      <c r="K1723">
        <f>Table1[[#This Row],[Gross Earning]]-Table1[[#This Row],[Budget]]</f>
        <v>5012990</v>
      </c>
    </row>
    <row r="1724" spans="1:11">
      <c r="A1724" t="s">
        <v>13836</v>
      </c>
      <c r="B1724" s="3">
        <v>2013</v>
      </c>
      <c r="C1724" t="s">
        <v>1744</v>
      </c>
      <c r="D1724" t="s">
        <v>1415</v>
      </c>
      <c r="E1724" t="s">
        <v>37</v>
      </c>
      <c r="F1724" t="s">
        <v>39</v>
      </c>
      <c r="G1724">
        <v>107</v>
      </c>
      <c r="H1724">
        <v>18004225</v>
      </c>
      <c r="I1724">
        <v>13000000</v>
      </c>
      <c r="J1724">
        <v>5.7</v>
      </c>
      <c r="K1724">
        <f>Table1[[#This Row],[Gross Earning]]-Table1[[#This Row],[Budget]]</f>
        <v>5004225</v>
      </c>
    </row>
    <row r="1725" spans="1:11">
      <c r="A1725" t="s">
        <v>8946</v>
      </c>
      <c r="B1725" s="3">
        <v>2000</v>
      </c>
      <c r="C1725" t="s">
        <v>5486</v>
      </c>
      <c r="D1725" t="s">
        <v>8945</v>
      </c>
      <c r="E1725" t="s">
        <v>37</v>
      </c>
      <c r="F1725" t="s">
        <v>585</v>
      </c>
      <c r="G1725">
        <v>99</v>
      </c>
      <c r="H1725">
        <v>33000377</v>
      </c>
      <c r="I1725">
        <v>28000000</v>
      </c>
      <c r="J1725">
        <v>4.9000000000000004</v>
      </c>
      <c r="K1725">
        <f>Table1[[#This Row],[Gross Earning]]-Table1[[#This Row],[Budget]]</f>
        <v>5000377</v>
      </c>
    </row>
    <row r="1726" spans="1:11">
      <c r="A1726" t="s">
        <v>5166</v>
      </c>
      <c r="B1726" s="3">
        <v>2001</v>
      </c>
      <c r="C1726" t="s">
        <v>5164</v>
      </c>
      <c r="D1726" t="s">
        <v>2142</v>
      </c>
      <c r="E1726" t="s">
        <v>37</v>
      </c>
      <c r="F1726" t="s">
        <v>585</v>
      </c>
      <c r="G1726">
        <v>113</v>
      </c>
      <c r="H1726">
        <v>54997476</v>
      </c>
      <c r="I1726">
        <v>50000000</v>
      </c>
      <c r="J1726">
        <v>6.3</v>
      </c>
      <c r="K1726">
        <f>Table1[[#This Row],[Gross Earning]]-Table1[[#This Row],[Budget]]</f>
        <v>4997476</v>
      </c>
    </row>
    <row r="1727" spans="1:11">
      <c r="A1727" t="s">
        <v>21621</v>
      </c>
      <c r="B1727" s="3">
        <v>2012</v>
      </c>
      <c r="C1727" t="s">
        <v>21620</v>
      </c>
      <c r="D1727" t="s">
        <v>5022</v>
      </c>
      <c r="E1727" t="s">
        <v>37</v>
      </c>
      <c r="F1727" t="s">
        <v>585</v>
      </c>
      <c r="G1727">
        <v>95</v>
      </c>
      <c r="H1727">
        <v>5997134</v>
      </c>
      <c r="I1727">
        <v>1000000</v>
      </c>
      <c r="J1727">
        <v>7.2</v>
      </c>
      <c r="K1727">
        <f>Table1[[#This Row],[Gross Earning]]-Table1[[#This Row],[Budget]]</f>
        <v>4997134</v>
      </c>
    </row>
    <row r="1728" spans="1:11">
      <c r="A1728" t="s">
        <v>1358</v>
      </c>
      <c r="B1728" s="3">
        <v>2012</v>
      </c>
      <c r="C1728" t="s">
        <v>1064</v>
      </c>
      <c r="D1728" t="s">
        <v>1356</v>
      </c>
      <c r="E1728" t="s">
        <v>37</v>
      </c>
      <c r="F1728" t="s">
        <v>95</v>
      </c>
      <c r="G1728">
        <v>127</v>
      </c>
      <c r="H1728">
        <v>124976634</v>
      </c>
      <c r="I1728">
        <v>120000000</v>
      </c>
      <c r="J1728">
        <v>8</v>
      </c>
      <c r="K1728">
        <f>Table1[[#This Row],[Gross Earning]]-Table1[[#This Row],[Budget]]</f>
        <v>4976634</v>
      </c>
    </row>
    <row r="1729" spans="1:11">
      <c r="A1729" t="s">
        <v>11862</v>
      </c>
      <c r="B1729" s="3">
        <v>2009</v>
      </c>
      <c r="C1729" t="s">
        <v>11860</v>
      </c>
      <c r="D1729" t="s">
        <v>214</v>
      </c>
      <c r="E1729" t="s">
        <v>37</v>
      </c>
      <c r="F1729" t="s">
        <v>39</v>
      </c>
      <c r="G1729">
        <v>109</v>
      </c>
      <c r="H1729">
        <v>22927390</v>
      </c>
      <c r="I1729">
        <v>18000000</v>
      </c>
      <c r="J1729">
        <v>5.6</v>
      </c>
      <c r="K1729">
        <f>Table1[[#This Row],[Gross Earning]]-Table1[[#This Row],[Budget]]</f>
        <v>4927390</v>
      </c>
    </row>
    <row r="1730" spans="1:11">
      <c r="A1730" t="s">
        <v>21329</v>
      </c>
      <c r="B1730" s="3">
        <v>1966</v>
      </c>
      <c r="C1730" t="s">
        <v>8662</v>
      </c>
      <c r="D1730" t="s">
        <v>15011</v>
      </c>
      <c r="E1730" t="s">
        <v>9795</v>
      </c>
      <c r="F1730" t="s">
        <v>6036</v>
      </c>
      <c r="G1730">
        <v>142</v>
      </c>
      <c r="H1730">
        <v>6100000</v>
      </c>
      <c r="I1730">
        <v>1200000</v>
      </c>
      <c r="J1730">
        <v>8.9</v>
      </c>
      <c r="K1730">
        <f>Table1[[#This Row],[Gross Earning]]-Table1[[#This Row],[Budget]]</f>
        <v>4900000</v>
      </c>
    </row>
    <row r="1731" spans="1:11">
      <c r="A1731" t="s">
        <v>19332</v>
      </c>
      <c r="B1731" s="3">
        <v>1987</v>
      </c>
      <c r="C1731" t="s">
        <v>19329</v>
      </c>
      <c r="D1731" t="s">
        <v>2786</v>
      </c>
      <c r="E1731" t="s">
        <v>37</v>
      </c>
      <c r="F1731" t="s">
        <v>95</v>
      </c>
      <c r="G1731">
        <v>95</v>
      </c>
      <c r="H1731">
        <v>7888703</v>
      </c>
      <c r="I1731">
        <v>3000000</v>
      </c>
      <c r="J1731">
        <v>3.2</v>
      </c>
      <c r="K1731">
        <f>Table1[[#This Row],[Gross Earning]]-Table1[[#This Row],[Budget]]</f>
        <v>4888703</v>
      </c>
    </row>
    <row r="1732" spans="1:11">
      <c r="A1732" t="s">
        <v>4886</v>
      </c>
      <c r="B1732" s="3">
        <v>2001</v>
      </c>
      <c r="C1732" t="s">
        <v>364</v>
      </c>
      <c r="D1732" t="s">
        <v>2850</v>
      </c>
      <c r="E1732" t="s">
        <v>37</v>
      </c>
      <c r="F1732" t="s">
        <v>39</v>
      </c>
      <c r="G1732">
        <v>127</v>
      </c>
      <c r="H1732">
        <v>57386369</v>
      </c>
      <c r="I1732">
        <v>52500000</v>
      </c>
      <c r="J1732">
        <v>7.6</v>
      </c>
      <c r="K1732">
        <f>Table1[[#This Row],[Gross Earning]]-Table1[[#This Row],[Budget]]</f>
        <v>4886369</v>
      </c>
    </row>
    <row r="1733" spans="1:11">
      <c r="A1733" t="s">
        <v>10134</v>
      </c>
      <c r="B1733" s="3">
        <v>1999</v>
      </c>
      <c r="C1733" t="s">
        <v>1421</v>
      </c>
      <c r="D1733" t="s">
        <v>1544</v>
      </c>
      <c r="E1733" t="s">
        <v>37</v>
      </c>
      <c r="F1733" t="s">
        <v>585</v>
      </c>
      <c r="G1733">
        <v>127</v>
      </c>
      <c r="H1733">
        <v>28871190</v>
      </c>
      <c r="I1733">
        <v>24000000</v>
      </c>
      <c r="J1733">
        <v>7.3</v>
      </c>
      <c r="K1733">
        <f>Table1[[#This Row],[Gross Earning]]-Table1[[#This Row],[Budget]]</f>
        <v>4871190</v>
      </c>
    </row>
    <row r="1734" spans="1:11">
      <c r="A1734" t="s">
        <v>10589</v>
      </c>
      <c r="B1734" s="3">
        <v>2008</v>
      </c>
      <c r="C1734" t="s">
        <v>9031</v>
      </c>
      <c r="D1734" t="s">
        <v>3265</v>
      </c>
      <c r="E1734" t="s">
        <v>37</v>
      </c>
      <c r="F1734" t="s">
        <v>39</v>
      </c>
      <c r="G1734">
        <v>110</v>
      </c>
      <c r="H1734">
        <v>24848292</v>
      </c>
      <c r="I1734">
        <v>20000000</v>
      </c>
      <c r="J1734">
        <v>6.6</v>
      </c>
      <c r="K1734">
        <f>Table1[[#This Row],[Gross Earning]]-Table1[[#This Row],[Budget]]</f>
        <v>4848292</v>
      </c>
    </row>
    <row r="1735" spans="1:11">
      <c r="A1735" t="s">
        <v>10483</v>
      </c>
      <c r="B1735" s="3">
        <v>2004</v>
      </c>
      <c r="C1735" t="s">
        <v>10482</v>
      </c>
      <c r="D1735" t="s">
        <v>214</v>
      </c>
      <c r="E1735" t="s">
        <v>37</v>
      </c>
      <c r="F1735" t="s">
        <v>585</v>
      </c>
      <c r="G1735">
        <v>114</v>
      </c>
      <c r="H1735">
        <v>4829497</v>
      </c>
      <c r="J1735">
        <v>6.4</v>
      </c>
      <c r="K1735">
        <f>Table1[[#This Row],[Gross Earning]]-Table1[[#This Row],[Budget]]</f>
        <v>4829497</v>
      </c>
    </row>
    <row r="1736" spans="1:11">
      <c r="A1736" t="s">
        <v>19103</v>
      </c>
      <c r="B1736" s="3">
        <v>2006</v>
      </c>
      <c r="C1736" t="s">
        <v>11333</v>
      </c>
      <c r="D1736" t="s">
        <v>214</v>
      </c>
      <c r="E1736" t="s">
        <v>37</v>
      </c>
      <c r="F1736" t="s">
        <v>39</v>
      </c>
      <c r="G1736">
        <v>91</v>
      </c>
      <c r="H1736">
        <v>8108247</v>
      </c>
      <c r="I1736">
        <v>3300000</v>
      </c>
      <c r="J1736">
        <v>7.4</v>
      </c>
      <c r="K1736">
        <f>Table1[[#This Row],[Gross Earning]]-Table1[[#This Row],[Budget]]</f>
        <v>4808247</v>
      </c>
    </row>
    <row r="1737" spans="1:11">
      <c r="A1737" t="s">
        <v>11995</v>
      </c>
      <c r="B1737" s="3">
        <v>2009</v>
      </c>
      <c r="C1737" t="s">
        <v>6248</v>
      </c>
      <c r="D1737" t="s">
        <v>8771</v>
      </c>
      <c r="E1737" t="s">
        <v>37</v>
      </c>
      <c r="F1737" t="s">
        <v>95</v>
      </c>
      <c r="G1737">
        <v>117</v>
      </c>
      <c r="H1737">
        <v>4806750</v>
      </c>
      <c r="J1737">
        <v>7.4</v>
      </c>
      <c r="K1737">
        <f>Table1[[#This Row],[Gross Earning]]-Table1[[#This Row],[Budget]]</f>
        <v>4806750</v>
      </c>
    </row>
    <row r="1738" spans="1:11">
      <c r="A1738" t="s">
        <v>6492</v>
      </c>
      <c r="B1738" s="3">
        <v>2005</v>
      </c>
      <c r="C1738" t="s">
        <v>4392</v>
      </c>
      <c r="D1738" t="s">
        <v>3030</v>
      </c>
      <c r="E1738" t="s">
        <v>37</v>
      </c>
      <c r="F1738" t="s">
        <v>39</v>
      </c>
      <c r="G1738">
        <v>104</v>
      </c>
      <c r="H1738">
        <v>47806295</v>
      </c>
      <c r="I1738">
        <v>43000000</v>
      </c>
      <c r="J1738">
        <v>6.5</v>
      </c>
      <c r="K1738">
        <f>Table1[[#This Row],[Gross Earning]]-Table1[[#This Row],[Budget]]</f>
        <v>4806295</v>
      </c>
    </row>
    <row r="1739" spans="1:11">
      <c r="A1739" t="s">
        <v>23373</v>
      </c>
      <c r="B1739" s="3">
        <v>1953</v>
      </c>
      <c r="C1739" t="s">
        <v>23369</v>
      </c>
      <c r="D1739" t="s">
        <v>23371</v>
      </c>
      <c r="E1739" t="s">
        <v>37</v>
      </c>
      <c r="F1739" t="s">
        <v>6036</v>
      </c>
      <c r="G1739">
        <v>80</v>
      </c>
      <c r="H1739">
        <v>5000000</v>
      </c>
      <c r="I1739">
        <v>210000</v>
      </c>
      <c r="J1739">
        <v>6.7</v>
      </c>
      <c r="K1739">
        <f>Table1[[#This Row],[Gross Earning]]-Table1[[#This Row],[Budget]]</f>
        <v>4790000</v>
      </c>
    </row>
    <row r="1740" spans="1:11">
      <c r="A1740" t="s">
        <v>22241</v>
      </c>
      <c r="B1740" s="3">
        <v>2007</v>
      </c>
      <c r="C1740" t="s">
        <v>22239</v>
      </c>
      <c r="D1740" t="s">
        <v>22240</v>
      </c>
      <c r="E1740" t="s">
        <v>37</v>
      </c>
      <c r="F1740" t="s">
        <v>585</v>
      </c>
      <c r="G1740">
        <v>86</v>
      </c>
      <c r="H1740">
        <v>5518918</v>
      </c>
      <c r="I1740">
        <v>750000</v>
      </c>
      <c r="J1740">
        <v>6.9</v>
      </c>
      <c r="K1740">
        <f>Table1[[#This Row],[Gross Earning]]-Table1[[#This Row],[Budget]]</f>
        <v>4768918</v>
      </c>
    </row>
    <row r="1741" spans="1:11">
      <c r="A1741" t="s">
        <v>9121</v>
      </c>
      <c r="B1741" s="3">
        <v>1999</v>
      </c>
      <c r="C1741" t="s">
        <v>7064</v>
      </c>
      <c r="D1741" t="s">
        <v>8536</v>
      </c>
      <c r="E1741" t="s">
        <v>37</v>
      </c>
      <c r="F1741" t="s">
        <v>585</v>
      </c>
      <c r="G1741">
        <v>82</v>
      </c>
      <c r="H1741">
        <v>31768374</v>
      </c>
      <c r="I1741">
        <v>27000000</v>
      </c>
      <c r="J1741">
        <v>5.6</v>
      </c>
      <c r="K1741">
        <f>Table1[[#This Row],[Gross Earning]]-Table1[[#This Row],[Budget]]</f>
        <v>4768374</v>
      </c>
    </row>
    <row r="1742" spans="1:11">
      <c r="A1742" t="s">
        <v>13859</v>
      </c>
      <c r="B1742" s="3">
        <v>2012</v>
      </c>
      <c r="C1742" t="s">
        <v>13857</v>
      </c>
      <c r="D1742" t="s">
        <v>214</v>
      </c>
      <c r="E1742" t="s">
        <v>37</v>
      </c>
      <c r="F1742" t="s">
        <v>39</v>
      </c>
      <c r="G1742">
        <v>102</v>
      </c>
      <c r="H1742">
        <v>17738570</v>
      </c>
      <c r="I1742">
        <v>13000000</v>
      </c>
      <c r="J1742">
        <v>8</v>
      </c>
      <c r="K1742">
        <f>Table1[[#This Row],[Gross Earning]]-Table1[[#This Row],[Budget]]</f>
        <v>4738570</v>
      </c>
    </row>
    <row r="1743" spans="1:11">
      <c r="A1743" t="s">
        <v>7945</v>
      </c>
      <c r="B1743" s="3">
        <v>1993</v>
      </c>
      <c r="C1743" t="s">
        <v>5087</v>
      </c>
      <c r="D1743" t="s">
        <v>7682</v>
      </c>
      <c r="E1743" t="s">
        <v>37</v>
      </c>
      <c r="F1743" t="s">
        <v>585</v>
      </c>
      <c r="G1743">
        <v>120</v>
      </c>
      <c r="H1743">
        <v>36733909</v>
      </c>
      <c r="I1743">
        <v>32000000</v>
      </c>
      <c r="J1743">
        <v>7.1</v>
      </c>
      <c r="K1743">
        <f>Table1[[#This Row],[Gross Earning]]-Table1[[#This Row],[Budget]]</f>
        <v>4733909</v>
      </c>
    </row>
    <row r="1744" spans="1:11">
      <c r="A1744" t="s">
        <v>20204</v>
      </c>
      <c r="B1744" s="3">
        <v>1998</v>
      </c>
      <c r="C1744" t="s">
        <v>20203</v>
      </c>
      <c r="D1744" t="s">
        <v>2527</v>
      </c>
      <c r="E1744" t="s">
        <v>37</v>
      </c>
      <c r="F1744" t="s">
        <v>39</v>
      </c>
      <c r="G1744">
        <v>89</v>
      </c>
      <c r="H1744">
        <v>6719300</v>
      </c>
      <c r="I1744">
        <v>2000000</v>
      </c>
      <c r="J1744">
        <v>7.2</v>
      </c>
      <c r="K1744">
        <f>Table1[[#This Row],[Gross Earning]]-Table1[[#This Row],[Budget]]</f>
        <v>4719300</v>
      </c>
    </row>
    <row r="1745" spans="1:11">
      <c r="A1745" t="s">
        <v>8423</v>
      </c>
      <c r="B1745" s="3">
        <v>2006</v>
      </c>
      <c r="C1745" t="s">
        <v>8421</v>
      </c>
      <c r="D1745" t="s">
        <v>6199</v>
      </c>
      <c r="E1745" t="s">
        <v>37</v>
      </c>
      <c r="F1745" t="s">
        <v>39</v>
      </c>
      <c r="G1745">
        <v>118</v>
      </c>
      <c r="H1745">
        <v>34703228</v>
      </c>
      <c r="I1745">
        <v>30000000</v>
      </c>
      <c r="J1745">
        <v>6.7</v>
      </c>
      <c r="K1745">
        <f>Table1[[#This Row],[Gross Earning]]-Table1[[#This Row],[Budget]]</f>
        <v>4703228</v>
      </c>
    </row>
    <row r="1746" spans="1:11">
      <c r="A1746" t="s">
        <v>7411</v>
      </c>
      <c r="B1746" s="3">
        <v>2004</v>
      </c>
      <c r="C1746" t="s">
        <v>7113</v>
      </c>
      <c r="D1746" t="s">
        <v>5967</v>
      </c>
      <c r="E1746" t="s">
        <v>37</v>
      </c>
      <c r="F1746" t="s">
        <v>585</v>
      </c>
      <c r="G1746">
        <v>104</v>
      </c>
      <c r="H1746">
        <v>39692139</v>
      </c>
      <c r="I1746">
        <v>35000000</v>
      </c>
      <c r="J1746">
        <v>6.2</v>
      </c>
      <c r="K1746">
        <f>Table1[[#This Row],[Gross Earning]]-Table1[[#This Row],[Budget]]</f>
        <v>4692139</v>
      </c>
    </row>
    <row r="1747" spans="1:11">
      <c r="A1747" t="s">
        <v>10408</v>
      </c>
      <c r="B1747" s="3">
        <v>2013</v>
      </c>
      <c r="C1747" t="s">
        <v>7754</v>
      </c>
      <c r="D1747" t="s">
        <v>2527</v>
      </c>
      <c r="E1747" t="s">
        <v>37</v>
      </c>
      <c r="F1747" t="s">
        <v>39</v>
      </c>
      <c r="G1747">
        <v>105</v>
      </c>
      <c r="H1747">
        <v>30659817</v>
      </c>
      <c r="I1747">
        <v>26000000</v>
      </c>
      <c r="J1747">
        <v>6.4</v>
      </c>
      <c r="K1747">
        <f>Table1[[#This Row],[Gross Earning]]-Table1[[#This Row],[Budget]]</f>
        <v>4659817</v>
      </c>
    </row>
    <row r="1748" spans="1:11">
      <c r="A1748" t="s">
        <v>17796</v>
      </c>
      <c r="B1748" s="3">
        <v>2016</v>
      </c>
      <c r="C1748" t="s">
        <v>9593</v>
      </c>
      <c r="D1748" t="s">
        <v>1681</v>
      </c>
      <c r="E1748" t="s">
        <v>37</v>
      </c>
      <c r="F1748" t="s">
        <v>585</v>
      </c>
      <c r="G1748">
        <v>96</v>
      </c>
      <c r="H1748">
        <v>9658370</v>
      </c>
      <c r="I1748">
        <v>5000000</v>
      </c>
      <c r="J1748">
        <v>4.5</v>
      </c>
      <c r="K1748">
        <f>Table1[[#This Row],[Gross Earning]]-Table1[[#This Row],[Budget]]</f>
        <v>4658370</v>
      </c>
    </row>
    <row r="1749" spans="1:11">
      <c r="A1749" t="s">
        <v>17802</v>
      </c>
      <c r="B1749" s="3">
        <v>2000</v>
      </c>
      <c r="C1749" t="s">
        <v>17799</v>
      </c>
      <c r="D1749" t="s">
        <v>3155</v>
      </c>
      <c r="E1749" t="s">
        <v>37</v>
      </c>
      <c r="F1749" t="s">
        <v>95</v>
      </c>
      <c r="G1749">
        <v>82</v>
      </c>
      <c r="H1749">
        <v>9628751</v>
      </c>
      <c r="I1749">
        <v>5000000</v>
      </c>
      <c r="J1749">
        <v>5.9</v>
      </c>
      <c r="K1749">
        <f>Table1[[#This Row],[Gross Earning]]-Table1[[#This Row],[Budget]]</f>
        <v>4628751</v>
      </c>
    </row>
    <row r="1750" spans="1:11">
      <c r="A1750" t="s">
        <v>12475</v>
      </c>
      <c r="B1750" s="3">
        <v>2000</v>
      </c>
      <c r="C1750" t="s">
        <v>12474</v>
      </c>
      <c r="D1750" t="s">
        <v>1415</v>
      </c>
      <c r="E1750" t="s">
        <v>37</v>
      </c>
      <c r="F1750" t="s">
        <v>39</v>
      </c>
      <c r="G1750">
        <v>94</v>
      </c>
      <c r="H1750">
        <v>20627372</v>
      </c>
      <c r="I1750">
        <v>16000000</v>
      </c>
      <c r="J1750">
        <v>5.3</v>
      </c>
      <c r="K1750">
        <f>Table1[[#This Row],[Gross Earning]]-Table1[[#This Row],[Budget]]</f>
        <v>4627372</v>
      </c>
    </row>
    <row r="1751" spans="1:11">
      <c r="A1751" t="s">
        <v>18561</v>
      </c>
      <c r="B1751" s="3">
        <v>2006</v>
      </c>
      <c r="C1751" t="s">
        <v>15282</v>
      </c>
      <c r="D1751" t="s">
        <v>1009</v>
      </c>
      <c r="E1751" t="s">
        <v>37</v>
      </c>
      <c r="F1751" t="s">
        <v>585</v>
      </c>
      <c r="G1751">
        <v>90</v>
      </c>
      <c r="H1751">
        <v>4613815</v>
      </c>
      <c r="J1751">
        <v>6</v>
      </c>
      <c r="K1751">
        <f>Table1[[#This Row],[Gross Earning]]-Table1[[#This Row],[Budget]]</f>
        <v>4613815</v>
      </c>
    </row>
    <row r="1752" spans="1:11">
      <c r="A1752" t="s">
        <v>9620</v>
      </c>
      <c r="B1752" s="3">
        <v>2003</v>
      </c>
      <c r="C1752" t="s">
        <v>3444</v>
      </c>
      <c r="D1752" t="s">
        <v>464</v>
      </c>
      <c r="E1752" t="s">
        <v>37</v>
      </c>
      <c r="F1752" t="s">
        <v>585</v>
      </c>
      <c r="G1752">
        <v>101</v>
      </c>
      <c r="H1752">
        <v>34604054</v>
      </c>
      <c r="I1752">
        <v>30000000</v>
      </c>
      <c r="J1752">
        <v>5.8</v>
      </c>
      <c r="K1752">
        <f>Table1[[#This Row],[Gross Earning]]-Table1[[#This Row],[Budget]]</f>
        <v>4604054</v>
      </c>
    </row>
    <row r="1753" spans="1:11">
      <c r="A1753" t="s">
        <v>17140</v>
      </c>
      <c r="B1753" s="3">
        <v>1998</v>
      </c>
      <c r="C1753" t="s">
        <v>13959</v>
      </c>
      <c r="D1753" t="s">
        <v>5788</v>
      </c>
      <c r="E1753" t="s">
        <v>37</v>
      </c>
      <c r="F1753" t="s">
        <v>585</v>
      </c>
      <c r="G1753">
        <v>97</v>
      </c>
      <c r="H1753">
        <v>4595000</v>
      </c>
      <c r="J1753">
        <v>7</v>
      </c>
      <c r="K1753">
        <f>Table1[[#This Row],[Gross Earning]]-Table1[[#This Row],[Budget]]</f>
        <v>4595000</v>
      </c>
    </row>
    <row r="1754" spans="1:11">
      <c r="A1754" t="s">
        <v>20241</v>
      </c>
      <c r="B1754" s="3">
        <v>2003</v>
      </c>
      <c r="C1754" t="s">
        <v>4229</v>
      </c>
      <c r="D1754" t="s">
        <v>20239</v>
      </c>
      <c r="E1754" t="s">
        <v>37</v>
      </c>
      <c r="F1754" t="s">
        <v>585</v>
      </c>
      <c r="G1754">
        <v>106</v>
      </c>
      <c r="H1754">
        <v>4581222</v>
      </c>
      <c r="J1754">
        <v>8.1</v>
      </c>
      <c r="K1754">
        <f>Table1[[#This Row],[Gross Earning]]-Table1[[#This Row],[Budget]]</f>
        <v>4581222</v>
      </c>
    </row>
    <row r="1755" spans="1:11">
      <c r="A1755" t="s">
        <v>14711</v>
      </c>
      <c r="B1755" s="3">
        <v>1999</v>
      </c>
      <c r="C1755" t="s">
        <v>5990</v>
      </c>
      <c r="D1755" t="s">
        <v>1681</v>
      </c>
      <c r="E1755" t="s">
        <v>37</v>
      </c>
      <c r="F1755" t="s">
        <v>39</v>
      </c>
      <c r="G1755">
        <v>97</v>
      </c>
      <c r="H1755">
        <v>18535191</v>
      </c>
      <c r="I1755">
        <v>14000000</v>
      </c>
      <c r="J1755">
        <v>6.9</v>
      </c>
      <c r="K1755">
        <f>Table1[[#This Row],[Gross Earning]]-Table1[[#This Row],[Budget]]</f>
        <v>4535191</v>
      </c>
    </row>
    <row r="1756" spans="1:11">
      <c r="A1756" t="s">
        <v>20234</v>
      </c>
      <c r="B1756" s="3">
        <v>2010</v>
      </c>
      <c r="C1756" t="s">
        <v>20232</v>
      </c>
      <c r="D1756" t="s">
        <v>3409</v>
      </c>
      <c r="E1756" t="s">
        <v>37</v>
      </c>
      <c r="F1756" t="s">
        <v>585</v>
      </c>
      <c r="G1756">
        <v>100</v>
      </c>
      <c r="H1756">
        <v>6531491</v>
      </c>
      <c r="I1756">
        <v>2000000</v>
      </c>
      <c r="J1756">
        <v>7.2</v>
      </c>
      <c r="K1756">
        <f>Table1[[#This Row],[Gross Earning]]-Table1[[#This Row],[Budget]]</f>
        <v>4531491</v>
      </c>
    </row>
    <row r="1757" spans="1:11">
      <c r="A1757" t="s">
        <v>15075</v>
      </c>
      <c r="B1757" s="3">
        <v>2014</v>
      </c>
      <c r="C1757" t="s">
        <v>255</v>
      </c>
      <c r="D1757" t="s">
        <v>15074</v>
      </c>
      <c r="E1757" t="s">
        <v>37</v>
      </c>
      <c r="F1757" t="s">
        <v>39</v>
      </c>
      <c r="G1757">
        <v>106</v>
      </c>
      <c r="H1757">
        <v>14479776</v>
      </c>
      <c r="I1757">
        <v>10000000</v>
      </c>
      <c r="J1757">
        <v>7</v>
      </c>
      <c r="K1757">
        <f>Table1[[#This Row],[Gross Earning]]-Table1[[#This Row],[Budget]]</f>
        <v>4479776</v>
      </c>
    </row>
    <row r="1758" spans="1:11">
      <c r="A1758" t="s">
        <v>11872</v>
      </c>
      <c r="B1758" s="3">
        <v>2009</v>
      </c>
      <c r="C1758" t="s">
        <v>11871</v>
      </c>
      <c r="D1758" t="s">
        <v>3464</v>
      </c>
      <c r="E1758" t="s">
        <v>37</v>
      </c>
      <c r="F1758" t="s">
        <v>95</v>
      </c>
      <c r="G1758">
        <v>123</v>
      </c>
      <c r="H1758">
        <v>22452209</v>
      </c>
      <c r="I1758">
        <v>18000000</v>
      </c>
      <c r="J1758">
        <v>5</v>
      </c>
      <c r="K1758">
        <f>Table1[[#This Row],[Gross Earning]]-Table1[[#This Row],[Budget]]</f>
        <v>4452209</v>
      </c>
    </row>
    <row r="1759" spans="1:11">
      <c r="A1759" t="s">
        <v>9698</v>
      </c>
      <c r="B1759" s="3">
        <v>2001</v>
      </c>
      <c r="C1759" t="s">
        <v>5930</v>
      </c>
      <c r="D1759" t="s">
        <v>9696</v>
      </c>
      <c r="E1759" t="s">
        <v>37</v>
      </c>
      <c r="F1759" t="s">
        <v>95</v>
      </c>
      <c r="G1759">
        <v>92</v>
      </c>
      <c r="H1759">
        <v>25590119</v>
      </c>
      <c r="I1759">
        <v>21150000</v>
      </c>
      <c r="J1759">
        <v>4.8</v>
      </c>
      <c r="K1759">
        <f>Table1[[#This Row],[Gross Earning]]-Table1[[#This Row],[Budget]]</f>
        <v>4440119</v>
      </c>
    </row>
    <row r="1760" spans="1:11">
      <c r="A1760" t="s">
        <v>21628</v>
      </c>
      <c r="B1760" s="3">
        <v>2008</v>
      </c>
      <c r="C1760" t="s">
        <v>21625</v>
      </c>
      <c r="D1760" t="s">
        <v>67</v>
      </c>
      <c r="E1760" t="s">
        <v>37</v>
      </c>
      <c r="F1760" t="s">
        <v>95</v>
      </c>
      <c r="G1760">
        <v>94</v>
      </c>
      <c r="H1760">
        <v>4417124</v>
      </c>
      <c r="J1760">
        <v>7.9</v>
      </c>
      <c r="K1760">
        <f>Table1[[#This Row],[Gross Earning]]-Table1[[#This Row],[Budget]]</f>
        <v>4417124</v>
      </c>
    </row>
    <row r="1761" spans="1:11">
      <c r="A1761" t="s">
        <v>19882</v>
      </c>
      <c r="B1761" s="3">
        <v>2013</v>
      </c>
      <c r="C1761" t="s">
        <v>19881</v>
      </c>
      <c r="D1761" t="s">
        <v>1415</v>
      </c>
      <c r="E1761" t="s">
        <v>37</v>
      </c>
      <c r="F1761" t="s">
        <v>585</v>
      </c>
      <c r="G1761">
        <v>95</v>
      </c>
      <c r="H1761">
        <v>6851969</v>
      </c>
      <c r="I1761">
        <v>2500000</v>
      </c>
      <c r="J1761">
        <v>7.1</v>
      </c>
      <c r="K1761">
        <f>Table1[[#This Row],[Gross Earning]]-Table1[[#This Row],[Budget]]</f>
        <v>4351969</v>
      </c>
    </row>
    <row r="1762" spans="1:11">
      <c r="A1762" t="s">
        <v>10226</v>
      </c>
      <c r="B1762" s="3">
        <v>2001</v>
      </c>
      <c r="C1762" t="s">
        <v>1016</v>
      </c>
      <c r="D1762" t="s">
        <v>1681</v>
      </c>
      <c r="E1762" t="s">
        <v>37</v>
      </c>
      <c r="F1762" t="s">
        <v>39</v>
      </c>
      <c r="G1762">
        <v>97</v>
      </c>
      <c r="H1762">
        <v>27338033</v>
      </c>
      <c r="I1762">
        <v>23000000</v>
      </c>
      <c r="J1762">
        <v>6.1</v>
      </c>
      <c r="K1762">
        <f>Table1[[#This Row],[Gross Earning]]-Table1[[#This Row],[Budget]]</f>
        <v>4338033</v>
      </c>
    </row>
    <row r="1763" spans="1:11">
      <c r="A1763" t="s">
        <v>2700</v>
      </c>
      <c r="B1763" s="3">
        <v>1998</v>
      </c>
      <c r="C1763" t="s">
        <v>2698</v>
      </c>
      <c r="D1763" t="s">
        <v>2699</v>
      </c>
      <c r="E1763" t="s">
        <v>37</v>
      </c>
      <c r="F1763" t="s">
        <v>39</v>
      </c>
      <c r="G1763">
        <v>98</v>
      </c>
      <c r="H1763">
        <v>74329966</v>
      </c>
      <c r="I1763">
        <v>70000000</v>
      </c>
      <c r="J1763">
        <v>5.7</v>
      </c>
      <c r="K1763">
        <f>Table1[[#This Row],[Gross Earning]]-Table1[[#This Row],[Budget]]</f>
        <v>4329966</v>
      </c>
    </row>
    <row r="1764" spans="1:11">
      <c r="A1764" t="s">
        <v>17855</v>
      </c>
      <c r="B1764" s="3">
        <v>2006</v>
      </c>
      <c r="C1764" t="s">
        <v>15412</v>
      </c>
      <c r="D1764" t="s">
        <v>1671</v>
      </c>
      <c r="E1764" t="s">
        <v>37</v>
      </c>
      <c r="F1764" t="s">
        <v>39</v>
      </c>
      <c r="G1764">
        <v>90</v>
      </c>
      <c r="H1764">
        <v>4328294</v>
      </c>
      <c r="J1764">
        <v>5.4</v>
      </c>
      <c r="K1764">
        <f>Table1[[#This Row],[Gross Earning]]-Table1[[#This Row],[Budget]]</f>
        <v>4328294</v>
      </c>
    </row>
    <row r="1765" spans="1:11">
      <c r="A1765" t="s">
        <v>20256</v>
      </c>
      <c r="B1765" s="3">
        <v>2010</v>
      </c>
      <c r="C1765" t="s">
        <v>19022</v>
      </c>
      <c r="D1765" t="s">
        <v>20255</v>
      </c>
      <c r="E1765" t="s">
        <v>37</v>
      </c>
      <c r="F1765" t="s">
        <v>39</v>
      </c>
      <c r="G1765">
        <v>105</v>
      </c>
      <c r="H1765">
        <v>4311834</v>
      </c>
      <c r="J1765">
        <v>8.3000000000000007</v>
      </c>
      <c r="K1765">
        <f>Table1[[#This Row],[Gross Earning]]-Table1[[#This Row],[Budget]]</f>
        <v>4311834</v>
      </c>
    </row>
    <row r="1766" spans="1:11">
      <c r="A1766" t="s">
        <v>23383</v>
      </c>
      <c r="B1766" s="3">
        <v>1996</v>
      </c>
      <c r="C1766" t="s">
        <v>521</v>
      </c>
      <c r="D1766" t="s">
        <v>2527</v>
      </c>
      <c r="E1766" t="s">
        <v>37</v>
      </c>
      <c r="F1766" t="s">
        <v>585</v>
      </c>
      <c r="G1766">
        <v>96</v>
      </c>
      <c r="H1766">
        <v>4505922</v>
      </c>
      <c r="I1766">
        <v>200000</v>
      </c>
      <c r="J1766">
        <v>7.4</v>
      </c>
      <c r="K1766">
        <f>Table1[[#This Row],[Gross Earning]]-Table1[[#This Row],[Budget]]</f>
        <v>4305922</v>
      </c>
    </row>
    <row r="1767" spans="1:11">
      <c r="A1767" t="s">
        <v>14204</v>
      </c>
      <c r="B1767" s="3">
        <v>2011</v>
      </c>
      <c r="C1767" t="s">
        <v>8186</v>
      </c>
      <c r="D1767" t="s">
        <v>2527</v>
      </c>
      <c r="E1767" t="s">
        <v>37</v>
      </c>
      <c r="F1767" t="s">
        <v>585</v>
      </c>
      <c r="G1767">
        <v>94</v>
      </c>
      <c r="H1767">
        <v>16300302</v>
      </c>
      <c r="I1767">
        <v>12000000</v>
      </c>
      <c r="J1767">
        <v>6.3</v>
      </c>
      <c r="K1767">
        <f>Table1[[#This Row],[Gross Earning]]-Table1[[#This Row],[Budget]]</f>
        <v>4300302</v>
      </c>
    </row>
    <row r="1768" spans="1:11">
      <c r="A1768" t="s">
        <v>10585</v>
      </c>
      <c r="B1768" s="3">
        <v>2002</v>
      </c>
      <c r="C1768" t="s">
        <v>1114</v>
      </c>
      <c r="D1768" t="s">
        <v>334</v>
      </c>
      <c r="E1768" t="s">
        <v>37</v>
      </c>
      <c r="F1768" t="s">
        <v>39</v>
      </c>
      <c r="G1768">
        <v>92</v>
      </c>
      <c r="H1768">
        <v>25296447</v>
      </c>
      <c r="I1768">
        <v>21000000</v>
      </c>
      <c r="J1768">
        <v>6.8</v>
      </c>
      <c r="K1768">
        <f>Table1[[#This Row],[Gross Earning]]-Table1[[#This Row],[Budget]]</f>
        <v>4296447</v>
      </c>
    </row>
    <row r="1769" spans="1:11">
      <c r="A1769" t="s">
        <v>19337</v>
      </c>
      <c r="B1769" s="3">
        <v>1988</v>
      </c>
      <c r="C1769" t="s">
        <v>17771</v>
      </c>
      <c r="D1769" t="s">
        <v>4319</v>
      </c>
      <c r="E1769" t="s">
        <v>37</v>
      </c>
      <c r="F1769" t="s">
        <v>585</v>
      </c>
      <c r="G1769">
        <v>97</v>
      </c>
      <c r="H1769">
        <v>7282851</v>
      </c>
      <c r="I1769">
        <v>3000000</v>
      </c>
      <c r="J1769">
        <v>6.5</v>
      </c>
      <c r="K1769">
        <f>Table1[[#This Row],[Gross Earning]]-Table1[[#This Row],[Budget]]</f>
        <v>4282851</v>
      </c>
    </row>
    <row r="1770" spans="1:11">
      <c r="A1770" t="s">
        <v>19073</v>
      </c>
      <c r="B1770" s="3">
        <v>2002</v>
      </c>
      <c r="C1770" t="s">
        <v>9362</v>
      </c>
      <c r="D1770" t="s">
        <v>1935</v>
      </c>
      <c r="E1770" t="s">
        <v>14503</v>
      </c>
      <c r="F1770" t="s">
        <v>585</v>
      </c>
      <c r="G1770">
        <v>135</v>
      </c>
      <c r="H1770">
        <v>7563397</v>
      </c>
      <c r="I1770">
        <v>3300000</v>
      </c>
      <c r="J1770">
        <v>8.6999999999999993</v>
      </c>
      <c r="K1770">
        <f>Table1[[#This Row],[Gross Earning]]-Table1[[#This Row],[Budget]]</f>
        <v>4263397</v>
      </c>
    </row>
    <row r="1771" spans="1:11">
      <c r="A1771" t="s">
        <v>9677</v>
      </c>
      <c r="B1771" s="3">
        <v>1997</v>
      </c>
      <c r="C1771" t="s">
        <v>9674</v>
      </c>
      <c r="D1771" t="s">
        <v>9676</v>
      </c>
      <c r="E1771" t="s">
        <v>37</v>
      </c>
      <c r="F1771" t="s">
        <v>95</v>
      </c>
      <c r="G1771">
        <v>93</v>
      </c>
      <c r="H1771">
        <v>29247405</v>
      </c>
      <c r="I1771">
        <v>25000000</v>
      </c>
      <c r="J1771">
        <v>3.3</v>
      </c>
      <c r="K1771">
        <f>Table1[[#This Row],[Gross Earning]]-Table1[[#This Row],[Budget]]</f>
        <v>4247405</v>
      </c>
    </row>
    <row r="1772" spans="1:11">
      <c r="A1772" t="s">
        <v>18816</v>
      </c>
      <c r="B1772" s="3">
        <v>1950</v>
      </c>
      <c r="C1772" t="s">
        <v>18812</v>
      </c>
      <c r="D1772" t="s">
        <v>18814</v>
      </c>
      <c r="E1772" t="s">
        <v>37</v>
      </c>
      <c r="F1772" t="s">
        <v>15938</v>
      </c>
      <c r="G1772">
        <v>107</v>
      </c>
      <c r="H1772">
        <v>8000000</v>
      </c>
      <c r="I1772">
        <v>3768785</v>
      </c>
      <c r="J1772">
        <v>7</v>
      </c>
      <c r="K1772">
        <f>Table1[[#This Row],[Gross Earning]]-Table1[[#This Row],[Budget]]</f>
        <v>4231215</v>
      </c>
    </row>
    <row r="1773" spans="1:11">
      <c r="A1773" t="s">
        <v>17095</v>
      </c>
      <c r="B1773" s="3">
        <v>2011</v>
      </c>
      <c r="C1773" t="s">
        <v>9162</v>
      </c>
      <c r="D1773" t="s">
        <v>9193</v>
      </c>
      <c r="E1773" t="s">
        <v>37</v>
      </c>
      <c r="F1773" t="s">
        <v>39</v>
      </c>
      <c r="G1773">
        <v>99</v>
      </c>
      <c r="H1773">
        <v>9203192</v>
      </c>
      <c r="I1773">
        <v>5000000</v>
      </c>
      <c r="J1773">
        <v>6.8</v>
      </c>
      <c r="K1773">
        <f>Table1[[#This Row],[Gross Earning]]-Table1[[#This Row],[Budget]]</f>
        <v>4203192</v>
      </c>
    </row>
    <row r="1774" spans="1:11">
      <c r="A1774" t="s">
        <v>9415</v>
      </c>
      <c r="B1774" s="3">
        <v>2004</v>
      </c>
      <c r="C1774" t="s">
        <v>1575</v>
      </c>
      <c r="D1774" t="s">
        <v>9414</v>
      </c>
      <c r="E1774" t="s">
        <v>37</v>
      </c>
      <c r="F1774" t="s">
        <v>95</v>
      </c>
      <c r="G1774">
        <v>93</v>
      </c>
      <c r="H1774">
        <v>84185387</v>
      </c>
      <c r="I1774">
        <v>80000000</v>
      </c>
      <c r="J1774">
        <v>4.9000000000000004</v>
      </c>
      <c r="K1774">
        <f>Table1[[#This Row],[Gross Earning]]-Table1[[#This Row],[Budget]]</f>
        <v>4185387</v>
      </c>
    </row>
    <row r="1775" spans="1:11">
      <c r="A1775" t="s">
        <v>12937</v>
      </c>
      <c r="B1775" s="3">
        <v>2002</v>
      </c>
      <c r="C1775" t="s">
        <v>4053</v>
      </c>
      <c r="D1775" t="s">
        <v>1996</v>
      </c>
      <c r="E1775" t="s">
        <v>37</v>
      </c>
      <c r="F1775" t="s">
        <v>95</v>
      </c>
      <c r="G1775">
        <v>90</v>
      </c>
      <c r="H1775">
        <v>19158074</v>
      </c>
      <c r="I1775">
        <v>15000000</v>
      </c>
      <c r="J1775">
        <v>6.7</v>
      </c>
      <c r="K1775">
        <f>Table1[[#This Row],[Gross Earning]]-Table1[[#This Row],[Budget]]</f>
        <v>4158074</v>
      </c>
    </row>
    <row r="1776" spans="1:11">
      <c r="A1776" t="s">
        <v>10615</v>
      </c>
      <c r="B1776" s="3">
        <v>2011</v>
      </c>
      <c r="C1776" t="s">
        <v>10614</v>
      </c>
      <c r="D1776" t="s">
        <v>1924</v>
      </c>
      <c r="E1776" t="s">
        <v>37</v>
      </c>
      <c r="F1776" t="s">
        <v>585</v>
      </c>
      <c r="G1776">
        <v>127</v>
      </c>
      <c r="H1776">
        <v>24104113</v>
      </c>
      <c r="I1776">
        <v>20000000</v>
      </c>
      <c r="J1776">
        <v>7.1</v>
      </c>
      <c r="K1776">
        <f>Table1[[#This Row],[Gross Earning]]-Table1[[#This Row],[Budget]]</f>
        <v>4104113</v>
      </c>
    </row>
    <row r="1777" spans="1:11">
      <c r="A1777" t="s">
        <v>19413</v>
      </c>
      <c r="B1777" s="3">
        <v>2012</v>
      </c>
      <c r="C1777" t="s">
        <v>15234</v>
      </c>
      <c r="D1777" t="s">
        <v>1415</v>
      </c>
      <c r="E1777" t="s">
        <v>37</v>
      </c>
      <c r="F1777" t="s">
        <v>585</v>
      </c>
      <c r="G1777">
        <v>86</v>
      </c>
      <c r="H1777">
        <v>4063238</v>
      </c>
      <c r="J1777">
        <v>7.4</v>
      </c>
      <c r="K1777">
        <f>Table1[[#This Row],[Gross Earning]]-Table1[[#This Row],[Budget]]</f>
        <v>4063238</v>
      </c>
    </row>
    <row r="1778" spans="1:11">
      <c r="A1778" t="s">
        <v>19319</v>
      </c>
      <c r="B1778" s="3">
        <v>2006</v>
      </c>
      <c r="C1778" t="s">
        <v>19318</v>
      </c>
      <c r="D1778" t="s">
        <v>1671</v>
      </c>
      <c r="E1778" t="s">
        <v>37</v>
      </c>
      <c r="F1778" t="s">
        <v>39</v>
      </c>
      <c r="G1778">
        <v>99</v>
      </c>
      <c r="H1778">
        <v>7059537</v>
      </c>
      <c r="I1778">
        <v>3000000</v>
      </c>
      <c r="J1778">
        <v>3</v>
      </c>
      <c r="K1778">
        <f>Table1[[#This Row],[Gross Earning]]-Table1[[#This Row],[Budget]]</f>
        <v>4059537</v>
      </c>
    </row>
    <row r="1779" spans="1:11">
      <c r="A1779" t="s">
        <v>17762</v>
      </c>
      <c r="B1779" s="3">
        <v>2008</v>
      </c>
      <c r="C1779" t="s">
        <v>17761</v>
      </c>
      <c r="D1779" t="s">
        <v>2527</v>
      </c>
      <c r="E1779" t="s">
        <v>37</v>
      </c>
      <c r="F1779" t="s">
        <v>585</v>
      </c>
      <c r="G1779">
        <v>91</v>
      </c>
      <c r="H1779">
        <v>12055108</v>
      </c>
      <c r="I1779">
        <v>8000000</v>
      </c>
      <c r="J1779">
        <v>6.9</v>
      </c>
      <c r="K1779">
        <f>Table1[[#This Row],[Gross Earning]]-Table1[[#This Row],[Budget]]</f>
        <v>4055108</v>
      </c>
    </row>
    <row r="1780" spans="1:11">
      <c r="A1780" t="s">
        <v>19372</v>
      </c>
      <c r="B1780" s="3">
        <v>2010</v>
      </c>
      <c r="C1780" t="s">
        <v>16101</v>
      </c>
      <c r="D1780" t="s">
        <v>2527</v>
      </c>
      <c r="E1780" t="s">
        <v>37</v>
      </c>
      <c r="F1780" t="s">
        <v>585</v>
      </c>
      <c r="G1780">
        <v>90</v>
      </c>
      <c r="H1780">
        <v>4033268</v>
      </c>
      <c r="J1780">
        <v>6.6</v>
      </c>
      <c r="K1780">
        <f>Table1[[#This Row],[Gross Earning]]-Table1[[#This Row],[Budget]]</f>
        <v>4033268</v>
      </c>
    </row>
    <row r="1781" spans="1:11">
      <c r="A1781" t="s">
        <v>20828</v>
      </c>
      <c r="B1781" s="3">
        <v>1999</v>
      </c>
      <c r="C1781" t="s">
        <v>20827</v>
      </c>
      <c r="D1781" t="s">
        <v>2527</v>
      </c>
      <c r="E1781" t="s">
        <v>37</v>
      </c>
      <c r="F1781" t="s">
        <v>585</v>
      </c>
      <c r="G1781">
        <v>84</v>
      </c>
      <c r="H1781">
        <v>6026908</v>
      </c>
      <c r="I1781">
        <v>2000000</v>
      </c>
      <c r="J1781">
        <v>4.3</v>
      </c>
      <c r="K1781">
        <f>Table1[[#This Row],[Gross Earning]]-Table1[[#This Row],[Budget]]</f>
        <v>4026908</v>
      </c>
    </row>
    <row r="1782" spans="1:11">
      <c r="A1782" t="s">
        <v>7430</v>
      </c>
      <c r="B1782" s="3">
        <v>2011</v>
      </c>
      <c r="C1782" t="s">
        <v>7427</v>
      </c>
      <c r="D1782" t="s">
        <v>1415</v>
      </c>
      <c r="E1782" t="s">
        <v>37</v>
      </c>
      <c r="F1782" t="s">
        <v>39</v>
      </c>
      <c r="G1782">
        <v>112</v>
      </c>
      <c r="H1782">
        <v>39026186</v>
      </c>
      <c r="I1782">
        <v>35000000</v>
      </c>
      <c r="J1782">
        <v>5.9</v>
      </c>
      <c r="K1782">
        <f>Table1[[#This Row],[Gross Earning]]-Table1[[#This Row],[Budget]]</f>
        <v>4026186</v>
      </c>
    </row>
    <row r="1783" spans="1:11">
      <c r="A1783" t="s">
        <v>7054</v>
      </c>
      <c r="B1783" s="3">
        <v>2013</v>
      </c>
      <c r="C1783" t="s">
        <v>1394</v>
      </c>
      <c r="D1783" t="s">
        <v>2813</v>
      </c>
      <c r="E1783" t="s">
        <v>37</v>
      </c>
      <c r="F1783" t="s">
        <v>585</v>
      </c>
      <c r="G1783">
        <v>127</v>
      </c>
      <c r="H1783">
        <v>41997790</v>
      </c>
      <c r="I1783">
        <v>38000000</v>
      </c>
      <c r="J1783">
        <v>6.4</v>
      </c>
      <c r="K1783">
        <f>Table1[[#This Row],[Gross Earning]]-Table1[[#This Row],[Budget]]</f>
        <v>3997790</v>
      </c>
    </row>
    <row r="1784" spans="1:11">
      <c r="A1784" t="s">
        <v>4513</v>
      </c>
      <c r="B1784" s="3">
        <v>1997</v>
      </c>
      <c r="C1784" t="s">
        <v>3778</v>
      </c>
      <c r="D1784" t="s">
        <v>1924</v>
      </c>
      <c r="E1784" t="s">
        <v>37</v>
      </c>
      <c r="F1784" t="s">
        <v>585</v>
      </c>
      <c r="G1784">
        <v>136</v>
      </c>
      <c r="H1784">
        <v>60984028</v>
      </c>
      <c r="I1784">
        <v>57000000</v>
      </c>
      <c r="J1784">
        <v>7.5</v>
      </c>
      <c r="K1784">
        <f>Table1[[#This Row],[Gross Earning]]-Table1[[#This Row],[Budget]]</f>
        <v>3984028</v>
      </c>
    </row>
    <row r="1785" spans="1:11">
      <c r="A1785" t="s">
        <v>22158</v>
      </c>
      <c r="B1785" s="3">
        <v>1995</v>
      </c>
      <c r="C1785" t="s">
        <v>18296</v>
      </c>
      <c r="D1785" t="s">
        <v>2527</v>
      </c>
      <c r="E1785" t="s">
        <v>37</v>
      </c>
      <c r="F1785" t="s">
        <v>585</v>
      </c>
      <c r="G1785">
        <v>88</v>
      </c>
      <c r="H1785">
        <v>4771000</v>
      </c>
      <c r="I1785">
        <v>800000</v>
      </c>
      <c r="J1785">
        <v>7.5</v>
      </c>
      <c r="K1785">
        <f>Table1[[#This Row],[Gross Earning]]-Table1[[#This Row],[Budget]]</f>
        <v>3971000</v>
      </c>
    </row>
    <row r="1786" spans="1:11">
      <c r="A1786" t="s">
        <v>21664</v>
      </c>
      <c r="B1786" s="3">
        <v>2013</v>
      </c>
      <c r="C1786" t="s">
        <v>21662</v>
      </c>
      <c r="D1786" t="s">
        <v>4068</v>
      </c>
      <c r="E1786" t="s">
        <v>37</v>
      </c>
      <c r="F1786" t="s">
        <v>39</v>
      </c>
      <c r="G1786">
        <v>91</v>
      </c>
      <c r="H1786">
        <v>4946250</v>
      </c>
      <c r="I1786">
        <v>1000000</v>
      </c>
      <c r="J1786">
        <v>7.4</v>
      </c>
      <c r="K1786">
        <f>Table1[[#This Row],[Gross Earning]]-Table1[[#This Row],[Budget]]</f>
        <v>3946250</v>
      </c>
    </row>
    <row r="1787" spans="1:11">
      <c r="A1787" t="s">
        <v>23149</v>
      </c>
      <c r="B1787" s="3">
        <v>2001</v>
      </c>
      <c r="C1787" t="s">
        <v>16101</v>
      </c>
      <c r="D1787" t="s">
        <v>1415</v>
      </c>
      <c r="E1787" t="s">
        <v>37</v>
      </c>
      <c r="F1787" t="s">
        <v>585</v>
      </c>
      <c r="G1787">
        <v>91</v>
      </c>
      <c r="H1787">
        <v>4186931</v>
      </c>
      <c r="I1787">
        <v>250000</v>
      </c>
      <c r="J1787">
        <v>6.9</v>
      </c>
      <c r="K1787">
        <f>Table1[[#This Row],[Gross Earning]]-Table1[[#This Row],[Budget]]</f>
        <v>3936931</v>
      </c>
    </row>
    <row r="1788" spans="1:11">
      <c r="A1788" t="s">
        <v>20674</v>
      </c>
      <c r="B1788" s="3">
        <v>2002</v>
      </c>
      <c r="C1788" t="s">
        <v>20672</v>
      </c>
      <c r="D1788" t="s">
        <v>214</v>
      </c>
      <c r="E1788" t="s">
        <v>2778</v>
      </c>
      <c r="F1788" t="s">
        <v>585</v>
      </c>
      <c r="G1788">
        <v>118</v>
      </c>
      <c r="H1788">
        <v>5709616</v>
      </c>
      <c r="I1788">
        <v>1800000</v>
      </c>
      <c r="J1788">
        <v>6.8</v>
      </c>
      <c r="K1788">
        <f>Table1[[#This Row],[Gross Earning]]-Table1[[#This Row],[Budget]]</f>
        <v>3909616</v>
      </c>
    </row>
    <row r="1789" spans="1:11">
      <c r="A1789" t="s">
        <v>19833</v>
      </c>
      <c r="B1789" s="3">
        <v>1991</v>
      </c>
      <c r="C1789" t="s">
        <v>6051</v>
      </c>
      <c r="D1789" t="s">
        <v>3409</v>
      </c>
      <c r="E1789" t="s">
        <v>37</v>
      </c>
      <c r="F1789" t="s">
        <v>585</v>
      </c>
      <c r="G1789">
        <v>104</v>
      </c>
      <c r="H1789">
        <v>6401336</v>
      </c>
      <c r="I1789">
        <v>2500000</v>
      </c>
      <c r="J1789">
        <v>7.1</v>
      </c>
      <c r="K1789">
        <f>Table1[[#This Row],[Gross Earning]]-Table1[[#This Row],[Budget]]</f>
        <v>3901336</v>
      </c>
    </row>
    <row r="1790" spans="1:11">
      <c r="A1790" t="s">
        <v>10397</v>
      </c>
      <c r="B1790" s="3">
        <v>1993</v>
      </c>
      <c r="C1790" t="s">
        <v>8807</v>
      </c>
      <c r="D1790" t="s">
        <v>6326</v>
      </c>
      <c r="E1790" t="s">
        <v>37</v>
      </c>
      <c r="F1790" t="s">
        <v>95</v>
      </c>
      <c r="G1790">
        <v>115</v>
      </c>
      <c r="H1790">
        <v>25842000</v>
      </c>
      <c r="I1790">
        <v>22000000</v>
      </c>
      <c r="J1790">
        <v>7.4</v>
      </c>
      <c r="K1790">
        <f>Table1[[#This Row],[Gross Earning]]-Table1[[#This Row],[Budget]]</f>
        <v>3842000</v>
      </c>
    </row>
    <row r="1791" spans="1:11">
      <c r="A1791" t="s">
        <v>9856</v>
      </c>
      <c r="B1791" s="3">
        <v>2014</v>
      </c>
      <c r="C1791" t="s">
        <v>2698</v>
      </c>
      <c r="D1791" t="s">
        <v>3794</v>
      </c>
      <c r="E1791" t="s">
        <v>37</v>
      </c>
      <c r="F1791" t="s">
        <v>585</v>
      </c>
      <c r="G1791">
        <v>110</v>
      </c>
      <c r="H1791">
        <v>28831145</v>
      </c>
      <c r="I1791">
        <v>25000000</v>
      </c>
      <c r="J1791">
        <v>6.8</v>
      </c>
      <c r="K1791">
        <f>Table1[[#This Row],[Gross Earning]]-Table1[[#This Row],[Budget]]</f>
        <v>3831145</v>
      </c>
    </row>
    <row r="1792" spans="1:11">
      <c r="A1792" t="s">
        <v>15927</v>
      </c>
      <c r="B1792" s="3">
        <v>2013</v>
      </c>
      <c r="C1792" t="s">
        <v>15924</v>
      </c>
      <c r="D1792" t="s">
        <v>3464</v>
      </c>
      <c r="E1792" t="s">
        <v>5611</v>
      </c>
      <c r="F1792" t="s">
        <v>4830</v>
      </c>
      <c r="G1792">
        <v>160</v>
      </c>
      <c r="H1792">
        <v>3827466</v>
      </c>
      <c r="J1792">
        <v>6.9</v>
      </c>
      <c r="K1792">
        <f>Table1[[#This Row],[Gross Earning]]-Table1[[#This Row],[Budget]]</f>
        <v>3827466</v>
      </c>
    </row>
    <row r="1793" spans="1:11">
      <c r="A1793" t="s">
        <v>19753</v>
      </c>
      <c r="B1793" s="3">
        <v>2013</v>
      </c>
      <c r="C1793" t="s">
        <v>19750</v>
      </c>
      <c r="D1793" t="s">
        <v>3409</v>
      </c>
      <c r="E1793" t="s">
        <v>13605</v>
      </c>
      <c r="F1793" t="s">
        <v>39</v>
      </c>
      <c r="G1793">
        <v>82</v>
      </c>
      <c r="H1793">
        <v>3826455</v>
      </c>
      <c r="J1793">
        <v>7.4</v>
      </c>
      <c r="K1793">
        <f>Table1[[#This Row],[Gross Earning]]-Table1[[#This Row],[Budget]]</f>
        <v>3826455</v>
      </c>
    </row>
    <row r="1794" spans="1:11">
      <c r="A1794" t="s">
        <v>18535</v>
      </c>
      <c r="B1794" s="3">
        <v>2006</v>
      </c>
      <c r="C1794" t="s">
        <v>17189</v>
      </c>
      <c r="D1794" t="s">
        <v>2215</v>
      </c>
      <c r="E1794" t="s">
        <v>37</v>
      </c>
      <c r="F1794" t="s">
        <v>585</v>
      </c>
      <c r="G1794">
        <v>81</v>
      </c>
      <c r="H1794">
        <v>7825820</v>
      </c>
      <c r="I1794">
        <v>4000000</v>
      </c>
      <c r="J1794">
        <v>5.9</v>
      </c>
      <c r="K1794">
        <f>Table1[[#This Row],[Gross Earning]]-Table1[[#This Row],[Budget]]</f>
        <v>3825820</v>
      </c>
    </row>
    <row r="1795" spans="1:11">
      <c r="A1795" t="s">
        <v>18522</v>
      </c>
      <c r="B1795" s="3">
        <v>2000</v>
      </c>
      <c r="C1795" t="s">
        <v>18517</v>
      </c>
      <c r="D1795" t="s">
        <v>1671</v>
      </c>
      <c r="E1795" t="s">
        <v>37</v>
      </c>
      <c r="F1795" t="s">
        <v>585</v>
      </c>
      <c r="G1795">
        <v>82</v>
      </c>
      <c r="H1795">
        <v>9821335</v>
      </c>
      <c r="I1795">
        <v>6000000</v>
      </c>
      <c r="J1795">
        <v>4</v>
      </c>
      <c r="K1795">
        <f>Table1[[#This Row],[Gross Earning]]-Table1[[#This Row],[Budget]]</f>
        <v>3821335</v>
      </c>
    </row>
    <row r="1796" spans="1:11">
      <c r="A1796" t="s">
        <v>17807</v>
      </c>
      <c r="B1796" s="3">
        <v>2004</v>
      </c>
      <c r="C1796" t="s">
        <v>17806</v>
      </c>
      <c r="D1796" t="s">
        <v>2527</v>
      </c>
      <c r="E1796" t="s">
        <v>37</v>
      </c>
      <c r="F1796" t="s">
        <v>39</v>
      </c>
      <c r="G1796">
        <v>92</v>
      </c>
      <c r="H1796">
        <v>8786715</v>
      </c>
      <c r="I1796">
        <v>5000000</v>
      </c>
      <c r="J1796">
        <v>6.9</v>
      </c>
      <c r="K1796">
        <f>Table1[[#This Row],[Gross Earning]]-Table1[[#This Row],[Budget]]</f>
        <v>3786715</v>
      </c>
    </row>
    <row r="1797" spans="1:11">
      <c r="A1797" t="s">
        <v>20751</v>
      </c>
      <c r="B1797" s="3">
        <v>1998</v>
      </c>
      <c r="C1797" t="s">
        <v>1847</v>
      </c>
      <c r="D1797" t="s">
        <v>1935</v>
      </c>
      <c r="E1797" t="s">
        <v>8731</v>
      </c>
      <c r="F1797" t="s">
        <v>585</v>
      </c>
      <c r="G1797">
        <v>81</v>
      </c>
      <c r="H1797">
        <v>7267324</v>
      </c>
      <c r="I1797">
        <v>3500000</v>
      </c>
      <c r="J1797">
        <v>7.8</v>
      </c>
      <c r="K1797">
        <f>Table1[[#This Row],[Gross Earning]]-Table1[[#This Row],[Budget]]</f>
        <v>3767324</v>
      </c>
    </row>
    <row r="1798" spans="1:11">
      <c r="A1798" t="s">
        <v>19122</v>
      </c>
      <c r="B1798" s="3">
        <v>2008</v>
      </c>
      <c r="C1798" t="s">
        <v>19119</v>
      </c>
      <c r="D1798" t="s">
        <v>3409</v>
      </c>
      <c r="E1798" t="s">
        <v>1464</v>
      </c>
      <c r="F1798" t="s">
        <v>39</v>
      </c>
      <c r="G1798">
        <v>128</v>
      </c>
      <c r="H1798">
        <v>3766595</v>
      </c>
      <c r="J1798">
        <v>7.5</v>
      </c>
      <c r="K1798">
        <f>Table1[[#This Row],[Gross Earning]]-Table1[[#This Row],[Budget]]</f>
        <v>3766595</v>
      </c>
    </row>
    <row r="1799" spans="1:11">
      <c r="A1799" t="s">
        <v>18544</v>
      </c>
      <c r="B1799" s="3">
        <v>2007</v>
      </c>
      <c r="C1799" t="s">
        <v>6736</v>
      </c>
      <c r="D1799" t="s">
        <v>1924</v>
      </c>
      <c r="E1799" t="s">
        <v>2778</v>
      </c>
      <c r="F1799" t="s">
        <v>585</v>
      </c>
      <c r="G1799">
        <v>105</v>
      </c>
      <c r="H1799">
        <v>7159147</v>
      </c>
      <c r="I1799">
        <v>3400000</v>
      </c>
      <c r="J1799">
        <v>7.5</v>
      </c>
      <c r="K1799">
        <f>Table1[[#This Row],[Gross Earning]]-Table1[[#This Row],[Budget]]</f>
        <v>3759147</v>
      </c>
    </row>
    <row r="1800" spans="1:11">
      <c r="A1800" t="s">
        <v>3740</v>
      </c>
      <c r="B1800" s="3">
        <v>2015</v>
      </c>
      <c r="C1800" t="s">
        <v>3739</v>
      </c>
      <c r="D1800" t="s">
        <v>3124</v>
      </c>
      <c r="E1800" t="s">
        <v>37</v>
      </c>
      <c r="F1800" t="s">
        <v>585</v>
      </c>
      <c r="G1800">
        <v>105</v>
      </c>
      <c r="H1800">
        <v>53846915</v>
      </c>
      <c r="I1800">
        <v>50100000</v>
      </c>
      <c r="J1800">
        <v>6.6</v>
      </c>
      <c r="K1800">
        <f>Table1[[#This Row],[Gross Earning]]-Table1[[#This Row],[Budget]]</f>
        <v>3746915</v>
      </c>
    </row>
    <row r="1801" spans="1:11">
      <c r="A1801" t="s">
        <v>5616</v>
      </c>
      <c r="B1801" s="3">
        <v>1990</v>
      </c>
      <c r="C1801" t="s">
        <v>1680</v>
      </c>
      <c r="D1801" t="s">
        <v>5614</v>
      </c>
      <c r="E1801" t="s">
        <v>37</v>
      </c>
      <c r="F1801" t="s">
        <v>95</v>
      </c>
      <c r="G1801">
        <v>105</v>
      </c>
      <c r="H1801">
        <v>103738726</v>
      </c>
      <c r="I1801">
        <v>100000000</v>
      </c>
      <c r="J1801">
        <v>6.1</v>
      </c>
      <c r="K1801">
        <f>Table1[[#This Row],[Gross Earning]]-Table1[[#This Row],[Budget]]</f>
        <v>3738726</v>
      </c>
    </row>
    <row r="1802" spans="1:11">
      <c r="A1802" t="s">
        <v>22974</v>
      </c>
      <c r="B1802" s="3">
        <v>1987</v>
      </c>
      <c r="C1802" t="s">
        <v>22973</v>
      </c>
      <c r="D1802" t="s">
        <v>777</v>
      </c>
      <c r="E1802" t="s">
        <v>37</v>
      </c>
      <c r="F1802" t="s">
        <v>585</v>
      </c>
      <c r="G1802">
        <v>90</v>
      </c>
      <c r="H1802">
        <v>4000000</v>
      </c>
      <c r="I1802">
        <v>350000</v>
      </c>
      <c r="J1802">
        <v>4.7</v>
      </c>
      <c r="K1802">
        <f>Table1[[#This Row],[Gross Earning]]-Table1[[#This Row],[Budget]]</f>
        <v>3650000</v>
      </c>
    </row>
    <row r="1803" spans="1:11">
      <c r="A1803" t="s">
        <v>16896</v>
      </c>
      <c r="B1803" s="3">
        <v>1999</v>
      </c>
      <c r="C1803" t="s">
        <v>16895</v>
      </c>
      <c r="D1803" t="s">
        <v>4332</v>
      </c>
      <c r="E1803" t="s">
        <v>37</v>
      </c>
      <c r="F1803" t="s">
        <v>39</v>
      </c>
      <c r="G1803">
        <v>91</v>
      </c>
      <c r="H1803">
        <v>10149779</v>
      </c>
      <c r="I1803">
        <v>6500000</v>
      </c>
      <c r="J1803">
        <v>3.6</v>
      </c>
      <c r="K1803">
        <f>Table1[[#This Row],[Gross Earning]]-Table1[[#This Row],[Budget]]</f>
        <v>3649779</v>
      </c>
    </row>
    <row r="1804" spans="1:11">
      <c r="A1804" t="s">
        <v>846</v>
      </c>
      <c r="B1804" s="3">
        <v>2015</v>
      </c>
      <c r="C1804" t="s">
        <v>845</v>
      </c>
      <c r="D1804" t="s">
        <v>227</v>
      </c>
      <c r="E1804" t="s">
        <v>37</v>
      </c>
      <c r="F1804" t="s">
        <v>585</v>
      </c>
      <c r="G1804">
        <v>120</v>
      </c>
      <c r="H1804">
        <v>153629485</v>
      </c>
      <c r="I1804">
        <v>150000000</v>
      </c>
      <c r="J1804">
        <v>8.1</v>
      </c>
      <c r="K1804">
        <f>Table1[[#This Row],[Gross Earning]]-Table1[[#This Row],[Budget]]</f>
        <v>3629485</v>
      </c>
    </row>
    <row r="1805" spans="1:11">
      <c r="A1805" t="s">
        <v>15530</v>
      </c>
      <c r="B1805" s="3">
        <v>1988</v>
      </c>
      <c r="C1805" t="s">
        <v>15529</v>
      </c>
      <c r="D1805" t="s">
        <v>5544</v>
      </c>
      <c r="E1805" t="s">
        <v>37</v>
      </c>
      <c r="F1805" t="s">
        <v>39</v>
      </c>
      <c r="G1805">
        <v>98</v>
      </c>
      <c r="H1805">
        <v>14114488</v>
      </c>
      <c r="I1805">
        <v>10500000</v>
      </c>
      <c r="J1805">
        <v>4.5</v>
      </c>
      <c r="K1805">
        <f>Table1[[#This Row],[Gross Earning]]-Table1[[#This Row],[Budget]]</f>
        <v>3614488</v>
      </c>
    </row>
    <row r="1806" spans="1:11">
      <c r="A1806" t="s">
        <v>3243</v>
      </c>
      <c r="B1806" s="3">
        <v>1995</v>
      </c>
      <c r="C1806" t="s">
        <v>3239</v>
      </c>
      <c r="D1806" t="s">
        <v>3241</v>
      </c>
      <c r="E1806" t="s">
        <v>37</v>
      </c>
      <c r="F1806" t="s">
        <v>585</v>
      </c>
      <c r="G1806">
        <v>178</v>
      </c>
      <c r="H1806">
        <v>75600000</v>
      </c>
      <c r="I1806">
        <v>72000000</v>
      </c>
      <c r="J1806">
        <v>8.4</v>
      </c>
      <c r="K1806">
        <f>Table1[[#This Row],[Gross Earning]]-Table1[[#This Row],[Budget]]</f>
        <v>3600000</v>
      </c>
    </row>
    <row r="1807" spans="1:11">
      <c r="A1807" t="s">
        <v>8964</v>
      </c>
      <c r="B1807" s="3">
        <v>1995</v>
      </c>
      <c r="C1807" t="s">
        <v>3516</v>
      </c>
      <c r="D1807" t="s">
        <v>8963</v>
      </c>
      <c r="E1807" t="s">
        <v>37</v>
      </c>
      <c r="F1807" t="s">
        <v>585</v>
      </c>
      <c r="G1807">
        <v>139</v>
      </c>
      <c r="H1807">
        <v>31600000</v>
      </c>
      <c r="I1807">
        <v>28000000</v>
      </c>
      <c r="J1807">
        <v>6.9</v>
      </c>
      <c r="K1807">
        <f>Table1[[#This Row],[Gross Earning]]-Table1[[#This Row],[Budget]]</f>
        <v>3600000</v>
      </c>
    </row>
    <row r="1808" spans="1:11">
      <c r="A1808" t="s">
        <v>13808</v>
      </c>
      <c r="B1808" s="3">
        <v>1998</v>
      </c>
      <c r="C1808" t="s">
        <v>13807</v>
      </c>
      <c r="D1808" t="s">
        <v>6199</v>
      </c>
      <c r="E1808" t="s">
        <v>37</v>
      </c>
      <c r="F1808" t="s">
        <v>585</v>
      </c>
      <c r="G1808">
        <v>121</v>
      </c>
      <c r="H1808">
        <v>16574731</v>
      </c>
      <c r="I1808">
        <v>13000000</v>
      </c>
      <c r="J1808">
        <v>5.8</v>
      </c>
      <c r="K1808">
        <f>Table1[[#This Row],[Gross Earning]]-Table1[[#This Row],[Budget]]</f>
        <v>3574731</v>
      </c>
    </row>
    <row r="1809" spans="1:11">
      <c r="A1809" t="s">
        <v>23162</v>
      </c>
      <c r="B1809" s="3">
        <v>2002</v>
      </c>
      <c r="C1809" t="s">
        <v>408</v>
      </c>
      <c r="D1809" t="s">
        <v>4824</v>
      </c>
      <c r="E1809" t="s">
        <v>37</v>
      </c>
      <c r="F1809" t="s">
        <v>585</v>
      </c>
      <c r="G1809">
        <v>98</v>
      </c>
      <c r="H1809">
        <v>3799339</v>
      </c>
      <c r="I1809">
        <v>250000</v>
      </c>
      <c r="J1809">
        <v>7.2</v>
      </c>
      <c r="K1809">
        <f>Table1[[#This Row],[Gross Earning]]-Table1[[#This Row],[Budget]]</f>
        <v>3549339</v>
      </c>
    </row>
    <row r="1810" spans="1:11">
      <c r="A1810" t="s">
        <v>13166</v>
      </c>
      <c r="B1810" s="3">
        <v>2007</v>
      </c>
      <c r="C1810" t="s">
        <v>13164</v>
      </c>
      <c r="D1810" t="s">
        <v>13165</v>
      </c>
      <c r="E1810" t="s">
        <v>37</v>
      </c>
      <c r="F1810" t="s">
        <v>39</v>
      </c>
      <c r="G1810">
        <v>98</v>
      </c>
      <c r="H1810">
        <v>3525161</v>
      </c>
      <c r="J1810">
        <v>5.5</v>
      </c>
      <c r="K1810">
        <f>Table1[[#This Row],[Gross Earning]]-Table1[[#This Row],[Budget]]</f>
        <v>3525161</v>
      </c>
    </row>
    <row r="1811" spans="1:11">
      <c r="A1811" t="s">
        <v>19141</v>
      </c>
      <c r="B1811" s="3">
        <v>2004</v>
      </c>
      <c r="C1811" t="s">
        <v>19139</v>
      </c>
      <c r="D1811" t="s">
        <v>1935</v>
      </c>
      <c r="E1811" t="s">
        <v>2778</v>
      </c>
      <c r="F1811" t="s">
        <v>585</v>
      </c>
      <c r="G1811">
        <v>101</v>
      </c>
      <c r="H1811">
        <v>6517198</v>
      </c>
      <c r="I1811">
        <v>3000000</v>
      </c>
      <c r="J1811">
        <v>7.5</v>
      </c>
      <c r="K1811">
        <f>Table1[[#This Row],[Gross Earning]]-Table1[[#This Row],[Budget]]</f>
        <v>3517198</v>
      </c>
    </row>
    <row r="1812" spans="1:11">
      <c r="A1812" t="s">
        <v>4205</v>
      </c>
      <c r="B1812" s="3">
        <v>2005</v>
      </c>
      <c r="C1812" t="s">
        <v>4203</v>
      </c>
      <c r="D1812" t="s">
        <v>1752</v>
      </c>
      <c r="E1812" t="s">
        <v>37</v>
      </c>
      <c r="F1812" t="s">
        <v>39</v>
      </c>
      <c r="G1812">
        <v>115</v>
      </c>
      <c r="H1812">
        <v>48472213</v>
      </c>
      <c r="I1812">
        <v>45000000</v>
      </c>
      <c r="J1812">
        <v>5</v>
      </c>
      <c r="K1812">
        <f>Table1[[#This Row],[Gross Earning]]-Table1[[#This Row],[Budget]]</f>
        <v>3472213</v>
      </c>
    </row>
    <row r="1813" spans="1:11">
      <c r="A1813" t="s">
        <v>7788</v>
      </c>
      <c r="B1813" s="3">
        <v>2015</v>
      </c>
      <c r="C1813" t="s">
        <v>7785</v>
      </c>
      <c r="D1813" t="s">
        <v>214</v>
      </c>
      <c r="E1813" t="s">
        <v>37</v>
      </c>
      <c r="F1813" t="s">
        <v>39</v>
      </c>
      <c r="G1813">
        <v>128</v>
      </c>
      <c r="H1813">
        <v>37432299</v>
      </c>
      <c r="I1813">
        <v>34000000</v>
      </c>
      <c r="J1813">
        <v>7.1</v>
      </c>
      <c r="K1813">
        <f>Table1[[#This Row],[Gross Earning]]-Table1[[#This Row],[Budget]]</f>
        <v>3432299</v>
      </c>
    </row>
    <row r="1814" spans="1:11">
      <c r="A1814" t="s">
        <v>4670</v>
      </c>
      <c r="B1814" s="3">
        <v>1992</v>
      </c>
      <c r="C1814" t="s">
        <v>435</v>
      </c>
      <c r="D1814" t="s">
        <v>882</v>
      </c>
      <c r="E1814" t="s">
        <v>37</v>
      </c>
      <c r="F1814" t="s">
        <v>39</v>
      </c>
      <c r="G1814">
        <v>104</v>
      </c>
      <c r="H1814">
        <v>58422650</v>
      </c>
      <c r="I1814">
        <v>55000000</v>
      </c>
      <c r="J1814">
        <v>6.4</v>
      </c>
      <c r="K1814">
        <f>Table1[[#This Row],[Gross Earning]]-Table1[[#This Row],[Budget]]</f>
        <v>3422650</v>
      </c>
    </row>
    <row r="1815" spans="1:11">
      <c r="A1815" t="s">
        <v>15701</v>
      </c>
      <c r="B1815" s="3">
        <v>2006</v>
      </c>
      <c r="C1815" t="s">
        <v>11183</v>
      </c>
      <c r="D1815" t="s">
        <v>12744</v>
      </c>
      <c r="E1815" t="s">
        <v>37</v>
      </c>
      <c r="F1815" t="s">
        <v>95</v>
      </c>
      <c r="G1815">
        <v>114</v>
      </c>
      <c r="H1815">
        <v>3420871</v>
      </c>
      <c r="J1815">
        <v>7.4</v>
      </c>
      <c r="K1815">
        <f>Table1[[#This Row],[Gross Earning]]-Table1[[#This Row],[Budget]]</f>
        <v>3420871</v>
      </c>
    </row>
    <row r="1816" spans="1:11">
      <c r="A1816" t="s">
        <v>12040</v>
      </c>
      <c r="B1816" s="3">
        <v>2013</v>
      </c>
      <c r="C1816" t="s">
        <v>6472</v>
      </c>
      <c r="D1816" t="s">
        <v>12038</v>
      </c>
      <c r="E1816" t="s">
        <v>37</v>
      </c>
      <c r="F1816" t="s">
        <v>585</v>
      </c>
      <c r="G1816">
        <v>93</v>
      </c>
      <c r="H1816">
        <v>3419967</v>
      </c>
      <c r="J1816">
        <v>7.2</v>
      </c>
      <c r="K1816">
        <f>Table1[[#This Row],[Gross Earning]]-Table1[[#This Row],[Budget]]</f>
        <v>3419967</v>
      </c>
    </row>
    <row r="1817" spans="1:11">
      <c r="A1817" t="s">
        <v>11044</v>
      </c>
      <c r="B1817" s="3">
        <v>2014</v>
      </c>
      <c r="C1817" t="s">
        <v>11043</v>
      </c>
      <c r="D1817" t="s">
        <v>214</v>
      </c>
      <c r="E1817" t="s">
        <v>37</v>
      </c>
      <c r="F1817" t="s">
        <v>39</v>
      </c>
      <c r="G1817">
        <v>104</v>
      </c>
      <c r="H1817">
        <v>23393765</v>
      </c>
      <c r="I1817">
        <v>20000000</v>
      </c>
      <c r="J1817">
        <v>6.3</v>
      </c>
      <c r="K1817">
        <f>Table1[[#This Row],[Gross Earning]]-Table1[[#This Row],[Budget]]</f>
        <v>3393765</v>
      </c>
    </row>
    <row r="1818" spans="1:11">
      <c r="A1818" t="s">
        <v>20218</v>
      </c>
      <c r="B1818" s="3">
        <v>2000</v>
      </c>
      <c r="C1818" t="s">
        <v>1133</v>
      </c>
      <c r="D1818" t="s">
        <v>4075</v>
      </c>
      <c r="E1818" t="s">
        <v>2778</v>
      </c>
      <c r="F1818" t="s">
        <v>585</v>
      </c>
      <c r="G1818">
        <v>115</v>
      </c>
      <c r="H1818">
        <v>5383834</v>
      </c>
      <c r="I1818">
        <v>2000000</v>
      </c>
      <c r="J1818">
        <v>8.1</v>
      </c>
      <c r="K1818">
        <f>Table1[[#This Row],[Gross Earning]]-Table1[[#This Row],[Budget]]</f>
        <v>3383834</v>
      </c>
    </row>
    <row r="1819" spans="1:11">
      <c r="A1819" t="s">
        <v>11070</v>
      </c>
      <c r="B1819" s="3">
        <v>2007</v>
      </c>
      <c r="C1819" t="s">
        <v>5918</v>
      </c>
      <c r="D1819" t="s">
        <v>11069</v>
      </c>
      <c r="E1819" t="s">
        <v>37</v>
      </c>
      <c r="F1819" t="s">
        <v>585</v>
      </c>
      <c r="G1819">
        <v>148</v>
      </c>
      <c r="H1819">
        <v>18352454</v>
      </c>
      <c r="I1819">
        <v>15000000</v>
      </c>
      <c r="J1819">
        <v>8.1999999999999993</v>
      </c>
      <c r="K1819">
        <f>Table1[[#This Row],[Gross Earning]]-Table1[[#This Row],[Budget]]</f>
        <v>3352454</v>
      </c>
    </row>
    <row r="1820" spans="1:11">
      <c r="A1820" t="s">
        <v>9693</v>
      </c>
      <c r="B1820" s="3">
        <v>1994</v>
      </c>
      <c r="C1820" t="s">
        <v>3259</v>
      </c>
      <c r="D1820" t="s">
        <v>1935</v>
      </c>
      <c r="E1820" t="s">
        <v>37</v>
      </c>
      <c r="F1820" t="s">
        <v>585</v>
      </c>
      <c r="G1820">
        <v>142</v>
      </c>
      <c r="H1820">
        <v>28341469</v>
      </c>
      <c r="I1820">
        <v>25000000</v>
      </c>
      <c r="J1820">
        <v>9.3000000000000007</v>
      </c>
      <c r="K1820">
        <f>Table1[[#This Row],[Gross Earning]]-Table1[[#This Row],[Budget]]</f>
        <v>3341469</v>
      </c>
    </row>
    <row r="1821" spans="1:11">
      <c r="A1821" t="s">
        <v>19950</v>
      </c>
      <c r="B1821" s="3">
        <v>1996</v>
      </c>
      <c r="C1821" t="s">
        <v>5076</v>
      </c>
      <c r="D1821" t="s">
        <v>6519</v>
      </c>
      <c r="E1821" t="s">
        <v>37</v>
      </c>
      <c r="F1821" t="s">
        <v>585</v>
      </c>
      <c r="G1821">
        <v>120</v>
      </c>
      <c r="H1821">
        <v>5731103</v>
      </c>
      <c r="I1821">
        <v>2400000</v>
      </c>
      <c r="J1821">
        <v>6.8</v>
      </c>
      <c r="K1821">
        <f>Table1[[#This Row],[Gross Earning]]-Table1[[#This Row],[Budget]]</f>
        <v>3331103</v>
      </c>
    </row>
    <row r="1822" spans="1:11">
      <c r="A1822" t="s">
        <v>1523</v>
      </c>
      <c r="B1822" s="3">
        <v>2000</v>
      </c>
      <c r="C1822" t="s">
        <v>428</v>
      </c>
      <c r="D1822" t="s">
        <v>1017</v>
      </c>
      <c r="E1822" t="s">
        <v>37</v>
      </c>
      <c r="F1822" t="s">
        <v>585</v>
      </c>
      <c r="G1822">
        <v>142</v>
      </c>
      <c r="H1822">
        <v>113330342</v>
      </c>
      <c r="I1822">
        <v>110000000</v>
      </c>
      <c r="J1822">
        <v>7.1</v>
      </c>
      <c r="K1822">
        <f>Table1[[#This Row],[Gross Earning]]-Table1[[#This Row],[Budget]]</f>
        <v>3330342</v>
      </c>
    </row>
    <row r="1823" spans="1:11">
      <c r="A1823" t="s">
        <v>18151</v>
      </c>
      <c r="B1823" s="3">
        <v>1986</v>
      </c>
      <c r="C1823" t="s">
        <v>7404</v>
      </c>
      <c r="D1823" t="s">
        <v>7579</v>
      </c>
      <c r="E1823" t="s">
        <v>37</v>
      </c>
      <c r="F1823" t="s">
        <v>7334</v>
      </c>
      <c r="G1823">
        <v>101</v>
      </c>
      <c r="H1823">
        <v>8025872</v>
      </c>
      <c r="I1823">
        <v>4700000</v>
      </c>
      <c r="J1823">
        <v>5.5</v>
      </c>
      <c r="K1823">
        <f>Table1[[#This Row],[Gross Earning]]-Table1[[#This Row],[Budget]]</f>
        <v>3325872</v>
      </c>
    </row>
    <row r="1824" spans="1:11">
      <c r="A1824" t="s">
        <v>20266</v>
      </c>
      <c r="B1824" s="3">
        <v>1999</v>
      </c>
      <c r="C1824" t="s">
        <v>20264</v>
      </c>
      <c r="D1824" t="s">
        <v>464</v>
      </c>
      <c r="E1824" t="s">
        <v>37</v>
      </c>
      <c r="F1824" t="s">
        <v>585</v>
      </c>
      <c r="G1824">
        <v>116</v>
      </c>
      <c r="H1824">
        <v>3300230</v>
      </c>
      <c r="J1824">
        <v>7.5</v>
      </c>
      <c r="K1824">
        <f>Table1[[#This Row],[Gross Earning]]-Table1[[#This Row],[Budget]]</f>
        <v>3300230</v>
      </c>
    </row>
    <row r="1825" spans="1:11">
      <c r="A1825" t="s">
        <v>23388</v>
      </c>
      <c r="B1825" s="3">
        <v>1964</v>
      </c>
      <c r="C1825" t="s">
        <v>8662</v>
      </c>
      <c r="D1825" t="s">
        <v>10088</v>
      </c>
      <c r="E1825" t="s">
        <v>9795</v>
      </c>
      <c r="F1825" t="s">
        <v>585</v>
      </c>
      <c r="G1825">
        <v>99</v>
      </c>
      <c r="H1825">
        <v>3500000</v>
      </c>
      <c r="I1825">
        <v>200000</v>
      </c>
      <c r="J1825">
        <v>8</v>
      </c>
      <c r="K1825">
        <f>Table1[[#This Row],[Gross Earning]]-Table1[[#This Row],[Budget]]</f>
        <v>3300000</v>
      </c>
    </row>
    <row r="1826" spans="1:11">
      <c r="A1826" t="s">
        <v>14243</v>
      </c>
      <c r="B1826" s="3">
        <v>2013</v>
      </c>
      <c r="C1826" t="s">
        <v>5509</v>
      </c>
      <c r="D1826" t="s">
        <v>687</v>
      </c>
      <c r="E1826" t="s">
        <v>37</v>
      </c>
      <c r="F1826" t="s">
        <v>585</v>
      </c>
      <c r="G1826">
        <v>123</v>
      </c>
      <c r="H1826">
        <v>15294553</v>
      </c>
      <c r="I1826">
        <v>12000000</v>
      </c>
      <c r="J1826">
        <v>7.8</v>
      </c>
      <c r="K1826">
        <f>Table1[[#This Row],[Gross Earning]]-Table1[[#This Row],[Budget]]</f>
        <v>3294553</v>
      </c>
    </row>
    <row r="1827" spans="1:11">
      <c r="A1827" t="s">
        <v>10995</v>
      </c>
      <c r="B1827" s="3">
        <v>2006</v>
      </c>
      <c r="C1827" t="s">
        <v>2066</v>
      </c>
      <c r="D1827" t="s">
        <v>8945</v>
      </c>
      <c r="E1827" t="s">
        <v>37</v>
      </c>
      <c r="F1827" t="s">
        <v>39</v>
      </c>
      <c r="G1827">
        <v>97</v>
      </c>
      <c r="H1827">
        <v>23292105</v>
      </c>
      <c r="I1827">
        <v>20000000</v>
      </c>
      <c r="J1827">
        <v>5.3</v>
      </c>
      <c r="K1827">
        <f>Table1[[#This Row],[Gross Earning]]-Table1[[#This Row],[Budget]]</f>
        <v>3292105</v>
      </c>
    </row>
    <row r="1828" spans="1:11">
      <c r="A1828" t="s">
        <v>6119</v>
      </c>
      <c r="B1828" s="3">
        <v>2012</v>
      </c>
      <c r="C1828" t="s">
        <v>1627</v>
      </c>
      <c r="D1828" t="s">
        <v>3228</v>
      </c>
      <c r="E1828" t="s">
        <v>37</v>
      </c>
      <c r="F1828" t="s">
        <v>95</v>
      </c>
      <c r="G1828">
        <v>105</v>
      </c>
      <c r="H1828">
        <v>45290318</v>
      </c>
      <c r="I1828">
        <v>42000000</v>
      </c>
      <c r="J1828">
        <v>6.5</v>
      </c>
      <c r="K1828">
        <f>Table1[[#This Row],[Gross Earning]]-Table1[[#This Row],[Budget]]</f>
        <v>3290318</v>
      </c>
    </row>
    <row r="1829" spans="1:11">
      <c r="A1829" t="s">
        <v>22302</v>
      </c>
      <c r="B1829" s="3">
        <v>2005</v>
      </c>
      <c r="C1829" t="s">
        <v>22299</v>
      </c>
      <c r="D1829" t="s">
        <v>4068</v>
      </c>
      <c r="E1829" t="s">
        <v>37</v>
      </c>
      <c r="F1829" t="s">
        <v>39</v>
      </c>
      <c r="G1829">
        <v>86</v>
      </c>
      <c r="H1829">
        <v>3278611</v>
      </c>
      <c r="J1829">
        <v>7.1</v>
      </c>
      <c r="K1829">
        <f>Table1[[#This Row],[Gross Earning]]-Table1[[#This Row],[Budget]]</f>
        <v>3278611</v>
      </c>
    </row>
    <row r="1830" spans="1:11">
      <c r="A1830" t="s">
        <v>22244</v>
      </c>
      <c r="B1830" s="3">
        <v>2012</v>
      </c>
      <c r="C1830" t="s">
        <v>233</v>
      </c>
      <c r="D1830" t="s">
        <v>1415</v>
      </c>
      <c r="E1830" t="s">
        <v>37</v>
      </c>
      <c r="F1830" t="s">
        <v>585</v>
      </c>
      <c r="G1830">
        <v>86</v>
      </c>
      <c r="H1830">
        <v>4007792</v>
      </c>
      <c r="I1830">
        <v>750000</v>
      </c>
      <c r="J1830">
        <v>7</v>
      </c>
      <c r="K1830">
        <f>Table1[[#This Row],[Gross Earning]]-Table1[[#This Row],[Budget]]</f>
        <v>3257792</v>
      </c>
    </row>
    <row r="1831" spans="1:11">
      <c r="A1831" t="s">
        <v>11695</v>
      </c>
      <c r="B1831" s="3">
        <v>2002</v>
      </c>
      <c r="C1831" t="s">
        <v>1800</v>
      </c>
      <c r="D1831" t="s">
        <v>2527</v>
      </c>
      <c r="E1831" t="s">
        <v>37</v>
      </c>
      <c r="F1831" t="s">
        <v>585</v>
      </c>
      <c r="G1831">
        <v>81</v>
      </c>
      <c r="H1831">
        <v>22245861</v>
      </c>
      <c r="I1831">
        <v>19000000</v>
      </c>
      <c r="J1831">
        <v>7.7</v>
      </c>
      <c r="K1831">
        <f>Table1[[#This Row],[Gross Earning]]-Table1[[#This Row],[Budget]]</f>
        <v>3245861</v>
      </c>
    </row>
    <row r="1832" spans="1:11">
      <c r="A1832" t="s">
        <v>20802</v>
      </c>
      <c r="B1832" s="3">
        <v>2013</v>
      </c>
      <c r="C1832" t="s">
        <v>20800</v>
      </c>
      <c r="D1832" t="s">
        <v>214</v>
      </c>
      <c r="E1832" t="s">
        <v>5611</v>
      </c>
      <c r="F1832" t="s">
        <v>95</v>
      </c>
      <c r="G1832">
        <v>104</v>
      </c>
      <c r="H1832">
        <v>4231500</v>
      </c>
      <c r="I1832">
        <v>1000000</v>
      </c>
      <c r="J1832">
        <v>7.8</v>
      </c>
      <c r="K1832">
        <f>Table1[[#This Row],[Gross Earning]]-Table1[[#This Row],[Budget]]</f>
        <v>3231500</v>
      </c>
    </row>
    <row r="1833" spans="1:11">
      <c r="A1833" t="s">
        <v>6133</v>
      </c>
      <c r="B1833" s="3">
        <v>2002</v>
      </c>
      <c r="C1833" t="s">
        <v>6131</v>
      </c>
      <c r="D1833" t="s">
        <v>6132</v>
      </c>
      <c r="E1833" t="s">
        <v>37</v>
      </c>
      <c r="F1833" t="s">
        <v>39</v>
      </c>
      <c r="G1833">
        <v>119</v>
      </c>
      <c r="H1833">
        <v>35228696</v>
      </c>
      <c r="I1833">
        <v>32000000</v>
      </c>
      <c r="J1833">
        <v>6.5</v>
      </c>
      <c r="K1833">
        <f>Table1[[#This Row],[Gross Earning]]-Table1[[#This Row],[Budget]]</f>
        <v>3228696</v>
      </c>
    </row>
    <row r="1834" spans="1:11">
      <c r="A1834" t="s">
        <v>19354</v>
      </c>
      <c r="B1834" s="3">
        <v>2005</v>
      </c>
      <c r="C1834" t="s">
        <v>5603</v>
      </c>
      <c r="D1834" t="s">
        <v>214</v>
      </c>
      <c r="E1834" t="s">
        <v>5611</v>
      </c>
      <c r="F1834" t="s">
        <v>39</v>
      </c>
      <c r="G1834">
        <v>117</v>
      </c>
      <c r="H1834">
        <v>3222857</v>
      </c>
      <c r="J1834">
        <v>7.8</v>
      </c>
      <c r="K1834">
        <f>Table1[[#This Row],[Gross Earning]]-Table1[[#This Row],[Budget]]</f>
        <v>3222857</v>
      </c>
    </row>
    <row r="1835" spans="1:11">
      <c r="A1835" t="s">
        <v>7155</v>
      </c>
      <c r="B1835" s="3">
        <v>1999</v>
      </c>
      <c r="C1835" t="s">
        <v>2656</v>
      </c>
      <c r="D1835" t="s">
        <v>422</v>
      </c>
      <c r="E1835" t="s">
        <v>37</v>
      </c>
      <c r="F1835" t="s">
        <v>39</v>
      </c>
      <c r="G1835">
        <v>93</v>
      </c>
      <c r="H1835">
        <v>68208190</v>
      </c>
      <c r="I1835">
        <v>65000000</v>
      </c>
      <c r="J1835">
        <v>6.3</v>
      </c>
      <c r="K1835">
        <f>Table1[[#This Row],[Gross Earning]]-Table1[[#This Row],[Budget]]</f>
        <v>3208190</v>
      </c>
    </row>
    <row r="1836" spans="1:11">
      <c r="A1836" t="s">
        <v>10978</v>
      </c>
      <c r="B1836" s="3">
        <v>2011</v>
      </c>
      <c r="C1836" t="s">
        <v>10977</v>
      </c>
      <c r="D1836" t="s">
        <v>9780</v>
      </c>
      <c r="E1836" t="s">
        <v>37</v>
      </c>
      <c r="F1836" t="s">
        <v>95</v>
      </c>
      <c r="G1836">
        <v>109</v>
      </c>
      <c r="H1836">
        <v>23179303</v>
      </c>
      <c r="I1836">
        <v>20000000</v>
      </c>
      <c r="J1836">
        <v>5.8</v>
      </c>
      <c r="K1836">
        <f>Table1[[#This Row],[Gross Earning]]-Table1[[#This Row],[Budget]]</f>
        <v>3179303</v>
      </c>
    </row>
    <row r="1837" spans="1:11">
      <c r="A1837" t="s">
        <v>23781</v>
      </c>
      <c r="B1837" s="3">
        <v>1998</v>
      </c>
      <c r="C1837" t="s">
        <v>1204</v>
      </c>
      <c r="D1837" t="s">
        <v>1924</v>
      </c>
      <c r="E1837" t="s">
        <v>37</v>
      </c>
      <c r="F1837" t="s">
        <v>585</v>
      </c>
      <c r="G1837">
        <v>84</v>
      </c>
      <c r="H1837">
        <v>3216970</v>
      </c>
      <c r="I1837">
        <v>60000</v>
      </c>
      <c r="J1837">
        <v>7.5</v>
      </c>
      <c r="K1837">
        <f>Table1[[#This Row],[Gross Earning]]-Table1[[#This Row],[Budget]]</f>
        <v>3156970</v>
      </c>
    </row>
    <row r="1838" spans="1:11">
      <c r="A1838" t="s">
        <v>23209</v>
      </c>
      <c r="B1838" s="3">
        <v>2011</v>
      </c>
      <c r="C1838" t="s">
        <v>23207</v>
      </c>
      <c r="D1838" t="s">
        <v>214</v>
      </c>
      <c r="E1838" t="s">
        <v>37</v>
      </c>
      <c r="F1838" t="s">
        <v>39</v>
      </c>
      <c r="G1838">
        <v>90</v>
      </c>
      <c r="H1838">
        <v>3388210</v>
      </c>
      <c r="I1838">
        <v>250000</v>
      </c>
      <c r="J1838">
        <v>6.7</v>
      </c>
      <c r="K1838">
        <f>Table1[[#This Row],[Gross Earning]]-Table1[[#This Row],[Budget]]</f>
        <v>3138210</v>
      </c>
    </row>
    <row r="1839" spans="1:11">
      <c r="A1839" t="s">
        <v>20922</v>
      </c>
      <c r="B1839" s="3">
        <v>1994</v>
      </c>
      <c r="C1839" t="s">
        <v>8638</v>
      </c>
      <c r="D1839" t="s">
        <v>3831</v>
      </c>
      <c r="E1839" t="s">
        <v>37</v>
      </c>
      <c r="F1839" t="s">
        <v>585</v>
      </c>
      <c r="G1839">
        <v>103</v>
      </c>
      <c r="H1839">
        <v>5132222</v>
      </c>
      <c r="I1839">
        <v>2000000</v>
      </c>
      <c r="J1839">
        <v>7.2</v>
      </c>
      <c r="K1839">
        <f>Table1[[#This Row],[Gross Earning]]-Table1[[#This Row],[Budget]]</f>
        <v>3132222</v>
      </c>
    </row>
    <row r="1840" spans="1:11">
      <c r="A1840" t="s">
        <v>21652</v>
      </c>
      <c r="B1840" s="3">
        <v>2014</v>
      </c>
      <c r="C1840" t="s">
        <v>21650</v>
      </c>
      <c r="D1840" t="s">
        <v>2527</v>
      </c>
      <c r="E1840" t="s">
        <v>37</v>
      </c>
      <c r="F1840" t="s">
        <v>585</v>
      </c>
      <c r="G1840">
        <v>84</v>
      </c>
      <c r="H1840">
        <v>3122616</v>
      </c>
      <c r="J1840">
        <v>6.8</v>
      </c>
      <c r="K1840">
        <f>Table1[[#This Row],[Gross Earning]]-Table1[[#This Row],[Budget]]</f>
        <v>3122616</v>
      </c>
    </row>
    <row r="1841" spans="1:11">
      <c r="A1841" t="s">
        <v>3368</v>
      </c>
      <c r="B1841" s="3">
        <v>2002</v>
      </c>
      <c r="C1841" t="s">
        <v>3367</v>
      </c>
      <c r="D1841" t="s">
        <v>1017</v>
      </c>
      <c r="E1841" t="s">
        <v>37</v>
      </c>
      <c r="F1841" t="s">
        <v>585</v>
      </c>
      <c r="G1841">
        <v>124</v>
      </c>
      <c r="H1841">
        <v>78120196</v>
      </c>
      <c r="I1841">
        <v>75000000</v>
      </c>
      <c r="J1841">
        <v>7.1</v>
      </c>
      <c r="K1841">
        <f>Table1[[#This Row],[Gross Earning]]-Table1[[#This Row],[Budget]]</f>
        <v>3120196</v>
      </c>
    </row>
    <row r="1842" spans="1:11">
      <c r="A1842" t="s">
        <v>22531</v>
      </c>
      <c r="B1842" s="3">
        <v>2006</v>
      </c>
      <c r="C1842" t="s">
        <v>22529</v>
      </c>
      <c r="D1842" t="s">
        <v>67</v>
      </c>
      <c r="E1842" t="s">
        <v>37</v>
      </c>
      <c r="F1842" t="s">
        <v>95</v>
      </c>
      <c r="G1842">
        <v>94</v>
      </c>
      <c r="H1842">
        <v>3117666</v>
      </c>
      <c r="J1842">
        <v>7.4</v>
      </c>
      <c r="K1842">
        <f>Table1[[#This Row],[Gross Earning]]-Table1[[#This Row],[Budget]]</f>
        <v>3117666</v>
      </c>
    </row>
    <row r="1843" spans="1:11">
      <c r="A1843" t="s">
        <v>10415</v>
      </c>
      <c r="B1843" s="3">
        <v>2016</v>
      </c>
      <c r="C1843" t="s">
        <v>7525</v>
      </c>
      <c r="D1843" t="s">
        <v>10413</v>
      </c>
      <c r="E1843" t="s">
        <v>37</v>
      </c>
      <c r="F1843" t="s">
        <v>585</v>
      </c>
      <c r="G1843">
        <v>108</v>
      </c>
      <c r="H1843">
        <v>3108216</v>
      </c>
      <c r="J1843">
        <v>6.4</v>
      </c>
      <c r="K1843">
        <f>Table1[[#This Row],[Gross Earning]]-Table1[[#This Row],[Budget]]</f>
        <v>3108216</v>
      </c>
    </row>
    <row r="1844" spans="1:11">
      <c r="A1844" t="s">
        <v>8682</v>
      </c>
      <c r="B1844" s="3">
        <v>2005</v>
      </c>
      <c r="C1844" t="s">
        <v>8680</v>
      </c>
      <c r="D1844" t="s">
        <v>8681</v>
      </c>
      <c r="E1844" t="s">
        <v>37</v>
      </c>
      <c r="F1844" t="s">
        <v>39</v>
      </c>
      <c r="G1844">
        <v>80</v>
      </c>
      <c r="H1844">
        <v>3101301</v>
      </c>
      <c r="J1844">
        <v>4</v>
      </c>
      <c r="K1844">
        <f>Table1[[#This Row],[Gross Earning]]-Table1[[#This Row],[Budget]]</f>
        <v>3101301</v>
      </c>
    </row>
    <row r="1845" spans="1:11">
      <c r="A1845" t="s">
        <v>20223</v>
      </c>
      <c r="B1845" s="3">
        <v>2003</v>
      </c>
      <c r="C1845" t="s">
        <v>6148</v>
      </c>
      <c r="D1845" t="s">
        <v>3409</v>
      </c>
      <c r="E1845" t="s">
        <v>37</v>
      </c>
      <c r="F1845" t="s">
        <v>585</v>
      </c>
      <c r="G1845">
        <v>100</v>
      </c>
      <c r="H1845">
        <v>4599680</v>
      </c>
      <c r="I1845">
        <v>1500000</v>
      </c>
      <c r="J1845">
        <v>6.8</v>
      </c>
      <c r="K1845">
        <f>Table1[[#This Row],[Gross Earning]]-Table1[[#This Row],[Budget]]</f>
        <v>3099680</v>
      </c>
    </row>
    <row r="1846" spans="1:11">
      <c r="A1846" t="s">
        <v>22119</v>
      </c>
      <c r="B1846" s="3">
        <v>2012</v>
      </c>
      <c r="C1846" t="s">
        <v>8351</v>
      </c>
      <c r="D1846" t="s">
        <v>1415</v>
      </c>
      <c r="E1846" t="s">
        <v>37</v>
      </c>
      <c r="F1846" t="s">
        <v>585</v>
      </c>
      <c r="G1846">
        <v>92</v>
      </c>
      <c r="H1846">
        <v>3094687</v>
      </c>
      <c r="J1846">
        <v>6.7</v>
      </c>
      <c r="K1846">
        <f>Table1[[#This Row],[Gross Earning]]-Table1[[#This Row],[Budget]]</f>
        <v>3094687</v>
      </c>
    </row>
    <row r="1847" spans="1:11">
      <c r="A1847" t="s">
        <v>20213</v>
      </c>
      <c r="B1847" s="3">
        <v>2004</v>
      </c>
      <c r="C1847" t="s">
        <v>9162</v>
      </c>
      <c r="D1847" t="s">
        <v>214</v>
      </c>
      <c r="E1847" t="s">
        <v>37</v>
      </c>
      <c r="F1847" t="s">
        <v>585</v>
      </c>
      <c r="G1847">
        <v>80</v>
      </c>
      <c r="H1847">
        <v>5792822</v>
      </c>
      <c r="I1847">
        <v>2700000</v>
      </c>
      <c r="J1847">
        <v>8</v>
      </c>
      <c r="K1847">
        <f>Table1[[#This Row],[Gross Earning]]-Table1[[#This Row],[Budget]]</f>
        <v>3092822</v>
      </c>
    </row>
    <row r="1848" spans="1:11">
      <c r="A1848" t="s">
        <v>3545</v>
      </c>
      <c r="B1848" s="3">
        <v>2001</v>
      </c>
      <c r="C1848" t="s">
        <v>1954</v>
      </c>
      <c r="D1848" t="s">
        <v>2125</v>
      </c>
      <c r="E1848" t="s">
        <v>37</v>
      </c>
      <c r="F1848" t="s">
        <v>585</v>
      </c>
      <c r="G1848">
        <v>124</v>
      </c>
      <c r="H1848">
        <v>71069884</v>
      </c>
      <c r="I1848">
        <v>68000000</v>
      </c>
      <c r="J1848">
        <v>6.8</v>
      </c>
      <c r="K1848">
        <f>Table1[[#This Row],[Gross Earning]]-Table1[[#This Row],[Budget]]</f>
        <v>3069884</v>
      </c>
    </row>
    <row r="1849" spans="1:11">
      <c r="A1849" t="s">
        <v>7949</v>
      </c>
      <c r="B1849" s="3">
        <v>2007</v>
      </c>
      <c r="C1849" t="s">
        <v>1324</v>
      </c>
      <c r="D1849" t="s">
        <v>852</v>
      </c>
      <c r="E1849" t="s">
        <v>37</v>
      </c>
      <c r="F1849" t="s">
        <v>585</v>
      </c>
      <c r="G1849">
        <v>98</v>
      </c>
      <c r="H1849">
        <v>35063732</v>
      </c>
      <c r="I1849">
        <v>32000000</v>
      </c>
      <c r="J1849">
        <v>6.4</v>
      </c>
      <c r="K1849">
        <f>Table1[[#This Row],[Gross Earning]]-Table1[[#This Row],[Budget]]</f>
        <v>3063732</v>
      </c>
    </row>
    <row r="1850" spans="1:11">
      <c r="A1850" t="s">
        <v>12498</v>
      </c>
      <c r="B1850" s="3">
        <v>2010</v>
      </c>
      <c r="C1850" t="s">
        <v>12497</v>
      </c>
      <c r="D1850" t="s">
        <v>214</v>
      </c>
      <c r="E1850" t="s">
        <v>37</v>
      </c>
      <c r="F1850" t="s">
        <v>39</v>
      </c>
      <c r="G1850">
        <v>113</v>
      </c>
      <c r="H1850">
        <v>19057024</v>
      </c>
      <c r="I1850">
        <v>16000000</v>
      </c>
      <c r="J1850">
        <v>7.2</v>
      </c>
      <c r="K1850">
        <f>Table1[[#This Row],[Gross Earning]]-Table1[[#This Row],[Budget]]</f>
        <v>3057024</v>
      </c>
    </row>
    <row r="1851" spans="1:11">
      <c r="A1851" t="s">
        <v>2364</v>
      </c>
      <c r="B1851" s="3">
        <v>2011</v>
      </c>
      <c r="C1851" t="s">
        <v>260</v>
      </c>
      <c r="D1851" t="s">
        <v>1752</v>
      </c>
      <c r="E1851" t="s">
        <v>37</v>
      </c>
      <c r="F1851" t="s">
        <v>39</v>
      </c>
      <c r="G1851">
        <v>104</v>
      </c>
      <c r="H1851">
        <v>78009155</v>
      </c>
      <c r="I1851">
        <v>75000000</v>
      </c>
      <c r="J1851">
        <v>6.2</v>
      </c>
      <c r="K1851">
        <f>Table1[[#This Row],[Gross Earning]]-Table1[[#This Row],[Budget]]</f>
        <v>3009155</v>
      </c>
    </row>
    <row r="1852" spans="1:11">
      <c r="A1852" t="s">
        <v>21469</v>
      </c>
      <c r="B1852" s="3">
        <v>2011</v>
      </c>
      <c r="C1852" t="s">
        <v>21466</v>
      </c>
      <c r="D1852" t="s">
        <v>334</v>
      </c>
      <c r="E1852" t="s">
        <v>21473</v>
      </c>
      <c r="F1852" t="s">
        <v>585</v>
      </c>
      <c r="G1852">
        <v>102</v>
      </c>
      <c r="H1852">
        <v>4105123</v>
      </c>
      <c r="I1852">
        <v>1100000</v>
      </c>
      <c r="J1852">
        <v>7.6</v>
      </c>
      <c r="K1852">
        <f>Table1[[#This Row],[Gross Earning]]-Table1[[#This Row],[Budget]]</f>
        <v>3005123</v>
      </c>
    </row>
    <row r="1853" spans="1:11">
      <c r="A1853" t="s">
        <v>3893</v>
      </c>
      <c r="B1853" s="3">
        <v>1995</v>
      </c>
      <c r="C1853" t="s">
        <v>3891</v>
      </c>
      <c r="D1853" t="s">
        <v>1415</v>
      </c>
      <c r="E1853" t="s">
        <v>37</v>
      </c>
      <c r="F1853" t="s">
        <v>39</v>
      </c>
      <c r="G1853">
        <v>114</v>
      </c>
      <c r="H1853">
        <v>65000000</v>
      </c>
      <c r="I1853">
        <v>62000000</v>
      </c>
      <c r="J1853">
        <v>6.8</v>
      </c>
      <c r="K1853">
        <f>Table1[[#This Row],[Gross Earning]]-Table1[[#This Row],[Budget]]</f>
        <v>3000000</v>
      </c>
    </row>
    <row r="1854" spans="1:11">
      <c r="A1854" t="s">
        <v>21647</v>
      </c>
      <c r="B1854" s="3">
        <v>2011</v>
      </c>
      <c r="C1854" t="s">
        <v>21645</v>
      </c>
      <c r="D1854" t="s">
        <v>1924</v>
      </c>
      <c r="E1854" t="s">
        <v>37</v>
      </c>
      <c r="F1854" t="s">
        <v>585</v>
      </c>
      <c r="G1854">
        <v>102</v>
      </c>
      <c r="H1854">
        <v>2981638</v>
      </c>
      <c r="J1854">
        <v>6.9</v>
      </c>
      <c r="K1854">
        <f>Table1[[#This Row],[Gross Earning]]-Table1[[#This Row],[Budget]]</f>
        <v>2981638</v>
      </c>
    </row>
    <row r="1855" spans="1:11">
      <c r="A1855" t="s">
        <v>16356</v>
      </c>
      <c r="B1855" s="3">
        <v>2002</v>
      </c>
      <c r="C1855" t="s">
        <v>9521</v>
      </c>
      <c r="D1855" t="s">
        <v>2142</v>
      </c>
      <c r="E1855" t="s">
        <v>37</v>
      </c>
      <c r="F1855" t="s">
        <v>585</v>
      </c>
      <c r="G1855">
        <v>105</v>
      </c>
      <c r="H1855">
        <v>10460089</v>
      </c>
      <c r="I1855">
        <v>7500000</v>
      </c>
      <c r="J1855">
        <v>7.2</v>
      </c>
      <c r="K1855">
        <f>Table1[[#This Row],[Gross Earning]]-Table1[[#This Row],[Budget]]</f>
        <v>2960089</v>
      </c>
    </row>
    <row r="1856" spans="1:11">
      <c r="A1856" t="s">
        <v>13767</v>
      </c>
      <c r="B1856" s="3">
        <v>2001</v>
      </c>
      <c r="C1856" t="s">
        <v>5408</v>
      </c>
      <c r="D1856" t="s">
        <v>214</v>
      </c>
      <c r="E1856" t="s">
        <v>37</v>
      </c>
      <c r="F1856" t="s">
        <v>39</v>
      </c>
      <c r="G1856">
        <v>135</v>
      </c>
      <c r="H1856">
        <v>16929123</v>
      </c>
      <c r="I1856">
        <v>14000000</v>
      </c>
      <c r="J1856">
        <v>6.5</v>
      </c>
      <c r="K1856">
        <f>Table1[[#This Row],[Gross Earning]]-Table1[[#This Row],[Budget]]</f>
        <v>2929123</v>
      </c>
    </row>
    <row r="1857" spans="1:11">
      <c r="A1857" t="s">
        <v>23974</v>
      </c>
      <c r="B1857" s="3">
        <v>1994</v>
      </c>
      <c r="C1857" t="s">
        <v>7134</v>
      </c>
      <c r="D1857" t="s">
        <v>1671</v>
      </c>
      <c r="E1857" t="s">
        <v>37</v>
      </c>
      <c r="F1857" t="s">
        <v>585</v>
      </c>
      <c r="G1857">
        <v>102</v>
      </c>
      <c r="H1857">
        <v>3151130</v>
      </c>
      <c r="I1857">
        <v>230000</v>
      </c>
      <c r="J1857">
        <v>7.8</v>
      </c>
      <c r="K1857">
        <f>Table1[[#This Row],[Gross Earning]]-Table1[[#This Row],[Budget]]</f>
        <v>2921130</v>
      </c>
    </row>
    <row r="1858" spans="1:11">
      <c r="A1858" t="s">
        <v>14592</v>
      </c>
      <c r="B1858" s="3">
        <v>2001</v>
      </c>
      <c r="C1858" t="s">
        <v>14591</v>
      </c>
      <c r="D1858" t="s">
        <v>3913</v>
      </c>
      <c r="E1858" t="s">
        <v>37</v>
      </c>
      <c r="F1858" t="s">
        <v>39</v>
      </c>
      <c r="G1858">
        <v>89</v>
      </c>
      <c r="H1858">
        <v>13903262</v>
      </c>
      <c r="I1858">
        <v>11000000</v>
      </c>
      <c r="J1858">
        <v>6.3</v>
      </c>
      <c r="K1858">
        <f>Table1[[#This Row],[Gross Earning]]-Table1[[#This Row],[Budget]]</f>
        <v>2903262</v>
      </c>
    </row>
    <row r="1859" spans="1:11">
      <c r="A1859" t="s">
        <v>19842</v>
      </c>
      <c r="B1859" s="3">
        <v>1995</v>
      </c>
      <c r="C1859" t="s">
        <v>9162</v>
      </c>
      <c r="D1859" t="s">
        <v>214</v>
      </c>
      <c r="E1859" t="s">
        <v>37</v>
      </c>
      <c r="F1859" t="s">
        <v>585</v>
      </c>
      <c r="G1859">
        <v>105</v>
      </c>
      <c r="H1859">
        <v>5400000</v>
      </c>
      <c r="I1859">
        <v>2500000</v>
      </c>
      <c r="J1859">
        <v>8.1</v>
      </c>
      <c r="K1859">
        <f>Table1[[#This Row],[Gross Earning]]-Table1[[#This Row],[Budget]]</f>
        <v>2900000</v>
      </c>
    </row>
    <row r="1860" spans="1:11">
      <c r="A1860" t="s">
        <v>23701</v>
      </c>
      <c r="B1860" s="3">
        <v>1920</v>
      </c>
      <c r="C1860" t="s">
        <v>23698</v>
      </c>
      <c r="D1860" t="s">
        <v>1935</v>
      </c>
      <c r="G1860">
        <v>110</v>
      </c>
      <c r="H1860">
        <v>3000000</v>
      </c>
      <c r="I1860">
        <v>100000</v>
      </c>
      <c r="J1860">
        <v>4.8</v>
      </c>
      <c r="K1860">
        <f>Table1[[#This Row],[Gross Earning]]-Table1[[#This Row],[Budget]]</f>
        <v>2900000</v>
      </c>
    </row>
    <row r="1861" spans="1:11">
      <c r="A1861" t="s">
        <v>18933</v>
      </c>
      <c r="B1861" s="3">
        <v>1998</v>
      </c>
      <c r="C1861" t="s">
        <v>1104</v>
      </c>
      <c r="D1861" t="s">
        <v>1544</v>
      </c>
      <c r="E1861" t="s">
        <v>37</v>
      </c>
      <c r="F1861" t="s">
        <v>585</v>
      </c>
      <c r="G1861">
        <v>105</v>
      </c>
      <c r="H1861">
        <v>6390032</v>
      </c>
      <c r="I1861">
        <v>3500000</v>
      </c>
      <c r="J1861">
        <v>7.5</v>
      </c>
      <c r="K1861">
        <f>Table1[[#This Row],[Gross Earning]]-Table1[[#This Row],[Budget]]</f>
        <v>2890032</v>
      </c>
    </row>
    <row r="1862" spans="1:11">
      <c r="A1862" t="s">
        <v>17076</v>
      </c>
      <c r="B1862" s="3">
        <v>1998</v>
      </c>
      <c r="C1862" t="s">
        <v>5867</v>
      </c>
      <c r="D1862" t="s">
        <v>2490</v>
      </c>
      <c r="E1862" t="s">
        <v>37</v>
      </c>
      <c r="F1862" t="s">
        <v>585</v>
      </c>
      <c r="G1862">
        <v>99</v>
      </c>
      <c r="H1862">
        <v>11883495</v>
      </c>
      <c r="I1862">
        <v>9000000</v>
      </c>
      <c r="J1862">
        <v>6.8</v>
      </c>
      <c r="K1862">
        <f>Table1[[#This Row],[Gross Earning]]-Table1[[#This Row],[Budget]]</f>
        <v>2883495</v>
      </c>
    </row>
    <row r="1863" spans="1:11">
      <c r="A1863" t="s">
        <v>10537</v>
      </c>
      <c r="B1863" s="3">
        <v>1999</v>
      </c>
      <c r="C1863" t="s">
        <v>6131</v>
      </c>
      <c r="D1863" t="s">
        <v>2125</v>
      </c>
      <c r="E1863" t="s">
        <v>37</v>
      </c>
      <c r="F1863" t="s">
        <v>585</v>
      </c>
      <c r="G1863">
        <v>117</v>
      </c>
      <c r="H1863">
        <v>24362501</v>
      </c>
      <c r="I1863">
        <v>21500000</v>
      </c>
      <c r="J1863">
        <v>7.2</v>
      </c>
      <c r="K1863">
        <f>Table1[[#This Row],[Gross Earning]]-Table1[[#This Row],[Budget]]</f>
        <v>2862501</v>
      </c>
    </row>
    <row r="1864" spans="1:11">
      <c r="A1864" t="s">
        <v>15738</v>
      </c>
      <c r="B1864" s="3">
        <v>2011</v>
      </c>
      <c r="C1864" t="s">
        <v>11871</v>
      </c>
      <c r="D1864" t="s">
        <v>4068</v>
      </c>
      <c r="E1864" t="s">
        <v>37</v>
      </c>
      <c r="F1864" t="s">
        <v>95</v>
      </c>
      <c r="G1864">
        <v>84</v>
      </c>
      <c r="H1864">
        <v>11860839</v>
      </c>
      <c r="I1864">
        <v>9000000</v>
      </c>
      <c r="J1864">
        <v>5.4</v>
      </c>
      <c r="K1864">
        <f>Table1[[#This Row],[Gross Earning]]-Table1[[#This Row],[Budget]]</f>
        <v>2860839</v>
      </c>
    </row>
    <row r="1865" spans="1:11">
      <c r="A1865" t="s">
        <v>295</v>
      </c>
      <c r="B1865" s="3">
        <v>2014</v>
      </c>
      <c r="C1865" t="s">
        <v>180</v>
      </c>
      <c r="D1865" t="s">
        <v>31</v>
      </c>
      <c r="E1865" t="s">
        <v>37</v>
      </c>
      <c r="F1865" t="s">
        <v>39</v>
      </c>
      <c r="G1865">
        <v>142</v>
      </c>
      <c r="H1865">
        <v>202853933</v>
      </c>
      <c r="I1865">
        <v>200000000</v>
      </c>
      <c r="J1865">
        <v>6.7</v>
      </c>
      <c r="K1865">
        <f>Table1[[#This Row],[Gross Earning]]-Table1[[#This Row],[Budget]]</f>
        <v>2853933</v>
      </c>
    </row>
    <row r="1866" spans="1:11">
      <c r="A1866" t="s">
        <v>19346</v>
      </c>
      <c r="B1866" s="3">
        <v>2002</v>
      </c>
      <c r="C1866" t="s">
        <v>19345</v>
      </c>
      <c r="D1866" t="s">
        <v>2527</v>
      </c>
      <c r="E1866" t="s">
        <v>37</v>
      </c>
      <c r="F1866" t="s">
        <v>39</v>
      </c>
      <c r="G1866">
        <v>90</v>
      </c>
      <c r="H1866">
        <v>5844929</v>
      </c>
      <c r="I1866">
        <v>3000000</v>
      </c>
      <c r="J1866">
        <v>7</v>
      </c>
      <c r="K1866">
        <f>Table1[[#This Row],[Gross Earning]]-Table1[[#This Row],[Budget]]</f>
        <v>2844929</v>
      </c>
    </row>
    <row r="1867" spans="1:11">
      <c r="A1867" t="s">
        <v>23987</v>
      </c>
      <c r="B1867" s="3">
        <v>1997</v>
      </c>
      <c r="C1867" t="s">
        <v>10122</v>
      </c>
      <c r="D1867" t="s">
        <v>2527</v>
      </c>
      <c r="E1867" t="s">
        <v>37</v>
      </c>
      <c r="F1867" t="s">
        <v>585</v>
      </c>
      <c r="G1867">
        <v>97</v>
      </c>
      <c r="H1867">
        <v>2856622</v>
      </c>
      <c r="I1867">
        <v>25000</v>
      </c>
      <c r="J1867">
        <v>7.3</v>
      </c>
      <c r="K1867">
        <f>Table1[[#This Row],[Gross Earning]]-Table1[[#This Row],[Budget]]</f>
        <v>2831622</v>
      </c>
    </row>
    <row r="1868" spans="1:11">
      <c r="A1868" t="s">
        <v>15094</v>
      </c>
      <c r="B1868" s="3">
        <v>2013</v>
      </c>
      <c r="C1868" t="s">
        <v>8764</v>
      </c>
      <c r="D1868" t="s">
        <v>1671</v>
      </c>
      <c r="E1868" t="s">
        <v>37</v>
      </c>
      <c r="F1868" t="s">
        <v>585</v>
      </c>
      <c r="G1868">
        <v>94</v>
      </c>
      <c r="H1868">
        <v>8828771</v>
      </c>
      <c r="I1868">
        <v>6000000</v>
      </c>
      <c r="J1868">
        <v>4.3</v>
      </c>
      <c r="K1868">
        <f>Table1[[#This Row],[Gross Earning]]-Table1[[#This Row],[Budget]]</f>
        <v>2828771</v>
      </c>
    </row>
    <row r="1869" spans="1:11">
      <c r="A1869" t="s">
        <v>5195</v>
      </c>
      <c r="B1869" s="3">
        <v>2016</v>
      </c>
      <c r="C1869" t="s">
        <v>278</v>
      </c>
      <c r="D1869" t="s">
        <v>1910</v>
      </c>
      <c r="E1869" t="s">
        <v>37</v>
      </c>
      <c r="F1869" t="s">
        <v>585</v>
      </c>
      <c r="G1869">
        <v>144</v>
      </c>
      <c r="H1869">
        <v>52822418</v>
      </c>
      <c r="I1869">
        <v>50000000</v>
      </c>
      <c r="J1869">
        <v>7.4</v>
      </c>
      <c r="K1869">
        <f>Table1[[#This Row],[Gross Earning]]-Table1[[#This Row],[Budget]]</f>
        <v>2822418</v>
      </c>
    </row>
    <row r="1870" spans="1:11">
      <c r="A1870" t="s">
        <v>15008</v>
      </c>
      <c r="B1870" s="3">
        <v>2003</v>
      </c>
      <c r="C1870" t="s">
        <v>15006</v>
      </c>
      <c r="D1870" t="s">
        <v>5544</v>
      </c>
      <c r="E1870" t="s">
        <v>37</v>
      </c>
      <c r="F1870" t="s">
        <v>585</v>
      </c>
      <c r="G1870">
        <v>84</v>
      </c>
      <c r="H1870">
        <v>15417771</v>
      </c>
      <c r="I1870">
        <v>12600000</v>
      </c>
      <c r="J1870">
        <v>6.1</v>
      </c>
      <c r="K1870">
        <f>Table1[[#This Row],[Gross Earning]]-Table1[[#This Row],[Budget]]</f>
        <v>2817771</v>
      </c>
    </row>
    <row r="1871" spans="1:11">
      <c r="A1871" t="s">
        <v>16373</v>
      </c>
      <c r="B1871" s="3">
        <v>2009</v>
      </c>
      <c r="C1871" t="s">
        <v>14061</v>
      </c>
      <c r="D1871" t="s">
        <v>4262</v>
      </c>
      <c r="E1871" t="s">
        <v>37</v>
      </c>
      <c r="F1871" t="s">
        <v>585</v>
      </c>
      <c r="G1871">
        <v>92</v>
      </c>
      <c r="H1871">
        <v>10814185</v>
      </c>
      <c r="I1871">
        <v>8000000</v>
      </c>
      <c r="J1871">
        <v>6.2</v>
      </c>
      <c r="K1871">
        <f>Table1[[#This Row],[Gross Earning]]-Table1[[#This Row],[Budget]]</f>
        <v>2814185</v>
      </c>
    </row>
    <row r="1872" spans="1:11">
      <c r="A1872" t="s">
        <v>3091</v>
      </c>
      <c r="B1872" s="3">
        <v>2005</v>
      </c>
      <c r="C1872" t="s">
        <v>3088</v>
      </c>
      <c r="D1872" t="s">
        <v>3090</v>
      </c>
      <c r="E1872" t="s">
        <v>37</v>
      </c>
      <c r="F1872" t="s">
        <v>39</v>
      </c>
      <c r="G1872">
        <v>118</v>
      </c>
      <c r="H1872">
        <v>55808744</v>
      </c>
      <c r="I1872">
        <v>53000000</v>
      </c>
      <c r="J1872">
        <v>5.7</v>
      </c>
      <c r="K1872">
        <f>Table1[[#This Row],[Gross Earning]]-Table1[[#This Row],[Budget]]</f>
        <v>2808744</v>
      </c>
    </row>
    <row r="1873" spans="1:11">
      <c r="A1873" t="s">
        <v>10870</v>
      </c>
      <c r="B1873" s="3">
        <v>2004</v>
      </c>
      <c r="C1873" t="s">
        <v>10558</v>
      </c>
      <c r="D1873" t="s">
        <v>2136</v>
      </c>
      <c r="E1873" t="s">
        <v>37</v>
      </c>
      <c r="F1873" t="s">
        <v>585</v>
      </c>
      <c r="G1873">
        <v>98</v>
      </c>
      <c r="H1873">
        <v>32774834</v>
      </c>
      <c r="I1873">
        <v>30000000</v>
      </c>
      <c r="J1873">
        <v>7.2</v>
      </c>
      <c r="K1873">
        <f>Table1[[#This Row],[Gross Earning]]-Table1[[#This Row],[Budget]]</f>
        <v>2774834</v>
      </c>
    </row>
    <row r="1874" spans="1:11">
      <c r="A1874" t="s">
        <v>22526</v>
      </c>
      <c r="B1874" s="3">
        <v>2009</v>
      </c>
      <c r="C1874" t="s">
        <v>22525</v>
      </c>
      <c r="D1874" t="s">
        <v>3409</v>
      </c>
      <c r="E1874" t="s">
        <v>37</v>
      </c>
      <c r="F1874" t="s">
        <v>39</v>
      </c>
      <c r="G1874">
        <v>120</v>
      </c>
      <c r="H1874">
        <v>3773863</v>
      </c>
      <c r="I1874">
        <v>1000000</v>
      </c>
      <c r="J1874">
        <v>7.1</v>
      </c>
      <c r="K1874">
        <f>Table1[[#This Row],[Gross Earning]]-Table1[[#This Row],[Budget]]</f>
        <v>2773863</v>
      </c>
    </row>
    <row r="1875" spans="1:11">
      <c r="A1875" t="s">
        <v>5178</v>
      </c>
      <c r="B1875" s="3">
        <v>2002</v>
      </c>
      <c r="C1875" t="s">
        <v>5175</v>
      </c>
      <c r="D1875" t="s">
        <v>4075</v>
      </c>
      <c r="E1875" t="s">
        <v>37</v>
      </c>
      <c r="F1875" t="s">
        <v>585</v>
      </c>
      <c r="G1875">
        <v>124</v>
      </c>
      <c r="H1875">
        <v>52752475</v>
      </c>
      <c r="I1875">
        <v>50000000</v>
      </c>
      <c r="J1875">
        <v>6.7</v>
      </c>
      <c r="K1875">
        <f>Table1[[#This Row],[Gross Earning]]-Table1[[#This Row],[Budget]]</f>
        <v>2752475</v>
      </c>
    </row>
    <row r="1876" spans="1:11">
      <c r="A1876" t="s">
        <v>23566</v>
      </c>
      <c r="B1876" s="3">
        <v>2000</v>
      </c>
      <c r="C1876" t="s">
        <v>2561</v>
      </c>
      <c r="D1876" t="s">
        <v>1415</v>
      </c>
      <c r="E1876" t="s">
        <v>37</v>
      </c>
      <c r="F1876" t="s">
        <v>39</v>
      </c>
      <c r="G1876">
        <v>78</v>
      </c>
      <c r="H1876">
        <v>2882062</v>
      </c>
      <c r="I1876">
        <v>150000</v>
      </c>
      <c r="J1876">
        <v>6.3</v>
      </c>
      <c r="K1876">
        <f>Table1[[#This Row],[Gross Earning]]-Table1[[#This Row],[Budget]]</f>
        <v>2732062</v>
      </c>
    </row>
    <row r="1877" spans="1:11">
      <c r="A1877" t="s">
        <v>22813</v>
      </c>
      <c r="B1877" s="3">
        <v>1990</v>
      </c>
      <c r="C1877" t="s">
        <v>19470</v>
      </c>
      <c r="D1877" t="s">
        <v>1415</v>
      </c>
      <c r="E1877" t="s">
        <v>37</v>
      </c>
      <c r="F1877" t="s">
        <v>39</v>
      </c>
      <c r="G1877">
        <v>98</v>
      </c>
      <c r="H1877">
        <v>2938208</v>
      </c>
      <c r="I1877">
        <v>225000</v>
      </c>
      <c r="J1877">
        <v>7.5</v>
      </c>
      <c r="K1877">
        <f>Table1[[#This Row],[Gross Earning]]-Table1[[#This Row],[Budget]]</f>
        <v>2713208</v>
      </c>
    </row>
    <row r="1878" spans="1:11">
      <c r="A1878" t="s">
        <v>20601</v>
      </c>
      <c r="B1878" s="3">
        <v>1986</v>
      </c>
      <c r="C1878" t="s">
        <v>20600</v>
      </c>
      <c r="D1878" t="s">
        <v>1935</v>
      </c>
      <c r="E1878" t="s">
        <v>37</v>
      </c>
      <c r="F1878" t="s">
        <v>585</v>
      </c>
      <c r="G1878">
        <v>99</v>
      </c>
      <c r="H1878">
        <v>4600000</v>
      </c>
      <c r="I1878">
        <v>1900000</v>
      </c>
      <c r="J1878">
        <v>7.1</v>
      </c>
      <c r="K1878">
        <f>Table1[[#This Row],[Gross Earning]]-Table1[[#This Row],[Budget]]</f>
        <v>2700000</v>
      </c>
    </row>
    <row r="1879" spans="1:11">
      <c r="A1879" t="s">
        <v>19614</v>
      </c>
      <c r="B1879" s="3">
        <v>1998</v>
      </c>
      <c r="C1879" t="s">
        <v>4382</v>
      </c>
      <c r="D1879" t="s">
        <v>3409</v>
      </c>
      <c r="E1879" t="s">
        <v>14503</v>
      </c>
      <c r="F1879" t="s">
        <v>585</v>
      </c>
      <c r="G1879">
        <v>113</v>
      </c>
      <c r="H1879">
        <v>5595428</v>
      </c>
      <c r="I1879">
        <v>2900000</v>
      </c>
      <c r="J1879">
        <v>8</v>
      </c>
      <c r="K1879">
        <f>Table1[[#This Row],[Gross Earning]]-Table1[[#This Row],[Budget]]</f>
        <v>2695428</v>
      </c>
    </row>
    <row r="1880" spans="1:11">
      <c r="A1880" t="s">
        <v>12292</v>
      </c>
      <c r="B1880" s="3">
        <v>2004</v>
      </c>
      <c r="C1880" t="s">
        <v>12291</v>
      </c>
      <c r="D1880" t="s">
        <v>6939</v>
      </c>
      <c r="E1880" t="s">
        <v>37</v>
      </c>
      <c r="F1880" t="s">
        <v>95</v>
      </c>
      <c r="G1880">
        <v>128</v>
      </c>
      <c r="H1880">
        <v>2694071</v>
      </c>
      <c r="J1880">
        <v>6.7</v>
      </c>
      <c r="K1880">
        <f>Table1[[#This Row],[Gross Earning]]-Table1[[#This Row],[Budget]]</f>
        <v>2694071</v>
      </c>
    </row>
    <row r="1881" spans="1:11">
      <c r="A1881" t="s">
        <v>21152</v>
      </c>
      <c r="B1881" s="3">
        <v>1998</v>
      </c>
      <c r="C1881" t="s">
        <v>1294</v>
      </c>
      <c r="D1881" t="s">
        <v>1009</v>
      </c>
      <c r="E1881" t="s">
        <v>37</v>
      </c>
      <c r="F1881" t="s">
        <v>585</v>
      </c>
      <c r="G1881">
        <v>120</v>
      </c>
      <c r="H1881">
        <v>3650677</v>
      </c>
      <c r="I1881">
        <v>960000</v>
      </c>
      <c r="J1881">
        <v>8.1999999999999993</v>
      </c>
      <c r="K1881">
        <f>Table1[[#This Row],[Gross Earning]]-Table1[[#This Row],[Budget]]</f>
        <v>2690677</v>
      </c>
    </row>
    <row r="1882" spans="1:11">
      <c r="A1882" t="s">
        <v>8968</v>
      </c>
      <c r="B1882" s="3">
        <v>2014</v>
      </c>
      <c r="C1882" t="s">
        <v>327</v>
      </c>
      <c r="D1882" t="s">
        <v>923</v>
      </c>
      <c r="E1882" t="s">
        <v>37</v>
      </c>
      <c r="F1882" t="s">
        <v>39</v>
      </c>
      <c r="G1882">
        <v>123</v>
      </c>
      <c r="H1882">
        <v>30688364</v>
      </c>
      <c r="I1882">
        <v>28000000</v>
      </c>
      <c r="J1882">
        <v>6.2</v>
      </c>
      <c r="K1882">
        <f>Table1[[#This Row],[Gross Earning]]-Table1[[#This Row],[Budget]]</f>
        <v>2688364</v>
      </c>
    </row>
    <row r="1883" spans="1:11">
      <c r="A1883" t="s">
        <v>6144</v>
      </c>
      <c r="B1883" s="3">
        <v>1989</v>
      </c>
      <c r="C1883" t="s">
        <v>6142</v>
      </c>
      <c r="D1883" t="s">
        <v>50</v>
      </c>
      <c r="E1883" t="s">
        <v>37</v>
      </c>
      <c r="F1883" t="s">
        <v>39</v>
      </c>
      <c r="G1883">
        <v>133</v>
      </c>
      <c r="H1883">
        <v>34667015</v>
      </c>
      <c r="I1883">
        <v>32000000</v>
      </c>
      <c r="J1883">
        <v>6.6</v>
      </c>
      <c r="K1883">
        <f>Table1[[#This Row],[Gross Earning]]-Table1[[#This Row],[Budget]]</f>
        <v>2667015</v>
      </c>
    </row>
    <row r="1884" spans="1:11">
      <c r="A1884" t="s">
        <v>13539</v>
      </c>
      <c r="B1884" s="3">
        <v>2008</v>
      </c>
      <c r="C1884" t="s">
        <v>12967</v>
      </c>
      <c r="D1884" t="s">
        <v>1681</v>
      </c>
      <c r="E1884" t="s">
        <v>37</v>
      </c>
      <c r="F1884" t="s">
        <v>39</v>
      </c>
      <c r="G1884">
        <v>97</v>
      </c>
      <c r="H1884">
        <v>2656324</v>
      </c>
      <c r="J1884">
        <v>6.7</v>
      </c>
      <c r="K1884">
        <f>Table1[[#This Row],[Gross Earning]]-Table1[[#This Row],[Budget]]</f>
        <v>2656324</v>
      </c>
    </row>
    <row r="1885" spans="1:11">
      <c r="A1885" t="s">
        <v>23708</v>
      </c>
      <c r="B1885" s="3">
        <v>1998</v>
      </c>
      <c r="C1885" t="s">
        <v>1679</v>
      </c>
      <c r="D1885" t="s">
        <v>2527</v>
      </c>
      <c r="E1885" t="s">
        <v>37</v>
      </c>
      <c r="F1885" t="s">
        <v>39</v>
      </c>
      <c r="G1885">
        <v>100</v>
      </c>
      <c r="H1885">
        <v>2643689</v>
      </c>
      <c r="J1885">
        <v>7.3</v>
      </c>
      <c r="K1885">
        <f>Table1[[#This Row],[Gross Earning]]-Table1[[#This Row],[Budget]]</f>
        <v>2643689</v>
      </c>
    </row>
    <row r="1886" spans="1:11">
      <c r="A1886" t="s">
        <v>6613</v>
      </c>
      <c r="B1886" s="3">
        <v>2014</v>
      </c>
      <c r="C1886" t="s">
        <v>2513</v>
      </c>
      <c r="D1886" t="s">
        <v>4485</v>
      </c>
      <c r="E1886" t="s">
        <v>37</v>
      </c>
      <c r="F1886" t="s">
        <v>585</v>
      </c>
      <c r="G1886">
        <v>136</v>
      </c>
      <c r="H1886">
        <v>42615685</v>
      </c>
      <c r="I1886">
        <v>40000000</v>
      </c>
      <c r="J1886">
        <v>6.1</v>
      </c>
      <c r="K1886">
        <f>Table1[[#This Row],[Gross Earning]]-Table1[[#This Row],[Budget]]</f>
        <v>2615685</v>
      </c>
    </row>
    <row r="1887" spans="1:11">
      <c r="A1887" t="s">
        <v>13635</v>
      </c>
      <c r="B1887" s="3">
        <v>2013</v>
      </c>
      <c r="C1887" t="s">
        <v>11357</v>
      </c>
      <c r="D1887" t="s">
        <v>3171</v>
      </c>
      <c r="E1887" t="s">
        <v>37</v>
      </c>
      <c r="F1887" t="s">
        <v>585</v>
      </c>
      <c r="G1887">
        <v>108</v>
      </c>
      <c r="H1887">
        <v>2605039</v>
      </c>
      <c r="J1887">
        <v>6.3</v>
      </c>
      <c r="K1887">
        <f>Table1[[#This Row],[Gross Earning]]-Table1[[#This Row],[Budget]]</f>
        <v>2605039</v>
      </c>
    </row>
    <row r="1888" spans="1:11">
      <c r="A1888" t="s">
        <v>17105</v>
      </c>
      <c r="B1888" s="3">
        <v>2000</v>
      </c>
      <c r="C1888" t="s">
        <v>11018</v>
      </c>
      <c r="D1888" t="s">
        <v>1544</v>
      </c>
      <c r="E1888" t="s">
        <v>37</v>
      </c>
      <c r="F1888" t="s">
        <v>585</v>
      </c>
      <c r="G1888">
        <v>122</v>
      </c>
      <c r="H1888">
        <v>8596914</v>
      </c>
      <c r="I1888">
        <v>6000000</v>
      </c>
      <c r="J1888">
        <v>7</v>
      </c>
      <c r="K1888">
        <f>Table1[[#This Row],[Gross Earning]]-Table1[[#This Row],[Budget]]</f>
        <v>2596914</v>
      </c>
    </row>
    <row r="1889" spans="1:11">
      <c r="A1889" t="s">
        <v>14595</v>
      </c>
      <c r="B1889" s="3">
        <v>2000</v>
      </c>
      <c r="C1889" t="s">
        <v>6102</v>
      </c>
      <c r="D1889" t="s">
        <v>1671</v>
      </c>
      <c r="E1889" t="s">
        <v>37</v>
      </c>
      <c r="F1889" t="s">
        <v>585</v>
      </c>
      <c r="G1889">
        <v>84</v>
      </c>
      <c r="H1889">
        <v>13592872</v>
      </c>
      <c r="I1889">
        <v>11000000</v>
      </c>
      <c r="J1889">
        <v>5.0999999999999996</v>
      </c>
      <c r="K1889">
        <f>Table1[[#This Row],[Gross Earning]]-Table1[[#This Row],[Budget]]</f>
        <v>2592872</v>
      </c>
    </row>
    <row r="1890" spans="1:11">
      <c r="A1890" t="s">
        <v>20833</v>
      </c>
      <c r="B1890" s="3">
        <v>2010</v>
      </c>
      <c r="C1890" t="s">
        <v>20832</v>
      </c>
      <c r="D1890" t="s">
        <v>2125</v>
      </c>
      <c r="E1890" t="s">
        <v>37</v>
      </c>
      <c r="F1890" t="s">
        <v>585</v>
      </c>
      <c r="H1890">
        <v>2592808</v>
      </c>
      <c r="J1890">
        <v>3.5</v>
      </c>
      <c r="K1890">
        <f>Table1[[#This Row],[Gross Earning]]-Table1[[#This Row],[Budget]]</f>
        <v>2592808</v>
      </c>
    </row>
    <row r="1891" spans="1:11">
      <c r="A1891" t="s">
        <v>7228</v>
      </c>
      <c r="B1891" s="3">
        <v>2003</v>
      </c>
      <c r="C1891" t="s">
        <v>7227</v>
      </c>
      <c r="D1891" t="s">
        <v>1671</v>
      </c>
      <c r="E1891" t="s">
        <v>37</v>
      </c>
      <c r="F1891" t="s">
        <v>39</v>
      </c>
      <c r="G1891">
        <v>95</v>
      </c>
      <c r="H1891">
        <v>37788228</v>
      </c>
      <c r="I1891">
        <v>35200000</v>
      </c>
      <c r="J1891">
        <v>5.4</v>
      </c>
      <c r="K1891">
        <f>Table1[[#This Row],[Gross Earning]]-Table1[[#This Row],[Budget]]</f>
        <v>2588228</v>
      </c>
    </row>
    <row r="1892" spans="1:11">
      <c r="A1892" t="s">
        <v>19146</v>
      </c>
      <c r="B1892" s="3">
        <v>2010</v>
      </c>
      <c r="C1892" t="s">
        <v>18591</v>
      </c>
      <c r="D1892" t="s">
        <v>1415</v>
      </c>
      <c r="E1892" t="s">
        <v>37</v>
      </c>
      <c r="F1892" t="s">
        <v>585</v>
      </c>
      <c r="G1892">
        <v>105</v>
      </c>
      <c r="H1892">
        <v>5776314</v>
      </c>
      <c r="I1892">
        <v>3200000</v>
      </c>
      <c r="J1892">
        <v>7.2</v>
      </c>
      <c r="K1892">
        <f>Table1[[#This Row],[Gross Earning]]-Table1[[#This Row],[Budget]]</f>
        <v>2576314</v>
      </c>
    </row>
    <row r="1893" spans="1:11">
      <c r="A1893" t="s">
        <v>6585</v>
      </c>
      <c r="B1893" s="3">
        <v>2011</v>
      </c>
      <c r="C1893" t="s">
        <v>5239</v>
      </c>
      <c r="D1893" t="s">
        <v>6403</v>
      </c>
      <c r="E1893" t="s">
        <v>37</v>
      </c>
      <c r="F1893" t="s">
        <v>585</v>
      </c>
      <c r="G1893">
        <v>92</v>
      </c>
      <c r="H1893">
        <v>42575718</v>
      </c>
      <c r="I1893">
        <v>40000000</v>
      </c>
      <c r="J1893">
        <v>5.9</v>
      </c>
      <c r="K1893">
        <f>Table1[[#This Row],[Gross Earning]]-Table1[[#This Row],[Budget]]</f>
        <v>2575718</v>
      </c>
    </row>
    <row r="1894" spans="1:11">
      <c r="A1894" t="s">
        <v>17786</v>
      </c>
      <c r="B1894" s="3">
        <v>2009</v>
      </c>
      <c r="C1894" t="s">
        <v>5083</v>
      </c>
      <c r="D1894" t="s">
        <v>214</v>
      </c>
      <c r="E1894" t="s">
        <v>37</v>
      </c>
      <c r="F1894" t="s">
        <v>39</v>
      </c>
      <c r="G1894">
        <v>99</v>
      </c>
      <c r="H1894">
        <v>10572742</v>
      </c>
      <c r="I1894">
        <v>8000000</v>
      </c>
      <c r="J1894">
        <v>6.1</v>
      </c>
      <c r="K1894">
        <f>Table1[[#This Row],[Gross Earning]]-Table1[[#This Row],[Budget]]</f>
        <v>2572742</v>
      </c>
    </row>
    <row r="1895" spans="1:11">
      <c r="A1895" t="s">
        <v>15045</v>
      </c>
      <c r="B1895" s="3">
        <v>2005</v>
      </c>
      <c r="C1895" t="s">
        <v>6868</v>
      </c>
      <c r="D1895" t="s">
        <v>5316</v>
      </c>
      <c r="E1895" t="s">
        <v>37</v>
      </c>
      <c r="F1895" t="s">
        <v>585</v>
      </c>
      <c r="G1895">
        <v>96</v>
      </c>
      <c r="H1895">
        <v>12570442</v>
      </c>
      <c r="I1895">
        <v>10000000</v>
      </c>
      <c r="J1895">
        <v>6.8</v>
      </c>
      <c r="K1895">
        <f>Table1[[#This Row],[Gross Earning]]-Table1[[#This Row],[Budget]]</f>
        <v>2570442</v>
      </c>
    </row>
    <row r="1896" spans="1:11">
      <c r="A1896" t="s">
        <v>14605</v>
      </c>
      <c r="B1896" s="3">
        <v>2001</v>
      </c>
      <c r="C1896" t="s">
        <v>14604</v>
      </c>
      <c r="D1896" t="s">
        <v>1671</v>
      </c>
      <c r="E1896" t="s">
        <v>37</v>
      </c>
      <c r="F1896" t="s">
        <v>585</v>
      </c>
      <c r="G1896">
        <v>95</v>
      </c>
      <c r="H1896">
        <v>13558739</v>
      </c>
      <c r="I1896">
        <v>11000000</v>
      </c>
      <c r="J1896">
        <v>5.3</v>
      </c>
      <c r="K1896">
        <f>Table1[[#This Row],[Gross Earning]]-Table1[[#This Row],[Budget]]</f>
        <v>2558739</v>
      </c>
    </row>
    <row r="1897" spans="1:11">
      <c r="A1897" t="s">
        <v>10231</v>
      </c>
      <c r="B1897" s="3">
        <v>2013</v>
      </c>
      <c r="C1897" t="s">
        <v>1800</v>
      </c>
      <c r="D1897" t="s">
        <v>5499</v>
      </c>
      <c r="E1897" t="s">
        <v>37</v>
      </c>
      <c r="F1897" t="s">
        <v>585</v>
      </c>
      <c r="G1897">
        <v>126</v>
      </c>
      <c r="H1897">
        <v>25556065</v>
      </c>
      <c r="I1897">
        <v>23000000</v>
      </c>
      <c r="J1897">
        <v>8</v>
      </c>
      <c r="K1897">
        <f>Table1[[#This Row],[Gross Earning]]-Table1[[#This Row],[Budget]]</f>
        <v>2556065</v>
      </c>
    </row>
    <row r="1898" spans="1:11">
      <c r="A1898" t="s">
        <v>18407</v>
      </c>
      <c r="B1898" s="3">
        <v>1997</v>
      </c>
      <c r="C1898" t="s">
        <v>15278</v>
      </c>
      <c r="D1898" t="s">
        <v>2527</v>
      </c>
      <c r="E1898" t="s">
        <v>37</v>
      </c>
      <c r="F1898" t="s">
        <v>39</v>
      </c>
      <c r="G1898">
        <v>93</v>
      </c>
      <c r="H1898">
        <v>2542264</v>
      </c>
      <c r="J1898">
        <v>7.1</v>
      </c>
      <c r="K1898">
        <f>Table1[[#This Row],[Gross Earning]]-Table1[[#This Row],[Budget]]</f>
        <v>2542264</v>
      </c>
    </row>
    <row r="1899" spans="1:11">
      <c r="A1899" t="s">
        <v>18554</v>
      </c>
      <c r="B1899" s="3">
        <v>2002</v>
      </c>
      <c r="C1899" t="s">
        <v>18553</v>
      </c>
      <c r="D1899" t="s">
        <v>1415</v>
      </c>
      <c r="E1899" t="s">
        <v>37</v>
      </c>
      <c r="F1899" t="s">
        <v>585</v>
      </c>
      <c r="G1899">
        <v>110</v>
      </c>
      <c r="H1899">
        <v>6525762</v>
      </c>
      <c r="I1899">
        <v>4000000</v>
      </c>
      <c r="J1899">
        <v>6.7</v>
      </c>
      <c r="K1899">
        <f>Table1[[#This Row],[Gross Earning]]-Table1[[#This Row],[Budget]]</f>
        <v>2525762</v>
      </c>
    </row>
    <row r="1900" spans="1:11">
      <c r="A1900" t="s">
        <v>15049</v>
      </c>
      <c r="B1900" s="3">
        <v>1997</v>
      </c>
      <c r="C1900" t="s">
        <v>15048</v>
      </c>
      <c r="D1900" t="s">
        <v>214</v>
      </c>
      <c r="E1900" t="s">
        <v>37</v>
      </c>
      <c r="F1900" t="s">
        <v>585</v>
      </c>
      <c r="G1900">
        <v>104</v>
      </c>
      <c r="H1900">
        <v>12514138</v>
      </c>
      <c r="I1900">
        <v>10000000</v>
      </c>
      <c r="J1900">
        <v>7.4</v>
      </c>
      <c r="K1900">
        <f>Table1[[#This Row],[Gross Earning]]-Table1[[#This Row],[Budget]]</f>
        <v>2514138</v>
      </c>
    </row>
    <row r="1901" spans="1:11">
      <c r="A1901" t="s">
        <v>9073</v>
      </c>
      <c r="B1901" s="3">
        <v>2006</v>
      </c>
      <c r="C1901" t="s">
        <v>9070</v>
      </c>
      <c r="D1901" t="s">
        <v>5274</v>
      </c>
      <c r="E1901" t="s">
        <v>37</v>
      </c>
      <c r="F1901" t="s">
        <v>585</v>
      </c>
      <c r="G1901">
        <v>92</v>
      </c>
      <c r="H1901">
        <v>17508670</v>
      </c>
      <c r="I1901">
        <v>15000000</v>
      </c>
      <c r="J1901">
        <v>7.4</v>
      </c>
      <c r="K1901">
        <f>Table1[[#This Row],[Gross Earning]]-Table1[[#This Row],[Budget]]</f>
        <v>2508670</v>
      </c>
    </row>
    <row r="1902" spans="1:11">
      <c r="A1902" t="s">
        <v>20824</v>
      </c>
      <c r="B1902" s="3">
        <v>2013</v>
      </c>
      <c r="C1902" t="s">
        <v>20822</v>
      </c>
      <c r="D1902" t="s">
        <v>6199</v>
      </c>
      <c r="E1902" t="s">
        <v>37</v>
      </c>
      <c r="F1902" t="s">
        <v>95</v>
      </c>
      <c r="G1902">
        <v>102</v>
      </c>
      <c r="H1902">
        <v>2507106</v>
      </c>
      <c r="J1902">
        <v>6.1</v>
      </c>
      <c r="K1902">
        <f>Table1[[#This Row],[Gross Earning]]-Table1[[#This Row],[Budget]]</f>
        <v>2507106</v>
      </c>
    </row>
    <row r="1903" spans="1:11">
      <c r="A1903" t="s">
        <v>9302</v>
      </c>
      <c r="B1903" s="3">
        <v>2009</v>
      </c>
      <c r="C1903" t="s">
        <v>5423</v>
      </c>
      <c r="D1903" t="s">
        <v>4075</v>
      </c>
      <c r="E1903" t="s">
        <v>37</v>
      </c>
      <c r="F1903" t="s">
        <v>585</v>
      </c>
      <c r="G1903">
        <v>105</v>
      </c>
      <c r="H1903">
        <v>28501651</v>
      </c>
      <c r="I1903">
        <v>26000000</v>
      </c>
      <c r="J1903">
        <v>7.1</v>
      </c>
      <c r="K1903">
        <f>Table1[[#This Row],[Gross Earning]]-Table1[[#This Row],[Budget]]</f>
        <v>2501651</v>
      </c>
    </row>
    <row r="1904" spans="1:11">
      <c r="A1904" t="s">
        <v>11644</v>
      </c>
      <c r="B1904" s="3">
        <v>2013</v>
      </c>
      <c r="C1904" t="s">
        <v>11642</v>
      </c>
      <c r="D1904" t="s">
        <v>3396</v>
      </c>
      <c r="E1904" t="s">
        <v>37</v>
      </c>
      <c r="F1904" t="s">
        <v>39</v>
      </c>
      <c r="G1904">
        <v>131</v>
      </c>
      <c r="H1904">
        <v>21483154</v>
      </c>
      <c r="I1904">
        <v>19000000</v>
      </c>
      <c r="J1904">
        <v>7.6</v>
      </c>
      <c r="K1904">
        <f>Table1[[#This Row],[Gross Earning]]-Table1[[#This Row],[Budget]]</f>
        <v>2483154</v>
      </c>
    </row>
    <row r="1905" spans="1:11">
      <c r="A1905" t="s">
        <v>7424</v>
      </c>
      <c r="B1905" s="3">
        <v>2010</v>
      </c>
      <c r="C1905" t="s">
        <v>7422</v>
      </c>
      <c r="D1905" t="s">
        <v>1681</v>
      </c>
      <c r="E1905" t="s">
        <v>37</v>
      </c>
      <c r="F1905" t="s">
        <v>39</v>
      </c>
      <c r="G1905">
        <v>104</v>
      </c>
      <c r="H1905">
        <v>37481242</v>
      </c>
      <c r="I1905">
        <v>35000000</v>
      </c>
      <c r="J1905">
        <v>5.3</v>
      </c>
      <c r="K1905">
        <f>Table1[[#This Row],[Gross Earning]]-Table1[[#This Row],[Budget]]</f>
        <v>2481242</v>
      </c>
    </row>
    <row r="1906" spans="1:11">
      <c r="A1906" t="s">
        <v>13075</v>
      </c>
      <c r="B1906" s="3">
        <v>1998</v>
      </c>
      <c r="C1906" t="s">
        <v>4260</v>
      </c>
      <c r="D1906" t="s">
        <v>1009</v>
      </c>
      <c r="E1906" t="s">
        <v>37</v>
      </c>
      <c r="F1906" t="s">
        <v>585</v>
      </c>
      <c r="G1906">
        <v>117</v>
      </c>
      <c r="H1906">
        <v>17439163</v>
      </c>
      <c r="I1906">
        <v>15000000</v>
      </c>
      <c r="J1906">
        <v>8.1999999999999993</v>
      </c>
      <c r="K1906">
        <f>Table1[[#This Row],[Gross Earning]]-Table1[[#This Row],[Budget]]</f>
        <v>2439163</v>
      </c>
    </row>
    <row r="1907" spans="1:11">
      <c r="A1907" t="s">
        <v>22947</v>
      </c>
      <c r="B1907" s="3">
        <v>1929</v>
      </c>
      <c r="C1907" t="s">
        <v>22944</v>
      </c>
      <c r="D1907" t="s">
        <v>16971</v>
      </c>
      <c r="E1907" t="s">
        <v>37</v>
      </c>
      <c r="F1907" t="s">
        <v>15938</v>
      </c>
      <c r="G1907">
        <v>100</v>
      </c>
      <c r="H1907">
        <v>2808000</v>
      </c>
      <c r="I1907">
        <v>379000</v>
      </c>
      <c r="J1907">
        <v>6.3</v>
      </c>
      <c r="K1907">
        <f>Table1[[#This Row],[Gross Earning]]-Table1[[#This Row],[Budget]]</f>
        <v>2429000</v>
      </c>
    </row>
    <row r="1908" spans="1:11">
      <c r="A1908" t="s">
        <v>12955</v>
      </c>
      <c r="B1908" s="3">
        <v>1998</v>
      </c>
      <c r="C1908" t="s">
        <v>12954</v>
      </c>
      <c r="D1908" t="s">
        <v>4277</v>
      </c>
      <c r="E1908" t="s">
        <v>37</v>
      </c>
      <c r="F1908" t="s">
        <v>585</v>
      </c>
      <c r="G1908">
        <v>84</v>
      </c>
      <c r="H1908">
        <v>17411331</v>
      </c>
      <c r="I1908">
        <v>15000000</v>
      </c>
      <c r="J1908">
        <v>5.5</v>
      </c>
      <c r="K1908">
        <f>Table1[[#This Row],[Gross Earning]]-Table1[[#This Row],[Budget]]</f>
        <v>2411331</v>
      </c>
    </row>
    <row r="1909" spans="1:11">
      <c r="A1909" t="s">
        <v>20947</v>
      </c>
      <c r="B1909" s="3">
        <v>2012</v>
      </c>
      <c r="C1909" t="s">
        <v>20944</v>
      </c>
      <c r="D1909" t="s">
        <v>20311</v>
      </c>
      <c r="E1909" t="s">
        <v>11690</v>
      </c>
      <c r="F1909" t="s">
        <v>39</v>
      </c>
      <c r="G1909">
        <v>101</v>
      </c>
      <c r="H1909">
        <v>2408553</v>
      </c>
      <c r="J1909">
        <v>7.6</v>
      </c>
      <c r="K1909">
        <f>Table1[[#This Row],[Gross Earning]]-Table1[[#This Row],[Budget]]</f>
        <v>2408553</v>
      </c>
    </row>
    <row r="1910" spans="1:11">
      <c r="A1910" t="s">
        <v>21248</v>
      </c>
      <c r="B1910" s="3">
        <v>2012</v>
      </c>
      <c r="C1910" t="s">
        <v>19580</v>
      </c>
      <c r="D1910" t="s">
        <v>6199</v>
      </c>
      <c r="E1910" t="s">
        <v>37</v>
      </c>
      <c r="F1910" t="s">
        <v>585</v>
      </c>
      <c r="G1910">
        <v>80</v>
      </c>
      <c r="H1910">
        <v>2833383</v>
      </c>
      <c r="I1910">
        <v>427000</v>
      </c>
      <c r="J1910">
        <v>5.7</v>
      </c>
      <c r="K1910">
        <f>Table1[[#This Row],[Gross Earning]]-Table1[[#This Row],[Budget]]</f>
        <v>2406383</v>
      </c>
    </row>
    <row r="1911" spans="1:11">
      <c r="A1911" t="s">
        <v>4172</v>
      </c>
      <c r="B1911" s="3">
        <v>2016</v>
      </c>
      <c r="C1911" t="s">
        <v>4171</v>
      </c>
      <c r="D1911" t="s">
        <v>464</v>
      </c>
      <c r="E1911" t="s">
        <v>37</v>
      </c>
      <c r="F1911" t="s">
        <v>585</v>
      </c>
      <c r="G1911">
        <v>99</v>
      </c>
      <c r="H1911">
        <v>62401264</v>
      </c>
      <c r="I1911">
        <v>60000000</v>
      </c>
      <c r="J1911">
        <v>5.9</v>
      </c>
      <c r="K1911">
        <f>Table1[[#This Row],[Gross Earning]]-Table1[[#This Row],[Budget]]</f>
        <v>2401264</v>
      </c>
    </row>
    <row r="1912" spans="1:11">
      <c r="A1912" t="s">
        <v>22381</v>
      </c>
      <c r="B1912" s="3">
        <v>1935</v>
      </c>
      <c r="C1912" t="s">
        <v>22378</v>
      </c>
      <c r="D1912" t="s">
        <v>11250</v>
      </c>
      <c r="E1912" t="s">
        <v>37</v>
      </c>
      <c r="F1912" t="s">
        <v>6036</v>
      </c>
      <c r="G1912">
        <v>81</v>
      </c>
      <c r="H1912">
        <v>3000000</v>
      </c>
      <c r="I1912">
        <v>609000</v>
      </c>
      <c r="J1912">
        <v>7.8</v>
      </c>
      <c r="K1912">
        <f>Table1[[#This Row],[Gross Earning]]-Table1[[#This Row],[Budget]]</f>
        <v>2391000</v>
      </c>
    </row>
    <row r="1913" spans="1:11">
      <c r="A1913" t="s">
        <v>21637</v>
      </c>
      <c r="B1913" s="3">
        <v>1998</v>
      </c>
      <c r="C1913" t="s">
        <v>13181</v>
      </c>
      <c r="D1913" t="s">
        <v>1415</v>
      </c>
      <c r="E1913" t="s">
        <v>37</v>
      </c>
      <c r="F1913" t="s">
        <v>585</v>
      </c>
      <c r="G1913">
        <v>104</v>
      </c>
      <c r="H1913">
        <v>3386698</v>
      </c>
      <c r="I1913">
        <v>1000000</v>
      </c>
      <c r="J1913">
        <v>6.7</v>
      </c>
      <c r="K1913">
        <f>Table1[[#This Row],[Gross Earning]]-Table1[[#This Row],[Budget]]</f>
        <v>2386698</v>
      </c>
    </row>
    <row r="1914" spans="1:11">
      <c r="A1914" t="s">
        <v>9776</v>
      </c>
      <c r="B1914" s="3">
        <v>2002</v>
      </c>
      <c r="C1914" t="s">
        <v>9773</v>
      </c>
      <c r="D1914" t="s">
        <v>334</v>
      </c>
      <c r="E1914" t="s">
        <v>37</v>
      </c>
      <c r="F1914" t="s">
        <v>39</v>
      </c>
      <c r="G1914">
        <v>98</v>
      </c>
      <c r="H1914">
        <v>15361537</v>
      </c>
      <c r="I1914">
        <v>13000000</v>
      </c>
      <c r="J1914">
        <v>4.5999999999999996</v>
      </c>
      <c r="K1914">
        <f>Table1[[#This Row],[Gross Earning]]-Table1[[#This Row],[Budget]]</f>
        <v>2361537</v>
      </c>
    </row>
    <row r="1915" spans="1:11">
      <c r="A1915" t="s">
        <v>8540</v>
      </c>
      <c r="B1915" s="3">
        <v>2010</v>
      </c>
      <c r="C1915" t="s">
        <v>1015</v>
      </c>
      <c r="D1915" t="s">
        <v>1415</v>
      </c>
      <c r="E1915" t="s">
        <v>37</v>
      </c>
      <c r="F1915" t="s">
        <v>585</v>
      </c>
      <c r="G1915">
        <v>112</v>
      </c>
      <c r="H1915">
        <v>32357532</v>
      </c>
      <c r="I1915">
        <v>30000000</v>
      </c>
      <c r="J1915">
        <v>6.7</v>
      </c>
      <c r="K1915">
        <f>Table1[[#This Row],[Gross Earning]]-Table1[[#This Row],[Budget]]</f>
        <v>2357532</v>
      </c>
    </row>
    <row r="1916" spans="1:11">
      <c r="A1916" t="s">
        <v>13593</v>
      </c>
      <c r="B1916" s="3">
        <v>2002</v>
      </c>
      <c r="C1916" t="s">
        <v>11375</v>
      </c>
      <c r="D1916" t="s">
        <v>214</v>
      </c>
      <c r="E1916" t="s">
        <v>37</v>
      </c>
      <c r="F1916" t="s">
        <v>39</v>
      </c>
      <c r="G1916">
        <v>107</v>
      </c>
      <c r="H1916">
        <v>15854988</v>
      </c>
      <c r="I1916">
        <v>13500000</v>
      </c>
      <c r="J1916">
        <v>7.4</v>
      </c>
      <c r="K1916">
        <f>Table1[[#This Row],[Gross Earning]]-Table1[[#This Row],[Budget]]</f>
        <v>2354988</v>
      </c>
    </row>
    <row r="1917" spans="1:11">
      <c r="A1917" t="s">
        <v>13464</v>
      </c>
      <c r="B1917" s="3">
        <v>1999</v>
      </c>
      <c r="C1917" t="s">
        <v>13463</v>
      </c>
      <c r="D1917" t="s">
        <v>11841</v>
      </c>
      <c r="E1917" t="s">
        <v>37</v>
      </c>
      <c r="F1917" t="s">
        <v>95</v>
      </c>
      <c r="G1917">
        <v>117</v>
      </c>
      <c r="H1917">
        <v>14348123</v>
      </c>
      <c r="I1917">
        <v>12000000</v>
      </c>
      <c r="J1917">
        <v>6.9</v>
      </c>
      <c r="K1917">
        <f>Table1[[#This Row],[Gross Earning]]-Table1[[#This Row],[Budget]]</f>
        <v>2348123</v>
      </c>
    </row>
    <row r="1918" spans="1:11">
      <c r="A1918" t="s">
        <v>18951</v>
      </c>
      <c r="B1918" s="3">
        <v>1987</v>
      </c>
      <c r="C1918" t="s">
        <v>79</v>
      </c>
      <c r="D1918" t="s">
        <v>8066</v>
      </c>
      <c r="E1918" t="s">
        <v>37</v>
      </c>
      <c r="F1918" t="s">
        <v>7334</v>
      </c>
      <c r="G1918">
        <v>37</v>
      </c>
      <c r="H1918">
        <v>5923044</v>
      </c>
      <c r="I1918">
        <v>3600000</v>
      </c>
      <c r="J1918">
        <v>7.8</v>
      </c>
      <c r="K1918">
        <f>Table1[[#This Row],[Gross Earning]]-Table1[[#This Row],[Budget]]</f>
        <v>2323044</v>
      </c>
    </row>
    <row r="1919" spans="1:11">
      <c r="A1919" t="s">
        <v>5857</v>
      </c>
      <c r="B1919" s="3">
        <v>2012</v>
      </c>
      <c r="C1919" t="s">
        <v>760</v>
      </c>
      <c r="D1919" t="s">
        <v>2125</v>
      </c>
      <c r="E1919" t="s">
        <v>37</v>
      </c>
      <c r="F1919" t="s">
        <v>585</v>
      </c>
      <c r="G1919">
        <v>141</v>
      </c>
      <c r="H1919">
        <v>47307550</v>
      </c>
      <c r="I1919">
        <v>45000000</v>
      </c>
      <c r="J1919">
        <v>6.5</v>
      </c>
      <c r="K1919">
        <f>Table1[[#This Row],[Gross Earning]]-Table1[[#This Row],[Budget]]</f>
        <v>2307550</v>
      </c>
    </row>
    <row r="1920" spans="1:11">
      <c r="A1920" t="s">
        <v>7477</v>
      </c>
      <c r="B1920" s="3">
        <v>2011</v>
      </c>
      <c r="C1920" t="s">
        <v>3694</v>
      </c>
      <c r="D1920" t="s">
        <v>1726</v>
      </c>
      <c r="E1920" t="s">
        <v>37</v>
      </c>
      <c r="F1920" t="s">
        <v>585</v>
      </c>
      <c r="G1920">
        <v>137</v>
      </c>
      <c r="H1920">
        <v>37304950</v>
      </c>
      <c r="I1920">
        <v>35000000</v>
      </c>
      <c r="J1920">
        <v>6.6</v>
      </c>
      <c r="K1920">
        <f>Table1[[#This Row],[Gross Earning]]-Table1[[#This Row],[Budget]]</f>
        <v>2304950</v>
      </c>
    </row>
    <row r="1921" spans="1:11">
      <c r="A1921" t="s">
        <v>13444</v>
      </c>
      <c r="B1921" s="3">
        <v>2005</v>
      </c>
      <c r="C1921" t="s">
        <v>11926</v>
      </c>
      <c r="D1921" t="s">
        <v>3030</v>
      </c>
      <c r="E1921" t="s">
        <v>37</v>
      </c>
      <c r="F1921" t="s">
        <v>39</v>
      </c>
      <c r="G1921">
        <v>91</v>
      </c>
      <c r="H1921">
        <v>16298046</v>
      </c>
      <c r="I1921">
        <v>14000000</v>
      </c>
      <c r="J1921">
        <v>5</v>
      </c>
      <c r="K1921">
        <f>Table1[[#This Row],[Gross Earning]]-Table1[[#This Row],[Budget]]</f>
        <v>2298046</v>
      </c>
    </row>
    <row r="1922" spans="1:11">
      <c r="A1922" t="s">
        <v>19136</v>
      </c>
      <c r="B1922" s="3">
        <v>2009</v>
      </c>
      <c r="C1922" t="s">
        <v>19134</v>
      </c>
      <c r="D1922" t="s">
        <v>214</v>
      </c>
      <c r="E1922" t="s">
        <v>37</v>
      </c>
      <c r="F1922" t="s">
        <v>39</v>
      </c>
      <c r="G1922">
        <v>99</v>
      </c>
      <c r="H1922">
        <v>2277396</v>
      </c>
      <c r="J1922">
        <v>7.2</v>
      </c>
      <c r="K1922">
        <f>Table1[[#This Row],[Gross Earning]]-Table1[[#This Row],[Budget]]</f>
        <v>2277396</v>
      </c>
    </row>
    <row r="1923" spans="1:11">
      <c r="A1923" t="s">
        <v>19769</v>
      </c>
      <c r="B1923" s="3">
        <v>2004</v>
      </c>
      <c r="C1923" t="s">
        <v>19765</v>
      </c>
      <c r="D1923" t="s">
        <v>19767</v>
      </c>
      <c r="E1923" t="s">
        <v>37</v>
      </c>
      <c r="F1923" t="s">
        <v>39</v>
      </c>
      <c r="G1923">
        <v>105</v>
      </c>
      <c r="H1923">
        <v>2276368</v>
      </c>
      <c r="J1923">
        <v>7.9</v>
      </c>
      <c r="K1923">
        <f>Table1[[#This Row],[Gross Earning]]-Table1[[#This Row],[Budget]]</f>
        <v>2276368</v>
      </c>
    </row>
    <row r="1924" spans="1:11">
      <c r="A1924" t="s">
        <v>19359</v>
      </c>
      <c r="B1924" s="3">
        <v>1999</v>
      </c>
      <c r="C1924" t="s">
        <v>19358</v>
      </c>
      <c r="D1924" t="s">
        <v>2527</v>
      </c>
      <c r="E1924" t="s">
        <v>37</v>
      </c>
      <c r="F1924" t="s">
        <v>585</v>
      </c>
      <c r="G1924">
        <v>96</v>
      </c>
      <c r="H1924">
        <v>4170647</v>
      </c>
      <c r="I1924">
        <v>1900000</v>
      </c>
      <c r="J1924">
        <v>6.9</v>
      </c>
      <c r="K1924">
        <f>Table1[[#This Row],[Gross Earning]]-Table1[[#This Row],[Budget]]</f>
        <v>2270647</v>
      </c>
    </row>
    <row r="1925" spans="1:11">
      <c r="A1925" t="s">
        <v>16093</v>
      </c>
      <c r="B1925" s="3">
        <v>2009</v>
      </c>
      <c r="C1925" t="s">
        <v>16092</v>
      </c>
      <c r="D1925" t="s">
        <v>334</v>
      </c>
      <c r="E1925" t="s">
        <v>37</v>
      </c>
      <c r="F1925" t="s">
        <v>585</v>
      </c>
      <c r="G1925">
        <v>138</v>
      </c>
      <c r="H1925">
        <v>10269307</v>
      </c>
      <c r="I1925">
        <v>8000000</v>
      </c>
      <c r="J1925">
        <v>6.3</v>
      </c>
      <c r="K1925">
        <f>Table1[[#This Row],[Gross Earning]]-Table1[[#This Row],[Budget]]</f>
        <v>2269307</v>
      </c>
    </row>
    <row r="1926" spans="1:11">
      <c r="A1926" t="s">
        <v>22767</v>
      </c>
      <c r="B1926" s="3">
        <v>1991</v>
      </c>
      <c r="C1926" t="s">
        <v>16111</v>
      </c>
      <c r="D1926" t="s">
        <v>1935</v>
      </c>
      <c r="E1926" t="s">
        <v>37</v>
      </c>
      <c r="F1926" t="s">
        <v>585</v>
      </c>
      <c r="G1926">
        <v>91</v>
      </c>
      <c r="H1926">
        <v>2712293</v>
      </c>
      <c r="I1926">
        <v>450000</v>
      </c>
      <c r="J1926">
        <v>5.9</v>
      </c>
      <c r="K1926">
        <f>Table1[[#This Row],[Gross Earning]]-Table1[[#This Row],[Budget]]</f>
        <v>2262293</v>
      </c>
    </row>
    <row r="1927" spans="1:11">
      <c r="A1927" t="s">
        <v>12985</v>
      </c>
      <c r="B1927" s="3">
        <v>2014</v>
      </c>
      <c r="C1927" t="s">
        <v>10841</v>
      </c>
      <c r="D1927" t="s">
        <v>2125</v>
      </c>
      <c r="E1927" t="s">
        <v>37</v>
      </c>
      <c r="F1927" t="s">
        <v>585</v>
      </c>
      <c r="G1927">
        <v>122</v>
      </c>
      <c r="H1927">
        <v>17237244</v>
      </c>
      <c r="I1927">
        <v>15000000</v>
      </c>
      <c r="J1927">
        <v>6.8</v>
      </c>
      <c r="K1927">
        <f>Table1[[#This Row],[Gross Earning]]-Table1[[#This Row],[Budget]]</f>
        <v>2237244</v>
      </c>
    </row>
    <row r="1928" spans="1:11">
      <c r="A1928" t="s">
        <v>23409</v>
      </c>
      <c r="B1928" s="3">
        <v>2010</v>
      </c>
      <c r="C1928" t="s">
        <v>23406</v>
      </c>
      <c r="D1928" t="s">
        <v>3409</v>
      </c>
      <c r="E1928" t="s">
        <v>37</v>
      </c>
      <c r="F1928" t="s">
        <v>39</v>
      </c>
      <c r="G1928">
        <v>101</v>
      </c>
      <c r="H1928">
        <v>2428241</v>
      </c>
      <c r="I1928">
        <v>200000</v>
      </c>
      <c r="J1928">
        <v>6.4</v>
      </c>
      <c r="K1928">
        <f>Table1[[#This Row],[Gross Earning]]-Table1[[#This Row],[Budget]]</f>
        <v>2228241</v>
      </c>
    </row>
    <row r="1929" spans="1:11">
      <c r="A1929" t="s">
        <v>14647</v>
      </c>
      <c r="B1929" s="3">
        <v>2013</v>
      </c>
      <c r="C1929" t="s">
        <v>7113</v>
      </c>
      <c r="D1929" t="s">
        <v>6199</v>
      </c>
      <c r="E1929" t="s">
        <v>37</v>
      </c>
      <c r="F1929" t="s">
        <v>585</v>
      </c>
      <c r="G1929">
        <v>104</v>
      </c>
      <c r="H1929">
        <v>13214255</v>
      </c>
      <c r="I1929">
        <v>11000000</v>
      </c>
      <c r="J1929">
        <v>7.4</v>
      </c>
      <c r="K1929">
        <f>Table1[[#This Row],[Gross Earning]]-Table1[[#This Row],[Budget]]</f>
        <v>2214255</v>
      </c>
    </row>
    <row r="1930" spans="1:11">
      <c r="A1930" t="s">
        <v>16662</v>
      </c>
      <c r="B1930" s="3">
        <v>2013</v>
      </c>
      <c r="C1930" t="s">
        <v>16660</v>
      </c>
      <c r="D1930" t="s">
        <v>7144</v>
      </c>
      <c r="E1930" t="s">
        <v>37</v>
      </c>
      <c r="F1930" t="s">
        <v>95</v>
      </c>
      <c r="G1930">
        <v>100</v>
      </c>
      <c r="H1930">
        <v>2209479</v>
      </c>
      <c r="J1930">
        <v>5.8</v>
      </c>
      <c r="K1930">
        <f>Table1[[#This Row],[Gross Earning]]-Table1[[#This Row],[Budget]]</f>
        <v>2209479</v>
      </c>
    </row>
    <row r="1931" spans="1:11">
      <c r="A1931" t="s">
        <v>17465</v>
      </c>
      <c r="B1931" s="3">
        <v>2006</v>
      </c>
      <c r="C1931" t="s">
        <v>17463</v>
      </c>
      <c r="D1931" t="s">
        <v>17464</v>
      </c>
      <c r="E1931" t="s">
        <v>5611</v>
      </c>
      <c r="F1931" t="s">
        <v>4830</v>
      </c>
      <c r="G1931">
        <v>157</v>
      </c>
      <c r="H1931">
        <v>2197331</v>
      </c>
      <c r="J1931">
        <v>8.4</v>
      </c>
      <c r="K1931">
        <f>Table1[[#This Row],[Gross Earning]]-Table1[[#This Row],[Budget]]</f>
        <v>2197331</v>
      </c>
    </row>
    <row r="1932" spans="1:11">
      <c r="A1932" t="s">
        <v>16571</v>
      </c>
      <c r="B1932" s="3">
        <v>2009</v>
      </c>
      <c r="C1932" t="s">
        <v>7113</v>
      </c>
      <c r="D1932" t="s">
        <v>2527</v>
      </c>
      <c r="E1932" t="s">
        <v>37</v>
      </c>
      <c r="F1932" t="s">
        <v>585</v>
      </c>
      <c r="G1932">
        <v>106</v>
      </c>
      <c r="H1932">
        <v>9190525</v>
      </c>
      <c r="I1932">
        <v>7000000</v>
      </c>
      <c r="J1932">
        <v>7</v>
      </c>
      <c r="K1932">
        <f>Table1[[#This Row],[Gross Earning]]-Table1[[#This Row],[Budget]]</f>
        <v>2190525</v>
      </c>
    </row>
    <row r="1933" spans="1:11">
      <c r="A1933" t="s">
        <v>7881</v>
      </c>
      <c r="B1933" s="3">
        <v>2008</v>
      </c>
      <c r="C1933" t="s">
        <v>6620</v>
      </c>
      <c r="D1933" t="s">
        <v>214</v>
      </c>
      <c r="E1933" t="s">
        <v>37</v>
      </c>
      <c r="F1933" t="s">
        <v>585</v>
      </c>
      <c r="G1933">
        <v>124</v>
      </c>
      <c r="H1933">
        <v>34180954</v>
      </c>
      <c r="I1933">
        <v>32000000</v>
      </c>
      <c r="J1933">
        <v>7.6</v>
      </c>
      <c r="K1933">
        <f>Table1[[#This Row],[Gross Earning]]-Table1[[#This Row],[Budget]]</f>
        <v>2180954</v>
      </c>
    </row>
    <row r="1934" spans="1:11">
      <c r="A1934" t="s">
        <v>5568</v>
      </c>
      <c r="B1934" s="3">
        <v>2001</v>
      </c>
      <c r="C1934" t="s">
        <v>4392</v>
      </c>
      <c r="D1934" t="s">
        <v>5567</v>
      </c>
      <c r="E1934" t="s">
        <v>37</v>
      </c>
      <c r="F1934" t="s">
        <v>39</v>
      </c>
      <c r="G1934">
        <v>120</v>
      </c>
      <c r="H1934">
        <v>50173190</v>
      </c>
      <c r="I1934">
        <v>48000000</v>
      </c>
      <c r="J1934">
        <v>7.4</v>
      </c>
      <c r="K1934">
        <f>Table1[[#This Row],[Gross Earning]]-Table1[[#This Row],[Budget]]</f>
        <v>2173190</v>
      </c>
    </row>
    <row r="1935" spans="1:11">
      <c r="A1935" t="s">
        <v>16588</v>
      </c>
      <c r="B1935" s="3">
        <v>2009</v>
      </c>
      <c r="C1935" t="s">
        <v>16586</v>
      </c>
      <c r="D1935" t="s">
        <v>214</v>
      </c>
      <c r="E1935" t="s">
        <v>37</v>
      </c>
      <c r="F1935" t="s">
        <v>585</v>
      </c>
      <c r="G1935">
        <v>99</v>
      </c>
      <c r="H1935">
        <v>9166863</v>
      </c>
      <c r="I1935">
        <v>7000000</v>
      </c>
      <c r="J1935">
        <v>7.6</v>
      </c>
      <c r="K1935">
        <f>Table1[[#This Row],[Gross Earning]]-Table1[[#This Row],[Budget]]</f>
        <v>2166863</v>
      </c>
    </row>
    <row r="1936" spans="1:11">
      <c r="A1936" t="s">
        <v>12361</v>
      </c>
      <c r="B1936" s="3">
        <v>2007</v>
      </c>
      <c r="C1936" t="s">
        <v>12360</v>
      </c>
      <c r="D1936" t="s">
        <v>6326</v>
      </c>
      <c r="E1936" t="s">
        <v>37</v>
      </c>
      <c r="F1936" t="s">
        <v>95</v>
      </c>
      <c r="G1936">
        <v>120</v>
      </c>
      <c r="H1936">
        <v>18663911</v>
      </c>
      <c r="I1936">
        <v>16500000</v>
      </c>
      <c r="J1936">
        <v>7.1</v>
      </c>
      <c r="K1936">
        <f>Table1[[#This Row],[Gross Earning]]-Table1[[#This Row],[Budget]]</f>
        <v>2163911</v>
      </c>
    </row>
    <row r="1937" spans="1:11">
      <c r="A1937" t="s">
        <v>8446</v>
      </c>
      <c r="B1937" s="3">
        <v>2013</v>
      </c>
      <c r="C1937" t="s">
        <v>1526</v>
      </c>
      <c r="D1937" t="s">
        <v>2125</v>
      </c>
      <c r="E1937" t="s">
        <v>37</v>
      </c>
      <c r="F1937" t="s">
        <v>585</v>
      </c>
      <c r="G1937">
        <v>106</v>
      </c>
      <c r="H1937">
        <v>32154410</v>
      </c>
      <c r="I1937">
        <v>30000000</v>
      </c>
      <c r="J1937">
        <v>7.1</v>
      </c>
      <c r="K1937">
        <f>Table1[[#This Row],[Gross Earning]]-Table1[[#This Row],[Budget]]</f>
        <v>2154410</v>
      </c>
    </row>
    <row r="1938" spans="1:11">
      <c r="A1938" t="s">
        <v>8369</v>
      </c>
      <c r="B1938" s="3">
        <v>2006</v>
      </c>
      <c r="C1938" t="s">
        <v>125</v>
      </c>
      <c r="D1938" t="s">
        <v>2490</v>
      </c>
      <c r="E1938" t="s">
        <v>37</v>
      </c>
      <c r="F1938" t="s">
        <v>39</v>
      </c>
      <c r="G1938">
        <v>113</v>
      </c>
      <c r="H1938">
        <v>40137776</v>
      </c>
      <c r="I1938">
        <v>38000000</v>
      </c>
      <c r="J1938">
        <v>7.6</v>
      </c>
      <c r="K1938">
        <f>Table1[[#This Row],[Gross Earning]]-Table1[[#This Row],[Budget]]</f>
        <v>2137776</v>
      </c>
    </row>
    <row r="1939" spans="1:11">
      <c r="A1939" t="s">
        <v>5136</v>
      </c>
      <c r="B1939" s="3">
        <v>2009</v>
      </c>
      <c r="C1939" t="s">
        <v>5133</v>
      </c>
      <c r="D1939" t="s">
        <v>5135</v>
      </c>
      <c r="E1939" t="s">
        <v>37</v>
      </c>
      <c r="F1939" t="s">
        <v>95</v>
      </c>
      <c r="G1939">
        <v>98</v>
      </c>
      <c r="H1939">
        <v>67128202</v>
      </c>
      <c r="I1939">
        <v>65000000</v>
      </c>
      <c r="J1939">
        <v>5.7</v>
      </c>
      <c r="K1939">
        <f>Table1[[#This Row],[Gross Earning]]-Table1[[#This Row],[Budget]]</f>
        <v>2128202</v>
      </c>
    </row>
    <row r="1940" spans="1:11">
      <c r="A1940" t="s">
        <v>16118</v>
      </c>
      <c r="B1940" s="3">
        <v>2011</v>
      </c>
      <c r="C1940" t="s">
        <v>12365</v>
      </c>
      <c r="D1940" t="s">
        <v>2527</v>
      </c>
      <c r="E1940" t="s">
        <v>37</v>
      </c>
      <c r="F1940" t="s">
        <v>95</v>
      </c>
      <c r="G1940">
        <v>104</v>
      </c>
      <c r="H1940">
        <v>10106233</v>
      </c>
      <c r="I1940">
        <v>8000000</v>
      </c>
      <c r="J1940">
        <v>5.4</v>
      </c>
      <c r="K1940">
        <f>Table1[[#This Row],[Gross Earning]]-Table1[[#This Row],[Budget]]</f>
        <v>2106233</v>
      </c>
    </row>
    <row r="1941" spans="1:11">
      <c r="A1941" t="s">
        <v>14608</v>
      </c>
      <c r="B1941" s="3">
        <v>2001</v>
      </c>
      <c r="C1941" t="s">
        <v>9796</v>
      </c>
      <c r="D1941" t="s">
        <v>2125</v>
      </c>
      <c r="E1941" t="s">
        <v>37</v>
      </c>
      <c r="F1941" t="s">
        <v>585</v>
      </c>
      <c r="G1941">
        <v>100</v>
      </c>
      <c r="H1941">
        <v>13103828</v>
      </c>
      <c r="I1941">
        <v>11000000</v>
      </c>
      <c r="J1941">
        <v>7.3</v>
      </c>
      <c r="K1941">
        <f>Table1[[#This Row],[Gross Earning]]-Table1[[#This Row],[Budget]]</f>
        <v>2103828</v>
      </c>
    </row>
    <row r="1942" spans="1:11">
      <c r="A1942" t="s">
        <v>16579</v>
      </c>
      <c r="B1942" s="3">
        <v>1989</v>
      </c>
      <c r="C1942" t="s">
        <v>7064</v>
      </c>
      <c r="D1942" t="s">
        <v>8945</v>
      </c>
      <c r="E1942" t="s">
        <v>37</v>
      </c>
      <c r="F1942" t="s">
        <v>585</v>
      </c>
      <c r="G1942">
        <v>103</v>
      </c>
      <c r="H1942">
        <v>9094451</v>
      </c>
      <c r="I1942">
        <v>7000000</v>
      </c>
      <c r="J1942">
        <v>6.2</v>
      </c>
      <c r="K1942">
        <f>Table1[[#This Row],[Gross Earning]]-Table1[[#This Row],[Budget]]</f>
        <v>2094451</v>
      </c>
    </row>
    <row r="1943" spans="1:11">
      <c r="A1943" t="s">
        <v>23036</v>
      </c>
      <c r="B1943" s="3">
        <v>2003</v>
      </c>
      <c r="C1943" t="s">
        <v>6496</v>
      </c>
      <c r="D1943" t="s">
        <v>2527</v>
      </c>
      <c r="E1943" t="s">
        <v>37</v>
      </c>
      <c r="F1943" t="s">
        <v>39</v>
      </c>
      <c r="G1943">
        <v>80</v>
      </c>
      <c r="H1943">
        <v>2360184</v>
      </c>
      <c r="I1943">
        <v>300000</v>
      </c>
      <c r="J1943">
        <v>7.1</v>
      </c>
      <c r="K1943">
        <f>Table1[[#This Row],[Gross Earning]]-Table1[[#This Row],[Budget]]</f>
        <v>2060184</v>
      </c>
    </row>
    <row r="1944" spans="1:11">
      <c r="A1944" t="s">
        <v>7839</v>
      </c>
      <c r="B1944" s="3">
        <v>2012</v>
      </c>
      <c r="C1944" t="s">
        <v>7835</v>
      </c>
      <c r="D1944" t="s">
        <v>7837</v>
      </c>
      <c r="E1944" t="s">
        <v>37</v>
      </c>
      <c r="F1944" t="s">
        <v>39</v>
      </c>
      <c r="G1944">
        <v>99</v>
      </c>
      <c r="H1944">
        <v>35057332</v>
      </c>
      <c r="I1944">
        <v>33000000</v>
      </c>
      <c r="J1944">
        <v>6.5</v>
      </c>
      <c r="K1944">
        <f>Table1[[#This Row],[Gross Earning]]-Table1[[#This Row],[Budget]]</f>
        <v>2057332</v>
      </c>
    </row>
    <row r="1945" spans="1:11">
      <c r="A1945" t="s">
        <v>302</v>
      </c>
      <c r="B1945" s="3">
        <v>2010</v>
      </c>
      <c r="C1945" t="s">
        <v>299</v>
      </c>
      <c r="D1945" t="s">
        <v>73</v>
      </c>
      <c r="E1945" t="s">
        <v>37</v>
      </c>
      <c r="F1945" t="s">
        <v>95</v>
      </c>
      <c r="G1945">
        <v>125</v>
      </c>
      <c r="H1945">
        <v>172051787</v>
      </c>
      <c r="I1945">
        <v>170000000</v>
      </c>
      <c r="J1945">
        <v>6.8</v>
      </c>
      <c r="K1945">
        <f>Table1[[#This Row],[Gross Earning]]-Table1[[#This Row],[Budget]]</f>
        <v>2051787</v>
      </c>
    </row>
    <row r="1946" spans="1:11">
      <c r="A1946" t="s">
        <v>7469</v>
      </c>
      <c r="B1946" s="3">
        <v>2005</v>
      </c>
      <c r="C1946" t="s">
        <v>5128</v>
      </c>
      <c r="D1946" t="s">
        <v>6403</v>
      </c>
      <c r="E1946" t="s">
        <v>37</v>
      </c>
      <c r="F1946" t="s">
        <v>585</v>
      </c>
      <c r="G1946">
        <v>108</v>
      </c>
      <c r="H1946">
        <v>32048809</v>
      </c>
      <c r="I1946">
        <v>30000000</v>
      </c>
      <c r="J1946">
        <v>5.3</v>
      </c>
      <c r="K1946">
        <f>Table1[[#This Row],[Gross Earning]]-Table1[[#This Row],[Budget]]</f>
        <v>2048809</v>
      </c>
    </row>
    <row r="1947" spans="1:11">
      <c r="A1947" t="s">
        <v>24120</v>
      </c>
      <c r="B1947" s="3">
        <v>1992</v>
      </c>
      <c r="C1947" t="s">
        <v>4903</v>
      </c>
      <c r="D1947" t="s">
        <v>5806</v>
      </c>
      <c r="E1947" t="s">
        <v>2778</v>
      </c>
      <c r="F1947" t="s">
        <v>585</v>
      </c>
      <c r="G1947">
        <v>81</v>
      </c>
      <c r="H1947">
        <v>2040920</v>
      </c>
      <c r="I1947">
        <v>7000</v>
      </c>
      <c r="J1947">
        <v>6.9</v>
      </c>
      <c r="K1947">
        <f>Table1[[#This Row],[Gross Earning]]-Table1[[#This Row],[Budget]]</f>
        <v>2033920</v>
      </c>
    </row>
    <row r="1948" spans="1:11">
      <c r="A1948" t="s">
        <v>7760</v>
      </c>
      <c r="B1948" s="3">
        <v>1993</v>
      </c>
      <c r="C1948" t="s">
        <v>487</v>
      </c>
      <c r="D1948" t="s">
        <v>214</v>
      </c>
      <c r="E1948" t="s">
        <v>37</v>
      </c>
      <c r="F1948" t="s">
        <v>95</v>
      </c>
      <c r="G1948">
        <v>139</v>
      </c>
      <c r="H1948">
        <v>32000000</v>
      </c>
      <c r="I1948">
        <v>30000000</v>
      </c>
      <c r="J1948">
        <v>7.2</v>
      </c>
      <c r="K1948">
        <f>Table1[[#This Row],[Gross Earning]]-Table1[[#This Row],[Budget]]</f>
        <v>2000000</v>
      </c>
    </row>
    <row r="1949" spans="1:11">
      <c r="A1949" t="s">
        <v>22325</v>
      </c>
      <c r="B1949" s="3">
        <v>2006</v>
      </c>
      <c r="C1949" t="s">
        <v>22324</v>
      </c>
      <c r="D1949" t="s">
        <v>3409</v>
      </c>
      <c r="E1949" t="s">
        <v>37</v>
      </c>
      <c r="F1949" t="s">
        <v>585</v>
      </c>
      <c r="G1949">
        <v>106</v>
      </c>
      <c r="H1949">
        <v>2694973</v>
      </c>
      <c r="I1949">
        <v>700000</v>
      </c>
      <c r="J1949">
        <v>7.2</v>
      </c>
      <c r="K1949">
        <f>Table1[[#This Row],[Gross Earning]]-Table1[[#This Row],[Budget]]</f>
        <v>1994973</v>
      </c>
    </row>
    <row r="1950" spans="1:11">
      <c r="A1950" t="s">
        <v>20641</v>
      </c>
      <c r="B1950" s="3">
        <v>2008</v>
      </c>
      <c r="C1950" t="s">
        <v>12807</v>
      </c>
      <c r="D1950" t="s">
        <v>20639</v>
      </c>
      <c r="E1950" t="s">
        <v>37</v>
      </c>
      <c r="F1950" t="s">
        <v>39</v>
      </c>
      <c r="G1950">
        <v>90</v>
      </c>
      <c r="H1950">
        <v>2957978</v>
      </c>
      <c r="I1950">
        <v>1000000</v>
      </c>
      <c r="J1950">
        <v>7.8</v>
      </c>
      <c r="K1950">
        <f>Table1[[#This Row],[Gross Earning]]-Table1[[#This Row],[Budget]]</f>
        <v>1957978</v>
      </c>
    </row>
    <row r="1951" spans="1:11">
      <c r="A1951" t="s">
        <v>20957</v>
      </c>
      <c r="B1951" s="3">
        <v>2013</v>
      </c>
      <c r="C1951" t="s">
        <v>20956</v>
      </c>
      <c r="D1951" t="s">
        <v>1681</v>
      </c>
      <c r="E1951" t="s">
        <v>37</v>
      </c>
      <c r="F1951" t="s">
        <v>585</v>
      </c>
      <c r="G1951">
        <v>104</v>
      </c>
      <c r="H1951">
        <v>3447339</v>
      </c>
      <c r="I1951">
        <v>1500000</v>
      </c>
      <c r="J1951">
        <v>5.8</v>
      </c>
      <c r="K1951">
        <f>Table1[[#This Row],[Gross Earning]]-Table1[[#This Row],[Budget]]</f>
        <v>1947339</v>
      </c>
    </row>
    <row r="1952" spans="1:11">
      <c r="A1952" t="s">
        <v>4676</v>
      </c>
      <c r="B1952" s="3">
        <v>2000</v>
      </c>
      <c r="C1952" t="s">
        <v>4673</v>
      </c>
      <c r="D1952" t="s">
        <v>4675</v>
      </c>
      <c r="E1952" t="s">
        <v>37</v>
      </c>
      <c r="F1952" t="s">
        <v>39</v>
      </c>
      <c r="G1952">
        <v>110</v>
      </c>
      <c r="H1952">
        <v>56932305</v>
      </c>
      <c r="I1952">
        <v>55000000</v>
      </c>
      <c r="J1952">
        <v>6.6</v>
      </c>
      <c r="K1952">
        <f>Table1[[#This Row],[Gross Earning]]-Table1[[#This Row],[Budget]]</f>
        <v>1932305</v>
      </c>
    </row>
    <row r="1953" spans="1:11">
      <c r="A1953" t="s">
        <v>1353</v>
      </c>
      <c r="B1953" s="3">
        <v>2007</v>
      </c>
      <c r="C1953" t="s">
        <v>1351</v>
      </c>
      <c r="D1953" t="s">
        <v>227</v>
      </c>
      <c r="E1953" t="s">
        <v>37</v>
      </c>
      <c r="F1953" t="s">
        <v>95</v>
      </c>
      <c r="G1953">
        <v>92</v>
      </c>
      <c r="H1953">
        <v>131920333</v>
      </c>
      <c r="I1953">
        <v>130000000</v>
      </c>
      <c r="J1953">
        <v>5.6</v>
      </c>
      <c r="K1953">
        <f>Table1[[#This Row],[Gross Earning]]-Table1[[#This Row],[Budget]]</f>
        <v>1920333</v>
      </c>
    </row>
    <row r="1954" spans="1:11">
      <c r="A1954" t="s">
        <v>20252</v>
      </c>
      <c r="B1954" s="3">
        <v>2005</v>
      </c>
      <c r="C1954" t="s">
        <v>20250</v>
      </c>
      <c r="D1954" t="s">
        <v>2527</v>
      </c>
      <c r="E1954" t="s">
        <v>37</v>
      </c>
      <c r="F1954" t="s">
        <v>585</v>
      </c>
      <c r="G1954">
        <v>91</v>
      </c>
      <c r="H1954">
        <v>3885134</v>
      </c>
      <c r="I1954">
        <v>2000000</v>
      </c>
      <c r="J1954">
        <v>7.4</v>
      </c>
      <c r="K1954">
        <f>Table1[[#This Row],[Gross Earning]]-Table1[[#This Row],[Budget]]</f>
        <v>1885134</v>
      </c>
    </row>
    <row r="1955" spans="1:11">
      <c r="A1955" t="s">
        <v>7722</v>
      </c>
      <c r="B1955" s="3">
        <v>1995</v>
      </c>
      <c r="C1955" t="s">
        <v>7721</v>
      </c>
      <c r="D1955" t="s">
        <v>1221</v>
      </c>
      <c r="E1955" t="s">
        <v>1464</v>
      </c>
      <c r="F1955" t="s">
        <v>585</v>
      </c>
      <c r="G1955">
        <v>135</v>
      </c>
      <c r="H1955">
        <v>1877179</v>
      </c>
      <c r="J1955">
        <v>7.1</v>
      </c>
      <c r="K1955">
        <f>Table1[[#This Row],[Gross Earning]]-Table1[[#This Row],[Budget]]</f>
        <v>1877179</v>
      </c>
    </row>
    <row r="1956" spans="1:11">
      <c r="A1956" t="s">
        <v>22800</v>
      </c>
      <c r="B1956" s="3">
        <v>1933</v>
      </c>
      <c r="C1956" t="s">
        <v>22798</v>
      </c>
      <c r="D1956" t="s">
        <v>11250</v>
      </c>
      <c r="E1956" t="s">
        <v>37</v>
      </c>
      <c r="F1956" t="s">
        <v>5613</v>
      </c>
      <c r="G1956">
        <v>89</v>
      </c>
      <c r="H1956">
        <v>2300000</v>
      </c>
      <c r="I1956">
        <v>439000</v>
      </c>
      <c r="J1956">
        <v>7.7</v>
      </c>
      <c r="K1956">
        <f>Table1[[#This Row],[Gross Earning]]-Table1[[#This Row],[Budget]]</f>
        <v>1861000</v>
      </c>
    </row>
    <row r="1957" spans="1:11">
      <c r="A1957" t="s">
        <v>19055</v>
      </c>
      <c r="B1957" s="3">
        <v>2011</v>
      </c>
      <c r="C1957" t="s">
        <v>11361</v>
      </c>
      <c r="D1957" t="s">
        <v>3581</v>
      </c>
      <c r="E1957" t="s">
        <v>37</v>
      </c>
      <c r="F1957" t="s">
        <v>585</v>
      </c>
      <c r="G1957">
        <v>107</v>
      </c>
      <c r="H1957">
        <v>5354039</v>
      </c>
      <c r="I1957">
        <v>3500000</v>
      </c>
      <c r="J1957">
        <v>7.1</v>
      </c>
      <c r="K1957">
        <f>Table1[[#This Row],[Gross Earning]]-Table1[[#This Row],[Budget]]</f>
        <v>1854039</v>
      </c>
    </row>
    <row r="1958" spans="1:11">
      <c r="A1958" t="s">
        <v>15920</v>
      </c>
      <c r="B1958" s="3">
        <v>2006</v>
      </c>
      <c r="C1958" t="s">
        <v>15917</v>
      </c>
      <c r="D1958" t="s">
        <v>3396</v>
      </c>
      <c r="E1958" t="s">
        <v>37</v>
      </c>
      <c r="F1958" t="s">
        <v>4830</v>
      </c>
      <c r="G1958">
        <v>127</v>
      </c>
      <c r="H1958">
        <v>1829142</v>
      </c>
      <c r="J1958">
        <v>7.5</v>
      </c>
      <c r="K1958">
        <f>Table1[[#This Row],[Gross Earning]]-Table1[[#This Row],[Budget]]</f>
        <v>1829142</v>
      </c>
    </row>
    <row r="1959" spans="1:11">
      <c r="A1959" t="s">
        <v>5846</v>
      </c>
      <c r="B1959" s="3">
        <v>1994</v>
      </c>
      <c r="C1959" t="s">
        <v>4914</v>
      </c>
      <c r="D1959" t="s">
        <v>3336</v>
      </c>
      <c r="E1959" t="s">
        <v>37</v>
      </c>
      <c r="F1959" t="s">
        <v>39</v>
      </c>
      <c r="G1959">
        <v>111</v>
      </c>
      <c r="H1959">
        <v>46815748</v>
      </c>
      <c r="I1959">
        <v>45000000</v>
      </c>
      <c r="J1959">
        <v>6.3</v>
      </c>
      <c r="K1959">
        <f>Table1[[#This Row],[Gross Earning]]-Table1[[#This Row],[Budget]]</f>
        <v>1815748</v>
      </c>
    </row>
    <row r="1960" spans="1:11">
      <c r="A1960" t="s">
        <v>6532</v>
      </c>
      <c r="B1960" s="3">
        <v>2007</v>
      </c>
      <c r="C1960" t="s">
        <v>6529</v>
      </c>
      <c r="D1960" t="s">
        <v>2208</v>
      </c>
      <c r="E1960" t="s">
        <v>37</v>
      </c>
      <c r="F1960" t="s">
        <v>585</v>
      </c>
      <c r="G1960">
        <v>102</v>
      </c>
      <c r="H1960">
        <v>41797066</v>
      </c>
      <c r="I1960">
        <v>40000000</v>
      </c>
      <c r="J1960">
        <v>4.7</v>
      </c>
      <c r="K1960">
        <f>Table1[[#This Row],[Gross Earning]]-Table1[[#This Row],[Budget]]</f>
        <v>1797066</v>
      </c>
    </row>
    <row r="1961" spans="1:11">
      <c r="A1961" t="s">
        <v>17821</v>
      </c>
      <c r="B1961" s="3">
        <v>2001</v>
      </c>
      <c r="C1961" t="s">
        <v>17820</v>
      </c>
      <c r="D1961" t="s">
        <v>5544</v>
      </c>
      <c r="E1961" t="s">
        <v>37</v>
      </c>
      <c r="F1961" t="s">
        <v>585</v>
      </c>
      <c r="G1961">
        <v>90</v>
      </c>
      <c r="H1961">
        <v>6755271</v>
      </c>
      <c r="I1961">
        <v>5000000</v>
      </c>
      <c r="J1961">
        <v>5.3</v>
      </c>
      <c r="K1961">
        <f>Table1[[#This Row],[Gross Earning]]-Table1[[#This Row],[Budget]]</f>
        <v>1755271</v>
      </c>
    </row>
    <row r="1962" spans="1:11">
      <c r="A1962" t="s">
        <v>8442</v>
      </c>
      <c r="B1962" s="3">
        <v>2009</v>
      </c>
      <c r="C1962" t="s">
        <v>8439</v>
      </c>
      <c r="D1962" t="s">
        <v>8441</v>
      </c>
      <c r="E1962" t="s">
        <v>37</v>
      </c>
      <c r="F1962" t="s">
        <v>39</v>
      </c>
      <c r="G1962">
        <v>79</v>
      </c>
      <c r="H1962">
        <v>31743332</v>
      </c>
      <c r="I1962">
        <v>30000000</v>
      </c>
      <c r="J1962">
        <v>7.1</v>
      </c>
      <c r="K1962">
        <f>Table1[[#This Row],[Gross Earning]]-Table1[[#This Row],[Budget]]</f>
        <v>1743332</v>
      </c>
    </row>
    <row r="1963" spans="1:11">
      <c r="A1963" t="s">
        <v>23167</v>
      </c>
      <c r="B1963" s="3">
        <v>1995</v>
      </c>
      <c r="C1963" t="s">
        <v>23166</v>
      </c>
      <c r="D1963" t="s">
        <v>1415</v>
      </c>
      <c r="E1963" t="s">
        <v>37</v>
      </c>
      <c r="F1963" t="s">
        <v>585</v>
      </c>
      <c r="G1963">
        <v>94</v>
      </c>
      <c r="H1963">
        <v>1977544</v>
      </c>
      <c r="I1963">
        <v>250000</v>
      </c>
      <c r="J1963">
        <v>6.5</v>
      </c>
      <c r="K1963">
        <f>Table1[[#This Row],[Gross Earning]]-Table1[[#This Row],[Budget]]</f>
        <v>1727544</v>
      </c>
    </row>
    <row r="1964" spans="1:11">
      <c r="A1964" t="s">
        <v>15059</v>
      </c>
      <c r="B1964" s="3">
        <v>2005</v>
      </c>
      <c r="C1964" t="s">
        <v>15056</v>
      </c>
      <c r="D1964" t="s">
        <v>7043</v>
      </c>
      <c r="E1964" t="s">
        <v>37</v>
      </c>
      <c r="F1964" t="s">
        <v>39</v>
      </c>
      <c r="G1964">
        <v>108</v>
      </c>
      <c r="H1964">
        <v>11703287</v>
      </c>
      <c r="I1964">
        <v>10000000</v>
      </c>
      <c r="J1964">
        <v>7</v>
      </c>
      <c r="K1964">
        <f>Table1[[#This Row],[Gross Earning]]-Table1[[#This Row],[Budget]]</f>
        <v>1703287</v>
      </c>
    </row>
    <row r="1965" spans="1:11">
      <c r="A1965" t="s">
        <v>12167</v>
      </c>
      <c r="B1965" s="3">
        <v>2006</v>
      </c>
      <c r="C1965" t="s">
        <v>4939</v>
      </c>
      <c r="D1965" t="s">
        <v>1671</v>
      </c>
      <c r="E1965" t="s">
        <v>37</v>
      </c>
      <c r="F1965" t="s">
        <v>585</v>
      </c>
      <c r="G1965">
        <v>110</v>
      </c>
      <c r="H1965">
        <v>19179969</v>
      </c>
      <c r="I1965">
        <v>17500000</v>
      </c>
      <c r="J1965">
        <v>6.3</v>
      </c>
      <c r="K1965">
        <f>Table1[[#This Row],[Gross Earning]]-Table1[[#This Row],[Budget]]</f>
        <v>1679969</v>
      </c>
    </row>
    <row r="1966" spans="1:11">
      <c r="A1966" t="s">
        <v>13786</v>
      </c>
      <c r="B1966" s="3">
        <v>2015</v>
      </c>
      <c r="C1966" t="s">
        <v>13785</v>
      </c>
      <c r="D1966" t="s">
        <v>3409</v>
      </c>
      <c r="E1966" t="s">
        <v>37</v>
      </c>
      <c r="F1966" t="s">
        <v>585</v>
      </c>
      <c r="G1966">
        <v>118</v>
      </c>
      <c r="H1966">
        <v>14677654</v>
      </c>
      <c r="I1966">
        <v>13000000</v>
      </c>
      <c r="J1966">
        <v>8.3000000000000007</v>
      </c>
      <c r="K1966">
        <f>Table1[[#This Row],[Gross Earning]]-Table1[[#This Row],[Budget]]</f>
        <v>1677654</v>
      </c>
    </row>
    <row r="1967" spans="1:11">
      <c r="A1967" t="s">
        <v>16576</v>
      </c>
      <c r="B1967" s="3">
        <v>2009</v>
      </c>
      <c r="C1967" t="s">
        <v>16575</v>
      </c>
      <c r="D1967" t="s">
        <v>8060</v>
      </c>
      <c r="E1967" t="s">
        <v>37</v>
      </c>
      <c r="F1967" t="s">
        <v>39</v>
      </c>
      <c r="G1967">
        <v>100</v>
      </c>
      <c r="H1967">
        <v>9176553</v>
      </c>
      <c r="I1967">
        <v>7500000</v>
      </c>
      <c r="J1967">
        <v>7.1</v>
      </c>
      <c r="K1967">
        <f>Table1[[#This Row],[Gross Earning]]-Table1[[#This Row],[Budget]]</f>
        <v>1676553</v>
      </c>
    </row>
    <row r="1968" spans="1:11">
      <c r="A1968" t="s">
        <v>21316</v>
      </c>
      <c r="B1968" s="3">
        <v>2013</v>
      </c>
      <c r="C1968" t="s">
        <v>21315</v>
      </c>
      <c r="D1968" t="s">
        <v>3794</v>
      </c>
      <c r="E1968" t="s">
        <v>37</v>
      </c>
      <c r="F1968" t="s">
        <v>39</v>
      </c>
      <c r="G1968">
        <v>113</v>
      </c>
      <c r="H1968">
        <v>2859955</v>
      </c>
      <c r="I1968">
        <v>1200000</v>
      </c>
      <c r="J1968">
        <v>6</v>
      </c>
      <c r="K1968">
        <f>Table1[[#This Row],[Gross Earning]]-Table1[[#This Row],[Budget]]</f>
        <v>1659955</v>
      </c>
    </row>
    <row r="1969" spans="1:11">
      <c r="A1969" t="s">
        <v>9652</v>
      </c>
      <c r="B1969" s="3">
        <v>2007</v>
      </c>
      <c r="C1969" t="s">
        <v>9650</v>
      </c>
      <c r="D1969" t="s">
        <v>6199</v>
      </c>
      <c r="E1969" t="s">
        <v>37</v>
      </c>
      <c r="F1969" t="s">
        <v>95</v>
      </c>
      <c r="G1969">
        <v>114</v>
      </c>
      <c r="H1969">
        <v>31655091</v>
      </c>
      <c r="I1969">
        <v>30000000</v>
      </c>
      <c r="J1969">
        <v>7.5</v>
      </c>
      <c r="K1969">
        <f>Table1[[#This Row],[Gross Earning]]-Table1[[#This Row],[Budget]]</f>
        <v>1655091</v>
      </c>
    </row>
    <row r="1970" spans="1:11">
      <c r="A1970" t="s">
        <v>22337</v>
      </c>
      <c r="B1970" s="3">
        <v>1997</v>
      </c>
      <c r="C1970" t="s">
        <v>22335</v>
      </c>
      <c r="D1970" t="s">
        <v>1671</v>
      </c>
      <c r="E1970" t="s">
        <v>37</v>
      </c>
      <c r="F1970" t="s">
        <v>585</v>
      </c>
      <c r="G1970">
        <v>84</v>
      </c>
      <c r="H1970">
        <v>2301777</v>
      </c>
      <c r="I1970">
        <v>650000</v>
      </c>
      <c r="J1970">
        <v>6.5</v>
      </c>
      <c r="K1970">
        <f>Table1[[#This Row],[Gross Earning]]-Table1[[#This Row],[Budget]]</f>
        <v>1651777</v>
      </c>
    </row>
    <row r="1971" spans="1:11">
      <c r="A1971" t="s">
        <v>19629</v>
      </c>
      <c r="B1971" s="3">
        <v>2005</v>
      </c>
      <c r="C1971" t="s">
        <v>19628</v>
      </c>
      <c r="D1971" t="s">
        <v>1681</v>
      </c>
      <c r="E1971" t="s">
        <v>37</v>
      </c>
      <c r="F1971" t="s">
        <v>585</v>
      </c>
      <c r="G1971">
        <v>105</v>
      </c>
      <c r="H1971">
        <v>3123749</v>
      </c>
      <c r="I1971">
        <v>1500000</v>
      </c>
      <c r="J1971">
        <v>6.5</v>
      </c>
      <c r="K1971">
        <f>Table1[[#This Row],[Gross Earning]]-Table1[[#This Row],[Budget]]</f>
        <v>1623749</v>
      </c>
    </row>
    <row r="1972" spans="1:11">
      <c r="A1972" t="s">
        <v>21319</v>
      </c>
      <c r="B1972" s="3">
        <v>1992</v>
      </c>
      <c r="C1972" t="s">
        <v>1764</v>
      </c>
      <c r="D1972" t="s">
        <v>2125</v>
      </c>
      <c r="E1972" t="s">
        <v>37</v>
      </c>
      <c r="F1972" t="s">
        <v>585</v>
      </c>
      <c r="G1972">
        <v>99</v>
      </c>
      <c r="H1972">
        <v>2812029</v>
      </c>
      <c r="I1972">
        <v>1200000</v>
      </c>
      <c r="J1972">
        <v>8.4</v>
      </c>
      <c r="K1972">
        <f>Table1[[#This Row],[Gross Earning]]-Table1[[#This Row],[Budget]]</f>
        <v>1612029</v>
      </c>
    </row>
    <row r="1973" spans="1:11">
      <c r="A1973" t="s">
        <v>13485</v>
      </c>
      <c r="B1973" s="3">
        <v>2001</v>
      </c>
      <c r="C1973" t="s">
        <v>13483</v>
      </c>
      <c r="D1973" t="s">
        <v>2208</v>
      </c>
      <c r="E1973" t="s">
        <v>37</v>
      </c>
      <c r="F1973" t="s">
        <v>585</v>
      </c>
      <c r="G1973">
        <v>85</v>
      </c>
      <c r="H1973">
        <v>12610731</v>
      </c>
      <c r="I1973">
        <v>11000000</v>
      </c>
      <c r="J1973">
        <v>4.4000000000000004</v>
      </c>
      <c r="K1973">
        <f>Table1[[#This Row],[Gross Earning]]-Table1[[#This Row],[Budget]]</f>
        <v>1610731</v>
      </c>
    </row>
    <row r="1974" spans="1:11">
      <c r="A1974" t="s">
        <v>20261</v>
      </c>
      <c r="B1974" s="3">
        <v>2015</v>
      </c>
      <c r="C1974" t="s">
        <v>20260</v>
      </c>
      <c r="D1974" t="s">
        <v>7837</v>
      </c>
      <c r="E1974" t="s">
        <v>37</v>
      </c>
      <c r="F1974" t="s">
        <v>585</v>
      </c>
      <c r="G1974">
        <v>96</v>
      </c>
      <c r="H1974">
        <v>3590010</v>
      </c>
      <c r="I1974">
        <v>2000000</v>
      </c>
      <c r="J1974">
        <v>6.1</v>
      </c>
      <c r="K1974">
        <f>Table1[[#This Row],[Gross Earning]]-Table1[[#This Row],[Budget]]</f>
        <v>1590010</v>
      </c>
    </row>
    <row r="1975" spans="1:11">
      <c r="A1975" t="s">
        <v>13921</v>
      </c>
      <c r="B1975" s="3">
        <v>2002</v>
      </c>
      <c r="C1975" t="s">
        <v>9392</v>
      </c>
      <c r="D1975" t="s">
        <v>3409</v>
      </c>
      <c r="E1975" t="s">
        <v>37</v>
      </c>
      <c r="F1975" t="s">
        <v>39</v>
      </c>
      <c r="G1975">
        <v>109</v>
      </c>
      <c r="H1975">
        <v>14060950</v>
      </c>
      <c r="I1975">
        <v>12500000</v>
      </c>
      <c r="J1975">
        <v>6.9</v>
      </c>
      <c r="K1975">
        <f>Table1[[#This Row],[Gross Earning]]-Table1[[#This Row],[Budget]]</f>
        <v>1560950</v>
      </c>
    </row>
    <row r="1976" spans="1:11">
      <c r="A1976" t="s">
        <v>12619</v>
      </c>
      <c r="B1976" s="3">
        <v>2002</v>
      </c>
      <c r="C1976" t="s">
        <v>8638</v>
      </c>
      <c r="D1976" t="s">
        <v>3396</v>
      </c>
      <c r="E1976" t="s">
        <v>37</v>
      </c>
      <c r="F1976" t="s">
        <v>585</v>
      </c>
      <c r="G1976">
        <v>115</v>
      </c>
      <c r="H1976">
        <v>1554566</v>
      </c>
      <c r="J1976">
        <v>6.6</v>
      </c>
      <c r="K1976">
        <f>Table1[[#This Row],[Gross Earning]]-Table1[[#This Row],[Budget]]</f>
        <v>1554566</v>
      </c>
    </row>
    <row r="1977" spans="1:11">
      <c r="A1977" t="s">
        <v>13447</v>
      </c>
      <c r="B1977" s="3">
        <v>2003</v>
      </c>
      <c r="C1977" t="s">
        <v>5702</v>
      </c>
      <c r="D1977" t="s">
        <v>1681</v>
      </c>
      <c r="E1977" t="s">
        <v>37</v>
      </c>
      <c r="F1977" t="s">
        <v>39</v>
      </c>
      <c r="G1977">
        <v>90</v>
      </c>
      <c r="H1977">
        <v>15549702</v>
      </c>
      <c r="I1977">
        <v>14000000</v>
      </c>
      <c r="J1977">
        <v>4.5999999999999996</v>
      </c>
      <c r="K1977">
        <f>Table1[[#This Row],[Gross Earning]]-Table1[[#This Row],[Budget]]</f>
        <v>1549702</v>
      </c>
    </row>
    <row r="1978" spans="1:11">
      <c r="A1978" t="s">
        <v>22539</v>
      </c>
      <c r="B1978" s="3">
        <v>1999</v>
      </c>
      <c r="C1978" t="s">
        <v>22535</v>
      </c>
      <c r="D1978" t="s">
        <v>22537</v>
      </c>
      <c r="E1978" t="s">
        <v>37</v>
      </c>
      <c r="F1978" t="s">
        <v>585</v>
      </c>
      <c r="G1978">
        <v>108</v>
      </c>
      <c r="H1978">
        <v>2047570</v>
      </c>
      <c r="I1978">
        <v>500000</v>
      </c>
      <c r="J1978">
        <v>7.6</v>
      </c>
      <c r="K1978">
        <f>Table1[[#This Row],[Gross Earning]]-Table1[[#This Row],[Budget]]</f>
        <v>1547570</v>
      </c>
    </row>
    <row r="1979" spans="1:11">
      <c r="A1979" t="s">
        <v>17102</v>
      </c>
      <c r="B1979" s="3">
        <v>2008</v>
      </c>
      <c r="C1979" t="s">
        <v>17099</v>
      </c>
      <c r="D1979" t="s">
        <v>17101</v>
      </c>
      <c r="E1979" t="s">
        <v>37</v>
      </c>
      <c r="G1979">
        <v>42</v>
      </c>
      <c r="H1979">
        <v>7518876</v>
      </c>
      <c r="I1979">
        <v>6000000</v>
      </c>
      <c r="J1979">
        <v>6.5</v>
      </c>
      <c r="K1979">
        <f>Table1[[#This Row],[Gross Earning]]-Table1[[#This Row],[Budget]]</f>
        <v>1518876</v>
      </c>
    </row>
    <row r="1980" spans="1:11">
      <c r="A1980" t="s">
        <v>21658</v>
      </c>
      <c r="B1980" s="3">
        <v>2008</v>
      </c>
      <c r="C1980" t="s">
        <v>21656</v>
      </c>
      <c r="D1980" t="s">
        <v>1935</v>
      </c>
      <c r="E1980" t="s">
        <v>37</v>
      </c>
      <c r="F1980" t="s">
        <v>585</v>
      </c>
      <c r="G1980">
        <v>97</v>
      </c>
      <c r="H1980">
        <v>2508841</v>
      </c>
      <c r="I1980">
        <v>1000000</v>
      </c>
      <c r="J1980">
        <v>7.2</v>
      </c>
      <c r="K1980">
        <f>Table1[[#This Row],[Gross Earning]]-Table1[[#This Row],[Budget]]</f>
        <v>1508841</v>
      </c>
    </row>
    <row r="1981" spans="1:11">
      <c r="A1981" t="s">
        <v>13451</v>
      </c>
      <c r="B1981" s="3">
        <v>2009</v>
      </c>
      <c r="C1981" t="s">
        <v>1394</v>
      </c>
      <c r="D1981" t="s">
        <v>13450</v>
      </c>
      <c r="E1981" t="s">
        <v>37</v>
      </c>
      <c r="F1981" t="s">
        <v>585</v>
      </c>
      <c r="G1981">
        <v>108</v>
      </c>
      <c r="H1981">
        <v>15483540</v>
      </c>
      <c r="I1981">
        <v>14000000</v>
      </c>
      <c r="J1981">
        <v>6.5</v>
      </c>
      <c r="K1981">
        <f>Table1[[#This Row],[Gross Earning]]-Table1[[#This Row],[Budget]]</f>
        <v>1483540</v>
      </c>
    </row>
    <row r="1982" spans="1:11">
      <c r="A1982" t="s">
        <v>12969</v>
      </c>
      <c r="B1982" s="3">
        <v>1999</v>
      </c>
      <c r="C1982" t="s">
        <v>12967</v>
      </c>
      <c r="D1982" t="s">
        <v>1924</v>
      </c>
      <c r="E1982" t="s">
        <v>37</v>
      </c>
      <c r="F1982" t="s">
        <v>585</v>
      </c>
      <c r="G1982">
        <v>109</v>
      </c>
      <c r="H1982">
        <v>16459004</v>
      </c>
      <c r="I1982">
        <v>15000000</v>
      </c>
      <c r="J1982">
        <v>4.9000000000000004</v>
      </c>
      <c r="K1982">
        <f>Table1[[#This Row],[Gross Earning]]-Table1[[#This Row],[Budget]]</f>
        <v>1459004</v>
      </c>
    </row>
    <row r="1983" spans="1:11">
      <c r="A1983" t="s">
        <v>23656</v>
      </c>
      <c r="B1983" s="3">
        <v>2011</v>
      </c>
      <c r="C1983" t="s">
        <v>23654</v>
      </c>
      <c r="D1983" t="s">
        <v>2527</v>
      </c>
      <c r="E1983" t="s">
        <v>37</v>
      </c>
      <c r="F1983" t="s">
        <v>585</v>
      </c>
      <c r="G1983">
        <v>90</v>
      </c>
      <c r="H1983">
        <v>1573712</v>
      </c>
      <c r="I1983">
        <v>125000</v>
      </c>
      <c r="J1983">
        <v>6.7</v>
      </c>
      <c r="K1983">
        <f>Table1[[#This Row],[Gross Earning]]-Table1[[#This Row],[Budget]]</f>
        <v>1448712</v>
      </c>
    </row>
    <row r="1984" spans="1:11">
      <c r="A1984" t="s">
        <v>19644</v>
      </c>
      <c r="B1984" s="3">
        <v>2003</v>
      </c>
      <c r="C1984" t="s">
        <v>7480</v>
      </c>
      <c r="D1984" t="s">
        <v>6403</v>
      </c>
      <c r="E1984" t="s">
        <v>1464</v>
      </c>
      <c r="F1984" t="s">
        <v>5613</v>
      </c>
      <c r="G1984">
        <v>89</v>
      </c>
      <c r="H1984">
        <v>3645438</v>
      </c>
      <c r="I1984">
        <v>2200000</v>
      </c>
      <c r="J1984">
        <v>6.8</v>
      </c>
      <c r="K1984">
        <f>Table1[[#This Row],[Gross Earning]]-Table1[[#This Row],[Budget]]</f>
        <v>1445438</v>
      </c>
    </row>
    <row r="1985" spans="1:11">
      <c r="A1985" t="s">
        <v>20662</v>
      </c>
      <c r="B1985" s="3">
        <v>2009</v>
      </c>
      <c r="C1985" t="s">
        <v>6262</v>
      </c>
      <c r="D1985" t="s">
        <v>4296</v>
      </c>
      <c r="E1985" t="s">
        <v>37</v>
      </c>
      <c r="F1985" t="s">
        <v>585</v>
      </c>
      <c r="G1985">
        <v>98</v>
      </c>
      <c r="H1985">
        <v>1445366</v>
      </c>
      <c r="J1985">
        <v>7.2</v>
      </c>
      <c r="K1985">
        <f>Table1[[#This Row],[Gross Earning]]-Table1[[#This Row],[Budget]]</f>
        <v>1445366</v>
      </c>
    </row>
    <row r="1986" spans="1:11">
      <c r="A1986" t="s">
        <v>18619</v>
      </c>
      <c r="B1986" s="3">
        <v>2011</v>
      </c>
      <c r="C1986" t="s">
        <v>18618</v>
      </c>
      <c r="D1986" t="s">
        <v>214</v>
      </c>
      <c r="E1986" t="s">
        <v>37</v>
      </c>
      <c r="F1986" t="s">
        <v>39</v>
      </c>
      <c r="G1986">
        <v>83</v>
      </c>
      <c r="H1986">
        <v>1429260</v>
      </c>
      <c r="J1986">
        <v>6.6</v>
      </c>
      <c r="K1986">
        <f>Table1[[#This Row],[Gross Earning]]-Table1[[#This Row],[Budget]]</f>
        <v>1429260</v>
      </c>
    </row>
    <row r="1987" spans="1:11">
      <c r="A1987" t="s">
        <v>16694</v>
      </c>
      <c r="B1987" s="3">
        <v>2009</v>
      </c>
      <c r="C1987" t="s">
        <v>16692</v>
      </c>
      <c r="D1987" t="s">
        <v>1671</v>
      </c>
      <c r="E1987" t="s">
        <v>37</v>
      </c>
      <c r="F1987" t="s">
        <v>585</v>
      </c>
      <c r="G1987">
        <v>105</v>
      </c>
      <c r="H1987">
        <v>1425993</v>
      </c>
      <c r="J1987">
        <v>5.3</v>
      </c>
      <c r="K1987">
        <f>Table1[[#This Row],[Gross Earning]]-Table1[[#This Row],[Budget]]</f>
        <v>1425993</v>
      </c>
    </row>
    <row r="1988" spans="1:11">
      <c r="A1988" t="s">
        <v>10988</v>
      </c>
      <c r="B1988" s="3">
        <v>1990</v>
      </c>
      <c r="C1988" t="s">
        <v>5930</v>
      </c>
      <c r="D1988" t="s">
        <v>10987</v>
      </c>
      <c r="E1988" t="s">
        <v>37</v>
      </c>
      <c r="F1988" t="s">
        <v>39</v>
      </c>
      <c r="G1988">
        <v>119</v>
      </c>
      <c r="H1988">
        <v>21413105</v>
      </c>
      <c r="I1988">
        <v>20000000</v>
      </c>
      <c r="J1988">
        <v>6.8</v>
      </c>
      <c r="K1988">
        <f>Table1[[#This Row],[Gross Earning]]-Table1[[#This Row],[Budget]]</f>
        <v>1413105</v>
      </c>
    </row>
    <row r="1989" spans="1:11">
      <c r="A1989" t="s">
        <v>17360</v>
      </c>
      <c r="B1989" s="3">
        <v>2006</v>
      </c>
      <c r="C1989" t="s">
        <v>13712</v>
      </c>
      <c r="D1989" t="s">
        <v>17358</v>
      </c>
      <c r="E1989" t="s">
        <v>37</v>
      </c>
      <c r="F1989" t="s">
        <v>39</v>
      </c>
      <c r="G1989">
        <v>95</v>
      </c>
      <c r="H1989">
        <v>7009668</v>
      </c>
      <c r="I1989">
        <v>5600000</v>
      </c>
      <c r="J1989">
        <v>2.1</v>
      </c>
      <c r="K1989">
        <f>Table1[[#This Row],[Gross Earning]]-Table1[[#This Row],[Budget]]</f>
        <v>1409668</v>
      </c>
    </row>
    <row r="1990" spans="1:11">
      <c r="A1990" t="s">
        <v>18281</v>
      </c>
      <c r="B1990" s="3">
        <v>2011</v>
      </c>
      <c r="C1990" t="s">
        <v>18277</v>
      </c>
      <c r="D1990" t="s">
        <v>18279</v>
      </c>
      <c r="E1990" t="s">
        <v>2778</v>
      </c>
      <c r="F1990" t="s">
        <v>39</v>
      </c>
      <c r="G1990">
        <v>105</v>
      </c>
      <c r="H1990">
        <v>1391770</v>
      </c>
      <c r="J1990">
        <v>6</v>
      </c>
      <c r="K1990">
        <f>Table1[[#This Row],[Gross Earning]]-Table1[[#This Row],[Budget]]</f>
        <v>1391770</v>
      </c>
    </row>
    <row r="1991" spans="1:11">
      <c r="A1991" t="s">
        <v>16592</v>
      </c>
      <c r="B1991" s="3">
        <v>1988</v>
      </c>
      <c r="C1991" t="s">
        <v>487</v>
      </c>
      <c r="D1991" t="s">
        <v>3409</v>
      </c>
      <c r="E1991" t="s">
        <v>37</v>
      </c>
      <c r="F1991" t="s">
        <v>585</v>
      </c>
      <c r="G1991">
        <v>164</v>
      </c>
      <c r="H1991">
        <v>8373585</v>
      </c>
      <c r="I1991">
        <v>7000000</v>
      </c>
      <c r="J1991">
        <v>7.6</v>
      </c>
      <c r="K1991">
        <f>Table1[[#This Row],[Gross Earning]]-Table1[[#This Row],[Budget]]</f>
        <v>1373585</v>
      </c>
    </row>
    <row r="1992" spans="1:11">
      <c r="A1992" t="s">
        <v>23032</v>
      </c>
      <c r="B1992" s="3">
        <v>1996</v>
      </c>
      <c r="C1992" t="s">
        <v>17301</v>
      </c>
      <c r="D1992" t="s">
        <v>1681</v>
      </c>
      <c r="E1992" t="s">
        <v>1464</v>
      </c>
      <c r="F1992" t="s">
        <v>585</v>
      </c>
      <c r="G1992">
        <v>91</v>
      </c>
      <c r="H1992">
        <v>1652472</v>
      </c>
      <c r="I1992">
        <v>300000</v>
      </c>
      <c r="J1992">
        <v>6.9</v>
      </c>
      <c r="K1992">
        <f>Table1[[#This Row],[Gross Earning]]-Table1[[#This Row],[Budget]]</f>
        <v>1352472</v>
      </c>
    </row>
    <row r="1993" spans="1:11">
      <c r="A1993" t="s">
        <v>18182</v>
      </c>
      <c r="B1993" s="3">
        <v>2004</v>
      </c>
      <c r="C1993" t="s">
        <v>18181</v>
      </c>
      <c r="D1993" t="s">
        <v>214</v>
      </c>
      <c r="E1993" t="s">
        <v>37</v>
      </c>
      <c r="F1993" t="s">
        <v>39</v>
      </c>
      <c r="G1993">
        <v>105</v>
      </c>
      <c r="H1993">
        <v>1340891</v>
      </c>
      <c r="J1993">
        <v>7.8</v>
      </c>
      <c r="K1993">
        <f>Table1[[#This Row],[Gross Earning]]-Table1[[#This Row],[Budget]]</f>
        <v>1340891</v>
      </c>
    </row>
    <row r="1994" spans="1:11">
      <c r="A1994" t="s">
        <v>20270</v>
      </c>
      <c r="B1994" s="3">
        <v>2005</v>
      </c>
      <c r="C1994" t="s">
        <v>507</v>
      </c>
      <c r="D1994" t="s">
        <v>464</v>
      </c>
      <c r="E1994" t="s">
        <v>37</v>
      </c>
      <c r="F1994" t="s">
        <v>585</v>
      </c>
      <c r="G1994">
        <v>116</v>
      </c>
      <c r="H1994">
        <v>3335839</v>
      </c>
      <c r="I1994">
        <v>2000000</v>
      </c>
      <c r="J1994">
        <v>7</v>
      </c>
      <c r="K1994">
        <f>Table1[[#This Row],[Gross Earning]]-Table1[[#This Row],[Budget]]</f>
        <v>1335839</v>
      </c>
    </row>
    <row r="1995" spans="1:11">
      <c r="A1995" t="s">
        <v>22844</v>
      </c>
      <c r="B1995" s="3">
        <v>2001</v>
      </c>
      <c r="C1995" t="s">
        <v>19765</v>
      </c>
      <c r="D1995" t="s">
        <v>16528</v>
      </c>
      <c r="E1995" t="s">
        <v>37</v>
      </c>
      <c r="F1995" t="s">
        <v>39</v>
      </c>
      <c r="G1995">
        <v>91</v>
      </c>
      <c r="H1995">
        <v>1293295</v>
      </c>
      <c r="J1995">
        <v>7.7</v>
      </c>
      <c r="K1995">
        <f>Table1[[#This Row],[Gross Earning]]-Table1[[#This Row],[Budget]]</f>
        <v>1293295</v>
      </c>
    </row>
    <row r="1996" spans="1:11">
      <c r="A1996" t="s">
        <v>22853</v>
      </c>
      <c r="B1996" s="3">
        <v>2006</v>
      </c>
      <c r="C1996" t="s">
        <v>17683</v>
      </c>
      <c r="D1996" t="s">
        <v>3409</v>
      </c>
      <c r="E1996" t="s">
        <v>2778</v>
      </c>
      <c r="F1996" t="s">
        <v>585</v>
      </c>
      <c r="G1996">
        <v>90</v>
      </c>
      <c r="H1996">
        <v>1689999</v>
      </c>
      <c r="I1996">
        <v>400000</v>
      </c>
      <c r="J1996">
        <v>7.1</v>
      </c>
      <c r="K1996">
        <f>Table1[[#This Row],[Gross Earning]]-Table1[[#This Row],[Budget]]</f>
        <v>1289999</v>
      </c>
    </row>
    <row r="1997" spans="1:11">
      <c r="A1997" t="s">
        <v>22168</v>
      </c>
      <c r="B1997" s="3">
        <v>2002</v>
      </c>
      <c r="C1997" t="s">
        <v>14895</v>
      </c>
      <c r="D1997" t="s">
        <v>214</v>
      </c>
      <c r="E1997" t="s">
        <v>37</v>
      </c>
      <c r="F1997" t="s">
        <v>585</v>
      </c>
      <c r="G1997">
        <v>88</v>
      </c>
      <c r="H1997">
        <v>2073984</v>
      </c>
      <c r="I1997">
        <v>800000</v>
      </c>
      <c r="J1997">
        <v>7.2</v>
      </c>
      <c r="K1997">
        <f>Table1[[#This Row],[Gross Earning]]-Table1[[#This Row],[Budget]]</f>
        <v>1273984</v>
      </c>
    </row>
    <row r="1998" spans="1:11">
      <c r="A1998" t="s">
        <v>20689</v>
      </c>
      <c r="B1998" s="3">
        <v>2000</v>
      </c>
      <c r="C1998" t="s">
        <v>20688</v>
      </c>
      <c r="D1998" t="s">
        <v>6199</v>
      </c>
      <c r="E1998" t="s">
        <v>37</v>
      </c>
      <c r="F1998" t="s">
        <v>39</v>
      </c>
      <c r="G1998">
        <v>109</v>
      </c>
      <c r="H1998">
        <v>3050934</v>
      </c>
      <c r="I1998">
        <v>1800000</v>
      </c>
      <c r="J1998">
        <v>7.3</v>
      </c>
      <c r="K1998">
        <f>Table1[[#This Row],[Gross Earning]]-Table1[[#This Row],[Budget]]</f>
        <v>1250934</v>
      </c>
    </row>
    <row r="1999" spans="1:11">
      <c r="A1999" t="s">
        <v>17428</v>
      </c>
      <c r="B1999" s="3">
        <v>2003</v>
      </c>
      <c r="C1999" t="s">
        <v>17426</v>
      </c>
      <c r="D1999" t="s">
        <v>2527</v>
      </c>
      <c r="E1999" t="s">
        <v>37</v>
      </c>
      <c r="F1999" t="s">
        <v>585</v>
      </c>
      <c r="G1999">
        <v>92</v>
      </c>
      <c r="H1999">
        <v>6239558</v>
      </c>
      <c r="I1999">
        <v>5000000</v>
      </c>
      <c r="J1999">
        <v>6.7</v>
      </c>
      <c r="K1999">
        <f>Table1[[#This Row],[Gross Earning]]-Table1[[#This Row],[Budget]]</f>
        <v>1239558</v>
      </c>
    </row>
    <row r="2000" spans="1:11">
      <c r="A2000" t="s">
        <v>1760</v>
      </c>
      <c r="B2000" s="3">
        <v>1996</v>
      </c>
      <c r="C2000" t="s">
        <v>1757</v>
      </c>
      <c r="D2000" t="s">
        <v>1758</v>
      </c>
      <c r="E2000" t="s">
        <v>37</v>
      </c>
      <c r="F2000" t="s">
        <v>585</v>
      </c>
      <c r="G2000">
        <v>115</v>
      </c>
      <c r="H2000">
        <v>101228120</v>
      </c>
      <c r="I2000">
        <v>100000000</v>
      </c>
      <c r="J2000">
        <v>6.1</v>
      </c>
      <c r="K2000">
        <f>Table1[[#This Row],[Gross Earning]]-Table1[[#This Row],[Budget]]</f>
        <v>1228120</v>
      </c>
    </row>
    <row r="2001" spans="1:11">
      <c r="A2001" t="s">
        <v>23551</v>
      </c>
      <c r="B2001" s="3">
        <v>2011</v>
      </c>
      <c r="C2001" t="s">
        <v>21743</v>
      </c>
      <c r="D2001" t="s">
        <v>5499</v>
      </c>
      <c r="E2001" t="s">
        <v>37</v>
      </c>
      <c r="F2001" t="s">
        <v>39</v>
      </c>
      <c r="G2001">
        <v>92</v>
      </c>
      <c r="H2001">
        <v>1316074</v>
      </c>
      <c r="I2001">
        <v>100000</v>
      </c>
      <c r="J2001">
        <v>7</v>
      </c>
      <c r="K2001">
        <f>Table1[[#This Row],[Gross Earning]]-Table1[[#This Row],[Budget]]</f>
        <v>1216074</v>
      </c>
    </row>
    <row r="2002" spans="1:11">
      <c r="A2002" t="s">
        <v>15914</v>
      </c>
      <c r="B2002" s="3">
        <v>2007</v>
      </c>
      <c r="C2002" t="s">
        <v>15912</v>
      </c>
      <c r="D2002" t="s">
        <v>1415</v>
      </c>
      <c r="E2002" t="s">
        <v>5611</v>
      </c>
      <c r="G2002">
        <v>128</v>
      </c>
      <c r="H2002">
        <v>1207007</v>
      </c>
      <c r="J2002">
        <v>7.3</v>
      </c>
      <c r="K2002">
        <f>Table1[[#This Row],[Gross Earning]]-Table1[[#This Row],[Budget]]</f>
        <v>1207007</v>
      </c>
    </row>
    <row r="2003" spans="1:11">
      <c r="A2003" t="s">
        <v>24001</v>
      </c>
      <c r="B2003" s="3">
        <v>1991</v>
      </c>
      <c r="C2003" t="s">
        <v>9162</v>
      </c>
      <c r="D2003" t="s">
        <v>2527</v>
      </c>
      <c r="E2003" t="s">
        <v>37</v>
      </c>
      <c r="F2003" t="s">
        <v>585</v>
      </c>
      <c r="G2003">
        <v>100</v>
      </c>
      <c r="H2003">
        <v>1227508</v>
      </c>
      <c r="I2003">
        <v>23000</v>
      </c>
      <c r="J2003">
        <v>7.1</v>
      </c>
      <c r="K2003">
        <f>Table1[[#This Row],[Gross Earning]]-Table1[[#This Row],[Budget]]</f>
        <v>1204508</v>
      </c>
    </row>
    <row r="2004" spans="1:11">
      <c r="A2004" t="s">
        <v>11009</v>
      </c>
      <c r="B2004" s="3">
        <v>1995</v>
      </c>
      <c r="C2004" t="s">
        <v>6051</v>
      </c>
      <c r="D2004" t="s">
        <v>9193</v>
      </c>
      <c r="E2004" t="s">
        <v>37</v>
      </c>
      <c r="F2004" t="s">
        <v>585</v>
      </c>
      <c r="G2004">
        <v>106</v>
      </c>
      <c r="H2004">
        <v>21200000</v>
      </c>
      <c r="I2004">
        <v>20000000</v>
      </c>
      <c r="J2004">
        <v>6.8</v>
      </c>
      <c r="K2004">
        <f>Table1[[#This Row],[Gross Earning]]-Table1[[#This Row],[Budget]]</f>
        <v>1200000</v>
      </c>
    </row>
    <row r="2005" spans="1:11">
      <c r="A2005" t="s">
        <v>21610</v>
      </c>
      <c r="B2005" s="3">
        <v>2013</v>
      </c>
      <c r="C2005" t="s">
        <v>16339</v>
      </c>
      <c r="D2005" t="s">
        <v>17700</v>
      </c>
      <c r="E2005" t="s">
        <v>37</v>
      </c>
      <c r="F2005" t="s">
        <v>585</v>
      </c>
      <c r="G2005">
        <v>100</v>
      </c>
      <c r="H2005">
        <v>7186670</v>
      </c>
      <c r="I2005">
        <v>6000000</v>
      </c>
      <c r="J2005">
        <v>5.4</v>
      </c>
      <c r="K2005">
        <f>Table1[[#This Row],[Gross Earning]]-Table1[[#This Row],[Budget]]</f>
        <v>1186670</v>
      </c>
    </row>
    <row r="2006" spans="1:11">
      <c r="A2006" t="s">
        <v>19859</v>
      </c>
      <c r="B2006" s="3">
        <v>2004</v>
      </c>
      <c r="C2006" t="s">
        <v>19858</v>
      </c>
      <c r="D2006" t="s">
        <v>1415</v>
      </c>
      <c r="E2006" t="s">
        <v>37</v>
      </c>
      <c r="F2006" t="s">
        <v>585</v>
      </c>
      <c r="G2006">
        <v>96</v>
      </c>
      <c r="H2006">
        <v>1186323</v>
      </c>
      <c r="J2006">
        <v>7.6</v>
      </c>
      <c r="K2006">
        <f>Table1[[#This Row],[Gross Earning]]-Table1[[#This Row],[Budget]]</f>
        <v>1186323</v>
      </c>
    </row>
    <row r="2007" spans="1:11">
      <c r="A2007" t="s">
        <v>4801</v>
      </c>
      <c r="B2007" s="3">
        <v>2014</v>
      </c>
      <c r="C2007" t="s">
        <v>717</v>
      </c>
      <c r="D2007" t="s">
        <v>4800</v>
      </c>
      <c r="E2007" t="s">
        <v>37</v>
      </c>
      <c r="F2007" t="s">
        <v>95</v>
      </c>
      <c r="G2007">
        <v>119</v>
      </c>
      <c r="H2007">
        <v>51178893</v>
      </c>
      <c r="I2007">
        <v>50000000</v>
      </c>
      <c r="J2007">
        <v>6.4</v>
      </c>
      <c r="K2007">
        <f>Table1[[#This Row],[Gross Earning]]-Table1[[#This Row],[Budget]]</f>
        <v>1178893</v>
      </c>
    </row>
    <row r="2008" spans="1:11">
      <c r="A2008" t="s">
        <v>7002</v>
      </c>
      <c r="B2008" s="3">
        <v>2002</v>
      </c>
      <c r="C2008" t="s">
        <v>741</v>
      </c>
      <c r="D2008" t="s">
        <v>2125</v>
      </c>
      <c r="E2008" t="s">
        <v>37</v>
      </c>
      <c r="F2008" t="s">
        <v>39</v>
      </c>
      <c r="G2008">
        <v>115</v>
      </c>
      <c r="H2008">
        <v>39177215</v>
      </c>
      <c r="I2008">
        <v>38000000</v>
      </c>
      <c r="J2008">
        <v>5.6</v>
      </c>
      <c r="K2008">
        <f>Table1[[#This Row],[Gross Earning]]-Table1[[#This Row],[Budget]]</f>
        <v>1177215</v>
      </c>
    </row>
    <row r="2009" spans="1:11">
      <c r="A2009" t="s">
        <v>10123</v>
      </c>
      <c r="B2009" s="3">
        <v>2000</v>
      </c>
      <c r="C2009" t="s">
        <v>10122</v>
      </c>
      <c r="D2009" t="s">
        <v>9193</v>
      </c>
      <c r="E2009" t="s">
        <v>37</v>
      </c>
      <c r="F2009" t="s">
        <v>585</v>
      </c>
      <c r="G2009">
        <v>110</v>
      </c>
      <c r="H2009">
        <v>25167270</v>
      </c>
      <c r="I2009">
        <v>24000000</v>
      </c>
      <c r="J2009">
        <v>6.3</v>
      </c>
      <c r="K2009">
        <f>Table1[[#This Row],[Gross Earning]]-Table1[[#This Row],[Budget]]</f>
        <v>1167270</v>
      </c>
    </row>
    <row r="2010" spans="1:11">
      <c r="A2010" t="s">
        <v>14758</v>
      </c>
      <c r="B2010" s="3">
        <v>2010</v>
      </c>
      <c r="C2010" t="s">
        <v>14755</v>
      </c>
      <c r="D2010" t="s">
        <v>1671</v>
      </c>
      <c r="E2010" t="s">
        <v>5611</v>
      </c>
      <c r="G2010">
        <v>144</v>
      </c>
      <c r="H2010">
        <v>1165104</v>
      </c>
      <c r="J2010">
        <v>5.3</v>
      </c>
      <c r="K2010">
        <f>Table1[[#This Row],[Gross Earning]]-Table1[[#This Row],[Budget]]</f>
        <v>1165104</v>
      </c>
    </row>
    <row r="2011" spans="1:11">
      <c r="A2011" t="s">
        <v>15674</v>
      </c>
      <c r="B2011" s="3">
        <v>1989</v>
      </c>
      <c r="C2011" t="s">
        <v>857</v>
      </c>
      <c r="D2011" t="s">
        <v>15673</v>
      </c>
      <c r="E2011" t="s">
        <v>37</v>
      </c>
      <c r="F2011" t="s">
        <v>39</v>
      </c>
      <c r="G2011">
        <v>137</v>
      </c>
      <c r="H2011">
        <v>10161099</v>
      </c>
      <c r="I2011">
        <v>9000000</v>
      </c>
      <c r="J2011">
        <v>7.7</v>
      </c>
      <c r="K2011">
        <f>Table1[[#This Row],[Gross Earning]]-Table1[[#This Row],[Budget]]</f>
        <v>1161099</v>
      </c>
    </row>
    <row r="2012" spans="1:11">
      <c r="A2012" t="s">
        <v>17828</v>
      </c>
      <c r="B2012" s="3">
        <v>1989</v>
      </c>
      <c r="C2012" t="s">
        <v>17827</v>
      </c>
      <c r="D2012" t="s">
        <v>2527</v>
      </c>
      <c r="E2012" t="s">
        <v>37</v>
      </c>
      <c r="F2012" t="s">
        <v>39</v>
      </c>
      <c r="G2012">
        <v>150</v>
      </c>
      <c r="H2012">
        <v>6157157</v>
      </c>
      <c r="I2012">
        <v>5000000</v>
      </c>
      <c r="J2012">
        <v>7</v>
      </c>
      <c r="K2012">
        <f>Table1[[#This Row],[Gross Earning]]-Table1[[#This Row],[Budget]]</f>
        <v>1157157</v>
      </c>
    </row>
    <row r="2013" spans="1:11">
      <c r="A2013" t="s">
        <v>19364</v>
      </c>
      <c r="B2013" s="3">
        <v>2000</v>
      </c>
      <c r="C2013" t="s">
        <v>19362</v>
      </c>
      <c r="D2013" t="s">
        <v>1681</v>
      </c>
      <c r="E2013" t="s">
        <v>37</v>
      </c>
      <c r="F2013" t="s">
        <v>585</v>
      </c>
      <c r="G2013">
        <v>82</v>
      </c>
      <c r="H2013">
        <v>4142507</v>
      </c>
      <c r="I2013">
        <v>3000000</v>
      </c>
      <c r="J2013">
        <v>4.4000000000000004</v>
      </c>
      <c r="K2013">
        <f>Table1[[#This Row],[Gross Earning]]-Table1[[#This Row],[Budget]]</f>
        <v>1142507</v>
      </c>
    </row>
    <row r="2014" spans="1:11">
      <c r="A2014" t="s">
        <v>19369</v>
      </c>
      <c r="B2014" s="3">
        <v>1996</v>
      </c>
      <c r="C2014" t="s">
        <v>10306</v>
      </c>
      <c r="D2014" t="s">
        <v>19368</v>
      </c>
      <c r="E2014" t="s">
        <v>37</v>
      </c>
      <c r="F2014" t="s">
        <v>585</v>
      </c>
      <c r="G2014">
        <v>109</v>
      </c>
      <c r="H2014">
        <v>4109095</v>
      </c>
      <c r="I2014">
        <v>3000000</v>
      </c>
      <c r="J2014">
        <v>6</v>
      </c>
      <c r="K2014">
        <f>Table1[[#This Row],[Gross Earning]]-Table1[[#This Row],[Budget]]</f>
        <v>1109095</v>
      </c>
    </row>
    <row r="2015" spans="1:11">
      <c r="A2015" t="s">
        <v>7110</v>
      </c>
      <c r="B2015" s="3">
        <v>2012</v>
      </c>
      <c r="C2015" t="s">
        <v>7109</v>
      </c>
      <c r="D2015" t="s">
        <v>1415</v>
      </c>
      <c r="E2015" t="s">
        <v>37</v>
      </c>
      <c r="F2015" t="s">
        <v>39</v>
      </c>
      <c r="G2015">
        <v>110</v>
      </c>
      <c r="H2015">
        <v>41102171</v>
      </c>
      <c r="I2015">
        <v>40000000</v>
      </c>
      <c r="J2015">
        <v>5.7</v>
      </c>
      <c r="K2015">
        <f>Table1[[#This Row],[Gross Earning]]-Table1[[#This Row],[Budget]]</f>
        <v>1102171</v>
      </c>
    </row>
    <row r="2016" spans="1:11">
      <c r="A2016" t="s">
        <v>19866</v>
      </c>
      <c r="B2016" s="3">
        <v>2007</v>
      </c>
      <c r="C2016" t="s">
        <v>19863</v>
      </c>
      <c r="D2016" t="s">
        <v>3409</v>
      </c>
      <c r="E2016" t="s">
        <v>37</v>
      </c>
      <c r="F2016" t="s">
        <v>39</v>
      </c>
      <c r="G2016">
        <v>101</v>
      </c>
      <c r="H2016">
        <v>1094998</v>
      </c>
      <c r="J2016">
        <v>6.7</v>
      </c>
      <c r="K2016">
        <f>Table1[[#This Row],[Gross Earning]]-Table1[[#This Row],[Budget]]</f>
        <v>1094998</v>
      </c>
    </row>
    <row r="2017" spans="1:11">
      <c r="A2017" t="s">
        <v>16778</v>
      </c>
      <c r="B2017" s="3">
        <v>1993</v>
      </c>
      <c r="C2017" t="s">
        <v>9162</v>
      </c>
      <c r="D2017" t="s">
        <v>1671</v>
      </c>
      <c r="E2017" t="s">
        <v>37</v>
      </c>
      <c r="F2017" t="s">
        <v>585</v>
      </c>
      <c r="G2017">
        <v>102</v>
      </c>
      <c r="H2017">
        <v>7993039</v>
      </c>
      <c r="I2017">
        <v>6900000</v>
      </c>
      <c r="J2017">
        <v>7.7</v>
      </c>
      <c r="K2017">
        <f>Table1[[#This Row],[Gross Earning]]-Table1[[#This Row],[Budget]]</f>
        <v>1093039</v>
      </c>
    </row>
    <row r="2018" spans="1:11">
      <c r="A2018" t="s">
        <v>2690</v>
      </c>
      <c r="B2018" s="3">
        <v>1997</v>
      </c>
      <c r="C2018" t="s">
        <v>1058</v>
      </c>
      <c r="D2018" t="s">
        <v>2689</v>
      </c>
      <c r="E2018" t="s">
        <v>37</v>
      </c>
      <c r="F2018" t="s">
        <v>585</v>
      </c>
      <c r="G2018">
        <v>135</v>
      </c>
      <c r="H2018">
        <v>76081498</v>
      </c>
      <c r="I2018">
        <v>75000000</v>
      </c>
      <c r="J2018">
        <v>6.7</v>
      </c>
      <c r="K2018">
        <f>Table1[[#This Row],[Gross Earning]]-Table1[[#This Row],[Budget]]</f>
        <v>1081498</v>
      </c>
    </row>
    <row r="2019" spans="1:11">
      <c r="A2019" t="s">
        <v>22552</v>
      </c>
      <c r="B2019" s="3">
        <v>2003</v>
      </c>
      <c r="C2019" t="s">
        <v>22549</v>
      </c>
      <c r="D2019" t="s">
        <v>3409</v>
      </c>
      <c r="E2019" t="s">
        <v>11117</v>
      </c>
      <c r="F2019" t="s">
        <v>39</v>
      </c>
      <c r="G2019">
        <v>83</v>
      </c>
      <c r="H2019">
        <v>1127331</v>
      </c>
      <c r="I2019">
        <v>46000</v>
      </c>
      <c r="J2019">
        <v>7.4</v>
      </c>
      <c r="K2019">
        <f>Table1[[#This Row],[Gross Earning]]-Table1[[#This Row],[Budget]]</f>
        <v>1081331</v>
      </c>
    </row>
    <row r="2020" spans="1:11">
      <c r="A2020" t="s">
        <v>13460</v>
      </c>
      <c r="B2020" s="3">
        <v>1998</v>
      </c>
      <c r="C2020" t="s">
        <v>13459</v>
      </c>
      <c r="D2020" t="s">
        <v>1671</v>
      </c>
      <c r="E2020" t="s">
        <v>37</v>
      </c>
      <c r="F2020" t="s">
        <v>585</v>
      </c>
      <c r="G2020">
        <v>96</v>
      </c>
      <c r="H2020">
        <v>15062898</v>
      </c>
      <c r="I2020">
        <v>14000000</v>
      </c>
      <c r="J2020">
        <v>6</v>
      </c>
      <c r="K2020">
        <f>Table1[[#This Row],[Gross Earning]]-Table1[[#This Row],[Budget]]</f>
        <v>1062898</v>
      </c>
    </row>
    <row r="2021" spans="1:11">
      <c r="A2021" t="s">
        <v>15726</v>
      </c>
      <c r="B2021" s="3">
        <v>1998</v>
      </c>
      <c r="C2021" t="s">
        <v>11375</v>
      </c>
      <c r="D2021" t="s">
        <v>6199</v>
      </c>
      <c r="E2021" t="s">
        <v>37</v>
      </c>
      <c r="F2021" t="s">
        <v>585</v>
      </c>
      <c r="G2021">
        <v>124</v>
      </c>
      <c r="H2021">
        <v>1043487</v>
      </c>
      <c r="J2021">
        <v>7</v>
      </c>
      <c r="K2021">
        <f>Table1[[#This Row],[Gross Earning]]-Table1[[#This Row],[Budget]]</f>
        <v>1043487</v>
      </c>
    </row>
    <row r="2022" spans="1:11">
      <c r="A2022" t="s">
        <v>14736</v>
      </c>
      <c r="B2022" s="3">
        <v>2007</v>
      </c>
      <c r="C2022" t="s">
        <v>14735</v>
      </c>
      <c r="D2022" t="s">
        <v>1415</v>
      </c>
      <c r="E2022" t="s">
        <v>37</v>
      </c>
      <c r="F2022" t="s">
        <v>39</v>
      </c>
      <c r="G2022">
        <v>97</v>
      </c>
      <c r="H2022">
        <v>11043445</v>
      </c>
      <c r="I2022">
        <v>10000000</v>
      </c>
      <c r="J2022">
        <v>6.5</v>
      </c>
      <c r="K2022">
        <f>Table1[[#This Row],[Gross Earning]]-Table1[[#This Row],[Budget]]</f>
        <v>1043445</v>
      </c>
    </row>
    <row r="2023" spans="1:11">
      <c r="A2023" t="s">
        <v>17190</v>
      </c>
      <c r="B2023" s="3">
        <v>2001</v>
      </c>
      <c r="C2023" t="s">
        <v>17189</v>
      </c>
      <c r="D2023" t="s">
        <v>4075</v>
      </c>
      <c r="E2023" t="s">
        <v>37</v>
      </c>
      <c r="F2023" t="s">
        <v>585</v>
      </c>
      <c r="G2023">
        <v>84</v>
      </c>
      <c r="H2023">
        <v>1028337</v>
      </c>
      <c r="J2023">
        <v>6.4</v>
      </c>
      <c r="K2023">
        <f>Table1[[#This Row],[Gross Earning]]-Table1[[#This Row],[Budget]]</f>
        <v>1028337</v>
      </c>
    </row>
    <row r="2024" spans="1:11">
      <c r="A2024" t="s">
        <v>5826</v>
      </c>
      <c r="B2024" s="3">
        <v>2005</v>
      </c>
      <c r="C2024" t="s">
        <v>5825</v>
      </c>
      <c r="D2024" t="s">
        <v>1875</v>
      </c>
      <c r="E2024" t="s">
        <v>37</v>
      </c>
      <c r="F2024" t="s">
        <v>95</v>
      </c>
      <c r="G2024">
        <v>109</v>
      </c>
      <c r="H2024">
        <v>51019112</v>
      </c>
      <c r="I2024">
        <v>50000000</v>
      </c>
      <c r="J2024">
        <v>6.8</v>
      </c>
      <c r="K2024">
        <f>Table1[[#This Row],[Gross Earning]]-Table1[[#This Row],[Budget]]</f>
        <v>1019112</v>
      </c>
    </row>
    <row r="2025" spans="1:11">
      <c r="A2025" t="s">
        <v>7843</v>
      </c>
      <c r="B2025" s="3">
        <v>2006</v>
      </c>
      <c r="C2025" t="s">
        <v>5861</v>
      </c>
      <c r="D2025" t="s">
        <v>7842</v>
      </c>
      <c r="E2025" t="s">
        <v>37</v>
      </c>
      <c r="F2025" t="s">
        <v>585</v>
      </c>
      <c r="G2025">
        <v>105</v>
      </c>
      <c r="H2025">
        <v>34014398</v>
      </c>
      <c r="I2025">
        <v>33000000</v>
      </c>
      <c r="J2025">
        <v>5.6</v>
      </c>
      <c r="K2025">
        <f>Table1[[#This Row],[Gross Earning]]-Table1[[#This Row],[Budget]]</f>
        <v>1014398</v>
      </c>
    </row>
    <row r="2026" spans="1:11">
      <c r="A2026" t="s">
        <v>19471</v>
      </c>
      <c r="B2026" s="3">
        <v>2011</v>
      </c>
      <c r="C2026" t="s">
        <v>19470</v>
      </c>
      <c r="D2026" t="s">
        <v>1415</v>
      </c>
      <c r="E2026" t="s">
        <v>37</v>
      </c>
      <c r="F2026" t="s">
        <v>39</v>
      </c>
      <c r="G2026">
        <v>99</v>
      </c>
      <c r="H2026">
        <v>1007535</v>
      </c>
      <c r="J2026">
        <v>5.7</v>
      </c>
      <c r="K2026">
        <f>Table1[[#This Row],[Gross Earning]]-Table1[[#This Row],[Budget]]</f>
        <v>1007535</v>
      </c>
    </row>
    <row r="2027" spans="1:11">
      <c r="A2027" t="s">
        <v>10166</v>
      </c>
      <c r="B2027" s="3">
        <v>2010</v>
      </c>
      <c r="C2027" t="s">
        <v>7480</v>
      </c>
      <c r="D2027" t="s">
        <v>7579</v>
      </c>
      <c r="E2027" t="s">
        <v>37</v>
      </c>
      <c r="F2027" t="s">
        <v>585</v>
      </c>
      <c r="G2027">
        <v>88</v>
      </c>
      <c r="H2027">
        <v>25003072</v>
      </c>
      <c r="I2027">
        <v>24000000</v>
      </c>
      <c r="J2027">
        <v>5.5</v>
      </c>
      <c r="K2027">
        <f>Table1[[#This Row],[Gross Earning]]-Table1[[#This Row],[Budget]]</f>
        <v>1003072</v>
      </c>
    </row>
    <row r="2028" spans="1:11">
      <c r="A2028" t="s">
        <v>21312</v>
      </c>
      <c r="B2028" s="3">
        <v>1999</v>
      </c>
      <c r="C2028" t="s">
        <v>21311</v>
      </c>
      <c r="D2028" t="s">
        <v>2527</v>
      </c>
      <c r="E2028" t="s">
        <v>37</v>
      </c>
      <c r="F2028" t="s">
        <v>585</v>
      </c>
      <c r="G2028">
        <v>85</v>
      </c>
      <c r="H2028">
        <v>2199853</v>
      </c>
      <c r="I2028">
        <v>1200000</v>
      </c>
      <c r="J2028">
        <v>6.6</v>
      </c>
      <c r="K2028">
        <f>Table1[[#This Row],[Gross Earning]]-Table1[[#This Row],[Budget]]</f>
        <v>999853</v>
      </c>
    </row>
    <row r="2029" spans="1:11">
      <c r="A2029" t="s">
        <v>22848</v>
      </c>
      <c r="B2029" s="3">
        <v>1975</v>
      </c>
      <c r="C2029" t="s">
        <v>2791</v>
      </c>
      <c r="D2029" t="s">
        <v>5419</v>
      </c>
      <c r="E2029" t="s">
        <v>37</v>
      </c>
      <c r="F2029" t="s">
        <v>95</v>
      </c>
      <c r="G2029">
        <v>91</v>
      </c>
      <c r="H2029">
        <v>1229197</v>
      </c>
      <c r="I2029">
        <v>229575</v>
      </c>
      <c r="J2029">
        <v>8.3000000000000007</v>
      </c>
      <c r="K2029">
        <f>Table1[[#This Row],[Gross Earning]]-Table1[[#This Row],[Budget]]</f>
        <v>999622</v>
      </c>
    </row>
    <row r="2030" spans="1:11">
      <c r="A2030" t="s">
        <v>20334</v>
      </c>
      <c r="B2030" s="3">
        <v>2010</v>
      </c>
      <c r="C2030" t="s">
        <v>20333</v>
      </c>
      <c r="D2030" t="s">
        <v>1765</v>
      </c>
      <c r="E2030" t="s">
        <v>37</v>
      </c>
      <c r="F2030" t="s">
        <v>95</v>
      </c>
      <c r="G2030">
        <v>104</v>
      </c>
      <c r="H2030">
        <v>977600</v>
      </c>
      <c r="J2030">
        <v>6.5</v>
      </c>
      <c r="K2030">
        <f>Table1[[#This Row],[Gross Earning]]-Table1[[#This Row],[Budget]]</f>
        <v>977600</v>
      </c>
    </row>
    <row r="2031" spans="1:11">
      <c r="A2031" t="s">
        <v>23023</v>
      </c>
      <c r="B2031" s="3">
        <v>1999</v>
      </c>
      <c r="C2031" t="s">
        <v>8565</v>
      </c>
      <c r="D2031" t="s">
        <v>2527</v>
      </c>
      <c r="E2031" t="s">
        <v>37</v>
      </c>
      <c r="F2031" t="s">
        <v>39</v>
      </c>
      <c r="G2031">
        <v>102</v>
      </c>
      <c r="H2031">
        <v>1281176</v>
      </c>
      <c r="I2031">
        <v>312000</v>
      </c>
      <c r="J2031">
        <v>6.7</v>
      </c>
      <c r="K2031">
        <f>Table1[[#This Row],[Gross Earning]]-Table1[[#This Row],[Budget]]</f>
        <v>969176</v>
      </c>
    </row>
    <row r="2032" spans="1:11">
      <c r="A2032" t="s">
        <v>21669</v>
      </c>
      <c r="B2032" s="3">
        <v>1997</v>
      </c>
      <c r="C2032" t="s">
        <v>17441</v>
      </c>
      <c r="D2032" t="s">
        <v>2527</v>
      </c>
      <c r="E2032" t="s">
        <v>37</v>
      </c>
      <c r="F2032" t="s">
        <v>585</v>
      </c>
      <c r="G2032">
        <v>84</v>
      </c>
      <c r="H2032">
        <v>1950218</v>
      </c>
      <c r="I2032">
        <v>1000000</v>
      </c>
      <c r="J2032">
        <v>5.6</v>
      </c>
      <c r="K2032">
        <f>Table1[[#This Row],[Gross Earning]]-Table1[[#This Row],[Budget]]</f>
        <v>950218</v>
      </c>
    </row>
    <row r="2033" spans="1:11">
      <c r="A2033" t="s">
        <v>14215</v>
      </c>
      <c r="B2033" s="3">
        <v>1998</v>
      </c>
      <c r="C2033" t="s">
        <v>5462</v>
      </c>
      <c r="D2033" t="s">
        <v>1415</v>
      </c>
      <c r="E2033" t="s">
        <v>37</v>
      </c>
      <c r="F2033" t="s">
        <v>585</v>
      </c>
      <c r="G2033">
        <v>100</v>
      </c>
      <c r="H2033">
        <v>12902790</v>
      </c>
      <c r="I2033">
        <v>12000000</v>
      </c>
      <c r="J2033">
        <v>6.6</v>
      </c>
      <c r="K2033">
        <f>Table1[[#This Row],[Gross Earning]]-Table1[[#This Row],[Budget]]</f>
        <v>902790</v>
      </c>
    </row>
    <row r="2034" spans="1:11">
      <c r="A2034" t="s">
        <v>19385</v>
      </c>
      <c r="B2034" s="3">
        <v>1993</v>
      </c>
      <c r="C2034" t="s">
        <v>19384</v>
      </c>
      <c r="D2034" t="s">
        <v>7406</v>
      </c>
      <c r="E2034" t="s">
        <v>37</v>
      </c>
      <c r="F2034" t="s">
        <v>585</v>
      </c>
      <c r="G2034">
        <v>98</v>
      </c>
      <c r="H2034">
        <v>3902679</v>
      </c>
      <c r="I2034">
        <v>3000000</v>
      </c>
      <c r="J2034">
        <v>5.3</v>
      </c>
      <c r="K2034">
        <f>Table1[[#This Row],[Gross Earning]]-Table1[[#This Row],[Budget]]</f>
        <v>902679</v>
      </c>
    </row>
    <row r="2035" spans="1:11">
      <c r="A2035" t="s">
        <v>20925</v>
      </c>
      <c r="B2035" s="3">
        <v>1998</v>
      </c>
      <c r="C2035" t="s">
        <v>13975</v>
      </c>
      <c r="D2035" t="s">
        <v>3124</v>
      </c>
      <c r="E2035" t="s">
        <v>37</v>
      </c>
      <c r="F2035" t="s">
        <v>585</v>
      </c>
      <c r="G2035">
        <v>110</v>
      </c>
      <c r="H2035">
        <v>2365931</v>
      </c>
      <c r="I2035">
        <v>1500000</v>
      </c>
      <c r="J2035">
        <v>7.5</v>
      </c>
      <c r="K2035">
        <f>Table1[[#This Row],[Gross Earning]]-Table1[[#This Row],[Budget]]</f>
        <v>865931</v>
      </c>
    </row>
    <row r="2036" spans="1:11">
      <c r="A2036" t="s">
        <v>17110</v>
      </c>
      <c r="B2036" s="3">
        <v>1999</v>
      </c>
      <c r="C2036" t="s">
        <v>17109</v>
      </c>
      <c r="D2036" t="s">
        <v>1415</v>
      </c>
      <c r="E2036" t="s">
        <v>37</v>
      </c>
      <c r="F2036" t="s">
        <v>585</v>
      </c>
      <c r="G2036">
        <v>101</v>
      </c>
      <c r="H2036">
        <v>6851636</v>
      </c>
      <c r="I2036">
        <v>6000000</v>
      </c>
      <c r="J2036">
        <v>5.9</v>
      </c>
      <c r="K2036">
        <f>Table1[[#This Row],[Gross Earning]]-Table1[[#This Row],[Budget]]</f>
        <v>851636</v>
      </c>
    </row>
    <row r="2037" spans="1:11">
      <c r="A2037" t="s">
        <v>20693</v>
      </c>
      <c r="B2037" s="3">
        <v>2011</v>
      </c>
      <c r="C2037" t="s">
        <v>20692</v>
      </c>
      <c r="D2037" t="s">
        <v>3409</v>
      </c>
      <c r="E2037" t="s">
        <v>37</v>
      </c>
      <c r="F2037" t="s">
        <v>585</v>
      </c>
      <c r="G2037">
        <v>109</v>
      </c>
      <c r="H2037">
        <v>841206</v>
      </c>
      <c r="J2037">
        <v>6.3</v>
      </c>
      <c r="K2037">
        <f>Table1[[#This Row],[Gross Earning]]-Table1[[#This Row],[Budget]]</f>
        <v>841206</v>
      </c>
    </row>
    <row r="2038" spans="1:11">
      <c r="A2038" t="s">
        <v>15291</v>
      </c>
      <c r="B2038" s="3">
        <v>1998</v>
      </c>
      <c r="C2038" t="s">
        <v>14665</v>
      </c>
      <c r="D2038" t="s">
        <v>3409</v>
      </c>
      <c r="E2038" t="s">
        <v>37</v>
      </c>
      <c r="F2038" t="s">
        <v>585</v>
      </c>
      <c r="G2038">
        <v>119</v>
      </c>
      <c r="H2038">
        <v>836641</v>
      </c>
      <c r="J2038">
        <v>6.2</v>
      </c>
      <c r="K2038">
        <f>Table1[[#This Row],[Gross Earning]]-Table1[[#This Row],[Budget]]</f>
        <v>836641</v>
      </c>
    </row>
    <row r="2039" spans="1:11">
      <c r="A2039" t="s">
        <v>6025</v>
      </c>
      <c r="B2039" s="3">
        <v>1996</v>
      </c>
      <c r="C2039" t="s">
        <v>6024</v>
      </c>
      <c r="D2039" t="s">
        <v>4075</v>
      </c>
      <c r="E2039" t="s">
        <v>37</v>
      </c>
      <c r="F2039" t="s">
        <v>585</v>
      </c>
      <c r="G2039">
        <v>118</v>
      </c>
      <c r="H2039">
        <v>44834712</v>
      </c>
      <c r="I2039">
        <v>44000000</v>
      </c>
      <c r="J2039">
        <v>5.6</v>
      </c>
      <c r="K2039">
        <f>Table1[[#This Row],[Gross Earning]]-Table1[[#This Row],[Budget]]</f>
        <v>834712</v>
      </c>
    </row>
    <row r="2040" spans="1:11">
      <c r="A2040" t="s">
        <v>19872</v>
      </c>
      <c r="B2040" s="3">
        <v>2012</v>
      </c>
      <c r="C2040" t="s">
        <v>14184</v>
      </c>
      <c r="D2040" t="s">
        <v>19871</v>
      </c>
      <c r="E2040" t="s">
        <v>37</v>
      </c>
      <c r="F2040" t="s">
        <v>39</v>
      </c>
      <c r="G2040">
        <v>89</v>
      </c>
      <c r="H2040">
        <v>3325638</v>
      </c>
      <c r="I2040">
        <v>2500000</v>
      </c>
      <c r="J2040">
        <v>7.1</v>
      </c>
      <c r="K2040">
        <f>Table1[[#This Row],[Gross Earning]]-Table1[[#This Row],[Budget]]</f>
        <v>825638</v>
      </c>
    </row>
    <row r="2041" spans="1:11">
      <c r="A2041" t="s">
        <v>15066</v>
      </c>
      <c r="B2041" s="3">
        <v>1999</v>
      </c>
      <c r="C2041" t="s">
        <v>14061</v>
      </c>
      <c r="D2041" t="s">
        <v>1671</v>
      </c>
      <c r="E2041" t="s">
        <v>37</v>
      </c>
      <c r="F2041" t="s">
        <v>585</v>
      </c>
      <c r="G2041">
        <v>89</v>
      </c>
      <c r="H2041">
        <v>10824921</v>
      </c>
      <c r="I2041">
        <v>10000000</v>
      </c>
      <c r="J2041">
        <v>7.8</v>
      </c>
      <c r="K2041">
        <f>Table1[[#This Row],[Gross Earning]]-Table1[[#This Row],[Budget]]</f>
        <v>824921</v>
      </c>
    </row>
    <row r="2042" spans="1:11">
      <c r="A2042" t="s">
        <v>2735</v>
      </c>
      <c r="B2042" s="3">
        <v>1997</v>
      </c>
      <c r="C2042" t="s">
        <v>2734</v>
      </c>
      <c r="D2042" t="s">
        <v>214</v>
      </c>
      <c r="E2042" t="s">
        <v>37</v>
      </c>
      <c r="F2042" t="s">
        <v>39</v>
      </c>
      <c r="G2042">
        <v>117</v>
      </c>
      <c r="H2042">
        <v>821997</v>
      </c>
      <c r="J2042">
        <v>7</v>
      </c>
      <c r="K2042">
        <f>Table1[[#This Row],[Gross Earning]]-Table1[[#This Row],[Budget]]</f>
        <v>821997</v>
      </c>
    </row>
    <row r="2043" spans="1:11">
      <c r="A2043" t="s">
        <v>13206</v>
      </c>
      <c r="B2043" s="3">
        <v>1999</v>
      </c>
      <c r="C2043" t="s">
        <v>8638</v>
      </c>
      <c r="D2043" t="s">
        <v>4075</v>
      </c>
      <c r="E2043" t="s">
        <v>37</v>
      </c>
      <c r="F2043" t="s">
        <v>39</v>
      </c>
      <c r="G2043">
        <v>116</v>
      </c>
      <c r="H2043">
        <v>819852</v>
      </c>
      <c r="J2043">
        <v>7</v>
      </c>
      <c r="K2043">
        <f>Table1[[#This Row],[Gross Earning]]-Table1[[#This Row],[Budget]]</f>
        <v>819852</v>
      </c>
    </row>
    <row r="2044" spans="1:11">
      <c r="A2044" t="s">
        <v>5190</v>
      </c>
      <c r="B2044" s="3">
        <v>2005</v>
      </c>
      <c r="C2044" t="s">
        <v>5188</v>
      </c>
      <c r="D2044" t="s">
        <v>4075</v>
      </c>
      <c r="E2044" t="s">
        <v>37</v>
      </c>
      <c r="F2044" t="s">
        <v>585</v>
      </c>
      <c r="G2044">
        <v>128</v>
      </c>
      <c r="H2044">
        <v>50815288</v>
      </c>
      <c r="I2044">
        <v>50000000</v>
      </c>
      <c r="J2044">
        <v>7</v>
      </c>
      <c r="K2044">
        <f>Table1[[#This Row],[Gross Earning]]-Table1[[#This Row],[Budget]]</f>
        <v>815288</v>
      </c>
    </row>
    <row r="2045" spans="1:11">
      <c r="A2045" t="s">
        <v>23358</v>
      </c>
      <c r="B2045" s="3">
        <v>2000</v>
      </c>
      <c r="C2045" t="s">
        <v>23357</v>
      </c>
      <c r="D2045" t="s">
        <v>3409</v>
      </c>
      <c r="E2045" t="s">
        <v>37</v>
      </c>
      <c r="F2045" t="s">
        <v>585</v>
      </c>
      <c r="G2045">
        <v>106</v>
      </c>
      <c r="H2045">
        <v>1027119</v>
      </c>
      <c r="I2045">
        <v>225000</v>
      </c>
      <c r="J2045">
        <v>7</v>
      </c>
      <c r="K2045">
        <f>Table1[[#This Row],[Gross Earning]]-Table1[[#This Row],[Budget]]</f>
        <v>802119</v>
      </c>
    </row>
    <row r="2046" spans="1:11">
      <c r="A2046" t="s">
        <v>23171</v>
      </c>
      <c r="B2046" s="3">
        <v>2000</v>
      </c>
      <c r="C2046" t="s">
        <v>8950</v>
      </c>
      <c r="D2046" t="s">
        <v>2527</v>
      </c>
      <c r="E2046" t="s">
        <v>37</v>
      </c>
      <c r="F2046" t="s">
        <v>585</v>
      </c>
      <c r="G2046">
        <v>96</v>
      </c>
      <c r="H2046">
        <v>1050600</v>
      </c>
      <c r="I2046">
        <v>250000</v>
      </c>
      <c r="J2046">
        <v>6.6</v>
      </c>
      <c r="K2046">
        <f>Table1[[#This Row],[Gross Earning]]-Table1[[#This Row],[Budget]]</f>
        <v>800600</v>
      </c>
    </row>
    <row r="2047" spans="1:11">
      <c r="A2047" t="s">
        <v>12031</v>
      </c>
      <c r="B2047" s="3">
        <v>1986</v>
      </c>
      <c r="C2047" t="s">
        <v>12029</v>
      </c>
      <c r="D2047" t="s">
        <v>12030</v>
      </c>
      <c r="E2047" t="s">
        <v>37</v>
      </c>
      <c r="F2047" t="s">
        <v>585</v>
      </c>
      <c r="G2047">
        <v>93</v>
      </c>
      <c r="H2047">
        <v>3500000</v>
      </c>
      <c r="I2047">
        <v>2700000</v>
      </c>
      <c r="J2047">
        <v>5.9</v>
      </c>
      <c r="K2047">
        <f>Table1[[#This Row],[Gross Earning]]-Table1[[#This Row],[Budget]]</f>
        <v>800000</v>
      </c>
    </row>
    <row r="2048" spans="1:11">
      <c r="A2048" t="s">
        <v>10534</v>
      </c>
      <c r="B2048" s="3">
        <v>1996</v>
      </c>
      <c r="C2048" t="s">
        <v>2467</v>
      </c>
      <c r="D2048" t="s">
        <v>4219</v>
      </c>
      <c r="E2048" t="s">
        <v>37</v>
      </c>
      <c r="F2048" t="s">
        <v>39</v>
      </c>
      <c r="G2048">
        <v>101</v>
      </c>
      <c r="H2048">
        <v>22294341</v>
      </c>
      <c r="I2048">
        <v>21500000</v>
      </c>
      <c r="J2048">
        <v>6.5</v>
      </c>
      <c r="K2048">
        <f>Table1[[#This Row],[Gross Earning]]-Table1[[#This Row],[Budget]]</f>
        <v>794341</v>
      </c>
    </row>
    <row r="2049" spans="1:11">
      <c r="A2049" t="s">
        <v>14380</v>
      </c>
      <c r="B2049" s="3">
        <v>2012</v>
      </c>
      <c r="C2049" t="s">
        <v>3639</v>
      </c>
      <c r="D2049" t="s">
        <v>1415</v>
      </c>
      <c r="E2049" t="s">
        <v>37</v>
      </c>
      <c r="F2049" t="s">
        <v>39</v>
      </c>
      <c r="G2049">
        <v>103</v>
      </c>
      <c r="H2049">
        <v>793352</v>
      </c>
      <c r="J2049">
        <v>5.0999999999999996</v>
      </c>
      <c r="K2049">
        <f>Table1[[#This Row],[Gross Earning]]-Table1[[#This Row],[Budget]]</f>
        <v>793352</v>
      </c>
    </row>
    <row r="2050" spans="1:11">
      <c r="A2050" t="s">
        <v>20298</v>
      </c>
      <c r="B2050" s="3">
        <v>2008</v>
      </c>
      <c r="C2050" t="s">
        <v>20295</v>
      </c>
      <c r="D2050" t="s">
        <v>20297</v>
      </c>
      <c r="E2050" t="s">
        <v>11690</v>
      </c>
      <c r="F2050" t="s">
        <v>585</v>
      </c>
      <c r="G2050">
        <v>90</v>
      </c>
      <c r="H2050">
        <v>2283276</v>
      </c>
      <c r="I2050">
        <v>1500000</v>
      </c>
      <c r="J2050">
        <v>8</v>
      </c>
      <c r="K2050">
        <f>Table1[[#This Row],[Gross Earning]]-Table1[[#This Row],[Budget]]</f>
        <v>783276</v>
      </c>
    </row>
    <row r="2051" spans="1:11">
      <c r="A2051" t="s">
        <v>15733</v>
      </c>
      <c r="B2051" s="3">
        <v>2016</v>
      </c>
      <c r="C2051" t="s">
        <v>15730</v>
      </c>
      <c r="D2051" t="s">
        <v>2664</v>
      </c>
      <c r="E2051" t="s">
        <v>12700</v>
      </c>
      <c r="F2051" t="s">
        <v>4830</v>
      </c>
      <c r="G2051">
        <v>156</v>
      </c>
      <c r="H2051">
        <v>770629</v>
      </c>
      <c r="J2051">
        <v>7.7</v>
      </c>
      <c r="K2051">
        <f>Table1[[#This Row],[Gross Earning]]-Table1[[#This Row],[Budget]]</f>
        <v>770629</v>
      </c>
    </row>
    <row r="2052" spans="1:11">
      <c r="A2052" t="s">
        <v>9394</v>
      </c>
      <c r="B2052" s="3">
        <v>2014</v>
      </c>
      <c r="C2052" t="s">
        <v>9392</v>
      </c>
      <c r="D2052" t="s">
        <v>214</v>
      </c>
      <c r="E2052" t="s">
        <v>37</v>
      </c>
      <c r="F2052" t="s">
        <v>39</v>
      </c>
      <c r="G2052">
        <v>118</v>
      </c>
      <c r="H2052">
        <v>26761283</v>
      </c>
      <c r="I2052">
        <v>26000000</v>
      </c>
      <c r="J2052">
        <v>6.7</v>
      </c>
      <c r="K2052">
        <f>Table1[[#This Row],[Gross Earning]]-Table1[[#This Row],[Budget]]</f>
        <v>761283</v>
      </c>
    </row>
    <row r="2053" spans="1:11">
      <c r="A2053" t="s">
        <v>15330</v>
      </c>
      <c r="B2053" s="3">
        <v>2011</v>
      </c>
      <c r="C2053" t="s">
        <v>15329</v>
      </c>
      <c r="D2053" t="s">
        <v>7622</v>
      </c>
      <c r="E2053" t="s">
        <v>37</v>
      </c>
      <c r="F2053" t="s">
        <v>585</v>
      </c>
      <c r="G2053">
        <v>123</v>
      </c>
      <c r="H2053">
        <v>756452</v>
      </c>
      <c r="J2053">
        <v>6.2</v>
      </c>
      <c r="K2053">
        <f>Table1[[#This Row],[Gross Earning]]-Table1[[#This Row],[Budget]]</f>
        <v>756452</v>
      </c>
    </row>
    <row r="2054" spans="1:11">
      <c r="A2054" t="s">
        <v>17453</v>
      </c>
      <c r="B2054" s="3">
        <v>2002</v>
      </c>
      <c r="C2054" t="s">
        <v>12582</v>
      </c>
      <c r="D2054" t="s">
        <v>2142</v>
      </c>
      <c r="E2054" t="s">
        <v>1464</v>
      </c>
      <c r="F2054" t="s">
        <v>4830</v>
      </c>
      <c r="G2054">
        <v>99</v>
      </c>
      <c r="H2054">
        <v>753501</v>
      </c>
      <c r="J2054">
        <v>7.4</v>
      </c>
      <c r="K2054">
        <f>Table1[[#This Row],[Gross Earning]]-Table1[[#This Row],[Budget]]</f>
        <v>753501</v>
      </c>
    </row>
    <row r="2055" spans="1:11">
      <c r="A2055" t="s">
        <v>9033</v>
      </c>
      <c r="B2055" s="3">
        <v>2013</v>
      </c>
      <c r="C2055" t="s">
        <v>9031</v>
      </c>
      <c r="D2055" t="s">
        <v>1752</v>
      </c>
      <c r="E2055" t="s">
        <v>37</v>
      </c>
      <c r="F2055" t="s">
        <v>585</v>
      </c>
      <c r="G2055">
        <v>103</v>
      </c>
      <c r="H2055">
        <v>28751715</v>
      </c>
      <c r="I2055">
        <v>28000000</v>
      </c>
      <c r="J2055">
        <v>6.6</v>
      </c>
      <c r="K2055">
        <f>Table1[[#This Row],[Gross Earning]]-Table1[[#This Row],[Budget]]</f>
        <v>751715</v>
      </c>
    </row>
    <row r="2056" spans="1:11">
      <c r="A2056" t="s">
        <v>22545</v>
      </c>
      <c r="B2056" s="3">
        <v>2002</v>
      </c>
      <c r="C2056" t="s">
        <v>22543</v>
      </c>
      <c r="D2056" t="s">
        <v>1415</v>
      </c>
      <c r="E2056" t="s">
        <v>37</v>
      </c>
      <c r="F2056" t="s">
        <v>95</v>
      </c>
      <c r="G2056">
        <v>102</v>
      </c>
      <c r="H2056">
        <v>1250798</v>
      </c>
      <c r="I2056">
        <v>500000</v>
      </c>
      <c r="J2056">
        <v>6.4</v>
      </c>
      <c r="K2056">
        <f>Table1[[#This Row],[Gross Earning]]-Table1[[#This Row],[Budget]]</f>
        <v>750798</v>
      </c>
    </row>
    <row r="2057" spans="1:11">
      <c r="A2057" t="s">
        <v>21729</v>
      </c>
      <c r="B2057" s="3">
        <v>2013</v>
      </c>
      <c r="C2057" t="s">
        <v>21728</v>
      </c>
      <c r="D2057" t="s">
        <v>3409</v>
      </c>
      <c r="E2057" t="s">
        <v>37</v>
      </c>
      <c r="F2057" t="s">
        <v>585</v>
      </c>
      <c r="G2057">
        <v>100</v>
      </c>
      <c r="H2057">
        <v>750100</v>
      </c>
      <c r="J2057">
        <v>6.3</v>
      </c>
      <c r="K2057">
        <f>Table1[[#This Row],[Gross Earning]]-Table1[[#This Row],[Budget]]</f>
        <v>750100</v>
      </c>
    </row>
    <row r="2058" spans="1:11">
      <c r="A2058" t="s">
        <v>4695</v>
      </c>
      <c r="B2058" s="3">
        <v>2013</v>
      </c>
      <c r="C2058" t="s">
        <v>4693</v>
      </c>
      <c r="D2058" t="s">
        <v>471</v>
      </c>
      <c r="E2058" t="s">
        <v>37</v>
      </c>
      <c r="F2058" t="s">
        <v>95</v>
      </c>
      <c r="G2058">
        <v>91</v>
      </c>
      <c r="H2058">
        <v>55747724</v>
      </c>
      <c r="I2058">
        <v>55000000</v>
      </c>
      <c r="J2058">
        <v>5.9</v>
      </c>
      <c r="K2058">
        <f>Table1[[#This Row],[Gross Earning]]-Table1[[#This Row],[Budget]]</f>
        <v>747724</v>
      </c>
    </row>
    <row r="2059" spans="1:11">
      <c r="A2059" t="s">
        <v>23523</v>
      </c>
      <c r="B2059" s="3">
        <v>1997</v>
      </c>
      <c r="C2059" t="s">
        <v>23520</v>
      </c>
      <c r="D2059" t="s">
        <v>7144</v>
      </c>
      <c r="E2059" t="s">
        <v>22077</v>
      </c>
      <c r="F2059" t="s">
        <v>95</v>
      </c>
      <c r="G2059">
        <v>89</v>
      </c>
      <c r="H2059">
        <v>925402</v>
      </c>
      <c r="I2059">
        <v>180000</v>
      </c>
      <c r="J2059">
        <v>8.5</v>
      </c>
      <c r="K2059">
        <f>Table1[[#This Row],[Gross Earning]]-Table1[[#This Row],[Budget]]</f>
        <v>745402</v>
      </c>
    </row>
    <row r="2060" spans="1:11">
      <c r="A2060" t="s">
        <v>21683</v>
      </c>
      <c r="B2060" s="3">
        <v>2000</v>
      </c>
      <c r="C2060" t="s">
        <v>21682</v>
      </c>
      <c r="D2060" t="s">
        <v>4479</v>
      </c>
      <c r="E2060" t="s">
        <v>37</v>
      </c>
      <c r="F2060" t="s">
        <v>585</v>
      </c>
      <c r="G2060">
        <v>94</v>
      </c>
      <c r="H2060">
        <v>1744858</v>
      </c>
      <c r="I2060">
        <v>1000000</v>
      </c>
      <c r="J2060">
        <v>7</v>
      </c>
      <c r="K2060">
        <f>Table1[[#This Row],[Gross Earning]]-Table1[[#This Row],[Budget]]</f>
        <v>744858</v>
      </c>
    </row>
    <row r="2061" spans="1:11">
      <c r="A2061" t="s">
        <v>18849</v>
      </c>
      <c r="B2061" s="3">
        <v>2006</v>
      </c>
      <c r="C2061" t="s">
        <v>11881</v>
      </c>
      <c r="D2061" t="s">
        <v>2527</v>
      </c>
      <c r="E2061" t="s">
        <v>37</v>
      </c>
      <c r="F2061" t="s">
        <v>585</v>
      </c>
      <c r="G2061">
        <v>109</v>
      </c>
      <c r="H2061">
        <v>2706659</v>
      </c>
      <c r="I2061">
        <v>2000000</v>
      </c>
      <c r="J2061">
        <v>6.9</v>
      </c>
      <c r="K2061">
        <f>Table1[[#This Row],[Gross Earning]]-Table1[[#This Row],[Budget]]</f>
        <v>706659</v>
      </c>
    </row>
    <row r="2062" spans="1:11">
      <c r="A2062" t="s">
        <v>18309</v>
      </c>
      <c r="B2062" s="3">
        <v>2010</v>
      </c>
      <c r="C2062" t="s">
        <v>18306</v>
      </c>
      <c r="D2062" t="s">
        <v>8771</v>
      </c>
      <c r="E2062" t="s">
        <v>1464</v>
      </c>
      <c r="G2062">
        <v>120</v>
      </c>
      <c r="H2062">
        <v>706622</v>
      </c>
      <c r="J2062">
        <v>6.4</v>
      </c>
      <c r="K2062">
        <f>Table1[[#This Row],[Gross Earning]]-Table1[[#This Row],[Budget]]</f>
        <v>706622</v>
      </c>
    </row>
    <row r="2063" spans="1:11">
      <c r="A2063" t="s">
        <v>7965</v>
      </c>
      <c r="B2063" s="3">
        <v>2005</v>
      </c>
      <c r="C2063" t="s">
        <v>6839</v>
      </c>
      <c r="D2063" t="s">
        <v>7963</v>
      </c>
      <c r="E2063" t="s">
        <v>37</v>
      </c>
      <c r="F2063" t="s">
        <v>95</v>
      </c>
      <c r="G2063">
        <v>98</v>
      </c>
      <c r="H2063">
        <v>32701088</v>
      </c>
      <c r="I2063">
        <v>32000000</v>
      </c>
      <c r="J2063">
        <v>6.9</v>
      </c>
      <c r="K2063">
        <f>Table1[[#This Row],[Gross Earning]]-Table1[[#This Row],[Budget]]</f>
        <v>701088</v>
      </c>
    </row>
    <row r="2064" spans="1:11">
      <c r="A2064" t="s">
        <v>12973</v>
      </c>
      <c r="B2064" s="3">
        <v>2008</v>
      </c>
      <c r="C2064" t="s">
        <v>2271</v>
      </c>
      <c r="D2064" t="s">
        <v>2174</v>
      </c>
      <c r="E2064" t="s">
        <v>37</v>
      </c>
      <c r="F2064" t="s">
        <v>585</v>
      </c>
      <c r="G2064">
        <v>131</v>
      </c>
      <c r="H2064">
        <v>15700000</v>
      </c>
      <c r="I2064">
        <v>15000000</v>
      </c>
      <c r="J2064">
        <v>7.6</v>
      </c>
      <c r="K2064">
        <f>Table1[[#This Row],[Gross Earning]]-Table1[[#This Row],[Budget]]</f>
        <v>700000</v>
      </c>
    </row>
    <row r="2065" spans="1:11">
      <c r="A2065" t="s">
        <v>13616</v>
      </c>
      <c r="B2065" s="3">
        <v>2001</v>
      </c>
      <c r="C2065" t="s">
        <v>12120</v>
      </c>
      <c r="D2065" t="s">
        <v>13615</v>
      </c>
      <c r="E2065" t="s">
        <v>37</v>
      </c>
      <c r="F2065" t="s">
        <v>585</v>
      </c>
      <c r="G2065">
        <v>105</v>
      </c>
      <c r="H2065">
        <v>687081</v>
      </c>
      <c r="J2065">
        <v>6</v>
      </c>
      <c r="K2065">
        <f>Table1[[#This Row],[Gross Earning]]-Table1[[#This Row],[Budget]]</f>
        <v>687081</v>
      </c>
    </row>
    <row r="2066" spans="1:11">
      <c r="A2066" t="s">
        <v>7854</v>
      </c>
      <c r="B2066" s="3">
        <v>2004</v>
      </c>
      <c r="C2066" t="s">
        <v>7852</v>
      </c>
      <c r="D2066" t="s">
        <v>464</v>
      </c>
      <c r="E2066" t="s">
        <v>37</v>
      </c>
      <c r="F2066" t="s">
        <v>585</v>
      </c>
      <c r="G2066">
        <v>140</v>
      </c>
      <c r="H2066">
        <v>33682273</v>
      </c>
      <c r="I2066">
        <v>33000000</v>
      </c>
      <c r="J2066">
        <v>6.5</v>
      </c>
      <c r="K2066">
        <f>Table1[[#This Row],[Gross Earning]]-Table1[[#This Row],[Budget]]</f>
        <v>682273</v>
      </c>
    </row>
    <row r="2067" spans="1:11">
      <c r="A2067" t="s">
        <v>21678</v>
      </c>
      <c r="B2067" s="3">
        <v>2006</v>
      </c>
      <c r="C2067" t="s">
        <v>21676</v>
      </c>
      <c r="D2067" t="s">
        <v>67</v>
      </c>
      <c r="E2067" t="s">
        <v>37</v>
      </c>
      <c r="F2067" t="s">
        <v>95</v>
      </c>
      <c r="G2067">
        <v>92</v>
      </c>
      <c r="H2067">
        <v>1677838</v>
      </c>
      <c r="I2067">
        <v>1000000</v>
      </c>
      <c r="J2067">
        <v>7.7</v>
      </c>
      <c r="K2067">
        <f>Table1[[#This Row],[Gross Earning]]-Table1[[#This Row],[Budget]]</f>
        <v>677838</v>
      </c>
    </row>
    <row r="2068" spans="1:11">
      <c r="A2068" t="s">
        <v>17123</v>
      </c>
      <c r="B2068" s="3">
        <v>2009</v>
      </c>
      <c r="C2068" t="s">
        <v>17122</v>
      </c>
      <c r="D2068" t="s">
        <v>2527</v>
      </c>
      <c r="E2068" t="s">
        <v>37</v>
      </c>
      <c r="F2068" t="s">
        <v>39</v>
      </c>
      <c r="G2068">
        <v>104</v>
      </c>
      <c r="H2068">
        <v>6670712</v>
      </c>
      <c r="I2068">
        <v>6000000</v>
      </c>
      <c r="J2068">
        <v>7.4</v>
      </c>
      <c r="K2068">
        <f>Table1[[#This Row],[Gross Earning]]-Table1[[#This Row],[Budget]]</f>
        <v>670712</v>
      </c>
    </row>
    <row r="2069" spans="1:11">
      <c r="A2069" t="s">
        <v>24068</v>
      </c>
      <c r="B2069" s="3">
        <v>2000</v>
      </c>
      <c r="C2069" t="s">
        <v>24065</v>
      </c>
      <c r="D2069" t="s">
        <v>3409</v>
      </c>
      <c r="E2069" t="s">
        <v>22077</v>
      </c>
      <c r="F2069" t="s">
        <v>4830</v>
      </c>
      <c r="G2069">
        <v>90</v>
      </c>
      <c r="H2069">
        <v>673780</v>
      </c>
      <c r="I2069">
        <v>10000</v>
      </c>
      <c r="J2069">
        <v>7.5</v>
      </c>
      <c r="K2069">
        <f>Table1[[#This Row],[Gross Earning]]-Table1[[#This Row],[Budget]]</f>
        <v>663780</v>
      </c>
    </row>
    <row r="2070" spans="1:11">
      <c r="A2070" t="s">
        <v>23052</v>
      </c>
      <c r="B2070" s="3">
        <v>2008</v>
      </c>
      <c r="C2070" t="s">
        <v>20333</v>
      </c>
      <c r="D2070" t="s">
        <v>3409</v>
      </c>
      <c r="E2070" t="s">
        <v>37</v>
      </c>
      <c r="F2070" t="s">
        <v>585</v>
      </c>
      <c r="G2070">
        <v>80</v>
      </c>
      <c r="H2070">
        <v>856942</v>
      </c>
      <c r="I2070">
        <v>200000</v>
      </c>
      <c r="J2070">
        <v>7.1</v>
      </c>
      <c r="K2070">
        <f>Table1[[#This Row],[Gross Earning]]-Table1[[#This Row],[Budget]]</f>
        <v>656942</v>
      </c>
    </row>
    <row r="2071" spans="1:11">
      <c r="A2071" t="s">
        <v>23177</v>
      </c>
      <c r="B2071" s="3">
        <v>2001</v>
      </c>
      <c r="C2071" t="s">
        <v>23174</v>
      </c>
      <c r="D2071" t="s">
        <v>1415</v>
      </c>
      <c r="E2071" t="s">
        <v>37</v>
      </c>
      <c r="F2071" t="s">
        <v>5613</v>
      </c>
      <c r="G2071">
        <v>100</v>
      </c>
      <c r="H2071">
        <v>902835</v>
      </c>
      <c r="I2071">
        <v>250000</v>
      </c>
      <c r="J2071">
        <v>6.7</v>
      </c>
      <c r="K2071">
        <f>Table1[[#This Row],[Gross Earning]]-Table1[[#This Row],[Budget]]</f>
        <v>652835</v>
      </c>
    </row>
    <row r="2072" spans="1:11">
      <c r="A2072" t="s">
        <v>21735</v>
      </c>
      <c r="B2072" s="3">
        <v>2009</v>
      </c>
      <c r="C2072" t="s">
        <v>21733</v>
      </c>
      <c r="D2072" t="s">
        <v>1935</v>
      </c>
      <c r="E2072" t="s">
        <v>15950</v>
      </c>
      <c r="G2072">
        <v>124</v>
      </c>
      <c r="H2072">
        <v>621240</v>
      </c>
      <c r="J2072">
        <v>7.4</v>
      </c>
      <c r="K2072">
        <f>Table1[[#This Row],[Gross Earning]]-Table1[[#This Row],[Budget]]</f>
        <v>621240</v>
      </c>
    </row>
    <row r="2073" spans="1:11">
      <c r="A2073" t="s">
        <v>9690</v>
      </c>
      <c r="B2073" s="3">
        <v>2009</v>
      </c>
      <c r="C2073" t="s">
        <v>9687</v>
      </c>
      <c r="D2073" t="s">
        <v>9689</v>
      </c>
      <c r="E2073" t="s">
        <v>37</v>
      </c>
      <c r="F2073" t="s">
        <v>39</v>
      </c>
      <c r="G2073">
        <v>88</v>
      </c>
      <c r="H2073">
        <v>25615792</v>
      </c>
      <c r="I2073">
        <v>25000000</v>
      </c>
      <c r="J2073">
        <v>3.5</v>
      </c>
      <c r="K2073">
        <f>Table1[[#This Row],[Gross Earning]]-Table1[[#This Row],[Budget]]</f>
        <v>615792</v>
      </c>
    </row>
    <row r="2074" spans="1:11">
      <c r="A2074" t="s">
        <v>22565</v>
      </c>
      <c r="B2074" s="3">
        <v>2000</v>
      </c>
      <c r="C2074" t="s">
        <v>22563</v>
      </c>
      <c r="D2074" t="s">
        <v>6199</v>
      </c>
      <c r="E2074" t="s">
        <v>37</v>
      </c>
      <c r="F2074" t="s">
        <v>585</v>
      </c>
      <c r="G2074">
        <v>86</v>
      </c>
      <c r="H2074">
        <v>1114943</v>
      </c>
      <c r="I2074">
        <v>500000</v>
      </c>
      <c r="J2074">
        <v>6.5</v>
      </c>
      <c r="K2074">
        <f>Table1[[#This Row],[Gross Earning]]-Table1[[#This Row],[Budget]]</f>
        <v>614943</v>
      </c>
    </row>
    <row r="2075" spans="1:11">
      <c r="A2075" t="s">
        <v>22570</v>
      </c>
      <c r="B2075" s="3">
        <v>2003</v>
      </c>
      <c r="C2075" t="s">
        <v>22543</v>
      </c>
      <c r="D2075" t="s">
        <v>14200</v>
      </c>
      <c r="E2075" t="s">
        <v>37</v>
      </c>
      <c r="F2075" t="s">
        <v>95</v>
      </c>
      <c r="G2075">
        <v>101</v>
      </c>
      <c r="H2075">
        <v>1111615</v>
      </c>
      <c r="I2075">
        <v>500000</v>
      </c>
      <c r="J2075">
        <v>6</v>
      </c>
      <c r="K2075">
        <f>Table1[[#This Row],[Gross Earning]]-Table1[[#This Row],[Budget]]</f>
        <v>611615</v>
      </c>
    </row>
    <row r="2076" spans="1:11">
      <c r="A2076" t="s">
        <v>13051</v>
      </c>
      <c r="B2076" s="3">
        <v>2012</v>
      </c>
      <c r="C2076" t="s">
        <v>1729</v>
      </c>
      <c r="D2076" t="s">
        <v>1325</v>
      </c>
      <c r="E2076" t="s">
        <v>37</v>
      </c>
      <c r="F2076" t="s">
        <v>585</v>
      </c>
      <c r="G2076">
        <v>107</v>
      </c>
      <c r="H2076">
        <v>15608545</v>
      </c>
      <c r="I2076">
        <v>15000000</v>
      </c>
      <c r="J2076">
        <v>5.4</v>
      </c>
      <c r="K2076">
        <f>Table1[[#This Row],[Gross Earning]]-Table1[[#This Row],[Budget]]</f>
        <v>608545</v>
      </c>
    </row>
    <row r="2077" spans="1:11">
      <c r="A2077" t="s">
        <v>22052</v>
      </c>
      <c r="B2077" s="3">
        <v>2007</v>
      </c>
      <c r="C2077" t="s">
        <v>22049</v>
      </c>
      <c r="D2077" t="s">
        <v>3409</v>
      </c>
      <c r="E2077" t="s">
        <v>22056</v>
      </c>
      <c r="F2077" t="s">
        <v>4830</v>
      </c>
      <c r="G2077">
        <v>113</v>
      </c>
      <c r="H2077">
        <v>1185783</v>
      </c>
      <c r="I2077">
        <v>590000</v>
      </c>
      <c r="J2077">
        <v>7.9</v>
      </c>
      <c r="K2077">
        <f>Table1[[#This Row],[Gross Earning]]-Table1[[#This Row],[Budget]]</f>
        <v>595783</v>
      </c>
    </row>
    <row r="2078" spans="1:11">
      <c r="A2078" t="s">
        <v>22871</v>
      </c>
      <c r="B2078" s="3">
        <v>2003</v>
      </c>
      <c r="C2078" t="s">
        <v>22868</v>
      </c>
      <c r="D2078" t="s">
        <v>22869</v>
      </c>
      <c r="E2078" t="s">
        <v>37</v>
      </c>
      <c r="F2078" t="s">
        <v>5613</v>
      </c>
      <c r="G2078">
        <v>88</v>
      </c>
      <c r="H2078">
        <v>592014</v>
      </c>
      <c r="I2078">
        <v>218</v>
      </c>
      <c r="J2078">
        <v>7.2</v>
      </c>
      <c r="K2078">
        <f>Table1[[#This Row],[Gross Earning]]-Table1[[#This Row],[Budget]]</f>
        <v>591796</v>
      </c>
    </row>
    <row r="2079" spans="1:11">
      <c r="A2079" t="s">
        <v>11454</v>
      </c>
      <c r="B2079" s="3">
        <v>2010</v>
      </c>
      <c r="C2079" t="s">
        <v>11452</v>
      </c>
      <c r="D2079" t="s">
        <v>11453</v>
      </c>
      <c r="E2079" t="s">
        <v>37</v>
      </c>
      <c r="F2079" t="s">
        <v>585</v>
      </c>
      <c r="G2079">
        <v>101</v>
      </c>
      <c r="H2079">
        <v>578382</v>
      </c>
      <c r="J2079">
        <v>6.3</v>
      </c>
      <c r="K2079">
        <f>Table1[[#This Row],[Gross Earning]]-Table1[[#This Row],[Budget]]</f>
        <v>578382</v>
      </c>
    </row>
    <row r="2080" spans="1:11">
      <c r="A2080" t="s">
        <v>4109</v>
      </c>
      <c r="B2080" s="3">
        <v>1996</v>
      </c>
      <c r="C2080" t="s">
        <v>4107</v>
      </c>
      <c r="D2080" t="s">
        <v>3057</v>
      </c>
      <c r="E2080" t="s">
        <v>37</v>
      </c>
      <c r="F2080" t="s">
        <v>95</v>
      </c>
      <c r="G2080">
        <v>94</v>
      </c>
      <c r="H2080">
        <v>60573641</v>
      </c>
      <c r="I2080">
        <v>60000000</v>
      </c>
      <c r="J2080">
        <v>5.4</v>
      </c>
      <c r="K2080">
        <f>Table1[[#This Row],[Gross Earning]]-Table1[[#This Row],[Budget]]</f>
        <v>573641</v>
      </c>
    </row>
    <row r="2081" spans="1:11">
      <c r="A2081" t="s">
        <v>19986</v>
      </c>
      <c r="B2081" s="3">
        <v>1998</v>
      </c>
      <c r="C2081" t="s">
        <v>8355</v>
      </c>
      <c r="D2081" t="s">
        <v>3932</v>
      </c>
      <c r="E2081" t="s">
        <v>37</v>
      </c>
      <c r="F2081" t="s">
        <v>95</v>
      </c>
      <c r="G2081">
        <v>97</v>
      </c>
      <c r="H2081">
        <v>565592</v>
      </c>
      <c r="J2081">
        <v>6.8</v>
      </c>
      <c r="K2081">
        <f>Table1[[#This Row],[Gross Earning]]-Table1[[#This Row],[Budget]]</f>
        <v>565592</v>
      </c>
    </row>
    <row r="2082" spans="1:11">
      <c r="A2082" t="s">
        <v>17518</v>
      </c>
      <c r="B2082" s="3">
        <v>2011</v>
      </c>
      <c r="C2082" t="s">
        <v>17516</v>
      </c>
      <c r="D2082" t="s">
        <v>464</v>
      </c>
      <c r="E2082" t="s">
        <v>5611</v>
      </c>
      <c r="F2082" t="s">
        <v>585</v>
      </c>
      <c r="G2082">
        <v>128</v>
      </c>
      <c r="H2082">
        <v>563699</v>
      </c>
      <c r="J2082">
        <v>6.2</v>
      </c>
      <c r="K2082">
        <f>Table1[[#This Row],[Gross Earning]]-Table1[[#This Row],[Budget]]</f>
        <v>563699</v>
      </c>
    </row>
    <row r="2083" spans="1:11">
      <c r="A2083" t="s">
        <v>15071</v>
      </c>
      <c r="B2083" s="3">
        <v>1999</v>
      </c>
      <c r="C2083" t="s">
        <v>15069</v>
      </c>
      <c r="D2083" t="s">
        <v>15070</v>
      </c>
      <c r="E2083" t="s">
        <v>37</v>
      </c>
      <c r="F2083" t="s">
        <v>39</v>
      </c>
      <c r="G2083">
        <v>97</v>
      </c>
      <c r="H2083">
        <v>10561238</v>
      </c>
      <c r="I2083">
        <v>10000000</v>
      </c>
      <c r="J2083">
        <v>6.5</v>
      </c>
      <c r="K2083">
        <f>Table1[[#This Row],[Gross Earning]]-Table1[[#This Row],[Budget]]</f>
        <v>561238</v>
      </c>
    </row>
    <row r="2084" spans="1:11">
      <c r="A2084" t="s">
        <v>11687</v>
      </c>
      <c r="B2084" s="3">
        <v>2016</v>
      </c>
      <c r="C2084" t="s">
        <v>11686</v>
      </c>
      <c r="D2084" t="s">
        <v>3409</v>
      </c>
      <c r="E2084" t="s">
        <v>11690</v>
      </c>
      <c r="F2084" t="s">
        <v>585</v>
      </c>
      <c r="G2084">
        <v>110</v>
      </c>
      <c r="H2084">
        <v>560512</v>
      </c>
      <c r="J2084">
        <v>7.8</v>
      </c>
      <c r="K2084">
        <f>Table1[[#This Row],[Gross Earning]]-Table1[[#This Row],[Budget]]</f>
        <v>560512</v>
      </c>
    </row>
    <row r="2085" spans="1:11">
      <c r="A2085" t="s">
        <v>19391</v>
      </c>
      <c r="B2085" s="3">
        <v>1997</v>
      </c>
      <c r="C2085" t="s">
        <v>19389</v>
      </c>
      <c r="D2085" t="s">
        <v>1009</v>
      </c>
      <c r="E2085" t="s">
        <v>37</v>
      </c>
      <c r="F2085" t="s">
        <v>585</v>
      </c>
      <c r="G2085">
        <v>95</v>
      </c>
      <c r="H2085">
        <v>3559990</v>
      </c>
      <c r="I2085">
        <v>3000000</v>
      </c>
      <c r="J2085">
        <v>5.3</v>
      </c>
      <c r="K2085">
        <f>Table1[[#This Row],[Gross Earning]]-Table1[[#This Row],[Budget]]</f>
        <v>559990</v>
      </c>
    </row>
    <row r="2086" spans="1:11">
      <c r="A2086" t="s">
        <v>20273</v>
      </c>
      <c r="B2086" s="3">
        <v>2015</v>
      </c>
      <c r="C2086" t="s">
        <v>6804</v>
      </c>
      <c r="D2086" t="s">
        <v>2125</v>
      </c>
      <c r="E2086" t="s">
        <v>37</v>
      </c>
      <c r="F2086" t="s">
        <v>39</v>
      </c>
      <c r="G2086">
        <v>97</v>
      </c>
      <c r="H2086">
        <v>2557668</v>
      </c>
      <c r="I2086">
        <v>2000000</v>
      </c>
      <c r="J2086">
        <v>5.3</v>
      </c>
      <c r="K2086">
        <f>Table1[[#This Row],[Gross Earning]]-Table1[[#This Row],[Budget]]</f>
        <v>557668</v>
      </c>
    </row>
    <row r="2087" spans="1:11">
      <c r="A2087" t="s">
        <v>20421</v>
      </c>
      <c r="B2087" s="3">
        <v>2013</v>
      </c>
      <c r="C2087" t="s">
        <v>20419</v>
      </c>
      <c r="D2087" t="s">
        <v>200</v>
      </c>
      <c r="E2087" t="s">
        <v>37</v>
      </c>
      <c r="F2087" t="s">
        <v>95</v>
      </c>
      <c r="G2087">
        <v>97</v>
      </c>
      <c r="H2087">
        <v>549632</v>
      </c>
      <c r="J2087">
        <v>4.8</v>
      </c>
      <c r="K2087">
        <f>Table1[[#This Row],[Gross Earning]]-Table1[[#This Row],[Budget]]</f>
        <v>549632</v>
      </c>
    </row>
    <row r="2088" spans="1:11">
      <c r="A2088" t="s">
        <v>14666</v>
      </c>
      <c r="B2088" s="3">
        <v>2005</v>
      </c>
      <c r="C2088" t="s">
        <v>14665</v>
      </c>
      <c r="D2088" t="s">
        <v>11250</v>
      </c>
      <c r="E2088" t="s">
        <v>37</v>
      </c>
      <c r="F2088" t="s">
        <v>585</v>
      </c>
      <c r="G2088">
        <v>105</v>
      </c>
      <c r="H2088">
        <v>540085</v>
      </c>
      <c r="J2088">
        <v>6.3</v>
      </c>
      <c r="K2088">
        <f>Table1[[#This Row],[Gross Earning]]-Table1[[#This Row],[Budget]]</f>
        <v>540085</v>
      </c>
    </row>
    <row r="2089" spans="1:11">
      <c r="A2089" t="s">
        <v>16376</v>
      </c>
      <c r="B2089" s="3">
        <v>2003</v>
      </c>
      <c r="C2089" t="s">
        <v>3722</v>
      </c>
      <c r="D2089" t="s">
        <v>5510</v>
      </c>
      <c r="E2089" t="s">
        <v>37</v>
      </c>
      <c r="F2089" t="s">
        <v>39</v>
      </c>
      <c r="G2089">
        <v>112</v>
      </c>
      <c r="H2089">
        <v>533344</v>
      </c>
      <c r="J2089">
        <v>5.5</v>
      </c>
      <c r="K2089">
        <f>Table1[[#This Row],[Gross Earning]]-Table1[[#This Row],[Budget]]</f>
        <v>533344</v>
      </c>
    </row>
    <row r="2090" spans="1:11">
      <c r="A2090" t="s">
        <v>17380</v>
      </c>
      <c r="B2090" s="3">
        <v>2010</v>
      </c>
      <c r="C2090" t="s">
        <v>15710</v>
      </c>
      <c r="D2090" t="s">
        <v>17378</v>
      </c>
      <c r="E2090" t="s">
        <v>37</v>
      </c>
      <c r="F2090" t="s">
        <v>95</v>
      </c>
      <c r="G2090">
        <v>105</v>
      </c>
      <c r="H2090">
        <v>531806</v>
      </c>
      <c r="J2090">
        <v>3.4</v>
      </c>
      <c r="K2090">
        <f>Table1[[#This Row],[Gross Earning]]-Table1[[#This Row],[Budget]]</f>
        <v>531806</v>
      </c>
    </row>
    <row r="2091" spans="1:11">
      <c r="A2091" t="s">
        <v>19757</v>
      </c>
      <c r="B2091" s="3">
        <v>1987</v>
      </c>
      <c r="C2091" t="s">
        <v>12560</v>
      </c>
      <c r="D2091" t="s">
        <v>214</v>
      </c>
      <c r="E2091" t="s">
        <v>37</v>
      </c>
      <c r="F2091" t="s">
        <v>585</v>
      </c>
      <c r="G2091">
        <v>140</v>
      </c>
      <c r="H2091">
        <v>3130592</v>
      </c>
      <c r="I2091">
        <v>2600000</v>
      </c>
      <c r="J2091">
        <v>7.8</v>
      </c>
      <c r="K2091">
        <f>Table1[[#This Row],[Gross Earning]]-Table1[[#This Row],[Budget]]</f>
        <v>530592</v>
      </c>
    </row>
    <row r="2092" spans="1:11">
      <c r="A2092" t="s">
        <v>22218</v>
      </c>
      <c r="B2092" s="3">
        <v>2003</v>
      </c>
      <c r="C2092" t="s">
        <v>22215</v>
      </c>
      <c r="D2092" t="s">
        <v>22216</v>
      </c>
      <c r="E2092" t="s">
        <v>37</v>
      </c>
      <c r="F2092" t="s">
        <v>39</v>
      </c>
      <c r="G2092">
        <v>90</v>
      </c>
      <c r="H2092">
        <v>1310270</v>
      </c>
      <c r="I2092">
        <v>780000</v>
      </c>
      <c r="J2092">
        <v>6.8</v>
      </c>
      <c r="K2092">
        <f>Table1[[#This Row],[Gross Earning]]-Table1[[#This Row],[Budget]]</f>
        <v>530270</v>
      </c>
    </row>
    <row r="2093" spans="1:11">
      <c r="A2093" t="s">
        <v>5607</v>
      </c>
      <c r="B2093" s="3">
        <v>1998</v>
      </c>
      <c r="C2093" t="s">
        <v>5603</v>
      </c>
      <c r="D2093" t="s">
        <v>5605</v>
      </c>
      <c r="E2093" t="s">
        <v>5611</v>
      </c>
      <c r="F2093" t="s">
        <v>5613</v>
      </c>
      <c r="G2093">
        <v>110</v>
      </c>
      <c r="H2093">
        <v>528972</v>
      </c>
      <c r="J2093">
        <v>7.8</v>
      </c>
      <c r="K2093">
        <f>Table1[[#This Row],[Gross Earning]]-Table1[[#This Row],[Budget]]</f>
        <v>528972</v>
      </c>
    </row>
    <row r="2094" spans="1:11">
      <c r="A2094" t="s">
        <v>8487</v>
      </c>
      <c r="B2094" s="3">
        <v>2014</v>
      </c>
      <c r="C2094" t="s">
        <v>2682</v>
      </c>
      <c r="D2094" t="s">
        <v>3030</v>
      </c>
      <c r="E2094" t="s">
        <v>37</v>
      </c>
      <c r="F2094" t="s">
        <v>585</v>
      </c>
      <c r="G2094">
        <v>118</v>
      </c>
      <c r="H2094">
        <v>30523568</v>
      </c>
      <c r="I2094">
        <v>30000000</v>
      </c>
      <c r="J2094">
        <v>6.2</v>
      </c>
      <c r="K2094">
        <f>Table1[[#This Row],[Gross Earning]]-Table1[[#This Row],[Budget]]</f>
        <v>523568</v>
      </c>
    </row>
    <row r="2095" spans="1:11">
      <c r="A2095" t="s">
        <v>16706</v>
      </c>
      <c r="B2095" s="3">
        <v>2013</v>
      </c>
      <c r="C2095" t="s">
        <v>6868</v>
      </c>
      <c r="D2095" t="s">
        <v>9193</v>
      </c>
      <c r="E2095" t="s">
        <v>37</v>
      </c>
      <c r="F2095" t="s">
        <v>585</v>
      </c>
      <c r="G2095">
        <v>93</v>
      </c>
      <c r="H2095">
        <v>518134</v>
      </c>
      <c r="J2095">
        <v>6.2</v>
      </c>
      <c r="K2095">
        <f>Table1[[#This Row],[Gross Earning]]-Table1[[#This Row],[Budget]]</f>
        <v>518134</v>
      </c>
    </row>
    <row r="2096" spans="1:11">
      <c r="A2096" t="s">
        <v>8473</v>
      </c>
      <c r="B2096" s="3">
        <v>2014</v>
      </c>
      <c r="C2096" t="s">
        <v>3453</v>
      </c>
      <c r="D2096" t="s">
        <v>4296</v>
      </c>
      <c r="E2096" t="s">
        <v>37</v>
      </c>
      <c r="F2096" t="s">
        <v>39</v>
      </c>
      <c r="G2096">
        <v>139</v>
      </c>
      <c r="H2096">
        <v>30513940</v>
      </c>
      <c r="I2096">
        <v>30000000</v>
      </c>
      <c r="J2096">
        <v>6.9</v>
      </c>
      <c r="K2096">
        <f>Table1[[#This Row],[Gross Earning]]-Table1[[#This Row],[Budget]]</f>
        <v>513940</v>
      </c>
    </row>
    <row r="2097" spans="1:11">
      <c r="A2097" t="s">
        <v>20075</v>
      </c>
      <c r="B2097" s="3">
        <v>2001</v>
      </c>
      <c r="C2097" t="s">
        <v>20074</v>
      </c>
      <c r="D2097" t="s">
        <v>1726</v>
      </c>
      <c r="E2097" t="s">
        <v>37</v>
      </c>
      <c r="F2097" t="s">
        <v>585</v>
      </c>
      <c r="G2097">
        <v>115</v>
      </c>
      <c r="H2097">
        <v>510092</v>
      </c>
      <c r="J2097">
        <v>7</v>
      </c>
      <c r="K2097">
        <f>Table1[[#This Row],[Gross Earning]]-Table1[[#This Row],[Budget]]</f>
        <v>510092</v>
      </c>
    </row>
    <row r="2098" spans="1:11">
      <c r="A2098" t="s">
        <v>12624</v>
      </c>
      <c r="B2098" s="3">
        <v>2001</v>
      </c>
      <c r="C2098" t="s">
        <v>12623</v>
      </c>
      <c r="D2098" t="s">
        <v>3794</v>
      </c>
      <c r="E2098" t="s">
        <v>37</v>
      </c>
      <c r="F2098" t="s">
        <v>95</v>
      </c>
      <c r="G2098">
        <v>94</v>
      </c>
      <c r="H2098">
        <v>508867</v>
      </c>
      <c r="J2098">
        <v>6.5</v>
      </c>
      <c r="K2098">
        <f>Table1[[#This Row],[Gross Earning]]-Table1[[#This Row],[Budget]]</f>
        <v>508867</v>
      </c>
    </row>
    <row r="2099" spans="1:11">
      <c r="A2099" t="s">
        <v>20277</v>
      </c>
      <c r="B2099" s="3">
        <v>2002</v>
      </c>
      <c r="C2099" t="s">
        <v>1526</v>
      </c>
      <c r="D2099" t="s">
        <v>1681</v>
      </c>
      <c r="E2099" t="s">
        <v>37</v>
      </c>
      <c r="F2099" t="s">
        <v>585</v>
      </c>
      <c r="G2099">
        <v>101</v>
      </c>
      <c r="H2099">
        <v>2506446</v>
      </c>
      <c r="I2099">
        <v>2000000</v>
      </c>
      <c r="J2099">
        <v>4.7</v>
      </c>
      <c r="K2099">
        <f>Table1[[#This Row],[Gross Earning]]-Table1[[#This Row],[Budget]]</f>
        <v>506446</v>
      </c>
    </row>
    <row r="2100" spans="1:11">
      <c r="A2100" t="s">
        <v>13235</v>
      </c>
      <c r="B2100" s="3">
        <v>2003</v>
      </c>
      <c r="C2100" t="s">
        <v>13232</v>
      </c>
      <c r="D2100" t="s">
        <v>1924</v>
      </c>
      <c r="E2100" t="s">
        <v>5641</v>
      </c>
      <c r="F2100" t="s">
        <v>5613</v>
      </c>
      <c r="G2100">
        <v>99</v>
      </c>
      <c r="H2100">
        <v>502028</v>
      </c>
      <c r="J2100">
        <v>8</v>
      </c>
      <c r="K2100">
        <f>Table1[[#This Row],[Gross Earning]]-Table1[[#This Row],[Budget]]</f>
        <v>502028</v>
      </c>
    </row>
    <row r="2101" spans="1:11">
      <c r="A2101" t="s">
        <v>22575</v>
      </c>
      <c r="B2101" s="3">
        <v>1999</v>
      </c>
      <c r="C2101" t="s">
        <v>13777</v>
      </c>
      <c r="D2101" t="s">
        <v>3409</v>
      </c>
      <c r="E2101" t="s">
        <v>37</v>
      </c>
      <c r="F2101" t="s">
        <v>585</v>
      </c>
      <c r="G2101">
        <v>111</v>
      </c>
      <c r="H2101">
        <v>985341</v>
      </c>
      <c r="I2101">
        <v>500000</v>
      </c>
      <c r="J2101">
        <v>7.3</v>
      </c>
      <c r="K2101">
        <f>Table1[[#This Row],[Gross Earning]]-Table1[[#This Row],[Budget]]</f>
        <v>485341</v>
      </c>
    </row>
    <row r="2102" spans="1:11">
      <c r="A2102" t="s">
        <v>17837</v>
      </c>
      <c r="B2102" s="3">
        <v>1998</v>
      </c>
      <c r="C2102" t="s">
        <v>15678</v>
      </c>
      <c r="D2102" t="s">
        <v>2527</v>
      </c>
      <c r="E2102" t="s">
        <v>37</v>
      </c>
      <c r="F2102" t="s">
        <v>585</v>
      </c>
      <c r="G2102">
        <v>91</v>
      </c>
      <c r="H2102">
        <v>5480318</v>
      </c>
      <c r="I2102">
        <v>5000000</v>
      </c>
      <c r="J2102">
        <v>6.6</v>
      </c>
      <c r="K2102">
        <f>Table1[[#This Row],[Gross Earning]]-Table1[[#This Row],[Budget]]</f>
        <v>480318</v>
      </c>
    </row>
    <row r="2103" spans="1:11">
      <c r="A2103" t="s">
        <v>23793</v>
      </c>
      <c r="B2103" s="3">
        <v>1998</v>
      </c>
      <c r="C2103" t="s">
        <v>23791</v>
      </c>
      <c r="D2103" t="s">
        <v>7218</v>
      </c>
      <c r="E2103" t="s">
        <v>37</v>
      </c>
      <c r="F2103" t="s">
        <v>585</v>
      </c>
      <c r="G2103">
        <v>87</v>
      </c>
      <c r="H2103">
        <v>536767</v>
      </c>
      <c r="I2103">
        <v>60000</v>
      </c>
      <c r="J2103">
        <v>5.3</v>
      </c>
      <c r="K2103">
        <f>Table1[[#This Row],[Gross Earning]]-Table1[[#This Row],[Budget]]</f>
        <v>476767</v>
      </c>
    </row>
    <row r="2104" spans="1:11">
      <c r="A2104" t="s">
        <v>20618</v>
      </c>
      <c r="B2104" s="3">
        <v>2010</v>
      </c>
      <c r="C2104" t="s">
        <v>20617</v>
      </c>
      <c r="D2104" t="s">
        <v>1415</v>
      </c>
      <c r="E2104" t="s">
        <v>37</v>
      </c>
      <c r="F2104" t="s">
        <v>585</v>
      </c>
      <c r="G2104">
        <v>97</v>
      </c>
      <c r="H2104">
        <v>466702</v>
      </c>
      <c r="J2104">
        <v>7.3</v>
      </c>
      <c r="K2104">
        <f>Table1[[#This Row],[Gross Earning]]-Table1[[#This Row],[Budget]]</f>
        <v>466702</v>
      </c>
    </row>
    <row r="2105" spans="1:11">
      <c r="A2105" t="s">
        <v>6902</v>
      </c>
      <c r="B2105" s="3">
        <v>2004</v>
      </c>
      <c r="C2105" t="s">
        <v>6901</v>
      </c>
      <c r="D2105" t="s">
        <v>1671</v>
      </c>
      <c r="E2105" t="s">
        <v>37</v>
      </c>
      <c r="F2105" t="s">
        <v>585</v>
      </c>
      <c r="G2105">
        <v>93</v>
      </c>
      <c r="H2105">
        <v>463730</v>
      </c>
      <c r="J2105">
        <v>5.7</v>
      </c>
      <c r="K2105">
        <f>Table1[[#This Row],[Gross Earning]]-Table1[[#This Row],[Budget]]</f>
        <v>463730</v>
      </c>
    </row>
    <row r="2106" spans="1:11">
      <c r="A2106" t="s">
        <v>16640</v>
      </c>
      <c r="B2106" s="3">
        <v>2010</v>
      </c>
      <c r="C2106" t="s">
        <v>15176</v>
      </c>
      <c r="D2106" t="s">
        <v>1415</v>
      </c>
      <c r="E2106" t="s">
        <v>37</v>
      </c>
      <c r="F2106" t="s">
        <v>585</v>
      </c>
      <c r="G2106">
        <v>91</v>
      </c>
      <c r="H2106">
        <v>7455447</v>
      </c>
      <c r="I2106">
        <v>7000000</v>
      </c>
      <c r="J2106">
        <v>6.3</v>
      </c>
      <c r="K2106">
        <f>Table1[[#This Row],[Gross Earning]]-Table1[[#This Row],[Budget]]</f>
        <v>455447</v>
      </c>
    </row>
    <row r="2107" spans="1:11">
      <c r="A2107" t="s">
        <v>13601</v>
      </c>
      <c r="D2107" t="s">
        <v>3409</v>
      </c>
      <c r="E2107" t="s">
        <v>13605</v>
      </c>
      <c r="F2107" t="s">
        <v>2635</v>
      </c>
      <c r="G2107">
        <v>55</v>
      </c>
      <c r="H2107">
        <v>447093</v>
      </c>
      <c r="J2107">
        <v>9.1</v>
      </c>
      <c r="K2107">
        <f>Table1[[#This Row],[Gross Earning]]-Table1[[#This Row],[Budget]]</f>
        <v>447093</v>
      </c>
    </row>
    <row r="2108" spans="1:11">
      <c r="A2108" t="s">
        <v>20347</v>
      </c>
      <c r="B2108" s="3">
        <v>1997</v>
      </c>
      <c r="C2108" t="s">
        <v>19399</v>
      </c>
      <c r="D2108" t="s">
        <v>2527</v>
      </c>
      <c r="E2108" t="s">
        <v>37</v>
      </c>
      <c r="F2108" t="s">
        <v>39</v>
      </c>
      <c r="G2108">
        <v>96</v>
      </c>
      <c r="H2108">
        <v>444354</v>
      </c>
      <c r="J2108">
        <v>6.4</v>
      </c>
      <c r="K2108">
        <f>Table1[[#This Row],[Gross Earning]]-Table1[[#This Row],[Budget]]</f>
        <v>444354</v>
      </c>
    </row>
    <row r="2109" spans="1:11">
      <c r="A2109" t="s">
        <v>22309</v>
      </c>
      <c r="B2109" s="3">
        <v>2001</v>
      </c>
      <c r="C2109" t="s">
        <v>17910</v>
      </c>
      <c r="D2109" t="s">
        <v>1935</v>
      </c>
      <c r="E2109" t="s">
        <v>37</v>
      </c>
      <c r="F2109" t="s">
        <v>6723</v>
      </c>
      <c r="G2109">
        <v>97</v>
      </c>
      <c r="H2109">
        <v>1141829</v>
      </c>
      <c r="I2109">
        <v>700000</v>
      </c>
      <c r="J2109">
        <v>7.2</v>
      </c>
      <c r="K2109">
        <f>Table1[[#This Row],[Gross Earning]]-Table1[[#This Row],[Budget]]</f>
        <v>441829</v>
      </c>
    </row>
    <row r="2110" spans="1:11">
      <c r="A2110" t="s">
        <v>22073</v>
      </c>
      <c r="B2110" s="3">
        <v>2011</v>
      </c>
      <c r="C2110" t="s">
        <v>22070</v>
      </c>
      <c r="D2110" t="s">
        <v>3409</v>
      </c>
      <c r="E2110" t="s">
        <v>22077</v>
      </c>
      <c r="F2110" t="s">
        <v>585</v>
      </c>
      <c r="G2110">
        <v>107</v>
      </c>
      <c r="H2110">
        <v>439958</v>
      </c>
      <c r="J2110">
        <v>5.9</v>
      </c>
      <c r="K2110">
        <f>Table1[[#This Row],[Gross Earning]]-Table1[[#This Row],[Budget]]</f>
        <v>439958</v>
      </c>
    </row>
    <row r="2111" spans="1:11">
      <c r="A2111" t="s">
        <v>19959</v>
      </c>
      <c r="B2111" s="3">
        <v>2006</v>
      </c>
      <c r="C2111" t="s">
        <v>14061</v>
      </c>
      <c r="D2111" t="s">
        <v>1875</v>
      </c>
      <c r="E2111" t="s">
        <v>37</v>
      </c>
      <c r="F2111" t="s">
        <v>585</v>
      </c>
      <c r="G2111">
        <v>84</v>
      </c>
      <c r="H2111">
        <v>438653</v>
      </c>
      <c r="J2111">
        <v>6.6</v>
      </c>
      <c r="K2111">
        <f>Table1[[#This Row],[Gross Earning]]-Table1[[#This Row],[Budget]]</f>
        <v>438653</v>
      </c>
    </row>
    <row r="2112" spans="1:11">
      <c r="A2112" t="s">
        <v>24106</v>
      </c>
      <c r="B2112" s="3">
        <v>2004</v>
      </c>
      <c r="C2112" t="s">
        <v>24104</v>
      </c>
      <c r="D2112" t="s">
        <v>2683</v>
      </c>
      <c r="E2112" t="s">
        <v>37</v>
      </c>
      <c r="F2112" t="s">
        <v>39</v>
      </c>
      <c r="G2112">
        <v>77</v>
      </c>
      <c r="H2112">
        <v>424760</v>
      </c>
      <c r="I2112">
        <v>7000</v>
      </c>
      <c r="J2112">
        <v>7</v>
      </c>
      <c r="K2112">
        <f>Table1[[#This Row],[Gross Earning]]-Table1[[#This Row],[Budget]]</f>
        <v>417760</v>
      </c>
    </row>
    <row r="2113" spans="1:11">
      <c r="A2113" t="s">
        <v>9386</v>
      </c>
      <c r="B2113" s="3">
        <v>2008</v>
      </c>
      <c r="C2113" t="s">
        <v>760</v>
      </c>
      <c r="D2113" t="s">
        <v>5940</v>
      </c>
      <c r="E2113" t="s">
        <v>37</v>
      </c>
      <c r="F2113" t="s">
        <v>39</v>
      </c>
      <c r="G2113">
        <v>129</v>
      </c>
      <c r="H2113">
        <v>25517500</v>
      </c>
      <c r="I2113">
        <v>25100000</v>
      </c>
      <c r="J2113">
        <v>6.4</v>
      </c>
      <c r="K2113">
        <f>Table1[[#This Row],[Gross Earning]]-Table1[[#This Row],[Budget]]</f>
        <v>417500</v>
      </c>
    </row>
    <row r="2114" spans="1:11">
      <c r="A2114" t="s">
        <v>22559</v>
      </c>
      <c r="B2114" s="3">
        <v>2011</v>
      </c>
      <c r="C2114" t="s">
        <v>22557</v>
      </c>
      <c r="D2114" t="s">
        <v>67</v>
      </c>
      <c r="E2114" t="s">
        <v>37</v>
      </c>
      <c r="F2114" t="s">
        <v>5613</v>
      </c>
      <c r="G2114">
        <v>93</v>
      </c>
      <c r="H2114">
        <v>906666</v>
      </c>
      <c r="I2114">
        <v>500000</v>
      </c>
      <c r="J2114">
        <v>6.8</v>
      </c>
      <c r="K2114">
        <f>Table1[[#This Row],[Gross Earning]]-Table1[[#This Row],[Budget]]</f>
        <v>406666</v>
      </c>
    </row>
    <row r="2115" spans="1:11">
      <c r="A2115" t="s">
        <v>23640</v>
      </c>
      <c r="B2115" s="3">
        <v>2011</v>
      </c>
      <c r="C2115" t="s">
        <v>16917</v>
      </c>
      <c r="D2115" t="s">
        <v>2202</v>
      </c>
      <c r="E2115" t="s">
        <v>37</v>
      </c>
      <c r="F2115" t="s">
        <v>585</v>
      </c>
      <c r="G2115">
        <v>85</v>
      </c>
      <c r="H2115">
        <v>405614</v>
      </c>
      <c r="J2115">
        <v>6.7</v>
      </c>
      <c r="K2115">
        <f>Table1[[#This Row],[Gross Earning]]-Table1[[#This Row],[Budget]]</f>
        <v>405614</v>
      </c>
    </row>
    <row r="2116" spans="1:11">
      <c r="A2116" t="s">
        <v>13555</v>
      </c>
      <c r="B2116" s="3">
        <v>2009</v>
      </c>
      <c r="C2116" t="s">
        <v>13553</v>
      </c>
      <c r="D2116" t="s">
        <v>214</v>
      </c>
      <c r="E2116" t="s">
        <v>1464</v>
      </c>
      <c r="F2116" t="s">
        <v>95</v>
      </c>
      <c r="G2116">
        <v>104</v>
      </c>
      <c r="H2116">
        <v>403649</v>
      </c>
      <c r="J2116">
        <v>6.3</v>
      </c>
      <c r="K2116">
        <f>Table1[[#This Row],[Gross Earning]]-Table1[[#This Row],[Budget]]</f>
        <v>403649</v>
      </c>
    </row>
    <row r="2117" spans="1:11">
      <c r="A2117" t="s">
        <v>20970</v>
      </c>
      <c r="B2117" s="3">
        <v>2007</v>
      </c>
      <c r="C2117" t="s">
        <v>5418</v>
      </c>
      <c r="D2117" t="s">
        <v>214</v>
      </c>
      <c r="E2117" t="s">
        <v>37</v>
      </c>
      <c r="F2117" t="s">
        <v>585</v>
      </c>
      <c r="G2117">
        <v>107</v>
      </c>
      <c r="H2117">
        <v>402820</v>
      </c>
      <c r="J2117">
        <v>6.9</v>
      </c>
      <c r="K2117">
        <f>Table1[[#This Row],[Gross Earning]]-Table1[[#This Row],[Budget]]</f>
        <v>402820</v>
      </c>
    </row>
    <row r="2118" spans="1:11">
      <c r="A2118" t="s">
        <v>22115</v>
      </c>
      <c r="B2118" s="3">
        <v>2012</v>
      </c>
      <c r="C2118" t="s">
        <v>22114</v>
      </c>
      <c r="D2118" t="s">
        <v>1671</v>
      </c>
      <c r="E2118" t="s">
        <v>37</v>
      </c>
      <c r="F2118" t="s">
        <v>585</v>
      </c>
      <c r="G2118">
        <v>88</v>
      </c>
      <c r="H2118">
        <v>1243961</v>
      </c>
      <c r="I2118">
        <v>850000</v>
      </c>
      <c r="J2118">
        <v>6</v>
      </c>
      <c r="K2118">
        <f>Table1[[#This Row],[Gross Earning]]-Table1[[#This Row],[Budget]]</f>
        <v>393961</v>
      </c>
    </row>
    <row r="2119" spans="1:11">
      <c r="A2119" t="s">
        <v>19193</v>
      </c>
      <c r="B2119" s="3">
        <v>2014</v>
      </c>
      <c r="C2119" t="s">
        <v>1939</v>
      </c>
      <c r="D2119" t="s">
        <v>3409</v>
      </c>
      <c r="E2119" t="s">
        <v>1946</v>
      </c>
      <c r="F2119" t="s">
        <v>39</v>
      </c>
      <c r="G2119">
        <v>109</v>
      </c>
      <c r="H2119">
        <v>377420</v>
      </c>
      <c r="J2119">
        <v>7.3</v>
      </c>
      <c r="K2119">
        <f>Table1[[#This Row],[Gross Earning]]-Table1[[#This Row],[Budget]]</f>
        <v>377420</v>
      </c>
    </row>
    <row r="2120" spans="1:11">
      <c r="A2120" t="s">
        <v>19466</v>
      </c>
      <c r="B2120" s="3">
        <v>2009</v>
      </c>
      <c r="C2120" t="s">
        <v>19465</v>
      </c>
      <c r="D2120" t="s">
        <v>3409</v>
      </c>
      <c r="E2120" t="s">
        <v>37</v>
      </c>
      <c r="F2120" t="s">
        <v>4830</v>
      </c>
      <c r="G2120">
        <v>123</v>
      </c>
      <c r="H2120">
        <v>373060</v>
      </c>
      <c r="J2120">
        <v>7.3</v>
      </c>
      <c r="K2120">
        <f>Table1[[#This Row],[Gross Earning]]-Table1[[#This Row],[Budget]]</f>
        <v>373060</v>
      </c>
    </row>
    <row r="2121" spans="1:11">
      <c r="A2121" t="s">
        <v>2718</v>
      </c>
      <c r="B2121" s="3">
        <v>2011</v>
      </c>
      <c r="C2121" t="s">
        <v>1627</v>
      </c>
      <c r="D2121" t="s">
        <v>2717</v>
      </c>
      <c r="E2121" t="s">
        <v>37</v>
      </c>
      <c r="F2121" t="s">
        <v>95</v>
      </c>
      <c r="G2121">
        <v>102</v>
      </c>
      <c r="H2121">
        <v>80360866</v>
      </c>
      <c r="I2121">
        <v>80000000</v>
      </c>
      <c r="J2121">
        <v>5.2</v>
      </c>
      <c r="K2121">
        <f>Table1[[#This Row],[Gross Earning]]-Table1[[#This Row],[Budget]]</f>
        <v>360866</v>
      </c>
    </row>
    <row r="2122" spans="1:11">
      <c r="A2122" t="s">
        <v>17367</v>
      </c>
      <c r="B2122" s="3">
        <v>2012</v>
      </c>
      <c r="C2122" t="s">
        <v>17364</v>
      </c>
      <c r="D2122" t="s">
        <v>2136</v>
      </c>
      <c r="E2122" t="s">
        <v>5611</v>
      </c>
      <c r="F2122" t="s">
        <v>4830</v>
      </c>
      <c r="G2122">
        <v>141</v>
      </c>
      <c r="H2122">
        <v>352684</v>
      </c>
      <c r="J2122">
        <v>4.3</v>
      </c>
      <c r="K2122">
        <f>Table1[[#This Row],[Gross Earning]]-Table1[[#This Row],[Budget]]</f>
        <v>352684</v>
      </c>
    </row>
    <row r="2123" spans="1:11">
      <c r="A2123" t="s">
        <v>23529</v>
      </c>
      <c r="B2123" s="3">
        <v>2011</v>
      </c>
      <c r="C2123" t="s">
        <v>23527</v>
      </c>
      <c r="D2123" t="s">
        <v>214</v>
      </c>
      <c r="E2123" t="s">
        <v>37</v>
      </c>
      <c r="F2123" t="s">
        <v>4830</v>
      </c>
      <c r="G2123">
        <v>97</v>
      </c>
      <c r="H2123">
        <v>469947</v>
      </c>
      <c r="I2123">
        <v>120000</v>
      </c>
      <c r="J2123">
        <v>7.7</v>
      </c>
      <c r="K2123">
        <f>Table1[[#This Row],[Gross Earning]]-Table1[[#This Row],[Budget]]</f>
        <v>349947</v>
      </c>
    </row>
    <row r="2124" spans="1:11">
      <c r="A2124" t="s">
        <v>21164</v>
      </c>
      <c r="B2124" s="3">
        <v>1998</v>
      </c>
      <c r="C2124" t="s">
        <v>16244</v>
      </c>
      <c r="D2124" t="s">
        <v>3409</v>
      </c>
      <c r="E2124" t="s">
        <v>15778</v>
      </c>
      <c r="F2124" t="s">
        <v>585</v>
      </c>
      <c r="G2124">
        <v>105</v>
      </c>
      <c r="H2124">
        <v>1647780</v>
      </c>
      <c r="I2124">
        <v>1300000</v>
      </c>
      <c r="J2124">
        <v>8.1</v>
      </c>
      <c r="K2124">
        <f>Table1[[#This Row],[Gross Earning]]-Table1[[#This Row],[Budget]]</f>
        <v>347780</v>
      </c>
    </row>
    <row r="2125" spans="1:11">
      <c r="A2125" t="s">
        <v>20368</v>
      </c>
      <c r="B2125" s="3">
        <v>2007</v>
      </c>
      <c r="C2125" t="s">
        <v>20365</v>
      </c>
      <c r="D2125" t="s">
        <v>8066</v>
      </c>
      <c r="E2125" t="s">
        <v>37</v>
      </c>
      <c r="F2125" t="s">
        <v>585</v>
      </c>
      <c r="G2125">
        <v>94</v>
      </c>
      <c r="H2125">
        <v>347578</v>
      </c>
      <c r="J2125">
        <v>5.4</v>
      </c>
      <c r="K2125">
        <f>Table1[[#This Row],[Gross Earning]]-Table1[[#This Row],[Budget]]</f>
        <v>347578</v>
      </c>
    </row>
    <row r="2126" spans="1:11">
      <c r="A2126" t="s">
        <v>12480</v>
      </c>
      <c r="B2126" s="3">
        <v>2002</v>
      </c>
      <c r="C2126" t="s">
        <v>12479</v>
      </c>
      <c r="D2126" t="s">
        <v>3409</v>
      </c>
      <c r="E2126" t="s">
        <v>37</v>
      </c>
      <c r="F2126" t="s">
        <v>39</v>
      </c>
      <c r="G2126">
        <v>109</v>
      </c>
      <c r="H2126">
        <v>16346122</v>
      </c>
      <c r="I2126">
        <v>16000000</v>
      </c>
      <c r="J2126">
        <v>7.2</v>
      </c>
      <c r="K2126">
        <f>Table1[[#This Row],[Gross Earning]]-Table1[[#This Row],[Budget]]</f>
        <v>346122</v>
      </c>
    </row>
    <row r="2127" spans="1:11">
      <c r="A2127" t="s">
        <v>22597</v>
      </c>
      <c r="B2127" s="3">
        <v>2013</v>
      </c>
      <c r="C2127" t="s">
        <v>22596</v>
      </c>
      <c r="D2127" t="s">
        <v>1415</v>
      </c>
      <c r="E2127" t="s">
        <v>37</v>
      </c>
      <c r="F2127" t="s">
        <v>585</v>
      </c>
      <c r="G2127">
        <v>90</v>
      </c>
      <c r="H2127">
        <v>342936</v>
      </c>
      <c r="J2127">
        <v>6.1</v>
      </c>
      <c r="K2127">
        <f>Table1[[#This Row],[Gross Earning]]-Table1[[#This Row],[Budget]]</f>
        <v>342936</v>
      </c>
    </row>
    <row r="2128" spans="1:11">
      <c r="A2128" t="s">
        <v>21745</v>
      </c>
      <c r="B2128" s="3">
        <v>2014</v>
      </c>
      <c r="C2128" t="s">
        <v>21743</v>
      </c>
      <c r="D2128" t="s">
        <v>5499</v>
      </c>
      <c r="E2128" t="s">
        <v>37</v>
      </c>
      <c r="F2128" t="s">
        <v>585</v>
      </c>
      <c r="G2128">
        <v>106</v>
      </c>
      <c r="H2128">
        <v>334658</v>
      </c>
      <c r="J2128">
        <v>7.3</v>
      </c>
      <c r="K2128">
        <f>Table1[[#This Row],[Gross Earning]]-Table1[[#This Row],[Budget]]</f>
        <v>334658</v>
      </c>
    </row>
    <row r="2129" spans="1:11">
      <c r="A2129" t="s">
        <v>11875</v>
      </c>
      <c r="B2129" s="3">
        <v>2010</v>
      </c>
      <c r="C2129" t="s">
        <v>5289</v>
      </c>
      <c r="D2129" t="s">
        <v>7682</v>
      </c>
      <c r="E2129" t="s">
        <v>37</v>
      </c>
      <c r="F2129" t="s">
        <v>585</v>
      </c>
      <c r="G2129">
        <v>94</v>
      </c>
      <c r="H2129">
        <v>18329466</v>
      </c>
      <c r="I2129">
        <v>18000000</v>
      </c>
      <c r="J2129">
        <v>7.6</v>
      </c>
      <c r="K2129">
        <f>Table1[[#This Row],[Gross Earning]]-Table1[[#This Row],[Budget]]</f>
        <v>329466</v>
      </c>
    </row>
    <row r="2130" spans="1:11">
      <c r="A2130" t="s">
        <v>23860</v>
      </c>
      <c r="B2130" s="3">
        <v>2010</v>
      </c>
      <c r="C2130" t="s">
        <v>21809</v>
      </c>
      <c r="D2130" t="s">
        <v>1415</v>
      </c>
      <c r="E2130" t="s">
        <v>37</v>
      </c>
      <c r="F2130" t="s">
        <v>4830</v>
      </c>
      <c r="G2130">
        <v>98</v>
      </c>
      <c r="H2130">
        <v>389804</v>
      </c>
      <c r="I2130">
        <v>65000</v>
      </c>
      <c r="J2130">
        <v>6.3</v>
      </c>
      <c r="K2130">
        <f>Table1[[#This Row],[Gross Earning]]-Table1[[#This Row],[Budget]]</f>
        <v>324804</v>
      </c>
    </row>
    <row r="2131" spans="1:11">
      <c r="A2131" t="s">
        <v>9145</v>
      </c>
      <c r="B2131" s="3">
        <v>2008</v>
      </c>
      <c r="C2131" t="s">
        <v>9144</v>
      </c>
      <c r="D2131" t="s">
        <v>6113</v>
      </c>
      <c r="E2131" t="s">
        <v>37</v>
      </c>
      <c r="F2131" t="s">
        <v>39</v>
      </c>
      <c r="G2131">
        <v>110</v>
      </c>
      <c r="H2131">
        <v>13823741</v>
      </c>
      <c r="I2131">
        <v>13500000</v>
      </c>
      <c r="J2131">
        <v>6.9</v>
      </c>
      <c r="K2131">
        <f>Table1[[#This Row],[Gross Earning]]-Table1[[#This Row],[Budget]]</f>
        <v>323741</v>
      </c>
    </row>
    <row r="2132" spans="1:11">
      <c r="A2132" t="s">
        <v>23936</v>
      </c>
      <c r="B2132" s="3">
        <v>1978</v>
      </c>
      <c r="C2132" t="s">
        <v>487</v>
      </c>
      <c r="D2132" t="s">
        <v>4068</v>
      </c>
      <c r="E2132" t="s">
        <v>37</v>
      </c>
      <c r="F2132" t="s">
        <v>95</v>
      </c>
      <c r="G2132">
        <v>117</v>
      </c>
      <c r="H2132">
        <v>321952</v>
      </c>
      <c r="J2132">
        <v>8.1999999999999993</v>
      </c>
      <c r="K2132">
        <f>Table1[[#This Row],[Gross Earning]]-Table1[[#This Row],[Budget]]</f>
        <v>321952</v>
      </c>
    </row>
    <row r="2133" spans="1:11">
      <c r="A2133" t="s">
        <v>22679</v>
      </c>
      <c r="B2133" s="3">
        <v>2014</v>
      </c>
      <c r="C2133" t="s">
        <v>5349</v>
      </c>
      <c r="D2133" t="s">
        <v>4075</v>
      </c>
      <c r="E2133" t="s">
        <v>37</v>
      </c>
      <c r="F2133" t="s">
        <v>585</v>
      </c>
      <c r="G2133">
        <v>102</v>
      </c>
      <c r="H2133">
        <v>316842</v>
      </c>
      <c r="J2133">
        <v>6.4</v>
      </c>
      <c r="K2133">
        <f>Table1[[#This Row],[Gross Earning]]-Table1[[#This Row],[Budget]]</f>
        <v>316842</v>
      </c>
    </row>
    <row r="2134" spans="1:11">
      <c r="A2134" t="s">
        <v>17847</v>
      </c>
      <c r="B2134" s="3">
        <v>2001</v>
      </c>
      <c r="C2134" t="s">
        <v>250</v>
      </c>
      <c r="D2134" t="s">
        <v>5316</v>
      </c>
      <c r="E2134" t="s">
        <v>37</v>
      </c>
      <c r="F2134" t="s">
        <v>585</v>
      </c>
      <c r="G2134">
        <v>95</v>
      </c>
      <c r="H2134">
        <v>5308707</v>
      </c>
      <c r="I2134">
        <v>5000000</v>
      </c>
      <c r="J2134">
        <v>6.4</v>
      </c>
      <c r="K2134">
        <f>Table1[[#This Row],[Gross Earning]]-Table1[[#This Row],[Budget]]</f>
        <v>308707</v>
      </c>
    </row>
    <row r="2135" spans="1:11">
      <c r="A2135" t="s">
        <v>18821</v>
      </c>
      <c r="B2135" s="3">
        <v>2010</v>
      </c>
      <c r="C2135" t="s">
        <v>18820</v>
      </c>
      <c r="D2135" t="s">
        <v>9193</v>
      </c>
      <c r="E2135" t="s">
        <v>37</v>
      </c>
      <c r="F2135" t="s">
        <v>585</v>
      </c>
      <c r="G2135">
        <v>97</v>
      </c>
      <c r="H2135">
        <v>304137</v>
      </c>
      <c r="J2135">
        <v>7.3</v>
      </c>
      <c r="K2135">
        <f>Table1[[#This Row],[Gross Earning]]-Table1[[#This Row],[Budget]]</f>
        <v>304137</v>
      </c>
    </row>
    <row r="2136" spans="1:11">
      <c r="A2136" t="s">
        <v>18566</v>
      </c>
      <c r="B2136" s="3">
        <v>1995</v>
      </c>
      <c r="C2136" t="s">
        <v>18565</v>
      </c>
      <c r="D2136" t="s">
        <v>2786</v>
      </c>
      <c r="E2136" t="s">
        <v>37</v>
      </c>
      <c r="F2136" t="s">
        <v>585</v>
      </c>
      <c r="G2136">
        <v>110</v>
      </c>
      <c r="H2136">
        <v>4301331</v>
      </c>
      <c r="I2136">
        <v>4000000</v>
      </c>
      <c r="J2136">
        <v>6.7</v>
      </c>
      <c r="K2136">
        <f>Table1[[#This Row],[Gross Earning]]-Table1[[#This Row],[Budget]]</f>
        <v>301331</v>
      </c>
    </row>
    <row r="2137" spans="1:11">
      <c r="A2137" t="s">
        <v>21437</v>
      </c>
      <c r="B2137" s="3">
        <v>1987</v>
      </c>
      <c r="C2137" t="s">
        <v>21436</v>
      </c>
      <c r="D2137" t="s">
        <v>19848</v>
      </c>
      <c r="E2137" t="s">
        <v>37</v>
      </c>
      <c r="F2137" t="s">
        <v>585</v>
      </c>
      <c r="G2137">
        <v>92</v>
      </c>
      <c r="H2137">
        <v>1400000</v>
      </c>
      <c r="I2137">
        <v>1100000</v>
      </c>
      <c r="J2137">
        <v>5.9</v>
      </c>
      <c r="K2137">
        <f>Table1[[#This Row],[Gross Earning]]-Table1[[#This Row],[Budget]]</f>
        <v>300000</v>
      </c>
    </row>
    <row r="2138" spans="1:11">
      <c r="A2138" t="s">
        <v>19887</v>
      </c>
      <c r="B2138" s="3">
        <v>1990</v>
      </c>
      <c r="C2138" t="s">
        <v>17874</v>
      </c>
      <c r="D2138" t="s">
        <v>19886</v>
      </c>
      <c r="E2138" t="s">
        <v>37</v>
      </c>
      <c r="G2138">
        <v>34</v>
      </c>
      <c r="H2138">
        <v>333658</v>
      </c>
      <c r="I2138">
        <v>34000</v>
      </c>
      <c r="J2138">
        <v>7.1</v>
      </c>
      <c r="K2138">
        <f>Table1[[#This Row],[Gross Earning]]-Table1[[#This Row],[Budget]]</f>
        <v>299658</v>
      </c>
    </row>
    <row r="2139" spans="1:11">
      <c r="A2139" t="s">
        <v>18957</v>
      </c>
      <c r="B2139" s="3">
        <v>2001</v>
      </c>
      <c r="C2139" t="s">
        <v>18955</v>
      </c>
      <c r="D2139" t="s">
        <v>18956</v>
      </c>
      <c r="E2139" t="s">
        <v>37</v>
      </c>
      <c r="F2139" t="s">
        <v>39</v>
      </c>
      <c r="G2139">
        <v>81</v>
      </c>
      <c r="H2139">
        <v>3293258</v>
      </c>
      <c r="I2139">
        <v>3000000</v>
      </c>
      <c r="J2139">
        <v>5.2</v>
      </c>
      <c r="K2139">
        <f>Table1[[#This Row],[Gross Earning]]-Table1[[#This Row],[Budget]]</f>
        <v>293258</v>
      </c>
    </row>
    <row r="2140" spans="1:11">
      <c r="A2140" t="s">
        <v>16597</v>
      </c>
      <c r="B2140" s="3">
        <v>1999</v>
      </c>
      <c r="C2140" t="s">
        <v>16202</v>
      </c>
      <c r="D2140" t="s">
        <v>1415</v>
      </c>
      <c r="E2140" t="s">
        <v>37</v>
      </c>
      <c r="F2140" t="s">
        <v>585</v>
      </c>
      <c r="G2140">
        <v>96</v>
      </c>
      <c r="H2140">
        <v>7292175</v>
      </c>
      <c r="I2140">
        <v>7000000</v>
      </c>
      <c r="J2140">
        <v>6.4</v>
      </c>
      <c r="K2140">
        <f>Table1[[#This Row],[Gross Earning]]-Table1[[#This Row],[Budget]]</f>
        <v>292175</v>
      </c>
    </row>
    <row r="2141" spans="1:11">
      <c r="A2141" t="s">
        <v>16115</v>
      </c>
      <c r="B2141" s="3">
        <v>2000</v>
      </c>
      <c r="C2141" t="s">
        <v>9172</v>
      </c>
      <c r="D2141" t="s">
        <v>11575</v>
      </c>
      <c r="E2141" t="s">
        <v>37</v>
      </c>
      <c r="F2141" t="s">
        <v>585</v>
      </c>
      <c r="G2141">
        <v>92</v>
      </c>
      <c r="H2141">
        <v>8279017</v>
      </c>
      <c r="I2141">
        <v>8000000</v>
      </c>
      <c r="J2141">
        <v>6.9</v>
      </c>
      <c r="K2141">
        <f>Table1[[#This Row],[Gross Earning]]-Table1[[#This Row],[Budget]]</f>
        <v>279017</v>
      </c>
    </row>
    <row r="2142" spans="1:11">
      <c r="A2142" t="s">
        <v>18298</v>
      </c>
      <c r="B2142" s="3">
        <v>2009</v>
      </c>
      <c r="C2142" t="s">
        <v>18296</v>
      </c>
      <c r="D2142" t="s">
        <v>2527</v>
      </c>
      <c r="E2142" t="s">
        <v>37</v>
      </c>
      <c r="F2142" t="s">
        <v>585</v>
      </c>
      <c r="G2142">
        <v>98</v>
      </c>
      <c r="H2142">
        <v>278821</v>
      </c>
      <c r="J2142">
        <v>6.5</v>
      </c>
      <c r="K2142">
        <f>Table1[[#This Row],[Gross Earning]]-Table1[[#This Row],[Budget]]</f>
        <v>278821</v>
      </c>
    </row>
    <row r="2143" spans="1:11">
      <c r="A2143" t="s">
        <v>21673</v>
      </c>
      <c r="B2143" s="3">
        <v>1996</v>
      </c>
      <c r="C2143" t="s">
        <v>16101</v>
      </c>
      <c r="D2143" t="s">
        <v>1415</v>
      </c>
      <c r="E2143" t="s">
        <v>37</v>
      </c>
      <c r="F2143" t="s">
        <v>585</v>
      </c>
      <c r="G2143">
        <v>86</v>
      </c>
      <c r="H2143">
        <v>1277257</v>
      </c>
      <c r="I2143">
        <v>1000000</v>
      </c>
      <c r="J2143">
        <v>6.8</v>
      </c>
      <c r="K2143">
        <f>Table1[[#This Row],[Gross Earning]]-Table1[[#This Row],[Budget]]</f>
        <v>277257</v>
      </c>
    </row>
    <row r="2144" spans="1:11">
      <c r="A2144" t="s">
        <v>17213</v>
      </c>
      <c r="B2144" s="3">
        <v>2002</v>
      </c>
      <c r="C2144" t="s">
        <v>16655</v>
      </c>
      <c r="D2144" t="s">
        <v>3409</v>
      </c>
      <c r="E2144" t="s">
        <v>37</v>
      </c>
      <c r="F2144" t="s">
        <v>585</v>
      </c>
      <c r="G2144">
        <v>97</v>
      </c>
      <c r="H2144">
        <v>267194</v>
      </c>
      <c r="J2144">
        <v>6.7</v>
      </c>
      <c r="K2144">
        <f>Table1[[#This Row],[Gross Earning]]-Table1[[#This Row],[Budget]]</f>
        <v>267194</v>
      </c>
    </row>
    <row r="2145" spans="1:11">
      <c r="A2145" t="s">
        <v>10402</v>
      </c>
      <c r="B2145" s="3">
        <v>2005</v>
      </c>
      <c r="C2145" t="s">
        <v>10401</v>
      </c>
      <c r="D2145" t="s">
        <v>1671</v>
      </c>
      <c r="E2145" t="s">
        <v>37</v>
      </c>
      <c r="F2145" t="s">
        <v>585</v>
      </c>
      <c r="G2145">
        <v>83</v>
      </c>
      <c r="H2145">
        <v>22264487</v>
      </c>
      <c r="I2145">
        <v>22000000</v>
      </c>
      <c r="J2145">
        <v>4.5999999999999996</v>
      </c>
      <c r="K2145">
        <f>Table1[[#This Row],[Gross Earning]]-Table1[[#This Row],[Budget]]</f>
        <v>264487</v>
      </c>
    </row>
    <row r="2146" spans="1:11">
      <c r="A2146" t="s">
        <v>10647</v>
      </c>
      <c r="B2146" s="3">
        <v>2006</v>
      </c>
      <c r="C2146" t="s">
        <v>10645</v>
      </c>
      <c r="D2146" t="s">
        <v>3171</v>
      </c>
      <c r="E2146" t="s">
        <v>37</v>
      </c>
      <c r="F2146" t="s">
        <v>39</v>
      </c>
      <c r="G2146">
        <v>90</v>
      </c>
      <c r="H2146">
        <v>20259297</v>
      </c>
      <c r="I2146">
        <v>20000000</v>
      </c>
      <c r="J2146">
        <v>4.7</v>
      </c>
      <c r="K2146">
        <f>Table1[[#This Row],[Gross Earning]]-Table1[[#This Row],[Budget]]</f>
        <v>259297</v>
      </c>
    </row>
    <row r="2147" spans="1:11">
      <c r="A2147" t="s">
        <v>21402</v>
      </c>
      <c r="B2147" s="3">
        <v>1993</v>
      </c>
      <c r="C2147" t="s">
        <v>3613</v>
      </c>
      <c r="D2147" t="s">
        <v>21401</v>
      </c>
      <c r="E2147" t="s">
        <v>37</v>
      </c>
      <c r="F2147" t="s">
        <v>95</v>
      </c>
      <c r="G2147">
        <v>91</v>
      </c>
      <c r="H2147">
        <v>2850263</v>
      </c>
      <c r="I2147">
        <v>2600000</v>
      </c>
      <c r="J2147">
        <v>6.2</v>
      </c>
      <c r="K2147">
        <f>Table1[[#This Row],[Gross Earning]]-Table1[[#This Row],[Budget]]</f>
        <v>250263</v>
      </c>
    </row>
    <row r="2148" spans="1:11">
      <c r="A2148" t="s">
        <v>21442</v>
      </c>
      <c r="B2148" s="3">
        <v>2002</v>
      </c>
      <c r="C2148" t="s">
        <v>21441</v>
      </c>
      <c r="D2148" t="s">
        <v>2889</v>
      </c>
      <c r="E2148" t="s">
        <v>37</v>
      </c>
      <c r="G2148">
        <v>105</v>
      </c>
      <c r="H2148">
        <v>247740</v>
      </c>
      <c r="J2148">
        <v>4.7</v>
      </c>
      <c r="K2148">
        <f>Table1[[#This Row],[Gross Earning]]-Table1[[#This Row],[Budget]]</f>
        <v>247740</v>
      </c>
    </row>
    <row r="2149" spans="1:11">
      <c r="A2149" t="s">
        <v>23001</v>
      </c>
      <c r="B2149" s="3">
        <v>2009</v>
      </c>
      <c r="C2149" t="s">
        <v>22999</v>
      </c>
      <c r="D2149" t="s">
        <v>23000</v>
      </c>
      <c r="E2149" t="s">
        <v>37</v>
      </c>
      <c r="G2149">
        <v>83</v>
      </c>
      <c r="H2149">
        <v>246574</v>
      </c>
      <c r="J2149">
        <v>6.9</v>
      </c>
      <c r="K2149">
        <f>Table1[[#This Row],[Gross Earning]]-Table1[[#This Row],[Budget]]</f>
        <v>246574</v>
      </c>
    </row>
    <row r="2150" spans="1:11">
      <c r="A2150" t="s">
        <v>15325</v>
      </c>
      <c r="B2150" s="3">
        <v>1997</v>
      </c>
      <c r="C2150" t="s">
        <v>15323</v>
      </c>
      <c r="D2150" t="s">
        <v>214</v>
      </c>
      <c r="E2150" t="s">
        <v>1464</v>
      </c>
      <c r="G2150">
        <v>101</v>
      </c>
      <c r="H2150">
        <v>244465</v>
      </c>
      <c r="J2150">
        <v>6.8</v>
      </c>
      <c r="K2150">
        <f>Table1[[#This Row],[Gross Earning]]-Table1[[#This Row],[Budget]]</f>
        <v>244465</v>
      </c>
    </row>
    <row r="2151" spans="1:11">
      <c r="A2151" t="s">
        <v>20792</v>
      </c>
      <c r="B2151" s="3">
        <v>1999</v>
      </c>
      <c r="C2151" t="s">
        <v>20790</v>
      </c>
      <c r="D2151" t="s">
        <v>4262</v>
      </c>
      <c r="E2151" t="s">
        <v>37</v>
      </c>
      <c r="F2151" t="s">
        <v>39</v>
      </c>
      <c r="G2151">
        <v>98</v>
      </c>
      <c r="H2151">
        <v>1943649</v>
      </c>
      <c r="I2151">
        <v>1700000</v>
      </c>
      <c r="J2151">
        <v>6.3</v>
      </c>
      <c r="K2151">
        <f>Table1[[#This Row],[Gross Earning]]-Table1[[#This Row],[Budget]]</f>
        <v>243649</v>
      </c>
    </row>
    <row r="2152" spans="1:11">
      <c r="A2152" t="s">
        <v>22940</v>
      </c>
      <c r="B2152" s="3">
        <v>1997</v>
      </c>
      <c r="C2152" t="s">
        <v>22938</v>
      </c>
      <c r="D2152" t="s">
        <v>67</v>
      </c>
      <c r="E2152" t="s">
        <v>37</v>
      </c>
      <c r="F2152" t="s">
        <v>95</v>
      </c>
      <c r="G2152">
        <v>86</v>
      </c>
      <c r="H2152">
        <v>617172</v>
      </c>
      <c r="I2152">
        <v>375000</v>
      </c>
      <c r="J2152">
        <v>7</v>
      </c>
      <c r="K2152">
        <f>Table1[[#This Row],[Gross Earning]]-Table1[[#This Row],[Budget]]</f>
        <v>242172</v>
      </c>
    </row>
    <row r="2153" spans="1:11">
      <c r="A2153" t="s">
        <v>11025</v>
      </c>
      <c r="B2153" s="3">
        <v>1998</v>
      </c>
      <c r="C2153" t="s">
        <v>5367</v>
      </c>
      <c r="D2153" t="s">
        <v>4904</v>
      </c>
      <c r="E2153" t="s">
        <v>37</v>
      </c>
      <c r="F2153" t="s">
        <v>585</v>
      </c>
      <c r="G2153">
        <v>104</v>
      </c>
      <c r="H2153">
        <v>20241395</v>
      </c>
      <c r="I2153">
        <v>20000000</v>
      </c>
      <c r="J2153">
        <v>6.1</v>
      </c>
      <c r="K2153">
        <f>Table1[[#This Row],[Gross Earning]]-Table1[[#This Row],[Budget]]</f>
        <v>241395</v>
      </c>
    </row>
    <row r="2154" spans="1:11">
      <c r="A2154" t="s">
        <v>17950</v>
      </c>
      <c r="B2154" s="3">
        <v>2007</v>
      </c>
      <c r="C2154" t="s">
        <v>17947</v>
      </c>
      <c r="D2154" t="s">
        <v>5940</v>
      </c>
      <c r="E2154" t="s">
        <v>5611</v>
      </c>
      <c r="G2154">
        <v>136</v>
      </c>
      <c r="H2154">
        <v>240425</v>
      </c>
      <c r="J2154">
        <v>7.4</v>
      </c>
      <c r="K2154">
        <f>Table1[[#This Row],[Gross Earning]]-Table1[[#This Row],[Budget]]</f>
        <v>240425</v>
      </c>
    </row>
    <row r="2155" spans="1:11">
      <c r="A2155" t="s">
        <v>18142</v>
      </c>
      <c r="B2155" s="3">
        <v>2006</v>
      </c>
      <c r="C2155" t="s">
        <v>18141</v>
      </c>
      <c r="D2155" t="s">
        <v>2527</v>
      </c>
      <c r="E2155" t="s">
        <v>37</v>
      </c>
      <c r="F2155" t="s">
        <v>39</v>
      </c>
      <c r="G2155">
        <v>98</v>
      </c>
      <c r="H2155">
        <v>238774</v>
      </c>
      <c r="J2155">
        <v>6.8</v>
      </c>
      <c r="K2155">
        <f>Table1[[#This Row],[Gross Earning]]-Table1[[#This Row],[Budget]]</f>
        <v>238774</v>
      </c>
    </row>
    <row r="2156" spans="1:11">
      <c r="A2156" t="s">
        <v>23921</v>
      </c>
      <c r="B2156" s="3">
        <v>1999</v>
      </c>
      <c r="C2156" t="s">
        <v>23919</v>
      </c>
      <c r="D2156" t="s">
        <v>1681</v>
      </c>
      <c r="E2156" t="s">
        <v>37</v>
      </c>
      <c r="F2156" t="s">
        <v>585</v>
      </c>
      <c r="G2156">
        <v>90</v>
      </c>
      <c r="H2156">
        <v>277233</v>
      </c>
      <c r="I2156">
        <v>40000</v>
      </c>
      <c r="J2156">
        <v>7.6</v>
      </c>
      <c r="K2156">
        <f>Table1[[#This Row],[Gross Earning]]-Table1[[#This Row],[Budget]]</f>
        <v>237233</v>
      </c>
    </row>
    <row r="2157" spans="1:11">
      <c r="A2157" t="s">
        <v>21136</v>
      </c>
      <c r="B2157" s="3">
        <v>2014</v>
      </c>
      <c r="C2157" t="s">
        <v>126</v>
      </c>
      <c r="D2157" t="s">
        <v>5620</v>
      </c>
      <c r="E2157" t="s">
        <v>1464</v>
      </c>
      <c r="F2157" t="s">
        <v>585</v>
      </c>
      <c r="G2157">
        <v>76</v>
      </c>
      <c r="H2157">
        <v>231186</v>
      </c>
      <c r="J2157">
        <v>6.3</v>
      </c>
      <c r="K2157">
        <f>Table1[[#This Row],[Gross Earning]]-Table1[[#This Row],[Budget]]</f>
        <v>231186</v>
      </c>
    </row>
    <row r="2158" spans="1:11">
      <c r="A2158" t="s">
        <v>19282</v>
      </c>
      <c r="B2158" s="3">
        <v>2015</v>
      </c>
      <c r="C2158" t="s">
        <v>19281</v>
      </c>
      <c r="D2158" t="s">
        <v>15011</v>
      </c>
      <c r="E2158" t="s">
        <v>37</v>
      </c>
      <c r="F2158" t="s">
        <v>585</v>
      </c>
      <c r="G2158">
        <v>84</v>
      </c>
      <c r="H2158">
        <v>229094</v>
      </c>
      <c r="J2158">
        <v>6.9</v>
      </c>
      <c r="K2158">
        <f>Table1[[#This Row],[Gross Earning]]-Table1[[#This Row],[Budget]]</f>
        <v>229094</v>
      </c>
    </row>
    <row r="2159" spans="1:11">
      <c r="A2159" t="s">
        <v>17958</v>
      </c>
      <c r="B2159" s="3">
        <v>2008</v>
      </c>
      <c r="C2159" t="s">
        <v>17954</v>
      </c>
      <c r="D2159" t="s">
        <v>17956</v>
      </c>
      <c r="E2159" t="s">
        <v>37</v>
      </c>
      <c r="F2159" t="s">
        <v>585</v>
      </c>
      <c r="G2159">
        <v>118</v>
      </c>
      <c r="H2159">
        <v>228830</v>
      </c>
      <c r="J2159">
        <v>7.5</v>
      </c>
      <c r="K2159">
        <f>Table1[[#This Row],[Gross Earning]]-Table1[[#This Row],[Budget]]</f>
        <v>228830</v>
      </c>
    </row>
    <row r="2160" spans="1:11">
      <c r="A2160" t="s">
        <v>21776</v>
      </c>
      <c r="B2160" s="3">
        <v>2004</v>
      </c>
      <c r="C2160" t="s">
        <v>21773</v>
      </c>
      <c r="D2160" t="s">
        <v>3409</v>
      </c>
      <c r="E2160" t="s">
        <v>37</v>
      </c>
      <c r="F2160" t="s">
        <v>5613</v>
      </c>
      <c r="G2160">
        <v>120</v>
      </c>
      <c r="H2160">
        <v>227241</v>
      </c>
      <c r="J2160">
        <v>7.4</v>
      </c>
      <c r="K2160">
        <f>Table1[[#This Row],[Gross Earning]]-Table1[[#This Row],[Budget]]</f>
        <v>227241</v>
      </c>
    </row>
    <row r="2161" spans="1:11">
      <c r="A2161" t="s">
        <v>3214</v>
      </c>
      <c r="B2161" s="3">
        <v>2008</v>
      </c>
      <c r="C2161" t="s">
        <v>3136</v>
      </c>
      <c r="D2161" t="s">
        <v>3213</v>
      </c>
      <c r="E2161" t="s">
        <v>37</v>
      </c>
      <c r="F2161" t="s">
        <v>39</v>
      </c>
      <c r="G2161">
        <v>112</v>
      </c>
      <c r="H2161">
        <v>70224196</v>
      </c>
      <c r="I2161">
        <v>70000000</v>
      </c>
      <c r="J2161">
        <v>5.6</v>
      </c>
      <c r="K2161">
        <f>Table1[[#This Row],[Gross Earning]]-Table1[[#This Row],[Budget]]</f>
        <v>224196</v>
      </c>
    </row>
    <row r="2162" spans="1:11">
      <c r="A2162" t="s">
        <v>17970</v>
      </c>
      <c r="B2162" s="3">
        <v>2010</v>
      </c>
      <c r="C2162" t="s">
        <v>17969</v>
      </c>
      <c r="D2162" t="s">
        <v>7579</v>
      </c>
      <c r="E2162" t="s">
        <v>37</v>
      </c>
      <c r="F2162" t="s">
        <v>585</v>
      </c>
      <c r="G2162">
        <v>89</v>
      </c>
      <c r="H2162">
        <v>223615</v>
      </c>
      <c r="J2162">
        <v>7.6</v>
      </c>
      <c r="K2162">
        <f>Table1[[#This Row],[Gross Earning]]-Table1[[#This Row],[Budget]]</f>
        <v>223615</v>
      </c>
    </row>
    <row r="2163" spans="1:11">
      <c r="A2163" t="s">
        <v>15347</v>
      </c>
      <c r="B2163" s="3">
        <v>2009</v>
      </c>
      <c r="C2163" t="s">
        <v>15346</v>
      </c>
      <c r="D2163" t="s">
        <v>2527</v>
      </c>
      <c r="E2163" t="s">
        <v>37</v>
      </c>
      <c r="F2163" t="s">
        <v>585</v>
      </c>
      <c r="G2163">
        <v>99</v>
      </c>
      <c r="H2163">
        <v>221210</v>
      </c>
      <c r="J2163">
        <v>6.9</v>
      </c>
      <c r="K2163">
        <f>Table1[[#This Row],[Gross Earning]]-Table1[[#This Row],[Budget]]</f>
        <v>221210</v>
      </c>
    </row>
    <row r="2164" spans="1:11">
      <c r="A2164" t="s">
        <v>23953</v>
      </c>
      <c r="B2164" s="3">
        <v>2007</v>
      </c>
      <c r="C2164" t="s">
        <v>23950</v>
      </c>
      <c r="D2164" t="s">
        <v>15011</v>
      </c>
      <c r="E2164" t="s">
        <v>37</v>
      </c>
      <c r="F2164" t="s">
        <v>585</v>
      </c>
      <c r="G2164">
        <v>78</v>
      </c>
      <c r="H2164">
        <v>243768</v>
      </c>
      <c r="I2164">
        <v>30000</v>
      </c>
      <c r="J2164">
        <v>4.0999999999999996</v>
      </c>
      <c r="K2164">
        <f>Table1[[#This Row],[Gross Earning]]-Table1[[#This Row],[Budget]]</f>
        <v>213768</v>
      </c>
    </row>
    <row r="2165" spans="1:11">
      <c r="A2165" t="s">
        <v>11462</v>
      </c>
      <c r="B2165" s="3">
        <v>2008</v>
      </c>
      <c r="C2165" t="s">
        <v>11094</v>
      </c>
      <c r="D2165" t="s">
        <v>2658</v>
      </c>
      <c r="E2165" t="s">
        <v>7241</v>
      </c>
      <c r="F2165" t="s">
        <v>95</v>
      </c>
      <c r="G2165">
        <v>86</v>
      </c>
      <c r="H2165">
        <v>206678</v>
      </c>
      <c r="J2165">
        <v>6.5</v>
      </c>
      <c r="K2165">
        <f>Table1[[#This Row],[Gross Earning]]-Table1[[#This Row],[Budget]]</f>
        <v>206678</v>
      </c>
    </row>
    <row r="2166" spans="1:11">
      <c r="A2166" t="s">
        <v>12484</v>
      </c>
      <c r="B2166" s="3">
        <v>2009</v>
      </c>
      <c r="C2166" t="s">
        <v>4777</v>
      </c>
      <c r="D2166" t="s">
        <v>882</v>
      </c>
      <c r="E2166" t="s">
        <v>37</v>
      </c>
      <c r="F2166" t="s">
        <v>585</v>
      </c>
      <c r="G2166">
        <v>107</v>
      </c>
      <c r="H2166">
        <v>16204793</v>
      </c>
      <c r="I2166">
        <v>16000000</v>
      </c>
      <c r="J2166">
        <v>5.0999999999999996</v>
      </c>
      <c r="K2166">
        <f>Table1[[#This Row],[Gross Earning]]-Table1[[#This Row],[Budget]]</f>
        <v>204793</v>
      </c>
    </row>
    <row r="2167" spans="1:11">
      <c r="A2167" t="s">
        <v>5269</v>
      </c>
      <c r="B2167" s="3">
        <v>2004</v>
      </c>
      <c r="C2167" t="s">
        <v>5268</v>
      </c>
      <c r="D2167" t="s">
        <v>1415</v>
      </c>
      <c r="E2167" t="s">
        <v>37</v>
      </c>
      <c r="F2167" t="s">
        <v>585</v>
      </c>
      <c r="G2167">
        <v>108</v>
      </c>
      <c r="H2167">
        <v>40203020</v>
      </c>
      <c r="I2167">
        <v>40000000</v>
      </c>
      <c r="J2167">
        <v>5.9</v>
      </c>
      <c r="K2167">
        <f>Table1[[#This Row],[Gross Earning]]-Table1[[#This Row],[Budget]]</f>
        <v>203020</v>
      </c>
    </row>
    <row r="2168" spans="1:11">
      <c r="A2168" t="s">
        <v>22163</v>
      </c>
      <c r="B2168" s="3">
        <v>1993</v>
      </c>
      <c r="C2168" t="s">
        <v>19697</v>
      </c>
      <c r="D2168" t="s">
        <v>214</v>
      </c>
      <c r="E2168" t="s">
        <v>37</v>
      </c>
      <c r="F2168" t="s">
        <v>585</v>
      </c>
      <c r="G2168">
        <v>114</v>
      </c>
      <c r="H2168">
        <v>1001437</v>
      </c>
      <c r="I2168">
        <v>800000</v>
      </c>
      <c r="J2168">
        <v>7.2</v>
      </c>
      <c r="K2168">
        <f>Table1[[#This Row],[Gross Earning]]-Table1[[#This Row],[Budget]]</f>
        <v>201437</v>
      </c>
    </row>
    <row r="2169" spans="1:11">
      <c r="A2169" t="s">
        <v>1926</v>
      </c>
      <c r="B2169" s="3">
        <v>1997</v>
      </c>
      <c r="C2169" t="s">
        <v>1922</v>
      </c>
      <c r="D2169" t="s">
        <v>1924</v>
      </c>
      <c r="E2169" t="s">
        <v>37</v>
      </c>
      <c r="F2169" t="s">
        <v>95</v>
      </c>
      <c r="G2169">
        <v>110</v>
      </c>
      <c r="H2169">
        <v>10200000</v>
      </c>
      <c r="I2169">
        <v>10000000</v>
      </c>
      <c r="J2169">
        <v>7.3</v>
      </c>
      <c r="K2169">
        <f>Table1[[#This Row],[Gross Earning]]-Table1[[#This Row],[Budget]]</f>
        <v>200000</v>
      </c>
    </row>
    <row r="2170" spans="1:11">
      <c r="A2170" t="s">
        <v>23915</v>
      </c>
      <c r="B2170" s="3">
        <v>2000</v>
      </c>
      <c r="C2170" t="s">
        <v>5418</v>
      </c>
      <c r="D2170" t="s">
        <v>3409</v>
      </c>
      <c r="E2170" t="s">
        <v>37</v>
      </c>
      <c r="F2170" t="s">
        <v>5613</v>
      </c>
      <c r="G2170">
        <v>90</v>
      </c>
      <c r="H2170">
        <v>241816</v>
      </c>
      <c r="I2170">
        <v>42000</v>
      </c>
      <c r="J2170">
        <v>7.5</v>
      </c>
      <c r="K2170">
        <f>Table1[[#This Row],[Gross Earning]]-Table1[[#This Row],[Budget]]</f>
        <v>199816</v>
      </c>
    </row>
    <row r="2171" spans="1:11">
      <c r="A2171" t="s">
        <v>18322</v>
      </c>
      <c r="B2171" s="3">
        <v>2011</v>
      </c>
      <c r="C2171" t="s">
        <v>18321</v>
      </c>
      <c r="D2171" t="s">
        <v>136</v>
      </c>
      <c r="E2171" t="s">
        <v>37</v>
      </c>
      <c r="F2171" t="s">
        <v>585</v>
      </c>
      <c r="G2171">
        <v>102</v>
      </c>
      <c r="H2171">
        <v>199652</v>
      </c>
      <c r="J2171">
        <v>6.6</v>
      </c>
      <c r="K2171">
        <f>Table1[[#This Row],[Gross Earning]]-Table1[[#This Row],[Budget]]</f>
        <v>199652</v>
      </c>
    </row>
    <row r="2172" spans="1:11">
      <c r="A2172" t="s">
        <v>14400</v>
      </c>
      <c r="B2172" s="3">
        <v>2009</v>
      </c>
      <c r="C2172" t="s">
        <v>1939</v>
      </c>
      <c r="D2172" t="s">
        <v>2527</v>
      </c>
      <c r="E2172" t="s">
        <v>1946</v>
      </c>
      <c r="F2172" t="s">
        <v>585</v>
      </c>
      <c r="G2172">
        <v>95</v>
      </c>
      <c r="H2172">
        <v>190666</v>
      </c>
      <c r="J2172">
        <v>5.7</v>
      </c>
      <c r="K2172">
        <f>Table1[[#This Row],[Gross Earning]]-Table1[[#This Row],[Budget]]</f>
        <v>190666</v>
      </c>
    </row>
    <row r="2173" spans="1:11">
      <c r="A2173" t="s">
        <v>18379</v>
      </c>
      <c r="B2173" s="3">
        <v>2010</v>
      </c>
      <c r="C2173" t="s">
        <v>2354</v>
      </c>
      <c r="D2173" t="s">
        <v>464</v>
      </c>
      <c r="E2173" t="s">
        <v>12472</v>
      </c>
      <c r="F2173" t="s">
        <v>585</v>
      </c>
      <c r="G2173">
        <v>124</v>
      </c>
      <c r="H2173">
        <v>188870</v>
      </c>
      <c r="J2173">
        <v>6.7</v>
      </c>
      <c r="K2173">
        <f>Table1[[#This Row],[Gross Earning]]-Table1[[#This Row],[Budget]]</f>
        <v>188870</v>
      </c>
    </row>
    <row r="2174" spans="1:11">
      <c r="A2174" t="s">
        <v>17230</v>
      </c>
      <c r="B2174" s="3">
        <v>2003</v>
      </c>
      <c r="C2174" t="s">
        <v>15312</v>
      </c>
      <c r="D2174" t="s">
        <v>3409</v>
      </c>
      <c r="E2174" t="s">
        <v>1464</v>
      </c>
      <c r="F2174" t="s">
        <v>585</v>
      </c>
      <c r="G2174">
        <v>104</v>
      </c>
      <c r="H2174">
        <v>181798</v>
      </c>
      <c r="J2174">
        <v>6.6</v>
      </c>
      <c r="K2174">
        <f>Table1[[#This Row],[Gross Earning]]-Table1[[#This Row],[Budget]]</f>
        <v>181798</v>
      </c>
    </row>
    <row r="2175" spans="1:11">
      <c r="A2175" t="s">
        <v>18327</v>
      </c>
      <c r="B2175" s="3">
        <v>2002</v>
      </c>
      <c r="C2175" t="s">
        <v>18325</v>
      </c>
      <c r="D2175" t="s">
        <v>1935</v>
      </c>
      <c r="E2175" t="s">
        <v>5641</v>
      </c>
      <c r="F2175" t="s">
        <v>585</v>
      </c>
      <c r="G2175">
        <v>109</v>
      </c>
      <c r="H2175">
        <v>181655</v>
      </c>
      <c r="J2175">
        <v>7.9</v>
      </c>
      <c r="K2175">
        <f>Table1[[#This Row],[Gross Earning]]-Table1[[#This Row],[Budget]]</f>
        <v>181655</v>
      </c>
    </row>
    <row r="2176" spans="1:11">
      <c r="A2176" t="s">
        <v>23403</v>
      </c>
      <c r="B2176" s="3">
        <v>2004</v>
      </c>
      <c r="C2176" t="s">
        <v>23400</v>
      </c>
      <c r="D2176" t="s">
        <v>67</v>
      </c>
      <c r="E2176" t="s">
        <v>37</v>
      </c>
      <c r="F2176" t="s">
        <v>5613</v>
      </c>
      <c r="G2176">
        <v>85</v>
      </c>
      <c r="H2176">
        <v>381225</v>
      </c>
      <c r="I2176">
        <v>200000</v>
      </c>
      <c r="J2176">
        <v>7.2</v>
      </c>
      <c r="K2176">
        <f>Table1[[#This Row],[Gross Earning]]-Table1[[#This Row],[Budget]]</f>
        <v>181225</v>
      </c>
    </row>
    <row r="2177" spans="1:11">
      <c r="A2177" t="s">
        <v>24033</v>
      </c>
      <c r="B2177" s="3">
        <v>2005</v>
      </c>
      <c r="C2177" t="s">
        <v>15176</v>
      </c>
      <c r="D2177" t="s">
        <v>1415</v>
      </c>
      <c r="E2177" t="s">
        <v>37</v>
      </c>
      <c r="F2177" t="s">
        <v>585</v>
      </c>
      <c r="G2177">
        <v>85</v>
      </c>
      <c r="H2177">
        <v>192467</v>
      </c>
      <c r="I2177">
        <v>15000</v>
      </c>
      <c r="J2177">
        <v>6.6</v>
      </c>
      <c r="K2177">
        <f>Table1[[#This Row],[Gross Earning]]-Table1[[#This Row],[Budget]]</f>
        <v>177467</v>
      </c>
    </row>
    <row r="2178" spans="1:11">
      <c r="A2178" t="s">
        <v>15820</v>
      </c>
      <c r="B2178" s="3">
        <v>2011</v>
      </c>
      <c r="C2178" t="s">
        <v>15819</v>
      </c>
      <c r="D2178" t="s">
        <v>1935</v>
      </c>
      <c r="E2178" t="s">
        <v>1464</v>
      </c>
      <c r="F2178" t="s">
        <v>4830</v>
      </c>
      <c r="G2178">
        <v>127</v>
      </c>
      <c r="H2178">
        <v>171320</v>
      </c>
      <c r="J2178">
        <v>7.3</v>
      </c>
      <c r="K2178">
        <f>Table1[[#This Row],[Gross Earning]]-Table1[[#This Row],[Budget]]</f>
        <v>171320</v>
      </c>
    </row>
    <row r="2179" spans="1:11">
      <c r="A2179" t="s">
        <v>24057</v>
      </c>
      <c r="B2179" s="3">
        <v>1972</v>
      </c>
      <c r="C2179" t="s">
        <v>13792</v>
      </c>
      <c r="D2179" t="s">
        <v>24055</v>
      </c>
      <c r="E2179" t="s">
        <v>37</v>
      </c>
      <c r="F2179" t="s">
        <v>6723</v>
      </c>
      <c r="G2179">
        <v>108</v>
      </c>
      <c r="H2179">
        <v>180483</v>
      </c>
      <c r="I2179">
        <v>10000</v>
      </c>
      <c r="J2179">
        <v>6.1</v>
      </c>
      <c r="K2179">
        <f>Table1[[#This Row],[Gross Earning]]-Table1[[#This Row],[Budget]]</f>
        <v>170483</v>
      </c>
    </row>
    <row r="2180" spans="1:11">
      <c r="A2180" t="s">
        <v>22350</v>
      </c>
      <c r="B2180" s="3">
        <v>2013</v>
      </c>
      <c r="C2180" t="s">
        <v>22347</v>
      </c>
      <c r="D2180" t="s">
        <v>7406</v>
      </c>
      <c r="E2180" t="s">
        <v>37</v>
      </c>
      <c r="F2180" t="s">
        <v>4830</v>
      </c>
      <c r="G2180">
        <v>90</v>
      </c>
      <c r="H2180">
        <v>169719</v>
      </c>
      <c r="J2180">
        <v>5.2</v>
      </c>
      <c r="K2180">
        <f>Table1[[#This Row],[Gross Earning]]-Table1[[#This Row],[Budget]]</f>
        <v>169719</v>
      </c>
    </row>
    <row r="2181" spans="1:11">
      <c r="A2181" t="s">
        <v>16606</v>
      </c>
      <c r="B2181" s="3">
        <v>2002</v>
      </c>
      <c r="C2181" t="s">
        <v>1198</v>
      </c>
      <c r="D2181" t="s">
        <v>16604</v>
      </c>
      <c r="E2181" t="s">
        <v>2221</v>
      </c>
      <c r="F2181" t="s">
        <v>95</v>
      </c>
      <c r="G2181">
        <v>94</v>
      </c>
      <c r="H2181">
        <v>6165429</v>
      </c>
      <c r="I2181">
        <v>6000000</v>
      </c>
      <c r="J2181">
        <v>7.5</v>
      </c>
      <c r="K2181">
        <f>Table1[[#This Row],[Gross Earning]]-Table1[[#This Row],[Budget]]</f>
        <v>165429</v>
      </c>
    </row>
    <row r="2182" spans="1:11">
      <c r="A2182" t="s">
        <v>15359</v>
      </c>
      <c r="B2182" s="3">
        <v>2010</v>
      </c>
      <c r="C2182" t="s">
        <v>15358</v>
      </c>
      <c r="D2182" t="s">
        <v>3409</v>
      </c>
      <c r="E2182" t="s">
        <v>37</v>
      </c>
      <c r="F2182" t="s">
        <v>585</v>
      </c>
      <c r="G2182">
        <v>110</v>
      </c>
      <c r="H2182">
        <v>152857</v>
      </c>
      <c r="J2182">
        <v>7</v>
      </c>
      <c r="K2182">
        <f>Table1[[#This Row],[Gross Earning]]-Table1[[#This Row],[Budget]]</f>
        <v>152857</v>
      </c>
    </row>
    <row r="2183" spans="1:11">
      <c r="A2183" t="s">
        <v>5200</v>
      </c>
      <c r="B2183" s="3">
        <v>2014</v>
      </c>
      <c r="C2183" t="s">
        <v>5199</v>
      </c>
      <c r="D2183" t="s">
        <v>3293</v>
      </c>
      <c r="E2183" t="s">
        <v>37</v>
      </c>
      <c r="F2183" t="s">
        <v>95</v>
      </c>
      <c r="G2183">
        <v>95</v>
      </c>
      <c r="H2183">
        <v>50150619</v>
      </c>
      <c r="I2183">
        <v>50000000</v>
      </c>
      <c r="J2183">
        <v>7.3</v>
      </c>
      <c r="K2183">
        <f>Table1[[#This Row],[Gross Earning]]-Table1[[#This Row],[Budget]]</f>
        <v>150619</v>
      </c>
    </row>
    <row r="2184" spans="1:11">
      <c r="A2184" t="s">
        <v>16217</v>
      </c>
      <c r="B2184" s="3">
        <v>1998</v>
      </c>
      <c r="C2184" t="s">
        <v>7083</v>
      </c>
      <c r="D2184" t="s">
        <v>5605</v>
      </c>
      <c r="E2184" t="s">
        <v>37</v>
      </c>
      <c r="F2184" t="s">
        <v>585</v>
      </c>
      <c r="G2184">
        <v>111</v>
      </c>
      <c r="H2184">
        <v>146083</v>
      </c>
      <c r="J2184">
        <v>6.3</v>
      </c>
      <c r="K2184">
        <f>Table1[[#This Row],[Gross Earning]]-Table1[[#This Row],[Budget]]</f>
        <v>146083</v>
      </c>
    </row>
    <row r="2185" spans="1:11">
      <c r="A2185" t="s">
        <v>12049</v>
      </c>
      <c r="D2185" t="s">
        <v>5685</v>
      </c>
      <c r="E2185" t="s">
        <v>37</v>
      </c>
      <c r="F2185" t="s">
        <v>4830</v>
      </c>
      <c r="G2185">
        <v>334</v>
      </c>
      <c r="H2185">
        <v>145118</v>
      </c>
      <c r="J2185">
        <v>7.7</v>
      </c>
      <c r="K2185">
        <f>Table1[[#This Row],[Gross Earning]]-Table1[[#This Row],[Budget]]</f>
        <v>145118</v>
      </c>
    </row>
    <row r="2186" spans="1:11">
      <c r="A2186" t="s">
        <v>15398</v>
      </c>
      <c r="B2186" s="3">
        <v>2008</v>
      </c>
      <c r="C2186" t="s">
        <v>14002</v>
      </c>
      <c r="D2186" t="s">
        <v>3409</v>
      </c>
      <c r="E2186" t="s">
        <v>37</v>
      </c>
      <c r="F2186" t="s">
        <v>95</v>
      </c>
      <c r="G2186">
        <v>94</v>
      </c>
      <c r="H2186">
        <v>140987</v>
      </c>
      <c r="J2186">
        <v>4.2</v>
      </c>
      <c r="K2186">
        <f>Table1[[#This Row],[Gross Earning]]-Table1[[#This Row],[Budget]]</f>
        <v>140987</v>
      </c>
    </row>
    <row r="2187" spans="1:11">
      <c r="A2187" t="s">
        <v>23452</v>
      </c>
      <c r="B2187" s="3">
        <v>2008</v>
      </c>
      <c r="C2187" t="s">
        <v>15176</v>
      </c>
      <c r="D2187" t="s">
        <v>15468</v>
      </c>
      <c r="E2187" t="s">
        <v>37</v>
      </c>
      <c r="F2187" t="s">
        <v>585</v>
      </c>
      <c r="G2187">
        <v>84</v>
      </c>
      <c r="H2187">
        <v>140016</v>
      </c>
      <c r="J2187">
        <v>6</v>
      </c>
      <c r="K2187">
        <f>Table1[[#This Row],[Gross Earning]]-Table1[[#This Row],[Budget]]</f>
        <v>140016</v>
      </c>
    </row>
    <row r="2188" spans="1:11">
      <c r="A2188" t="s">
        <v>20424</v>
      </c>
      <c r="B2188" s="3">
        <v>2014</v>
      </c>
      <c r="C2188" t="s">
        <v>5462</v>
      </c>
      <c r="D2188" t="s">
        <v>3464</v>
      </c>
      <c r="E2188" t="s">
        <v>37</v>
      </c>
      <c r="F2188" t="s">
        <v>39</v>
      </c>
      <c r="G2188">
        <v>94</v>
      </c>
      <c r="H2188">
        <v>137945</v>
      </c>
      <c r="J2188">
        <v>5.9</v>
      </c>
      <c r="K2188">
        <f>Table1[[#This Row],[Gross Earning]]-Table1[[#This Row],[Budget]]</f>
        <v>137945</v>
      </c>
    </row>
    <row r="2189" spans="1:11">
      <c r="A2189" t="s">
        <v>24062</v>
      </c>
      <c r="B2189" s="3">
        <v>2004</v>
      </c>
      <c r="C2189" t="s">
        <v>13826</v>
      </c>
      <c r="D2189" t="s">
        <v>7837</v>
      </c>
      <c r="E2189" t="s">
        <v>1464</v>
      </c>
      <c r="F2189" t="s">
        <v>585</v>
      </c>
      <c r="G2189">
        <v>110</v>
      </c>
      <c r="H2189">
        <v>136007</v>
      </c>
      <c r="I2189">
        <v>4500</v>
      </c>
      <c r="J2189">
        <v>6.9</v>
      </c>
      <c r="K2189">
        <f>Table1[[#This Row],[Gross Earning]]-Table1[[#This Row],[Budget]]</f>
        <v>131507</v>
      </c>
    </row>
    <row r="2190" spans="1:11">
      <c r="A2190" t="s">
        <v>19526</v>
      </c>
      <c r="B2190" s="3">
        <v>2009</v>
      </c>
      <c r="C2190" t="s">
        <v>19524</v>
      </c>
      <c r="D2190" t="s">
        <v>19525</v>
      </c>
      <c r="E2190" t="s">
        <v>37</v>
      </c>
      <c r="F2190" t="s">
        <v>585</v>
      </c>
      <c r="G2190">
        <v>86</v>
      </c>
      <c r="H2190">
        <v>128937</v>
      </c>
      <c r="J2190">
        <v>6.2</v>
      </c>
      <c r="K2190">
        <f>Table1[[#This Row],[Gross Earning]]-Table1[[#This Row],[Budget]]</f>
        <v>128937</v>
      </c>
    </row>
    <row r="2191" spans="1:11">
      <c r="A2191" t="s">
        <v>4499</v>
      </c>
      <c r="B2191" s="3">
        <v>2010</v>
      </c>
      <c r="C2191" t="s">
        <v>2331</v>
      </c>
      <c r="D2191" t="s">
        <v>3446</v>
      </c>
      <c r="E2191" t="s">
        <v>37</v>
      </c>
      <c r="F2191" t="s">
        <v>585</v>
      </c>
      <c r="G2191">
        <v>97</v>
      </c>
      <c r="H2191">
        <v>60128566</v>
      </c>
      <c r="I2191">
        <v>60000000</v>
      </c>
      <c r="J2191">
        <v>5.9</v>
      </c>
      <c r="K2191">
        <f>Table1[[#This Row],[Gross Earning]]-Table1[[#This Row],[Budget]]</f>
        <v>128566</v>
      </c>
    </row>
    <row r="2192" spans="1:11">
      <c r="A2192" t="s">
        <v>23187</v>
      </c>
      <c r="B2192" s="3">
        <v>1997</v>
      </c>
      <c r="C2192" t="s">
        <v>8553</v>
      </c>
      <c r="D2192" t="s">
        <v>5032</v>
      </c>
      <c r="E2192" t="s">
        <v>37</v>
      </c>
      <c r="F2192" t="s">
        <v>585</v>
      </c>
      <c r="G2192">
        <v>90</v>
      </c>
      <c r="H2192">
        <v>489220</v>
      </c>
      <c r="I2192">
        <v>365000</v>
      </c>
      <c r="J2192">
        <v>7.3</v>
      </c>
      <c r="K2192">
        <f>Table1[[#This Row],[Gross Earning]]-Table1[[#This Row],[Budget]]</f>
        <v>124220</v>
      </c>
    </row>
    <row r="2193" spans="1:11">
      <c r="A2193" t="s">
        <v>13250</v>
      </c>
      <c r="B2193" s="3">
        <v>2010</v>
      </c>
      <c r="C2193" t="s">
        <v>7875</v>
      </c>
      <c r="D2193" t="s">
        <v>13249</v>
      </c>
      <c r="E2193" t="s">
        <v>37</v>
      </c>
      <c r="F2193" t="s">
        <v>585</v>
      </c>
      <c r="G2193">
        <v>97</v>
      </c>
      <c r="H2193">
        <v>122288</v>
      </c>
      <c r="J2193">
        <v>6.4</v>
      </c>
      <c r="K2193">
        <f>Table1[[#This Row],[Gross Earning]]-Table1[[#This Row],[Budget]]</f>
        <v>122288</v>
      </c>
    </row>
    <row r="2194" spans="1:11">
      <c r="A2194" t="s">
        <v>20389</v>
      </c>
      <c r="B2194" s="3">
        <v>2004</v>
      </c>
      <c r="C2194" t="s">
        <v>11664</v>
      </c>
      <c r="D2194" t="s">
        <v>20387</v>
      </c>
      <c r="E2194" t="s">
        <v>37</v>
      </c>
      <c r="F2194" t="s">
        <v>585</v>
      </c>
      <c r="G2194">
        <v>90</v>
      </c>
      <c r="H2194">
        <v>120620</v>
      </c>
      <c r="J2194">
        <v>7.4</v>
      </c>
      <c r="K2194">
        <f>Table1[[#This Row],[Gross Earning]]-Table1[[#This Row],[Budget]]</f>
        <v>120620</v>
      </c>
    </row>
    <row r="2195" spans="1:11">
      <c r="A2195" t="s">
        <v>1772</v>
      </c>
      <c r="B2195" s="3">
        <v>1996</v>
      </c>
      <c r="C2195" t="s">
        <v>1769</v>
      </c>
      <c r="D2195" t="s">
        <v>1771</v>
      </c>
      <c r="E2195" t="s">
        <v>37</v>
      </c>
      <c r="F2195" t="s">
        <v>277</v>
      </c>
      <c r="G2195">
        <v>91</v>
      </c>
      <c r="H2195">
        <v>100117603</v>
      </c>
      <c r="I2195">
        <v>100000000</v>
      </c>
      <c r="J2195">
        <v>6.9</v>
      </c>
      <c r="K2195">
        <f>Table1[[#This Row],[Gross Earning]]-Table1[[#This Row],[Budget]]</f>
        <v>117603</v>
      </c>
    </row>
    <row r="2196" spans="1:11">
      <c r="A2196" t="s">
        <v>15558</v>
      </c>
      <c r="B2196" s="3">
        <v>2009</v>
      </c>
      <c r="C2196" t="s">
        <v>7905</v>
      </c>
      <c r="D2196" t="s">
        <v>1875</v>
      </c>
      <c r="E2196" t="s">
        <v>37</v>
      </c>
      <c r="F2196" t="s">
        <v>39</v>
      </c>
      <c r="G2196">
        <v>89</v>
      </c>
      <c r="H2196">
        <v>113155</v>
      </c>
      <c r="J2196">
        <v>6.1</v>
      </c>
      <c r="K2196">
        <f>Table1[[#This Row],[Gross Earning]]-Table1[[#This Row],[Budget]]</f>
        <v>113155</v>
      </c>
    </row>
    <row r="2197" spans="1:11">
      <c r="A2197" t="s">
        <v>21780</v>
      </c>
      <c r="B2197" s="3">
        <v>2000</v>
      </c>
      <c r="C2197" t="s">
        <v>4194</v>
      </c>
      <c r="D2197" t="s">
        <v>2527</v>
      </c>
      <c r="E2197" t="s">
        <v>37</v>
      </c>
      <c r="F2197" t="s">
        <v>39</v>
      </c>
      <c r="G2197">
        <v>90</v>
      </c>
      <c r="H2197">
        <v>112521</v>
      </c>
      <c r="J2197">
        <v>5.7</v>
      </c>
      <c r="K2197">
        <f>Table1[[#This Row],[Gross Earning]]-Table1[[#This Row],[Budget]]</f>
        <v>112521</v>
      </c>
    </row>
    <row r="2198" spans="1:11">
      <c r="A2198" t="s">
        <v>23012</v>
      </c>
      <c r="B2198" s="3">
        <v>2009</v>
      </c>
      <c r="C2198" t="s">
        <v>23009</v>
      </c>
      <c r="D2198" t="s">
        <v>4075</v>
      </c>
      <c r="E2198" t="s">
        <v>23016</v>
      </c>
      <c r="F2198" t="s">
        <v>5613</v>
      </c>
      <c r="G2198">
        <v>94</v>
      </c>
      <c r="H2198">
        <v>110197</v>
      </c>
      <c r="J2198">
        <v>7.3</v>
      </c>
      <c r="K2198">
        <f>Table1[[#This Row],[Gross Earning]]-Table1[[#This Row],[Budget]]</f>
        <v>110197</v>
      </c>
    </row>
    <row r="2199" spans="1:11">
      <c r="A2199" t="s">
        <v>20344</v>
      </c>
      <c r="B2199" s="3">
        <v>2000</v>
      </c>
      <c r="C2199" t="s">
        <v>20342</v>
      </c>
      <c r="D2199" t="s">
        <v>4824</v>
      </c>
      <c r="E2199" t="s">
        <v>37</v>
      </c>
      <c r="F2199" t="s">
        <v>585</v>
      </c>
      <c r="G2199">
        <v>99</v>
      </c>
      <c r="H2199">
        <v>110000</v>
      </c>
      <c r="J2199">
        <v>7.3</v>
      </c>
      <c r="K2199">
        <f>Table1[[#This Row],[Gross Earning]]-Table1[[#This Row],[Budget]]</f>
        <v>110000</v>
      </c>
    </row>
    <row r="2200" spans="1:11">
      <c r="A2200" t="s">
        <v>19452</v>
      </c>
      <c r="B2200" s="3">
        <v>2016</v>
      </c>
      <c r="C2200" t="s">
        <v>19451</v>
      </c>
      <c r="D2200" t="s">
        <v>2136</v>
      </c>
      <c r="E2200" t="s">
        <v>37</v>
      </c>
      <c r="F2200" t="s">
        <v>585</v>
      </c>
      <c r="G2200">
        <v>101</v>
      </c>
      <c r="H2200">
        <v>3105269</v>
      </c>
      <c r="I2200">
        <v>3000000</v>
      </c>
      <c r="J2200">
        <v>5</v>
      </c>
      <c r="K2200">
        <f>Table1[[#This Row],[Gross Earning]]-Table1[[#This Row],[Budget]]</f>
        <v>105269</v>
      </c>
    </row>
    <row r="2201" spans="1:11">
      <c r="A2201" t="s">
        <v>23338</v>
      </c>
      <c r="B2201" s="3">
        <v>2008</v>
      </c>
      <c r="C2201" t="s">
        <v>12849</v>
      </c>
      <c r="D2201" t="s">
        <v>8722</v>
      </c>
      <c r="E2201" t="s">
        <v>37</v>
      </c>
      <c r="F2201" t="s">
        <v>585</v>
      </c>
      <c r="G2201">
        <v>92</v>
      </c>
      <c r="H2201">
        <v>104792</v>
      </c>
      <c r="J2201">
        <v>7.1</v>
      </c>
      <c r="K2201">
        <f>Table1[[#This Row],[Gross Earning]]-Table1[[#This Row],[Budget]]</f>
        <v>104792</v>
      </c>
    </row>
    <row r="2202" spans="1:11">
      <c r="A2202" t="s">
        <v>22579</v>
      </c>
      <c r="B2202" s="3">
        <v>2004</v>
      </c>
      <c r="C2202" t="s">
        <v>22578</v>
      </c>
      <c r="D2202" t="s">
        <v>1935</v>
      </c>
      <c r="E2202" t="s">
        <v>37</v>
      </c>
      <c r="F2202" t="s">
        <v>585</v>
      </c>
      <c r="G2202">
        <v>90</v>
      </c>
      <c r="H2202">
        <v>603943</v>
      </c>
      <c r="I2202">
        <v>500000</v>
      </c>
      <c r="J2202">
        <v>7.3</v>
      </c>
      <c r="K2202">
        <f>Table1[[#This Row],[Gross Earning]]-Table1[[#This Row],[Budget]]</f>
        <v>103943</v>
      </c>
    </row>
    <row r="2203" spans="1:11">
      <c r="A2203" t="s">
        <v>12978</v>
      </c>
      <c r="B2203" s="3">
        <v>1984</v>
      </c>
      <c r="C2203" t="s">
        <v>12976</v>
      </c>
      <c r="D2203" t="s">
        <v>2208</v>
      </c>
      <c r="E2203" t="s">
        <v>37</v>
      </c>
      <c r="F2203" t="s">
        <v>585</v>
      </c>
      <c r="G2203">
        <v>114</v>
      </c>
      <c r="H2203">
        <v>15100000</v>
      </c>
      <c r="I2203">
        <v>15000000</v>
      </c>
      <c r="J2203">
        <v>6</v>
      </c>
      <c r="K2203">
        <f>Table1[[#This Row],[Gross Earning]]-Table1[[#This Row],[Budget]]</f>
        <v>100000</v>
      </c>
    </row>
    <row r="2204" spans="1:11">
      <c r="A2204" t="s">
        <v>20635</v>
      </c>
      <c r="B2204" s="3">
        <v>2013</v>
      </c>
      <c r="C2204" t="s">
        <v>20634</v>
      </c>
      <c r="D2204" t="s">
        <v>18257</v>
      </c>
      <c r="E2204" t="s">
        <v>5611</v>
      </c>
      <c r="F2204" t="s">
        <v>4830</v>
      </c>
      <c r="G2204">
        <v>160</v>
      </c>
      <c r="H2204">
        <v>95236</v>
      </c>
      <c r="J2204">
        <v>6.4</v>
      </c>
      <c r="K2204">
        <f>Table1[[#This Row],[Gross Earning]]-Table1[[#This Row],[Budget]]</f>
        <v>95236</v>
      </c>
    </row>
    <row r="2205" spans="1:11">
      <c r="A2205" t="s">
        <v>3172</v>
      </c>
      <c r="B2205" s="3">
        <v>2009</v>
      </c>
      <c r="C2205" t="s">
        <v>3169</v>
      </c>
      <c r="D2205" t="s">
        <v>3171</v>
      </c>
      <c r="E2205" t="s">
        <v>37</v>
      </c>
      <c r="F2205" t="s">
        <v>39</v>
      </c>
      <c r="G2205">
        <v>84</v>
      </c>
      <c r="H2205">
        <v>90820</v>
      </c>
      <c r="J2205">
        <v>6</v>
      </c>
      <c r="K2205">
        <f>Table1[[#This Row],[Gross Earning]]-Table1[[#This Row],[Budget]]</f>
        <v>90820</v>
      </c>
    </row>
    <row r="2206" spans="1:11">
      <c r="A2206" t="s">
        <v>22981</v>
      </c>
      <c r="B2206" s="3">
        <v>2005</v>
      </c>
      <c r="C2206" t="s">
        <v>22978</v>
      </c>
      <c r="D2206" t="s">
        <v>67</v>
      </c>
      <c r="E2206" t="s">
        <v>37</v>
      </c>
      <c r="F2206" t="s">
        <v>5613</v>
      </c>
      <c r="G2206">
        <v>90</v>
      </c>
      <c r="H2206">
        <v>84689</v>
      </c>
      <c r="J2206">
        <v>7.5</v>
      </c>
      <c r="K2206">
        <f>Table1[[#This Row],[Gross Earning]]-Table1[[#This Row],[Budget]]</f>
        <v>84689</v>
      </c>
    </row>
    <row r="2207" spans="1:11">
      <c r="A2207" t="s">
        <v>24159</v>
      </c>
      <c r="B2207" s="3">
        <v>2004</v>
      </c>
      <c r="C2207" t="s">
        <v>20031</v>
      </c>
      <c r="D2207" t="s">
        <v>67</v>
      </c>
      <c r="E2207" t="s">
        <v>37</v>
      </c>
      <c r="F2207" t="s">
        <v>95</v>
      </c>
      <c r="G2207">
        <v>90</v>
      </c>
      <c r="H2207">
        <v>85222</v>
      </c>
      <c r="I2207">
        <v>1100</v>
      </c>
      <c r="J2207">
        <v>6.6</v>
      </c>
      <c r="K2207">
        <f>Table1[[#This Row],[Gross Earning]]-Table1[[#This Row],[Budget]]</f>
        <v>84122</v>
      </c>
    </row>
    <row r="2208" spans="1:11">
      <c r="A2208" t="s">
        <v>15367</v>
      </c>
      <c r="B2208" s="3">
        <v>2010</v>
      </c>
      <c r="C2208" t="s">
        <v>7057</v>
      </c>
      <c r="D2208" t="s">
        <v>3409</v>
      </c>
      <c r="E2208" t="s">
        <v>37</v>
      </c>
      <c r="F2208" t="s">
        <v>39</v>
      </c>
      <c r="G2208">
        <v>128</v>
      </c>
      <c r="H2208">
        <v>82739</v>
      </c>
      <c r="J2208">
        <v>6.7</v>
      </c>
      <c r="K2208">
        <f>Table1[[#This Row],[Gross Earning]]-Table1[[#This Row],[Budget]]</f>
        <v>82739</v>
      </c>
    </row>
    <row r="2209" spans="1:11">
      <c r="A2209" t="s">
        <v>424</v>
      </c>
      <c r="B2209" s="3">
        <v>2007</v>
      </c>
      <c r="C2209" t="s">
        <v>260</v>
      </c>
      <c r="D2209" t="s">
        <v>422</v>
      </c>
      <c r="E2209" t="s">
        <v>37</v>
      </c>
      <c r="F2209" t="s">
        <v>39</v>
      </c>
      <c r="G2209">
        <v>91</v>
      </c>
      <c r="H2209">
        <v>140080850</v>
      </c>
      <c r="I2209">
        <v>140000000</v>
      </c>
      <c r="J2209">
        <v>6.2</v>
      </c>
      <c r="K2209">
        <f>Table1[[#This Row],[Gross Earning]]-Table1[[#This Row],[Budget]]</f>
        <v>80850</v>
      </c>
    </row>
    <row r="2210" spans="1:11">
      <c r="A2210" t="s">
        <v>22423</v>
      </c>
      <c r="B2210" s="3">
        <v>2013</v>
      </c>
      <c r="C2210" t="s">
        <v>22421</v>
      </c>
      <c r="D2210" t="s">
        <v>1935</v>
      </c>
      <c r="E2210" t="s">
        <v>37</v>
      </c>
      <c r="F2210" t="s">
        <v>4830</v>
      </c>
      <c r="G2210">
        <v>88</v>
      </c>
      <c r="H2210">
        <v>79043</v>
      </c>
      <c r="J2210">
        <v>6.3</v>
      </c>
      <c r="K2210">
        <f>Table1[[#This Row],[Gross Earning]]-Table1[[#This Row],[Budget]]</f>
        <v>79043</v>
      </c>
    </row>
    <row r="2211" spans="1:11">
      <c r="A2211" t="s">
        <v>23721</v>
      </c>
      <c r="B2211" s="3">
        <v>2001</v>
      </c>
      <c r="C2211" t="s">
        <v>23718</v>
      </c>
      <c r="D2211" t="s">
        <v>12639</v>
      </c>
      <c r="E2211" t="s">
        <v>37</v>
      </c>
      <c r="F2211" t="s">
        <v>95</v>
      </c>
      <c r="G2211">
        <v>90</v>
      </c>
      <c r="H2211">
        <v>110536</v>
      </c>
      <c r="I2211">
        <v>40000</v>
      </c>
      <c r="J2211">
        <v>7</v>
      </c>
      <c r="K2211">
        <f>Table1[[#This Row],[Gross Earning]]-Table1[[#This Row],[Budget]]</f>
        <v>70536</v>
      </c>
    </row>
    <row r="2212" spans="1:11">
      <c r="A2212" t="s">
        <v>17340</v>
      </c>
      <c r="B2212" s="3">
        <v>1998</v>
      </c>
      <c r="C2212" t="s">
        <v>17339</v>
      </c>
      <c r="D2212" t="s">
        <v>1671</v>
      </c>
      <c r="E2212" t="s">
        <v>37</v>
      </c>
      <c r="F2212" t="s">
        <v>585</v>
      </c>
      <c r="G2212">
        <v>94</v>
      </c>
      <c r="H2212">
        <v>69582</v>
      </c>
      <c r="J2212">
        <v>6.4</v>
      </c>
      <c r="K2212">
        <f>Table1[[#This Row],[Gross Earning]]-Table1[[#This Row],[Budget]]</f>
        <v>69582</v>
      </c>
    </row>
    <row r="2213" spans="1:11">
      <c r="A2213" t="s">
        <v>24113</v>
      </c>
      <c r="B2213" s="3">
        <v>2005</v>
      </c>
      <c r="C2213" t="s">
        <v>24110</v>
      </c>
      <c r="D2213" t="s">
        <v>10413</v>
      </c>
      <c r="E2213" t="s">
        <v>37</v>
      </c>
      <c r="F2213" t="s">
        <v>4830</v>
      </c>
      <c r="G2213">
        <v>80</v>
      </c>
      <c r="H2213">
        <v>70071</v>
      </c>
      <c r="I2213">
        <v>7000</v>
      </c>
      <c r="J2213">
        <v>6.3</v>
      </c>
      <c r="K2213">
        <f>Table1[[#This Row],[Gross Earning]]-Table1[[#This Row],[Budget]]</f>
        <v>63071</v>
      </c>
    </row>
    <row r="2214" spans="1:11">
      <c r="A2214" t="s">
        <v>24047</v>
      </c>
      <c r="B2214" s="3">
        <v>2009</v>
      </c>
      <c r="C2214" t="s">
        <v>24045</v>
      </c>
      <c r="D2214" t="s">
        <v>19711</v>
      </c>
      <c r="E2214" t="s">
        <v>37</v>
      </c>
      <c r="G2214">
        <v>88</v>
      </c>
      <c r="H2214">
        <v>76382</v>
      </c>
      <c r="I2214">
        <v>15000</v>
      </c>
      <c r="J2214">
        <v>6.2</v>
      </c>
      <c r="K2214">
        <f>Table1[[#This Row],[Gross Earning]]-Table1[[#This Row],[Budget]]</f>
        <v>61382</v>
      </c>
    </row>
    <row r="2215" spans="1:11">
      <c r="A2215" t="s">
        <v>23418</v>
      </c>
      <c r="B2215" s="3">
        <v>2010</v>
      </c>
      <c r="C2215" t="s">
        <v>1847</v>
      </c>
      <c r="D2215" t="s">
        <v>1415</v>
      </c>
      <c r="E2215" t="s">
        <v>8731</v>
      </c>
      <c r="F2215" t="s">
        <v>5613</v>
      </c>
      <c r="G2215">
        <v>119</v>
      </c>
      <c r="H2215">
        <v>59774</v>
      </c>
      <c r="J2215">
        <v>6.8</v>
      </c>
      <c r="K2215">
        <f>Table1[[#This Row],[Gross Earning]]-Table1[[#This Row],[Budget]]</f>
        <v>59774</v>
      </c>
    </row>
    <row r="2216" spans="1:11">
      <c r="A2216" t="s">
        <v>22201</v>
      </c>
      <c r="B2216" s="3">
        <v>2000</v>
      </c>
      <c r="C2216" t="s">
        <v>22200</v>
      </c>
      <c r="D2216" t="s">
        <v>3409</v>
      </c>
      <c r="E2216" t="s">
        <v>37</v>
      </c>
      <c r="F2216" t="s">
        <v>585</v>
      </c>
      <c r="G2216">
        <v>87</v>
      </c>
      <c r="H2216">
        <v>58163</v>
      </c>
      <c r="J2216">
        <v>4.2</v>
      </c>
      <c r="K2216">
        <f>Table1[[#This Row],[Gross Earning]]-Table1[[#This Row],[Budget]]</f>
        <v>58163</v>
      </c>
    </row>
    <row r="2217" spans="1:11">
      <c r="A2217" t="s">
        <v>22063</v>
      </c>
      <c r="B2217" s="3">
        <v>2005</v>
      </c>
      <c r="C2217" t="s">
        <v>3541</v>
      </c>
      <c r="D2217" t="s">
        <v>2125</v>
      </c>
      <c r="E2217" t="s">
        <v>37</v>
      </c>
      <c r="F2217" t="s">
        <v>585</v>
      </c>
      <c r="G2217">
        <v>104</v>
      </c>
      <c r="H2217">
        <v>1007962</v>
      </c>
      <c r="I2217">
        <v>950000</v>
      </c>
      <c r="J2217">
        <v>7.1</v>
      </c>
      <c r="K2217">
        <f>Table1[[#This Row],[Gross Earning]]-Table1[[#This Row],[Budget]]</f>
        <v>57962</v>
      </c>
    </row>
    <row r="2218" spans="1:11">
      <c r="A2218" t="s">
        <v>16821</v>
      </c>
      <c r="B2218" s="3">
        <v>2010</v>
      </c>
      <c r="C2218" t="s">
        <v>5743</v>
      </c>
      <c r="D2218" t="s">
        <v>16820</v>
      </c>
      <c r="E2218" t="s">
        <v>1464</v>
      </c>
      <c r="F2218" t="s">
        <v>585</v>
      </c>
      <c r="G2218">
        <v>139</v>
      </c>
      <c r="H2218">
        <v>6857096</v>
      </c>
      <c r="I2218">
        <v>6800000</v>
      </c>
      <c r="J2218">
        <v>8.1999999999999993</v>
      </c>
      <c r="K2218">
        <f>Table1[[#This Row],[Gross Earning]]-Table1[[#This Row],[Budget]]</f>
        <v>57096</v>
      </c>
    </row>
    <row r="2219" spans="1:11">
      <c r="A2219" t="s">
        <v>20410</v>
      </c>
      <c r="B2219" s="3">
        <v>2008</v>
      </c>
      <c r="C2219" t="s">
        <v>20407</v>
      </c>
      <c r="D2219" t="s">
        <v>20409</v>
      </c>
      <c r="E2219" t="s">
        <v>5611</v>
      </c>
      <c r="F2219" t="s">
        <v>95</v>
      </c>
      <c r="G2219">
        <v>93</v>
      </c>
      <c r="H2219">
        <v>55202</v>
      </c>
      <c r="J2219">
        <v>5.3</v>
      </c>
      <c r="K2219">
        <f>Table1[[#This Row],[Gross Earning]]-Table1[[#This Row],[Budget]]</f>
        <v>55202</v>
      </c>
    </row>
    <row r="2220" spans="1:11">
      <c r="A2220" t="s">
        <v>11493</v>
      </c>
      <c r="B2220" s="3">
        <v>2015</v>
      </c>
      <c r="C2220" t="s">
        <v>3563</v>
      </c>
      <c r="D2220" t="s">
        <v>2142</v>
      </c>
      <c r="E2220" t="s">
        <v>37</v>
      </c>
      <c r="F2220" t="s">
        <v>585</v>
      </c>
      <c r="G2220">
        <v>106</v>
      </c>
      <c r="H2220">
        <v>54734</v>
      </c>
      <c r="J2220">
        <v>5.7</v>
      </c>
      <c r="K2220">
        <f>Table1[[#This Row],[Gross Earning]]-Table1[[#This Row],[Budget]]</f>
        <v>54734</v>
      </c>
    </row>
    <row r="2221" spans="1:11">
      <c r="A2221" t="s">
        <v>16278</v>
      </c>
      <c r="B2221" s="3">
        <v>2013</v>
      </c>
      <c r="C2221" t="s">
        <v>6767</v>
      </c>
      <c r="D2221" t="s">
        <v>2699</v>
      </c>
      <c r="E2221" t="s">
        <v>11707</v>
      </c>
      <c r="G2221">
        <v>114</v>
      </c>
      <c r="H2221">
        <v>50000</v>
      </c>
      <c r="J2221">
        <v>5.0999999999999996</v>
      </c>
      <c r="K2221">
        <f>Table1[[#This Row],[Gross Earning]]-Table1[[#This Row],[Budget]]</f>
        <v>50000</v>
      </c>
    </row>
    <row r="2222" spans="1:11">
      <c r="A2222" t="s">
        <v>23142</v>
      </c>
      <c r="B2222" s="3">
        <v>2012</v>
      </c>
      <c r="C2222" t="s">
        <v>23141</v>
      </c>
      <c r="D2222" t="s">
        <v>5685</v>
      </c>
      <c r="E2222" t="s">
        <v>37</v>
      </c>
      <c r="F2222" t="s">
        <v>585</v>
      </c>
      <c r="G2222">
        <v>90</v>
      </c>
      <c r="H2222">
        <v>318622</v>
      </c>
      <c r="I2222">
        <v>270000</v>
      </c>
      <c r="J2222">
        <v>6.4</v>
      </c>
      <c r="K2222">
        <f>Table1[[#This Row],[Gross Earning]]-Table1[[#This Row],[Budget]]</f>
        <v>48622</v>
      </c>
    </row>
    <row r="2223" spans="1:11">
      <c r="A2223" t="s">
        <v>23225</v>
      </c>
      <c r="B2223" s="3">
        <v>2005</v>
      </c>
      <c r="C2223" t="s">
        <v>23222</v>
      </c>
      <c r="D2223" t="s">
        <v>2527</v>
      </c>
      <c r="E2223" t="s">
        <v>7241</v>
      </c>
      <c r="G2223">
        <v>75</v>
      </c>
      <c r="H2223">
        <v>47111</v>
      </c>
      <c r="J2223">
        <v>6.8</v>
      </c>
      <c r="K2223">
        <f>Table1[[#This Row],[Gross Earning]]-Table1[[#This Row],[Budget]]</f>
        <v>47111</v>
      </c>
    </row>
    <row r="2224" spans="1:11">
      <c r="A2224" t="s">
        <v>18569</v>
      </c>
      <c r="B2224" s="3">
        <v>2002</v>
      </c>
      <c r="C2224" t="s">
        <v>12348</v>
      </c>
      <c r="D2224" t="s">
        <v>1415</v>
      </c>
      <c r="E2224" t="s">
        <v>37</v>
      </c>
      <c r="F2224" t="s">
        <v>585</v>
      </c>
      <c r="G2224">
        <v>104</v>
      </c>
      <c r="H2224">
        <v>4046737</v>
      </c>
      <c r="I2224">
        <v>4000000</v>
      </c>
      <c r="J2224">
        <v>7.1</v>
      </c>
      <c r="K2224">
        <f>Table1[[#This Row],[Gross Earning]]-Table1[[#This Row],[Budget]]</f>
        <v>46737</v>
      </c>
    </row>
    <row r="2225" spans="1:11">
      <c r="A2225" t="s">
        <v>23246</v>
      </c>
      <c r="B2225" s="3">
        <v>2007</v>
      </c>
      <c r="C2225" t="s">
        <v>11999</v>
      </c>
      <c r="D2225" t="s">
        <v>4075</v>
      </c>
      <c r="E2225" t="s">
        <v>37</v>
      </c>
      <c r="F2225" t="s">
        <v>39</v>
      </c>
      <c r="G2225">
        <v>92</v>
      </c>
      <c r="H2225">
        <v>45661</v>
      </c>
      <c r="J2225">
        <v>7.3</v>
      </c>
      <c r="K2225">
        <f>Table1[[#This Row],[Gross Earning]]-Table1[[#This Row],[Budget]]</f>
        <v>45661</v>
      </c>
    </row>
    <row r="2226" spans="1:11">
      <c r="A2226" t="s">
        <v>23204</v>
      </c>
      <c r="B2226" s="3">
        <v>2004</v>
      </c>
      <c r="C2226" t="s">
        <v>22563</v>
      </c>
      <c r="D2226" t="s">
        <v>1924</v>
      </c>
      <c r="E2226" t="s">
        <v>37</v>
      </c>
      <c r="F2226" t="s">
        <v>585</v>
      </c>
      <c r="G2226">
        <v>78</v>
      </c>
      <c r="H2226">
        <v>191309</v>
      </c>
      <c r="I2226">
        <v>150000</v>
      </c>
      <c r="J2226">
        <v>5.5</v>
      </c>
      <c r="K2226">
        <f>Table1[[#This Row],[Gross Earning]]-Table1[[#This Row],[Budget]]</f>
        <v>41309</v>
      </c>
    </row>
    <row r="2227" spans="1:11">
      <c r="A2227" t="s">
        <v>23787</v>
      </c>
      <c r="B2227" s="3">
        <v>1997</v>
      </c>
      <c r="C2227" t="s">
        <v>23785</v>
      </c>
      <c r="D2227" t="s">
        <v>1681</v>
      </c>
      <c r="E2227" t="s">
        <v>37</v>
      </c>
      <c r="F2227" t="s">
        <v>585</v>
      </c>
      <c r="G2227">
        <v>86</v>
      </c>
      <c r="H2227">
        <v>33598</v>
      </c>
      <c r="J2227">
        <v>5.4</v>
      </c>
      <c r="K2227">
        <f>Table1[[#This Row],[Gross Earning]]-Table1[[#This Row],[Budget]]</f>
        <v>33598</v>
      </c>
    </row>
    <row r="2228" spans="1:11">
      <c r="A2228" t="s">
        <v>23068</v>
      </c>
      <c r="B2228" s="3">
        <v>2005</v>
      </c>
      <c r="C2228" t="s">
        <v>23065</v>
      </c>
      <c r="D2228" t="s">
        <v>67</v>
      </c>
      <c r="E2228" t="s">
        <v>37</v>
      </c>
      <c r="F2228" t="s">
        <v>4830</v>
      </c>
      <c r="G2228">
        <v>104</v>
      </c>
      <c r="H2228">
        <v>32631</v>
      </c>
      <c r="J2228">
        <v>7.5</v>
      </c>
      <c r="K2228">
        <f>Table1[[#This Row],[Gross Earning]]-Table1[[#This Row],[Budget]]</f>
        <v>32631</v>
      </c>
    </row>
    <row r="2229" spans="1:11">
      <c r="A2229" t="s">
        <v>19992</v>
      </c>
      <c r="B2229" s="3">
        <v>2010</v>
      </c>
      <c r="C2229" t="s">
        <v>9330</v>
      </c>
      <c r="D2229" t="s">
        <v>3409</v>
      </c>
      <c r="E2229" t="s">
        <v>37</v>
      </c>
      <c r="F2229" t="s">
        <v>39</v>
      </c>
      <c r="G2229">
        <v>95</v>
      </c>
      <c r="H2229">
        <v>27012</v>
      </c>
      <c r="J2229">
        <v>5.9</v>
      </c>
      <c r="K2229">
        <f>Table1[[#This Row],[Gross Earning]]-Table1[[#This Row],[Budget]]</f>
        <v>27012</v>
      </c>
    </row>
    <row r="2230" spans="1:11">
      <c r="A2230" t="s">
        <v>22918</v>
      </c>
      <c r="B2230" s="3">
        <v>2002</v>
      </c>
      <c r="C2230" t="s">
        <v>22916</v>
      </c>
      <c r="D2230" t="s">
        <v>6132</v>
      </c>
      <c r="E2230" t="s">
        <v>37</v>
      </c>
      <c r="F2230" t="s">
        <v>585</v>
      </c>
      <c r="G2230">
        <v>84</v>
      </c>
      <c r="H2230">
        <v>25918</v>
      </c>
      <c r="J2230">
        <v>5.8</v>
      </c>
      <c r="K2230">
        <f>Table1[[#This Row],[Gross Earning]]-Table1[[#This Row],[Budget]]</f>
        <v>25918</v>
      </c>
    </row>
    <row r="2231" spans="1:11">
      <c r="A2231" t="s">
        <v>22878</v>
      </c>
      <c r="B2231" s="3">
        <v>2010</v>
      </c>
      <c r="C2231" t="s">
        <v>22875</v>
      </c>
      <c r="D2231" t="s">
        <v>67</v>
      </c>
      <c r="E2231" t="s">
        <v>37</v>
      </c>
      <c r="F2231" t="s">
        <v>95</v>
      </c>
      <c r="G2231">
        <v>92</v>
      </c>
      <c r="H2231">
        <v>425899</v>
      </c>
      <c r="I2231">
        <v>400000</v>
      </c>
      <c r="J2231">
        <v>5.0999999999999996</v>
      </c>
      <c r="K2231">
        <f>Table1[[#This Row],[Gross Earning]]-Table1[[#This Row],[Budget]]</f>
        <v>25899</v>
      </c>
    </row>
    <row r="2232" spans="1:11">
      <c r="A2232" t="s">
        <v>23946</v>
      </c>
      <c r="B2232" s="3">
        <v>2009</v>
      </c>
      <c r="C2232" t="s">
        <v>23945</v>
      </c>
      <c r="D2232" t="s">
        <v>3409</v>
      </c>
      <c r="E2232" t="s">
        <v>37</v>
      </c>
      <c r="F2232" t="s">
        <v>5613</v>
      </c>
      <c r="G2232">
        <v>79</v>
      </c>
      <c r="H2232">
        <v>24705</v>
      </c>
      <c r="J2232">
        <v>6.3</v>
      </c>
      <c r="K2232">
        <f>Table1[[#This Row],[Gross Earning]]-Table1[[#This Row],[Budget]]</f>
        <v>24705</v>
      </c>
    </row>
    <row r="2233" spans="1:11">
      <c r="A2233" t="s">
        <v>17261</v>
      </c>
      <c r="B2233" s="3">
        <v>2006</v>
      </c>
      <c r="C2233" t="s">
        <v>7744</v>
      </c>
      <c r="D2233" t="s">
        <v>67</v>
      </c>
      <c r="E2233" t="s">
        <v>37</v>
      </c>
      <c r="F2233" t="s">
        <v>5613</v>
      </c>
      <c r="G2233">
        <v>152</v>
      </c>
      <c r="H2233">
        <v>23807</v>
      </c>
      <c r="J2233">
        <v>8.3000000000000007</v>
      </c>
      <c r="K2233">
        <f>Table1[[#This Row],[Gross Earning]]-Table1[[#This Row],[Budget]]</f>
        <v>23807</v>
      </c>
    </row>
    <row r="2234" spans="1:11">
      <c r="A2234" t="s">
        <v>21830</v>
      </c>
      <c r="B2234" s="3">
        <v>1996</v>
      </c>
      <c r="C2234" t="s">
        <v>21827</v>
      </c>
      <c r="D2234" t="s">
        <v>2527</v>
      </c>
      <c r="E2234" t="s">
        <v>37</v>
      </c>
      <c r="F2234" t="s">
        <v>585</v>
      </c>
      <c r="G2234">
        <v>98</v>
      </c>
      <c r="H2234">
        <v>22434</v>
      </c>
      <c r="J2234">
        <v>6.9</v>
      </c>
      <c r="K2234">
        <f>Table1[[#This Row],[Gross Earning]]-Table1[[#This Row],[Budget]]</f>
        <v>22434</v>
      </c>
    </row>
    <row r="2235" spans="1:11">
      <c r="A2235" t="s">
        <v>17485</v>
      </c>
      <c r="B2235" s="3">
        <v>1999</v>
      </c>
      <c r="C2235" t="s">
        <v>17484</v>
      </c>
      <c r="D2235" t="s">
        <v>2527</v>
      </c>
      <c r="E2235" t="s">
        <v>37</v>
      </c>
      <c r="F2235" t="s">
        <v>585</v>
      </c>
      <c r="G2235">
        <v>90</v>
      </c>
      <c r="H2235">
        <v>18434</v>
      </c>
      <c r="J2235">
        <v>7.7</v>
      </c>
      <c r="K2235">
        <f>Table1[[#This Row],[Gross Earning]]-Table1[[#This Row],[Budget]]</f>
        <v>18434</v>
      </c>
    </row>
    <row r="2236" spans="1:11">
      <c r="A2236" t="s">
        <v>19089</v>
      </c>
      <c r="B2236" s="3">
        <v>2006</v>
      </c>
      <c r="C2236" t="s">
        <v>19088</v>
      </c>
      <c r="D2236" t="s">
        <v>3082</v>
      </c>
      <c r="E2236" t="s">
        <v>37</v>
      </c>
      <c r="F2236" t="s">
        <v>585</v>
      </c>
      <c r="G2236">
        <v>93</v>
      </c>
      <c r="H2236">
        <v>17311</v>
      </c>
      <c r="J2236">
        <v>6.7</v>
      </c>
      <c r="K2236">
        <f>Table1[[#This Row],[Gross Earning]]-Table1[[#This Row],[Budget]]</f>
        <v>17311</v>
      </c>
    </row>
    <row r="2237" spans="1:11">
      <c r="A2237" t="s">
        <v>23477</v>
      </c>
      <c r="B2237" s="3">
        <v>2008</v>
      </c>
      <c r="C2237" t="s">
        <v>23476</v>
      </c>
      <c r="D2237" t="s">
        <v>1415</v>
      </c>
      <c r="E2237" t="s">
        <v>37</v>
      </c>
      <c r="F2237" t="s">
        <v>585</v>
      </c>
      <c r="G2237">
        <v>86</v>
      </c>
      <c r="H2237">
        <v>15542</v>
      </c>
      <c r="J2237">
        <v>6.5</v>
      </c>
      <c r="K2237">
        <f>Table1[[#This Row],[Gross Earning]]-Table1[[#This Row],[Budget]]</f>
        <v>15542</v>
      </c>
    </row>
    <row r="2238" spans="1:11">
      <c r="A2238" t="s">
        <v>23432</v>
      </c>
      <c r="B2238" s="3">
        <v>2008</v>
      </c>
      <c r="C2238" t="s">
        <v>23429</v>
      </c>
      <c r="D2238" t="s">
        <v>22394</v>
      </c>
      <c r="E2238" t="s">
        <v>37</v>
      </c>
      <c r="F2238" t="s">
        <v>39</v>
      </c>
      <c r="G2238">
        <v>86</v>
      </c>
      <c r="H2238">
        <v>215185</v>
      </c>
      <c r="I2238">
        <v>200000</v>
      </c>
      <c r="J2238">
        <v>7.5</v>
      </c>
      <c r="K2238">
        <f>Table1[[#This Row],[Gross Earning]]-Table1[[#This Row],[Budget]]</f>
        <v>15185</v>
      </c>
    </row>
    <row r="2239" spans="1:11">
      <c r="A2239" t="s">
        <v>17329</v>
      </c>
      <c r="B2239" s="3">
        <v>2012</v>
      </c>
      <c r="C2239" t="s">
        <v>17328</v>
      </c>
      <c r="D2239" t="s">
        <v>4075</v>
      </c>
      <c r="E2239" t="s">
        <v>37</v>
      </c>
      <c r="F2239" t="s">
        <v>39</v>
      </c>
      <c r="G2239">
        <v>88</v>
      </c>
      <c r="H2239">
        <v>15059</v>
      </c>
      <c r="J2239">
        <v>5.4</v>
      </c>
      <c r="K2239">
        <f>Table1[[#This Row],[Gross Earning]]-Table1[[#This Row],[Budget]]</f>
        <v>15059</v>
      </c>
    </row>
    <row r="2240" spans="1:11">
      <c r="A2240" t="s">
        <v>20510</v>
      </c>
      <c r="B2240" s="3">
        <v>2012</v>
      </c>
      <c r="C2240" t="s">
        <v>20508</v>
      </c>
      <c r="D2240" t="s">
        <v>10413</v>
      </c>
      <c r="E2240" t="s">
        <v>37</v>
      </c>
      <c r="F2240" t="s">
        <v>4830</v>
      </c>
      <c r="G2240">
        <v>102</v>
      </c>
      <c r="H2240">
        <v>13220</v>
      </c>
      <c r="J2240">
        <v>3.9</v>
      </c>
      <c r="K2240">
        <f>Table1[[#This Row],[Gross Earning]]-Table1[[#This Row],[Budget]]</f>
        <v>13220</v>
      </c>
    </row>
    <row r="2241" spans="1:11">
      <c r="A2241" t="s">
        <v>24155</v>
      </c>
      <c r="B2241" s="3">
        <v>2012</v>
      </c>
      <c r="C2241" t="s">
        <v>24154</v>
      </c>
      <c r="D2241" t="s">
        <v>1415</v>
      </c>
      <c r="E2241" t="s">
        <v>37</v>
      </c>
      <c r="F2241" t="s">
        <v>39</v>
      </c>
      <c r="G2241">
        <v>100</v>
      </c>
      <c r="H2241">
        <v>10443</v>
      </c>
      <c r="J2241">
        <v>6.3</v>
      </c>
      <c r="K2241">
        <f>Table1[[#This Row],[Gross Earning]]-Table1[[#This Row],[Budget]]</f>
        <v>10443</v>
      </c>
    </row>
    <row r="2242" spans="1:11">
      <c r="A2242" t="s">
        <v>14499</v>
      </c>
      <c r="B2242" s="3">
        <v>2014</v>
      </c>
      <c r="C2242" t="s">
        <v>6620</v>
      </c>
      <c r="D2242" t="s">
        <v>14497</v>
      </c>
      <c r="E2242" t="s">
        <v>14503</v>
      </c>
      <c r="F2242" t="s">
        <v>585</v>
      </c>
      <c r="G2242">
        <v>114</v>
      </c>
      <c r="H2242">
        <v>10230</v>
      </c>
      <c r="J2242">
        <v>7.2</v>
      </c>
      <c r="K2242">
        <f>Table1[[#This Row],[Gross Earning]]-Table1[[#This Row],[Budget]]</f>
        <v>10230</v>
      </c>
    </row>
    <row r="2243" spans="1:11">
      <c r="A2243" t="s">
        <v>22175</v>
      </c>
      <c r="B2243" s="3">
        <v>1929</v>
      </c>
      <c r="C2243" t="s">
        <v>22172</v>
      </c>
      <c r="D2243" t="s">
        <v>4824</v>
      </c>
      <c r="E2243" t="s">
        <v>8731</v>
      </c>
      <c r="F2243" t="s">
        <v>4830</v>
      </c>
      <c r="G2243">
        <v>110</v>
      </c>
      <c r="H2243">
        <v>9950</v>
      </c>
      <c r="J2243">
        <v>8</v>
      </c>
      <c r="K2243">
        <f>Table1[[#This Row],[Gross Earning]]-Table1[[#This Row],[Budget]]</f>
        <v>9950</v>
      </c>
    </row>
    <row r="2244" spans="1:11">
      <c r="A2244" t="s">
        <v>17852</v>
      </c>
      <c r="B2244" s="3">
        <v>2009</v>
      </c>
      <c r="C2244" t="s">
        <v>728</v>
      </c>
      <c r="D2244" t="s">
        <v>5567</v>
      </c>
      <c r="E2244" t="s">
        <v>37</v>
      </c>
      <c r="F2244" t="s">
        <v>585</v>
      </c>
      <c r="G2244">
        <v>97</v>
      </c>
      <c r="H2244">
        <v>5009677</v>
      </c>
      <c r="I2244">
        <v>5000000</v>
      </c>
      <c r="J2244">
        <v>7.9</v>
      </c>
      <c r="K2244">
        <f>Table1[[#This Row],[Gross Earning]]-Table1[[#This Row],[Budget]]</f>
        <v>9677</v>
      </c>
    </row>
    <row r="2245" spans="1:11">
      <c r="A2245" t="s">
        <v>23970</v>
      </c>
      <c r="B2245" s="3">
        <v>2009</v>
      </c>
      <c r="C2245" t="s">
        <v>22252</v>
      </c>
      <c r="D2245" t="s">
        <v>9193</v>
      </c>
      <c r="E2245" t="s">
        <v>37</v>
      </c>
      <c r="F2245" t="s">
        <v>585</v>
      </c>
      <c r="G2245">
        <v>93</v>
      </c>
      <c r="H2245">
        <v>9609</v>
      </c>
      <c r="J2245">
        <v>6.5</v>
      </c>
      <c r="K2245">
        <f>Table1[[#This Row],[Gross Earning]]-Table1[[#This Row],[Budget]]</f>
        <v>9609</v>
      </c>
    </row>
    <row r="2246" spans="1:11">
      <c r="A2246" t="s">
        <v>5209</v>
      </c>
      <c r="B2246" s="3">
        <v>1997</v>
      </c>
      <c r="C2246" t="s">
        <v>3694</v>
      </c>
      <c r="D2246" t="s">
        <v>464</v>
      </c>
      <c r="E2246" t="s">
        <v>37</v>
      </c>
      <c r="F2246" t="s">
        <v>585</v>
      </c>
      <c r="G2246">
        <v>121</v>
      </c>
      <c r="H2246">
        <v>50007168</v>
      </c>
      <c r="I2246">
        <v>50000000</v>
      </c>
      <c r="J2246">
        <v>6.7</v>
      </c>
      <c r="K2246">
        <f>Table1[[#This Row],[Gross Earning]]-Table1[[#This Row],[Budget]]</f>
        <v>7168</v>
      </c>
    </row>
    <row r="2247" spans="1:11">
      <c r="A2247" t="s">
        <v>20455</v>
      </c>
      <c r="B2247" s="3">
        <v>2008</v>
      </c>
      <c r="C2247" t="s">
        <v>12748</v>
      </c>
      <c r="D2247" t="s">
        <v>5544</v>
      </c>
      <c r="E2247" t="s">
        <v>37</v>
      </c>
      <c r="F2247" t="s">
        <v>585</v>
      </c>
      <c r="G2247">
        <v>91</v>
      </c>
      <c r="H2247">
        <v>5824</v>
      </c>
      <c r="J2247">
        <v>6.8</v>
      </c>
      <c r="K2247">
        <f>Table1[[#This Row],[Gross Earning]]-Table1[[#This Row],[Budget]]</f>
        <v>5824</v>
      </c>
    </row>
    <row r="2248" spans="1:11">
      <c r="A2248" t="s">
        <v>21862</v>
      </c>
      <c r="B2248" s="3">
        <v>1997</v>
      </c>
      <c r="C2248" t="s">
        <v>19403</v>
      </c>
      <c r="D2248" t="s">
        <v>2527</v>
      </c>
      <c r="E2248" t="s">
        <v>37</v>
      </c>
      <c r="F2248" t="s">
        <v>585</v>
      </c>
      <c r="G2248">
        <v>90</v>
      </c>
      <c r="H2248">
        <v>5494</v>
      </c>
      <c r="J2248">
        <v>5.6</v>
      </c>
      <c r="K2248">
        <f>Table1[[#This Row],[Gross Earning]]-Table1[[#This Row],[Budget]]</f>
        <v>5494</v>
      </c>
    </row>
    <row r="2249" spans="1:11">
      <c r="A2249" t="s">
        <v>20553</v>
      </c>
      <c r="B2249" s="3">
        <v>2013</v>
      </c>
      <c r="C2249" t="s">
        <v>20552</v>
      </c>
      <c r="D2249" t="s">
        <v>2527</v>
      </c>
      <c r="E2249" t="s">
        <v>37</v>
      </c>
      <c r="F2249" t="s">
        <v>585</v>
      </c>
      <c r="G2249">
        <v>107</v>
      </c>
      <c r="H2249">
        <v>4556</v>
      </c>
      <c r="J2249">
        <v>5.6</v>
      </c>
      <c r="K2249">
        <f>Table1[[#This Row],[Gross Earning]]-Table1[[#This Row],[Budget]]</f>
        <v>4556</v>
      </c>
    </row>
    <row r="2250" spans="1:11">
      <c r="A2250" t="s">
        <v>15790</v>
      </c>
      <c r="B2250" s="3">
        <v>2009</v>
      </c>
      <c r="C2250" t="s">
        <v>15788</v>
      </c>
      <c r="D2250" t="s">
        <v>3409</v>
      </c>
      <c r="E2250" t="s">
        <v>1464</v>
      </c>
      <c r="F2250" t="s">
        <v>5613</v>
      </c>
      <c r="G2250">
        <v>105</v>
      </c>
      <c r="H2250">
        <v>2874</v>
      </c>
      <c r="J2250">
        <v>6</v>
      </c>
      <c r="K2250">
        <f>Table1[[#This Row],[Gross Earning]]-Table1[[#This Row],[Budget]]</f>
        <v>2874</v>
      </c>
    </row>
    <row r="2251" spans="1:11">
      <c r="A2251" t="s">
        <v>20459</v>
      </c>
      <c r="B2251" s="3">
        <v>2013</v>
      </c>
      <c r="C2251" t="s">
        <v>6148</v>
      </c>
      <c r="D2251" t="s">
        <v>10413</v>
      </c>
      <c r="E2251" t="s">
        <v>37</v>
      </c>
      <c r="F2251" t="s">
        <v>585</v>
      </c>
      <c r="G2251">
        <v>99</v>
      </c>
      <c r="H2251">
        <v>2843</v>
      </c>
      <c r="J2251">
        <v>5.4</v>
      </c>
      <c r="K2251">
        <f>Table1[[#This Row],[Gross Earning]]-Table1[[#This Row],[Budget]]</f>
        <v>2843</v>
      </c>
    </row>
    <row r="2252" spans="1:11">
      <c r="A2252" t="s">
        <v>23099</v>
      </c>
      <c r="B2252" s="3">
        <v>2015</v>
      </c>
      <c r="C2252" t="s">
        <v>23096</v>
      </c>
      <c r="D2252" t="s">
        <v>6199</v>
      </c>
      <c r="E2252" t="s">
        <v>37</v>
      </c>
      <c r="G2252">
        <v>110</v>
      </c>
      <c r="H2252">
        <v>1711</v>
      </c>
      <c r="J2252">
        <v>6.6</v>
      </c>
      <c r="K2252">
        <f>Table1[[#This Row],[Gross Earning]]-Table1[[#This Row],[Budget]]</f>
        <v>1711</v>
      </c>
    </row>
    <row r="2253" spans="1:11">
      <c r="A2253" t="s">
        <v>16833</v>
      </c>
      <c r="B2253" s="3">
        <v>2009</v>
      </c>
      <c r="C2253" t="s">
        <v>16831</v>
      </c>
      <c r="D2253" t="s">
        <v>16832</v>
      </c>
      <c r="E2253" t="s">
        <v>37</v>
      </c>
      <c r="F2253" t="s">
        <v>585</v>
      </c>
      <c r="G2253">
        <v>88</v>
      </c>
      <c r="H2253">
        <v>828</v>
      </c>
      <c r="J2253">
        <v>6.4</v>
      </c>
      <c r="K2253">
        <f>Table1[[#This Row],[Gross Earning]]-Table1[[#This Row],[Budget]]</f>
        <v>828</v>
      </c>
    </row>
    <row r="2254" spans="1:11">
      <c r="A2254" t="s">
        <v>17965</v>
      </c>
      <c r="B2254" s="3">
        <v>2006</v>
      </c>
      <c r="C2254" t="s">
        <v>18205</v>
      </c>
      <c r="D2254" t="s">
        <v>1935</v>
      </c>
      <c r="E2254" t="s">
        <v>37</v>
      </c>
      <c r="G2254">
        <v>100</v>
      </c>
      <c r="H2254">
        <v>728</v>
      </c>
      <c r="J2254">
        <v>7.3</v>
      </c>
      <c r="K2254">
        <f>Table1[[#This Row],[Gross Earning]]-Table1[[#This Row],[Budget]]</f>
        <v>728</v>
      </c>
    </row>
    <row r="2255" spans="1:11">
      <c r="A2255" t="s">
        <v>68</v>
      </c>
      <c r="C2255" t="s">
        <v>65</v>
      </c>
      <c r="D2255" t="s">
        <v>67</v>
      </c>
      <c r="J2255">
        <v>7.1</v>
      </c>
      <c r="K2255">
        <f>Table1[[#This Row],[Gross Earning]]-Table1[[#This Row],[Budget]]</f>
        <v>0</v>
      </c>
    </row>
    <row r="2256" spans="1:11">
      <c r="A2256" t="s">
        <v>580</v>
      </c>
      <c r="B2256" s="3">
        <v>2015</v>
      </c>
      <c r="C2256" t="s">
        <v>576</v>
      </c>
      <c r="D2256" t="s">
        <v>578</v>
      </c>
      <c r="E2256" t="s">
        <v>37</v>
      </c>
      <c r="F2256" t="s">
        <v>585</v>
      </c>
      <c r="G2256">
        <v>109</v>
      </c>
      <c r="J2256">
        <v>4.5</v>
      </c>
      <c r="K2256">
        <f>Table1[[#This Row],[Gross Earning]]-Table1[[#This Row],[Budget]]</f>
        <v>0</v>
      </c>
    </row>
    <row r="2257" spans="1:11">
      <c r="A2257" t="s">
        <v>672</v>
      </c>
      <c r="B2257" s="3">
        <v>2016</v>
      </c>
      <c r="C2257" t="s">
        <v>668</v>
      </c>
      <c r="D2257" t="s">
        <v>670</v>
      </c>
      <c r="E2257" t="s">
        <v>676</v>
      </c>
      <c r="G2257">
        <v>120</v>
      </c>
      <c r="J2257">
        <v>8.1999999999999993</v>
      </c>
      <c r="K2257">
        <f>Table1[[#This Row],[Gross Earning]]-Table1[[#This Row],[Budget]]</f>
        <v>0</v>
      </c>
    </row>
    <row r="2258" spans="1:11">
      <c r="A2258" t="s">
        <v>1240</v>
      </c>
      <c r="B2258" s="3">
        <v>2011</v>
      </c>
      <c r="C2258" t="s">
        <v>1237</v>
      </c>
      <c r="D2258" t="s">
        <v>1239</v>
      </c>
      <c r="E2258" t="s">
        <v>37</v>
      </c>
      <c r="J2258">
        <v>7.5</v>
      </c>
      <c r="K2258">
        <f>Table1[[#This Row],[Gross Earning]]-Table1[[#This Row],[Budget]]</f>
        <v>0</v>
      </c>
    </row>
    <row r="2259" spans="1:11">
      <c r="A2259" t="s">
        <v>1267</v>
      </c>
      <c r="B2259" s="3">
        <v>2010</v>
      </c>
      <c r="C2259" t="s">
        <v>1237</v>
      </c>
      <c r="D2259" t="s">
        <v>1266</v>
      </c>
      <c r="E2259" t="s">
        <v>37</v>
      </c>
      <c r="J2259">
        <v>6.4</v>
      </c>
      <c r="K2259">
        <f>Table1[[#This Row],[Gross Earning]]-Table1[[#This Row],[Budget]]</f>
        <v>0</v>
      </c>
    </row>
    <row r="2260" spans="1:11">
      <c r="A2260" t="s">
        <v>1564</v>
      </c>
      <c r="D2260" t="s">
        <v>1562</v>
      </c>
      <c r="E2260" t="s">
        <v>37</v>
      </c>
      <c r="F2260" t="s">
        <v>1568</v>
      </c>
      <c r="G2260">
        <v>60</v>
      </c>
      <c r="J2260">
        <v>7.6</v>
      </c>
      <c r="K2260">
        <f>Table1[[#This Row],[Gross Earning]]-Table1[[#This Row],[Budget]]</f>
        <v>0</v>
      </c>
    </row>
    <row r="2261" spans="1:11">
      <c r="A2261" t="s">
        <v>1673</v>
      </c>
      <c r="C2261" t="s">
        <v>1670</v>
      </c>
      <c r="D2261" t="s">
        <v>1671</v>
      </c>
      <c r="G2261">
        <v>22</v>
      </c>
      <c r="J2261">
        <v>7.2</v>
      </c>
      <c r="K2261">
        <f>Table1[[#This Row],[Gross Earning]]-Table1[[#This Row],[Budget]]</f>
        <v>0</v>
      </c>
    </row>
    <row r="2262" spans="1:11">
      <c r="A2262" t="s">
        <v>2158</v>
      </c>
      <c r="B2262" s="3">
        <v>2016</v>
      </c>
      <c r="C2262" t="s">
        <v>2156</v>
      </c>
      <c r="D2262" t="s">
        <v>2157</v>
      </c>
      <c r="E2262" t="s">
        <v>37</v>
      </c>
      <c r="F2262" t="s">
        <v>39</v>
      </c>
      <c r="G2262">
        <v>141</v>
      </c>
      <c r="J2262">
        <v>6.1</v>
      </c>
      <c r="K2262">
        <f>Table1[[#This Row],[Gross Earning]]-Table1[[#This Row],[Budget]]</f>
        <v>0</v>
      </c>
    </row>
    <row r="2263" spans="1:11">
      <c r="A2263" t="s">
        <v>2350</v>
      </c>
      <c r="D2263" t="s">
        <v>2348</v>
      </c>
      <c r="E2263" t="s">
        <v>37</v>
      </c>
      <c r="F2263" t="s">
        <v>1126</v>
      </c>
      <c r="G2263">
        <v>44</v>
      </c>
      <c r="J2263">
        <v>8.6</v>
      </c>
      <c r="K2263">
        <f>Table1[[#This Row],[Gross Earning]]-Table1[[#This Row],[Budget]]</f>
        <v>0</v>
      </c>
    </row>
    <row r="2264" spans="1:11">
      <c r="A2264" t="s">
        <v>2444</v>
      </c>
      <c r="B2264" s="3">
        <v>1979</v>
      </c>
      <c r="C2264" t="s">
        <v>2440</v>
      </c>
      <c r="D2264" t="s">
        <v>2442</v>
      </c>
      <c r="E2264" t="s">
        <v>37</v>
      </c>
      <c r="F2264" t="s">
        <v>585</v>
      </c>
      <c r="G2264">
        <v>123</v>
      </c>
      <c r="J2264">
        <v>7.8</v>
      </c>
      <c r="K2264">
        <f>Table1[[#This Row],[Gross Earning]]-Table1[[#This Row],[Budget]]</f>
        <v>0</v>
      </c>
    </row>
    <row r="2265" spans="1:11">
      <c r="A2265" t="s">
        <v>2631</v>
      </c>
      <c r="D2265" t="s">
        <v>2629</v>
      </c>
      <c r="E2265" t="s">
        <v>37</v>
      </c>
      <c r="F2265" t="s">
        <v>2635</v>
      </c>
      <c r="G2265">
        <v>54</v>
      </c>
      <c r="J2265">
        <v>8.8000000000000007</v>
      </c>
      <c r="K2265">
        <f>Table1[[#This Row],[Gross Earning]]-Table1[[#This Row],[Budget]]</f>
        <v>0</v>
      </c>
    </row>
    <row r="2266" spans="1:11">
      <c r="A2266" t="s">
        <v>2745</v>
      </c>
      <c r="D2266" t="s">
        <v>515</v>
      </c>
      <c r="E2266" t="s">
        <v>37</v>
      </c>
      <c r="F2266" t="s">
        <v>2749</v>
      </c>
      <c r="G2266">
        <v>25</v>
      </c>
      <c r="J2266">
        <v>7.6</v>
      </c>
      <c r="K2266">
        <f>Table1[[#This Row],[Gross Earning]]-Table1[[#This Row],[Budget]]</f>
        <v>0</v>
      </c>
    </row>
    <row r="2267" spans="1:11">
      <c r="A2267" t="s">
        <v>2803</v>
      </c>
      <c r="B2267" s="3">
        <v>2015</v>
      </c>
      <c r="C2267" t="s">
        <v>2799</v>
      </c>
      <c r="D2267" t="s">
        <v>2801</v>
      </c>
      <c r="E2267" t="s">
        <v>1464</v>
      </c>
      <c r="G2267">
        <v>81</v>
      </c>
      <c r="J2267">
        <v>6.4</v>
      </c>
      <c r="K2267">
        <f>Table1[[#This Row],[Gross Earning]]-Table1[[#This Row],[Budget]]</f>
        <v>0</v>
      </c>
    </row>
    <row r="2268" spans="1:11">
      <c r="A2268" t="s">
        <v>3052</v>
      </c>
      <c r="D2268" t="s">
        <v>895</v>
      </c>
      <c r="E2268" t="s">
        <v>37</v>
      </c>
      <c r="F2268" t="s">
        <v>1126</v>
      </c>
      <c r="G2268">
        <v>43</v>
      </c>
      <c r="J2268">
        <v>7.5</v>
      </c>
      <c r="K2268">
        <f>Table1[[#This Row],[Gross Earning]]-Table1[[#This Row],[Budget]]</f>
        <v>0</v>
      </c>
    </row>
    <row r="2269" spans="1:11">
      <c r="A2269" t="s">
        <v>3084</v>
      </c>
      <c r="D2269" t="s">
        <v>3082</v>
      </c>
      <c r="E2269" t="s">
        <v>37</v>
      </c>
      <c r="G2269">
        <v>45</v>
      </c>
      <c r="J2269">
        <v>8.3000000000000007</v>
      </c>
      <c r="K2269">
        <f>Table1[[#This Row],[Gross Earning]]-Table1[[#This Row],[Budget]]</f>
        <v>0</v>
      </c>
    </row>
    <row r="2270" spans="1:11">
      <c r="A2270" t="s">
        <v>3343</v>
      </c>
      <c r="D2270" t="s">
        <v>3341</v>
      </c>
      <c r="E2270" t="s">
        <v>37</v>
      </c>
      <c r="F2270" t="s">
        <v>1126</v>
      </c>
      <c r="G2270">
        <v>45</v>
      </c>
      <c r="J2270">
        <v>7.5</v>
      </c>
      <c r="K2270">
        <f>Table1[[#This Row],[Gross Earning]]-Table1[[#This Row],[Budget]]</f>
        <v>0</v>
      </c>
    </row>
    <row r="2271" spans="1:11">
      <c r="A2271" t="s">
        <v>3609</v>
      </c>
      <c r="D2271" t="s">
        <v>1671</v>
      </c>
      <c r="E2271" t="s">
        <v>37</v>
      </c>
      <c r="F2271" t="s">
        <v>1568</v>
      </c>
      <c r="G2271">
        <v>30</v>
      </c>
      <c r="J2271">
        <v>7.4</v>
      </c>
      <c r="K2271">
        <f>Table1[[#This Row],[Gross Earning]]-Table1[[#This Row],[Budget]]</f>
        <v>0</v>
      </c>
    </row>
    <row r="2272" spans="1:11">
      <c r="A2272" t="s">
        <v>3798</v>
      </c>
      <c r="D2272" t="s">
        <v>3082</v>
      </c>
      <c r="E2272" t="s">
        <v>37</v>
      </c>
      <c r="G2272">
        <v>60</v>
      </c>
      <c r="J2272">
        <v>8.1</v>
      </c>
      <c r="K2272">
        <f>Table1[[#This Row],[Gross Earning]]-Table1[[#This Row],[Budget]]</f>
        <v>0</v>
      </c>
    </row>
    <row r="2273" spans="1:11">
      <c r="A2273" t="s">
        <v>4145</v>
      </c>
      <c r="D2273" t="s">
        <v>1681</v>
      </c>
      <c r="E2273" t="s">
        <v>37</v>
      </c>
      <c r="F2273" t="s">
        <v>1568</v>
      </c>
      <c r="G2273">
        <v>22</v>
      </c>
      <c r="J2273">
        <v>7.3</v>
      </c>
      <c r="K2273">
        <f>Table1[[#This Row],[Gross Earning]]-Table1[[#This Row],[Budget]]</f>
        <v>0</v>
      </c>
    </row>
    <row r="2274" spans="1:11">
      <c r="A2274" t="s">
        <v>4486</v>
      </c>
      <c r="B2274" s="3">
        <v>2015</v>
      </c>
      <c r="C2274" t="s">
        <v>1627</v>
      </c>
      <c r="D2274" t="s">
        <v>4485</v>
      </c>
      <c r="E2274" t="s">
        <v>37</v>
      </c>
      <c r="F2274" t="s">
        <v>1126</v>
      </c>
      <c r="G2274">
        <v>119</v>
      </c>
      <c r="J2274">
        <v>4.9000000000000004</v>
      </c>
      <c r="K2274">
        <f>Table1[[#This Row],[Gross Earning]]-Table1[[#This Row],[Budget]]</f>
        <v>0</v>
      </c>
    </row>
    <row r="2275" spans="1:11">
      <c r="A2275" t="s">
        <v>4509</v>
      </c>
      <c r="D2275" t="s">
        <v>1681</v>
      </c>
      <c r="E2275" t="s">
        <v>37</v>
      </c>
      <c r="F2275" t="s">
        <v>2635</v>
      </c>
      <c r="G2275">
        <v>30</v>
      </c>
      <c r="J2275">
        <v>7</v>
      </c>
      <c r="K2275">
        <f>Table1[[#This Row],[Gross Earning]]-Table1[[#This Row],[Budget]]</f>
        <v>0</v>
      </c>
    </row>
    <row r="2276" spans="1:11">
      <c r="A2276" t="s">
        <v>4546</v>
      </c>
      <c r="D2276" t="s">
        <v>1681</v>
      </c>
      <c r="E2276" t="s">
        <v>37</v>
      </c>
      <c r="G2276">
        <v>22</v>
      </c>
      <c r="J2276">
        <v>6.7</v>
      </c>
      <c r="K2276">
        <f>Table1[[#This Row],[Gross Earning]]-Table1[[#This Row],[Budget]]</f>
        <v>0</v>
      </c>
    </row>
    <row r="2277" spans="1:11">
      <c r="A2277" t="s">
        <v>5151</v>
      </c>
      <c r="D2277" t="s">
        <v>1935</v>
      </c>
      <c r="E2277" t="s">
        <v>37</v>
      </c>
      <c r="G2277">
        <v>45</v>
      </c>
      <c r="J2277">
        <v>7.9</v>
      </c>
      <c r="K2277">
        <f>Table1[[#This Row],[Gross Earning]]-Table1[[#This Row],[Budget]]</f>
        <v>0</v>
      </c>
    </row>
    <row r="2278" spans="1:11">
      <c r="A2278" t="s">
        <v>5310</v>
      </c>
      <c r="D2278" t="s">
        <v>3082</v>
      </c>
      <c r="E2278" t="s">
        <v>37</v>
      </c>
      <c r="G2278">
        <v>105</v>
      </c>
      <c r="J2278">
        <v>7.8</v>
      </c>
      <c r="K2278">
        <f>Table1[[#This Row],[Gross Earning]]-Table1[[#This Row],[Budget]]</f>
        <v>0</v>
      </c>
    </row>
    <row r="2279" spans="1:11">
      <c r="A2279" t="s">
        <v>5375</v>
      </c>
      <c r="D2279" t="s">
        <v>1924</v>
      </c>
      <c r="E2279" t="s">
        <v>37</v>
      </c>
      <c r="G2279">
        <v>60</v>
      </c>
      <c r="J2279">
        <v>7.5</v>
      </c>
      <c r="K2279">
        <f>Table1[[#This Row],[Gross Earning]]-Table1[[#This Row],[Budget]]</f>
        <v>0</v>
      </c>
    </row>
    <row r="2280" spans="1:11">
      <c r="A2280" t="s">
        <v>5446</v>
      </c>
      <c r="D2280" t="s">
        <v>3165</v>
      </c>
      <c r="E2280" t="s">
        <v>37</v>
      </c>
      <c r="F2280" t="s">
        <v>2635</v>
      </c>
      <c r="G2280">
        <v>43</v>
      </c>
      <c r="J2280">
        <v>7</v>
      </c>
      <c r="K2280">
        <f>Table1[[#This Row],[Gross Earning]]-Table1[[#This Row],[Budget]]</f>
        <v>0</v>
      </c>
    </row>
    <row r="2281" spans="1:11">
      <c r="A2281" t="s">
        <v>5500</v>
      </c>
      <c r="D2281" t="s">
        <v>5499</v>
      </c>
      <c r="E2281" t="s">
        <v>37</v>
      </c>
      <c r="F2281" t="s">
        <v>2635</v>
      </c>
      <c r="G2281">
        <v>64</v>
      </c>
      <c r="J2281">
        <v>8.5</v>
      </c>
      <c r="K2281">
        <f>Table1[[#This Row],[Gross Earning]]-Table1[[#This Row],[Budget]]</f>
        <v>0</v>
      </c>
    </row>
    <row r="2282" spans="1:11">
      <c r="A2282" t="s">
        <v>5981</v>
      </c>
      <c r="D2282" t="s">
        <v>5979</v>
      </c>
      <c r="E2282" t="s">
        <v>1464</v>
      </c>
      <c r="F2282" t="s">
        <v>2635</v>
      </c>
      <c r="G2282">
        <v>52</v>
      </c>
      <c r="J2282">
        <v>8.3000000000000007</v>
      </c>
      <c r="K2282">
        <f>Table1[[#This Row],[Gross Earning]]-Table1[[#This Row],[Budget]]</f>
        <v>0</v>
      </c>
    </row>
    <row r="2283" spans="1:11">
      <c r="A2283" t="s">
        <v>6191</v>
      </c>
      <c r="D2283" t="s">
        <v>6190</v>
      </c>
      <c r="E2283" t="s">
        <v>37</v>
      </c>
      <c r="F2283" t="s">
        <v>2749</v>
      </c>
      <c r="G2283">
        <v>30</v>
      </c>
      <c r="J2283">
        <v>7.5</v>
      </c>
      <c r="K2283">
        <f>Table1[[#This Row],[Gross Earning]]-Table1[[#This Row],[Budget]]</f>
        <v>0</v>
      </c>
    </row>
    <row r="2284" spans="1:11">
      <c r="A2284" t="s">
        <v>6206</v>
      </c>
      <c r="B2284" s="3">
        <v>2015</v>
      </c>
      <c r="C2284" t="s">
        <v>6204</v>
      </c>
      <c r="D2284" t="s">
        <v>471</v>
      </c>
      <c r="E2284" t="s">
        <v>1464</v>
      </c>
      <c r="G2284">
        <v>101</v>
      </c>
      <c r="J2284">
        <v>4.9000000000000004</v>
      </c>
      <c r="K2284">
        <f>Table1[[#This Row],[Gross Earning]]-Table1[[#This Row],[Budget]]</f>
        <v>0</v>
      </c>
    </row>
    <row r="2285" spans="1:11">
      <c r="A2285" t="s">
        <v>6604</v>
      </c>
      <c r="D2285" t="s">
        <v>2966</v>
      </c>
      <c r="E2285" t="s">
        <v>37</v>
      </c>
      <c r="F2285" t="s">
        <v>6608</v>
      </c>
      <c r="G2285">
        <v>30</v>
      </c>
      <c r="J2285">
        <v>7.4</v>
      </c>
      <c r="K2285">
        <f>Table1[[#This Row],[Gross Earning]]-Table1[[#This Row],[Budget]]</f>
        <v>0</v>
      </c>
    </row>
    <row r="2286" spans="1:11">
      <c r="A2286" t="s">
        <v>6987</v>
      </c>
      <c r="D2286" t="s">
        <v>2658</v>
      </c>
      <c r="E2286" t="s">
        <v>37</v>
      </c>
      <c r="F2286" t="s">
        <v>1568</v>
      </c>
      <c r="G2286">
        <v>60</v>
      </c>
      <c r="J2286">
        <v>7.8</v>
      </c>
      <c r="K2286">
        <f>Table1[[#This Row],[Gross Earning]]-Table1[[#This Row],[Budget]]</f>
        <v>0</v>
      </c>
    </row>
    <row r="2287" spans="1:11">
      <c r="A2287" t="s">
        <v>7264</v>
      </c>
      <c r="D2287" t="s">
        <v>1752</v>
      </c>
      <c r="E2287" t="s">
        <v>37</v>
      </c>
      <c r="F2287" t="s">
        <v>1126</v>
      </c>
      <c r="G2287">
        <v>43</v>
      </c>
      <c r="J2287">
        <v>5.8</v>
      </c>
      <c r="K2287">
        <f>Table1[[#This Row],[Gross Earning]]-Table1[[#This Row],[Budget]]</f>
        <v>0</v>
      </c>
    </row>
    <row r="2288" spans="1:11">
      <c r="A2288" t="s">
        <v>7435</v>
      </c>
      <c r="D2288" t="s">
        <v>214</v>
      </c>
      <c r="E2288" t="s">
        <v>37</v>
      </c>
      <c r="G2288">
        <v>60</v>
      </c>
      <c r="J2288">
        <v>7</v>
      </c>
      <c r="K2288">
        <f>Table1[[#This Row],[Gross Earning]]-Table1[[#This Row],[Budget]]</f>
        <v>0</v>
      </c>
    </row>
    <row r="2289" spans="1:11">
      <c r="A2289" t="s">
        <v>7447</v>
      </c>
      <c r="B2289" s="3">
        <v>1976</v>
      </c>
      <c r="C2289" t="s">
        <v>7443</v>
      </c>
      <c r="D2289" t="s">
        <v>7445</v>
      </c>
      <c r="E2289" t="s">
        <v>37</v>
      </c>
      <c r="F2289" t="s">
        <v>95</v>
      </c>
      <c r="G2289">
        <v>102</v>
      </c>
      <c r="J2289">
        <v>7.3</v>
      </c>
      <c r="K2289">
        <f>Table1[[#This Row],[Gross Earning]]-Table1[[#This Row],[Budget]]</f>
        <v>0</v>
      </c>
    </row>
    <row r="2290" spans="1:11">
      <c r="A2290" t="s">
        <v>7697</v>
      </c>
      <c r="D2290" t="s">
        <v>2142</v>
      </c>
      <c r="E2290" t="s">
        <v>37</v>
      </c>
      <c r="F2290" t="s">
        <v>2635</v>
      </c>
      <c r="G2290">
        <v>60</v>
      </c>
      <c r="J2290">
        <v>8.6</v>
      </c>
      <c r="K2290">
        <f>Table1[[#This Row],[Gross Earning]]-Table1[[#This Row],[Budget]]</f>
        <v>0</v>
      </c>
    </row>
    <row r="2291" spans="1:11">
      <c r="A2291" t="s">
        <v>8227</v>
      </c>
      <c r="D2291" t="s">
        <v>3794</v>
      </c>
      <c r="E2291" t="s">
        <v>37</v>
      </c>
      <c r="F2291" t="s">
        <v>1126</v>
      </c>
      <c r="G2291">
        <v>44</v>
      </c>
      <c r="J2291">
        <v>8.6999999999999993</v>
      </c>
      <c r="K2291">
        <f>Table1[[#This Row],[Gross Earning]]-Table1[[#This Row],[Budget]]</f>
        <v>0</v>
      </c>
    </row>
    <row r="2292" spans="1:11">
      <c r="A2292" t="s">
        <v>8407</v>
      </c>
      <c r="D2292" t="s">
        <v>8060</v>
      </c>
      <c r="E2292" t="s">
        <v>37</v>
      </c>
      <c r="F2292" t="s">
        <v>1568</v>
      </c>
      <c r="G2292">
        <v>60</v>
      </c>
      <c r="J2292">
        <v>7.5</v>
      </c>
      <c r="K2292">
        <f>Table1[[#This Row],[Gross Earning]]-Table1[[#This Row],[Budget]]</f>
        <v>0</v>
      </c>
    </row>
    <row r="2293" spans="1:11">
      <c r="A2293" t="s">
        <v>8427</v>
      </c>
      <c r="D2293" t="s">
        <v>2527</v>
      </c>
      <c r="E2293" t="s">
        <v>37</v>
      </c>
      <c r="F2293" t="s">
        <v>2635</v>
      </c>
      <c r="G2293">
        <v>28</v>
      </c>
      <c r="J2293">
        <v>8.5</v>
      </c>
      <c r="K2293">
        <f>Table1[[#This Row],[Gross Earning]]-Table1[[#This Row],[Budget]]</f>
        <v>0</v>
      </c>
    </row>
    <row r="2294" spans="1:11">
      <c r="A2294" t="s">
        <v>8645</v>
      </c>
      <c r="D2294" t="s">
        <v>2125</v>
      </c>
      <c r="E2294" t="s">
        <v>8649</v>
      </c>
      <c r="G2294">
        <v>511</v>
      </c>
      <c r="J2294">
        <v>8.1999999999999993</v>
      </c>
      <c r="K2294">
        <f>Table1[[#This Row],[Gross Earning]]-Table1[[#This Row],[Budget]]</f>
        <v>0</v>
      </c>
    </row>
    <row r="2295" spans="1:11">
      <c r="A2295" t="s">
        <v>8715</v>
      </c>
      <c r="B2295" s="3">
        <v>2009</v>
      </c>
      <c r="C2295" t="s">
        <v>8712</v>
      </c>
      <c r="D2295" t="s">
        <v>3057</v>
      </c>
      <c r="E2295" t="s">
        <v>1464</v>
      </c>
      <c r="G2295">
        <v>91</v>
      </c>
      <c r="J2295">
        <v>7.2</v>
      </c>
      <c r="K2295">
        <f>Table1[[#This Row],[Gross Earning]]-Table1[[#This Row],[Budget]]</f>
        <v>0</v>
      </c>
    </row>
    <row r="2296" spans="1:11">
      <c r="A2296" t="s">
        <v>8728</v>
      </c>
      <c r="B2296" s="3">
        <v>2010</v>
      </c>
      <c r="C2296" t="s">
        <v>8727</v>
      </c>
      <c r="D2296" t="s">
        <v>2966</v>
      </c>
      <c r="E2296" t="s">
        <v>8731</v>
      </c>
      <c r="F2296" t="s">
        <v>95</v>
      </c>
      <c r="G2296">
        <v>93</v>
      </c>
      <c r="J2296">
        <v>4.9000000000000004</v>
      </c>
      <c r="K2296">
        <f>Table1[[#This Row],[Gross Earning]]-Table1[[#This Row],[Budget]]</f>
        <v>0</v>
      </c>
    </row>
    <row r="2297" spans="1:11">
      <c r="A2297" t="s">
        <v>8779</v>
      </c>
      <c r="D2297" t="s">
        <v>8777</v>
      </c>
      <c r="E2297" t="s">
        <v>37</v>
      </c>
      <c r="F2297" t="s">
        <v>1126</v>
      </c>
      <c r="G2297">
        <v>42</v>
      </c>
      <c r="J2297">
        <v>7.6</v>
      </c>
      <c r="K2297">
        <f>Table1[[#This Row],[Gross Earning]]-Table1[[#This Row],[Budget]]</f>
        <v>0</v>
      </c>
    </row>
    <row r="2298" spans="1:11">
      <c r="A2298" t="s">
        <v>9081</v>
      </c>
      <c r="D2298" t="s">
        <v>9080</v>
      </c>
      <c r="E2298" t="s">
        <v>37</v>
      </c>
      <c r="F2298" t="s">
        <v>1126</v>
      </c>
      <c r="G2298">
        <v>42</v>
      </c>
      <c r="J2298">
        <v>7.9</v>
      </c>
      <c r="K2298">
        <f>Table1[[#This Row],[Gross Earning]]-Table1[[#This Row],[Budget]]</f>
        <v>0</v>
      </c>
    </row>
    <row r="2299" spans="1:11">
      <c r="A2299" t="s">
        <v>9150</v>
      </c>
      <c r="D2299" t="s">
        <v>3057</v>
      </c>
      <c r="E2299" t="s">
        <v>37</v>
      </c>
      <c r="G2299">
        <v>30</v>
      </c>
      <c r="J2299">
        <v>8.6999999999999993</v>
      </c>
      <c r="K2299">
        <f>Table1[[#This Row],[Gross Earning]]-Table1[[#This Row],[Budget]]</f>
        <v>0</v>
      </c>
    </row>
    <row r="2300" spans="1:11">
      <c r="A2300" t="s">
        <v>9254</v>
      </c>
      <c r="D2300" t="s">
        <v>1671</v>
      </c>
      <c r="E2300" t="s">
        <v>37</v>
      </c>
      <c r="F2300" t="s">
        <v>2635</v>
      </c>
      <c r="G2300">
        <v>22</v>
      </c>
      <c r="J2300">
        <v>8.8000000000000007</v>
      </c>
      <c r="K2300">
        <f>Table1[[#This Row],[Gross Earning]]-Table1[[#This Row],[Budget]]</f>
        <v>0</v>
      </c>
    </row>
    <row r="2301" spans="1:11">
      <c r="A2301" t="s">
        <v>9432</v>
      </c>
      <c r="B2301" s="3">
        <v>2014</v>
      </c>
      <c r="C2301" t="s">
        <v>9430</v>
      </c>
      <c r="D2301" t="s">
        <v>3409</v>
      </c>
      <c r="E2301" t="s">
        <v>37</v>
      </c>
      <c r="F2301" t="s">
        <v>4830</v>
      </c>
      <c r="G2301">
        <v>101</v>
      </c>
      <c r="J2301">
        <v>4.7</v>
      </c>
      <c r="K2301">
        <f>Table1[[#This Row],[Gross Earning]]-Table1[[#This Row],[Budget]]</f>
        <v>0</v>
      </c>
    </row>
    <row r="2302" spans="1:11">
      <c r="A2302" t="s">
        <v>9741</v>
      </c>
      <c r="D2302" t="s">
        <v>2966</v>
      </c>
      <c r="E2302" t="s">
        <v>37</v>
      </c>
      <c r="F2302" t="s">
        <v>2749</v>
      </c>
      <c r="G2302">
        <v>7</v>
      </c>
      <c r="J2302">
        <v>8.3000000000000007</v>
      </c>
      <c r="K2302">
        <f>Table1[[#This Row],[Gross Earning]]-Table1[[#This Row],[Budget]]</f>
        <v>0</v>
      </c>
    </row>
    <row r="2303" spans="1:11">
      <c r="A2303" t="s">
        <v>9867</v>
      </c>
      <c r="D2303" t="s">
        <v>9866</v>
      </c>
      <c r="E2303" t="s">
        <v>37</v>
      </c>
      <c r="F2303" t="s">
        <v>9870</v>
      </c>
      <c r="G2303">
        <v>30</v>
      </c>
      <c r="J2303">
        <v>7.2</v>
      </c>
      <c r="K2303">
        <f>Table1[[#This Row],[Gross Earning]]-Table1[[#This Row],[Budget]]</f>
        <v>0</v>
      </c>
    </row>
    <row r="2304" spans="1:11">
      <c r="A2304" t="s">
        <v>10024</v>
      </c>
      <c r="B2304" s="3">
        <v>2010</v>
      </c>
      <c r="C2304" t="s">
        <v>10023</v>
      </c>
      <c r="D2304" t="s">
        <v>2831</v>
      </c>
      <c r="E2304" t="s">
        <v>37</v>
      </c>
      <c r="F2304" t="s">
        <v>95</v>
      </c>
      <c r="G2304">
        <v>88</v>
      </c>
      <c r="J2304">
        <v>6.1</v>
      </c>
      <c r="K2304">
        <f>Table1[[#This Row],[Gross Earning]]-Table1[[#This Row],[Budget]]</f>
        <v>0</v>
      </c>
    </row>
    <row r="2305" spans="1:11">
      <c r="A2305" t="s">
        <v>10303</v>
      </c>
      <c r="D2305" t="s">
        <v>464</v>
      </c>
      <c r="E2305" t="s">
        <v>37</v>
      </c>
      <c r="G2305">
        <v>50</v>
      </c>
      <c r="J2305">
        <v>6.8</v>
      </c>
      <c r="K2305">
        <f>Table1[[#This Row],[Gross Earning]]-Table1[[#This Row],[Budget]]</f>
        <v>0</v>
      </c>
    </row>
    <row r="2306" spans="1:11">
      <c r="A2306" t="s">
        <v>10803</v>
      </c>
      <c r="D2306" t="s">
        <v>1671</v>
      </c>
      <c r="E2306" t="s">
        <v>37</v>
      </c>
      <c r="G2306">
        <v>30</v>
      </c>
      <c r="J2306">
        <v>3.5</v>
      </c>
      <c r="K2306">
        <f>Table1[[#This Row],[Gross Earning]]-Table1[[#This Row],[Budget]]</f>
        <v>0</v>
      </c>
    </row>
    <row r="2307" spans="1:11">
      <c r="A2307" t="s">
        <v>11029</v>
      </c>
      <c r="D2307" t="s">
        <v>1853</v>
      </c>
      <c r="E2307" t="s">
        <v>676</v>
      </c>
      <c r="G2307">
        <v>24</v>
      </c>
      <c r="J2307">
        <v>7</v>
      </c>
      <c r="K2307">
        <f>Table1[[#This Row],[Gross Earning]]-Table1[[#This Row],[Budget]]</f>
        <v>0</v>
      </c>
    </row>
    <row r="2308" spans="1:11">
      <c r="A2308" t="s">
        <v>11103</v>
      </c>
      <c r="D2308" t="s">
        <v>1671</v>
      </c>
      <c r="E2308" t="s">
        <v>37</v>
      </c>
      <c r="G2308">
        <v>30</v>
      </c>
      <c r="J2308">
        <v>6.7</v>
      </c>
      <c r="K2308">
        <f>Table1[[#This Row],[Gross Earning]]-Table1[[#This Row],[Budget]]</f>
        <v>0</v>
      </c>
    </row>
    <row r="2309" spans="1:11">
      <c r="A2309" t="s">
        <v>11305</v>
      </c>
      <c r="D2309" t="s">
        <v>2142</v>
      </c>
      <c r="E2309" t="s">
        <v>37</v>
      </c>
      <c r="F2309" t="s">
        <v>1126</v>
      </c>
      <c r="G2309">
        <v>42</v>
      </c>
      <c r="J2309">
        <v>7.5</v>
      </c>
      <c r="K2309">
        <f>Table1[[#This Row],[Gross Earning]]-Table1[[#This Row],[Budget]]</f>
        <v>0</v>
      </c>
    </row>
    <row r="2310" spans="1:11">
      <c r="A2310" t="s">
        <v>11485</v>
      </c>
      <c r="D2310" t="s">
        <v>7144</v>
      </c>
      <c r="E2310" t="s">
        <v>37</v>
      </c>
      <c r="G2310">
        <v>30</v>
      </c>
      <c r="J2310">
        <v>7.2</v>
      </c>
      <c r="K2310">
        <f>Table1[[#This Row],[Gross Earning]]-Table1[[#This Row],[Budget]]</f>
        <v>0</v>
      </c>
    </row>
    <row r="2311" spans="1:11">
      <c r="A2311" t="s">
        <v>11520</v>
      </c>
      <c r="B2311" s="3">
        <v>2014</v>
      </c>
      <c r="C2311" t="s">
        <v>11517</v>
      </c>
      <c r="D2311" t="s">
        <v>5940</v>
      </c>
      <c r="E2311" t="s">
        <v>37</v>
      </c>
      <c r="G2311">
        <v>153</v>
      </c>
      <c r="J2311">
        <v>7</v>
      </c>
      <c r="K2311">
        <f>Table1[[#This Row],[Gross Earning]]-Table1[[#This Row],[Budget]]</f>
        <v>0</v>
      </c>
    </row>
    <row r="2312" spans="1:11">
      <c r="A2312" t="s">
        <v>11616</v>
      </c>
      <c r="D2312" t="s">
        <v>11614</v>
      </c>
      <c r="E2312" t="s">
        <v>37</v>
      </c>
      <c r="F2312" t="s">
        <v>1126</v>
      </c>
      <c r="G2312">
        <v>43</v>
      </c>
      <c r="J2312">
        <v>6.6</v>
      </c>
      <c r="K2312">
        <f>Table1[[#This Row],[Gross Earning]]-Table1[[#This Row],[Budget]]</f>
        <v>0</v>
      </c>
    </row>
    <row r="2313" spans="1:11">
      <c r="A2313" t="s">
        <v>11635</v>
      </c>
      <c r="B2313" s="3">
        <v>2013</v>
      </c>
      <c r="C2313" t="s">
        <v>11633</v>
      </c>
      <c r="D2313" t="s">
        <v>334</v>
      </c>
      <c r="E2313" t="s">
        <v>1946</v>
      </c>
      <c r="G2313">
        <v>118</v>
      </c>
      <c r="J2313">
        <v>6.2</v>
      </c>
      <c r="K2313">
        <f>Table1[[#This Row],[Gross Earning]]-Table1[[#This Row],[Budget]]</f>
        <v>0</v>
      </c>
    </row>
    <row r="2314" spans="1:11">
      <c r="A2314" t="s">
        <v>11704</v>
      </c>
      <c r="B2314" s="3">
        <v>2013</v>
      </c>
      <c r="C2314" t="s">
        <v>5961</v>
      </c>
      <c r="D2314" t="s">
        <v>1325</v>
      </c>
      <c r="E2314" t="s">
        <v>11707</v>
      </c>
      <c r="F2314" t="s">
        <v>39</v>
      </c>
      <c r="G2314">
        <v>107</v>
      </c>
      <c r="J2314">
        <v>5.7</v>
      </c>
      <c r="K2314">
        <f>Table1[[#This Row],[Gross Earning]]-Table1[[#This Row],[Budget]]</f>
        <v>0</v>
      </c>
    </row>
    <row r="2315" spans="1:11">
      <c r="A2315" t="s">
        <v>11802</v>
      </c>
      <c r="D2315" t="s">
        <v>1415</v>
      </c>
      <c r="E2315" t="s">
        <v>37</v>
      </c>
      <c r="F2315" t="s">
        <v>1568</v>
      </c>
      <c r="G2315">
        <v>44</v>
      </c>
      <c r="J2315">
        <v>7.5</v>
      </c>
      <c r="K2315">
        <f>Table1[[#This Row],[Gross Earning]]-Table1[[#This Row],[Budget]]</f>
        <v>0</v>
      </c>
    </row>
    <row r="2316" spans="1:11">
      <c r="A2316" t="s">
        <v>12015</v>
      </c>
      <c r="D2316" t="s">
        <v>8060</v>
      </c>
      <c r="G2316">
        <v>60</v>
      </c>
      <c r="J2316">
        <v>6.7</v>
      </c>
      <c r="K2316">
        <f>Table1[[#This Row],[Gross Earning]]-Table1[[#This Row],[Budget]]</f>
        <v>0</v>
      </c>
    </row>
    <row r="2317" spans="1:11">
      <c r="A2317" t="s">
        <v>12026</v>
      </c>
      <c r="B2317" s="3">
        <v>2016</v>
      </c>
      <c r="C2317" t="s">
        <v>756</v>
      </c>
      <c r="D2317" t="s">
        <v>6403</v>
      </c>
      <c r="E2317" t="s">
        <v>37</v>
      </c>
      <c r="G2317">
        <v>92</v>
      </c>
      <c r="J2317">
        <v>4</v>
      </c>
      <c r="K2317">
        <f>Table1[[#This Row],[Gross Earning]]-Table1[[#This Row],[Budget]]</f>
        <v>0</v>
      </c>
    </row>
    <row r="2318" spans="1:11">
      <c r="A2318" t="s">
        <v>12431</v>
      </c>
      <c r="D2318" t="s">
        <v>3353</v>
      </c>
      <c r="E2318" t="s">
        <v>37</v>
      </c>
      <c r="G2318">
        <v>60</v>
      </c>
      <c r="J2318">
        <v>6.6</v>
      </c>
      <c r="K2318">
        <f>Table1[[#This Row],[Gross Earning]]-Table1[[#This Row],[Budget]]</f>
        <v>0</v>
      </c>
    </row>
    <row r="2319" spans="1:11">
      <c r="A2319" t="s">
        <v>12680</v>
      </c>
      <c r="D2319" t="s">
        <v>2348</v>
      </c>
      <c r="E2319" t="s">
        <v>37</v>
      </c>
      <c r="F2319" t="s">
        <v>1126</v>
      </c>
      <c r="G2319">
        <v>45</v>
      </c>
      <c r="J2319">
        <v>7.3</v>
      </c>
      <c r="K2319">
        <f>Table1[[#This Row],[Gross Earning]]-Table1[[#This Row],[Budget]]</f>
        <v>0</v>
      </c>
    </row>
    <row r="2320" spans="1:11">
      <c r="A2320" t="s">
        <v>12696</v>
      </c>
      <c r="B2320" s="3">
        <v>2009</v>
      </c>
      <c r="C2320" t="s">
        <v>12692</v>
      </c>
      <c r="D2320" t="s">
        <v>12694</v>
      </c>
      <c r="E2320" t="s">
        <v>12700</v>
      </c>
      <c r="F2320" t="s">
        <v>585</v>
      </c>
      <c r="G2320">
        <v>103</v>
      </c>
      <c r="J2320">
        <v>5.7</v>
      </c>
      <c r="K2320">
        <f>Table1[[#This Row],[Gross Earning]]-Table1[[#This Row],[Budget]]</f>
        <v>0</v>
      </c>
    </row>
    <row r="2321" spans="1:11">
      <c r="A2321" t="s">
        <v>13071</v>
      </c>
      <c r="D2321" t="s">
        <v>13070</v>
      </c>
      <c r="E2321" t="s">
        <v>37</v>
      </c>
      <c r="F2321" t="s">
        <v>1126</v>
      </c>
      <c r="G2321">
        <v>60</v>
      </c>
      <c r="J2321">
        <v>7.5</v>
      </c>
      <c r="K2321">
        <f>Table1[[#This Row],[Gross Earning]]-Table1[[#This Row],[Budget]]</f>
        <v>0</v>
      </c>
    </row>
    <row r="2322" spans="1:11">
      <c r="A2322" t="s">
        <v>13105</v>
      </c>
      <c r="B2322" s="3">
        <v>1998</v>
      </c>
      <c r="C2322" t="s">
        <v>13104</v>
      </c>
      <c r="D2322" t="s">
        <v>10734</v>
      </c>
      <c r="E2322" t="s">
        <v>37</v>
      </c>
      <c r="F2322" t="s">
        <v>5613</v>
      </c>
      <c r="G2322">
        <v>99</v>
      </c>
      <c r="J2322">
        <v>7.4</v>
      </c>
      <c r="K2322">
        <f>Table1[[#This Row],[Gross Earning]]-Table1[[#This Row],[Budget]]</f>
        <v>0</v>
      </c>
    </row>
    <row r="2323" spans="1:11">
      <c r="A2323" t="s">
        <v>13178</v>
      </c>
      <c r="D2323" t="s">
        <v>2819</v>
      </c>
      <c r="E2323" t="s">
        <v>37</v>
      </c>
      <c r="G2323">
        <v>286</v>
      </c>
      <c r="J2323">
        <v>7.9</v>
      </c>
      <c r="K2323">
        <f>Table1[[#This Row],[Gross Earning]]-Table1[[#This Row],[Budget]]</f>
        <v>0</v>
      </c>
    </row>
    <row r="2324" spans="1:11">
      <c r="A2324" t="s">
        <v>13201</v>
      </c>
      <c r="B2324" s="3">
        <v>2014</v>
      </c>
      <c r="C2324" t="s">
        <v>13198</v>
      </c>
      <c r="D2324" t="s">
        <v>2683</v>
      </c>
      <c r="E2324" t="s">
        <v>37</v>
      </c>
      <c r="G2324">
        <v>100</v>
      </c>
      <c r="J2324">
        <v>5.6</v>
      </c>
      <c r="K2324">
        <f>Table1[[#This Row],[Gross Earning]]-Table1[[#This Row],[Budget]]</f>
        <v>0</v>
      </c>
    </row>
    <row r="2325" spans="1:11">
      <c r="A2325" t="s">
        <v>13286</v>
      </c>
      <c r="B2325" s="3">
        <v>2008</v>
      </c>
      <c r="C2325" t="s">
        <v>13283</v>
      </c>
      <c r="D2325" t="s">
        <v>13285</v>
      </c>
      <c r="E2325" t="s">
        <v>37</v>
      </c>
      <c r="F2325" t="s">
        <v>585</v>
      </c>
      <c r="G2325">
        <v>141</v>
      </c>
      <c r="J2325">
        <v>6</v>
      </c>
      <c r="K2325">
        <f>Table1[[#This Row],[Gross Earning]]-Table1[[#This Row],[Budget]]</f>
        <v>0</v>
      </c>
    </row>
    <row r="2326" spans="1:11">
      <c r="A2326" t="s">
        <v>13367</v>
      </c>
      <c r="C2326" t="s">
        <v>13366</v>
      </c>
      <c r="D2326" t="s">
        <v>1671</v>
      </c>
      <c r="E2326" t="s">
        <v>37</v>
      </c>
      <c r="G2326">
        <v>65</v>
      </c>
      <c r="J2326">
        <v>9.5</v>
      </c>
      <c r="K2326">
        <f>Table1[[#This Row],[Gross Earning]]-Table1[[#This Row],[Budget]]</f>
        <v>0</v>
      </c>
    </row>
    <row r="2327" spans="1:11">
      <c r="A2327" t="s">
        <v>13400</v>
      </c>
      <c r="D2327" t="s">
        <v>67</v>
      </c>
      <c r="E2327" t="s">
        <v>37</v>
      </c>
      <c r="G2327">
        <v>60</v>
      </c>
      <c r="J2327">
        <v>6.6</v>
      </c>
      <c r="K2327">
        <f>Table1[[#This Row],[Gross Earning]]-Table1[[#This Row],[Budget]]</f>
        <v>0</v>
      </c>
    </row>
    <row r="2328" spans="1:11">
      <c r="A2328" t="s">
        <v>13579</v>
      </c>
      <c r="B2328" s="3">
        <v>2009</v>
      </c>
      <c r="C2328" t="s">
        <v>13578</v>
      </c>
      <c r="D2328" t="s">
        <v>7579</v>
      </c>
      <c r="E2328" t="s">
        <v>37</v>
      </c>
      <c r="F2328" t="s">
        <v>585</v>
      </c>
      <c r="G2328">
        <v>90</v>
      </c>
      <c r="J2328">
        <v>3.6</v>
      </c>
      <c r="K2328">
        <f>Table1[[#This Row],[Gross Earning]]-Table1[[#This Row],[Budget]]</f>
        <v>0</v>
      </c>
    </row>
    <row r="2329" spans="1:11">
      <c r="A2329" t="s">
        <v>13621</v>
      </c>
      <c r="D2329" t="s">
        <v>464</v>
      </c>
      <c r="E2329" t="s">
        <v>13605</v>
      </c>
      <c r="G2329">
        <v>41</v>
      </c>
      <c r="J2329">
        <v>7.4</v>
      </c>
      <c r="K2329">
        <f>Table1[[#This Row],[Gross Earning]]-Table1[[#This Row],[Budget]]</f>
        <v>0</v>
      </c>
    </row>
    <row r="2330" spans="1:11">
      <c r="A2330" t="s">
        <v>13800</v>
      </c>
      <c r="C2330" t="s">
        <v>8666</v>
      </c>
      <c r="D2330" t="s">
        <v>1199</v>
      </c>
      <c r="E2330" t="s">
        <v>12472</v>
      </c>
      <c r="G2330">
        <v>88</v>
      </c>
      <c r="J2330">
        <v>8.1</v>
      </c>
      <c r="K2330">
        <f>Table1[[#This Row],[Gross Earning]]-Table1[[#This Row],[Budget]]</f>
        <v>0</v>
      </c>
    </row>
    <row r="2331" spans="1:11">
      <c r="A2331" t="s">
        <v>13952</v>
      </c>
      <c r="B2331" s="3">
        <v>1937</v>
      </c>
      <c r="C2331" t="s">
        <v>13950</v>
      </c>
      <c r="D2331" t="s">
        <v>2308</v>
      </c>
      <c r="E2331" t="s">
        <v>37</v>
      </c>
      <c r="F2331" t="s">
        <v>6036</v>
      </c>
      <c r="G2331">
        <v>101</v>
      </c>
      <c r="J2331">
        <v>7.8</v>
      </c>
      <c r="K2331">
        <f>Table1[[#This Row],[Gross Earning]]-Table1[[#This Row],[Budget]]</f>
        <v>0</v>
      </c>
    </row>
    <row r="2332" spans="1:11">
      <c r="A2332" t="s">
        <v>14163</v>
      </c>
      <c r="D2332" t="s">
        <v>14162</v>
      </c>
      <c r="E2332" t="s">
        <v>37</v>
      </c>
      <c r="F2332" t="s">
        <v>2635</v>
      </c>
      <c r="G2332">
        <v>55</v>
      </c>
      <c r="J2332">
        <v>8.6</v>
      </c>
      <c r="K2332">
        <f>Table1[[#This Row],[Gross Earning]]-Table1[[#This Row],[Budget]]</f>
        <v>0</v>
      </c>
    </row>
    <row r="2333" spans="1:11">
      <c r="A2333" t="s">
        <v>14415</v>
      </c>
      <c r="B2333" s="3">
        <v>2011</v>
      </c>
      <c r="C2333" t="s">
        <v>14414</v>
      </c>
      <c r="D2333" t="s">
        <v>803</v>
      </c>
      <c r="E2333" t="s">
        <v>1946</v>
      </c>
      <c r="F2333" t="s">
        <v>95</v>
      </c>
      <c r="G2333">
        <v>89</v>
      </c>
      <c r="J2333">
        <v>3.2</v>
      </c>
      <c r="K2333">
        <f>Table1[[#This Row],[Gross Earning]]-Table1[[#This Row],[Budget]]</f>
        <v>0</v>
      </c>
    </row>
    <row r="2334" spans="1:11">
      <c r="A2334" t="s">
        <v>14687</v>
      </c>
      <c r="B2334" s="3">
        <v>1969</v>
      </c>
      <c r="C2334" t="s">
        <v>14685</v>
      </c>
      <c r="D2334" t="s">
        <v>2125</v>
      </c>
      <c r="E2334" t="s">
        <v>37</v>
      </c>
      <c r="F2334" t="s">
        <v>14104</v>
      </c>
      <c r="G2334">
        <v>96</v>
      </c>
      <c r="J2334">
        <v>6.2</v>
      </c>
      <c r="K2334">
        <f>Table1[[#This Row],[Gross Earning]]-Table1[[#This Row],[Budget]]</f>
        <v>0</v>
      </c>
    </row>
    <row r="2335" spans="1:11">
      <c r="A2335" t="s">
        <v>14751</v>
      </c>
      <c r="D2335" t="s">
        <v>1671</v>
      </c>
      <c r="E2335" t="s">
        <v>37</v>
      </c>
      <c r="G2335">
        <v>24</v>
      </c>
      <c r="J2335">
        <v>7.9</v>
      </c>
      <c r="K2335">
        <f>Table1[[#This Row],[Gross Earning]]-Table1[[#This Row],[Budget]]</f>
        <v>0</v>
      </c>
    </row>
    <row r="2336" spans="1:11">
      <c r="A2336" t="s">
        <v>15111</v>
      </c>
      <c r="D2336" t="s">
        <v>11289</v>
      </c>
      <c r="E2336" t="s">
        <v>37</v>
      </c>
      <c r="F2336" t="s">
        <v>1126</v>
      </c>
      <c r="G2336">
        <v>40</v>
      </c>
      <c r="J2336">
        <v>7.9</v>
      </c>
      <c r="K2336">
        <f>Table1[[#This Row],[Gross Earning]]-Table1[[#This Row],[Budget]]</f>
        <v>0</v>
      </c>
    </row>
    <row r="2337" spans="1:11">
      <c r="A2337" t="s">
        <v>15408</v>
      </c>
      <c r="B2337" s="3">
        <v>2009</v>
      </c>
      <c r="C2337" t="s">
        <v>14876</v>
      </c>
      <c r="D2337" t="s">
        <v>3090</v>
      </c>
      <c r="E2337" t="s">
        <v>37</v>
      </c>
      <c r="F2337" t="s">
        <v>585</v>
      </c>
      <c r="G2337">
        <v>85</v>
      </c>
      <c r="J2337">
        <v>5.2</v>
      </c>
      <c r="K2337">
        <f>Table1[[#This Row],[Gross Earning]]-Table1[[#This Row],[Budget]]</f>
        <v>0</v>
      </c>
    </row>
    <row r="2338" spans="1:11">
      <c r="A2338" t="s">
        <v>15427</v>
      </c>
      <c r="B2338" s="3">
        <v>2010</v>
      </c>
      <c r="C2338" t="s">
        <v>15424</v>
      </c>
      <c r="D2338" t="s">
        <v>5544</v>
      </c>
      <c r="E2338" t="s">
        <v>37</v>
      </c>
      <c r="F2338" t="s">
        <v>585</v>
      </c>
      <c r="G2338">
        <v>94</v>
      </c>
      <c r="J2338">
        <v>5.8</v>
      </c>
      <c r="K2338">
        <f>Table1[[#This Row],[Gross Earning]]-Table1[[#This Row],[Budget]]</f>
        <v>0</v>
      </c>
    </row>
    <row r="2339" spans="1:11">
      <c r="A2339" t="s">
        <v>15619</v>
      </c>
      <c r="B2339" s="3">
        <v>2010</v>
      </c>
      <c r="C2339" t="s">
        <v>15617</v>
      </c>
      <c r="D2339" t="s">
        <v>1415</v>
      </c>
      <c r="E2339" t="s">
        <v>9795</v>
      </c>
      <c r="G2339">
        <v>110</v>
      </c>
      <c r="J2339">
        <v>7.3</v>
      </c>
      <c r="K2339">
        <f>Table1[[#This Row],[Gross Earning]]-Table1[[#This Row],[Budget]]</f>
        <v>0</v>
      </c>
    </row>
    <row r="2340" spans="1:11">
      <c r="A2340" t="s">
        <v>15706</v>
      </c>
      <c r="D2340" t="s">
        <v>214</v>
      </c>
      <c r="E2340" t="s">
        <v>37</v>
      </c>
      <c r="F2340" t="s">
        <v>1126</v>
      </c>
      <c r="G2340">
        <v>30</v>
      </c>
      <c r="J2340">
        <v>3.5</v>
      </c>
      <c r="K2340">
        <f>Table1[[#This Row],[Gross Earning]]-Table1[[#This Row],[Budget]]</f>
        <v>0</v>
      </c>
    </row>
    <row r="2341" spans="1:11">
      <c r="A2341" t="s">
        <v>15754</v>
      </c>
      <c r="B2341" s="3">
        <v>2014</v>
      </c>
      <c r="C2341" t="s">
        <v>15752</v>
      </c>
      <c r="D2341" t="s">
        <v>1671</v>
      </c>
      <c r="E2341" t="s">
        <v>1464</v>
      </c>
      <c r="G2341">
        <v>98</v>
      </c>
      <c r="J2341">
        <v>6.1</v>
      </c>
      <c r="K2341">
        <f>Table1[[#This Row],[Gross Earning]]-Table1[[#This Row],[Budget]]</f>
        <v>0</v>
      </c>
    </row>
    <row r="2342" spans="1:11">
      <c r="A2342" t="s">
        <v>15784</v>
      </c>
      <c r="B2342" s="3">
        <v>2009</v>
      </c>
      <c r="C2342" t="s">
        <v>12360</v>
      </c>
      <c r="D2342" t="s">
        <v>2142</v>
      </c>
      <c r="E2342" t="s">
        <v>37</v>
      </c>
      <c r="F2342" t="s">
        <v>4830</v>
      </c>
      <c r="G2342">
        <v>102</v>
      </c>
      <c r="J2342">
        <v>7.1</v>
      </c>
      <c r="K2342">
        <f>Table1[[#This Row],[Gross Earning]]-Table1[[#This Row],[Budget]]</f>
        <v>0</v>
      </c>
    </row>
    <row r="2343" spans="1:11">
      <c r="A2343" t="s">
        <v>15806</v>
      </c>
      <c r="B2343" s="3">
        <v>2010</v>
      </c>
      <c r="C2343" t="s">
        <v>15803</v>
      </c>
      <c r="D2343" t="s">
        <v>15805</v>
      </c>
      <c r="E2343" t="s">
        <v>37</v>
      </c>
      <c r="F2343" t="s">
        <v>585</v>
      </c>
      <c r="G2343">
        <v>76</v>
      </c>
      <c r="J2343">
        <v>5.7</v>
      </c>
      <c r="K2343">
        <f>Table1[[#This Row],[Gross Earning]]-Table1[[#This Row],[Budget]]</f>
        <v>0</v>
      </c>
    </row>
    <row r="2344" spans="1:11">
      <c r="A2344" t="s">
        <v>15829</v>
      </c>
      <c r="D2344" t="s">
        <v>15828</v>
      </c>
      <c r="E2344" t="s">
        <v>37</v>
      </c>
      <c r="F2344" t="s">
        <v>1568</v>
      </c>
      <c r="G2344">
        <v>23</v>
      </c>
      <c r="J2344">
        <v>7.9</v>
      </c>
      <c r="K2344">
        <f>Table1[[#This Row],[Gross Earning]]-Table1[[#This Row],[Budget]]</f>
        <v>0</v>
      </c>
    </row>
    <row r="2345" spans="1:11">
      <c r="A2345" t="s">
        <v>16040</v>
      </c>
      <c r="B2345" s="3">
        <v>2016</v>
      </c>
      <c r="C2345" t="s">
        <v>16037</v>
      </c>
      <c r="D2345" t="s">
        <v>953</v>
      </c>
      <c r="E2345" t="s">
        <v>37</v>
      </c>
      <c r="F2345" t="s">
        <v>585</v>
      </c>
      <c r="G2345">
        <v>80</v>
      </c>
      <c r="J2345">
        <v>7.8</v>
      </c>
      <c r="K2345">
        <f>Table1[[#This Row],[Gross Earning]]-Table1[[#This Row],[Budget]]</f>
        <v>0</v>
      </c>
    </row>
    <row r="2346" spans="1:11">
      <c r="A2346" t="s">
        <v>16054</v>
      </c>
      <c r="D2346" t="s">
        <v>464</v>
      </c>
      <c r="E2346" t="s">
        <v>37</v>
      </c>
      <c r="F2346" t="s">
        <v>1126</v>
      </c>
      <c r="G2346">
        <v>60</v>
      </c>
      <c r="J2346">
        <v>7.1</v>
      </c>
      <c r="K2346">
        <f>Table1[[#This Row],[Gross Earning]]-Table1[[#This Row],[Budget]]</f>
        <v>0</v>
      </c>
    </row>
    <row r="2347" spans="1:11">
      <c r="A2347" t="s">
        <v>16136</v>
      </c>
      <c r="D2347" t="s">
        <v>16135</v>
      </c>
      <c r="E2347" t="s">
        <v>37</v>
      </c>
      <c r="F2347" t="s">
        <v>2635</v>
      </c>
      <c r="G2347">
        <v>60</v>
      </c>
      <c r="J2347">
        <v>8.3000000000000007</v>
      </c>
      <c r="K2347">
        <f>Table1[[#This Row],[Gross Earning]]-Table1[[#This Row],[Budget]]</f>
        <v>0</v>
      </c>
    </row>
    <row r="2348" spans="1:11">
      <c r="A2348" t="s">
        <v>16209</v>
      </c>
      <c r="B2348" s="3">
        <v>2012</v>
      </c>
      <c r="C2348" t="s">
        <v>16208</v>
      </c>
      <c r="D2348" t="s">
        <v>214</v>
      </c>
      <c r="E2348" t="s">
        <v>37</v>
      </c>
      <c r="G2348">
        <v>180</v>
      </c>
      <c r="J2348">
        <v>7.2</v>
      </c>
      <c r="K2348">
        <f>Table1[[#This Row],[Gross Earning]]-Table1[[#This Row],[Budget]]</f>
        <v>0</v>
      </c>
    </row>
    <row r="2349" spans="1:11">
      <c r="A2349" t="s">
        <v>16237</v>
      </c>
      <c r="D2349" t="s">
        <v>214</v>
      </c>
      <c r="E2349" t="s">
        <v>37</v>
      </c>
      <c r="G2349">
        <v>142</v>
      </c>
      <c r="J2349">
        <v>7.7</v>
      </c>
      <c r="K2349">
        <f>Table1[[#This Row],[Gross Earning]]-Table1[[#This Row],[Budget]]</f>
        <v>0</v>
      </c>
    </row>
    <row r="2350" spans="1:11">
      <c r="A2350" t="s">
        <v>16297</v>
      </c>
      <c r="B2350" s="3">
        <v>2013</v>
      </c>
      <c r="C2350" t="s">
        <v>16295</v>
      </c>
      <c r="D2350" t="s">
        <v>777</v>
      </c>
      <c r="E2350" t="s">
        <v>37</v>
      </c>
      <c r="F2350" t="s">
        <v>585</v>
      </c>
      <c r="G2350">
        <v>93</v>
      </c>
      <c r="J2350">
        <v>5.4</v>
      </c>
      <c r="K2350">
        <f>Table1[[#This Row],[Gross Earning]]-Table1[[#This Row],[Budget]]</f>
        <v>0</v>
      </c>
    </row>
    <row r="2351" spans="1:11">
      <c r="A2351" t="s">
        <v>16507</v>
      </c>
      <c r="D2351" t="s">
        <v>2125</v>
      </c>
      <c r="E2351" t="s">
        <v>37</v>
      </c>
      <c r="F2351" t="s">
        <v>2635</v>
      </c>
      <c r="G2351">
        <v>53</v>
      </c>
      <c r="J2351">
        <v>9</v>
      </c>
      <c r="K2351">
        <f>Table1[[#This Row],[Gross Earning]]-Table1[[#This Row],[Budget]]</f>
        <v>0</v>
      </c>
    </row>
    <row r="2352" spans="1:11">
      <c r="A2352" t="s">
        <v>16621</v>
      </c>
      <c r="D2352" t="s">
        <v>464</v>
      </c>
      <c r="E2352" t="s">
        <v>37</v>
      </c>
      <c r="G2352">
        <v>60</v>
      </c>
      <c r="J2352">
        <v>7.7</v>
      </c>
      <c r="K2352">
        <f>Table1[[#This Row],[Gross Earning]]-Table1[[#This Row],[Budget]]</f>
        <v>0</v>
      </c>
    </row>
    <row r="2353" spans="1:11">
      <c r="A2353" t="s">
        <v>16630</v>
      </c>
      <c r="D2353" t="s">
        <v>1052</v>
      </c>
      <c r="E2353" t="s">
        <v>37</v>
      </c>
      <c r="F2353" t="s">
        <v>1126</v>
      </c>
      <c r="G2353">
        <v>60</v>
      </c>
      <c r="J2353">
        <v>7.4</v>
      </c>
      <c r="K2353">
        <f>Table1[[#This Row],[Gross Earning]]-Table1[[#This Row],[Budget]]</f>
        <v>0</v>
      </c>
    </row>
    <row r="2354" spans="1:11">
      <c r="A2354" t="s">
        <v>16775</v>
      </c>
      <c r="B2354" s="3">
        <v>2008</v>
      </c>
      <c r="C2354" t="s">
        <v>16772</v>
      </c>
      <c r="D2354" t="s">
        <v>16773</v>
      </c>
      <c r="E2354" t="s">
        <v>37</v>
      </c>
      <c r="G2354">
        <v>97</v>
      </c>
      <c r="J2354">
        <v>7.4</v>
      </c>
      <c r="K2354">
        <f>Table1[[#This Row],[Gross Earning]]-Table1[[#This Row],[Budget]]</f>
        <v>0</v>
      </c>
    </row>
    <row r="2355" spans="1:11">
      <c r="A2355" t="s">
        <v>16869</v>
      </c>
      <c r="B2355" s="3">
        <v>1981</v>
      </c>
      <c r="C2355" t="s">
        <v>16866</v>
      </c>
      <c r="D2355" t="s">
        <v>2527</v>
      </c>
      <c r="E2355" t="s">
        <v>37</v>
      </c>
      <c r="F2355" t="s">
        <v>95</v>
      </c>
      <c r="G2355">
        <v>107</v>
      </c>
      <c r="J2355">
        <v>7.2</v>
      </c>
      <c r="K2355">
        <f>Table1[[#This Row],[Gross Earning]]-Table1[[#This Row],[Budget]]</f>
        <v>0</v>
      </c>
    </row>
    <row r="2356" spans="1:11">
      <c r="A2356" t="s">
        <v>16965</v>
      </c>
      <c r="D2356" t="s">
        <v>2125</v>
      </c>
      <c r="E2356" t="s">
        <v>9795</v>
      </c>
      <c r="F2356" t="s">
        <v>2635</v>
      </c>
      <c r="G2356">
        <v>55</v>
      </c>
      <c r="J2356">
        <v>8.6999999999999993</v>
      </c>
      <c r="K2356">
        <f>Table1[[#This Row],[Gross Earning]]-Table1[[#This Row],[Budget]]</f>
        <v>0</v>
      </c>
    </row>
    <row r="2357" spans="1:11">
      <c r="A2357" t="s">
        <v>17073</v>
      </c>
      <c r="D2357" t="s">
        <v>1941</v>
      </c>
      <c r="E2357" t="s">
        <v>37</v>
      </c>
      <c r="F2357" t="s">
        <v>1126</v>
      </c>
      <c r="J2357">
        <v>8.1999999999999993</v>
      </c>
      <c r="K2357">
        <f>Table1[[#This Row],[Gross Earning]]-Table1[[#This Row],[Budget]]</f>
        <v>0</v>
      </c>
    </row>
    <row r="2358" spans="1:11">
      <c r="A2358" t="s">
        <v>17160</v>
      </c>
      <c r="D2358" t="s">
        <v>3082</v>
      </c>
      <c r="E2358" t="s">
        <v>37</v>
      </c>
      <c r="F2358" t="s">
        <v>1126</v>
      </c>
      <c r="G2358">
        <v>44</v>
      </c>
      <c r="J2358">
        <v>8.4</v>
      </c>
      <c r="K2358">
        <f>Table1[[#This Row],[Gross Earning]]-Table1[[#This Row],[Budget]]</f>
        <v>0</v>
      </c>
    </row>
    <row r="2359" spans="1:11">
      <c r="A2359" t="s">
        <v>17176</v>
      </c>
      <c r="B2359" s="3">
        <v>2015</v>
      </c>
      <c r="C2359" t="s">
        <v>17173</v>
      </c>
      <c r="D2359" t="s">
        <v>6132</v>
      </c>
      <c r="E2359" t="s">
        <v>37</v>
      </c>
      <c r="G2359">
        <v>93</v>
      </c>
      <c r="J2359">
        <v>5.4</v>
      </c>
      <c r="K2359">
        <f>Table1[[#This Row],[Gross Earning]]-Table1[[#This Row],[Budget]]</f>
        <v>0</v>
      </c>
    </row>
    <row r="2360" spans="1:11">
      <c r="A2360" t="s">
        <v>17275</v>
      </c>
      <c r="B2360" s="3">
        <v>2009</v>
      </c>
      <c r="C2360" t="s">
        <v>17274</v>
      </c>
      <c r="D2360" t="s">
        <v>1924</v>
      </c>
      <c r="E2360" t="s">
        <v>37</v>
      </c>
      <c r="F2360" t="s">
        <v>585</v>
      </c>
      <c r="G2360">
        <v>87</v>
      </c>
      <c r="J2360">
        <v>5.9</v>
      </c>
      <c r="K2360">
        <f>Table1[[#This Row],[Gross Earning]]-Table1[[#This Row],[Budget]]</f>
        <v>0</v>
      </c>
    </row>
    <row r="2361" spans="1:11">
      <c r="A2361" t="s">
        <v>17292</v>
      </c>
      <c r="D2361" t="s">
        <v>1415</v>
      </c>
      <c r="E2361" t="s">
        <v>37</v>
      </c>
      <c r="G2361">
        <v>240</v>
      </c>
      <c r="J2361">
        <v>8.1999999999999993</v>
      </c>
      <c r="K2361">
        <f>Table1[[#This Row],[Gross Earning]]-Table1[[#This Row],[Budget]]</f>
        <v>0</v>
      </c>
    </row>
    <row r="2362" spans="1:11">
      <c r="A2362" t="s">
        <v>17345</v>
      </c>
      <c r="D2362" t="s">
        <v>1681</v>
      </c>
      <c r="E2362" t="s">
        <v>37</v>
      </c>
      <c r="F2362" t="s">
        <v>1126</v>
      </c>
      <c r="G2362">
        <v>25</v>
      </c>
      <c r="J2362">
        <v>8.4</v>
      </c>
      <c r="K2362">
        <f>Table1[[#This Row],[Gross Earning]]-Table1[[#This Row],[Budget]]</f>
        <v>0</v>
      </c>
    </row>
    <row r="2363" spans="1:11">
      <c r="A2363" t="s">
        <v>17416</v>
      </c>
      <c r="B2363" s="3">
        <v>1980</v>
      </c>
      <c r="C2363" t="s">
        <v>17413</v>
      </c>
      <c r="D2363" t="s">
        <v>5482</v>
      </c>
      <c r="E2363" t="s">
        <v>37</v>
      </c>
      <c r="F2363" t="s">
        <v>585</v>
      </c>
      <c r="G2363">
        <v>95</v>
      </c>
      <c r="J2363">
        <v>3.4</v>
      </c>
      <c r="K2363">
        <f>Table1[[#This Row],[Gross Earning]]-Table1[[#This Row],[Budget]]</f>
        <v>0</v>
      </c>
    </row>
    <row r="2364" spans="1:11">
      <c r="A2364" t="s">
        <v>17470</v>
      </c>
      <c r="B2364" s="3">
        <v>2014</v>
      </c>
      <c r="C2364" t="s">
        <v>17469</v>
      </c>
      <c r="D2364" t="s">
        <v>3409</v>
      </c>
      <c r="E2364" t="s">
        <v>37</v>
      </c>
      <c r="G2364">
        <v>90</v>
      </c>
      <c r="J2364">
        <v>6.2</v>
      </c>
      <c r="K2364">
        <f>Table1[[#This Row],[Gross Earning]]-Table1[[#This Row],[Budget]]</f>
        <v>0</v>
      </c>
    </row>
    <row r="2365" spans="1:11">
      <c r="A2365" t="s">
        <v>18014</v>
      </c>
      <c r="D2365" t="s">
        <v>5324</v>
      </c>
      <c r="E2365" t="s">
        <v>37</v>
      </c>
      <c r="F2365" t="s">
        <v>2635</v>
      </c>
      <c r="G2365">
        <v>60</v>
      </c>
      <c r="J2365">
        <v>7.5</v>
      </c>
      <c r="K2365">
        <f>Table1[[#This Row],[Gross Earning]]-Table1[[#This Row],[Budget]]</f>
        <v>0</v>
      </c>
    </row>
    <row r="2366" spans="1:11">
      <c r="A2366" t="s">
        <v>18042</v>
      </c>
      <c r="B2366" s="3">
        <v>2006</v>
      </c>
      <c r="C2366" t="s">
        <v>6768</v>
      </c>
      <c r="D2366" t="s">
        <v>18041</v>
      </c>
      <c r="E2366" t="s">
        <v>37</v>
      </c>
      <c r="F2366" t="s">
        <v>585</v>
      </c>
      <c r="G2366">
        <v>80</v>
      </c>
      <c r="J2366">
        <v>4.2</v>
      </c>
      <c r="K2366">
        <f>Table1[[#This Row],[Gross Earning]]-Table1[[#This Row],[Budget]]</f>
        <v>0</v>
      </c>
    </row>
    <row r="2367" spans="1:11">
      <c r="A2367" t="s">
        <v>18047</v>
      </c>
      <c r="B2367" s="3">
        <v>2009</v>
      </c>
      <c r="C2367" t="s">
        <v>18045</v>
      </c>
      <c r="D2367" t="s">
        <v>13338</v>
      </c>
      <c r="E2367" t="s">
        <v>37</v>
      </c>
      <c r="F2367" t="s">
        <v>39</v>
      </c>
      <c r="G2367">
        <v>90</v>
      </c>
      <c r="J2367">
        <v>4.5</v>
      </c>
      <c r="K2367">
        <f>Table1[[#This Row],[Gross Earning]]-Table1[[#This Row],[Budget]]</f>
        <v>0</v>
      </c>
    </row>
    <row r="2368" spans="1:11">
      <c r="A2368" t="s">
        <v>18050</v>
      </c>
      <c r="D2368" t="s">
        <v>12488</v>
      </c>
      <c r="E2368" t="s">
        <v>37</v>
      </c>
      <c r="F2368" t="s">
        <v>1568</v>
      </c>
      <c r="G2368">
        <v>44</v>
      </c>
      <c r="J2368">
        <v>8.4</v>
      </c>
      <c r="K2368">
        <f>Table1[[#This Row],[Gross Earning]]-Table1[[#This Row],[Budget]]</f>
        <v>0</v>
      </c>
    </row>
    <row r="2369" spans="1:11">
      <c r="A2369" t="s">
        <v>18064</v>
      </c>
      <c r="B2369" s="3">
        <v>2015</v>
      </c>
      <c r="C2369" t="s">
        <v>16624</v>
      </c>
      <c r="D2369" t="s">
        <v>1671</v>
      </c>
      <c r="E2369" t="s">
        <v>37</v>
      </c>
      <c r="F2369" t="s">
        <v>95</v>
      </c>
      <c r="G2369">
        <v>95</v>
      </c>
      <c r="J2369">
        <v>5.0999999999999996</v>
      </c>
      <c r="K2369">
        <f>Table1[[#This Row],[Gross Earning]]-Table1[[#This Row],[Budget]]</f>
        <v>0</v>
      </c>
    </row>
    <row r="2370" spans="1:11">
      <c r="A2370" t="s">
        <v>18099</v>
      </c>
      <c r="B2370" s="3">
        <v>2015</v>
      </c>
      <c r="C2370" t="s">
        <v>18096</v>
      </c>
      <c r="D2370" t="s">
        <v>5765</v>
      </c>
      <c r="E2370" t="s">
        <v>37</v>
      </c>
      <c r="G2370">
        <v>97</v>
      </c>
      <c r="J2370">
        <v>3.4</v>
      </c>
      <c r="K2370">
        <f>Table1[[#This Row],[Gross Earning]]-Table1[[#This Row],[Budget]]</f>
        <v>0</v>
      </c>
    </row>
    <row r="2371" spans="1:11">
      <c r="A2371" t="s">
        <v>18166</v>
      </c>
      <c r="B2371" s="3">
        <v>2005</v>
      </c>
      <c r="C2371" t="s">
        <v>18164</v>
      </c>
      <c r="D2371" t="s">
        <v>3409</v>
      </c>
      <c r="E2371" t="s">
        <v>1464</v>
      </c>
      <c r="G2371">
        <v>79</v>
      </c>
      <c r="J2371">
        <v>5.4</v>
      </c>
      <c r="K2371">
        <f>Table1[[#This Row],[Gross Earning]]-Table1[[#This Row],[Budget]]</f>
        <v>0</v>
      </c>
    </row>
    <row r="2372" spans="1:11">
      <c r="A2372" t="s">
        <v>18177</v>
      </c>
      <c r="B2372" s="3">
        <v>2013</v>
      </c>
      <c r="C2372" t="s">
        <v>18174</v>
      </c>
      <c r="D2372" t="s">
        <v>1681</v>
      </c>
      <c r="E2372" t="s">
        <v>18180</v>
      </c>
      <c r="J2372">
        <v>7.1</v>
      </c>
      <c r="K2372">
        <f>Table1[[#This Row],[Gross Earning]]-Table1[[#This Row],[Budget]]</f>
        <v>0</v>
      </c>
    </row>
    <row r="2373" spans="1:11">
      <c r="A2373" t="s">
        <v>18237</v>
      </c>
      <c r="D2373" t="s">
        <v>1935</v>
      </c>
      <c r="E2373" t="s">
        <v>37</v>
      </c>
      <c r="G2373">
        <v>43</v>
      </c>
      <c r="J2373">
        <v>7.7</v>
      </c>
      <c r="K2373">
        <f>Table1[[#This Row],[Gross Earning]]-Table1[[#This Row],[Budget]]</f>
        <v>0</v>
      </c>
    </row>
    <row r="2374" spans="1:11">
      <c r="A2374" t="s">
        <v>18251</v>
      </c>
      <c r="B2374" s="3">
        <v>1945</v>
      </c>
      <c r="C2374" t="s">
        <v>18248</v>
      </c>
      <c r="D2374" t="s">
        <v>16971</v>
      </c>
      <c r="E2374" t="s">
        <v>37</v>
      </c>
      <c r="F2374" t="s">
        <v>6036</v>
      </c>
      <c r="G2374">
        <v>100</v>
      </c>
      <c r="J2374">
        <v>7.1</v>
      </c>
      <c r="K2374">
        <f>Table1[[#This Row],[Gross Earning]]-Table1[[#This Row],[Budget]]</f>
        <v>0</v>
      </c>
    </row>
    <row r="2375" spans="1:11">
      <c r="A2375" t="s">
        <v>18337</v>
      </c>
      <c r="B2375" s="3">
        <v>2014</v>
      </c>
      <c r="C2375" t="s">
        <v>18335</v>
      </c>
      <c r="D2375" t="s">
        <v>4075</v>
      </c>
      <c r="E2375" t="s">
        <v>5611</v>
      </c>
      <c r="G2375">
        <v>134</v>
      </c>
      <c r="J2375">
        <v>4.7</v>
      </c>
      <c r="K2375">
        <f>Table1[[#This Row],[Gross Earning]]-Table1[[#This Row],[Budget]]</f>
        <v>0</v>
      </c>
    </row>
    <row r="2376" spans="1:11">
      <c r="A2376" t="s">
        <v>18361</v>
      </c>
      <c r="D2376" t="s">
        <v>7144</v>
      </c>
      <c r="E2376" t="s">
        <v>37</v>
      </c>
      <c r="F2376" t="s">
        <v>2749</v>
      </c>
      <c r="G2376">
        <v>199</v>
      </c>
      <c r="J2376">
        <v>8.4</v>
      </c>
      <c r="K2376">
        <f>Table1[[#This Row],[Gross Earning]]-Table1[[#This Row],[Budget]]</f>
        <v>0</v>
      </c>
    </row>
    <row r="2377" spans="1:11">
      <c r="A2377" t="s">
        <v>18404</v>
      </c>
      <c r="D2377" t="s">
        <v>1935</v>
      </c>
      <c r="E2377" t="s">
        <v>37</v>
      </c>
      <c r="G2377">
        <v>60</v>
      </c>
      <c r="J2377">
        <v>8.1</v>
      </c>
      <c r="K2377">
        <f>Table1[[#This Row],[Gross Earning]]-Table1[[#This Row],[Budget]]</f>
        <v>0</v>
      </c>
    </row>
    <row r="2378" spans="1:11">
      <c r="A2378" t="s">
        <v>18635</v>
      </c>
      <c r="B2378" s="3">
        <v>2012</v>
      </c>
      <c r="C2378" t="s">
        <v>18634</v>
      </c>
      <c r="D2378" t="s">
        <v>5324</v>
      </c>
      <c r="E2378" t="s">
        <v>1464</v>
      </c>
      <c r="F2378" t="s">
        <v>4830</v>
      </c>
      <c r="G2378">
        <v>115</v>
      </c>
      <c r="J2378">
        <v>7.1</v>
      </c>
      <c r="K2378">
        <f>Table1[[#This Row],[Gross Earning]]-Table1[[#This Row],[Budget]]</f>
        <v>0</v>
      </c>
    </row>
    <row r="2379" spans="1:11">
      <c r="A2379" t="s">
        <v>18702</v>
      </c>
      <c r="D2379" t="s">
        <v>2717</v>
      </c>
      <c r="E2379" t="s">
        <v>37</v>
      </c>
      <c r="F2379" t="s">
        <v>2749</v>
      </c>
      <c r="G2379">
        <v>23</v>
      </c>
      <c r="J2379">
        <v>6.1</v>
      </c>
      <c r="K2379">
        <f>Table1[[#This Row],[Gross Earning]]-Table1[[#This Row],[Budget]]</f>
        <v>0</v>
      </c>
    </row>
    <row r="2380" spans="1:11">
      <c r="A2380" t="s">
        <v>18722</v>
      </c>
      <c r="B2380" s="3">
        <v>2003</v>
      </c>
      <c r="C2380" t="s">
        <v>8553</v>
      </c>
      <c r="D2380" t="s">
        <v>2786</v>
      </c>
      <c r="E2380" t="s">
        <v>37</v>
      </c>
      <c r="F2380" t="s">
        <v>585</v>
      </c>
      <c r="G2380">
        <v>90</v>
      </c>
      <c r="J2380">
        <v>6.3</v>
      </c>
      <c r="K2380">
        <f>Table1[[#This Row],[Gross Earning]]-Table1[[#This Row],[Budget]]</f>
        <v>0</v>
      </c>
    </row>
    <row r="2381" spans="1:11">
      <c r="A2381" t="s">
        <v>18763</v>
      </c>
      <c r="B2381" s="3">
        <v>2009</v>
      </c>
      <c r="C2381" t="s">
        <v>18760</v>
      </c>
      <c r="D2381" t="s">
        <v>5544</v>
      </c>
      <c r="E2381" t="s">
        <v>37</v>
      </c>
      <c r="F2381" t="s">
        <v>585</v>
      </c>
      <c r="G2381">
        <v>84</v>
      </c>
      <c r="J2381">
        <v>6.7</v>
      </c>
      <c r="K2381">
        <f>Table1[[#This Row],[Gross Earning]]-Table1[[#This Row],[Budget]]</f>
        <v>0</v>
      </c>
    </row>
    <row r="2382" spans="1:11">
      <c r="A2382" t="s">
        <v>18809</v>
      </c>
      <c r="B2382" s="3">
        <v>2009</v>
      </c>
      <c r="C2382" t="s">
        <v>18808</v>
      </c>
      <c r="D2382" t="s">
        <v>3409</v>
      </c>
      <c r="E2382" t="s">
        <v>37</v>
      </c>
      <c r="F2382" t="s">
        <v>585</v>
      </c>
      <c r="G2382">
        <v>92</v>
      </c>
      <c r="J2382">
        <v>7.3</v>
      </c>
      <c r="K2382">
        <f>Table1[[#This Row],[Gross Earning]]-Table1[[#This Row],[Budget]]</f>
        <v>0</v>
      </c>
    </row>
    <row r="2383" spans="1:11">
      <c r="A2383" t="s">
        <v>18853</v>
      </c>
      <c r="D2383" t="s">
        <v>11841</v>
      </c>
      <c r="E2383" t="s">
        <v>37</v>
      </c>
      <c r="F2383" t="s">
        <v>1568</v>
      </c>
      <c r="G2383">
        <v>25</v>
      </c>
      <c r="J2383">
        <v>8.4</v>
      </c>
      <c r="K2383">
        <f>Table1[[#This Row],[Gross Earning]]-Table1[[#This Row],[Budget]]</f>
        <v>0</v>
      </c>
    </row>
    <row r="2384" spans="1:11">
      <c r="A2384" t="s">
        <v>18886</v>
      </c>
      <c r="D2384" t="s">
        <v>6199</v>
      </c>
      <c r="E2384" t="s">
        <v>37</v>
      </c>
      <c r="F2384" t="s">
        <v>1126</v>
      </c>
      <c r="G2384">
        <v>42</v>
      </c>
      <c r="J2384">
        <v>7.8</v>
      </c>
      <c r="K2384">
        <f>Table1[[#This Row],[Gross Earning]]-Table1[[#This Row],[Budget]]</f>
        <v>0</v>
      </c>
    </row>
    <row r="2385" spans="1:11">
      <c r="A2385" t="s">
        <v>18946</v>
      </c>
      <c r="B2385" s="3">
        <v>2008</v>
      </c>
      <c r="C2385" t="s">
        <v>18943</v>
      </c>
      <c r="D2385" t="s">
        <v>5544</v>
      </c>
      <c r="E2385" t="s">
        <v>37</v>
      </c>
      <c r="F2385" t="s">
        <v>585</v>
      </c>
      <c r="G2385">
        <v>94</v>
      </c>
      <c r="J2385">
        <v>4.8</v>
      </c>
      <c r="K2385">
        <f>Table1[[#This Row],[Gross Earning]]-Table1[[#This Row],[Budget]]</f>
        <v>0</v>
      </c>
    </row>
    <row r="2386" spans="1:11">
      <c r="A2386" t="s">
        <v>19008</v>
      </c>
      <c r="D2386" t="s">
        <v>4075</v>
      </c>
      <c r="E2386" t="s">
        <v>37</v>
      </c>
      <c r="G2386">
        <v>45</v>
      </c>
      <c r="J2386">
        <v>7.3</v>
      </c>
      <c r="K2386">
        <f>Table1[[#This Row],[Gross Earning]]-Table1[[#This Row],[Budget]]</f>
        <v>0</v>
      </c>
    </row>
    <row r="2387" spans="1:11">
      <c r="A2387" t="s">
        <v>19061</v>
      </c>
      <c r="B2387" s="3">
        <v>2011</v>
      </c>
      <c r="C2387" t="s">
        <v>19058</v>
      </c>
      <c r="D2387" t="s">
        <v>214</v>
      </c>
      <c r="E2387" t="s">
        <v>37</v>
      </c>
      <c r="F2387" t="s">
        <v>4830</v>
      </c>
      <c r="G2387">
        <v>99</v>
      </c>
      <c r="J2387">
        <v>6.1</v>
      </c>
      <c r="K2387">
        <f>Table1[[#This Row],[Gross Earning]]-Table1[[#This Row],[Budget]]</f>
        <v>0</v>
      </c>
    </row>
    <row r="2388" spans="1:11">
      <c r="A2388" t="s">
        <v>19308</v>
      </c>
      <c r="D2388" t="s">
        <v>18041</v>
      </c>
      <c r="E2388" t="s">
        <v>37</v>
      </c>
      <c r="F2388" t="s">
        <v>2635</v>
      </c>
      <c r="G2388">
        <v>11</v>
      </c>
      <c r="J2388">
        <v>7.8</v>
      </c>
      <c r="K2388">
        <f>Table1[[#This Row],[Gross Earning]]-Table1[[#This Row],[Budget]]</f>
        <v>0</v>
      </c>
    </row>
    <row r="2389" spans="1:11">
      <c r="A2389" t="s">
        <v>19422</v>
      </c>
      <c r="B2389" s="3">
        <v>1998</v>
      </c>
      <c r="C2389" t="s">
        <v>18296</v>
      </c>
      <c r="D2389" t="s">
        <v>2527</v>
      </c>
      <c r="E2389" t="s">
        <v>37</v>
      </c>
      <c r="G2389">
        <v>134</v>
      </c>
      <c r="H2389">
        <v>3000000</v>
      </c>
      <c r="I2389">
        <v>3000000</v>
      </c>
      <c r="J2389">
        <v>7.8</v>
      </c>
      <c r="K2389">
        <f>Table1[[#This Row],[Gross Earning]]-Table1[[#This Row],[Budget]]</f>
        <v>0</v>
      </c>
    </row>
    <row r="2390" spans="1:11">
      <c r="A2390" t="s">
        <v>19474</v>
      </c>
      <c r="D2390" t="s">
        <v>4332</v>
      </c>
      <c r="E2390" t="s">
        <v>37</v>
      </c>
      <c r="G2390">
        <v>173</v>
      </c>
      <c r="J2390">
        <v>5</v>
      </c>
      <c r="K2390">
        <f>Table1[[#This Row],[Gross Earning]]-Table1[[#This Row],[Budget]]</f>
        <v>0</v>
      </c>
    </row>
    <row r="2391" spans="1:11">
      <c r="A2391" t="s">
        <v>19484</v>
      </c>
      <c r="D2391" t="s">
        <v>19483</v>
      </c>
      <c r="E2391" t="s">
        <v>37</v>
      </c>
      <c r="G2391">
        <v>44</v>
      </c>
      <c r="J2391">
        <v>7.9</v>
      </c>
      <c r="K2391">
        <f>Table1[[#This Row],[Gross Earning]]-Table1[[#This Row],[Budget]]</f>
        <v>0</v>
      </c>
    </row>
    <row r="2392" spans="1:11">
      <c r="A2392" t="s">
        <v>19488</v>
      </c>
      <c r="B2392" s="3">
        <v>2004</v>
      </c>
      <c r="C2392" t="s">
        <v>19487</v>
      </c>
      <c r="D2392" t="s">
        <v>13338</v>
      </c>
      <c r="E2392" t="s">
        <v>37</v>
      </c>
      <c r="F2392" t="s">
        <v>39</v>
      </c>
      <c r="G2392">
        <v>120</v>
      </c>
      <c r="J2392">
        <v>5</v>
      </c>
      <c r="K2392">
        <f>Table1[[#This Row],[Gross Earning]]-Table1[[#This Row],[Budget]]</f>
        <v>0</v>
      </c>
    </row>
    <row r="2393" spans="1:11">
      <c r="A2393" t="s">
        <v>19498</v>
      </c>
      <c r="D2393" t="s">
        <v>3409</v>
      </c>
      <c r="E2393" t="s">
        <v>37</v>
      </c>
      <c r="G2393">
        <v>60</v>
      </c>
      <c r="J2393">
        <v>7.6</v>
      </c>
      <c r="K2393">
        <f>Table1[[#This Row],[Gross Earning]]-Table1[[#This Row],[Budget]]</f>
        <v>0</v>
      </c>
    </row>
    <row r="2394" spans="1:11">
      <c r="A2394" t="s">
        <v>19555</v>
      </c>
      <c r="B2394" s="3">
        <v>2014</v>
      </c>
      <c r="C2394" t="s">
        <v>7885</v>
      </c>
      <c r="D2394" t="s">
        <v>1671</v>
      </c>
      <c r="E2394" t="s">
        <v>37</v>
      </c>
      <c r="F2394" t="s">
        <v>585</v>
      </c>
      <c r="G2394">
        <v>83</v>
      </c>
      <c r="J2394">
        <v>5.5</v>
      </c>
      <c r="K2394">
        <f>Table1[[#This Row],[Gross Earning]]-Table1[[#This Row],[Budget]]</f>
        <v>0</v>
      </c>
    </row>
    <row r="2395" spans="1:11">
      <c r="A2395" t="s">
        <v>19610</v>
      </c>
      <c r="B2395" s="3">
        <v>2010</v>
      </c>
      <c r="C2395" t="s">
        <v>19608</v>
      </c>
      <c r="D2395" t="s">
        <v>1415</v>
      </c>
      <c r="E2395" t="s">
        <v>37</v>
      </c>
      <c r="F2395" t="s">
        <v>585</v>
      </c>
      <c r="G2395">
        <v>95</v>
      </c>
      <c r="J2395">
        <v>5.9</v>
      </c>
      <c r="K2395">
        <f>Table1[[#This Row],[Gross Earning]]-Table1[[#This Row],[Budget]]</f>
        <v>0</v>
      </c>
    </row>
    <row r="2396" spans="1:11">
      <c r="A2396" t="s">
        <v>19651</v>
      </c>
      <c r="B2396" s="3">
        <v>2010</v>
      </c>
      <c r="C2396" t="s">
        <v>19648</v>
      </c>
      <c r="D2396" t="s">
        <v>7499</v>
      </c>
      <c r="E2396" t="s">
        <v>37</v>
      </c>
      <c r="F2396" t="s">
        <v>39</v>
      </c>
      <c r="G2396">
        <v>90</v>
      </c>
      <c r="J2396">
        <v>6.1</v>
      </c>
      <c r="K2396">
        <f>Table1[[#This Row],[Gross Earning]]-Table1[[#This Row],[Budget]]</f>
        <v>0</v>
      </c>
    </row>
    <row r="2397" spans="1:11">
      <c r="A2397" t="s">
        <v>19720</v>
      </c>
      <c r="B2397" s="3">
        <v>2008</v>
      </c>
      <c r="C2397" t="s">
        <v>19717</v>
      </c>
      <c r="D2397" t="s">
        <v>19719</v>
      </c>
      <c r="E2397" t="s">
        <v>15778</v>
      </c>
      <c r="F2397" t="s">
        <v>4830</v>
      </c>
      <c r="G2397">
        <v>90</v>
      </c>
      <c r="J2397">
        <v>5.7</v>
      </c>
      <c r="K2397">
        <f>Table1[[#This Row],[Gross Earning]]-Table1[[#This Row],[Budget]]</f>
        <v>0</v>
      </c>
    </row>
    <row r="2398" spans="1:11">
      <c r="A2398" t="s">
        <v>19996</v>
      </c>
      <c r="B2398" s="3">
        <v>2014</v>
      </c>
      <c r="C2398" t="s">
        <v>19995</v>
      </c>
      <c r="D2398" t="s">
        <v>10413</v>
      </c>
      <c r="E2398" t="s">
        <v>37</v>
      </c>
      <c r="F2398" t="s">
        <v>585</v>
      </c>
      <c r="G2398">
        <v>108</v>
      </c>
      <c r="J2398">
        <v>5.8</v>
      </c>
      <c r="K2398">
        <f>Table1[[#This Row],[Gross Earning]]-Table1[[#This Row],[Budget]]</f>
        <v>0</v>
      </c>
    </row>
    <row r="2399" spans="1:11">
      <c r="A2399" t="s">
        <v>20048</v>
      </c>
      <c r="B2399" s="3">
        <v>2015</v>
      </c>
      <c r="C2399" t="s">
        <v>20046</v>
      </c>
      <c r="D2399" t="s">
        <v>4075</v>
      </c>
      <c r="E2399" t="s">
        <v>37</v>
      </c>
      <c r="F2399" t="s">
        <v>585</v>
      </c>
      <c r="G2399">
        <v>90</v>
      </c>
      <c r="J2399">
        <v>4.8</v>
      </c>
      <c r="K2399">
        <f>Table1[[#This Row],[Gross Earning]]-Table1[[#This Row],[Budget]]</f>
        <v>0</v>
      </c>
    </row>
    <row r="2400" spans="1:11">
      <c r="A2400" t="s">
        <v>20108</v>
      </c>
      <c r="B2400" s="3">
        <v>2015</v>
      </c>
      <c r="C2400" t="s">
        <v>20106</v>
      </c>
      <c r="D2400" t="s">
        <v>4332</v>
      </c>
      <c r="E2400" t="s">
        <v>37</v>
      </c>
      <c r="G2400">
        <v>77</v>
      </c>
      <c r="J2400">
        <v>4.8</v>
      </c>
      <c r="K2400">
        <f>Table1[[#This Row],[Gross Earning]]-Table1[[#This Row],[Budget]]</f>
        <v>0</v>
      </c>
    </row>
    <row r="2401" spans="1:11">
      <c r="A2401" t="s">
        <v>20130</v>
      </c>
      <c r="D2401" t="s">
        <v>3082</v>
      </c>
      <c r="E2401" t="s">
        <v>37</v>
      </c>
      <c r="G2401">
        <v>60</v>
      </c>
      <c r="J2401">
        <v>7.4</v>
      </c>
      <c r="K2401">
        <f>Table1[[#This Row],[Gross Earning]]-Table1[[#This Row],[Budget]]</f>
        <v>0</v>
      </c>
    </row>
    <row r="2402" spans="1:11">
      <c r="A2402" t="s">
        <v>20286</v>
      </c>
      <c r="D2402" t="s">
        <v>1671</v>
      </c>
      <c r="E2402" t="s">
        <v>37</v>
      </c>
      <c r="F2402" t="s">
        <v>1126</v>
      </c>
      <c r="G2402">
        <v>22</v>
      </c>
      <c r="J2402">
        <v>8.1</v>
      </c>
      <c r="K2402">
        <f>Table1[[#This Row],[Gross Earning]]-Table1[[#This Row],[Budget]]</f>
        <v>0</v>
      </c>
    </row>
    <row r="2403" spans="1:11">
      <c r="A2403" t="s">
        <v>20321</v>
      </c>
      <c r="D2403" t="s">
        <v>1415</v>
      </c>
      <c r="E2403" t="s">
        <v>37</v>
      </c>
      <c r="G2403">
        <v>60</v>
      </c>
      <c r="J2403">
        <v>7.3</v>
      </c>
      <c r="K2403">
        <f>Table1[[#This Row],[Gross Earning]]-Table1[[#This Row],[Budget]]</f>
        <v>0</v>
      </c>
    </row>
    <row r="2404" spans="1:11">
      <c r="A2404" t="s">
        <v>20383</v>
      </c>
      <c r="B2404" s="3">
        <v>2000</v>
      </c>
      <c r="C2404" t="s">
        <v>20380</v>
      </c>
      <c r="D2404" t="s">
        <v>3103</v>
      </c>
      <c r="E2404" t="s">
        <v>5611</v>
      </c>
      <c r="J2404">
        <v>2.8</v>
      </c>
      <c r="K2404">
        <f>Table1[[#This Row],[Gross Earning]]-Table1[[#This Row],[Budget]]</f>
        <v>0</v>
      </c>
    </row>
    <row r="2405" spans="1:11">
      <c r="A2405" t="s">
        <v>20397</v>
      </c>
      <c r="B2405" s="3">
        <v>1997</v>
      </c>
      <c r="C2405" t="s">
        <v>17484</v>
      </c>
      <c r="D2405" t="s">
        <v>4479</v>
      </c>
      <c r="E2405" t="s">
        <v>37</v>
      </c>
      <c r="F2405" t="s">
        <v>585</v>
      </c>
      <c r="G2405">
        <v>96</v>
      </c>
      <c r="J2405">
        <v>7.1</v>
      </c>
      <c r="K2405">
        <f>Table1[[#This Row],[Gross Earning]]-Table1[[#This Row],[Budget]]</f>
        <v>0</v>
      </c>
    </row>
    <row r="2406" spans="1:11">
      <c r="A2406" t="s">
        <v>20404</v>
      </c>
      <c r="D2406" t="s">
        <v>2256</v>
      </c>
      <c r="E2406" t="s">
        <v>37</v>
      </c>
      <c r="F2406" t="s">
        <v>1126</v>
      </c>
      <c r="G2406">
        <v>60</v>
      </c>
      <c r="J2406">
        <v>7.9</v>
      </c>
      <c r="K2406">
        <f>Table1[[#This Row],[Gross Earning]]-Table1[[#This Row],[Budget]]</f>
        <v>0</v>
      </c>
    </row>
    <row r="2407" spans="1:11">
      <c r="A2407" t="s">
        <v>20415</v>
      </c>
      <c r="B2407" s="3">
        <v>2003</v>
      </c>
      <c r="C2407" t="s">
        <v>20414</v>
      </c>
      <c r="D2407" t="s">
        <v>1935</v>
      </c>
      <c r="E2407" t="s">
        <v>37</v>
      </c>
      <c r="F2407" t="s">
        <v>4830</v>
      </c>
      <c r="G2407">
        <v>100</v>
      </c>
      <c r="J2407">
        <v>5.4</v>
      </c>
      <c r="K2407">
        <f>Table1[[#This Row],[Gross Earning]]-Table1[[#This Row],[Budget]]</f>
        <v>0</v>
      </c>
    </row>
    <row r="2408" spans="1:11">
      <c r="A2408" t="s">
        <v>20451</v>
      </c>
      <c r="B2408" s="3">
        <v>2015</v>
      </c>
      <c r="C2408" t="s">
        <v>20448</v>
      </c>
      <c r="D2408" t="s">
        <v>17529</v>
      </c>
      <c r="E2408" t="s">
        <v>37</v>
      </c>
      <c r="F2408" t="s">
        <v>4830</v>
      </c>
      <c r="G2408">
        <v>87</v>
      </c>
      <c r="J2408">
        <v>6</v>
      </c>
      <c r="K2408">
        <f>Table1[[#This Row],[Gross Earning]]-Table1[[#This Row],[Budget]]</f>
        <v>0</v>
      </c>
    </row>
    <row r="2409" spans="1:11">
      <c r="A2409" t="s">
        <v>20465</v>
      </c>
      <c r="B2409" s="3">
        <v>2009</v>
      </c>
      <c r="C2409" t="s">
        <v>20463</v>
      </c>
      <c r="D2409" t="s">
        <v>20464</v>
      </c>
      <c r="E2409" t="s">
        <v>37</v>
      </c>
      <c r="F2409" t="s">
        <v>585</v>
      </c>
      <c r="G2409">
        <v>88</v>
      </c>
      <c r="J2409">
        <v>5.2</v>
      </c>
      <c r="K2409">
        <f>Table1[[#This Row],[Gross Earning]]-Table1[[#This Row],[Budget]]</f>
        <v>0</v>
      </c>
    </row>
    <row r="2410" spans="1:11">
      <c r="A2410" t="s">
        <v>20488</v>
      </c>
      <c r="B2410" s="3">
        <v>2012</v>
      </c>
      <c r="C2410" t="s">
        <v>20485</v>
      </c>
      <c r="D2410" t="s">
        <v>7579</v>
      </c>
      <c r="E2410" t="s">
        <v>37</v>
      </c>
      <c r="F2410" t="s">
        <v>585</v>
      </c>
      <c r="G2410">
        <v>86</v>
      </c>
      <c r="J2410">
        <v>5.7</v>
      </c>
      <c r="K2410">
        <f>Table1[[#This Row],[Gross Earning]]-Table1[[#This Row],[Budget]]</f>
        <v>0</v>
      </c>
    </row>
    <row r="2411" spans="1:11">
      <c r="A2411" t="s">
        <v>20518</v>
      </c>
      <c r="D2411" t="s">
        <v>2527</v>
      </c>
      <c r="E2411" t="s">
        <v>37</v>
      </c>
      <c r="G2411">
        <v>30</v>
      </c>
      <c r="J2411">
        <v>7.3</v>
      </c>
      <c r="K2411">
        <f>Table1[[#This Row],[Gross Earning]]-Table1[[#This Row],[Budget]]</f>
        <v>0</v>
      </c>
    </row>
    <row r="2412" spans="1:11">
      <c r="A2412" t="s">
        <v>20558</v>
      </c>
      <c r="B2412" s="3">
        <v>1967</v>
      </c>
      <c r="C2412" t="s">
        <v>20556</v>
      </c>
      <c r="D2412" t="s">
        <v>5103</v>
      </c>
      <c r="E2412" t="s">
        <v>8731</v>
      </c>
      <c r="F2412" t="s">
        <v>16052</v>
      </c>
      <c r="G2412">
        <v>80</v>
      </c>
      <c r="J2412">
        <v>6</v>
      </c>
      <c r="K2412">
        <f>Table1[[#This Row],[Gross Earning]]-Table1[[#This Row],[Budget]]</f>
        <v>0</v>
      </c>
    </row>
    <row r="2413" spans="1:11">
      <c r="A2413" t="s">
        <v>20648</v>
      </c>
      <c r="B2413" s="3">
        <v>2015</v>
      </c>
      <c r="C2413" t="s">
        <v>20645</v>
      </c>
      <c r="D2413" t="s">
        <v>3409</v>
      </c>
      <c r="E2413" t="s">
        <v>37</v>
      </c>
      <c r="G2413">
        <v>86</v>
      </c>
      <c r="J2413">
        <v>6.3</v>
      </c>
      <c r="K2413">
        <f>Table1[[#This Row],[Gross Earning]]-Table1[[#This Row],[Budget]]</f>
        <v>0</v>
      </c>
    </row>
    <row r="2414" spans="1:11">
      <c r="A2414" t="s">
        <v>20726</v>
      </c>
      <c r="B2414" s="3">
        <v>1952</v>
      </c>
      <c r="C2414" t="s">
        <v>18897</v>
      </c>
      <c r="D2414" t="s">
        <v>20724</v>
      </c>
      <c r="E2414" t="s">
        <v>37</v>
      </c>
      <c r="G2414">
        <v>87</v>
      </c>
      <c r="J2414">
        <v>7.2</v>
      </c>
      <c r="K2414">
        <f>Table1[[#This Row],[Gross Earning]]-Table1[[#This Row],[Budget]]</f>
        <v>0</v>
      </c>
    </row>
    <row r="2415" spans="1:11">
      <c r="A2415" t="s">
        <v>20736</v>
      </c>
      <c r="B2415" s="3">
        <v>2016</v>
      </c>
      <c r="C2415" t="s">
        <v>20733</v>
      </c>
      <c r="D2415" t="s">
        <v>12838</v>
      </c>
      <c r="E2415" t="s">
        <v>37</v>
      </c>
      <c r="G2415">
        <v>87</v>
      </c>
      <c r="J2415">
        <v>8.6999999999999993</v>
      </c>
      <c r="K2415">
        <f>Table1[[#This Row],[Gross Earning]]-Table1[[#This Row],[Budget]]</f>
        <v>0</v>
      </c>
    </row>
    <row r="2416" spans="1:11">
      <c r="A2416" t="s">
        <v>20844</v>
      </c>
      <c r="B2416" s="3">
        <v>2014</v>
      </c>
      <c r="C2416" t="s">
        <v>20842</v>
      </c>
      <c r="D2416" t="s">
        <v>5544</v>
      </c>
      <c r="E2416" t="s">
        <v>37</v>
      </c>
      <c r="F2416" t="s">
        <v>585</v>
      </c>
      <c r="G2416">
        <v>92</v>
      </c>
      <c r="J2416">
        <v>4.7</v>
      </c>
      <c r="K2416">
        <f>Table1[[#This Row],[Gross Earning]]-Table1[[#This Row],[Budget]]</f>
        <v>0</v>
      </c>
    </row>
    <row r="2417" spans="1:11">
      <c r="A2417" t="s">
        <v>20876</v>
      </c>
      <c r="B2417" s="3">
        <v>2016</v>
      </c>
      <c r="C2417" t="s">
        <v>20873</v>
      </c>
      <c r="D2417" t="s">
        <v>6403</v>
      </c>
      <c r="E2417" t="s">
        <v>37</v>
      </c>
      <c r="F2417" t="s">
        <v>4830</v>
      </c>
      <c r="G2417">
        <v>99</v>
      </c>
      <c r="J2417">
        <v>3.7</v>
      </c>
      <c r="K2417">
        <f>Table1[[#This Row],[Gross Earning]]-Table1[[#This Row],[Budget]]</f>
        <v>0</v>
      </c>
    </row>
    <row r="2418" spans="1:11">
      <c r="A2418" t="s">
        <v>20987</v>
      </c>
      <c r="B2418" s="3">
        <v>2010</v>
      </c>
      <c r="C2418" t="s">
        <v>20986</v>
      </c>
      <c r="D2418" t="s">
        <v>7144</v>
      </c>
      <c r="E2418" t="s">
        <v>37</v>
      </c>
      <c r="F2418" t="s">
        <v>39</v>
      </c>
      <c r="G2418">
        <v>94</v>
      </c>
      <c r="J2418">
        <v>6.7</v>
      </c>
      <c r="K2418">
        <f>Table1[[#This Row],[Gross Earning]]-Table1[[#This Row],[Budget]]</f>
        <v>0</v>
      </c>
    </row>
    <row r="2419" spans="1:11">
      <c r="A2419" t="s">
        <v>21160</v>
      </c>
      <c r="D2419" t="s">
        <v>21159</v>
      </c>
      <c r="E2419" t="s">
        <v>37</v>
      </c>
      <c r="G2419">
        <v>120</v>
      </c>
      <c r="J2419">
        <v>7.3</v>
      </c>
      <c r="K2419">
        <f>Table1[[#This Row],[Gross Earning]]-Table1[[#This Row],[Budget]]</f>
        <v>0</v>
      </c>
    </row>
    <row r="2420" spans="1:11">
      <c r="A2420" t="s">
        <v>21269</v>
      </c>
      <c r="D2420" t="s">
        <v>3409</v>
      </c>
      <c r="E2420" t="s">
        <v>37</v>
      </c>
      <c r="F2420" t="s">
        <v>2635</v>
      </c>
      <c r="G2420">
        <v>27</v>
      </c>
      <c r="J2420">
        <v>7.3</v>
      </c>
      <c r="K2420">
        <f>Table1[[#This Row],[Gross Earning]]-Table1[[#This Row],[Budget]]</f>
        <v>0</v>
      </c>
    </row>
    <row r="2421" spans="1:11">
      <c r="A2421" t="s">
        <v>21324</v>
      </c>
      <c r="B2421" s="3">
        <v>1940</v>
      </c>
      <c r="C2421" t="s">
        <v>18248</v>
      </c>
      <c r="D2421" t="s">
        <v>5851</v>
      </c>
      <c r="E2421" t="s">
        <v>37</v>
      </c>
      <c r="F2421" t="s">
        <v>6036</v>
      </c>
      <c r="G2421">
        <v>83</v>
      </c>
      <c r="J2421">
        <v>6.5</v>
      </c>
      <c r="K2421">
        <f>Table1[[#This Row],[Gross Earning]]-Table1[[#This Row],[Budget]]</f>
        <v>0</v>
      </c>
    </row>
    <row r="2422" spans="1:11">
      <c r="A2422" t="s">
        <v>21374</v>
      </c>
      <c r="B2422" s="3">
        <v>2003</v>
      </c>
      <c r="C2422" t="s">
        <v>21373</v>
      </c>
      <c r="D2422" t="s">
        <v>5383</v>
      </c>
      <c r="E2422" t="s">
        <v>37</v>
      </c>
      <c r="F2422" t="s">
        <v>39</v>
      </c>
      <c r="G2422">
        <v>88</v>
      </c>
      <c r="J2422">
        <v>6.1</v>
      </c>
      <c r="K2422">
        <f>Table1[[#This Row],[Gross Earning]]-Table1[[#This Row],[Budget]]</f>
        <v>0</v>
      </c>
    </row>
    <row r="2423" spans="1:11">
      <c r="A2423" t="s">
        <v>21380</v>
      </c>
      <c r="B2423" s="3">
        <v>2008</v>
      </c>
      <c r="C2423" t="s">
        <v>21378</v>
      </c>
      <c r="D2423" t="s">
        <v>1671</v>
      </c>
      <c r="E2423" t="s">
        <v>37</v>
      </c>
      <c r="F2423" t="s">
        <v>585</v>
      </c>
      <c r="G2423">
        <v>76</v>
      </c>
      <c r="J2423">
        <v>3.8</v>
      </c>
      <c r="K2423">
        <f>Table1[[#This Row],[Gross Earning]]-Table1[[#This Row],[Budget]]</f>
        <v>0</v>
      </c>
    </row>
    <row r="2424" spans="1:11">
      <c r="A2424" t="s">
        <v>21433</v>
      </c>
      <c r="D2424" t="s">
        <v>4384</v>
      </c>
      <c r="E2424" t="s">
        <v>37</v>
      </c>
      <c r="J2424">
        <v>7.1</v>
      </c>
      <c r="K2424">
        <f>Table1[[#This Row],[Gross Earning]]-Table1[[#This Row],[Budget]]</f>
        <v>0</v>
      </c>
    </row>
    <row r="2425" spans="1:11">
      <c r="A2425" t="s">
        <v>21497</v>
      </c>
      <c r="B2425" s="3">
        <v>2009</v>
      </c>
      <c r="C2425" t="s">
        <v>21495</v>
      </c>
      <c r="D2425" t="s">
        <v>2527</v>
      </c>
      <c r="E2425" t="s">
        <v>5611</v>
      </c>
      <c r="G2425">
        <v>150</v>
      </c>
      <c r="J2425">
        <v>7.5</v>
      </c>
      <c r="K2425">
        <f>Table1[[#This Row],[Gross Earning]]-Table1[[#This Row],[Budget]]</f>
        <v>0</v>
      </c>
    </row>
    <row r="2426" spans="1:11">
      <c r="A2426" t="s">
        <v>21920</v>
      </c>
      <c r="B2426" s="3">
        <v>1965</v>
      </c>
      <c r="C2426" t="s">
        <v>16450</v>
      </c>
      <c r="D2426" t="s">
        <v>3409</v>
      </c>
      <c r="E2426" t="s">
        <v>37</v>
      </c>
      <c r="G2426">
        <v>94</v>
      </c>
      <c r="J2426">
        <v>7.3</v>
      </c>
      <c r="K2426">
        <f>Table1[[#This Row],[Gross Earning]]-Table1[[#This Row],[Budget]]</f>
        <v>0</v>
      </c>
    </row>
    <row r="2427" spans="1:11">
      <c r="A2427" t="s">
        <v>21928</v>
      </c>
      <c r="B2427" s="3">
        <v>2008</v>
      </c>
      <c r="C2427" t="s">
        <v>6282</v>
      </c>
      <c r="D2427" t="s">
        <v>3409</v>
      </c>
      <c r="E2427" t="s">
        <v>37</v>
      </c>
      <c r="F2427" t="s">
        <v>585</v>
      </c>
      <c r="G2427">
        <v>93</v>
      </c>
      <c r="J2427">
        <v>6.5</v>
      </c>
      <c r="K2427">
        <f>Table1[[#This Row],[Gross Earning]]-Table1[[#This Row],[Budget]]</f>
        <v>0</v>
      </c>
    </row>
    <row r="2428" spans="1:11">
      <c r="A2428" t="s">
        <v>21950</v>
      </c>
      <c r="B2428" s="3">
        <v>2014</v>
      </c>
      <c r="C2428" t="s">
        <v>21947</v>
      </c>
      <c r="D2428" t="s">
        <v>214</v>
      </c>
      <c r="E2428" t="s">
        <v>2778</v>
      </c>
      <c r="F2428" t="s">
        <v>5613</v>
      </c>
      <c r="G2428">
        <v>96</v>
      </c>
      <c r="J2428">
        <v>7.2</v>
      </c>
      <c r="K2428">
        <f>Table1[[#This Row],[Gross Earning]]-Table1[[#This Row],[Budget]]</f>
        <v>0</v>
      </c>
    </row>
    <row r="2429" spans="1:11">
      <c r="A2429" t="s">
        <v>21968</v>
      </c>
      <c r="B2429" s="3">
        <v>2012</v>
      </c>
      <c r="C2429" t="s">
        <v>16641</v>
      </c>
      <c r="D2429" t="s">
        <v>5544</v>
      </c>
      <c r="E2429" t="s">
        <v>37</v>
      </c>
      <c r="F2429" t="s">
        <v>585</v>
      </c>
      <c r="G2429">
        <v>83</v>
      </c>
      <c r="J2429">
        <v>4.7</v>
      </c>
      <c r="K2429">
        <f>Table1[[#This Row],[Gross Earning]]-Table1[[#This Row],[Budget]]</f>
        <v>0</v>
      </c>
    </row>
    <row r="2430" spans="1:11">
      <c r="A2430" t="s">
        <v>22010</v>
      </c>
      <c r="B2430" s="3">
        <v>1968</v>
      </c>
      <c r="C2430" t="s">
        <v>22009</v>
      </c>
      <c r="D2430" t="s">
        <v>5499</v>
      </c>
      <c r="E2430" t="s">
        <v>37</v>
      </c>
      <c r="F2430" t="s">
        <v>95</v>
      </c>
      <c r="G2430">
        <v>103</v>
      </c>
      <c r="J2430">
        <v>7.1</v>
      </c>
      <c r="K2430">
        <f>Table1[[#This Row],[Gross Earning]]-Table1[[#This Row],[Budget]]</f>
        <v>0</v>
      </c>
    </row>
    <row r="2431" spans="1:11">
      <c r="A2431" t="s">
        <v>22021</v>
      </c>
      <c r="D2431" t="s">
        <v>1671</v>
      </c>
      <c r="E2431" t="s">
        <v>37</v>
      </c>
      <c r="G2431">
        <v>30</v>
      </c>
      <c r="J2431">
        <v>5.9</v>
      </c>
      <c r="K2431">
        <f>Table1[[#This Row],[Gross Earning]]-Table1[[#This Row],[Budget]]</f>
        <v>0</v>
      </c>
    </row>
    <row r="2432" spans="1:11">
      <c r="A2432" t="s">
        <v>22153</v>
      </c>
      <c r="B2432" s="3">
        <v>2009</v>
      </c>
      <c r="C2432" t="s">
        <v>22150</v>
      </c>
      <c r="D2432" t="s">
        <v>10413</v>
      </c>
      <c r="E2432" t="s">
        <v>37</v>
      </c>
      <c r="G2432">
        <v>93</v>
      </c>
      <c r="J2432">
        <v>6.9</v>
      </c>
      <c r="K2432">
        <f>Table1[[#This Row],[Gross Earning]]-Table1[[#This Row],[Budget]]</f>
        <v>0</v>
      </c>
    </row>
    <row r="2433" spans="1:11">
      <c r="A2433" t="s">
        <v>22225</v>
      </c>
      <c r="B2433" s="3">
        <v>2012</v>
      </c>
      <c r="C2433" t="s">
        <v>22221</v>
      </c>
      <c r="D2433" t="s">
        <v>22223</v>
      </c>
      <c r="E2433" t="s">
        <v>37</v>
      </c>
      <c r="G2433">
        <v>14</v>
      </c>
      <c r="J2433">
        <v>6.2</v>
      </c>
      <c r="K2433">
        <f>Table1[[#This Row],[Gross Earning]]-Table1[[#This Row],[Budget]]</f>
        <v>0</v>
      </c>
    </row>
    <row r="2434" spans="1:11">
      <c r="A2434" t="s">
        <v>22306</v>
      </c>
      <c r="B2434" s="3">
        <v>2014</v>
      </c>
      <c r="C2434" t="s">
        <v>299</v>
      </c>
      <c r="D2434" t="s">
        <v>31</v>
      </c>
      <c r="E2434" t="s">
        <v>37</v>
      </c>
      <c r="J2434">
        <v>8.1</v>
      </c>
      <c r="K2434">
        <f>Table1[[#This Row],[Gross Earning]]-Table1[[#This Row],[Budget]]</f>
        <v>0</v>
      </c>
    </row>
    <row r="2435" spans="1:11">
      <c r="A2435" t="s">
        <v>22321</v>
      </c>
      <c r="B2435" s="3">
        <v>2009</v>
      </c>
      <c r="C2435" t="s">
        <v>22320</v>
      </c>
      <c r="D2435" t="s">
        <v>7837</v>
      </c>
      <c r="E2435" t="s">
        <v>37</v>
      </c>
      <c r="F2435" t="s">
        <v>39</v>
      </c>
      <c r="G2435">
        <v>88</v>
      </c>
      <c r="J2435">
        <v>4</v>
      </c>
      <c r="K2435">
        <f>Table1[[#This Row],[Gross Earning]]-Table1[[#This Row],[Budget]]</f>
        <v>0</v>
      </c>
    </row>
    <row r="2436" spans="1:11">
      <c r="A2436" t="s">
        <v>22446</v>
      </c>
      <c r="B2436" s="3">
        <v>2016</v>
      </c>
      <c r="C2436" t="s">
        <v>22444</v>
      </c>
      <c r="D2436" t="s">
        <v>2527</v>
      </c>
      <c r="E2436" t="s">
        <v>1464</v>
      </c>
      <c r="G2436">
        <v>102</v>
      </c>
      <c r="J2436">
        <v>7.2</v>
      </c>
      <c r="K2436">
        <f>Table1[[#This Row],[Gross Earning]]-Table1[[#This Row],[Budget]]</f>
        <v>0</v>
      </c>
    </row>
    <row r="2437" spans="1:11">
      <c r="A2437" t="s">
        <v>22505</v>
      </c>
      <c r="B2437" s="3">
        <v>2011</v>
      </c>
      <c r="C2437" t="s">
        <v>3684</v>
      </c>
      <c r="D2437" t="s">
        <v>1671</v>
      </c>
      <c r="E2437" t="s">
        <v>37</v>
      </c>
      <c r="F2437" t="s">
        <v>585</v>
      </c>
      <c r="G2437">
        <v>87</v>
      </c>
      <c r="J2437">
        <v>5.4</v>
      </c>
      <c r="K2437">
        <f>Table1[[#This Row],[Gross Earning]]-Table1[[#This Row],[Budget]]</f>
        <v>0</v>
      </c>
    </row>
    <row r="2438" spans="1:11">
      <c r="A2438" t="s">
        <v>22652</v>
      </c>
      <c r="B2438" s="3">
        <v>2005</v>
      </c>
      <c r="C2438" t="s">
        <v>22651</v>
      </c>
      <c r="D2438" t="s">
        <v>3409</v>
      </c>
      <c r="E2438" t="s">
        <v>37</v>
      </c>
      <c r="F2438" t="s">
        <v>95</v>
      </c>
      <c r="G2438">
        <v>87</v>
      </c>
      <c r="J2438">
        <v>5</v>
      </c>
      <c r="K2438">
        <f>Table1[[#This Row],[Gross Earning]]-Table1[[#This Row],[Budget]]</f>
        <v>0</v>
      </c>
    </row>
    <row r="2439" spans="1:11">
      <c r="A2439" t="s">
        <v>22693</v>
      </c>
      <c r="B2439" s="3">
        <v>2012</v>
      </c>
      <c r="C2439" t="s">
        <v>16281</v>
      </c>
      <c r="D2439" t="s">
        <v>214</v>
      </c>
      <c r="E2439" t="s">
        <v>37</v>
      </c>
      <c r="F2439" t="s">
        <v>39</v>
      </c>
      <c r="G2439">
        <v>103</v>
      </c>
      <c r="J2439">
        <v>7.2</v>
      </c>
      <c r="K2439">
        <f>Table1[[#This Row],[Gross Earning]]-Table1[[#This Row],[Budget]]</f>
        <v>0</v>
      </c>
    </row>
    <row r="2440" spans="1:11">
      <c r="A2440" t="s">
        <v>22705</v>
      </c>
      <c r="B2440" s="3">
        <v>2015</v>
      </c>
      <c r="C2440" t="s">
        <v>22703</v>
      </c>
      <c r="D2440" t="s">
        <v>22704</v>
      </c>
      <c r="E2440" t="s">
        <v>37</v>
      </c>
      <c r="G2440">
        <v>90</v>
      </c>
      <c r="J2440">
        <v>7.5</v>
      </c>
      <c r="K2440">
        <f>Table1[[#This Row],[Gross Earning]]-Table1[[#This Row],[Budget]]</f>
        <v>0</v>
      </c>
    </row>
    <row r="2441" spans="1:11">
      <c r="A2441" t="s">
        <v>22709</v>
      </c>
      <c r="B2441" s="3">
        <v>2015</v>
      </c>
      <c r="C2441" t="s">
        <v>22707</v>
      </c>
      <c r="D2441" t="s">
        <v>1156</v>
      </c>
      <c r="E2441" t="s">
        <v>37</v>
      </c>
      <c r="F2441" t="s">
        <v>585</v>
      </c>
      <c r="G2441">
        <v>122</v>
      </c>
      <c r="J2441">
        <v>2.2000000000000002</v>
      </c>
      <c r="K2441">
        <f>Table1[[#This Row],[Gross Earning]]-Table1[[#This Row],[Budget]]</f>
        <v>0</v>
      </c>
    </row>
    <row r="2442" spans="1:11">
      <c r="A2442" t="s">
        <v>22739</v>
      </c>
      <c r="B2442" s="3">
        <v>2014</v>
      </c>
      <c r="C2442" t="s">
        <v>22735</v>
      </c>
      <c r="D2442" t="s">
        <v>22737</v>
      </c>
      <c r="E2442" t="s">
        <v>37</v>
      </c>
      <c r="F2442" t="s">
        <v>585</v>
      </c>
      <c r="G2442">
        <v>90</v>
      </c>
      <c r="J2442">
        <v>8.3000000000000007</v>
      </c>
      <c r="K2442">
        <f>Table1[[#This Row],[Gross Earning]]-Table1[[#This Row],[Budget]]</f>
        <v>0</v>
      </c>
    </row>
    <row r="2443" spans="1:11">
      <c r="A2443" t="s">
        <v>22826</v>
      </c>
      <c r="B2443" s="3">
        <v>2013</v>
      </c>
      <c r="C2443" t="s">
        <v>22823</v>
      </c>
      <c r="D2443" t="s">
        <v>6132</v>
      </c>
      <c r="E2443" t="s">
        <v>37</v>
      </c>
      <c r="G2443">
        <v>81</v>
      </c>
      <c r="J2443">
        <v>4.0999999999999996</v>
      </c>
      <c r="K2443">
        <f>Table1[[#This Row],[Gross Earning]]-Table1[[#This Row],[Budget]]</f>
        <v>0</v>
      </c>
    </row>
    <row r="2444" spans="1:11">
      <c r="A2444" t="s">
        <v>22865</v>
      </c>
      <c r="D2444" t="s">
        <v>22864</v>
      </c>
      <c r="E2444" t="s">
        <v>37</v>
      </c>
      <c r="F2444" t="s">
        <v>1126</v>
      </c>
      <c r="G2444">
        <v>60</v>
      </c>
      <c r="J2444">
        <v>7.7</v>
      </c>
      <c r="K2444">
        <f>Table1[[#This Row],[Gross Earning]]-Table1[[#This Row],[Budget]]</f>
        <v>0</v>
      </c>
    </row>
    <row r="2445" spans="1:11">
      <c r="A2445" t="s">
        <v>22896</v>
      </c>
      <c r="D2445" t="s">
        <v>20197</v>
      </c>
      <c r="E2445" t="s">
        <v>37</v>
      </c>
      <c r="F2445" t="s">
        <v>1568</v>
      </c>
      <c r="G2445">
        <v>22</v>
      </c>
      <c r="J2445">
        <v>8.1999999999999993</v>
      </c>
      <c r="K2445">
        <f>Table1[[#This Row],[Gross Earning]]-Table1[[#This Row],[Budget]]</f>
        <v>0</v>
      </c>
    </row>
    <row r="2446" spans="1:11">
      <c r="A2446" t="s">
        <v>22986</v>
      </c>
      <c r="D2446" t="s">
        <v>571</v>
      </c>
      <c r="E2446" t="s">
        <v>37</v>
      </c>
      <c r="F2446" t="s">
        <v>1126</v>
      </c>
      <c r="G2446">
        <v>43</v>
      </c>
      <c r="J2446">
        <v>6.7</v>
      </c>
      <c r="K2446">
        <f>Table1[[#This Row],[Gross Earning]]-Table1[[#This Row],[Budget]]</f>
        <v>0</v>
      </c>
    </row>
    <row r="2447" spans="1:11">
      <c r="A2447" t="s">
        <v>23042</v>
      </c>
      <c r="B2447" s="3">
        <v>1998</v>
      </c>
      <c r="C2447" t="s">
        <v>23039</v>
      </c>
      <c r="D2447" t="s">
        <v>3409</v>
      </c>
      <c r="E2447" t="s">
        <v>37</v>
      </c>
      <c r="G2447">
        <v>114</v>
      </c>
      <c r="J2447">
        <v>5.6</v>
      </c>
      <c r="K2447">
        <f>Table1[[#This Row],[Gross Earning]]-Table1[[#This Row],[Budget]]</f>
        <v>0</v>
      </c>
    </row>
    <row r="2448" spans="1:11">
      <c r="A2448" t="s">
        <v>23114</v>
      </c>
      <c r="B2448" s="3">
        <v>1990</v>
      </c>
      <c r="C2448" t="s">
        <v>23111</v>
      </c>
      <c r="D2448" t="s">
        <v>6403</v>
      </c>
      <c r="E2448" t="s">
        <v>37</v>
      </c>
      <c r="F2448" t="s">
        <v>585</v>
      </c>
      <c r="G2448">
        <v>94</v>
      </c>
      <c r="J2448">
        <v>4.5</v>
      </c>
      <c r="K2448">
        <f>Table1[[#This Row],[Gross Earning]]-Table1[[#This Row],[Budget]]</f>
        <v>0</v>
      </c>
    </row>
    <row r="2449" spans="1:11">
      <c r="A2449" t="s">
        <v>23234</v>
      </c>
      <c r="D2449" t="s">
        <v>1935</v>
      </c>
      <c r="E2449" t="s">
        <v>37</v>
      </c>
      <c r="F2449" t="s">
        <v>2635</v>
      </c>
      <c r="G2449">
        <v>58</v>
      </c>
      <c r="J2449">
        <v>8.5</v>
      </c>
      <c r="K2449">
        <f>Table1[[#This Row],[Gross Earning]]-Table1[[#This Row],[Budget]]</f>
        <v>0</v>
      </c>
    </row>
    <row r="2450" spans="1:11">
      <c r="A2450" t="s">
        <v>23240</v>
      </c>
      <c r="B2450" s="3">
        <v>2004</v>
      </c>
      <c r="C2450" t="s">
        <v>23238</v>
      </c>
      <c r="D2450" t="s">
        <v>3409</v>
      </c>
      <c r="E2450" t="s">
        <v>37</v>
      </c>
      <c r="F2450" t="s">
        <v>585</v>
      </c>
      <c r="G2450">
        <v>86</v>
      </c>
      <c r="J2450">
        <v>6.9</v>
      </c>
      <c r="K2450">
        <f>Table1[[#This Row],[Gross Earning]]-Table1[[#This Row],[Budget]]</f>
        <v>0</v>
      </c>
    </row>
    <row r="2451" spans="1:11">
      <c r="A2451" t="s">
        <v>23251</v>
      </c>
      <c r="B2451" s="3">
        <v>2009</v>
      </c>
      <c r="C2451" t="s">
        <v>23250</v>
      </c>
      <c r="D2451" t="s">
        <v>852</v>
      </c>
      <c r="E2451" t="s">
        <v>37</v>
      </c>
      <c r="F2451" t="s">
        <v>4830</v>
      </c>
      <c r="G2451">
        <v>101</v>
      </c>
      <c r="J2451">
        <v>6.9</v>
      </c>
      <c r="K2451">
        <f>Table1[[#This Row],[Gross Earning]]-Table1[[#This Row],[Budget]]</f>
        <v>0</v>
      </c>
    </row>
    <row r="2452" spans="1:11">
      <c r="A2452" t="s">
        <v>23263</v>
      </c>
      <c r="B2452" s="3">
        <v>2008</v>
      </c>
      <c r="C2452" t="s">
        <v>23261</v>
      </c>
      <c r="D2452" t="s">
        <v>18257</v>
      </c>
      <c r="E2452" t="s">
        <v>37</v>
      </c>
      <c r="F2452" t="s">
        <v>277</v>
      </c>
      <c r="G2452">
        <v>93</v>
      </c>
      <c r="J2452">
        <v>2.5</v>
      </c>
      <c r="K2452">
        <f>Table1[[#This Row],[Gross Earning]]-Table1[[#This Row],[Budget]]</f>
        <v>0</v>
      </c>
    </row>
    <row r="2453" spans="1:11">
      <c r="A2453" t="s">
        <v>23275</v>
      </c>
      <c r="B2453" s="3">
        <v>2009</v>
      </c>
      <c r="C2453" t="s">
        <v>23271</v>
      </c>
      <c r="D2453" t="s">
        <v>23273</v>
      </c>
      <c r="E2453" t="s">
        <v>37</v>
      </c>
      <c r="G2453">
        <v>107</v>
      </c>
      <c r="J2453">
        <v>7</v>
      </c>
      <c r="K2453">
        <f>Table1[[#This Row],[Gross Earning]]-Table1[[#This Row],[Budget]]</f>
        <v>0</v>
      </c>
    </row>
    <row r="2454" spans="1:11">
      <c r="A2454" t="s">
        <v>23290</v>
      </c>
      <c r="B2454" s="3">
        <v>2007</v>
      </c>
      <c r="C2454" t="s">
        <v>23286</v>
      </c>
      <c r="D2454" t="s">
        <v>23288</v>
      </c>
      <c r="E2454" t="s">
        <v>37</v>
      </c>
      <c r="G2454">
        <v>35</v>
      </c>
      <c r="J2454">
        <v>6.9</v>
      </c>
      <c r="K2454">
        <f>Table1[[#This Row],[Gross Earning]]-Table1[[#This Row],[Budget]]</f>
        <v>0</v>
      </c>
    </row>
    <row r="2455" spans="1:11">
      <c r="A2455" t="s">
        <v>23295</v>
      </c>
      <c r="B2455" s="3">
        <v>1982</v>
      </c>
      <c r="C2455" t="s">
        <v>23294</v>
      </c>
      <c r="D2455" t="s">
        <v>1935</v>
      </c>
      <c r="E2455" t="s">
        <v>37</v>
      </c>
      <c r="F2455" t="s">
        <v>585</v>
      </c>
      <c r="G2455">
        <v>108</v>
      </c>
      <c r="J2455">
        <v>4.5</v>
      </c>
      <c r="K2455">
        <f>Table1[[#This Row],[Gross Earning]]-Table1[[#This Row],[Budget]]</f>
        <v>0</v>
      </c>
    </row>
    <row r="2456" spans="1:11">
      <c r="A2456" t="s">
        <v>23460</v>
      </c>
      <c r="B2456" s="3">
        <v>2014</v>
      </c>
      <c r="C2456" t="s">
        <v>23456</v>
      </c>
      <c r="D2456" t="s">
        <v>23458</v>
      </c>
      <c r="E2456" t="s">
        <v>37</v>
      </c>
      <c r="G2456">
        <v>89</v>
      </c>
      <c r="J2456">
        <v>6.8</v>
      </c>
      <c r="K2456">
        <f>Table1[[#This Row],[Gross Earning]]-Table1[[#This Row],[Budget]]</f>
        <v>0</v>
      </c>
    </row>
    <row r="2457" spans="1:11">
      <c r="A2457" t="s">
        <v>23472</v>
      </c>
      <c r="B2457" s="3">
        <v>1955</v>
      </c>
      <c r="C2457" t="s">
        <v>23469</v>
      </c>
      <c r="D2457" t="s">
        <v>5324</v>
      </c>
      <c r="E2457" t="s">
        <v>15778</v>
      </c>
      <c r="F2457" t="s">
        <v>4830</v>
      </c>
      <c r="G2457">
        <v>126</v>
      </c>
      <c r="J2457">
        <v>8.1</v>
      </c>
      <c r="K2457">
        <f>Table1[[#This Row],[Gross Earning]]-Table1[[#This Row],[Budget]]</f>
        <v>0</v>
      </c>
    </row>
    <row r="2458" spans="1:11">
      <c r="A2458" t="s">
        <v>23514</v>
      </c>
      <c r="B2458" s="3">
        <v>2014</v>
      </c>
      <c r="C2458" t="s">
        <v>23511</v>
      </c>
      <c r="D2458" t="s">
        <v>2683</v>
      </c>
      <c r="E2458" t="s">
        <v>37</v>
      </c>
      <c r="G2458">
        <v>93</v>
      </c>
      <c r="J2458">
        <v>6.3</v>
      </c>
      <c r="K2458">
        <f>Table1[[#This Row],[Gross Earning]]-Table1[[#This Row],[Budget]]</f>
        <v>0</v>
      </c>
    </row>
    <row r="2459" spans="1:11">
      <c r="A2459" t="s">
        <v>23592</v>
      </c>
      <c r="B2459" s="3">
        <v>2012</v>
      </c>
      <c r="C2459" t="s">
        <v>23589</v>
      </c>
      <c r="D2459" t="s">
        <v>6403</v>
      </c>
      <c r="E2459" t="s">
        <v>37</v>
      </c>
      <c r="G2459">
        <v>86</v>
      </c>
      <c r="J2459">
        <v>5.4</v>
      </c>
      <c r="K2459">
        <f>Table1[[#This Row],[Gross Earning]]-Table1[[#This Row],[Budget]]</f>
        <v>0</v>
      </c>
    </row>
    <row r="2460" spans="1:11">
      <c r="A2460" t="s">
        <v>23599</v>
      </c>
      <c r="B2460" s="3">
        <v>2015</v>
      </c>
      <c r="C2460" t="s">
        <v>23596</v>
      </c>
      <c r="D2460" t="s">
        <v>3265</v>
      </c>
      <c r="E2460" t="s">
        <v>37</v>
      </c>
      <c r="F2460" t="s">
        <v>39</v>
      </c>
      <c r="G2460">
        <v>98</v>
      </c>
      <c r="J2460">
        <v>7.1</v>
      </c>
      <c r="K2460">
        <f>Table1[[#This Row],[Gross Earning]]-Table1[[#This Row],[Budget]]</f>
        <v>0</v>
      </c>
    </row>
    <row r="2461" spans="1:11">
      <c r="A2461" t="s">
        <v>23750</v>
      </c>
      <c r="B2461" s="3">
        <v>1948</v>
      </c>
      <c r="C2461" t="s">
        <v>23748</v>
      </c>
      <c r="D2461" t="s">
        <v>1935</v>
      </c>
      <c r="E2461" t="s">
        <v>37</v>
      </c>
      <c r="F2461" t="s">
        <v>6036</v>
      </c>
      <c r="G2461">
        <v>68</v>
      </c>
      <c r="J2461">
        <v>7.1</v>
      </c>
      <c r="K2461">
        <f>Table1[[#This Row],[Gross Earning]]-Table1[[#This Row],[Budget]]</f>
        <v>0</v>
      </c>
    </row>
    <row r="2462" spans="1:11">
      <c r="A2462" t="s">
        <v>23763</v>
      </c>
      <c r="B2462" s="3">
        <v>1971</v>
      </c>
      <c r="C2462" t="s">
        <v>23761</v>
      </c>
      <c r="D2462" t="s">
        <v>6790</v>
      </c>
      <c r="E2462" t="s">
        <v>37</v>
      </c>
      <c r="F2462" t="s">
        <v>14104</v>
      </c>
      <c r="G2462">
        <v>106</v>
      </c>
      <c r="J2462">
        <v>6.8</v>
      </c>
      <c r="K2462">
        <f>Table1[[#This Row],[Gross Earning]]-Table1[[#This Row],[Budget]]</f>
        <v>0</v>
      </c>
    </row>
    <row r="2463" spans="1:11">
      <c r="A2463" t="s">
        <v>23834</v>
      </c>
      <c r="B2463" s="3">
        <v>2012</v>
      </c>
      <c r="C2463" t="s">
        <v>23833</v>
      </c>
      <c r="D2463" t="s">
        <v>1671</v>
      </c>
      <c r="E2463" t="s">
        <v>37</v>
      </c>
      <c r="F2463" t="s">
        <v>4830</v>
      </c>
      <c r="G2463">
        <v>87</v>
      </c>
      <c r="J2463">
        <v>6.3</v>
      </c>
      <c r="K2463">
        <f>Table1[[#This Row],[Gross Earning]]-Table1[[#This Row],[Budget]]</f>
        <v>0</v>
      </c>
    </row>
    <row r="2464" spans="1:11">
      <c r="A2464" t="s">
        <v>23851</v>
      </c>
      <c r="B2464" s="3">
        <v>2013</v>
      </c>
      <c r="C2464" t="s">
        <v>23848</v>
      </c>
      <c r="D2464" t="s">
        <v>2125</v>
      </c>
      <c r="E2464" t="s">
        <v>37</v>
      </c>
      <c r="F2464" t="s">
        <v>4830</v>
      </c>
      <c r="G2464">
        <v>83</v>
      </c>
      <c r="J2464">
        <v>6.7</v>
      </c>
      <c r="K2464">
        <f>Table1[[#This Row],[Gross Earning]]-Table1[[#This Row],[Budget]]</f>
        <v>0</v>
      </c>
    </row>
    <row r="2465" spans="1:11">
      <c r="A2465" t="s">
        <v>23856</v>
      </c>
      <c r="B2465" s="3">
        <v>1983</v>
      </c>
      <c r="C2465" t="s">
        <v>23854</v>
      </c>
      <c r="D2465" t="s">
        <v>1415</v>
      </c>
      <c r="E2465" t="s">
        <v>14503</v>
      </c>
      <c r="F2465" t="s">
        <v>585</v>
      </c>
      <c r="G2465">
        <v>99</v>
      </c>
      <c r="J2465">
        <v>6.4</v>
      </c>
      <c r="K2465">
        <f>Table1[[#This Row],[Gross Earning]]-Table1[[#This Row],[Budget]]</f>
        <v>0</v>
      </c>
    </row>
    <row r="2466" spans="1:11">
      <c r="A2466" t="s">
        <v>23872</v>
      </c>
      <c r="B2466" s="3">
        <v>2006</v>
      </c>
      <c r="C2466" t="s">
        <v>23870</v>
      </c>
      <c r="D2466" t="s">
        <v>2527</v>
      </c>
      <c r="E2466" t="s">
        <v>37</v>
      </c>
      <c r="J2466">
        <v>4.7</v>
      </c>
      <c r="K2466">
        <f>Table1[[#This Row],[Gross Earning]]-Table1[[#This Row],[Budget]]</f>
        <v>0</v>
      </c>
    </row>
    <row r="2467" spans="1:11">
      <c r="A2467" t="s">
        <v>23958</v>
      </c>
      <c r="B2467" s="3">
        <v>2005</v>
      </c>
      <c r="C2467" t="s">
        <v>23956</v>
      </c>
      <c r="D2467" t="s">
        <v>1671</v>
      </c>
      <c r="E2467" t="s">
        <v>37</v>
      </c>
      <c r="F2467" t="s">
        <v>585</v>
      </c>
      <c r="G2467">
        <v>109</v>
      </c>
      <c r="J2467">
        <v>6.9</v>
      </c>
      <c r="K2467">
        <f>Table1[[#This Row],[Gross Earning]]-Table1[[#This Row],[Budget]]</f>
        <v>0</v>
      </c>
    </row>
    <row r="2468" spans="1:11">
      <c r="A2468" t="s">
        <v>23983</v>
      </c>
      <c r="B2468" s="3">
        <v>2002</v>
      </c>
      <c r="C2468" t="s">
        <v>23956</v>
      </c>
      <c r="D2468" t="s">
        <v>2527</v>
      </c>
      <c r="E2468" t="s">
        <v>37</v>
      </c>
      <c r="G2468">
        <v>85</v>
      </c>
      <c r="J2468">
        <v>6.4</v>
      </c>
      <c r="K2468">
        <f>Table1[[#This Row],[Gross Earning]]-Table1[[#This Row],[Budget]]</f>
        <v>0</v>
      </c>
    </row>
    <row r="2469" spans="1:11">
      <c r="A2469" t="s">
        <v>23997</v>
      </c>
      <c r="B2469" s="3">
        <v>2009</v>
      </c>
      <c r="C2469" t="s">
        <v>4408</v>
      </c>
      <c r="D2469" t="s">
        <v>334</v>
      </c>
      <c r="E2469" t="s">
        <v>37</v>
      </c>
      <c r="F2469" t="s">
        <v>585</v>
      </c>
      <c r="G2469">
        <v>80</v>
      </c>
      <c r="J2469">
        <v>6.3</v>
      </c>
      <c r="K2469">
        <f>Table1[[#This Row],[Gross Earning]]-Table1[[#This Row],[Budget]]</f>
        <v>0</v>
      </c>
    </row>
    <row r="2470" spans="1:11">
      <c r="A2470" t="s">
        <v>24023</v>
      </c>
      <c r="B2470" s="3">
        <v>2015</v>
      </c>
      <c r="C2470" t="s">
        <v>24021</v>
      </c>
      <c r="D2470" t="s">
        <v>3030</v>
      </c>
      <c r="E2470" t="s">
        <v>37</v>
      </c>
      <c r="F2470" t="s">
        <v>585</v>
      </c>
      <c r="G2470">
        <v>91</v>
      </c>
      <c r="J2470">
        <v>4.5999999999999996</v>
      </c>
      <c r="K2470">
        <f>Table1[[#This Row],[Gross Earning]]-Table1[[#This Row],[Budget]]</f>
        <v>0</v>
      </c>
    </row>
    <row r="2471" spans="1:11">
      <c r="A2471" t="s">
        <v>24088</v>
      </c>
      <c r="B2471" s="3">
        <v>2004</v>
      </c>
      <c r="C2471" t="s">
        <v>24085</v>
      </c>
      <c r="D2471" t="s">
        <v>3409</v>
      </c>
      <c r="E2471" t="s">
        <v>37</v>
      </c>
      <c r="G2471">
        <v>84</v>
      </c>
      <c r="J2471">
        <v>6.1</v>
      </c>
      <c r="K2471">
        <f>Table1[[#This Row],[Gross Earning]]-Table1[[#This Row],[Budget]]</f>
        <v>0</v>
      </c>
    </row>
    <row r="2472" spans="1:11">
      <c r="A2472" t="s">
        <v>24100</v>
      </c>
      <c r="B2472" s="3">
        <v>1995</v>
      </c>
      <c r="C2472" t="s">
        <v>24099</v>
      </c>
      <c r="D2472" t="s">
        <v>1935</v>
      </c>
      <c r="E2472" t="s">
        <v>37</v>
      </c>
      <c r="G2472">
        <v>98</v>
      </c>
      <c r="J2472">
        <v>6.4</v>
      </c>
      <c r="K2472">
        <f>Table1[[#This Row],[Gross Earning]]-Table1[[#This Row],[Budget]]</f>
        <v>0</v>
      </c>
    </row>
    <row r="2473" spans="1:11">
      <c r="A2473" t="s">
        <v>24139</v>
      </c>
      <c r="B2473" s="3">
        <v>2013</v>
      </c>
      <c r="C2473" t="s">
        <v>24137</v>
      </c>
      <c r="D2473" t="s">
        <v>2527</v>
      </c>
      <c r="E2473" t="s">
        <v>37</v>
      </c>
      <c r="G2473">
        <v>87</v>
      </c>
      <c r="J2473">
        <v>7.7</v>
      </c>
      <c r="K2473">
        <f>Table1[[#This Row],[Gross Earning]]-Table1[[#This Row],[Budget]]</f>
        <v>0</v>
      </c>
    </row>
    <row r="2474" spans="1:11">
      <c r="A2474" t="s">
        <v>24144</v>
      </c>
      <c r="D2474" t="s">
        <v>2142</v>
      </c>
      <c r="E2474" t="s">
        <v>37</v>
      </c>
      <c r="F2474" t="s">
        <v>1126</v>
      </c>
      <c r="G2474">
        <v>43</v>
      </c>
      <c r="J2474">
        <v>7.5</v>
      </c>
      <c r="K2474">
        <f>Table1[[#This Row],[Gross Earning]]-Table1[[#This Row],[Budget]]</f>
        <v>0</v>
      </c>
    </row>
    <row r="2475" spans="1:11">
      <c r="A2475" t="s">
        <v>20440</v>
      </c>
      <c r="B2475" s="3">
        <v>2005</v>
      </c>
      <c r="C2475" t="s">
        <v>20439</v>
      </c>
      <c r="D2475" t="s">
        <v>214</v>
      </c>
      <c r="E2475" t="s">
        <v>37</v>
      </c>
      <c r="F2475" t="s">
        <v>585</v>
      </c>
      <c r="G2475">
        <v>92</v>
      </c>
      <c r="H2475">
        <v>12667</v>
      </c>
      <c r="I2475">
        <v>14000</v>
      </c>
      <c r="J2475">
        <v>6.6</v>
      </c>
      <c r="K2475">
        <f>Table1[[#This Row],[Gross Earning]]-Table1[[#This Row],[Budget]]</f>
        <v>-1333</v>
      </c>
    </row>
    <row r="2476" spans="1:11">
      <c r="A2476" t="s">
        <v>24151</v>
      </c>
      <c r="B2476" s="3">
        <v>2013</v>
      </c>
      <c r="C2476" t="s">
        <v>24148</v>
      </c>
      <c r="D2476" t="s">
        <v>4384</v>
      </c>
      <c r="E2476" t="s">
        <v>37</v>
      </c>
      <c r="G2476">
        <v>76</v>
      </c>
      <c r="I2476">
        <v>1400</v>
      </c>
      <c r="J2476">
        <v>6.3</v>
      </c>
      <c r="K2476">
        <f>Table1[[#This Row],[Gross Earning]]-Table1[[#This Row],[Budget]]</f>
        <v>-1400</v>
      </c>
    </row>
    <row r="2477" spans="1:11">
      <c r="A2477" t="s">
        <v>24127</v>
      </c>
      <c r="B2477" s="3">
        <v>2005</v>
      </c>
      <c r="C2477" t="s">
        <v>24124</v>
      </c>
      <c r="D2477" t="s">
        <v>1935</v>
      </c>
      <c r="E2477" t="s">
        <v>37</v>
      </c>
      <c r="F2477" t="s">
        <v>39</v>
      </c>
      <c r="G2477">
        <v>84</v>
      </c>
      <c r="I2477">
        <v>3250</v>
      </c>
      <c r="J2477">
        <v>7.8</v>
      </c>
      <c r="K2477">
        <f>Table1[[#This Row],[Gross Earning]]-Table1[[#This Row],[Budget]]</f>
        <v>-3250</v>
      </c>
    </row>
    <row r="2478" spans="1:11">
      <c r="A2478" t="s">
        <v>23585</v>
      </c>
      <c r="B2478" s="3">
        <v>2009</v>
      </c>
      <c r="C2478" t="s">
        <v>23582</v>
      </c>
      <c r="D2478" t="s">
        <v>67</v>
      </c>
      <c r="E2478" t="s">
        <v>37</v>
      </c>
      <c r="F2478" t="s">
        <v>5613</v>
      </c>
      <c r="G2478">
        <v>93</v>
      </c>
      <c r="H2478">
        <v>155984</v>
      </c>
      <c r="I2478">
        <v>160000</v>
      </c>
      <c r="J2478">
        <v>7.4</v>
      </c>
      <c r="K2478">
        <f>Table1[[#This Row],[Gross Earning]]-Table1[[#This Row],[Budget]]</f>
        <v>-4016</v>
      </c>
    </row>
    <row r="2479" spans="1:11">
      <c r="A2479" t="s">
        <v>24133</v>
      </c>
      <c r="B2479" s="3">
        <v>2011</v>
      </c>
      <c r="C2479" t="s">
        <v>18750</v>
      </c>
      <c r="D2479" t="s">
        <v>2527</v>
      </c>
      <c r="E2479" t="s">
        <v>37</v>
      </c>
      <c r="F2479" t="s">
        <v>4830</v>
      </c>
      <c r="G2479">
        <v>95</v>
      </c>
      <c r="H2479">
        <v>4584</v>
      </c>
      <c r="I2479">
        <v>9000</v>
      </c>
      <c r="J2479">
        <v>6.4</v>
      </c>
      <c r="K2479">
        <f>Table1[[#This Row],[Gross Earning]]-Table1[[#This Row],[Budget]]</f>
        <v>-4416</v>
      </c>
    </row>
    <row r="2480" spans="1:11">
      <c r="A2480" t="s">
        <v>24075</v>
      </c>
      <c r="B2480" s="3">
        <v>2007</v>
      </c>
      <c r="C2480" t="s">
        <v>24072</v>
      </c>
      <c r="D2480" t="s">
        <v>6403</v>
      </c>
      <c r="E2480" t="s">
        <v>37</v>
      </c>
      <c r="G2480">
        <v>83</v>
      </c>
      <c r="I2480">
        <v>10000</v>
      </c>
      <c r="J2480">
        <v>6.7</v>
      </c>
      <c r="K2480">
        <f>Table1[[#This Row],[Gross Earning]]-Table1[[#This Row],[Budget]]</f>
        <v>-10000</v>
      </c>
    </row>
    <row r="2481" spans="1:11">
      <c r="A2481" t="s">
        <v>13612</v>
      </c>
      <c r="B2481" s="3">
        <v>2012</v>
      </c>
      <c r="C2481" t="s">
        <v>13113</v>
      </c>
      <c r="D2481" t="s">
        <v>1009</v>
      </c>
      <c r="E2481" t="s">
        <v>37</v>
      </c>
      <c r="F2481" t="s">
        <v>585</v>
      </c>
      <c r="G2481">
        <v>110</v>
      </c>
      <c r="H2481">
        <v>14989761</v>
      </c>
      <c r="I2481">
        <v>15000000</v>
      </c>
      <c r="J2481">
        <v>7.2</v>
      </c>
      <c r="K2481">
        <f>Table1[[#This Row],[Gross Earning]]-Table1[[#This Row],[Budget]]</f>
        <v>-10239</v>
      </c>
    </row>
    <row r="2482" spans="1:11">
      <c r="A2482" t="s">
        <v>11500</v>
      </c>
      <c r="B2482" s="3">
        <v>2007</v>
      </c>
      <c r="C2482" t="s">
        <v>11496</v>
      </c>
      <c r="D2482" t="s">
        <v>11498</v>
      </c>
      <c r="E2482" t="s">
        <v>37</v>
      </c>
      <c r="G2482">
        <v>7</v>
      </c>
      <c r="I2482">
        <v>13000</v>
      </c>
      <c r="J2482">
        <v>5.2</v>
      </c>
      <c r="K2482">
        <f>Table1[[#This Row],[Gross Earning]]-Table1[[#This Row],[Budget]]</f>
        <v>-13000</v>
      </c>
    </row>
    <row r="2483" spans="1:11">
      <c r="A2483" t="s">
        <v>24040</v>
      </c>
      <c r="B2483" s="3">
        <v>2014</v>
      </c>
      <c r="C2483" t="s">
        <v>24037</v>
      </c>
      <c r="D2483" t="s">
        <v>3409</v>
      </c>
      <c r="E2483" t="s">
        <v>24043</v>
      </c>
      <c r="G2483">
        <v>60</v>
      </c>
      <c r="I2483">
        <v>15000</v>
      </c>
      <c r="J2483">
        <v>7.4</v>
      </c>
      <c r="K2483">
        <f>Table1[[#This Row],[Gross Earning]]-Table1[[#This Row],[Budget]]</f>
        <v>-15000</v>
      </c>
    </row>
    <row r="2484" spans="1:11">
      <c r="A2484" t="s">
        <v>20291</v>
      </c>
      <c r="B2484" s="3">
        <v>2006</v>
      </c>
      <c r="C2484" t="s">
        <v>17163</v>
      </c>
      <c r="D2484" t="s">
        <v>1415</v>
      </c>
      <c r="E2484" t="s">
        <v>37</v>
      </c>
      <c r="F2484" t="s">
        <v>5613</v>
      </c>
      <c r="G2484">
        <v>101</v>
      </c>
      <c r="H2484">
        <v>1984378</v>
      </c>
      <c r="I2484">
        <v>2000000</v>
      </c>
      <c r="J2484">
        <v>6.5</v>
      </c>
      <c r="K2484">
        <f>Table1[[#This Row],[Gross Earning]]-Table1[[#This Row],[Budget]]</f>
        <v>-15622</v>
      </c>
    </row>
    <row r="2485" spans="1:11">
      <c r="A2485" t="s">
        <v>24030</v>
      </c>
      <c r="B2485" s="3">
        <v>2011</v>
      </c>
      <c r="C2485" t="s">
        <v>24027</v>
      </c>
      <c r="D2485" t="s">
        <v>4384</v>
      </c>
      <c r="E2485" t="s">
        <v>37</v>
      </c>
      <c r="G2485">
        <v>143</v>
      </c>
      <c r="I2485">
        <v>17350</v>
      </c>
      <c r="J2485">
        <v>3</v>
      </c>
      <c r="K2485">
        <f>Table1[[#This Row],[Gross Earning]]-Table1[[#This Row],[Budget]]</f>
        <v>-17350</v>
      </c>
    </row>
    <row r="2486" spans="1:11">
      <c r="A2486" t="s">
        <v>21693</v>
      </c>
      <c r="B2486" s="3">
        <v>1998</v>
      </c>
      <c r="C2486" t="s">
        <v>21691</v>
      </c>
      <c r="D2486" t="s">
        <v>3409</v>
      </c>
      <c r="E2486" t="s">
        <v>37</v>
      </c>
      <c r="F2486" t="s">
        <v>585</v>
      </c>
      <c r="G2486">
        <v>100</v>
      </c>
      <c r="H2486">
        <v>982214</v>
      </c>
      <c r="I2486">
        <v>1000000</v>
      </c>
      <c r="J2486">
        <v>7.2</v>
      </c>
      <c r="K2486">
        <f>Table1[[#This Row],[Gross Earning]]-Table1[[#This Row],[Budget]]</f>
        <v>-17786</v>
      </c>
    </row>
    <row r="2487" spans="1:11">
      <c r="A2487" t="s">
        <v>23980</v>
      </c>
      <c r="B2487" s="3">
        <v>1971</v>
      </c>
      <c r="C2487" t="s">
        <v>23977</v>
      </c>
      <c r="D2487" t="s">
        <v>5324</v>
      </c>
      <c r="E2487" t="s">
        <v>37</v>
      </c>
      <c r="F2487" t="s">
        <v>4830</v>
      </c>
      <c r="G2487">
        <v>65</v>
      </c>
      <c r="H2487">
        <v>8231</v>
      </c>
      <c r="I2487">
        <v>27000</v>
      </c>
      <c r="J2487">
        <v>6.7</v>
      </c>
      <c r="K2487">
        <f>Table1[[#This Row],[Gross Earning]]-Table1[[#This Row],[Budget]]</f>
        <v>-18769</v>
      </c>
    </row>
    <row r="2488" spans="1:11">
      <c r="A2488" t="s">
        <v>23812</v>
      </c>
      <c r="B2488" s="3">
        <v>2011</v>
      </c>
      <c r="C2488" t="s">
        <v>23810</v>
      </c>
      <c r="D2488" t="s">
        <v>1671</v>
      </c>
      <c r="E2488" t="s">
        <v>37</v>
      </c>
      <c r="F2488" t="s">
        <v>585</v>
      </c>
      <c r="G2488">
        <v>82</v>
      </c>
      <c r="H2488">
        <v>40557</v>
      </c>
      <c r="I2488">
        <v>60000</v>
      </c>
      <c r="J2488">
        <v>5.6</v>
      </c>
      <c r="K2488">
        <f>Table1[[#This Row],[Gross Earning]]-Table1[[#This Row],[Budget]]</f>
        <v>-19443</v>
      </c>
    </row>
    <row r="2489" spans="1:11">
      <c r="A2489" t="s">
        <v>23694</v>
      </c>
      <c r="B2489" s="3">
        <v>1977</v>
      </c>
      <c r="C2489" t="s">
        <v>5877</v>
      </c>
      <c r="D2489" t="s">
        <v>14907</v>
      </c>
      <c r="E2489" t="s">
        <v>37</v>
      </c>
      <c r="F2489" t="s">
        <v>5613</v>
      </c>
      <c r="G2489">
        <v>89</v>
      </c>
      <c r="I2489">
        <v>20000</v>
      </c>
      <c r="J2489">
        <v>7.4</v>
      </c>
      <c r="K2489">
        <f>Table1[[#This Row],[Gross Earning]]-Table1[[#This Row],[Budget]]</f>
        <v>-20000</v>
      </c>
    </row>
    <row r="2490" spans="1:11">
      <c r="A2490" t="s">
        <v>23727</v>
      </c>
      <c r="B2490" s="3">
        <v>2014</v>
      </c>
      <c r="C2490" t="s">
        <v>23724</v>
      </c>
      <c r="D2490" t="s">
        <v>18089</v>
      </c>
      <c r="E2490" t="s">
        <v>37</v>
      </c>
      <c r="F2490" t="s">
        <v>95</v>
      </c>
      <c r="G2490">
        <v>82</v>
      </c>
      <c r="I2490">
        <v>20000</v>
      </c>
      <c r="J2490">
        <v>3.2</v>
      </c>
      <c r="K2490">
        <f>Table1[[#This Row],[Gross Earning]]-Table1[[#This Row],[Budget]]</f>
        <v>-20000</v>
      </c>
    </row>
    <row r="2491" spans="1:11">
      <c r="A2491" t="s">
        <v>24017</v>
      </c>
      <c r="B2491" s="3">
        <v>2003</v>
      </c>
      <c r="C2491" t="s">
        <v>18269</v>
      </c>
      <c r="D2491" t="s">
        <v>3409</v>
      </c>
      <c r="E2491" t="s">
        <v>37</v>
      </c>
      <c r="G2491">
        <v>120</v>
      </c>
      <c r="I2491">
        <v>20000</v>
      </c>
      <c r="J2491">
        <v>6.9</v>
      </c>
      <c r="K2491">
        <f>Table1[[#This Row],[Gross Earning]]-Table1[[#This Row],[Budget]]</f>
        <v>-20000</v>
      </c>
    </row>
    <row r="2492" spans="1:11">
      <c r="A2492" t="s">
        <v>24050</v>
      </c>
      <c r="B2492" s="3">
        <v>2011</v>
      </c>
      <c r="C2492" t="s">
        <v>24049</v>
      </c>
      <c r="D2492" t="s">
        <v>2954</v>
      </c>
      <c r="E2492" t="s">
        <v>37</v>
      </c>
      <c r="F2492" t="s">
        <v>5613</v>
      </c>
      <c r="G2492">
        <v>78</v>
      </c>
      <c r="I2492">
        <v>20000</v>
      </c>
      <c r="J2492">
        <v>4</v>
      </c>
      <c r="K2492">
        <f>Table1[[#This Row],[Gross Earning]]-Table1[[#This Row],[Budget]]</f>
        <v>-20000</v>
      </c>
    </row>
    <row r="2493" spans="1:11">
      <c r="A2493" t="s">
        <v>24013</v>
      </c>
      <c r="B2493" s="3">
        <v>2013</v>
      </c>
      <c r="C2493" t="s">
        <v>23930</v>
      </c>
      <c r="D2493" t="s">
        <v>1681</v>
      </c>
      <c r="E2493" t="s">
        <v>37</v>
      </c>
      <c r="G2493">
        <v>90</v>
      </c>
      <c r="I2493">
        <v>22000</v>
      </c>
      <c r="J2493">
        <v>3.3</v>
      </c>
      <c r="K2493">
        <f>Table1[[#This Row],[Gross Earning]]-Table1[[#This Row],[Budget]]</f>
        <v>-22000</v>
      </c>
    </row>
    <row r="2494" spans="1:11">
      <c r="A2494" t="s">
        <v>8521</v>
      </c>
      <c r="B2494" s="3">
        <v>2005</v>
      </c>
      <c r="C2494" t="s">
        <v>8519</v>
      </c>
      <c r="D2494" t="s">
        <v>464</v>
      </c>
      <c r="E2494" t="s">
        <v>37</v>
      </c>
      <c r="F2494" t="s">
        <v>585</v>
      </c>
      <c r="G2494">
        <v>109</v>
      </c>
      <c r="H2494">
        <v>19976073</v>
      </c>
      <c r="I2494">
        <v>20000000</v>
      </c>
      <c r="J2494">
        <v>6.3</v>
      </c>
      <c r="K2494">
        <f>Table1[[#This Row],[Gross Earning]]-Table1[[#This Row],[Budget]]</f>
        <v>-23927</v>
      </c>
    </row>
    <row r="2495" spans="1:11">
      <c r="A2495" t="s">
        <v>23993</v>
      </c>
      <c r="B2495" s="3">
        <v>2002</v>
      </c>
      <c r="C2495" t="s">
        <v>23991</v>
      </c>
      <c r="D2495" t="s">
        <v>7144</v>
      </c>
      <c r="E2495" t="s">
        <v>37</v>
      </c>
      <c r="G2495">
        <v>79</v>
      </c>
      <c r="I2495">
        <v>24000</v>
      </c>
      <c r="J2495">
        <v>7</v>
      </c>
      <c r="K2495">
        <f>Table1[[#This Row],[Gross Earning]]-Table1[[#This Row],[Budget]]</f>
        <v>-24000</v>
      </c>
    </row>
    <row r="2496" spans="1:11">
      <c r="A2496" t="s">
        <v>24008</v>
      </c>
      <c r="B2496" s="3">
        <v>2015</v>
      </c>
      <c r="C2496" t="s">
        <v>24005</v>
      </c>
      <c r="D2496" t="s">
        <v>2125</v>
      </c>
      <c r="E2496" t="s">
        <v>37</v>
      </c>
      <c r="G2496">
        <v>90</v>
      </c>
      <c r="I2496">
        <v>25000</v>
      </c>
      <c r="J2496">
        <v>4.8</v>
      </c>
      <c r="K2496">
        <f>Table1[[#This Row],[Gross Earning]]-Table1[[#This Row],[Budget]]</f>
        <v>-25000</v>
      </c>
    </row>
    <row r="2497" spans="1:11">
      <c r="A2497" t="s">
        <v>23425</v>
      </c>
      <c r="B2497" s="3">
        <v>2002</v>
      </c>
      <c r="C2497" t="s">
        <v>23422</v>
      </c>
      <c r="D2497" t="s">
        <v>6199</v>
      </c>
      <c r="E2497" t="s">
        <v>37</v>
      </c>
      <c r="G2497">
        <v>103</v>
      </c>
      <c r="H2497">
        <v>174682</v>
      </c>
      <c r="I2497">
        <v>200000</v>
      </c>
      <c r="J2497">
        <v>6.9</v>
      </c>
      <c r="K2497">
        <f>Table1[[#This Row],[Gross Earning]]-Table1[[#This Row],[Budget]]</f>
        <v>-25318</v>
      </c>
    </row>
    <row r="2498" spans="1:11">
      <c r="A2498" t="s">
        <v>22100</v>
      </c>
      <c r="B2498" s="3">
        <v>2003</v>
      </c>
      <c r="C2498" t="s">
        <v>22099</v>
      </c>
      <c r="D2498" t="s">
        <v>1415</v>
      </c>
      <c r="E2498" t="s">
        <v>37</v>
      </c>
      <c r="F2498" t="s">
        <v>585</v>
      </c>
      <c r="G2498">
        <v>107</v>
      </c>
      <c r="H2498">
        <v>819939</v>
      </c>
      <c r="I2498">
        <v>850000</v>
      </c>
      <c r="J2498">
        <v>7.2</v>
      </c>
      <c r="K2498">
        <f>Table1[[#This Row],[Gross Earning]]-Table1[[#This Row],[Budget]]</f>
        <v>-30061</v>
      </c>
    </row>
    <row r="2499" spans="1:11">
      <c r="A2499" t="s">
        <v>23191</v>
      </c>
      <c r="B2499" s="3">
        <v>1996</v>
      </c>
      <c r="C2499" t="s">
        <v>23190</v>
      </c>
      <c r="D2499" t="s">
        <v>1681</v>
      </c>
      <c r="E2499" t="s">
        <v>37</v>
      </c>
      <c r="F2499" t="s">
        <v>585</v>
      </c>
      <c r="G2499">
        <v>76</v>
      </c>
      <c r="H2499">
        <v>212285</v>
      </c>
      <c r="I2499">
        <v>250000</v>
      </c>
      <c r="J2499">
        <v>6.4</v>
      </c>
      <c r="K2499">
        <f>Table1[[#This Row],[Gross Earning]]-Table1[[#This Row],[Budget]]</f>
        <v>-37715</v>
      </c>
    </row>
    <row r="2500" spans="1:11">
      <c r="A2500" t="s">
        <v>23816</v>
      </c>
      <c r="B2500" s="3">
        <v>2014</v>
      </c>
      <c r="C2500" t="s">
        <v>22596</v>
      </c>
      <c r="D2500" t="s">
        <v>2527</v>
      </c>
      <c r="E2500" t="s">
        <v>37</v>
      </c>
      <c r="F2500" t="s">
        <v>585</v>
      </c>
      <c r="G2500">
        <v>82</v>
      </c>
      <c r="H2500">
        <v>30084</v>
      </c>
      <c r="I2500">
        <v>70000</v>
      </c>
      <c r="J2500">
        <v>5.6</v>
      </c>
      <c r="K2500">
        <f>Table1[[#This Row],[Gross Earning]]-Table1[[#This Row],[Budget]]</f>
        <v>-39916</v>
      </c>
    </row>
    <row r="2501" spans="1:11">
      <c r="A2501" t="s">
        <v>23932</v>
      </c>
      <c r="B2501" s="3">
        <v>2011</v>
      </c>
      <c r="C2501" t="s">
        <v>23930</v>
      </c>
      <c r="D2501" t="s">
        <v>6403</v>
      </c>
      <c r="E2501" t="s">
        <v>37</v>
      </c>
      <c r="F2501" t="s">
        <v>5613</v>
      </c>
      <c r="G2501">
        <v>83</v>
      </c>
      <c r="I2501">
        <v>40000</v>
      </c>
      <c r="J2501">
        <v>3.2</v>
      </c>
      <c r="K2501">
        <f>Table1[[#This Row],[Gross Earning]]-Table1[[#This Row],[Budget]]</f>
        <v>-40000</v>
      </c>
    </row>
    <row r="2502" spans="1:11">
      <c r="A2502" t="s">
        <v>23907</v>
      </c>
      <c r="B2502" s="3">
        <v>2013</v>
      </c>
      <c r="C2502" t="s">
        <v>23904</v>
      </c>
      <c r="D2502" t="s">
        <v>3409</v>
      </c>
      <c r="E2502" t="s">
        <v>37</v>
      </c>
      <c r="F2502" t="s">
        <v>585</v>
      </c>
      <c r="G2502">
        <v>83</v>
      </c>
      <c r="I2502">
        <v>42000</v>
      </c>
      <c r="J2502">
        <v>6.6</v>
      </c>
      <c r="K2502">
        <f>Table1[[#This Row],[Gross Earning]]-Table1[[#This Row],[Budget]]</f>
        <v>-42000</v>
      </c>
    </row>
    <row r="2503" spans="1:11">
      <c r="A2503" t="s">
        <v>23048</v>
      </c>
      <c r="B2503" s="3">
        <v>2006</v>
      </c>
      <c r="C2503" t="s">
        <v>20333</v>
      </c>
      <c r="D2503" t="s">
        <v>3409</v>
      </c>
      <c r="E2503" t="s">
        <v>37</v>
      </c>
      <c r="F2503" t="s">
        <v>5613</v>
      </c>
      <c r="G2503">
        <v>76</v>
      </c>
      <c r="H2503">
        <v>255352</v>
      </c>
      <c r="I2503">
        <v>300000</v>
      </c>
      <c r="J2503">
        <v>6.7</v>
      </c>
      <c r="K2503">
        <f>Table1[[#This Row],[Gross Earning]]-Table1[[#This Row],[Budget]]</f>
        <v>-44648</v>
      </c>
    </row>
    <row r="2504" spans="1:11">
      <c r="A2504" t="s">
        <v>22456</v>
      </c>
      <c r="B2504" s="3">
        <v>1964</v>
      </c>
      <c r="C2504" t="s">
        <v>4863</v>
      </c>
      <c r="D2504" t="s">
        <v>5926</v>
      </c>
      <c r="E2504" t="s">
        <v>37</v>
      </c>
      <c r="F2504" t="s">
        <v>6036</v>
      </c>
      <c r="G2504">
        <v>87</v>
      </c>
      <c r="H2504">
        <v>515005</v>
      </c>
      <c r="I2504">
        <v>560000</v>
      </c>
      <c r="J2504">
        <v>7.7</v>
      </c>
      <c r="K2504">
        <f>Table1[[#This Row],[Gross Earning]]-Table1[[#This Row],[Budget]]</f>
        <v>-44995</v>
      </c>
    </row>
    <row r="2505" spans="1:11">
      <c r="A2505" t="s">
        <v>23911</v>
      </c>
      <c r="B2505" s="3">
        <v>2013</v>
      </c>
      <c r="C2505" t="s">
        <v>4478</v>
      </c>
      <c r="D2505" t="s">
        <v>1671</v>
      </c>
      <c r="E2505" t="s">
        <v>37</v>
      </c>
      <c r="G2505">
        <v>96</v>
      </c>
      <c r="I2505">
        <v>45000</v>
      </c>
      <c r="J2505">
        <v>5.5</v>
      </c>
      <c r="K2505">
        <f>Table1[[#This Row],[Gross Earning]]-Table1[[#This Row],[Budget]]</f>
        <v>-45000</v>
      </c>
    </row>
    <row r="2506" spans="1:11">
      <c r="A2506" t="s">
        <v>23199</v>
      </c>
      <c r="B2506" s="3">
        <v>1997</v>
      </c>
      <c r="C2506" t="s">
        <v>23195</v>
      </c>
      <c r="D2506" t="s">
        <v>23197</v>
      </c>
      <c r="E2506" t="s">
        <v>37</v>
      </c>
      <c r="F2506" t="s">
        <v>585</v>
      </c>
      <c r="G2506">
        <v>75</v>
      </c>
      <c r="H2506">
        <v>203134</v>
      </c>
      <c r="I2506">
        <v>250000</v>
      </c>
      <c r="J2506">
        <v>7</v>
      </c>
      <c r="K2506">
        <f>Table1[[#This Row],[Gross Earning]]-Table1[[#This Row],[Budget]]</f>
        <v>-46866</v>
      </c>
    </row>
    <row r="2507" spans="1:11">
      <c r="A2507" t="s">
        <v>17870</v>
      </c>
      <c r="B2507" s="3">
        <v>2010</v>
      </c>
      <c r="C2507" t="s">
        <v>17869</v>
      </c>
      <c r="D2507" t="s">
        <v>3409</v>
      </c>
      <c r="E2507" t="s">
        <v>1464</v>
      </c>
      <c r="F2507" t="s">
        <v>39</v>
      </c>
      <c r="G2507">
        <v>122</v>
      </c>
      <c r="H2507">
        <v>3950029</v>
      </c>
      <c r="I2507">
        <v>4000000</v>
      </c>
      <c r="J2507">
        <v>7.2</v>
      </c>
      <c r="K2507">
        <f>Table1[[#This Row],[Gross Earning]]-Table1[[#This Row],[Budget]]</f>
        <v>-49971</v>
      </c>
    </row>
    <row r="2508" spans="1:11">
      <c r="A2508" t="s">
        <v>23877</v>
      </c>
      <c r="B2508" s="3">
        <v>2015</v>
      </c>
      <c r="C2508" t="s">
        <v>23876</v>
      </c>
      <c r="D2508" t="s">
        <v>67</v>
      </c>
      <c r="E2508" t="s">
        <v>37</v>
      </c>
      <c r="G2508">
        <v>111</v>
      </c>
      <c r="I2508">
        <v>50000</v>
      </c>
      <c r="J2508">
        <v>6</v>
      </c>
      <c r="K2508">
        <f>Table1[[#This Row],[Gross Earning]]-Table1[[#This Row],[Budget]]</f>
        <v>-50000</v>
      </c>
    </row>
    <row r="2509" spans="1:11">
      <c r="A2509" t="s">
        <v>23883</v>
      </c>
      <c r="B2509" s="3">
        <v>2005</v>
      </c>
      <c r="C2509" t="s">
        <v>23880</v>
      </c>
      <c r="D2509" t="s">
        <v>2664</v>
      </c>
      <c r="E2509" t="s">
        <v>37</v>
      </c>
      <c r="G2509">
        <v>47</v>
      </c>
      <c r="I2509">
        <v>50000</v>
      </c>
      <c r="J2509">
        <v>7.3</v>
      </c>
      <c r="K2509">
        <f>Table1[[#This Row],[Gross Earning]]-Table1[[#This Row],[Budget]]</f>
        <v>-50000</v>
      </c>
    </row>
    <row r="2510" spans="1:11">
      <c r="A2510" t="s">
        <v>23889</v>
      </c>
      <c r="B2510" s="3">
        <v>2013</v>
      </c>
      <c r="C2510" t="s">
        <v>23887</v>
      </c>
      <c r="D2510" t="s">
        <v>67</v>
      </c>
      <c r="E2510" t="s">
        <v>37</v>
      </c>
      <c r="G2510">
        <v>92</v>
      </c>
      <c r="I2510">
        <v>50000</v>
      </c>
      <c r="J2510">
        <v>7.9</v>
      </c>
      <c r="K2510">
        <f>Table1[[#This Row],[Gross Earning]]-Table1[[#This Row],[Budget]]</f>
        <v>-50000</v>
      </c>
    </row>
    <row r="2511" spans="1:11">
      <c r="A2511" t="s">
        <v>23900</v>
      </c>
      <c r="B2511" s="3">
        <v>2014</v>
      </c>
      <c r="C2511" t="s">
        <v>23897</v>
      </c>
      <c r="D2511" t="s">
        <v>22869</v>
      </c>
      <c r="E2511" t="s">
        <v>37</v>
      </c>
      <c r="G2511">
        <v>81</v>
      </c>
      <c r="I2511">
        <v>50000</v>
      </c>
      <c r="J2511">
        <v>7.4</v>
      </c>
      <c r="K2511">
        <f>Table1[[#This Row],[Gross Earning]]-Table1[[#This Row],[Budget]]</f>
        <v>-50000</v>
      </c>
    </row>
    <row r="2512" spans="1:11">
      <c r="A2512" t="s">
        <v>23942</v>
      </c>
      <c r="B2512" s="3">
        <v>2012</v>
      </c>
      <c r="C2512" t="s">
        <v>23939</v>
      </c>
      <c r="D2512" t="s">
        <v>5544</v>
      </c>
      <c r="E2512" t="s">
        <v>37</v>
      </c>
      <c r="G2512">
        <v>75</v>
      </c>
      <c r="I2512">
        <v>50000</v>
      </c>
      <c r="J2512">
        <v>3.7</v>
      </c>
      <c r="K2512">
        <f>Table1[[#This Row],[Gross Earning]]-Table1[[#This Row],[Budget]]</f>
        <v>-50000</v>
      </c>
    </row>
    <row r="2513" spans="1:11">
      <c r="A2513" t="s">
        <v>23867</v>
      </c>
      <c r="B2513" s="3">
        <v>2012</v>
      </c>
      <c r="C2513" t="s">
        <v>23864</v>
      </c>
      <c r="D2513" t="s">
        <v>23866</v>
      </c>
      <c r="E2513" t="s">
        <v>37</v>
      </c>
      <c r="F2513" t="s">
        <v>4830</v>
      </c>
      <c r="G2513">
        <v>93</v>
      </c>
      <c r="I2513">
        <v>60000</v>
      </c>
      <c r="J2513">
        <v>3.4</v>
      </c>
      <c r="K2513">
        <f>Table1[[#This Row],[Gross Earning]]-Table1[[#This Row],[Budget]]</f>
        <v>-60000</v>
      </c>
    </row>
    <row r="2514" spans="1:11">
      <c r="A2514" t="s">
        <v>23965</v>
      </c>
      <c r="B2514" s="3">
        <v>2013</v>
      </c>
      <c r="C2514" t="s">
        <v>23962</v>
      </c>
      <c r="D2514" t="s">
        <v>6403</v>
      </c>
      <c r="E2514" t="s">
        <v>37</v>
      </c>
      <c r="F2514" t="s">
        <v>4830</v>
      </c>
      <c r="G2514">
        <v>89</v>
      </c>
      <c r="I2514">
        <v>60000</v>
      </c>
      <c r="J2514">
        <v>5.4</v>
      </c>
      <c r="K2514">
        <f>Table1[[#This Row],[Gross Earning]]-Table1[[#This Row],[Budget]]</f>
        <v>-60000</v>
      </c>
    </row>
    <row r="2515" spans="1:11">
      <c r="A2515" t="s">
        <v>11712</v>
      </c>
      <c r="B2515" s="3">
        <v>2009</v>
      </c>
      <c r="C2515" t="s">
        <v>11711</v>
      </c>
      <c r="D2515" t="s">
        <v>3632</v>
      </c>
      <c r="E2515" t="s">
        <v>37</v>
      </c>
      <c r="F2515" t="s">
        <v>39</v>
      </c>
      <c r="G2515">
        <v>100</v>
      </c>
      <c r="H2515">
        <v>18439082</v>
      </c>
      <c r="I2515">
        <v>18500000</v>
      </c>
      <c r="J2515">
        <v>6.4</v>
      </c>
      <c r="K2515">
        <f>Table1[[#This Row],[Gross Earning]]-Table1[[#This Row],[Budget]]</f>
        <v>-60918</v>
      </c>
    </row>
    <row r="2516" spans="1:11">
      <c r="A2516" t="s">
        <v>12981</v>
      </c>
      <c r="B2516" s="3">
        <v>2012</v>
      </c>
      <c r="C2516" t="s">
        <v>8702</v>
      </c>
      <c r="D2516" t="s">
        <v>1528</v>
      </c>
      <c r="E2516" t="s">
        <v>37</v>
      </c>
      <c r="F2516" t="s">
        <v>585</v>
      </c>
      <c r="G2516">
        <v>97</v>
      </c>
      <c r="H2516">
        <v>14938570</v>
      </c>
      <c r="I2516">
        <v>15000000</v>
      </c>
      <c r="J2516">
        <v>6.2</v>
      </c>
      <c r="K2516">
        <f>Table1[[#This Row],[Gross Earning]]-Table1[[#This Row],[Budget]]</f>
        <v>-61430</v>
      </c>
    </row>
    <row r="2517" spans="1:11">
      <c r="A2517" t="s">
        <v>23822</v>
      </c>
      <c r="B2517" s="3">
        <v>1962</v>
      </c>
      <c r="C2517" t="s">
        <v>23819</v>
      </c>
      <c r="D2517" t="s">
        <v>10222</v>
      </c>
      <c r="E2517" t="s">
        <v>37</v>
      </c>
      <c r="F2517" t="s">
        <v>6036</v>
      </c>
      <c r="G2517">
        <v>70</v>
      </c>
      <c r="I2517">
        <v>62000</v>
      </c>
      <c r="J2517">
        <v>4.0999999999999996</v>
      </c>
      <c r="K2517">
        <f>Table1[[#This Row],[Gross Earning]]-Table1[[#This Row],[Budget]]</f>
        <v>-62000</v>
      </c>
    </row>
    <row r="2518" spans="1:11">
      <c r="A2518" t="s">
        <v>23776</v>
      </c>
      <c r="B2518" s="3">
        <v>2004</v>
      </c>
      <c r="C2518" t="s">
        <v>23774</v>
      </c>
      <c r="D2518" t="s">
        <v>67</v>
      </c>
      <c r="E2518" t="s">
        <v>37</v>
      </c>
      <c r="G2518">
        <v>80</v>
      </c>
      <c r="I2518">
        <v>70000</v>
      </c>
      <c r="J2518">
        <v>8.3000000000000007</v>
      </c>
      <c r="K2518">
        <f>Table1[[#This Row],[Gross Earning]]-Table1[[#This Row],[Budget]]</f>
        <v>-70000</v>
      </c>
    </row>
    <row r="2519" spans="1:11">
      <c r="A2519" t="s">
        <v>23839</v>
      </c>
      <c r="B2519" s="3">
        <v>2011</v>
      </c>
      <c r="C2519" t="s">
        <v>17613</v>
      </c>
      <c r="D2519" t="s">
        <v>18430</v>
      </c>
      <c r="E2519" t="s">
        <v>37</v>
      </c>
      <c r="F2519" t="s">
        <v>585</v>
      </c>
      <c r="G2519">
        <v>87</v>
      </c>
      <c r="I2519">
        <v>70000</v>
      </c>
      <c r="J2519">
        <v>5.8</v>
      </c>
      <c r="K2519">
        <f>Table1[[#This Row],[Gross Earning]]-Table1[[#This Row],[Budget]]</f>
        <v>-70000</v>
      </c>
    </row>
    <row r="2520" spans="1:11">
      <c r="A2520" t="s">
        <v>22782</v>
      </c>
      <c r="B2520" s="3">
        <v>2005</v>
      </c>
      <c r="C2520" t="s">
        <v>22781</v>
      </c>
      <c r="D2520" t="s">
        <v>1415</v>
      </c>
      <c r="E2520" t="s">
        <v>37</v>
      </c>
      <c r="F2520" t="s">
        <v>585</v>
      </c>
      <c r="G2520">
        <v>84</v>
      </c>
      <c r="H2520">
        <v>379122</v>
      </c>
      <c r="I2520">
        <v>450000</v>
      </c>
      <c r="J2520">
        <v>7.1</v>
      </c>
      <c r="K2520">
        <f>Table1[[#This Row],[Gross Earning]]-Table1[[#This Row],[Budget]]</f>
        <v>-70878</v>
      </c>
    </row>
    <row r="2521" spans="1:11">
      <c r="A2521" t="s">
        <v>23219</v>
      </c>
      <c r="B2521" s="3">
        <v>1999</v>
      </c>
      <c r="C2521" t="s">
        <v>18565</v>
      </c>
      <c r="D2521" t="s">
        <v>6419</v>
      </c>
      <c r="E2521" t="s">
        <v>37</v>
      </c>
      <c r="F2521" t="s">
        <v>585</v>
      </c>
      <c r="G2521">
        <v>92</v>
      </c>
      <c r="H2521">
        <v>177840</v>
      </c>
      <c r="I2521">
        <v>250000</v>
      </c>
      <c r="J2521">
        <v>6.1</v>
      </c>
      <c r="K2521">
        <f>Table1[[#This Row],[Gross Earning]]-Table1[[#This Row],[Budget]]</f>
        <v>-72160</v>
      </c>
    </row>
    <row r="2522" spans="1:11">
      <c r="A2522" t="s">
        <v>19066</v>
      </c>
      <c r="B2522" s="3">
        <v>2008</v>
      </c>
      <c r="C2522" t="s">
        <v>19065</v>
      </c>
      <c r="D2522" t="s">
        <v>2527</v>
      </c>
      <c r="E2522" t="s">
        <v>37</v>
      </c>
      <c r="F2522" t="s">
        <v>585</v>
      </c>
      <c r="G2522">
        <v>92</v>
      </c>
      <c r="H2522">
        <v>2926565</v>
      </c>
      <c r="I2522">
        <v>3000000</v>
      </c>
      <c r="J2522">
        <v>6.5</v>
      </c>
      <c r="K2522">
        <f>Table1[[#This Row],[Gross Earning]]-Table1[[#This Row],[Budget]]</f>
        <v>-73435</v>
      </c>
    </row>
    <row r="2523" spans="1:11">
      <c r="A2523" t="s">
        <v>23800</v>
      </c>
      <c r="B2523" s="3">
        <v>2015</v>
      </c>
      <c r="C2523" t="s">
        <v>23797</v>
      </c>
      <c r="D2523" t="s">
        <v>2813</v>
      </c>
      <c r="E2523" t="s">
        <v>37</v>
      </c>
      <c r="G2523">
        <v>80</v>
      </c>
      <c r="I2523">
        <v>75000</v>
      </c>
      <c r="J2523">
        <v>4.5</v>
      </c>
      <c r="K2523">
        <f>Table1[[#This Row],[Gross Earning]]-Table1[[#This Row],[Budget]]</f>
        <v>-75000</v>
      </c>
    </row>
    <row r="2524" spans="1:11">
      <c r="A2524" t="s">
        <v>23927</v>
      </c>
      <c r="B2524" s="3">
        <v>2014</v>
      </c>
      <c r="C2524" t="s">
        <v>23925</v>
      </c>
      <c r="D2524" t="s">
        <v>2683</v>
      </c>
      <c r="E2524" t="s">
        <v>37</v>
      </c>
      <c r="G2524">
        <v>95</v>
      </c>
      <c r="I2524">
        <v>75000</v>
      </c>
      <c r="J2524">
        <v>5</v>
      </c>
      <c r="K2524">
        <f>Table1[[#This Row],[Gross Earning]]-Table1[[#This Row],[Budget]]</f>
        <v>-75000</v>
      </c>
    </row>
    <row r="2525" spans="1:11">
      <c r="A2525" t="s">
        <v>19417</v>
      </c>
      <c r="B2525" s="3">
        <v>2005</v>
      </c>
      <c r="C2525" t="s">
        <v>816</v>
      </c>
      <c r="D2525" t="s">
        <v>1935</v>
      </c>
      <c r="E2525" t="s">
        <v>19421</v>
      </c>
      <c r="F2525" t="s">
        <v>585</v>
      </c>
      <c r="G2525">
        <v>94</v>
      </c>
      <c r="H2525">
        <v>2912363</v>
      </c>
      <c r="I2525">
        <v>3000000</v>
      </c>
      <c r="J2525">
        <v>7.3</v>
      </c>
      <c r="K2525">
        <f>Table1[[#This Row],[Gross Earning]]-Table1[[#This Row],[Budget]]</f>
        <v>-87637</v>
      </c>
    </row>
    <row r="2526" spans="1:11">
      <c r="A2526" t="s">
        <v>22860</v>
      </c>
      <c r="B2526" s="3">
        <v>2003</v>
      </c>
      <c r="C2526" t="s">
        <v>22857</v>
      </c>
      <c r="D2526" t="s">
        <v>22858</v>
      </c>
      <c r="E2526" t="s">
        <v>37</v>
      </c>
      <c r="G2526">
        <v>96</v>
      </c>
      <c r="H2526">
        <v>11798</v>
      </c>
      <c r="I2526">
        <v>100000</v>
      </c>
      <c r="J2526">
        <v>4.7</v>
      </c>
      <c r="K2526">
        <f>Table1[[#This Row],[Gross Earning]]-Table1[[#This Row],[Budget]]</f>
        <v>-88202</v>
      </c>
    </row>
    <row r="2527" spans="1:11">
      <c r="A2527" t="s">
        <v>11407</v>
      </c>
      <c r="B2527" s="3">
        <v>2005</v>
      </c>
      <c r="C2527" t="s">
        <v>9947</v>
      </c>
      <c r="D2527" t="s">
        <v>11019</v>
      </c>
      <c r="E2527" t="s">
        <v>37</v>
      </c>
      <c r="F2527" t="s">
        <v>585</v>
      </c>
      <c r="G2527">
        <v>104</v>
      </c>
      <c r="H2527">
        <v>1900725</v>
      </c>
      <c r="I2527">
        <v>2000000</v>
      </c>
      <c r="J2527">
        <v>7.4</v>
      </c>
      <c r="K2527">
        <f>Table1[[#This Row],[Gross Earning]]-Table1[[#This Row],[Budget]]</f>
        <v>-99275</v>
      </c>
    </row>
    <row r="2528" spans="1:11">
      <c r="A2528" t="s">
        <v>13436</v>
      </c>
      <c r="B2528" s="3">
        <v>1995</v>
      </c>
      <c r="C2528" t="s">
        <v>6308</v>
      </c>
      <c r="D2528" t="s">
        <v>9661</v>
      </c>
      <c r="E2528" t="s">
        <v>37</v>
      </c>
      <c r="F2528" t="s">
        <v>585</v>
      </c>
      <c r="G2528">
        <v>100</v>
      </c>
      <c r="H2528">
        <v>19900000</v>
      </c>
      <c r="I2528">
        <v>20000000</v>
      </c>
      <c r="J2528">
        <v>4.5</v>
      </c>
      <c r="K2528">
        <f>Table1[[#This Row],[Gross Earning]]-Table1[[#This Row],[Budget]]</f>
        <v>-100000</v>
      </c>
    </row>
    <row r="2529" spans="1:11">
      <c r="A2529" t="s">
        <v>20481</v>
      </c>
      <c r="B2529" s="3">
        <v>2011</v>
      </c>
      <c r="C2529" t="s">
        <v>20479</v>
      </c>
      <c r="D2529" t="s">
        <v>6403</v>
      </c>
      <c r="E2529" t="s">
        <v>37</v>
      </c>
      <c r="F2529" t="s">
        <v>4830</v>
      </c>
      <c r="G2529">
        <v>92</v>
      </c>
      <c r="I2529">
        <v>100000</v>
      </c>
      <c r="J2529">
        <v>6.1</v>
      </c>
      <c r="K2529">
        <f>Table1[[#This Row],[Gross Earning]]-Table1[[#This Row],[Budget]]</f>
        <v>-100000</v>
      </c>
    </row>
    <row r="2530" spans="1:11">
      <c r="A2530" t="s">
        <v>22141</v>
      </c>
      <c r="B2530" s="3">
        <v>2015</v>
      </c>
      <c r="C2530" t="s">
        <v>22139</v>
      </c>
      <c r="D2530" t="s">
        <v>852</v>
      </c>
      <c r="E2530" t="s">
        <v>37</v>
      </c>
      <c r="G2530">
        <v>90</v>
      </c>
      <c r="I2530">
        <v>100000</v>
      </c>
      <c r="J2530">
        <v>3.2</v>
      </c>
      <c r="K2530">
        <f>Table1[[#This Row],[Gross Earning]]-Table1[[#This Row],[Budget]]</f>
        <v>-100000</v>
      </c>
    </row>
    <row r="2531" spans="1:11">
      <c r="A2531" t="s">
        <v>22676</v>
      </c>
      <c r="B2531" s="3">
        <v>2000</v>
      </c>
      <c r="C2531" t="s">
        <v>125</v>
      </c>
      <c r="D2531" t="s">
        <v>3409</v>
      </c>
      <c r="E2531" t="s">
        <v>37</v>
      </c>
      <c r="F2531" t="s">
        <v>585</v>
      </c>
      <c r="G2531">
        <v>87</v>
      </c>
      <c r="I2531">
        <v>100000</v>
      </c>
      <c r="J2531">
        <v>6.6</v>
      </c>
      <c r="K2531">
        <f>Table1[[#This Row],[Gross Earning]]-Table1[[#This Row],[Budget]]</f>
        <v>-100000</v>
      </c>
    </row>
    <row r="2532" spans="1:11">
      <c r="A2532" t="s">
        <v>23365</v>
      </c>
      <c r="B2532" s="3">
        <v>1969</v>
      </c>
      <c r="C2532" t="s">
        <v>23362</v>
      </c>
      <c r="D2532" t="s">
        <v>2527</v>
      </c>
      <c r="E2532" t="s">
        <v>37</v>
      </c>
      <c r="F2532" t="s">
        <v>7334</v>
      </c>
      <c r="G2532">
        <v>93</v>
      </c>
      <c r="I2532">
        <v>100000</v>
      </c>
      <c r="J2532">
        <v>4</v>
      </c>
      <c r="K2532">
        <f>Table1[[#This Row],[Gross Earning]]-Table1[[#This Row],[Budget]]</f>
        <v>-100000</v>
      </c>
    </row>
    <row r="2533" spans="1:11">
      <c r="A2533" t="s">
        <v>23714</v>
      </c>
      <c r="B2533" s="3">
        <v>1979</v>
      </c>
      <c r="C2533" t="s">
        <v>23711</v>
      </c>
      <c r="D2533" t="s">
        <v>8432</v>
      </c>
      <c r="E2533" t="s">
        <v>37</v>
      </c>
      <c r="F2533" t="s">
        <v>585</v>
      </c>
      <c r="G2533">
        <v>99</v>
      </c>
      <c r="I2533">
        <v>100000</v>
      </c>
      <c r="J2533">
        <v>5.8</v>
      </c>
      <c r="K2533">
        <f>Table1[[#This Row],[Gross Earning]]-Table1[[#This Row],[Budget]]</f>
        <v>-100000</v>
      </c>
    </row>
    <row r="2534" spans="1:11">
      <c r="A2534" t="s">
        <v>23739</v>
      </c>
      <c r="B2534" s="3">
        <v>2012</v>
      </c>
      <c r="C2534" t="s">
        <v>23736</v>
      </c>
      <c r="D2534" t="s">
        <v>67</v>
      </c>
      <c r="E2534" t="s">
        <v>37</v>
      </c>
      <c r="F2534" t="s">
        <v>4830</v>
      </c>
      <c r="G2534">
        <v>103</v>
      </c>
      <c r="I2534">
        <v>100000</v>
      </c>
      <c r="J2534">
        <v>7.7</v>
      </c>
      <c r="K2534">
        <f>Table1[[#This Row],[Gross Earning]]-Table1[[#This Row],[Budget]]</f>
        <v>-100000</v>
      </c>
    </row>
    <row r="2535" spans="1:11">
      <c r="A2535" t="s">
        <v>23757</v>
      </c>
      <c r="B2535" s="3">
        <v>2013</v>
      </c>
      <c r="C2535" t="s">
        <v>23754</v>
      </c>
      <c r="D2535" t="s">
        <v>1390</v>
      </c>
      <c r="E2535" t="s">
        <v>37</v>
      </c>
      <c r="G2535">
        <v>81</v>
      </c>
      <c r="I2535">
        <v>100000</v>
      </c>
      <c r="J2535">
        <v>3.6</v>
      </c>
      <c r="K2535">
        <f>Table1[[#This Row],[Gross Earning]]-Table1[[#This Row],[Budget]]</f>
        <v>-100000</v>
      </c>
    </row>
    <row r="2536" spans="1:11">
      <c r="A2536" t="s">
        <v>23770</v>
      </c>
      <c r="B2536" s="3">
        <v>2014</v>
      </c>
      <c r="C2536" t="s">
        <v>23767</v>
      </c>
      <c r="D2536" t="s">
        <v>21604</v>
      </c>
      <c r="E2536" t="s">
        <v>37</v>
      </c>
      <c r="F2536" t="s">
        <v>5613</v>
      </c>
      <c r="G2536">
        <v>77</v>
      </c>
      <c r="I2536">
        <v>100000</v>
      </c>
      <c r="J2536">
        <v>7.6</v>
      </c>
      <c r="K2536">
        <f>Table1[[#This Row],[Gross Earning]]-Table1[[#This Row],[Budget]]</f>
        <v>-100000</v>
      </c>
    </row>
    <row r="2537" spans="1:11">
      <c r="A2537" t="s">
        <v>23829</v>
      </c>
      <c r="B2537" s="3">
        <v>2014</v>
      </c>
      <c r="C2537" t="s">
        <v>23826</v>
      </c>
      <c r="D2537" t="s">
        <v>3409</v>
      </c>
      <c r="E2537" t="s">
        <v>37</v>
      </c>
      <c r="F2537" t="s">
        <v>5613</v>
      </c>
      <c r="G2537">
        <v>75</v>
      </c>
      <c r="I2537">
        <v>100000</v>
      </c>
      <c r="J2537">
        <v>6.8</v>
      </c>
      <c r="K2537">
        <f>Table1[[#This Row],[Gross Earning]]-Table1[[#This Row],[Budget]]</f>
        <v>-100000</v>
      </c>
    </row>
    <row r="2538" spans="1:11">
      <c r="A2538" t="s">
        <v>23678</v>
      </c>
      <c r="B2538" s="3">
        <v>2003</v>
      </c>
      <c r="C2538" t="s">
        <v>23676</v>
      </c>
      <c r="D2538" t="s">
        <v>1671</v>
      </c>
      <c r="E2538" t="s">
        <v>37</v>
      </c>
      <c r="G2538">
        <v>77</v>
      </c>
      <c r="I2538">
        <v>103000</v>
      </c>
      <c r="J2538">
        <v>5.7</v>
      </c>
      <c r="K2538">
        <f>Table1[[#This Row],[Gross Earning]]-Table1[[#This Row],[Budget]]</f>
        <v>-103000</v>
      </c>
    </row>
    <row r="2539" spans="1:11">
      <c r="A2539" t="s">
        <v>17118</v>
      </c>
      <c r="B2539" s="3">
        <v>2012</v>
      </c>
      <c r="C2539" t="s">
        <v>17117</v>
      </c>
      <c r="D2539" t="s">
        <v>4485</v>
      </c>
      <c r="E2539" t="s">
        <v>2778</v>
      </c>
      <c r="F2539" t="s">
        <v>585</v>
      </c>
      <c r="G2539">
        <v>84</v>
      </c>
      <c r="H2539">
        <v>5895238</v>
      </c>
      <c r="I2539">
        <v>6000000</v>
      </c>
      <c r="J2539">
        <v>5.5</v>
      </c>
      <c r="K2539">
        <f>Table1[[#This Row],[Gross Earning]]-Table1[[#This Row],[Budget]]</f>
        <v>-104762</v>
      </c>
    </row>
    <row r="2540" spans="1:11">
      <c r="A2540" t="s">
        <v>23353</v>
      </c>
      <c r="B2540" s="3">
        <v>2012</v>
      </c>
      <c r="C2540" t="s">
        <v>23350</v>
      </c>
      <c r="D2540" t="s">
        <v>67</v>
      </c>
      <c r="E2540" t="s">
        <v>37</v>
      </c>
      <c r="F2540" t="s">
        <v>4830</v>
      </c>
      <c r="G2540">
        <v>86</v>
      </c>
      <c r="H2540">
        <v>111300</v>
      </c>
      <c r="I2540">
        <v>225000</v>
      </c>
      <c r="J2540">
        <v>7.5</v>
      </c>
      <c r="K2540">
        <f>Table1[[#This Row],[Gross Earning]]-Table1[[#This Row],[Budget]]</f>
        <v>-113700</v>
      </c>
    </row>
    <row r="2541" spans="1:11">
      <c r="A2541" t="s">
        <v>18432</v>
      </c>
      <c r="B2541" s="3">
        <v>1968</v>
      </c>
      <c r="C2541" t="s">
        <v>2495</v>
      </c>
      <c r="D2541" t="s">
        <v>18430</v>
      </c>
      <c r="E2541" t="s">
        <v>37</v>
      </c>
      <c r="F2541" t="s">
        <v>5613</v>
      </c>
      <c r="G2541">
        <v>96</v>
      </c>
      <c r="I2541">
        <v>114000</v>
      </c>
      <c r="J2541">
        <v>8</v>
      </c>
      <c r="K2541">
        <f>Table1[[#This Row],[Gross Earning]]-Table1[[#This Row],[Budget]]</f>
        <v>-114000</v>
      </c>
    </row>
    <row r="2542" spans="1:11">
      <c r="A2542" t="s">
        <v>23651</v>
      </c>
      <c r="B2542" s="3">
        <v>2005</v>
      </c>
      <c r="C2542" t="s">
        <v>23650</v>
      </c>
      <c r="D2542" t="s">
        <v>20311</v>
      </c>
      <c r="E2542" t="s">
        <v>37</v>
      </c>
      <c r="G2542">
        <v>90</v>
      </c>
      <c r="I2542">
        <v>120000</v>
      </c>
      <c r="J2542">
        <v>6.6</v>
      </c>
      <c r="K2542">
        <f>Table1[[#This Row],[Gross Earning]]-Table1[[#This Row],[Budget]]</f>
        <v>-120000</v>
      </c>
    </row>
    <row r="2543" spans="1:11">
      <c r="A2543" t="s">
        <v>23664</v>
      </c>
      <c r="B2543" s="3">
        <v>2007</v>
      </c>
      <c r="C2543" t="s">
        <v>8554</v>
      </c>
      <c r="D2543" t="s">
        <v>1671</v>
      </c>
      <c r="E2543" t="s">
        <v>37</v>
      </c>
      <c r="G2543">
        <v>88</v>
      </c>
      <c r="I2543">
        <v>120000</v>
      </c>
      <c r="J2543">
        <v>7</v>
      </c>
      <c r="K2543">
        <f>Table1[[#This Row],[Gross Earning]]-Table1[[#This Row],[Budget]]</f>
        <v>-120000</v>
      </c>
    </row>
    <row r="2544" spans="1:11">
      <c r="A2544" t="s">
        <v>23669</v>
      </c>
      <c r="B2544" s="3">
        <v>1964</v>
      </c>
      <c r="C2544" t="s">
        <v>23059</v>
      </c>
      <c r="D2544" t="s">
        <v>3409</v>
      </c>
      <c r="E2544" t="s">
        <v>1464</v>
      </c>
      <c r="G2544">
        <v>94</v>
      </c>
      <c r="I2544">
        <v>120000</v>
      </c>
      <c r="J2544">
        <v>7.4</v>
      </c>
      <c r="K2544">
        <f>Table1[[#This Row],[Gross Earning]]-Table1[[#This Row],[Budget]]</f>
        <v>-120000</v>
      </c>
    </row>
    <row r="2545" spans="1:11">
      <c r="A2545" t="s">
        <v>23413</v>
      </c>
      <c r="B2545" s="3">
        <v>2012</v>
      </c>
      <c r="C2545" t="s">
        <v>10764</v>
      </c>
      <c r="D2545" t="s">
        <v>3409</v>
      </c>
      <c r="E2545" t="s">
        <v>37</v>
      </c>
      <c r="F2545" t="s">
        <v>585</v>
      </c>
      <c r="G2545">
        <v>97</v>
      </c>
      <c r="H2545">
        <v>78030</v>
      </c>
      <c r="I2545">
        <v>200000</v>
      </c>
      <c r="J2545">
        <v>6.5</v>
      </c>
      <c r="K2545">
        <f>Table1[[#This Row],[Gross Earning]]-Table1[[#This Row],[Budget]]</f>
        <v>-121970</v>
      </c>
    </row>
    <row r="2546" spans="1:11">
      <c r="A2546" t="s">
        <v>10933</v>
      </c>
      <c r="B2546" s="3">
        <v>2008</v>
      </c>
      <c r="C2546" t="s">
        <v>10931</v>
      </c>
      <c r="D2546" t="s">
        <v>5103</v>
      </c>
      <c r="E2546" t="s">
        <v>37</v>
      </c>
      <c r="F2546" t="s">
        <v>39</v>
      </c>
      <c r="G2546">
        <v>87</v>
      </c>
      <c r="H2546">
        <v>26876529</v>
      </c>
      <c r="I2546">
        <v>27000000</v>
      </c>
      <c r="J2546">
        <v>3.9</v>
      </c>
      <c r="K2546">
        <f>Table1[[#This Row],[Gross Earning]]-Table1[[#This Row],[Budget]]</f>
        <v>-123471</v>
      </c>
    </row>
    <row r="2547" spans="1:11">
      <c r="A2547" t="s">
        <v>23636</v>
      </c>
      <c r="B2547" s="3">
        <v>2014</v>
      </c>
      <c r="C2547" t="s">
        <v>23633</v>
      </c>
      <c r="D2547" t="s">
        <v>3409</v>
      </c>
      <c r="E2547" t="s">
        <v>37</v>
      </c>
      <c r="F2547" t="s">
        <v>585</v>
      </c>
      <c r="G2547">
        <v>89</v>
      </c>
      <c r="I2547">
        <v>125000</v>
      </c>
      <c r="J2547">
        <v>7.2</v>
      </c>
      <c r="K2547">
        <f>Table1[[#This Row],[Gross Earning]]-Table1[[#This Row],[Budget]]</f>
        <v>-125000</v>
      </c>
    </row>
    <row r="2548" spans="1:11">
      <c r="A2548" t="s">
        <v>23646</v>
      </c>
      <c r="B2548" s="3">
        <v>2013</v>
      </c>
      <c r="C2548" t="s">
        <v>23644</v>
      </c>
      <c r="D2548" t="s">
        <v>23645</v>
      </c>
      <c r="E2548" t="s">
        <v>15950</v>
      </c>
      <c r="G2548">
        <v>62</v>
      </c>
      <c r="I2548">
        <v>125000</v>
      </c>
      <c r="J2548">
        <v>8.1999999999999993</v>
      </c>
      <c r="K2548">
        <f>Table1[[#This Row],[Gross Earning]]-Table1[[#This Row],[Budget]]</f>
        <v>-125000</v>
      </c>
    </row>
    <row r="2549" spans="1:11">
      <c r="A2549" t="s">
        <v>23662</v>
      </c>
      <c r="B2549" s="3">
        <v>2015</v>
      </c>
      <c r="C2549" t="s">
        <v>23660</v>
      </c>
      <c r="D2549" t="s">
        <v>19711</v>
      </c>
      <c r="E2549" t="s">
        <v>37</v>
      </c>
      <c r="F2549" t="s">
        <v>39</v>
      </c>
      <c r="I2549">
        <v>125000</v>
      </c>
      <c r="J2549">
        <v>5.0999999999999996</v>
      </c>
      <c r="K2549">
        <f>Table1[[#This Row],[Gross Earning]]-Table1[[#This Row],[Budget]]</f>
        <v>-125000</v>
      </c>
    </row>
    <row r="2550" spans="1:11">
      <c r="A2550" t="s">
        <v>23732</v>
      </c>
      <c r="B2550" s="3">
        <v>2013</v>
      </c>
      <c r="C2550" t="s">
        <v>23730</v>
      </c>
      <c r="D2550" t="s">
        <v>23731</v>
      </c>
      <c r="E2550" t="s">
        <v>37</v>
      </c>
      <c r="F2550" t="s">
        <v>4830</v>
      </c>
      <c r="G2550">
        <v>88</v>
      </c>
      <c r="H2550">
        <v>59379</v>
      </c>
      <c r="I2550">
        <v>200000</v>
      </c>
      <c r="J2550">
        <v>6.8</v>
      </c>
      <c r="K2550">
        <f>Table1[[#This Row],[Gross Earning]]-Table1[[#This Row],[Budget]]</f>
        <v>-140621</v>
      </c>
    </row>
    <row r="2551" spans="1:11">
      <c r="A2551" t="s">
        <v>23625</v>
      </c>
      <c r="B2551" s="3">
        <v>2014</v>
      </c>
      <c r="C2551" t="s">
        <v>23622</v>
      </c>
      <c r="D2551" t="s">
        <v>67</v>
      </c>
      <c r="E2551" t="s">
        <v>37</v>
      </c>
      <c r="G2551">
        <v>80</v>
      </c>
      <c r="H2551">
        <v>5858</v>
      </c>
      <c r="I2551">
        <v>150000</v>
      </c>
      <c r="J2551">
        <v>7.1</v>
      </c>
      <c r="K2551">
        <f>Table1[[#This Row],[Gross Earning]]-Table1[[#This Row],[Budget]]</f>
        <v>-144142</v>
      </c>
    </row>
    <row r="2552" spans="1:11">
      <c r="A2552" t="s">
        <v>23612</v>
      </c>
      <c r="B2552" s="3">
        <v>2015</v>
      </c>
      <c r="C2552" t="s">
        <v>23608</v>
      </c>
      <c r="D2552" t="s">
        <v>23610</v>
      </c>
      <c r="E2552" t="s">
        <v>37</v>
      </c>
      <c r="G2552">
        <v>72</v>
      </c>
      <c r="H2552">
        <v>4914</v>
      </c>
      <c r="I2552">
        <v>150000</v>
      </c>
      <c r="J2552">
        <v>7</v>
      </c>
      <c r="K2552">
        <f>Table1[[#This Row],[Gross Earning]]-Table1[[#This Row],[Budget]]</f>
        <v>-145086</v>
      </c>
    </row>
    <row r="2553" spans="1:11">
      <c r="A2553" t="s">
        <v>23075</v>
      </c>
      <c r="B2553" s="3">
        <v>1964</v>
      </c>
      <c r="C2553" t="s">
        <v>23074</v>
      </c>
      <c r="D2553" t="s">
        <v>214</v>
      </c>
      <c r="E2553" t="s">
        <v>37</v>
      </c>
      <c r="F2553" t="s">
        <v>4830</v>
      </c>
      <c r="G2553">
        <v>95</v>
      </c>
      <c r="H2553">
        <v>12438</v>
      </c>
      <c r="I2553">
        <v>160000</v>
      </c>
      <c r="J2553">
        <v>8.1</v>
      </c>
      <c r="K2553">
        <f>Table1[[#This Row],[Gross Earning]]-Table1[[#This Row],[Budget]]</f>
        <v>-147562</v>
      </c>
    </row>
    <row r="2554" spans="1:11">
      <c r="A2554" t="s">
        <v>22726</v>
      </c>
      <c r="B2554" s="3">
        <v>2016</v>
      </c>
      <c r="C2554" t="s">
        <v>22724</v>
      </c>
      <c r="D2554" t="s">
        <v>22725</v>
      </c>
      <c r="E2554" t="s">
        <v>37</v>
      </c>
      <c r="F2554" t="s">
        <v>39</v>
      </c>
      <c r="G2554">
        <v>94</v>
      </c>
      <c r="I2554">
        <v>150000</v>
      </c>
      <c r="J2554">
        <v>4</v>
      </c>
      <c r="K2554">
        <f>Table1[[#This Row],[Gross Earning]]-Table1[[#This Row],[Budget]]</f>
        <v>-150000</v>
      </c>
    </row>
    <row r="2555" spans="1:11">
      <c r="A2555" t="s">
        <v>23466</v>
      </c>
      <c r="B2555" s="3">
        <v>2004</v>
      </c>
      <c r="C2555" t="s">
        <v>23463</v>
      </c>
      <c r="D2555" t="s">
        <v>67</v>
      </c>
      <c r="E2555" t="s">
        <v>1464</v>
      </c>
      <c r="G2555">
        <v>59</v>
      </c>
      <c r="I2555">
        <v>150000</v>
      </c>
      <c r="J2555">
        <v>7.4</v>
      </c>
      <c r="K2555">
        <f>Table1[[#This Row],[Gross Earning]]-Table1[[#This Row],[Budget]]</f>
        <v>-150000</v>
      </c>
    </row>
    <row r="2556" spans="1:11">
      <c r="A2556" t="s">
        <v>23604</v>
      </c>
      <c r="B2556" s="3">
        <v>1965</v>
      </c>
      <c r="C2556" t="s">
        <v>1919</v>
      </c>
      <c r="D2556" t="s">
        <v>2966</v>
      </c>
      <c r="E2556" t="s">
        <v>37</v>
      </c>
      <c r="F2556" t="s">
        <v>2749</v>
      </c>
      <c r="G2556">
        <v>25</v>
      </c>
      <c r="I2556">
        <v>150000</v>
      </c>
      <c r="J2556">
        <v>8.4</v>
      </c>
      <c r="K2556">
        <f>Table1[[#This Row],[Gross Earning]]-Table1[[#This Row],[Budget]]</f>
        <v>-150000</v>
      </c>
    </row>
    <row r="2557" spans="1:11">
      <c r="A2557" t="s">
        <v>23618</v>
      </c>
      <c r="B2557" s="3">
        <v>2013</v>
      </c>
      <c r="C2557" t="s">
        <v>23615</v>
      </c>
      <c r="D2557" t="s">
        <v>67</v>
      </c>
      <c r="E2557" t="s">
        <v>37</v>
      </c>
      <c r="G2557">
        <v>66</v>
      </c>
      <c r="I2557">
        <v>150000</v>
      </c>
      <c r="J2557">
        <v>5.3</v>
      </c>
      <c r="K2557">
        <f>Table1[[#This Row],[Gross Earning]]-Table1[[#This Row],[Budget]]</f>
        <v>-150000</v>
      </c>
    </row>
    <row r="2558" spans="1:11">
      <c r="A2558" t="s">
        <v>22582</v>
      </c>
      <c r="B2558" s="3">
        <v>1997</v>
      </c>
      <c r="C2558" t="s">
        <v>17984</v>
      </c>
      <c r="D2558" t="s">
        <v>4824</v>
      </c>
      <c r="E2558" t="s">
        <v>37</v>
      </c>
      <c r="F2558" t="s">
        <v>585</v>
      </c>
      <c r="G2558">
        <v>86</v>
      </c>
      <c r="H2558">
        <v>334041</v>
      </c>
      <c r="I2558">
        <v>500000</v>
      </c>
      <c r="J2558">
        <v>6.5</v>
      </c>
      <c r="K2558">
        <f>Table1[[#This Row],[Gross Earning]]-Table1[[#This Row],[Budget]]</f>
        <v>-165959</v>
      </c>
    </row>
    <row r="2559" spans="1:11">
      <c r="A2559" t="s">
        <v>23547</v>
      </c>
      <c r="B2559" s="3">
        <v>2015</v>
      </c>
      <c r="C2559" t="s">
        <v>23544</v>
      </c>
      <c r="D2559" t="s">
        <v>3409</v>
      </c>
      <c r="E2559" t="s">
        <v>22056</v>
      </c>
      <c r="G2559">
        <v>104</v>
      </c>
      <c r="I2559">
        <v>168000</v>
      </c>
      <c r="J2559">
        <v>6.5</v>
      </c>
      <c r="K2559">
        <f>Table1[[#This Row],[Gross Earning]]-Table1[[#This Row],[Budget]]</f>
        <v>-168000</v>
      </c>
    </row>
    <row r="2560" spans="1:11">
      <c r="A2560" t="s">
        <v>23541</v>
      </c>
      <c r="B2560" s="3">
        <v>2014</v>
      </c>
      <c r="C2560" t="s">
        <v>23538</v>
      </c>
      <c r="D2560" t="s">
        <v>67</v>
      </c>
      <c r="E2560" t="s">
        <v>37</v>
      </c>
      <c r="G2560">
        <v>78</v>
      </c>
      <c r="I2560">
        <v>180000</v>
      </c>
      <c r="J2560">
        <v>8.6999999999999993</v>
      </c>
      <c r="K2560">
        <f>Table1[[#This Row],[Gross Earning]]-Table1[[#This Row],[Budget]]</f>
        <v>-180000</v>
      </c>
    </row>
    <row r="2561" spans="1:11">
      <c r="A2561" t="s">
        <v>19808</v>
      </c>
      <c r="B2561" s="3">
        <v>1996</v>
      </c>
      <c r="C2561" t="s">
        <v>322</v>
      </c>
      <c r="D2561" t="s">
        <v>5510</v>
      </c>
      <c r="E2561" t="s">
        <v>37</v>
      </c>
      <c r="F2561" t="s">
        <v>95</v>
      </c>
      <c r="G2561">
        <v>149</v>
      </c>
      <c r="H2561">
        <v>25809813</v>
      </c>
      <c r="I2561">
        <v>26000000</v>
      </c>
      <c r="J2561">
        <v>6.9</v>
      </c>
      <c r="K2561">
        <f>Table1[[#This Row],[Gross Earning]]-Table1[[#This Row],[Budget]]</f>
        <v>-190187</v>
      </c>
    </row>
    <row r="2562" spans="1:11">
      <c r="A2562" t="s">
        <v>23085</v>
      </c>
      <c r="B2562" s="3">
        <v>2004</v>
      </c>
      <c r="C2562" t="s">
        <v>23083</v>
      </c>
      <c r="D2562" t="s">
        <v>3794</v>
      </c>
      <c r="E2562" t="s">
        <v>37</v>
      </c>
      <c r="F2562" t="s">
        <v>585</v>
      </c>
      <c r="G2562">
        <v>109</v>
      </c>
      <c r="H2562">
        <v>5199</v>
      </c>
      <c r="I2562">
        <v>200000</v>
      </c>
      <c r="J2562">
        <v>6.6</v>
      </c>
      <c r="K2562">
        <f>Table1[[#This Row],[Gross Earning]]-Table1[[#This Row],[Budget]]</f>
        <v>-194801</v>
      </c>
    </row>
    <row r="2563" spans="1:11">
      <c r="A2563" t="s">
        <v>15078</v>
      </c>
      <c r="B2563" s="3">
        <v>1998</v>
      </c>
      <c r="C2563" t="s">
        <v>225</v>
      </c>
      <c r="D2563" t="s">
        <v>5967</v>
      </c>
      <c r="E2563" t="s">
        <v>37</v>
      </c>
      <c r="F2563" t="s">
        <v>585</v>
      </c>
      <c r="G2563">
        <v>100</v>
      </c>
      <c r="H2563">
        <v>9801782</v>
      </c>
      <c r="I2563">
        <v>10000000</v>
      </c>
      <c r="J2563">
        <v>6.3</v>
      </c>
      <c r="K2563">
        <f>Table1[[#This Row],[Gross Earning]]-Table1[[#This Row],[Budget]]</f>
        <v>-198218</v>
      </c>
    </row>
    <row r="2564" spans="1:11">
      <c r="A2564" t="s">
        <v>23487</v>
      </c>
      <c r="B2564" s="3">
        <v>2006</v>
      </c>
      <c r="C2564" t="s">
        <v>23484</v>
      </c>
      <c r="D2564" t="s">
        <v>20255</v>
      </c>
      <c r="E2564" t="s">
        <v>37</v>
      </c>
      <c r="F2564" t="s">
        <v>39</v>
      </c>
      <c r="G2564">
        <v>106</v>
      </c>
      <c r="H2564">
        <v>1111</v>
      </c>
      <c r="I2564">
        <v>200000</v>
      </c>
      <c r="J2564">
        <v>7.7</v>
      </c>
      <c r="K2564">
        <f>Table1[[#This Row],[Gross Earning]]-Table1[[#This Row],[Budget]]</f>
        <v>-198889</v>
      </c>
    </row>
    <row r="2565" spans="1:11">
      <c r="A2565" t="s">
        <v>23378</v>
      </c>
      <c r="B2565" s="3">
        <v>1979</v>
      </c>
      <c r="C2565" t="s">
        <v>845</v>
      </c>
      <c r="D2565" t="s">
        <v>227</v>
      </c>
      <c r="E2565" t="s">
        <v>37</v>
      </c>
      <c r="F2565" t="s">
        <v>585</v>
      </c>
      <c r="G2565">
        <v>93</v>
      </c>
      <c r="I2565">
        <v>200000</v>
      </c>
      <c r="J2565">
        <v>7</v>
      </c>
      <c r="K2565">
        <f>Table1[[#This Row],[Gross Earning]]-Table1[[#This Row],[Budget]]</f>
        <v>-200000</v>
      </c>
    </row>
    <row r="2566" spans="1:11">
      <c r="A2566" t="s">
        <v>23396</v>
      </c>
      <c r="B2566" s="3">
        <v>1933</v>
      </c>
      <c r="C2566" t="s">
        <v>23392</v>
      </c>
      <c r="D2566" t="s">
        <v>23394</v>
      </c>
      <c r="E2566" t="s">
        <v>37</v>
      </c>
      <c r="F2566" t="s">
        <v>6036</v>
      </c>
      <c r="G2566">
        <v>66</v>
      </c>
      <c r="I2566">
        <v>200000</v>
      </c>
      <c r="J2566">
        <v>6.5</v>
      </c>
      <c r="K2566">
        <f>Table1[[#This Row],[Gross Earning]]-Table1[[#This Row],[Budget]]</f>
        <v>-200000</v>
      </c>
    </row>
    <row r="2567" spans="1:11">
      <c r="A2567" t="s">
        <v>23437</v>
      </c>
      <c r="B2567" s="3">
        <v>2003</v>
      </c>
      <c r="C2567" t="s">
        <v>23436</v>
      </c>
      <c r="D2567" t="s">
        <v>4833</v>
      </c>
      <c r="E2567" t="s">
        <v>37</v>
      </c>
      <c r="F2567" t="s">
        <v>585</v>
      </c>
      <c r="G2567">
        <v>90</v>
      </c>
      <c r="I2567">
        <v>200000</v>
      </c>
      <c r="J2567">
        <v>5.0999999999999996</v>
      </c>
      <c r="K2567">
        <f>Table1[[#This Row],[Gross Earning]]-Table1[[#This Row],[Budget]]</f>
        <v>-200000</v>
      </c>
    </row>
    <row r="2568" spans="1:11">
      <c r="A2568" t="s">
        <v>23480</v>
      </c>
      <c r="B2568" s="3">
        <v>2007</v>
      </c>
      <c r="C2568" t="s">
        <v>22030</v>
      </c>
      <c r="D2568" t="s">
        <v>5499</v>
      </c>
      <c r="E2568" t="s">
        <v>37</v>
      </c>
      <c r="F2568" t="s">
        <v>4830</v>
      </c>
      <c r="G2568">
        <v>87</v>
      </c>
      <c r="I2568">
        <v>200000</v>
      </c>
      <c r="J2568">
        <v>8</v>
      </c>
      <c r="K2568">
        <f>Table1[[#This Row],[Gross Earning]]-Table1[[#This Row],[Budget]]</f>
        <v>-200000</v>
      </c>
    </row>
    <row r="2569" spans="1:11">
      <c r="A2569" t="s">
        <v>23493</v>
      </c>
      <c r="B2569" s="3">
        <v>2004</v>
      </c>
      <c r="C2569" t="s">
        <v>23491</v>
      </c>
      <c r="D2569" t="s">
        <v>7144</v>
      </c>
      <c r="E2569" t="s">
        <v>37</v>
      </c>
      <c r="G2569">
        <v>86</v>
      </c>
      <c r="I2569">
        <v>200000</v>
      </c>
      <c r="J2569">
        <v>7.2</v>
      </c>
      <c r="K2569">
        <f>Table1[[#This Row],[Gross Earning]]-Table1[[#This Row],[Budget]]</f>
        <v>-200000</v>
      </c>
    </row>
    <row r="2570" spans="1:11">
      <c r="A2570" t="s">
        <v>23508</v>
      </c>
      <c r="B2570" s="3">
        <v>2012</v>
      </c>
      <c r="C2570" t="s">
        <v>23505</v>
      </c>
      <c r="D2570" t="s">
        <v>5510</v>
      </c>
      <c r="E2570" t="s">
        <v>37</v>
      </c>
      <c r="G2570">
        <v>105</v>
      </c>
      <c r="I2570">
        <v>200000</v>
      </c>
      <c r="J2570">
        <v>6.7</v>
      </c>
      <c r="K2570">
        <f>Table1[[#This Row],[Gross Earning]]-Table1[[#This Row],[Budget]]</f>
        <v>-200000</v>
      </c>
    </row>
    <row r="2571" spans="1:11">
      <c r="A2571" t="s">
        <v>23518</v>
      </c>
      <c r="B2571" s="3">
        <v>2012</v>
      </c>
      <c r="C2571" t="s">
        <v>23516</v>
      </c>
      <c r="D2571" t="s">
        <v>3409</v>
      </c>
      <c r="E2571" t="s">
        <v>37</v>
      </c>
      <c r="G2571">
        <v>94</v>
      </c>
      <c r="I2571">
        <v>200000</v>
      </c>
      <c r="J2571">
        <v>8.1</v>
      </c>
      <c r="K2571">
        <f>Table1[[#This Row],[Gross Earning]]-Table1[[#This Row],[Budget]]</f>
        <v>-200000</v>
      </c>
    </row>
    <row r="2572" spans="1:11">
      <c r="A2572" t="s">
        <v>23562</v>
      </c>
      <c r="B2572" s="3">
        <v>2014</v>
      </c>
      <c r="C2572" t="s">
        <v>23559</v>
      </c>
      <c r="D2572" t="s">
        <v>3409</v>
      </c>
      <c r="E2572" t="s">
        <v>37</v>
      </c>
      <c r="G2572">
        <v>109</v>
      </c>
      <c r="I2572">
        <v>200000</v>
      </c>
      <c r="J2572">
        <v>7</v>
      </c>
      <c r="K2572">
        <f>Table1[[#This Row],[Gross Earning]]-Table1[[#This Row],[Budget]]</f>
        <v>-200000</v>
      </c>
    </row>
    <row r="2573" spans="1:11">
      <c r="A2573" t="s">
        <v>24095</v>
      </c>
      <c r="B2573" s="3">
        <v>2012</v>
      </c>
      <c r="C2573" t="s">
        <v>24092</v>
      </c>
      <c r="D2573" t="s">
        <v>12838</v>
      </c>
      <c r="E2573" t="s">
        <v>37</v>
      </c>
      <c r="G2573">
        <v>82</v>
      </c>
      <c r="I2573">
        <v>200000</v>
      </c>
      <c r="J2573">
        <v>5.4</v>
      </c>
      <c r="K2573">
        <f>Table1[[#This Row],[Gross Earning]]-Table1[[#This Row],[Budget]]</f>
        <v>-200000</v>
      </c>
    </row>
    <row r="2574" spans="1:11">
      <c r="A2574" t="s">
        <v>23229</v>
      </c>
      <c r="B2574" s="3">
        <v>2013</v>
      </c>
      <c r="C2574" t="s">
        <v>13940</v>
      </c>
      <c r="D2574" t="s">
        <v>4075</v>
      </c>
      <c r="E2574" t="s">
        <v>37</v>
      </c>
      <c r="F2574" t="s">
        <v>585</v>
      </c>
      <c r="G2574">
        <v>99</v>
      </c>
      <c r="H2574">
        <v>49494</v>
      </c>
      <c r="I2574">
        <v>250000</v>
      </c>
      <c r="J2574">
        <v>3.9</v>
      </c>
      <c r="K2574">
        <f>Table1[[#This Row],[Gross Earning]]-Table1[[#This Row],[Budget]]</f>
        <v>-200506</v>
      </c>
    </row>
    <row r="2575" spans="1:11">
      <c r="A2575" t="s">
        <v>21699</v>
      </c>
      <c r="B2575" s="3">
        <v>2001</v>
      </c>
      <c r="C2575" t="s">
        <v>21697</v>
      </c>
      <c r="D2575" t="s">
        <v>3082</v>
      </c>
      <c r="E2575" t="s">
        <v>37</v>
      </c>
      <c r="F2575" t="s">
        <v>39</v>
      </c>
      <c r="G2575">
        <v>119</v>
      </c>
      <c r="H2575">
        <v>798341</v>
      </c>
      <c r="I2575">
        <v>1000000</v>
      </c>
      <c r="J2575">
        <v>7.2</v>
      </c>
      <c r="K2575">
        <f>Table1[[#This Row],[Gross Earning]]-Table1[[#This Row],[Budget]]</f>
        <v>-201659</v>
      </c>
    </row>
    <row r="2576" spans="1:11">
      <c r="A2576" t="s">
        <v>22586</v>
      </c>
      <c r="B2576" s="3">
        <v>2001</v>
      </c>
      <c r="C2576" t="s">
        <v>22585</v>
      </c>
      <c r="D2576" t="s">
        <v>1681</v>
      </c>
      <c r="E2576" t="s">
        <v>37</v>
      </c>
      <c r="F2576" t="s">
        <v>585</v>
      </c>
      <c r="G2576">
        <v>98</v>
      </c>
      <c r="H2576">
        <v>295468</v>
      </c>
      <c r="I2576">
        <v>500000</v>
      </c>
      <c r="J2576">
        <v>6</v>
      </c>
      <c r="K2576">
        <f>Table1[[#This Row],[Gross Earning]]-Table1[[#This Row],[Budget]]</f>
        <v>-204532</v>
      </c>
    </row>
    <row r="2577" spans="1:11">
      <c r="A2577" t="s">
        <v>22969</v>
      </c>
      <c r="B2577" s="3">
        <v>2005</v>
      </c>
      <c r="C2577" t="s">
        <v>22966</v>
      </c>
      <c r="D2577" t="s">
        <v>16528</v>
      </c>
      <c r="E2577" t="s">
        <v>37</v>
      </c>
      <c r="F2577" t="s">
        <v>585</v>
      </c>
      <c r="G2577">
        <v>88</v>
      </c>
      <c r="H2577">
        <v>1523883</v>
      </c>
      <c r="I2577">
        <v>1750211</v>
      </c>
      <c r="J2577">
        <v>7.8</v>
      </c>
      <c r="K2577">
        <f>Table1[[#This Row],[Gross Earning]]-Table1[[#This Row],[Budget]]</f>
        <v>-226328</v>
      </c>
    </row>
    <row r="2578" spans="1:11">
      <c r="A2578" t="s">
        <v>23257</v>
      </c>
      <c r="B2578" s="3">
        <v>1997</v>
      </c>
      <c r="C2578" t="s">
        <v>23255</v>
      </c>
      <c r="D2578" t="s">
        <v>12332</v>
      </c>
      <c r="E2578" t="s">
        <v>37</v>
      </c>
      <c r="G2578">
        <v>81</v>
      </c>
      <c r="H2578">
        <v>18195</v>
      </c>
      <c r="I2578">
        <v>250000</v>
      </c>
      <c r="J2578">
        <v>6.3</v>
      </c>
      <c r="K2578">
        <f>Table1[[#This Row],[Gross Earning]]-Table1[[#This Row],[Budget]]</f>
        <v>-231805</v>
      </c>
    </row>
    <row r="2579" spans="1:11">
      <c r="A2579" t="s">
        <v>20839</v>
      </c>
      <c r="B2579" s="3">
        <v>2007</v>
      </c>
      <c r="C2579" t="s">
        <v>20836</v>
      </c>
      <c r="D2579" t="s">
        <v>1415</v>
      </c>
      <c r="E2579" t="s">
        <v>15950</v>
      </c>
      <c r="F2579" t="s">
        <v>95</v>
      </c>
      <c r="G2579">
        <v>95</v>
      </c>
      <c r="H2579">
        <v>1060591</v>
      </c>
      <c r="I2579">
        <v>1300000</v>
      </c>
      <c r="J2579">
        <v>7.2</v>
      </c>
      <c r="K2579">
        <f>Table1[[#This Row],[Gross Earning]]-Table1[[#This Row],[Budget]]</f>
        <v>-239409</v>
      </c>
    </row>
    <row r="2580" spans="1:11">
      <c r="A2580" t="s">
        <v>23327</v>
      </c>
      <c r="B2580" s="3">
        <v>2006</v>
      </c>
      <c r="C2580" t="s">
        <v>23325</v>
      </c>
      <c r="D2580" t="s">
        <v>1671</v>
      </c>
      <c r="E2580" t="s">
        <v>37</v>
      </c>
      <c r="G2580">
        <v>83</v>
      </c>
      <c r="I2580">
        <v>240000</v>
      </c>
      <c r="J2580">
        <v>6.5</v>
      </c>
      <c r="K2580">
        <f>Table1[[#This Row],[Gross Earning]]-Table1[[#This Row],[Budget]]</f>
        <v>-240000</v>
      </c>
    </row>
    <row r="2581" spans="1:11">
      <c r="A2581" t="s">
        <v>23321</v>
      </c>
      <c r="B2581" s="3">
        <v>1925</v>
      </c>
      <c r="C2581" t="s">
        <v>17041</v>
      </c>
      <c r="D2581" t="s">
        <v>5605</v>
      </c>
      <c r="F2581" t="s">
        <v>4830</v>
      </c>
      <c r="G2581">
        <v>151</v>
      </c>
      <c r="I2581">
        <v>245000</v>
      </c>
      <c r="J2581">
        <v>8.3000000000000007</v>
      </c>
      <c r="K2581">
        <f>Table1[[#This Row],[Gross Earning]]-Table1[[#This Row],[Budget]]</f>
        <v>-245000</v>
      </c>
    </row>
    <row r="2582" spans="1:11">
      <c r="A2582" t="s">
        <v>23132</v>
      </c>
      <c r="B2582" s="3">
        <v>1981</v>
      </c>
      <c r="C2582" t="s">
        <v>23131</v>
      </c>
      <c r="D2582" t="s">
        <v>5103</v>
      </c>
      <c r="E2582" t="s">
        <v>37</v>
      </c>
      <c r="F2582" t="s">
        <v>585</v>
      </c>
      <c r="G2582">
        <v>96</v>
      </c>
      <c r="I2582">
        <v>250000</v>
      </c>
      <c r="J2582">
        <v>4.5</v>
      </c>
      <c r="K2582">
        <f>Table1[[#This Row],[Gross Earning]]-Table1[[#This Row],[Budget]]</f>
        <v>-250000</v>
      </c>
    </row>
    <row r="2583" spans="1:11">
      <c r="A2583" t="s">
        <v>23268</v>
      </c>
      <c r="B2583" s="3">
        <v>2010</v>
      </c>
      <c r="C2583" t="s">
        <v>13153</v>
      </c>
      <c r="D2583" t="s">
        <v>3409</v>
      </c>
      <c r="E2583" t="s">
        <v>37</v>
      </c>
      <c r="F2583" t="s">
        <v>95</v>
      </c>
      <c r="G2583">
        <v>95</v>
      </c>
      <c r="I2583">
        <v>250000</v>
      </c>
      <c r="J2583">
        <v>5.7</v>
      </c>
      <c r="K2583">
        <f>Table1[[#This Row],[Gross Earning]]-Table1[[#This Row],[Budget]]</f>
        <v>-250000</v>
      </c>
    </row>
    <row r="2584" spans="1:11">
      <c r="A2584" t="s">
        <v>23282</v>
      </c>
      <c r="B2584" s="3">
        <v>2010</v>
      </c>
      <c r="C2584" t="s">
        <v>23279</v>
      </c>
      <c r="D2584" t="s">
        <v>7144</v>
      </c>
      <c r="E2584" t="s">
        <v>37</v>
      </c>
      <c r="F2584" t="s">
        <v>95</v>
      </c>
      <c r="G2584">
        <v>98</v>
      </c>
      <c r="I2584">
        <v>250000</v>
      </c>
      <c r="J2584">
        <v>6.2</v>
      </c>
      <c r="K2584">
        <f>Table1[[#This Row],[Gross Earning]]-Table1[[#This Row],[Budget]]</f>
        <v>-250000</v>
      </c>
    </row>
    <row r="2585" spans="1:11">
      <c r="A2585" t="s">
        <v>23302</v>
      </c>
      <c r="B2585" s="3">
        <v>2013</v>
      </c>
      <c r="C2585" t="s">
        <v>23299</v>
      </c>
      <c r="D2585" t="s">
        <v>67</v>
      </c>
      <c r="E2585" t="s">
        <v>37</v>
      </c>
      <c r="F2585" t="s">
        <v>95</v>
      </c>
      <c r="G2585">
        <v>66</v>
      </c>
      <c r="I2585">
        <v>250000</v>
      </c>
      <c r="J2585">
        <v>7.8</v>
      </c>
      <c r="K2585">
        <f>Table1[[#This Row],[Gross Earning]]-Table1[[#This Row],[Budget]]</f>
        <v>-250000</v>
      </c>
    </row>
    <row r="2586" spans="1:11">
      <c r="A2586" t="s">
        <v>23307</v>
      </c>
      <c r="B2586" s="3">
        <v>2012</v>
      </c>
      <c r="C2586" t="s">
        <v>23305</v>
      </c>
      <c r="D2586" t="s">
        <v>5544</v>
      </c>
      <c r="E2586" t="s">
        <v>37</v>
      </c>
      <c r="F2586" t="s">
        <v>39</v>
      </c>
      <c r="G2586">
        <v>95</v>
      </c>
      <c r="I2586">
        <v>250000</v>
      </c>
      <c r="J2586">
        <v>4.4000000000000004</v>
      </c>
      <c r="K2586">
        <f>Table1[[#This Row],[Gross Earning]]-Table1[[#This Row],[Budget]]</f>
        <v>-250000</v>
      </c>
    </row>
    <row r="2587" spans="1:11">
      <c r="A2587" t="s">
        <v>23312</v>
      </c>
      <c r="B2587" s="3">
        <v>2014</v>
      </c>
      <c r="C2587" t="s">
        <v>22742</v>
      </c>
      <c r="D2587" t="s">
        <v>18089</v>
      </c>
      <c r="E2587" t="s">
        <v>37</v>
      </c>
      <c r="F2587" t="s">
        <v>95</v>
      </c>
      <c r="G2587">
        <v>108</v>
      </c>
      <c r="I2587">
        <v>250000</v>
      </c>
      <c r="J2587">
        <v>6.6</v>
      </c>
      <c r="K2587">
        <f>Table1[[#This Row],[Gross Earning]]-Table1[[#This Row],[Budget]]</f>
        <v>-250000</v>
      </c>
    </row>
    <row r="2588" spans="1:11">
      <c r="A2588" t="s">
        <v>23316</v>
      </c>
      <c r="B2588" s="3">
        <v>2014</v>
      </c>
      <c r="C2588" t="s">
        <v>23315</v>
      </c>
      <c r="D2588" t="s">
        <v>67</v>
      </c>
      <c r="E2588" t="s">
        <v>37</v>
      </c>
      <c r="G2588">
        <v>90</v>
      </c>
      <c r="I2588">
        <v>250000</v>
      </c>
      <c r="J2588">
        <v>8</v>
      </c>
      <c r="K2588">
        <f>Table1[[#This Row],[Gross Earning]]-Table1[[#This Row],[Budget]]</f>
        <v>-250000</v>
      </c>
    </row>
    <row r="2589" spans="1:11">
      <c r="A2589" t="s">
        <v>23334</v>
      </c>
      <c r="B2589" s="3">
        <v>2013</v>
      </c>
      <c r="C2589" t="s">
        <v>23331</v>
      </c>
      <c r="D2589" t="s">
        <v>6545</v>
      </c>
      <c r="E2589" t="s">
        <v>37</v>
      </c>
      <c r="G2589">
        <v>108</v>
      </c>
      <c r="I2589">
        <v>250000</v>
      </c>
      <c r="J2589">
        <v>7.1</v>
      </c>
      <c r="K2589">
        <f>Table1[[#This Row],[Gross Earning]]-Table1[[#This Row],[Budget]]</f>
        <v>-250000</v>
      </c>
    </row>
    <row r="2590" spans="1:11">
      <c r="A2590" t="s">
        <v>23346</v>
      </c>
      <c r="B2590" s="3">
        <v>2015</v>
      </c>
      <c r="C2590" t="s">
        <v>23342</v>
      </c>
      <c r="D2590" t="s">
        <v>23344</v>
      </c>
      <c r="E2590" t="s">
        <v>37</v>
      </c>
      <c r="G2590">
        <v>105</v>
      </c>
      <c r="I2590">
        <v>250000</v>
      </c>
      <c r="J2590">
        <v>4</v>
      </c>
      <c r="K2590">
        <f>Table1[[#This Row],[Gross Earning]]-Table1[[#This Row],[Budget]]</f>
        <v>-250000</v>
      </c>
    </row>
    <row r="2591" spans="1:11">
      <c r="A2591" t="s">
        <v>23442</v>
      </c>
      <c r="B2591" s="3">
        <v>2015</v>
      </c>
      <c r="C2591" t="s">
        <v>12537</v>
      </c>
      <c r="D2591" t="s">
        <v>2527</v>
      </c>
      <c r="E2591" t="s">
        <v>37</v>
      </c>
      <c r="G2591">
        <v>95</v>
      </c>
      <c r="I2591">
        <v>250000</v>
      </c>
      <c r="J2591">
        <v>6.2</v>
      </c>
      <c r="K2591">
        <f>Table1[[#This Row],[Gross Earning]]-Table1[[#This Row],[Budget]]</f>
        <v>-250000</v>
      </c>
    </row>
    <row r="2592" spans="1:11">
      <c r="A2592" t="s">
        <v>22590</v>
      </c>
      <c r="B2592" s="3">
        <v>2002</v>
      </c>
      <c r="C2592" t="s">
        <v>22589</v>
      </c>
      <c r="D2592" t="s">
        <v>2125</v>
      </c>
      <c r="E2592" t="s">
        <v>37</v>
      </c>
      <c r="F2592" t="s">
        <v>585</v>
      </c>
      <c r="G2592">
        <v>91</v>
      </c>
      <c r="H2592">
        <v>243347</v>
      </c>
      <c r="I2592">
        <v>500000</v>
      </c>
      <c r="J2592">
        <v>5.3</v>
      </c>
      <c r="K2592">
        <f>Table1[[#This Row],[Gross Earning]]-Table1[[#This Row],[Budget]]</f>
        <v>-256653</v>
      </c>
    </row>
    <row r="2593" spans="1:11">
      <c r="A2593" t="s">
        <v>23080</v>
      </c>
      <c r="B2593" s="3">
        <v>1997</v>
      </c>
      <c r="C2593" t="s">
        <v>17658</v>
      </c>
      <c r="D2593" t="s">
        <v>214</v>
      </c>
      <c r="E2593" t="s">
        <v>37</v>
      </c>
      <c r="F2593" t="s">
        <v>585</v>
      </c>
      <c r="G2593">
        <v>94</v>
      </c>
      <c r="H2593">
        <v>40542</v>
      </c>
      <c r="I2593">
        <v>300000</v>
      </c>
      <c r="J2593">
        <v>5.5</v>
      </c>
      <c r="K2593">
        <f>Table1[[#This Row],[Gross Earning]]-Table1[[#This Row],[Budget]]</f>
        <v>-259458</v>
      </c>
    </row>
    <row r="2594" spans="1:11">
      <c r="A2594" t="s">
        <v>22647</v>
      </c>
      <c r="B2594" s="3">
        <v>2010</v>
      </c>
      <c r="C2594" t="s">
        <v>22646</v>
      </c>
      <c r="D2594" t="s">
        <v>2683</v>
      </c>
      <c r="E2594" t="s">
        <v>37</v>
      </c>
      <c r="F2594" t="s">
        <v>585</v>
      </c>
      <c r="G2594">
        <v>94</v>
      </c>
      <c r="H2594">
        <v>237301</v>
      </c>
      <c r="I2594">
        <v>500000</v>
      </c>
      <c r="J2594">
        <v>6.4</v>
      </c>
      <c r="K2594">
        <f>Table1[[#This Row],[Gross Earning]]-Table1[[#This Row],[Budget]]</f>
        <v>-262699</v>
      </c>
    </row>
    <row r="2595" spans="1:11">
      <c r="A2595" t="s">
        <v>22890</v>
      </c>
      <c r="B2595" s="3">
        <v>1981</v>
      </c>
      <c r="C2595" t="s">
        <v>22887</v>
      </c>
      <c r="D2595" t="s">
        <v>6403</v>
      </c>
      <c r="E2595" t="s">
        <v>9795</v>
      </c>
      <c r="F2595" t="s">
        <v>7334</v>
      </c>
      <c r="G2595">
        <v>82</v>
      </c>
      <c r="H2595">
        <v>126387</v>
      </c>
      <c r="I2595">
        <v>400000</v>
      </c>
      <c r="J2595">
        <v>6.9</v>
      </c>
      <c r="K2595">
        <f>Table1[[#This Row],[Gross Earning]]-Table1[[#This Row],[Budget]]</f>
        <v>-273613</v>
      </c>
    </row>
    <row r="2596" spans="1:11">
      <c r="A2596" t="s">
        <v>20940</v>
      </c>
      <c r="B2596" s="3">
        <v>2000</v>
      </c>
      <c r="C2596" t="s">
        <v>20938</v>
      </c>
      <c r="D2596" t="s">
        <v>2125</v>
      </c>
      <c r="E2596" t="s">
        <v>2778</v>
      </c>
      <c r="F2596" t="s">
        <v>585</v>
      </c>
      <c r="G2596">
        <v>114</v>
      </c>
      <c r="H2596">
        <v>1221261</v>
      </c>
      <c r="I2596">
        <v>1500000</v>
      </c>
      <c r="J2596">
        <v>7.9</v>
      </c>
      <c r="K2596">
        <f>Table1[[#This Row],[Gross Earning]]-Table1[[#This Row],[Budget]]</f>
        <v>-278739</v>
      </c>
    </row>
    <row r="2597" spans="1:11">
      <c r="A2597" t="s">
        <v>23071</v>
      </c>
      <c r="B2597" s="3">
        <v>2001</v>
      </c>
      <c r="C2597" t="s">
        <v>22482</v>
      </c>
      <c r="D2597" t="s">
        <v>67</v>
      </c>
      <c r="E2597" t="s">
        <v>37</v>
      </c>
      <c r="G2597">
        <v>102</v>
      </c>
      <c r="H2597">
        <v>16892</v>
      </c>
      <c r="I2597">
        <v>300000</v>
      </c>
      <c r="J2597">
        <v>7.6</v>
      </c>
      <c r="K2597">
        <f>Table1[[#This Row],[Gross Earning]]-Table1[[#This Row],[Budget]]</f>
        <v>-283108</v>
      </c>
    </row>
    <row r="2598" spans="1:11">
      <c r="A2598" t="s">
        <v>23156</v>
      </c>
      <c r="B2598" s="3">
        <v>2010</v>
      </c>
      <c r="C2598" t="s">
        <v>23153</v>
      </c>
      <c r="D2598" t="s">
        <v>23154</v>
      </c>
      <c r="E2598" t="s">
        <v>37</v>
      </c>
      <c r="F2598" t="s">
        <v>585</v>
      </c>
      <c r="G2598">
        <v>90</v>
      </c>
      <c r="I2598">
        <v>290000</v>
      </c>
      <c r="J2598">
        <v>4.3</v>
      </c>
      <c r="K2598">
        <f>Table1[[#This Row],[Gross Earning]]-Table1[[#This Row],[Budget]]</f>
        <v>-290000</v>
      </c>
    </row>
    <row r="2599" spans="1:11">
      <c r="A2599" t="s">
        <v>23108</v>
      </c>
      <c r="B2599" s="3">
        <v>2014</v>
      </c>
      <c r="C2599" t="s">
        <v>23107</v>
      </c>
      <c r="D2599" t="s">
        <v>10413</v>
      </c>
      <c r="E2599" t="s">
        <v>37</v>
      </c>
      <c r="F2599" t="s">
        <v>585</v>
      </c>
      <c r="G2599">
        <v>95</v>
      </c>
      <c r="H2599">
        <v>2468</v>
      </c>
      <c r="I2599">
        <v>300000</v>
      </c>
      <c r="J2599">
        <v>4.8</v>
      </c>
      <c r="K2599">
        <f>Table1[[#This Row],[Gross Earning]]-Table1[[#This Row],[Budget]]</f>
        <v>-297532</v>
      </c>
    </row>
    <row r="2600" spans="1:11">
      <c r="A2600" t="s">
        <v>17892</v>
      </c>
      <c r="B2600" s="3">
        <v>2015</v>
      </c>
      <c r="C2600" t="s">
        <v>13777</v>
      </c>
      <c r="D2600" t="s">
        <v>3409</v>
      </c>
      <c r="E2600" t="s">
        <v>37</v>
      </c>
      <c r="F2600" t="s">
        <v>39</v>
      </c>
      <c r="G2600">
        <v>121</v>
      </c>
      <c r="H2600">
        <v>4700361</v>
      </c>
      <c r="I2600">
        <v>5000000</v>
      </c>
      <c r="J2600">
        <v>4.5999999999999996</v>
      </c>
      <c r="K2600">
        <f>Table1[[#This Row],[Gross Earning]]-Table1[[#This Row],[Budget]]</f>
        <v>-299639</v>
      </c>
    </row>
    <row r="2601" spans="1:11">
      <c r="A2601" t="s">
        <v>23056</v>
      </c>
      <c r="B2601" s="3">
        <v>2010</v>
      </c>
      <c r="C2601" t="s">
        <v>23055</v>
      </c>
      <c r="D2601" t="s">
        <v>3409</v>
      </c>
      <c r="E2601" t="s">
        <v>37</v>
      </c>
      <c r="F2601" t="s">
        <v>585</v>
      </c>
      <c r="G2601">
        <v>88</v>
      </c>
      <c r="I2601">
        <v>300000</v>
      </c>
      <c r="J2601">
        <v>5.2</v>
      </c>
      <c r="K2601">
        <f>Table1[[#This Row],[Gross Earning]]-Table1[[#This Row],[Budget]]</f>
        <v>-300000</v>
      </c>
    </row>
    <row r="2602" spans="1:11">
      <c r="A2602" t="s">
        <v>23061</v>
      </c>
      <c r="B2602" s="3">
        <v>1965</v>
      </c>
      <c r="C2602" t="s">
        <v>23059</v>
      </c>
      <c r="D2602" t="s">
        <v>4824</v>
      </c>
      <c r="E2602" t="s">
        <v>1464</v>
      </c>
      <c r="F2602" t="s">
        <v>4830</v>
      </c>
      <c r="G2602">
        <v>110</v>
      </c>
      <c r="I2602">
        <v>300000</v>
      </c>
      <c r="J2602">
        <v>7.7</v>
      </c>
      <c r="K2602">
        <f>Table1[[#This Row],[Gross Earning]]-Table1[[#This Row],[Budget]]</f>
        <v>-300000</v>
      </c>
    </row>
    <row r="2603" spans="1:11">
      <c r="A2603" t="s">
        <v>23104</v>
      </c>
      <c r="B2603" s="3">
        <v>1975</v>
      </c>
      <c r="C2603" t="s">
        <v>23102</v>
      </c>
      <c r="D2603" t="s">
        <v>23103</v>
      </c>
      <c r="E2603" t="s">
        <v>37</v>
      </c>
      <c r="F2603" t="s">
        <v>585</v>
      </c>
      <c r="G2603">
        <v>80</v>
      </c>
      <c r="I2603">
        <v>300000</v>
      </c>
      <c r="J2603">
        <v>6.2</v>
      </c>
      <c r="K2603">
        <f>Table1[[#This Row],[Gross Earning]]-Table1[[#This Row],[Budget]]</f>
        <v>-300000</v>
      </c>
    </row>
    <row r="2604" spans="1:11">
      <c r="A2604" t="s">
        <v>23120</v>
      </c>
      <c r="B2604" s="3">
        <v>2010</v>
      </c>
      <c r="C2604" t="s">
        <v>23118</v>
      </c>
      <c r="D2604" t="s">
        <v>1415</v>
      </c>
      <c r="E2604" t="s">
        <v>37</v>
      </c>
      <c r="F2604" t="s">
        <v>585</v>
      </c>
      <c r="G2604">
        <v>98</v>
      </c>
      <c r="I2604">
        <v>300000</v>
      </c>
      <c r="J2604">
        <v>7.2</v>
      </c>
      <c r="K2604">
        <f>Table1[[#This Row],[Gross Earning]]-Table1[[#This Row],[Budget]]</f>
        <v>-300000</v>
      </c>
    </row>
    <row r="2605" spans="1:11">
      <c r="A2605" t="s">
        <v>23138</v>
      </c>
      <c r="B2605" s="3">
        <v>2011</v>
      </c>
      <c r="C2605" t="s">
        <v>23136</v>
      </c>
      <c r="D2605" t="s">
        <v>23137</v>
      </c>
      <c r="E2605" t="s">
        <v>37</v>
      </c>
      <c r="F2605" t="s">
        <v>585</v>
      </c>
      <c r="G2605">
        <v>97</v>
      </c>
      <c r="I2605">
        <v>300000</v>
      </c>
      <c r="J2605">
        <v>6.4</v>
      </c>
      <c r="K2605">
        <f>Table1[[#This Row],[Gross Earning]]-Table1[[#This Row],[Budget]]</f>
        <v>-300000</v>
      </c>
    </row>
    <row r="2606" spans="1:11">
      <c r="A2606" t="s">
        <v>23184</v>
      </c>
      <c r="B2606" s="3">
        <v>2014</v>
      </c>
      <c r="C2606" t="s">
        <v>23181</v>
      </c>
      <c r="D2606" t="s">
        <v>15140</v>
      </c>
      <c r="E2606" t="s">
        <v>37</v>
      </c>
      <c r="G2606">
        <v>90</v>
      </c>
      <c r="I2606">
        <v>300000</v>
      </c>
      <c r="J2606">
        <v>4.3</v>
      </c>
      <c r="K2606">
        <f>Table1[[#This Row],[Gross Earning]]-Table1[[#This Row],[Budget]]</f>
        <v>-300000</v>
      </c>
    </row>
    <row r="2607" spans="1:11">
      <c r="A2607" t="s">
        <v>23215</v>
      </c>
      <c r="B2607" s="3">
        <v>2015</v>
      </c>
      <c r="C2607" t="s">
        <v>23213</v>
      </c>
      <c r="D2607" t="s">
        <v>6403</v>
      </c>
      <c r="E2607" t="s">
        <v>37</v>
      </c>
      <c r="G2607">
        <v>96</v>
      </c>
      <c r="I2607">
        <v>300000</v>
      </c>
      <c r="J2607">
        <v>4.3</v>
      </c>
      <c r="K2607">
        <f>Table1[[#This Row],[Gross Earning]]-Table1[[#This Row],[Budget]]</f>
        <v>-300000</v>
      </c>
    </row>
    <row r="2608" spans="1:11">
      <c r="A2608" t="s">
        <v>10549</v>
      </c>
      <c r="B2608" s="3">
        <v>2012</v>
      </c>
      <c r="C2608" t="s">
        <v>4003</v>
      </c>
      <c r="D2608" t="s">
        <v>1681</v>
      </c>
      <c r="E2608" t="s">
        <v>37</v>
      </c>
      <c r="F2608" t="s">
        <v>585</v>
      </c>
      <c r="G2608">
        <v>112</v>
      </c>
      <c r="H2608">
        <v>16684352</v>
      </c>
      <c r="I2608">
        <v>17000000</v>
      </c>
      <c r="J2608">
        <v>6.3</v>
      </c>
      <c r="K2608">
        <f>Table1[[#This Row],[Gross Earning]]-Table1[[#This Row],[Budget]]</f>
        <v>-315648</v>
      </c>
    </row>
    <row r="2609" spans="1:11">
      <c r="A2609" t="s">
        <v>23005</v>
      </c>
      <c r="B2609" s="3">
        <v>1934</v>
      </c>
      <c r="C2609" t="s">
        <v>19168</v>
      </c>
      <c r="D2609" t="s">
        <v>1681</v>
      </c>
      <c r="E2609" t="s">
        <v>37</v>
      </c>
      <c r="F2609" t="s">
        <v>5613</v>
      </c>
      <c r="G2609">
        <v>65</v>
      </c>
      <c r="I2609">
        <v>325000</v>
      </c>
      <c r="J2609">
        <v>8.1999999999999993</v>
      </c>
      <c r="K2609">
        <f>Table1[[#This Row],[Gross Earning]]-Table1[[#This Row],[Budget]]</f>
        <v>-325000</v>
      </c>
    </row>
    <row r="2610" spans="1:11">
      <c r="A2610" t="s">
        <v>19408</v>
      </c>
      <c r="B2610" s="3">
        <v>1996</v>
      </c>
      <c r="C2610" t="s">
        <v>13503</v>
      </c>
      <c r="D2610" t="s">
        <v>1544</v>
      </c>
      <c r="E2610" t="s">
        <v>37</v>
      </c>
      <c r="F2610" t="s">
        <v>585</v>
      </c>
      <c r="G2610">
        <v>108</v>
      </c>
      <c r="H2610">
        <v>2961991</v>
      </c>
      <c r="I2610">
        <v>3300000</v>
      </c>
      <c r="J2610">
        <v>6.9</v>
      </c>
      <c r="K2610">
        <f>Table1[[#This Row],[Gross Earning]]-Table1[[#This Row],[Budget]]</f>
        <v>-338009</v>
      </c>
    </row>
    <row r="2611" spans="1:11">
      <c r="A2611" t="s">
        <v>11066</v>
      </c>
      <c r="B2611" s="3">
        <v>2007</v>
      </c>
      <c r="C2611" t="s">
        <v>11065</v>
      </c>
      <c r="D2611" t="s">
        <v>3409</v>
      </c>
      <c r="E2611" t="s">
        <v>37</v>
      </c>
      <c r="F2611" t="s">
        <v>585</v>
      </c>
      <c r="G2611">
        <v>124</v>
      </c>
      <c r="H2611">
        <v>19661987</v>
      </c>
      <c r="I2611">
        <v>20000000</v>
      </c>
      <c r="J2611">
        <v>7.5</v>
      </c>
      <c r="K2611">
        <f>Table1[[#This Row],[Gross Earning]]-Table1[[#This Row],[Budget]]</f>
        <v>-338013</v>
      </c>
    </row>
    <row r="2612" spans="1:11">
      <c r="A2612" t="s">
        <v>22593</v>
      </c>
      <c r="B2612" s="3">
        <v>2005</v>
      </c>
      <c r="C2612" t="s">
        <v>272</v>
      </c>
      <c r="D2612" t="s">
        <v>2527</v>
      </c>
      <c r="E2612" t="s">
        <v>37</v>
      </c>
      <c r="F2612" t="s">
        <v>585</v>
      </c>
      <c r="G2612">
        <v>91</v>
      </c>
      <c r="H2612">
        <v>154077</v>
      </c>
      <c r="I2612">
        <v>500000</v>
      </c>
      <c r="J2612">
        <v>6.6</v>
      </c>
      <c r="K2612">
        <f>Table1[[#This Row],[Gross Earning]]-Table1[[#This Row],[Budget]]</f>
        <v>-345923</v>
      </c>
    </row>
    <row r="2613" spans="1:11">
      <c r="A2613" t="s">
        <v>22602</v>
      </c>
      <c r="B2613" s="3">
        <v>2012</v>
      </c>
      <c r="C2613" t="s">
        <v>22600</v>
      </c>
      <c r="D2613" t="s">
        <v>67</v>
      </c>
      <c r="E2613" t="s">
        <v>37</v>
      </c>
      <c r="G2613">
        <v>88</v>
      </c>
      <c r="H2613">
        <v>151389</v>
      </c>
      <c r="I2613">
        <v>500000</v>
      </c>
      <c r="J2613">
        <v>7.1</v>
      </c>
      <c r="K2613">
        <f>Table1[[#This Row],[Gross Earning]]-Table1[[#This Row],[Budget]]</f>
        <v>-348611</v>
      </c>
    </row>
    <row r="2614" spans="1:11">
      <c r="A2614" t="s">
        <v>16566</v>
      </c>
      <c r="B2614" s="3">
        <v>1978</v>
      </c>
      <c r="C2614" t="s">
        <v>16563</v>
      </c>
      <c r="D2614" t="s">
        <v>6403</v>
      </c>
      <c r="E2614" t="s">
        <v>37</v>
      </c>
      <c r="F2614" t="s">
        <v>95</v>
      </c>
      <c r="G2614">
        <v>79</v>
      </c>
      <c r="I2614">
        <v>350000</v>
      </c>
      <c r="J2614">
        <v>4.0999999999999996</v>
      </c>
      <c r="K2614">
        <f>Table1[[#This Row],[Gross Earning]]-Table1[[#This Row],[Budget]]</f>
        <v>-350000</v>
      </c>
    </row>
    <row r="2615" spans="1:11">
      <c r="A2615" t="s">
        <v>21047</v>
      </c>
      <c r="B2615" s="3">
        <v>2014</v>
      </c>
      <c r="C2615" t="s">
        <v>21044</v>
      </c>
      <c r="D2615" t="s">
        <v>18652</v>
      </c>
      <c r="E2615" t="s">
        <v>37</v>
      </c>
      <c r="F2615" t="s">
        <v>4830</v>
      </c>
      <c r="G2615">
        <v>107</v>
      </c>
      <c r="I2615">
        <v>350000</v>
      </c>
      <c r="J2615">
        <v>6.8</v>
      </c>
      <c r="K2615">
        <f>Table1[[#This Row],[Gross Earning]]-Table1[[#This Row],[Budget]]</f>
        <v>-350000</v>
      </c>
    </row>
    <row r="2616" spans="1:11">
      <c r="A2616" t="s">
        <v>22992</v>
      </c>
      <c r="B2616" s="3">
        <v>2015</v>
      </c>
      <c r="C2616" t="s">
        <v>22989</v>
      </c>
      <c r="D2616" t="s">
        <v>14731</v>
      </c>
      <c r="E2616" t="s">
        <v>37</v>
      </c>
      <c r="G2616">
        <v>98</v>
      </c>
      <c r="I2616">
        <v>350000</v>
      </c>
      <c r="J2616">
        <v>3.4</v>
      </c>
      <c r="K2616">
        <f>Table1[[#This Row],[Gross Earning]]-Table1[[#This Row],[Budget]]</f>
        <v>-350000</v>
      </c>
    </row>
    <row r="2617" spans="1:11">
      <c r="A2617" t="s">
        <v>22996</v>
      </c>
      <c r="B2617" s="3">
        <v>1957</v>
      </c>
      <c r="C2617" t="s">
        <v>10145</v>
      </c>
      <c r="D2617" t="s">
        <v>1935</v>
      </c>
      <c r="E2617" t="s">
        <v>37</v>
      </c>
      <c r="F2617" t="s">
        <v>4830</v>
      </c>
      <c r="G2617">
        <v>96</v>
      </c>
      <c r="I2617">
        <v>350000</v>
      </c>
      <c r="J2617">
        <v>8.9</v>
      </c>
      <c r="K2617">
        <f>Table1[[#This Row],[Gross Earning]]-Table1[[#This Row],[Budget]]</f>
        <v>-350000</v>
      </c>
    </row>
    <row r="2618" spans="1:11">
      <c r="A2618" t="s">
        <v>23092</v>
      </c>
      <c r="B2618" s="3">
        <v>2009</v>
      </c>
      <c r="C2618" t="s">
        <v>23089</v>
      </c>
      <c r="D2618" t="s">
        <v>59</v>
      </c>
      <c r="E2618" t="s">
        <v>37</v>
      </c>
      <c r="F2618" t="s">
        <v>39</v>
      </c>
      <c r="G2618">
        <v>90</v>
      </c>
      <c r="I2618">
        <v>350000</v>
      </c>
      <c r="J2618">
        <v>3.2</v>
      </c>
      <c r="K2618">
        <f>Table1[[#This Row],[Gross Earning]]-Table1[[#This Row],[Budget]]</f>
        <v>-350000</v>
      </c>
    </row>
    <row r="2619" spans="1:11">
      <c r="A2619" t="s">
        <v>20757</v>
      </c>
      <c r="B2619" s="3">
        <v>2002</v>
      </c>
      <c r="C2619" t="s">
        <v>20755</v>
      </c>
      <c r="D2619" t="s">
        <v>11575</v>
      </c>
      <c r="E2619" t="s">
        <v>37</v>
      </c>
      <c r="F2619" t="s">
        <v>585</v>
      </c>
      <c r="G2619">
        <v>93</v>
      </c>
      <c r="H2619">
        <v>145540</v>
      </c>
      <c r="I2619">
        <v>500000</v>
      </c>
      <c r="J2619">
        <v>6.7</v>
      </c>
      <c r="K2619">
        <f>Table1[[#This Row],[Gross Earning]]-Table1[[#This Row],[Budget]]</f>
        <v>-354460</v>
      </c>
    </row>
    <row r="2620" spans="1:11">
      <c r="A2620" t="s">
        <v>13476</v>
      </c>
      <c r="B2620" s="3">
        <v>1994</v>
      </c>
      <c r="C2620" t="s">
        <v>5076</v>
      </c>
      <c r="D2620" t="s">
        <v>2527</v>
      </c>
      <c r="E2620" t="s">
        <v>37</v>
      </c>
      <c r="F2620" t="s">
        <v>39</v>
      </c>
      <c r="G2620">
        <v>115</v>
      </c>
      <c r="H2620">
        <v>13640000</v>
      </c>
      <c r="I2620">
        <v>14000000</v>
      </c>
      <c r="J2620">
        <v>6.9</v>
      </c>
      <c r="K2620">
        <f>Table1[[#This Row],[Gross Earning]]-Table1[[#This Row],[Budget]]</f>
        <v>-360000</v>
      </c>
    </row>
    <row r="2621" spans="1:11">
      <c r="A2621" t="s">
        <v>22615</v>
      </c>
      <c r="B2621" s="3">
        <v>2012</v>
      </c>
      <c r="C2621" t="s">
        <v>22612</v>
      </c>
      <c r="D2621" t="s">
        <v>16528</v>
      </c>
      <c r="E2621" t="s">
        <v>37</v>
      </c>
      <c r="F2621" t="s">
        <v>4830</v>
      </c>
      <c r="G2621">
        <v>89</v>
      </c>
      <c r="H2621">
        <v>133778</v>
      </c>
      <c r="I2621">
        <v>500000</v>
      </c>
      <c r="J2621">
        <v>8.4</v>
      </c>
      <c r="K2621">
        <f>Table1[[#This Row],[Gross Earning]]-Table1[[#This Row],[Budget]]</f>
        <v>-366222</v>
      </c>
    </row>
    <row r="2622" spans="1:11">
      <c r="A2622" t="s">
        <v>22952</v>
      </c>
      <c r="B2622" s="3">
        <v>1981</v>
      </c>
      <c r="C2622" t="s">
        <v>79</v>
      </c>
      <c r="D2622" t="s">
        <v>7406</v>
      </c>
      <c r="E2622" t="s">
        <v>37</v>
      </c>
      <c r="F2622" t="s">
        <v>6723</v>
      </c>
      <c r="G2622">
        <v>96</v>
      </c>
      <c r="I2622">
        <v>375000</v>
      </c>
      <c r="J2622">
        <v>7.6</v>
      </c>
      <c r="K2622">
        <f>Table1[[#This Row],[Gross Earning]]-Table1[[#This Row],[Budget]]</f>
        <v>-375000</v>
      </c>
    </row>
    <row r="2623" spans="1:11">
      <c r="A2623" t="s">
        <v>22934</v>
      </c>
      <c r="B2623" s="3">
        <v>1916</v>
      </c>
      <c r="C2623" t="s">
        <v>22932</v>
      </c>
      <c r="D2623" t="s">
        <v>1961</v>
      </c>
      <c r="F2623" t="s">
        <v>4830</v>
      </c>
      <c r="G2623">
        <v>123</v>
      </c>
      <c r="I2623">
        <v>385907</v>
      </c>
      <c r="J2623">
        <v>8</v>
      </c>
      <c r="K2623">
        <f>Table1[[#This Row],[Gross Earning]]-Table1[[#This Row],[Budget]]</f>
        <v>-385907</v>
      </c>
    </row>
    <row r="2624" spans="1:11">
      <c r="A2624" t="s">
        <v>21705</v>
      </c>
      <c r="B2624" s="3">
        <v>2000</v>
      </c>
      <c r="C2624" t="s">
        <v>21703</v>
      </c>
      <c r="D2624" t="s">
        <v>214</v>
      </c>
      <c r="E2624" t="s">
        <v>5611</v>
      </c>
      <c r="G2624">
        <v>167</v>
      </c>
      <c r="H2624">
        <v>610991</v>
      </c>
      <c r="I2624">
        <v>1000000</v>
      </c>
      <c r="J2624">
        <v>6.2</v>
      </c>
      <c r="K2624">
        <f>Table1[[#This Row],[Gross Earning]]-Table1[[#This Row],[Budget]]</f>
        <v>-389009</v>
      </c>
    </row>
    <row r="2625" spans="1:11">
      <c r="A2625" t="s">
        <v>16600</v>
      </c>
      <c r="B2625" s="3">
        <v>2004</v>
      </c>
      <c r="C2625" t="s">
        <v>15467</v>
      </c>
      <c r="D2625" t="s">
        <v>3464</v>
      </c>
      <c r="E2625" t="s">
        <v>37</v>
      </c>
      <c r="F2625" t="s">
        <v>39</v>
      </c>
      <c r="G2625">
        <v>122</v>
      </c>
      <c r="H2625">
        <v>6601079</v>
      </c>
      <c r="I2625">
        <v>7000000</v>
      </c>
      <c r="J2625">
        <v>6.2</v>
      </c>
      <c r="K2625">
        <f>Table1[[#This Row],[Gross Earning]]-Table1[[#This Row],[Budget]]</f>
        <v>-398921</v>
      </c>
    </row>
    <row r="2626" spans="1:11">
      <c r="A2626" t="s">
        <v>22355</v>
      </c>
      <c r="B2626" s="3">
        <v>2009</v>
      </c>
      <c r="C2626" t="s">
        <v>22354</v>
      </c>
      <c r="D2626" t="s">
        <v>67</v>
      </c>
      <c r="E2626" t="s">
        <v>37</v>
      </c>
      <c r="G2626">
        <v>103</v>
      </c>
      <c r="I2626">
        <v>400000</v>
      </c>
      <c r="J2626">
        <v>7.4</v>
      </c>
      <c r="K2626">
        <f>Table1[[#This Row],[Gross Earning]]-Table1[[#This Row],[Budget]]</f>
        <v>-400000</v>
      </c>
    </row>
    <row r="2627" spans="1:11">
      <c r="A2627" t="s">
        <v>22429</v>
      </c>
      <c r="B2627" s="3">
        <v>2015</v>
      </c>
      <c r="C2627" t="s">
        <v>22426</v>
      </c>
      <c r="D2627" t="s">
        <v>67</v>
      </c>
      <c r="E2627" t="s">
        <v>1464</v>
      </c>
      <c r="G2627">
        <v>105</v>
      </c>
      <c r="I2627">
        <v>400000</v>
      </c>
      <c r="J2627">
        <v>7.7</v>
      </c>
      <c r="K2627">
        <f>Table1[[#This Row],[Gross Earning]]-Table1[[#This Row],[Budget]]</f>
        <v>-400000</v>
      </c>
    </row>
    <row r="2628" spans="1:11">
      <c r="A2628" t="s">
        <v>22928</v>
      </c>
      <c r="B2628" s="3">
        <v>1972</v>
      </c>
      <c r="C2628" t="s">
        <v>22926</v>
      </c>
      <c r="D2628" t="s">
        <v>3409</v>
      </c>
      <c r="E2628" t="s">
        <v>12472</v>
      </c>
      <c r="F2628" t="s">
        <v>585</v>
      </c>
      <c r="G2628">
        <v>91</v>
      </c>
      <c r="I2628">
        <v>400000</v>
      </c>
      <c r="J2628">
        <v>8.1999999999999993</v>
      </c>
      <c r="K2628">
        <f>Table1[[#This Row],[Gross Earning]]-Table1[[#This Row],[Budget]]</f>
        <v>-400000</v>
      </c>
    </row>
    <row r="2629" spans="1:11">
      <c r="A2629" t="s">
        <v>22631</v>
      </c>
      <c r="B2629" s="3">
        <v>2010</v>
      </c>
      <c r="C2629" t="s">
        <v>22630</v>
      </c>
      <c r="D2629" t="s">
        <v>882</v>
      </c>
      <c r="E2629" t="s">
        <v>37</v>
      </c>
      <c r="F2629" t="s">
        <v>585</v>
      </c>
      <c r="G2629">
        <v>82</v>
      </c>
      <c r="H2629">
        <v>98017</v>
      </c>
      <c r="I2629">
        <v>500000</v>
      </c>
      <c r="J2629">
        <v>5.8</v>
      </c>
      <c r="K2629">
        <f>Table1[[#This Row],[Gross Earning]]-Table1[[#This Row],[Budget]]</f>
        <v>-401983</v>
      </c>
    </row>
    <row r="2630" spans="1:11">
      <c r="A2630" t="s">
        <v>22096</v>
      </c>
      <c r="B2630" s="3">
        <v>2007</v>
      </c>
      <c r="C2630" t="s">
        <v>9470</v>
      </c>
      <c r="D2630" t="s">
        <v>3898</v>
      </c>
      <c r="E2630" t="s">
        <v>37</v>
      </c>
      <c r="F2630" t="s">
        <v>585</v>
      </c>
      <c r="G2630">
        <v>88</v>
      </c>
      <c r="H2630">
        <v>442638</v>
      </c>
      <c r="I2630">
        <v>850000</v>
      </c>
      <c r="J2630">
        <v>7.3</v>
      </c>
      <c r="K2630">
        <f>Table1[[#This Row],[Gross Earning]]-Table1[[#This Row],[Budget]]</f>
        <v>-407362</v>
      </c>
    </row>
    <row r="2631" spans="1:11">
      <c r="A2631" t="s">
        <v>22964</v>
      </c>
      <c r="B2631" s="3">
        <v>2015</v>
      </c>
      <c r="C2631" t="s">
        <v>22962</v>
      </c>
      <c r="D2631" t="s">
        <v>20327</v>
      </c>
      <c r="E2631" t="s">
        <v>11690</v>
      </c>
      <c r="G2631">
        <v>84</v>
      </c>
      <c r="H2631">
        <v>34151</v>
      </c>
      <c r="I2631">
        <v>450000</v>
      </c>
      <c r="J2631">
        <v>7.2</v>
      </c>
      <c r="K2631">
        <f>Table1[[#This Row],[Gross Earning]]-Table1[[#This Row],[Budget]]</f>
        <v>-415849</v>
      </c>
    </row>
    <row r="2632" spans="1:11">
      <c r="A2632" t="s">
        <v>21710</v>
      </c>
      <c r="B2632" s="3">
        <v>1997</v>
      </c>
      <c r="C2632" t="s">
        <v>10558</v>
      </c>
      <c r="D2632" t="s">
        <v>5482</v>
      </c>
      <c r="E2632" t="s">
        <v>37</v>
      </c>
      <c r="F2632" t="s">
        <v>6723</v>
      </c>
      <c r="G2632">
        <v>92</v>
      </c>
      <c r="H2632">
        <v>582024</v>
      </c>
      <c r="I2632">
        <v>1000000</v>
      </c>
      <c r="J2632">
        <v>6.2</v>
      </c>
      <c r="K2632">
        <f>Table1[[#This Row],[Gross Earning]]-Table1[[#This Row],[Budget]]</f>
        <v>-417976</v>
      </c>
    </row>
    <row r="2633" spans="1:11">
      <c r="A2633" t="s">
        <v>10563</v>
      </c>
      <c r="B2633" s="3">
        <v>2007</v>
      </c>
      <c r="C2633" t="s">
        <v>1954</v>
      </c>
      <c r="D2633" t="s">
        <v>1671</v>
      </c>
      <c r="E2633" t="s">
        <v>37</v>
      </c>
      <c r="F2633" t="s">
        <v>585</v>
      </c>
      <c r="G2633">
        <v>87</v>
      </c>
      <c r="H2633">
        <v>8579684</v>
      </c>
      <c r="I2633">
        <v>9000000</v>
      </c>
      <c r="J2633">
        <v>7.4</v>
      </c>
      <c r="K2633">
        <f>Table1[[#This Row],[Gross Earning]]-Table1[[#This Row],[Budget]]</f>
        <v>-420316</v>
      </c>
    </row>
    <row r="2634" spans="1:11">
      <c r="A2634" t="s">
        <v>22406</v>
      </c>
      <c r="B2634" s="3">
        <v>2000</v>
      </c>
      <c r="C2634" t="s">
        <v>20031</v>
      </c>
      <c r="D2634" t="s">
        <v>15140</v>
      </c>
      <c r="E2634" t="s">
        <v>37</v>
      </c>
      <c r="F2634" t="s">
        <v>39</v>
      </c>
      <c r="G2634">
        <v>106</v>
      </c>
      <c r="H2634">
        <v>171988</v>
      </c>
      <c r="I2634">
        <v>600000</v>
      </c>
      <c r="J2634">
        <v>5.6</v>
      </c>
      <c r="K2634">
        <f>Table1[[#This Row],[Gross Earning]]-Table1[[#This Row],[Budget]]</f>
        <v>-428012</v>
      </c>
    </row>
    <row r="2635" spans="1:11">
      <c r="A2635" t="s">
        <v>19404</v>
      </c>
      <c r="B2635" s="3">
        <v>1999</v>
      </c>
      <c r="C2635" t="s">
        <v>19403</v>
      </c>
      <c r="D2635" t="s">
        <v>5967</v>
      </c>
      <c r="E2635" t="s">
        <v>37</v>
      </c>
      <c r="F2635" t="s">
        <v>585</v>
      </c>
      <c r="G2635">
        <v>87</v>
      </c>
      <c r="H2635">
        <v>3071947</v>
      </c>
      <c r="I2635">
        <v>3500000</v>
      </c>
      <c r="J2635">
        <v>5.4</v>
      </c>
      <c r="K2635">
        <f>Table1[[#This Row],[Gross Earning]]-Table1[[#This Row],[Budget]]</f>
        <v>-428053</v>
      </c>
    </row>
    <row r="2636" spans="1:11">
      <c r="A2636" t="s">
        <v>22626</v>
      </c>
      <c r="B2636" s="3">
        <v>2007</v>
      </c>
      <c r="C2636" t="s">
        <v>408</v>
      </c>
      <c r="D2636" t="s">
        <v>1671</v>
      </c>
      <c r="E2636" t="s">
        <v>37</v>
      </c>
      <c r="F2636" t="s">
        <v>4830</v>
      </c>
      <c r="G2636">
        <v>84</v>
      </c>
      <c r="H2636">
        <v>52850</v>
      </c>
      <c r="I2636">
        <v>500000</v>
      </c>
      <c r="J2636">
        <v>6.2</v>
      </c>
      <c r="K2636">
        <f>Table1[[#This Row],[Gross Earning]]-Table1[[#This Row],[Budget]]</f>
        <v>-447150</v>
      </c>
    </row>
    <row r="2637" spans="1:11">
      <c r="A2637" t="s">
        <v>22794</v>
      </c>
      <c r="B2637" s="3">
        <v>2013</v>
      </c>
      <c r="C2637" t="s">
        <v>22791</v>
      </c>
      <c r="D2637" t="s">
        <v>1681</v>
      </c>
      <c r="E2637" t="s">
        <v>37</v>
      </c>
      <c r="G2637">
        <v>86</v>
      </c>
      <c r="I2637">
        <v>450000</v>
      </c>
      <c r="J2637">
        <v>6.8</v>
      </c>
      <c r="K2637">
        <f>Table1[[#This Row],[Gross Earning]]-Table1[[#This Row],[Budget]]</f>
        <v>-450000</v>
      </c>
    </row>
    <row r="2638" spans="1:11">
      <c r="A2638" t="s">
        <v>22807</v>
      </c>
      <c r="B2638" s="3">
        <v>2014</v>
      </c>
      <c r="C2638" t="s">
        <v>22804</v>
      </c>
      <c r="D2638" t="s">
        <v>67</v>
      </c>
      <c r="E2638" t="s">
        <v>37</v>
      </c>
      <c r="F2638" t="s">
        <v>277</v>
      </c>
      <c r="G2638">
        <v>52</v>
      </c>
      <c r="I2638">
        <v>450000</v>
      </c>
      <c r="J2638">
        <v>8.1999999999999993</v>
      </c>
      <c r="K2638">
        <f>Table1[[#This Row],[Gross Earning]]-Table1[[#This Row],[Budget]]</f>
        <v>-450000</v>
      </c>
    </row>
    <row r="2639" spans="1:11">
      <c r="A2639" t="s">
        <v>21814</v>
      </c>
      <c r="B2639" s="3">
        <v>2010</v>
      </c>
      <c r="C2639" t="s">
        <v>21813</v>
      </c>
      <c r="D2639" t="s">
        <v>5967</v>
      </c>
      <c r="E2639" t="s">
        <v>37</v>
      </c>
      <c r="F2639" t="s">
        <v>585</v>
      </c>
      <c r="G2639">
        <v>93</v>
      </c>
      <c r="H2639">
        <v>48430</v>
      </c>
      <c r="I2639">
        <v>500000</v>
      </c>
      <c r="J2639">
        <v>6.8</v>
      </c>
      <c r="K2639">
        <f>Table1[[#This Row],[Gross Earning]]-Table1[[#This Row],[Budget]]</f>
        <v>-451570</v>
      </c>
    </row>
    <row r="2640" spans="1:11">
      <c r="A2640" t="s">
        <v>6123</v>
      </c>
      <c r="B2640" s="3">
        <v>2002</v>
      </c>
      <c r="C2640" t="s">
        <v>5273</v>
      </c>
      <c r="D2640" t="s">
        <v>2142</v>
      </c>
      <c r="E2640" t="s">
        <v>37</v>
      </c>
      <c r="F2640" t="s">
        <v>39</v>
      </c>
      <c r="G2640">
        <v>115</v>
      </c>
      <c r="H2640">
        <v>41543207</v>
      </c>
      <c r="I2640">
        <v>42000000</v>
      </c>
      <c r="J2640">
        <v>6.3</v>
      </c>
      <c r="K2640">
        <f>Table1[[#This Row],[Gross Earning]]-Table1[[#This Row],[Budget]]</f>
        <v>-456793</v>
      </c>
    </row>
    <row r="2641" spans="1:11">
      <c r="A2641" t="s">
        <v>6680</v>
      </c>
      <c r="B2641" s="3">
        <v>1973</v>
      </c>
      <c r="C2641" t="s">
        <v>487</v>
      </c>
      <c r="D2641" t="s">
        <v>5274</v>
      </c>
      <c r="E2641" t="s">
        <v>37</v>
      </c>
      <c r="F2641" t="s">
        <v>585</v>
      </c>
      <c r="G2641">
        <v>112</v>
      </c>
      <c r="H2641">
        <v>32645</v>
      </c>
      <c r="I2641">
        <v>500000</v>
      </c>
      <c r="J2641">
        <v>7.4</v>
      </c>
      <c r="K2641">
        <f>Table1[[#This Row],[Gross Earning]]-Table1[[#This Row],[Budget]]</f>
        <v>-467355</v>
      </c>
    </row>
    <row r="2642" spans="1:11">
      <c r="A2642" t="s">
        <v>22637</v>
      </c>
      <c r="B2642" s="3">
        <v>2007</v>
      </c>
      <c r="C2642" t="s">
        <v>22099</v>
      </c>
      <c r="D2642" t="s">
        <v>1681</v>
      </c>
      <c r="E2642" t="s">
        <v>37</v>
      </c>
      <c r="F2642" t="s">
        <v>585</v>
      </c>
      <c r="G2642">
        <v>100</v>
      </c>
      <c r="H2642">
        <v>31937</v>
      </c>
      <c r="I2642">
        <v>500000</v>
      </c>
      <c r="J2642">
        <v>5.7</v>
      </c>
      <c r="K2642">
        <f>Table1[[#This Row],[Gross Earning]]-Table1[[#This Row],[Budget]]</f>
        <v>-468063</v>
      </c>
    </row>
    <row r="2643" spans="1:11">
      <c r="A2643" t="s">
        <v>7546</v>
      </c>
      <c r="B2643" s="3">
        <v>2015</v>
      </c>
      <c r="C2643" t="s">
        <v>7545</v>
      </c>
      <c r="D2643" t="s">
        <v>1634</v>
      </c>
      <c r="E2643" t="s">
        <v>37</v>
      </c>
      <c r="F2643" t="s">
        <v>39</v>
      </c>
      <c r="G2643">
        <v>123</v>
      </c>
      <c r="H2643">
        <v>34531832</v>
      </c>
      <c r="I2643">
        <v>35000000</v>
      </c>
      <c r="J2643">
        <v>7.1</v>
      </c>
      <c r="K2643">
        <f>Table1[[#This Row],[Gross Earning]]-Table1[[#This Row],[Budget]]</f>
        <v>-468168</v>
      </c>
    </row>
    <row r="2644" spans="1:11">
      <c r="A2644" t="s">
        <v>22253</v>
      </c>
      <c r="B2644" s="3">
        <v>2011</v>
      </c>
      <c r="C2644" t="s">
        <v>22252</v>
      </c>
      <c r="D2644" t="s">
        <v>6790</v>
      </c>
      <c r="E2644" t="s">
        <v>37</v>
      </c>
      <c r="F2644" t="s">
        <v>4830</v>
      </c>
      <c r="G2644">
        <v>95</v>
      </c>
      <c r="H2644">
        <v>26297</v>
      </c>
      <c r="I2644">
        <v>500000</v>
      </c>
      <c r="J2644">
        <v>6.3</v>
      </c>
      <c r="K2644">
        <f>Table1[[#This Row],[Gross Earning]]-Table1[[#This Row],[Budget]]</f>
        <v>-473703</v>
      </c>
    </row>
    <row r="2645" spans="1:11">
      <c r="A2645" t="s">
        <v>22762</v>
      </c>
      <c r="B2645" s="3">
        <v>1984</v>
      </c>
      <c r="C2645" t="s">
        <v>20121</v>
      </c>
      <c r="D2645" t="s">
        <v>20123</v>
      </c>
      <c r="E2645" t="s">
        <v>37</v>
      </c>
      <c r="F2645" t="s">
        <v>5613</v>
      </c>
      <c r="G2645">
        <v>91</v>
      </c>
      <c r="I2645">
        <v>475000</v>
      </c>
      <c r="J2645">
        <v>6.2</v>
      </c>
      <c r="K2645">
        <f>Table1[[#This Row],[Gross Earning]]-Table1[[#This Row],[Budget]]</f>
        <v>-475000</v>
      </c>
    </row>
    <row r="2646" spans="1:11">
      <c r="A2646" t="s">
        <v>22787</v>
      </c>
      <c r="B2646" s="3">
        <v>2006</v>
      </c>
      <c r="C2646" t="s">
        <v>22785</v>
      </c>
      <c r="D2646" t="s">
        <v>21447</v>
      </c>
      <c r="E2646" t="s">
        <v>37</v>
      </c>
      <c r="F2646" t="s">
        <v>5613</v>
      </c>
      <c r="G2646">
        <v>103</v>
      </c>
      <c r="H2646">
        <v>23000</v>
      </c>
      <c r="I2646">
        <v>500000</v>
      </c>
      <c r="J2646">
        <v>6.2</v>
      </c>
      <c r="K2646">
        <f>Table1[[#This Row],[Gross Earning]]-Table1[[#This Row],[Budget]]</f>
        <v>-477000</v>
      </c>
    </row>
    <row r="2647" spans="1:11">
      <c r="A2647" t="s">
        <v>22751</v>
      </c>
      <c r="B2647" s="3">
        <v>2014</v>
      </c>
      <c r="C2647" t="s">
        <v>22747</v>
      </c>
      <c r="D2647" t="s">
        <v>22749</v>
      </c>
      <c r="E2647" t="s">
        <v>37</v>
      </c>
      <c r="G2647">
        <v>82</v>
      </c>
      <c r="H2647">
        <v>21199</v>
      </c>
      <c r="I2647">
        <v>500000</v>
      </c>
      <c r="J2647">
        <v>6.8</v>
      </c>
      <c r="K2647">
        <f>Table1[[#This Row],[Gross Earning]]-Table1[[#This Row],[Budget]]</f>
        <v>-478801</v>
      </c>
    </row>
    <row r="2648" spans="1:11">
      <c r="A2648" t="s">
        <v>20604</v>
      </c>
      <c r="B2648" s="3">
        <v>2003</v>
      </c>
      <c r="C2648" t="s">
        <v>13777</v>
      </c>
      <c r="D2648" t="s">
        <v>5324</v>
      </c>
      <c r="E2648" t="s">
        <v>37</v>
      </c>
      <c r="F2648" t="s">
        <v>39</v>
      </c>
      <c r="G2648">
        <v>103</v>
      </c>
      <c r="H2648">
        <v>1420578</v>
      </c>
      <c r="I2648">
        <v>1900000</v>
      </c>
      <c r="J2648">
        <v>6.4</v>
      </c>
      <c r="K2648">
        <f>Table1[[#This Row],[Gross Earning]]-Table1[[#This Row],[Budget]]</f>
        <v>-479422</v>
      </c>
    </row>
    <row r="2649" spans="1:11">
      <c r="A2649" t="s">
        <v>22642</v>
      </c>
      <c r="B2649" s="3">
        <v>2002</v>
      </c>
      <c r="C2649" t="s">
        <v>22641</v>
      </c>
      <c r="D2649" t="s">
        <v>3794</v>
      </c>
      <c r="E2649" t="s">
        <v>37</v>
      </c>
      <c r="F2649" t="s">
        <v>585</v>
      </c>
      <c r="G2649">
        <v>112</v>
      </c>
      <c r="H2649">
        <v>13134</v>
      </c>
      <c r="I2649">
        <v>500000</v>
      </c>
      <c r="J2649">
        <v>6.1</v>
      </c>
      <c r="K2649">
        <f>Table1[[#This Row],[Gross Earning]]-Table1[[#This Row],[Budget]]</f>
        <v>-486866</v>
      </c>
    </row>
    <row r="2650" spans="1:11">
      <c r="A2650" t="s">
        <v>22656</v>
      </c>
      <c r="B2650" s="3">
        <v>2007</v>
      </c>
      <c r="C2650" t="s">
        <v>22654</v>
      </c>
      <c r="D2650" t="s">
        <v>1671</v>
      </c>
      <c r="E2650" t="s">
        <v>37</v>
      </c>
      <c r="F2650" t="s">
        <v>39</v>
      </c>
      <c r="G2650">
        <v>91</v>
      </c>
      <c r="H2650">
        <v>12055</v>
      </c>
      <c r="I2650">
        <v>500000</v>
      </c>
      <c r="J2650">
        <v>6.5</v>
      </c>
      <c r="K2650">
        <f>Table1[[#This Row],[Gross Earning]]-Table1[[#This Row],[Budget]]</f>
        <v>-487945</v>
      </c>
    </row>
    <row r="2651" spans="1:11">
      <c r="A2651" t="s">
        <v>7589</v>
      </c>
      <c r="B2651" s="3">
        <v>2015</v>
      </c>
      <c r="C2651" t="s">
        <v>6244</v>
      </c>
      <c r="D2651" t="s">
        <v>1752</v>
      </c>
      <c r="E2651" t="s">
        <v>37</v>
      </c>
      <c r="F2651" t="s">
        <v>39</v>
      </c>
      <c r="G2651">
        <v>87</v>
      </c>
      <c r="H2651">
        <v>34507079</v>
      </c>
      <c r="I2651">
        <v>35000000</v>
      </c>
      <c r="J2651">
        <v>5.0999999999999996</v>
      </c>
      <c r="K2651">
        <f>Table1[[#This Row],[Gross Earning]]-Table1[[#This Row],[Budget]]</f>
        <v>-492921</v>
      </c>
    </row>
    <row r="2652" spans="1:11">
      <c r="A2652" t="s">
        <v>22661</v>
      </c>
      <c r="B2652" s="3">
        <v>2012</v>
      </c>
      <c r="C2652" t="s">
        <v>22660</v>
      </c>
      <c r="D2652" t="s">
        <v>7579</v>
      </c>
      <c r="E2652" t="s">
        <v>37</v>
      </c>
      <c r="F2652" t="s">
        <v>4830</v>
      </c>
      <c r="G2652">
        <v>87</v>
      </c>
      <c r="H2652">
        <v>1332</v>
      </c>
      <c r="I2652">
        <v>500000</v>
      </c>
      <c r="J2652">
        <v>4.5999999999999996</v>
      </c>
      <c r="K2652">
        <f>Table1[[#This Row],[Gross Earning]]-Table1[[#This Row],[Budget]]</f>
        <v>-498668</v>
      </c>
    </row>
    <row r="2653" spans="1:11">
      <c r="A2653" t="s">
        <v>12515</v>
      </c>
      <c r="B2653" s="3">
        <v>1999</v>
      </c>
      <c r="C2653" t="s">
        <v>12514</v>
      </c>
      <c r="D2653" t="s">
        <v>5032</v>
      </c>
      <c r="E2653" t="s">
        <v>37</v>
      </c>
      <c r="F2653" t="s">
        <v>585</v>
      </c>
      <c r="G2653">
        <v>100</v>
      </c>
      <c r="H2653">
        <v>15500000</v>
      </c>
      <c r="I2653">
        <v>16000000</v>
      </c>
      <c r="J2653">
        <v>7</v>
      </c>
      <c r="K2653">
        <f>Table1[[#This Row],[Gross Earning]]-Table1[[#This Row],[Budget]]</f>
        <v>-500000</v>
      </c>
    </row>
    <row r="2654" spans="1:11">
      <c r="A2654" t="s">
        <v>21938</v>
      </c>
      <c r="B2654" s="3">
        <v>2009</v>
      </c>
      <c r="C2654" t="s">
        <v>21935</v>
      </c>
      <c r="D2654" t="s">
        <v>12639</v>
      </c>
      <c r="E2654" t="s">
        <v>37</v>
      </c>
      <c r="F2654" t="s">
        <v>585</v>
      </c>
      <c r="G2654">
        <v>89</v>
      </c>
      <c r="I2654">
        <v>500000</v>
      </c>
      <c r="J2654">
        <v>5.0999999999999996</v>
      </c>
      <c r="K2654">
        <f>Table1[[#This Row],[Gross Earning]]-Table1[[#This Row],[Budget]]</f>
        <v>-500000</v>
      </c>
    </row>
    <row r="2655" spans="1:11">
      <c r="A2655" t="s">
        <v>22130</v>
      </c>
      <c r="B2655" s="3">
        <v>2006</v>
      </c>
      <c r="C2655" t="s">
        <v>18030</v>
      </c>
      <c r="D2655" t="s">
        <v>2125</v>
      </c>
      <c r="E2655" t="s">
        <v>37</v>
      </c>
      <c r="F2655" t="s">
        <v>585</v>
      </c>
      <c r="G2655">
        <v>85</v>
      </c>
      <c r="I2655">
        <v>500000</v>
      </c>
      <c r="J2655">
        <v>7</v>
      </c>
      <c r="K2655">
        <f>Table1[[#This Row],[Gross Earning]]-Table1[[#This Row],[Budget]]</f>
        <v>-500000</v>
      </c>
    </row>
    <row r="2656" spans="1:11">
      <c r="A2656" t="s">
        <v>22471</v>
      </c>
      <c r="B2656" s="3">
        <v>2015</v>
      </c>
      <c r="C2656" t="s">
        <v>22468</v>
      </c>
      <c r="D2656" t="s">
        <v>1671</v>
      </c>
      <c r="E2656" t="s">
        <v>22474</v>
      </c>
      <c r="G2656">
        <v>83</v>
      </c>
      <c r="I2656">
        <v>500000</v>
      </c>
      <c r="J2656">
        <v>6.4</v>
      </c>
      <c r="K2656">
        <f>Table1[[#This Row],[Gross Earning]]-Table1[[#This Row],[Budget]]</f>
        <v>-500000</v>
      </c>
    </row>
    <row r="2657" spans="1:11">
      <c r="A2657" t="s">
        <v>22621</v>
      </c>
      <c r="B2657" s="3">
        <v>1991</v>
      </c>
      <c r="C2657" t="s">
        <v>22619</v>
      </c>
      <c r="D2657" t="s">
        <v>6545</v>
      </c>
      <c r="E2657" t="s">
        <v>37</v>
      </c>
      <c r="F2657" t="s">
        <v>585</v>
      </c>
      <c r="G2657">
        <v>97</v>
      </c>
      <c r="I2657">
        <v>500000</v>
      </c>
      <c r="J2657">
        <v>5.8</v>
      </c>
      <c r="K2657">
        <f>Table1[[#This Row],[Gross Earning]]-Table1[[#This Row],[Budget]]</f>
        <v>-500000</v>
      </c>
    </row>
    <row r="2658" spans="1:11">
      <c r="A2658" t="s">
        <v>22672</v>
      </c>
      <c r="B2658" s="3">
        <v>2006</v>
      </c>
      <c r="C2658" t="s">
        <v>22669</v>
      </c>
      <c r="D2658" t="s">
        <v>21604</v>
      </c>
      <c r="E2658" t="s">
        <v>37</v>
      </c>
      <c r="G2658">
        <v>95</v>
      </c>
      <c r="I2658">
        <v>500000</v>
      </c>
      <c r="J2658">
        <v>7.3</v>
      </c>
      <c r="K2658">
        <f>Table1[[#This Row],[Gross Earning]]-Table1[[#This Row],[Budget]]</f>
        <v>-500000</v>
      </c>
    </row>
    <row r="2659" spans="1:11">
      <c r="A2659" t="s">
        <v>22685</v>
      </c>
      <c r="B2659" s="3">
        <v>2005</v>
      </c>
      <c r="C2659" t="s">
        <v>22683</v>
      </c>
      <c r="D2659" t="s">
        <v>10413</v>
      </c>
      <c r="E2659" t="s">
        <v>37</v>
      </c>
      <c r="G2659">
        <v>127</v>
      </c>
      <c r="I2659">
        <v>500000</v>
      </c>
      <c r="J2659">
        <v>5.8</v>
      </c>
      <c r="K2659">
        <f>Table1[[#This Row],[Gross Earning]]-Table1[[#This Row],[Budget]]</f>
        <v>-500000</v>
      </c>
    </row>
    <row r="2660" spans="1:11">
      <c r="A2660" t="s">
        <v>22690</v>
      </c>
      <c r="B2660" s="3">
        <v>2014</v>
      </c>
      <c r="C2660" t="s">
        <v>22432</v>
      </c>
      <c r="D2660" t="s">
        <v>67</v>
      </c>
      <c r="E2660" t="s">
        <v>37</v>
      </c>
      <c r="G2660">
        <v>96</v>
      </c>
      <c r="I2660">
        <v>500000</v>
      </c>
      <c r="J2660">
        <v>7.2</v>
      </c>
      <c r="K2660">
        <f>Table1[[#This Row],[Gross Earning]]-Table1[[#This Row],[Budget]]</f>
        <v>-500000</v>
      </c>
    </row>
    <row r="2661" spans="1:11">
      <c r="A2661" t="s">
        <v>22699</v>
      </c>
      <c r="B2661" s="3">
        <v>2012</v>
      </c>
      <c r="C2661" t="s">
        <v>22696</v>
      </c>
      <c r="D2661" t="s">
        <v>7579</v>
      </c>
      <c r="E2661" t="s">
        <v>37</v>
      </c>
      <c r="F2661" t="s">
        <v>585</v>
      </c>
      <c r="G2661">
        <v>104</v>
      </c>
      <c r="I2661">
        <v>500000</v>
      </c>
      <c r="J2661">
        <v>3.5</v>
      </c>
      <c r="K2661">
        <f>Table1[[#This Row],[Gross Earning]]-Table1[[#This Row],[Budget]]</f>
        <v>-500000</v>
      </c>
    </row>
    <row r="2662" spans="1:11">
      <c r="A2662" t="s">
        <v>22714</v>
      </c>
      <c r="B2662" s="3">
        <v>2011</v>
      </c>
      <c r="C2662" t="s">
        <v>22713</v>
      </c>
      <c r="D2662" t="s">
        <v>852</v>
      </c>
      <c r="E2662" t="s">
        <v>37</v>
      </c>
      <c r="F2662" t="s">
        <v>585</v>
      </c>
      <c r="G2662">
        <v>90</v>
      </c>
      <c r="I2662">
        <v>500000</v>
      </c>
      <c r="J2662">
        <v>6.6</v>
      </c>
      <c r="K2662">
        <f>Table1[[#This Row],[Gross Earning]]-Table1[[#This Row],[Budget]]</f>
        <v>-500000</v>
      </c>
    </row>
    <row r="2663" spans="1:11">
      <c r="A2663" t="s">
        <v>22720</v>
      </c>
      <c r="B2663" s="3">
        <v>2012</v>
      </c>
      <c r="C2663" t="s">
        <v>22718</v>
      </c>
      <c r="D2663" t="s">
        <v>1935</v>
      </c>
      <c r="E2663" t="s">
        <v>2778</v>
      </c>
      <c r="F2663" t="s">
        <v>585</v>
      </c>
      <c r="G2663">
        <v>101</v>
      </c>
      <c r="I2663">
        <v>500000</v>
      </c>
      <c r="J2663">
        <v>6.9</v>
      </c>
      <c r="K2663">
        <f>Table1[[#This Row],[Gross Earning]]-Table1[[#This Row],[Budget]]</f>
        <v>-500000</v>
      </c>
    </row>
    <row r="2664" spans="1:11">
      <c r="A2664" t="s">
        <v>22731</v>
      </c>
      <c r="B2664" s="3">
        <v>2016</v>
      </c>
      <c r="C2664" t="s">
        <v>14787</v>
      </c>
      <c r="D2664" t="s">
        <v>22730</v>
      </c>
      <c r="E2664" t="s">
        <v>37</v>
      </c>
      <c r="G2664">
        <v>97</v>
      </c>
      <c r="I2664">
        <v>500000</v>
      </c>
      <c r="J2664">
        <v>7.4</v>
      </c>
      <c r="K2664">
        <f>Table1[[#This Row],[Gross Earning]]-Table1[[#This Row],[Budget]]</f>
        <v>-500000</v>
      </c>
    </row>
    <row r="2665" spans="1:11">
      <c r="A2665" t="s">
        <v>22744</v>
      </c>
      <c r="B2665" s="3">
        <v>2016</v>
      </c>
      <c r="C2665" t="s">
        <v>22742</v>
      </c>
      <c r="D2665" t="s">
        <v>18089</v>
      </c>
      <c r="E2665" t="s">
        <v>37</v>
      </c>
      <c r="F2665" t="s">
        <v>95</v>
      </c>
      <c r="G2665">
        <v>108</v>
      </c>
      <c r="I2665">
        <v>500000</v>
      </c>
      <c r="J2665">
        <v>5.7</v>
      </c>
      <c r="K2665">
        <f>Table1[[#This Row],[Gross Earning]]-Table1[[#This Row],[Budget]]</f>
        <v>-500000</v>
      </c>
    </row>
    <row r="2666" spans="1:11">
      <c r="A2666" t="s">
        <v>22758</v>
      </c>
      <c r="B2666" s="3">
        <v>2016</v>
      </c>
      <c r="C2666" t="s">
        <v>22755</v>
      </c>
      <c r="D2666" t="s">
        <v>18089</v>
      </c>
      <c r="E2666" t="s">
        <v>37</v>
      </c>
      <c r="G2666">
        <v>84</v>
      </c>
      <c r="I2666">
        <v>500000</v>
      </c>
      <c r="J2666">
        <v>5.2</v>
      </c>
      <c r="K2666">
        <f>Table1[[#This Row],[Gross Earning]]-Table1[[#This Row],[Budget]]</f>
        <v>-500000</v>
      </c>
    </row>
    <row r="2667" spans="1:11">
      <c r="A2667" t="s">
        <v>22778</v>
      </c>
      <c r="B2667" s="3">
        <v>2015</v>
      </c>
      <c r="C2667" t="s">
        <v>22775</v>
      </c>
      <c r="D2667" t="s">
        <v>1325</v>
      </c>
      <c r="E2667" t="s">
        <v>37</v>
      </c>
      <c r="F2667" t="s">
        <v>585</v>
      </c>
      <c r="G2667">
        <v>82</v>
      </c>
      <c r="I2667">
        <v>500000</v>
      </c>
      <c r="J2667">
        <v>4.3</v>
      </c>
      <c r="K2667">
        <f>Table1[[#This Row],[Gross Earning]]-Table1[[#This Row],[Budget]]</f>
        <v>-500000</v>
      </c>
    </row>
    <row r="2668" spans="1:11">
      <c r="A2668" t="s">
        <v>22883</v>
      </c>
      <c r="B2668" s="3">
        <v>2014</v>
      </c>
      <c r="C2668" t="s">
        <v>22881</v>
      </c>
      <c r="D2668" t="s">
        <v>7579</v>
      </c>
      <c r="E2668" t="s">
        <v>37</v>
      </c>
      <c r="G2668">
        <v>97</v>
      </c>
      <c r="I2668">
        <v>500000</v>
      </c>
      <c r="J2668">
        <v>5.4</v>
      </c>
      <c r="K2668">
        <f>Table1[[#This Row],[Gross Earning]]-Table1[[#This Row],[Budget]]</f>
        <v>-500000</v>
      </c>
    </row>
    <row r="2669" spans="1:11">
      <c r="A2669" t="s">
        <v>22907</v>
      </c>
      <c r="B2669" s="3">
        <v>2005</v>
      </c>
      <c r="C2669" t="s">
        <v>22904</v>
      </c>
      <c r="D2669" t="s">
        <v>5544</v>
      </c>
      <c r="E2669" t="s">
        <v>37</v>
      </c>
      <c r="F2669" t="s">
        <v>585</v>
      </c>
      <c r="G2669">
        <v>80</v>
      </c>
      <c r="I2669">
        <v>500000</v>
      </c>
      <c r="J2669">
        <v>6.1</v>
      </c>
      <c r="K2669">
        <f>Table1[[#This Row],[Gross Earning]]-Table1[[#This Row],[Budget]]</f>
        <v>-500000</v>
      </c>
    </row>
    <row r="2670" spans="1:11">
      <c r="A2670" t="s">
        <v>23127</v>
      </c>
      <c r="B2670" s="3">
        <v>2015</v>
      </c>
      <c r="C2670" t="s">
        <v>23124</v>
      </c>
      <c r="D2670" t="s">
        <v>2850</v>
      </c>
      <c r="E2670" t="s">
        <v>37</v>
      </c>
      <c r="F2670" t="s">
        <v>5613</v>
      </c>
      <c r="G2670">
        <v>98</v>
      </c>
      <c r="I2670">
        <v>500000</v>
      </c>
      <c r="J2670">
        <v>4.3</v>
      </c>
      <c r="K2670">
        <f>Table1[[#This Row],[Gross Earning]]-Table1[[#This Row],[Budget]]</f>
        <v>-500000</v>
      </c>
    </row>
    <row r="2671" spans="1:11">
      <c r="A2671" t="s">
        <v>7970</v>
      </c>
      <c r="B2671" s="3">
        <v>2005</v>
      </c>
      <c r="C2671" t="s">
        <v>5403</v>
      </c>
      <c r="D2671" t="s">
        <v>2125</v>
      </c>
      <c r="E2671" t="s">
        <v>37</v>
      </c>
      <c r="F2671" t="s">
        <v>585</v>
      </c>
      <c r="G2671">
        <v>96</v>
      </c>
      <c r="H2671">
        <v>31493782</v>
      </c>
      <c r="I2671">
        <v>32000000</v>
      </c>
      <c r="J2671">
        <v>7.5</v>
      </c>
      <c r="K2671">
        <f>Table1[[#This Row],[Gross Earning]]-Table1[[#This Row],[Budget]]</f>
        <v>-506218</v>
      </c>
    </row>
    <row r="2672" spans="1:11">
      <c r="A2672" t="s">
        <v>21757</v>
      </c>
      <c r="B2672" s="3">
        <v>2012</v>
      </c>
      <c r="C2672" t="s">
        <v>21753</v>
      </c>
      <c r="D2672" t="s">
        <v>21755</v>
      </c>
      <c r="E2672" t="s">
        <v>21473</v>
      </c>
      <c r="F2672" t="s">
        <v>4830</v>
      </c>
      <c r="G2672">
        <v>96</v>
      </c>
      <c r="H2672">
        <v>484221</v>
      </c>
      <c r="I2672">
        <v>1000000</v>
      </c>
      <c r="J2672">
        <v>8.1999999999999993</v>
      </c>
      <c r="K2672">
        <f>Table1[[#This Row],[Gross Earning]]-Table1[[#This Row],[Budget]]</f>
        <v>-515779</v>
      </c>
    </row>
    <row r="2673" spans="1:11">
      <c r="A2673" t="s">
        <v>22067</v>
      </c>
      <c r="B2673" s="3">
        <v>2005</v>
      </c>
      <c r="C2673" t="s">
        <v>21311</v>
      </c>
      <c r="D2673" t="s">
        <v>4075</v>
      </c>
      <c r="E2673" t="s">
        <v>37</v>
      </c>
      <c r="F2673" t="s">
        <v>585</v>
      </c>
      <c r="G2673">
        <v>91</v>
      </c>
      <c r="H2673">
        <v>381186</v>
      </c>
      <c r="I2673">
        <v>900000</v>
      </c>
      <c r="J2673">
        <v>6.4</v>
      </c>
      <c r="K2673">
        <f>Table1[[#This Row],[Gross Earning]]-Table1[[#This Row],[Budget]]</f>
        <v>-518814</v>
      </c>
    </row>
    <row r="2674" spans="1:11">
      <c r="A2674" t="s">
        <v>20317</v>
      </c>
      <c r="B2674" s="3">
        <v>2015</v>
      </c>
      <c r="C2674" t="s">
        <v>20316</v>
      </c>
      <c r="D2674" t="s">
        <v>214</v>
      </c>
      <c r="E2674" t="s">
        <v>37</v>
      </c>
      <c r="F2674" t="s">
        <v>585</v>
      </c>
      <c r="G2674">
        <v>102</v>
      </c>
      <c r="H2674">
        <v>1477002</v>
      </c>
      <c r="I2674">
        <v>2000000</v>
      </c>
      <c r="J2674">
        <v>6.9</v>
      </c>
      <c r="K2674">
        <f>Table1[[#This Row],[Gross Earning]]-Table1[[#This Row],[Budget]]</f>
        <v>-522998</v>
      </c>
    </row>
    <row r="2675" spans="1:11">
      <c r="A2675" t="s">
        <v>15132</v>
      </c>
      <c r="B2675" s="3">
        <v>1998</v>
      </c>
      <c r="C2675" t="s">
        <v>15128</v>
      </c>
      <c r="D2675" t="s">
        <v>15130</v>
      </c>
      <c r="E2675" t="s">
        <v>1464</v>
      </c>
      <c r="F2675" t="s">
        <v>585</v>
      </c>
      <c r="G2675">
        <v>130</v>
      </c>
      <c r="H2675">
        <v>9473382</v>
      </c>
      <c r="I2675">
        <v>10000000</v>
      </c>
      <c r="J2675">
        <v>7.7</v>
      </c>
      <c r="K2675">
        <f>Table1[[#This Row],[Gross Earning]]-Table1[[#This Row],[Budget]]</f>
        <v>-526618</v>
      </c>
    </row>
    <row r="2676" spans="1:11">
      <c r="A2676" t="s">
        <v>18577</v>
      </c>
      <c r="B2676" s="3">
        <v>1988</v>
      </c>
      <c r="C2676" t="s">
        <v>760</v>
      </c>
      <c r="D2676" t="s">
        <v>3409</v>
      </c>
      <c r="E2676" t="s">
        <v>37</v>
      </c>
      <c r="F2676" t="s">
        <v>585</v>
      </c>
      <c r="G2676">
        <v>110</v>
      </c>
      <c r="H2676">
        <v>3468572</v>
      </c>
      <c r="I2676">
        <v>4000000</v>
      </c>
      <c r="J2676">
        <v>7.3</v>
      </c>
      <c r="K2676">
        <f>Table1[[#This Row],[Gross Earning]]-Table1[[#This Row],[Budget]]</f>
        <v>-531428</v>
      </c>
    </row>
    <row r="2677" spans="1:11">
      <c r="A2677" t="s">
        <v>21718</v>
      </c>
      <c r="B2677" s="3">
        <v>1997</v>
      </c>
      <c r="C2677" t="s">
        <v>21717</v>
      </c>
      <c r="D2677" t="s">
        <v>2527</v>
      </c>
      <c r="E2677" t="s">
        <v>37</v>
      </c>
      <c r="F2677" t="s">
        <v>585</v>
      </c>
      <c r="G2677">
        <v>97</v>
      </c>
      <c r="H2677">
        <v>464655</v>
      </c>
      <c r="I2677">
        <v>1000000</v>
      </c>
      <c r="J2677">
        <v>7</v>
      </c>
      <c r="K2677">
        <f>Table1[[#This Row],[Gross Earning]]-Table1[[#This Row],[Budget]]</f>
        <v>-535345</v>
      </c>
    </row>
    <row r="2678" spans="1:11">
      <c r="A2678" t="s">
        <v>21721</v>
      </c>
      <c r="B2678" s="3">
        <v>2002</v>
      </c>
      <c r="C2678" t="s">
        <v>19088</v>
      </c>
      <c r="D2678" t="s">
        <v>3409</v>
      </c>
      <c r="E2678" t="s">
        <v>37</v>
      </c>
      <c r="F2678" t="s">
        <v>585</v>
      </c>
      <c r="G2678">
        <v>88</v>
      </c>
      <c r="H2678">
        <v>464126</v>
      </c>
      <c r="I2678">
        <v>1000000</v>
      </c>
      <c r="J2678">
        <v>6.7</v>
      </c>
      <c r="K2678">
        <f>Table1[[#This Row],[Gross Earning]]-Table1[[#This Row],[Budget]]</f>
        <v>-535874</v>
      </c>
    </row>
    <row r="2679" spans="1:11">
      <c r="A2679" t="s">
        <v>22465</v>
      </c>
      <c r="B2679" s="3">
        <v>1983</v>
      </c>
      <c r="C2679" t="s">
        <v>22464</v>
      </c>
      <c r="D2679" t="s">
        <v>214</v>
      </c>
      <c r="E2679" t="s">
        <v>37</v>
      </c>
      <c r="F2679" t="s">
        <v>585</v>
      </c>
      <c r="G2679">
        <v>88</v>
      </c>
      <c r="I2679">
        <v>550000</v>
      </c>
      <c r="J2679">
        <v>6.1</v>
      </c>
      <c r="K2679">
        <f>Table1[[#This Row],[Gross Earning]]-Table1[[#This Row],[Budget]]</f>
        <v>-550000</v>
      </c>
    </row>
    <row r="2680" spans="1:11">
      <c r="A2680" t="s">
        <v>22486</v>
      </c>
      <c r="B2680" s="3">
        <v>2013</v>
      </c>
      <c r="C2680" t="s">
        <v>22482</v>
      </c>
      <c r="D2680" t="s">
        <v>22484</v>
      </c>
      <c r="E2680" t="s">
        <v>5611</v>
      </c>
      <c r="G2680">
        <v>115</v>
      </c>
      <c r="I2680">
        <v>550000</v>
      </c>
      <c r="J2680">
        <v>7</v>
      </c>
      <c r="K2680">
        <f>Table1[[#This Row],[Gross Earning]]-Table1[[#This Row],[Budget]]</f>
        <v>-550000</v>
      </c>
    </row>
    <row r="2681" spans="1:11">
      <c r="A2681" t="s">
        <v>22461</v>
      </c>
      <c r="B2681" s="3">
        <v>2011</v>
      </c>
      <c r="C2681" t="s">
        <v>22460</v>
      </c>
      <c r="D2681" t="s">
        <v>67</v>
      </c>
      <c r="E2681" t="s">
        <v>37</v>
      </c>
      <c r="G2681">
        <v>80</v>
      </c>
      <c r="H2681">
        <v>2245</v>
      </c>
      <c r="I2681">
        <v>560000</v>
      </c>
      <c r="J2681">
        <v>7.2</v>
      </c>
      <c r="K2681">
        <f>Table1[[#This Row],[Gross Earning]]-Table1[[#This Row],[Budget]]</f>
        <v>-557755</v>
      </c>
    </row>
    <row r="2682" spans="1:11">
      <c r="A2682" t="s">
        <v>22207</v>
      </c>
      <c r="B2682" s="3">
        <v>2014</v>
      </c>
      <c r="C2682" t="s">
        <v>22205</v>
      </c>
      <c r="D2682" t="s">
        <v>1671</v>
      </c>
      <c r="E2682" t="s">
        <v>37</v>
      </c>
      <c r="F2682" t="s">
        <v>4830</v>
      </c>
      <c r="G2682">
        <v>93</v>
      </c>
      <c r="H2682">
        <v>35688</v>
      </c>
      <c r="I2682">
        <v>600000</v>
      </c>
      <c r="J2682">
        <v>5.0999999999999996</v>
      </c>
      <c r="K2682">
        <f>Table1[[#This Row],[Gross Earning]]-Table1[[#This Row],[Budget]]</f>
        <v>-564312</v>
      </c>
    </row>
    <row r="2683" spans="1:11">
      <c r="A2683" t="s">
        <v>20312</v>
      </c>
      <c r="B2683" s="3">
        <v>2007</v>
      </c>
      <c r="C2683" t="s">
        <v>19022</v>
      </c>
      <c r="D2683" t="s">
        <v>20311</v>
      </c>
      <c r="E2683" t="s">
        <v>37</v>
      </c>
      <c r="G2683">
        <v>102</v>
      </c>
      <c r="H2683">
        <v>1430185</v>
      </c>
      <c r="I2683">
        <v>2000000</v>
      </c>
      <c r="J2683">
        <v>8.3000000000000007</v>
      </c>
      <c r="K2683">
        <f>Table1[[#This Row],[Gross Earning]]-Table1[[#This Row],[Budget]]</f>
        <v>-569815</v>
      </c>
    </row>
    <row r="2684" spans="1:11">
      <c r="A2684" t="s">
        <v>21725</v>
      </c>
      <c r="B2684" s="3">
        <v>2000</v>
      </c>
      <c r="C2684" t="s">
        <v>21724</v>
      </c>
      <c r="D2684" t="s">
        <v>1681</v>
      </c>
      <c r="E2684" t="s">
        <v>37</v>
      </c>
      <c r="F2684" t="s">
        <v>585</v>
      </c>
      <c r="G2684">
        <v>100</v>
      </c>
      <c r="H2684">
        <v>428535</v>
      </c>
      <c r="I2684">
        <v>1000000</v>
      </c>
      <c r="J2684">
        <v>3.6</v>
      </c>
      <c r="K2684">
        <f>Table1[[#This Row],[Gross Earning]]-Table1[[#This Row],[Budget]]</f>
        <v>-571465</v>
      </c>
    </row>
    <row r="2685" spans="1:11">
      <c r="A2685" t="s">
        <v>12489</v>
      </c>
      <c r="B2685" s="3">
        <v>2000</v>
      </c>
      <c r="C2685" t="s">
        <v>11208</v>
      </c>
      <c r="D2685" t="s">
        <v>12488</v>
      </c>
      <c r="E2685" t="s">
        <v>37</v>
      </c>
      <c r="F2685" t="s">
        <v>39</v>
      </c>
      <c r="G2685">
        <v>96</v>
      </c>
      <c r="H2685">
        <v>15427192</v>
      </c>
      <c r="I2685">
        <v>16000000</v>
      </c>
      <c r="J2685">
        <v>5.6</v>
      </c>
      <c r="K2685">
        <f>Table1[[#This Row],[Gross Earning]]-Table1[[#This Row],[Budget]]</f>
        <v>-572808</v>
      </c>
    </row>
    <row r="2686" spans="1:11">
      <c r="A2686" t="s">
        <v>22413</v>
      </c>
      <c r="B2686" s="3">
        <v>2007</v>
      </c>
      <c r="C2686" t="s">
        <v>22410</v>
      </c>
      <c r="D2686" t="s">
        <v>852</v>
      </c>
      <c r="E2686" t="s">
        <v>37</v>
      </c>
      <c r="F2686" t="s">
        <v>39</v>
      </c>
      <c r="G2686">
        <v>103</v>
      </c>
      <c r="H2686">
        <v>23616</v>
      </c>
      <c r="I2686">
        <v>600000</v>
      </c>
      <c r="J2686">
        <v>5.6</v>
      </c>
      <c r="K2686">
        <f>Table1[[#This Row],[Gross Earning]]-Table1[[#This Row],[Budget]]</f>
        <v>-576384</v>
      </c>
    </row>
    <row r="2687" spans="1:11">
      <c r="A2687" t="s">
        <v>22417</v>
      </c>
      <c r="B2687" s="3">
        <v>1998</v>
      </c>
      <c r="C2687" t="s">
        <v>22416</v>
      </c>
      <c r="D2687" t="s">
        <v>3409</v>
      </c>
      <c r="E2687" t="s">
        <v>37</v>
      </c>
      <c r="F2687" t="s">
        <v>585</v>
      </c>
      <c r="G2687">
        <v>90</v>
      </c>
      <c r="H2687">
        <v>13493</v>
      </c>
      <c r="I2687">
        <v>600000</v>
      </c>
      <c r="J2687">
        <v>6.6</v>
      </c>
      <c r="K2687">
        <f>Table1[[#This Row],[Gross Earning]]-Table1[[#This Row],[Budget]]</f>
        <v>-586507</v>
      </c>
    </row>
    <row r="2688" spans="1:11">
      <c r="A2688" t="s">
        <v>22440</v>
      </c>
      <c r="B2688" s="3">
        <v>2014</v>
      </c>
      <c r="C2688" t="s">
        <v>22439</v>
      </c>
      <c r="D2688" t="s">
        <v>923</v>
      </c>
      <c r="E2688" t="s">
        <v>37</v>
      </c>
      <c r="F2688" t="s">
        <v>39</v>
      </c>
      <c r="G2688">
        <v>90</v>
      </c>
      <c r="I2688">
        <v>600000</v>
      </c>
      <c r="J2688">
        <v>8</v>
      </c>
      <c r="K2688">
        <f>Table1[[#This Row],[Gross Earning]]-Table1[[#This Row],[Budget]]</f>
        <v>-600000</v>
      </c>
    </row>
    <row r="2689" spans="1:11">
      <c r="A2689" t="s">
        <v>22451</v>
      </c>
      <c r="B2689" s="3">
        <v>2013</v>
      </c>
      <c r="C2689" t="s">
        <v>22450</v>
      </c>
      <c r="D2689" t="s">
        <v>10413</v>
      </c>
      <c r="E2689" t="s">
        <v>37</v>
      </c>
      <c r="G2689">
        <v>98</v>
      </c>
      <c r="I2689">
        <v>600000</v>
      </c>
      <c r="J2689">
        <v>4.5</v>
      </c>
      <c r="K2689">
        <f>Table1[[#This Row],[Gross Earning]]-Table1[[#This Row],[Budget]]</f>
        <v>-600000</v>
      </c>
    </row>
    <row r="2690" spans="1:11">
      <c r="A2690" t="s">
        <v>20806</v>
      </c>
      <c r="B2690" s="3">
        <v>2004</v>
      </c>
      <c r="C2690" t="s">
        <v>20805</v>
      </c>
      <c r="D2690" t="s">
        <v>214</v>
      </c>
      <c r="E2690" t="s">
        <v>37</v>
      </c>
      <c r="F2690" t="s">
        <v>585</v>
      </c>
      <c r="G2690">
        <v>100</v>
      </c>
      <c r="H2690">
        <v>396035</v>
      </c>
      <c r="I2690">
        <v>1000000</v>
      </c>
      <c r="J2690">
        <v>6.9</v>
      </c>
      <c r="K2690">
        <f>Table1[[#This Row],[Gross Earning]]-Table1[[#This Row],[Budget]]</f>
        <v>-603965</v>
      </c>
    </row>
    <row r="2691" spans="1:11">
      <c r="A2691" t="s">
        <v>21168</v>
      </c>
      <c r="B2691" s="3">
        <v>1996</v>
      </c>
      <c r="C2691" t="s">
        <v>272</v>
      </c>
      <c r="D2691" t="s">
        <v>2527</v>
      </c>
      <c r="E2691" t="s">
        <v>37</v>
      </c>
      <c r="F2691" t="s">
        <v>585</v>
      </c>
      <c r="G2691">
        <v>95</v>
      </c>
      <c r="H2691">
        <v>695229</v>
      </c>
      <c r="I2691">
        <v>1300000</v>
      </c>
      <c r="J2691">
        <v>7.2</v>
      </c>
      <c r="K2691">
        <f>Table1[[#This Row],[Gross Earning]]-Table1[[#This Row],[Budget]]</f>
        <v>-604771</v>
      </c>
    </row>
    <row r="2692" spans="1:11">
      <c r="A2692" t="s">
        <v>21342</v>
      </c>
      <c r="B2692" s="3">
        <v>2012</v>
      </c>
      <c r="C2692" t="s">
        <v>21340</v>
      </c>
      <c r="D2692" t="s">
        <v>2527</v>
      </c>
      <c r="E2692" t="s">
        <v>37</v>
      </c>
      <c r="F2692" t="s">
        <v>39</v>
      </c>
      <c r="G2692">
        <v>108</v>
      </c>
      <c r="H2692">
        <v>594904</v>
      </c>
      <c r="I2692">
        <v>1200000</v>
      </c>
      <c r="J2692">
        <v>6</v>
      </c>
      <c r="K2692">
        <f>Table1[[#This Row],[Gross Earning]]-Table1[[#This Row],[Budget]]</f>
        <v>-605096</v>
      </c>
    </row>
    <row r="2693" spans="1:11">
      <c r="A2693" t="s">
        <v>22371</v>
      </c>
      <c r="B2693" s="3">
        <v>2013</v>
      </c>
      <c r="C2693" t="s">
        <v>22369</v>
      </c>
      <c r="D2693" t="s">
        <v>4075</v>
      </c>
      <c r="E2693" t="s">
        <v>37</v>
      </c>
      <c r="G2693">
        <v>67</v>
      </c>
      <c r="I2693">
        <v>625000</v>
      </c>
      <c r="J2693">
        <v>3.9</v>
      </c>
      <c r="K2693">
        <f>Table1[[#This Row],[Gross Earning]]-Table1[[#This Row],[Budget]]</f>
        <v>-625000</v>
      </c>
    </row>
    <row r="2694" spans="1:11">
      <c r="A2694" t="s">
        <v>1661</v>
      </c>
      <c r="B2694" s="3">
        <v>2009</v>
      </c>
      <c r="C2694" t="s">
        <v>1658</v>
      </c>
      <c r="D2694" t="s">
        <v>1660</v>
      </c>
      <c r="E2694" t="s">
        <v>37</v>
      </c>
      <c r="F2694" t="s">
        <v>277</v>
      </c>
      <c r="G2694">
        <v>97</v>
      </c>
      <c r="H2694">
        <v>104374107</v>
      </c>
      <c r="I2694">
        <v>105000000</v>
      </c>
      <c r="J2694">
        <v>7.1</v>
      </c>
      <c r="K2694">
        <f>Table1[[#This Row],[Gross Earning]]-Table1[[#This Row],[Budget]]</f>
        <v>-625893</v>
      </c>
    </row>
    <row r="2695" spans="1:11">
      <c r="A2695" t="s">
        <v>18697</v>
      </c>
      <c r="B2695" s="3">
        <v>2010</v>
      </c>
      <c r="C2695" t="s">
        <v>18694</v>
      </c>
      <c r="D2695" t="s">
        <v>782</v>
      </c>
      <c r="E2695" t="s">
        <v>37</v>
      </c>
      <c r="F2695" t="s">
        <v>585</v>
      </c>
      <c r="G2695">
        <v>98</v>
      </c>
      <c r="H2695">
        <v>18469</v>
      </c>
      <c r="I2695">
        <v>650000</v>
      </c>
      <c r="J2695">
        <v>6.5</v>
      </c>
      <c r="K2695">
        <f>Table1[[#This Row],[Gross Earning]]-Table1[[#This Row],[Budget]]</f>
        <v>-631531</v>
      </c>
    </row>
    <row r="2696" spans="1:11">
      <c r="A2696" t="s">
        <v>2684</v>
      </c>
      <c r="B2696" s="3">
        <v>2008</v>
      </c>
      <c r="C2696" t="s">
        <v>2682</v>
      </c>
      <c r="D2696" t="s">
        <v>2683</v>
      </c>
      <c r="E2696" t="s">
        <v>37</v>
      </c>
      <c r="F2696" t="s">
        <v>39</v>
      </c>
      <c r="G2696">
        <v>104</v>
      </c>
      <c r="H2696">
        <v>79363785</v>
      </c>
      <c r="I2696">
        <v>80000000</v>
      </c>
      <c r="J2696">
        <v>5.5</v>
      </c>
      <c r="K2696">
        <f>Table1[[#This Row],[Gross Earning]]-Table1[[#This Row],[Budget]]</f>
        <v>-636215</v>
      </c>
    </row>
    <row r="2697" spans="1:11">
      <c r="A2697" t="s">
        <v>17128</v>
      </c>
      <c r="B2697" s="3">
        <v>2011</v>
      </c>
      <c r="C2697" t="s">
        <v>17127</v>
      </c>
      <c r="D2697" t="s">
        <v>5967</v>
      </c>
      <c r="E2697" t="s">
        <v>37</v>
      </c>
      <c r="F2697" t="s">
        <v>585</v>
      </c>
      <c r="G2697">
        <v>96</v>
      </c>
      <c r="H2697">
        <v>5359774</v>
      </c>
      <c r="I2697">
        <v>6000000</v>
      </c>
      <c r="J2697">
        <v>7.3</v>
      </c>
      <c r="K2697">
        <f>Table1[[#This Row],[Gross Earning]]-Table1[[#This Row],[Budget]]</f>
        <v>-640226</v>
      </c>
    </row>
    <row r="2698" spans="1:11">
      <c r="A2698" t="s">
        <v>22360</v>
      </c>
      <c r="B2698" s="3">
        <v>2014</v>
      </c>
      <c r="C2698" t="s">
        <v>22358</v>
      </c>
      <c r="D2698" t="s">
        <v>67</v>
      </c>
      <c r="E2698" t="s">
        <v>37</v>
      </c>
      <c r="G2698">
        <v>71</v>
      </c>
      <c r="I2698">
        <v>650000</v>
      </c>
      <c r="J2698">
        <v>7.4</v>
      </c>
      <c r="K2698">
        <f>Table1[[#This Row],[Gross Earning]]-Table1[[#This Row],[Budget]]</f>
        <v>-650000</v>
      </c>
    </row>
    <row r="2699" spans="1:11">
      <c r="A2699" t="s">
        <v>22365</v>
      </c>
      <c r="B2699" s="3">
        <v>2012</v>
      </c>
      <c r="C2699" t="s">
        <v>22363</v>
      </c>
      <c r="D2699" t="s">
        <v>2664</v>
      </c>
      <c r="E2699" t="s">
        <v>37</v>
      </c>
      <c r="F2699" t="s">
        <v>39</v>
      </c>
      <c r="G2699">
        <v>90</v>
      </c>
      <c r="I2699">
        <v>650000</v>
      </c>
      <c r="J2699">
        <v>5.4</v>
      </c>
      <c r="K2699">
        <f>Table1[[#This Row],[Gross Earning]]-Table1[[#This Row],[Budget]]</f>
        <v>-650000</v>
      </c>
    </row>
    <row r="2700" spans="1:11">
      <c r="A2700" t="s">
        <v>22401</v>
      </c>
      <c r="B2700" s="3">
        <v>1977</v>
      </c>
      <c r="C2700" t="s">
        <v>5245</v>
      </c>
      <c r="D2700" t="s">
        <v>1671</v>
      </c>
      <c r="E2700" t="s">
        <v>37</v>
      </c>
      <c r="F2700" t="s">
        <v>585</v>
      </c>
      <c r="G2700">
        <v>83</v>
      </c>
      <c r="I2700">
        <v>650000</v>
      </c>
      <c r="J2700">
        <v>6.5</v>
      </c>
      <c r="K2700">
        <f>Table1[[#This Row],[Gross Earning]]-Table1[[#This Row],[Budget]]</f>
        <v>-650000</v>
      </c>
    </row>
    <row r="2701" spans="1:11">
      <c r="A2701" t="s">
        <v>22912</v>
      </c>
      <c r="B2701" s="3">
        <v>1985</v>
      </c>
      <c r="C2701" t="s">
        <v>5647</v>
      </c>
      <c r="D2701" t="s">
        <v>1415</v>
      </c>
      <c r="E2701" t="s">
        <v>37</v>
      </c>
      <c r="F2701" t="s">
        <v>585</v>
      </c>
      <c r="G2701">
        <v>97</v>
      </c>
      <c r="I2701">
        <v>650000</v>
      </c>
      <c r="J2701">
        <v>6.9</v>
      </c>
      <c r="K2701">
        <f>Table1[[#This Row],[Gross Earning]]-Table1[[#This Row],[Budget]]</f>
        <v>-650000</v>
      </c>
    </row>
    <row r="2702" spans="1:11">
      <c r="A2702" t="s">
        <v>19441</v>
      </c>
      <c r="B2702" s="3">
        <v>2010</v>
      </c>
      <c r="C2702" t="s">
        <v>19438</v>
      </c>
      <c r="D2702" t="s">
        <v>7144</v>
      </c>
      <c r="E2702" t="s">
        <v>37</v>
      </c>
      <c r="F2702" t="s">
        <v>95</v>
      </c>
      <c r="G2702">
        <v>110</v>
      </c>
      <c r="H2702">
        <v>2848578</v>
      </c>
      <c r="I2702">
        <v>3500000</v>
      </c>
      <c r="J2702">
        <v>6.3</v>
      </c>
      <c r="K2702">
        <f>Table1[[#This Row],[Gross Earning]]-Table1[[#This Row],[Budget]]</f>
        <v>-651422</v>
      </c>
    </row>
    <row r="2703" spans="1:11">
      <c r="A2703" t="s">
        <v>22192</v>
      </c>
      <c r="B2703" s="3">
        <v>1999</v>
      </c>
      <c r="C2703" t="s">
        <v>4351</v>
      </c>
      <c r="D2703" t="s">
        <v>4075</v>
      </c>
      <c r="E2703" t="s">
        <v>37</v>
      </c>
      <c r="F2703" t="s">
        <v>585</v>
      </c>
      <c r="G2703">
        <v>104</v>
      </c>
      <c r="H2703">
        <v>144583</v>
      </c>
      <c r="I2703">
        <v>800000</v>
      </c>
      <c r="J2703">
        <v>6.5</v>
      </c>
      <c r="K2703">
        <f>Table1[[#This Row],[Gross Earning]]-Table1[[#This Row],[Budget]]</f>
        <v>-655417</v>
      </c>
    </row>
    <row r="2704" spans="1:11">
      <c r="A2704" t="s">
        <v>22257</v>
      </c>
      <c r="B2704" s="3">
        <v>2011</v>
      </c>
      <c r="C2704" t="s">
        <v>21808</v>
      </c>
      <c r="D2704" t="s">
        <v>6403</v>
      </c>
      <c r="E2704" t="s">
        <v>37</v>
      </c>
      <c r="F2704" t="s">
        <v>585</v>
      </c>
      <c r="G2704">
        <v>101</v>
      </c>
      <c r="H2704">
        <v>77501</v>
      </c>
      <c r="I2704">
        <v>750000</v>
      </c>
      <c r="J2704">
        <v>5.5</v>
      </c>
      <c r="K2704">
        <f>Table1[[#This Row],[Gross Earning]]-Table1[[#This Row],[Budget]]</f>
        <v>-672499</v>
      </c>
    </row>
    <row r="2705" spans="1:11">
      <c r="A2705" t="s">
        <v>12233</v>
      </c>
      <c r="B2705" s="3">
        <v>1998</v>
      </c>
      <c r="C2705" t="s">
        <v>79</v>
      </c>
      <c r="D2705" t="s">
        <v>2125</v>
      </c>
      <c r="E2705" t="s">
        <v>37</v>
      </c>
      <c r="F2705" t="s">
        <v>585</v>
      </c>
      <c r="G2705">
        <v>121</v>
      </c>
      <c r="H2705">
        <v>16311763</v>
      </c>
      <c r="I2705">
        <v>17000000</v>
      </c>
      <c r="J2705">
        <v>7.5</v>
      </c>
      <c r="K2705">
        <f>Table1[[#This Row],[Gross Earning]]-Table1[[#This Row],[Budget]]</f>
        <v>-688237</v>
      </c>
    </row>
    <row r="2706" spans="1:11">
      <c r="A2706" t="s">
        <v>21427</v>
      </c>
      <c r="B2706" s="3">
        <v>2004</v>
      </c>
      <c r="C2706" t="s">
        <v>17484</v>
      </c>
      <c r="D2706" t="s">
        <v>2125</v>
      </c>
      <c r="E2706" t="s">
        <v>37</v>
      </c>
      <c r="G2706">
        <v>90</v>
      </c>
      <c r="H2706">
        <v>6013</v>
      </c>
      <c r="I2706">
        <v>695393</v>
      </c>
      <c r="J2706">
        <v>7.7</v>
      </c>
      <c r="K2706">
        <f>Table1[[#This Row],[Gross Earning]]-Table1[[#This Row],[Budget]]</f>
        <v>-689380</v>
      </c>
    </row>
    <row r="2707" spans="1:11">
      <c r="A2707" t="s">
        <v>22331</v>
      </c>
      <c r="B2707" s="3">
        <v>1998</v>
      </c>
      <c r="C2707" t="s">
        <v>22329</v>
      </c>
      <c r="D2707" t="s">
        <v>3409</v>
      </c>
      <c r="E2707" t="s">
        <v>37</v>
      </c>
      <c r="F2707" t="s">
        <v>39</v>
      </c>
      <c r="G2707">
        <v>107</v>
      </c>
      <c r="H2707">
        <v>10508</v>
      </c>
      <c r="I2707">
        <v>700000</v>
      </c>
      <c r="J2707">
        <v>6.5</v>
      </c>
      <c r="K2707">
        <f>Table1[[#This Row],[Gross Earning]]-Table1[[#This Row],[Budget]]</f>
        <v>-689492</v>
      </c>
    </row>
    <row r="2708" spans="1:11">
      <c r="A2708" t="s">
        <v>21180</v>
      </c>
      <c r="B2708" s="3">
        <v>1999</v>
      </c>
      <c r="C2708" t="s">
        <v>21179</v>
      </c>
      <c r="D2708" t="s">
        <v>3409</v>
      </c>
      <c r="E2708" t="s">
        <v>37</v>
      </c>
      <c r="F2708" t="s">
        <v>95</v>
      </c>
      <c r="G2708">
        <v>105</v>
      </c>
      <c r="H2708">
        <v>609042</v>
      </c>
      <c r="I2708">
        <v>1300000</v>
      </c>
      <c r="J2708">
        <v>6.5</v>
      </c>
      <c r="K2708">
        <f>Table1[[#This Row],[Gross Earning]]-Table1[[#This Row],[Budget]]</f>
        <v>-690958</v>
      </c>
    </row>
    <row r="2709" spans="1:11">
      <c r="A2709" t="s">
        <v>17865</v>
      </c>
      <c r="B2709" s="3">
        <v>1997</v>
      </c>
      <c r="C2709" t="s">
        <v>8638</v>
      </c>
      <c r="D2709" t="s">
        <v>3409</v>
      </c>
      <c r="E2709" t="s">
        <v>37</v>
      </c>
      <c r="F2709" t="s">
        <v>585</v>
      </c>
      <c r="G2709">
        <v>112</v>
      </c>
      <c r="H2709">
        <v>4306697</v>
      </c>
      <c r="I2709">
        <v>5000000</v>
      </c>
      <c r="J2709">
        <v>7.7</v>
      </c>
      <c r="K2709">
        <f>Table1[[#This Row],[Gross Earning]]-Table1[[#This Row],[Budget]]</f>
        <v>-693303</v>
      </c>
    </row>
    <row r="2710" spans="1:11">
      <c r="A2710" t="s">
        <v>2388</v>
      </c>
      <c r="B2710" s="3">
        <v>2006</v>
      </c>
      <c r="C2710" t="s">
        <v>2386</v>
      </c>
      <c r="D2710" t="s">
        <v>471</v>
      </c>
      <c r="E2710" t="s">
        <v>37</v>
      </c>
      <c r="F2710" t="s">
        <v>95</v>
      </c>
      <c r="G2710">
        <v>83</v>
      </c>
      <c r="H2710">
        <v>84303558</v>
      </c>
      <c r="I2710">
        <v>85000000</v>
      </c>
      <c r="J2710">
        <v>6.2</v>
      </c>
      <c r="K2710">
        <f>Table1[[#This Row],[Gross Earning]]-Table1[[#This Row],[Budget]]</f>
        <v>-696442</v>
      </c>
    </row>
    <row r="2711" spans="1:11">
      <c r="A2711" t="s">
        <v>22375</v>
      </c>
      <c r="B2711" s="3">
        <v>2015</v>
      </c>
      <c r="C2711" t="s">
        <v>22374</v>
      </c>
      <c r="D2711" t="s">
        <v>2527</v>
      </c>
      <c r="E2711" t="s">
        <v>37</v>
      </c>
      <c r="G2711">
        <v>94</v>
      </c>
      <c r="I2711">
        <v>700000</v>
      </c>
      <c r="J2711">
        <v>5.3</v>
      </c>
      <c r="K2711">
        <f>Table1[[#This Row],[Gross Earning]]-Table1[[#This Row],[Budget]]</f>
        <v>-700000</v>
      </c>
    </row>
    <row r="2712" spans="1:11">
      <c r="A2712" t="s">
        <v>18240</v>
      </c>
      <c r="B2712" s="3">
        <v>1996</v>
      </c>
      <c r="C2712" t="s">
        <v>443</v>
      </c>
      <c r="D2712" t="s">
        <v>5274</v>
      </c>
      <c r="E2712" t="s">
        <v>37</v>
      </c>
      <c r="F2712" t="s">
        <v>585</v>
      </c>
      <c r="G2712">
        <v>109</v>
      </c>
      <c r="H2712">
        <v>3798532</v>
      </c>
      <c r="I2712">
        <v>4500000</v>
      </c>
      <c r="J2712">
        <v>7.4</v>
      </c>
      <c r="K2712">
        <f>Table1[[#This Row],[Gross Earning]]-Table1[[#This Row],[Budget]]</f>
        <v>-701468</v>
      </c>
    </row>
    <row r="2713" spans="1:11">
      <c r="A2713" t="s">
        <v>22268</v>
      </c>
      <c r="B2713" s="3">
        <v>2002</v>
      </c>
      <c r="C2713" t="s">
        <v>2392</v>
      </c>
      <c r="D2713" t="s">
        <v>3409</v>
      </c>
      <c r="E2713" t="s">
        <v>37</v>
      </c>
      <c r="F2713" t="s">
        <v>585</v>
      </c>
      <c r="G2713">
        <v>88</v>
      </c>
      <c r="H2713">
        <v>47329</v>
      </c>
      <c r="I2713">
        <v>750000</v>
      </c>
      <c r="J2713">
        <v>6.6</v>
      </c>
      <c r="K2713">
        <f>Table1[[#This Row],[Gross Earning]]-Table1[[#This Row],[Budget]]</f>
        <v>-702671</v>
      </c>
    </row>
    <row r="2714" spans="1:11">
      <c r="A2714" t="s">
        <v>20796</v>
      </c>
      <c r="B2714" s="3">
        <v>2004</v>
      </c>
      <c r="C2714" t="s">
        <v>19750</v>
      </c>
      <c r="D2714" t="s">
        <v>214</v>
      </c>
      <c r="E2714" t="s">
        <v>37</v>
      </c>
      <c r="F2714" t="s">
        <v>585</v>
      </c>
      <c r="G2714">
        <v>86</v>
      </c>
      <c r="H2714">
        <v>992238</v>
      </c>
      <c r="I2714">
        <v>1700000</v>
      </c>
      <c r="J2714">
        <v>6.8</v>
      </c>
      <c r="K2714">
        <f>Table1[[#This Row],[Gross Earning]]-Table1[[#This Row],[Budget]]</f>
        <v>-707762</v>
      </c>
    </row>
    <row r="2715" spans="1:11">
      <c r="A2715" t="s">
        <v>21788</v>
      </c>
      <c r="B2715" s="3">
        <v>2013</v>
      </c>
      <c r="C2715" t="s">
        <v>21784</v>
      </c>
      <c r="D2715" t="s">
        <v>21786</v>
      </c>
      <c r="E2715" t="s">
        <v>37</v>
      </c>
      <c r="F2715" t="s">
        <v>95</v>
      </c>
      <c r="G2715">
        <v>91</v>
      </c>
      <c r="H2715">
        <v>287761</v>
      </c>
      <c r="I2715">
        <v>1000000</v>
      </c>
      <c r="J2715">
        <v>7.6</v>
      </c>
      <c r="K2715">
        <f>Table1[[#This Row],[Gross Earning]]-Table1[[#This Row],[Budget]]</f>
        <v>-712239</v>
      </c>
    </row>
    <row r="2716" spans="1:11">
      <c r="A2716" t="s">
        <v>13925</v>
      </c>
      <c r="B2716" s="3">
        <v>1993</v>
      </c>
      <c r="C2716" t="s">
        <v>1739</v>
      </c>
      <c r="D2716" t="s">
        <v>5806</v>
      </c>
      <c r="E2716" t="s">
        <v>37</v>
      </c>
      <c r="F2716" t="s">
        <v>585</v>
      </c>
      <c r="G2716">
        <v>121</v>
      </c>
      <c r="H2716">
        <v>12281500</v>
      </c>
      <c r="I2716">
        <v>13000000</v>
      </c>
      <c r="J2716">
        <v>8</v>
      </c>
      <c r="K2716">
        <f>Table1[[#This Row],[Gross Earning]]-Table1[[#This Row],[Budget]]</f>
        <v>-718500</v>
      </c>
    </row>
    <row r="2717" spans="1:11">
      <c r="A2717" t="s">
        <v>21750</v>
      </c>
      <c r="B2717" s="3">
        <v>2003</v>
      </c>
      <c r="C2717" t="s">
        <v>21749</v>
      </c>
      <c r="D2717" t="s">
        <v>1415</v>
      </c>
      <c r="E2717" t="s">
        <v>37</v>
      </c>
      <c r="F2717" t="s">
        <v>39</v>
      </c>
      <c r="G2717">
        <v>79</v>
      </c>
      <c r="H2717">
        <v>279282</v>
      </c>
      <c r="I2717">
        <v>1000000</v>
      </c>
      <c r="J2717">
        <v>6.1</v>
      </c>
      <c r="K2717">
        <f>Table1[[#This Row],[Gross Earning]]-Table1[[#This Row],[Budget]]</f>
        <v>-720718</v>
      </c>
    </row>
    <row r="2718" spans="1:11">
      <c r="A2718" t="s">
        <v>21762</v>
      </c>
      <c r="B2718" s="3">
        <v>2007</v>
      </c>
      <c r="C2718" t="s">
        <v>21761</v>
      </c>
      <c r="D2718" t="s">
        <v>17956</v>
      </c>
      <c r="E2718" t="s">
        <v>37</v>
      </c>
      <c r="F2718" t="s">
        <v>585</v>
      </c>
      <c r="G2718">
        <v>53</v>
      </c>
      <c r="H2718">
        <v>274661</v>
      </c>
      <c r="I2718">
        <v>1000000</v>
      </c>
      <c r="J2718">
        <v>7.7</v>
      </c>
      <c r="K2718">
        <f>Table1[[#This Row],[Gross Earning]]-Table1[[#This Row],[Budget]]</f>
        <v>-725339</v>
      </c>
    </row>
    <row r="2719" spans="1:11">
      <c r="A2719" t="s">
        <v>16948</v>
      </c>
      <c r="B2719" s="3">
        <v>2003</v>
      </c>
      <c r="C2719" t="s">
        <v>16945</v>
      </c>
      <c r="D2719" t="s">
        <v>214</v>
      </c>
      <c r="E2719" t="s">
        <v>8731</v>
      </c>
      <c r="F2719" t="s">
        <v>585</v>
      </c>
      <c r="G2719">
        <v>121</v>
      </c>
      <c r="H2719">
        <v>4063859</v>
      </c>
      <c r="I2719">
        <v>4800000</v>
      </c>
      <c r="J2719">
        <v>7.7</v>
      </c>
      <c r="K2719">
        <f>Table1[[#This Row],[Gross Earning]]-Table1[[#This Row],[Budget]]</f>
        <v>-736141</v>
      </c>
    </row>
    <row r="2720" spans="1:11">
      <c r="A2720" t="s">
        <v>18840</v>
      </c>
      <c r="B2720" s="3">
        <v>1948</v>
      </c>
      <c r="C2720" t="s">
        <v>18836</v>
      </c>
      <c r="D2720" t="s">
        <v>18838</v>
      </c>
      <c r="E2720" t="s">
        <v>37</v>
      </c>
      <c r="F2720" t="s">
        <v>6036</v>
      </c>
      <c r="G2720">
        <v>102</v>
      </c>
      <c r="H2720">
        <v>2956000</v>
      </c>
      <c r="I2720">
        <v>3700000</v>
      </c>
      <c r="J2720">
        <v>7.1</v>
      </c>
      <c r="K2720">
        <f>Table1[[#This Row],[Gross Earning]]-Table1[[#This Row],[Budget]]</f>
        <v>-744000</v>
      </c>
    </row>
    <row r="2721" spans="1:11">
      <c r="A2721" t="s">
        <v>6127</v>
      </c>
      <c r="B2721" s="3">
        <v>1996</v>
      </c>
      <c r="C2721" t="s">
        <v>6126</v>
      </c>
      <c r="D2721" t="s">
        <v>1415</v>
      </c>
      <c r="E2721" t="s">
        <v>37</v>
      </c>
      <c r="F2721" t="s">
        <v>39</v>
      </c>
      <c r="G2721">
        <v>122</v>
      </c>
      <c r="H2721">
        <v>41252428</v>
      </c>
      <c r="I2721">
        <v>42000000</v>
      </c>
      <c r="J2721">
        <v>6.5</v>
      </c>
      <c r="K2721">
        <f>Table1[[#This Row],[Gross Earning]]-Table1[[#This Row],[Budget]]</f>
        <v>-747572</v>
      </c>
    </row>
    <row r="2722" spans="1:11">
      <c r="A2722" t="s">
        <v>22235</v>
      </c>
      <c r="B2722" s="3">
        <v>2006</v>
      </c>
      <c r="C2722" t="s">
        <v>21051</v>
      </c>
      <c r="D2722" t="s">
        <v>20311</v>
      </c>
      <c r="E2722" t="s">
        <v>37</v>
      </c>
      <c r="G2722">
        <v>75</v>
      </c>
      <c r="I2722">
        <v>750000</v>
      </c>
      <c r="J2722">
        <v>7.7</v>
      </c>
      <c r="K2722">
        <f>Table1[[#This Row],[Gross Earning]]-Table1[[#This Row],[Budget]]</f>
        <v>-750000</v>
      </c>
    </row>
    <row r="2723" spans="1:11">
      <c r="A2723" t="s">
        <v>22262</v>
      </c>
      <c r="B2723" s="3">
        <v>1970</v>
      </c>
      <c r="C2723" t="s">
        <v>9551</v>
      </c>
      <c r="D2723" t="s">
        <v>3409</v>
      </c>
      <c r="E2723" t="s">
        <v>9795</v>
      </c>
      <c r="F2723" t="s">
        <v>585</v>
      </c>
      <c r="G2723">
        <v>106</v>
      </c>
      <c r="I2723">
        <v>750000</v>
      </c>
      <c r="J2723">
        <v>8.1</v>
      </c>
      <c r="K2723">
        <f>Table1[[#This Row],[Gross Earning]]-Table1[[#This Row],[Budget]]</f>
        <v>-750000</v>
      </c>
    </row>
    <row r="2724" spans="1:11">
      <c r="A2724" t="s">
        <v>22277</v>
      </c>
      <c r="B2724" s="3">
        <v>2006</v>
      </c>
      <c r="C2724" t="s">
        <v>8197</v>
      </c>
      <c r="D2724" t="s">
        <v>6403</v>
      </c>
      <c r="E2724" t="s">
        <v>37</v>
      </c>
      <c r="F2724" t="s">
        <v>585</v>
      </c>
      <c r="G2724">
        <v>90</v>
      </c>
      <c r="I2724">
        <v>750000</v>
      </c>
      <c r="J2724">
        <v>5.6</v>
      </c>
      <c r="K2724">
        <f>Table1[[#This Row],[Gross Earning]]-Table1[[#This Row],[Budget]]</f>
        <v>-750000</v>
      </c>
    </row>
    <row r="2725" spans="1:11">
      <c r="A2725" t="s">
        <v>22283</v>
      </c>
      <c r="B2725" s="3">
        <v>2009</v>
      </c>
      <c r="C2725" t="s">
        <v>22281</v>
      </c>
      <c r="D2725" t="s">
        <v>6403</v>
      </c>
      <c r="E2725" t="s">
        <v>37</v>
      </c>
      <c r="F2725" t="s">
        <v>585</v>
      </c>
      <c r="G2725">
        <v>95</v>
      </c>
      <c r="I2725">
        <v>750000</v>
      </c>
      <c r="J2725">
        <v>3.1</v>
      </c>
      <c r="K2725">
        <f>Table1[[#This Row],[Gross Earning]]-Table1[[#This Row],[Budget]]</f>
        <v>-750000</v>
      </c>
    </row>
    <row r="2726" spans="1:11">
      <c r="A2726" t="s">
        <v>22288</v>
      </c>
      <c r="B2726" s="3">
        <v>1952</v>
      </c>
      <c r="C2726" t="s">
        <v>17251</v>
      </c>
      <c r="D2726" t="s">
        <v>22287</v>
      </c>
      <c r="E2726" t="s">
        <v>37</v>
      </c>
      <c r="F2726" t="s">
        <v>95</v>
      </c>
      <c r="G2726">
        <v>85</v>
      </c>
      <c r="I2726">
        <v>750000</v>
      </c>
      <c r="J2726">
        <v>8.1</v>
      </c>
      <c r="K2726">
        <f>Table1[[#This Row],[Gross Earning]]-Table1[[#This Row],[Budget]]</f>
        <v>-750000</v>
      </c>
    </row>
    <row r="2727" spans="1:11">
      <c r="A2727" t="s">
        <v>22343</v>
      </c>
      <c r="B2727" s="3">
        <v>2015</v>
      </c>
      <c r="C2727" t="s">
        <v>22341</v>
      </c>
      <c r="D2727" t="s">
        <v>2125</v>
      </c>
      <c r="E2727" t="s">
        <v>37</v>
      </c>
      <c r="G2727">
        <v>91</v>
      </c>
      <c r="I2727">
        <v>750000</v>
      </c>
      <c r="J2727">
        <v>4.9000000000000004</v>
      </c>
      <c r="K2727">
        <f>Table1[[#This Row],[Gross Earning]]-Table1[[#This Row],[Budget]]</f>
        <v>-750000</v>
      </c>
    </row>
    <row r="2728" spans="1:11">
      <c r="A2728" t="s">
        <v>22435</v>
      </c>
      <c r="B2728" s="3">
        <v>2002</v>
      </c>
      <c r="C2728" t="s">
        <v>22432</v>
      </c>
      <c r="D2728" t="s">
        <v>67</v>
      </c>
      <c r="E2728" t="s">
        <v>37</v>
      </c>
      <c r="G2728">
        <v>115</v>
      </c>
      <c r="I2728">
        <v>750000</v>
      </c>
      <c r="J2728">
        <v>7</v>
      </c>
      <c r="K2728">
        <f>Table1[[#This Row],[Gross Earning]]-Table1[[#This Row],[Budget]]</f>
        <v>-750000</v>
      </c>
    </row>
    <row r="2729" spans="1:11">
      <c r="A2729" t="s">
        <v>12990</v>
      </c>
      <c r="B2729" s="3">
        <v>2001</v>
      </c>
      <c r="C2729" t="s">
        <v>12989</v>
      </c>
      <c r="D2729" t="s">
        <v>1671</v>
      </c>
      <c r="E2729" t="s">
        <v>37</v>
      </c>
      <c r="F2729" t="s">
        <v>585</v>
      </c>
      <c r="G2729">
        <v>87</v>
      </c>
      <c r="H2729">
        <v>14249005</v>
      </c>
      <c r="I2729">
        <v>15000000</v>
      </c>
      <c r="J2729">
        <v>4.5</v>
      </c>
      <c r="K2729">
        <f>Table1[[#This Row],[Gross Earning]]-Table1[[#This Row],[Budget]]</f>
        <v>-750995</v>
      </c>
    </row>
    <row r="2730" spans="1:11">
      <c r="A2730" t="s">
        <v>22211</v>
      </c>
      <c r="B2730" s="3">
        <v>2009</v>
      </c>
      <c r="C2730" t="s">
        <v>5170</v>
      </c>
      <c r="D2730" t="s">
        <v>7579</v>
      </c>
      <c r="E2730" t="s">
        <v>17494</v>
      </c>
      <c r="F2730" t="s">
        <v>4830</v>
      </c>
      <c r="G2730">
        <v>91</v>
      </c>
      <c r="H2730">
        <v>41709</v>
      </c>
      <c r="I2730">
        <v>800000</v>
      </c>
      <c r="J2730">
        <v>6.4</v>
      </c>
      <c r="K2730">
        <f>Table1[[#This Row],[Gross Earning]]-Table1[[#This Row],[Budget]]</f>
        <v>-758291</v>
      </c>
    </row>
    <row r="2731" spans="1:11">
      <c r="A2731" t="s">
        <v>10188</v>
      </c>
      <c r="B2731" s="3">
        <v>2010</v>
      </c>
      <c r="C2731" t="s">
        <v>7785</v>
      </c>
      <c r="D2731" t="s">
        <v>464</v>
      </c>
      <c r="E2731" t="s">
        <v>37</v>
      </c>
      <c r="F2731" t="s">
        <v>585</v>
      </c>
      <c r="G2731">
        <v>98</v>
      </c>
      <c r="H2731">
        <v>23225911</v>
      </c>
      <c r="I2731">
        <v>24000000</v>
      </c>
      <c r="J2731">
        <v>6.5</v>
      </c>
      <c r="K2731">
        <f>Table1[[#This Row],[Gross Earning]]-Table1[[#This Row],[Budget]]</f>
        <v>-774089</v>
      </c>
    </row>
    <row r="2732" spans="1:11">
      <c r="A2732" t="s">
        <v>19426</v>
      </c>
      <c r="B2732" s="3">
        <v>2003</v>
      </c>
      <c r="C2732" t="s">
        <v>10130</v>
      </c>
      <c r="D2732" t="s">
        <v>17534</v>
      </c>
      <c r="E2732" t="s">
        <v>37</v>
      </c>
      <c r="F2732" t="s">
        <v>585</v>
      </c>
      <c r="G2732">
        <v>89</v>
      </c>
      <c r="H2732">
        <v>2223990</v>
      </c>
      <c r="I2732">
        <v>3000000</v>
      </c>
      <c r="J2732">
        <v>6.6</v>
      </c>
      <c r="K2732">
        <f>Table1[[#This Row],[Gross Earning]]-Table1[[#This Row],[Budget]]</f>
        <v>-776010</v>
      </c>
    </row>
    <row r="2733" spans="1:11">
      <c r="A2733" t="s">
        <v>14615</v>
      </c>
      <c r="B2733" s="3">
        <v>2004</v>
      </c>
      <c r="C2733" t="s">
        <v>1104</v>
      </c>
      <c r="D2733" t="s">
        <v>1544</v>
      </c>
      <c r="E2733" t="s">
        <v>37</v>
      </c>
      <c r="F2733" t="s">
        <v>585</v>
      </c>
      <c r="G2733">
        <v>118</v>
      </c>
      <c r="H2733">
        <v>10214647</v>
      </c>
      <c r="I2733">
        <v>11000000</v>
      </c>
      <c r="J2733">
        <v>7.1</v>
      </c>
      <c r="K2733">
        <f>Table1[[#This Row],[Gross Earning]]-Table1[[#This Row],[Budget]]</f>
        <v>-785353</v>
      </c>
    </row>
    <row r="2734" spans="1:11">
      <c r="A2734" t="s">
        <v>20952</v>
      </c>
      <c r="B2734" s="3">
        <v>2005</v>
      </c>
      <c r="C2734" t="s">
        <v>20951</v>
      </c>
      <c r="D2734" t="s">
        <v>3409</v>
      </c>
      <c r="E2734" t="s">
        <v>37</v>
      </c>
      <c r="F2734" t="s">
        <v>585</v>
      </c>
      <c r="G2734">
        <v>112</v>
      </c>
      <c r="H2734">
        <v>712294</v>
      </c>
      <c r="I2734">
        <v>1500000</v>
      </c>
      <c r="J2734">
        <v>6.7</v>
      </c>
      <c r="K2734">
        <f>Table1[[#This Row],[Gross Earning]]-Table1[[#This Row],[Budget]]</f>
        <v>-787706</v>
      </c>
    </row>
    <row r="2735" spans="1:11">
      <c r="A2735" t="s">
        <v>15115</v>
      </c>
      <c r="B2735" s="3">
        <v>1998</v>
      </c>
      <c r="C2735" t="s">
        <v>7744</v>
      </c>
      <c r="D2735" t="s">
        <v>1935</v>
      </c>
      <c r="E2735" t="s">
        <v>37</v>
      </c>
      <c r="F2735" t="s">
        <v>585</v>
      </c>
      <c r="G2735">
        <v>101</v>
      </c>
      <c r="H2735">
        <v>6712241</v>
      </c>
      <c r="I2735">
        <v>7500000</v>
      </c>
      <c r="J2735">
        <v>8.6</v>
      </c>
      <c r="K2735">
        <f>Table1[[#This Row],[Gross Earning]]-Table1[[#This Row],[Budget]]</f>
        <v>-787759</v>
      </c>
    </row>
    <row r="2736" spans="1:11">
      <c r="A2736" t="s">
        <v>17407</v>
      </c>
      <c r="B2736" s="3">
        <v>2001</v>
      </c>
      <c r="C2736" t="s">
        <v>11761</v>
      </c>
      <c r="D2736" t="s">
        <v>2527</v>
      </c>
      <c r="E2736" t="s">
        <v>37</v>
      </c>
      <c r="F2736" t="s">
        <v>585</v>
      </c>
      <c r="G2736">
        <v>111</v>
      </c>
      <c r="H2736">
        <v>6200756</v>
      </c>
      <c r="I2736">
        <v>7000000</v>
      </c>
      <c r="J2736">
        <v>7.4</v>
      </c>
      <c r="K2736">
        <f>Table1[[#This Row],[Gross Earning]]-Table1[[#This Row],[Budget]]</f>
        <v>-799244</v>
      </c>
    </row>
    <row r="2737" spans="1:11">
      <c r="A2737" t="s">
        <v>21810</v>
      </c>
      <c r="B2737" s="3">
        <v>2009</v>
      </c>
      <c r="C2737" t="s">
        <v>21808</v>
      </c>
      <c r="D2737" t="s">
        <v>6403</v>
      </c>
      <c r="E2737" t="s">
        <v>37</v>
      </c>
      <c r="F2737" t="s">
        <v>585</v>
      </c>
      <c r="G2737">
        <v>95</v>
      </c>
      <c r="H2737">
        <v>100659</v>
      </c>
      <c r="I2737">
        <v>900000</v>
      </c>
      <c r="J2737">
        <v>6.4</v>
      </c>
      <c r="K2737">
        <f>Table1[[#This Row],[Gross Earning]]-Table1[[#This Row],[Budget]]</f>
        <v>-799341</v>
      </c>
    </row>
    <row r="2738" spans="1:11">
      <c r="A2738" t="s">
        <v>17792</v>
      </c>
      <c r="B2738" s="3">
        <v>1932</v>
      </c>
      <c r="C2738" t="s">
        <v>17789</v>
      </c>
      <c r="D2738" t="s">
        <v>5605</v>
      </c>
      <c r="E2738" t="s">
        <v>37</v>
      </c>
      <c r="F2738" t="s">
        <v>5613</v>
      </c>
      <c r="G2738">
        <v>79</v>
      </c>
      <c r="I2738">
        <v>800000</v>
      </c>
      <c r="J2738">
        <v>6.6</v>
      </c>
      <c r="K2738">
        <f>Table1[[#This Row],[Gross Earning]]-Table1[[#This Row],[Budget]]</f>
        <v>-800000</v>
      </c>
    </row>
    <row r="2739" spans="1:11">
      <c r="A2739" t="s">
        <v>19582</v>
      </c>
      <c r="B2739" s="3">
        <v>2013</v>
      </c>
      <c r="C2739" t="s">
        <v>19580</v>
      </c>
      <c r="D2739" t="s">
        <v>10413</v>
      </c>
      <c r="E2739" t="s">
        <v>37</v>
      </c>
      <c r="G2739">
        <v>88</v>
      </c>
      <c r="I2739">
        <v>800000</v>
      </c>
      <c r="J2739">
        <v>5.2</v>
      </c>
      <c r="K2739">
        <f>Table1[[#This Row],[Gross Earning]]-Table1[[#This Row],[Budget]]</f>
        <v>-800000</v>
      </c>
    </row>
    <row r="2740" spans="1:11">
      <c r="A2740" t="s">
        <v>22188</v>
      </c>
      <c r="B2740" s="3">
        <v>2004</v>
      </c>
      <c r="C2740" t="s">
        <v>22185</v>
      </c>
      <c r="D2740" t="s">
        <v>3409</v>
      </c>
      <c r="E2740" t="s">
        <v>2778</v>
      </c>
      <c r="F2740" t="s">
        <v>5613</v>
      </c>
      <c r="G2740">
        <v>83</v>
      </c>
      <c r="I2740">
        <v>800000</v>
      </c>
      <c r="J2740">
        <v>7.2</v>
      </c>
      <c r="K2740">
        <f>Table1[[#This Row],[Gross Earning]]-Table1[[#This Row],[Budget]]</f>
        <v>-800000</v>
      </c>
    </row>
    <row r="2741" spans="1:11">
      <c r="A2741" t="s">
        <v>22197</v>
      </c>
      <c r="B2741" s="3">
        <v>2003</v>
      </c>
      <c r="C2741" t="s">
        <v>22195</v>
      </c>
      <c r="D2741" t="s">
        <v>4824</v>
      </c>
      <c r="E2741" t="s">
        <v>37</v>
      </c>
      <c r="F2741" t="s">
        <v>585</v>
      </c>
      <c r="G2741">
        <v>94</v>
      </c>
      <c r="I2741">
        <v>800000</v>
      </c>
      <c r="J2741">
        <v>7.2</v>
      </c>
      <c r="K2741">
        <f>Table1[[#This Row],[Gross Earning]]-Table1[[#This Row],[Budget]]</f>
        <v>-800000</v>
      </c>
    </row>
    <row r="2742" spans="1:11">
      <c r="A2742" t="s">
        <v>22833</v>
      </c>
      <c r="B2742" s="3">
        <v>2013</v>
      </c>
      <c r="C2742" t="s">
        <v>17923</v>
      </c>
      <c r="D2742" t="s">
        <v>2125</v>
      </c>
      <c r="E2742" t="s">
        <v>37</v>
      </c>
      <c r="F2742" t="s">
        <v>585</v>
      </c>
      <c r="G2742">
        <v>90</v>
      </c>
      <c r="H2742">
        <v>258113</v>
      </c>
      <c r="I2742">
        <v>1066167</v>
      </c>
      <c r="J2742">
        <v>7.1</v>
      </c>
      <c r="K2742">
        <f>Table1[[#This Row],[Gross Earning]]-Table1[[#This Row],[Budget]]</f>
        <v>-808054</v>
      </c>
    </row>
    <row r="2743" spans="1:11">
      <c r="A2743" t="s">
        <v>22125</v>
      </c>
      <c r="B2743" s="3">
        <v>2002</v>
      </c>
      <c r="C2743" t="s">
        <v>22122</v>
      </c>
      <c r="D2743" t="s">
        <v>22124</v>
      </c>
      <c r="E2743" t="s">
        <v>37</v>
      </c>
      <c r="F2743" t="s">
        <v>95</v>
      </c>
      <c r="G2743">
        <v>95</v>
      </c>
      <c r="H2743">
        <v>15278</v>
      </c>
      <c r="I2743">
        <v>825000</v>
      </c>
      <c r="J2743">
        <v>5.6</v>
      </c>
      <c r="K2743">
        <f>Table1[[#This Row],[Gross Earning]]-Table1[[#This Row],[Budget]]</f>
        <v>-809722</v>
      </c>
    </row>
    <row r="2744" spans="1:11">
      <c r="A2744" t="s">
        <v>19435</v>
      </c>
      <c r="B2744" s="3">
        <v>2003</v>
      </c>
      <c r="C2744" t="s">
        <v>14340</v>
      </c>
      <c r="D2744" t="s">
        <v>1924</v>
      </c>
      <c r="E2744" t="s">
        <v>12700</v>
      </c>
      <c r="F2744" t="s">
        <v>585</v>
      </c>
      <c r="G2744">
        <v>120</v>
      </c>
      <c r="H2744">
        <v>2181290</v>
      </c>
      <c r="I2744">
        <v>3000000</v>
      </c>
      <c r="J2744">
        <v>8.4</v>
      </c>
      <c r="K2744">
        <f>Table1[[#This Row],[Gross Earning]]-Table1[[#This Row],[Budget]]</f>
        <v>-818710</v>
      </c>
    </row>
    <row r="2745" spans="1:11">
      <c r="A2745" t="s">
        <v>11883</v>
      </c>
      <c r="B2745" s="3">
        <v>2000</v>
      </c>
      <c r="C2745" t="s">
        <v>11881</v>
      </c>
      <c r="D2745" t="s">
        <v>7837</v>
      </c>
      <c r="E2745" t="s">
        <v>37</v>
      </c>
      <c r="F2745" t="s">
        <v>39</v>
      </c>
      <c r="G2745">
        <v>115</v>
      </c>
      <c r="H2745">
        <v>17174870</v>
      </c>
      <c r="I2745">
        <v>18000000</v>
      </c>
      <c r="J2745">
        <v>6.7</v>
      </c>
      <c r="K2745">
        <f>Table1[[#This Row],[Gross Earning]]-Table1[[#This Row],[Budget]]</f>
        <v>-825130</v>
      </c>
    </row>
    <row r="2746" spans="1:11">
      <c r="A2746" t="s">
        <v>16902</v>
      </c>
      <c r="B2746" s="3">
        <v>2001</v>
      </c>
      <c r="C2746" t="s">
        <v>16899</v>
      </c>
      <c r="D2746" t="s">
        <v>1544</v>
      </c>
      <c r="E2746" t="s">
        <v>37</v>
      </c>
      <c r="F2746" t="s">
        <v>585</v>
      </c>
      <c r="G2746">
        <v>141</v>
      </c>
      <c r="H2746">
        <v>6173485</v>
      </c>
      <c r="I2746">
        <v>7000000</v>
      </c>
      <c r="J2746">
        <v>7.7</v>
      </c>
      <c r="K2746">
        <f>Table1[[#This Row],[Gross Earning]]-Table1[[#This Row],[Budget]]</f>
        <v>-826515</v>
      </c>
    </row>
    <row r="2747" spans="1:11">
      <c r="A2747" t="s">
        <v>22181</v>
      </c>
      <c r="B2747" s="3">
        <v>2008</v>
      </c>
      <c r="C2747" t="s">
        <v>22179</v>
      </c>
      <c r="D2747" t="s">
        <v>3409</v>
      </c>
      <c r="E2747" t="s">
        <v>37</v>
      </c>
      <c r="G2747">
        <v>95</v>
      </c>
      <c r="I2747">
        <v>850000</v>
      </c>
      <c r="J2747">
        <v>7.4</v>
      </c>
      <c r="K2747">
        <f>Table1[[#This Row],[Gross Earning]]-Table1[[#This Row],[Budget]]</f>
        <v>-850000</v>
      </c>
    </row>
    <row r="2748" spans="1:11">
      <c r="A2748" t="s">
        <v>21769</v>
      </c>
      <c r="B2748" s="3">
        <v>2006</v>
      </c>
      <c r="C2748" t="s">
        <v>21766</v>
      </c>
      <c r="D2748" t="s">
        <v>16528</v>
      </c>
      <c r="E2748" t="s">
        <v>37</v>
      </c>
      <c r="F2748" t="s">
        <v>39</v>
      </c>
      <c r="G2748">
        <v>97</v>
      </c>
      <c r="H2748">
        <v>144431</v>
      </c>
      <c r="I2748">
        <v>1000000</v>
      </c>
      <c r="J2748">
        <v>7.3</v>
      </c>
      <c r="K2748">
        <f>Table1[[#This Row],[Gross Earning]]-Table1[[#This Row],[Budget]]</f>
        <v>-855569</v>
      </c>
    </row>
    <row r="2749" spans="1:11">
      <c r="A2749" t="s">
        <v>20703</v>
      </c>
      <c r="B2749" s="3">
        <v>2011</v>
      </c>
      <c r="C2749" t="s">
        <v>15027</v>
      </c>
      <c r="D2749" t="s">
        <v>17534</v>
      </c>
      <c r="E2749" t="s">
        <v>37</v>
      </c>
      <c r="F2749" t="s">
        <v>39</v>
      </c>
      <c r="G2749">
        <v>90</v>
      </c>
      <c r="H2749">
        <v>638476</v>
      </c>
      <c r="I2749">
        <v>1500000</v>
      </c>
      <c r="J2749">
        <v>6.6</v>
      </c>
      <c r="K2749">
        <f>Table1[[#This Row],[Gross Earning]]-Table1[[#This Row],[Budget]]</f>
        <v>-861524</v>
      </c>
    </row>
    <row r="2750" spans="1:11">
      <c r="A2750" t="s">
        <v>20329</v>
      </c>
      <c r="B2750" s="3">
        <v>2007</v>
      </c>
      <c r="C2750" t="s">
        <v>20325</v>
      </c>
      <c r="D2750" t="s">
        <v>20327</v>
      </c>
      <c r="E2750" t="s">
        <v>37</v>
      </c>
      <c r="F2750" t="s">
        <v>95</v>
      </c>
      <c r="G2750">
        <v>100</v>
      </c>
      <c r="H2750">
        <v>1134049</v>
      </c>
      <c r="I2750">
        <v>2000000</v>
      </c>
      <c r="J2750">
        <v>8.1</v>
      </c>
      <c r="K2750">
        <f>Table1[[#This Row],[Gross Earning]]-Table1[[#This Row],[Budget]]</f>
        <v>-865951</v>
      </c>
    </row>
    <row r="2751" spans="1:11">
      <c r="A2751" t="s">
        <v>22274</v>
      </c>
      <c r="B2751" s="3">
        <v>2008</v>
      </c>
      <c r="C2751" t="s">
        <v>22272</v>
      </c>
      <c r="D2751" t="s">
        <v>6648</v>
      </c>
      <c r="E2751" t="s">
        <v>37</v>
      </c>
      <c r="F2751" t="s">
        <v>585</v>
      </c>
      <c r="G2751">
        <v>99</v>
      </c>
      <c r="H2751">
        <v>18378</v>
      </c>
      <c r="I2751">
        <v>900000</v>
      </c>
      <c r="J2751">
        <v>5.2</v>
      </c>
      <c r="K2751">
        <f>Table1[[#This Row],[Gross Earning]]-Table1[[#This Row],[Budget]]</f>
        <v>-881622</v>
      </c>
    </row>
    <row r="2752" spans="1:11">
      <c r="A2752" t="s">
        <v>18244</v>
      </c>
      <c r="B2752" s="3">
        <v>2000</v>
      </c>
      <c r="C2752" t="s">
        <v>1204</v>
      </c>
      <c r="D2752" t="s">
        <v>3409</v>
      </c>
      <c r="E2752" t="s">
        <v>37</v>
      </c>
      <c r="F2752" t="s">
        <v>585</v>
      </c>
      <c r="G2752">
        <v>102</v>
      </c>
      <c r="H2752">
        <v>3609278</v>
      </c>
      <c r="I2752">
        <v>4500000</v>
      </c>
      <c r="J2752">
        <v>8.4</v>
      </c>
      <c r="K2752">
        <f>Table1[[#This Row],[Gross Earning]]-Table1[[#This Row],[Budget]]</f>
        <v>-890722</v>
      </c>
    </row>
    <row r="2753" spans="1:11">
      <c r="A2753" t="s">
        <v>22085</v>
      </c>
      <c r="B2753" s="3">
        <v>2012</v>
      </c>
      <c r="C2753" t="s">
        <v>22083</v>
      </c>
      <c r="D2753" t="s">
        <v>22084</v>
      </c>
      <c r="E2753" t="s">
        <v>37</v>
      </c>
      <c r="F2753" t="s">
        <v>585</v>
      </c>
      <c r="G2753">
        <v>101</v>
      </c>
      <c r="H2753">
        <v>6643</v>
      </c>
      <c r="I2753">
        <v>900000</v>
      </c>
      <c r="J2753">
        <v>6.4</v>
      </c>
      <c r="K2753">
        <f>Table1[[#This Row],[Gross Earning]]-Table1[[#This Row],[Budget]]</f>
        <v>-893357</v>
      </c>
    </row>
    <row r="2754" spans="1:11">
      <c r="A2754" t="s">
        <v>21740</v>
      </c>
      <c r="B2754" s="3">
        <v>2006</v>
      </c>
      <c r="C2754" t="s">
        <v>21739</v>
      </c>
      <c r="D2754" t="s">
        <v>2490</v>
      </c>
      <c r="E2754" t="s">
        <v>37</v>
      </c>
      <c r="F2754" t="s">
        <v>585</v>
      </c>
      <c r="G2754">
        <v>88</v>
      </c>
      <c r="H2754">
        <v>104077</v>
      </c>
      <c r="I2754">
        <v>1000000</v>
      </c>
      <c r="J2754">
        <v>7.4</v>
      </c>
      <c r="K2754">
        <f>Table1[[#This Row],[Gross Earning]]-Table1[[#This Row],[Budget]]</f>
        <v>-895923</v>
      </c>
    </row>
    <row r="2755" spans="1:11">
      <c r="A2755" t="s">
        <v>21794</v>
      </c>
      <c r="B2755" s="3">
        <v>2014</v>
      </c>
      <c r="C2755" t="s">
        <v>21791</v>
      </c>
      <c r="D2755" t="s">
        <v>67</v>
      </c>
      <c r="E2755" t="s">
        <v>37</v>
      </c>
      <c r="F2755" t="s">
        <v>277</v>
      </c>
      <c r="G2755">
        <v>93</v>
      </c>
      <c r="H2755">
        <v>100240</v>
      </c>
      <c r="I2755">
        <v>1000000</v>
      </c>
      <c r="J2755">
        <v>6.8</v>
      </c>
      <c r="K2755">
        <f>Table1[[#This Row],[Gross Earning]]-Table1[[#This Row],[Budget]]</f>
        <v>-899760</v>
      </c>
    </row>
    <row r="2756" spans="1:11">
      <c r="A2756" t="s">
        <v>22106</v>
      </c>
      <c r="B2756" s="3">
        <v>2011</v>
      </c>
      <c r="C2756" t="s">
        <v>22103</v>
      </c>
      <c r="D2756" t="s">
        <v>3409</v>
      </c>
      <c r="E2756" t="s">
        <v>1464</v>
      </c>
      <c r="G2756">
        <v>78</v>
      </c>
      <c r="I2756">
        <v>900000</v>
      </c>
      <c r="J2756">
        <v>6.7</v>
      </c>
      <c r="K2756">
        <f>Table1[[#This Row],[Gross Earning]]-Table1[[#This Row],[Budget]]</f>
        <v>-900000</v>
      </c>
    </row>
    <row r="2757" spans="1:11">
      <c r="A2757" t="s">
        <v>22922</v>
      </c>
      <c r="B2757" s="3">
        <v>2004</v>
      </c>
      <c r="C2757" t="s">
        <v>22921</v>
      </c>
      <c r="D2757" t="s">
        <v>4075</v>
      </c>
      <c r="E2757" t="s">
        <v>1464</v>
      </c>
      <c r="F2757" t="s">
        <v>585</v>
      </c>
      <c r="G2757">
        <v>97</v>
      </c>
      <c r="I2757">
        <v>900000</v>
      </c>
      <c r="J2757">
        <v>6</v>
      </c>
      <c r="K2757">
        <f>Table1[[#This Row],[Gross Earning]]-Table1[[#This Row],[Budget]]</f>
        <v>-900000</v>
      </c>
    </row>
    <row r="2758" spans="1:11">
      <c r="A2758" t="s">
        <v>20306</v>
      </c>
      <c r="B2758" s="3">
        <v>2003</v>
      </c>
      <c r="C2758" t="s">
        <v>20303</v>
      </c>
      <c r="D2758" t="s">
        <v>953</v>
      </c>
      <c r="E2758" t="s">
        <v>37</v>
      </c>
      <c r="F2758" t="s">
        <v>39</v>
      </c>
      <c r="G2758">
        <v>120</v>
      </c>
      <c r="H2758">
        <v>1098224</v>
      </c>
      <c r="I2758">
        <v>2000000</v>
      </c>
      <c r="J2758">
        <v>3.3</v>
      </c>
      <c r="K2758">
        <f>Table1[[#This Row],[Gross Earning]]-Table1[[#This Row],[Budget]]</f>
        <v>-901776</v>
      </c>
    </row>
    <row r="2759" spans="1:11">
      <c r="A2759" t="s">
        <v>21798</v>
      </c>
      <c r="B2759" s="3">
        <v>2012</v>
      </c>
      <c r="C2759" t="s">
        <v>21797</v>
      </c>
      <c r="D2759" t="s">
        <v>777</v>
      </c>
      <c r="E2759" t="s">
        <v>37</v>
      </c>
      <c r="F2759" t="s">
        <v>39</v>
      </c>
      <c r="G2759">
        <v>112</v>
      </c>
      <c r="H2759">
        <v>96734</v>
      </c>
      <c r="I2759">
        <v>1000000</v>
      </c>
      <c r="J2759">
        <v>5.6</v>
      </c>
      <c r="K2759">
        <f>Table1[[#This Row],[Gross Earning]]-Table1[[#This Row],[Budget]]</f>
        <v>-903266</v>
      </c>
    </row>
    <row r="2760" spans="1:11">
      <c r="A2760" t="s">
        <v>5571</v>
      </c>
      <c r="B2760" s="3">
        <v>2001</v>
      </c>
      <c r="C2760" t="s">
        <v>1421</v>
      </c>
      <c r="D2760" t="s">
        <v>3632</v>
      </c>
      <c r="E2760" t="s">
        <v>37</v>
      </c>
      <c r="F2760" t="s">
        <v>39</v>
      </c>
      <c r="G2760">
        <v>123</v>
      </c>
      <c r="H2760">
        <v>47095453</v>
      </c>
      <c r="I2760">
        <v>48000000</v>
      </c>
      <c r="J2760">
        <v>6.4</v>
      </c>
      <c r="K2760">
        <f>Table1[[#This Row],[Gross Earning]]-Table1[[#This Row],[Budget]]</f>
        <v>-904547</v>
      </c>
    </row>
    <row r="2761" spans="1:11">
      <c r="A2761" t="s">
        <v>24081</v>
      </c>
      <c r="B2761" s="3">
        <v>1997</v>
      </c>
      <c r="C2761" t="s">
        <v>24078</v>
      </c>
      <c r="D2761" t="s">
        <v>4833</v>
      </c>
      <c r="E2761" t="s">
        <v>676</v>
      </c>
      <c r="G2761">
        <v>111</v>
      </c>
      <c r="H2761">
        <v>94596</v>
      </c>
      <c r="I2761">
        <v>1000000</v>
      </c>
      <c r="J2761">
        <v>7.4</v>
      </c>
      <c r="K2761">
        <f>Table1[[#This Row],[Gross Earning]]-Table1[[#This Row],[Budget]]</f>
        <v>-905404</v>
      </c>
    </row>
    <row r="2762" spans="1:11">
      <c r="A2762" t="s">
        <v>22046</v>
      </c>
      <c r="B2762" s="3">
        <v>2011</v>
      </c>
      <c r="C2762" t="s">
        <v>22045</v>
      </c>
      <c r="D2762" t="s">
        <v>1671</v>
      </c>
      <c r="E2762" t="s">
        <v>37</v>
      </c>
      <c r="F2762" t="s">
        <v>585</v>
      </c>
      <c r="G2762">
        <v>100</v>
      </c>
      <c r="H2762">
        <v>20186</v>
      </c>
      <c r="I2762">
        <v>930000</v>
      </c>
      <c r="J2762">
        <v>5.7</v>
      </c>
      <c r="K2762">
        <f>Table1[[#This Row],[Gross Earning]]-Table1[[#This Row],[Budget]]</f>
        <v>-909814</v>
      </c>
    </row>
    <row r="2763" spans="1:11">
      <c r="A2763" t="s">
        <v>22038</v>
      </c>
      <c r="B2763" s="3">
        <v>2014</v>
      </c>
      <c r="C2763" t="s">
        <v>22034</v>
      </c>
      <c r="D2763" t="s">
        <v>22036</v>
      </c>
      <c r="E2763" t="s">
        <v>37</v>
      </c>
      <c r="G2763">
        <v>83</v>
      </c>
      <c r="I2763">
        <v>913000</v>
      </c>
      <c r="J2763">
        <v>7.1</v>
      </c>
      <c r="K2763">
        <f>Table1[[#This Row],[Gross Earning]]-Table1[[#This Row],[Budget]]</f>
        <v>-913000</v>
      </c>
    </row>
    <row r="2764" spans="1:11">
      <c r="A2764" t="s">
        <v>17861</v>
      </c>
      <c r="B2764" s="3">
        <v>2010</v>
      </c>
      <c r="C2764" t="s">
        <v>17858</v>
      </c>
      <c r="D2764" t="s">
        <v>67</v>
      </c>
      <c r="E2764" t="s">
        <v>37</v>
      </c>
      <c r="G2764">
        <v>41</v>
      </c>
      <c r="H2764">
        <v>4074023</v>
      </c>
      <c r="I2764">
        <v>5000000</v>
      </c>
      <c r="J2764">
        <v>6.9</v>
      </c>
      <c r="K2764">
        <f>Table1[[#This Row],[Gross Earning]]-Table1[[#This Row],[Budget]]</f>
        <v>-925977</v>
      </c>
    </row>
    <row r="2765" spans="1:11">
      <c r="A2765" t="s">
        <v>11878</v>
      </c>
      <c r="B2765" s="3">
        <v>2000</v>
      </c>
      <c r="C2765" t="s">
        <v>4003</v>
      </c>
      <c r="D2765" t="s">
        <v>1009</v>
      </c>
      <c r="E2765" t="s">
        <v>37</v>
      </c>
      <c r="F2765" t="s">
        <v>95</v>
      </c>
      <c r="G2765">
        <v>94</v>
      </c>
      <c r="H2765">
        <v>17071230</v>
      </c>
      <c r="I2765">
        <v>18000000</v>
      </c>
      <c r="J2765">
        <v>6.7</v>
      </c>
      <c r="K2765">
        <f>Table1[[#This Row],[Gross Earning]]-Table1[[#This Row],[Budget]]</f>
        <v>-928770</v>
      </c>
    </row>
    <row r="2766" spans="1:11">
      <c r="A2766" t="s">
        <v>21852</v>
      </c>
      <c r="B2766" s="3">
        <v>2015</v>
      </c>
      <c r="C2766" t="s">
        <v>21850</v>
      </c>
      <c r="D2766" t="s">
        <v>1849</v>
      </c>
      <c r="E2766" t="s">
        <v>37</v>
      </c>
      <c r="F2766" t="s">
        <v>585</v>
      </c>
      <c r="G2766">
        <v>97</v>
      </c>
      <c r="H2766">
        <v>62480</v>
      </c>
      <c r="I2766">
        <v>1000000</v>
      </c>
      <c r="J2766">
        <v>5.5</v>
      </c>
      <c r="K2766">
        <f>Table1[[#This Row],[Gross Earning]]-Table1[[#This Row],[Budget]]</f>
        <v>-937520</v>
      </c>
    </row>
    <row r="2767" spans="1:11">
      <c r="A2767" t="s">
        <v>18646</v>
      </c>
      <c r="B2767" s="3">
        <v>1987</v>
      </c>
      <c r="C2767" t="s">
        <v>2066</v>
      </c>
      <c r="D2767" t="s">
        <v>6648</v>
      </c>
      <c r="E2767" t="s">
        <v>37</v>
      </c>
      <c r="F2767" t="s">
        <v>585</v>
      </c>
      <c r="G2767">
        <v>102</v>
      </c>
      <c r="H2767">
        <v>354704</v>
      </c>
      <c r="I2767">
        <v>1300000</v>
      </c>
      <c r="J2767">
        <v>5.9</v>
      </c>
      <c r="K2767">
        <f>Table1[[#This Row],[Gross Earning]]-Table1[[#This Row],[Budget]]</f>
        <v>-945296</v>
      </c>
    </row>
    <row r="2768" spans="1:11">
      <c r="A2768" t="s">
        <v>21484</v>
      </c>
      <c r="B2768" s="3">
        <v>1942</v>
      </c>
      <c r="C2768" t="s">
        <v>17687</v>
      </c>
      <c r="D2768" t="s">
        <v>5605</v>
      </c>
      <c r="E2768" t="s">
        <v>37</v>
      </c>
      <c r="F2768" t="s">
        <v>95</v>
      </c>
      <c r="G2768">
        <v>82</v>
      </c>
      <c r="I2768">
        <v>950000</v>
      </c>
      <c r="J2768">
        <v>8.6</v>
      </c>
      <c r="K2768">
        <f>Table1[[#This Row],[Gross Earning]]-Table1[[#This Row],[Budget]]</f>
        <v>-950000</v>
      </c>
    </row>
    <row r="2769" spans="1:11">
      <c r="A2769" t="s">
        <v>22016</v>
      </c>
      <c r="B2769" s="3">
        <v>2013</v>
      </c>
      <c r="C2769" t="s">
        <v>22014</v>
      </c>
      <c r="D2769" t="s">
        <v>5544</v>
      </c>
      <c r="E2769" t="s">
        <v>37</v>
      </c>
      <c r="F2769" t="s">
        <v>585</v>
      </c>
      <c r="G2769">
        <v>87</v>
      </c>
      <c r="I2769">
        <v>950000</v>
      </c>
      <c r="J2769">
        <v>5.5</v>
      </c>
      <c r="K2769">
        <f>Table1[[#This Row],[Gross Earning]]-Table1[[#This Row],[Budget]]</f>
        <v>-950000</v>
      </c>
    </row>
    <row r="2770" spans="1:11">
      <c r="A2770" t="s">
        <v>22027</v>
      </c>
      <c r="B2770" s="3">
        <v>2014</v>
      </c>
      <c r="C2770" t="s">
        <v>22025</v>
      </c>
      <c r="D2770" t="s">
        <v>3409</v>
      </c>
      <c r="E2770" t="s">
        <v>37</v>
      </c>
      <c r="F2770" t="s">
        <v>4830</v>
      </c>
      <c r="G2770">
        <v>100</v>
      </c>
      <c r="I2770">
        <v>950000</v>
      </c>
      <c r="J2770">
        <v>6</v>
      </c>
      <c r="K2770">
        <f>Table1[[#This Row],[Gross Earning]]-Table1[[#This Row],[Budget]]</f>
        <v>-950000</v>
      </c>
    </row>
    <row r="2771" spans="1:11">
      <c r="A2771" t="s">
        <v>21174</v>
      </c>
      <c r="B2771" s="3">
        <v>2006</v>
      </c>
      <c r="C2771" t="s">
        <v>21171</v>
      </c>
      <c r="D2771" t="s">
        <v>3409</v>
      </c>
      <c r="E2771" t="s">
        <v>21178</v>
      </c>
      <c r="F2771" t="s">
        <v>585</v>
      </c>
      <c r="G2771">
        <v>135</v>
      </c>
      <c r="H2771">
        <v>638951</v>
      </c>
      <c r="I2771">
        <v>1592000</v>
      </c>
      <c r="J2771">
        <v>7.4</v>
      </c>
      <c r="K2771">
        <f>Table1[[#This Row],[Gross Earning]]-Table1[[#This Row],[Budget]]</f>
        <v>-953049</v>
      </c>
    </row>
    <row r="2772" spans="1:11">
      <c r="A2772" t="s">
        <v>9804</v>
      </c>
      <c r="B2772" s="3">
        <v>2009</v>
      </c>
      <c r="C2772" t="s">
        <v>9802</v>
      </c>
      <c r="D2772" t="s">
        <v>3353</v>
      </c>
      <c r="E2772" t="s">
        <v>37</v>
      </c>
      <c r="F2772" t="s">
        <v>39</v>
      </c>
      <c r="G2772">
        <v>115</v>
      </c>
      <c r="H2772">
        <v>15045676</v>
      </c>
      <c r="I2772">
        <v>16000000</v>
      </c>
      <c r="J2772">
        <v>5.6</v>
      </c>
      <c r="K2772">
        <f>Table1[[#This Row],[Gross Earning]]-Table1[[#This Row],[Budget]]</f>
        <v>-954324</v>
      </c>
    </row>
    <row r="2773" spans="1:11">
      <c r="A2773" t="s">
        <v>9755</v>
      </c>
      <c r="B2773" s="3">
        <v>2010</v>
      </c>
      <c r="C2773" t="s">
        <v>9753</v>
      </c>
      <c r="D2773" t="s">
        <v>9754</v>
      </c>
      <c r="E2773" t="s">
        <v>37</v>
      </c>
      <c r="F2773" t="s">
        <v>585</v>
      </c>
      <c r="G2773">
        <v>99</v>
      </c>
      <c r="H2773">
        <v>24042490</v>
      </c>
      <c r="I2773">
        <v>25000000</v>
      </c>
      <c r="J2773">
        <v>5.6</v>
      </c>
      <c r="K2773">
        <f>Table1[[#This Row],[Gross Earning]]-Table1[[#This Row],[Budget]]</f>
        <v>-957510</v>
      </c>
    </row>
    <row r="2774" spans="1:11">
      <c r="A2774" t="s">
        <v>17875</v>
      </c>
      <c r="B2774" s="3">
        <v>2008</v>
      </c>
      <c r="C2774" t="s">
        <v>17874</v>
      </c>
      <c r="D2774" t="s">
        <v>2527</v>
      </c>
      <c r="E2774" t="s">
        <v>37</v>
      </c>
      <c r="F2774" t="s">
        <v>39</v>
      </c>
      <c r="G2774">
        <v>110</v>
      </c>
      <c r="H2774">
        <v>4040588</v>
      </c>
      <c r="I2774">
        <v>5000000</v>
      </c>
      <c r="J2774">
        <v>6.8</v>
      </c>
      <c r="K2774">
        <f>Table1[[#This Row],[Gross Earning]]-Table1[[#This Row],[Budget]]</f>
        <v>-959412</v>
      </c>
    </row>
    <row r="2775" spans="1:11">
      <c r="A2775" t="s">
        <v>21817</v>
      </c>
      <c r="B2775" s="3">
        <v>1998</v>
      </c>
      <c r="C2775" t="s">
        <v>6097</v>
      </c>
      <c r="D2775" t="s">
        <v>1009</v>
      </c>
      <c r="E2775" t="s">
        <v>37</v>
      </c>
      <c r="F2775" t="s">
        <v>585</v>
      </c>
      <c r="G2775">
        <v>88</v>
      </c>
      <c r="H2775">
        <v>21210</v>
      </c>
      <c r="I2775">
        <v>1000000</v>
      </c>
      <c r="J2775">
        <v>6.1</v>
      </c>
      <c r="K2775">
        <f>Table1[[#This Row],[Gross Earning]]-Table1[[#This Row],[Budget]]</f>
        <v>-978790</v>
      </c>
    </row>
    <row r="2776" spans="1:11">
      <c r="A2776" t="s">
        <v>21207</v>
      </c>
      <c r="B2776" s="3">
        <v>2003</v>
      </c>
      <c r="C2776" t="s">
        <v>21206</v>
      </c>
      <c r="D2776" t="s">
        <v>1671</v>
      </c>
      <c r="E2776" t="s">
        <v>37</v>
      </c>
      <c r="F2776" t="s">
        <v>585</v>
      </c>
      <c r="G2776">
        <v>87</v>
      </c>
      <c r="H2776">
        <v>19539</v>
      </c>
      <c r="I2776">
        <v>1000000</v>
      </c>
      <c r="J2776">
        <v>6.2</v>
      </c>
      <c r="K2776">
        <f>Table1[[#This Row],[Gross Earning]]-Table1[[#This Row],[Budget]]</f>
        <v>-980461</v>
      </c>
    </row>
    <row r="2777" spans="1:11">
      <c r="A2777" t="s">
        <v>21834</v>
      </c>
      <c r="B2777" s="3">
        <v>2000</v>
      </c>
      <c r="C2777" t="s">
        <v>7565</v>
      </c>
      <c r="D2777" t="s">
        <v>971</v>
      </c>
      <c r="E2777" t="s">
        <v>37</v>
      </c>
      <c r="F2777" t="s">
        <v>585</v>
      </c>
      <c r="G2777">
        <v>82</v>
      </c>
      <c r="H2777">
        <v>12996</v>
      </c>
      <c r="I2777">
        <v>1000000</v>
      </c>
      <c r="J2777">
        <v>6</v>
      </c>
      <c r="K2777">
        <f>Table1[[#This Row],[Gross Earning]]-Table1[[#This Row],[Budget]]</f>
        <v>-987004</v>
      </c>
    </row>
    <row r="2778" spans="1:11">
      <c r="A2778" t="s">
        <v>22031</v>
      </c>
      <c r="B2778" s="3">
        <v>2007</v>
      </c>
      <c r="C2778" t="s">
        <v>22030</v>
      </c>
      <c r="D2778" t="s">
        <v>1681</v>
      </c>
      <c r="E2778" t="s">
        <v>37</v>
      </c>
      <c r="G2778">
        <v>90</v>
      </c>
      <c r="I2778">
        <v>989000</v>
      </c>
      <c r="J2778">
        <v>4.8</v>
      </c>
      <c r="K2778">
        <f>Table1[[#This Row],[Gross Earning]]-Table1[[#This Row],[Budget]]</f>
        <v>-989000</v>
      </c>
    </row>
    <row r="2779" spans="1:11">
      <c r="A2779" t="s">
        <v>21846</v>
      </c>
      <c r="B2779" s="3">
        <v>2006</v>
      </c>
      <c r="C2779" t="s">
        <v>21844</v>
      </c>
      <c r="D2779" t="s">
        <v>2125</v>
      </c>
      <c r="E2779" t="s">
        <v>37</v>
      </c>
      <c r="F2779" t="s">
        <v>4830</v>
      </c>
      <c r="G2779">
        <v>78</v>
      </c>
      <c r="H2779">
        <v>10018</v>
      </c>
      <c r="I2779">
        <v>1000000</v>
      </c>
      <c r="J2779">
        <v>6.1</v>
      </c>
      <c r="K2779">
        <f>Table1[[#This Row],[Gross Earning]]-Table1[[#This Row],[Budget]]</f>
        <v>-989982</v>
      </c>
    </row>
    <row r="2780" spans="1:11">
      <c r="A2780" t="s">
        <v>22135</v>
      </c>
      <c r="B2780" s="3">
        <v>2015</v>
      </c>
      <c r="C2780" t="s">
        <v>18369</v>
      </c>
      <c r="D2780" t="s">
        <v>22134</v>
      </c>
      <c r="E2780" t="s">
        <v>37</v>
      </c>
      <c r="G2780">
        <v>86</v>
      </c>
      <c r="I2780">
        <v>990000</v>
      </c>
      <c r="J2780">
        <v>4.9000000000000004</v>
      </c>
      <c r="K2780">
        <f>Table1[[#This Row],[Gross Earning]]-Table1[[#This Row],[Budget]]</f>
        <v>-990000</v>
      </c>
    </row>
    <row r="2781" spans="1:11">
      <c r="A2781" t="s">
        <v>21858</v>
      </c>
      <c r="B2781" s="3">
        <v>2006</v>
      </c>
      <c r="C2781" t="s">
        <v>21856</v>
      </c>
      <c r="D2781" t="s">
        <v>2256</v>
      </c>
      <c r="E2781" t="s">
        <v>37</v>
      </c>
      <c r="F2781" t="s">
        <v>585</v>
      </c>
      <c r="G2781">
        <v>81</v>
      </c>
      <c r="H2781">
        <v>6387</v>
      </c>
      <c r="I2781">
        <v>1000000</v>
      </c>
      <c r="J2781">
        <v>6.9</v>
      </c>
      <c r="K2781">
        <f>Table1[[#This Row],[Gross Earning]]-Table1[[#This Row],[Budget]]</f>
        <v>-993613</v>
      </c>
    </row>
    <row r="2782" spans="1:11">
      <c r="A2782" t="s">
        <v>21874</v>
      </c>
      <c r="B2782" s="3">
        <v>2006</v>
      </c>
      <c r="C2782" t="s">
        <v>10464</v>
      </c>
      <c r="D2782" t="s">
        <v>777</v>
      </c>
      <c r="E2782" t="s">
        <v>37</v>
      </c>
      <c r="F2782" t="s">
        <v>585</v>
      </c>
      <c r="G2782">
        <v>88</v>
      </c>
      <c r="H2782">
        <v>721</v>
      </c>
      <c r="I2782">
        <v>1000000</v>
      </c>
      <c r="J2782">
        <v>4.0999999999999996</v>
      </c>
      <c r="K2782">
        <f>Table1[[#This Row],[Gross Earning]]-Table1[[#This Row],[Budget]]</f>
        <v>-999279</v>
      </c>
    </row>
    <row r="2783" spans="1:11">
      <c r="A2783" t="s">
        <v>5637</v>
      </c>
      <c r="B2783" s="3">
        <v>1972</v>
      </c>
      <c r="C2783" t="s">
        <v>5634</v>
      </c>
      <c r="D2783" t="s">
        <v>5567</v>
      </c>
      <c r="E2783" t="s">
        <v>5641</v>
      </c>
      <c r="F2783" t="s">
        <v>95</v>
      </c>
      <c r="G2783">
        <v>115</v>
      </c>
      <c r="I2783">
        <v>1000000</v>
      </c>
      <c r="J2783">
        <v>8.1</v>
      </c>
      <c r="K2783">
        <f>Table1[[#This Row],[Gross Earning]]-Table1[[#This Row],[Budget]]</f>
        <v>-1000000</v>
      </c>
    </row>
    <row r="2784" spans="1:11">
      <c r="A2784" t="s">
        <v>8960</v>
      </c>
      <c r="B2784" s="3">
        <v>1982</v>
      </c>
      <c r="C2784" t="s">
        <v>187</v>
      </c>
      <c r="D2784" t="s">
        <v>2954</v>
      </c>
      <c r="E2784" t="s">
        <v>37</v>
      </c>
      <c r="F2784" t="s">
        <v>585</v>
      </c>
      <c r="G2784">
        <v>117</v>
      </c>
      <c r="H2784">
        <v>27000000</v>
      </c>
      <c r="I2784">
        <v>28000000</v>
      </c>
      <c r="J2784">
        <v>8.1999999999999993</v>
      </c>
      <c r="K2784">
        <f>Table1[[#This Row],[Gross Earning]]-Table1[[#This Row],[Budget]]</f>
        <v>-1000000</v>
      </c>
    </row>
    <row r="2785" spans="1:11">
      <c r="A2785" t="s">
        <v>18961</v>
      </c>
      <c r="B2785" s="3">
        <v>2013</v>
      </c>
      <c r="C2785" t="s">
        <v>18960</v>
      </c>
      <c r="D2785" t="s">
        <v>6403</v>
      </c>
      <c r="E2785" t="s">
        <v>37</v>
      </c>
      <c r="F2785" t="s">
        <v>1126</v>
      </c>
      <c r="G2785">
        <v>97</v>
      </c>
      <c r="I2785">
        <v>1000000</v>
      </c>
      <c r="J2785">
        <v>3.3</v>
      </c>
      <c r="K2785">
        <f>Table1[[#This Row],[Gross Earning]]-Table1[[#This Row],[Budget]]</f>
        <v>-1000000</v>
      </c>
    </row>
    <row r="2786" spans="1:11">
      <c r="A2786" t="s">
        <v>19003</v>
      </c>
      <c r="B2786" s="3">
        <v>1998</v>
      </c>
      <c r="C2786" t="s">
        <v>19002</v>
      </c>
      <c r="D2786" t="s">
        <v>422</v>
      </c>
      <c r="E2786" t="s">
        <v>37</v>
      </c>
      <c r="F2786" t="s">
        <v>585</v>
      </c>
      <c r="G2786">
        <v>104</v>
      </c>
      <c r="I2786">
        <v>1000000</v>
      </c>
      <c r="J2786">
        <v>5.5</v>
      </c>
      <c r="K2786">
        <f>Table1[[#This Row],[Gross Earning]]-Table1[[#This Row],[Budget]]</f>
        <v>-1000000</v>
      </c>
    </row>
    <row r="2787" spans="1:11">
      <c r="A2787" t="s">
        <v>21502</v>
      </c>
      <c r="B2787" s="3">
        <v>1972</v>
      </c>
      <c r="C2787" t="s">
        <v>21501</v>
      </c>
      <c r="D2787" t="s">
        <v>1849</v>
      </c>
      <c r="E2787" t="s">
        <v>37</v>
      </c>
      <c r="F2787" t="s">
        <v>14104</v>
      </c>
      <c r="G2787">
        <v>89</v>
      </c>
      <c r="I2787">
        <v>1000000</v>
      </c>
      <c r="J2787">
        <v>6.7</v>
      </c>
      <c r="K2787">
        <f>Table1[[#This Row],[Gross Earning]]-Table1[[#This Row],[Budget]]</f>
        <v>-1000000</v>
      </c>
    </row>
    <row r="2788" spans="1:11">
      <c r="A2788" t="s">
        <v>21516</v>
      </c>
      <c r="B2788" s="3">
        <v>1963</v>
      </c>
      <c r="C2788" t="s">
        <v>16351</v>
      </c>
      <c r="D2788" t="s">
        <v>21515</v>
      </c>
      <c r="E2788" t="s">
        <v>37</v>
      </c>
      <c r="F2788" t="s">
        <v>5613</v>
      </c>
      <c r="G2788">
        <v>121</v>
      </c>
      <c r="I2788">
        <v>1000000</v>
      </c>
      <c r="J2788">
        <v>6.8</v>
      </c>
      <c r="K2788">
        <f>Table1[[#This Row],[Gross Earning]]-Table1[[#This Row],[Budget]]</f>
        <v>-1000000</v>
      </c>
    </row>
    <row r="2789" spans="1:11">
      <c r="A2789" t="s">
        <v>21587</v>
      </c>
      <c r="B2789" s="3">
        <v>1956</v>
      </c>
      <c r="C2789" t="s">
        <v>21584</v>
      </c>
      <c r="D2789" t="s">
        <v>4042</v>
      </c>
      <c r="E2789" t="s">
        <v>37</v>
      </c>
      <c r="G2789">
        <v>89</v>
      </c>
      <c r="I2789">
        <v>1000000</v>
      </c>
      <c r="J2789">
        <v>6.2</v>
      </c>
      <c r="K2789">
        <f>Table1[[#This Row],[Gross Earning]]-Table1[[#This Row],[Budget]]</f>
        <v>-1000000</v>
      </c>
    </row>
    <row r="2790" spans="1:11">
      <c r="A2790" t="s">
        <v>21599</v>
      </c>
      <c r="B2790" s="3">
        <v>1949</v>
      </c>
      <c r="C2790" t="s">
        <v>21595</v>
      </c>
      <c r="D2790" t="s">
        <v>21597</v>
      </c>
      <c r="E2790" t="s">
        <v>37</v>
      </c>
      <c r="F2790" t="s">
        <v>6036</v>
      </c>
      <c r="G2790">
        <v>109</v>
      </c>
      <c r="I2790">
        <v>1000000</v>
      </c>
      <c r="J2790">
        <v>7.2</v>
      </c>
      <c r="K2790">
        <f>Table1[[#This Row],[Gross Earning]]-Table1[[#This Row],[Budget]]</f>
        <v>-1000000</v>
      </c>
    </row>
    <row r="2791" spans="1:11">
      <c r="A2791" t="s">
        <v>21687</v>
      </c>
      <c r="B2791" s="3">
        <v>2002</v>
      </c>
      <c r="C2791" t="s">
        <v>17771</v>
      </c>
      <c r="D2791" t="s">
        <v>21686</v>
      </c>
      <c r="E2791" t="s">
        <v>37</v>
      </c>
      <c r="F2791" t="s">
        <v>585</v>
      </c>
      <c r="G2791">
        <v>92</v>
      </c>
      <c r="I2791">
        <v>1000000</v>
      </c>
      <c r="J2791">
        <v>7.2</v>
      </c>
      <c r="K2791">
        <f>Table1[[#This Row],[Gross Earning]]-Table1[[#This Row],[Budget]]</f>
        <v>-1000000</v>
      </c>
    </row>
    <row r="2792" spans="1:11">
      <c r="A2792" t="s">
        <v>21823</v>
      </c>
      <c r="B2792" s="3">
        <v>1999</v>
      </c>
      <c r="C2792" t="s">
        <v>21820</v>
      </c>
      <c r="D2792" t="s">
        <v>4824</v>
      </c>
      <c r="E2792" t="s">
        <v>37</v>
      </c>
      <c r="F2792" t="s">
        <v>585</v>
      </c>
      <c r="G2792">
        <v>105</v>
      </c>
      <c r="I2792">
        <v>1000000</v>
      </c>
      <c r="J2792">
        <v>5.2</v>
      </c>
      <c r="K2792">
        <f>Table1[[#This Row],[Gross Earning]]-Table1[[#This Row],[Budget]]</f>
        <v>-1000000</v>
      </c>
    </row>
    <row r="2793" spans="1:11">
      <c r="A2793" t="s">
        <v>21840</v>
      </c>
      <c r="B2793" s="3">
        <v>2009</v>
      </c>
      <c r="C2793" t="s">
        <v>21837</v>
      </c>
      <c r="D2793" t="s">
        <v>1681</v>
      </c>
      <c r="E2793" t="s">
        <v>37</v>
      </c>
      <c r="G2793">
        <v>89</v>
      </c>
      <c r="I2793">
        <v>1000000</v>
      </c>
      <c r="J2793">
        <v>6.3</v>
      </c>
      <c r="K2793">
        <f>Table1[[#This Row],[Gross Earning]]-Table1[[#This Row],[Budget]]</f>
        <v>-1000000</v>
      </c>
    </row>
    <row r="2794" spans="1:11">
      <c r="A2794" t="s">
        <v>21869</v>
      </c>
      <c r="B2794" s="3">
        <v>2005</v>
      </c>
      <c r="C2794" t="s">
        <v>21865</v>
      </c>
      <c r="D2794" t="s">
        <v>21867</v>
      </c>
      <c r="E2794" t="s">
        <v>37</v>
      </c>
      <c r="F2794" t="s">
        <v>585</v>
      </c>
      <c r="G2794">
        <v>97</v>
      </c>
      <c r="I2794">
        <v>1000000</v>
      </c>
      <c r="J2794">
        <v>1.9</v>
      </c>
      <c r="K2794">
        <f>Table1[[#This Row],[Gross Earning]]-Table1[[#This Row],[Budget]]</f>
        <v>-1000000</v>
      </c>
    </row>
    <row r="2795" spans="1:11">
      <c r="A2795" t="s">
        <v>21885</v>
      </c>
      <c r="B2795" s="3">
        <v>2013</v>
      </c>
      <c r="C2795" t="s">
        <v>21882</v>
      </c>
      <c r="D2795" t="s">
        <v>4824</v>
      </c>
      <c r="E2795" t="s">
        <v>2778</v>
      </c>
      <c r="F2795" t="s">
        <v>4830</v>
      </c>
      <c r="G2795">
        <v>105</v>
      </c>
      <c r="I2795">
        <v>1000000</v>
      </c>
      <c r="J2795">
        <v>6.8</v>
      </c>
      <c r="K2795">
        <f>Table1[[#This Row],[Gross Earning]]-Table1[[#This Row],[Budget]]</f>
        <v>-1000000</v>
      </c>
    </row>
    <row r="2796" spans="1:11">
      <c r="A2796" t="s">
        <v>21892</v>
      </c>
      <c r="B2796" s="3">
        <v>2015</v>
      </c>
      <c r="C2796" t="s">
        <v>21889</v>
      </c>
      <c r="D2796" t="s">
        <v>3057</v>
      </c>
      <c r="E2796" t="s">
        <v>21896</v>
      </c>
      <c r="I2796">
        <v>1000000</v>
      </c>
      <c r="J2796">
        <v>7</v>
      </c>
      <c r="K2796">
        <f>Table1[[#This Row],[Gross Earning]]-Table1[[#This Row],[Budget]]</f>
        <v>-1000000</v>
      </c>
    </row>
    <row r="2797" spans="1:11">
      <c r="A2797" t="s">
        <v>21900</v>
      </c>
      <c r="B2797" s="3">
        <v>2006</v>
      </c>
      <c r="C2797" t="s">
        <v>21898</v>
      </c>
      <c r="D2797" t="s">
        <v>214</v>
      </c>
      <c r="E2797" t="s">
        <v>37</v>
      </c>
      <c r="F2797" t="s">
        <v>4830</v>
      </c>
      <c r="G2797">
        <v>76</v>
      </c>
      <c r="I2797">
        <v>1000000</v>
      </c>
      <c r="J2797">
        <v>6.7</v>
      </c>
      <c r="K2797">
        <f>Table1[[#This Row],[Gross Earning]]-Table1[[#This Row],[Budget]]</f>
        <v>-1000000</v>
      </c>
    </row>
    <row r="2798" spans="1:11">
      <c r="A2798" t="s">
        <v>21905</v>
      </c>
      <c r="B2798" s="3">
        <v>2014</v>
      </c>
      <c r="C2798" t="s">
        <v>21904</v>
      </c>
      <c r="D2798" t="s">
        <v>2527</v>
      </c>
      <c r="E2798" t="s">
        <v>37</v>
      </c>
      <c r="G2798">
        <v>96</v>
      </c>
      <c r="I2798">
        <v>1000000</v>
      </c>
      <c r="J2798">
        <v>5.8</v>
      </c>
      <c r="K2798">
        <f>Table1[[#This Row],[Gross Earning]]-Table1[[#This Row],[Budget]]</f>
        <v>-1000000</v>
      </c>
    </row>
    <row r="2799" spans="1:11">
      <c r="A2799" t="s">
        <v>21910</v>
      </c>
      <c r="B2799" s="3">
        <v>2006</v>
      </c>
      <c r="C2799" t="s">
        <v>21908</v>
      </c>
      <c r="D2799" t="s">
        <v>2125</v>
      </c>
      <c r="E2799" t="s">
        <v>37</v>
      </c>
      <c r="F2799" t="s">
        <v>585</v>
      </c>
      <c r="G2799">
        <v>99</v>
      </c>
      <c r="I2799">
        <v>1000000</v>
      </c>
      <c r="J2799">
        <v>6.2</v>
      </c>
      <c r="K2799">
        <f>Table1[[#This Row],[Gross Earning]]-Table1[[#This Row],[Budget]]</f>
        <v>-1000000</v>
      </c>
    </row>
    <row r="2800" spans="1:11">
      <c r="A2800" t="s">
        <v>21916</v>
      </c>
      <c r="B2800" s="3">
        <v>2009</v>
      </c>
      <c r="C2800" t="s">
        <v>21914</v>
      </c>
      <c r="D2800" t="s">
        <v>1671</v>
      </c>
      <c r="E2800" t="s">
        <v>37</v>
      </c>
      <c r="F2800" t="s">
        <v>585</v>
      </c>
      <c r="G2800">
        <v>90</v>
      </c>
      <c r="I2800">
        <v>1000000</v>
      </c>
      <c r="J2800">
        <v>2.8</v>
      </c>
      <c r="K2800">
        <f>Table1[[#This Row],[Gross Earning]]-Table1[[#This Row],[Budget]]</f>
        <v>-1000000</v>
      </c>
    </row>
    <row r="2801" spans="1:11">
      <c r="A2801" t="s">
        <v>21925</v>
      </c>
      <c r="B2801" s="3">
        <v>2004</v>
      </c>
      <c r="C2801" t="s">
        <v>21924</v>
      </c>
      <c r="D2801" t="s">
        <v>3409</v>
      </c>
      <c r="E2801" t="s">
        <v>37</v>
      </c>
      <c r="F2801" t="s">
        <v>95</v>
      </c>
      <c r="G2801">
        <v>87</v>
      </c>
      <c r="I2801">
        <v>1000000</v>
      </c>
      <c r="J2801">
        <v>5.8</v>
      </c>
      <c r="K2801">
        <f>Table1[[#This Row],[Gross Earning]]-Table1[[#This Row],[Budget]]</f>
        <v>-1000000</v>
      </c>
    </row>
    <row r="2802" spans="1:11">
      <c r="A2802" t="s">
        <v>21932</v>
      </c>
      <c r="B2802" s="3">
        <v>2008</v>
      </c>
      <c r="C2802" t="s">
        <v>21931</v>
      </c>
      <c r="D2802" t="s">
        <v>3409</v>
      </c>
      <c r="E2802" t="s">
        <v>37</v>
      </c>
      <c r="F2802" t="s">
        <v>585</v>
      </c>
      <c r="G2802">
        <v>90</v>
      </c>
      <c r="I2802">
        <v>1000000</v>
      </c>
      <c r="J2802">
        <v>6.1</v>
      </c>
      <c r="K2802">
        <f>Table1[[#This Row],[Gross Earning]]-Table1[[#This Row],[Budget]]</f>
        <v>-1000000</v>
      </c>
    </row>
    <row r="2803" spans="1:11">
      <c r="A2803" t="s">
        <v>21943</v>
      </c>
      <c r="B2803" s="3">
        <v>2012</v>
      </c>
      <c r="C2803" t="s">
        <v>21941</v>
      </c>
      <c r="D2803" t="s">
        <v>6403</v>
      </c>
      <c r="E2803" t="s">
        <v>37</v>
      </c>
      <c r="F2803" t="s">
        <v>39</v>
      </c>
      <c r="G2803">
        <v>83</v>
      </c>
      <c r="I2803">
        <v>1000000</v>
      </c>
      <c r="J2803">
        <v>2.2000000000000002</v>
      </c>
      <c r="K2803">
        <f>Table1[[#This Row],[Gross Earning]]-Table1[[#This Row],[Budget]]</f>
        <v>-1000000</v>
      </c>
    </row>
    <row r="2804" spans="1:11">
      <c r="A2804" t="s">
        <v>21955</v>
      </c>
      <c r="B2804" s="3">
        <v>2011</v>
      </c>
      <c r="C2804" t="s">
        <v>21954</v>
      </c>
      <c r="D2804" t="s">
        <v>1415</v>
      </c>
      <c r="E2804" t="s">
        <v>37</v>
      </c>
      <c r="G2804">
        <v>90</v>
      </c>
      <c r="I2804">
        <v>1000000</v>
      </c>
      <c r="J2804">
        <v>5.7</v>
      </c>
      <c r="K2804">
        <f>Table1[[#This Row],[Gross Earning]]-Table1[[#This Row],[Budget]]</f>
        <v>-1000000</v>
      </c>
    </row>
    <row r="2805" spans="1:11">
      <c r="A2805" t="s">
        <v>21960</v>
      </c>
      <c r="B2805" s="3">
        <v>2009</v>
      </c>
      <c r="C2805" t="s">
        <v>21958</v>
      </c>
      <c r="D2805" t="s">
        <v>6419</v>
      </c>
      <c r="E2805" t="s">
        <v>37</v>
      </c>
      <c r="F2805" t="s">
        <v>39</v>
      </c>
      <c r="G2805">
        <v>138</v>
      </c>
      <c r="I2805">
        <v>1000000</v>
      </c>
      <c r="J2805">
        <v>3.4</v>
      </c>
      <c r="K2805">
        <f>Table1[[#This Row],[Gross Earning]]-Table1[[#This Row],[Budget]]</f>
        <v>-1000000</v>
      </c>
    </row>
    <row r="2806" spans="1:11">
      <c r="A2806" t="s">
        <v>21963</v>
      </c>
      <c r="B2806" s="3">
        <v>2014</v>
      </c>
      <c r="C2806" t="s">
        <v>21941</v>
      </c>
      <c r="D2806" t="s">
        <v>15011</v>
      </c>
      <c r="E2806" t="s">
        <v>37</v>
      </c>
      <c r="F2806" t="s">
        <v>39</v>
      </c>
      <c r="G2806">
        <v>84</v>
      </c>
      <c r="I2806">
        <v>1000000</v>
      </c>
      <c r="J2806">
        <v>3.8</v>
      </c>
      <c r="K2806">
        <f>Table1[[#This Row],[Gross Earning]]-Table1[[#This Row],[Budget]]</f>
        <v>-1000000</v>
      </c>
    </row>
    <row r="2807" spans="1:11">
      <c r="A2807" t="s">
        <v>21975</v>
      </c>
      <c r="B2807" s="3">
        <v>2012</v>
      </c>
      <c r="C2807" t="s">
        <v>21972</v>
      </c>
      <c r="D2807" t="s">
        <v>5103</v>
      </c>
      <c r="E2807" t="s">
        <v>37</v>
      </c>
      <c r="F2807" t="s">
        <v>4830</v>
      </c>
      <c r="G2807">
        <v>96</v>
      </c>
      <c r="I2807">
        <v>1000000</v>
      </c>
      <c r="J2807">
        <v>5.6</v>
      </c>
      <c r="K2807">
        <f>Table1[[#This Row],[Gross Earning]]-Table1[[#This Row],[Budget]]</f>
        <v>-1000000</v>
      </c>
    </row>
    <row r="2808" spans="1:11">
      <c r="A2808" t="s">
        <v>21982</v>
      </c>
      <c r="B2808" s="3">
        <v>2006</v>
      </c>
      <c r="C2808" t="s">
        <v>21979</v>
      </c>
      <c r="D2808" t="s">
        <v>4075</v>
      </c>
      <c r="E2808" t="s">
        <v>37</v>
      </c>
      <c r="G2808">
        <v>94</v>
      </c>
      <c r="I2808">
        <v>1000000</v>
      </c>
      <c r="J2808">
        <v>3.9</v>
      </c>
      <c r="K2808">
        <f>Table1[[#This Row],[Gross Earning]]-Table1[[#This Row],[Budget]]</f>
        <v>-1000000</v>
      </c>
    </row>
    <row r="2809" spans="1:11">
      <c r="A2809" t="s">
        <v>21989</v>
      </c>
      <c r="B2809" s="3">
        <v>2014</v>
      </c>
      <c r="C2809" t="s">
        <v>21986</v>
      </c>
      <c r="D2809" t="s">
        <v>21988</v>
      </c>
      <c r="E2809" t="s">
        <v>37</v>
      </c>
      <c r="G2809">
        <v>90</v>
      </c>
      <c r="I2809">
        <v>1000000</v>
      </c>
      <c r="J2809">
        <v>5.4</v>
      </c>
      <c r="K2809">
        <f>Table1[[#This Row],[Gross Earning]]-Table1[[#This Row],[Budget]]</f>
        <v>-1000000</v>
      </c>
    </row>
    <row r="2810" spans="1:11">
      <c r="A2810" t="s">
        <v>21994</v>
      </c>
      <c r="B2810" s="3">
        <v>2015</v>
      </c>
      <c r="C2810" t="s">
        <v>21992</v>
      </c>
      <c r="D2810" t="s">
        <v>6403</v>
      </c>
      <c r="E2810" t="s">
        <v>37</v>
      </c>
      <c r="F2810" t="s">
        <v>585</v>
      </c>
      <c r="G2810">
        <v>95</v>
      </c>
      <c r="I2810">
        <v>1000000</v>
      </c>
      <c r="J2810">
        <v>5.2</v>
      </c>
      <c r="K2810">
        <f>Table1[[#This Row],[Gross Earning]]-Table1[[#This Row],[Budget]]</f>
        <v>-1000000</v>
      </c>
    </row>
    <row r="2811" spans="1:11">
      <c r="A2811" t="s">
        <v>22001</v>
      </c>
      <c r="B2811" s="3">
        <v>2013</v>
      </c>
      <c r="C2811" t="s">
        <v>21998</v>
      </c>
      <c r="D2811" t="s">
        <v>8536</v>
      </c>
      <c r="E2811" t="s">
        <v>37</v>
      </c>
      <c r="F2811" t="s">
        <v>4830</v>
      </c>
      <c r="G2811">
        <v>93</v>
      </c>
      <c r="I2811">
        <v>1000000</v>
      </c>
      <c r="J2811">
        <v>3.5</v>
      </c>
      <c r="K2811">
        <f>Table1[[#This Row],[Gross Earning]]-Table1[[#This Row],[Budget]]</f>
        <v>-1000000</v>
      </c>
    </row>
    <row r="2812" spans="1:11">
      <c r="A2812" t="s">
        <v>22007</v>
      </c>
      <c r="B2812" s="3">
        <v>2014</v>
      </c>
      <c r="C2812" t="s">
        <v>22005</v>
      </c>
      <c r="D2812" t="s">
        <v>3409</v>
      </c>
      <c r="F2812" t="s">
        <v>95</v>
      </c>
      <c r="G2812">
        <v>111</v>
      </c>
      <c r="I2812">
        <v>1000000</v>
      </c>
      <c r="J2812">
        <v>5.3</v>
      </c>
      <c r="K2812">
        <f>Table1[[#This Row],[Gross Earning]]-Table1[[#This Row],[Budget]]</f>
        <v>-1000000</v>
      </c>
    </row>
    <row r="2813" spans="1:11">
      <c r="A2813" t="s">
        <v>22111</v>
      </c>
      <c r="B2813" s="3">
        <v>2013</v>
      </c>
      <c r="C2813" t="s">
        <v>22110</v>
      </c>
      <c r="D2813" t="s">
        <v>3409</v>
      </c>
      <c r="E2813" t="s">
        <v>37</v>
      </c>
      <c r="F2813" t="s">
        <v>585</v>
      </c>
      <c r="G2813">
        <v>90</v>
      </c>
      <c r="I2813">
        <v>1000000</v>
      </c>
      <c r="J2813">
        <v>7.1</v>
      </c>
      <c r="K2813">
        <f>Table1[[#This Row],[Gross Earning]]-Table1[[#This Row],[Budget]]</f>
        <v>-1000000</v>
      </c>
    </row>
    <row r="2814" spans="1:11">
      <c r="A2814" t="s">
        <v>22316</v>
      </c>
      <c r="B2814" s="3">
        <v>2014</v>
      </c>
      <c r="C2814" t="s">
        <v>22313</v>
      </c>
      <c r="D2814" t="s">
        <v>1924</v>
      </c>
      <c r="E2814" t="s">
        <v>37</v>
      </c>
      <c r="F2814" t="s">
        <v>39</v>
      </c>
      <c r="G2814">
        <v>104</v>
      </c>
      <c r="I2814">
        <v>1000000</v>
      </c>
      <c r="J2814">
        <v>6.3</v>
      </c>
      <c r="K2814">
        <f>Table1[[#This Row],[Gross Earning]]-Table1[[#This Row],[Budget]]</f>
        <v>-1000000</v>
      </c>
    </row>
    <row r="2815" spans="1:11">
      <c r="A2815" t="s">
        <v>10236</v>
      </c>
      <c r="B2815" s="3">
        <v>2001</v>
      </c>
      <c r="C2815" t="s">
        <v>4423</v>
      </c>
      <c r="D2815" t="s">
        <v>852</v>
      </c>
      <c r="E2815" t="s">
        <v>37</v>
      </c>
      <c r="F2815" t="s">
        <v>585</v>
      </c>
      <c r="G2815">
        <v>97</v>
      </c>
      <c r="H2815">
        <v>21973182</v>
      </c>
      <c r="I2815">
        <v>23000000</v>
      </c>
      <c r="J2815">
        <v>6.6</v>
      </c>
      <c r="K2815">
        <f>Table1[[#This Row],[Gross Earning]]-Table1[[#This Row],[Budget]]</f>
        <v>-1026818</v>
      </c>
    </row>
    <row r="2816" spans="1:11">
      <c r="A2816" t="s">
        <v>21462</v>
      </c>
      <c r="B2816" s="3">
        <v>2010</v>
      </c>
      <c r="C2816" t="s">
        <v>21460</v>
      </c>
      <c r="D2816" t="s">
        <v>2954</v>
      </c>
      <c r="E2816" t="s">
        <v>37</v>
      </c>
      <c r="F2816" t="s">
        <v>585</v>
      </c>
      <c r="G2816">
        <v>110</v>
      </c>
      <c r="H2816">
        <v>56129</v>
      </c>
      <c r="I2816">
        <v>1100000</v>
      </c>
      <c r="J2816">
        <v>6.1</v>
      </c>
      <c r="K2816">
        <f>Table1[[#This Row],[Gross Earning]]-Table1[[#This Row],[Budget]]</f>
        <v>-1043871</v>
      </c>
    </row>
    <row r="2817" spans="1:11">
      <c r="A2817" t="s">
        <v>19688</v>
      </c>
      <c r="B2817" s="3">
        <v>2007</v>
      </c>
      <c r="C2817" t="s">
        <v>2495</v>
      </c>
      <c r="D2817" t="s">
        <v>6403</v>
      </c>
      <c r="E2817" t="s">
        <v>37</v>
      </c>
      <c r="F2817" t="s">
        <v>585</v>
      </c>
      <c r="G2817">
        <v>95</v>
      </c>
      <c r="H2817">
        <v>952620</v>
      </c>
      <c r="I2817">
        <v>2000000</v>
      </c>
      <c r="J2817">
        <v>5.7</v>
      </c>
      <c r="K2817">
        <f>Table1[[#This Row],[Gross Earning]]-Table1[[#This Row],[Budget]]</f>
        <v>-1047380</v>
      </c>
    </row>
    <row r="2818" spans="1:11">
      <c r="A2818" t="s">
        <v>20961</v>
      </c>
      <c r="B2818" s="3">
        <v>1993</v>
      </c>
      <c r="C2818" t="s">
        <v>18553</v>
      </c>
      <c r="D2818" t="s">
        <v>2125</v>
      </c>
      <c r="E2818" t="s">
        <v>37</v>
      </c>
      <c r="F2818" t="s">
        <v>585</v>
      </c>
      <c r="G2818">
        <v>99</v>
      </c>
      <c r="H2818">
        <v>418953</v>
      </c>
      <c r="I2818">
        <v>1500000</v>
      </c>
      <c r="J2818">
        <v>6.5</v>
      </c>
      <c r="K2818">
        <f>Table1[[#This Row],[Gross Earning]]-Table1[[#This Row],[Budget]]</f>
        <v>-1081047</v>
      </c>
    </row>
    <row r="2819" spans="1:11">
      <c r="A2819" t="s">
        <v>23578</v>
      </c>
      <c r="B2819" s="3">
        <v>1999</v>
      </c>
      <c r="C2819" t="s">
        <v>23575</v>
      </c>
      <c r="D2819" t="s">
        <v>1671</v>
      </c>
      <c r="E2819" t="s">
        <v>37</v>
      </c>
      <c r="G2819">
        <v>88</v>
      </c>
      <c r="H2819">
        <v>110720</v>
      </c>
      <c r="I2819">
        <v>1200000</v>
      </c>
      <c r="J2819">
        <v>7.3</v>
      </c>
      <c r="K2819">
        <f>Table1[[#This Row],[Gross Earning]]-Table1[[#This Row],[Budget]]</f>
        <v>-1089280</v>
      </c>
    </row>
    <row r="2820" spans="1:11">
      <c r="A2820" t="s">
        <v>20966</v>
      </c>
      <c r="B2820" s="3">
        <v>2001</v>
      </c>
      <c r="C2820" t="s">
        <v>20964</v>
      </c>
      <c r="D2820" t="s">
        <v>3409</v>
      </c>
      <c r="E2820" t="s">
        <v>37</v>
      </c>
      <c r="F2820" t="s">
        <v>585</v>
      </c>
      <c r="G2820">
        <v>98</v>
      </c>
      <c r="H2820">
        <v>406035</v>
      </c>
      <c r="I2820">
        <v>1500000</v>
      </c>
      <c r="J2820">
        <v>7.2</v>
      </c>
      <c r="K2820">
        <f>Table1[[#This Row],[Gross Earning]]-Table1[[#This Row],[Budget]]</f>
        <v>-1093965</v>
      </c>
    </row>
    <row r="2821" spans="1:11">
      <c r="A2821" t="s">
        <v>21108</v>
      </c>
      <c r="B2821" s="3">
        <v>2004</v>
      </c>
      <c r="C2821" t="s">
        <v>21106</v>
      </c>
      <c r="D2821" t="s">
        <v>3409</v>
      </c>
      <c r="E2821" t="s">
        <v>2778</v>
      </c>
      <c r="F2821" t="s">
        <v>585</v>
      </c>
      <c r="G2821">
        <v>106</v>
      </c>
      <c r="H2821">
        <v>304124</v>
      </c>
      <c r="I2821">
        <v>1400000</v>
      </c>
      <c r="J2821">
        <v>6.7</v>
      </c>
      <c r="K2821">
        <f>Table1[[#This Row],[Gross Earning]]-Table1[[#This Row],[Budget]]</f>
        <v>-1095876</v>
      </c>
    </row>
    <row r="2822" spans="1:11">
      <c r="A2822" t="s">
        <v>21476</v>
      </c>
      <c r="B2822" s="3">
        <v>2010</v>
      </c>
      <c r="C2822" t="s">
        <v>21475</v>
      </c>
      <c r="D2822" t="s">
        <v>4177</v>
      </c>
      <c r="E2822" t="s">
        <v>37</v>
      </c>
      <c r="F2822" t="s">
        <v>585</v>
      </c>
      <c r="G2822">
        <v>89</v>
      </c>
      <c r="I2822">
        <v>1100000</v>
      </c>
      <c r="J2822">
        <v>3</v>
      </c>
      <c r="K2822">
        <f>Table1[[#This Row],[Gross Earning]]-Table1[[#This Row],[Budget]]</f>
        <v>-1100000</v>
      </c>
    </row>
    <row r="2823" spans="1:11">
      <c r="A2823" t="s">
        <v>21482</v>
      </c>
      <c r="B2823" s="3">
        <v>2013</v>
      </c>
      <c r="C2823" t="s">
        <v>21479</v>
      </c>
      <c r="D2823" t="s">
        <v>6403</v>
      </c>
      <c r="E2823" t="s">
        <v>37</v>
      </c>
      <c r="F2823" t="s">
        <v>585</v>
      </c>
      <c r="G2823">
        <v>76</v>
      </c>
      <c r="I2823">
        <v>1100000</v>
      </c>
      <c r="J2823">
        <v>2.6</v>
      </c>
      <c r="K2823">
        <f>Table1[[#This Row],[Gross Earning]]-Table1[[#This Row],[Budget]]</f>
        <v>-1100000</v>
      </c>
    </row>
    <row r="2824" spans="1:11">
      <c r="A2824" t="s">
        <v>21511</v>
      </c>
      <c r="B2824" s="3">
        <v>2014</v>
      </c>
      <c r="C2824" t="s">
        <v>21509</v>
      </c>
      <c r="D2824" t="s">
        <v>3409</v>
      </c>
      <c r="E2824" t="s">
        <v>37</v>
      </c>
      <c r="F2824" t="s">
        <v>4830</v>
      </c>
      <c r="G2824">
        <v>91</v>
      </c>
      <c r="I2824">
        <v>1100000</v>
      </c>
      <c r="J2824">
        <v>4.9000000000000004</v>
      </c>
      <c r="K2824">
        <f>Table1[[#This Row],[Gross Earning]]-Table1[[#This Row],[Budget]]</f>
        <v>-1100000</v>
      </c>
    </row>
    <row r="2825" spans="1:11">
      <c r="A2825" t="s">
        <v>21616</v>
      </c>
      <c r="B2825" s="3">
        <v>2015</v>
      </c>
      <c r="C2825" t="s">
        <v>21614</v>
      </c>
      <c r="D2825" t="s">
        <v>12744</v>
      </c>
      <c r="E2825" t="s">
        <v>37</v>
      </c>
      <c r="G2825">
        <v>109</v>
      </c>
      <c r="I2825">
        <v>1100000</v>
      </c>
      <c r="J2825">
        <v>7</v>
      </c>
      <c r="K2825">
        <f>Table1[[#This Row],[Gross Earning]]-Table1[[#This Row],[Budget]]</f>
        <v>-1100000</v>
      </c>
    </row>
    <row r="2826" spans="1:11">
      <c r="A2826" t="s">
        <v>18580</v>
      </c>
      <c r="B2826" s="3">
        <v>1996</v>
      </c>
      <c r="C2826" t="s">
        <v>11224</v>
      </c>
      <c r="D2826" t="s">
        <v>1671</v>
      </c>
      <c r="E2826" t="s">
        <v>37</v>
      </c>
      <c r="F2826" t="s">
        <v>585</v>
      </c>
      <c r="G2826">
        <v>84</v>
      </c>
      <c r="H2826">
        <v>2892582</v>
      </c>
      <c r="I2826">
        <v>4000000</v>
      </c>
      <c r="J2826">
        <v>7.6</v>
      </c>
      <c r="K2826">
        <f>Table1[[#This Row],[Gross Earning]]-Table1[[#This Row],[Budget]]</f>
        <v>-1107418</v>
      </c>
    </row>
    <row r="2827" spans="1:11">
      <c r="A2827" t="s">
        <v>11047</v>
      </c>
      <c r="B2827" s="3">
        <v>2007</v>
      </c>
      <c r="C2827" t="s">
        <v>3303</v>
      </c>
      <c r="D2827" t="s">
        <v>2527</v>
      </c>
      <c r="E2827" t="s">
        <v>37</v>
      </c>
      <c r="F2827" t="s">
        <v>585</v>
      </c>
      <c r="G2827">
        <v>113</v>
      </c>
      <c r="H2827">
        <v>18882880</v>
      </c>
      <c r="I2827">
        <v>20000000</v>
      </c>
      <c r="J2827">
        <v>5.9</v>
      </c>
      <c r="K2827">
        <f>Table1[[#This Row],[Gross Earning]]-Table1[[#This Row],[Budget]]</f>
        <v>-1117120</v>
      </c>
    </row>
    <row r="2828" spans="1:11">
      <c r="A2828" t="s">
        <v>20979</v>
      </c>
      <c r="B2828" s="3">
        <v>2001</v>
      </c>
      <c r="C2828" t="s">
        <v>13181</v>
      </c>
      <c r="D2828" t="s">
        <v>5103</v>
      </c>
      <c r="E2828" t="s">
        <v>37</v>
      </c>
      <c r="F2828" t="s">
        <v>585</v>
      </c>
      <c r="G2828">
        <v>100</v>
      </c>
      <c r="H2828">
        <v>373967</v>
      </c>
      <c r="I2828">
        <v>1500000</v>
      </c>
      <c r="J2828">
        <v>6.5</v>
      </c>
      <c r="K2828">
        <f>Table1[[#This Row],[Gross Earning]]-Table1[[#This Row],[Budget]]</f>
        <v>-1126033</v>
      </c>
    </row>
    <row r="2829" spans="1:11">
      <c r="A2829" t="s">
        <v>17136</v>
      </c>
      <c r="B2829" s="3">
        <v>1999</v>
      </c>
      <c r="C2829" t="s">
        <v>6724</v>
      </c>
      <c r="D2829" t="s">
        <v>214</v>
      </c>
      <c r="E2829" t="s">
        <v>37</v>
      </c>
      <c r="F2829" t="s">
        <v>585</v>
      </c>
      <c r="G2829">
        <v>90</v>
      </c>
      <c r="H2829">
        <v>4859475</v>
      </c>
      <c r="I2829">
        <v>6000000</v>
      </c>
      <c r="J2829">
        <v>7.2</v>
      </c>
      <c r="K2829">
        <f>Table1[[#This Row],[Gross Earning]]-Table1[[#This Row],[Budget]]</f>
        <v>-1140525</v>
      </c>
    </row>
    <row r="2830" spans="1:11">
      <c r="A2830" t="s">
        <v>21349</v>
      </c>
      <c r="B2830" s="3">
        <v>2001</v>
      </c>
      <c r="C2830" t="s">
        <v>21346</v>
      </c>
      <c r="D2830" t="s">
        <v>6419</v>
      </c>
      <c r="E2830" t="s">
        <v>37</v>
      </c>
      <c r="F2830" t="s">
        <v>585</v>
      </c>
      <c r="G2830">
        <v>88</v>
      </c>
      <c r="H2830">
        <v>58936</v>
      </c>
      <c r="I2830">
        <v>1200000</v>
      </c>
      <c r="J2830">
        <v>6.1</v>
      </c>
      <c r="K2830">
        <f>Table1[[#This Row],[Gross Earning]]-Table1[[#This Row],[Budget]]</f>
        <v>-1141064</v>
      </c>
    </row>
    <row r="2831" spans="1:11">
      <c r="A2831" t="s">
        <v>12942</v>
      </c>
      <c r="B2831" s="3">
        <v>2006</v>
      </c>
      <c r="C2831" t="s">
        <v>12940</v>
      </c>
      <c r="D2831" t="s">
        <v>923</v>
      </c>
      <c r="E2831" t="s">
        <v>37</v>
      </c>
      <c r="F2831" t="s">
        <v>39</v>
      </c>
      <c r="G2831">
        <v>92</v>
      </c>
      <c r="H2831">
        <v>18843314</v>
      </c>
      <c r="I2831">
        <v>20000000</v>
      </c>
      <c r="J2831">
        <v>4.7</v>
      </c>
      <c r="K2831">
        <f>Table1[[#This Row],[Gross Earning]]-Table1[[#This Row],[Budget]]</f>
        <v>-1156686</v>
      </c>
    </row>
    <row r="2832" spans="1:11">
      <c r="A2832" t="s">
        <v>19967</v>
      </c>
      <c r="B2832" s="3">
        <v>2006</v>
      </c>
      <c r="C2832" t="s">
        <v>17484</v>
      </c>
      <c r="D2832" t="s">
        <v>1935</v>
      </c>
      <c r="E2832" t="s">
        <v>37</v>
      </c>
      <c r="F2832" t="s">
        <v>5613</v>
      </c>
      <c r="G2832">
        <v>101</v>
      </c>
      <c r="H2832">
        <v>327919</v>
      </c>
      <c r="I2832">
        <v>1500000</v>
      </c>
      <c r="J2832">
        <v>7.7</v>
      </c>
      <c r="K2832">
        <f>Table1[[#This Row],[Gross Earning]]-Table1[[#This Row],[Budget]]</f>
        <v>-1172081</v>
      </c>
    </row>
    <row r="2833" spans="1:11">
      <c r="A2833" t="s">
        <v>21353</v>
      </c>
      <c r="B2833" s="3">
        <v>2011</v>
      </c>
      <c r="C2833" t="s">
        <v>14739</v>
      </c>
      <c r="D2833" t="s">
        <v>67</v>
      </c>
      <c r="E2833" t="s">
        <v>37</v>
      </c>
      <c r="F2833" t="s">
        <v>4830</v>
      </c>
      <c r="G2833">
        <v>97</v>
      </c>
      <c r="H2833">
        <v>24784</v>
      </c>
      <c r="I2833">
        <v>1200000</v>
      </c>
      <c r="J2833">
        <v>7.4</v>
      </c>
      <c r="K2833">
        <f>Table1[[#This Row],[Gross Earning]]-Table1[[#This Row],[Budget]]</f>
        <v>-1175216</v>
      </c>
    </row>
    <row r="2834" spans="1:11">
      <c r="A2834" t="s">
        <v>19431</v>
      </c>
      <c r="B2834" s="3">
        <v>2014</v>
      </c>
      <c r="C2834" t="s">
        <v>7134</v>
      </c>
      <c r="D2834" t="s">
        <v>19430</v>
      </c>
      <c r="E2834" t="s">
        <v>37</v>
      </c>
      <c r="F2834" t="s">
        <v>585</v>
      </c>
      <c r="G2834">
        <v>102</v>
      </c>
      <c r="H2834">
        <v>1821983</v>
      </c>
      <c r="I2834">
        <v>3000000</v>
      </c>
      <c r="J2834">
        <v>5.4</v>
      </c>
      <c r="K2834">
        <f>Table1[[#This Row],[Gross Earning]]-Table1[[#This Row],[Budget]]</f>
        <v>-1178017</v>
      </c>
    </row>
    <row r="2835" spans="1:11">
      <c r="A2835" t="s">
        <v>21357</v>
      </c>
      <c r="B2835" s="3">
        <v>2007</v>
      </c>
      <c r="C2835" t="s">
        <v>21356</v>
      </c>
      <c r="D2835" t="s">
        <v>17534</v>
      </c>
      <c r="E2835" t="s">
        <v>37</v>
      </c>
      <c r="G2835">
        <v>85</v>
      </c>
      <c r="H2835">
        <v>7826</v>
      </c>
      <c r="I2835">
        <v>1200000</v>
      </c>
      <c r="J2835">
        <v>6.2</v>
      </c>
      <c r="K2835">
        <f>Table1[[#This Row],[Gross Earning]]-Table1[[#This Row],[Budget]]</f>
        <v>-1192174</v>
      </c>
    </row>
    <row r="2836" spans="1:11">
      <c r="A2836" t="s">
        <v>21370</v>
      </c>
      <c r="B2836" s="3">
        <v>2013</v>
      </c>
      <c r="C2836" t="s">
        <v>21367</v>
      </c>
      <c r="D2836" t="s">
        <v>2527</v>
      </c>
      <c r="E2836" t="s">
        <v>2778</v>
      </c>
      <c r="G2836">
        <v>110</v>
      </c>
      <c r="H2836">
        <v>3830</v>
      </c>
      <c r="I2836">
        <v>1200000</v>
      </c>
      <c r="J2836">
        <v>7.2</v>
      </c>
      <c r="K2836">
        <f>Table1[[#This Row],[Gross Earning]]-Table1[[#This Row],[Budget]]</f>
        <v>-1196170</v>
      </c>
    </row>
    <row r="2837" spans="1:11">
      <c r="A2837" t="s">
        <v>18584</v>
      </c>
      <c r="B2837" s="3">
        <v>1999</v>
      </c>
      <c r="C2837" t="s">
        <v>18583</v>
      </c>
      <c r="D2837" t="s">
        <v>1671</v>
      </c>
      <c r="E2837" t="s">
        <v>37</v>
      </c>
      <c r="F2837" t="s">
        <v>585</v>
      </c>
      <c r="G2837">
        <v>94</v>
      </c>
      <c r="H2837">
        <v>2800000</v>
      </c>
      <c r="I2837">
        <v>4000000</v>
      </c>
      <c r="J2837">
        <v>5.8</v>
      </c>
      <c r="K2837">
        <f>Table1[[#This Row],[Gross Earning]]-Table1[[#This Row],[Budget]]</f>
        <v>-1200000</v>
      </c>
    </row>
    <row r="2838" spans="1:11">
      <c r="A2838" t="s">
        <v>20055</v>
      </c>
      <c r="B2838" s="3">
        <v>2005</v>
      </c>
      <c r="C2838" t="s">
        <v>20052</v>
      </c>
      <c r="D2838" t="s">
        <v>1415</v>
      </c>
      <c r="E2838" t="s">
        <v>37</v>
      </c>
      <c r="G2838">
        <v>90</v>
      </c>
      <c r="I2838">
        <v>1200000</v>
      </c>
      <c r="J2838">
        <v>5.8</v>
      </c>
      <c r="K2838">
        <f>Table1[[#This Row],[Gross Earning]]-Table1[[#This Row],[Budget]]</f>
        <v>-1200000</v>
      </c>
    </row>
    <row r="2839" spans="1:11">
      <c r="A2839" t="s">
        <v>21308</v>
      </c>
      <c r="B2839" s="3">
        <v>1955</v>
      </c>
      <c r="C2839" t="s">
        <v>11032</v>
      </c>
      <c r="D2839" t="s">
        <v>13493</v>
      </c>
      <c r="E2839" t="s">
        <v>37</v>
      </c>
      <c r="F2839" t="s">
        <v>6036</v>
      </c>
      <c r="G2839">
        <v>99</v>
      </c>
      <c r="I2839">
        <v>1200000</v>
      </c>
      <c r="J2839">
        <v>7.2</v>
      </c>
      <c r="K2839">
        <f>Table1[[#This Row],[Gross Earning]]-Table1[[#This Row],[Budget]]</f>
        <v>-1200000</v>
      </c>
    </row>
    <row r="2840" spans="1:11">
      <c r="A2840" t="s">
        <v>21385</v>
      </c>
      <c r="B2840" s="3">
        <v>1936</v>
      </c>
      <c r="C2840" t="s">
        <v>17687</v>
      </c>
      <c r="D2840" t="s">
        <v>21383</v>
      </c>
      <c r="E2840" t="s">
        <v>37</v>
      </c>
      <c r="F2840" t="s">
        <v>6036</v>
      </c>
      <c r="G2840">
        <v>100</v>
      </c>
      <c r="I2840">
        <v>1200000</v>
      </c>
      <c r="J2840">
        <v>7.1</v>
      </c>
      <c r="K2840">
        <f>Table1[[#This Row],[Gross Earning]]-Table1[[#This Row],[Budget]]</f>
        <v>-1200000</v>
      </c>
    </row>
    <row r="2841" spans="1:11">
      <c r="A2841" t="s">
        <v>21390</v>
      </c>
      <c r="B2841" s="3">
        <v>2011</v>
      </c>
      <c r="C2841" t="s">
        <v>21388</v>
      </c>
      <c r="D2841" t="s">
        <v>10413</v>
      </c>
      <c r="E2841" t="s">
        <v>37</v>
      </c>
      <c r="F2841" t="s">
        <v>585</v>
      </c>
      <c r="G2841">
        <v>99</v>
      </c>
      <c r="I2841">
        <v>1200000</v>
      </c>
      <c r="J2841">
        <v>4.5</v>
      </c>
      <c r="K2841">
        <f>Table1[[#This Row],[Gross Earning]]-Table1[[#This Row],[Budget]]</f>
        <v>-1200000</v>
      </c>
    </row>
    <row r="2842" spans="1:11">
      <c r="A2842" t="s">
        <v>21397</v>
      </c>
      <c r="B2842" s="3">
        <v>2012</v>
      </c>
      <c r="C2842" t="s">
        <v>21393</v>
      </c>
      <c r="D2842" t="s">
        <v>21395</v>
      </c>
      <c r="E2842" t="s">
        <v>37</v>
      </c>
      <c r="F2842" t="s">
        <v>585</v>
      </c>
      <c r="G2842">
        <v>84</v>
      </c>
      <c r="I2842">
        <v>1200000</v>
      </c>
      <c r="J2842">
        <v>3.8</v>
      </c>
      <c r="K2842">
        <f>Table1[[#This Row],[Gross Earning]]-Table1[[#This Row],[Budget]]</f>
        <v>-1200000</v>
      </c>
    </row>
    <row r="2843" spans="1:11">
      <c r="A2843" t="s">
        <v>21408</v>
      </c>
      <c r="B2843" s="3">
        <v>1970</v>
      </c>
      <c r="C2843" t="s">
        <v>17054</v>
      </c>
      <c r="D2843" t="s">
        <v>2136</v>
      </c>
      <c r="E2843" t="s">
        <v>37</v>
      </c>
      <c r="F2843" t="s">
        <v>585</v>
      </c>
      <c r="G2843">
        <v>97</v>
      </c>
      <c r="I2843">
        <v>1200000</v>
      </c>
      <c r="J2843">
        <v>6.6</v>
      </c>
      <c r="K2843">
        <f>Table1[[#This Row],[Gross Earning]]-Table1[[#This Row],[Budget]]</f>
        <v>-1200000</v>
      </c>
    </row>
    <row r="2844" spans="1:11">
      <c r="A2844" t="s">
        <v>21414</v>
      </c>
      <c r="B2844" s="3">
        <v>2015</v>
      </c>
      <c r="C2844" t="s">
        <v>21412</v>
      </c>
      <c r="D2844" t="s">
        <v>6403</v>
      </c>
      <c r="E2844" t="s">
        <v>37</v>
      </c>
      <c r="F2844" t="s">
        <v>585</v>
      </c>
      <c r="G2844">
        <v>84</v>
      </c>
      <c r="I2844">
        <v>1200000</v>
      </c>
      <c r="J2844">
        <v>4.5999999999999996</v>
      </c>
      <c r="K2844">
        <f>Table1[[#This Row],[Gross Earning]]-Table1[[#This Row],[Budget]]</f>
        <v>-1200000</v>
      </c>
    </row>
    <row r="2845" spans="1:11">
      <c r="A2845" t="s">
        <v>21419</v>
      </c>
      <c r="B2845" s="3">
        <v>2015</v>
      </c>
      <c r="C2845" t="s">
        <v>21416</v>
      </c>
      <c r="D2845" t="s">
        <v>6403</v>
      </c>
      <c r="E2845" t="s">
        <v>37</v>
      </c>
      <c r="G2845">
        <v>100</v>
      </c>
      <c r="I2845">
        <v>1200000</v>
      </c>
      <c r="J2845">
        <v>4.2</v>
      </c>
      <c r="K2845">
        <f>Table1[[#This Row],[Gross Earning]]-Table1[[#This Row],[Budget]]</f>
        <v>-1200000</v>
      </c>
    </row>
    <row r="2846" spans="1:11">
      <c r="A2846" t="s">
        <v>12494</v>
      </c>
      <c r="B2846" s="3">
        <v>1987</v>
      </c>
      <c r="C2846" t="s">
        <v>4003</v>
      </c>
      <c r="D2846" t="s">
        <v>1671</v>
      </c>
      <c r="E2846" t="s">
        <v>37</v>
      </c>
      <c r="F2846" t="s">
        <v>95</v>
      </c>
      <c r="G2846">
        <v>88</v>
      </c>
      <c r="H2846">
        <v>14792779</v>
      </c>
      <c r="I2846">
        <v>16000000</v>
      </c>
      <c r="J2846">
        <v>7.6</v>
      </c>
      <c r="K2846">
        <f>Table1[[#This Row],[Gross Earning]]-Table1[[#This Row],[Budget]]</f>
        <v>-1207221</v>
      </c>
    </row>
    <row r="2847" spans="1:11">
      <c r="A2847" t="s">
        <v>19400</v>
      </c>
      <c r="B2847" s="3">
        <v>2001</v>
      </c>
      <c r="C2847" t="s">
        <v>19399</v>
      </c>
      <c r="D2847" t="s">
        <v>3409</v>
      </c>
      <c r="E2847" t="s">
        <v>37</v>
      </c>
      <c r="F2847" t="s">
        <v>585</v>
      </c>
      <c r="G2847">
        <v>104</v>
      </c>
      <c r="H2847">
        <v>3287435</v>
      </c>
      <c r="I2847">
        <v>4500000</v>
      </c>
      <c r="J2847">
        <v>7.1</v>
      </c>
      <c r="K2847">
        <f>Table1[[#This Row],[Gross Earning]]-Table1[[#This Row],[Budget]]</f>
        <v>-1212565</v>
      </c>
    </row>
    <row r="2848" spans="1:11">
      <c r="A2848" t="s">
        <v>7049</v>
      </c>
      <c r="B2848" s="3">
        <v>1982</v>
      </c>
      <c r="C2848" t="s">
        <v>5367</v>
      </c>
      <c r="D2848" t="s">
        <v>7048</v>
      </c>
      <c r="E2848" t="s">
        <v>37</v>
      </c>
      <c r="F2848" t="s">
        <v>585</v>
      </c>
      <c r="G2848">
        <v>109</v>
      </c>
      <c r="H2848">
        <v>13782838</v>
      </c>
      <c r="I2848">
        <v>15000000</v>
      </c>
      <c r="J2848">
        <v>8.1999999999999993</v>
      </c>
      <c r="K2848">
        <f>Table1[[#This Row],[Gross Earning]]-Table1[[#This Row],[Budget]]</f>
        <v>-1217162</v>
      </c>
    </row>
    <row r="2849" spans="1:11">
      <c r="A2849" t="s">
        <v>19855</v>
      </c>
      <c r="B2849" s="3">
        <v>1999</v>
      </c>
      <c r="C2849" t="s">
        <v>19854</v>
      </c>
      <c r="D2849" t="s">
        <v>3409</v>
      </c>
      <c r="E2849" t="s">
        <v>37</v>
      </c>
      <c r="F2849" t="s">
        <v>585</v>
      </c>
      <c r="G2849">
        <v>107</v>
      </c>
      <c r="H2849">
        <v>1282084</v>
      </c>
      <c r="I2849">
        <v>2500000</v>
      </c>
      <c r="J2849">
        <v>7</v>
      </c>
      <c r="K2849">
        <f>Table1[[#This Row],[Gross Earning]]-Table1[[#This Row],[Budget]]</f>
        <v>-1217916</v>
      </c>
    </row>
    <row r="2850" spans="1:11">
      <c r="A2850" t="s">
        <v>22771</v>
      </c>
      <c r="B2850" s="3">
        <v>2002</v>
      </c>
      <c r="C2850" t="s">
        <v>1155</v>
      </c>
      <c r="D2850" t="s">
        <v>1961</v>
      </c>
      <c r="E2850" t="s">
        <v>37</v>
      </c>
      <c r="F2850" t="s">
        <v>585</v>
      </c>
      <c r="G2850">
        <v>107</v>
      </c>
      <c r="H2850">
        <v>768045</v>
      </c>
      <c r="I2850">
        <v>2000000</v>
      </c>
      <c r="J2850">
        <v>7.7</v>
      </c>
      <c r="K2850">
        <f>Table1[[#This Row],[Gross Earning]]-Table1[[#This Row],[Budget]]</f>
        <v>-1231955</v>
      </c>
    </row>
    <row r="2851" spans="1:11">
      <c r="A2851" t="s">
        <v>13018</v>
      </c>
      <c r="B2851" s="3">
        <v>2011</v>
      </c>
      <c r="C2851" t="s">
        <v>13017</v>
      </c>
      <c r="D2851" t="s">
        <v>214</v>
      </c>
      <c r="E2851" t="s">
        <v>37</v>
      </c>
      <c r="F2851" t="s">
        <v>39</v>
      </c>
      <c r="G2851">
        <v>107</v>
      </c>
      <c r="H2851">
        <v>13766014</v>
      </c>
      <c r="I2851">
        <v>15000000</v>
      </c>
      <c r="J2851">
        <v>7</v>
      </c>
      <c r="K2851">
        <f>Table1[[#This Row],[Gross Earning]]-Table1[[#This Row],[Budget]]</f>
        <v>-1233986</v>
      </c>
    </row>
    <row r="2852" spans="1:11">
      <c r="A2852" t="s">
        <v>18653</v>
      </c>
      <c r="B2852" s="3">
        <v>2000</v>
      </c>
      <c r="C2852" t="s">
        <v>18650</v>
      </c>
      <c r="D2852" t="s">
        <v>18652</v>
      </c>
      <c r="E2852" t="s">
        <v>37</v>
      </c>
      <c r="F2852" t="s">
        <v>5613</v>
      </c>
      <c r="G2852">
        <v>85</v>
      </c>
      <c r="H2852">
        <v>265107</v>
      </c>
      <c r="I2852">
        <v>1500000</v>
      </c>
      <c r="J2852">
        <v>6.3</v>
      </c>
      <c r="K2852">
        <f>Table1[[#This Row],[Gross Earning]]-Table1[[#This Row],[Budget]]</f>
        <v>-1234893</v>
      </c>
    </row>
    <row r="2853" spans="1:11">
      <c r="A2853" t="s">
        <v>20586</v>
      </c>
      <c r="B2853" s="3">
        <v>2015</v>
      </c>
      <c r="C2853" t="s">
        <v>20583</v>
      </c>
      <c r="D2853" t="s">
        <v>7579</v>
      </c>
      <c r="E2853" t="s">
        <v>37</v>
      </c>
      <c r="F2853" t="s">
        <v>585</v>
      </c>
      <c r="G2853">
        <v>88</v>
      </c>
      <c r="I2853">
        <v>1250000</v>
      </c>
      <c r="J2853">
        <v>3.4</v>
      </c>
      <c r="K2853">
        <f>Table1[[#This Row],[Gross Earning]]-Table1[[#This Row],[Budget]]</f>
        <v>-1250000</v>
      </c>
    </row>
    <row r="2854" spans="1:11">
      <c r="A2854" t="s">
        <v>21156</v>
      </c>
      <c r="B2854" s="3">
        <v>1982</v>
      </c>
      <c r="C2854" t="s">
        <v>21155</v>
      </c>
      <c r="D2854" t="s">
        <v>15011</v>
      </c>
      <c r="E2854" t="s">
        <v>37</v>
      </c>
      <c r="G2854">
        <v>105</v>
      </c>
      <c r="I2854">
        <v>1250000</v>
      </c>
      <c r="J2854">
        <v>7.1</v>
      </c>
      <c r="K2854">
        <f>Table1[[#This Row],[Gross Earning]]-Table1[[#This Row],[Budget]]</f>
        <v>-1250000</v>
      </c>
    </row>
    <row r="2855" spans="1:11">
      <c r="A2855" t="s">
        <v>21239</v>
      </c>
      <c r="B2855" s="3">
        <v>1945</v>
      </c>
      <c r="C2855" t="s">
        <v>18467</v>
      </c>
      <c r="D2855" t="s">
        <v>21237</v>
      </c>
      <c r="E2855" t="s">
        <v>37</v>
      </c>
      <c r="F2855" t="s">
        <v>4830</v>
      </c>
      <c r="G2855">
        <v>101</v>
      </c>
      <c r="I2855">
        <v>1250000</v>
      </c>
      <c r="J2855">
        <v>8</v>
      </c>
      <c r="K2855">
        <f>Table1[[#This Row],[Gross Earning]]-Table1[[#This Row],[Budget]]</f>
        <v>-1250000</v>
      </c>
    </row>
    <row r="2856" spans="1:11">
      <c r="A2856" t="s">
        <v>21244</v>
      </c>
      <c r="B2856" s="3">
        <v>1984</v>
      </c>
      <c r="C2856" t="s">
        <v>21243</v>
      </c>
      <c r="D2856" t="s">
        <v>10222</v>
      </c>
      <c r="E2856" t="s">
        <v>37</v>
      </c>
      <c r="F2856" t="s">
        <v>585</v>
      </c>
      <c r="G2856">
        <v>96</v>
      </c>
      <c r="I2856">
        <v>1250000</v>
      </c>
      <c r="J2856">
        <v>5.5</v>
      </c>
      <c r="K2856">
        <f>Table1[[#This Row],[Gross Earning]]-Table1[[#This Row],[Budget]]</f>
        <v>-1250000</v>
      </c>
    </row>
    <row r="2857" spans="1:11">
      <c r="A2857" t="s">
        <v>21259</v>
      </c>
      <c r="B2857" s="3">
        <v>1953</v>
      </c>
      <c r="C2857" t="s">
        <v>21256</v>
      </c>
      <c r="D2857" t="s">
        <v>21258</v>
      </c>
      <c r="E2857" t="s">
        <v>37</v>
      </c>
      <c r="F2857" t="s">
        <v>6036</v>
      </c>
      <c r="G2857">
        <v>92</v>
      </c>
      <c r="I2857">
        <v>1250000</v>
      </c>
      <c r="J2857">
        <v>7.1</v>
      </c>
      <c r="K2857">
        <f>Table1[[#This Row],[Gross Earning]]-Table1[[#This Row],[Budget]]</f>
        <v>-1250000</v>
      </c>
    </row>
    <row r="2858" spans="1:11">
      <c r="A2858" t="s">
        <v>21264</v>
      </c>
      <c r="B2858" s="3">
        <v>1941</v>
      </c>
      <c r="C2858" t="s">
        <v>19130</v>
      </c>
      <c r="D2858" t="s">
        <v>7144</v>
      </c>
      <c r="E2858" t="s">
        <v>37</v>
      </c>
      <c r="F2858" t="s">
        <v>6036</v>
      </c>
      <c r="G2858">
        <v>118</v>
      </c>
      <c r="I2858">
        <v>1250000</v>
      </c>
      <c r="J2858">
        <v>7.8</v>
      </c>
      <c r="K2858">
        <f>Table1[[#This Row],[Gross Earning]]-Table1[[#This Row],[Budget]]</f>
        <v>-1250000</v>
      </c>
    </row>
    <row r="2859" spans="1:11">
      <c r="A2859" t="s">
        <v>5205</v>
      </c>
      <c r="B2859" s="3">
        <v>2006</v>
      </c>
      <c r="C2859" t="s">
        <v>5204</v>
      </c>
      <c r="D2859" t="s">
        <v>1528</v>
      </c>
      <c r="E2859" t="s">
        <v>37</v>
      </c>
      <c r="F2859" t="s">
        <v>39</v>
      </c>
      <c r="G2859">
        <v>105</v>
      </c>
      <c r="H2859">
        <v>48745150</v>
      </c>
      <c r="I2859">
        <v>50000000</v>
      </c>
      <c r="J2859">
        <v>5.8</v>
      </c>
      <c r="K2859">
        <f>Table1[[#This Row],[Gross Earning]]-Table1[[#This Row],[Budget]]</f>
        <v>-1254850</v>
      </c>
    </row>
    <row r="2860" spans="1:11">
      <c r="A2860" t="s">
        <v>14273</v>
      </c>
      <c r="B2860" s="3">
        <v>1992</v>
      </c>
      <c r="C2860" t="s">
        <v>14272</v>
      </c>
      <c r="D2860" t="s">
        <v>1401</v>
      </c>
      <c r="E2860" t="s">
        <v>37</v>
      </c>
      <c r="F2860" t="s">
        <v>585</v>
      </c>
      <c r="G2860">
        <v>95</v>
      </c>
      <c r="H2860">
        <v>6739141</v>
      </c>
      <c r="I2860">
        <v>8000000</v>
      </c>
      <c r="J2860">
        <v>5.9</v>
      </c>
      <c r="K2860">
        <f>Table1[[#This Row],[Gross Earning]]-Table1[[#This Row],[Budget]]</f>
        <v>-1260859</v>
      </c>
    </row>
    <row r="2861" spans="1:11">
      <c r="A2861" t="s">
        <v>21227</v>
      </c>
      <c r="B2861" s="3">
        <v>1940</v>
      </c>
      <c r="C2861" t="s">
        <v>11032</v>
      </c>
      <c r="D2861" t="s">
        <v>21226</v>
      </c>
      <c r="E2861" t="s">
        <v>37</v>
      </c>
      <c r="F2861" t="s">
        <v>4830</v>
      </c>
      <c r="G2861">
        <v>130</v>
      </c>
      <c r="I2861">
        <v>1288000</v>
      </c>
      <c r="J2861">
        <v>8.1999999999999993</v>
      </c>
      <c r="K2861">
        <f>Table1[[#This Row],[Gross Earning]]-Table1[[#This Row],[Budget]]</f>
        <v>-1288000</v>
      </c>
    </row>
    <row r="2862" spans="1:11">
      <c r="A2862" t="s">
        <v>21296</v>
      </c>
      <c r="B2862" s="3">
        <v>2013</v>
      </c>
      <c r="C2862" t="s">
        <v>21293</v>
      </c>
      <c r="D2862" t="s">
        <v>2527</v>
      </c>
      <c r="E2862" t="s">
        <v>2778</v>
      </c>
      <c r="G2862">
        <v>89</v>
      </c>
      <c r="H2862">
        <v>11278</v>
      </c>
      <c r="I2862">
        <v>1300000</v>
      </c>
      <c r="J2862">
        <v>7</v>
      </c>
      <c r="K2862">
        <f>Table1[[#This Row],[Gross Earning]]-Table1[[#This Row],[Budget]]</f>
        <v>-1288722</v>
      </c>
    </row>
    <row r="2863" spans="1:11">
      <c r="A2863" t="s">
        <v>20714</v>
      </c>
      <c r="B2863" s="3">
        <v>2003</v>
      </c>
      <c r="C2863" t="s">
        <v>20711</v>
      </c>
      <c r="D2863" t="s">
        <v>7043</v>
      </c>
      <c r="E2863" t="s">
        <v>20718</v>
      </c>
      <c r="G2863">
        <v>108</v>
      </c>
      <c r="H2863">
        <v>505295</v>
      </c>
      <c r="I2863">
        <v>1800000</v>
      </c>
      <c r="J2863">
        <v>7.5</v>
      </c>
      <c r="K2863">
        <f>Table1[[#This Row],[Gross Earning]]-Table1[[#This Row],[Budget]]</f>
        <v>-1294705</v>
      </c>
    </row>
    <row r="2864" spans="1:11">
      <c r="A2864" t="s">
        <v>11893</v>
      </c>
      <c r="B2864" s="3">
        <v>2004</v>
      </c>
      <c r="C2864" t="s">
        <v>11891</v>
      </c>
      <c r="D2864" t="s">
        <v>1009</v>
      </c>
      <c r="E2864" t="s">
        <v>37</v>
      </c>
      <c r="F2864" t="s">
        <v>95</v>
      </c>
      <c r="G2864">
        <v>91</v>
      </c>
      <c r="H2864">
        <v>16702864</v>
      </c>
      <c r="I2864">
        <v>18000000</v>
      </c>
      <c r="J2864">
        <v>5.2</v>
      </c>
      <c r="K2864">
        <f>Table1[[#This Row],[Gross Earning]]-Table1[[#This Row],[Budget]]</f>
        <v>-1297136</v>
      </c>
    </row>
    <row r="2865" spans="1:11">
      <c r="A2865" t="s">
        <v>21216</v>
      </c>
      <c r="B2865" s="3">
        <v>2010</v>
      </c>
      <c r="C2865" t="s">
        <v>19558</v>
      </c>
      <c r="D2865" t="s">
        <v>1671</v>
      </c>
      <c r="E2865" t="s">
        <v>37</v>
      </c>
      <c r="F2865" t="s">
        <v>585</v>
      </c>
      <c r="G2865">
        <v>82</v>
      </c>
      <c r="I2865">
        <v>1300000</v>
      </c>
      <c r="J2865">
        <v>2.7</v>
      </c>
      <c r="K2865">
        <f>Table1[[#This Row],[Gross Earning]]-Table1[[#This Row],[Budget]]</f>
        <v>-1300000</v>
      </c>
    </row>
    <row r="2866" spans="1:11">
      <c r="A2866" t="s">
        <v>21223</v>
      </c>
      <c r="B2866" s="3">
        <v>2009</v>
      </c>
      <c r="C2866" t="s">
        <v>21220</v>
      </c>
      <c r="D2866" t="s">
        <v>21222</v>
      </c>
      <c r="E2866" t="s">
        <v>37</v>
      </c>
      <c r="F2866" t="s">
        <v>585</v>
      </c>
      <c r="G2866">
        <v>103</v>
      </c>
      <c r="I2866">
        <v>1300000</v>
      </c>
      <c r="J2866">
        <v>5.2</v>
      </c>
      <c r="K2866">
        <f>Table1[[#This Row],[Gross Earning]]-Table1[[#This Row],[Budget]]</f>
        <v>-1300000</v>
      </c>
    </row>
    <row r="2867" spans="1:11">
      <c r="A2867" t="s">
        <v>21289</v>
      </c>
      <c r="B2867" s="3">
        <v>2014</v>
      </c>
      <c r="C2867" t="s">
        <v>21287</v>
      </c>
      <c r="D2867" t="s">
        <v>1814</v>
      </c>
      <c r="E2867" t="s">
        <v>37</v>
      </c>
      <c r="G2867">
        <v>99</v>
      </c>
      <c r="I2867">
        <v>1300000</v>
      </c>
      <c r="J2867">
        <v>7.6</v>
      </c>
      <c r="K2867">
        <f>Table1[[#This Row],[Gross Earning]]-Table1[[#This Row],[Budget]]</f>
        <v>-1300000</v>
      </c>
    </row>
    <row r="2868" spans="1:11">
      <c r="A2868" t="s">
        <v>21526</v>
      </c>
      <c r="B2868" s="3">
        <v>1976</v>
      </c>
      <c r="C2868" t="s">
        <v>487</v>
      </c>
      <c r="D2868" t="s">
        <v>1935</v>
      </c>
      <c r="E2868" t="s">
        <v>37</v>
      </c>
      <c r="F2868" t="s">
        <v>585</v>
      </c>
      <c r="G2868">
        <v>110</v>
      </c>
      <c r="I2868">
        <v>1300000</v>
      </c>
      <c r="J2868">
        <v>8.3000000000000007</v>
      </c>
      <c r="K2868">
        <f>Table1[[#This Row],[Gross Earning]]-Table1[[#This Row],[Budget]]</f>
        <v>-1300000</v>
      </c>
    </row>
    <row r="2869" spans="1:11">
      <c r="A2869" t="s">
        <v>3718</v>
      </c>
      <c r="B2869" s="3">
        <v>2003</v>
      </c>
      <c r="C2869" t="s">
        <v>371</v>
      </c>
      <c r="D2869" t="s">
        <v>3409</v>
      </c>
      <c r="E2869" t="s">
        <v>37</v>
      </c>
      <c r="F2869" t="s">
        <v>39</v>
      </c>
      <c r="G2869">
        <v>117</v>
      </c>
      <c r="H2869">
        <v>63695760</v>
      </c>
      <c r="I2869">
        <v>65000000</v>
      </c>
      <c r="J2869">
        <v>6.4</v>
      </c>
      <c r="K2869">
        <f>Table1[[#This Row],[Gross Earning]]-Table1[[#This Row],[Budget]]</f>
        <v>-1304240</v>
      </c>
    </row>
    <row r="2870" spans="1:11">
      <c r="A2870" t="s">
        <v>20983</v>
      </c>
      <c r="B2870" s="3">
        <v>2006</v>
      </c>
      <c r="C2870" t="s">
        <v>418</v>
      </c>
      <c r="D2870" t="s">
        <v>1681</v>
      </c>
      <c r="E2870" t="s">
        <v>37</v>
      </c>
      <c r="F2870" t="s">
        <v>585</v>
      </c>
      <c r="G2870">
        <v>80</v>
      </c>
      <c r="H2870">
        <v>194568</v>
      </c>
      <c r="I2870">
        <v>1500000</v>
      </c>
      <c r="J2870">
        <v>6.2</v>
      </c>
      <c r="K2870">
        <f>Table1[[#This Row],[Gross Earning]]-Table1[[#This Row],[Budget]]</f>
        <v>-1305432</v>
      </c>
    </row>
    <row r="2871" spans="1:11">
      <c r="A2871" t="s">
        <v>16610</v>
      </c>
      <c r="B2871" s="3">
        <v>2007</v>
      </c>
      <c r="C2871" t="s">
        <v>9773</v>
      </c>
      <c r="D2871" t="s">
        <v>3913</v>
      </c>
      <c r="E2871" t="s">
        <v>37</v>
      </c>
      <c r="F2871" t="s">
        <v>39</v>
      </c>
      <c r="G2871">
        <v>93</v>
      </c>
      <c r="H2871">
        <v>5694308</v>
      </c>
      <c r="I2871">
        <v>7000000</v>
      </c>
      <c r="J2871">
        <v>2</v>
      </c>
      <c r="K2871">
        <f>Table1[[#This Row],[Gross Earning]]-Table1[[#This Row],[Budget]]</f>
        <v>-1305692</v>
      </c>
    </row>
    <row r="2872" spans="1:11">
      <c r="A2872" t="s">
        <v>12277</v>
      </c>
      <c r="B2872" s="3">
        <v>1987</v>
      </c>
      <c r="C2872" t="s">
        <v>12276</v>
      </c>
      <c r="D2872" t="s">
        <v>7677</v>
      </c>
      <c r="E2872" t="s">
        <v>37</v>
      </c>
      <c r="F2872" t="s">
        <v>95</v>
      </c>
      <c r="G2872">
        <v>134</v>
      </c>
      <c r="H2872">
        <v>15681020</v>
      </c>
      <c r="I2872">
        <v>17000000</v>
      </c>
      <c r="J2872">
        <v>3.6</v>
      </c>
      <c r="K2872">
        <f>Table1[[#This Row],[Gross Earning]]-Table1[[#This Row],[Budget]]</f>
        <v>-1318980</v>
      </c>
    </row>
    <row r="2873" spans="1:11">
      <c r="A2873" t="s">
        <v>21005</v>
      </c>
      <c r="B2873" s="3">
        <v>2007</v>
      </c>
      <c r="C2873" t="s">
        <v>6251</v>
      </c>
      <c r="D2873" t="s">
        <v>2786</v>
      </c>
      <c r="E2873" t="s">
        <v>37</v>
      </c>
      <c r="F2873" t="s">
        <v>585</v>
      </c>
      <c r="G2873">
        <v>84</v>
      </c>
      <c r="H2873">
        <v>173066</v>
      </c>
      <c r="I2873">
        <v>1500000</v>
      </c>
      <c r="J2873">
        <v>6.3</v>
      </c>
      <c r="K2873">
        <f>Table1[[#This Row],[Gross Earning]]-Table1[[#This Row],[Budget]]</f>
        <v>-1326934</v>
      </c>
    </row>
    <row r="2874" spans="1:11">
      <c r="A2874" t="s">
        <v>10501</v>
      </c>
      <c r="B2874" s="3">
        <v>2008</v>
      </c>
      <c r="C2874" t="s">
        <v>9089</v>
      </c>
      <c r="D2874" t="s">
        <v>5967</v>
      </c>
      <c r="E2874" t="s">
        <v>37</v>
      </c>
      <c r="F2874" t="s">
        <v>39</v>
      </c>
      <c r="G2874">
        <v>104</v>
      </c>
      <c r="H2874">
        <v>20668843</v>
      </c>
      <c r="I2874">
        <v>22000000</v>
      </c>
      <c r="J2874">
        <v>5.8</v>
      </c>
      <c r="K2874">
        <f>Table1[[#This Row],[Gross Earning]]-Table1[[#This Row],[Budget]]</f>
        <v>-1331157</v>
      </c>
    </row>
    <row r="2875" spans="1:11">
      <c r="A2875" t="s">
        <v>21041</v>
      </c>
      <c r="B2875" s="3">
        <v>2012</v>
      </c>
      <c r="C2875" t="s">
        <v>12822</v>
      </c>
      <c r="D2875" t="s">
        <v>895</v>
      </c>
      <c r="E2875" t="s">
        <v>37</v>
      </c>
      <c r="F2875" t="s">
        <v>585</v>
      </c>
      <c r="G2875">
        <v>101</v>
      </c>
      <c r="H2875">
        <v>1163508</v>
      </c>
      <c r="I2875">
        <v>2500000</v>
      </c>
      <c r="J2875">
        <v>5.0999999999999996</v>
      </c>
      <c r="K2875">
        <f>Table1[[#This Row],[Gross Earning]]-Table1[[#This Row],[Budget]]</f>
        <v>-1336492</v>
      </c>
    </row>
    <row r="2876" spans="1:11">
      <c r="A2876" t="s">
        <v>20997</v>
      </c>
      <c r="B2876" s="3">
        <v>1936</v>
      </c>
      <c r="C2876" t="s">
        <v>20994</v>
      </c>
      <c r="D2876" t="s">
        <v>3932</v>
      </c>
      <c r="E2876" t="s">
        <v>37</v>
      </c>
      <c r="F2876" t="s">
        <v>277</v>
      </c>
      <c r="G2876">
        <v>87</v>
      </c>
      <c r="H2876">
        <v>163245</v>
      </c>
      <c r="I2876">
        <v>1500000</v>
      </c>
      <c r="J2876">
        <v>8.6</v>
      </c>
      <c r="K2876">
        <f>Table1[[#This Row],[Gross Earning]]-Table1[[#This Row],[Budget]]</f>
        <v>-1336755</v>
      </c>
    </row>
    <row r="2877" spans="1:11">
      <c r="A2877" t="s">
        <v>3119</v>
      </c>
      <c r="B2877" s="3">
        <v>2006</v>
      </c>
      <c r="C2877" t="s">
        <v>3117</v>
      </c>
      <c r="D2877" t="s">
        <v>3118</v>
      </c>
      <c r="E2877" t="s">
        <v>37</v>
      </c>
      <c r="F2877" t="s">
        <v>95</v>
      </c>
      <c r="G2877">
        <v>91</v>
      </c>
      <c r="H2877">
        <v>73661010</v>
      </c>
      <c r="I2877">
        <v>75000000</v>
      </c>
      <c r="J2877">
        <v>6.6</v>
      </c>
      <c r="K2877">
        <f>Table1[[#This Row],[Gross Earning]]-Table1[[#This Row],[Budget]]</f>
        <v>-1338990</v>
      </c>
    </row>
    <row r="2878" spans="1:11">
      <c r="A2878" t="s">
        <v>20851</v>
      </c>
      <c r="B2878" s="3">
        <v>2006</v>
      </c>
      <c r="C2878" t="s">
        <v>20848</v>
      </c>
      <c r="D2878" t="s">
        <v>1415</v>
      </c>
      <c r="E2878" t="s">
        <v>11690</v>
      </c>
      <c r="F2878" t="s">
        <v>5613</v>
      </c>
      <c r="G2878">
        <v>90</v>
      </c>
      <c r="H2878">
        <v>155972</v>
      </c>
      <c r="I2878">
        <v>1500000</v>
      </c>
      <c r="J2878">
        <v>7.3</v>
      </c>
      <c r="K2878">
        <f>Table1[[#This Row],[Gross Earning]]-Table1[[#This Row],[Budget]]</f>
        <v>-1344028</v>
      </c>
    </row>
    <row r="2879" spans="1:11">
      <c r="A2879" t="s">
        <v>20338</v>
      </c>
      <c r="B2879" s="3">
        <v>2005</v>
      </c>
      <c r="C2879" t="s">
        <v>17918</v>
      </c>
      <c r="D2879" t="s">
        <v>20337</v>
      </c>
      <c r="E2879" t="s">
        <v>37</v>
      </c>
      <c r="F2879" t="s">
        <v>6723</v>
      </c>
      <c r="G2879">
        <v>89</v>
      </c>
      <c r="H2879">
        <v>653621</v>
      </c>
      <c r="I2879">
        <v>2000000</v>
      </c>
      <c r="J2879">
        <v>6.8</v>
      </c>
      <c r="K2879">
        <f>Table1[[#This Row],[Gross Earning]]-Table1[[#This Row],[Budget]]</f>
        <v>-1346379</v>
      </c>
    </row>
    <row r="2880" spans="1:11">
      <c r="A2880" t="s">
        <v>8501</v>
      </c>
      <c r="B2880" s="3">
        <v>2012</v>
      </c>
      <c r="C2880" t="s">
        <v>6417</v>
      </c>
      <c r="D2880" t="s">
        <v>1681</v>
      </c>
      <c r="E2880" t="s">
        <v>37</v>
      </c>
      <c r="F2880" t="s">
        <v>585</v>
      </c>
      <c r="G2880">
        <v>131</v>
      </c>
      <c r="H2880">
        <v>28644770</v>
      </c>
      <c r="I2880">
        <v>30000000</v>
      </c>
      <c r="J2880">
        <v>6.2</v>
      </c>
      <c r="K2880">
        <f>Table1[[#This Row],[Gross Earning]]-Table1[[#This Row],[Budget]]</f>
        <v>-1355230</v>
      </c>
    </row>
    <row r="2881" spans="1:11">
      <c r="A2881" t="s">
        <v>21120</v>
      </c>
      <c r="B2881" s="3">
        <v>2004</v>
      </c>
      <c r="C2881" t="s">
        <v>21117</v>
      </c>
      <c r="D2881" t="s">
        <v>21119</v>
      </c>
      <c r="E2881" t="s">
        <v>37</v>
      </c>
      <c r="F2881" t="s">
        <v>39</v>
      </c>
      <c r="G2881">
        <v>94</v>
      </c>
      <c r="H2881">
        <v>36830</v>
      </c>
      <c r="I2881">
        <v>1400000</v>
      </c>
      <c r="J2881">
        <v>6.6</v>
      </c>
      <c r="K2881">
        <f>Table1[[#This Row],[Gross Earning]]-Table1[[#This Row],[Budget]]</f>
        <v>-1363170</v>
      </c>
    </row>
    <row r="2882" spans="1:11">
      <c r="A2882" t="s">
        <v>21148</v>
      </c>
      <c r="B2882" s="3">
        <v>1966</v>
      </c>
      <c r="C2882" t="s">
        <v>21146</v>
      </c>
      <c r="D2882" t="s">
        <v>2358</v>
      </c>
      <c r="E2882" t="s">
        <v>37</v>
      </c>
      <c r="F2882" t="s">
        <v>6036</v>
      </c>
      <c r="G2882">
        <v>105</v>
      </c>
      <c r="I2882">
        <v>1377800</v>
      </c>
      <c r="J2882">
        <v>6.5</v>
      </c>
      <c r="K2882">
        <f>Table1[[#This Row],[Gross Earning]]-Table1[[#This Row],[Budget]]</f>
        <v>-1377800</v>
      </c>
    </row>
    <row r="2883" spans="1:11">
      <c r="A2883" t="s">
        <v>21002</v>
      </c>
      <c r="B2883" s="3">
        <v>2002</v>
      </c>
      <c r="C2883" t="s">
        <v>21001</v>
      </c>
      <c r="D2883" t="s">
        <v>3409</v>
      </c>
      <c r="E2883" t="s">
        <v>37</v>
      </c>
      <c r="F2883" t="s">
        <v>95</v>
      </c>
      <c r="G2883">
        <v>91</v>
      </c>
      <c r="H2883">
        <v>119841</v>
      </c>
      <c r="I2883">
        <v>1500000</v>
      </c>
      <c r="J2883">
        <v>6.5</v>
      </c>
      <c r="K2883">
        <f>Table1[[#This Row],[Gross Earning]]-Table1[[#This Row],[Budget]]</f>
        <v>-1380159</v>
      </c>
    </row>
    <row r="2884" spans="1:11">
      <c r="A2884" t="s">
        <v>20631</v>
      </c>
      <c r="B2884" s="3">
        <v>2006</v>
      </c>
      <c r="C2884" t="s">
        <v>20628</v>
      </c>
      <c r="D2884" t="s">
        <v>3409</v>
      </c>
      <c r="E2884" t="s">
        <v>1464</v>
      </c>
      <c r="F2884" t="s">
        <v>5613</v>
      </c>
      <c r="G2884">
        <v>95</v>
      </c>
      <c r="H2884">
        <v>18435</v>
      </c>
      <c r="I2884">
        <v>1400000</v>
      </c>
      <c r="J2884">
        <v>5.8</v>
      </c>
      <c r="K2884">
        <f>Table1[[#This Row],[Gross Earning]]-Table1[[#This Row],[Budget]]</f>
        <v>-1381565</v>
      </c>
    </row>
    <row r="2885" spans="1:11">
      <c r="A2885" t="s">
        <v>4196</v>
      </c>
      <c r="B2885" s="3">
        <v>1998</v>
      </c>
      <c r="C2885" t="s">
        <v>4194</v>
      </c>
      <c r="D2885" t="s">
        <v>2490</v>
      </c>
      <c r="E2885" t="s">
        <v>37</v>
      </c>
      <c r="F2885" t="s">
        <v>39</v>
      </c>
      <c r="G2885">
        <v>104</v>
      </c>
      <c r="H2885">
        <v>46611204</v>
      </c>
      <c r="I2885">
        <v>48000000</v>
      </c>
      <c r="J2885">
        <v>6.1</v>
      </c>
      <c r="K2885">
        <f>Table1[[#This Row],[Gross Earning]]-Table1[[#This Row],[Budget]]</f>
        <v>-1388796</v>
      </c>
    </row>
    <row r="2886" spans="1:11">
      <c r="A2886" t="s">
        <v>21013</v>
      </c>
      <c r="B2886" s="3">
        <v>2015</v>
      </c>
      <c r="C2886" t="s">
        <v>21011</v>
      </c>
      <c r="D2886" t="s">
        <v>1671</v>
      </c>
      <c r="E2886" t="s">
        <v>37</v>
      </c>
      <c r="G2886">
        <v>98</v>
      </c>
      <c r="H2886">
        <v>105943</v>
      </c>
      <c r="I2886">
        <v>1500000</v>
      </c>
      <c r="J2886">
        <v>6.1</v>
      </c>
      <c r="K2886">
        <f>Table1[[#This Row],[Gross Earning]]-Table1[[#This Row],[Budget]]</f>
        <v>-1394057</v>
      </c>
    </row>
    <row r="2887" spans="1:11">
      <c r="A2887" t="s">
        <v>18609</v>
      </c>
      <c r="B2887" s="3">
        <v>2011</v>
      </c>
      <c r="C2887" t="s">
        <v>18606</v>
      </c>
      <c r="D2887" t="s">
        <v>4068</v>
      </c>
      <c r="E2887" t="s">
        <v>13916</v>
      </c>
      <c r="F2887" t="s">
        <v>39</v>
      </c>
      <c r="G2887">
        <v>102</v>
      </c>
      <c r="H2887">
        <v>2601847</v>
      </c>
      <c r="I2887">
        <v>4000000</v>
      </c>
      <c r="J2887">
        <v>8.5</v>
      </c>
      <c r="K2887">
        <f>Table1[[#This Row],[Gross Earning]]-Table1[[#This Row],[Budget]]</f>
        <v>-1398153</v>
      </c>
    </row>
    <row r="2888" spans="1:11">
      <c r="A2888" t="s">
        <v>21212</v>
      </c>
      <c r="B2888" s="3">
        <v>2005</v>
      </c>
      <c r="C2888" t="s">
        <v>21210</v>
      </c>
      <c r="D2888" t="s">
        <v>11250</v>
      </c>
      <c r="E2888" t="s">
        <v>37</v>
      </c>
      <c r="G2888">
        <v>97</v>
      </c>
      <c r="H2888">
        <v>100358</v>
      </c>
      <c r="I2888">
        <v>1500000</v>
      </c>
      <c r="J2888">
        <v>3.3</v>
      </c>
      <c r="K2888">
        <f>Table1[[#This Row],[Gross Earning]]-Table1[[#This Row],[Budget]]</f>
        <v>-1399642</v>
      </c>
    </row>
    <row r="2889" spans="1:11">
      <c r="A2889" t="s">
        <v>4657</v>
      </c>
      <c r="D2889" t="s">
        <v>571</v>
      </c>
      <c r="E2889" t="s">
        <v>37</v>
      </c>
      <c r="F2889" t="s">
        <v>1126</v>
      </c>
      <c r="G2889">
        <v>44</v>
      </c>
      <c r="I2889">
        <v>1400000</v>
      </c>
      <c r="J2889">
        <v>8.4</v>
      </c>
      <c r="K2889">
        <f>Table1[[#This Row],[Gross Earning]]-Table1[[#This Row],[Budget]]</f>
        <v>-1400000</v>
      </c>
    </row>
    <row r="2890" spans="1:11">
      <c r="A2890" t="s">
        <v>21142</v>
      </c>
      <c r="B2890" s="3">
        <v>2014</v>
      </c>
      <c r="C2890" t="s">
        <v>21140</v>
      </c>
      <c r="D2890" t="s">
        <v>5544</v>
      </c>
      <c r="E2890" t="s">
        <v>37</v>
      </c>
      <c r="F2890" t="s">
        <v>585</v>
      </c>
      <c r="G2890">
        <v>91</v>
      </c>
      <c r="I2890">
        <v>1400000</v>
      </c>
      <c r="J2890">
        <v>6.9</v>
      </c>
      <c r="K2890">
        <f>Table1[[#This Row],[Gross Earning]]-Table1[[#This Row],[Budget]]</f>
        <v>-1400000</v>
      </c>
    </row>
    <row r="2891" spans="1:11">
      <c r="A2891" t="s">
        <v>21195</v>
      </c>
      <c r="B2891" s="3">
        <v>2014</v>
      </c>
      <c r="C2891" t="s">
        <v>21192</v>
      </c>
      <c r="D2891" t="s">
        <v>7236</v>
      </c>
      <c r="E2891" t="s">
        <v>37</v>
      </c>
      <c r="F2891" t="s">
        <v>39</v>
      </c>
      <c r="G2891">
        <v>135</v>
      </c>
      <c r="I2891">
        <v>1400000</v>
      </c>
      <c r="J2891">
        <v>8.6999999999999993</v>
      </c>
      <c r="K2891">
        <f>Table1[[#This Row],[Gross Earning]]-Table1[[#This Row],[Budget]]</f>
        <v>-1400000</v>
      </c>
    </row>
    <row r="2892" spans="1:11">
      <c r="A2892" t="s">
        <v>21491</v>
      </c>
      <c r="B2892" s="3">
        <v>2008</v>
      </c>
      <c r="C2892" t="s">
        <v>21488</v>
      </c>
      <c r="D2892" t="s">
        <v>6132</v>
      </c>
      <c r="E2892" t="s">
        <v>37</v>
      </c>
      <c r="F2892" t="s">
        <v>585</v>
      </c>
      <c r="G2892">
        <v>89</v>
      </c>
      <c r="I2892">
        <v>1400000</v>
      </c>
      <c r="J2892">
        <v>6.1</v>
      </c>
      <c r="K2892">
        <f>Table1[[#This Row],[Gross Earning]]-Table1[[#This Row],[Budget]]</f>
        <v>-1400000</v>
      </c>
    </row>
    <row r="2893" spans="1:11">
      <c r="A2893" t="s">
        <v>17302</v>
      </c>
      <c r="B2893" s="3">
        <v>2002</v>
      </c>
      <c r="C2893" t="s">
        <v>17301</v>
      </c>
      <c r="D2893" t="s">
        <v>2527</v>
      </c>
      <c r="E2893" t="s">
        <v>1464</v>
      </c>
      <c r="F2893" t="s">
        <v>585</v>
      </c>
      <c r="G2893">
        <v>111</v>
      </c>
      <c r="H2893">
        <v>3895664</v>
      </c>
      <c r="I2893">
        <v>5300000</v>
      </c>
      <c r="J2893">
        <v>7.3</v>
      </c>
      <c r="K2893">
        <f>Table1[[#This Row],[Gross Earning]]-Table1[[#This Row],[Budget]]</f>
        <v>-1404336</v>
      </c>
    </row>
    <row r="2894" spans="1:11">
      <c r="A2894" t="s">
        <v>21009</v>
      </c>
      <c r="B2894" s="3">
        <v>2005</v>
      </c>
      <c r="C2894" t="s">
        <v>13756</v>
      </c>
      <c r="D2894" t="s">
        <v>2527</v>
      </c>
      <c r="E2894" t="s">
        <v>37</v>
      </c>
      <c r="F2894" t="s">
        <v>39</v>
      </c>
      <c r="G2894">
        <v>90</v>
      </c>
      <c r="H2894">
        <v>92362</v>
      </c>
      <c r="I2894">
        <v>1500000</v>
      </c>
      <c r="J2894">
        <v>4.3</v>
      </c>
      <c r="K2894">
        <f>Table1[[#This Row],[Gross Earning]]-Table1[[#This Row],[Budget]]</f>
        <v>-1407638</v>
      </c>
    </row>
    <row r="2895" spans="1:11">
      <c r="A2895" t="s">
        <v>21273</v>
      </c>
      <c r="B2895" s="3">
        <v>2014</v>
      </c>
      <c r="C2895" t="s">
        <v>5076</v>
      </c>
      <c r="D2895" t="s">
        <v>15070</v>
      </c>
      <c r="E2895" t="s">
        <v>37</v>
      </c>
      <c r="G2895">
        <v>123</v>
      </c>
      <c r="I2895">
        <v>1420000</v>
      </c>
      <c r="J2895">
        <v>4.0999999999999996</v>
      </c>
      <c r="K2895">
        <f>Table1[[#This Row],[Gross Earning]]-Table1[[#This Row],[Budget]]</f>
        <v>-1420000</v>
      </c>
    </row>
    <row r="2896" spans="1:11">
      <c r="A2896" t="s">
        <v>19954</v>
      </c>
      <c r="B2896" s="3">
        <v>2006</v>
      </c>
      <c r="C2896" t="s">
        <v>19953</v>
      </c>
      <c r="D2896" t="s">
        <v>6132</v>
      </c>
      <c r="E2896" t="s">
        <v>37</v>
      </c>
      <c r="F2896" t="s">
        <v>39</v>
      </c>
      <c r="G2896">
        <v>101</v>
      </c>
      <c r="H2896">
        <v>978908</v>
      </c>
      <c r="I2896">
        <v>2400000</v>
      </c>
      <c r="J2896">
        <v>5.0999999999999996</v>
      </c>
      <c r="K2896">
        <f>Table1[[#This Row],[Gross Earning]]-Table1[[#This Row],[Budget]]</f>
        <v>-1421092</v>
      </c>
    </row>
    <row r="2897" spans="1:11">
      <c r="A2897" t="s">
        <v>5585</v>
      </c>
      <c r="B2897" s="3">
        <v>2007</v>
      </c>
      <c r="C2897" t="s">
        <v>1421</v>
      </c>
      <c r="D2897" t="s">
        <v>5584</v>
      </c>
      <c r="E2897" t="s">
        <v>37</v>
      </c>
      <c r="F2897" t="s">
        <v>585</v>
      </c>
      <c r="G2897">
        <v>122</v>
      </c>
      <c r="H2897">
        <v>53574088</v>
      </c>
      <c r="I2897">
        <v>55000000</v>
      </c>
      <c r="J2897">
        <v>7.8</v>
      </c>
      <c r="K2897">
        <f>Table1[[#This Row],[Gross Earning]]-Table1[[#This Row],[Budget]]</f>
        <v>-1425912</v>
      </c>
    </row>
    <row r="2898" spans="1:11">
      <c r="A2898" t="s">
        <v>21804</v>
      </c>
      <c r="B2898" s="3">
        <v>2005</v>
      </c>
      <c r="C2898" t="s">
        <v>21802</v>
      </c>
      <c r="D2898" t="s">
        <v>10413</v>
      </c>
      <c r="E2898" t="s">
        <v>5611</v>
      </c>
      <c r="G2898">
        <v>160</v>
      </c>
      <c r="H2898">
        <v>49000</v>
      </c>
      <c r="I2898">
        <v>1500000</v>
      </c>
      <c r="J2898">
        <v>4.8</v>
      </c>
      <c r="K2898">
        <f>Table1[[#This Row],[Gross Earning]]-Table1[[#This Row],[Budget]]</f>
        <v>-1451000</v>
      </c>
    </row>
    <row r="2899" spans="1:11">
      <c r="A2899" t="s">
        <v>21114</v>
      </c>
      <c r="B2899" s="3">
        <v>1968</v>
      </c>
      <c r="C2899" t="s">
        <v>21112</v>
      </c>
      <c r="D2899" t="s">
        <v>15011</v>
      </c>
      <c r="E2899" t="s">
        <v>37</v>
      </c>
      <c r="F2899" t="s">
        <v>95</v>
      </c>
      <c r="G2899">
        <v>113</v>
      </c>
      <c r="I2899">
        <v>1455000</v>
      </c>
      <c r="J2899">
        <v>5.5</v>
      </c>
      <c r="K2899">
        <f>Table1[[#This Row],[Gross Earning]]-Table1[[#This Row],[Budget]]</f>
        <v>-1455000</v>
      </c>
    </row>
    <row r="2900" spans="1:11">
      <c r="A2900" t="s">
        <v>20654</v>
      </c>
      <c r="B2900" s="3">
        <v>2015</v>
      </c>
      <c r="C2900" t="s">
        <v>20652</v>
      </c>
      <c r="D2900" t="s">
        <v>3409</v>
      </c>
      <c r="E2900" t="s">
        <v>37</v>
      </c>
      <c r="F2900" t="s">
        <v>585</v>
      </c>
      <c r="G2900">
        <v>89</v>
      </c>
      <c r="H2900">
        <v>444044</v>
      </c>
      <c r="I2900">
        <v>1900000</v>
      </c>
      <c r="J2900">
        <v>7.2</v>
      </c>
      <c r="K2900">
        <f>Table1[[#This Row],[Gross Earning]]-Table1[[#This Row],[Budget]]</f>
        <v>-1455956</v>
      </c>
    </row>
    <row r="2901" spans="1:11">
      <c r="A2901" t="s">
        <v>6574</v>
      </c>
      <c r="B2901" s="3">
        <v>2014</v>
      </c>
      <c r="C2901" t="s">
        <v>6573</v>
      </c>
      <c r="D2901" t="s">
        <v>1671</v>
      </c>
      <c r="E2901" t="s">
        <v>37</v>
      </c>
      <c r="F2901" t="s">
        <v>585</v>
      </c>
      <c r="G2901">
        <v>94</v>
      </c>
      <c r="H2901">
        <v>38543473</v>
      </c>
      <c r="I2901">
        <v>40000000</v>
      </c>
      <c r="J2901">
        <v>5.0999999999999996</v>
      </c>
      <c r="K2901">
        <f>Table1[[#This Row],[Gross Earning]]-Table1[[#This Row],[Budget]]</f>
        <v>-1456527</v>
      </c>
    </row>
    <row r="2902" spans="1:11">
      <c r="A2902" t="s">
        <v>17146</v>
      </c>
      <c r="B2902" s="3">
        <v>2009</v>
      </c>
      <c r="C2902" t="s">
        <v>17143</v>
      </c>
      <c r="D2902" t="s">
        <v>1681</v>
      </c>
      <c r="E2902" t="s">
        <v>37</v>
      </c>
      <c r="F2902" t="s">
        <v>585</v>
      </c>
      <c r="G2902">
        <v>90</v>
      </c>
      <c r="H2902">
        <v>4542775</v>
      </c>
      <c r="I2902">
        <v>6000000</v>
      </c>
      <c r="J2902">
        <v>5.0999999999999996</v>
      </c>
      <c r="K2902">
        <f>Table1[[#This Row],[Gross Earning]]-Table1[[#This Row],[Budget]]</f>
        <v>-1457225</v>
      </c>
    </row>
    <row r="2903" spans="1:11">
      <c r="A2903" t="s">
        <v>9310</v>
      </c>
      <c r="B2903" s="3">
        <v>2011</v>
      </c>
      <c r="C2903" t="s">
        <v>3303</v>
      </c>
      <c r="D2903" t="s">
        <v>1681</v>
      </c>
      <c r="E2903" t="s">
        <v>37</v>
      </c>
      <c r="F2903" t="s">
        <v>39</v>
      </c>
      <c r="G2903">
        <v>113</v>
      </c>
      <c r="H2903">
        <v>54540525</v>
      </c>
      <c r="I2903">
        <v>56000000</v>
      </c>
      <c r="J2903">
        <v>5.7</v>
      </c>
      <c r="K2903">
        <f>Table1[[#This Row],[Gross Earning]]-Table1[[#This Row],[Budget]]</f>
        <v>-1459475</v>
      </c>
    </row>
    <row r="2904" spans="1:11">
      <c r="A2904" t="s">
        <v>9749</v>
      </c>
      <c r="B2904" s="3">
        <v>2010</v>
      </c>
      <c r="C2904" t="s">
        <v>9748</v>
      </c>
      <c r="D2904" t="s">
        <v>1120</v>
      </c>
      <c r="E2904" t="s">
        <v>37</v>
      </c>
      <c r="F2904" t="s">
        <v>39</v>
      </c>
      <c r="G2904">
        <v>97</v>
      </c>
      <c r="H2904">
        <v>23527955</v>
      </c>
      <c r="I2904">
        <v>25000000</v>
      </c>
      <c r="J2904">
        <v>6.4</v>
      </c>
      <c r="K2904">
        <f>Table1[[#This Row],[Gross Earning]]-Table1[[#This Row],[Budget]]</f>
        <v>-1472045</v>
      </c>
    </row>
    <row r="2905" spans="1:11">
      <c r="A2905" t="s">
        <v>993</v>
      </c>
      <c r="B2905" s="3">
        <v>2016</v>
      </c>
      <c r="C2905" t="s">
        <v>992</v>
      </c>
      <c r="D2905" t="s">
        <v>803</v>
      </c>
      <c r="E2905" t="s">
        <v>37</v>
      </c>
      <c r="F2905" t="s">
        <v>95</v>
      </c>
      <c r="G2905">
        <v>95</v>
      </c>
      <c r="H2905">
        <v>143523463</v>
      </c>
      <c r="I2905">
        <v>145000000</v>
      </c>
      <c r="J2905">
        <v>7.2</v>
      </c>
      <c r="K2905">
        <f>Table1[[#This Row],[Gross Earning]]-Table1[[#This Row],[Budget]]</f>
        <v>-1476537</v>
      </c>
    </row>
    <row r="2906" spans="1:11">
      <c r="A2906" t="s">
        <v>20429</v>
      </c>
      <c r="B2906" s="3">
        <v>2009</v>
      </c>
      <c r="C2906" t="s">
        <v>20428</v>
      </c>
      <c r="D2906" t="s">
        <v>3409</v>
      </c>
      <c r="E2906" t="s">
        <v>37</v>
      </c>
      <c r="G2906">
        <v>95</v>
      </c>
      <c r="H2906">
        <v>17580</v>
      </c>
      <c r="I2906">
        <v>1500000</v>
      </c>
      <c r="J2906">
        <v>6.2</v>
      </c>
      <c r="K2906">
        <f>Table1[[#This Row],[Gross Earning]]-Table1[[#This Row],[Budget]]</f>
        <v>-1482420</v>
      </c>
    </row>
    <row r="2907" spans="1:11">
      <c r="A2907" t="s">
        <v>21029</v>
      </c>
      <c r="B2907" s="3">
        <v>2008</v>
      </c>
      <c r="C2907" t="s">
        <v>21027</v>
      </c>
      <c r="D2907" t="s">
        <v>7406</v>
      </c>
      <c r="E2907" t="s">
        <v>37</v>
      </c>
      <c r="F2907" t="s">
        <v>4830</v>
      </c>
      <c r="G2907">
        <v>95</v>
      </c>
      <c r="H2907">
        <v>3478</v>
      </c>
      <c r="I2907">
        <v>1500000</v>
      </c>
      <c r="J2907">
        <v>6.7</v>
      </c>
      <c r="K2907">
        <f>Table1[[#This Row],[Gross Earning]]-Table1[[#This Row],[Budget]]</f>
        <v>-1496522</v>
      </c>
    </row>
    <row r="2908" spans="1:11">
      <c r="A2908" t="s">
        <v>21184</v>
      </c>
      <c r="B2908" s="3">
        <v>2012</v>
      </c>
      <c r="C2908" t="s">
        <v>21183</v>
      </c>
      <c r="D2908" t="s">
        <v>7579</v>
      </c>
      <c r="E2908" t="s">
        <v>37</v>
      </c>
      <c r="F2908" t="s">
        <v>4830</v>
      </c>
      <c r="G2908">
        <v>83</v>
      </c>
      <c r="H2908">
        <v>1521</v>
      </c>
      <c r="I2908">
        <v>1500000</v>
      </c>
      <c r="J2908">
        <v>5.7</v>
      </c>
      <c r="K2908">
        <f>Table1[[#This Row],[Gross Earning]]-Table1[[#This Row],[Budget]]</f>
        <v>-1498479</v>
      </c>
    </row>
    <row r="2909" spans="1:11">
      <c r="A2909" t="s">
        <v>14619</v>
      </c>
      <c r="B2909" s="3">
        <v>1992</v>
      </c>
      <c r="C2909" t="s">
        <v>79</v>
      </c>
      <c r="D2909" t="s">
        <v>882</v>
      </c>
      <c r="E2909" t="s">
        <v>37</v>
      </c>
      <c r="F2909" t="s">
        <v>585</v>
      </c>
      <c r="G2909">
        <v>88</v>
      </c>
      <c r="H2909">
        <v>11501093</v>
      </c>
      <c r="I2909">
        <v>13000000</v>
      </c>
      <c r="J2909">
        <v>7.6</v>
      </c>
      <c r="K2909">
        <f>Table1[[#This Row],[Gross Earning]]-Table1[[#This Row],[Budget]]</f>
        <v>-1498907</v>
      </c>
    </row>
    <row r="2910" spans="1:11">
      <c r="A2910" t="s">
        <v>21878</v>
      </c>
      <c r="B2910" s="3">
        <v>2001</v>
      </c>
      <c r="C2910" t="s">
        <v>7531</v>
      </c>
      <c r="D2910" t="s">
        <v>2527</v>
      </c>
      <c r="E2910" t="s">
        <v>37</v>
      </c>
      <c r="F2910" t="s">
        <v>585</v>
      </c>
      <c r="G2910">
        <v>96</v>
      </c>
      <c r="H2910">
        <v>703</v>
      </c>
      <c r="I2910">
        <v>1500000</v>
      </c>
      <c r="J2910">
        <v>5.4</v>
      </c>
      <c r="K2910">
        <f>Table1[[#This Row],[Gross Earning]]-Table1[[#This Row],[Budget]]</f>
        <v>-1499297</v>
      </c>
    </row>
    <row r="2911" spans="1:11">
      <c r="A2911" t="s">
        <v>1122</v>
      </c>
      <c r="D2911" t="s">
        <v>1120</v>
      </c>
      <c r="E2911" t="s">
        <v>37</v>
      </c>
      <c r="F2911" t="s">
        <v>1126</v>
      </c>
      <c r="G2911">
        <v>60</v>
      </c>
      <c r="I2911">
        <v>1500000</v>
      </c>
      <c r="J2911">
        <v>7.5</v>
      </c>
      <c r="K2911">
        <f>Table1[[#This Row],[Gross Earning]]-Table1[[#This Row],[Budget]]</f>
        <v>-1500000</v>
      </c>
    </row>
    <row r="2912" spans="1:11">
      <c r="A2912" t="s">
        <v>5546</v>
      </c>
      <c r="B2912" s="3">
        <v>2006</v>
      </c>
      <c r="C2912" t="s">
        <v>5542</v>
      </c>
      <c r="D2912" t="s">
        <v>5544</v>
      </c>
      <c r="E2912" t="s">
        <v>37</v>
      </c>
      <c r="G2912">
        <v>89</v>
      </c>
      <c r="I2912">
        <v>1500000</v>
      </c>
      <c r="J2912">
        <v>4.5999999999999996</v>
      </c>
      <c r="K2912">
        <f>Table1[[#This Row],[Gross Earning]]-Table1[[#This Row],[Budget]]</f>
        <v>-1500000</v>
      </c>
    </row>
    <row r="2913" spans="1:11">
      <c r="A2913" t="s">
        <v>20092</v>
      </c>
      <c r="B2913" s="3">
        <v>2007</v>
      </c>
      <c r="C2913" t="s">
        <v>14719</v>
      </c>
      <c r="D2913" t="s">
        <v>6403</v>
      </c>
      <c r="E2913" t="s">
        <v>2778</v>
      </c>
      <c r="F2913" t="s">
        <v>585</v>
      </c>
      <c r="G2913">
        <v>78</v>
      </c>
      <c r="I2913">
        <v>1500000</v>
      </c>
      <c r="J2913">
        <v>7.5</v>
      </c>
      <c r="K2913">
        <f>Table1[[#This Row],[Gross Earning]]-Table1[[#This Row],[Budget]]</f>
        <v>-1500000</v>
      </c>
    </row>
    <row r="2914" spans="1:11">
      <c r="A2914" t="s">
        <v>20624</v>
      </c>
      <c r="B2914" s="3">
        <v>2013</v>
      </c>
      <c r="C2914" t="s">
        <v>20621</v>
      </c>
      <c r="D2914" t="s">
        <v>20623</v>
      </c>
      <c r="E2914" t="s">
        <v>15950</v>
      </c>
      <c r="F2914" t="s">
        <v>4830</v>
      </c>
      <c r="G2914">
        <v>108</v>
      </c>
      <c r="I2914">
        <v>1500000</v>
      </c>
      <c r="J2914">
        <v>8.1</v>
      </c>
      <c r="K2914">
        <f>Table1[[#This Row],[Gross Earning]]-Table1[[#This Row],[Budget]]</f>
        <v>-1500000</v>
      </c>
    </row>
    <row r="2915" spans="1:11">
      <c r="A2915" t="s">
        <v>20890</v>
      </c>
      <c r="B2915" s="3">
        <v>1939</v>
      </c>
      <c r="C2915" t="s">
        <v>19168</v>
      </c>
      <c r="D2915" t="s">
        <v>2527</v>
      </c>
      <c r="E2915" t="s">
        <v>37</v>
      </c>
      <c r="F2915" t="s">
        <v>4830</v>
      </c>
      <c r="G2915">
        <v>120</v>
      </c>
      <c r="I2915">
        <v>1500000</v>
      </c>
      <c r="J2915">
        <v>8.1999999999999993</v>
      </c>
      <c r="K2915">
        <f>Table1[[#This Row],[Gross Earning]]-Table1[[#This Row],[Budget]]</f>
        <v>-1500000</v>
      </c>
    </row>
    <row r="2916" spans="1:11">
      <c r="A2916" t="s">
        <v>20934</v>
      </c>
      <c r="B2916" s="3">
        <v>1984</v>
      </c>
      <c r="C2916" t="s">
        <v>20932</v>
      </c>
      <c r="D2916" t="s">
        <v>20933</v>
      </c>
      <c r="E2916" t="s">
        <v>37</v>
      </c>
      <c r="F2916" t="s">
        <v>585</v>
      </c>
      <c r="G2916">
        <v>92</v>
      </c>
      <c r="I2916">
        <v>1500000</v>
      </c>
      <c r="J2916">
        <v>6.9</v>
      </c>
      <c r="K2916">
        <f>Table1[[#This Row],[Gross Earning]]-Table1[[#This Row],[Budget]]</f>
        <v>-1500000</v>
      </c>
    </row>
    <row r="2917" spans="1:11">
      <c r="A2917" t="s">
        <v>20976</v>
      </c>
      <c r="B2917" s="3">
        <v>2014</v>
      </c>
      <c r="C2917" t="s">
        <v>20973</v>
      </c>
      <c r="D2917" t="s">
        <v>4904</v>
      </c>
      <c r="E2917" t="s">
        <v>37</v>
      </c>
      <c r="F2917" t="s">
        <v>585</v>
      </c>
      <c r="G2917">
        <v>93</v>
      </c>
      <c r="I2917">
        <v>1500000</v>
      </c>
      <c r="J2917">
        <v>5.5</v>
      </c>
      <c r="K2917">
        <f>Table1[[#This Row],[Gross Earning]]-Table1[[#This Row],[Budget]]</f>
        <v>-1500000</v>
      </c>
    </row>
    <row r="2918" spans="1:11">
      <c r="A2918" t="s">
        <v>20990</v>
      </c>
      <c r="B2918" s="3">
        <v>2006</v>
      </c>
      <c r="C2918" t="s">
        <v>20989</v>
      </c>
      <c r="D2918" t="s">
        <v>7579</v>
      </c>
      <c r="E2918" t="s">
        <v>37</v>
      </c>
      <c r="F2918" t="s">
        <v>585</v>
      </c>
      <c r="G2918">
        <v>93</v>
      </c>
      <c r="I2918">
        <v>1500000</v>
      </c>
      <c r="J2918">
        <v>5.7</v>
      </c>
      <c r="K2918">
        <f>Table1[[#This Row],[Gross Earning]]-Table1[[#This Row],[Budget]]</f>
        <v>-1500000</v>
      </c>
    </row>
    <row r="2919" spans="1:11">
      <c r="A2919" t="s">
        <v>21017</v>
      </c>
      <c r="B2919" s="3">
        <v>2005</v>
      </c>
      <c r="C2919" t="s">
        <v>14349</v>
      </c>
      <c r="D2919" t="s">
        <v>7837</v>
      </c>
      <c r="E2919" t="s">
        <v>37</v>
      </c>
      <c r="F2919" t="s">
        <v>585</v>
      </c>
      <c r="G2919">
        <v>108</v>
      </c>
      <c r="I2919">
        <v>1500000</v>
      </c>
      <c r="J2919">
        <v>6</v>
      </c>
      <c r="K2919">
        <f>Table1[[#This Row],[Gross Earning]]-Table1[[#This Row],[Budget]]</f>
        <v>-1500000</v>
      </c>
    </row>
    <row r="2920" spans="1:11">
      <c r="A2920" t="s">
        <v>21038</v>
      </c>
      <c r="B2920" s="3">
        <v>2015</v>
      </c>
      <c r="C2920" t="s">
        <v>21037</v>
      </c>
      <c r="D2920" t="s">
        <v>1415</v>
      </c>
      <c r="E2920" t="s">
        <v>37</v>
      </c>
      <c r="G2920">
        <v>93</v>
      </c>
      <c r="I2920">
        <v>1500000</v>
      </c>
      <c r="J2920">
        <v>7.6</v>
      </c>
      <c r="K2920">
        <f>Table1[[#This Row],[Gross Earning]]-Table1[[#This Row],[Budget]]</f>
        <v>-1500000</v>
      </c>
    </row>
    <row r="2921" spans="1:11">
      <c r="A2921" t="s">
        <v>21054</v>
      </c>
      <c r="B2921" s="3">
        <v>2005</v>
      </c>
      <c r="C2921" t="s">
        <v>21051</v>
      </c>
      <c r="D2921" t="s">
        <v>67</v>
      </c>
      <c r="E2921" t="s">
        <v>37</v>
      </c>
      <c r="F2921" t="s">
        <v>4830</v>
      </c>
      <c r="G2921">
        <v>20</v>
      </c>
      <c r="I2921">
        <v>1500000</v>
      </c>
      <c r="J2921">
        <v>6.8</v>
      </c>
      <c r="K2921">
        <f>Table1[[#This Row],[Gross Earning]]-Table1[[#This Row],[Budget]]</f>
        <v>-1500000</v>
      </c>
    </row>
    <row r="2922" spans="1:11">
      <c r="A2922" t="s">
        <v>21061</v>
      </c>
      <c r="B2922" s="3">
        <v>2005</v>
      </c>
      <c r="C2922" t="s">
        <v>21058</v>
      </c>
      <c r="D2922" t="s">
        <v>687</v>
      </c>
      <c r="E2922" t="s">
        <v>37</v>
      </c>
      <c r="G2922">
        <v>87</v>
      </c>
      <c r="I2922">
        <v>1500000</v>
      </c>
      <c r="J2922">
        <v>6.8</v>
      </c>
      <c r="K2922">
        <f>Table1[[#This Row],[Gross Earning]]-Table1[[#This Row],[Budget]]</f>
        <v>-1500000</v>
      </c>
    </row>
    <row r="2923" spans="1:11">
      <c r="A2923" t="s">
        <v>21066</v>
      </c>
      <c r="B2923" s="3">
        <v>2013</v>
      </c>
      <c r="C2923" t="s">
        <v>21065</v>
      </c>
      <c r="D2923" t="s">
        <v>2527</v>
      </c>
      <c r="E2923" t="s">
        <v>37</v>
      </c>
      <c r="F2923" t="s">
        <v>585</v>
      </c>
      <c r="G2923">
        <v>98</v>
      </c>
      <c r="I2923">
        <v>1500000</v>
      </c>
      <c r="J2923">
        <v>6.3</v>
      </c>
      <c r="K2923">
        <f>Table1[[#This Row],[Gross Earning]]-Table1[[#This Row],[Budget]]</f>
        <v>-1500000</v>
      </c>
    </row>
    <row r="2924" spans="1:11">
      <c r="A2924" t="s">
        <v>21077</v>
      </c>
      <c r="B2924" s="3">
        <v>2014</v>
      </c>
      <c r="C2924" t="s">
        <v>21074</v>
      </c>
      <c r="D2924" t="s">
        <v>12332</v>
      </c>
      <c r="E2924" t="s">
        <v>37</v>
      </c>
      <c r="G2924">
        <v>82</v>
      </c>
      <c r="I2924">
        <v>1500000</v>
      </c>
      <c r="J2924">
        <v>2.8</v>
      </c>
      <c r="K2924">
        <f>Table1[[#This Row],[Gross Earning]]-Table1[[#This Row],[Budget]]</f>
        <v>-1500000</v>
      </c>
    </row>
    <row r="2925" spans="1:11">
      <c r="A2925" t="s">
        <v>21086</v>
      </c>
      <c r="B2925" s="3">
        <v>2015</v>
      </c>
      <c r="C2925" t="s">
        <v>21084</v>
      </c>
      <c r="D2925" t="s">
        <v>334</v>
      </c>
      <c r="E2925" t="s">
        <v>37</v>
      </c>
      <c r="G2925">
        <v>97</v>
      </c>
      <c r="I2925">
        <v>1500000</v>
      </c>
      <c r="J2925">
        <v>3.1</v>
      </c>
      <c r="K2925">
        <f>Table1[[#This Row],[Gross Earning]]-Table1[[#This Row],[Budget]]</f>
        <v>-1500000</v>
      </c>
    </row>
    <row r="2926" spans="1:11">
      <c r="A2926" t="s">
        <v>21090</v>
      </c>
      <c r="B2926" s="3">
        <v>2015</v>
      </c>
      <c r="C2926" t="s">
        <v>21088</v>
      </c>
      <c r="D2926" t="s">
        <v>6132</v>
      </c>
      <c r="E2926" t="s">
        <v>37</v>
      </c>
      <c r="F2926" t="s">
        <v>4830</v>
      </c>
      <c r="G2926">
        <v>101</v>
      </c>
      <c r="I2926">
        <v>1500000</v>
      </c>
      <c r="J2926">
        <v>3.3</v>
      </c>
      <c r="K2926">
        <f>Table1[[#This Row],[Gross Earning]]-Table1[[#This Row],[Budget]]</f>
        <v>-1500000</v>
      </c>
    </row>
    <row r="2927" spans="1:11">
      <c r="A2927" t="s">
        <v>21363</v>
      </c>
      <c r="B2927" s="3">
        <v>2011</v>
      </c>
      <c r="C2927" t="s">
        <v>21360</v>
      </c>
      <c r="D2927" t="s">
        <v>3409</v>
      </c>
      <c r="E2927" t="s">
        <v>1464</v>
      </c>
      <c r="G2927">
        <v>103</v>
      </c>
      <c r="I2927">
        <v>1500000</v>
      </c>
      <c r="J2927">
        <v>5.6</v>
      </c>
      <c r="K2927">
        <f>Table1[[#This Row],[Gross Earning]]-Table1[[#This Row],[Budget]]</f>
        <v>-1500000</v>
      </c>
    </row>
    <row r="2928" spans="1:11">
      <c r="A2928" t="s">
        <v>20125</v>
      </c>
      <c r="B2928" s="3">
        <v>1989</v>
      </c>
      <c r="C2928" t="s">
        <v>20121</v>
      </c>
      <c r="D2928" t="s">
        <v>20123</v>
      </c>
      <c r="E2928" t="s">
        <v>37</v>
      </c>
      <c r="F2928" t="s">
        <v>585</v>
      </c>
      <c r="G2928">
        <v>96</v>
      </c>
      <c r="H2928">
        <v>792966</v>
      </c>
      <c r="I2928">
        <v>2300000</v>
      </c>
      <c r="J2928">
        <v>5.0999999999999996</v>
      </c>
      <c r="K2928">
        <f>Table1[[#This Row],[Gross Earning]]-Table1[[#This Row],[Budget]]</f>
        <v>-1507034</v>
      </c>
    </row>
    <row r="2929" spans="1:11">
      <c r="A2929" t="s">
        <v>21023</v>
      </c>
      <c r="B2929" s="3">
        <v>2010</v>
      </c>
      <c r="C2929" t="s">
        <v>15906</v>
      </c>
      <c r="D2929" t="s">
        <v>3396</v>
      </c>
      <c r="E2929" t="s">
        <v>37</v>
      </c>
      <c r="F2929" t="s">
        <v>585</v>
      </c>
      <c r="G2929">
        <v>124</v>
      </c>
      <c r="H2929">
        <v>183490</v>
      </c>
      <c r="I2929">
        <v>1700000</v>
      </c>
      <c r="J2929">
        <v>5.8</v>
      </c>
      <c r="K2929">
        <f>Table1[[#This Row],[Gross Earning]]-Table1[[#This Row],[Budget]]</f>
        <v>-1516510</v>
      </c>
    </row>
    <row r="2930" spans="1:11">
      <c r="A2930" t="s">
        <v>15088</v>
      </c>
      <c r="B2930" s="3">
        <v>2010</v>
      </c>
      <c r="C2930" t="s">
        <v>9843</v>
      </c>
      <c r="D2930" t="s">
        <v>1423</v>
      </c>
      <c r="E2930" t="s">
        <v>37</v>
      </c>
      <c r="F2930" t="s">
        <v>585</v>
      </c>
      <c r="G2930">
        <v>95</v>
      </c>
      <c r="H2930">
        <v>8460995</v>
      </c>
      <c r="I2930">
        <v>10000000</v>
      </c>
      <c r="J2930">
        <v>5.5</v>
      </c>
      <c r="K2930">
        <f>Table1[[#This Row],[Gross Earning]]-Table1[[#This Row],[Budget]]</f>
        <v>-1539005</v>
      </c>
    </row>
    <row r="2931" spans="1:11">
      <c r="A2931" t="s">
        <v>18129</v>
      </c>
      <c r="B2931" s="3">
        <v>2005</v>
      </c>
      <c r="C2931" t="s">
        <v>9430</v>
      </c>
      <c r="D2931" t="s">
        <v>2527</v>
      </c>
      <c r="E2931" t="s">
        <v>37</v>
      </c>
      <c r="F2931" t="s">
        <v>585</v>
      </c>
      <c r="G2931">
        <v>94</v>
      </c>
      <c r="H2931">
        <v>1247453</v>
      </c>
      <c r="I2931">
        <v>2800000</v>
      </c>
      <c r="J2931">
        <v>6.8</v>
      </c>
      <c r="K2931">
        <f>Table1[[#This Row],[Gross Earning]]-Table1[[#This Row],[Budget]]</f>
        <v>-1552547</v>
      </c>
    </row>
    <row r="2932" spans="1:11">
      <c r="A2932" t="s">
        <v>21449</v>
      </c>
      <c r="B2932" s="3">
        <v>2002</v>
      </c>
      <c r="C2932" t="s">
        <v>21445</v>
      </c>
      <c r="D2932" t="s">
        <v>21447</v>
      </c>
      <c r="E2932" t="s">
        <v>37</v>
      </c>
      <c r="G2932">
        <v>73</v>
      </c>
      <c r="H2932">
        <v>39659</v>
      </c>
      <c r="I2932">
        <v>1600000</v>
      </c>
      <c r="J2932">
        <v>7</v>
      </c>
      <c r="K2932">
        <f>Table1[[#This Row],[Gross Earning]]-Table1[[#This Row],[Budget]]</f>
        <v>-1560341</v>
      </c>
    </row>
    <row r="2933" spans="1:11">
      <c r="A2933" t="s">
        <v>16617</v>
      </c>
      <c r="B2933" s="3">
        <v>1992</v>
      </c>
      <c r="C2933" t="s">
        <v>16614</v>
      </c>
      <c r="D2933" t="s">
        <v>16615</v>
      </c>
      <c r="E2933" t="s">
        <v>37</v>
      </c>
      <c r="F2933" t="s">
        <v>585</v>
      </c>
      <c r="G2933">
        <v>96</v>
      </c>
      <c r="H2933">
        <v>5430822</v>
      </c>
      <c r="I2933">
        <v>7000000</v>
      </c>
      <c r="J2933">
        <v>6.2</v>
      </c>
      <c r="K2933">
        <f>Table1[[#This Row],[Gross Earning]]-Table1[[#This Row],[Budget]]</f>
        <v>-1569178</v>
      </c>
    </row>
    <row r="2934" spans="1:11">
      <c r="A2934" t="s">
        <v>20865</v>
      </c>
      <c r="B2934" s="3">
        <v>1969</v>
      </c>
      <c r="C2934" t="s">
        <v>20863</v>
      </c>
      <c r="D2934" t="s">
        <v>4824</v>
      </c>
      <c r="E2934" t="s">
        <v>1464</v>
      </c>
      <c r="F2934" t="s">
        <v>585</v>
      </c>
      <c r="G2934">
        <v>123</v>
      </c>
      <c r="H2934">
        <v>26893</v>
      </c>
      <c r="I2934">
        <v>1600000</v>
      </c>
      <c r="J2934">
        <v>7.2</v>
      </c>
      <c r="K2934">
        <f>Table1[[#This Row],[Gross Earning]]-Table1[[#This Row],[Budget]]</f>
        <v>-1573107</v>
      </c>
    </row>
    <row r="2935" spans="1:11">
      <c r="A2935" t="s">
        <v>18588</v>
      </c>
      <c r="B2935" s="3">
        <v>2007</v>
      </c>
      <c r="C2935" t="s">
        <v>4423</v>
      </c>
      <c r="D2935" t="s">
        <v>4234</v>
      </c>
      <c r="E2935" t="s">
        <v>37</v>
      </c>
      <c r="F2935" t="s">
        <v>585</v>
      </c>
      <c r="G2935">
        <v>93</v>
      </c>
      <c r="H2935">
        <v>2426851</v>
      </c>
      <c r="I2935">
        <v>4000000</v>
      </c>
      <c r="J2935">
        <v>6.5</v>
      </c>
      <c r="K2935">
        <f>Table1[[#This Row],[Gross Earning]]-Table1[[#This Row],[Budget]]</f>
        <v>-1573149</v>
      </c>
    </row>
    <row r="2936" spans="1:11">
      <c r="A2936" t="s">
        <v>7453</v>
      </c>
      <c r="B2936" s="3">
        <v>1994</v>
      </c>
      <c r="C2936" t="s">
        <v>7451</v>
      </c>
      <c r="D2936" t="s">
        <v>1077</v>
      </c>
      <c r="E2936" t="s">
        <v>37</v>
      </c>
      <c r="F2936" t="s">
        <v>39</v>
      </c>
      <c r="G2936">
        <v>102</v>
      </c>
      <c r="H2936">
        <v>33423521</v>
      </c>
      <c r="I2936">
        <v>35000000</v>
      </c>
      <c r="J2936">
        <v>3.8</v>
      </c>
      <c r="K2936">
        <f>Table1[[#This Row],[Gross Earning]]-Table1[[#This Row],[Budget]]</f>
        <v>-1576479</v>
      </c>
    </row>
    <row r="2937" spans="1:11">
      <c r="A2937" t="s">
        <v>18293</v>
      </c>
      <c r="B2937" s="3">
        <v>2002</v>
      </c>
      <c r="C2937" t="s">
        <v>18292</v>
      </c>
      <c r="D2937" t="s">
        <v>9193</v>
      </c>
      <c r="E2937" t="s">
        <v>37</v>
      </c>
      <c r="F2937" t="s">
        <v>585</v>
      </c>
      <c r="G2937">
        <v>106</v>
      </c>
      <c r="H2937">
        <v>410241</v>
      </c>
      <c r="I2937">
        <v>2000000</v>
      </c>
      <c r="J2937">
        <v>6.8</v>
      </c>
      <c r="K2937">
        <f>Table1[[#This Row],[Gross Earning]]-Table1[[#This Row],[Budget]]</f>
        <v>-1589759</v>
      </c>
    </row>
    <row r="2938" spans="1:11">
      <c r="A2938" t="s">
        <v>20818</v>
      </c>
      <c r="B2938" s="3">
        <v>1949</v>
      </c>
      <c r="C2938" t="s">
        <v>19130</v>
      </c>
      <c r="D2938" t="s">
        <v>15011</v>
      </c>
      <c r="E2938" t="s">
        <v>37</v>
      </c>
      <c r="F2938" t="s">
        <v>5613</v>
      </c>
      <c r="G2938">
        <v>103</v>
      </c>
      <c r="I2938">
        <v>1600000</v>
      </c>
      <c r="J2938">
        <v>7.4</v>
      </c>
      <c r="K2938">
        <f>Table1[[#This Row],[Gross Earning]]-Table1[[#This Row],[Budget]]</f>
        <v>-1600000</v>
      </c>
    </row>
    <row r="2939" spans="1:11">
      <c r="A2939" t="s">
        <v>20855</v>
      </c>
      <c r="B2939" s="3">
        <v>1974</v>
      </c>
      <c r="C2939" t="s">
        <v>4850</v>
      </c>
      <c r="D2939" t="s">
        <v>1924</v>
      </c>
      <c r="E2939" t="s">
        <v>37</v>
      </c>
      <c r="F2939" t="s">
        <v>95</v>
      </c>
      <c r="G2939">
        <v>113</v>
      </c>
      <c r="I2939">
        <v>1600000</v>
      </c>
      <c r="J2939">
        <v>7.9</v>
      </c>
      <c r="K2939">
        <f>Table1[[#This Row],[Gross Earning]]-Table1[[#This Row],[Budget]]</f>
        <v>-1600000</v>
      </c>
    </row>
    <row r="2940" spans="1:11">
      <c r="A2940" t="s">
        <v>19877</v>
      </c>
      <c r="B2940" s="3">
        <v>2003</v>
      </c>
      <c r="C2940" t="s">
        <v>19876</v>
      </c>
      <c r="D2940" t="s">
        <v>214</v>
      </c>
      <c r="E2940" t="s">
        <v>37</v>
      </c>
      <c r="F2940" t="s">
        <v>585</v>
      </c>
      <c r="G2940">
        <v>106</v>
      </c>
      <c r="H2940">
        <v>395592</v>
      </c>
      <c r="I2940">
        <v>2000000</v>
      </c>
      <c r="J2940">
        <v>7.6</v>
      </c>
      <c r="K2940">
        <f>Table1[[#This Row],[Gross Earning]]-Table1[[#This Row],[Budget]]</f>
        <v>-1604408</v>
      </c>
    </row>
    <row r="2941" spans="1:11">
      <c r="A2941" t="s">
        <v>17155</v>
      </c>
      <c r="B2941" s="3">
        <v>1999</v>
      </c>
      <c r="C2941" t="s">
        <v>17154</v>
      </c>
      <c r="D2941" t="s">
        <v>2490</v>
      </c>
      <c r="E2941" t="s">
        <v>37</v>
      </c>
      <c r="F2941" t="s">
        <v>39</v>
      </c>
      <c r="G2941">
        <v>96</v>
      </c>
      <c r="H2941">
        <v>4394936</v>
      </c>
      <c r="I2941">
        <v>6000000</v>
      </c>
      <c r="J2941">
        <v>5.3</v>
      </c>
      <c r="K2941">
        <f>Table1[[#This Row],[Gross Earning]]-Table1[[#This Row],[Budget]]</f>
        <v>-1605064</v>
      </c>
    </row>
    <row r="2942" spans="1:11">
      <c r="A2942" t="s">
        <v>20191</v>
      </c>
      <c r="B2942" s="3">
        <v>1940</v>
      </c>
      <c r="C2942" t="s">
        <v>20188</v>
      </c>
      <c r="D2942" t="s">
        <v>20189</v>
      </c>
      <c r="E2942" t="s">
        <v>37</v>
      </c>
      <c r="F2942" t="s">
        <v>15938</v>
      </c>
      <c r="G2942">
        <v>119</v>
      </c>
      <c r="I2942">
        <v>1614000</v>
      </c>
      <c r="J2942">
        <v>7.1</v>
      </c>
      <c r="K2942">
        <f>Table1[[#This Row],[Gross Earning]]-Table1[[#This Row],[Budget]]</f>
        <v>-1614000</v>
      </c>
    </row>
    <row r="2943" spans="1:11">
      <c r="A2943" t="s">
        <v>12434</v>
      </c>
      <c r="B2943" s="3">
        <v>2001</v>
      </c>
      <c r="C2943" t="s">
        <v>4987</v>
      </c>
      <c r="D2943" t="s">
        <v>12433</v>
      </c>
      <c r="E2943" t="s">
        <v>37</v>
      </c>
      <c r="F2943" t="s">
        <v>95</v>
      </c>
      <c r="G2943">
        <v>94</v>
      </c>
      <c r="H2943">
        <v>33357476</v>
      </c>
      <c r="I2943">
        <v>35000000</v>
      </c>
      <c r="J2943">
        <v>5.4</v>
      </c>
      <c r="K2943">
        <f>Table1[[#This Row],[Gross Earning]]-Table1[[#This Row],[Budget]]</f>
        <v>-1642524</v>
      </c>
    </row>
    <row r="2944" spans="1:11">
      <c r="A2944" t="s">
        <v>20811</v>
      </c>
      <c r="B2944" s="3">
        <v>1938</v>
      </c>
      <c r="C2944" t="s">
        <v>19168</v>
      </c>
      <c r="D2944" t="s">
        <v>1415</v>
      </c>
      <c r="E2944" t="s">
        <v>37</v>
      </c>
      <c r="F2944" t="s">
        <v>6036</v>
      </c>
      <c r="G2944">
        <v>126</v>
      </c>
      <c r="I2944">
        <v>1644736</v>
      </c>
      <c r="J2944">
        <v>8</v>
      </c>
      <c r="K2944">
        <f>Table1[[#This Row],[Gross Earning]]-Table1[[#This Row],[Budget]]</f>
        <v>-1644736</v>
      </c>
    </row>
    <row r="2945" spans="1:11">
      <c r="A2945" t="s">
        <v>20870</v>
      </c>
      <c r="B2945" s="3">
        <v>2003</v>
      </c>
      <c r="C2945" t="s">
        <v>2865</v>
      </c>
      <c r="D2945" t="s">
        <v>8060</v>
      </c>
      <c r="E2945" t="s">
        <v>37</v>
      </c>
      <c r="F2945" t="s">
        <v>585</v>
      </c>
      <c r="G2945">
        <v>111</v>
      </c>
      <c r="H2945">
        <v>2580</v>
      </c>
      <c r="I2945">
        <v>1650000</v>
      </c>
      <c r="J2945">
        <v>5.4</v>
      </c>
      <c r="K2945">
        <f>Table1[[#This Row],[Gross Earning]]-Table1[[#This Row],[Budget]]</f>
        <v>-1647420</v>
      </c>
    </row>
    <row r="2946" spans="1:11">
      <c r="A2946" t="s">
        <v>16163</v>
      </c>
      <c r="B2946" s="3">
        <v>2010</v>
      </c>
      <c r="C2946" t="s">
        <v>16162</v>
      </c>
      <c r="D2946" t="s">
        <v>1415</v>
      </c>
      <c r="E2946" t="s">
        <v>37</v>
      </c>
      <c r="F2946" t="s">
        <v>39</v>
      </c>
      <c r="G2946">
        <v>101</v>
      </c>
      <c r="H2946">
        <v>6350058</v>
      </c>
      <c r="I2946">
        <v>8000000</v>
      </c>
      <c r="J2946">
        <v>7.2</v>
      </c>
      <c r="K2946">
        <f>Table1[[#This Row],[Gross Earning]]-Table1[[#This Row],[Budget]]</f>
        <v>-1649942</v>
      </c>
    </row>
    <row r="2947" spans="1:11">
      <c r="A2947" t="s">
        <v>20814</v>
      </c>
      <c r="B2947" s="3">
        <v>1953</v>
      </c>
      <c r="C2947" t="s">
        <v>17251</v>
      </c>
      <c r="D2947" t="s">
        <v>5605</v>
      </c>
      <c r="E2947" t="s">
        <v>37</v>
      </c>
      <c r="F2947" t="s">
        <v>4830</v>
      </c>
      <c r="G2947">
        <v>118</v>
      </c>
      <c r="I2947">
        <v>1650000</v>
      </c>
      <c r="J2947">
        <v>7.8</v>
      </c>
      <c r="K2947">
        <f>Table1[[#This Row],[Gross Earning]]-Table1[[#This Row],[Budget]]</f>
        <v>-1650000</v>
      </c>
    </row>
    <row r="2948" spans="1:11">
      <c r="A2948" t="s">
        <v>16909</v>
      </c>
      <c r="B2948" s="3">
        <v>2004</v>
      </c>
      <c r="C2948" t="s">
        <v>692</v>
      </c>
      <c r="D2948" t="s">
        <v>2125</v>
      </c>
      <c r="E2948" t="s">
        <v>37</v>
      </c>
      <c r="F2948" t="s">
        <v>585</v>
      </c>
      <c r="G2948">
        <v>105</v>
      </c>
      <c r="H2948">
        <v>2338695</v>
      </c>
      <c r="I2948">
        <v>4000000</v>
      </c>
      <c r="J2948">
        <v>7.4</v>
      </c>
      <c r="K2948">
        <f>Table1[[#This Row],[Gross Earning]]-Table1[[#This Row],[Budget]]</f>
        <v>-1661305</v>
      </c>
    </row>
    <row r="2949" spans="1:11">
      <c r="A2949" t="s">
        <v>20918</v>
      </c>
      <c r="B2949" s="3">
        <v>1945</v>
      </c>
      <c r="C2949" t="s">
        <v>11032</v>
      </c>
      <c r="D2949" t="s">
        <v>20916</v>
      </c>
      <c r="E2949" t="s">
        <v>37</v>
      </c>
      <c r="F2949" t="s">
        <v>5613</v>
      </c>
      <c r="G2949">
        <v>95</v>
      </c>
      <c r="I2949">
        <v>1696377</v>
      </c>
      <c r="J2949">
        <v>7.6</v>
      </c>
      <c r="K2949">
        <f>Table1[[#This Row],[Gross Earning]]-Table1[[#This Row],[Budget]]</f>
        <v>-1696377</v>
      </c>
    </row>
    <row r="2950" spans="1:11">
      <c r="A2950" t="s">
        <v>20777</v>
      </c>
      <c r="B2950" s="3">
        <v>1972</v>
      </c>
      <c r="C2950" t="s">
        <v>20683</v>
      </c>
      <c r="D2950" t="s">
        <v>647</v>
      </c>
      <c r="E2950" t="s">
        <v>37</v>
      </c>
      <c r="F2950" t="s">
        <v>95</v>
      </c>
      <c r="G2950">
        <v>88</v>
      </c>
      <c r="I2950">
        <v>1700000</v>
      </c>
      <c r="J2950">
        <v>6.1</v>
      </c>
      <c r="K2950">
        <f>Table1[[#This Row],[Gross Earning]]-Table1[[#This Row],[Budget]]</f>
        <v>-1700000</v>
      </c>
    </row>
    <row r="2951" spans="1:11">
      <c r="A2951" t="s">
        <v>13596</v>
      </c>
      <c r="B2951" s="3">
        <v>2015</v>
      </c>
      <c r="C2951" t="s">
        <v>7181</v>
      </c>
      <c r="D2951" t="s">
        <v>5482</v>
      </c>
      <c r="E2951" t="s">
        <v>37</v>
      </c>
      <c r="F2951" t="s">
        <v>585</v>
      </c>
      <c r="G2951">
        <v>99</v>
      </c>
      <c r="H2951">
        <v>12282677</v>
      </c>
      <c r="I2951">
        <v>14000000</v>
      </c>
      <c r="J2951">
        <v>5.0999999999999996</v>
      </c>
      <c r="K2951">
        <f>Table1[[#This Row],[Gross Earning]]-Table1[[#This Row],[Budget]]</f>
        <v>-1717323</v>
      </c>
    </row>
    <row r="2952" spans="1:11">
      <c r="A2952" t="s">
        <v>22608</v>
      </c>
      <c r="B2952" s="3">
        <v>1954</v>
      </c>
      <c r="C2952" t="s">
        <v>14462</v>
      </c>
      <c r="D2952" t="s">
        <v>1023</v>
      </c>
      <c r="E2952" t="s">
        <v>676</v>
      </c>
      <c r="F2952" t="s">
        <v>5613</v>
      </c>
      <c r="G2952">
        <v>202</v>
      </c>
      <c r="H2952">
        <v>269061</v>
      </c>
      <c r="I2952">
        <v>2000000</v>
      </c>
      <c r="J2952">
        <v>8.6999999999999993</v>
      </c>
      <c r="K2952">
        <f>Table1[[#This Row],[Gross Earning]]-Table1[[#This Row],[Budget]]</f>
        <v>-1730939</v>
      </c>
    </row>
    <row r="2953" spans="1:11">
      <c r="A2953" t="s">
        <v>5215</v>
      </c>
      <c r="B2953" s="3">
        <v>1997</v>
      </c>
      <c r="C2953" t="s">
        <v>685</v>
      </c>
      <c r="D2953" t="s">
        <v>1924</v>
      </c>
      <c r="E2953" t="s">
        <v>37</v>
      </c>
      <c r="F2953" t="s">
        <v>585</v>
      </c>
      <c r="G2953">
        <v>129</v>
      </c>
      <c r="H2953">
        <v>48265581</v>
      </c>
      <c r="I2953">
        <v>50000000</v>
      </c>
      <c r="J2953">
        <v>7.8</v>
      </c>
      <c r="K2953">
        <f>Table1[[#This Row],[Gross Earning]]-Table1[[#This Row],[Budget]]</f>
        <v>-1734419</v>
      </c>
    </row>
    <row r="2954" spans="1:11">
      <c r="A2954" t="s">
        <v>20769</v>
      </c>
      <c r="B2954" s="3">
        <v>2013</v>
      </c>
      <c r="C2954" t="s">
        <v>20766</v>
      </c>
      <c r="D2954" t="s">
        <v>6403</v>
      </c>
      <c r="E2954" t="s">
        <v>37</v>
      </c>
      <c r="F2954" t="s">
        <v>39</v>
      </c>
      <c r="G2954">
        <v>112</v>
      </c>
      <c r="I2954">
        <v>1750000</v>
      </c>
      <c r="J2954">
        <v>6.3</v>
      </c>
      <c r="K2954">
        <f>Table1[[#This Row],[Gross Earning]]-Table1[[#This Row],[Budget]]</f>
        <v>-1750000</v>
      </c>
    </row>
    <row r="2955" spans="1:11">
      <c r="A2955" t="s">
        <v>21202</v>
      </c>
      <c r="B2955" s="3">
        <v>1985</v>
      </c>
      <c r="C2955" t="s">
        <v>21200</v>
      </c>
      <c r="D2955" t="s">
        <v>647</v>
      </c>
      <c r="E2955" t="s">
        <v>37</v>
      </c>
      <c r="F2955" t="s">
        <v>585</v>
      </c>
      <c r="G2955">
        <v>88</v>
      </c>
      <c r="I2955">
        <v>1750000</v>
      </c>
      <c r="J2955">
        <v>4.3</v>
      </c>
      <c r="K2955">
        <f>Table1[[#This Row],[Gross Earning]]-Table1[[#This Row],[Budget]]</f>
        <v>-1750000</v>
      </c>
    </row>
    <row r="2956" spans="1:11">
      <c r="A2956" t="s">
        <v>13933</v>
      </c>
      <c r="B2956" s="3">
        <v>1992</v>
      </c>
      <c r="C2956" t="s">
        <v>13030</v>
      </c>
      <c r="D2956" t="s">
        <v>3082</v>
      </c>
      <c r="E2956" t="s">
        <v>37</v>
      </c>
      <c r="F2956" t="s">
        <v>585</v>
      </c>
      <c r="G2956">
        <v>100</v>
      </c>
      <c r="H2956">
        <v>10725228</v>
      </c>
      <c r="I2956">
        <v>12500000</v>
      </c>
      <c r="J2956">
        <v>7.8</v>
      </c>
      <c r="K2956">
        <f>Table1[[#This Row],[Gross Earning]]-Table1[[#This Row],[Budget]]</f>
        <v>-1774772</v>
      </c>
    </row>
    <row r="2957" spans="1:11">
      <c r="A2957" t="s">
        <v>17925</v>
      </c>
      <c r="B2957" s="3">
        <v>2015</v>
      </c>
      <c r="C2957" t="s">
        <v>17923</v>
      </c>
      <c r="D2957" t="s">
        <v>17924</v>
      </c>
      <c r="E2957" t="s">
        <v>37</v>
      </c>
      <c r="F2957" t="s">
        <v>585</v>
      </c>
      <c r="G2957">
        <v>95</v>
      </c>
      <c r="H2957">
        <v>3219029</v>
      </c>
      <c r="I2957">
        <v>5000000</v>
      </c>
      <c r="J2957">
        <v>7.1</v>
      </c>
      <c r="K2957">
        <f>Table1[[#This Row],[Gross Earning]]-Table1[[#This Row],[Budget]]</f>
        <v>-1780971</v>
      </c>
    </row>
    <row r="2958" spans="1:11">
      <c r="A2958" t="s">
        <v>10748</v>
      </c>
      <c r="B2958" s="3">
        <v>1971</v>
      </c>
      <c r="C2958" t="s">
        <v>4733</v>
      </c>
      <c r="D2958" t="s">
        <v>464</v>
      </c>
      <c r="E2958" t="s">
        <v>37</v>
      </c>
      <c r="F2958" t="s">
        <v>585</v>
      </c>
      <c r="G2958">
        <v>104</v>
      </c>
      <c r="I2958">
        <v>1800000</v>
      </c>
      <c r="J2958">
        <v>7.8</v>
      </c>
      <c r="K2958">
        <f>Table1[[#This Row],[Gross Earning]]-Table1[[#This Row],[Budget]]</f>
        <v>-1800000</v>
      </c>
    </row>
    <row r="2959" spans="1:11">
      <c r="A2959" t="s">
        <v>13864</v>
      </c>
      <c r="B2959" s="3">
        <v>1993</v>
      </c>
      <c r="C2959" t="s">
        <v>13862</v>
      </c>
      <c r="D2959" t="s">
        <v>1325</v>
      </c>
      <c r="E2959" t="s">
        <v>37</v>
      </c>
      <c r="F2959" t="s">
        <v>585</v>
      </c>
      <c r="G2959">
        <v>87</v>
      </c>
      <c r="H2959">
        <v>1200000</v>
      </c>
      <c r="I2959">
        <v>3000000</v>
      </c>
      <c r="J2959">
        <v>5.0999999999999996</v>
      </c>
      <c r="K2959">
        <f>Table1[[#This Row],[Gross Earning]]-Table1[[#This Row],[Budget]]</f>
        <v>-1800000</v>
      </c>
    </row>
    <row r="2960" spans="1:11">
      <c r="A2960" t="s">
        <v>20665</v>
      </c>
      <c r="B2960" s="3">
        <v>1951</v>
      </c>
      <c r="C2960" t="s">
        <v>20226</v>
      </c>
      <c r="D2960" t="s">
        <v>3409</v>
      </c>
      <c r="E2960" t="s">
        <v>37</v>
      </c>
      <c r="F2960" t="s">
        <v>95</v>
      </c>
      <c r="G2960">
        <v>125</v>
      </c>
      <c r="I2960">
        <v>1800000</v>
      </c>
      <c r="J2960">
        <v>8</v>
      </c>
      <c r="K2960">
        <f>Table1[[#This Row],[Gross Earning]]-Table1[[#This Row],[Budget]]</f>
        <v>-1800000</v>
      </c>
    </row>
    <row r="2961" spans="1:11">
      <c r="A2961" t="s">
        <v>20669</v>
      </c>
      <c r="B2961" s="3">
        <v>1964</v>
      </c>
      <c r="C2961" t="s">
        <v>3727</v>
      </c>
      <c r="D2961" t="s">
        <v>1671</v>
      </c>
      <c r="E2961" t="s">
        <v>37</v>
      </c>
      <c r="F2961" t="s">
        <v>95</v>
      </c>
      <c r="G2961">
        <v>95</v>
      </c>
      <c r="I2961">
        <v>1800000</v>
      </c>
      <c r="J2961">
        <v>8.5</v>
      </c>
      <c r="K2961">
        <f>Table1[[#This Row],[Gross Earning]]-Table1[[#This Row],[Budget]]</f>
        <v>-1800000</v>
      </c>
    </row>
    <row r="2962" spans="1:11">
      <c r="A2962" t="s">
        <v>20684</v>
      </c>
      <c r="B2962" s="3">
        <v>1973</v>
      </c>
      <c r="C2962" t="s">
        <v>20683</v>
      </c>
      <c r="D2962" t="s">
        <v>647</v>
      </c>
      <c r="E2962" t="s">
        <v>37</v>
      </c>
      <c r="F2962" t="s">
        <v>277</v>
      </c>
      <c r="G2962">
        <v>96</v>
      </c>
      <c r="I2962">
        <v>1800000</v>
      </c>
      <c r="J2962">
        <v>5.5</v>
      </c>
      <c r="K2962">
        <f>Table1[[#This Row],[Gross Earning]]-Table1[[#This Row],[Budget]]</f>
        <v>-1800000</v>
      </c>
    </row>
    <row r="2963" spans="1:11">
      <c r="A2963" t="s">
        <v>20708</v>
      </c>
      <c r="B2963" s="3">
        <v>1993</v>
      </c>
      <c r="C2963" t="s">
        <v>20707</v>
      </c>
      <c r="D2963" t="s">
        <v>7579</v>
      </c>
      <c r="E2963" t="s">
        <v>37</v>
      </c>
      <c r="F2963" t="s">
        <v>39</v>
      </c>
      <c r="G2963">
        <v>93</v>
      </c>
      <c r="I2963">
        <v>1800000</v>
      </c>
      <c r="J2963">
        <v>6.1</v>
      </c>
      <c r="K2963">
        <f>Table1[[#This Row],[Gross Earning]]-Table1[[#This Row],[Budget]]</f>
        <v>-1800000</v>
      </c>
    </row>
    <row r="2964" spans="1:11">
      <c r="A2964" t="s">
        <v>20719</v>
      </c>
      <c r="B2964" s="3">
        <v>1968</v>
      </c>
      <c r="C2964" t="s">
        <v>19224</v>
      </c>
      <c r="D2964" t="s">
        <v>15011</v>
      </c>
      <c r="E2964" t="s">
        <v>37</v>
      </c>
      <c r="F2964" t="s">
        <v>16052</v>
      </c>
      <c r="G2964">
        <v>114</v>
      </c>
      <c r="I2964">
        <v>1800000</v>
      </c>
      <c r="J2964">
        <v>7</v>
      </c>
      <c r="K2964">
        <f>Table1[[#This Row],[Gross Earning]]-Table1[[#This Row],[Budget]]</f>
        <v>-1800000</v>
      </c>
    </row>
    <row r="2965" spans="1:11">
      <c r="A2965" t="s">
        <v>20730</v>
      </c>
      <c r="B2965" s="3">
        <v>2007</v>
      </c>
      <c r="C2965" t="s">
        <v>20729</v>
      </c>
      <c r="D2965" t="s">
        <v>5544</v>
      </c>
      <c r="E2965" t="s">
        <v>37</v>
      </c>
      <c r="F2965" t="s">
        <v>585</v>
      </c>
      <c r="G2965">
        <v>113</v>
      </c>
      <c r="I2965">
        <v>1800000</v>
      </c>
      <c r="J2965">
        <v>5.3</v>
      </c>
      <c r="K2965">
        <f>Table1[[#This Row],[Gross Earning]]-Table1[[#This Row],[Budget]]</f>
        <v>-1800000</v>
      </c>
    </row>
    <row r="2966" spans="1:11">
      <c r="A2966" t="s">
        <v>20741</v>
      </c>
      <c r="B2966" s="3">
        <v>2013</v>
      </c>
      <c r="C2966" t="s">
        <v>20739</v>
      </c>
      <c r="D2966" t="s">
        <v>647</v>
      </c>
      <c r="E2966" t="s">
        <v>37</v>
      </c>
      <c r="F2966" t="s">
        <v>39</v>
      </c>
      <c r="G2966">
        <v>90</v>
      </c>
      <c r="I2966">
        <v>1800000</v>
      </c>
      <c r="J2966">
        <v>3.4</v>
      </c>
      <c r="K2966">
        <f>Table1[[#This Row],[Gross Earning]]-Table1[[#This Row],[Budget]]</f>
        <v>-1800000</v>
      </c>
    </row>
    <row r="2967" spans="1:11">
      <c r="A2967" t="s">
        <v>20747</v>
      </c>
      <c r="B2967" s="3">
        <v>2012</v>
      </c>
      <c r="C2967" t="s">
        <v>20745</v>
      </c>
      <c r="D2967" t="s">
        <v>2527</v>
      </c>
      <c r="E2967" t="s">
        <v>37</v>
      </c>
      <c r="F2967" t="s">
        <v>4830</v>
      </c>
      <c r="G2967">
        <v>111</v>
      </c>
      <c r="I2967">
        <v>1800000</v>
      </c>
      <c r="J2967">
        <v>5.4</v>
      </c>
      <c r="K2967">
        <f>Table1[[#This Row],[Gross Earning]]-Table1[[#This Row],[Budget]]</f>
        <v>-1800000</v>
      </c>
    </row>
    <row r="2968" spans="1:11">
      <c r="A2968" t="s">
        <v>23745</v>
      </c>
      <c r="B2968" s="3">
        <v>2007</v>
      </c>
      <c r="C2968" t="s">
        <v>23743</v>
      </c>
      <c r="D2968" t="s">
        <v>10413</v>
      </c>
      <c r="E2968" t="s">
        <v>37</v>
      </c>
      <c r="F2968" t="s">
        <v>585</v>
      </c>
      <c r="G2968">
        <v>80</v>
      </c>
      <c r="I2968">
        <v>1800000</v>
      </c>
      <c r="J2968">
        <v>5.6</v>
      </c>
      <c r="K2968">
        <f>Table1[[#This Row],[Gross Earning]]-Table1[[#This Row],[Budget]]</f>
        <v>-1800000</v>
      </c>
    </row>
    <row r="2969" spans="1:11">
      <c r="A2969" t="s">
        <v>14239</v>
      </c>
      <c r="B2969" s="3">
        <v>2002</v>
      </c>
      <c r="C2969" t="s">
        <v>14238</v>
      </c>
      <c r="D2969" t="s">
        <v>1671</v>
      </c>
      <c r="E2969" t="s">
        <v>37</v>
      </c>
      <c r="F2969" t="s">
        <v>585</v>
      </c>
      <c r="G2969">
        <v>93</v>
      </c>
      <c r="H2969">
        <v>10198766</v>
      </c>
      <c r="I2969">
        <v>12000000</v>
      </c>
      <c r="J2969">
        <v>5.4</v>
      </c>
      <c r="K2969">
        <f>Table1[[#This Row],[Gross Earning]]-Table1[[#This Row],[Budget]]</f>
        <v>-1801234</v>
      </c>
    </row>
    <row r="2970" spans="1:11">
      <c r="A2970" t="s">
        <v>20444</v>
      </c>
      <c r="B2970" s="3">
        <v>2006</v>
      </c>
      <c r="C2970" t="s">
        <v>20443</v>
      </c>
      <c r="D2970" t="s">
        <v>3409</v>
      </c>
      <c r="E2970" t="s">
        <v>37</v>
      </c>
      <c r="F2970" t="s">
        <v>585</v>
      </c>
      <c r="G2970">
        <v>96</v>
      </c>
      <c r="H2970">
        <v>198407</v>
      </c>
      <c r="I2970">
        <v>2000000</v>
      </c>
      <c r="J2970">
        <v>6.6</v>
      </c>
      <c r="K2970">
        <f>Table1[[#This Row],[Gross Earning]]-Table1[[#This Row],[Budget]]</f>
        <v>-1801593</v>
      </c>
    </row>
    <row r="2971" spans="1:11">
      <c r="A2971" t="s">
        <v>17133</v>
      </c>
      <c r="B2971" s="3">
        <v>2008</v>
      </c>
      <c r="C2971" t="s">
        <v>17132</v>
      </c>
      <c r="D2971" t="s">
        <v>1671</v>
      </c>
      <c r="E2971" t="s">
        <v>37</v>
      </c>
      <c r="F2971" t="s">
        <v>585</v>
      </c>
      <c r="G2971">
        <v>94</v>
      </c>
      <c r="H2971">
        <v>4693919</v>
      </c>
      <c r="I2971">
        <v>6500000</v>
      </c>
      <c r="J2971">
        <v>4.5999999999999996</v>
      </c>
      <c r="K2971">
        <f>Table1[[#This Row],[Gross Earning]]-Table1[[#This Row],[Budget]]</f>
        <v>-1806081</v>
      </c>
    </row>
    <row r="2972" spans="1:11">
      <c r="A2972" t="s">
        <v>20028</v>
      </c>
      <c r="B2972" s="3">
        <v>2007</v>
      </c>
      <c r="C2972" t="s">
        <v>19459</v>
      </c>
      <c r="D2972" t="s">
        <v>3409</v>
      </c>
      <c r="E2972" t="s">
        <v>37</v>
      </c>
      <c r="F2972" t="s">
        <v>39</v>
      </c>
      <c r="G2972">
        <v>117</v>
      </c>
      <c r="H2972">
        <v>379643</v>
      </c>
      <c r="I2972">
        <v>2200000</v>
      </c>
      <c r="J2972">
        <v>5.9</v>
      </c>
      <c r="K2972">
        <f>Table1[[#This Row],[Gross Earning]]-Table1[[#This Row],[Budget]]</f>
        <v>-1820357</v>
      </c>
    </row>
    <row r="2973" spans="1:11">
      <c r="A2973" t="s">
        <v>6562</v>
      </c>
      <c r="B2973" s="3">
        <v>2011</v>
      </c>
      <c r="C2973" t="s">
        <v>6308</v>
      </c>
      <c r="D2973" t="s">
        <v>5103</v>
      </c>
      <c r="E2973" t="s">
        <v>37</v>
      </c>
      <c r="F2973" t="s">
        <v>585</v>
      </c>
      <c r="G2973">
        <v>111</v>
      </c>
      <c r="H2973">
        <v>38176892</v>
      </c>
      <c r="I2973">
        <v>40000000</v>
      </c>
      <c r="J2973">
        <v>6.2</v>
      </c>
      <c r="K2973">
        <f>Table1[[#This Row],[Gross Earning]]-Table1[[#This Row],[Budget]]</f>
        <v>-1823108</v>
      </c>
    </row>
    <row r="2974" spans="1:11">
      <c r="A2974" t="s">
        <v>14627</v>
      </c>
      <c r="B2974" s="3">
        <v>1993</v>
      </c>
      <c r="C2974" t="s">
        <v>7635</v>
      </c>
      <c r="D2974" t="s">
        <v>214</v>
      </c>
      <c r="E2974" t="s">
        <v>37</v>
      </c>
      <c r="F2974" t="s">
        <v>39</v>
      </c>
      <c r="G2974">
        <v>118</v>
      </c>
      <c r="H2974">
        <v>9170214</v>
      </c>
      <c r="I2974">
        <v>11000000</v>
      </c>
      <c r="J2974">
        <v>7.8</v>
      </c>
      <c r="K2974">
        <f>Table1[[#This Row],[Gross Earning]]-Table1[[#This Row],[Budget]]</f>
        <v>-1829786</v>
      </c>
    </row>
    <row r="2975" spans="1:11">
      <c r="A2975" t="s">
        <v>5212</v>
      </c>
      <c r="B2975" s="3">
        <v>1997</v>
      </c>
      <c r="C2975" t="s">
        <v>187</v>
      </c>
      <c r="D2975" t="s">
        <v>1467</v>
      </c>
      <c r="E2975" t="s">
        <v>37</v>
      </c>
      <c r="F2975" t="s">
        <v>585</v>
      </c>
      <c r="G2975">
        <v>125</v>
      </c>
      <c r="H2975">
        <v>48154732</v>
      </c>
      <c r="I2975">
        <v>50000000</v>
      </c>
      <c r="J2975">
        <v>5.8</v>
      </c>
      <c r="K2975">
        <f>Table1[[#This Row],[Gross Earning]]-Table1[[#This Row],[Budget]]</f>
        <v>-1845268</v>
      </c>
    </row>
    <row r="2976" spans="1:11">
      <c r="A2976" t="s">
        <v>17422</v>
      </c>
      <c r="B2976" s="3">
        <v>2004</v>
      </c>
      <c r="C2976" t="s">
        <v>17419</v>
      </c>
      <c r="D2976" t="s">
        <v>6199</v>
      </c>
      <c r="E2976" t="s">
        <v>1464</v>
      </c>
      <c r="F2976" t="s">
        <v>39</v>
      </c>
      <c r="G2976">
        <v>97</v>
      </c>
      <c r="H2976">
        <v>3629758</v>
      </c>
      <c r="I2976">
        <v>5500000</v>
      </c>
      <c r="J2976">
        <v>7.9</v>
      </c>
      <c r="K2976">
        <f>Table1[[#This Row],[Gross Earning]]-Table1[[#This Row],[Budget]]</f>
        <v>-1870242</v>
      </c>
    </row>
    <row r="2977" spans="1:11">
      <c r="A2977" t="s">
        <v>20376</v>
      </c>
      <c r="B2977" s="3">
        <v>1998</v>
      </c>
      <c r="C2977" t="s">
        <v>20372</v>
      </c>
      <c r="D2977" t="s">
        <v>20374</v>
      </c>
      <c r="E2977" t="s">
        <v>37</v>
      </c>
      <c r="F2977" t="s">
        <v>39</v>
      </c>
      <c r="G2977">
        <v>91</v>
      </c>
      <c r="H2977">
        <v>124494</v>
      </c>
      <c r="I2977">
        <v>2000000</v>
      </c>
      <c r="J2977">
        <v>6.7</v>
      </c>
      <c r="K2977">
        <f>Table1[[#This Row],[Gross Earning]]-Table1[[#This Row],[Budget]]</f>
        <v>-1875506</v>
      </c>
    </row>
    <row r="2978" spans="1:11">
      <c r="A2978" t="s">
        <v>15091</v>
      </c>
      <c r="B2978" s="3">
        <v>2002</v>
      </c>
      <c r="C2978" t="s">
        <v>5647</v>
      </c>
      <c r="D2978" t="s">
        <v>2125</v>
      </c>
      <c r="E2978" t="s">
        <v>37</v>
      </c>
      <c r="F2978" t="s">
        <v>585</v>
      </c>
      <c r="G2978">
        <v>97</v>
      </c>
      <c r="H2978">
        <v>8111360</v>
      </c>
      <c r="I2978">
        <v>10000000</v>
      </c>
      <c r="J2978">
        <v>7.4</v>
      </c>
      <c r="K2978">
        <f>Table1[[#This Row],[Gross Earning]]-Table1[[#This Row],[Budget]]</f>
        <v>-1888640</v>
      </c>
    </row>
    <row r="2979" spans="1:11">
      <c r="A2979" t="s">
        <v>12504</v>
      </c>
      <c r="B2979" s="3">
        <v>2003</v>
      </c>
      <c r="C2979" t="s">
        <v>12502</v>
      </c>
      <c r="D2979" t="s">
        <v>1415</v>
      </c>
      <c r="E2979" t="s">
        <v>37</v>
      </c>
      <c r="F2979" t="s">
        <v>39</v>
      </c>
      <c r="G2979">
        <v>101</v>
      </c>
      <c r="H2979">
        <v>14108518</v>
      </c>
      <c r="I2979">
        <v>16000000</v>
      </c>
      <c r="J2979">
        <v>5.7</v>
      </c>
      <c r="K2979">
        <f>Table1[[#This Row],[Gross Earning]]-Table1[[#This Row],[Budget]]</f>
        <v>-1891482</v>
      </c>
    </row>
    <row r="2980" spans="1:11">
      <c r="A2980" t="s">
        <v>5300</v>
      </c>
      <c r="B2980" s="3">
        <v>2009</v>
      </c>
      <c r="C2980" t="s">
        <v>5139</v>
      </c>
      <c r="D2980" t="s">
        <v>334</v>
      </c>
      <c r="E2980" t="s">
        <v>37</v>
      </c>
      <c r="F2980" t="s">
        <v>585</v>
      </c>
      <c r="G2980">
        <v>99</v>
      </c>
      <c r="H2980">
        <v>38105077</v>
      </c>
      <c r="I2980">
        <v>40000000</v>
      </c>
      <c r="J2980">
        <v>6.4</v>
      </c>
      <c r="K2980">
        <f>Table1[[#This Row],[Gross Earning]]-Table1[[#This Row],[Budget]]</f>
        <v>-1894923</v>
      </c>
    </row>
    <row r="2981" spans="1:11">
      <c r="A2981" t="s">
        <v>17985</v>
      </c>
      <c r="B2981" s="3">
        <v>1998</v>
      </c>
      <c r="C2981" t="s">
        <v>17984</v>
      </c>
      <c r="D2981" t="s">
        <v>3409</v>
      </c>
      <c r="E2981" t="s">
        <v>37</v>
      </c>
      <c r="F2981" t="s">
        <v>585</v>
      </c>
      <c r="G2981">
        <v>90</v>
      </c>
      <c r="H2981">
        <v>99147</v>
      </c>
      <c r="I2981">
        <v>2000000</v>
      </c>
      <c r="J2981">
        <v>6.2</v>
      </c>
      <c r="K2981">
        <f>Table1[[#This Row],[Gross Earning]]-Table1[[#This Row],[Budget]]</f>
        <v>-1900853</v>
      </c>
    </row>
    <row r="2982" spans="1:11">
      <c r="A2982" t="s">
        <v>15319</v>
      </c>
      <c r="B2982" s="3">
        <v>2014</v>
      </c>
      <c r="C2982" t="s">
        <v>5004</v>
      </c>
      <c r="D2982" t="s">
        <v>1544</v>
      </c>
      <c r="E2982" t="s">
        <v>37</v>
      </c>
      <c r="F2982" t="s">
        <v>585</v>
      </c>
      <c r="G2982">
        <v>103</v>
      </c>
      <c r="H2982">
        <v>3093491</v>
      </c>
      <c r="I2982">
        <v>5000000</v>
      </c>
      <c r="J2982">
        <v>6.6</v>
      </c>
      <c r="K2982">
        <f>Table1[[#This Row],[Gross Earning]]-Table1[[#This Row],[Budget]]</f>
        <v>-1906509</v>
      </c>
    </row>
    <row r="2983" spans="1:11">
      <c r="A2983" t="s">
        <v>20786</v>
      </c>
      <c r="B2983" s="3">
        <v>2010</v>
      </c>
      <c r="C2983" t="s">
        <v>20784</v>
      </c>
      <c r="D2983" t="s">
        <v>5544</v>
      </c>
      <c r="E2983" t="s">
        <v>37</v>
      </c>
      <c r="F2983" t="s">
        <v>585</v>
      </c>
      <c r="G2983">
        <v>105</v>
      </c>
      <c r="H2983">
        <v>92401</v>
      </c>
      <c r="I2983">
        <v>2000000</v>
      </c>
      <c r="J2983">
        <v>6.3</v>
      </c>
      <c r="K2983">
        <f>Table1[[#This Row],[Gross Earning]]-Table1[[#This Row],[Budget]]</f>
        <v>-1907599</v>
      </c>
    </row>
    <row r="2984" spans="1:11">
      <c r="A2984" t="s">
        <v>6538</v>
      </c>
      <c r="B2984" s="3">
        <v>1994</v>
      </c>
      <c r="C2984" t="s">
        <v>4239</v>
      </c>
      <c r="D2984" t="s">
        <v>3057</v>
      </c>
      <c r="E2984" t="s">
        <v>37</v>
      </c>
      <c r="F2984" t="s">
        <v>95</v>
      </c>
      <c r="G2984">
        <v>95</v>
      </c>
      <c r="H2984">
        <v>38087756</v>
      </c>
      <c r="I2984">
        <v>40000000</v>
      </c>
      <c r="J2984">
        <v>5.2</v>
      </c>
      <c r="K2984">
        <f>Table1[[#This Row],[Gross Earning]]-Table1[[#This Row],[Budget]]</f>
        <v>-1912244</v>
      </c>
    </row>
    <row r="2985" spans="1:11">
      <c r="A2985" t="s">
        <v>11087</v>
      </c>
      <c r="B2985" s="3">
        <v>2005</v>
      </c>
      <c r="C2985" t="s">
        <v>11085</v>
      </c>
      <c r="D2985" t="s">
        <v>11086</v>
      </c>
      <c r="E2985" t="s">
        <v>37</v>
      </c>
      <c r="F2985" t="s">
        <v>277</v>
      </c>
      <c r="G2985">
        <v>68</v>
      </c>
      <c r="H2985">
        <v>18081626</v>
      </c>
      <c r="I2985">
        <v>20000000</v>
      </c>
      <c r="J2985">
        <v>6.4</v>
      </c>
      <c r="K2985">
        <f>Table1[[#This Row],[Gross Earning]]-Table1[[#This Row],[Budget]]</f>
        <v>-1918374</v>
      </c>
    </row>
    <row r="2986" spans="1:11">
      <c r="A2986" t="s">
        <v>15081</v>
      </c>
      <c r="B2986" s="3">
        <v>2004</v>
      </c>
      <c r="C2986" t="s">
        <v>12365</v>
      </c>
      <c r="D2986" t="s">
        <v>1681</v>
      </c>
      <c r="E2986" t="s">
        <v>37</v>
      </c>
      <c r="F2986" t="s">
        <v>95</v>
      </c>
      <c r="G2986">
        <v>89</v>
      </c>
      <c r="H2986">
        <v>8070311</v>
      </c>
      <c r="I2986">
        <v>10000000</v>
      </c>
      <c r="J2986">
        <v>5.3</v>
      </c>
      <c r="K2986">
        <f>Table1[[#This Row],[Gross Earning]]-Table1[[#This Row],[Budget]]</f>
        <v>-1929689</v>
      </c>
    </row>
    <row r="2987" spans="1:11">
      <c r="A2987" t="s">
        <v>18233</v>
      </c>
      <c r="B2987" s="3">
        <v>2002</v>
      </c>
      <c r="C2987" t="s">
        <v>5076</v>
      </c>
      <c r="D2987" t="s">
        <v>3409</v>
      </c>
      <c r="E2987" t="s">
        <v>37</v>
      </c>
      <c r="F2987" t="s">
        <v>585</v>
      </c>
      <c r="G2987">
        <v>108</v>
      </c>
      <c r="H2987">
        <v>13060843</v>
      </c>
      <c r="I2987">
        <v>15000000</v>
      </c>
      <c r="J2987">
        <v>7.7</v>
      </c>
      <c r="K2987">
        <f>Table1[[#This Row],[Gross Earning]]-Table1[[#This Row],[Budget]]</f>
        <v>-1939157</v>
      </c>
    </row>
    <row r="2988" spans="1:11">
      <c r="A2988" t="s">
        <v>21034</v>
      </c>
      <c r="B2988" s="3">
        <v>2008</v>
      </c>
      <c r="C2988" t="s">
        <v>21033</v>
      </c>
      <c r="D2988" t="s">
        <v>3409</v>
      </c>
      <c r="E2988" t="s">
        <v>37</v>
      </c>
      <c r="F2988" t="s">
        <v>585</v>
      </c>
      <c r="G2988">
        <v>90</v>
      </c>
      <c r="H2988">
        <v>52166</v>
      </c>
      <c r="I2988">
        <v>2000000</v>
      </c>
      <c r="J2988">
        <v>6.7</v>
      </c>
      <c r="K2988">
        <f>Table1[[#This Row],[Gross Earning]]-Table1[[#This Row],[Budget]]</f>
        <v>-1947834</v>
      </c>
    </row>
    <row r="2989" spans="1:11">
      <c r="A2989" t="s">
        <v>20609</v>
      </c>
      <c r="B2989" s="3">
        <v>2015</v>
      </c>
      <c r="C2989" t="s">
        <v>17286</v>
      </c>
      <c r="D2989" t="s">
        <v>59</v>
      </c>
      <c r="E2989" t="s">
        <v>37</v>
      </c>
      <c r="F2989" t="s">
        <v>585</v>
      </c>
      <c r="G2989">
        <v>90</v>
      </c>
      <c r="I2989">
        <v>1950000</v>
      </c>
      <c r="J2989">
        <v>5.2</v>
      </c>
      <c r="K2989">
        <f>Table1[[#This Row],[Gross Earning]]-Table1[[#This Row],[Budget]]</f>
        <v>-1950000</v>
      </c>
    </row>
    <row r="2990" spans="1:11">
      <c r="A2990" t="s">
        <v>17887</v>
      </c>
      <c r="B2990" s="3">
        <v>1994</v>
      </c>
      <c r="C2990" t="s">
        <v>171</v>
      </c>
      <c r="D2990" t="s">
        <v>17886</v>
      </c>
      <c r="E2990" t="s">
        <v>37</v>
      </c>
      <c r="F2990" t="s">
        <v>585</v>
      </c>
      <c r="G2990">
        <v>108</v>
      </c>
      <c r="H2990">
        <v>3049135</v>
      </c>
      <c r="I2990">
        <v>5000000</v>
      </c>
      <c r="J2990">
        <v>7.4</v>
      </c>
      <c r="K2990">
        <f>Table1[[#This Row],[Gross Earning]]-Table1[[#This Row],[Budget]]</f>
        <v>-1950865</v>
      </c>
    </row>
    <row r="2991" spans="1:11">
      <c r="A2991" t="s">
        <v>21714</v>
      </c>
      <c r="B2991" s="3">
        <v>2003</v>
      </c>
      <c r="C2991" t="s">
        <v>5418</v>
      </c>
      <c r="D2991" t="s">
        <v>214</v>
      </c>
      <c r="E2991" t="s">
        <v>37</v>
      </c>
      <c r="F2991" t="s">
        <v>585</v>
      </c>
      <c r="G2991">
        <v>108</v>
      </c>
      <c r="H2991">
        <v>548712</v>
      </c>
      <c r="I2991">
        <v>2500000</v>
      </c>
      <c r="J2991">
        <v>6.9</v>
      </c>
      <c r="K2991">
        <f>Table1[[#This Row],[Gross Earning]]-Table1[[#This Row],[Budget]]</f>
        <v>-1951288</v>
      </c>
    </row>
    <row r="2992" spans="1:11">
      <c r="A2992" t="s">
        <v>13022</v>
      </c>
      <c r="B2992" s="3">
        <v>2009</v>
      </c>
      <c r="C2992" t="s">
        <v>13021</v>
      </c>
      <c r="D2992" t="s">
        <v>3794</v>
      </c>
      <c r="E2992" t="s">
        <v>37</v>
      </c>
      <c r="F2992" t="s">
        <v>39</v>
      </c>
      <c r="G2992">
        <v>111</v>
      </c>
      <c r="H2992">
        <v>13034417</v>
      </c>
      <c r="I2992">
        <v>15000000</v>
      </c>
      <c r="J2992">
        <v>6.9</v>
      </c>
      <c r="K2992">
        <f>Table1[[#This Row],[Gross Earning]]-Table1[[#This Row],[Budget]]</f>
        <v>-1965583</v>
      </c>
    </row>
    <row r="2993" spans="1:11">
      <c r="A2993" t="s">
        <v>20613</v>
      </c>
      <c r="B2993" s="3">
        <v>2010</v>
      </c>
      <c r="C2993" t="s">
        <v>12085</v>
      </c>
      <c r="D2993" t="s">
        <v>1924</v>
      </c>
      <c r="E2993" t="s">
        <v>37</v>
      </c>
      <c r="F2993" t="s">
        <v>585</v>
      </c>
      <c r="G2993">
        <v>95</v>
      </c>
      <c r="H2993">
        <v>1028658</v>
      </c>
      <c r="I2993">
        <v>3000000</v>
      </c>
      <c r="J2993">
        <v>7</v>
      </c>
      <c r="K2993">
        <f>Table1[[#This Row],[Gross Earning]]-Table1[[#This Row],[Budget]]</f>
        <v>-1971342</v>
      </c>
    </row>
    <row r="2994" spans="1:11">
      <c r="A2994" t="s">
        <v>19116</v>
      </c>
      <c r="B2994" s="3">
        <v>1999</v>
      </c>
      <c r="C2994" t="s">
        <v>19115</v>
      </c>
      <c r="D2994" t="s">
        <v>214</v>
      </c>
      <c r="E2994" t="s">
        <v>37</v>
      </c>
      <c r="F2994" t="s">
        <v>585</v>
      </c>
      <c r="G2994">
        <v>92</v>
      </c>
      <c r="H2994">
        <v>7680</v>
      </c>
      <c r="I2994">
        <v>2000000</v>
      </c>
      <c r="J2994">
        <v>6.4</v>
      </c>
      <c r="K2994">
        <f>Table1[[#This Row],[Gross Earning]]-Table1[[#This Row],[Budget]]</f>
        <v>-1992320</v>
      </c>
    </row>
    <row r="2995" spans="1:11">
      <c r="A2995" t="s">
        <v>12372</v>
      </c>
      <c r="B2995" s="3">
        <v>2003</v>
      </c>
      <c r="C2995" t="s">
        <v>12371</v>
      </c>
      <c r="D2995" t="s">
        <v>3409</v>
      </c>
      <c r="E2995" t="s">
        <v>37</v>
      </c>
      <c r="F2995" t="s">
        <v>585</v>
      </c>
      <c r="G2995">
        <v>126</v>
      </c>
      <c r="H2995">
        <v>13005485</v>
      </c>
      <c r="I2995">
        <v>15000000</v>
      </c>
      <c r="J2995">
        <v>7.6</v>
      </c>
      <c r="K2995">
        <f>Table1[[#This Row],[Gross Earning]]-Table1[[#This Row],[Budget]]</f>
        <v>-1994515</v>
      </c>
    </row>
    <row r="2996" spans="1:11">
      <c r="A2996" t="s">
        <v>20471</v>
      </c>
      <c r="B2996" s="3">
        <v>2008</v>
      </c>
      <c r="C2996" t="s">
        <v>20469</v>
      </c>
      <c r="D2996" t="s">
        <v>15140</v>
      </c>
      <c r="E2996" t="s">
        <v>37</v>
      </c>
      <c r="F2996" t="s">
        <v>585</v>
      </c>
      <c r="G2996">
        <v>119</v>
      </c>
      <c r="H2996">
        <v>4958</v>
      </c>
      <c r="I2996">
        <v>2000000</v>
      </c>
      <c r="J2996">
        <v>7.8</v>
      </c>
      <c r="K2996">
        <f>Table1[[#This Row],[Gross Earning]]-Table1[[#This Row],[Budget]]</f>
        <v>-1995042</v>
      </c>
    </row>
    <row r="2997" spans="1:11">
      <c r="A2997" t="s">
        <v>20548</v>
      </c>
      <c r="B2997" s="3">
        <v>2012</v>
      </c>
      <c r="C2997" t="s">
        <v>20545</v>
      </c>
      <c r="D2997" t="s">
        <v>20546</v>
      </c>
      <c r="E2997" t="s">
        <v>37</v>
      </c>
      <c r="F2997" t="s">
        <v>4830</v>
      </c>
      <c r="G2997">
        <v>106</v>
      </c>
      <c r="H2997">
        <v>2436</v>
      </c>
      <c r="I2997">
        <v>2000000</v>
      </c>
      <c r="J2997">
        <v>5.7</v>
      </c>
      <c r="K2997">
        <f>Table1[[#This Row],[Gross Earning]]-Table1[[#This Row],[Budget]]</f>
        <v>-1997564</v>
      </c>
    </row>
    <row r="2998" spans="1:11">
      <c r="A2998" t="s">
        <v>4826</v>
      </c>
      <c r="B2998" s="3">
        <v>1962</v>
      </c>
      <c r="C2998" t="s">
        <v>3727</v>
      </c>
      <c r="D2998" t="s">
        <v>4824</v>
      </c>
      <c r="E2998" t="s">
        <v>37</v>
      </c>
      <c r="F2998" t="s">
        <v>4830</v>
      </c>
      <c r="G2998">
        <v>152</v>
      </c>
      <c r="I2998">
        <v>2000000</v>
      </c>
      <c r="J2998">
        <v>7.7</v>
      </c>
      <c r="K2998">
        <f>Table1[[#This Row],[Gross Earning]]-Table1[[#This Row],[Budget]]</f>
        <v>-2000000</v>
      </c>
    </row>
    <row r="2999" spans="1:11">
      <c r="A2999" t="s">
        <v>18785</v>
      </c>
      <c r="B2999" s="3">
        <v>1966</v>
      </c>
      <c r="C2999" t="s">
        <v>17251</v>
      </c>
      <c r="D2999" t="s">
        <v>5940</v>
      </c>
      <c r="E2999" t="s">
        <v>37</v>
      </c>
      <c r="F2999" t="s">
        <v>6036</v>
      </c>
      <c r="G2999">
        <v>120</v>
      </c>
      <c r="I2999">
        <v>2000000</v>
      </c>
      <c r="J2999">
        <v>7.9</v>
      </c>
      <c r="K2999">
        <f>Table1[[#This Row],[Gross Earning]]-Table1[[#This Row],[Budget]]</f>
        <v>-2000000</v>
      </c>
    </row>
    <row r="3000" spans="1:11">
      <c r="A3000" t="s">
        <v>18913</v>
      </c>
      <c r="B3000" s="3">
        <v>1972</v>
      </c>
      <c r="C3000" t="s">
        <v>11032</v>
      </c>
      <c r="D3000" t="s">
        <v>10413</v>
      </c>
      <c r="E3000" t="s">
        <v>37</v>
      </c>
      <c r="F3000" t="s">
        <v>585</v>
      </c>
      <c r="G3000">
        <v>116</v>
      </c>
      <c r="I3000">
        <v>2000000</v>
      </c>
      <c r="J3000">
        <v>7.5</v>
      </c>
      <c r="K3000">
        <f>Table1[[#This Row],[Gross Earning]]-Table1[[#This Row],[Budget]]</f>
        <v>-2000000</v>
      </c>
    </row>
    <row r="3001" spans="1:11">
      <c r="A3001" t="s">
        <v>20135</v>
      </c>
      <c r="B3001" s="3">
        <v>1973</v>
      </c>
      <c r="C3001" t="s">
        <v>4003</v>
      </c>
      <c r="D3001" t="s">
        <v>5482</v>
      </c>
      <c r="E3001" t="s">
        <v>37</v>
      </c>
      <c r="F3001" t="s">
        <v>95</v>
      </c>
      <c r="G3001">
        <v>89</v>
      </c>
      <c r="I3001">
        <v>2000000</v>
      </c>
      <c r="J3001">
        <v>7.3</v>
      </c>
      <c r="K3001">
        <f>Table1[[#This Row],[Gross Earning]]-Table1[[#This Row],[Budget]]</f>
        <v>-2000000</v>
      </c>
    </row>
    <row r="3002" spans="1:11">
      <c r="A3002" t="s">
        <v>20146</v>
      </c>
      <c r="B3002" s="3">
        <v>1972</v>
      </c>
      <c r="C3002" t="s">
        <v>4003</v>
      </c>
      <c r="D3002" t="s">
        <v>1671</v>
      </c>
      <c r="E3002" t="s">
        <v>37</v>
      </c>
      <c r="F3002" t="s">
        <v>585</v>
      </c>
      <c r="G3002">
        <v>88</v>
      </c>
      <c r="I3002">
        <v>2000000</v>
      </c>
      <c r="J3002">
        <v>6.8</v>
      </c>
      <c r="K3002">
        <f>Table1[[#This Row],[Gross Earning]]-Table1[[#This Row],[Budget]]</f>
        <v>-2000000</v>
      </c>
    </row>
    <row r="3003" spans="1:11">
      <c r="A3003" t="s">
        <v>20151</v>
      </c>
      <c r="B3003" s="3">
        <v>1962</v>
      </c>
      <c r="C3003" t="s">
        <v>20149</v>
      </c>
      <c r="D3003" t="s">
        <v>1935</v>
      </c>
      <c r="E3003" t="s">
        <v>37</v>
      </c>
      <c r="F3003" t="s">
        <v>4830</v>
      </c>
      <c r="G3003">
        <v>129</v>
      </c>
      <c r="I3003">
        <v>2000000</v>
      </c>
      <c r="J3003">
        <v>8.4</v>
      </c>
      <c r="K3003">
        <f>Table1[[#This Row],[Gross Earning]]-Table1[[#This Row],[Budget]]</f>
        <v>-2000000</v>
      </c>
    </row>
    <row r="3004" spans="1:11">
      <c r="A3004" t="s">
        <v>20185</v>
      </c>
      <c r="B3004" s="3">
        <v>1961</v>
      </c>
      <c r="C3004" t="s">
        <v>20184</v>
      </c>
      <c r="D3004" t="s">
        <v>3794</v>
      </c>
      <c r="E3004" t="s">
        <v>37</v>
      </c>
      <c r="F3004" t="s">
        <v>5613</v>
      </c>
      <c r="G3004">
        <v>134</v>
      </c>
      <c r="I3004">
        <v>2000000</v>
      </c>
      <c r="J3004">
        <v>8</v>
      </c>
      <c r="K3004">
        <f>Table1[[#This Row],[Gross Earning]]-Table1[[#This Row],[Budget]]</f>
        <v>-2000000</v>
      </c>
    </row>
    <row r="3005" spans="1:11">
      <c r="A3005" t="s">
        <v>20228</v>
      </c>
      <c r="B3005" s="3">
        <v>1947</v>
      </c>
      <c r="C3005" t="s">
        <v>20226</v>
      </c>
      <c r="D3005" t="s">
        <v>214</v>
      </c>
      <c r="E3005" t="s">
        <v>37</v>
      </c>
      <c r="F3005" t="s">
        <v>6036</v>
      </c>
      <c r="G3005">
        <v>118</v>
      </c>
      <c r="I3005">
        <v>2000000</v>
      </c>
      <c r="J3005">
        <v>7.4</v>
      </c>
      <c r="K3005">
        <f>Table1[[#This Row],[Gross Earning]]-Table1[[#This Row],[Budget]]</f>
        <v>-2000000</v>
      </c>
    </row>
    <row r="3006" spans="1:11">
      <c r="A3006" t="s">
        <v>20247</v>
      </c>
      <c r="B3006" s="3">
        <v>1938</v>
      </c>
      <c r="C3006" t="s">
        <v>20245</v>
      </c>
      <c r="D3006" t="s">
        <v>2850</v>
      </c>
      <c r="E3006" t="s">
        <v>37</v>
      </c>
      <c r="F3006" t="s">
        <v>6036</v>
      </c>
      <c r="G3006">
        <v>106</v>
      </c>
      <c r="I3006">
        <v>2000000</v>
      </c>
      <c r="J3006">
        <v>7</v>
      </c>
      <c r="K3006">
        <f>Table1[[#This Row],[Gross Earning]]-Table1[[#This Row],[Budget]]</f>
        <v>-2000000</v>
      </c>
    </row>
    <row r="3007" spans="1:11">
      <c r="A3007" t="s">
        <v>20435</v>
      </c>
      <c r="B3007" s="3">
        <v>1993</v>
      </c>
      <c r="C3007" t="s">
        <v>20432</v>
      </c>
      <c r="D3007" t="s">
        <v>20434</v>
      </c>
      <c r="E3007" t="s">
        <v>37</v>
      </c>
      <c r="F3007" t="s">
        <v>585</v>
      </c>
      <c r="G3007">
        <v>97</v>
      </c>
      <c r="I3007">
        <v>2000000</v>
      </c>
      <c r="J3007">
        <v>5.9</v>
      </c>
      <c r="K3007">
        <f>Table1[[#This Row],[Gross Earning]]-Table1[[#This Row],[Budget]]</f>
        <v>-2000000</v>
      </c>
    </row>
    <row r="3008" spans="1:11">
      <c r="A3008" t="s">
        <v>20476</v>
      </c>
      <c r="B3008" s="3">
        <v>2004</v>
      </c>
      <c r="C3008" t="s">
        <v>20475</v>
      </c>
      <c r="D3008" t="s">
        <v>2125</v>
      </c>
      <c r="E3008" t="s">
        <v>37</v>
      </c>
      <c r="F3008" t="s">
        <v>585</v>
      </c>
      <c r="G3008">
        <v>99</v>
      </c>
      <c r="I3008">
        <v>2000000</v>
      </c>
      <c r="J3008">
        <v>6.4</v>
      </c>
      <c r="K3008">
        <f>Table1[[#This Row],[Gross Earning]]-Table1[[#This Row],[Budget]]</f>
        <v>-2000000</v>
      </c>
    </row>
    <row r="3009" spans="1:11">
      <c r="A3009" t="s">
        <v>20495</v>
      </c>
      <c r="B3009" s="3">
        <v>2010</v>
      </c>
      <c r="C3009" t="s">
        <v>20492</v>
      </c>
      <c r="D3009" t="s">
        <v>2348</v>
      </c>
      <c r="E3009" t="s">
        <v>37</v>
      </c>
      <c r="F3009" t="s">
        <v>585</v>
      </c>
      <c r="G3009">
        <v>83</v>
      </c>
      <c r="I3009">
        <v>2000000</v>
      </c>
      <c r="J3009">
        <v>5.5</v>
      </c>
      <c r="K3009">
        <f>Table1[[#This Row],[Gross Earning]]-Table1[[#This Row],[Budget]]</f>
        <v>-2000000</v>
      </c>
    </row>
    <row r="3010" spans="1:11">
      <c r="A3010" t="s">
        <v>20501</v>
      </c>
      <c r="B3010" s="3">
        <v>2015</v>
      </c>
      <c r="C3010" t="s">
        <v>20498</v>
      </c>
      <c r="D3010" t="s">
        <v>67</v>
      </c>
      <c r="E3010" t="s">
        <v>37</v>
      </c>
      <c r="G3010">
        <v>81</v>
      </c>
      <c r="I3010">
        <v>2000000</v>
      </c>
      <c r="J3010">
        <v>7.4</v>
      </c>
      <c r="K3010">
        <f>Table1[[#This Row],[Gross Earning]]-Table1[[#This Row],[Budget]]</f>
        <v>-2000000</v>
      </c>
    </row>
    <row r="3011" spans="1:11">
      <c r="A3011" t="s">
        <v>20505</v>
      </c>
      <c r="B3011" s="3">
        <v>1971</v>
      </c>
      <c r="C3011" t="s">
        <v>4003</v>
      </c>
      <c r="D3011" t="s">
        <v>1671</v>
      </c>
      <c r="E3011" t="s">
        <v>37</v>
      </c>
      <c r="F3011" t="s">
        <v>14104</v>
      </c>
      <c r="G3011">
        <v>82</v>
      </c>
      <c r="I3011">
        <v>2000000</v>
      </c>
      <c r="J3011">
        <v>7.1</v>
      </c>
      <c r="K3011">
        <f>Table1[[#This Row],[Gross Earning]]-Table1[[#This Row],[Budget]]</f>
        <v>-2000000</v>
      </c>
    </row>
    <row r="3012" spans="1:11">
      <c r="A3012" t="s">
        <v>20515</v>
      </c>
      <c r="B3012" s="3">
        <v>2007</v>
      </c>
      <c r="C3012" t="s">
        <v>20513</v>
      </c>
      <c r="D3012" t="s">
        <v>464</v>
      </c>
      <c r="E3012" t="s">
        <v>37</v>
      </c>
      <c r="F3012" t="s">
        <v>585</v>
      </c>
      <c r="G3012">
        <v>90</v>
      </c>
      <c r="I3012">
        <v>2000000</v>
      </c>
      <c r="J3012">
        <v>4.5999999999999996</v>
      </c>
      <c r="K3012">
        <f>Table1[[#This Row],[Gross Earning]]-Table1[[#This Row],[Budget]]</f>
        <v>-2000000</v>
      </c>
    </row>
    <row r="3013" spans="1:11">
      <c r="A3013" t="s">
        <v>20530</v>
      </c>
      <c r="B3013" s="3">
        <v>2008</v>
      </c>
      <c r="C3013" t="s">
        <v>20529</v>
      </c>
      <c r="D3013" t="s">
        <v>5544</v>
      </c>
      <c r="E3013" t="s">
        <v>37</v>
      </c>
      <c r="F3013" t="s">
        <v>585</v>
      </c>
      <c r="G3013">
        <v>88</v>
      </c>
      <c r="I3013">
        <v>2000000</v>
      </c>
      <c r="J3013">
        <v>4.9000000000000004</v>
      </c>
      <c r="K3013">
        <f>Table1[[#This Row],[Gross Earning]]-Table1[[#This Row],[Budget]]</f>
        <v>-2000000</v>
      </c>
    </row>
    <row r="3014" spans="1:11">
      <c r="A3014" t="s">
        <v>20537</v>
      </c>
      <c r="B3014" s="3">
        <v>2012</v>
      </c>
      <c r="C3014" t="s">
        <v>18292</v>
      </c>
      <c r="D3014" t="s">
        <v>9193</v>
      </c>
      <c r="E3014" t="s">
        <v>37</v>
      </c>
      <c r="F3014" t="s">
        <v>585</v>
      </c>
      <c r="G3014">
        <v>96</v>
      </c>
      <c r="I3014">
        <v>2000000</v>
      </c>
      <c r="J3014">
        <v>6.1</v>
      </c>
      <c r="K3014">
        <f>Table1[[#This Row],[Gross Earning]]-Table1[[#This Row],[Budget]]</f>
        <v>-2000000</v>
      </c>
    </row>
    <row r="3015" spans="1:11">
      <c r="A3015" t="s">
        <v>20542</v>
      </c>
      <c r="B3015" s="3">
        <v>2013</v>
      </c>
      <c r="C3015" t="s">
        <v>20540</v>
      </c>
      <c r="D3015" t="s">
        <v>1671</v>
      </c>
      <c r="E3015" t="s">
        <v>37</v>
      </c>
      <c r="G3015">
        <v>87</v>
      </c>
      <c r="I3015">
        <v>2000000</v>
      </c>
      <c r="J3015">
        <v>6.6</v>
      </c>
      <c r="K3015">
        <f>Table1[[#This Row],[Gross Earning]]-Table1[[#This Row],[Budget]]</f>
        <v>-2000000</v>
      </c>
    </row>
    <row r="3016" spans="1:11">
      <c r="A3016" t="s">
        <v>20563</v>
      </c>
      <c r="B3016" s="3">
        <v>2013</v>
      </c>
      <c r="C3016" t="s">
        <v>17432</v>
      </c>
      <c r="D3016" t="s">
        <v>2527</v>
      </c>
      <c r="E3016" t="s">
        <v>37</v>
      </c>
      <c r="F3016" t="s">
        <v>585</v>
      </c>
      <c r="G3016">
        <v>91</v>
      </c>
      <c r="I3016">
        <v>2000000</v>
      </c>
      <c r="J3016">
        <v>5.7</v>
      </c>
      <c r="K3016">
        <f>Table1[[#This Row],[Gross Earning]]-Table1[[#This Row],[Budget]]</f>
        <v>-2000000</v>
      </c>
    </row>
    <row r="3017" spans="1:11">
      <c r="A3017" t="s">
        <v>20569</v>
      </c>
      <c r="B3017" s="3">
        <v>1966</v>
      </c>
      <c r="C3017" t="s">
        <v>4863</v>
      </c>
      <c r="D3017" t="s">
        <v>5926</v>
      </c>
      <c r="E3017" t="s">
        <v>37</v>
      </c>
      <c r="F3017" t="s">
        <v>6036</v>
      </c>
      <c r="G3017">
        <v>99</v>
      </c>
      <c r="I3017">
        <v>2000000</v>
      </c>
      <c r="J3017">
        <v>7</v>
      </c>
      <c r="K3017">
        <f>Table1[[#This Row],[Gross Earning]]-Table1[[#This Row],[Budget]]</f>
        <v>-2000000</v>
      </c>
    </row>
    <row r="3018" spans="1:11">
      <c r="A3018" t="s">
        <v>20574</v>
      </c>
      <c r="B3018" s="3">
        <v>2007</v>
      </c>
      <c r="C3018" t="s">
        <v>3806</v>
      </c>
      <c r="D3018" t="s">
        <v>67</v>
      </c>
      <c r="E3018" t="s">
        <v>37</v>
      </c>
      <c r="G3018">
        <v>102</v>
      </c>
      <c r="I3018">
        <v>2000000</v>
      </c>
      <c r="J3018">
        <v>5.3</v>
      </c>
      <c r="K3018">
        <f>Table1[[#This Row],[Gross Earning]]-Table1[[#This Row],[Budget]]</f>
        <v>-2000000</v>
      </c>
    </row>
    <row r="3019" spans="1:11">
      <c r="A3019" t="s">
        <v>20580</v>
      </c>
      <c r="B3019" s="3">
        <v>2011</v>
      </c>
      <c r="C3019" t="s">
        <v>20578</v>
      </c>
      <c r="D3019" t="s">
        <v>20579</v>
      </c>
      <c r="E3019" t="s">
        <v>37</v>
      </c>
      <c r="F3019" t="s">
        <v>39</v>
      </c>
      <c r="G3019">
        <v>108</v>
      </c>
      <c r="I3019">
        <v>2000000</v>
      </c>
      <c r="J3019">
        <v>4.4000000000000004</v>
      </c>
      <c r="K3019">
        <f>Table1[[#This Row],[Gross Earning]]-Table1[[#This Row],[Budget]]</f>
        <v>-2000000</v>
      </c>
    </row>
    <row r="3020" spans="1:11">
      <c r="A3020" t="s">
        <v>20591</v>
      </c>
      <c r="B3020" s="3">
        <v>2015</v>
      </c>
      <c r="C3020" t="s">
        <v>20590</v>
      </c>
      <c r="D3020" t="s">
        <v>6132</v>
      </c>
      <c r="E3020" t="s">
        <v>37</v>
      </c>
      <c r="G3020">
        <v>89</v>
      </c>
      <c r="I3020">
        <v>2000000</v>
      </c>
      <c r="J3020">
        <v>4.5</v>
      </c>
      <c r="K3020">
        <f>Table1[[#This Row],[Gross Earning]]-Table1[[#This Row],[Budget]]</f>
        <v>-2000000</v>
      </c>
    </row>
    <row r="3021" spans="1:11">
      <c r="A3021" t="s">
        <v>20596</v>
      </c>
      <c r="B3021" s="3">
        <v>2015</v>
      </c>
      <c r="C3021" t="s">
        <v>20593</v>
      </c>
      <c r="D3021" t="s">
        <v>10413</v>
      </c>
      <c r="E3021" t="s">
        <v>37</v>
      </c>
      <c r="F3021" t="s">
        <v>4830</v>
      </c>
      <c r="G3021">
        <v>92</v>
      </c>
      <c r="I3021">
        <v>2000000</v>
      </c>
      <c r="J3021">
        <v>3.4</v>
      </c>
      <c r="K3021">
        <f>Table1[[#This Row],[Gross Earning]]-Table1[[#This Row],[Budget]]</f>
        <v>-2000000</v>
      </c>
    </row>
    <row r="3022" spans="1:11">
      <c r="A3022" t="s">
        <v>20762</v>
      </c>
      <c r="B3022" s="3">
        <v>2013</v>
      </c>
      <c r="C3022" t="s">
        <v>20760</v>
      </c>
      <c r="D3022" t="s">
        <v>9353</v>
      </c>
      <c r="E3022" t="s">
        <v>37</v>
      </c>
      <c r="F3022" t="s">
        <v>95</v>
      </c>
      <c r="G3022">
        <v>90</v>
      </c>
      <c r="I3022">
        <v>2000000</v>
      </c>
      <c r="J3022">
        <v>4.7</v>
      </c>
      <c r="K3022">
        <f>Table1[[#This Row],[Gross Earning]]-Table1[[#This Row],[Budget]]</f>
        <v>-2000000</v>
      </c>
    </row>
    <row r="3023" spans="1:11">
      <c r="A3023" t="s">
        <v>21081</v>
      </c>
      <c r="B3023" s="3">
        <v>2015</v>
      </c>
      <c r="C3023" t="s">
        <v>21080</v>
      </c>
      <c r="D3023" t="s">
        <v>3932</v>
      </c>
      <c r="E3023" t="s">
        <v>37</v>
      </c>
      <c r="F3023" t="s">
        <v>39</v>
      </c>
      <c r="G3023">
        <v>102</v>
      </c>
      <c r="I3023">
        <v>2000000</v>
      </c>
      <c r="J3023">
        <v>8.1999999999999993</v>
      </c>
      <c r="K3023">
        <f>Table1[[#This Row],[Gross Earning]]-Table1[[#This Row],[Budget]]</f>
        <v>-2000000</v>
      </c>
    </row>
    <row r="3024" spans="1:11">
      <c r="A3024" t="s">
        <v>21095</v>
      </c>
      <c r="B3024" s="3">
        <v>2015</v>
      </c>
      <c r="C3024" t="s">
        <v>21094</v>
      </c>
      <c r="D3024" t="s">
        <v>4904</v>
      </c>
      <c r="E3024" t="s">
        <v>37</v>
      </c>
      <c r="F3024" t="s">
        <v>585</v>
      </c>
      <c r="G3024">
        <v>93</v>
      </c>
      <c r="I3024">
        <v>2000000</v>
      </c>
      <c r="J3024">
        <v>3.6</v>
      </c>
      <c r="K3024">
        <f>Table1[[#This Row],[Gross Earning]]-Table1[[#This Row],[Budget]]</f>
        <v>-2000000</v>
      </c>
    </row>
    <row r="3025" spans="1:11">
      <c r="A3025" t="s">
        <v>21126</v>
      </c>
      <c r="B3025" s="3">
        <v>2016</v>
      </c>
      <c r="C3025" t="s">
        <v>21124</v>
      </c>
      <c r="D3025" t="s">
        <v>3409</v>
      </c>
      <c r="E3025" t="s">
        <v>37</v>
      </c>
      <c r="F3025" t="s">
        <v>95</v>
      </c>
      <c r="G3025">
        <v>101</v>
      </c>
      <c r="I3025">
        <v>2000000</v>
      </c>
      <c r="J3025">
        <v>4.8</v>
      </c>
      <c r="K3025">
        <f>Table1[[#This Row],[Gross Earning]]-Table1[[#This Row],[Budget]]</f>
        <v>-2000000</v>
      </c>
    </row>
    <row r="3026" spans="1:11">
      <c r="A3026" t="s">
        <v>11750</v>
      </c>
      <c r="B3026" s="3">
        <v>2014</v>
      </c>
      <c r="C3026" t="s">
        <v>11748</v>
      </c>
      <c r="D3026" t="s">
        <v>11749</v>
      </c>
      <c r="E3026" t="s">
        <v>37</v>
      </c>
      <c r="F3026" t="s">
        <v>39</v>
      </c>
      <c r="G3026">
        <v>110</v>
      </c>
      <c r="H3026">
        <v>13998282</v>
      </c>
      <c r="I3026">
        <v>16000000</v>
      </c>
      <c r="J3026">
        <v>3.1</v>
      </c>
      <c r="K3026">
        <f>Table1[[#This Row],[Gross Earning]]-Table1[[#This Row],[Budget]]</f>
        <v>-2001718</v>
      </c>
    </row>
    <row r="3027" spans="1:11">
      <c r="A3027" t="s">
        <v>13778</v>
      </c>
      <c r="B3027" s="3">
        <v>2006</v>
      </c>
      <c r="C3027" t="s">
        <v>13777</v>
      </c>
      <c r="D3027" t="s">
        <v>659</v>
      </c>
      <c r="E3027" t="s">
        <v>37</v>
      </c>
      <c r="F3027" t="s">
        <v>95</v>
      </c>
      <c r="G3027">
        <v>104</v>
      </c>
      <c r="H3027">
        <v>10996440</v>
      </c>
      <c r="I3027">
        <v>13000000</v>
      </c>
      <c r="J3027">
        <v>6.3</v>
      </c>
      <c r="K3027">
        <f>Table1[[#This Row],[Gross Earning]]-Table1[[#This Row],[Budget]]</f>
        <v>-2003560</v>
      </c>
    </row>
    <row r="3028" spans="1:11">
      <c r="A3028" t="s">
        <v>9232</v>
      </c>
      <c r="B3028" s="3">
        <v>2014</v>
      </c>
      <c r="C3028" t="s">
        <v>9230</v>
      </c>
      <c r="D3028" t="s">
        <v>2142</v>
      </c>
      <c r="E3028" t="s">
        <v>37</v>
      </c>
      <c r="F3028" t="s">
        <v>585</v>
      </c>
      <c r="G3028">
        <v>114</v>
      </c>
      <c r="H3028">
        <v>25977365</v>
      </c>
      <c r="I3028">
        <v>28000000</v>
      </c>
      <c r="J3028">
        <v>6.5</v>
      </c>
      <c r="K3028">
        <f>Table1[[#This Row],[Gross Earning]]-Table1[[#This Row],[Budget]]</f>
        <v>-2022635</v>
      </c>
    </row>
    <row r="3029" spans="1:11">
      <c r="A3029" t="s">
        <v>12607</v>
      </c>
      <c r="B3029" s="3">
        <v>2002</v>
      </c>
      <c r="C3029" t="s">
        <v>12606</v>
      </c>
      <c r="D3029" t="s">
        <v>4479</v>
      </c>
      <c r="E3029" t="s">
        <v>37</v>
      </c>
      <c r="F3029" t="s">
        <v>39</v>
      </c>
      <c r="G3029">
        <v>91</v>
      </c>
      <c r="H3029">
        <v>13571817</v>
      </c>
      <c r="I3029">
        <v>15600000</v>
      </c>
      <c r="J3029">
        <v>4.5</v>
      </c>
      <c r="K3029">
        <f>Table1[[#This Row],[Gross Earning]]-Table1[[#This Row],[Budget]]</f>
        <v>-2028183</v>
      </c>
    </row>
    <row r="3030" spans="1:11">
      <c r="A3030" t="s">
        <v>9702</v>
      </c>
      <c r="B3030" s="3">
        <v>1996</v>
      </c>
      <c r="C3030" t="s">
        <v>3494</v>
      </c>
      <c r="D3030" t="s">
        <v>3913</v>
      </c>
      <c r="E3030" t="s">
        <v>37</v>
      </c>
      <c r="F3030" t="s">
        <v>39</v>
      </c>
      <c r="G3030">
        <v>117</v>
      </c>
      <c r="H3030">
        <v>24944213</v>
      </c>
      <c r="I3030">
        <v>27000000</v>
      </c>
      <c r="J3030">
        <v>6.9</v>
      </c>
      <c r="K3030">
        <f>Table1[[#This Row],[Gross Earning]]-Table1[[#This Row],[Budget]]</f>
        <v>-2055787</v>
      </c>
    </row>
    <row r="3031" spans="1:11">
      <c r="A3031" t="s">
        <v>12570</v>
      </c>
      <c r="B3031" s="3">
        <v>2004</v>
      </c>
      <c r="C3031" t="s">
        <v>12569</v>
      </c>
      <c r="D3031" t="s">
        <v>1671</v>
      </c>
      <c r="E3031" t="s">
        <v>37</v>
      </c>
      <c r="F3031" t="s">
        <v>585</v>
      </c>
      <c r="G3031">
        <v>92</v>
      </c>
      <c r="H3031">
        <v>13922211</v>
      </c>
      <c r="I3031">
        <v>16000000</v>
      </c>
      <c r="J3031">
        <v>4.4000000000000004</v>
      </c>
      <c r="K3031">
        <f>Table1[[#This Row],[Gross Earning]]-Table1[[#This Row],[Budget]]</f>
        <v>-2077789</v>
      </c>
    </row>
    <row r="3032" spans="1:11">
      <c r="A3032" t="s">
        <v>19079</v>
      </c>
      <c r="B3032" s="3">
        <v>1999</v>
      </c>
      <c r="C3032" t="s">
        <v>19077</v>
      </c>
      <c r="D3032" t="s">
        <v>6419</v>
      </c>
      <c r="E3032" t="s">
        <v>37</v>
      </c>
      <c r="F3032" t="s">
        <v>585</v>
      </c>
      <c r="G3032">
        <v>99</v>
      </c>
      <c r="H3032">
        <v>104257</v>
      </c>
      <c r="I3032">
        <v>2200000</v>
      </c>
      <c r="J3032">
        <v>7.1</v>
      </c>
      <c r="K3032">
        <f>Table1[[#This Row],[Gross Earning]]-Table1[[#This Row],[Budget]]</f>
        <v>-2095743</v>
      </c>
    </row>
    <row r="3033" spans="1:11">
      <c r="A3033" t="s">
        <v>20088</v>
      </c>
      <c r="B3033" s="3">
        <v>2015</v>
      </c>
      <c r="C3033" t="s">
        <v>20085</v>
      </c>
      <c r="D3033" t="s">
        <v>1935</v>
      </c>
      <c r="E3033" t="s">
        <v>37</v>
      </c>
      <c r="F3033" t="s">
        <v>585</v>
      </c>
      <c r="G3033">
        <v>125</v>
      </c>
      <c r="H3033">
        <v>3330</v>
      </c>
      <c r="I3033">
        <v>2100000</v>
      </c>
      <c r="J3033">
        <v>7.2</v>
      </c>
      <c r="K3033">
        <f>Table1[[#This Row],[Gross Earning]]-Table1[[#This Row],[Budget]]</f>
        <v>-2096670</v>
      </c>
    </row>
    <row r="3034" spans="1:11">
      <c r="A3034" t="s">
        <v>20097</v>
      </c>
      <c r="B3034" s="3">
        <v>2010</v>
      </c>
      <c r="C3034" t="s">
        <v>19345</v>
      </c>
      <c r="D3034" t="s">
        <v>3409</v>
      </c>
      <c r="E3034" t="s">
        <v>37</v>
      </c>
      <c r="F3034" t="s">
        <v>1568</v>
      </c>
      <c r="G3034">
        <v>89</v>
      </c>
      <c r="I3034">
        <v>2100000</v>
      </c>
      <c r="J3034">
        <v>6.3</v>
      </c>
      <c r="K3034">
        <f>Table1[[#This Row],[Gross Earning]]-Table1[[#This Row],[Budget]]</f>
        <v>-2100000</v>
      </c>
    </row>
    <row r="3035" spans="1:11">
      <c r="A3035" t="s">
        <v>20103</v>
      </c>
      <c r="B3035" s="3">
        <v>2015</v>
      </c>
      <c r="C3035" t="s">
        <v>20100</v>
      </c>
      <c r="D3035" t="s">
        <v>20101</v>
      </c>
      <c r="E3035" t="s">
        <v>37</v>
      </c>
      <c r="G3035">
        <v>100</v>
      </c>
      <c r="I3035">
        <v>2100000</v>
      </c>
      <c r="J3035">
        <v>6.7</v>
      </c>
      <c r="K3035">
        <f>Table1[[#This Row],[Gross Earning]]-Table1[[#This Row],[Budget]]</f>
        <v>-2100000</v>
      </c>
    </row>
    <row r="3036" spans="1:11">
      <c r="A3036" t="s">
        <v>20114</v>
      </c>
      <c r="B3036" s="3">
        <v>2015</v>
      </c>
      <c r="C3036" t="s">
        <v>20112</v>
      </c>
      <c r="D3036" t="s">
        <v>6038</v>
      </c>
      <c r="E3036" t="s">
        <v>37</v>
      </c>
      <c r="G3036">
        <v>81</v>
      </c>
      <c r="I3036">
        <v>2100000</v>
      </c>
      <c r="J3036">
        <v>5.5</v>
      </c>
      <c r="K3036">
        <f>Table1[[#This Row],[Gross Earning]]-Table1[[#This Row],[Budget]]</f>
        <v>-2100000</v>
      </c>
    </row>
    <row r="3037" spans="1:11">
      <c r="A3037" t="s">
        <v>20043</v>
      </c>
      <c r="B3037" s="3">
        <v>1945</v>
      </c>
      <c r="C3037" t="s">
        <v>20041</v>
      </c>
      <c r="D3037" t="s">
        <v>3409</v>
      </c>
      <c r="E3037" t="s">
        <v>37</v>
      </c>
      <c r="F3037" t="s">
        <v>15938</v>
      </c>
      <c r="G3037">
        <v>119</v>
      </c>
      <c r="I3037">
        <v>2160000</v>
      </c>
      <c r="J3037">
        <v>7.5</v>
      </c>
      <c r="K3037">
        <f>Table1[[#This Row],[Gross Earning]]-Table1[[#This Row],[Budget]]</f>
        <v>-2160000</v>
      </c>
    </row>
    <row r="3038" spans="1:11">
      <c r="A3038" t="s">
        <v>19933</v>
      </c>
      <c r="B3038" s="3">
        <v>2010</v>
      </c>
      <c r="C3038" t="s">
        <v>653</v>
      </c>
      <c r="D3038" t="s">
        <v>9193</v>
      </c>
      <c r="E3038" t="s">
        <v>37</v>
      </c>
      <c r="F3038" t="s">
        <v>585</v>
      </c>
      <c r="G3038">
        <v>96</v>
      </c>
      <c r="H3038">
        <v>322157</v>
      </c>
      <c r="I3038">
        <v>2500000</v>
      </c>
      <c r="J3038">
        <v>6.8</v>
      </c>
      <c r="K3038">
        <f>Table1[[#This Row],[Gross Earning]]-Table1[[#This Row],[Budget]]</f>
        <v>-2177843</v>
      </c>
    </row>
    <row r="3039" spans="1:11">
      <c r="A3039" t="s">
        <v>15652</v>
      </c>
      <c r="B3039" s="3">
        <v>2000</v>
      </c>
      <c r="C3039" t="s">
        <v>4351</v>
      </c>
      <c r="D3039" t="s">
        <v>4075</v>
      </c>
      <c r="E3039" t="s">
        <v>37</v>
      </c>
      <c r="F3039" t="s">
        <v>585</v>
      </c>
      <c r="G3039">
        <v>126</v>
      </c>
      <c r="H3039">
        <v>17804273</v>
      </c>
      <c r="I3039">
        <v>20000000</v>
      </c>
      <c r="J3039">
        <v>7</v>
      </c>
      <c r="K3039">
        <f>Table1[[#This Row],[Gross Earning]]-Table1[[#This Row],[Budget]]</f>
        <v>-2195727</v>
      </c>
    </row>
    <row r="3040" spans="1:11">
      <c r="A3040" t="s">
        <v>11073</v>
      </c>
      <c r="B3040" s="3">
        <v>2006</v>
      </c>
      <c r="C3040" t="s">
        <v>2542</v>
      </c>
      <c r="D3040" t="s">
        <v>1671</v>
      </c>
      <c r="E3040" t="s">
        <v>37</v>
      </c>
      <c r="F3040" t="s">
        <v>39</v>
      </c>
      <c r="G3040">
        <v>108</v>
      </c>
      <c r="H3040">
        <v>17803796</v>
      </c>
      <c r="I3040">
        <v>20000000</v>
      </c>
      <c r="J3040">
        <v>5.9</v>
      </c>
      <c r="K3040">
        <f>Table1[[#This Row],[Gross Earning]]-Table1[[#This Row],[Budget]]</f>
        <v>-2196204</v>
      </c>
    </row>
    <row r="3041" spans="1:11">
      <c r="A3041" t="s">
        <v>13008</v>
      </c>
      <c r="B3041" s="3">
        <v>2000</v>
      </c>
      <c r="C3041" t="s">
        <v>13006</v>
      </c>
      <c r="D3041" t="s">
        <v>31</v>
      </c>
      <c r="E3041" t="s">
        <v>37</v>
      </c>
      <c r="F3041" t="s">
        <v>585</v>
      </c>
      <c r="G3041">
        <v>101</v>
      </c>
      <c r="H3041">
        <v>12801190</v>
      </c>
      <c r="I3041">
        <v>15000000</v>
      </c>
      <c r="J3041">
        <v>4.5999999999999996</v>
      </c>
      <c r="K3041">
        <f>Table1[[#This Row],[Gross Earning]]-Table1[[#This Row],[Budget]]</f>
        <v>-2198810</v>
      </c>
    </row>
    <row r="3042" spans="1:11">
      <c r="A3042" t="s">
        <v>17965</v>
      </c>
      <c r="B3042" s="3">
        <v>1980</v>
      </c>
      <c r="C3042" t="s">
        <v>17962</v>
      </c>
      <c r="D3042" t="s">
        <v>3409</v>
      </c>
      <c r="E3042" t="s">
        <v>37</v>
      </c>
      <c r="F3042" t="s">
        <v>585</v>
      </c>
      <c r="G3042">
        <v>94</v>
      </c>
      <c r="I3042">
        <v>2200000</v>
      </c>
      <c r="J3042">
        <v>7.2</v>
      </c>
      <c r="K3042">
        <f>Table1[[#This Row],[Gross Earning]]-Table1[[#This Row],[Budget]]</f>
        <v>-2200000</v>
      </c>
    </row>
    <row r="3043" spans="1:11">
      <c r="A3043" t="s">
        <v>20037</v>
      </c>
      <c r="B3043" s="3">
        <v>2008</v>
      </c>
      <c r="C3043" t="s">
        <v>20035</v>
      </c>
      <c r="D3043" t="s">
        <v>10413</v>
      </c>
      <c r="E3043" t="s">
        <v>37</v>
      </c>
      <c r="F3043" t="s">
        <v>585</v>
      </c>
      <c r="G3043">
        <v>90</v>
      </c>
      <c r="I3043">
        <v>2200000</v>
      </c>
      <c r="J3043">
        <v>4.3</v>
      </c>
      <c r="K3043">
        <f>Table1[[#This Row],[Gross Earning]]-Table1[[#This Row],[Budget]]</f>
        <v>-2200000</v>
      </c>
    </row>
    <row r="3044" spans="1:11">
      <c r="A3044" t="s">
        <v>8270</v>
      </c>
      <c r="B3044" s="3">
        <v>1999</v>
      </c>
      <c r="C3044" t="s">
        <v>7015</v>
      </c>
      <c r="D3044" t="s">
        <v>214</v>
      </c>
      <c r="E3044" t="s">
        <v>37</v>
      </c>
      <c r="F3044" t="s">
        <v>39</v>
      </c>
      <c r="G3044">
        <v>131</v>
      </c>
      <c r="H3044">
        <v>52799004</v>
      </c>
      <c r="I3044">
        <v>55000000</v>
      </c>
      <c r="J3044">
        <v>6.1</v>
      </c>
      <c r="K3044">
        <f>Table1[[#This Row],[Gross Earning]]-Table1[[#This Row],[Budget]]</f>
        <v>-2200996</v>
      </c>
    </row>
    <row r="3045" spans="1:11">
      <c r="A3045" t="s">
        <v>10450</v>
      </c>
      <c r="B3045" s="3">
        <v>2013</v>
      </c>
      <c r="C3045" t="s">
        <v>5164</v>
      </c>
      <c r="D3045" t="s">
        <v>464</v>
      </c>
      <c r="E3045" t="s">
        <v>37</v>
      </c>
      <c r="F3045" t="s">
        <v>585</v>
      </c>
      <c r="G3045">
        <v>100</v>
      </c>
      <c r="H3045">
        <v>19783777</v>
      </c>
      <c r="I3045">
        <v>22000000</v>
      </c>
      <c r="J3045">
        <v>6.5</v>
      </c>
      <c r="K3045">
        <f>Table1[[#This Row],[Gross Earning]]-Table1[[#This Row],[Budget]]</f>
        <v>-2216223</v>
      </c>
    </row>
    <row r="3046" spans="1:11">
      <c r="A3046" t="s">
        <v>15145</v>
      </c>
      <c r="B3046" s="3">
        <v>2013</v>
      </c>
      <c r="C3046" t="s">
        <v>15144</v>
      </c>
      <c r="D3046" t="s">
        <v>2527</v>
      </c>
      <c r="E3046" t="s">
        <v>37</v>
      </c>
      <c r="F3046" t="s">
        <v>585</v>
      </c>
      <c r="G3046">
        <v>89</v>
      </c>
      <c r="H3046">
        <v>7764027</v>
      </c>
      <c r="I3046">
        <v>10000000</v>
      </c>
      <c r="J3046">
        <v>6.7</v>
      </c>
      <c r="K3046">
        <f>Table1[[#This Row],[Gross Earning]]-Table1[[#This Row],[Budget]]</f>
        <v>-2235973</v>
      </c>
    </row>
    <row r="3047" spans="1:11">
      <c r="A3047" t="s">
        <v>10261</v>
      </c>
      <c r="B3047" s="3">
        <v>1987</v>
      </c>
      <c r="C3047" t="s">
        <v>10259</v>
      </c>
      <c r="D3047" t="s">
        <v>8570</v>
      </c>
      <c r="E3047" t="s">
        <v>37</v>
      </c>
      <c r="F3047" t="s">
        <v>39</v>
      </c>
      <c r="G3047">
        <v>92</v>
      </c>
      <c r="H3047">
        <v>20763013</v>
      </c>
      <c r="I3047">
        <v>23000000</v>
      </c>
      <c r="J3047">
        <v>2.8</v>
      </c>
      <c r="K3047">
        <f>Table1[[#This Row],[Gross Earning]]-Table1[[#This Row],[Budget]]</f>
        <v>-2236987</v>
      </c>
    </row>
    <row r="3048" spans="1:11">
      <c r="A3048" t="s">
        <v>6542</v>
      </c>
      <c r="B3048" s="3">
        <v>2000</v>
      </c>
      <c r="C3048" t="s">
        <v>5280</v>
      </c>
      <c r="D3048" t="s">
        <v>214</v>
      </c>
      <c r="E3048" t="s">
        <v>37</v>
      </c>
      <c r="F3048" t="s">
        <v>39</v>
      </c>
      <c r="G3048">
        <v>103</v>
      </c>
      <c r="H3048">
        <v>37752931</v>
      </c>
      <c r="I3048">
        <v>40000000</v>
      </c>
      <c r="J3048">
        <v>5.5</v>
      </c>
      <c r="K3048">
        <f>Table1[[#This Row],[Gross Earning]]-Table1[[#This Row],[Budget]]</f>
        <v>-2247069</v>
      </c>
    </row>
    <row r="3049" spans="1:11">
      <c r="A3049" t="s">
        <v>19982</v>
      </c>
      <c r="B3049" s="3">
        <v>2011</v>
      </c>
      <c r="C3049" t="s">
        <v>19980</v>
      </c>
      <c r="D3049" t="s">
        <v>18257</v>
      </c>
      <c r="E3049" t="s">
        <v>37</v>
      </c>
      <c r="F3049" t="s">
        <v>39</v>
      </c>
      <c r="G3049">
        <v>105</v>
      </c>
      <c r="H3049">
        <v>178739</v>
      </c>
      <c r="I3049">
        <v>2450000</v>
      </c>
      <c r="J3049">
        <v>3.9</v>
      </c>
      <c r="K3049">
        <f>Table1[[#This Row],[Gross Earning]]-Table1[[#This Row],[Budget]]</f>
        <v>-2271261</v>
      </c>
    </row>
    <row r="3050" spans="1:11">
      <c r="A3050" t="s">
        <v>16626</v>
      </c>
      <c r="B3050" s="3">
        <v>2001</v>
      </c>
      <c r="C3050" t="s">
        <v>16624</v>
      </c>
      <c r="D3050" t="s">
        <v>11069</v>
      </c>
      <c r="E3050" t="s">
        <v>37</v>
      </c>
      <c r="F3050" t="s">
        <v>95</v>
      </c>
      <c r="G3050">
        <v>113</v>
      </c>
      <c r="H3050">
        <v>4720371</v>
      </c>
      <c r="I3050">
        <v>7000000</v>
      </c>
      <c r="J3050">
        <v>6.5</v>
      </c>
      <c r="K3050">
        <f>Table1[[#This Row],[Gross Earning]]-Table1[[#This Row],[Budget]]</f>
        <v>-2279629</v>
      </c>
    </row>
    <row r="3051" spans="1:11">
      <c r="A3051" t="s">
        <v>17897</v>
      </c>
      <c r="B3051" s="3">
        <v>2010</v>
      </c>
      <c r="C3051" t="s">
        <v>17896</v>
      </c>
      <c r="D3051" t="s">
        <v>2527</v>
      </c>
      <c r="E3051" t="s">
        <v>37</v>
      </c>
      <c r="F3051" t="s">
        <v>585</v>
      </c>
      <c r="G3051">
        <v>97</v>
      </c>
      <c r="H3051">
        <v>2711210</v>
      </c>
      <c r="I3051">
        <v>5000000</v>
      </c>
      <c r="J3051">
        <v>6.4</v>
      </c>
      <c r="K3051">
        <f>Table1[[#This Row],[Gross Earning]]-Table1[[#This Row],[Budget]]</f>
        <v>-2288790</v>
      </c>
    </row>
    <row r="3052" spans="1:11">
      <c r="A3052" t="s">
        <v>20525</v>
      </c>
      <c r="B3052" s="3">
        <v>1947</v>
      </c>
      <c r="C3052" t="s">
        <v>20521</v>
      </c>
      <c r="D3052" t="s">
        <v>20523</v>
      </c>
      <c r="E3052" t="s">
        <v>37</v>
      </c>
      <c r="F3052" t="s">
        <v>4830</v>
      </c>
      <c r="G3052">
        <v>92</v>
      </c>
      <c r="H3052">
        <v>7927</v>
      </c>
      <c r="I3052">
        <v>2300000</v>
      </c>
      <c r="J3052">
        <v>7.7</v>
      </c>
      <c r="K3052">
        <f>Table1[[#This Row],[Gross Earning]]-Table1[[#This Row],[Budget]]</f>
        <v>-2292073</v>
      </c>
    </row>
    <row r="3053" spans="1:11">
      <c r="A3053" t="s">
        <v>19989</v>
      </c>
      <c r="B3053" s="3">
        <v>1951</v>
      </c>
      <c r="C3053" t="s">
        <v>18812</v>
      </c>
      <c r="D3053" t="s">
        <v>12149</v>
      </c>
      <c r="E3053" t="s">
        <v>37</v>
      </c>
      <c r="F3053" t="s">
        <v>6036</v>
      </c>
      <c r="G3053">
        <v>108</v>
      </c>
      <c r="I3053">
        <v>2295429</v>
      </c>
      <c r="J3053">
        <v>7</v>
      </c>
      <c r="K3053">
        <f>Table1[[#This Row],[Gross Earning]]-Table1[[#This Row],[Budget]]</f>
        <v>-2295429</v>
      </c>
    </row>
    <row r="3054" spans="1:11">
      <c r="A3054" t="s">
        <v>19447</v>
      </c>
      <c r="B3054" s="3">
        <v>2011</v>
      </c>
      <c r="C3054" t="s">
        <v>19445</v>
      </c>
      <c r="D3054" t="s">
        <v>1733</v>
      </c>
      <c r="E3054" t="s">
        <v>37</v>
      </c>
      <c r="F3054" t="s">
        <v>4830</v>
      </c>
      <c r="G3054">
        <v>86</v>
      </c>
      <c r="H3054">
        <v>703002</v>
      </c>
      <c r="I3054">
        <v>3000000</v>
      </c>
      <c r="J3054">
        <v>6.1</v>
      </c>
      <c r="K3054">
        <f>Table1[[#This Row],[Gross Earning]]-Table1[[#This Row],[Budget]]</f>
        <v>-2296998</v>
      </c>
    </row>
    <row r="3055" spans="1:11">
      <c r="A3055" t="s">
        <v>12996</v>
      </c>
      <c r="B3055" s="3">
        <v>2008</v>
      </c>
      <c r="C3055" t="s">
        <v>12993</v>
      </c>
      <c r="D3055" t="s">
        <v>471</v>
      </c>
      <c r="E3055" t="s">
        <v>37</v>
      </c>
      <c r="F3055" t="s">
        <v>277</v>
      </c>
      <c r="G3055">
        <v>85</v>
      </c>
      <c r="H3055">
        <v>12701880</v>
      </c>
      <c r="I3055">
        <v>15000000</v>
      </c>
      <c r="J3055">
        <v>5.7</v>
      </c>
      <c r="K3055">
        <f>Table1[[#This Row],[Gross Earning]]-Table1[[#This Row],[Budget]]</f>
        <v>-2298120</v>
      </c>
    </row>
    <row r="3056" spans="1:11">
      <c r="A3056" t="s">
        <v>16548</v>
      </c>
      <c r="D3056" t="s">
        <v>3144</v>
      </c>
      <c r="E3056" t="s">
        <v>37</v>
      </c>
      <c r="F3056" t="s">
        <v>1126</v>
      </c>
      <c r="G3056">
        <v>44</v>
      </c>
      <c r="I3056">
        <v>2300000</v>
      </c>
      <c r="J3056">
        <v>8.1999999999999993</v>
      </c>
      <c r="K3056">
        <f>Table1[[#This Row],[Gross Earning]]-Table1[[#This Row],[Budget]]</f>
        <v>-2300000</v>
      </c>
    </row>
    <row r="3057" spans="1:11">
      <c r="A3057" t="s">
        <v>19126</v>
      </c>
      <c r="B3057" s="3">
        <v>1968</v>
      </c>
      <c r="C3057" t="s">
        <v>3817</v>
      </c>
      <c r="D3057" t="s">
        <v>11575</v>
      </c>
      <c r="E3057" t="s">
        <v>37</v>
      </c>
      <c r="F3057" t="s">
        <v>585</v>
      </c>
      <c r="G3057">
        <v>136</v>
      </c>
      <c r="I3057">
        <v>2300000</v>
      </c>
      <c r="J3057">
        <v>8</v>
      </c>
      <c r="K3057">
        <f>Table1[[#This Row],[Gross Earning]]-Table1[[#This Row],[Budget]]</f>
        <v>-2300000</v>
      </c>
    </row>
    <row r="3058" spans="1:11">
      <c r="A3058" t="s">
        <v>20000</v>
      </c>
      <c r="B3058" s="3">
        <v>1987</v>
      </c>
      <c r="C3058" t="s">
        <v>19999</v>
      </c>
      <c r="D3058" t="s">
        <v>829</v>
      </c>
      <c r="E3058" t="s">
        <v>37</v>
      </c>
      <c r="F3058" t="s">
        <v>4830</v>
      </c>
      <c r="G3058">
        <v>90</v>
      </c>
      <c r="I3058">
        <v>2300000</v>
      </c>
      <c r="J3058">
        <v>7.3</v>
      </c>
      <c r="K3058">
        <f>Table1[[#This Row],[Gross Earning]]-Table1[[#This Row],[Budget]]</f>
        <v>-2300000</v>
      </c>
    </row>
    <row r="3059" spans="1:11">
      <c r="A3059" t="s">
        <v>13333</v>
      </c>
      <c r="B3059" s="3">
        <v>2010</v>
      </c>
      <c r="C3059" t="s">
        <v>13332</v>
      </c>
      <c r="D3059" t="s">
        <v>3396</v>
      </c>
      <c r="E3059" t="s">
        <v>1464</v>
      </c>
      <c r="F3059" t="s">
        <v>39</v>
      </c>
      <c r="G3059">
        <v>111</v>
      </c>
      <c r="H3059">
        <v>7691700</v>
      </c>
      <c r="I3059">
        <v>10000000</v>
      </c>
      <c r="J3059">
        <v>7.5</v>
      </c>
      <c r="K3059">
        <f>Table1[[#This Row],[Gross Earning]]-Table1[[#This Row],[Budget]]</f>
        <v>-2308300</v>
      </c>
    </row>
    <row r="3060" spans="1:11">
      <c r="A3060" t="s">
        <v>19762</v>
      </c>
      <c r="B3060" s="3">
        <v>2006</v>
      </c>
      <c r="C3060" t="s">
        <v>19760</v>
      </c>
      <c r="D3060" t="s">
        <v>3913</v>
      </c>
      <c r="E3060" t="s">
        <v>37</v>
      </c>
      <c r="F3060" t="s">
        <v>585</v>
      </c>
      <c r="G3060">
        <v>86</v>
      </c>
      <c r="H3060">
        <v>475000</v>
      </c>
      <c r="I3060">
        <v>2800000</v>
      </c>
      <c r="J3060">
        <v>6</v>
      </c>
      <c r="K3060">
        <f>Table1[[#This Row],[Gross Earning]]-Table1[[#This Row],[Budget]]</f>
        <v>-2325000</v>
      </c>
    </row>
    <row r="3061" spans="1:11">
      <c r="A3061" t="s">
        <v>19900</v>
      </c>
      <c r="B3061" s="3">
        <v>2008</v>
      </c>
      <c r="C3061" t="s">
        <v>19898</v>
      </c>
      <c r="D3061" t="s">
        <v>67</v>
      </c>
      <c r="E3061" t="s">
        <v>37</v>
      </c>
      <c r="F3061" t="s">
        <v>4830</v>
      </c>
      <c r="G3061">
        <v>112</v>
      </c>
      <c r="H3061">
        <v>173783</v>
      </c>
      <c r="I3061">
        <v>2500000</v>
      </c>
      <c r="J3061">
        <v>7.6</v>
      </c>
      <c r="K3061">
        <f>Table1[[#This Row],[Gross Earning]]-Table1[[#This Row],[Budget]]</f>
        <v>-2326217</v>
      </c>
    </row>
    <row r="3062" spans="1:11">
      <c r="A3062" t="s">
        <v>19976</v>
      </c>
      <c r="B3062" s="3">
        <v>1944</v>
      </c>
      <c r="C3062" t="s">
        <v>18812</v>
      </c>
      <c r="D3062" t="s">
        <v>5926</v>
      </c>
      <c r="E3062" t="s">
        <v>37</v>
      </c>
      <c r="F3062" t="s">
        <v>15938</v>
      </c>
      <c r="G3062">
        <v>101</v>
      </c>
      <c r="I3062">
        <v>2361000</v>
      </c>
      <c r="J3062">
        <v>6.5</v>
      </c>
      <c r="K3062">
        <f>Table1[[#This Row],[Gross Earning]]-Table1[[#This Row],[Budget]]</f>
        <v>-2361000</v>
      </c>
    </row>
    <row r="3063" spans="1:11">
      <c r="A3063" t="s">
        <v>19905</v>
      </c>
      <c r="B3063" s="3">
        <v>2006</v>
      </c>
      <c r="C3063" t="s">
        <v>19904</v>
      </c>
      <c r="D3063" t="s">
        <v>3409</v>
      </c>
      <c r="E3063" t="s">
        <v>37</v>
      </c>
      <c r="G3063">
        <v>100</v>
      </c>
      <c r="H3063">
        <v>118666</v>
      </c>
      <c r="I3063">
        <v>2500000</v>
      </c>
      <c r="J3063">
        <v>6.6</v>
      </c>
      <c r="K3063">
        <f>Table1[[#This Row],[Gross Earning]]-Table1[[#This Row],[Budget]]</f>
        <v>-2381334</v>
      </c>
    </row>
    <row r="3064" spans="1:11">
      <c r="A3064" t="s">
        <v>16352</v>
      </c>
      <c r="B3064" s="3">
        <v>1984</v>
      </c>
      <c r="C3064" t="s">
        <v>16351</v>
      </c>
      <c r="D3064" t="s">
        <v>1415</v>
      </c>
      <c r="E3064" t="s">
        <v>37</v>
      </c>
      <c r="F3064" t="s">
        <v>585</v>
      </c>
      <c r="G3064">
        <v>109</v>
      </c>
      <c r="H3064">
        <v>5100000</v>
      </c>
      <c r="I3064">
        <v>7500000</v>
      </c>
      <c r="J3064">
        <v>6</v>
      </c>
      <c r="K3064">
        <f>Table1[[#This Row],[Gross Earning]]-Table1[[#This Row],[Budget]]</f>
        <v>-2400000</v>
      </c>
    </row>
    <row r="3065" spans="1:11">
      <c r="A3065" t="s">
        <v>20060</v>
      </c>
      <c r="B3065" s="3">
        <v>2014</v>
      </c>
      <c r="C3065" t="s">
        <v>20059</v>
      </c>
      <c r="D3065" t="s">
        <v>6545</v>
      </c>
      <c r="E3065" t="s">
        <v>37</v>
      </c>
      <c r="G3065">
        <v>97</v>
      </c>
      <c r="I3065">
        <v>2400000</v>
      </c>
      <c r="J3065">
        <v>5.3</v>
      </c>
      <c r="K3065">
        <f>Table1[[#This Row],[Gross Earning]]-Table1[[#This Row],[Budget]]</f>
        <v>-2400000</v>
      </c>
    </row>
    <row r="3066" spans="1:11">
      <c r="A3066" t="s">
        <v>19914</v>
      </c>
      <c r="B3066" s="3">
        <v>2010</v>
      </c>
      <c r="C3066" t="s">
        <v>19911</v>
      </c>
      <c r="D3066" t="s">
        <v>67</v>
      </c>
      <c r="E3066" t="s">
        <v>37</v>
      </c>
      <c r="F3066" t="s">
        <v>585</v>
      </c>
      <c r="G3066">
        <v>80</v>
      </c>
      <c r="H3066">
        <v>99851</v>
      </c>
      <c r="I3066">
        <v>2500000</v>
      </c>
      <c r="J3066">
        <v>7.1</v>
      </c>
      <c r="K3066">
        <f>Table1[[#This Row],[Gross Earning]]-Table1[[#This Row],[Budget]]</f>
        <v>-2400149</v>
      </c>
    </row>
    <row r="3067" spans="1:11">
      <c r="A3067" t="s">
        <v>18314</v>
      </c>
      <c r="B3067" s="3">
        <v>2001</v>
      </c>
      <c r="C3067" t="s">
        <v>18313</v>
      </c>
      <c r="D3067" t="s">
        <v>6283</v>
      </c>
      <c r="E3067" t="s">
        <v>37</v>
      </c>
      <c r="F3067" t="s">
        <v>585</v>
      </c>
      <c r="G3067">
        <v>99</v>
      </c>
      <c r="H3067">
        <v>92191</v>
      </c>
      <c r="I3067">
        <v>2500000</v>
      </c>
      <c r="J3067">
        <v>6.5</v>
      </c>
      <c r="K3067">
        <f>Table1[[#This Row],[Gross Earning]]-Table1[[#This Row],[Budget]]</f>
        <v>-2407809</v>
      </c>
    </row>
    <row r="3068" spans="1:11">
      <c r="A3068" t="s">
        <v>17151</v>
      </c>
      <c r="B3068" s="3">
        <v>2014</v>
      </c>
      <c r="C3068" t="s">
        <v>17150</v>
      </c>
      <c r="D3068" t="s">
        <v>2527</v>
      </c>
      <c r="E3068" t="s">
        <v>37</v>
      </c>
      <c r="F3068" t="s">
        <v>585</v>
      </c>
      <c r="G3068">
        <v>106</v>
      </c>
      <c r="H3068">
        <v>3588432</v>
      </c>
      <c r="I3068">
        <v>6000000</v>
      </c>
      <c r="J3068">
        <v>6.7</v>
      </c>
      <c r="K3068">
        <f>Table1[[#This Row],[Gross Earning]]-Table1[[#This Row],[Budget]]</f>
        <v>-2411568</v>
      </c>
    </row>
    <row r="3069" spans="1:11">
      <c r="A3069" t="s">
        <v>19929</v>
      </c>
      <c r="B3069" s="3">
        <v>2008</v>
      </c>
      <c r="C3069" t="s">
        <v>19928</v>
      </c>
      <c r="D3069" t="s">
        <v>16384</v>
      </c>
      <c r="E3069" t="s">
        <v>2778</v>
      </c>
      <c r="F3069" t="s">
        <v>39</v>
      </c>
      <c r="G3069">
        <v>90</v>
      </c>
      <c r="H3069">
        <v>75727</v>
      </c>
      <c r="I3069">
        <v>2500000</v>
      </c>
      <c r="J3069">
        <v>5.9</v>
      </c>
      <c r="K3069">
        <f>Table1[[#This Row],[Gross Earning]]-Table1[[#This Row],[Budget]]</f>
        <v>-2424273</v>
      </c>
    </row>
    <row r="3070" spans="1:11">
      <c r="A3070" t="s">
        <v>15236</v>
      </c>
      <c r="B3070" s="3">
        <v>2014</v>
      </c>
      <c r="C3070" t="s">
        <v>15234</v>
      </c>
      <c r="D3070" t="s">
        <v>2527</v>
      </c>
      <c r="E3070" t="s">
        <v>37</v>
      </c>
      <c r="F3070" t="s">
        <v>585</v>
      </c>
      <c r="G3070">
        <v>97</v>
      </c>
      <c r="H3070">
        <v>7574066</v>
      </c>
      <c r="I3070">
        <v>10000000</v>
      </c>
      <c r="J3070">
        <v>6.3</v>
      </c>
      <c r="K3070">
        <f>Table1[[#This Row],[Gross Earning]]-Table1[[#This Row],[Budget]]</f>
        <v>-2425934</v>
      </c>
    </row>
    <row r="3071" spans="1:11">
      <c r="A3071" t="s">
        <v>19908</v>
      </c>
      <c r="B3071" s="3">
        <v>2006</v>
      </c>
      <c r="C3071" t="s">
        <v>19907</v>
      </c>
      <c r="D3071" t="s">
        <v>3932</v>
      </c>
      <c r="E3071" t="s">
        <v>37</v>
      </c>
      <c r="F3071" t="s">
        <v>39</v>
      </c>
      <c r="G3071">
        <v>100</v>
      </c>
      <c r="H3071">
        <v>71904</v>
      </c>
      <c r="I3071">
        <v>2500000</v>
      </c>
      <c r="J3071">
        <v>5.7</v>
      </c>
      <c r="K3071">
        <f>Table1[[#This Row],[Gross Earning]]-Table1[[#This Row],[Budget]]</f>
        <v>-2428096</v>
      </c>
    </row>
    <row r="3072" spans="1:11">
      <c r="A3072" t="s">
        <v>18676</v>
      </c>
      <c r="B3072" s="3">
        <v>1998</v>
      </c>
      <c r="C3072" t="s">
        <v>13736</v>
      </c>
      <c r="D3072" t="s">
        <v>1681</v>
      </c>
      <c r="E3072" t="s">
        <v>37</v>
      </c>
      <c r="F3072" t="s">
        <v>585</v>
      </c>
      <c r="G3072">
        <v>93</v>
      </c>
      <c r="H3072">
        <v>64359</v>
      </c>
      <c r="I3072">
        <v>2500000</v>
      </c>
      <c r="J3072">
        <v>5.9</v>
      </c>
      <c r="K3072">
        <f>Table1[[#This Row],[Gross Earning]]-Table1[[#This Row],[Budget]]</f>
        <v>-2435641</v>
      </c>
    </row>
    <row r="3073" spans="1:11">
      <c r="A3073" t="s">
        <v>15098</v>
      </c>
      <c r="B3073" s="3">
        <v>2008</v>
      </c>
      <c r="C3073" t="s">
        <v>15097</v>
      </c>
      <c r="D3073" t="s">
        <v>3632</v>
      </c>
      <c r="E3073" t="s">
        <v>37</v>
      </c>
      <c r="F3073" t="s">
        <v>39</v>
      </c>
      <c r="G3073">
        <v>95</v>
      </c>
      <c r="H3073">
        <v>7563670</v>
      </c>
      <c r="I3073">
        <v>10000000</v>
      </c>
      <c r="J3073">
        <v>5.2</v>
      </c>
      <c r="K3073">
        <f>Table1[[#This Row],[Gross Earning]]-Table1[[#This Row],[Budget]]</f>
        <v>-2436330</v>
      </c>
    </row>
    <row r="3074" spans="1:11">
      <c r="A3074" t="s">
        <v>11897</v>
      </c>
      <c r="B3074" s="3">
        <v>2001</v>
      </c>
      <c r="C3074" t="s">
        <v>6704</v>
      </c>
      <c r="D3074" t="s">
        <v>3409</v>
      </c>
      <c r="E3074" t="s">
        <v>37</v>
      </c>
      <c r="F3074" t="s">
        <v>585</v>
      </c>
      <c r="G3074">
        <v>125</v>
      </c>
      <c r="H3074">
        <v>15561627</v>
      </c>
      <c r="I3074">
        <v>18000000</v>
      </c>
      <c r="J3074">
        <v>7.5</v>
      </c>
      <c r="K3074">
        <f>Table1[[#This Row],[Gross Earning]]-Table1[[#This Row],[Budget]]</f>
        <v>-2438373</v>
      </c>
    </row>
    <row r="3075" spans="1:11">
      <c r="A3075" t="s">
        <v>7419</v>
      </c>
      <c r="B3075" s="3">
        <v>2011</v>
      </c>
      <c r="C3075" t="s">
        <v>5349</v>
      </c>
      <c r="D3075" t="s">
        <v>2813</v>
      </c>
      <c r="E3075" t="s">
        <v>37</v>
      </c>
      <c r="F3075" t="s">
        <v>39</v>
      </c>
      <c r="G3075">
        <v>109</v>
      </c>
      <c r="H3075">
        <v>37553932</v>
      </c>
      <c r="I3075">
        <v>40000000</v>
      </c>
      <c r="J3075">
        <v>6.7</v>
      </c>
      <c r="K3075">
        <f>Table1[[#This Row],[Gross Earning]]-Table1[[#This Row],[Budget]]</f>
        <v>-2446068</v>
      </c>
    </row>
    <row r="3076" spans="1:11">
      <c r="A3076" t="s">
        <v>5241</v>
      </c>
      <c r="B3076" s="3">
        <v>2014</v>
      </c>
      <c r="C3076" t="s">
        <v>5239</v>
      </c>
      <c r="D3076" t="s">
        <v>59</v>
      </c>
      <c r="E3076" t="s">
        <v>37</v>
      </c>
      <c r="F3076" t="s">
        <v>39</v>
      </c>
      <c r="G3076">
        <v>89</v>
      </c>
      <c r="H3076">
        <v>47553512</v>
      </c>
      <c r="I3076">
        <v>50000000</v>
      </c>
      <c r="J3076">
        <v>5.8</v>
      </c>
      <c r="K3076">
        <f>Table1[[#This Row],[Gross Earning]]-Table1[[#This Row],[Budget]]</f>
        <v>-2446488</v>
      </c>
    </row>
    <row r="3077" spans="1:11">
      <c r="A3077" t="s">
        <v>13014</v>
      </c>
      <c r="B3077" s="3">
        <v>2006</v>
      </c>
      <c r="C3077" t="s">
        <v>13012</v>
      </c>
      <c r="D3077" t="s">
        <v>13013</v>
      </c>
      <c r="E3077" t="s">
        <v>37</v>
      </c>
      <c r="F3077" t="s">
        <v>585</v>
      </c>
      <c r="G3077">
        <v>121</v>
      </c>
      <c r="H3077">
        <v>12549485</v>
      </c>
      <c r="I3077">
        <v>15000000</v>
      </c>
      <c r="J3077">
        <v>6.2</v>
      </c>
      <c r="K3077">
        <f>Table1[[#This Row],[Gross Earning]]-Table1[[#This Row],[Budget]]</f>
        <v>-2450515</v>
      </c>
    </row>
    <row r="3078" spans="1:11">
      <c r="A3078" t="s">
        <v>15689</v>
      </c>
      <c r="B3078" s="3">
        <v>2000</v>
      </c>
      <c r="C3078" t="s">
        <v>886</v>
      </c>
      <c r="D3078" t="s">
        <v>464</v>
      </c>
      <c r="E3078" t="s">
        <v>37</v>
      </c>
      <c r="F3078" t="s">
        <v>585</v>
      </c>
      <c r="G3078">
        <v>119</v>
      </c>
      <c r="H3078">
        <v>6047856</v>
      </c>
      <c r="I3078">
        <v>8500000</v>
      </c>
      <c r="J3078">
        <v>6.7</v>
      </c>
      <c r="K3078">
        <f>Table1[[#This Row],[Gross Earning]]-Table1[[#This Row],[Budget]]</f>
        <v>-2452144</v>
      </c>
    </row>
    <row r="3079" spans="1:11">
      <c r="A3079" t="s">
        <v>11078</v>
      </c>
      <c r="B3079" s="3">
        <v>2012</v>
      </c>
      <c r="C3079" t="s">
        <v>11076</v>
      </c>
      <c r="D3079" t="s">
        <v>11077</v>
      </c>
      <c r="E3079" t="s">
        <v>37</v>
      </c>
      <c r="F3079" t="s">
        <v>585</v>
      </c>
      <c r="G3079">
        <v>95</v>
      </c>
      <c r="H3079">
        <v>17529157</v>
      </c>
      <c r="I3079">
        <v>20000000</v>
      </c>
      <c r="J3079">
        <v>5</v>
      </c>
      <c r="K3079">
        <f>Table1[[#This Row],[Gross Earning]]-Table1[[#This Row],[Budget]]</f>
        <v>-2470843</v>
      </c>
    </row>
    <row r="3080" spans="1:11">
      <c r="A3080" t="s">
        <v>7458</v>
      </c>
      <c r="B3080" s="3">
        <v>2002</v>
      </c>
      <c r="C3080" t="s">
        <v>3817</v>
      </c>
      <c r="D3080" t="s">
        <v>7249</v>
      </c>
      <c r="E3080" t="s">
        <v>37</v>
      </c>
      <c r="F3080" t="s">
        <v>585</v>
      </c>
      <c r="G3080">
        <v>150</v>
      </c>
      <c r="H3080">
        <v>32519322</v>
      </c>
      <c r="I3080">
        <v>35000000</v>
      </c>
      <c r="J3080">
        <v>8.5</v>
      </c>
      <c r="K3080">
        <f>Table1[[#This Row],[Gross Earning]]-Table1[[#This Row],[Budget]]</f>
        <v>-2480678</v>
      </c>
    </row>
    <row r="3081" spans="1:11">
      <c r="A3081" t="s">
        <v>11090</v>
      </c>
      <c r="B3081" s="3">
        <v>1995</v>
      </c>
      <c r="C3081" t="s">
        <v>9184</v>
      </c>
      <c r="D3081" t="s">
        <v>1415</v>
      </c>
      <c r="E3081" t="s">
        <v>37</v>
      </c>
      <c r="F3081" t="s">
        <v>39</v>
      </c>
      <c r="G3081">
        <v>103</v>
      </c>
      <c r="H3081">
        <v>17518220</v>
      </c>
      <c r="I3081">
        <v>20000000</v>
      </c>
      <c r="J3081">
        <v>6.6</v>
      </c>
      <c r="K3081">
        <f>Table1[[#This Row],[Gross Earning]]-Table1[[#This Row],[Budget]]</f>
        <v>-2481780</v>
      </c>
    </row>
    <row r="3082" spans="1:11">
      <c r="A3082" t="s">
        <v>20199</v>
      </c>
      <c r="B3082" s="3">
        <v>2003</v>
      </c>
      <c r="C3082" t="s">
        <v>20195</v>
      </c>
      <c r="D3082" t="s">
        <v>20197</v>
      </c>
      <c r="E3082" t="s">
        <v>1464</v>
      </c>
      <c r="F3082" t="s">
        <v>39</v>
      </c>
      <c r="G3082">
        <v>80</v>
      </c>
      <c r="H3082">
        <v>7002255</v>
      </c>
      <c r="I3082">
        <v>9500000</v>
      </c>
      <c r="J3082">
        <v>7.8</v>
      </c>
      <c r="K3082">
        <f>Table1[[#This Row],[Gross Earning]]-Table1[[#This Row],[Budget]]</f>
        <v>-2497745</v>
      </c>
    </row>
    <row r="3083" spans="1:11">
      <c r="A3083" t="s">
        <v>16906</v>
      </c>
      <c r="B3083" s="3">
        <v>2011</v>
      </c>
      <c r="C3083" t="s">
        <v>10722</v>
      </c>
      <c r="D3083" t="s">
        <v>3409</v>
      </c>
      <c r="E3083" t="s">
        <v>37</v>
      </c>
      <c r="F3083" t="s">
        <v>6723</v>
      </c>
      <c r="G3083">
        <v>101</v>
      </c>
      <c r="H3083">
        <v>4000304</v>
      </c>
      <c r="I3083">
        <v>6500000</v>
      </c>
      <c r="J3083">
        <v>7.3</v>
      </c>
      <c r="K3083">
        <f>Table1[[#This Row],[Gross Earning]]-Table1[[#This Row],[Budget]]</f>
        <v>-2499696</v>
      </c>
    </row>
    <row r="3084" spans="1:11">
      <c r="A3084" t="s">
        <v>5818</v>
      </c>
      <c r="B3084" s="3">
        <v>1968</v>
      </c>
      <c r="C3084" t="s">
        <v>5815</v>
      </c>
      <c r="D3084" t="s">
        <v>3057</v>
      </c>
      <c r="E3084" t="s">
        <v>37</v>
      </c>
      <c r="F3084" t="s">
        <v>5613</v>
      </c>
      <c r="G3084">
        <v>111</v>
      </c>
      <c r="I3084">
        <v>2500000</v>
      </c>
      <c r="J3084">
        <v>7.2</v>
      </c>
      <c r="K3084">
        <f>Table1[[#This Row],[Gross Earning]]-Table1[[#This Row],[Budget]]</f>
        <v>-2500000</v>
      </c>
    </row>
    <row r="3085" spans="1:11">
      <c r="A3085" t="s">
        <v>18033</v>
      </c>
      <c r="B3085" s="3">
        <v>2008</v>
      </c>
      <c r="C3085" t="s">
        <v>18030</v>
      </c>
      <c r="D3085" t="s">
        <v>18032</v>
      </c>
      <c r="E3085" t="s">
        <v>37</v>
      </c>
      <c r="F3085" t="s">
        <v>5613</v>
      </c>
      <c r="G3085">
        <v>92</v>
      </c>
      <c r="I3085">
        <v>2500000</v>
      </c>
      <c r="J3085">
        <v>6.2</v>
      </c>
      <c r="K3085">
        <f>Table1[[#This Row],[Gross Earning]]-Table1[[#This Row],[Budget]]</f>
        <v>-2500000</v>
      </c>
    </row>
    <row r="3086" spans="1:11">
      <c r="A3086" t="s">
        <v>19795</v>
      </c>
      <c r="B3086" s="3">
        <v>2010</v>
      </c>
      <c r="C3086" t="s">
        <v>19793</v>
      </c>
      <c r="D3086" t="s">
        <v>67</v>
      </c>
      <c r="E3086" t="s">
        <v>37</v>
      </c>
      <c r="G3086">
        <v>97</v>
      </c>
      <c r="I3086">
        <v>2500000</v>
      </c>
      <c r="J3086">
        <v>7.6</v>
      </c>
      <c r="K3086">
        <f>Table1[[#This Row],[Gross Earning]]-Table1[[#This Row],[Budget]]</f>
        <v>-2500000</v>
      </c>
    </row>
    <row r="3087" spans="1:11">
      <c r="A3087" t="s">
        <v>19817</v>
      </c>
      <c r="B3087" s="3">
        <v>1971</v>
      </c>
      <c r="C3087" t="s">
        <v>19816</v>
      </c>
      <c r="D3087" t="s">
        <v>647</v>
      </c>
      <c r="E3087" t="s">
        <v>37</v>
      </c>
      <c r="F3087" t="s">
        <v>277</v>
      </c>
      <c r="G3087">
        <v>98</v>
      </c>
      <c r="I3087">
        <v>2500000</v>
      </c>
      <c r="J3087">
        <v>6.3</v>
      </c>
      <c r="K3087">
        <f>Table1[[#This Row],[Gross Earning]]-Table1[[#This Row],[Budget]]</f>
        <v>-2500000</v>
      </c>
    </row>
    <row r="3088" spans="1:11">
      <c r="A3088" t="s">
        <v>19822</v>
      </c>
      <c r="B3088" s="3">
        <v>1963</v>
      </c>
      <c r="C3088" t="s">
        <v>14660</v>
      </c>
      <c r="D3088" t="s">
        <v>3409</v>
      </c>
      <c r="E3088" t="s">
        <v>37</v>
      </c>
      <c r="F3088" t="s">
        <v>6036</v>
      </c>
      <c r="G3088">
        <v>112</v>
      </c>
      <c r="I3088">
        <v>2500000</v>
      </c>
      <c r="J3088">
        <v>7.9</v>
      </c>
      <c r="K3088">
        <f>Table1[[#This Row],[Gross Earning]]-Table1[[#This Row],[Budget]]</f>
        <v>-2500000</v>
      </c>
    </row>
    <row r="3089" spans="1:11">
      <c r="A3089" t="s">
        <v>19938</v>
      </c>
      <c r="B3089" s="3">
        <v>2010</v>
      </c>
      <c r="C3089" t="s">
        <v>19937</v>
      </c>
      <c r="D3089" t="s">
        <v>9105</v>
      </c>
      <c r="E3089" t="s">
        <v>37</v>
      </c>
      <c r="F3089" t="s">
        <v>1568</v>
      </c>
      <c r="G3089">
        <v>89</v>
      </c>
      <c r="I3089">
        <v>2500000</v>
      </c>
      <c r="J3089">
        <v>5.8</v>
      </c>
      <c r="K3089">
        <f>Table1[[#This Row],[Gross Earning]]-Table1[[#This Row],[Budget]]</f>
        <v>-2500000</v>
      </c>
    </row>
    <row r="3090" spans="1:11">
      <c r="A3090" t="s">
        <v>19943</v>
      </c>
      <c r="B3090" s="3">
        <v>2015</v>
      </c>
      <c r="C3090" t="s">
        <v>19941</v>
      </c>
      <c r="D3090" t="s">
        <v>7579</v>
      </c>
      <c r="E3090" t="s">
        <v>37</v>
      </c>
      <c r="F3090" t="s">
        <v>4830</v>
      </c>
      <c r="G3090">
        <v>87</v>
      </c>
      <c r="I3090">
        <v>2500000</v>
      </c>
      <c r="J3090">
        <v>5</v>
      </c>
      <c r="K3090">
        <f>Table1[[#This Row],[Gross Earning]]-Table1[[#This Row],[Budget]]</f>
        <v>-2500000</v>
      </c>
    </row>
    <row r="3091" spans="1:11">
      <c r="A3091" t="s">
        <v>19964</v>
      </c>
      <c r="B3091" s="3">
        <v>2015</v>
      </c>
      <c r="C3091" t="s">
        <v>19962</v>
      </c>
      <c r="D3091" t="s">
        <v>1935</v>
      </c>
      <c r="E3091" t="s">
        <v>37</v>
      </c>
      <c r="F3091" t="s">
        <v>585</v>
      </c>
      <c r="G3091">
        <v>110</v>
      </c>
      <c r="I3091">
        <v>2500000</v>
      </c>
      <c r="J3091">
        <v>5</v>
      </c>
      <c r="K3091">
        <f>Table1[[#This Row],[Gross Earning]]-Table1[[#This Row],[Budget]]</f>
        <v>-2500000</v>
      </c>
    </row>
    <row r="3092" spans="1:11">
      <c r="A3092" t="s">
        <v>19971</v>
      </c>
      <c r="B3092" s="3">
        <v>2012</v>
      </c>
      <c r="C3092" t="s">
        <v>19970</v>
      </c>
      <c r="D3092" t="s">
        <v>5482</v>
      </c>
      <c r="E3092" t="s">
        <v>37</v>
      </c>
      <c r="F3092" t="s">
        <v>585</v>
      </c>
      <c r="G3092">
        <v>101</v>
      </c>
      <c r="I3092">
        <v>2500000</v>
      </c>
      <c r="J3092">
        <v>3.1</v>
      </c>
      <c r="K3092">
        <f>Table1[[#This Row],[Gross Earning]]-Table1[[#This Row],[Budget]]</f>
        <v>-2500000</v>
      </c>
    </row>
    <row r="3093" spans="1:11">
      <c r="A3093" t="s">
        <v>20012</v>
      </c>
      <c r="B3093" s="3">
        <v>2014</v>
      </c>
      <c r="C3093" t="s">
        <v>20009</v>
      </c>
      <c r="D3093" t="s">
        <v>4075</v>
      </c>
      <c r="E3093" t="s">
        <v>37</v>
      </c>
      <c r="F3093" t="s">
        <v>39</v>
      </c>
      <c r="G3093">
        <v>90</v>
      </c>
      <c r="I3093">
        <v>2500000</v>
      </c>
      <c r="J3093">
        <v>6.9</v>
      </c>
      <c r="K3093">
        <f>Table1[[#This Row],[Gross Earning]]-Table1[[#This Row],[Budget]]</f>
        <v>-2500000</v>
      </c>
    </row>
    <row r="3094" spans="1:11">
      <c r="A3094" t="s">
        <v>20065</v>
      </c>
      <c r="B3094" s="3">
        <v>2007</v>
      </c>
      <c r="C3094" t="s">
        <v>17173</v>
      </c>
      <c r="D3094" t="s">
        <v>8536</v>
      </c>
      <c r="E3094" t="s">
        <v>37</v>
      </c>
      <c r="F3094" t="s">
        <v>585</v>
      </c>
      <c r="G3094">
        <v>90</v>
      </c>
      <c r="I3094">
        <v>2500000</v>
      </c>
      <c r="J3094">
        <v>6</v>
      </c>
      <c r="K3094">
        <f>Table1[[#This Row],[Gross Earning]]-Table1[[#This Row],[Budget]]</f>
        <v>-2500000</v>
      </c>
    </row>
    <row r="3095" spans="1:11">
      <c r="A3095" t="s">
        <v>23501</v>
      </c>
      <c r="B3095" s="3">
        <v>2008</v>
      </c>
      <c r="C3095" t="s">
        <v>23497</v>
      </c>
      <c r="D3095" t="s">
        <v>23499</v>
      </c>
      <c r="E3095" t="s">
        <v>37</v>
      </c>
      <c r="F3095" t="s">
        <v>95</v>
      </c>
      <c r="G3095">
        <v>89</v>
      </c>
      <c r="I3095">
        <v>2500000</v>
      </c>
      <c r="J3095">
        <v>5.4</v>
      </c>
      <c r="K3095">
        <f>Table1[[#This Row],[Gross Earning]]-Table1[[#This Row],[Budget]]</f>
        <v>-2500000</v>
      </c>
    </row>
    <row r="3096" spans="1:11">
      <c r="A3096" t="s">
        <v>9759</v>
      </c>
      <c r="B3096" s="3">
        <v>2007</v>
      </c>
      <c r="C3096" t="s">
        <v>9758</v>
      </c>
      <c r="D3096" t="s">
        <v>334</v>
      </c>
      <c r="E3096" t="s">
        <v>37</v>
      </c>
      <c r="F3096" t="s">
        <v>585</v>
      </c>
      <c r="G3096">
        <v>103</v>
      </c>
      <c r="H3096">
        <v>22466994</v>
      </c>
      <c r="I3096">
        <v>25000000</v>
      </c>
      <c r="J3096">
        <v>6.3</v>
      </c>
      <c r="K3096">
        <f>Table1[[#This Row],[Gross Earning]]-Table1[[#This Row],[Budget]]</f>
        <v>-2533006</v>
      </c>
    </row>
    <row r="3097" spans="1:11">
      <c r="A3097" t="s">
        <v>17354</v>
      </c>
      <c r="B3097" s="3">
        <v>2002</v>
      </c>
      <c r="C3097" t="s">
        <v>15906</v>
      </c>
      <c r="D3097" t="s">
        <v>214</v>
      </c>
      <c r="E3097" t="s">
        <v>37</v>
      </c>
      <c r="F3097" t="s">
        <v>39</v>
      </c>
      <c r="G3097">
        <v>141</v>
      </c>
      <c r="H3097">
        <v>3064356</v>
      </c>
      <c r="I3097">
        <v>5600000</v>
      </c>
      <c r="J3097">
        <v>6.9</v>
      </c>
      <c r="K3097">
        <f>Table1[[#This Row],[Gross Earning]]-Table1[[#This Row],[Budget]]</f>
        <v>-2535644</v>
      </c>
    </row>
    <row r="3098" spans="1:11">
      <c r="A3098" t="s">
        <v>19789</v>
      </c>
      <c r="B3098" s="3">
        <v>1952</v>
      </c>
      <c r="C3098" t="s">
        <v>19788</v>
      </c>
      <c r="D3098" t="s">
        <v>11250</v>
      </c>
      <c r="E3098" t="s">
        <v>37</v>
      </c>
      <c r="F3098" t="s">
        <v>6036</v>
      </c>
      <c r="G3098">
        <v>103</v>
      </c>
      <c r="I3098">
        <v>2540800</v>
      </c>
      <c r="J3098">
        <v>8.3000000000000007</v>
      </c>
      <c r="K3098">
        <f>Table1[[#This Row],[Gross Earning]]-Table1[[#This Row],[Budget]]</f>
        <v>-2540800</v>
      </c>
    </row>
    <row r="3099" spans="1:11">
      <c r="A3099" t="s">
        <v>17912</v>
      </c>
      <c r="B3099" s="3">
        <v>2014</v>
      </c>
      <c r="C3099" t="s">
        <v>17910</v>
      </c>
      <c r="D3099" t="s">
        <v>17911</v>
      </c>
      <c r="E3099" t="s">
        <v>37</v>
      </c>
      <c r="F3099" t="s">
        <v>585</v>
      </c>
      <c r="G3099">
        <v>112</v>
      </c>
      <c r="H3099">
        <v>2445646</v>
      </c>
      <c r="I3099">
        <v>5000000</v>
      </c>
      <c r="J3099">
        <v>7</v>
      </c>
      <c r="K3099">
        <f>Table1[[#This Row],[Gross Earning]]-Table1[[#This Row],[Budget]]</f>
        <v>-2554354</v>
      </c>
    </row>
    <row r="3100" spans="1:11">
      <c r="A3100" t="s">
        <v>19775</v>
      </c>
      <c r="B3100" s="3">
        <v>2007</v>
      </c>
      <c r="C3100" t="s">
        <v>19773</v>
      </c>
      <c r="D3100" t="s">
        <v>4277</v>
      </c>
      <c r="E3100" t="s">
        <v>2778</v>
      </c>
      <c r="F3100" t="s">
        <v>585</v>
      </c>
      <c r="G3100">
        <v>66</v>
      </c>
      <c r="H3100">
        <v>38108</v>
      </c>
      <c r="I3100">
        <v>2600000</v>
      </c>
      <c r="J3100">
        <v>7.2</v>
      </c>
      <c r="K3100">
        <f>Table1[[#This Row],[Gross Earning]]-Table1[[#This Row],[Budget]]</f>
        <v>-2561892</v>
      </c>
    </row>
    <row r="3101" spans="1:11">
      <c r="A3101" t="s">
        <v>14234</v>
      </c>
      <c r="B3101" s="3">
        <v>1981</v>
      </c>
      <c r="C3101" t="s">
        <v>710</v>
      </c>
      <c r="D3101" t="s">
        <v>14233</v>
      </c>
      <c r="E3101" t="s">
        <v>8731</v>
      </c>
      <c r="F3101" t="s">
        <v>585</v>
      </c>
      <c r="G3101">
        <v>293</v>
      </c>
      <c r="H3101">
        <v>11433134</v>
      </c>
      <c r="I3101">
        <v>14000000</v>
      </c>
      <c r="J3101">
        <v>8.4</v>
      </c>
      <c r="K3101">
        <f>Table1[[#This Row],[Gross Earning]]-Table1[[#This Row],[Budget]]</f>
        <v>-2566866</v>
      </c>
    </row>
    <row r="3102" spans="1:11">
      <c r="A3102" t="s">
        <v>17812</v>
      </c>
      <c r="B3102" s="3">
        <v>2003</v>
      </c>
      <c r="C3102" t="s">
        <v>17810</v>
      </c>
      <c r="D3102" t="s">
        <v>11289</v>
      </c>
      <c r="E3102" t="s">
        <v>1464</v>
      </c>
      <c r="F3102" t="s">
        <v>585</v>
      </c>
      <c r="G3102">
        <v>112</v>
      </c>
      <c r="H3102">
        <v>3432342</v>
      </c>
      <c r="I3102">
        <v>6000000</v>
      </c>
      <c r="J3102">
        <v>7.7</v>
      </c>
      <c r="K3102">
        <f>Table1[[#This Row],[Gross Earning]]-Table1[[#This Row],[Budget]]</f>
        <v>-2567658</v>
      </c>
    </row>
    <row r="3103" spans="1:11">
      <c r="A3103" t="s">
        <v>19478</v>
      </c>
      <c r="B3103" s="3">
        <v>2012</v>
      </c>
      <c r="C3103" t="s">
        <v>19477</v>
      </c>
      <c r="D3103" t="s">
        <v>1681</v>
      </c>
      <c r="E3103" t="s">
        <v>37</v>
      </c>
      <c r="F3103" t="s">
        <v>585</v>
      </c>
      <c r="G3103">
        <v>87</v>
      </c>
      <c r="H3103">
        <v>418268</v>
      </c>
      <c r="I3103">
        <v>3000000</v>
      </c>
      <c r="J3103">
        <v>5.3</v>
      </c>
      <c r="K3103">
        <f>Table1[[#This Row],[Gross Earning]]-Table1[[#This Row],[Budget]]</f>
        <v>-2581732</v>
      </c>
    </row>
    <row r="3104" spans="1:11">
      <c r="A3104" t="s">
        <v>19785</v>
      </c>
      <c r="B3104" s="3">
        <v>2007</v>
      </c>
      <c r="C3104" t="s">
        <v>19784</v>
      </c>
      <c r="D3104" t="s">
        <v>5544</v>
      </c>
      <c r="E3104" t="s">
        <v>37</v>
      </c>
      <c r="F3104" t="s">
        <v>585</v>
      </c>
      <c r="G3104">
        <v>100</v>
      </c>
      <c r="I3104">
        <v>2600000</v>
      </c>
      <c r="J3104">
        <v>5.3</v>
      </c>
      <c r="K3104">
        <f>Table1[[#This Row],[Gross Earning]]-Table1[[#This Row],[Budget]]</f>
        <v>-2600000</v>
      </c>
    </row>
    <row r="3105" spans="1:11">
      <c r="A3105" t="s">
        <v>19503</v>
      </c>
      <c r="B3105" s="3">
        <v>2004</v>
      </c>
      <c r="C3105" t="s">
        <v>14383</v>
      </c>
      <c r="D3105" t="s">
        <v>4479</v>
      </c>
      <c r="E3105" t="s">
        <v>8731</v>
      </c>
      <c r="F3105" t="s">
        <v>585</v>
      </c>
      <c r="G3105">
        <v>98</v>
      </c>
      <c r="H3105">
        <v>95016</v>
      </c>
      <c r="I3105">
        <v>2700000</v>
      </c>
      <c r="J3105">
        <v>7.4</v>
      </c>
      <c r="K3105">
        <f>Table1[[#This Row],[Gross Earning]]-Table1[[#This Row],[Budget]]</f>
        <v>-2604984</v>
      </c>
    </row>
    <row r="3106" spans="1:11">
      <c r="A3106" t="s">
        <v>18968</v>
      </c>
      <c r="B3106" s="3">
        <v>1998</v>
      </c>
      <c r="C3106" t="s">
        <v>18965</v>
      </c>
      <c r="D3106" t="s">
        <v>6519</v>
      </c>
      <c r="E3106" t="s">
        <v>2778</v>
      </c>
      <c r="F3106" t="s">
        <v>585</v>
      </c>
      <c r="G3106">
        <v>106</v>
      </c>
      <c r="H3106">
        <v>886410</v>
      </c>
      <c r="I3106">
        <v>3500000</v>
      </c>
      <c r="J3106">
        <v>6.8</v>
      </c>
      <c r="K3106">
        <f>Table1[[#This Row],[Gross Earning]]-Table1[[#This Row],[Budget]]</f>
        <v>-2613590</v>
      </c>
    </row>
    <row r="3107" spans="1:11">
      <c r="A3107" t="s">
        <v>19737</v>
      </c>
      <c r="B3107" s="3">
        <v>1943</v>
      </c>
      <c r="C3107" t="s">
        <v>18791</v>
      </c>
      <c r="D3107" t="s">
        <v>19736</v>
      </c>
      <c r="E3107" t="s">
        <v>37</v>
      </c>
      <c r="F3107" t="s">
        <v>15938</v>
      </c>
      <c r="G3107">
        <v>122</v>
      </c>
      <c r="I3107">
        <v>2627000</v>
      </c>
      <c r="J3107">
        <v>7</v>
      </c>
      <c r="K3107">
        <f>Table1[[#This Row],[Gross Earning]]-Table1[[#This Row],[Budget]]</f>
        <v>-2627000</v>
      </c>
    </row>
    <row r="3108" spans="1:11">
      <c r="A3108" t="s">
        <v>6552</v>
      </c>
      <c r="B3108" s="3">
        <v>2011</v>
      </c>
      <c r="C3108" t="s">
        <v>6549</v>
      </c>
      <c r="D3108" t="s">
        <v>1875</v>
      </c>
      <c r="E3108" t="s">
        <v>37</v>
      </c>
      <c r="F3108" t="s">
        <v>585</v>
      </c>
      <c r="G3108">
        <v>109</v>
      </c>
      <c r="H3108">
        <v>37371385</v>
      </c>
      <c r="I3108">
        <v>40000000</v>
      </c>
      <c r="J3108">
        <v>7</v>
      </c>
      <c r="K3108">
        <f>Table1[[#This Row],[Gross Earning]]-Table1[[#This Row],[Budget]]</f>
        <v>-2628615</v>
      </c>
    </row>
    <row r="3109" spans="1:11">
      <c r="A3109" t="s">
        <v>10420</v>
      </c>
      <c r="B3109" s="3">
        <v>2001</v>
      </c>
      <c r="C3109" t="s">
        <v>2178</v>
      </c>
      <c r="D3109" t="s">
        <v>4262</v>
      </c>
      <c r="E3109" t="s">
        <v>37</v>
      </c>
      <c r="F3109" t="s">
        <v>39</v>
      </c>
      <c r="G3109">
        <v>96</v>
      </c>
      <c r="H3109">
        <v>19351569</v>
      </c>
      <c r="I3109">
        <v>22000000</v>
      </c>
      <c r="J3109">
        <v>5.9</v>
      </c>
      <c r="K3109">
        <f>Table1[[#This Row],[Gross Earning]]-Table1[[#This Row],[Budget]]</f>
        <v>-2648431</v>
      </c>
    </row>
    <row r="3110" spans="1:11">
      <c r="A3110" t="s">
        <v>19731</v>
      </c>
      <c r="B3110" s="3">
        <v>1996</v>
      </c>
      <c r="C3110" t="s">
        <v>19728</v>
      </c>
      <c r="D3110" t="s">
        <v>2527</v>
      </c>
      <c r="E3110" t="s">
        <v>10490</v>
      </c>
      <c r="G3110">
        <v>95</v>
      </c>
      <c r="I3110">
        <v>2650000</v>
      </c>
      <c r="J3110">
        <v>7</v>
      </c>
      <c r="K3110">
        <f>Table1[[#This Row],[Gross Earning]]-Table1[[#This Row],[Budget]]</f>
        <v>-2650000</v>
      </c>
    </row>
    <row r="3111" spans="1:11">
      <c r="A3111" t="s">
        <v>18592</v>
      </c>
      <c r="B3111" s="3">
        <v>2005</v>
      </c>
      <c r="C3111" t="s">
        <v>18591</v>
      </c>
      <c r="D3111" t="s">
        <v>2527</v>
      </c>
      <c r="E3111" t="s">
        <v>37</v>
      </c>
      <c r="F3111" t="s">
        <v>585</v>
      </c>
      <c r="G3111">
        <v>96</v>
      </c>
      <c r="H3111">
        <v>1325073</v>
      </c>
      <c r="I3111">
        <v>4000000</v>
      </c>
      <c r="J3111">
        <v>6.6</v>
      </c>
      <c r="K3111">
        <f>Table1[[#This Row],[Gross Earning]]-Table1[[#This Row],[Budget]]</f>
        <v>-2674927</v>
      </c>
    </row>
    <row r="3112" spans="1:11">
      <c r="A3112" t="s">
        <v>19725</v>
      </c>
      <c r="B3112" s="3">
        <v>1963</v>
      </c>
      <c r="C3112" t="s">
        <v>19130</v>
      </c>
      <c r="D3112" t="s">
        <v>11648</v>
      </c>
      <c r="E3112" t="s">
        <v>37</v>
      </c>
      <c r="F3112" t="s">
        <v>4830</v>
      </c>
      <c r="G3112">
        <v>109</v>
      </c>
      <c r="I3112">
        <v>2686585</v>
      </c>
      <c r="J3112">
        <v>6.9</v>
      </c>
      <c r="K3112">
        <f>Table1[[#This Row],[Gross Earning]]-Table1[[#This Row],[Budget]]</f>
        <v>-2686585</v>
      </c>
    </row>
    <row r="3113" spans="1:11">
      <c r="A3113" t="s">
        <v>18643</v>
      </c>
      <c r="B3113" s="3">
        <v>1997</v>
      </c>
      <c r="C3113" t="s">
        <v>18642</v>
      </c>
      <c r="D3113" t="s">
        <v>4262</v>
      </c>
      <c r="E3113" t="s">
        <v>37</v>
      </c>
      <c r="F3113" t="s">
        <v>95</v>
      </c>
      <c r="G3113">
        <v>99</v>
      </c>
      <c r="H3113">
        <v>302204</v>
      </c>
      <c r="I3113">
        <v>3000000</v>
      </c>
      <c r="J3113">
        <v>6.6</v>
      </c>
      <c r="K3113">
        <f>Table1[[#This Row],[Gross Earning]]-Table1[[#This Row],[Budget]]</f>
        <v>-2697796</v>
      </c>
    </row>
    <row r="3114" spans="1:11">
      <c r="A3114" t="s">
        <v>19705</v>
      </c>
      <c r="B3114" s="3">
        <v>1979</v>
      </c>
      <c r="C3114" t="s">
        <v>14356</v>
      </c>
      <c r="D3114" t="s">
        <v>19704</v>
      </c>
      <c r="E3114" t="s">
        <v>37</v>
      </c>
      <c r="F3114" t="s">
        <v>277</v>
      </c>
      <c r="G3114">
        <v>118</v>
      </c>
      <c r="I3114">
        <v>2700000</v>
      </c>
      <c r="J3114">
        <v>7.4</v>
      </c>
      <c r="K3114">
        <f>Table1[[#This Row],[Gross Earning]]-Table1[[#This Row],[Budget]]</f>
        <v>-2700000</v>
      </c>
    </row>
    <row r="3115" spans="1:11">
      <c r="A3115" t="s">
        <v>18412</v>
      </c>
      <c r="B3115" s="3">
        <v>2004</v>
      </c>
      <c r="C3115" t="s">
        <v>2156</v>
      </c>
      <c r="D3115" t="s">
        <v>18411</v>
      </c>
      <c r="E3115" t="s">
        <v>5641</v>
      </c>
      <c r="F3115" t="s">
        <v>585</v>
      </c>
      <c r="G3115">
        <v>104</v>
      </c>
      <c r="H3115">
        <v>1487477</v>
      </c>
      <c r="I3115">
        <v>4200000</v>
      </c>
      <c r="J3115">
        <v>6.5</v>
      </c>
      <c r="K3115">
        <f>Table1[[#This Row],[Gross Earning]]-Table1[[#This Row],[Budget]]</f>
        <v>-2712523</v>
      </c>
    </row>
    <row r="3116" spans="1:11">
      <c r="A3116" t="s">
        <v>10428</v>
      </c>
      <c r="B3116" s="3">
        <v>1999</v>
      </c>
      <c r="C3116" t="s">
        <v>5076</v>
      </c>
      <c r="D3116" t="s">
        <v>5274</v>
      </c>
      <c r="E3116" t="s">
        <v>37</v>
      </c>
      <c r="F3116" t="s">
        <v>585</v>
      </c>
      <c r="G3116">
        <v>142</v>
      </c>
      <c r="H3116">
        <v>19283782</v>
      </c>
      <c r="I3116">
        <v>22000000</v>
      </c>
      <c r="J3116">
        <v>6.6</v>
      </c>
      <c r="K3116">
        <f>Table1[[#This Row],[Gross Earning]]-Table1[[#This Row],[Budget]]</f>
        <v>-2716218</v>
      </c>
    </row>
    <row r="3117" spans="1:11">
      <c r="A3117" t="s">
        <v>11907</v>
      </c>
      <c r="B3117" s="3">
        <v>2009</v>
      </c>
      <c r="C3117" t="s">
        <v>8950</v>
      </c>
      <c r="D3117" t="s">
        <v>1415</v>
      </c>
      <c r="E3117" t="s">
        <v>37</v>
      </c>
      <c r="F3117" t="s">
        <v>585</v>
      </c>
      <c r="G3117">
        <v>90</v>
      </c>
      <c r="H3117">
        <v>15281286</v>
      </c>
      <c r="I3117">
        <v>18000000</v>
      </c>
      <c r="J3117">
        <v>6.5</v>
      </c>
      <c r="K3117">
        <f>Table1[[#This Row],[Gross Earning]]-Table1[[#This Row],[Budget]]</f>
        <v>-2718714</v>
      </c>
    </row>
    <row r="3118" spans="1:11">
      <c r="A3118" t="s">
        <v>17169</v>
      </c>
      <c r="B3118" s="3">
        <v>1993</v>
      </c>
      <c r="C3118" t="s">
        <v>12448</v>
      </c>
      <c r="D3118" t="s">
        <v>777</v>
      </c>
      <c r="E3118" t="s">
        <v>37</v>
      </c>
      <c r="F3118" t="s">
        <v>39</v>
      </c>
      <c r="G3118">
        <v>99</v>
      </c>
      <c r="H3118">
        <v>3273588</v>
      </c>
      <c r="I3118">
        <v>6000000</v>
      </c>
      <c r="J3118">
        <v>6.7</v>
      </c>
      <c r="K3118">
        <f>Table1[[#This Row],[Gross Earning]]-Table1[[#This Row],[Budget]]</f>
        <v>-2726412</v>
      </c>
    </row>
    <row r="3119" spans="1:11">
      <c r="A3119" t="s">
        <v>15903</v>
      </c>
      <c r="B3119" s="3">
        <v>2013</v>
      </c>
      <c r="C3119" t="s">
        <v>11361</v>
      </c>
      <c r="D3119" t="s">
        <v>1023</v>
      </c>
      <c r="E3119" t="s">
        <v>37</v>
      </c>
      <c r="F3119" t="s">
        <v>39</v>
      </c>
      <c r="G3119">
        <v>106</v>
      </c>
      <c r="H3119">
        <v>6262942</v>
      </c>
      <c r="I3119">
        <v>9000000</v>
      </c>
      <c r="J3119">
        <v>6.9</v>
      </c>
      <c r="K3119">
        <f>Table1[[#This Row],[Gross Earning]]-Table1[[#This Row],[Budget]]</f>
        <v>-2737058</v>
      </c>
    </row>
    <row r="3120" spans="1:11">
      <c r="A3120" t="s">
        <v>19461</v>
      </c>
      <c r="B3120" s="3">
        <v>2006</v>
      </c>
      <c r="C3120" t="s">
        <v>19459</v>
      </c>
      <c r="D3120" t="s">
        <v>19460</v>
      </c>
      <c r="F3120" t="s">
        <v>95</v>
      </c>
      <c r="G3120">
        <v>87</v>
      </c>
      <c r="H3120">
        <v>252726</v>
      </c>
      <c r="I3120">
        <v>3000000</v>
      </c>
      <c r="J3120">
        <v>7.2</v>
      </c>
      <c r="K3120">
        <f>Table1[[#This Row],[Gross Earning]]-Table1[[#This Row],[Budget]]</f>
        <v>-2747274</v>
      </c>
    </row>
    <row r="3121" spans="1:11">
      <c r="A3121" t="s">
        <v>9307</v>
      </c>
      <c r="B3121" s="3">
        <v>2004</v>
      </c>
      <c r="C3121" t="s">
        <v>9305</v>
      </c>
      <c r="D3121" t="s">
        <v>9306</v>
      </c>
      <c r="E3121" t="s">
        <v>37</v>
      </c>
      <c r="F3121" t="s">
        <v>95</v>
      </c>
      <c r="G3121">
        <v>100</v>
      </c>
      <c r="H3121">
        <v>23222861</v>
      </c>
      <c r="I3121">
        <v>26000000</v>
      </c>
      <c r="J3121">
        <v>4.5</v>
      </c>
      <c r="K3121">
        <f>Table1[[#This Row],[Gross Earning]]-Table1[[#This Row],[Budget]]</f>
        <v>-2777139</v>
      </c>
    </row>
    <row r="3122" spans="1:11">
      <c r="A3122" t="s">
        <v>17915</v>
      </c>
      <c r="B3122" s="3">
        <v>2010</v>
      </c>
      <c r="C3122" t="s">
        <v>17163</v>
      </c>
      <c r="D3122" t="s">
        <v>3409</v>
      </c>
      <c r="E3122" t="s">
        <v>37</v>
      </c>
      <c r="F3122" t="s">
        <v>39</v>
      </c>
      <c r="G3122">
        <v>91</v>
      </c>
      <c r="H3122">
        <v>2221809</v>
      </c>
      <c r="I3122">
        <v>5000000</v>
      </c>
      <c r="J3122">
        <v>7</v>
      </c>
      <c r="K3122">
        <f>Table1[[#This Row],[Gross Earning]]-Table1[[#This Row],[Budget]]</f>
        <v>-2778191</v>
      </c>
    </row>
    <row r="3123" spans="1:11">
      <c r="A3123" t="s">
        <v>13031</v>
      </c>
      <c r="B3123" s="3">
        <v>2003</v>
      </c>
      <c r="C3123" t="s">
        <v>13030</v>
      </c>
      <c r="D3123" t="s">
        <v>1528</v>
      </c>
      <c r="E3123" t="s">
        <v>37</v>
      </c>
      <c r="F3123" t="s">
        <v>585</v>
      </c>
      <c r="G3123">
        <v>97</v>
      </c>
      <c r="H3123">
        <v>12212417</v>
      </c>
      <c r="I3123">
        <v>15000000</v>
      </c>
      <c r="J3123">
        <v>6.7</v>
      </c>
      <c r="K3123">
        <f>Table1[[#This Row],[Gross Earning]]-Table1[[#This Row],[Budget]]</f>
        <v>-2787583</v>
      </c>
    </row>
    <row r="3124" spans="1:11">
      <c r="A3124" t="s">
        <v>13490</v>
      </c>
      <c r="B3124" s="3">
        <v>2006</v>
      </c>
      <c r="C3124" t="s">
        <v>13489</v>
      </c>
      <c r="D3124" t="s">
        <v>6519</v>
      </c>
      <c r="E3124" t="s">
        <v>37</v>
      </c>
      <c r="F3124" t="s">
        <v>585</v>
      </c>
      <c r="G3124">
        <v>112</v>
      </c>
      <c r="H3124">
        <v>11204499</v>
      </c>
      <c r="I3124">
        <v>14000000</v>
      </c>
      <c r="J3124">
        <v>7</v>
      </c>
      <c r="K3124">
        <f>Table1[[#This Row],[Gross Earning]]-Table1[[#This Row],[Budget]]</f>
        <v>-2795501</v>
      </c>
    </row>
    <row r="3125" spans="1:11">
      <c r="A3125" t="s">
        <v>19492</v>
      </c>
      <c r="B3125" s="3">
        <v>2012</v>
      </c>
      <c r="C3125" t="s">
        <v>1504</v>
      </c>
      <c r="D3125" t="s">
        <v>1671</v>
      </c>
      <c r="E3125" t="s">
        <v>37</v>
      </c>
      <c r="F3125" t="s">
        <v>585</v>
      </c>
      <c r="G3125">
        <v>93</v>
      </c>
      <c r="H3125">
        <v>200803</v>
      </c>
      <c r="I3125">
        <v>3000000</v>
      </c>
      <c r="J3125">
        <v>5.3</v>
      </c>
      <c r="K3125">
        <f>Table1[[#This Row],[Gross Earning]]-Table1[[#This Row],[Budget]]</f>
        <v>-2799197</v>
      </c>
    </row>
    <row r="3126" spans="1:11">
      <c r="A3126" t="s">
        <v>9494</v>
      </c>
      <c r="B3126" s="3">
        <v>1976</v>
      </c>
      <c r="C3126" t="s">
        <v>1058</v>
      </c>
      <c r="D3126" t="s">
        <v>9492</v>
      </c>
      <c r="E3126" t="s">
        <v>37</v>
      </c>
      <c r="F3126" t="s">
        <v>585</v>
      </c>
      <c r="G3126">
        <v>107</v>
      </c>
      <c r="I3126">
        <v>2800000</v>
      </c>
      <c r="J3126">
        <v>7.6</v>
      </c>
      <c r="K3126">
        <f>Table1[[#This Row],[Gross Earning]]-Table1[[#This Row],[Budget]]</f>
        <v>-2800000</v>
      </c>
    </row>
    <row r="3127" spans="1:11">
      <c r="A3127" t="s">
        <v>9736</v>
      </c>
      <c r="B3127" s="3">
        <v>1994</v>
      </c>
      <c r="C3127" t="s">
        <v>9735</v>
      </c>
      <c r="D3127" t="s">
        <v>1415</v>
      </c>
      <c r="E3127" t="s">
        <v>37</v>
      </c>
      <c r="F3127" t="s">
        <v>39</v>
      </c>
      <c r="G3127">
        <v>97</v>
      </c>
      <c r="H3127">
        <v>22200000</v>
      </c>
      <c r="I3127">
        <v>25000000</v>
      </c>
      <c r="J3127">
        <v>6.8</v>
      </c>
      <c r="K3127">
        <f>Table1[[#This Row],[Gross Earning]]-Table1[[#This Row],[Budget]]</f>
        <v>-2800000</v>
      </c>
    </row>
    <row r="3128" spans="1:11">
      <c r="A3128" t="s">
        <v>6570</v>
      </c>
      <c r="B3128" s="3">
        <v>1991</v>
      </c>
      <c r="C3128" t="s">
        <v>760</v>
      </c>
      <c r="D3128" t="s">
        <v>6507</v>
      </c>
      <c r="E3128" t="s">
        <v>37</v>
      </c>
      <c r="F3128" t="s">
        <v>585</v>
      </c>
      <c r="G3128">
        <v>140</v>
      </c>
      <c r="H3128">
        <v>35183792</v>
      </c>
      <c r="I3128">
        <v>38000000</v>
      </c>
      <c r="J3128">
        <v>7.2</v>
      </c>
      <c r="K3128">
        <f>Table1[[#This Row],[Gross Earning]]-Table1[[#This Row],[Budget]]</f>
        <v>-2816208</v>
      </c>
    </row>
    <row r="3129" spans="1:11">
      <c r="A3129" t="s">
        <v>11936</v>
      </c>
      <c r="B3129" s="3">
        <v>2014</v>
      </c>
      <c r="C3129" t="s">
        <v>3891</v>
      </c>
      <c r="D3129" t="s">
        <v>1415</v>
      </c>
      <c r="E3129" t="s">
        <v>37</v>
      </c>
      <c r="F3129" t="s">
        <v>39</v>
      </c>
      <c r="G3129">
        <v>94</v>
      </c>
      <c r="H3129">
        <v>15155772</v>
      </c>
      <c r="I3129">
        <v>18000000</v>
      </c>
      <c r="J3129">
        <v>5.7</v>
      </c>
      <c r="K3129">
        <f>Table1[[#This Row],[Gross Earning]]-Table1[[#This Row],[Budget]]</f>
        <v>-2844228</v>
      </c>
    </row>
    <row r="3130" spans="1:11">
      <c r="A3130" t="s">
        <v>16412</v>
      </c>
      <c r="B3130" s="3">
        <v>2007</v>
      </c>
      <c r="C3130" t="s">
        <v>16410</v>
      </c>
      <c r="D3130" t="s">
        <v>16411</v>
      </c>
      <c r="E3130" t="s">
        <v>1464</v>
      </c>
      <c r="F3130" t="s">
        <v>39</v>
      </c>
      <c r="G3130">
        <v>89</v>
      </c>
      <c r="H3130">
        <v>4443403</v>
      </c>
      <c r="I3130">
        <v>7300000</v>
      </c>
      <c r="J3130">
        <v>8</v>
      </c>
      <c r="K3130">
        <f>Table1[[#This Row],[Gross Earning]]-Table1[[#This Row],[Budget]]</f>
        <v>-2856597</v>
      </c>
    </row>
    <row r="3131" spans="1:11">
      <c r="A3131" t="s">
        <v>20353</v>
      </c>
      <c r="B3131" s="3">
        <v>2010</v>
      </c>
      <c r="C3131" t="s">
        <v>20350</v>
      </c>
      <c r="D3131" t="s">
        <v>1671</v>
      </c>
      <c r="E3131" t="s">
        <v>37</v>
      </c>
      <c r="F3131" t="s">
        <v>585</v>
      </c>
      <c r="G3131">
        <v>86</v>
      </c>
      <c r="H3131">
        <v>535249</v>
      </c>
      <c r="I3131">
        <v>3400000</v>
      </c>
      <c r="J3131">
        <v>4.5999999999999996</v>
      </c>
      <c r="K3131">
        <f>Table1[[#This Row],[Gross Earning]]-Table1[[#This Row],[Budget]]</f>
        <v>-2864751</v>
      </c>
    </row>
    <row r="3132" spans="1:11">
      <c r="A3132" t="s">
        <v>5256</v>
      </c>
      <c r="B3132" s="3">
        <v>2014</v>
      </c>
      <c r="C3132" t="s">
        <v>4950</v>
      </c>
      <c r="D3132" t="s">
        <v>1935</v>
      </c>
      <c r="E3132" t="s">
        <v>37</v>
      </c>
      <c r="F3132" t="s">
        <v>585</v>
      </c>
      <c r="G3132">
        <v>141</v>
      </c>
      <c r="H3132">
        <v>47105085</v>
      </c>
      <c r="I3132">
        <v>50000000</v>
      </c>
      <c r="J3132">
        <v>7.4</v>
      </c>
      <c r="K3132">
        <f>Table1[[#This Row],[Gross Earning]]-Table1[[#This Row],[Budget]]</f>
        <v>-2894915</v>
      </c>
    </row>
    <row r="3133" spans="1:11">
      <c r="A3133" t="s">
        <v>11098</v>
      </c>
      <c r="B3133" s="3">
        <v>2004</v>
      </c>
      <c r="C3133" t="s">
        <v>11094</v>
      </c>
      <c r="D3133" t="s">
        <v>11096</v>
      </c>
      <c r="E3133" t="s">
        <v>7241</v>
      </c>
      <c r="F3133" t="s">
        <v>585</v>
      </c>
      <c r="G3133">
        <v>99</v>
      </c>
      <c r="H3133">
        <v>17104669</v>
      </c>
      <c r="I3133">
        <v>20000000</v>
      </c>
      <c r="J3133">
        <v>7.8</v>
      </c>
      <c r="K3133">
        <f>Table1[[#This Row],[Gross Earning]]-Table1[[#This Row],[Budget]]</f>
        <v>-2895331</v>
      </c>
    </row>
    <row r="3134" spans="1:11">
      <c r="A3134" t="s">
        <v>6557</v>
      </c>
      <c r="B3134" s="3">
        <v>2012</v>
      </c>
      <c r="C3134" t="s">
        <v>6244</v>
      </c>
      <c r="D3134" t="s">
        <v>2527</v>
      </c>
      <c r="E3134" t="s">
        <v>37</v>
      </c>
      <c r="F3134" t="s">
        <v>39</v>
      </c>
      <c r="G3134">
        <v>95</v>
      </c>
      <c r="H3134">
        <v>37101011</v>
      </c>
      <c r="I3134">
        <v>40000000</v>
      </c>
      <c r="J3134">
        <v>5.8</v>
      </c>
      <c r="K3134">
        <f>Table1[[#This Row],[Gross Earning]]-Table1[[#This Row],[Budget]]</f>
        <v>-2898989</v>
      </c>
    </row>
    <row r="3135" spans="1:11">
      <c r="A3135" t="s">
        <v>19640</v>
      </c>
      <c r="B3135" s="3">
        <v>2010</v>
      </c>
      <c r="C3135" t="s">
        <v>19638</v>
      </c>
      <c r="D3135" t="s">
        <v>67</v>
      </c>
      <c r="E3135" t="s">
        <v>37</v>
      </c>
      <c r="F3135" t="s">
        <v>39</v>
      </c>
      <c r="G3135">
        <v>93</v>
      </c>
      <c r="H3135">
        <v>100675</v>
      </c>
      <c r="I3135">
        <v>3000000</v>
      </c>
      <c r="J3135">
        <v>6.4</v>
      </c>
      <c r="K3135">
        <f>Table1[[#This Row],[Gross Earning]]-Table1[[#This Row],[Budget]]</f>
        <v>-2899325</v>
      </c>
    </row>
    <row r="3136" spans="1:11">
      <c r="A3136" t="s">
        <v>19619</v>
      </c>
      <c r="B3136" s="3">
        <v>1961</v>
      </c>
      <c r="C3136" t="s">
        <v>19168</v>
      </c>
      <c r="D3136" t="s">
        <v>2527</v>
      </c>
      <c r="E3136" t="s">
        <v>37</v>
      </c>
      <c r="F3136" t="s">
        <v>6036</v>
      </c>
      <c r="G3136">
        <v>136</v>
      </c>
      <c r="I3136">
        <v>2900000</v>
      </c>
      <c r="J3136">
        <v>7.3</v>
      </c>
      <c r="K3136">
        <f>Table1[[#This Row],[Gross Earning]]-Table1[[#This Row],[Budget]]</f>
        <v>-2900000</v>
      </c>
    </row>
    <row r="3137" spans="1:11">
      <c r="A3137" t="s">
        <v>19509</v>
      </c>
      <c r="B3137" s="3">
        <v>2011</v>
      </c>
      <c r="C3137" t="s">
        <v>19507</v>
      </c>
      <c r="D3137" t="s">
        <v>1961</v>
      </c>
      <c r="E3137" t="s">
        <v>37</v>
      </c>
      <c r="F3137" t="s">
        <v>585</v>
      </c>
      <c r="G3137">
        <v>100</v>
      </c>
      <c r="H3137">
        <v>73678</v>
      </c>
      <c r="I3137">
        <v>3000000</v>
      </c>
      <c r="J3137">
        <v>5.9</v>
      </c>
      <c r="K3137">
        <f>Table1[[#This Row],[Gross Earning]]-Table1[[#This Row],[Budget]]</f>
        <v>-2926322</v>
      </c>
    </row>
    <row r="3138" spans="1:11">
      <c r="A3138" t="s">
        <v>19517</v>
      </c>
      <c r="B3138" s="3">
        <v>1999</v>
      </c>
      <c r="C3138" t="s">
        <v>1770</v>
      </c>
      <c r="D3138" t="s">
        <v>2527</v>
      </c>
      <c r="E3138" t="s">
        <v>37</v>
      </c>
      <c r="F3138" t="s">
        <v>585</v>
      </c>
      <c r="G3138">
        <v>97</v>
      </c>
      <c r="H3138">
        <v>39852</v>
      </c>
      <c r="I3138">
        <v>3000000</v>
      </c>
      <c r="J3138">
        <v>6.7</v>
      </c>
      <c r="K3138">
        <f>Table1[[#This Row],[Gross Earning]]-Table1[[#This Row],[Budget]]</f>
        <v>-2960148</v>
      </c>
    </row>
    <row r="3139" spans="1:11">
      <c r="A3139" t="s">
        <v>1722</v>
      </c>
      <c r="B3139" s="3">
        <v>2009</v>
      </c>
      <c r="C3139" t="s">
        <v>1633</v>
      </c>
      <c r="D3139" t="s">
        <v>1721</v>
      </c>
      <c r="E3139" t="s">
        <v>37</v>
      </c>
      <c r="F3139" t="s">
        <v>585</v>
      </c>
      <c r="G3139">
        <v>140</v>
      </c>
      <c r="H3139">
        <v>97030725</v>
      </c>
      <c r="I3139">
        <v>100000000</v>
      </c>
      <c r="J3139">
        <v>7</v>
      </c>
      <c r="K3139">
        <f>Table1[[#This Row],[Gross Earning]]-Table1[[#This Row],[Budget]]</f>
        <v>-2969275</v>
      </c>
    </row>
    <row r="3140" spans="1:11">
      <c r="A3140" t="s">
        <v>17165</v>
      </c>
      <c r="B3140" s="3">
        <v>2001</v>
      </c>
      <c r="C3140" t="s">
        <v>17163</v>
      </c>
      <c r="D3140" t="s">
        <v>2442</v>
      </c>
      <c r="E3140" t="s">
        <v>37</v>
      </c>
      <c r="F3140" t="s">
        <v>585</v>
      </c>
      <c r="G3140">
        <v>95</v>
      </c>
      <c r="H3140">
        <v>3029081</v>
      </c>
      <c r="I3140">
        <v>6000000</v>
      </c>
      <c r="J3140">
        <v>7.8</v>
      </c>
      <c r="K3140">
        <f>Table1[[#This Row],[Gross Earning]]-Table1[[#This Row],[Budget]]</f>
        <v>-2970919</v>
      </c>
    </row>
    <row r="3141" spans="1:11">
      <c r="A3141" t="s">
        <v>18370</v>
      </c>
      <c r="B3141" s="3">
        <v>2012</v>
      </c>
      <c r="C3141" t="s">
        <v>18369</v>
      </c>
      <c r="D3141" t="s">
        <v>15140</v>
      </c>
      <c r="E3141" t="s">
        <v>37</v>
      </c>
      <c r="F3141" t="s">
        <v>585</v>
      </c>
      <c r="G3141">
        <v>112</v>
      </c>
      <c r="H3141">
        <v>26345</v>
      </c>
      <c r="I3141">
        <v>3000000</v>
      </c>
      <c r="J3141">
        <v>6.1</v>
      </c>
      <c r="K3141">
        <f>Table1[[#This Row],[Gross Earning]]-Table1[[#This Row],[Budget]]</f>
        <v>-2973655</v>
      </c>
    </row>
    <row r="3142" spans="1:11">
      <c r="A3142" t="s">
        <v>19521</v>
      </c>
      <c r="B3142" s="3">
        <v>2011</v>
      </c>
      <c r="C3142" t="s">
        <v>12115</v>
      </c>
      <c r="D3142" t="s">
        <v>2683</v>
      </c>
      <c r="E3142" t="s">
        <v>37</v>
      </c>
      <c r="F3142" t="s">
        <v>585</v>
      </c>
      <c r="G3142">
        <v>122</v>
      </c>
      <c r="H3142">
        <v>22000</v>
      </c>
      <c r="I3142">
        <v>3000000</v>
      </c>
      <c r="J3142">
        <v>5.8</v>
      </c>
      <c r="K3142">
        <f>Table1[[#This Row],[Gross Earning]]-Table1[[#This Row],[Budget]]</f>
        <v>-2978000</v>
      </c>
    </row>
    <row r="3143" spans="1:11">
      <c r="A3143" t="s">
        <v>16128</v>
      </c>
      <c r="B3143" s="3">
        <v>2000</v>
      </c>
      <c r="C3143" t="s">
        <v>16127</v>
      </c>
      <c r="D3143" t="s">
        <v>3632</v>
      </c>
      <c r="E3143" t="s">
        <v>37</v>
      </c>
      <c r="F3143" t="s">
        <v>585</v>
      </c>
      <c r="G3143">
        <v>92</v>
      </c>
      <c r="H3143">
        <v>5018450</v>
      </c>
      <c r="I3143">
        <v>8000000</v>
      </c>
      <c r="J3143">
        <v>5.3</v>
      </c>
      <c r="K3143">
        <f>Table1[[#This Row],[Gross Earning]]-Table1[[#This Row],[Budget]]</f>
        <v>-2981550</v>
      </c>
    </row>
    <row r="3144" spans="1:11">
      <c r="A3144" t="s">
        <v>18137</v>
      </c>
      <c r="B3144" s="3">
        <v>1988</v>
      </c>
      <c r="C3144" t="s">
        <v>18136</v>
      </c>
      <c r="D3144" t="s">
        <v>2664</v>
      </c>
      <c r="E3144" t="s">
        <v>37</v>
      </c>
      <c r="F3144" t="s">
        <v>585</v>
      </c>
      <c r="G3144">
        <v>118</v>
      </c>
      <c r="H3144">
        <v>1705139</v>
      </c>
      <c r="I3144">
        <v>4700000</v>
      </c>
      <c r="J3144">
        <v>6.7</v>
      </c>
      <c r="K3144">
        <f>Table1[[#This Row],[Gross Earning]]-Table1[[#This Row],[Budget]]</f>
        <v>-2994861</v>
      </c>
    </row>
    <row r="3145" spans="1:11">
      <c r="A3145" t="s">
        <v>19546</v>
      </c>
      <c r="B3145" s="3">
        <v>2009</v>
      </c>
      <c r="C3145" t="s">
        <v>19545</v>
      </c>
      <c r="D3145" t="s">
        <v>3409</v>
      </c>
      <c r="E3145" t="s">
        <v>37</v>
      </c>
      <c r="F3145" t="s">
        <v>585</v>
      </c>
      <c r="G3145">
        <v>96</v>
      </c>
      <c r="H3145">
        <v>5005</v>
      </c>
      <c r="I3145">
        <v>3000000</v>
      </c>
      <c r="J3145">
        <v>5.9</v>
      </c>
      <c r="K3145">
        <f>Table1[[#This Row],[Gross Earning]]-Table1[[#This Row],[Budget]]</f>
        <v>-2994995</v>
      </c>
    </row>
    <row r="3146" spans="1:11">
      <c r="A3146" t="s">
        <v>4458</v>
      </c>
      <c r="D3146" t="s">
        <v>515</v>
      </c>
      <c r="E3146" t="s">
        <v>37</v>
      </c>
      <c r="F3146" t="s">
        <v>2749</v>
      </c>
      <c r="G3146">
        <v>22</v>
      </c>
      <c r="I3146">
        <v>3000000</v>
      </c>
      <c r="J3146">
        <v>6.6</v>
      </c>
      <c r="K3146">
        <f>Table1[[#This Row],[Gross Earning]]-Table1[[#This Row],[Budget]]</f>
        <v>-3000000</v>
      </c>
    </row>
    <row r="3147" spans="1:11">
      <c r="A3147" t="s">
        <v>10601</v>
      </c>
      <c r="D3147" t="s">
        <v>10599</v>
      </c>
      <c r="E3147" t="s">
        <v>37</v>
      </c>
      <c r="G3147">
        <v>60</v>
      </c>
      <c r="I3147">
        <v>3000000</v>
      </c>
      <c r="J3147">
        <v>2.9</v>
      </c>
      <c r="K3147">
        <f>Table1[[#This Row],[Gross Earning]]-Table1[[#This Row],[Budget]]</f>
        <v>-3000000</v>
      </c>
    </row>
    <row r="3148" spans="1:11">
      <c r="A3148" t="s">
        <v>18121</v>
      </c>
      <c r="B3148" s="3">
        <v>2011</v>
      </c>
      <c r="C3148" t="s">
        <v>18120</v>
      </c>
      <c r="D3148" t="s">
        <v>5544</v>
      </c>
      <c r="E3148" t="s">
        <v>37</v>
      </c>
      <c r="F3148" t="s">
        <v>585</v>
      </c>
      <c r="G3148">
        <v>107</v>
      </c>
      <c r="I3148">
        <v>3000000</v>
      </c>
      <c r="J3148">
        <v>6.5</v>
      </c>
      <c r="K3148">
        <f>Table1[[#This Row],[Gross Earning]]-Table1[[#This Row],[Budget]]</f>
        <v>-3000000</v>
      </c>
    </row>
    <row r="3149" spans="1:11">
      <c r="A3149" t="s">
        <v>19220</v>
      </c>
      <c r="B3149" s="3">
        <v>1958</v>
      </c>
      <c r="C3149" t="s">
        <v>18897</v>
      </c>
      <c r="D3149" t="s">
        <v>214</v>
      </c>
      <c r="E3149" t="s">
        <v>37</v>
      </c>
      <c r="F3149" t="s">
        <v>6036</v>
      </c>
      <c r="G3149">
        <v>108</v>
      </c>
      <c r="I3149">
        <v>3000000</v>
      </c>
      <c r="J3149">
        <v>8.1</v>
      </c>
      <c r="K3149">
        <f>Table1[[#This Row],[Gross Earning]]-Table1[[#This Row],[Budget]]</f>
        <v>-3000000</v>
      </c>
    </row>
    <row r="3150" spans="1:11">
      <c r="A3150" t="s">
        <v>19227</v>
      </c>
      <c r="B3150" s="3">
        <v>1970</v>
      </c>
      <c r="C3150" t="s">
        <v>19224</v>
      </c>
      <c r="D3150" t="s">
        <v>73</v>
      </c>
      <c r="E3150" t="s">
        <v>37</v>
      </c>
      <c r="F3150" t="s">
        <v>277</v>
      </c>
      <c r="G3150">
        <v>95</v>
      </c>
      <c r="I3150">
        <v>3000000</v>
      </c>
      <c r="J3150">
        <v>6.1</v>
      </c>
      <c r="K3150">
        <f>Table1[[#This Row],[Gross Earning]]-Table1[[#This Row],[Budget]]</f>
        <v>-3000000</v>
      </c>
    </row>
    <row r="3151" spans="1:11">
      <c r="A3151" t="s">
        <v>19260</v>
      </c>
      <c r="B3151" s="3">
        <v>1960</v>
      </c>
      <c r="C3151" t="s">
        <v>18467</v>
      </c>
      <c r="D3151" t="s">
        <v>1415</v>
      </c>
      <c r="E3151" t="s">
        <v>37</v>
      </c>
      <c r="F3151" t="s">
        <v>6036</v>
      </c>
      <c r="G3151">
        <v>125</v>
      </c>
      <c r="I3151">
        <v>3000000</v>
      </c>
      <c r="J3151">
        <v>8.3000000000000007</v>
      </c>
      <c r="K3151">
        <f>Table1[[#This Row],[Gross Earning]]-Table1[[#This Row],[Budget]]</f>
        <v>-3000000</v>
      </c>
    </row>
    <row r="3152" spans="1:11">
      <c r="A3152" t="s">
        <v>19286</v>
      </c>
      <c r="B3152" s="3">
        <v>1985</v>
      </c>
      <c r="C3152" t="s">
        <v>14884</v>
      </c>
      <c r="D3152" t="s">
        <v>5510</v>
      </c>
      <c r="E3152" t="s">
        <v>37</v>
      </c>
      <c r="F3152" t="s">
        <v>585</v>
      </c>
      <c r="G3152">
        <v>97</v>
      </c>
      <c r="I3152">
        <v>3000000</v>
      </c>
      <c r="J3152">
        <v>6.6</v>
      </c>
      <c r="K3152">
        <f>Table1[[#This Row],[Gross Earning]]-Table1[[#This Row],[Budget]]</f>
        <v>-3000000</v>
      </c>
    </row>
    <row r="3153" spans="1:11">
      <c r="A3153" t="s">
        <v>19294</v>
      </c>
      <c r="B3153" s="3">
        <v>1960</v>
      </c>
      <c r="C3153" t="s">
        <v>18897</v>
      </c>
      <c r="D3153" t="s">
        <v>3409</v>
      </c>
      <c r="E3153" t="s">
        <v>37</v>
      </c>
      <c r="F3153" t="s">
        <v>6036</v>
      </c>
      <c r="G3153">
        <v>146</v>
      </c>
      <c r="I3153">
        <v>3000000</v>
      </c>
      <c r="J3153">
        <v>7.9</v>
      </c>
      <c r="K3153">
        <f>Table1[[#This Row],[Gross Earning]]-Table1[[#This Row],[Budget]]</f>
        <v>-3000000</v>
      </c>
    </row>
    <row r="3154" spans="1:11">
      <c r="A3154" t="s">
        <v>19298</v>
      </c>
      <c r="B3154" s="3">
        <v>1961</v>
      </c>
      <c r="C3154" t="s">
        <v>15538</v>
      </c>
      <c r="D3154" t="s">
        <v>3396</v>
      </c>
      <c r="E3154" t="s">
        <v>37</v>
      </c>
      <c r="F3154" t="s">
        <v>4830</v>
      </c>
      <c r="G3154">
        <v>186</v>
      </c>
      <c r="I3154">
        <v>3000000</v>
      </c>
      <c r="J3154">
        <v>8.3000000000000007</v>
      </c>
      <c r="K3154">
        <f>Table1[[#This Row],[Gross Earning]]-Table1[[#This Row],[Budget]]</f>
        <v>-3000000</v>
      </c>
    </row>
    <row r="3155" spans="1:11">
      <c r="A3155" t="s">
        <v>19315</v>
      </c>
      <c r="B3155" s="3">
        <v>1948</v>
      </c>
      <c r="C3155" t="s">
        <v>19312</v>
      </c>
      <c r="D3155" t="s">
        <v>19314</v>
      </c>
      <c r="E3155" t="s">
        <v>37</v>
      </c>
      <c r="F3155" t="s">
        <v>6036</v>
      </c>
      <c r="G3155">
        <v>126</v>
      </c>
      <c r="I3155">
        <v>3000000</v>
      </c>
      <c r="J3155">
        <v>7.8</v>
      </c>
      <c r="K3155">
        <f>Table1[[#This Row],[Gross Earning]]-Table1[[#This Row],[Budget]]</f>
        <v>-3000000</v>
      </c>
    </row>
    <row r="3156" spans="1:11">
      <c r="A3156" t="s">
        <v>19380</v>
      </c>
      <c r="B3156" s="3">
        <v>1971</v>
      </c>
      <c r="C3156" t="s">
        <v>19376</v>
      </c>
      <c r="D3156" t="s">
        <v>19378</v>
      </c>
      <c r="E3156" t="s">
        <v>37</v>
      </c>
      <c r="F3156" t="s">
        <v>277</v>
      </c>
      <c r="G3156">
        <v>89</v>
      </c>
      <c r="I3156">
        <v>3000000</v>
      </c>
      <c r="J3156">
        <v>7.8</v>
      </c>
      <c r="K3156">
        <f>Table1[[#This Row],[Gross Earning]]-Table1[[#This Row],[Budget]]</f>
        <v>-3000000</v>
      </c>
    </row>
    <row r="3157" spans="1:11">
      <c r="A3157" t="s">
        <v>19395</v>
      </c>
      <c r="B3157" s="3">
        <v>1978</v>
      </c>
      <c r="C3157" t="s">
        <v>4945</v>
      </c>
      <c r="D3157" t="s">
        <v>214</v>
      </c>
      <c r="E3157" t="s">
        <v>37</v>
      </c>
      <c r="F3157" t="s">
        <v>95</v>
      </c>
      <c r="G3157">
        <v>94</v>
      </c>
      <c r="I3157">
        <v>3000000</v>
      </c>
      <c r="J3157">
        <v>8</v>
      </c>
      <c r="K3157">
        <f>Table1[[#This Row],[Gross Earning]]-Table1[[#This Row],[Budget]]</f>
        <v>-3000000</v>
      </c>
    </row>
    <row r="3158" spans="1:11">
      <c r="A3158" t="s">
        <v>19456</v>
      </c>
      <c r="B3158" s="3">
        <v>1996</v>
      </c>
      <c r="C3158" t="s">
        <v>19455</v>
      </c>
      <c r="D3158" t="s">
        <v>5316</v>
      </c>
      <c r="E3158" t="s">
        <v>37</v>
      </c>
      <c r="F3158" t="s">
        <v>585</v>
      </c>
      <c r="G3158">
        <v>102</v>
      </c>
      <c r="I3158">
        <v>3000000</v>
      </c>
      <c r="J3158">
        <v>6.9</v>
      </c>
      <c r="K3158">
        <f>Table1[[#This Row],[Gross Earning]]-Table1[[#This Row],[Budget]]</f>
        <v>-3000000</v>
      </c>
    </row>
    <row r="3159" spans="1:11">
      <c r="A3159" t="s">
        <v>19531</v>
      </c>
      <c r="B3159" s="3">
        <v>2015</v>
      </c>
      <c r="C3159" t="s">
        <v>19530</v>
      </c>
      <c r="D3159" t="s">
        <v>5544</v>
      </c>
      <c r="E3159" t="s">
        <v>37</v>
      </c>
      <c r="F3159" t="s">
        <v>585</v>
      </c>
      <c r="G3159">
        <v>83</v>
      </c>
      <c r="I3159">
        <v>3000000</v>
      </c>
      <c r="J3159">
        <v>5.3</v>
      </c>
      <c r="K3159">
        <f>Table1[[#This Row],[Gross Earning]]-Table1[[#This Row],[Budget]]</f>
        <v>-3000000</v>
      </c>
    </row>
    <row r="3160" spans="1:11">
      <c r="A3160" t="s">
        <v>19537</v>
      </c>
      <c r="B3160" s="3">
        <v>2005</v>
      </c>
      <c r="C3160" t="s">
        <v>19534</v>
      </c>
      <c r="D3160" t="s">
        <v>1671</v>
      </c>
      <c r="E3160" t="s">
        <v>37</v>
      </c>
      <c r="F3160" t="s">
        <v>585</v>
      </c>
      <c r="G3160">
        <v>80</v>
      </c>
      <c r="I3160">
        <v>3000000</v>
      </c>
      <c r="J3160">
        <v>3.3</v>
      </c>
      <c r="K3160">
        <f>Table1[[#This Row],[Gross Earning]]-Table1[[#This Row],[Budget]]</f>
        <v>-3000000</v>
      </c>
    </row>
    <row r="3161" spans="1:11">
      <c r="A3161" t="s">
        <v>19542</v>
      </c>
      <c r="B3161" s="3">
        <v>2009</v>
      </c>
      <c r="C3161" t="s">
        <v>19541</v>
      </c>
      <c r="D3161" t="s">
        <v>1671</v>
      </c>
      <c r="E3161" t="s">
        <v>37</v>
      </c>
      <c r="F3161" t="s">
        <v>39</v>
      </c>
      <c r="G3161">
        <v>90</v>
      </c>
      <c r="I3161">
        <v>3000000</v>
      </c>
      <c r="J3161">
        <v>6.2</v>
      </c>
      <c r="K3161">
        <f>Table1[[#This Row],[Gross Earning]]-Table1[[#This Row],[Budget]]</f>
        <v>-3000000</v>
      </c>
    </row>
    <row r="3162" spans="1:11">
      <c r="A3162" t="s">
        <v>19551</v>
      </c>
      <c r="B3162" s="3">
        <v>2013</v>
      </c>
      <c r="C3162" t="s">
        <v>19549</v>
      </c>
      <c r="D3162" t="s">
        <v>923</v>
      </c>
      <c r="E3162" t="s">
        <v>37</v>
      </c>
      <c r="G3162">
        <v>85</v>
      </c>
      <c r="I3162">
        <v>3000000</v>
      </c>
      <c r="J3162">
        <v>5.5</v>
      </c>
      <c r="K3162">
        <f>Table1[[#This Row],[Gross Earning]]-Table1[[#This Row],[Budget]]</f>
        <v>-3000000</v>
      </c>
    </row>
    <row r="3163" spans="1:11">
      <c r="A3163" t="s">
        <v>19561</v>
      </c>
      <c r="B3163" s="3">
        <v>2013</v>
      </c>
      <c r="C3163" t="s">
        <v>19558</v>
      </c>
      <c r="D3163" t="s">
        <v>1671</v>
      </c>
      <c r="E3163" t="s">
        <v>37</v>
      </c>
      <c r="F3163" t="s">
        <v>585</v>
      </c>
      <c r="G3163">
        <v>80</v>
      </c>
      <c r="I3163">
        <v>3000000</v>
      </c>
      <c r="J3163">
        <v>2.6</v>
      </c>
      <c r="K3163">
        <f>Table1[[#This Row],[Gross Earning]]-Table1[[#This Row],[Budget]]</f>
        <v>-3000000</v>
      </c>
    </row>
    <row r="3164" spans="1:11">
      <c r="A3164" t="s">
        <v>19566</v>
      </c>
      <c r="B3164" s="3">
        <v>2011</v>
      </c>
      <c r="C3164" t="s">
        <v>6433</v>
      </c>
      <c r="D3164" t="s">
        <v>3265</v>
      </c>
      <c r="E3164" t="s">
        <v>37</v>
      </c>
      <c r="F3164" t="s">
        <v>585</v>
      </c>
      <c r="G3164">
        <v>90</v>
      </c>
      <c r="I3164">
        <v>3000000</v>
      </c>
      <c r="J3164">
        <v>5.8</v>
      </c>
      <c r="K3164">
        <f>Table1[[#This Row],[Gross Earning]]-Table1[[#This Row],[Budget]]</f>
        <v>-3000000</v>
      </c>
    </row>
    <row r="3165" spans="1:11">
      <c r="A3165" t="s">
        <v>19570</v>
      </c>
      <c r="B3165" s="3">
        <v>1967</v>
      </c>
      <c r="C3165" t="s">
        <v>11916</v>
      </c>
      <c r="D3165" t="s">
        <v>1528</v>
      </c>
      <c r="E3165" t="s">
        <v>37</v>
      </c>
      <c r="F3165" t="s">
        <v>6036</v>
      </c>
      <c r="G3165">
        <v>92</v>
      </c>
      <c r="I3165">
        <v>3000000</v>
      </c>
      <c r="J3165">
        <v>7.4</v>
      </c>
      <c r="K3165">
        <f>Table1[[#This Row],[Gross Earning]]-Table1[[#This Row],[Budget]]</f>
        <v>-3000000</v>
      </c>
    </row>
    <row r="3166" spans="1:11">
      <c r="A3166" t="s">
        <v>19576</v>
      </c>
      <c r="B3166" s="3">
        <v>2009</v>
      </c>
      <c r="C3166" t="s">
        <v>19574</v>
      </c>
      <c r="D3166" t="s">
        <v>1671</v>
      </c>
      <c r="E3166" t="s">
        <v>9795</v>
      </c>
      <c r="G3166">
        <v>100</v>
      </c>
      <c r="I3166">
        <v>3000000</v>
      </c>
      <c r="J3166">
        <v>5.0999999999999996</v>
      </c>
      <c r="K3166">
        <f>Table1[[#This Row],[Gross Earning]]-Table1[[#This Row],[Budget]]</f>
        <v>-3000000</v>
      </c>
    </row>
    <row r="3167" spans="1:11">
      <c r="A3167" t="s">
        <v>19586</v>
      </c>
      <c r="B3167" s="3">
        <v>2014</v>
      </c>
      <c r="C3167" t="s">
        <v>19585</v>
      </c>
      <c r="D3167" t="s">
        <v>6132</v>
      </c>
      <c r="E3167" t="s">
        <v>37</v>
      </c>
      <c r="F3167" t="s">
        <v>585</v>
      </c>
      <c r="G3167">
        <v>95</v>
      </c>
      <c r="I3167">
        <v>3000000</v>
      </c>
      <c r="J3167">
        <v>4.8</v>
      </c>
      <c r="K3167">
        <f>Table1[[#This Row],[Gross Earning]]-Table1[[#This Row],[Budget]]</f>
        <v>-3000000</v>
      </c>
    </row>
    <row r="3168" spans="1:11">
      <c r="A3168" t="s">
        <v>19592</v>
      </c>
      <c r="B3168" s="3">
        <v>2015</v>
      </c>
      <c r="C3168" t="s">
        <v>19590</v>
      </c>
      <c r="D3168" t="s">
        <v>10413</v>
      </c>
      <c r="E3168" t="s">
        <v>37</v>
      </c>
      <c r="F3168" t="s">
        <v>585</v>
      </c>
      <c r="G3168">
        <v>82</v>
      </c>
      <c r="I3168">
        <v>3000000</v>
      </c>
      <c r="J3168">
        <v>3.9</v>
      </c>
      <c r="K3168">
        <f>Table1[[#This Row],[Gross Earning]]-Table1[[#This Row],[Budget]]</f>
        <v>-3000000</v>
      </c>
    </row>
    <row r="3169" spans="1:11">
      <c r="A3169" t="s">
        <v>19599</v>
      </c>
      <c r="B3169" s="3">
        <v>1988</v>
      </c>
      <c r="C3169" t="s">
        <v>19596</v>
      </c>
      <c r="D3169" t="s">
        <v>19598</v>
      </c>
      <c r="E3169" t="s">
        <v>37</v>
      </c>
      <c r="G3169">
        <v>97</v>
      </c>
      <c r="I3169">
        <v>3000000</v>
      </c>
      <c r="J3169">
        <v>6.2</v>
      </c>
      <c r="K3169">
        <f>Table1[[#This Row],[Gross Earning]]-Table1[[#This Row],[Budget]]</f>
        <v>-3000000</v>
      </c>
    </row>
    <row r="3170" spans="1:11">
      <c r="A3170" t="s">
        <v>19605</v>
      </c>
      <c r="B3170" s="3">
        <v>2009</v>
      </c>
      <c r="C3170" t="s">
        <v>19603</v>
      </c>
      <c r="D3170" t="s">
        <v>19604</v>
      </c>
      <c r="E3170" t="s">
        <v>37</v>
      </c>
      <c r="F3170" t="s">
        <v>585</v>
      </c>
      <c r="G3170">
        <v>94</v>
      </c>
      <c r="I3170">
        <v>3000000</v>
      </c>
      <c r="J3170">
        <v>6.2</v>
      </c>
      <c r="K3170">
        <f>Table1[[#This Row],[Gross Earning]]-Table1[[#This Row],[Budget]]</f>
        <v>-3000000</v>
      </c>
    </row>
    <row r="3171" spans="1:11">
      <c r="A3171" t="s">
        <v>19624</v>
      </c>
      <c r="B3171" s="3">
        <v>2015</v>
      </c>
      <c r="C3171" t="s">
        <v>19622</v>
      </c>
      <c r="D3171" t="s">
        <v>4556</v>
      </c>
      <c r="E3171" t="s">
        <v>37</v>
      </c>
      <c r="G3171">
        <v>80</v>
      </c>
      <c r="I3171">
        <v>3000000</v>
      </c>
      <c r="J3171">
        <v>4.9000000000000004</v>
      </c>
      <c r="K3171">
        <f>Table1[[#This Row],[Gross Earning]]-Table1[[#This Row],[Budget]]</f>
        <v>-3000000</v>
      </c>
    </row>
    <row r="3172" spans="1:11">
      <c r="A3172" t="s">
        <v>19634</v>
      </c>
      <c r="B3172" s="3">
        <v>2014</v>
      </c>
      <c r="C3172" t="s">
        <v>13777</v>
      </c>
      <c r="D3172" t="s">
        <v>6132</v>
      </c>
      <c r="E3172" t="s">
        <v>37</v>
      </c>
      <c r="G3172">
        <v>90</v>
      </c>
      <c r="I3172">
        <v>3000000</v>
      </c>
      <c r="J3172">
        <v>4.3</v>
      </c>
      <c r="K3172">
        <f>Table1[[#This Row],[Gross Earning]]-Table1[[#This Row],[Budget]]</f>
        <v>-3000000</v>
      </c>
    </row>
    <row r="3173" spans="1:11">
      <c r="A3173" t="s">
        <v>19657</v>
      </c>
      <c r="B3173" s="3">
        <v>2015</v>
      </c>
      <c r="C3173" t="s">
        <v>19655</v>
      </c>
      <c r="D3173" t="s">
        <v>4904</v>
      </c>
      <c r="E3173" t="s">
        <v>37</v>
      </c>
      <c r="F3173" t="s">
        <v>585</v>
      </c>
      <c r="G3173">
        <v>89</v>
      </c>
      <c r="I3173">
        <v>3000000</v>
      </c>
      <c r="J3173">
        <v>4</v>
      </c>
      <c r="K3173">
        <f>Table1[[#This Row],[Gross Earning]]-Table1[[#This Row],[Budget]]</f>
        <v>-3000000</v>
      </c>
    </row>
    <row r="3174" spans="1:11">
      <c r="A3174" t="s">
        <v>19713</v>
      </c>
      <c r="B3174" s="3">
        <v>2015</v>
      </c>
      <c r="C3174" t="s">
        <v>19709</v>
      </c>
      <c r="D3174" t="s">
        <v>19711</v>
      </c>
      <c r="E3174" t="s">
        <v>19716</v>
      </c>
      <c r="G3174">
        <v>141</v>
      </c>
      <c r="I3174">
        <v>3000000</v>
      </c>
      <c r="J3174">
        <v>6.6</v>
      </c>
      <c r="K3174">
        <f>Table1[[#This Row],[Gross Earning]]-Table1[[#This Row],[Budget]]</f>
        <v>-3000000</v>
      </c>
    </row>
    <row r="3175" spans="1:11">
      <c r="A3175" t="s">
        <v>22058</v>
      </c>
      <c r="B3175" s="3">
        <v>2015</v>
      </c>
      <c r="C3175" t="s">
        <v>22057</v>
      </c>
      <c r="D3175" t="s">
        <v>6403</v>
      </c>
      <c r="E3175" t="s">
        <v>37</v>
      </c>
      <c r="G3175">
        <v>97</v>
      </c>
      <c r="I3175">
        <v>3000000</v>
      </c>
      <c r="J3175">
        <v>7.3</v>
      </c>
      <c r="K3175">
        <f>Table1[[#This Row],[Gross Earning]]-Table1[[#This Row],[Budget]]</f>
        <v>-3000000</v>
      </c>
    </row>
    <row r="3176" spans="1:11">
      <c r="A3176" t="s">
        <v>22665</v>
      </c>
      <c r="B3176" s="3">
        <v>2006</v>
      </c>
      <c r="C3176" t="s">
        <v>19779</v>
      </c>
      <c r="D3176" t="s">
        <v>1009</v>
      </c>
      <c r="E3176" t="s">
        <v>1946</v>
      </c>
      <c r="G3176">
        <v>98</v>
      </c>
      <c r="I3176">
        <v>3000000</v>
      </c>
      <c r="J3176">
        <v>7.7</v>
      </c>
      <c r="K3176">
        <f>Table1[[#This Row],[Gross Earning]]-Table1[[#This Row],[Budget]]</f>
        <v>-3000000</v>
      </c>
    </row>
    <row r="3177" spans="1:11">
      <c r="A3177" t="s">
        <v>14268</v>
      </c>
      <c r="B3177" s="3">
        <v>2000</v>
      </c>
      <c r="C3177" t="s">
        <v>14267</v>
      </c>
      <c r="D3177" t="s">
        <v>1009</v>
      </c>
      <c r="E3177" t="s">
        <v>37</v>
      </c>
      <c r="F3177" t="s">
        <v>39</v>
      </c>
      <c r="G3177">
        <v>81</v>
      </c>
      <c r="H3177">
        <v>6982680</v>
      </c>
      <c r="I3177">
        <v>10000000</v>
      </c>
      <c r="J3177">
        <v>5.7</v>
      </c>
      <c r="K3177">
        <f>Table1[[#This Row],[Gross Earning]]-Table1[[#This Row],[Budget]]</f>
        <v>-3017320</v>
      </c>
    </row>
    <row r="3178" spans="1:11">
      <c r="A3178" t="s">
        <v>5221</v>
      </c>
      <c r="B3178" s="3">
        <v>2006</v>
      </c>
      <c r="C3178" t="s">
        <v>5219</v>
      </c>
      <c r="D3178" t="s">
        <v>5220</v>
      </c>
      <c r="E3178" t="s">
        <v>37</v>
      </c>
      <c r="F3178" t="s">
        <v>585</v>
      </c>
      <c r="G3178">
        <v>132</v>
      </c>
      <c r="H3178">
        <v>46982632</v>
      </c>
      <c r="I3178">
        <v>50000000</v>
      </c>
      <c r="J3178">
        <v>6.6</v>
      </c>
      <c r="K3178">
        <f>Table1[[#This Row],[Gross Earning]]-Table1[[#This Row],[Budget]]</f>
        <v>-3017368</v>
      </c>
    </row>
    <row r="3179" spans="1:11">
      <c r="A3179" t="s">
        <v>17901</v>
      </c>
      <c r="B3179" s="3">
        <v>1998</v>
      </c>
      <c r="C3179" t="s">
        <v>6573</v>
      </c>
      <c r="D3179" t="s">
        <v>17900</v>
      </c>
      <c r="E3179" t="s">
        <v>37</v>
      </c>
      <c r="F3179" t="s">
        <v>585</v>
      </c>
      <c r="G3179">
        <v>116</v>
      </c>
      <c r="H3179">
        <v>1980338</v>
      </c>
      <c r="I3179">
        <v>5000000</v>
      </c>
      <c r="J3179">
        <v>7</v>
      </c>
      <c r="K3179">
        <f>Table1[[#This Row],[Gross Earning]]-Table1[[#This Row],[Budget]]</f>
        <v>-3019662</v>
      </c>
    </row>
    <row r="3180" spans="1:11">
      <c r="A3180" t="s">
        <v>13789</v>
      </c>
      <c r="B3180" s="3">
        <v>1998</v>
      </c>
      <c r="C3180" t="s">
        <v>6768</v>
      </c>
      <c r="D3180" t="s">
        <v>1671</v>
      </c>
      <c r="E3180" t="s">
        <v>37</v>
      </c>
      <c r="F3180" t="s">
        <v>39</v>
      </c>
      <c r="G3180">
        <v>82</v>
      </c>
      <c r="H3180">
        <v>9975684</v>
      </c>
      <c r="I3180">
        <v>13000000</v>
      </c>
      <c r="J3180">
        <v>6.4</v>
      </c>
      <c r="K3180">
        <f>Table1[[#This Row],[Gross Earning]]-Table1[[#This Row],[Budget]]</f>
        <v>-3024316</v>
      </c>
    </row>
    <row r="3181" spans="1:11">
      <c r="A3181" t="s">
        <v>7096</v>
      </c>
      <c r="B3181" s="3">
        <v>2016</v>
      </c>
      <c r="C3181" t="s">
        <v>7094</v>
      </c>
      <c r="D3181" t="s">
        <v>227</v>
      </c>
      <c r="E3181" t="s">
        <v>37</v>
      </c>
      <c r="F3181" t="s">
        <v>39</v>
      </c>
      <c r="G3181">
        <v>112</v>
      </c>
      <c r="H3181">
        <v>34912982</v>
      </c>
      <c r="I3181">
        <v>38000000</v>
      </c>
      <c r="J3181">
        <v>5.2</v>
      </c>
      <c r="K3181">
        <f>Table1[[#This Row],[Gross Earning]]-Table1[[#This Row],[Budget]]</f>
        <v>-3087018</v>
      </c>
    </row>
    <row r="3182" spans="1:11">
      <c r="A3182" t="s">
        <v>11621</v>
      </c>
      <c r="B3182" s="3">
        <v>2000</v>
      </c>
      <c r="C3182" t="s">
        <v>11620</v>
      </c>
      <c r="D3182" t="s">
        <v>2449</v>
      </c>
      <c r="E3182" t="s">
        <v>37</v>
      </c>
      <c r="F3182" t="s">
        <v>277</v>
      </c>
      <c r="G3182">
        <v>85</v>
      </c>
      <c r="H3182">
        <v>15911333</v>
      </c>
      <c r="I3182">
        <v>19000000</v>
      </c>
      <c r="J3182">
        <v>3.6</v>
      </c>
      <c r="K3182">
        <f>Table1[[#This Row],[Gross Earning]]-Table1[[#This Row],[Budget]]</f>
        <v>-3088667</v>
      </c>
    </row>
    <row r="3183" spans="1:11">
      <c r="A3183" t="s">
        <v>18602</v>
      </c>
      <c r="B3183" s="3">
        <v>2005</v>
      </c>
      <c r="C3183" t="s">
        <v>18600</v>
      </c>
      <c r="D3183" t="s">
        <v>173</v>
      </c>
      <c r="E3183" t="s">
        <v>37</v>
      </c>
      <c r="F3183" t="s">
        <v>95</v>
      </c>
      <c r="G3183">
        <v>101</v>
      </c>
      <c r="H3183">
        <v>864959</v>
      </c>
      <c r="I3183">
        <v>4000000</v>
      </c>
      <c r="J3183">
        <v>6.9</v>
      </c>
      <c r="K3183">
        <f>Table1[[#This Row],[Gross Earning]]-Table1[[#This Row],[Budget]]</f>
        <v>-3135041</v>
      </c>
    </row>
    <row r="3184" spans="1:11">
      <c r="A3184" t="s">
        <v>21131</v>
      </c>
      <c r="B3184" s="3">
        <v>2014</v>
      </c>
      <c r="C3184" t="s">
        <v>17173</v>
      </c>
      <c r="D3184" t="s">
        <v>5544</v>
      </c>
      <c r="E3184" t="s">
        <v>37</v>
      </c>
      <c r="G3184">
        <v>99</v>
      </c>
      <c r="I3184">
        <v>3150000</v>
      </c>
      <c r="J3184">
        <v>5.5</v>
      </c>
      <c r="K3184">
        <f>Table1[[#This Row],[Gross Earning]]-Table1[[#This Row],[Budget]]</f>
        <v>-3150000</v>
      </c>
    </row>
    <row r="3185" spans="1:11">
      <c r="A3185" t="s">
        <v>15120</v>
      </c>
      <c r="B3185" s="3">
        <v>2012</v>
      </c>
      <c r="C3185" t="s">
        <v>15118</v>
      </c>
      <c r="D3185" t="s">
        <v>4904</v>
      </c>
      <c r="E3185" t="s">
        <v>37</v>
      </c>
      <c r="F3185" t="s">
        <v>585</v>
      </c>
      <c r="G3185">
        <v>82</v>
      </c>
      <c r="H3185">
        <v>6842058</v>
      </c>
      <c r="I3185">
        <v>10000000</v>
      </c>
      <c r="J3185">
        <v>6.1</v>
      </c>
      <c r="K3185">
        <f>Table1[[#This Row],[Gross Earning]]-Table1[[#This Row],[Budget]]</f>
        <v>-3157942</v>
      </c>
    </row>
    <row r="3186" spans="1:11">
      <c r="A3186" t="s">
        <v>19171</v>
      </c>
      <c r="B3186" s="3">
        <v>1946</v>
      </c>
      <c r="C3186" t="s">
        <v>19168</v>
      </c>
      <c r="D3186" t="s">
        <v>1996</v>
      </c>
      <c r="E3186" t="s">
        <v>37</v>
      </c>
      <c r="F3186" t="s">
        <v>95</v>
      </c>
      <c r="G3186">
        <v>118</v>
      </c>
      <c r="I3186">
        <v>3180000</v>
      </c>
      <c r="J3186">
        <v>8.6</v>
      </c>
      <c r="K3186">
        <f>Table1[[#This Row],[Gross Earning]]-Table1[[#This Row],[Budget]]</f>
        <v>-3180000</v>
      </c>
    </row>
    <row r="3187" spans="1:11">
      <c r="A3187" t="s">
        <v>19094</v>
      </c>
      <c r="B3187" s="3">
        <v>2012</v>
      </c>
      <c r="C3187" t="s">
        <v>16244</v>
      </c>
      <c r="D3187" t="s">
        <v>3409</v>
      </c>
      <c r="E3187" t="s">
        <v>15778</v>
      </c>
      <c r="F3187" t="s">
        <v>585</v>
      </c>
      <c r="G3187">
        <v>115</v>
      </c>
      <c r="H3187">
        <v>610968</v>
      </c>
      <c r="I3187">
        <v>3800000</v>
      </c>
      <c r="J3187">
        <v>8.3000000000000007</v>
      </c>
      <c r="K3187">
        <f>Table1[[#This Row],[Gross Earning]]-Table1[[#This Row],[Budget]]</f>
        <v>-3189032</v>
      </c>
    </row>
    <row r="3188" spans="1:11">
      <c r="A3188" t="s">
        <v>18615</v>
      </c>
      <c r="B3188" s="3">
        <v>1987</v>
      </c>
      <c r="C3188" t="s">
        <v>18613</v>
      </c>
      <c r="D3188" t="s">
        <v>173</v>
      </c>
      <c r="E3188" t="s">
        <v>37</v>
      </c>
      <c r="F3188" t="s">
        <v>585</v>
      </c>
      <c r="G3188">
        <v>87</v>
      </c>
      <c r="H3188">
        <v>800000</v>
      </c>
      <c r="I3188">
        <v>4000000</v>
      </c>
      <c r="J3188">
        <v>4.8</v>
      </c>
      <c r="K3188">
        <f>Table1[[#This Row],[Gross Earning]]-Table1[[#This Row],[Budget]]</f>
        <v>-3200000</v>
      </c>
    </row>
    <row r="3189" spans="1:11">
      <c r="A3189" t="s">
        <v>19131</v>
      </c>
      <c r="B3189" s="3">
        <v>1962</v>
      </c>
      <c r="C3189" t="s">
        <v>19130</v>
      </c>
      <c r="D3189" t="s">
        <v>1765</v>
      </c>
      <c r="E3189" t="s">
        <v>37</v>
      </c>
      <c r="F3189" t="s">
        <v>6036</v>
      </c>
      <c r="G3189">
        <v>113</v>
      </c>
      <c r="I3189">
        <v>3200000</v>
      </c>
      <c r="J3189">
        <v>8.1</v>
      </c>
      <c r="K3189">
        <f>Table1[[#This Row],[Gross Earning]]-Table1[[#This Row],[Budget]]</f>
        <v>-3200000</v>
      </c>
    </row>
    <row r="3190" spans="1:11">
      <c r="A3190" t="s">
        <v>19152</v>
      </c>
      <c r="B3190" s="3">
        <v>2005</v>
      </c>
      <c r="C3190" t="s">
        <v>19150</v>
      </c>
      <c r="D3190" t="s">
        <v>19151</v>
      </c>
      <c r="E3190" t="s">
        <v>37</v>
      </c>
      <c r="F3190" t="s">
        <v>585</v>
      </c>
      <c r="G3190">
        <v>95</v>
      </c>
      <c r="I3190">
        <v>3200000</v>
      </c>
      <c r="J3190">
        <v>6.4</v>
      </c>
      <c r="K3190">
        <f>Table1[[#This Row],[Gross Earning]]-Table1[[#This Row],[Budget]]</f>
        <v>-3200000</v>
      </c>
    </row>
    <row r="3191" spans="1:11">
      <c r="A3191" t="s">
        <v>19164</v>
      </c>
      <c r="B3191" s="3">
        <v>2012</v>
      </c>
      <c r="C3191" t="s">
        <v>19163</v>
      </c>
      <c r="D3191" t="s">
        <v>4332</v>
      </c>
      <c r="E3191" t="s">
        <v>37</v>
      </c>
      <c r="F3191" t="s">
        <v>4830</v>
      </c>
      <c r="G3191">
        <v>108</v>
      </c>
      <c r="I3191">
        <v>3200000</v>
      </c>
      <c r="J3191">
        <v>5.7</v>
      </c>
      <c r="K3191">
        <f>Table1[[#This Row],[Gross Earning]]-Table1[[#This Row],[Budget]]</f>
        <v>-3200000</v>
      </c>
    </row>
    <row r="3192" spans="1:11">
      <c r="A3192" t="s">
        <v>19850</v>
      </c>
      <c r="B3192" s="3">
        <v>2003</v>
      </c>
      <c r="C3192" t="s">
        <v>19846</v>
      </c>
      <c r="D3192" t="s">
        <v>19848</v>
      </c>
      <c r="E3192" t="s">
        <v>1464</v>
      </c>
      <c r="G3192">
        <v>99</v>
      </c>
      <c r="I3192">
        <v>3200000</v>
      </c>
      <c r="J3192">
        <v>6.6</v>
      </c>
      <c r="K3192">
        <f>Table1[[#This Row],[Gross Earning]]-Table1[[#This Row],[Budget]]</f>
        <v>-3200000</v>
      </c>
    </row>
    <row r="3193" spans="1:11">
      <c r="A3193" t="s">
        <v>11904</v>
      </c>
      <c r="B3193" s="3">
        <v>2009</v>
      </c>
      <c r="C3193" t="s">
        <v>1252</v>
      </c>
      <c r="D3193" t="s">
        <v>1681</v>
      </c>
      <c r="E3193" t="s">
        <v>37</v>
      </c>
      <c r="F3193" t="s">
        <v>39</v>
      </c>
      <c r="G3193">
        <v>102</v>
      </c>
      <c r="H3193">
        <v>14793904</v>
      </c>
      <c r="I3193">
        <v>18000000</v>
      </c>
      <c r="J3193">
        <v>5.3</v>
      </c>
      <c r="K3193">
        <f>Table1[[#This Row],[Gross Earning]]-Table1[[#This Row],[Budget]]</f>
        <v>-3206096</v>
      </c>
    </row>
    <row r="3194" spans="1:11">
      <c r="A3194" t="s">
        <v>17980</v>
      </c>
      <c r="B3194" s="3">
        <v>1947</v>
      </c>
      <c r="C3194" t="s">
        <v>17977</v>
      </c>
      <c r="D3194" t="s">
        <v>2308</v>
      </c>
      <c r="E3194" t="s">
        <v>37</v>
      </c>
      <c r="F3194" t="s">
        <v>6036</v>
      </c>
      <c r="G3194">
        <v>95</v>
      </c>
      <c r="I3194">
        <v>3209000</v>
      </c>
      <c r="J3194">
        <v>6.2</v>
      </c>
      <c r="K3194">
        <f>Table1[[#This Row],[Gross Earning]]-Table1[[#This Row],[Budget]]</f>
        <v>-3209000</v>
      </c>
    </row>
    <row r="3195" spans="1:11">
      <c r="A3195" t="s">
        <v>11340</v>
      </c>
      <c r="B3195" s="3">
        <v>2006</v>
      </c>
      <c r="C3195" t="s">
        <v>9162</v>
      </c>
      <c r="D3195" t="s">
        <v>11339</v>
      </c>
      <c r="E3195" t="s">
        <v>37</v>
      </c>
      <c r="F3195" t="s">
        <v>585</v>
      </c>
      <c r="G3195">
        <v>100</v>
      </c>
      <c r="H3195">
        <v>5480996</v>
      </c>
      <c r="I3195">
        <v>8700000</v>
      </c>
      <c r="J3195">
        <v>7.1</v>
      </c>
      <c r="K3195">
        <f>Table1[[#This Row],[Gross Earning]]-Table1[[#This Row],[Budget]]</f>
        <v>-3219004</v>
      </c>
    </row>
    <row r="3196" spans="1:11">
      <c r="A3196" t="s">
        <v>17448</v>
      </c>
      <c r="B3196" s="3">
        <v>2011</v>
      </c>
      <c r="C3196" t="s">
        <v>17445</v>
      </c>
      <c r="D3196" t="s">
        <v>2527</v>
      </c>
      <c r="E3196" t="s">
        <v>1464</v>
      </c>
      <c r="F3196" t="s">
        <v>4830</v>
      </c>
      <c r="G3196">
        <v>93</v>
      </c>
      <c r="H3196">
        <v>611709</v>
      </c>
      <c r="I3196">
        <v>3850000</v>
      </c>
      <c r="J3196">
        <v>7.2</v>
      </c>
      <c r="K3196">
        <f>Table1[[#This Row],[Gross Earning]]-Table1[[#This Row],[Budget]]</f>
        <v>-3238291</v>
      </c>
    </row>
    <row r="3197" spans="1:11">
      <c r="A3197" t="s">
        <v>10595</v>
      </c>
      <c r="B3197" s="3">
        <v>1999</v>
      </c>
      <c r="C3197" t="s">
        <v>10593</v>
      </c>
      <c r="D3197" t="s">
        <v>4332</v>
      </c>
      <c r="E3197" t="s">
        <v>37</v>
      </c>
      <c r="F3197" t="s">
        <v>585</v>
      </c>
      <c r="G3197">
        <v>104</v>
      </c>
      <c r="H3197">
        <v>17757087</v>
      </c>
      <c r="I3197">
        <v>21000000</v>
      </c>
      <c r="J3197">
        <v>4.5999999999999996</v>
      </c>
      <c r="K3197">
        <f>Table1[[#This Row],[Gross Earning]]-Table1[[#This Row],[Budget]]</f>
        <v>-3242913</v>
      </c>
    </row>
    <row r="3198" spans="1:11">
      <c r="A3198" t="s">
        <v>16360</v>
      </c>
      <c r="B3198" s="3">
        <v>2002</v>
      </c>
      <c r="C3198" t="s">
        <v>8640</v>
      </c>
      <c r="D3198" t="s">
        <v>4479</v>
      </c>
      <c r="E3198" t="s">
        <v>37</v>
      </c>
      <c r="F3198" t="s">
        <v>585</v>
      </c>
      <c r="G3198">
        <v>102</v>
      </c>
      <c r="H3198">
        <v>4239767</v>
      </c>
      <c r="I3198">
        <v>7500000</v>
      </c>
      <c r="J3198">
        <v>6</v>
      </c>
      <c r="K3198">
        <f>Table1[[#This Row],[Gross Earning]]-Table1[[#This Row],[Budget]]</f>
        <v>-3260233</v>
      </c>
    </row>
    <row r="3199" spans="1:11">
      <c r="A3199" t="s">
        <v>16711</v>
      </c>
      <c r="B3199" s="3">
        <v>2002</v>
      </c>
      <c r="C3199" t="s">
        <v>6051</v>
      </c>
      <c r="D3199" t="s">
        <v>6622</v>
      </c>
      <c r="E3199" t="s">
        <v>37</v>
      </c>
      <c r="F3199" t="s">
        <v>585</v>
      </c>
      <c r="G3199">
        <v>103</v>
      </c>
      <c r="H3199">
        <v>236266</v>
      </c>
      <c r="I3199">
        <v>3500000</v>
      </c>
      <c r="J3199">
        <v>6.2</v>
      </c>
      <c r="K3199">
        <f>Table1[[#This Row],[Gross Earning]]-Table1[[#This Row],[Budget]]</f>
        <v>-3263734</v>
      </c>
    </row>
    <row r="3200" spans="1:11">
      <c r="A3200" t="s">
        <v>18132</v>
      </c>
      <c r="B3200" s="3">
        <v>2011</v>
      </c>
      <c r="C3200" t="s">
        <v>11999</v>
      </c>
      <c r="D3200" t="s">
        <v>4075</v>
      </c>
      <c r="E3200" t="s">
        <v>37</v>
      </c>
      <c r="F3200" t="s">
        <v>585</v>
      </c>
      <c r="G3200">
        <v>121</v>
      </c>
      <c r="H3200">
        <v>1729969</v>
      </c>
      <c r="I3200">
        <v>5000000</v>
      </c>
      <c r="J3200">
        <v>7.4</v>
      </c>
      <c r="K3200">
        <f>Table1[[#This Row],[Gross Earning]]-Table1[[#This Row],[Budget]]</f>
        <v>-3270031</v>
      </c>
    </row>
    <row r="3201" spans="1:11">
      <c r="A3201" t="s">
        <v>18981</v>
      </c>
      <c r="B3201" s="3">
        <v>2006</v>
      </c>
      <c r="C3201" t="s">
        <v>18980</v>
      </c>
      <c r="D3201" t="s">
        <v>1681</v>
      </c>
      <c r="E3201" t="s">
        <v>37</v>
      </c>
      <c r="F3201" t="s">
        <v>585</v>
      </c>
      <c r="G3201">
        <v>101</v>
      </c>
      <c r="H3201">
        <v>220234</v>
      </c>
      <c r="I3201">
        <v>3500000</v>
      </c>
      <c r="J3201">
        <v>6.5</v>
      </c>
      <c r="K3201">
        <f>Table1[[#This Row],[Gross Earning]]-Table1[[#This Row],[Budget]]</f>
        <v>-3279766</v>
      </c>
    </row>
    <row r="3202" spans="1:11">
      <c r="A3202" t="s">
        <v>4119</v>
      </c>
      <c r="B3202" s="3">
        <v>1998</v>
      </c>
      <c r="C3202" t="s">
        <v>4118</v>
      </c>
      <c r="D3202" t="s">
        <v>3409</v>
      </c>
      <c r="E3202" t="s">
        <v>37</v>
      </c>
      <c r="F3202" t="s">
        <v>39</v>
      </c>
      <c r="G3202">
        <v>115</v>
      </c>
      <c r="H3202">
        <v>56702901</v>
      </c>
      <c r="I3202">
        <v>60000000</v>
      </c>
      <c r="J3202">
        <v>6.5</v>
      </c>
      <c r="K3202">
        <f>Table1[[#This Row],[Gross Earning]]-Table1[[#This Row],[Budget]]</f>
        <v>-3297099</v>
      </c>
    </row>
    <row r="3203" spans="1:11">
      <c r="A3203" t="s">
        <v>19112</v>
      </c>
      <c r="B3203" s="3">
        <v>2014</v>
      </c>
      <c r="C3203" t="s">
        <v>19111</v>
      </c>
      <c r="D3203" t="s">
        <v>1671</v>
      </c>
      <c r="E3203" t="s">
        <v>37</v>
      </c>
      <c r="G3203">
        <v>97</v>
      </c>
      <c r="I3203">
        <v>3300000</v>
      </c>
      <c r="J3203">
        <v>4.5</v>
      </c>
      <c r="K3203">
        <f>Table1[[#This Row],[Gross Earning]]-Table1[[#This Row],[Budget]]</f>
        <v>-3300000</v>
      </c>
    </row>
    <row r="3204" spans="1:11">
      <c r="A3204" t="s">
        <v>16124</v>
      </c>
      <c r="B3204" s="3">
        <v>1999</v>
      </c>
      <c r="C3204" t="s">
        <v>11050</v>
      </c>
      <c r="D3204" t="s">
        <v>1671</v>
      </c>
      <c r="E3204" t="s">
        <v>37</v>
      </c>
      <c r="F3204" t="s">
        <v>39</v>
      </c>
      <c r="G3204">
        <v>89</v>
      </c>
      <c r="H3204">
        <v>4692814</v>
      </c>
      <c r="I3204">
        <v>8000000</v>
      </c>
      <c r="J3204">
        <v>5.0999999999999996</v>
      </c>
      <c r="K3204">
        <f>Table1[[#This Row],[Gross Earning]]-Table1[[#This Row],[Budget]]</f>
        <v>-3307186</v>
      </c>
    </row>
    <row r="3205" spans="1:11">
      <c r="A3205" t="s">
        <v>8457</v>
      </c>
      <c r="B3205" s="3">
        <v>2011</v>
      </c>
      <c r="C3205" t="s">
        <v>8455</v>
      </c>
      <c r="D3205" t="s">
        <v>1280</v>
      </c>
      <c r="E3205" t="s">
        <v>37</v>
      </c>
      <c r="F3205" t="s">
        <v>277</v>
      </c>
      <c r="G3205">
        <v>63</v>
      </c>
      <c r="H3205">
        <v>26687172</v>
      </c>
      <c r="I3205">
        <v>30000000</v>
      </c>
      <c r="J3205">
        <v>7.3</v>
      </c>
      <c r="K3205">
        <f>Table1[[#This Row],[Gross Earning]]-Table1[[#This Row],[Budget]]</f>
        <v>-3312828</v>
      </c>
    </row>
    <row r="3206" spans="1:11">
      <c r="A3206" t="s">
        <v>6690</v>
      </c>
      <c r="B3206" s="3">
        <v>2011</v>
      </c>
      <c r="C3206" t="s">
        <v>5589</v>
      </c>
      <c r="D3206" t="s">
        <v>464</v>
      </c>
      <c r="E3206" t="s">
        <v>37</v>
      </c>
      <c r="F3206" t="s">
        <v>39</v>
      </c>
      <c r="G3206">
        <v>112</v>
      </c>
      <c r="H3206">
        <v>36665854</v>
      </c>
      <c r="I3206">
        <v>40000000</v>
      </c>
      <c r="J3206">
        <v>6.4</v>
      </c>
      <c r="K3206">
        <f>Table1[[#This Row],[Gross Earning]]-Table1[[#This Row],[Budget]]</f>
        <v>-3334146</v>
      </c>
    </row>
    <row r="3207" spans="1:11">
      <c r="A3207" t="s">
        <v>16364</v>
      </c>
      <c r="B3207" s="3">
        <v>2008</v>
      </c>
      <c r="C3207" t="s">
        <v>16363</v>
      </c>
      <c r="D3207" t="s">
        <v>1009</v>
      </c>
      <c r="E3207" t="s">
        <v>37</v>
      </c>
      <c r="F3207" t="s">
        <v>39</v>
      </c>
      <c r="G3207">
        <v>97</v>
      </c>
      <c r="H3207">
        <v>4131640</v>
      </c>
      <c r="I3207">
        <v>7500000</v>
      </c>
      <c r="J3207">
        <v>3.1</v>
      </c>
      <c r="K3207">
        <f>Table1[[#This Row],[Gross Earning]]-Table1[[#This Row],[Budget]]</f>
        <v>-3368360</v>
      </c>
    </row>
    <row r="3208" spans="1:11">
      <c r="A3208" t="s">
        <v>18994</v>
      </c>
      <c r="B3208" s="3">
        <v>2016</v>
      </c>
      <c r="C3208" t="s">
        <v>18991</v>
      </c>
      <c r="D3208" t="s">
        <v>18993</v>
      </c>
      <c r="E3208" t="s">
        <v>37</v>
      </c>
      <c r="F3208" t="s">
        <v>39</v>
      </c>
      <c r="G3208">
        <v>105</v>
      </c>
      <c r="H3208">
        <v>123777</v>
      </c>
      <c r="I3208">
        <v>3500000</v>
      </c>
      <c r="J3208">
        <v>4.7</v>
      </c>
      <c r="K3208">
        <f>Table1[[#This Row],[Gross Earning]]-Table1[[#This Row],[Budget]]</f>
        <v>-3376223</v>
      </c>
    </row>
    <row r="3209" spans="1:11">
      <c r="A3209" t="s">
        <v>15103</v>
      </c>
      <c r="B3209" s="3">
        <v>2012</v>
      </c>
      <c r="C3209" t="s">
        <v>15101</v>
      </c>
      <c r="D3209" t="s">
        <v>15102</v>
      </c>
      <c r="E3209" t="s">
        <v>37</v>
      </c>
      <c r="F3209" t="s">
        <v>585</v>
      </c>
      <c r="G3209">
        <v>101</v>
      </c>
      <c r="H3209">
        <v>6619173</v>
      </c>
      <c r="I3209">
        <v>10000000</v>
      </c>
      <c r="J3209">
        <v>6.7</v>
      </c>
      <c r="K3209">
        <f>Table1[[#This Row],[Gross Earning]]-Table1[[#This Row],[Budget]]</f>
        <v>-3380827</v>
      </c>
    </row>
    <row r="3210" spans="1:11">
      <c r="A3210" t="s">
        <v>13034</v>
      </c>
      <c r="B3210" s="3">
        <v>1999</v>
      </c>
      <c r="C3210" t="s">
        <v>2968</v>
      </c>
      <c r="D3210" t="s">
        <v>1671</v>
      </c>
      <c r="E3210" t="s">
        <v>37</v>
      </c>
      <c r="F3210" t="s">
        <v>39</v>
      </c>
      <c r="G3210">
        <v>97</v>
      </c>
      <c r="H3210">
        <v>11614236</v>
      </c>
      <c r="I3210">
        <v>15000000</v>
      </c>
      <c r="J3210">
        <v>5.6</v>
      </c>
      <c r="K3210">
        <f>Table1[[#This Row],[Gross Earning]]-Table1[[#This Row],[Budget]]</f>
        <v>-3385764</v>
      </c>
    </row>
    <row r="3211" spans="1:11">
      <c r="A3211" t="s">
        <v>18985</v>
      </c>
      <c r="B3211" s="3">
        <v>2005</v>
      </c>
      <c r="C3211" t="s">
        <v>18984</v>
      </c>
      <c r="D3211" t="s">
        <v>2527</v>
      </c>
      <c r="E3211" t="s">
        <v>37</v>
      </c>
      <c r="F3211" t="s">
        <v>585</v>
      </c>
      <c r="G3211">
        <v>98</v>
      </c>
      <c r="H3211">
        <v>101228</v>
      </c>
      <c r="I3211">
        <v>3500000</v>
      </c>
      <c r="J3211">
        <v>6.4</v>
      </c>
      <c r="K3211">
        <f>Table1[[#This Row],[Gross Earning]]-Table1[[#This Row],[Budget]]</f>
        <v>-3398772</v>
      </c>
    </row>
    <row r="3212" spans="1:11">
      <c r="A3212" t="s">
        <v>15561</v>
      </c>
      <c r="B3212" s="3">
        <v>1995</v>
      </c>
      <c r="C3212" t="s">
        <v>5204</v>
      </c>
      <c r="D3212" t="s">
        <v>3396</v>
      </c>
      <c r="E3212" t="s">
        <v>37</v>
      </c>
      <c r="F3212" t="s">
        <v>585</v>
      </c>
      <c r="G3212">
        <v>104</v>
      </c>
      <c r="H3212">
        <v>2600000</v>
      </c>
      <c r="I3212">
        <v>6000000</v>
      </c>
      <c r="J3212">
        <v>7.5</v>
      </c>
      <c r="K3212">
        <f>Table1[[#This Row],[Gross Earning]]-Table1[[#This Row],[Budget]]</f>
        <v>-3400000</v>
      </c>
    </row>
    <row r="3213" spans="1:11">
      <c r="A3213" t="s">
        <v>19047</v>
      </c>
      <c r="B3213" s="3">
        <v>1977</v>
      </c>
      <c r="C3213" t="s">
        <v>10325</v>
      </c>
      <c r="D3213" t="s">
        <v>1671</v>
      </c>
      <c r="E3213" t="s">
        <v>37</v>
      </c>
      <c r="F3213" t="s">
        <v>95</v>
      </c>
      <c r="G3213">
        <v>94</v>
      </c>
      <c r="I3213">
        <v>3400000</v>
      </c>
      <c r="J3213">
        <v>6.7</v>
      </c>
      <c r="K3213">
        <f>Table1[[#This Row],[Gross Earning]]-Table1[[#This Row],[Budget]]</f>
        <v>-3400000</v>
      </c>
    </row>
    <row r="3214" spans="1:11">
      <c r="A3214" t="s">
        <v>19084</v>
      </c>
      <c r="B3214" s="3">
        <v>2012</v>
      </c>
      <c r="C3214" t="s">
        <v>19082</v>
      </c>
      <c r="D3214" t="s">
        <v>4296</v>
      </c>
      <c r="E3214" t="s">
        <v>37</v>
      </c>
      <c r="F3214" t="s">
        <v>39</v>
      </c>
      <c r="G3214">
        <v>102</v>
      </c>
      <c r="I3214">
        <v>3400000</v>
      </c>
      <c r="J3214">
        <v>6.6</v>
      </c>
      <c r="K3214">
        <f>Table1[[#This Row],[Gross Earning]]-Table1[[#This Row],[Budget]]</f>
        <v>-3400000</v>
      </c>
    </row>
    <row r="3215" spans="1:11">
      <c r="A3215" t="s">
        <v>5801</v>
      </c>
      <c r="B3215" s="3">
        <v>2001</v>
      </c>
      <c r="C3215" t="s">
        <v>2652</v>
      </c>
      <c r="D3215" t="s">
        <v>3030</v>
      </c>
      <c r="E3215" t="s">
        <v>37</v>
      </c>
      <c r="F3215" t="s">
        <v>585</v>
      </c>
      <c r="G3215">
        <v>122</v>
      </c>
      <c r="H3215">
        <v>31598308</v>
      </c>
      <c r="I3215">
        <v>35000000</v>
      </c>
      <c r="J3215">
        <v>6.8</v>
      </c>
      <c r="K3215">
        <f>Table1[[#This Row],[Gross Earning]]-Table1[[#This Row],[Budget]]</f>
        <v>-3401692</v>
      </c>
    </row>
    <row r="3216" spans="1:11">
      <c r="A3216" t="s">
        <v>18988</v>
      </c>
      <c r="B3216" s="3">
        <v>2004</v>
      </c>
      <c r="C3216" t="s">
        <v>5158</v>
      </c>
      <c r="D3216" t="s">
        <v>1423</v>
      </c>
      <c r="E3216" t="s">
        <v>37</v>
      </c>
      <c r="F3216" t="s">
        <v>39</v>
      </c>
      <c r="G3216">
        <v>91</v>
      </c>
      <c r="H3216">
        <v>96793</v>
      </c>
      <c r="I3216">
        <v>3500000</v>
      </c>
      <c r="J3216">
        <v>5.3</v>
      </c>
      <c r="K3216">
        <f>Table1[[#This Row],[Gross Earning]]-Table1[[#This Row],[Budget]]</f>
        <v>-3403207</v>
      </c>
    </row>
    <row r="3217" spans="1:11">
      <c r="A3217" t="s">
        <v>18628</v>
      </c>
      <c r="B3217" s="3">
        <v>2002</v>
      </c>
      <c r="C3217" t="s">
        <v>18627</v>
      </c>
      <c r="D3217" t="s">
        <v>4075</v>
      </c>
      <c r="E3217" t="s">
        <v>37</v>
      </c>
      <c r="F3217" t="s">
        <v>585</v>
      </c>
      <c r="G3217">
        <v>99</v>
      </c>
      <c r="H3217">
        <v>562059</v>
      </c>
      <c r="I3217">
        <v>4000000</v>
      </c>
      <c r="J3217">
        <v>7</v>
      </c>
      <c r="K3217">
        <f>Table1[[#This Row],[Gross Earning]]-Table1[[#This Row],[Budget]]</f>
        <v>-3437941</v>
      </c>
    </row>
    <row r="3218" spans="1:11">
      <c r="A3218" t="s">
        <v>19043</v>
      </c>
      <c r="B3218" s="3">
        <v>2014</v>
      </c>
      <c r="C3218" t="s">
        <v>19041</v>
      </c>
      <c r="D3218" t="s">
        <v>2215</v>
      </c>
      <c r="E3218" t="s">
        <v>37</v>
      </c>
      <c r="F3218" t="s">
        <v>585</v>
      </c>
      <c r="G3218">
        <v>90</v>
      </c>
      <c r="I3218">
        <v>3440000</v>
      </c>
      <c r="J3218">
        <v>3.1</v>
      </c>
      <c r="K3218">
        <f>Table1[[#This Row],[Gross Earning]]-Table1[[#This Row],[Budget]]</f>
        <v>-3440000</v>
      </c>
    </row>
    <row r="3219" spans="1:11">
      <c r="A3219" t="s">
        <v>9732</v>
      </c>
      <c r="B3219" s="3">
        <v>1998</v>
      </c>
      <c r="C3219" t="s">
        <v>5076</v>
      </c>
      <c r="D3219" t="s">
        <v>3794</v>
      </c>
      <c r="E3219" t="s">
        <v>37</v>
      </c>
      <c r="F3219" t="s">
        <v>585</v>
      </c>
      <c r="G3219">
        <v>136</v>
      </c>
      <c r="H3219">
        <v>21554585</v>
      </c>
      <c r="I3219">
        <v>25000000</v>
      </c>
      <c r="J3219">
        <v>6.9</v>
      </c>
      <c r="K3219">
        <f>Table1[[#This Row],[Gross Earning]]-Table1[[#This Row],[Budget]]</f>
        <v>-3445415</v>
      </c>
    </row>
    <row r="3220" spans="1:11">
      <c r="A3220" t="s">
        <v>17314</v>
      </c>
      <c r="B3220" s="3">
        <v>2008</v>
      </c>
      <c r="C3220" t="s">
        <v>17311</v>
      </c>
      <c r="D3220" t="s">
        <v>1961</v>
      </c>
      <c r="E3220" t="s">
        <v>10490</v>
      </c>
      <c r="F3220" t="s">
        <v>585</v>
      </c>
      <c r="G3220">
        <v>103</v>
      </c>
      <c r="H3220">
        <v>542860</v>
      </c>
      <c r="I3220">
        <v>4000000</v>
      </c>
      <c r="J3220">
        <v>7.1</v>
      </c>
      <c r="K3220">
        <f>Table1[[#This Row],[Gross Earning]]-Table1[[#This Row],[Budget]]</f>
        <v>-3457140</v>
      </c>
    </row>
    <row r="3221" spans="1:11">
      <c r="A3221" t="s">
        <v>18833</v>
      </c>
      <c r="B3221" s="3">
        <v>2009</v>
      </c>
      <c r="C3221" t="s">
        <v>18832</v>
      </c>
      <c r="D3221" t="s">
        <v>9193</v>
      </c>
      <c r="E3221" t="s">
        <v>37</v>
      </c>
      <c r="F3221" t="s">
        <v>585</v>
      </c>
      <c r="G3221">
        <v>95</v>
      </c>
      <c r="H3221">
        <v>37606</v>
      </c>
      <c r="I3221">
        <v>3500000</v>
      </c>
      <c r="J3221">
        <v>6.8</v>
      </c>
      <c r="K3221">
        <f>Table1[[#This Row],[Gross Earning]]-Table1[[#This Row],[Budget]]</f>
        <v>-3462394</v>
      </c>
    </row>
    <row r="3222" spans="1:11">
      <c r="A3222" t="s">
        <v>13962</v>
      </c>
      <c r="B3222" s="3">
        <v>2008</v>
      </c>
      <c r="C3222" t="s">
        <v>13959</v>
      </c>
      <c r="D3222" t="s">
        <v>3396</v>
      </c>
      <c r="E3222" t="s">
        <v>37</v>
      </c>
      <c r="F3222" t="s">
        <v>39</v>
      </c>
      <c r="G3222">
        <v>94</v>
      </c>
      <c r="H3222">
        <v>9030581</v>
      </c>
      <c r="I3222">
        <v>12500000</v>
      </c>
      <c r="J3222">
        <v>7.8</v>
      </c>
      <c r="K3222">
        <f>Table1[[#This Row],[Gross Earning]]-Table1[[#This Row],[Budget]]</f>
        <v>-3469419</v>
      </c>
    </row>
    <row r="3223" spans="1:11">
      <c r="A3223" t="s">
        <v>19025</v>
      </c>
      <c r="B3223" s="3">
        <v>2015</v>
      </c>
      <c r="C3223" t="s">
        <v>19022</v>
      </c>
      <c r="D3223" t="s">
        <v>67</v>
      </c>
      <c r="E3223" t="s">
        <v>37</v>
      </c>
      <c r="G3223">
        <v>100</v>
      </c>
      <c r="H3223">
        <v>29233</v>
      </c>
      <c r="I3223">
        <v>3500000</v>
      </c>
      <c r="J3223">
        <v>7</v>
      </c>
      <c r="K3223">
        <f>Table1[[#This Row],[Gross Earning]]-Table1[[#This Row],[Budget]]</f>
        <v>-3470767</v>
      </c>
    </row>
    <row r="3224" spans="1:11">
      <c r="A3224" t="s">
        <v>8467</v>
      </c>
      <c r="B3224" s="3">
        <v>1998</v>
      </c>
      <c r="C3224" t="s">
        <v>1680</v>
      </c>
      <c r="D3224" t="s">
        <v>1415</v>
      </c>
      <c r="E3224" t="s">
        <v>37</v>
      </c>
      <c r="F3224" t="s">
        <v>585</v>
      </c>
      <c r="G3224">
        <v>108</v>
      </c>
      <c r="H3224">
        <v>26525834</v>
      </c>
      <c r="I3224">
        <v>30000000</v>
      </c>
      <c r="J3224">
        <v>6.8</v>
      </c>
      <c r="K3224">
        <f>Table1[[#This Row],[Gross Earning]]-Table1[[#This Row],[Budget]]</f>
        <v>-3474166</v>
      </c>
    </row>
    <row r="3225" spans="1:11">
      <c r="A3225" t="s">
        <v>12068</v>
      </c>
      <c r="B3225" s="3">
        <v>1985</v>
      </c>
      <c r="C3225" t="s">
        <v>2495</v>
      </c>
      <c r="D3225" t="s">
        <v>6403</v>
      </c>
      <c r="E3225" t="s">
        <v>37</v>
      </c>
      <c r="F3225" t="s">
        <v>5613</v>
      </c>
      <c r="G3225">
        <v>87</v>
      </c>
      <c r="I3225">
        <v>3500000</v>
      </c>
      <c r="J3225">
        <v>7.2</v>
      </c>
      <c r="K3225">
        <f>Table1[[#This Row],[Gross Earning]]-Table1[[#This Row],[Budget]]</f>
        <v>-3500000</v>
      </c>
    </row>
    <row r="3226" spans="1:11">
      <c r="A3226" t="s">
        <v>17638</v>
      </c>
      <c r="B3226" s="3">
        <v>1982</v>
      </c>
      <c r="C3226" t="s">
        <v>845</v>
      </c>
      <c r="D3226" t="s">
        <v>17636</v>
      </c>
      <c r="E3226" t="s">
        <v>37</v>
      </c>
      <c r="F3226" t="s">
        <v>95</v>
      </c>
      <c r="G3226">
        <v>102</v>
      </c>
      <c r="I3226">
        <v>3500000</v>
      </c>
      <c r="J3226">
        <v>7.3</v>
      </c>
      <c r="K3226">
        <f>Table1[[#This Row],[Gross Earning]]-Table1[[#This Row],[Budget]]</f>
        <v>-3500000</v>
      </c>
    </row>
    <row r="3227" spans="1:11">
      <c r="A3227" t="s">
        <v>18899</v>
      </c>
      <c r="B3227" s="3">
        <v>1967</v>
      </c>
      <c r="C3227" t="s">
        <v>18897</v>
      </c>
      <c r="D3227" t="s">
        <v>10811</v>
      </c>
      <c r="E3227" t="s">
        <v>37</v>
      </c>
      <c r="F3227" t="s">
        <v>6036</v>
      </c>
      <c r="G3227">
        <v>134</v>
      </c>
      <c r="I3227">
        <v>3500000</v>
      </c>
      <c r="J3227">
        <v>8</v>
      </c>
      <c r="K3227">
        <f>Table1[[#This Row],[Gross Earning]]-Table1[[#This Row],[Budget]]</f>
        <v>-3500000</v>
      </c>
    </row>
    <row r="3228" spans="1:11">
      <c r="A3228" t="s">
        <v>18905</v>
      </c>
      <c r="B3228" s="3">
        <v>1959</v>
      </c>
      <c r="C3228" t="s">
        <v>17251</v>
      </c>
      <c r="D3228" t="s">
        <v>3409</v>
      </c>
      <c r="E3228" t="s">
        <v>37</v>
      </c>
      <c r="F3228" t="s">
        <v>4830</v>
      </c>
      <c r="G3228">
        <v>149</v>
      </c>
      <c r="I3228">
        <v>3500000</v>
      </c>
      <c r="J3228">
        <v>7.6</v>
      </c>
      <c r="K3228">
        <f>Table1[[#This Row],[Gross Earning]]-Table1[[#This Row],[Budget]]</f>
        <v>-3500000</v>
      </c>
    </row>
    <row r="3229" spans="1:11">
      <c r="A3229" t="s">
        <v>18909</v>
      </c>
      <c r="B3229" s="3">
        <v>1966</v>
      </c>
      <c r="C3229" t="s">
        <v>12330</v>
      </c>
      <c r="D3229" t="s">
        <v>1120</v>
      </c>
      <c r="E3229" t="s">
        <v>37</v>
      </c>
      <c r="F3229" t="s">
        <v>4830</v>
      </c>
      <c r="G3229">
        <v>121</v>
      </c>
      <c r="I3229">
        <v>3500000</v>
      </c>
      <c r="J3229">
        <v>7</v>
      </c>
      <c r="K3229">
        <f>Table1[[#This Row],[Gross Earning]]-Table1[[#This Row],[Budget]]</f>
        <v>-3500000</v>
      </c>
    </row>
    <row r="3230" spans="1:11">
      <c r="A3230" t="s">
        <v>18998</v>
      </c>
      <c r="B3230" s="3">
        <v>2008</v>
      </c>
      <c r="C3230" t="s">
        <v>18997</v>
      </c>
      <c r="D3230" t="s">
        <v>2142</v>
      </c>
      <c r="E3230" t="s">
        <v>37</v>
      </c>
      <c r="G3230">
        <v>98</v>
      </c>
      <c r="I3230">
        <v>3500000</v>
      </c>
      <c r="J3230">
        <v>6.1</v>
      </c>
      <c r="K3230">
        <f>Table1[[#This Row],[Gross Earning]]-Table1[[#This Row],[Budget]]</f>
        <v>-3500000</v>
      </c>
    </row>
    <row r="3231" spans="1:11">
      <c r="A3231" t="s">
        <v>19013</v>
      </c>
      <c r="B3231" s="3">
        <v>2009</v>
      </c>
      <c r="C3231" t="s">
        <v>19012</v>
      </c>
      <c r="D3231" t="s">
        <v>5544</v>
      </c>
      <c r="E3231" t="s">
        <v>37</v>
      </c>
      <c r="G3231">
        <v>96</v>
      </c>
      <c r="I3231">
        <v>3500000</v>
      </c>
      <c r="J3231">
        <v>4.8</v>
      </c>
      <c r="K3231">
        <f>Table1[[#This Row],[Gross Earning]]-Table1[[#This Row],[Budget]]</f>
        <v>-3500000</v>
      </c>
    </row>
    <row r="3232" spans="1:11">
      <c r="A3232" t="s">
        <v>19018</v>
      </c>
      <c r="B3232" s="3">
        <v>2013</v>
      </c>
      <c r="C3232" t="s">
        <v>19016</v>
      </c>
      <c r="D3232" t="s">
        <v>19017</v>
      </c>
      <c r="E3232" t="s">
        <v>37</v>
      </c>
      <c r="F3232" t="s">
        <v>39</v>
      </c>
      <c r="G3232">
        <v>148</v>
      </c>
      <c r="I3232">
        <v>3500000</v>
      </c>
      <c r="J3232">
        <v>8.4</v>
      </c>
      <c r="K3232">
        <f>Table1[[#This Row],[Gross Earning]]-Table1[[#This Row],[Budget]]</f>
        <v>-3500000</v>
      </c>
    </row>
    <row r="3233" spans="1:11">
      <c r="A3233" t="s">
        <v>19029</v>
      </c>
      <c r="B3233" s="3">
        <v>2014</v>
      </c>
      <c r="C3233" t="s">
        <v>4408</v>
      </c>
      <c r="D3233" t="s">
        <v>1930</v>
      </c>
      <c r="E3233" t="s">
        <v>37</v>
      </c>
      <c r="F3233" t="s">
        <v>585</v>
      </c>
      <c r="G3233">
        <v>86</v>
      </c>
      <c r="I3233">
        <v>3500000</v>
      </c>
      <c r="J3233">
        <v>3.3</v>
      </c>
      <c r="K3233">
        <f>Table1[[#This Row],[Gross Earning]]-Table1[[#This Row],[Budget]]</f>
        <v>-3500000</v>
      </c>
    </row>
    <row r="3234" spans="1:11">
      <c r="A3234" t="s">
        <v>19034</v>
      </c>
      <c r="B3234" s="3">
        <v>2014</v>
      </c>
      <c r="C3234" t="s">
        <v>19033</v>
      </c>
      <c r="D3234" t="s">
        <v>464</v>
      </c>
      <c r="E3234" t="s">
        <v>37</v>
      </c>
      <c r="F3234" t="s">
        <v>4830</v>
      </c>
      <c r="G3234">
        <v>92</v>
      </c>
      <c r="I3234">
        <v>3500000</v>
      </c>
      <c r="J3234">
        <v>5.4</v>
      </c>
      <c r="K3234">
        <f>Table1[[#This Row],[Gross Earning]]-Table1[[#This Row],[Budget]]</f>
        <v>-3500000</v>
      </c>
    </row>
    <row r="3235" spans="1:11">
      <c r="A3235" t="s">
        <v>19038</v>
      </c>
      <c r="B3235" s="3">
        <v>2014</v>
      </c>
      <c r="C3235" t="s">
        <v>19037</v>
      </c>
      <c r="D3235" t="s">
        <v>4075</v>
      </c>
      <c r="E3235" t="s">
        <v>37</v>
      </c>
      <c r="G3235">
        <v>88</v>
      </c>
      <c r="I3235">
        <v>3500000</v>
      </c>
      <c r="J3235">
        <v>4.8</v>
      </c>
      <c r="K3235">
        <f>Table1[[#This Row],[Gross Earning]]-Table1[[#This Row],[Budget]]</f>
        <v>-3500000</v>
      </c>
    </row>
    <row r="3236" spans="1:11">
      <c r="A3236" t="s">
        <v>19948</v>
      </c>
      <c r="B3236" s="3">
        <v>2016</v>
      </c>
      <c r="C3236" t="s">
        <v>19946</v>
      </c>
      <c r="D3236" t="s">
        <v>6403</v>
      </c>
      <c r="E3236" t="s">
        <v>37</v>
      </c>
      <c r="G3236">
        <v>94</v>
      </c>
      <c r="I3236">
        <v>3500000</v>
      </c>
      <c r="J3236">
        <v>6.3</v>
      </c>
      <c r="K3236">
        <f>Table1[[#This Row],[Gross Earning]]-Table1[[#This Row],[Budget]]</f>
        <v>-3500000</v>
      </c>
    </row>
    <row r="3237" spans="1:11">
      <c r="A3237" t="s">
        <v>15125</v>
      </c>
      <c r="B3237" s="3">
        <v>2004</v>
      </c>
      <c r="C3237" t="s">
        <v>15124</v>
      </c>
      <c r="D3237" t="s">
        <v>8010</v>
      </c>
      <c r="E3237" t="s">
        <v>37</v>
      </c>
      <c r="F3237" t="s">
        <v>95</v>
      </c>
      <c r="G3237">
        <v>74</v>
      </c>
      <c r="H3237">
        <v>6491350</v>
      </c>
      <c r="I3237">
        <v>10000000</v>
      </c>
      <c r="J3237">
        <v>5.8</v>
      </c>
      <c r="K3237">
        <f>Table1[[#This Row],[Gross Earning]]-Table1[[#This Row],[Budget]]</f>
        <v>-3508650</v>
      </c>
    </row>
    <row r="3238" spans="1:11">
      <c r="A3238" t="s">
        <v>15274</v>
      </c>
      <c r="B3238" s="3">
        <v>2009</v>
      </c>
      <c r="C3238" t="s">
        <v>15273</v>
      </c>
      <c r="D3238" t="s">
        <v>2527</v>
      </c>
      <c r="E3238" t="s">
        <v>37</v>
      </c>
      <c r="F3238" t="s">
        <v>585</v>
      </c>
      <c r="G3238">
        <v>96</v>
      </c>
      <c r="H3238">
        <v>1474508</v>
      </c>
      <c r="I3238">
        <v>5000000</v>
      </c>
      <c r="J3238">
        <v>6.5</v>
      </c>
      <c r="K3238">
        <f>Table1[[#This Row],[Gross Earning]]-Table1[[#This Row],[Budget]]</f>
        <v>-3525492</v>
      </c>
    </row>
    <row r="3239" spans="1:11">
      <c r="A3239" t="s">
        <v>1381</v>
      </c>
      <c r="B3239" s="3">
        <v>2012</v>
      </c>
      <c r="C3239" t="s">
        <v>187</v>
      </c>
      <c r="D3239" t="s">
        <v>1380</v>
      </c>
      <c r="E3239" t="s">
        <v>37</v>
      </c>
      <c r="F3239" t="s">
        <v>585</v>
      </c>
      <c r="G3239">
        <v>124</v>
      </c>
      <c r="H3239">
        <v>126464904</v>
      </c>
      <c r="I3239">
        <v>130000000</v>
      </c>
      <c r="J3239">
        <v>7</v>
      </c>
      <c r="K3239">
        <f>Table1[[#This Row],[Gross Earning]]-Table1[[#This Row],[Budget]]</f>
        <v>-3535096</v>
      </c>
    </row>
    <row r="3240" spans="1:11">
      <c r="A3240" t="s">
        <v>4168</v>
      </c>
      <c r="B3240" s="3">
        <v>2015</v>
      </c>
      <c r="C3240" t="s">
        <v>4166</v>
      </c>
      <c r="D3240" t="s">
        <v>4167</v>
      </c>
      <c r="E3240" t="s">
        <v>37</v>
      </c>
      <c r="F3240" t="s">
        <v>39</v>
      </c>
      <c r="G3240">
        <v>124</v>
      </c>
      <c r="H3240">
        <v>56443482</v>
      </c>
      <c r="I3240">
        <v>60000000</v>
      </c>
      <c r="J3240">
        <v>6.6</v>
      </c>
      <c r="K3240">
        <f>Table1[[#This Row],[Gross Earning]]-Table1[[#This Row],[Budget]]</f>
        <v>-3556518</v>
      </c>
    </row>
    <row r="3241" spans="1:11">
      <c r="A3241" t="s">
        <v>15966</v>
      </c>
      <c r="B3241" s="3">
        <v>2004</v>
      </c>
      <c r="C3241" t="s">
        <v>4939</v>
      </c>
      <c r="D3241" t="s">
        <v>12838</v>
      </c>
      <c r="E3241" t="s">
        <v>37</v>
      </c>
      <c r="F3241" t="s">
        <v>585</v>
      </c>
      <c r="G3241">
        <v>119</v>
      </c>
      <c r="H3241">
        <v>4992159</v>
      </c>
      <c r="I3241">
        <v>8550000</v>
      </c>
      <c r="J3241">
        <v>5.6</v>
      </c>
      <c r="K3241">
        <f>Table1[[#This Row],[Gross Earning]]-Table1[[#This Row],[Budget]]</f>
        <v>-3557841</v>
      </c>
    </row>
    <row r="3242" spans="1:11">
      <c r="A3242" t="s">
        <v>18859</v>
      </c>
      <c r="B3242" s="3">
        <v>1969</v>
      </c>
      <c r="C3242" t="s">
        <v>9813</v>
      </c>
      <c r="D3242" t="s">
        <v>3409</v>
      </c>
      <c r="E3242" t="s">
        <v>37</v>
      </c>
      <c r="F3242" t="s">
        <v>7334</v>
      </c>
      <c r="G3242">
        <v>113</v>
      </c>
      <c r="I3242">
        <v>3600000</v>
      </c>
      <c r="J3242">
        <v>7.9</v>
      </c>
      <c r="K3242">
        <f>Table1[[#This Row],[Gross Earning]]-Table1[[#This Row],[Budget]]</f>
        <v>-3600000</v>
      </c>
    </row>
    <row r="3243" spans="1:11">
      <c r="A3243" t="s">
        <v>18631</v>
      </c>
      <c r="B3243" s="3">
        <v>1999</v>
      </c>
      <c r="C3243" t="s">
        <v>18459</v>
      </c>
      <c r="D3243" t="s">
        <v>3409</v>
      </c>
      <c r="E3243" t="s">
        <v>37</v>
      </c>
      <c r="F3243" t="s">
        <v>585</v>
      </c>
      <c r="G3243">
        <v>106</v>
      </c>
      <c r="H3243">
        <v>399793</v>
      </c>
      <c r="I3243">
        <v>4000000</v>
      </c>
      <c r="J3243">
        <v>5.4</v>
      </c>
      <c r="K3243">
        <f>Table1[[#This Row],[Gross Earning]]-Table1[[#This Row],[Budget]]</f>
        <v>-3600207</v>
      </c>
    </row>
    <row r="3244" spans="1:11">
      <c r="A3244" t="s">
        <v>13494</v>
      </c>
      <c r="B3244" s="3">
        <v>2001</v>
      </c>
      <c r="C3244" t="s">
        <v>2042</v>
      </c>
      <c r="D3244" t="s">
        <v>13493</v>
      </c>
      <c r="E3244" t="s">
        <v>37</v>
      </c>
      <c r="F3244" t="s">
        <v>39</v>
      </c>
      <c r="G3244">
        <v>86</v>
      </c>
      <c r="H3244">
        <v>10397365</v>
      </c>
      <c r="I3244">
        <v>14000000</v>
      </c>
      <c r="J3244">
        <v>5.4</v>
      </c>
      <c r="K3244">
        <f>Table1[[#This Row],[Gross Earning]]-Table1[[#This Row],[Budget]]</f>
        <v>-3602635</v>
      </c>
    </row>
    <row r="3245" spans="1:11">
      <c r="A3245" t="s">
        <v>21336</v>
      </c>
      <c r="B3245" s="3">
        <v>2015</v>
      </c>
      <c r="C3245" t="s">
        <v>21333</v>
      </c>
      <c r="D3245" t="s">
        <v>2527</v>
      </c>
      <c r="E3245" t="s">
        <v>14503</v>
      </c>
      <c r="F3245" t="s">
        <v>585</v>
      </c>
      <c r="G3245">
        <v>112</v>
      </c>
      <c r="H3245">
        <v>375723</v>
      </c>
      <c r="I3245">
        <v>4000000</v>
      </c>
      <c r="J3245">
        <v>7.9</v>
      </c>
      <c r="K3245">
        <f>Table1[[#This Row],[Gross Earning]]-Table1[[#This Row],[Budget]]</f>
        <v>-3624277</v>
      </c>
    </row>
    <row r="3246" spans="1:11">
      <c r="A3246" t="s">
        <v>18638</v>
      </c>
      <c r="B3246" s="3">
        <v>2013</v>
      </c>
      <c r="C3246" t="s">
        <v>5418</v>
      </c>
      <c r="D3246" t="s">
        <v>3409</v>
      </c>
      <c r="E3246" t="s">
        <v>37</v>
      </c>
      <c r="F3246" t="s">
        <v>585</v>
      </c>
      <c r="G3246">
        <v>117</v>
      </c>
      <c r="H3246">
        <v>371897</v>
      </c>
      <c r="I3246">
        <v>4000000</v>
      </c>
      <c r="J3246">
        <v>6.9</v>
      </c>
      <c r="K3246">
        <f>Table1[[#This Row],[Gross Earning]]-Table1[[#This Row],[Budget]]</f>
        <v>-3628103</v>
      </c>
    </row>
    <row r="3247" spans="1:11">
      <c r="A3247" t="s">
        <v>16939</v>
      </c>
      <c r="B3247" s="3">
        <v>2007</v>
      </c>
      <c r="C3247" t="s">
        <v>10841</v>
      </c>
      <c r="D3247" t="s">
        <v>4296</v>
      </c>
      <c r="E3247" t="s">
        <v>37</v>
      </c>
      <c r="F3247" t="s">
        <v>585</v>
      </c>
      <c r="G3247">
        <v>122</v>
      </c>
      <c r="H3247">
        <v>871577</v>
      </c>
      <c r="I3247">
        <v>4500000</v>
      </c>
      <c r="J3247">
        <v>7.7</v>
      </c>
      <c r="K3247">
        <f>Table1[[#This Row],[Gross Earning]]-Table1[[#This Row],[Budget]]</f>
        <v>-3628423</v>
      </c>
    </row>
    <row r="3248" spans="1:11">
      <c r="A3248" t="s">
        <v>1572</v>
      </c>
      <c r="B3248" s="3">
        <v>2014</v>
      </c>
      <c r="C3248" t="s">
        <v>1569</v>
      </c>
      <c r="D3248" t="s">
        <v>1571</v>
      </c>
      <c r="E3248" t="s">
        <v>37</v>
      </c>
      <c r="F3248" t="s">
        <v>585</v>
      </c>
      <c r="G3248">
        <v>102</v>
      </c>
      <c r="H3248">
        <v>106369117</v>
      </c>
      <c r="I3248">
        <v>110000000</v>
      </c>
      <c r="J3248">
        <v>6.2</v>
      </c>
      <c r="K3248">
        <f>Table1[[#This Row],[Gross Earning]]-Table1[[#This Row],[Budget]]</f>
        <v>-3630883</v>
      </c>
    </row>
    <row r="3249" spans="1:11">
      <c r="A3249" t="s">
        <v>15697</v>
      </c>
      <c r="B3249" s="3">
        <v>1994</v>
      </c>
      <c r="C3249" t="s">
        <v>15696</v>
      </c>
      <c r="D3249" t="s">
        <v>1671</v>
      </c>
      <c r="E3249" t="s">
        <v>37</v>
      </c>
      <c r="F3249" t="s">
        <v>39</v>
      </c>
      <c r="G3249">
        <v>79</v>
      </c>
      <c r="H3249">
        <v>4350774</v>
      </c>
      <c r="I3249">
        <v>8000000</v>
      </c>
      <c r="J3249">
        <v>6.5</v>
      </c>
      <c r="K3249">
        <f>Table1[[#This Row],[Gross Earning]]-Table1[[#This Row],[Budget]]</f>
        <v>-3649226</v>
      </c>
    </row>
    <row r="3250" spans="1:11">
      <c r="A3250" t="s">
        <v>13929</v>
      </c>
      <c r="B3250" s="3">
        <v>2010</v>
      </c>
      <c r="C3250" t="s">
        <v>13928</v>
      </c>
      <c r="D3250" t="s">
        <v>5499</v>
      </c>
      <c r="E3250" t="s">
        <v>37</v>
      </c>
      <c r="F3250" t="s">
        <v>5613</v>
      </c>
      <c r="G3250">
        <v>111</v>
      </c>
      <c r="I3250">
        <v>3660000</v>
      </c>
      <c r="J3250">
        <v>6.4</v>
      </c>
      <c r="K3250">
        <f>Table1[[#This Row],[Gross Earning]]-Table1[[#This Row],[Budget]]</f>
        <v>-3660000</v>
      </c>
    </row>
    <row r="3251" spans="1:11">
      <c r="A3251" t="s">
        <v>20394</v>
      </c>
      <c r="B3251" s="3">
        <v>2009</v>
      </c>
      <c r="C3251" t="s">
        <v>20393</v>
      </c>
      <c r="D3251" t="s">
        <v>2527</v>
      </c>
      <c r="E3251" t="s">
        <v>37</v>
      </c>
      <c r="F3251" t="s">
        <v>585</v>
      </c>
      <c r="G3251">
        <v>85</v>
      </c>
      <c r="H3251">
        <v>100669</v>
      </c>
      <c r="I3251">
        <v>3800000</v>
      </c>
      <c r="J3251">
        <v>5.8</v>
      </c>
      <c r="K3251">
        <f>Table1[[#This Row],[Gross Earning]]-Table1[[#This Row],[Budget]]</f>
        <v>-3699331</v>
      </c>
    </row>
    <row r="3252" spans="1:11">
      <c r="A3252" t="s">
        <v>6930</v>
      </c>
      <c r="B3252" s="3">
        <v>2012</v>
      </c>
      <c r="C3252" t="s">
        <v>255</v>
      </c>
      <c r="D3252" t="s">
        <v>6929</v>
      </c>
      <c r="E3252" t="s">
        <v>37</v>
      </c>
      <c r="F3252" t="s">
        <v>95</v>
      </c>
      <c r="G3252">
        <v>87</v>
      </c>
      <c r="H3252">
        <v>35287788</v>
      </c>
      <c r="I3252">
        <v>39000000</v>
      </c>
      <c r="J3252">
        <v>7</v>
      </c>
      <c r="K3252">
        <f>Table1[[#This Row],[Gross Earning]]-Table1[[#This Row],[Budget]]</f>
        <v>-3712212</v>
      </c>
    </row>
    <row r="3253" spans="1:11">
      <c r="A3253" t="s">
        <v>16674</v>
      </c>
      <c r="B3253" s="3">
        <v>2009</v>
      </c>
      <c r="C3253" t="s">
        <v>16392</v>
      </c>
      <c r="D3253" t="s">
        <v>214</v>
      </c>
      <c r="E3253" t="s">
        <v>37</v>
      </c>
      <c r="F3253" t="s">
        <v>585</v>
      </c>
      <c r="G3253">
        <v>125</v>
      </c>
      <c r="H3253">
        <v>1110286</v>
      </c>
      <c r="I3253">
        <v>4825000</v>
      </c>
      <c r="J3253">
        <v>7.2</v>
      </c>
      <c r="K3253">
        <f>Table1[[#This Row],[Gross Earning]]-Table1[[#This Row],[Budget]]</f>
        <v>-3714714</v>
      </c>
    </row>
    <row r="3254" spans="1:11">
      <c r="A3254" t="s">
        <v>6566</v>
      </c>
      <c r="B3254" s="3">
        <v>1999</v>
      </c>
      <c r="C3254" t="s">
        <v>1324</v>
      </c>
      <c r="D3254" t="s">
        <v>852</v>
      </c>
      <c r="E3254" t="s">
        <v>37</v>
      </c>
      <c r="F3254" t="s">
        <v>585</v>
      </c>
      <c r="G3254">
        <v>123</v>
      </c>
      <c r="H3254">
        <v>36283504</v>
      </c>
      <c r="I3254">
        <v>40000000</v>
      </c>
      <c r="J3254">
        <v>6.5</v>
      </c>
      <c r="K3254">
        <f>Table1[[#This Row],[Gross Earning]]-Table1[[#This Row],[Budget]]</f>
        <v>-3716496</v>
      </c>
    </row>
    <row r="3255" spans="1:11">
      <c r="A3255" t="s">
        <v>18894</v>
      </c>
      <c r="B3255" s="3">
        <v>1970</v>
      </c>
      <c r="C3255" t="s">
        <v>17194</v>
      </c>
      <c r="D3255" t="s">
        <v>18893</v>
      </c>
      <c r="E3255" t="s">
        <v>37</v>
      </c>
      <c r="F3255" t="s">
        <v>585</v>
      </c>
      <c r="G3255">
        <v>121</v>
      </c>
      <c r="I3255">
        <v>3716946</v>
      </c>
      <c r="J3255">
        <v>7.3</v>
      </c>
      <c r="K3255">
        <f>Table1[[#This Row],[Gross Earning]]-Table1[[#This Row],[Budget]]</f>
        <v>-3716946</v>
      </c>
    </row>
    <row r="3256" spans="1:11">
      <c r="A3256" t="s">
        <v>18113</v>
      </c>
      <c r="B3256" s="3">
        <v>2009</v>
      </c>
      <c r="C3256" t="s">
        <v>18112</v>
      </c>
      <c r="D3256" t="s">
        <v>2527</v>
      </c>
      <c r="E3256" t="s">
        <v>8731</v>
      </c>
      <c r="G3256">
        <v>99</v>
      </c>
      <c r="H3256">
        <v>274385</v>
      </c>
      <c r="I3256">
        <v>4000000</v>
      </c>
      <c r="J3256">
        <v>7.3</v>
      </c>
      <c r="K3256">
        <f>Table1[[#This Row],[Gross Earning]]-Table1[[#This Row],[Budget]]</f>
        <v>-3725615</v>
      </c>
    </row>
    <row r="3257" spans="1:11">
      <c r="A3257" t="s">
        <v>8998</v>
      </c>
      <c r="B3257" s="3">
        <v>2010</v>
      </c>
      <c r="C3257" t="s">
        <v>4107</v>
      </c>
      <c r="D3257" t="s">
        <v>8997</v>
      </c>
      <c r="E3257" t="s">
        <v>37</v>
      </c>
      <c r="F3257" t="s">
        <v>95</v>
      </c>
      <c r="G3257">
        <v>94</v>
      </c>
      <c r="H3257">
        <v>24268828</v>
      </c>
      <c r="I3257">
        <v>28000000</v>
      </c>
      <c r="J3257">
        <v>5.4</v>
      </c>
      <c r="K3257">
        <f>Table1[[#This Row],[Gross Earning]]-Table1[[#This Row],[Budget]]</f>
        <v>-3731172</v>
      </c>
    </row>
    <row r="3258" spans="1:11">
      <c r="A3258" t="s">
        <v>3386</v>
      </c>
      <c r="B3258" s="3">
        <v>2003</v>
      </c>
      <c r="C3258" t="s">
        <v>255</v>
      </c>
      <c r="D3258" t="s">
        <v>1356</v>
      </c>
      <c r="E3258" t="s">
        <v>37</v>
      </c>
      <c r="F3258" t="s">
        <v>39</v>
      </c>
      <c r="G3258">
        <v>125</v>
      </c>
      <c r="H3258">
        <v>66257002</v>
      </c>
      <c r="I3258">
        <v>70000000</v>
      </c>
      <c r="J3258">
        <v>8</v>
      </c>
      <c r="K3258">
        <f>Table1[[#This Row],[Gross Earning]]-Table1[[#This Row],[Budget]]</f>
        <v>-3742998</v>
      </c>
    </row>
    <row r="3259" spans="1:11">
      <c r="A3259" t="s">
        <v>11118</v>
      </c>
      <c r="B3259" s="3">
        <v>2003</v>
      </c>
      <c r="C3259" t="s">
        <v>1133</v>
      </c>
      <c r="D3259" t="s">
        <v>3409</v>
      </c>
      <c r="E3259" t="s">
        <v>37</v>
      </c>
      <c r="F3259" t="s">
        <v>585</v>
      </c>
      <c r="G3259">
        <v>124</v>
      </c>
      <c r="H3259">
        <v>16248701</v>
      </c>
      <c r="I3259">
        <v>20000000</v>
      </c>
      <c r="J3259">
        <v>7.7</v>
      </c>
      <c r="K3259">
        <f>Table1[[#This Row],[Gross Earning]]-Table1[[#This Row],[Budget]]</f>
        <v>-3751299</v>
      </c>
    </row>
    <row r="3260" spans="1:11">
      <c r="A3260" t="s">
        <v>15336</v>
      </c>
      <c r="B3260" s="3">
        <v>2004</v>
      </c>
      <c r="C3260" t="s">
        <v>15334</v>
      </c>
      <c r="D3260" t="s">
        <v>2527</v>
      </c>
      <c r="E3260" t="s">
        <v>37</v>
      </c>
      <c r="F3260" t="s">
        <v>585</v>
      </c>
      <c r="G3260">
        <v>111</v>
      </c>
      <c r="H3260">
        <v>228524</v>
      </c>
      <c r="I3260">
        <v>4000000</v>
      </c>
      <c r="J3260">
        <v>7.3</v>
      </c>
      <c r="K3260">
        <f>Table1[[#This Row],[Gross Earning]]-Table1[[#This Row],[Budget]]</f>
        <v>-3771476</v>
      </c>
    </row>
    <row r="3261" spans="1:11">
      <c r="A3261" t="s">
        <v>18273</v>
      </c>
      <c r="B3261" s="3">
        <v>2001</v>
      </c>
      <c r="C3261" t="s">
        <v>9802</v>
      </c>
      <c r="D3261" t="s">
        <v>2683</v>
      </c>
      <c r="E3261" t="s">
        <v>37</v>
      </c>
      <c r="F3261" t="s">
        <v>585</v>
      </c>
      <c r="G3261">
        <v>133</v>
      </c>
      <c r="H3261">
        <v>727883</v>
      </c>
      <c r="I3261">
        <v>4500000</v>
      </c>
      <c r="J3261">
        <v>8.1</v>
      </c>
      <c r="K3261">
        <f>Table1[[#This Row],[Gross Earning]]-Table1[[#This Row],[Budget]]</f>
        <v>-3772117</v>
      </c>
    </row>
    <row r="3262" spans="1:11">
      <c r="A3262" t="s">
        <v>18846</v>
      </c>
      <c r="B3262" s="3">
        <v>2009</v>
      </c>
      <c r="C3262" t="s">
        <v>18844</v>
      </c>
      <c r="D3262" t="s">
        <v>3409</v>
      </c>
      <c r="E3262" t="s">
        <v>37</v>
      </c>
      <c r="F3262" t="s">
        <v>585</v>
      </c>
      <c r="G3262">
        <v>99</v>
      </c>
      <c r="H3262">
        <v>19959</v>
      </c>
      <c r="I3262">
        <v>3800000</v>
      </c>
      <c r="J3262">
        <v>6.9</v>
      </c>
      <c r="K3262">
        <f>Table1[[#This Row],[Gross Earning]]-Table1[[#This Row],[Budget]]</f>
        <v>-3780041</v>
      </c>
    </row>
    <row r="3263" spans="1:11">
      <c r="A3263" t="s">
        <v>18805</v>
      </c>
      <c r="B3263" s="3">
        <v>1965</v>
      </c>
      <c r="C3263" t="s">
        <v>17194</v>
      </c>
      <c r="D3263" t="s">
        <v>18804</v>
      </c>
      <c r="E3263" t="s">
        <v>37</v>
      </c>
      <c r="F3263" t="s">
        <v>6036</v>
      </c>
      <c r="G3263">
        <v>152</v>
      </c>
      <c r="H3263">
        <v>14873</v>
      </c>
      <c r="I3263">
        <v>3800000</v>
      </c>
      <c r="J3263">
        <v>6.8</v>
      </c>
      <c r="K3263">
        <f>Table1[[#This Row],[Gross Earning]]-Table1[[#This Row],[Budget]]</f>
        <v>-3785127</v>
      </c>
    </row>
    <row r="3264" spans="1:11">
      <c r="A3264" t="s">
        <v>18288</v>
      </c>
      <c r="B3264" s="3">
        <v>1997</v>
      </c>
      <c r="C3264" t="s">
        <v>18285</v>
      </c>
      <c r="D3264" t="s">
        <v>3082</v>
      </c>
      <c r="E3264" t="s">
        <v>10490</v>
      </c>
      <c r="F3264" t="s">
        <v>585</v>
      </c>
      <c r="G3264">
        <v>122</v>
      </c>
      <c r="H3264">
        <v>713413</v>
      </c>
      <c r="I3264">
        <v>4500000</v>
      </c>
      <c r="J3264">
        <v>7.8</v>
      </c>
      <c r="K3264">
        <f>Table1[[#This Row],[Gross Earning]]-Table1[[#This Row],[Budget]]</f>
        <v>-3786587</v>
      </c>
    </row>
    <row r="3265" spans="1:11">
      <c r="A3265" t="s">
        <v>17180</v>
      </c>
      <c r="B3265" s="3">
        <v>2003</v>
      </c>
      <c r="C3265" t="s">
        <v>11148</v>
      </c>
      <c r="D3265" t="s">
        <v>6519</v>
      </c>
      <c r="E3265" t="s">
        <v>37</v>
      </c>
      <c r="F3265" t="s">
        <v>39</v>
      </c>
      <c r="G3265">
        <v>99</v>
      </c>
      <c r="H3265">
        <v>2207975</v>
      </c>
      <c r="I3265">
        <v>6000000</v>
      </c>
      <c r="J3265">
        <v>7.2</v>
      </c>
      <c r="K3265">
        <f>Table1[[#This Row],[Gross Earning]]-Table1[[#This Row],[Budget]]</f>
        <v>-3792025</v>
      </c>
    </row>
    <row r="3266" spans="1:11">
      <c r="A3266" t="s">
        <v>11329</v>
      </c>
      <c r="B3266" s="3">
        <v>1999</v>
      </c>
      <c r="C3266" t="s">
        <v>11327</v>
      </c>
      <c r="D3266" t="s">
        <v>11328</v>
      </c>
      <c r="E3266" t="s">
        <v>37</v>
      </c>
      <c r="F3266" t="s">
        <v>585</v>
      </c>
      <c r="G3266">
        <v>154</v>
      </c>
      <c r="H3266">
        <v>6201757</v>
      </c>
      <c r="I3266">
        <v>10000000</v>
      </c>
      <c r="J3266">
        <v>7.4</v>
      </c>
      <c r="K3266">
        <f>Table1[[#This Row],[Gross Earning]]-Table1[[#This Row],[Budget]]</f>
        <v>-3798243</v>
      </c>
    </row>
    <row r="3267" spans="1:11">
      <c r="A3267" t="s">
        <v>18788</v>
      </c>
      <c r="B3267" s="3">
        <v>1976</v>
      </c>
      <c r="C3267" t="s">
        <v>10145</v>
      </c>
      <c r="D3267" t="s">
        <v>214</v>
      </c>
      <c r="E3267" t="s">
        <v>37</v>
      </c>
      <c r="F3267" t="s">
        <v>585</v>
      </c>
      <c r="G3267">
        <v>121</v>
      </c>
      <c r="I3267">
        <v>3800000</v>
      </c>
      <c r="J3267">
        <v>8.1</v>
      </c>
      <c r="K3267">
        <f>Table1[[#This Row],[Gross Earning]]-Table1[[#This Row],[Budget]]</f>
        <v>-3800000</v>
      </c>
    </row>
    <row r="3268" spans="1:11">
      <c r="A3268" t="s">
        <v>15136</v>
      </c>
      <c r="B3268" s="3">
        <v>1999</v>
      </c>
      <c r="C3268" t="s">
        <v>5877</v>
      </c>
      <c r="D3268" t="s">
        <v>1544</v>
      </c>
      <c r="E3268" t="s">
        <v>37</v>
      </c>
      <c r="F3268" t="s">
        <v>277</v>
      </c>
      <c r="G3268">
        <v>112</v>
      </c>
      <c r="H3268">
        <v>6197866</v>
      </c>
      <c r="I3268">
        <v>10000000</v>
      </c>
      <c r="J3268">
        <v>8</v>
      </c>
      <c r="K3268">
        <f>Table1[[#This Row],[Gross Earning]]-Table1[[#This Row],[Budget]]</f>
        <v>-3802134</v>
      </c>
    </row>
    <row r="3269" spans="1:11">
      <c r="A3269" t="s">
        <v>18657</v>
      </c>
      <c r="B3269" s="3">
        <v>1999</v>
      </c>
      <c r="C3269" t="s">
        <v>9305</v>
      </c>
      <c r="D3269" t="s">
        <v>1671</v>
      </c>
      <c r="E3269" t="s">
        <v>37</v>
      </c>
      <c r="F3269" t="s">
        <v>585</v>
      </c>
      <c r="G3269">
        <v>86</v>
      </c>
      <c r="H3269">
        <v>185577</v>
      </c>
      <c r="I3269">
        <v>4000000</v>
      </c>
      <c r="J3269">
        <v>6.3</v>
      </c>
      <c r="K3269">
        <f>Table1[[#This Row],[Gross Earning]]-Table1[[#This Row],[Budget]]</f>
        <v>-3814423</v>
      </c>
    </row>
    <row r="3270" spans="1:11">
      <c r="A3270" t="s">
        <v>18690</v>
      </c>
      <c r="B3270" s="3">
        <v>2002</v>
      </c>
      <c r="C3270" t="s">
        <v>18688</v>
      </c>
      <c r="D3270" t="s">
        <v>2527</v>
      </c>
      <c r="E3270" t="s">
        <v>2778</v>
      </c>
      <c r="F3270" t="s">
        <v>585</v>
      </c>
      <c r="G3270">
        <v>113</v>
      </c>
      <c r="H3270">
        <v>146402</v>
      </c>
      <c r="I3270">
        <v>4000000</v>
      </c>
      <c r="J3270">
        <v>7.7</v>
      </c>
      <c r="K3270">
        <f>Table1[[#This Row],[Gross Earning]]-Table1[[#This Row],[Budget]]</f>
        <v>-3853598</v>
      </c>
    </row>
    <row r="3271" spans="1:11">
      <c r="A3271" t="s">
        <v>13047</v>
      </c>
      <c r="B3271" s="3">
        <v>1998</v>
      </c>
      <c r="C3271" t="s">
        <v>13045</v>
      </c>
      <c r="D3271" t="s">
        <v>9353</v>
      </c>
      <c r="E3271" t="s">
        <v>37</v>
      </c>
      <c r="F3271" t="s">
        <v>277</v>
      </c>
      <c r="G3271">
        <v>76</v>
      </c>
      <c r="H3271">
        <v>11144518</v>
      </c>
      <c r="I3271">
        <v>15000000</v>
      </c>
      <c r="J3271">
        <v>2.8</v>
      </c>
      <c r="K3271">
        <f>Table1[[#This Row],[Gross Earning]]-Table1[[#This Row],[Budget]]</f>
        <v>-3855482</v>
      </c>
    </row>
    <row r="3272" spans="1:11">
      <c r="A3272" t="s">
        <v>18799</v>
      </c>
      <c r="B3272" s="3">
        <v>2014</v>
      </c>
      <c r="C3272" t="s">
        <v>18798</v>
      </c>
      <c r="D3272" t="s">
        <v>1544</v>
      </c>
      <c r="E3272" t="s">
        <v>37</v>
      </c>
      <c r="F3272" t="s">
        <v>39</v>
      </c>
      <c r="G3272">
        <v>104</v>
      </c>
      <c r="H3272">
        <v>143653</v>
      </c>
      <c r="I3272">
        <v>4000000</v>
      </c>
      <c r="J3272">
        <v>6</v>
      </c>
      <c r="K3272">
        <f>Table1[[#This Row],[Gross Earning]]-Table1[[#This Row],[Budget]]</f>
        <v>-3856347</v>
      </c>
    </row>
    <row r="3273" spans="1:11">
      <c r="A3273" t="s">
        <v>14263</v>
      </c>
      <c r="B3273" s="3">
        <v>2008</v>
      </c>
      <c r="C3273" t="s">
        <v>14261</v>
      </c>
      <c r="D3273" t="s">
        <v>4296</v>
      </c>
      <c r="E3273" t="s">
        <v>37</v>
      </c>
      <c r="F3273" t="s">
        <v>585</v>
      </c>
      <c r="G3273">
        <v>109</v>
      </c>
      <c r="H3273">
        <v>8134217</v>
      </c>
      <c r="I3273">
        <v>12000000</v>
      </c>
      <c r="J3273">
        <v>7</v>
      </c>
      <c r="K3273">
        <f>Table1[[#This Row],[Gross Earning]]-Table1[[#This Row],[Budget]]</f>
        <v>-3865783</v>
      </c>
    </row>
    <row r="3274" spans="1:11">
      <c r="A3274" t="s">
        <v>16968</v>
      </c>
      <c r="B3274" s="3">
        <v>1995</v>
      </c>
      <c r="C3274" t="s">
        <v>7134</v>
      </c>
      <c r="D3274" t="s">
        <v>1681</v>
      </c>
      <c r="E3274" t="s">
        <v>37</v>
      </c>
      <c r="F3274" t="s">
        <v>585</v>
      </c>
      <c r="G3274">
        <v>123</v>
      </c>
      <c r="H3274">
        <v>2122561</v>
      </c>
      <c r="I3274">
        <v>6000000</v>
      </c>
      <c r="J3274">
        <v>7.2</v>
      </c>
      <c r="K3274">
        <f>Table1[[#This Row],[Gross Earning]]-Table1[[#This Row],[Budget]]</f>
        <v>-3877439</v>
      </c>
    </row>
    <row r="3275" spans="1:11">
      <c r="A3275" t="s">
        <v>18425</v>
      </c>
      <c r="B3275" s="3">
        <v>2009</v>
      </c>
      <c r="C3275" t="s">
        <v>2495</v>
      </c>
      <c r="D3275" t="s">
        <v>6403</v>
      </c>
      <c r="E3275" t="s">
        <v>37</v>
      </c>
      <c r="F3275" t="s">
        <v>585</v>
      </c>
      <c r="G3275">
        <v>90</v>
      </c>
      <c r="H3275">
        <v>101055</v>
      </c>
      <c r="I3275">
        <v>4000000</v>
      </c>
      <c r="J3275">
        <v>5</v>
      </c>
      <c r="K3275">
        <f>Table1[[#This Row],[Gross Earning]]-Table1[[#This Row],[Budget]]</f>
        <v>-3898945</v>
      </c>
    </row>
    <row r="3276" spans="1:11">
      <c r="A3276" t="s">
        <v>18663</v>
      </c>
      <c r="B3276" s="3">
        <v>2013</v>
      </c>
      <c r="C3276" t="s">
        <v>18660</v>
      </c>
      <c r="D3276" t="s">
        <v>3409</v>
      </c>
      <c r="E3276" t="s">
        <v>8731</v>
      </c>
      <c r="F3276" t="s">
        <v>39</v>
      </c>
      <c r="G3276">
        <v>120</v>
      </c>
      <c r="H3276">
        <v>100412</v>
      </c>
      <c r="I3276">
        <v>4000000</v>
      </c>
      <c r="J3276">
        <v>7.7</v>
      </c>
      <c r="K3276">
        <f>Table1[[#This Row],[Gross Earning]]-Table1[[#This Row],[Budget]]</f>
        <v>-3899588</v>
      </c>
    </row>
    <row r="3277" spans="1:11">
      <c r="A3277" t="s">
        <v>17907</v>
      </c>
      <c r="B3277" s="3">
        <v>1992</v>
      </c>
      <c r="C3277" t="s">
        <v>13940</v>
      </c>
      <c r="D3277" t="s">
        <v>1935</v>
      </c>
      <c r="E3277" t="s">
        <v>37</v>
      </c>
      <c r="F3277" t="s">
        <v>585</v>
      </c>
      <c r="G3277">
        <v>103</v>
      </c>
      <c r="H3277">
        <v>1100000</v>
      </c>
      <c r="I3277">
        <v>5000000</v>
      </c>
      <c r="J3277">
        <v>6.8</v>
      </c>
      <c r="K3277">
        <f>Table1[[#This Row],[Gross Earning]]-Table1[[#This Row],[Budget]]</f>
        <v>-3900000</v>
      </c>
    </row>
    <row r="3278" spans="1:11">
      <c r="A3278" t="s">
        <v>17904</v>
      </c>
      <c r="B3278" s="3">
        <v>2004</v>
      </c>
      <c r="C3278" t="s">
        <v>13181</v>
      </c>
      <c r="D3278" t="s">
        <v>4075</v>
      </c>
      <c r="E3278" t="s">
        <v>37</v>
      </c>
      <c r="F3278" t="s">
        <v>585</v>
      </c>
      <c r="G3278">
        <v>94</v>
      </c>
      <c r="H3278">
        <v>1082044</v>
      </c>
      <c r="I3278">
        <v>5000000</v>
      </c>
      <c r="J3278">
        <v>7.7</v>
      </c>
      <c r="K3278">
        <f>Table1[[#This Row],[Gross Earning]]-Table1[[#This Row],[Budget]]</f>
        <v>-3917956</v>
      </c>
    </row>
    <row r="3279" spans="1:11">
      <c r="A3279" t="s">
        <v>17201</v>
      </c>
      <c r="B3279" s="3">
        <v>2008</v>
      </c>
      <c r="C3279" t="s">
        <v>8197</v>
      </c>
      <c r="D3279" t="s">
        <v>1415</v>
      </c>
      <c r="E3279" t="s">
        <v>37</v>
      </c>
      <c r="F3279" t="s">
        <v>585</v>
      </c>
      <c r="G3279">
        <v>99</v>
      </c>
      <c r="H3279">
        <v>2077046</v>
      </c>
      <c r="I3279">
        <v>6000000</v>
      </c>
      <c r="J3279">
        <v>7</v>
      </c>
      <c r="K3279">
        <f>Table1[[#This Row],[Gross Earning]]-Table1[[#This Row],[Budget]]</f>
        <v>-3922954</v>
      </c>
    </row>
    <row r="3280" spans="1:11">
      <c r="A3280" t="s">
        <v>17433</v>
      </c>
      <c r="B3280" s="3">
        <v>2003</v>
      </c>
      <c r="C3280" t="s">
        <v>17432</v>
      </c>
      <c r="D3280" t="s">
        <v>2142</v>
      </c>
      <c r="E3280" t="s">
        <v>37</v>
      </c>
      <c r="F3280" t="s">
        <v>585</v>
      </c>
      <c r="G3280">
        <v>104</v>
      </c>
      <c r="H3280">
        <v>1056102</v>
      </c>
      <c r="I3280">
        <v>5000000</v>
      </c>
      <c r="J3280">
        <v>6.6</v>
      </c>
      <c r="K3280">
        <f>Table1[[#This Row],[Gross Earning]]-Table1[[#This Row],[Budget]]</f>
        <v>-3943898</v>
      </c>
    </row>
    <row r="3281" spans="1:11">
      <c r="A3281" t="s">
        <v>18746</v>
      </c>
      <c r="B3281" s="3">
        <v>1930</v>
      </c>
      <c r="C3281" t="s">
        <v>18743</v>
      </c>
      <c r="D3281" t="s">
        <v>3396</v>
      </c>
      <c r="E3281" t="s">
        <v>37</v>
      </c>
      <c r="F3281" t="s">
        <v>15938</v>
      </c>
      <c r="G3281">
        <v>96</v>
      </c>
      <c r="I3281">
        <v>3950000</v>
      </c>
      <c r="J3281">
        <v>7.8</v>
      </c>
      <c r="K3281">
        <f>Table1[[#This Row],[Gross Earning]]-Table1[[#This Row],[Budget]]</f>
        <v>-3950000</v>
      </c>
    </row>
    <row r="3282" spans="1:11">
      <c r="A3282" t="s">
        <v>15141</v>
      </c>
      <c r="B3282" s="3">
        <v>2002</v>
      </c>
      <c r="C3282" t="s">
        <v>15139</v>
      </c>
      <c r="D3282" t="s">
        <v>15140</v>
      </c>
      <c r="E3282" t="s">
        <v>37</v>
      </c>
      <c r="F3282" t="s">
        <v>585</v>
      </c>
      <c r="G3282">
        <v>96</v>
      </c>
      <c r="H3282">
        <v>6044618</v>
      </c>
      <c r="I3282">
        <v>10000000</v>
      </c>
      <c r="J3282">
        <v>5.6</v>
      </c>
      <c r="K3282">
        <f>Table1[[#This Row],[Gross Earning]]-Table1[[#This Row],[Budget]]</f>
        <v>-3955382</v>
      </c>
    </row>
    <row r="3283" spans="1:11">
      <c r="A3283" t="s">
        <v>7210</v>
      </c>
      <c r="B3283" s="3">
        <v>2011</v>
      </c>
      <c r="C3283" t="s">
        <v>3523</v>
      </c>
      <c r="D3283" t="s">
        <v>6132</v>
      </c>
      <c r="E3283" t="s">
        <v>37</v>
      </c>
      <c r="F3283" t="s">
        <v>39</v>
      </c>
      <c r="G3283">
        <v>114</v>
      </c>
      <c r="H3283">
        <v>33037754</v>
      </c>
      <c r="I3283">
        <v>37000000</v>
      </c>
      <c r="J3283">
        <v>6</v>
      </c>
      <c r="K3283">
        <f>Table1[[#This Row],[Gross Earning]]-Table1[[#This Row],[Budget]]</f>
        <v>-3962246</v>
      </c>
    </row>
    <row r="3284" spans="1:11">
      <c r="A3284" t="s">
        <v>17185</v>
      </c>
      <c r="B3284" s="3">
        <v>2001</v>
      </c>
      <c r="C3284" t="s">
        <v>17183</v>
      </c>
      <c r="D3284" t="s">
        <v>5316</v>
      </c>
      <c r="E3284" t="s">
        <v>37</v>
      </c>
      <c r="F3284" t="s">
        <v>585</v>
      </c>
      <c r="G3284">
        <v>95</v>
      </c>
      <c r="H3284">
        <v>2025238</v>
      </c>
      <c r="I3284">
        <v>6000000</v>
      </c>
      <c r="J3284">
        <v>5.8</v>
      </c>
      <c r="K3284">
        <f>Table1[[#This Row],[Gross Earning]]-Table1[[#This Row],[Budget]]</f>
        <v>-3974762</v>
      </c>
    </row>
    <row r="3285" spans="1:11">
      <c r="A3285" t="s">
        <v>18710</v>
      </c>
      <c r="B3285" s="3">
        <v>2014</v>
      </c>
      <c r="C3285" t="s">
        <v>18709</v>
      </c>
      <c r="D3285" t="s">
        <v>3409</v>
      </c>
      <c r="E3285" t="s">
        <v>14503</v>
      </c>
      <c r="F3285" t="s">
        <v>5613</v>
      </c>
      <c r="G3285">
        <v>106</v>
      </c>
      <c r="H3285">
        <v>20262</v>
      </c>
      <c r="I3285">
        <v>4000000</v>
      </c>
      <c r="J3285">
        <v>6.1</v>
      </c>
      <c r="K3285">
        <f>Table1[[#This Row],[Gross Earning]]-Table1[[#This Row],[Budget]]</f>
        <v>-3979738</v>
      </c>
    </row>
    <row r="3286" spans="1:11">
      <c r="A3286" t="s">
        <v>18706</v>
      </c>
      <c r="B3286" s="3">
        <v>1997</v>
      </c>
      <c r="C3286" t="s">
        <v>6731</v>
      </c>
      <c r="D3286" t="s">
        <v>1544</v>
      </c>
      <c r="E3286" t="s">
        <v>37</v>
      </c>
      <c r="F3286" t="s">
        <v>585</v>
      </c>
      <c r="G3286">
        <v>92</v>
      </c>
      <c r="H3286">
        <v>12836</v>
      </c>
      <c r="I3286">
        <v>4000000</v>
      </c>
      <c r="J3286">
        <v>5.8</v>
      </c>
      <c r="K3286">
        <f>Table1[[#This Row],[Gross Earning]]-Table1[[#This Row],[Budget]]</f>
        <v>-3987164</v>
      </c>
    </row>
    <row r="3287" spans="1:11">
      <c r="A3287" t="s">
        <v>16837</v>
      </c>
      <c r="B3287" s="3">
        <v>2007</v>
      </c>
      <c r="C3287" t="s">
        <v>1399</v>
      </c>
      <c r="D3287" t="s">
        <v>464</v>
      </c>
      <c r="E3287" t="s">
        <v>14503</v>
      </c>
      <c r="F3287" t="s">
        <v>585</v>
      </c>
      <c r="G3287">
        <v>115</v>
      </c>
      <c r="H3287">
        <v>8060</v>
      </c>
      <c r="I3287">
        <v>4000000</v>
      </c>
      <c r="J3287">
        <v>8.1</v>
      </c>
      <c r="K3287">
        <f>Table1[[#This Row],[Gross Earning]]-Table1[[#This Row],[Budget]]</f>
        <v>-3991940</v>
      </c>
    </row>
    <row r="3288" spans="1:11">
      <c r="A3288" t="s">
        <v>18740</v>
      </c>
      <c r="B3288" s="3">
        <v>2012</v>
      </c>
      <c r="C3288" t="s">
        <v>18737</v>
      </c>
      <c r="D3288" t="s">
        <v>3277</v>
      </c>
      <c r="E3288" t="s">
        <v>37</v>
      </c>
      <c r="F3288" t="s">
        <v>585</v>
      </c>
      <c r="G3288">
        <v>93</v>
      </c>
      <c r="H3288">
        <v>4063</v>
      </c>
      <c r="I3288">
        <v>4000000</v>
      </c>
      <c r="J3288">
        <v>5.2</v>
      </c>
      <c r="K3288">
        <f>Table1[[#This Row],[Gross Earning]]-Table1[[#This Row],[Budget]]</f>
        <v>-3995937</v>
      </c>
    </row>
    <row r="3289" spans="1:11">
      <c r="A3289" t="s">
        <v>16959</v>
      </c>
      <c r="B3289" s="3">
        <v>1985</v>
      </c>
      <c r="C3289" t="s">
        <v>16956</v>
      </c>
      <c r="D3289" t="s">
        <v>12639</v>
      </c>
      <c r="E3289" t="s">
        <v>37</v>
      </c>
      <c r="F3289" t="s">
        <v>585</v>
      </c>
      <c r="G3289">
        <v>108</v>
      </c>
      <c r="I3289">
        <v>4000000</v>
      </c>
      <c r="J3289">
        <v>7.3</v>
      </c>
      <c r="K3289">
        <f>Table1[[#This Row],[Gross Earning]]-Table1[[#This Row],[Budget]]</f>
        <v>-4000000</v>
      </c>
    </row>
    <row r="3290" spans="1:11">
      <c r="A3290" t="s">
        <v>17497</v>
      </c>
      <c r="B3290" s="3">
        <v>2012</v>
      </c>
      <c r="C3290" t="s">
        <v>17495</v>
      </c>
      <c r="D3290" t="s">
        <v>17496</v>
      </c>
      <c r="E3290" t="s">
        <v>37</v>
      </c>
      <c r="F3290" t="s">
        <v>4830</v>
      </c>
      <c r="G3290">
        <v>94</v>
      </c>
      <c r="I3290">
        <v>4000000</v>
      </c>
      <c r="J3290">
        <v>6.3</v>
      </c>
      <c r="K3290">
        <f>Table1[[#This Row],[Gross Earning]]-Table1[[#This Row],[Budget]]</f>
        <v>-4000000</v>
      </c>
    </row>
    <row r="3291" spans="1:11">
      <c r="A3291" t="s">
        <v>18469</v>
      </c>
      <c r="B3291" s="3">
        <v>1974</v>
      </c>
      <c r="C3291" t="s">
        <v>18467</v>
      </c>
      <c r="D3291" t="s">
        <v>1415</v>
      </c>
      <c r="E3291" t="s">
        <v>37</v>
      </c>
      <c r="F3291" t="s">
        <v>95</v>
      </c>
      <c r="G3291">
        <v>105</v>
      </c>
      <c r="I3291">
        <v>4000000</v>
      </c>
      <c r="J3291">
        <v>7.3</v>
      </c>
      <c r="K3291">
        <f>Table1[[#This Row],[Gross Earning]]-Table1[[#This Row],[Budget]]</f>
        <v>-4000000</v>
      </c>
    </row>
    <row r="3292" spans="1:11">
      <c r="A3292" t="s">
        <v>18477</v>
      </c>
      <c r="B3292" s="3">
        <v>1956</v>
      </c>
      <c r="C3292" t="s">
        <v>14844</v>
      </c>
      <c r="D3292" t="s">
        <v>214</v>
      </c>
      <c r="E3292" t="s">
        <v>37</v>
      </c>
      <c r="F3292" t="s">
        <v>6036</v>
      </c>
      <c r="G3292">
        <v>105</v>
      </c>
      <c r="I3292">
        <v>4000000</v>
      </c>
      <c r="J3292">
        <v>6.8</v>
      </c>
      <c r="K3292">
        <f>Table1[[#This Row],[Gross Earning]]-Table1[[#This Row],[Budget]]</f>
        <v>-4000000</v>
      </c>
    </row>
    <row r="3293" spans="1:11">
      <c r="A3293" t="s">
        <v>18492</v>
      </c>
      <c r="B3293" s="3">
        <v>1963</v>
      </c>
      <c r="C3293" t="s">
        <v>18490</v>
      </c>
      <c r="D3293" t="s">
        <v>18491</v>
      </c>
      <c r="E3293" t="s">
        <v>37</v>
      </c>
      <c r="F3293" t="s">
        <v>6036</v>
      </c>
      <c r="G3293">
        <v>172</v>
      </c>
      <c r="I3293">
        <v>4000000</v>
      </c>
      <c r="J3293">
        <v>8.3000000000000007</v>
      </c>
      <c r="K3293">
        <f>Table1[[#This Row],[Gross Earning]]-Table1[[#This Row],[Budget]]</f>
        <v>-4000000</v>
      </c>
    </row>
    <row r="3294" spans="1:11">
      <c r="A3294" t="s">
        <v>18531</v>
      </c>
      <c r="B3294" s="3">
        <v>1961</v>
      </c>
      <c r="C3294" t="s">
        <v>18226</v>
      </c>
      <c r="D3294" t="s">
        <v>4042</v>
      </c>
      <c r="E3294" t="s">
        <v>37</v>
      </c>
      <c r="F3294" t="s">
        <v>6036</v>
      </c>
      <c r="G3294">
        <v>120</v>
      </c>
      <c r="I3294">
        <v>4000000</v>
      </c>
      <c r="J3294">
        <v>7.4</v>
      </c>
      <c r="K3294">
        <f>Table1[[#This Row],[Gross Earning]]-Table1[[#This Row],[Budget]]</f>
        <v>-4000000</v>
      </c>
    </row>
    <row r="3295" spans="1:11">
      <c r="A3295" t="s">
        <v>18557</v>
      </c>
      <c r="B3295" s="3">
        <v>1969</v>
      </c>
      <c r="C3295" t="s">
        <v>11032</v>
      </c>
      <c r="D3295" t="s">
        <v>4075</v>
      </c>
      <c r="E3295" t="s">
        <v>37</v>
      </c>
      <c r="F3295" t="s">
        <v>16052</v>
      </c>
      <c r="G3295">
        <v>127</v>
      </c>
      <c r="I3295">
        <v>4000000</v>
      </c>
      <c r="J3295">
        <v>6.3</v>
      </c>
      <c r="K3295">
        <f>Table1[[#This Row],[Gross Earning]]-Table1[[#This Row],[Budget]]</f>
        <v>-4000000</v>
      </c>
    </row>
    <row r="3296" spans="1:11">
      <c r="A3296" t="s">
        <v>18597</v>
      </c>
      <c r="B3296" s="3">
        <v>2011</v>
      </c>
      <c r="C3296" t="s">
        <v>7134</v>
      </c>
      <c r="D3296" t="s">
        <v>18595</v>
      </c>
      <c r="E3296" t="s">
        <v>37</v>
      </c>
      <c r="F3296" t="s">
        <v>585</v>
      </c>
      <c r="G3296">
        <v>88</v>
      </c>
      <c r="I3296">
        <v>4000000</v>
      </c>
      <c r="J3296">
        <v>6.2</v>
      </c>
      <c r="K3296">
        <f>Table1[[#This Row],[Gross Earning]]-Table1[[#This Row],[Budget]]</f>
        <v>-4000000</v>
      </c>
    </row>
    <row r="3297" spans="1:11">
      <c r="A3297" t="s">
        <v>18685</v>
      </c>
      <c r="B3297" s="3">
        <v>1998</v>
      </c>
      <c r="C3297" t="s">
        <v>18683</v>
      </c>
      <c r="D3297" t="s">
        <v>1415</v>
      </c>
      <c r="E3297" t="s">
        <v>37</v>
      </c>
      <c r="F3297" t="s">
        <v>585</v>
      </c>
      <c r="G3297">
        <v>100</v>
      </c>
      <c r="I3297">
        <v>4000000</v>
      </c>
      <c r="J3297">
        <v>5</v>
      </c>
      <c r="K3297">
        <f>Table1[[#This Row],[Gross Earning]]-Table1[[#This Row],[Budget]]</f>
        <v>-4000000</v>
      </c>
    </row>
    <row r="3298" spans="1:11">
      <c r="A3298" t="s">
        <v>18715</v>
      </c>
      <c r="B3298" s="3">
        <v>2011</v>
      </c>
      <c r="C3298" t="s">
        <v>18714</v>
      </c>
      <c r="D3298" t="s">
        <v>2527</v>
      </c>
      <c r="E3298" t="s">
        <v>37</v>
      </c>
      <c r="F3298" t="s">
        <v>585</v>
      </c>
      <c r="G3298">
        <v>119</v>
      </c>
      <c r="I3298">
        <v>4000000</v>
      </c>
      <c r="J3298">
        <v>6</v>
      </c>
      <c r="K3298">
        <f>Table1[[#This Row],[Gross Earning]]-Table1[[#This Row],[Budget]]</f>
        <v>-4000000</v>
      </c>
    </row>
    <row r="3299" spans="1:11">
      <c r="A3299" t="s">
        <v>18718</v>
      </c>
      <c r="B3299" s="3">
        <v>2011</v>
      </c>
      <c r="C3299" t="s">
        <v>15520</v>
      </c>
      <c r="D3299" t="s">
        <v>3336</v>
      </c>
      <c r="E3299" t="s">
        <v>37</v>
      </c>
      <c r="F3299" t="s">
        <v>585</v>
      </c>
      <c r="G3299">
        <v>99</v>
      </c>
      <c r="I3299">
        <v>4000000</v>
      </c>
      <c r="J3299">
        <v>6.3</v>
      </c>
      <c r="K3299">
        <f>Table1[[#This Row],[Gross Earning]]-Table1[[#This Row],[Budget]]</f>
        <v>-4000000</v>
      </c>
    </row>
    <row r="3300" spans="1:11">
      <c r="A3300" t="s">
        <v>18727</v>
      </c>
      <c r="B3300" s="3">
        <v>2013</v>
      </c>
      <c r="C3300" t="s">
        <v>18725</v>
      </c>
      <c r="D3300" t="s">
        <v>7043</v>
      </c>
      <c r="E3300" t="s">
        <v>5641</v>
      </c>
      <c r="G3300">
        <v>120</v>
      </c>
      <c r="I3300">
        <v>4000000</v>
      </c>
      <c r="J3300">
        <v>7.5</v>
      </c>
      <c r="K3300">
        <f>Table1[[#This Row],[Gross Earning]]-Table1[[#This Row],[Budget]]</f>
        <v>-4000000</v>
      </c>
    </row>
    <row r="3301" spans="1:11">
      <c r="A3301" t="s">
        <v>18733</v>
      </c>
      <c r="B3301" s="3">
        <v>1972</v>
      </c>
      <c r="C3301" t="s">
        <v>18731</v>
      </c>
      <c r="D3301" t="s">
        <v>18732</v>
      </c>
      <c r="E3301" t="s">
        <v>37</v>
      </c>
      <c r="F3301" t="s">
        <v>95</v>
      </c>
      <c r="G3301">
        <v>168</v>
      </c>
      <c r="I3301">
        <v>4000000</v>
      </c>
      <c r="J3301">
        <v>7.6</v>
      </c>
      <c r="K3301">
        <f>Table1[[#This Row],[Gross Earning]]-Table1[[#This Row],[Budget]]</f>
        <v>-4000000</v>
      </c>
    </row>
    <row r="3302" spans="1:11">
      <c r="A3302" t="s">
        <v>18751</v>
      </c>
      <c r="B3302" s="3">
        <v>2007</v>
      </c>
      <c r="C3302" t="s">
        <v>18750</v>
      </c>
      <c r="D3302" t="s">
        <v>1415</v>
      </c>
      <c r="E3302" t="s">
        <v>37</v>
      </c>
      <c r="G3302">
        <v>103</v>
      </c>
      <c r="I3302">
        <v>4000000</v>
      </c>
      <c r="J3302">
        <v>6.6</v>
      </c>
      <c r="K3302">
        <f>Table1[[#This Row],[Gross Earning]]-Table1[[#This Row],[Budget]]</f>
        <v>-4000000</v>
      </c>
    </row>
    <row r="3303" spans="1:11">
      <c r="A3303" t="s">
        <v>18756</v>
      </c>
      <c r="B3303" s="3">
        <v>2016</v>
      </c>
      <c r="C3303" t="s">
        <v>8430</v>
      </c>
      <c r="D3303" t="s">
        <v>6403</v>
      </c>
      <c r="E3303" t="s">
        <v>37</v>
      </c>
      <c r="F3303" t="s">
        <v>585</v>
      </c>
      <c r="G3303">
        <v>93</v>
      </c>
      <c r="I3303">
        <v>4000000</v>
      </c>
      <c r="J3303">
        <v>4.7</v>
      </c>
      <c r="K3303">
        <f>Table1[[#This Row],[Gross Earning]]-Table1[[#This Row],[Budget]]</f>
        <v>-4000000</v>
      </c>
    </row>
    <row r="3304" spans="1:11">
      <c r="A3304" t="s">
        <v>18769</v>
      </c>
      <c r="B3304" s="3">
        <v>2012</v>
      </c>
      <c r="C3304" t="s">
        <v>15997</v>
      </c>
      <c r="D3304" t="s">
        <v>6403</v>
      </c>
      <c r="E3304" t="s">
        <v>37</v>
      </c>
      <c r="F3304" t="s">
        <v>585</v>
      </c>
      <c r="G3304">
        <v>81</v>
      </c>
      <c r="I3304">
        <v>4000000</v>
      </c>
      <c r="J3304">
        <v>4.2</v>
      </c>
      <c r="K3304">
        <f>Table1[[#This Row],[Gross Earning]]-Table1[[#This Row],[Budget]]</f>
        <v>-4000000</v>
      </c>
    </row>
    <row r="3305" spans="1:11">
      <c r="A3305" t="s">
        <v>18774</v>
      </c>
      <c r="B3305" s="3">
        <v>2012</v>
      </c>
      <c r="C3305" t="s">
        <v>18773</v>
      </c>
      <c r="D3305" t="s">
        <v>1681</v>
      </c>
      <c r="E3305" t="s">
        <v>37</v>
      </c>
      <c r="F3305" t="s">
        <v>2749</v>
      </c>
      <c r="G3305">
        <v>84</v>
      </c>
      <c r="I3305">
        <v>4000000</v>
      </c>
      <c r="J3305">
        <v>6.3</v>
      </c>
      <c r="K3305">
        <f>Table1[[#This Row],[Gross Earning]]-Table1[[#This Row],[Budget]]</f>
        <v>-4000000</v>
      </c>
    </row>
    <row r="3306" spans="1:11">
      <c r="A3306" t="s">
        <v>18780</v>
      </c>
      <c r="B3306" s="3">
        <v>2014</v>
      </c>
      <c r="C3306" t="s">
        <v>18777</v>
      </c>
      <c r="D3306" t="s">
        <v>18778</v>
      </c>
      <c r="E3306" t="s">
        <v>37</v>
      </c>
      <c r="F3306" t="s">
        <v>95</v>
      </c>
      <c r="G3306">
        <v>94</v>
      </c>
      <c r="I3306">
        <v>4000000</v>
      </c>
      <c r="J3306">
        <v>4.7</v>
      </c>
      <c r="K3306">
        <f>Table1[[#This Row],[Gross Earning]]-Table1[[#This Row],[Budget]]</f>
        <v>-4000000</v>
      </c>
    </row>
    <row r="3307" spans="1:11">
      <c r="A3307" t="s">
        <v>19099</v>
      </c>
      <c r="B3307" s="3">
        <v>1983</v>
      </c>
      <c r="C3307" t="s">
        <v>11263</v>
      </c>
      <c r="D3307" t="s">
        <v>3057</v>
      </c>
      <c r="E3307" t="s">
        <v>37</v>
      </c>
      <c r="F3307" t="s">
        <v>95</v>
      </c>
      <c r="G3307">
        <v>94</v>
      </c>
      <c r="I3307">
        <v>4000000</v>
      </c>
      <c r="J3307">
        <v>8.1</v>
      </c>
      <c r="K3307">
        <f>Table1[[#This Row],[Gross Earning]]-Table1[[#This Row],[Budget]]</f>
        <v>-4000000</v>
      </c>
    </row>
    <row r="3308" spans="1:11">
      <c r="A3308" t="s">
        <v>23893</v>
      </c>
      <c r="B3308" s="3">
        <v>2014</v>
      </c>
      <c r="C3308" t="s">
        <v>23891</v>
      </c>
      <c r="D3308" t="s">
        <v>2954</v>
      </c>
      <c r="E3308" t="s">
        <v>37</v>
      </c>
      <c r="F3308" t="s">
        <v>39</v>
      </c>
      <c r="G3308">
        <v>97</v>
      </c>
      <c r="I3308">
        <v>4000000</v>
      </c>
      <c r="J3308">
        <v>6.1</v>
      </c>
      <c r="K3308">
        <f>Table1[[#This Row],[Gross Earning]]-Table1[[#This Row],[Budget]]</f>
        <v>-4000000</v>
      </c>
    </row>
    <row r="3309" spans="1:11">
      <c r="A3309" t="s">
        <v>4123</v>
      </c>
      <c r="B3309" s="3">
        <v>2012</v>
      </c>
      <c r="C3309" t="s">
        <v>4122</v>
      </c>
      <c r="D3309" t="s">
        <v>271</v>
      </c>
      <c r="E3309" t="s">
        <v>37</v>
      </c>
      <c r="F3309" t="s">
        <v>95</v>
      </c>
      <c r="G3309">
        <v>92</v>
      </c>
      <c r="H3309">
        <v>55994557</v>
      </c>
      <c r="I3309">
        <v>60000000</v>
      </c>
      <c r="J3309">
        <v>7</v>
      </c>
      <c r="K3309">
        <f>Table1[[#This Row],[Gross Earning]]-Table1[[#This Row],[Budget]]</f>
        <v>-4005443</v>
      </c>
    </row>
    <row r="3310" spans="1:11">
      <c r="A3310" t="s">
        <v>18160</v>
      </c>
      <c r="B3310" s="3">
        <v>2013</v>
      </c>
      <c r="C3310" t="s">
        <v>12849</v>
      </c>
      <c r="D3310" t="s">
        <v>1935</v>
      </c>
      <c r="E3310" t="s">
        <v>37</v>
      </c>
      <c r="F3310" t="s">
        <v>585</v>
      </c>
      <c r="G3310">
        <v>90</v>
      </c>
      <c r="H3310">
        <v>778565</v>
      </c>
      <c r="I3310">
        <v>4800000</v>
      </c>
      <c r="J3310">
        <v>5.7</v>
      </c>
      <c r="K3310">
        <f>Table1[[#This Row],[Gross Earning]]-Table1[[#This Row],[Budget]]</f>
        <v>-4021435</v>
      </c>
    </row>
    <row r="3311" spans="1:11">
      <c r="A3311" t="s">
        <v>13947</v>
      </c>
      <c r="B3311" s="3">
        <v>2009</v>
      </c>
      <c r="C3311" t="s">
        <v>13944</v>
      </c>
      <c r="D3311" t="s">
        <v>5103</v>
      </c>
      <c r="E3311" t="s">
        <v>37</v>
      </c>
      <c r="F3311" t="s">
        <v>585</v>
      </c>
      <c r="G3311">
        <v>101</v>
      </c>
      <c r="H3311">
        <v>11956207</v>
      </c>
      <c r="I3311">
        <v>16000000</v>
      </c>
      <c r="J3311">
        <v>5.0999999999999996</v>
      </c>
      <c r="K3311">
        <f>Table1[[#This Row],[Gross Earning]]-Table1[[#This Row],[Budget]]</f>
        <v>-4043793</v>
      </c>
    </row>
    <row r="3312" spans="1:11">
      <c r="A3312" t="s">
        <v>15894</v>
      </c>
      <c r="B3312" s="3">
        <v>2009</v>
      </c>
      <c r="C3312" t="s">
        <v>14295</v>
      </c>
      <c r="D3312" t="s">
        <v>6326</v>
      </c>
      <c r="E3312" t="s">
        <v>37</v>
      </c>
      <c r="F3312" t="s">
        <v>95</v>
      </c>
      <c r="G3312">
        <v>119</v>
      </c>
      <c r="H3312">
        <v>4440055</v>
      </c>
      <c r="I3312">
        <v>8500000</v>
      </c>
      <c r="J3312">
        <v>7</v>
      </c>
      <c r="K3312">
        <f>Table1[[#This Row],[Gross Earning]]-Table1[[#This Row],[Budget]]</f>
        <v>-4059945</v>
      </c>
    </row>
    <row r="3313" spans="1:11">
      <c r="A3313" t="s">
        <v>10256</v>
      </c>
      <c r="B3313" s="3">
        <v>2011</v>
      </c>
      <c r="C3313" t="s">
        <v>1526</v>
      </c>
      <c r="D3313" t="s">
        <v>59</v>
      </c>
      <c r="E3313" t="s">
        <v>37</v>
      </c>
      <c r="F3313" t="s">
        <v>585</v>
      </c>
      <c r="G3313">
        <v>93</v>
      </c>
      <c r="H3313">
        <v>18934858</v>
      </c>
      <c r="I3313">
        <v>23000000</v>
      </c>
      <c r="J3313">
        <v>5.8</v>
      </c>
      <c r="K3313">
        <f>Table1[[#This Row],[Gross Earning]]-Table1[[#This Row],[Budget]]</f>
        <v>-4065142</v>
      </c>
    </row>
    <row r="3314" spans="1:11">
      <c r="A3314" t="s">
        <v>7848</v>
      </c>
      <c r="B3314" s="3">
        <v>2000</v>
      </c>
      <c r="C3314" t="s">
        <v>7847</v>
      </c>
      <c r="D3314" t="s">
        <v>4833</v>
      </c>
      <c r="E3314" t="s">
        <v>37</v>
      </c>
      <c r="F3314" t="s">
        <v>585</v>
      </c>
      <c r="G3314">
        <v>97</v>
      </c>
      <c r="H3314">
        <v>28927720</v>
      </c>
      <c r="I3314">
        <v>33000000</v>
      </c>
      <c r="J3314">
        <v>5.3</v>
      </c>
      <c r="K3314">
        <f>Table1[[#This Row],[Gross Earning]]-Table1[[#This Row],[Budget]]</f>
        <v>-4072280</v>
      </c>
    </row>
    <row r="3315" spans="1:11">
      <c r="A3315" t="s">
        <v>16633</v>
      </c>
      <c r="B3315" s="3">
        <v>2004</v>
      </c>
      <c r="C3315" t="s">
        <v>15585</v>
      </c>
      <c r="D3315" t="s">
        <v>2850</v>
      </c>
      <c r="E3315" t="s">
        <v>5611</v>
      </c>
      <c r="G3315">
        <v>192</v>
      </c>
      <c r="H3315">
        <v>2921738</v>
      </c>
      <c r="I3315">
        <v>7000000</v>
      </c>
      <c r="J3315">
        <v>7.9</v>
      </c>
      <c r="K3315">
        <f>Table1[[#This Row],[Gross Earning]]-Table1[[#This Row],[Budget]]</f>
        <v>-4078262</v>
      </c>
    </row>
    <row r="3316" spans="1:11">
      <c r="A3316" t="s">
        <v>14251</v>
      </c>
      <c r="B3316" s="3">
        <v>2012</v>
      </c>
      <c r="C3316" t="s">
        <v>14250</v>
      </c>
      <c r="D3316" t="s">
        <v>4075</v>
      </c>
      <c r="E3316" t="s">
        <v>37</v>
      </c>
      <c r="F3316" t="s">
        <v>585</v>
      </c>
      <c r="G3316">
        <v>107</v>
      </c>
      <c r="H3316">
        <v>7918283</v>
      </c>
      <c r="I3316">
        <v>12000000</v>
      </c>
      <c r="J3316">
        <v>6.6</v>
      </c>
      <c r="K3316">
        <f>Table1[[#This Row],[Gross Earning]]-Table1[[#This Row],[Budget]]</f>
        <v>-4081717</v>
      </c>
    </row>
    <row r="3317" spans="1:11">
      <c r="A3317" t="s">
        <v>18193</v>
      </c>
      <c r="B3317" s="3">
        <v>2010</v>
      </c>
      <c r="C3317" t="s">
        <v>18191</v>
      </c>
      <c r="D3317" t="s">
        <v>1415</v>
      </c>
      <c r="E3317" t="s">
        <v>1464</v>
      </c>
      <c r="F3317" t="s">
        <v>585</v>
      </c>
      <c r="G3317">
        <v>100</v>
      </c>
      <c r="H3317">
        <v>513836</v>
      </c>
      <c r="I3317">
        <v>4600000</v>
      </c>
      <c r="J3317">
        <v>7.2</v>
      </c>
      <c r="K3317">
        <f>Table1[[#This Row],[Gross Earning]]-Table1[[#This Row],[Budget]]</f>
        <v>-4086164</v>
      </c>
    </row>
    <row r="3318" spans="1:11">
      <c r="A3318" t="s">
        <v>2170</v>
      </c>
      <c r="B3318" s="3">
        <v>2015</v>
      </c>
      <c r="C3318" t="s">
        <v>2166</v>
      </c>
      <c r="D3318" t="s">
        <v>2168</v>
      </c>
      <c r="E3318" t="s">
        <v>37</v>
      </c>
      <c r="F3318" t="s">
        <v>95</v>
      </c>
      <c r="G3318">
        <v>92</v>
      </c>
      <c r="H3318">
        <v>85884815</v>
      </c>
      <c r="I3318">
        <v>90000000</v>
      </c>
      <c r="J3318">
        <v>5</v>
      </c>
      <c r="K3318">
        <f>Table1[[#This Row],[Gross Earning]]-Table1[[#This Row],[Budget]]</f>
        <v>-4115185</v>
      </c>
    </row>
    <row r="3319" spans="1:11">
      <c r="A3319" t="s">
        <v>15723</v>
      </c>
      <c r="B3319" s="3">
        <v>2008</v>
      </c>
      <c r="C3319" t="s">
        <v>10959</v>
      </c>
      <c r="D3319" t="s">
        <v>6419</v>
      </c>
      <c r="E3319" t="s">
        <v>37</v>
      </c>
      <c r="F3319" t="s">
        <v>585</v>
      </c>
      <c r="G3319">
        <v>92</v>
      </c>
      <c r="H3319">
        <v>4881867</v>
      </c>
      <c r="I3319">
        <v>9000000</v>
      </c>
      <c r="J3319">
        <v>6.4</v>
      </c>
      <c r="K3319">
        <f>Table1[[#This Row],[Gross Earning]]-Table1[[#This Row],[Budget]]</f>
        <v>-4118133</v>
      </c>
    </row>
    <row r="3320" spans="1:11">
      <c r="A3320" t="s">
        <v>16370</v>
      </c>
      <c r="B3320" s="3">
        <v>2004</v>
      </c>
      <c r="C3320" t="s">
        <v>16368</v>
      </c>
      <c r="D3320" t="s">
        <v>214</v>
      </c>
      <c r="E3320" t="s">
        <v>37</v>
      </c>
      <c r="F3320" t="s">
        <v>95</v>
      </c>
      <c r="G3320">
        <v>118</v>
      </c>
      <c r="H3320">
        <v>3347439</v>
      </c>
      <c r="I3320">
        <v>7500000</v>
      </c>
      <c r="J3320">
        <v>6.9</v>
      </c>
      <c r="K3320">
        <f>Table1[[#This Row],[Gross Earning]]-Table1[[#This Row],[Budget]]</f>
        <v>-4152561</v>
      </c>
    </row>
    <row r="3321" spans="1:11">
      <c r="A3321" t="s">
        <v>18202</v>
      </c>
      <c r="B3321" s="3">
        <v>2007</v>
      </c>
      <c r="C3321" t="s">
        <v>18201</v>
      </c>
      <c r="D3321" t="s">
        <v>3409</v>
      </c>
      <c r="E3321" t="s">
        <v>37</v>
      </c>
      <c r="F3321" t="s">
        <v>4830</v>
      </c>
      <c r="G3321">
        <v>97</v>
      </c>
      <c r="H3321">
        <v>434417</v>
      </c>
      <c r="I3321">
        <v>4600000</v>
      </c>
      <c r="J3321">
        <v>5.9</v>
      </c>
      <c r="K3321">
        <f>Table1[[#This Row],[Gross Earning]]-Table1[[#This Row],[Budget]]</f>
        <v>-4165583</v>
      </c>
    </row>
    <row r="3322" spans="1:11">
      <c r="A3322" t="s">
        <v>17935</v>
      </c>
      <c r="B3322" s="3">
        <v>2014</v>
      </c>
      <c r="C3322" t="s">
        <v>17934</v>
      </c>
      <c r="D3322" t="s">
        <v>5567</v>
      </c>
      <c r="E3322" t="s">
        <v>37</v>
      </c>
      <c r="F3322" t="s">
        <v>39</v>
      </c>
      <c r="G3322">
        <v>99</v>
      </c>
      <c r="H3322">
        <v>830210</v>
      </c>
      <c r="I3322">
        <v>5000000</v>
      </c>
      <c r="J3322">
        <v>4.4000000000000004</v>
      </c>
      <c r="K3322">
        <f>Table1[[#This Row],[Gross Earning]]-Table1[[#This Row],[Budget]]</f>
        <v>-4169790</v>
      </c>
    </row>
    <row r="3323" spans="1:11">
      <c r="A3323" t="s">
        <v>15587</v>
      </c>
      <c r="B3323" s="3">
        <v>2012</v>
      </c>
      <c r="C3323" t="s">
        <v>15585</v>
      </c>
      <c r="D3323" t="s">
        <v>214</v>
      </c>
      <c r="E3323" t="s">
        <v>5611</v>
      </c>
      <c r="F3323" t="s">
        <v>4830</v>
      </c>
      <c r="G3323">
        <v>176</v>
      </c>
      <c r="H3323">
        <v>3047539</v>
      </c>
      <c r="I3323">
        <v>7217600</v>
      </c>
      <c r="J3323">
        <v>6.9</v>
      </c>
      <c r="K3323">
        <f>Table1[[#This Row],[Gross Earning]]-Table1[[#This Row],[Budget]]</f>
        <v>-4170061</v>
      </c>
    </row>
    <row r="3324" spans="1:11">
      <c r="A3324" t="s">
        <v>18401</v>
      </c>
      <c r="B3324" s="3">
        <v>2006</v>
      </c>
      <c r="C3324" t="s">
        <v>4066</v>
      </c>
      <c r="D3324" t="s">
        <v>3023</v>
      </c>
      <c r="E3324" t="s">
        <v>37</v>
      </c>
      <c r="F3324" t="s">
        <v>2749</v>
      </c>
      <c r="G3324">
        <v>98</v>
      </c>
      <c r="I3324">
        <v>4200000</v>
      </c>
      <c r="J3324">
        <v>5.2</v>
      </c>
      <c r="K3324">
        <f>Table1[[#This Row],[Gross Earning]]-Table1[[#This Row],[Budget]]</f>
        <v>-4200000</v>
      </c>
    </row>
    <row r="3325" spans="1:11">
      <c r="A3325" t="s">
        <v>11113</v>
      </c>
      <c r="B3325" s="3">
        <v>2007</v>
      </c>
      <c r="C3325" t="s">
        <v>125</v>
      </c>
      <c r="D3325" t="s">
        <v>3409</v>
      </c>
      <c r="E3325" t="s">
        <v>11117</v>
      </c>
      <c r="F3325" t="s">
        <v>39</v>
      </c>
      <c r="G3325">
        <v>128</v>
      </c>
      <c r="H3325">
        <v>15797907</v>
      </c>
      <c r="I3325">
        <v>20000000</v>
      </c>
      <c r="J3325">
        <v>7.6</v>
      </c>
      <c r="K3325">
        <f>Table1[[#This Row],[Gross Earning]]-Table1[[#This Row],[Budget]]</f>
        <v>-4202093</v>
      </c>
    </row>
    <row r="3326" spans="1:11">
      <c r="A3326" t="s">
        <v>17410</v>
      </c>
      <c r="B3326" s="3">
        <v>2001</v>
      </c>
      <c r="C3326" t="s">
        <v>9070</v>
      </c>
      <c r="D3326" t="s">
        <v>6326</v>
      </c>
      <c r="E3326" t="s">
        <v>37</v>
      </c>
      <c r="F3326" t="s">
        <v>585</v>
      </c>
      <c r="G3326">
        <v>91</v>
      </c>
      <c r="H3326">
        <v>1292119</v>
      </c>
      <c r="I3326">
        <v>5500000</v>
      </c>
      <c r="J3326">
        <v>7.1</v>
      </c>
      <c r="K3326">
        <f>Table1[[#This Row],[Gross Earning]]-Table1[[#This Row],[Budget]]</f>
        <v>-4207881</v>
      </c>
    </row>
    <row r="3327" spans="1:11">
      <c r="A3327" t="s">
        <v>16918</v>
      </c>
      <c r="B3327" s="3">
        <v>2013</v>
      </c>
      <c r="C3327" t="s">
        <v>16917</v>
      </c>
      <c r="D3327" t="s">
        <v>4075</v>
      </c>
      <c r="E3327" t="s">
        <v>37</v>
      </c>
      <c r="F3327" t="s">
        <v>39</v>
      </c>
      <c r="G3327">
        <v>116</v>
      </c>
      <c r="H3327">
        <v>2268296</v>
      </c>
      <c r="I3327">
        <v>6500000</v>
      </c>
      <c r="J3327">
        <v>6.9</v>
      </c>
      <c r="K3327">
        <f>Table1[[#This Row],[Gross Earning]]-Table1[[#This Row],[Budget]]</f>
        <v>-4231704</v>
      </c>
    </row>
    <row r="3328" spans="1:11">
      <c r="A3328" t="s">
        <v>13042</v>
      </c>
      <c r="B3328" s="3">
        <v>1989</v>
      </c>
      <c r="C3328" t="s">
        <v>4003</v>
      </c>
      <c r="D3328" t="s">
        <v>1415</v>
      </c>
      <c r="E3328" t="s">
        <v>37</v>
      </c>
      <c r="F3328" t="s">
        <v>95</v>
      </c>
      <c r="G3328">
        <v>124</v>
      </c>
      <c r="H3328">
        <v>10763469</v>
      </c>
      <c r="I3328">
        <v>15000000</v>
      </c>
      <c r="J3328">
        <v>6.4</v>
      </c>
      <c r="K3328">
        <f>Table1[[#This Row],[Gross Earning]]-Table1[[#This Row],[Budget]]</f>
        <v>-4236531</v>
      </c>
    </row>
    <row r="3329" spans="1:11">
      <c r="A3329" t="s">
        <v>13549</v>
      </c>
      <c r="B3329" s="3">
        <v>2014</v>
      </c>
      <c r="C3329" t="s">
        <v>11327</v>
      </c>
      <c r="D3329" t="s">
        <v>5940</v>
      </c>
      <c r="E3329" t="s">
        <v>37</v>
      </c>
      <c r="F3329" t="s">
        <v>585</v>
      </c>
      <c r="G3329">
        <v>150</v>
      </c>
      <c r="H3329">
        <v>3958500</v>
      </c>
      <c r="I3329">
        <v>8200000</v>
      </c>
      <c r="J3329">
        <v>6.8</v>
      </c>
      <c r="K3329">
        <f>Table1[[#This Row],[Gross Earning]]-Table1[[#This Row],[Budget]]</f>
        <v>-4241500</v>
      </c>
    </row>
    <row r="3330" spans="1:11">
      <c r="A3330" t="s">
        <v>18573</v>
      </c>
      <c r="B3330" s="3">
        <v>2003</v>
      </c>
      <c r="C3330" t="s">
        <v>18572</v>
      </c>
      <c r="D3330" t="s">
        <v>67</v>
      </c>
      <c r="E3330" t="s">
        <v>37</v>
      </c>
      <c r="F3330" t="s">
        <v>585</v>
      </c>
      <c r="G3330">
        <v>96</v>
      </c>
      <c r="H3330">
        <v>3713002</v>
      </c>
      <c r="I3330">
        <v>8000000</v>
      </c>
      <c r="J3330">
        <v>2.7</v>
      </c>
      <c r="K3330">
        <f>Table1[[#This Row],[Gross Earning]]-Table1[[#This Row],[Budget]]</f>
        <v>-4286998</v>
      </c>
    </row>
    <row r="3331" spans="1:11">
      <c r="A3331" t="s">
        <v>11123</v>
      </c>
      <c r="B3331" s="3">
        <v>2004</v>
      </c>
      <c r="C3331" t="s">
        <v>11121</v>
      </c>
      <c r="D3331" t="s">
        <v>464</v>
      </c>
      <c r="E3331" t="s">
        <v>37</v>
      </c>
      <c r="F3331" t="s">
        <v>39</v>
      </c>
      <c r="G3331">
        <v>84</v>
      </c>
      <c r="H3331">
        <v>15712072</v>
      </c>
      <c r="I3331">
        <v>20000000</v>
      </c>
      <c r="J3331">
        <v>5.8</v>
      </c>
      <c r="K3331">
        <f>Table1[[#This Row],[Gross Earning]]-Table1[[#This Row],[Budget]]</f>
        <v>-4287928</v>
      </c>
    </row>
    <row r="3332" spans="1:11">
      <c r="A3332" t="s">
        <v>19107</v>
      </c>
      <c r="B3332" s="3">
        <v>1982</v>
      </c>
      <c r="C3332" t="s">
        <v>12976</v>
      </c>
      <c r="D3332" t="s">
        <v>464</v>
      </c>
      <c r="E3332" t="s">
        <v>37</v>
      </c>
      <c r="F3332" t="s">
        <v>585</v>
      </c>
      <c r="G3332">
        <v>98</v>
      </c>
      <c r="I3332">
        <v>4300000</v>
      </c>
      <c r="J3332">
        <v>6.6</v>
      </c>
      <c r="K3332">
        <f>Table1[[#This Row],[Gross Earning]]-Table1[[#This Row],[Budget]]</f>
        <v>-4300000</v>
      </c>
    </row>
    <row r="3333" spans="1:11">
      <c r="A3333" t="s">
        <v>12237</v>
      </c>
      <c r="B3333" s="3">
        <v>2002</v>
      </c>
      <c r="C3333" t="s">
        <v>12236</v>
      </c>
      <c r="D3333" t="s">
        <v>3030</v>
      </c>
      <c r="E3333" t="s">
        <v>37</v>
      </c>
      <c r="F3333" t="s">
        <v>39</v>
      </c>
      <c r="G3333">
        <v>89</v>
      </c>
      <c r="H3333">
        <v>12693621</v>
      </c>
      <c r="I3333">
        <v>17000000</v>
      </c>
      <c r="J3333">
        <v>4.8</v>
      </c>
      <c r="K3333">
        <f>Table1[[#This Row],[Gross Earning]]-Table1[[#This Row],[Budget]]</f>
        <v>-4306379</v>
      </c>
    </row>
    <row r="3334" spans="1:11">
      <c r="A3334" t="s">
        <v>7481</v>
      </c>
      <c r="B3334" s="3">
        <v>2008</v>
      </c>
      <c r="C3334" t="s">
        <v>7480</v>
      </c>
      <c r="D3334" t="s">
        <v>5103</v>
      </c>
      <c r="E3334" t="s">
        <v>37</v>
      </c>
      <c r="F3334" t="s">
        <v>585</v>
      </c>
      <c r="G3334">
        <v>112</v>
      </c>
      <c r="H3334">
        <v>30691439</v>
      </c>
      <c r="I3334">
        <v>35000000</v>
      </c>
      <c r="J3334">
        <v>6.2</v>
      </c>
      <c r="K3334">
        <f>Table1[[#This Row],[Gross Earning]]-Table1[[#This Row],[Budget]]</f>
        <v>-4308561</v>
      </c>
    </row>
    <row r="3335" spans="1:11">
      <c r="A3335" t="s">
        <v>15693</v>
      </c>
      <c r="B3335" s="3">
        <v>2002</v>
      </c>
      <c r="C3335" t="s">
        <v>6074</v>
      </c>
      <c r="D3335" t="s">
        <v>2527</v>
      </c>
      <c r="E3335" t="s">
        <v>37</v>
      </c>
      <c r="F3335" t="s">
        <v>585</v>
      </c>
      <c r="G3335">
        <v>99</v>
      </c>
      <c r="H3335">
        <v>4681503</v>
      </c>
      <c r="I3335">
        <v>9000000</v>
      </c>
      <c r="J3335">
        <v>7</v>
      </c>
      <c r="K3335">
        <f>Table1[[#This Row],[Gross Earning]]-Table1[[#This Row],[Budget]]</f>
        <v>-4318497</v>
      </c>
    </row>
    <row r="3336" spans="1:11">
      <c r="A3336" t="s">
        <v>7489</v>
      </c>
      <c r="B3336" s="3">
        <v>1990</v>
      </c>
      <c r="C3336" t="s">
        <v>2722</v>
      </c>
      <c r="D3336" t="s">
        <v>4177</v>
      </c>
      <c r="E3336" t="s">
        <v>37</v>
      </c>
      <c r="F3336" t="s">
        <v>585</v>
      </c>
      <c r="G3336">
        <v>103</v>
      </c>
      <c r="H3336">
        <v>30669413</v>
      </c>
      <c r="I3336">
        <v>35000000</v>
      </c>
      <c r="J3336">
        <v>6.2</v>
      </c>
      <c r="K3336">
        <f>Table1[[#This Row],[Gross Earning]]-Table1[[#This Row],[Budget]]</f>
        <v>-4330587</v>
      </c>
    </row>
    <row r="3337" spans="1:11">
      <c r="A3337" t="s">
        <v>10247</v>
      </c>
      <c r="B3337" s="3">
        <v>1999</v>
      </c>
      <c r="C3337" t="s">
        <v>4619</v>
      </c>
      <c r="D3337" t="s">
        <v>2527</v>
      </c>
      <c r="E3337" t="s">
        <v>37</v>
      </c>
      <c r="F3337" t="s">
        <v>39</v>
      </c>
      <c r="G3337">
        <v>114</v>
      </c>
      <c r="H3337">
        <v>18653615</v>
      </c>
      <c r="I3337">
        <v>23000000</v>
      </c>
      <c r="J3337">
        <v>6.1</v>
      </c>
      <c r="K3337">
        <f>Table1[[#This Row],[Gross Earning]]-Table1[[#This Row],[Budget]]</f>
        <v>-4346385</v>
      </c>
    </row>
    <row r="3338" spans="1:11">
      <c r="A3338" t="s">
        <v>6149</v>
      </c>
      <c r="B3338" s="3">
        <v>2011</v>
      </c>
      <c r="C3338" t="s">
        <v>6148</v>
      </c>
      <c r="D3338" t="s">
        <v>2664</v>
      </c>
      <c r="E3338" t="s">
        <v>37</v>
      </c>
      <c r="F3338" t="s">
        <v>39</v>
      </c>
      <c r="G3338">
        <v>100</v>
      </c>
      <c r="H3338">
        <v>37652565</v>
      </c>
      <c r="I3338">
        <v>42000000</v>
      </c>
      <c r="J3338">
        <v>5.4</v>
      </c>
      <c r="K3338">
        <f>Table1[[#This Row],[Gross Earning]]-Table1[[#This Row],[Budget]]</f>
        <v>-4347435</v>
      </c>
    </row>
    <row r="3339" spans="1:11">
      <c r="A3339" t="s">
        <v>15576</v>
      </c>
      <c r="B3339" s="3">
        <v>2011</v>
      </c>
      <c r="C3339" t="s">
        <v>13347</v>
      </c>
      <c r="D3339" t="s">
        <v>1849</v>
      </c>
      <c r="E3339" t="s">
        <v>37</v>
      </c>
      <c r="F3339" t="s">
        <v>585</v>
      </c>
      <c r="G3339">
        <v>130</v>
      </c>
      <c r="H3339">
        <v>3029870</v>
      </c>
      <c r="I3339">
        <v>7400000</v>
      </c>
      <c r="J3339">
        <v>7.1</v>
      </c>
      <c r="K3339">
        <f>Table1[[#This Row],[Gross Earning]]-Table1[[#This Row],[Budget]]</f>
        <v>-4370130</v>
      </c>
    </row>
    <row r="3340" spans="1:11">
      <c r="A3340" t="s">
        <v>18332</v>
      </c>
      <c r="B3340" s="3">
        <v>2009</v>
      </c>
      <c r="C3340" t="s">
        <v>18331</v>
      </c>
      <c r="D3340" t="s">
        <v>6132</v>
      </c>
      <c r="E3340" t="s">
        <v>37</v>
      </c>
      <c r="F3340" t="s">
        <v>585</v>
      </c>
      <c r="G3340">
        <v>104</v>
      </c>
      <c r="H3340">
        <v>108229</v>
      </c>
      <c r="I3340">
        <v>4500000</v>
      </c>
      <c r="J3340">
        <v>5.9</v>
      </c>
      <c r="K3340">
        <f>Table1[[#This Row],[Gross Earning]]-Table1[[#This Row],[Budget]]</f>
        <v>-4391771</v>
      </c>
    </row>
    <row r="3341" spans="1:11">
      <c r="A3341" t="s">
        <v>18346</v>
      </c>
      <c r="B3341" s="3">
        <v>2015</v>
      </c>
      <c r="C3341" t="s">
        <v>18343</v>
      </c>
      <c r="D3341" t="s">
        <v>1671</v>
      </c>
      <c r="E3341" t="s">
        <v>37</v>
      </c>
      <c r="F3341" t="s">
        <v>95</v>
      </c>
      <c r="G3341">
        <v>85</v>
      </c>
      <c r="I3341">
        <v>4400000</v>
      </c>
      <c r="J3341">
        <v>5.9</v>
      </c>
      <c r="K3341">
        <f>Table1[[#This Row],[Gross Earning]]-Table1[[#This Row],[Budget]]</f>
        <v>-4400000</v>
      </c>
    </row>
    <row r="3342" spans="1:11">
      <c r="A3342" t="s">
        <v>18350</v>
      </c>
      <c r="B3342" s="3">
        <v>1976</v>
      </c>
      <c r="C3342" t="s">
        <v>10325</v>
      </c>
      <c r="D3342" t="s">
        <v>1681</v>
      </c>
      <c r="F3342" t="s">
        <v>95</v>
      </c>
      <c r="G3342">
        <v>87</v>
      </c>
      <c r="I3342">
        <v>4400000</v>
      </c>
      <c r="J3342">
        <v>6.7</v>
      </c>
      <c r="K3342">
        <f>Table1[[#This Row],[Gross Earning]]-Table1[[#This Row],[Budget]]</f>
        <v>-4400000</v>
      </c>
    </row>
    <row r="3343" spans="1:11">
      <c r="A3343" t="s">
        <v>18356</v>
      </c>
      <c r="B3343" s="3">
        <v>2016</v>
      </c>
      <c r="C3343" t="s">
        <v>18353</v>
      </c>
      <c r="D3343" t="s">
        <v>18355</v>
      </c>
      <c r="E3343" t="s">
        <v>5611</v>
      </c>
      <c r="G3343">
        <v>130</v>
      </c>
      <c r="I3343">
        <v>4400000</v>
      </c>
      <c r="J3343">
        <v>8.5</v>
      </c>
      <c r="K3343">
        <f>Table1[[#This Row],[Gross Earning]]-Table1[[#This Row],[Budget]]</f>
        <v>-4400000</v>
      </c>
    </row>
    <row r="3344" spans="1:11">
      <c r="A3344" t="s">
        <v>16914</v>
      </c>
      <c r="B3344" s="3">
        <v>2005</v>
      </c>
      <c r="C3344" t="s">
        <v>16912</v>
      </c>
      <c r="D3344" t="s">
        <v>1765</v>
      </c>
      <c r="E3344" t="s">
        <v>37</v>
      </c>
      <c r="F3344" t="s">
        <v>39</v>
      </c>
      <c r="G3344">
        <v>100</v>
      </c>
      <c r="H3344">
        <v>2024854</v>
      </c>
      <c r="I3344">
        <v>6500000</v>
      </c>
      <c r="J3344">
        <v>6.6</v>
      </c>
      <c r="K3344">
        <f>Table1[[#This Row],[Gross Earning]]-Table1[[#This Row],[Budget]]</f>
        <v>-4475146</v>
      </c>
    </row>
    <row r="3345" spans="1:11">
      <c r="A3345" t="s">
        <v>17480</v>
      </c>
      <c r="B3345" s="3">
        <v>2007</v>
      </c>
      <c r="C3345" t="s">
        <v>7885</v>
      </c>
      <c r="D3345" t="s">
        <v>1681</v>
      </c>
      <c r="E3345" t="s">
        <v>37</v>
      </c>
      <c r="F3345" t="s">
        <v>585</v>
      </c>
      <c r="G3345">
        <v>96</v>
      </c>
      <c r="H3345">
        <v>766487</v>
      </c>
      <c r="I3345">
        <v>5250000</v>
      </c>
      <c r="J3345">
        <v>5</v>
      </c>
      <c r="K3345">
        <f>Table1[[#This Row],[Gross Earning]]-Table1[[#This Row],[Budget]]</f>
        <v>-4483513</v>
      </c>
    </row>
    <row r="3346" spans="1:11">
      <c r="A3346" t="s">
        <v>19256</v>
      </c>
      <c r="B3346" s="3">
        <v>1976</v>
      </c>
      <c r="C3346" t="s">
        <v>11032</v>
      </c>
      <c r="D3346" t="s">
        <v>19255</v>
      </c>
      <c r="E3346" t="s">
        <v>37</v>
      </c>
      <c r="F3346" t="s">
        <v>95</v>
      </c>
      <c r="G3346">
        <v>120</v>
      </c>
      <c r="I3346">
        <v>4490375</v>
      </c>
      <c r="J3346">
        <v>6.8</v>
      </c>
      <c r="K3346">
        <f>Table1[[#This Row],[Gross Earning]]-Table1[[#This Row],[Budget]]</f>
        <v>-4490375</v>
      </c>
    </row>
    <row r="3347" spans="1:11">
      <c r="A3347" t="s">
        <v>18366</v>
      </c>
      <c r="B3347" s="3">
        <v>2014</v>
      </c>
      <c r="C3347" t="s">
        <v>16444</v>
      </c>
      <c r="D3347" t="s">
        <v>127</v>
      </c>
      <c r="E3347" t="s">
        <v>37</v>
      </c>
      <c r="F3347" t="s">
        <v>585</v>
      </c>
      <c r="G3347">
        <v>103</v>
      </c>
      <c r="H3347">
        <v>8691</v>
      </c>
      <c r="I3347">
        <v>4500000</v>
      </c>
      <c r="J3347">
        <v>5.8</v>
      </c>
      <c r="K3347">
        <f>Table1[[#This Row],[Gross Earning]]-Table1[[#This Row],[Budget]]</f>
        <v>-4491309</v>
      </c>
    </row>
    <row r="3348" spans="1:11">
      <c r="A3348" t="s">
        <v>18216</v>
      </c>
      <c r="B3348" s="3">
        <v>1980</v>
      </c>
      <c r="C3348" t="s">
        <v>13411</v>
      </c>
      <c r="D3348" t="s">
        <v>2308</v>
      </c>
      <c r="E3348" t="s">
        <v>37</v>
      </c>
      <c r="F3348" t="s">
        <v>585</v>
      </c>
      <c r="G3348">
        <v>104</v>
      </c>
      <c r="I3348">
        <v>4500000</v>
      </c>
      <c r="J3348">
        <v>5.7</v>
      </c>
      <c r="K3348">
        <f>Table1[[#This Row],[Gross Earning]]-Table1[[#This Row],[Budget]]</f>
        <v>-4500000</v>
      </c>
    </row>
    <row r="3349" spans="1:11">
      <c r="A3349" t="s">
        <v>18223</v>
      </c>
      <c r="B3349" s="3">
        <v>1982</v>
      </c>
      <c r="C3349" t="s">
        <v>11131</v>
      </c>
      <c r="D3349" t="s">
        <v>2527</v>
      </c>
      <c r="E3349" t="s">
        <v>37</v>
      </c>
      <c r="F3349" t="s">
        <v>7334</v>
      </c>
      <c r="G3349">
        <v>90</v>
      </c>
      <c r="I3349">
        <v>4500000</v>
      </c>
      <c r="J3349">
        <v>7.2</v>
      </c>
      <c r="K3349">
        <f>Table1[[#This Row],[Gross Earning]]-Table1[[#This Row],[Budget]]</f>
        <v>-4500000</v>
      </c>
    </row>
    <row r="3350" spans="1:11">
      <c r="A3350" t="s">
        <v>18229</v>
      </c>
      <c r="B3350" s="3">
        <v>1956</v>
      </c>
      <c r="C3350" t="s">
        <v>18226</v>
      </c>
      <c r="D3350" t="s">
        <v>7043</v>
      </c>
      <c r="E3350" t="s">
        <v>37</v>
      </c>
      <c r="F3350" t="s">
        <v>5613</v>
      </c>
      <c r="G3350">
        <v>115</v>
      </c>
      <c r="I3350">
        <v>4500000</v>
      </c>
      <c r="J3350">
        <v>7.4</v>
      </c>
      <c r="K3350">
        <f>Table1[[#This Row],[Gross Earning]]-Table1[[#This Row],[Budget]]</f>
        <v>-4500000</v>
      </c>
    </row>
    <row r="3351" spans="1:11">
      <c r="A3351" t="s">
        <v>18263</v>
      </c>
      <c r="B3351" s="3">
        <v>1986</v>
      </c>
      <c r="C3351" t="s">
        <v>760</v>
      </c>
      <c r="D3351" t="s">
        <v>2174</v>
      </c>
      <c r="E3351" t="s">
        <v>37</v>
      </c>
      <c r="F3351" t="s">
        <v>585</v>
      </c>
      <c r="G3351">
        <v>122</v>
      </c>
      <c r="I3351">
        <v>4500000</v>
      </c>
      <c r="J3351">
        <v>7.5</v>
      </c>
      <c r="K3351">
        <f>Table1[[#This Row],[Gross Earning]]-Table1[[#This Row],[Budget]]</f>
        <v>-4500000</v>
      </c>
    </row>
    <row r="3352" spans="1:11">
      <c r="A3352" t="s">
        <v>18397</v>
      </c>
      <c r="B3352" s="3">
        <v>2009</v>
      </c>
      <c r="C3352" t="s">
        <v>18394</v>
      </c>
      <c r="D3352" t="s">
        <v>5032</v>
      </c>
      <c r="E3352" t="s">
        <v>8731</v>
      </c>
      <c r="G3352">
        <v>112</v>
      </c>
      <c r="I3352">
        <v>4500000</v>
      </c>
      <c r="J3352">
        <v>6.2</v>
      </c>
      <c r="K3352">
        <f>Table1[[#This Row],[Gross Earning]]-Table1[[#This Row],[Budget]]</f>
        <v>-4500000</v>
      </c>
    </row>
    <row r="3353" spans="1:11">
      <c r="A3353" t="s">
        <v>18464</v>
      </c>
      <c r="B3353" s="3">
        <v>2013</v>
      </c>
      <c r="C3353" t="s">
        <v>18463</v>
      </c>
      <c r="D3353" t="s">
        <v>7579</v>
      </c>
      <c r="E3353" t="s">
        <v>37</v>
      </c>
      <c r="G3353">
        <v>86</v>
      </c>
      <c r="I3353">
        <v>4500000</v>
      </c>
      <c r="J3353">
        <v>4.3</v>
      </c>
      <c r="K3353">
        <f>Table1[[#This Row],[Gross Earning]]-Table1[[#This Row],[Budget]]</f>
        <v>-4500000</v>
      </c>
    </row>
    <row r="3354" spans="1:11">
      <c r="A3354" t="s">
        <v>18623</v>
      </c>
      <c r="B3354" s="3">
        <v>2015</v>
      </c>
      <c r="C3354" t="s">
        <v>18622</v>
      </c>
      <c r="D3354" t="s">
        <v>4075</v>
      </c>
      <c r="E3354" t="s">
        <v>37</v>
      </c>
      <c r="F3354" t="s">
        <v>585</v>
      </c>
      <c r="G3354">
        <v>103</v>
      </c>
      <c r="I3354">
        <v>4500000</v>
      </c>
      <c r="J3354">
        <v>5.7</v>
      </c>
      <c r="K3354">
        <f>Table1[[#This Row],[Gross Earning]]-Table1[[#This Row],[Budget]]</f>
        <v>-4500000</v>
      </c>
    </row>
    <row r="3355" spans="1:11">
      <c r="A3355" t="s">
        <v>9125</v>
      </c>
      <c r="B3355" s="3">
        <v>2006</v>
      </c>
      <c r="C3355" t="s">
        <v>6046</v>
      </c>
      <c r="D3355" t="s">
        <v>2142</v>
      </c>
      <c r="E3355" t="s">
        <v>37</v>
      </c>
      <c r="F3355" t="s">
        <v>585</v>
      </c>
      <c r="G3355">
        <v>110</v>
      </c>
      <c r="H3355">
        <v>22494487</v>
      </c>
      <c r="I3355">
        <v>27000000</v>
      </c>
      <c r="J3355">
        <v>7.8</v>
      </c>
      <c r="K3355">
        <f>Table1[[#This Row],[Gross Earning]]-Table1[[#This Row],[Budget]]</f>
        <v>-4505513</v>
      </c>
    </row>
    <row r="3356" spans="1:11">
      <c r="A3356" t="s">
        <v>13059</v>
      </c>
      <c r="B3356" s="3">
        <v>2000</v>
      </c>
      <c r="C3356" t="s">
        <v>13058</v>
      </c>
      <c r="D3356" t="s">
        <v>214</v>
      </c>
      <c r="E3356" t="s">
        <v>37</v>
      </c>
      <c r="F3356" t="s">
        <v>39</v>
      </c>
      <c r="G3356">
        <v>96</v>
      </c>
      <c r="H3356">
        <v>10494147</v>
      </c>
      <c r="I3356">
        <v>15000000</v>
      </c>
      <c r="J3356">
        <v>5.0999999999999996</v>
      </c>
      <c r="K3356">
        <f>Table1[[#This Row],[Gross Earning]]-Table1[[#This Row],[Budget]]</f>
        <v>-4505853</v>
      </c>
    </row>
    <row r="3357" spans="1:11">
      <c r="A3357" t="s">
        <v>11917</v>
      </c>
      <c r="B3357" s="3">
        <v>2001</v>
      </c>
      <c r="C3357" t="s">
        <v>11916</v>
      </c>
      <c r="D3357" t="s">
        <v>4075</v>
      </c>
      <c r="E3357" t="s">
        <v>37</v>
      </c>
      <c r="F3357" t="s">
        <v>585</v>
      </c>
      <c r="G3357">
        <v>109</v>
      </c>
      <c r="H3357">
        <v>13491653</v>
      </c>
      <c r="I3357">
        <v>18000000</v>
      </c>
      <c r="J3357">
        <v>6.1</v>
      </c>
      <c r="K3357">
        <f>Table1[[#This Row],[Gross Earning]]-Table1[[#This Row],[Budget]]</f>
        <v>-4508347</v>
      </c>
    </row>
    <row r="3358" spans="1:11">
      <c r="A3358" t="s">
        <v>15168</v>
      </c>
      <c r="B3358" s="3">
        <v>2006</v>
      </c>
      <c r="C3358" t="s">
        <v>10018</v>
      </c>
      <c r="D3358" t="s">
        <v>15167</v>
      </c>
      <c r="E3358" t="s">
        <v>37</v>
      </c>
      <c r="F3358" t="s">
        <v>39</v>
      </c>
      <c r="G3358">
        <v>120</v>
      </c>
      <c r="H3358">
        <v>5484375</v>
      </c>
      <c r="I3358">
        <v>10000000</v>
      </c>
      <c r="J3358">
        <v>7.3</v>
      </c>
      <c r="K3358">
        <f>Table1[[#This Row],[Gross Earning]]-Table1[[#This Row],[Budget]]</f>
        <v>-4515625</v>
      </c>
    </row>
    <row r="3359" spans="1:11">
      <c r="A3359" t="s">
        <v>4385</v>
      </c>
      <c r="B3359" s="3">
        <v>2005</v>
      </c>
      <c r="C3359" t="s">
        <v>4382</v>
      </c>
      <c r="D3359" t="s">
        <v>4384</v>
      </c>
      <c r="E3359" t="s">
        <v>37</v>
      </c>
      <c r="F3359" t="s">
        <v>39</v>
      </c>
      <c r="G3359">
        <v>103</v>
      </c>
      <c r="H3359">
        <v>25472967</v>
      </c>
      <c r="I3359">
        <v>30000000</v>
      </c>
      <c r="J3359">
        <v>5.6</v>
      </c>
      <c r="K3359">
        <f>Table1[[#This Row],[Gross Earning]]-Table1[[#This Row],[Budget]]</f>
        <v>-4527033</v>
      </c>
    </row>
    <row r="3360" spans="1:11">
      <c r="A3360" t="s">
        <v>11133</v>
      </c>
      <c r="B3360" s="3">
        <v>2000</v>
      </c>
      <c r="C3360" t="s">
        <v>11131</v>
      </c>
      <c r="D3360" t="s">
        <v>1681</v>
      </c>
      <c r="E3360" t="s">
        <v>37</v>
      </c>
      <c r="F3360" t="s">
        <v>39</v>
      </c>
      <c r="G3360">
        <v>98</v>
      </c>
      <c r="H3360">
        <v>15464026</v>
      </c>
      <c r="I3360">
        <v>20000000</v>
      </c>
      <c r="J3360">
        <v>5.3</v>
      </c>
      <c r="K3360">
        <f>Table1[[#This Row],[Gross Earning]]-Table1[[#This Row],[Budget]]</f>
        <v>-4535974</v>
      </c>
    </row>
    <row r="3361" spans="1:11">
      <c r="A3361" t="s">
        <v>13055</v>
      </c>
      <c r="B3361" s="3">
        <v>1998</v>
      </c>
      <c r="C3361" t="s">
        <v>1007</v>
      </c>
      <c r="D3361" t="s">
        <v>1415</v>
      </c>
      <c r="E3361" t="s">
        <v>37</v>
      </c>
      <c r="F3361" t="s">
        <v>39</v>
      </c>
      <c r="G3361">
        <v>91</v>
      </c>
      <c r="H3361">
        <v>10443316</v>
      </c>
      <c r="I3361">
        <v>15000000</v>
      </c>
      <c r="J3361">
        <v>5</v>
      </c>
      <c r="K3361">
        <f>Table1[[#This Row],[Gross Earning]]-Table1[[#This Row],[Budget]]</f>
        <v>-4556684</v>
      </c>
    </row>
    <row r="3362" spans="1:11">
      <c r="A3362" t="s">
        <v>16141</v>
      </c>
      <c r="B3362" s="3">
        <v>2015</v>
      </c>
      <c r="C3362" t="s">
        <v>16139</v>
      </c>
      <c r="D3362" t="s">
        <v>16140</v>
      </c>
      <c r="E3362" t="s">
        <v>37</v>
      </c>
      <c r="F3362" t="s">
        <v>585</v>
      </c>
      <c r="G3362">
        <v>90</v>
      </c>
      <c r="H3362">
        <v>3442820</v>
      </c>
      <c r="I3362">
        <v>8000000</v>
      </c>
      <c r="J3362">
        <v>7.3</v>
      </c>
      <c r="K3362">
        <f>Table1[[#This Row],[Gross Earning]]-Table1[[#This Row],[Budget]]</f>
        <v>-4557180</v>
      </c>
    </row>
    <row r="3363" spans="1:11">
      <c r="A3363" t="s">
        <v>13066</v>
      </c>
      <c r="B3363" s="3">
        <v>2004</v>
      </c>
      <c r="C3363" t="s">
        <v>11835</v>
      </c>
      <c r="D3363" t="s">
        <v>13065</v>
      </c>
      <c r="E3363" t="s">
        <v>37</v>
      </c>
      <c r="F3363" t="s">
        <v>95</v>
      </c>
      <c r="G3363">
        <v>103</v>
      </c>
      <c r="H3363">
        <v>10411980</v>
      </c>
      <c r="I3363">
        <v>15000000</v>
      </c>
      <c r="J3363">
        <v>5.9</v>
      </c>
      <c r="K3363">
        <f>Table1[[#This Row],[Gross Earning]]-Table1[[#This Row],[Budget]]</f>
        <v>-4588020</v>
      </c>
    </row>
    <row r="3364" spans="1:11">
      <c r="A3364" t="s">
        <v>11128</v>
      </c>
      <c r="B3364" s="3">
        <v>2003</v>
      </c>
      <c r="C3364" t="s">
        <v>11127</v>
      </c>
      <c r="D3364" t="s">
        <v>1681</v>
      </c>
      <c r="E3364" t="s">
        <v>37</v>
      </c>
      <c r="F3364" t="s">
        <v>39</v>
      </c>
      <c r="G3364">
        <v>101</v>
      </c>
      <c r="H3364">
        <v>15408822</v>
      </c>
      <c r="I3364">
        <v>20000000</v>
      </c>
      <c r="J3364">
        <v>5.6</v>
      </c>
      <c r="K3364">
        <f>Table1[[#This Row],[Gross Earning]]-Table1[[#This Row],[Budget]]</f>
        <v>-4591178</v>
      </c>
    </row>
    <row r="3365" spans="1:11">
      <c r="A3365" t="s">
        <v>13499</v>
      </c>
      <c r="B3365" s="3">
        <v>2012</v>
      </c>
      <c r="C3365" t="s">
        <v>13498</v>
      </c>
      <c r="D3365" t="s">
        <v>4219</v>
      </c>
      <c r="E3365" t="s">
        <v>37</v>
      </c>
      <c r="F3365" t="s">
        <v>39</v>
      </c>
      <c r="G3365">
        <v>86</v>
      </c>
      <c r="H3365">
        <v>9402410</v>
      </c>
      <c r="I3365">
        <v>14000000</v>
      </c>
      <c r="J3365">
        <v>5.4</v>
      </c>
      <c r="K3365">
        <f>Table1[[#This Row],[Gross Earning]]-Table1[[#This Row],[Budget]]</f>
        <v>-4597590</v>
      </c>
    </row>
    <row r="3366" spans="1:11">
      <c r="A3366" t="s">
        <v>11972</v>
      </c>
      <c r="B3366" s="3">
        <v>2013</v>
      </c>
      <c r="C3366" t="s">
        <v>8186</v>
      </c>
      <c r="D3366" t="s">
        <v>3409</v>
      </c>
      <c r="E3366" t="s">
        <v>37</v>
      </c>
      <c r="F3366" t="s">
        <v>39</v>
      </c>
      <c r="G3366">
        <v>111</v>
      </c>
      <c r="H3366">
        <v>13362308</v>
      </c>
      <c r="I3366">
        <v>18000000</v>
      </c>
      <c r="J3366">
        <v>6.9</v>
      </c>
      <c r="K3366">
        <f>Table1[[#This Row],[Gross Earning]]-Table1[[#This Row],[Budget]]</f>
        <v>-4637692</v>
      </c>
    </row>
    <row r="3367" spans="1:11">
      <c r="A3367" t="s">
        <v>18157</v>
      </c>
      <c r="B3367" s="3">
        <v>1973</v>
      </c>
      <c r="C3367" t="s">
        <v>17194</v>
      </c>
      <c r="D3367" t="s">
        <v>18156</v>
      </c>
      <c r="E3367" t="s">
        <v>37</v>
      </c>
      <c r="F3367" t="s">
        <v>585</v>
      </c>
      <c r="G3367">
        <v>106</v>
      </c>
      <c r="I3367">
        <v>4638783</v>
      </c>
      <c r="J3367">
        <v>7.4</v>
      </c>
      <c r="K3367">
        <f>Table1[[#This Row],[Gross Earning]]-Table1[[#This Row],[Budget]]</f>
        <v>-4638783</v>
      </c>
    </row>
    <row r="3368" spans="1:11">
      <c r="A3368" t="s">
        <v>15173</v>
      </c>
      <c r="B3368" s="3">
        <v>2015</v>
      </c>
      <c r="C3368" t="s">
        <v>15172</v>
      </c>
      <c r="D3368" t="s">
        <v>5510</v>
      </c>
      <c r="E3368" t="s">
        <v>37</v>
      </c>
      <c r="F3368" t="s">
        <v>585</v>
      </c>
      <c r="G3368">
        <v>106</v>
      </c>
      <c r="H3368">
        <v>5348317</v>
      </c>
      <c r="I3368">
        <v>10000000</v>
      </c>
      <c r="J3368">
        <v>7.1</v>
      </c>
      <c r="K3368">
        <f>Table1[[#This Row],[Gross Earning]]-Table1[[#This Row],[Budget]]</f>
        <v>-4651683</v>
      </c>
    </row>
    <row r="3369" spans="1:11">
      <c r="A3369" t="s">
        <v>17238</v>
      </c>
      <c r="B3369" s="3">
        <v>2011</v>
      </c>
      <c r="C3369" t="s">
        <v>4619</v>
      </c>
      <c r="D3369" t="s">
        <v>6519</v>
      </c>
      <c r="E3369" t="s">
        <v>37</v>
      </c>
      <c r="F3369" t="s">
        <v>39</v>
      </c>
      <c r="G3369">
        <v>104</v>
      </c>
      <c r="H3369">
        <v>1346503</v>
      </c>
      <c r="I3369">
        <v>6000000</v>
      </c>
      <c r="J3369">
        <v>6.1</v>
      </c>
      <c r="K3369">
        <f>Table1[[#This Row],[Gross Earning]]-Table1[[#This Row],[Budget]]</f>
        <v>-4653497</v>
      </c>
    </row>
    <row r="3370" spans="1:11">
      <c r="A3370" t="s">
        <v>16637</v>
      </c>
      <c r="B3370" s="3">
        <v>2008</v>
      </c>
      <c r="C3370" t="s">
        <v>1922</v>
      </c>
      <c r="D3370" t="s">
        <v>3794</v>
      </c>
      <c r="E3370" t="s">
        <v>37</v>
      </c>
      <c r="F3370" t="s">
        <v>585</v>
      </c>
      <c r="G3370">
        <v>99</v>
      </c>
      <c r="H3370">
        <v>2344847</v>
      </c>
      <c r="I3370">
        <v>7000000</v>
      </c>
      <c r="J3370">
        <v>6.8</v>
      </c>
      <c r="K3370">
        <f>Table1[[#This Row],[Gross Earning]]-Table1[[#This Row],[Budget]]</f>
        <v>-4655153</v>
      </c>
    </row>
    <row r="3371" spans="1:11">
      <c r="A3371" t="s">
        <v>1979</v>
      </c>
      <c r="B3371" s="3">
        <v>2010</v>
      </c>
      <c r="C3371" t="s">
        <v>1976</v>
      </c>
      <c r="D3371" t="s">
        <v>1415</v>
      </c>
      <c r="E3371" t="s">
        <v>37</v>
      </c>
      <c r="F3371" t="s">
        <v>585</v>
      </c>
      <c r="G3371">
        <v>146</v>
      </c>
      <c r="H3371">
        <v>95328937</v>
      </c>
      <c r="I3371">
        <v>100000000</v>
      </c>
      <c r="J3371">
        <v>4.3</v>
      </c>
      <c r="K3371">
        <f>Table1[[#This Row],[Gross Earning]]-Table1[[#This Row],[Budget]]</f>
        <v>-4671063</v>
      </c>
    </row>
    <row r="3372" spans="1:11">
      <c r="A3372" t="s">
        <v>17944</v>
      </c>
      <c r="B3372" s="3">
        <v>1996</v>
      </c>
      <c r="C3372" t="s">
        <v>120</v>
      </c>
      <c r="D3372" t="s">
        <v>2125</v>
      </c>
      <c r="E3372" t="s">
        <v>37</v>
      </c>
      <c r="F3372" t="s">
        <v>585</v>
      </c>
      <c r="G3372">
        <v>97</v>
      </c>
      <c r="H3372">
        <v>326308</v>
      </c>
      <c r="I3372">
        <v>5000000</v>
      </c>
      <c r="J3372">
        <v>6.1</v>
      </c>
      <c r="K3372">
        <f>Table1[[#This Row],[Gross Earning]]-Table1[[#This Row],[Budget]]</f>
        <v>-4673692</v>
      </c>
    </row>
    <row r="3373" spans="1:11">
      <c r="A3373" t="s">
        <v>7486</v>
      </c>
      <c r="B3373" s="3">
        <v>2002</v>
      </c>
      <c r="C3373" t="s">
        <v>7484</v>
      </c>
      <c r="D3373" t="s">
        <v>5051</v>
      </c>
      <c r="E3373" t="s">
        <v>37</v>
      </c>
      <c r="F3373" t="s">
        <v>585</v>
      </c>
      <c r="G3373">
        <v>101</v>
      </c>
      <c r="H3373">
        <v>30307804</v>
      </c>
      <c r="I3373">
        <v>35000000</v>
      </c>
      <c r="J3373">
        <v>5.2</v>
      </c>
      <c r="K3373">
        <f>Table1[[#This Row],[Gross Earning]]-Table1[[#This Row],[Budget]]</f>
        <v>-4692196</v>
      </c>
    </row>
    <row r="3374" spans="1:11">
      <c r="A3374" t="s">
        <v>18171</v>
      </c>
      <c r="B3374" s="3">
        <v>2011</v>
      </c>
      <c r="C3374" t="s">
        <v>18170</v>
      </c>
      <c r="D3374" t="s">
        <v>1671</v>
      </c>
      <c r="E3374" t="s">
        <v>37</v>
      </c>
      <c r="F3374" t="s">
        <v>585</v>
      </c>
      <c r="G3374">
        <v>87</v>
      </c>
      <c r="I3374">
        <v>4700000</v>
      </c>
      <c r="J3374">
        <v>3.2</v>
      </c>
      <c r="K3374">
        <f>Table1[[#This Row],[Gross Earning]]-Table1[[#This Row],[Budget]]</f>
        <v>-4700000</v>
      </c>
    </row>
    <row r="3375" spans="1:11">
      <c r="A3375" t="s">
        <v>18198</v>
      </c>
      <c r="B3375" s="3">
        <v>2013</v>
      </c>
      <c r="C3375" t="s">
        <v>18197</v>
      </c>
      <c r="D3375" t="s">
        <v>2527</v>
      </c>
      <c r="E3375" t="s">
        <v>37</v>
      </c>
      <c r="G3375">
        <v>92</v>
      </c>
      <c r="I3375">
        <v>4700000</v>
      </c>
      <c r="J3375">
        <v>6.2</v>
      </c>
      <c r="K3375">
        <f>Table1[[#This Row],[Gross Earning]]-Table1[[#This Row],[Budget]]</f>
        <v>-4700000</v>
      </c>
    </row>
    <row r="3376" spans="1:11">
      <c r="A3376" t="s">
        <v>17919</v>
      </c>
      <c r="B3376" s="3">
        <v>2003</v>
      </c>
      <c r="C3376" t="s">
        <v>17918</v>
      </c>
      <c r="D3376" t="s">
        <v>5685</v>
      </c>
      <c r="E3376" t="s">
        <v>37</v>
      </c>
      <c r="F3376" t="s">
        <v>585</v>
      </c>
      <c r="G3376">
        <v>98</v>
      </c>
      <c r="H3376">
        <v>296665</v>
      </c>
      <c r="I3376">
        <v>5000000</v>
      </c>
      <c r="J3376">
        <v>6.3</v>
      </c>
      <c r="K3376">
        <f>Table1[[#This Row],[Gross Earning]]-Table1[[#This Row],[Budget]]</f>
        <v>-4703335</v>
      </c>
    </row>
    <row r="3377" spans="1:11">
      <c r="A3377" t="s">
        <v>10608</v>
      </c>
      <c r="B3377" s="3">
        <v>2008</v>
      </c>
      <c r="C3377" t="s">
        <v>10607</v>
      </c>
      <c r="D3377" t="s">
        <v>2527</v>
      </c>
      <c r="E3377" t="s">
        <v>37</v>
      </c>
      <c r="F3377" t="s">
        <v>39</v>
      </c>
      <c r="G3377">
        <v>120</v>
      </c>
      <c r="H3377">
        <v>16284360</v>
      </c>
      <c r="I3377">
        <v>21000000</v>
      </c>
      <c r="J3377">
        <v>6.1</v>
      </c>
      <c r="K3377">
        <f>Table1[[#This Row],[Gross Earning]]-Table1[[#This Row],[Budget]]</f>
        <v>-4715640</v>
      </c>
    </row>
    <row r="3378" spans="1:11">
      <c r="A3378" t="s">
        <v>16827</v>
      </c>
      <c r="B3378" s="3">
        <v>2003</v>
      </c>
      <c r="C3378" t="s">
        <v>4628</v>
      </c>
      <c r="D3378" t="s">
        <v>1415</v>
      </c>
      <c r="E3378" t="s">
        <v>9795</v>
      </c>
      <c r="F3378" t="s">
        <v>585</v>
      </c>
      <c r="G3378">
        <v>125</v>
      </c>
      <c r="H3378">
        <v>223878</v>
      </c>
      <c r="I3378">
        <v>5000000</v>
      </c>
      <c r="J3378">
        <v>6.5</v>
      </c>
      <c r="K3378">
        <f>Table1[[#This Row],[Gross Earning]]-Table1[[#This Row],[Budget]]</f>
        <v>-4776122</v>
      </c>
    </row>
    <row r="3379" spans="1:11">
      <c r="A3379" t="s">
        <v>12367</v>
      </c>
      <c r="B3379" s="3">
        <v>2007</v>
      </c>
      <c r="C3379" t="s">
        <v>12365</v>
      </c>
      <c r="D3379" t="s">
        <v>1681</v>
      </c>
      <c r="E3379" t="s">
        <v>37</v>
      </c>
      <c r="F3379" t="s">
        <v>39</v>
      </c>
      <c r="G3379">
        <v>108</v>
      </c>
      <c r="H3379">
        <v>11702090</v>
      </c>
      <c r="I3379">
        <v>16500000</v>
      </c>
      <c r="J3379">
        <v>6.3</v>
      </c>
      <c r="K3379">
        <f>Table1[[#This Row],[Gross Earning]]-Table1[[#This Row],[Budget]]</f>
        <v>-4797910</v>
      </c>
    </row>
    <row r="3380" spans="1:11">
      <c r="A3380" t="s">
        <v>2507</v>
      </c>
      <c r="B3380" s="3">
        <v>2008</v>
      </c>
      <c r="C3380" t="s">
        <v>521</v>
      </c>
      <c r="D3380" t="s">
        <v>227</v>
      </c>
      <c r="E3380" t="s">
        <v>37</v>
      </c>
      <c r="F3380" t="s">
        <v>39</v>
      </c>
      <c r="G3380">
        <v>88</v>
      </c>
      <c r="H3380">
        <v>80170146</v>
      </c>
      <c r="I3380">
        <v>85000000</v>
      </c>
      <c r="J3380">
        <v>6.1</v>
      </c>
      <c r="K3380">
        <f>Table1[[#This Row],[Gross Earning]]-Table1[[#This Row],[Budget]]</f>
        <v>-4829854</v>
      </c>
    </row>
    <row r="3381" spans="1:11">
      <c r="A3381" t="s">
        <v>2939</v>
      </c>
      <c r="B3381" s="3">
        <v>2011</v>
      </c>
      <c r="C3381" t="s">
        <v>2178</v>
      </c>
      <c r="D3381" t="s">
        <v>1671</v>
      </c>
      <c r="E3381" t="s">
        <v>37</v>
      </c>
      <c r="F3381" t="s">
        <v>95</v>
      </c>
      <c r="G3381">
        <v>91</v>
      </c>
      <c r="H3381">
        <v>74158157</v>
      </c>
      <c r="I3381">
        <v>79000000</v>
      </c>
      <c r="J3381">
        <v>3.4</v>
      </c>
      <c r="K3381">
        <f>Table1[[#This Row],[Gross Earning]]-Table1[[#This Row],[Budget]]</f>
        <v>-4841843</v>
      </c>
    </row>
    <row r="3382" spans="1:11">
      <c r="A3382" t="s">
        <v>16646</v>
      </c>
      <c r="B3382" s="3">
        <v>1999</v>
      </c>
      <c r="C3382" t="s">
        <v>16644</v>
      </c>
      <c r="D3382" t="s">
        <v>7144</v>
      </c>
      <c r="E3382" t="s">
        <v>37</v>
      </c>
      <c r="F3382" t="s">
        <v>95</v>
      </c>
      <c r="G3382">
        <v>100</v>
      </c>
      <c r="H3382">
        <v>2148212</v>
      </c>
      <c r="I3382">
        <v>7000000</v>
      </c>
      <c r="J3382">
        <v>6.3</v>
      </c>
      <c r="K3382">
        <f>Table1[[#This Row],[Gross Earning]]-Table1[[#This Row],[Budget]]</f>
        <v>-4851788</v>
      </c>
    </row>
    <row r="3383" spans="1:11">
      <c r="A3383" t="s">
        <v>19513</v>
      </c>
      <c r="B3383" s="3">
        <v>2009</v>
      </c>
      <c r="C3383" t="s">
        <v>19511</v>
      </c>
      <c r="D3383" t="s">
        <v>5544</v>
      </c>
      <c r="E3383" t="s">
        <v>37</v>
      </c>
      <c r="F3383" t="s">
        <v>585</v>
      </c>
      <c r="G3383">
        <v>88</v>
      </c>
      <c r="H3383">
        <v>143000</v>
      </c>
      <c r="I3383">
        <v>5000000</v>
      </c>
      <c r="J3383">
        <v>4.0999999999999996</v>
      </c>
      <c r="K3383">
        <f>Table1[[#This Row],[Gross Earning]]-Table1[[#This Row],[Budget]]</f>
        <v>-4857000</v>
      </c>
    </row>
    <row r="3384" spans="1:11">
      <c r="A3384" t="s">
        <v>15350</v>
      </c>
      <c r="B3384" s="3">
        <v>2006</v>
      </c>
      <c r="C3384" t="s">
        <v>14431</v>
      </c>
      <c r="D3384" t="s">
        <v>12838</v>
      </c>
      <c r="E3384" t="s">
        <v>37</v>
      </c>
      <c r="F3384" t="s">
        <v>585</v>
      </c>
      <c r="G3384">
        <v>90</v>
      </c>
      <c r="H3384">
        <v>136432</v>
      </c>
      <c r="I3384">
        <v>5000000</v>
      </c>
      <c r="J3384">
        <v>6.6</v>
      </c>
      <c r="K3384">
        <f>Table1[[#This Row],[Gross Earning]]-Table1[[#This Row],[Budget]]</f>
        <v>-4863568</v>
      </c>
    </row>
    <row r="3385" spans="1:11">
      <c r="A3385" t="s">
        <v>17974</v>
      </c>
      <c r="B3385" s="3">
        <v>2008</v>
      </c>
      <c r="C3385" t="s">
        <v>17973</v>
      </c>
      <c r="D3385" t="s">
        <v>214</v>
      </c>
      <c r="E3385" t="s">
        <v>37</v>
      </c>
      <c r="F3385" t="s">
        <v>95</v>
      </c>
      <c r="G3385">
        <v>90</v>
      </c>
      <c r="H3385">
        <v>124720</v>
      </c>
      <c r="I3385">
        <v>5000000</v>
      </c>
      <c r="J3385">
        <v>7.3</v>
      </c>
      <c r="K3385">
        <f>Table1[[#This Row],[Gross Earning]]-Table1[[#This Row],[Budget]]</f>
        <v>-4875280</v>
      </c>
    </row>
    <row r="3386" spans="1:11">
      <c r="A3386" t="s">
        <v>1067</v>
      </c>
      <c r="B3386" s="3">
        <v>2003</v>
      </c>
      <c r="C3386" t="s">
        <v>1064</v>
      </c>
      <c r="D3386" t="s">
        <v>647</v>
      </c>
      <c r="E3386" t="s">
        <v>37</v>
      </c>
      <c r="F3386" t="s">
        <v>39</v>
      </c>
      <c r="G3386">
        <v>138</v>
      </c>
      <c r="H3386">
        <v>132122995</v>
      </c>
      <c r="I3386">
        <v>137000000</v>
      </c>
      <c r="J3386">
        <v>5.7</v>
      </c>
      <c r="K3386">
        <f>Table1[[#This Row],[Gross Earning]]-Table1[[#This Row],[Budget]]</f>
        <v>-4877005</v>
      </c>
    </row>
    <row r="3387" spans="1:11">
      <c r="A3387" t="s">
        <v>15395</v>
      </c>
      <c r="B3387" s="3">
        <v>2009</v>
      </c>
      <c r="C3387" t="s">
        <v>15394</v>
      </c>
      <c r="D3387" t="s">
        <v>2527</v>
      </c>
      <c r="E3387" t="s">
        <v>37</v>
      </c>
      <c r="F3387" t="s">
        <v>39</v>
      </c>
      <c r="G3387">
        <v>90</v>
      </c>
      <c r="H3387">
        <v>92900</v>
      </c>
      <c r="I3387">
        <v>5000000</v>
      </c>
      <c r="J3387">
        <v>4.7</v>
      </c>
      <c r="K3387">
        <f>Table1[[#This Row],[Gross Earning]]-Table1[[#This Row],[Budget]]</f>
        <v>-4907100</v>
      </c>
    </row>
    <row r="3388" spans="1:11">
      <c r="A3388" t="s">
        <v>5184</v>
      </c>
      <c r="B3388" s="3">
        <v>2011</v>
      </c>
      <c r="C3388" t="s">
        <v>2641</v>
      </c>
      <c r="D3388" t="s">
        <v>227</v>
      </c>
      <c r="E3388" t="s">
        <v>37</v>
      </c>
      <c r="F3388" t="s">
        <v>39</v>
      </c>
      <c r="G3388">
        <v>109</v>
      </c>
      <c r="H3388">
        <v>55092830</v>
      </c>
      <c r="I3388">
        <v>60000000</v>
      </c>
      <c r="J3388">
        <v>6.1</v>
      </c>
      <c r="K3388">
        <f>Table1[[#This Row],[Gross Earning]]-Table1[[#This Row],[Budget]]</f>
        <v>-4907170</v>
      </c>
    </row>
    <row r="3389" spans="1:11">
      <c r="A3389" t="s">
        <v>10905</v>
      </c>
      <c r="B3389" s="3">
        <v>2002</v>
      </c>
      <c r="C3389" t="s">
        <v>10903</v>
      </c>
      <c r="D3389" t="s">
        <v>6403</v>
      </c>
      <c r="E3389" t="s">
        <v>37</v>
      </c>
      <c r="F3389" t="s">
        <v>585</v>
      </c>
      <c r="G3389">
        <v>91</v>
      </c>
      <c r="H3389">
        <v>30079316</v>
      </c>
      <c r="I3389">
        <v>35000000</v>
      </c>
      <c r="J3389">
        <v>5.5</v>
      </c>
      <c r="K3389">
        <f>Table1[[#This Row],[Gross Earning]]-Table1[[#This Row],[Budget]]</f>
        <v>-4920684</v>
      </c>
    </row>
    <row r="3390" spans="1:11">
      <c r="A3390" t="s">
        <v>7517</v>
      </c>
      <c r="B3390" s="3">
        <v>1997</v>
      </c>
      <c r="C3390" t="s">
        <v>3694</v>
      </c>
      <c r="D3390" t="s">
        <v>2142</v>
      </c>
      <c r="E3390" t="s">
        <v>37</v>
      </c>
      <c r="F3390" t="s">
        <v>585</v>
      </c>
      <c r="G3390">
        <v>155</v>
      </c>
      <c r="H3390">
        <v>25078937</v>
      </c>
      <c r="I3390">
        <v>30000000</v>
      </c>
      <c r="J3390">
        <v>6.6</v>
      </c>
      <c r="K3390">
        <f>Table1[[#This Row],[Gross Earning]]-Table1[[#This Row],[Budget]]</f>
        <v>-4921063</v>
      </c>
    </row>
    <row r="3391" spans="1:11">
      <c r="A3391" t="s">
        <v>16150</v>
      </c>
      <c r="B3391" s="3">
        <v>2002</v>
      </c>
      <c r="C3391" t="s">
        <v>16148</v>
      </c>
      <c r="D3391" t="s">
        <v>16149</v>
      </c>
      <c r="E3391" t="s">
        <v>1464</v>
      </c>
      <c r="F3391" t="s">
        <v>585</v>
      </c>
      <c r="G3391">
        <v>111</v>
      </c>
      <c r="H3391">
        <v>3076425</v>
      </c>
      <c r="I3391">
        <v>8000000</v>
      </c>
      <c r="J3391">
        <v>7.1</v>
      </c>
      <c r="K3391">
        <f>Table1[[#This Row],[Gross Earning]]-Table1[[#This Row],[Budget]]</f>
        <v>-4923575</v>
      </c>
    </row>
    <row r="3392" spans="1:11">
      <c r="A3392" t="s">
        <v>18005</v>
      </c>
      <c r="B3392" s="3">
        <v>2007</v>
      </c>
      <c r="C3392" t="s">
        <v>2246</v>
      </c>
      <c r="D3392" t="s">
        <v>18003</v>
      </c>
      <c r="E3392" t="s">
        <v>37</v>
      </c>
      <c r="F3392" t="s">
        <v>585</v>
      </c>
      <c r="G3392">
        <v>90</v>
      </c>
      <c r="H3392">
        <v>65087</v>
      </c>
      <c r="I3392">
        <v>5000000</v>
      </c>
      <c r="J3392">
        <v>6.2</v>
      </c>
      <c r="K3392">
        <f>Table1[[#This Row],[Gross Earning]]-Table1[[#This Row],[Budget]]</f>
        <v>-4934913</v>
      </c>
    </row>
    <row r="3393" spans="1:11">
      <c r="A3393" t="s">
        <v>16649</v>
      </c>
      <c r="B3393" s="3">
        <v>2002</v>
      </c>
      <c r="C3393" t="s">
        <v>13940</v>
      </c>
      <c r="D3393" t="s">
        <v>1726</v>
      </c>
      <c r="E3393" t="s">
        <v>37</v>
      </c>
      <c r="F3393" t="s">
        <v>585</v>
      </c>
      <c r="G3393">
        <v>105</v>
      </c>
      <c r="H3393">
        <v>2062066</v>
      </c>
      <c r="I3393">
        <v>7000000</v>
      </c>
      <c r="J3393">
        <v>6.6</v>
      </c>
      <c r="K3393">
        <f>Table1[[#This Row],[Gross Earning]]-Table1[[#This Row],[Budget]]</f>
        <v>-4937934</v>
      </c>
    </row>
    <row r="3394" spans="1:11">
      <c r="A3394" t="s">
        <v>18055</v>
      </c>
      <c r="B3394" s="3">
        <v>2014</v>
      </c>
      <c r="C3394" t="s">
        <v>18054</v>
      </c>
      <c r="D3394" t="s">
        <v>5510</v>
      </c>
      <c r="E3394" t="s">
        <v>37</v>
      </c>
      <c r="F3394" t="s">
        <v>585</v>
      </c>
      <c r="G3394">
        <v>105</v>
      </c>
      <c r="H3394">
        <v>37440</v>
      </c>
      <c r="I3394">
        <v>5000000</v>
      </c>
      <c r="J3394">
        <v>7.5</v>
      </c>
      <c r="K3394">
        <f>Table1[[#This Row],[Gross Earning]]-Table1[[#This Row],[Budget]]</f>
        <v>-4962560</v>
      </c>
    </row>
    <row r="3395" spans="1:11">
      <c r="A3395" t="s">
        <v>13782</v>
      </c>
      <c r="B3395" s="3">
        <v>1998</v>
      </c>
      <c r="C3395" t="s">
        <v>13781</v>
      </c>
      <c r="D3395" t="s">
        <v>1681</v>
      </c>
      <c r="E3395" t="s">
        <v>37</v>
      </c>
      <c r="F3395" t="s">
        <v>585</v>
      </c>
      <c r="G3395">
        <v>84</v>
      </c>
      <c r="H3395">
        <v>8026971</v>
      </c>
      <c r="I3395">
        <v>13000000</v>
      </c>
      <c r="J3395">
        <v>3.8</v>
      </c>
      <c r="K3395">
        <f>Table1[[#This Row],[Gross Earning]]-Table1[[#This Row],[Budget]]</f>
        <v>-4973029</v>
      </c>
    </row>
    <row r="3396" spans="1:11">
      <c r="A3396" t="s">
        <v>18010</v>
      </c>
      <c r="B3396" s="3">
        <v>2004</v>
      </c>
      <c r="C3396" t="s">
        <v>18009</v>
      </c>
      <c r="D3396" t="s">
        <v>16873</v>
      </c>
      <c r="E3396" t="s">
        <v>37</v>
      </c>
      <c r="F3396" t="s">
        <v>585</v>
      </c>
      <c r="G3396">
        <v>103</v>
      </c>
      <c r="H3396">
        <v>16066</v>
      </c>
      <c r="I3396">
        <v>5000000</v>
      </c>
      <c r="J3396">
        <v>3.3</v>
      </c>
      <c r="K3396">
        <f>Table1[[#This Row],[Gross Earning]]-Table1[[#This Row],[Budget]]</f>
        <v>-4983934</v>
      </c>
    </row>
    <row r="3397" spans="1:11">
      <c r="A3397" t="s">
        <v>16393</v>
      </c>
      <c r="B3397" s="3">
        <v>2011</v>
      </c>
      <c r="C3397" t="s">
        <v>16392</v>
      </c>
      <c r="D3397" t="s">
        <v>3409</v>
      </c>
      <c r="E3397" t="s">
        <v>37</v>
      </c>
      <c r="F3397" t="s">
        <v>585</v>
      </c>
      <c r="G3397">
        <v>113</v>
      </c>
      <c r="H3397">
        <v>3014541</v>
      </c>
      <c r="I3397">
        <v>8000000</v>
      </c>
      <c r="J3397">
        <v>6.7</v>
      </c>
      <c r="K3397">
        <f>Table1[[#This Row],[Gross Earning]]-Table1[[#This Row],[Budget]]</f>
        <v>-4985459</v>
      </c>
    </row>
    <row r="3398" spans="1:11">
      <c r="A3398" t="s">
        <v>3392</v>
      </c>
      <c r="B3398" s="3">
        <v>1994</v>
      </c>
      <c r="C3398" t="s">
        <v>3066</v>
      </c>
      <c r="D3398" t="s">
        <v>3390</v>
      </c>
      <c r="E3398" t="s">
        <v>37</v>
      </c>
      <c r="F3398" t="s">
        <v>585</v>
      </c>
      <c r="G3398">
        <v>125</v>
      </c>
      <c r="H3398">
        <v>65012000</v>
      </c>
      <c r="I3398">
        <v>70000000</v>
      </c>
      <c r="J3398">
        <v>6.2</v>
      </c>
      <c r="K3398">
        <f>Table1[[#This Row],[Gross Earning]]-Table1[[#This Row],[Budget]]</f>
        <v>-4988000</v>
      </c>
    </row>
    <row r="3399" spans="1:11">
      <c r="A3399" t="s">
        <v>15184</v>
      </c>
      <c r="B3399" s="3">
        <v>2009</v>
      </c>
      <c r="C3399" t="s">
        <v>15181</v>
      </c>
      <c r="D3399" t="s">
        <v>214</v>
      </c>
      <c r="E3399" t="s">
        <v>9795</v>
      </c>
      <c r="F3399" t="s">
        <v>585</v>
      </c>
      <c r="G3399">
        <v>120</v>
      </c>
      <c r="H3399">
        <v>5004648</v>
      </c>
      <c r="I3399">
        <v>10000000</v>
      </c>
      <c r="J3399">
        <v>7</v>
      </c>
      <c r="K3399">
        <f>Table1[[#This Row],[Gross Earning]]-Table1[[#This Row],[Budget]]</f>
        <v>-4995352</v>
      </c>
    </row>
    <row r="3400" spans="1:11">
      <c r="A3400" t="s">
        <v>11310</v>
      </c>
      <c r="B3400" s="3">
        <v>2008</v>
      </c>
      <c r="C3400" t="s">
        <v>5702</v>
      </c>
      <c r="D3400" t="s">
        <v>2786</v>
      </c>
      <c r="E3400" t="s">
        <v>37</v>
      </c>
      <c r="F3400" t="s">
        <v>39</v>
      </c>
      <c r="G3400">
        <v>83</v>
      </c>
      <c r="H3400">
        <v>7001720</v>
      </c>
      <c r="I3400">
        <v>12000000</v>
      </c>
      <c r="J3400">
        <v>4.3</v>
      </c>
      <c r="K3400">
        <f>Table1[[#This Row],[Gross Earning]]-Table1[[#This Row],[Budget]]</f>
        <v>-4998280</v>
      </c>
    </row>
    <row r="3401" spans="1:11">
      <c r="A3401" t="s">
        <v>16423</v>
      </c>
      <c r="B3401" s="3">
        <v>2008</v>
      </c>
      <c r="C3401" t="s">
        <v>16420</v>
      </c>
      <c r="D3401" t="s">
        <v>4075</v>
      </c>
      <c r="E3401" t="s">
        <v>8731</v>
      </c>
      <c r="G3401">
        <v>107</v>
      </c>
      <c r="I3401">
        <v>5000000</v>
      </c>
      <c r="J3401">
        <v>7.6</v>
      </c>
      <c r="K3401">
        <f>Table1[[#This Row],[Gross Earning]]-Table1[[#This Row],[Budget]]</f>
        <v>-5000000</v>
      </c>
    </row>
    <row r="3402" spans="1:11">
      <c r="A3402" t="s">
        <v>17575</v>
      </c>
      <c r="B3402" s="3">
        <v>1975</v>
      </c>
      <c r="C3402" t="s">
        <v>10468</v>
      </c>
      <c r="D3402" t="s">
        <v>12488</v>
      </c>
      <c r="E3402" t="s">
        <v>37</v>
      </c>
      <c r="F3402" t="s">
        <v>277</v>
      </c>
      <c r="G3402">
        <v>113</v>
      </c>
      <c r="I3402">
        <v>5000000</v>
      </c>
      <c r="J3402">
        <v>7.1</v>
      </c>
      <c r="K3402">
        <f>Table1[[#This Row],[Gross Earning]]-Table1[[#This Row],[Budget]]</f>
        <v>-5000000</v>
      </c>
    </row>
    <row r="3403" spans="1:11">
      <c r="A3403" t="s">
        <v>17588</v>
      </c>
      <c r="B3403" s="3">
        <v>1954</v>
      </c>
      <c r="C3403" t="s">
        <v>9667</v>
      </c>
      <c r="D3403" t="s">
        <v>17587</v>
      </c>
      <c r="E3403" t="s">
        <v>37</v>
      </c>
      <c r="F3403" t="s">
        <v>6036</v>
      </c>
      <c r="G3403">
        <v>127</v>
      </c>
      <c r="I3403">
        <v>5000000</v>
      </c>
      <c r="J3403">
        <v>7.2</v>
      </c>
      <c r="K3403">
        <f>Table1[[#This Row],[Gross Earning]]-Table1[[#This Row],[Budget]]</f>
        <v>-5000000</v>
      </c>
    </row>
    <row r="3404" spans="1:11">
      <c r="A3404" t="s">
        <v>17599</v>
      </c>
      <c r="B3404" s="3">
        <v>1980</v>
      </c>
      <c r="C3404" t="s">
        <v>5877</v>
      </c>
      <c r="D3404" t="s">
        <v>1544</v>
      </c>
      <c r="E3404" t="s">
        <v>37</v>
      </c>
      <c r="F3404" t="s">
        <v>95</v>
      </c>
      <c r="G3404">
        <v>124</v>
      </c>
      <c r="I3404">
        <v>5000000</v>
      </c>
      <c r="J3404">
        <v>8.1999999999999993</v>
      </c>
      <c r="K3404">
        <f>Table1[[#This Row],[Gross Earning]]-Table1[[#This Row],[Budget]]</f>
        <v>-5000000</v>
      </c>
    </row>
    <row r="3405" spans="1:11">
      <c r="A3405" t="s">
        <v>17654</v>
      </c>
      <c r="B3405" s="3">
        <v>1981</v>
      </c>
      <c r="C3405" t="s">
        <v>17653</v>
      </c>
      <c r="D3405" t="s">
        <v>1544</v>
      </c>
      <c r="E3405" t="s">
        <v>37</v>
      </c>
      <c r="F3405" t="s">
        <v>585</v>
      </c>
      <c r="G3405">
        <v>129</v>
      </c>
      <c r="I3405">
        <v>5000000</v>
      </c>
      <c r="J3405">
        <v>6.7</v>
      </c>
      <c r="K3405">
        <f>Table1[[#This Row],[Gross Earning]]-Table1[[#This Row],[Budget]]</f>
        <v>-5000000</v>
      </c>
    </row>
    <row r="3406" spans="1:11">
      <c r="A3406" t="s">
        <v>17689</v>
      </c>
      <c r="B3406" s="3">
        <v>1954</v>
      </c>
      <c r="C3406" t="s">
        <v>17687</v>
      </c>
      <c r="D3406" t="s">
        <v>6519</v>
      </c>
      <c r="E3406" t="s">
        <v>37</v>
      </c>
      <c r="F3406" t="s">
        <v>6036</v>
      </c>
      <c r="G3406">
        <v>139</v>
      </c>
      <c r="I3406">
        <v>5000000</v>
      </c>
      <c r="J3406">
        <v>6.6</v>
      </c>
      <c r="K3406">
        <f>Table1[[#This Row],[Gross Earning]]-Table1[[#This Row],[Budget]]</f>
        <v>-5000000</v>
      </c>
    </row>
    <row r="3407" spans="1:11">
      <c r="A3407" t="s">
        <v>17694</v>
      </c>
      <c r="B3407" s="3">
        <v>1981</v>
      </c>
      <c r="C3407" t="s">
        <v>17692</v>
      </c>
      <c r="D3407" t="s">
        <v>334</v>
      </c>
      <c r="E3407" t="s">
        <v>37</v>
      </c>
      <c r="F3407" t="s">
        <v>585</v>
      </c>
      <c r="G3407">
        <v>99</v>
      </c>
      <c r="I3407">
        <v>5000000</v>
      </c>
      <c r="J3407">
        <v>6.4</v>
      </c>
      <c r="K3407">
        <f>Table1[[#This Row],[Gross Earning]]-Table1[[#This Row],[Budget]]</f>
        <v>-5000000</v>
      </c>
    </row>
    <row r="3408" spans="1:11">
      <c r="A3408" t="s">
        <v>17778</v>
      </c>
      <c r="B3408" s="3">
        <v>1959</v>
      </c>
      <c r="C3408" t="s">
        <v>17041</v>
      </c>
      <c r="D3408" t="s">
        <v>1941</v>
      </c>
      <c r="E3408" t="s">
        <v>37</v>
      </c>
      <c r="G3408">
        <v>141</v>
      </c>
      <c r="I3408">
        <v>5000000</v>
      </c>
      <c r="J3408">
        <v>6.2</v>
      </c>
      <c r="K3408">
        <f>Table1[[#This Row],[Gross Earning]]-Table1[[#This Row],[Budget]]</f>
        <v>-5000000</v>
      </c>
    </row>
    <row r="3409" spans="1:11">
      <c r="A3409" t="s">
        <v>17816</v>
      </c>
      <c r="B3409" s="3">
        <v>1976</v>
      </c>
      <c r="C3409" t="s">
        <v>4863</v>
      </c>
      <c r="D3409" t="s">
        <v>2308</v>
      </c>
      <c r="E3409" t="s">
        <v>37</v>
      </c>
      <c r="F3409" t="s">
        <v>95</v>
      </c>
      <c r="G3409">
        <v>106</v>
      </c>
      <c r="I3409">
        <v>5000000</v>
      </c>
      <c r="J3409">
        <v>6.6</v>
      </c>
      <c r="K3409">
        <f>Table1[[#This Row],[Gross Earning]]-Table1[[#This Row],[Budget]]</f>
        <v>-5000000</v>
      </c>
    </row>
    <row r="3410" spans="1:11">
      <c r="A3410" t="s">
        <v>17824</v>
      </c>
      <c r="B3410" s="3">
        <v>1978</v>
      </c>
      <c r="C3410" t="s">
        <v>16450</v>
      </c>
      <c r="D3410" t="s">
        <v>1467</v>
      </c>
      <c r="E3410" t="s">
        <v>37</v>
      </c>
      <c r="F3410" t="s">
        <v>95</v>
      </c>
      <c r="G3410">
        <v>126</v>
      </c>
      <c r="I3410">
        <v>5000000</v>
      </c>
      <c r="J3410">
        <v>6.3</v>
      </c>
      <c r="K3410">
        <f>Table1[[#This Row],[Gross Earning]]-Table1[[#This Row],[Budget]]</f>
        <v>-5000000</v>
      </c>
    </row>
    <row r="3411" spans="1:11">
      <c r="A3411" t="s">
        <v>17843</v>
      </c>
      <c r="B3411" s="3">
        <v>1968</v>
      </c>
      <c r="C3411" t="s">
        <v>8662</v>
      </c>
      <c r="D3411" t="s">
        <v>15011</v>
      </c>
      <c r="E3411" t="s">
        <v>37</v>
      </c>
      <c r="F3411" t="s">
        <v>39</v>
      </c>
      <c r="G3411">
        <v>145</v>
      </c>
      <c r="I3411">
        <v>5000000</v>
      </c>
      <c r="J3411">
        <v>8.6</v>
      </c>
      <c r="K3411">
        <f>Table1[[#This Row],[Gross Earning]]-Table1[[#This Row],[Budget]]</f>
        <v>-5000000</v>
      </c>
    </row>
    <row r="3412" spans="1:11">
      <c r="A3412" t="s">
        <v>17882</v>
      </c>
      <c r="B3412" s="3">
        <v>1982</v>
      </c>
      <c r="C3412" t="s">
        <v>17878</v>
      </c>
      <c r="D3412" t="s">
        <v>17880</v>
      </c>
      <c r="E3412" t="s">
        <v>37</v>
      </c>
      <c r="F3412" t="s">
        <v>585</v>
      </c>
      <c r="G3412">
        <v>87</v>
      </c>
      <c r="I3412">
        <v>5000000</v>
      </c>
      <c r="J3412">
        <v>6.2</v>
      </c>
      <c r="K3412">
        <f>Table1[[#This Row],[Gross Earning]]-Table1[[#This Row],[Budget]]</f>
        <v>-5000000</v>
      </c>
    </row>
    <row r="3413" spans="1:11">
      <c r="A3413" t="s">
        <v>17930</v>
      </c>
      <c r="B3413" s="3">
        <v>2006</v>
      </c>
      <c r="C3413" t="s">
        <v>17928</v>
      </c>
      <c r="D3413" t="s">
        <v>1415</v>
      </c>
      <c r="E3413" t="s">
        <v>37</v>
      </c>
      <c r="F3413" t="s">
        <v>585</v>
      </c>
      <c r="G3413">
        <v>88</v>
      </c>
      <c r="I3413">
        <v>5000000</v>
      </c>
      <c r="J3413">
        <v>5.6</v>
      </c>
      <c r="K3413">
        <f>Table1[[#This Row],[Gross Earning]]-Table1[[#This Row],[Budget]]</f>
        <v>-5000000</v>
      </c>
    </row>
    <row r="3414" spans="1:11">
      <c r="A3414" t="s">
        <v>17992</v>
      </c>
      <c r="B3414" s="3">
        <v>2004</v>
      </c>
      <c r="C3414" t="s">
        <v>17989</v>
      </c>
      <c r="D3414" t="s">
        <v>12639</v>
      </c>
      <c r="E3414" t="s">
        <v>37</v>
      </c>
      <c r="F3414" t="s">
        <v>585</v>
      </c>
      <c r="G3414">
        <v>95</v>
      </c>
      <c r="I3414">
        <v>5000000</v>
      </c>
      <c r="J3414">
        <v>4.5999999999999996</v>
      </c>
      <c r="K3414">
        <f>Table1[[#This Row],[Gross Earning]]-Table1[[#This Row],[Budget]]</f>
        <v>-5000000</v>
      </c>
    </row>
    <row r="3415" spans="1:11">
      <c r="A3415" t="s">
        <v>18020</v>
      </c>
      <c r="B3415" s="3">
        <v>2015</v>
      </c>
      <c r="C3415" t="s">
        <v>18017</v>
      </c>
      <c r="D3415" t="s">
        <v>4332</v>
      </c>
      <c r="E3415" t="s">
        <v>37</v>
      </c>
      <c r="F3415" t="s">
        <v>585</v>
      </c>
      <c r="G3415">
        <v>91</v>
      </c>
      <c r="I3415">
        <v>5000000</v>
      </c>
      <c r="J3415">
        <v>4.2</v>
      </c>
      <c r="K3415">
        <f>Table1[[#This Row],[Gross Earning]]-Table1[[#This Row],[Budget]]</f>
        <v>-5000000</v>
      </c>
    </row>
    <row r="3416" spans="1:11">
      <c r="A3416" t="s">
        <v>18026</v>
      </c>
      <c r="B3416" s="3">
        <v>2011</v>
      </c>
      <c r="C3416" t="s">
        <v>14719</v>
      </c>
      <c r="D3416" t="s">
        <v>4384</v>
      </c>
      <c r="E3416" t="s">
        <v>2778</v>
      </c>
      <c r="F3416" t="s">
        <v>4830</v>
      </c>
      <c r="G3416">
        <v>102</v>
      </c>
      <c r="I3416">
        <v>5000000</v>
      </c>
      <c r="J3416">
        <v>7.2</v>
      </c>
      <c r="K3416">
        <f>Table1[[#This Row],[Gross Earning]]-Table1[[#This Row],[Budget]]</f>
        <v>-5000000</v>
      </c>
    </row>
    <row r="3417" spans="1:11">
      <c r="A3417" t="s">
        <v>18037</v>
      </c>
      <c r="B3417" s="3">
        <v>2009</v>
      </c>
      <c r="C3417" t="s">
        <v>4437</v>
      </c>
      <c r="D3417" t="s">
        <v>7901</v>
      </c>
      <c r="E3417" t="s">
        <v>37</v>
      </c>
      <c r="F3417" t="s">
        <v>585</v>
      </c>
      <c r="G3417">
        <v>87</v>
      </c>
      <c r="I3417">
        <v>5000000</v>
      </c>
      <c r="J3417">
        <v>6.1</v>
      </c>
      <c r="K3417">
        <f>Table1[[#This Row],[Gross Earning]]-Table1[[#This Row],[Budget]]</f>
        <v>-5000000</v>
      </c>
    </row>
    <row r="3418" spans="1:11">
      <c r="A3418" t="s">
        <v>18066</v>
      </c>
      <c r="B3418" s="3">
        <v>2011</v>
      </c>
      <c r="C3418" t="s">
        <v>15162</v>
      </c>
      <c r="D3418" t="s">
        <v>2125</v>
      </c>
      <c r="E3418" t="s">
        <v>37</v>
      </c>
      <c r="F3418" t="s">
        <v>1568</v>
      </c>
      <c r="G3418">
        <v>87</v>
      </c>
      <c r="I3418">
        <v>5000000</v>
      </c>
      <c r="J3418">
        <v>5.5</v>
      </c>
      <c r="K3418">
        <f>Table1[[#This Row],[Gross Earning]]-Table1[[#This Row],[Budget]]</f>
        <v>-5000000</v>
      </c>
    </row>
    <row r="3419" spans="1:11">
      <c r="A3419" t="s">
        <v>18070</v>
      </c>
      <c r="B3419" s="3">
        <v>2014</v>
      </c>
      <c r="C3419" t="s">
        <v>13940</v>
      </c>
      <c r="D3419" t="s">
        <v>4075</v>
      </c>
      <c r="E3419" t="s">
        <v>37</v>
      </c>
      <c r="F3419" t="s">
        <v>585</v>
      </c>
      <c r="G3419">
        <v>94</v>
      </c>
      <c r="I3419">
        <v>5000000</v>
      </c>
      <c r="J3419">
        <v>4.4000000000000004</v>
      </c>
      <c r="K3419">
        <f>Table1[[#This Row],[Gross Earning]]-Table1[[#This Row],[Budget]]</f>
        <v>-5000000</v>
      </c>
    </row>
    <row r="3420" spans="1:11">
      <c r="A3420" t="s">
        <v>18076</v>
      </c>
      <c r="B3420" s="3">
        <v>2014</v>
      </c>
      <c r="C3420" t="s">
        <v>18075</v>
      </c>
      <c r="D3420" t="s">
        <v>1910</v>
      </c>
      <c r="E3420" t="s">
        <v>37</v>
      </c>
      <c r="F3420" t="s">
        <v>585</v>
      </c>
      <c r="G3420">
        <v>109</v>
      </c>
      <c r="I3420">
        <v>5000000</v>
      </c>
      <c r="J3420">
        <v>4.4000000000000004</v>
      </c>
      <c r="K3420">
        <f>Table1[[#This Row],[Gross Earning]]-Table1[[#This Row],[Budget]]</f>
        <v>-5000000</v>
      </c>
    </row>
    <row r="3421" spans="1:11">
      <c r="A3421" t="s">
        <v>18081</v>
      </c>
      <c r="B3421" s="3">
        <v>1977</v>
      </c>
      <c r="C3421" t="s">
        <v>1819</v>
      </c>
      <c r="D3421" t="s">
        <v>2813</v>
      </c>
      <c r="E3421" t="s">
        <v>37</v>
      </c>
      <c r="F3421" t="s">
        <v>95</v>
      </c>
      <c r="G3421">
        <v>130</v>
      </c>
      <c r="I3421">
        <v>5000000</v>
      </c>
      <c r="J3421">
        <v>6.8</v>
      </c>
      <c r="K3421">
        <f>Table1[[#This Row],[Gross Earning]]-Table1[[#This Row],[Budget]]</f>
        <v>-5000000</v>
      </c>
    </row>
    <row r="3422" spans="1:11">
      <c r="A3422" t="s">
        <v>18085</v>
      </c>
      <c r="B3422" s="3">
        <v>2012</v>
      </c>
      <c r="C3422" t="s">
        <v>18084</v>
      </c>
      <c r="D3422" t="s">
        <v>2527</v>
      </c>
      <c r="E3422" t="s">
        <v>37</v>
      </c>
      <c r="I3422">
        <v>5000000</v>
      </c>
      <c r="J3422">
        <v>6.7</v>
      </c>
      <c r="K3422">
        <f>Table1[[#This Row],[Gross Earning]]-Table1[[#This Row],[Budget]]</f>
        <v>-5000000</v>
      </c>
    </row>
    <row r="3423" spans="1:11">
      <c r="A3423" t="s">
        <v>18091</v>
      </c>
      <c r="B3423" s="3">
        <v>2015</v>
      </c>
      <c r="C3423" t="s">
        <v>18087</v>
      </c>
      <c r="D3423" t="s">
        <v>18089</v>
      </c>
      <c r="E3423" t="s">
        <v>37</v>
      </c>
      <c r="G3423">
        <v>88</v>
      </c>
      <c r="I3423">
        <v>5000000</v>
      </c>
      <c r="J3423">
        <v>8.6</v>
      </c>
      <c r="K3423">
        <f>Table1[[#This Row],[Gross Earning]]-Table1[[#This Row],[Budget]]</f>
        <v>-5000000</v>
      </c>
    </row>
    <row r="3424" spans="1:11">
      <c r="A3424" t="s">
        <v>18093</v>
      </c>
      <c r="B3424" s="3">
        <v>2016</v>
      </c>
      <c r="C3424" t="s">
        <v>7134</v>
      </c>
      <c r="D3424" t="s">
        <v>8066</v>
      </c>
      <c r="E3424" t="s">
        <v>37</v>
      </c>
      <c r="F3424" t="s">
        <v>39</v>
      </c>
      <c r="G3424">
        <v>88</v>
      </c>
      <c r="I3424">
        <v>5000000</v>
      </c>
      <c r="J3424">
        <v>4.8</v>
      </c>
      <c r="K3424">
        <f>Table1[[#This Row],[Gross Earning]]-Table1[[#This Row],[Budget]]</f>
        <v>-5000000</v>
      </c>
    </row>
    <row r="3425" spans="1:11">
      <c r="A3425" t="s">
        <v>18146</v>
      </c>
      <c r="B3425" s="3">
        <v>2014</v>
      </c>
      <c r="C3425" t="s">
        <v>18145</v>
      </c>
      <c r="D3425" t="s">
        <v>1009</v>
      </c>
      <c r="E3425" t="s">
        <v>37</v>
      </c>
      <c r="F3425" t="s">
        <v>5613</v>
      </c>
      <c r="G3425">
        <v>82</v>
      </c>
      <c r="I3425">
        <v>5000000</v>
      </c>
      <c r="J3425">
        <v>5.4</v>
      </c>
      <c r="K3425">
        <f>Table1[[#This Row],[Gross Earning]]-Table1[[#This Row],[Budget]]</f>
        <v>-5000000</v>
      </c>
    </row>
    <row r="3426" spans="1:11">
      <c r="A3426" t="s">
        <v>18188</v>
      </c>
      <c r="B3426" s="3">
        <v>2007</v>
      </c>
      <c r="C3426" t="s">
        <v>18186</v>
      </c>
      <c r="D3426" t="s">
        <v>15011</v>
      </c>
      <c r="E3426" t="s">
        <v>37</v>
      </c>
      <c r="F3426" t="s">
        <v>585</v>
      </c>
      <c r="G3426">
        <v>89</v>
      </c>
      <c r="I3426">
        <v>5000000</v>
      </c>
      <c r="J3426">
        <v>5.3</v>
      </c>
      <c r="K3426">
        <f>Table1[[#This Row],[Gross Earning]]-Table1[[#This Row],[Budget]]</f>
        <v>-5000000</v>
      </c>
    </row>
    <row r="3427" spans="1:11">
      <c r="A3427" t="s">
        <v>18875</v>
      </c>
      <c r="B3427" s="3">
        <v>2015</v>
      </c>
      <c r="C3427" t="s">
        <v>18874</v>
      </c>
      <c r="D3427" t="s">
        <v>59</v>
      </c>
      <c r="E3427" t="s">
        <v>37</v>
      </c>
      <c r="F3427" t="s">
        <v>585</v>
      </c>
      <c r="G3427">
        <v>88</v>
      </c>
      <c r="I3427">
        <v>5000000</v>
      </c>
      <c r="J3427">
        <v>3.5</v>
      </c>
      <c r="K3427">
        <f>Table1[[#This Row],[Gross Earning]]-Table1[[#This Row],[Budget]]</f>
        <v>-5000000</v>
      </c>
    </row>
    <row r="3428" spans="1:11">
      <c r="A3428" t="s">
        <v>21071</v>
      </c>
      <c r="B3428" s="3">
        <v>2014</v>
      </c>
      <c r="C3428" t="s">
        <v>21068</v>
      </c>
      <c r="D3428" t="s">
        <v>2527</v>
      </c>
      <c r="E3428" t="s">
        <v>37</v>
      </c>
      <c r="F3428" t="s">
        <v>4830</v>
      </c>
      <c r="G3428">
        <v>112</v>
      </c>
      <c r="I3428">
        <v>5000000</v>
      </c>
      <c r="J3428">
        <v>7.1</v>
      </c>
      <c r="K3428">
        <f>Table1[[#This Row],[Gross Earning]]-Table1[[#This Row],[Budget]]</f>
        <v>-5000000</v>
      </c>
    </row>
    <row r="3429" spans="1:11">
      <c r="A3429" t="s">
        <v>21188</v>
      </c>
      <c r="D3429" t="s">
        <v>1849</v>
      </c>
      <c r="E3429" t="s">
        <v>37</v>
      </c>
      <c r="G3429">
        <v>60</v>
      </c>
      <c r="I3429">
        <v>5000000</v>
      </c>
      <c r="J3429">
        <v>7.7</v>
      </c>
      <c r="K3429">
        <f>Table1[[#This Row],[Gross Earning]]-Table1[[#This Row],[Budget]]</f>
        <v>-5000000</v>
      </c>
    </row>
    <row r="3430" spans="1:11">
      <c r="A3430" t="s">
        <v>4708</v>
      </c>
      <c r="B3430" s="3">
        <v>1996</v>
      </c>
      <c r="C3430" t="s">
        <v>4704</v>
      </c>
      <c r="D3430" t="s">
        <v>4706</v>
      </c>
      <c r="E3430" t="s">
        <v>37</v>
      </c>
      <c r="F3430" t="s">
        <v>95</v>
      </c>
      <c r="G3430">
        <v>135</v>
      </c>
      <c r="H3430">
        <v>49994804</v>
      </c>
      <c r="I3430">
        <v>55000000</v>
      </c>
      <c r="J3430">
        <v>6.3</v>
      </c>
      <c r="K3430">
        <f>Table1[[#This Row],[Gross Earning]]-Table1[[#This Row],[Budget]]</f>
        <v>-5005196</v>
      </c>
    </row>
    <row r="3431" spans="1:11">
      <c r="A3431" t="s">
        <v>13062</v>
      </c>
      <c r="B3431" s="3">
        <v>1985</v>
      </c>
      <c r="C3431" t="s">
        <v>2791</v>
      </c>
      <c r="D3431" t="s">
        <v>1849</v>
      </c>
      <c r="E3431" t="s">
        <v>37</v>
      </c>
      <c r="F3431" t="s">
        <v>585</v>
      </c>
      <c r="G3431">
        <v>142</v>
      </c>
      <c r="H3431">
        <v>9929000</v>
      </c>
      <c r="I3431">
        <v>15000000</v>
      </c>
      <c r="J3431">
        <v>8</v>
      </c>
      <c r="K3431">
        <f>Table1[[#This Row],[Gross Earning]]-Table1[[#This Row],[Budget]]</f>
        <v>-5071000</v>
      </c>
    </row>
    <row r="3432" spans="1:11">
      <c r="A3432" t="s">
        <v>4127</v>
      </c>
      <c r="B3432" s="3">
        <v>1997</v>
      </c>
      <c r="C3432" t="s">
        <v>3516</v>
      </c>
      <c r="D3432" t="s">
        <v>3336</v>
      </c>
      <c r="E3432" t="s">
        <v>37</v>
      </c>
      <c r="F3432" t="s">
        <v>585</v>
      </c>
      <c r="G3432">
        <v>124</v>
      </c>
      <c r="H3432">
        <v>54910560</v>
      </c>
      <c r="I3432">
        <v>60000000</v>
      </c>
      <c r="J3432">
        <v>6.3</v>
      </c>
      <c r="K3432">
        <f>Table1[[#This Row],[Gross Earning]]-Table1[[#This Row],[Budget]]</f>
        <v>-5089440</v>
      </c>
    </row>
    <row r="3433" spans="1:11">
      <c r="A3433" t="s">
        <v>5496</v>
      </c>
      <c r="B3433" s="3">
        <v>2001</v>
      </c>
      <c r="C3433" t="s">
        <v>5495</v>
      </c>
      <c r="D3433" t="s">
        <v>2813</v>
      </c>
      <c r="E3433" t="s">
        <v>37</v>
      </c>
      <c r="F3433" t="s">
        <v>39</v>
      </c>
      <c r="G3433">
        <v>85</v>
      </c>
      <c r="H3433">
        <v>43905746</v>
      </c>
      <c r="I3433">
        <v>49000000</v>
      </c>
      <c r="J3433">
        <v>5.9</v>
      </c>
      <c r="K3433">
        <f>Table1[[#This Row],[Gross Earning]]-Table1[[#This Row],[Budget]]</f>
        <v>-5094254</v>
      </c>
    </row>
    <row r="3434" spans="1:11">
      <c r="A3434" t="s">
        <v>17512</v>
      </c>
      <c r="B3434" s="3">
        <v>1980</v>
      </c>
      <c r="C3434" t="s">
        <v>10673</v>
      </c>
      <c r="D3434" t="s">
        <v>687</v>
      </c>
      <c r="E3434" t="s">
        <v>37</v>
      </c>
      <c r="F3434" t="s">
        <v>95</v>
      </c>
      <c r="G3434">
        <v>103</v>
      </c>
      <c r="I3434">
        <v>5100000</v>
      </c>
      <c r="J3434">
        <v>7.3</v>
      </c>
      <c r="K3434">
        <f>Table1[[#This Row],[Gross Earning]]-Table1[[#This Row],[Budget]]</f>
        <v>-5100000</v>
      </c>
    </row>
    <row r="3435" spans="1:11">
      <c r="A3435" t="s">
        <v>16666</v>
      </c>
      <c r="B3435" s="3">
        <v>2009</v>
      </c>
      <c r="C3435" t="s">
        <v>16665</v>
      </c>
      <c r="D3435" t="s">
        <v>3794</v>
      </c>
      <c r="E3435" t="s">
        <v>37</v>
      </c>
      <c r="F3435" t="s">
        <v>277</v>
      </c>
      <c r="G3435">
        <v>99</v>
      </c>
      <c r="H3435">
        <v>1889522</v>
      </c>
      <c r="I3435">
        <v>7000000</v>
      </c>
      <c r="J3435">
        <v>6.5</v>
      </c>
      <c r="K3435">
        <f>Table1[[#This Row],[Gross Earning]]-Table1[[#This Row],[Budget]]</f>
        <v>-5110478</v>
      </c>
    </row>
    <row r="3436" spans="1:11">
      <c r="A3436" t="s">
        <v>13793</v>
      </c>
      <c r="B3436" s="3">
        <v>1994</v>
      </c>
      <c r="C3436" t="s">
        <v>13792</v>
      </c>
      <c r="D3436" t="s">
        <v>5967</v>
      </c>
      <c r="E3436" t="s">
        <v>37</v>
      </c>
      <c r="F3436" t="s">
        <v>585</v>
      </c>
      <c r="G3436">
        <v>95</v>
      </c>
      <c r="H3436">
        <v>7881335</v>
      </c>
      <c r="I3436">
        <v>13000000</v>
      </c>
      <c r="J3436">
        <v>6.7</v>
      </c>
      <c r="K3436">
        <f>Table1[[#This Row],[Gross Earning]]-Table1[[#This Row],[Budget]]</f>
        <v>-5118665</v>
      </c>
    </row>
    <row r="3437" spans="1:11">
      <c r="A3437" t="s">
        <v>16406</v>
      </c>
      <c r="B3437" s="3">
        <v>2007</v>
      </c>
      <c r="C3437" t="s">
        <v>16403</v>
      </c>
      <c r="D3437" t="s">
        <v>2717</v>
      </c>
      <c r="E3437" t="s">
        <v>5611</v>
      </c>
      <c r="G3437">
        <v>153</v>
      </c>
      <c r="H3437">
        <v>872643</v>
      </c>
      <c r="I3437">
        <v>6000000</v>
      </c>
      <c r="J3437">
        <v>5.4</v>
      </c>
      <c r="K3437">
        <f>Table1[[#This Row],[Gross Earning]]-Table1[[#This Row],[Budget]]</f>
        <v>-5127357</v>
      </c>
    </row>
    <row r="3438" spans="1:11">
      <c r="A3438" t="s">
        <v>17219</v>
      </c>
      <c r="B3438" s="3">
        <v>1991</v>
      </c>
      <c r="C3438" t="s">
        <v>17217</v>
      </c>
      <c r="D3438" t="s">
        <v>31</v>
      </c>
      <c r="E3438" t="s">
        <v>37</v>
      </c>
      <c r="F3438" t="s">
        <v>39</v>
      </c>
      <c r="G3438">
        <v>107</v>
      </c>
      <c r="H3438">
        <v>869325</v>
      </c>
      <c r="I3438">
        <v>6000000</v>
      </c>
      <c r="J3438">
        <v>3.8</v>
      </c>
      <c r="K3438">
        <f>Table1[[#This Row],[Gross Earning]]-Table1[[#This Row],[Budget]]</f>
        <v>-5130675</v>
      </c>
    </row>
    <row r="3439" spans="1:11">
      <c r="A3439" t="s">
        <v>14769</v>
      </c>
      <c r="B3439" s="3">
        <v>2012</v>
      </c>
      <c r="C3439" t="s">
        <v>14767</v>
      </c>
      <c r="D3439" t="s">
        <v>1961</v>
      </c>
      <c r="E3439" t="s">
        <v>2778</v>
      </c>
      <c r="F3439" t="s">
        <v>585</v>
      </c>
      <c r="G3439">
        <v>145</v>
      </c>
      <c r="H3439">
        <v>5669081</v>
      </c>
      <c r="I3439">
        <v>10818775</v>
      </c>
      <c r="J3439">
        <v>6.6</v>
      </c>
      <c r="K3439">
        <f>Table1[[#This Row],[Gross Earning]]-Table1[[#This Row],[Budget]]</f>
        <v>-5149694</v>
      </c>
    </row>
    <row r="3440" spans="1:11">
      <c r="A3440" t="s">
        <v>9214</v>
      </c>
      <c r="B3440" s="3">
        <v>2009</v>
      </c>
      <c r="C3440" t="s">
        <v>3233</v>
      </c>
      <c r="D3440" t="s">
        <v>1752</v>
      </c>
      <c r="E3440" t="s">
        <v>37</v>
      </c>
      <c r="F3440" t="s">
        <v>95</v>
      </c>
      <c r="G3440">
        <v>91</v>
      </c>
      <c r="H3440">
        <v>20819129</v>
      </c>
      <c r="I3440">
        <v>26000000</v>
      </c>
      <c r="J3440">
        <v>5.2</v>
      </c>
      <c r="K3440">
        <f>Table1[[#This Row],[Gross Earning]]-Table1[[#This Row],[Budget]]</f>
        <v>-5180871</v>
      </c>
    </row>
    <row r="3441" spans="1:11">
      <c r="A3441" t="s">
        <v>17502</v>
      </c>
      <c r="B3441" s="3">
        <v>2004</v>
      </c>
      <c r="C3441" t="s">
        <v>17500</v>
      </c>
      <c r="D3441" t="s">
        <v>6283</v>
      </c>
      <c r="E3441" t="s">
        <v>37</v>
      </c>
      <c r="F3441" t="s">
        <v>39</v>
      </c>
      <c r="G3441">
        <v>98</v>
      </c>
      <c r="H3441">
        <v>795126</v>
      </c>
      <c r="I3441">
        <v>6000000</v>
      </c>
      <c r="J3441">
        <v>7.6</v>
      </c>
      <c r="K3441">
        <f>Table1[[#This Row],[Gross Earning]]-Table1[[#This Row],[Budget]]</f>
        <v>-5204874</v>
      </c>
    </row>
    <row r="3442" spans="1:11">
      <c r="A3442" t="s">
        <v>4533</v>
      </c>
      <c r="B3442" s="3">
        <v>2011</v>
      </c>
      <c r="C3442" t="s">
        <v>4531</v>
      </c>
      <c r="D3442" t="s">
        <v>1364</v>
      </c>
      <c r="E3442" t="s">
        <v>37</v>
      </c>
      <c r="F3442" t="s">
        <v>39</v>
      </c>
      <c r="G3442">
        <v>96</v>
      </c>
      <c r="H3442">
        <v>51774002</v>
      </c>
      <c r="I3442">
        <v>57000000</v>
      </c>
      <c r="J3442">
        <v>4.3</v>
      </c>
      <c r="K3442">
        <f>Table1[[#This Row],[Gross Earning]]-Table1[[#This Row],[Budget]]</f>
        <v>-5225998</v>
      </c>
    </row>
    <row r="3443" spans="1:11">
      <c r="A3443" t="s">
        <v>16688</v>
      </c>
      <c r="B3443" s="3">
        <v>2010</v>
      </c>
      <c r="C3443" t="s">
        <v>6724</v>
      </c>
      <c r="D3443" t="s">
        <v>2527</v>
      </c>
      <c r="E3443" t="s">
        <v>37</v>
      </c>
      <c r="F3443" t="s">
        <v>585</v>
      </c>
      <c r="G3443">
        <v>97</v>
      </c>
      <c r="H3443">
        <v>1768416</v>
      </c>
      <c r="I3443">
        <v>7000000</v>
      </c>
      <c r="J3443">
        <v>6.3</v>
      </c>
      <c r="K3443">
        <f>Table1[[#This Row],[Gross Earning]]-Table1[[#This Row],[Budget]]</f>
        <v>-5231584</v>
      </c>
    </row>
    <row r="3444" spans="1:11">
      <c r="A3444" t="s">
        <v>14284</v>
      </c>
      <c r="B3444" s="3">
        <v>2006</v>
      </c>
      <c r="C3444" t="s">
        <v>4027</v>
      </c>
      <c r="D3444" t="s">
        <v>2527</v>
      </c>
      <c r="E3444" t="s">
        <v>37</v>
      </c>
      <c r="F3444" t="s">
        <v>585</v>
      </c>
      <c r="G3444">
        <v>122</v>
      </c>
      <c r="H3444">
        <v>6754898</v>
      </c>
      <c r="I3444">
        <v>12000000</v>
      </c>
      <c r="J3444">
        <v>6.2</v>
      </c>
      <c r="K3444">
        <f>Table1[[#This Row],[Gross Earning]]-Table1[[#This Row],[Budget]]</f>
        <v>-5245102</v>
      </c>
    </row>
    <row r="3445" spans="1:11">
      <c r="A3445" t="s">
        <v>13773</v>
      </c>
      <c r="B3445" s="3">
        <v>2006</v>
      </c>
      <c r="C3445" t="s">
        <v>3694</v>
      </c>
      <c r="D3445" t="s">
        <v>1961</v>
      </c>
      <c r="E3445" t="s">
        <v>676</v>
      </c>
      <c r="F3445" t="s">
        <v>585</v>
      </c>
      <c r="G3445">
        <v>141</v>
      </c>
      <c r="H3445">
        <v>13753931</v>
      </c>
      <c r="I3445">
        <v>19000000</v>
      </c>
      <c r="J3445">
        <v>7.9</v>
      </c>
      <c r="K3445">
        <f>Table1[[#This Row],[Gross Earning]]-Table1[[#This Row],[Budget]]</f>
        <v>-5246069</v>
      </c>
    </row>
    <row r="3446" spans="1:11">
      <c r="A3446" t="s">
        <v>16656</v>
      </c>
      <c r="B3446" s="3">
        <v>2011</v>
      </c>
      <c r="C3446" t="s">
        <v>16655</v>
      </c>
      <c r="D3446" t="s">
        <v>4075</v>
      </c>
      <c r="E3446" t="s">
        <v>37</v>
      </c>
      <c r="F3446" t="s">
        <v>585</v>
      </c>
      <c r="G3446">
        <v>112</v>
      </c>
      <c r="H3446">
        <v>1738692</v>
      </c>
      <c r="I3446">
        <v>7000000</v>
      </c>
      <c r="J3446">
        <v>7.5</v>
      </c>
      <c r="K3446">
        <f>Table1[[#This Row],[Gross Earning]]-Table1[[#This Row],[Budget]]</f>
        <v>-5261308</v>
      </c>
    </row>
    <row r="3447" spans="1:11">
      <c r="A3447" t="s">
        <v>5226</v>
      </c>
      <c r="B3447" s="3">
        <v>2000</v>
      </c>
      <c r="C3447" t="s">
        <v>5225</v>
      </c>
      <c r="D3447" t="s">
        <v>3913</v>
      </c>
      <c r="E3447" t="s">
        <v>37</v>
      </c>
      <c r="F3447" t="s">
        <v>39</v>
      </c>
      <c r="G3447">
        <v>118</v>
      </c>
      <c r="H3447">
        <v>44737059</v>
      </c>
      <c r="I3447">
        <v>50000000</v>
      </c>
      <c r="J3447">
        <v>6.5</v>
      </c>
      <c r="K3447">
        <f>Table1[[#This Row],[Gross Earning]]-Table1[[#This Row],[Budget]]</f>
        <v>-5262941</v>
      </c>
    </row>
    <row r="3448" spans="1:11">
      <c r="A3448" t="s">
        <v>16652</v>
      </c>
      <c r="B3448" s="3">
        <v>2006</v>
      </c>
      <c r="C3448" t="s">
        <v>13986</v>
      </c>
      <c r="D3448" t="s">
        <v>1544</v>
      </c>
      <c r="E3448" t="s">
        <v>37</v>
      </c>
      <c r="F3448" t="s">
        <v>585</v>
      </c>
      <c r="G3448">
        <v>99</v>
      </c>
      <c r="H3448">
        <v>1654367</v>
      </c>
      <c r="I3448">
        <v>7000000</v>
      </c>
      <c r="J3448">
        <v>6.4</v>
      </c>
      <c r="K3448">
        <f>Table1[[#This Row],[Gross Earning]]-Table1[[#This Row],[Budget]]</f>
        <v>-5345633</v>
      </c>
    </row>
    <row r="3449" spans="1:11">
      <c r="A3449" t="s">
        <v>12248</v>
      </c>
      <c r="B3449" s="3">
        <v>1999</v>
      </c>
      <c r="C3449" t="s">
        <v>12245</v>
      </c>
      <c r="D3449" t="s">
        <v>12247</v>
      </c>
      <c r="E3449" t="s">
        <v>37</v>
      </c>
      <c r="F3449" t="s">
        <v>277</v>
      </c>
      <c r="G3449">
        <v>73</v>
      </c>
      <c r="H3449">
        <v>11634458</v>
      </c>
      <c r="I3449">
        <v>17000000</v>
      </c>
      <c r="J3449">
        <v>5.8</v>
      </c>
      <c r="K3449">
        <f>Table1[[#This Row],[Gross Earning]]-Table1[[#This Row],[Budget]]</f>
        <v>-5365542</v>
      </c>
    </row>
    <row r="3450" spans="1:11">
      <c r="A3450" t="s">
        <v>3723</v>
      </c>
      <c r="B3450" s="3">
        <v>2012</v>
      </c>
      <c r="C3450" t="s">
        <v>3722</v>
      </c>
      <c r="D3450" t="s">
        <v>1681</v>
      </c>
      <c r="E3450" t="s">
        <v>37</v>
      </c>
      <c r="F3450" t="s">
        <v>585</v>
      </c>
      <c r="G3450">
        <v>99</v>
      </c>
      <c r="H3450">
        <v>59617068</v>
      </c>
      <c r="I3450">
        <v>65000000</v>
      </c>
      <c r="J3450">
        <v>6.4</v>
      </c>
      <c r="K3450">
        <f>Table1[[#This Row],[Gross Earning]]-Table1[[#This Row],[Budget]]</f>
        <v>-5382932</v>
      </c>
    </row>
    <row r="3451" spans="1:11">
      <c r="A3451" t="s">
        <v>17442</v>
      </c>
      <c r="B3451" s="3">
        <v>2001</v>
      </c>
      <c r="C3451" t="s">
        <v>17441</v>
      </c>
      <c r="D3451" t="s">
        <v>16012</v>
      </c>
      <c r="E3451" t="s">
        <v>37</v>
      </c>
      <c r="F3451" t="s">
        <v>585</v>
      </c>
      <c r="G3451">
        <v>99</v>
      </c>
      <c r="H3451">
        <v>56007</v>
      </c>
      <c r="I3451">
        <v>5500000</v>
      </c>
      <c r="J3451">
        <v>4.9000000000000004</v>
      </c>
      <c r="K3451">
        <f>Table1[[#This Row],[Gross Earning]]-Table1[[#This Row],[Budget]]</f>
        <v>-5443993</v>
      </c>
    </row>
    <row r="3452" spans="1:11">
      <c r="A3452" t="s">
        <v>16921</v>
      </c>
      <c r="B3452" s="3">
        <v>2004</v>
      </c>
      <c r="C3452" t="s">
        <v>12923</v>
      </c>
      <c r="D3452" t="s">
        <v>214</v>
      </c>
      <c r="E3452" t="s">
        <v>37</v>
      </c>
      <c r="F3452" t="s">
        <v>585</v>
      </c>
      <c r="G3452">
        <v>97</v>
      </c>
      <c r="H3452">
        <v>1029017</v>
      </c>
      <c r="I3452">
        <v>6500000</v>
      </c>
      <c r="J3452">
        <v>6.8</v>
      </c>
      <c r="K3452">
        <f>Table1[[#This Row],[Gross Earning]]-Table1[[#This Row],[Budget]]</f>
        <v>-5470983</v>
      </c>
    </row>
    <row r="3453" spans="1:11">
      <c r="A3453" t="s">
        <v>17459</v>
      </c>
      <c r="B3453" s="3">
        <v>2013</v>
      </c>
      <c r="C3453" t="s">
        <v>17457</v>
      </c>
      <c r="D3453" t="s">
        <v>2527</v>
      </c>
      <c r="E3453" t="s">
        <v>676</v>
      </c>
      <c r="F3453" t="s">
        <v>5613</v>
      </c>
      <c r="G3453">
        <v>99</v>
      </c>
      <c r="H3453">
        <v>22770</v>
      </c>
      <c r="I3453">
        <v>5500000</v>
      </c>
      <c r="J3453">
        <v>6.1</v>
      </c>
      <c r="K3453">
        <f>Table1[[#This Row],[Gross Earning]]-Table1[[#This Row],[Budget]]</f>
        <v>-5477230</v>
      </c>
    </row>
    <row r="3454" spans="1:11">
      <c r="A3454" t="s">
        <v>16432</v>
      </c>
      <c r="B3454" s="3">
        <v>2009</v>
      </c>
      <c r="C3454" t="s">
        <v>16431</v>
      </c>
      <c r="D3454" t="s">
        <v>464</v>
      </c>
      <c r="E3454" t="s">
        <v>37</v>
      </c>
      <c r="F3454" t="s">
        <v>585</v>
      </c>
      <c r="G3454">
        <v>97</v>
      </c>
      <c r="H3454">
        <v>1818681</v>
      </c>
      <c r="I3454">
        <v>7300000</v>
      </c>
      <c r="J3454">
        <v>7.2</v>
      </c>
      <c r="K3454">
        <f>Table1[[#This Row],[Gross Earning]]-Table1[[#This Row],[Budget]]</f>
        <v>-5481319</v>
      </c>
    </row>
    <row r="3455" spans="1:11">
      <c r="A3455" t="s">
        <v>9355</v>
      </c>
      <c r="B3455" s="3">
        <v>1996</v>
      </c>
      <c r="C3455" t="s">
        <v>9351</v>
      </c>
      <c r="D3455" t="s">
        <v>9353</v>
      </c>
      <c r="E3455" t="s">
        <v>37</v>
      </c>
      <c r="F3455" t="s">
        <v>95</v>
      </c>
      <c r="G3455">
        <v>95</v>
      </c>
      <c r="H3455">
        <v>20047715</v>
      </c>
      <c r="I3455">
        <v>25530000</v>
      </c>
      <c r="J3455">
        <v>5.2</v>
      </c>
      <c r="K3455">
        <f>Table1[[#This Row],[Gross Earning]]-Table1[[#This Row],[Budget]]</f>
        <v>-5482285</v>
      </c>
    </row>
    <row r="3456" spans="1:11">
      <c r="A3456" t="s">
        <v>9129</v>
      </c>
      <c r="B3456" s="3">
        <v>1983</v>
      </c>
      <c r="C3456" t="s">
        <v>9128</v>
      </c>
      <c r="D3456" t="s">
        <v>2157</v>
      </c>
      <c r="E3456" t="s">
        <v>37</v>
      </c>
      <c r="F3456" t="s">
        <v>95</v>
      </c>
      <c r="G3456">
        <v>193</v>
      </c>
      <c r="H3456">
        <v>21500000</v>
      </c>
      <c r="I3456">
        <v>27000000</v>
      </c>
      <c r="J3456">
        <v>7.9</v>
      </c>
      <c r="K3456">
        <f>Table1[[#This Row],[Gross Earning]]-Table1[[#This Row],[Budget]]</f>
        <v>-5500000</v>
      </c>
    </row>
    <row r="3457" spans="1:11">
      <c r="A3457" t="s">
        <v>17403</v>
      </c>
      <c r="B3457" s="3">
        <v>1973</v>
      </c>
      <c r="C3457" t="s">
        <v>3694</v>
      </c>
      <c r="D3457" t="s">
        <v>17402</v>
      </c>
      <c r="E3457" t="s">
        <v>37</v>
      </c>
      <c r="F3457" t="s">
        <v>585</v>
      </c>
      <c r="G3457">
        <v>105</v>
      </c>
      <c r="I3457">
        <v>5500000</v>
      </c>
      <c r="J3457">
        <v>7.6</v>
      </c>
      <c r="K3457">
        <f>Table1[[#This Row],[Gross Earning]]-Table1[[#This Row],[Budget]]</f>
        <v>-5500000</v>
      </c>
    </row>
    <row r="3458" spans="1:11">
      <c r="A3458" t="s">
        <v>17507</v>
      </c>
      <c r="B3458" s="3">
        <v>2014</v>
      </c>
      <c r="C3458" t="s">
        <v>17505</v>
      </c>
      <c r="D3458" t="s">
        <v>214</v>
      </c>
      <c r="E3458" t="s">
        <v>37</v>
      </c>
      <c r="F3458" t="s">
        <v>39</v>
      </c>
      <c r="G3458">
        <v>129</v>
      </c>
      <c r="I3458">
        <v>5500000</v>
      </c>
      <c r="J3458">
        <v>5.6</v>
      </c>
      <c r="K3458">
        <f>Table1[[#This Row],[Gross Earning]]-Table1[[#This Row],[Budget]]</f>
        <v>-5500000</v>
      </c>
    </row>
    <row r="3459" spans="1:11">
      <c r="A3459" t="s">
        <v>5236</v>
      </c>
      <c r="B3459" s="3">
        <v>1998</v>
      </c>
      <c r="C3459" t="s">
        <v>3088</v>
      </c>
      <c r="D3459" t="s">
        <v>1120</v>
      </c>
      <c r="E3459" t="s">
        <v>37</v>
      </c>
      <c r="F3459" t="s">
        <v>585</v>
      </c>
      <c r="G3459">
        <v>140</v>
      </c>
      <c r="H3459">
        <v>44484065</v>
      </c>
      <c r="I3459">
        <v>50000000</v>
      </c>
      <c r="J3459">
        <v>7.3</v>
      </c>
      <c r="K3459">
        <f>Table1[[#This Row],[Gross Earning]]-Table1[[#This Row],[Budget]]</f>
        <v>-5515935</v>
      </c>
    </row>
    <row r="3460" spans="1:11">
      <c r="A3460" t="s">
        <v>17373</v>
      </c>
      <c r="B3460" s="3">
        <v>2009</v>
      </c>
      <c r="C3460" t="s">
        <v>14719</v>
      </c>
      <c r="D3460" t="s">
        <v>6403</v>
      </c>
      <c r="E3460" t="s">
        <v>2778</v>
      </c>
      <c r="F3460" t="s">
        <v>585</v>
      </c>
      <c r="G3460">
        <v>85</v>
      </c>
      <c r="H3460">
        <v>27024</v>
      </c>
      <c r="I3460">
        <v>5600000</v>
      </c>
      <c r="J3460">
        <v>6.6</v>
      </c>
      <c r="K3460">
        <f>Table1[[#This Row],[Gross Earning]]-Table1[[#This Row],[Budget]]</f>
        <v>-5572976</v>
      </c>
    </row>
    <row r="3461" spans="1:11">
      <c r="A3461" t="s">
        <v>17225</v>
      </c>
      <c r="B3461" s="3">
        <v>2010</v>
      </c>
      <c r="C3461" t="s">
        <v>17223</v>
      </c>
      <c r="D3461" t="s">
        <v>1634</v>
      </c>
      <c r="E3461" t="s">
        <v>37</v>
      </c>
      <c r="F3461" t="s">
        <v>95</v>
      </c>
      <c r="G3461">
        <v>90</v>
      </c>
      <c r="H3461">
        <v>399611</v>
      </c>
      <c r="I3461">
        <v>6000000</v>
      </c>
      <c r="J3461">
        <v>5.7</v>
      </c>
      <c r="K3461">
        <f>Table1[[#This Row],[Gross Earning]]-Table1[[#This Row],[Budget]]</f>
        <v>-5600389</v>
      </c>
    </row>
    <row r="3462" spans="1:11">
      <c r="A3462" t="s">
        <v>13079</v>
      </c>
      <c r="B3462" s="3">
        <v>2006</v>
      </c>
      <c r="C3462" t="s">
        <v>13078</v>
      </c>
      <c r="D3462" t="s">
        <v>6199</v>
      </c>
      <c r="E3462" t="s">
        <v>37</v>
      </c>
      <c r="F3462" t="s">
        <v>585</v>
      </c>
      <c r="G3462">
        <v>116</v>
      </c>
      <c r="H3462">
        <v>9396487</v>
      </c>
      <c r="I3462">
        <v>15000000</v>
      </c>
      <c r="J3462">
        <v>7</v>
      </c>
      <c r="K3462">
        <f>Table1[[#This Row],[Gross Earning]]-Table1[[#This Row],[Budget]]</f>
        <v>-5603513</v>
      </c>
    </row>
    <row r="3463" spans="1:11">
      <c r="A3463" t="s">
        <v>20362</v>
      </c>
      <c r="B3463" s="3">
        <v>2004</v>
      </c>
      <c r="C3463" t="s">
        <v>20361</v>
      </c>
      <c r="D3463" t="s">
        <v>2527</v>
      </c>
      <c r="E3463" t="s">
        <v>37</v>
      </c>
      <c r="F3463" t="s">
        <v>39</v>
      </c>
      <c r="G3463">
        <v>96</v>
      </c>
      <c r="H3463">
        <v>371081</v>
      </c>
      <c r="I3463">
        <v>6000000</v>
      </c>
      <c r="J3463">
        <v>7</v>
      </c>
      <c r="K3463">
        <f>Table1[[#This Row],[Gross Earning]]-Table1[[#This Row],[Budget]]</f>
        <v>-5628919</v>
      </c>
    </row>
    <row r="3464" spans="1:11">
      <c r="A3464" t="s">
        <v>16427</v>
      </c>
      <c r="B3464" s="3">
        <v>2016</v>
      </c>
      <c r="C3464" t="s">
        <v>12849</v>
      </c>
      <c r="D3464" t="s">
        <v>5544</v>
      </c>
      <c r="E3464" t="s">
        <v>37</v>
      </c>
      <c r="F3464" t="s">
        <v>585</v>
      </c>
      <c r="G3464">
        <v>118</v>
      </c>
      <c r="H3464">
        <v>1330827</v>
      </c>
      <c r="I3464">
        <v>7000000</v>
      </c>
      <c r="J3464">
        <v>7</v>
      </c>
      <c r="K3464">
        <f>Table1[[#This Row],[Gross Earning]]-Table1[[#This Row],[Budget]]</f>
        <v>-5669173</v>
      </c>
    </row>
    <row r="3465" spans="1:11">
      <c r="A3465" t="s">
        <v>4522</v>
      </c>
      <c r="B3465" s="3">
        <v>1996</v>
      </c>
      <c r="C3465" t="s">
        <v>499</v>
      </c>
      <c r="D3465" t="s">
        <v>42</v>
      </c>
      <c r="E3465" t="s">
        <v>37</v>
      </c>
      <c r="F3465" t="s">
        <v>39</v>
      </c>
      <c r="G3465">
        <v>103</v>
      </c>
      <c r="H3465">
        <v>51317350</v>
      </c>
      <c r="I3465">
        <v>57000000</v>
      </c>
      <c r="J3465">
        <v>6.4</v>
      </c>
      <c r="K3465">
        <f>Table1[[#This Row],[Gross Earning]]-Table1[[#This Row],[Budget]]</f>
        <v>-5682650</v>
      </c>
    </row>
    <row r="3466" spans="1:11">
      <c r="A3466" t="s">
        <v>11169</v>
      </c>
      <c r="B3466" s="3">
        <v>2012</v>
      </c>
      <c r="C3466" t="s">
        <v>11168</v>
      </c>
      <c r="D3466" t="s">
        <v>227</v>
      </c>
      <c r="E3466" t="s">
        <v>37</v>
      </c>
      <c r="F3466" t="s">
        <v>39</v>
      </c>
      <c r="G3466">
        <v>95</v>
      </c>
      <c r="H3466">
        <v>14291570</v>
      </c>
      <c r="I3466">
        <v>20000000</v>
      </c>
      <c r="J3466">
        <v>6.1</v>
      </c>
      <c r="K3466">
        <f>Table1[[#This Row],[Gross Earning]]-Table1[[#This Row],[Budget]]</f>
        <v>-5708430</v>
      </c>
    </row>
    <row r="3467" spans="1:11">
      <c r="A3467" t="s">
        <v>7859</v>
      </c>
      <c r="B3467" s="3">
        <v>2005</v>
      </c>
      <c r="C3467" t="s">
        <v>7858</v>
      </c>
      <c r="D3467" t="s">
        <v>4915</v>
      </c>
      <c r="E3467" t="s">
        <v>37</v>
      </c>
      <c r="F3467" t="s">
        <v>39</v>
      </c>
      <c r="G3467">
        <v>118</v>
      </c>
      <c r="H3467">
        <v>4280577</v>
      </c>
      <c r="I3467">
        <v>10000000</v>
      </c>
      <c r="J3467">
        <v>6.8</v>
      </c>
      <c r="K3467">
        <f>Table1[[#This Row],[Gross Earning]]-Table1[[#This Row],[Budget]]</f>
        <v>-5719423</v>
      </c>
    </row>
    <row r="3468" spans="1:11">
      <c r="A3468" t="s">
        <v>16154</v>
      </c>
      <c r="B3468" s="3">
        <v>1991</v>
      </c>
      <c r="C3468" t="s">
        <v>12976</v>
      </c>
      <c r="D3468" t="s">
        <v>422</v>
      </c>
      <c r="E3468" t="s">
        <v>37</v>
      </c>
      <c r="F3468" t="s">
        <v>585</v>
      </c>
      <c r="G3468">
        <v>79</v>
      </c>
      <c r="H3468">
        <v>2275557</v>
      </c>
      <c r="I3468">
        <v>8000000</v>
      </c>
      <c r="J3468">
        <v>6</v>
      </c>
      <c r="K3468">
        <f>Table1[[#This Row],[Gross Earning]]-Table1[[#This Row],[Budget]]</f>
        <v>-5724443</v>
      </c>
    </row>
    <row r="3469" spans="1:11">
      <c r="A3469" t="s">
        <v>3882</v>
      </c>
      <c r="B3469" s="3">
        <v>2006</v>
      </c>
      <c r="C3469" t="s">
        <v>3880</v>
      </c>
      <c r="D3469" t="s">
        <v>1009</v>
      </c>
      <c r="E3469" t="s">
        <v>37</v>
      </c>
      <c r="F3469" t="s">
        <v>39</v>
      </c>
      <c r="G3469">
        <v>98</v>
      </c>
      <c r="H3469">
        <v>58255287</v>
      </c>
      <c r="I3469">
        <v>64000000</v>
      </c>
      <c r="J3469">
        <v>4.3</v>
      </c>
      <c r="K3469">
        <f>Table1[[#This Row],[Gross Earning]]-Table1[[#This Row],[Budget]]</f>
        <v>-5744713</v>
      </c>
    </row>
    <row r="3470" spans="1:11">
      <c r="A3470" t="s">
        <v>15178</v>
      </c>
      <c r="B3470" s="3">
        <v>2011</v>
      </c>
      <c r="C3470" t="s">
        <v>15176</v>
      </c>
      <c r="D3470" t="s">
        <v>2527</v>
      </c>
      <c r="E3470" t="s">
        <v>37</v>
      </c>
      <c r="F3470" t="s">
        <v>585</v>
      </c>
      <c r="G3470">
        <v>83</v>
      </c>
      <c r="H3470">
        <v>4244155</v>
      </c>
      <c r="I3470">
        <v>10000000</v>
      </c>
      <c r="J3470">
        <v>6.5</v>
      </c>
      <c r="K3470">
        <f>Table1[[#This Row],[Gross Earning]]-Table1[[#This Row],[Budget]]</f>
        <v>-5755845</v>
      </c>
    </row>
    <row r="3471" spans="1:11">
      <c r="A3471" t="s">
        <v>15197</v>
      </c>
      <c r="B3471" s="3">
        <v>1999</v>
      </c>
      <c r="C3471" t="s">
        <v>1526</v>
      </c>
      <c r="D3471" t="s">
        <v>2142</v>
      </c>
      <c r="E3471" t="s">
        <v>37</v>
      </c>
      <c r="F3471" t="s">
        <v>585</v>
      </c>
      <c r="G3471">
        <v>89</v>
      </c>
      <c r="H3471">
        <v>3193102</v>
      </c>
      <c r="I3471">
        <v>9000000</v>
      </c>
      <c r="J3471">
        <v>7.1</v>
      </c>
      <c r="K3471">
        <f>Table1[[#This Row],[Gross Earning]]-Table1[[#This Row],[Budget]]</f>
        <v>-5806898</v>
      </c>
    </row>
    <row r="3472" spans="1:11">
      <c r="A3472" t="s">
        <v>16188</v>
      </c>
      <c r="B3472" s="3">
        <v>2009</v>
      </c>
      <c r="C3472" t="s">
        <v>16185</v>
      </c>
      <c r="D3472" t="s">
        <v>628</v>
      </c>
      <c r="E3472" t="s">
        <v>37</v>
      </c>
      <c r="F3472" t="s">
        <v>4830</v>
      </c>
      <c r="G3472">
        <v>75</v>
      </c>
      <c r="H3472">
        <v>686383</v>
      </c>
      <c r="I3472">
        <v>6500000</v>
      </c>
      <c r="J3472">
        <v>7.7</v>
      </c>
      <c r="K3472">
        <f>Table1[[#This Row],[Gross Earning]]-Table1[[#This Row],[Budget]]</f>
        <v>-5813617</v>
      </c>
    </row>
    <row r="3473" spans="1:11">
      <c r="A3473" t="s">
        <v>13121</v>
      </c>
      <c r="B3473" s="3">
        <v>2013</v>
      </c>
      <c r="C3473" t="s">
        <v>13120</v>
      </c>
      <c r="D3473" t="s">
        <v>1681</v>
      </c>
      <c r="E3473" t="s">
        <v>37</v>
      </c>
      <c r="F3473" t="s">
        <v>39</v>
      </c>
      <c r="G3473">
        <v>95</v>
      </c>
      <c r="H3473">
        <v>9123834</v>
      </c>
      <c r="I3473">
        <v>15000000</v>
      </c>
      <c r="J3473">
        <v>5.3</v>
      </c>
      <c r="K3473">
        <f>Table1[[#This Row],[Gross Earning]]-Table1[[#This Row],[Budget]]</f>
        <v>-5876166</v>
      </c>
    </row>
    <row r="3474" spans="1:11">
      <c r="A3474" t="s">
        <v>17243</v>
      </c>
      <c r="B3474" s="3">
        <v>2006</v>
      </c>
      <c r="C3474" t="s">
        <v>8089</v>
      </c>
      <c r="D3474" t="s">
        <v>214</v>
      </c>
      <c r="E3474" t="s">
        <v>37</v>
      </c>
      <c r="F3474" t="s">
        <v>585</v>
      </c>
      <c r="G3474">
        <v>97</v>
      </c>
      <c r="H3474">
        <v>117560</v>
      </c>
      <c r="I3474">
        <v>6000000</v>
      </c>
      <c r="J3474">
        <v>6.2</v>
      </c>
      <c r="K3474">
        <f>Table1[[#This Row],[Gross Earning]]-Table1[[#This Row],[Budget]]</f>
        <v>-5882440</v>
      </c>
    </row>
    <row r="3475" spans="1:11">
      <c r="A3475" t="s">
        <v>17234</v>
      </c>
      <c r="B3475" s="3">
        <v>2009</v>
      </c>
      <c r="C3475" t="s">
        <v>11043</v>
      </c>
      <c r="D3475" t="s">
        <v>214</v>
      </c>
      <c r="E3475" t="s">
        <v>37</v>
      </c>
      <c r="F3475" t="s">
        <v>585</v>
      </c>
      <c r="G3475">
        <v>96</v>
      </c>
      <c r="H3475">
        <v>115862</v>
      </c>
      <c r="I3475">
        <v>6000000</v>
      </c>
      <c r="J3475">
        <v>6.7</v>
      </c>
      <c r="K3475">
        <f>Table1[[#This Row],[Gross Earning]]-Table1[[#This Row],[Budget]]</f>
        <v>-5884138</v>
      </c>
    </row>
    <row r="3476" spans="1:11">
      <c r="A3476" t="s">
        <v>13083</v>
      </c>
      <c r="B3476" s="3">
        <v>2002</v>
      </c>
      <c r="C3476" t="s">
        <v>3159</v>
      </c>
      <c r="D3476" t="s">
        <v>5274</v>
      </c>
      <c r="E3476" t="s">
        <v>37</v>
      </c>
      <c r="F3476" t="s">
        <v>585</v>
      </c>
      <c r="G3476">
        <v>118</v>
      </c>
      <c r="H3476">
        <v>9059588</v>
      </c>
      <c r="I3476">
        <v>15000000</v>
      </c>
      <c r="J3476">
        <v>6.6</v>
      </c>
      <c r="K3476">
        <f>Table1[[#This Row],[Gross Earning]]-Table1[[#This Row],[Budget]]</f>
        <v>-5940412</v>
      </c>
    </row>
    <row r="3477" spans="1:11">
      <c r="A3477" t="s">
        <v>17247</v>
      </c>
      <c r="B3477" s="3">
        <v>2001</v>
      </c>
      <c r="C3477" t="s">
        <v>13125</v>
      </c>
      <c r="D3477" t="s">
        <v>4262</v>
      </c>
      <c r="E3477" t="s">
        <v>37</v>
      </c>
      <c r="F3477" t="s">
        <v>39</v>
      </c>
      <c r="G3477">
        <v>107</v>
      </c>
      <c r="H3477">
        <v>54606</v>
      </c>
      <c r="I3477">
        <v>6000000</v>
      </c>
      <c r="J3477">
        <v>6.2</v>
      </c>
      <c r="K3477">
        <f>Table1[[#This Row],[Gross Earning]]-Table1[[#This Row],[Budget]]</f>
        <v>-5945394</v>
      </c>
    </row>
    <row r="3478" spans="1:11">
      <c r="A3478" t="s">
        <v>8481</v>
      </c>
      <c r="B3478" s="3">
        <v>1995</v>
      </c>
      <c r="C3478" t="s">
        <v>8480</v>
      </c>
      <c r="D3478" t="s">
        <v>1401</v>
      </c>
      <c r="E3478" t="s">
        <v>37</v>
      </c>
      <c r="F3478" t="s">
        <v>585</v>
      </c>
      <c r="G3478">
        <v>106</v>
      </c>
      <c r="H3478">
        <v>24048000</v>
      </c>
      <c r="I3478">
        <v>30000000</v>
      </c>
      <c r="J3478">
        <v>5.5</v>
      </c>
      <c r="K3478">
        <f>Table1[[#This Row],[Gross Earning]]-Table1[[#This Row],[Budget]]</f>
        <v>-5952000</v>
      </c>
    </row>
    <row r="3479" spans="1:11">
      <c r="A3479" t="s">
        <v>17297</v>
      </c>
      <c r="B3479" s="3">
        <v>1983</v>
      </c>
      <c r="C3479" t="s">
        <v>5403</v>
      </c>
      <c r="D3479" t="s">
        <v>4277</v>
      </c>
      <c r="E3479" t="s">
        <v>37</v>
      </c>
      <c r="F3479" t="s">
        <v>585</v>
      </c>
      <c r="G3479">
        <v>89</v>
      </c>
      <c r="I3479">
        <v>5952000</v>
      </c>
      <c r="J3479">
        <v>7.3</v>
      </c>
      <c r="K3479">
        <f>Table1[[#This Row],[Gross Earning]]-Table1[[#This Row],[Budget]]</f>
        <v>-5952000</v>
      </c>
    </row>
    <row r="3480" spans="1:11">
      <c r="A3480" t="s">
        <v>17940</v>
      </c>
      <c r="B3480" s="3">
        <v>1996</v>
      </c>
      <c r="C3480" t="s">
        <v>5382</v>
      </c>
      <c r="D3480" t="s">
        <v>9193</v>
      </c>
      <c r="E3480" t="s">
        <v>37</v>
      </c>
      <c r="F3480" t="s">
        <v>585</v>
      </c>
      <c r="G3480">
        <v>91</v>
      </c>
      <c r="H3480">
        <v>1040879</v>
      </c>
      <c r="I3480">
        <v>7000000</v>
      </c>
      <c r="J3480">
        <v>7.1</v>
      </c>
      <c r="K3480">
        <f>Table1[[#This Row],[Gross Earning]]-Table1[[#This Row],[Budget]]</f>
        <v>-5959121</v>
      </c>
    </row>
    <row r="3481" spans="1:11">
      <c r="A3481" t="s">
        <v>17256</v>
      </c>
      <c r="B3481" s="3">
        <v>2008</v>
      </c>
      <c r="C3481" t="s">
        <v>17255</v>
      </c>
      <c r="D3481" t="s">
        <v>1671</v>
      </c>
      <c r="E3481" t="s">
        <v>37</v>
      </c>
      <c r="F3481" t="s">
        <v>585</v>
      </c>
      <c r="G3481">
        <v>85</v>
      </c>
      <c r="H3481">
        <v>36497</v>
      </c>
      <c r="I3481">
        <v>6000000</v>
      </c>
      <c r="J3481">
        <v>4.7</v>
      </c>
      <c r="K3481">
        <f>Table1[[#This Row],[Gross Earning]]-Table1[[#This Row],[Budget]]</f>
        <v>-5963503</v>
      </c>
    </row>
    <row r="3482" spans="1:11">
      <c r="A3482" t="s">
        <v>6057</v>
      </c>
      <c r="B3482" s="3">
        <v>2000</v>
      </c>
      <c r="C3482" t="s">
        <v>3281</v>
      </c>
      <c r="D3482" t="s">
        <v>2527</v>
      </c>
      <c r="E3482" t="s">
        <v>37</v>
      </c>
      <c r="F3482" t="s">
        <v>39</v>
      </c>
      <c r="G3482">
        <v>103</v>
      </c>
      <c r="H3482">
        <v>37035515</v>
      </c>
      <c r="I3482">
        <v>43000000</v>
      </c>
      <c r="J3482">
        <v>6</v>
      </c>
      <c r="K3482">
        <f>Table1[[#This Row],[Gross Earning]]-Table1[[#This Row],[Budget]]</f>
        <v>-5964485</v>
      </c>
    </row>
    <row r="3483" spans="1:11">
      <c r="A3483" t="s">
        <v>13212</v>
      </c>
      <c r="B3483" s="3">
        <v>1927</v>
      </c>
      <c r="C3483" t="s">
        <v>13209</v>
      </c>
      <c r="D3483" t="s">
        <v>1849</v>
      </c>
      <c r="E3483" t="s">
        <v>8731</v>
      </c>
      <c r="F3483" t="s">
        <v>4830</v>
      </c>
      <c r="G3483">
        <v>145</v>
      </c>
      <c r="H3483">
        <v>26435</v>
      </c>
      <c r="I3483">
        <v>6000000</v>
      </c>
      <c r="J3483">
        <v>8.3000000000000007</v>
      </c>
      <c r="K3483">
        <f>Table1[[#This Row],[Gross Earning]]-Table1[[#This Row],[Budget]]</f>
        <v>-5973565</v>
      </c>
    </row>
    <row r="3484" spans="1:11">
      <c r="A3484" t="s">
        <v>17307</v>
      </c>
      <c r="B3484" s="3">
        <v>2014</v>
      </c>
      <c r="C3484" t="s">
        <v>17305</v>
      </c>
      <c r="D3484" t="s">
        <v>6199</v>
      </c>
      <c r="E3484" t="s">
        <v>37</v>
      </c>
      <c r="F3484" t="s">
        <v>39</v>
      </c>
      <c r="G3484">
        <v>86</v>
      </c>
      <c r="H3484">
        <v>20200</v>
      </c>
      <c r="I3484">
        <v>6000000</v>
      </c>
      <c r="J3484">
        <v>5.8</v>
      </c>
      <c r="K3484">
        <f>Table1[[#This Row],[Gross Earning]]-Table1[[#This Row],[Budget]]</f>
        <v>-5979800</v>
      </c>
    </row>
    <row r="3485" spans="1:11">
      <c r="A3485" t="s">
        <v>22958</v>
      </c>
      <c r="B3485" s="3">
        <v>2012</v>
      </c>
      <c r="C3485" t="s">
        <v>22955</v>
      </c>
      <c r="D3485" t="s">
        <v>5544</v>
      </c>
      <c r="E3485" t="s">
        <v>37</v>
      </c>
      <c r="F3485" t="s">
        <v>4830</v>
      </c>
      <c r="G3485">
        <v>89</v>
      </c>
      <c r="H3485">
        <v>12843</v>
      </c>
      <c r="I3485">
        <v>6000000</v>
      </c>
      <c r="J3485">
        <v>6.1</v>
      </c>
      <c r="K3485">
        <f>Table1[[#This Row],[Gross Earning]]-Table1[[#This Row],[Budget]]</f>
        <v>-5987157</v>
      </c>
    </row>
    <row r="3486" spans="1:11">
      <c r="A3486" t="s">
        <v>15448</v>
      </c>
      <c r="B3486" s="3">
        <v>2008</v>
      </c>
      <c r="C3486" t="s">
        <v>15447</v>
      </c>
      <c r="D3486" t="s">
        <v>4075</v>
      </c>
      <c r="E3486" t="s">
        <v>37</v>
      </c>
      <c r="F3486" t="s">
        <v>585</v>
      </c>
      <c r="G3486">
        <v>117</v>
      </c>
      <c r="I3486">
        <v>6000000</v>
      </c>
      <c r="J3486">
        <v>6.9</v>
      </c>
      <c r="K3486">
        <f>Table1[[#This Row],[Gross Earning]]-Table1[[#This Row],[Budget]]</f>
        <v>-6000000</v>
      </c>
    </row>
    <row r="3487" spans="1:11">
      <c r="A3487" t="s">
        <v>17208</v>
      </c>
      <c r="B3487" s="3">
        <v>1979</v>
      </c>
      <c r="C3487" t="s">
        <v>17204</v>
      </c>
      <c r="D3487" t="s">
        <v>17206</v>
      </c>
      <c r="E3487" t="s">
        <v>37</v>
      </c>
      <c r="F3487" t="s">
        <v>95</v>
      </c>
      <c r="G3487">
        <v>110</v>
      </c>
      <c r="I3487">
        <v>6000000</v>
      </c>
      <c r="J3487">
        <v>7</v>
      </c>
      <c r="K3487">
        <f>Table1[[#This Row],[Gross Earning]]-Table1[[#This Row],[Budget]]</f>
        <v>-6000000</v>
      </c>
    </row>
    <row r="3488" spans="1:11">
      <c r="A3488" t="s">
        <v>17266</v>
      </c>
      <c r="B3488" s="3">
        <v>2003</v>
      </c>
      <c r="C3488" t="s">
        <v>17265</v>
      </c>
      <c r="D3488" t="s">
        <v>9193</v>
      </c>
      <c r="E3488" t="s">
        <v>37</v>
      </c>
      <c r="F3488" t="s">
        <v>585</v>
      </c>
      <c r="G3488">
        <v>85</v>
      </c>
      <c r="I3488">
        <v>6000000</v>
      </c>
      <c r="J3488">
        <v>7.2</v>
      </c>
      <c r="K3488">
        <f>Table1[[#This Row],[Gross Earning]]-Table1[[#This Row],[Budget]]</f>
        <v>-6000000</v>
      </c>
    </row>
    <row r="3489" spans="1:11">
      <c r="A3489" t="s">
        <v>17282</v>
      </c>
      <c r="B3489" s="3">
        <v>2009</v>
      </c>
      <c r="C3489" t="s">
        <v>15477</v>
      </c>
      <c r="D3489" t="s">
        <v>7144</v>
      </c>
      <c r="E3489" t="s">
        <v>37</v>
      </c>
      <c r="F3489" t="s">
        <v>95</v>
      </c>
      <c r="G3489">
        <v>101</v>
      </c>
      <c r="I3489">
        <v>6000000</v>
      </c>
      <c r="J3489">
        <v>7.2</v>
      </c>
      <c r="K3489">
        <f>Table1[[#This Row],[Gross Earning]]-Table1[[#This Row],[Budget]]</f>
        <v>-6000000</v>
      </c>
    </row>
    <row r="3490" spans="1:11">
      <c r="A3490" t="s">
        <v>17288</v>
      </c>
      <c r="B3490" s="3">
        <v>2011</v>
      </c>
      <c r="C3490" t="s">
        <v>17286</v>
      </c>
      <c r="D3490" t="s">
        <v>59</v>
      </c>
      <c r="E3490" t="s">
        <v>37</v>
      </c>
      <c r="F3490" t="s">
        <v>585</v>
      </c>
      <c r="G3490">
        <v>90</v>
      </c>
      <c r="I3490">
        <v>6000000</v>
      </c>
      <c r="J3490">
        <v>5.4</v>
      </c>
      <c r="K3490">
        <f>Table1[[#This Row],[Gross Earning]]-Table1[[#This Row],[Budget]]</f>
        <v>-6000000</v>
      </c>
    </row>
    <row r="3491" spans="1:11">
      <c r="A3491" t="s">
        <v>17319</v>
      </c>
      <c r="B3491" s="3">
        <v>2012</v>
      </c>
      <c r="C3491" t="s">
        <v>17318</v>
      </c>
      <c r="D3491" t="s">
        <v>5967</v>
      </c>
      <c r="E3491" t="s">
        <v>37</v>
      </c>
      <c r="F3491" t="s">
        <v>585</v>
      </c>
      <c r="G3491">
        <v>90</v>
      </c>
      <c r="I3491">
        <v>6000000</v>
      </c>
      <c r="J3491">
        <v>6.5</v>
      </c>
      <c r="K3491">
        <f>Table1[[#This Row],[Gross Earning]]-Table1[[#This Row],[Budget]]</f>
        <v>-6000000</v>
      </c>
    </row>
    <row r="3492" spans="1:11">
      <c r="A3492" t="s">
        <v>19272</v>
      </c>
      <c r="B3492" s="3">
        <v>1966</v>
      </c>
      <c r="C3492" t="s">
        <v>11032</v>
      </c>
      <c r="D3492" t="s">
        <v>10413</v>
      </c>
      <c r="E3492" t="s">
        <v>37</v>
      </c>
      <c r="F3492" t="s">
        <v>6036</v>
      </c>
      <c r="G3492">
        <v>128</v>
      </c>
      <c r="I3492">
        <v>6000000</v>
      </c>
      <c r="J3492">
        <v>6.7</v>
      </c>
      <c r="K3492">
        <f>Table1[[#This Row],[Gross Earning]]-Table1[[#This Row],[Budget]]</f>
        <v>-6000000</v>
      </c>
    </row>
    <row r="3493" spans="1:11">
      <c r="A3493" t="s">
        <v>15908</v>
      </c>
      <c r="B3493" s="3">
        <v>1999</v>
      </c>
      <c r="C3493" t="s">
        <v>15906</v>
      </c>
      <c r="D3493" t="s">
        <v>1826</v>
      </c>
      <c r="E3493" t="s">
        <v>37</v>
      </c>
      <c r="F3493" t="s">
        <v>585</v>
      </c>
      <c r="G3493">
        <v>126</v>
      </c>
      <c r="H3493">
        <v>1997807</v>
      </c>
      <c r="I3493">
        <v>8000000</v>
      </c>
      <c r="J3493">
        <v>7.1</v>
      </c>
      <c r="K3493">
        <f>Table1[[#This Row],[Gross Earning]]-Table1[[#This Row],[Budget]]</f>
        <v>-6002193</v>
      </c>
    </row>
    <row r="3494" spans="1:11">
      <c r="A3494" t="s">
        <v>7527</v>
      </c>
      <c r="B3494" s="3">
        <v>2010</v>
      </c>
      <c r="C3494" t="s">
        <v>7525</v>
      </c>
      <c r="D3494" t="s">
        <v>515</v>
      </c>
      <c r="E3494" t="s">
        <v>37</v>
      </c>
      <c r="F3494" t="s">
        <v>95</v>
      </c>
      <c r="G3494">
        <v>109</v>
      </c>
      <c r="H3494">
        <v>28995450</v>
      </c>
      <c r="I3494">
        <v>35000000</v>
      </c>
      <c r="J3494">
        <v>6.1</v>
      </c>
      <c r="K3494">
        <f>Table1[[#This Row],[Gross Earning]]-Table1[[#This Row],[Budget]]</f>
        <v>-6004550</v>
      </c>
    </row>
    <row r="3495" spans="1:11">
      <c r="A3495" t="s">
        <v>11165</v>
      </c>
      <c r="B3495" s="3">
        <v>2011</v>
      </c>
      <c r="C3495" t="s">
        <v>11164</v>
      </c>
      <c r="D3495" t="s">
        <v>1681</v>
      </c>
      <c r="E3495" t="s">
        <v>37</v>
      </c>
      <c r="F3495" t="s">
        <v>585</v>
      </c>
      <c r="G3495">
        <v>117</v>
      </c>
      <c r="H3495">
        <v>13987482</v>
      </c>
      <c r="I3495">
        <v>20000000</v>
      </c>
      <c r="J3495">
        <v>6</v>
      </c>
      <c r="K3495">
        <f>Table1[[#This Row],[Gross Earning]]-Table1[[#This Row],[Budget]]</f>
        <v>-6012518</v>
      </c>
    </row>
    <row r="3496" spans="1:11">
      <c r="A3496" t="s">
        <v>15716</v>
      </c>
      <c r="B3496" s="3">
        <v>2007</v>
      </c>
      <c r="C3496" t="s">
        <v>13514</v>
      </c>
      <c r="D3496" t="s">
        <v>1634</v>
      </c>
      <c r="E3496" t="s">
        <v>37</v>
      </c>
      <c r="F3496" t="s">
        <v>39</v>
      </c>
      <c r="G3496">
        <v>95</v>
      </c>
      <c r="H3496">
        <v>2955039</v>
      </c>
      <c r="I3496">
        <v>9000000</v>
      </c>
      <c r="J3496">
        <v>6.2</v>
      </c>
      <c r="K3496">
        <f>Table1[[#This Row],[Gross Earning]]-Table1[[#This Row],[Budget]]</f>
        <v>-6044961</v>
      </c>
    </row>
    <row r="3497" spans="1:11">
      <c r="A3497" t="s">
        <v>13956</v>
      </c>
      <c r="B3497" s="3">
        <v>2007</v>
      </c>
      <c r="C3497" t="s">
        <v>3585</v>
      </c>
      <c r="D3497" t="s">
        <v>1415</v>
      </c>
      <c r="E3497" t="s">
        <v>37</v>
      </c>
      <c r="F3497" t="s">
        <v>39</v>
      </c>
      <c r="G3497">
        <v>106</v>
      </c>
      <c r="H3497">
        <v>5949693</v>
      </c>
      <c r="I3497">
        <v>12000000</v>
      </c>
      <c r="J3497">
        <v>7.4</v>
      </c>
      <c r="K3497">
        <f>Table1[[#This Row],[Gross Earning]]-Table1[[#This Row],[Budget]]</f>
        <v>-6050307</v>
      </c>
    </row>
    <row r="3498" spans="1:11">
      <c r="A3498" t="s">
        <v>4279</v>
      </c>
      <c r="B3498" s="3">
        <v>1997</v>
      </c>
      <c r="C3498" t="s">
        <v>1819</v>
      </c>
      <c r="D3498" t="s">
        <v>4277</v>
      </c>
      <c r="E3498" t="s">
        <v>37</v>
      </c>
      <c r="F3498" t="s">
        <v>585</v>
      </c>
      <c r="G3498">
        <v>110</v>
      </c>
      <c r="H3498">
        <v>33927476</v>
      </c>
      <c r="I3498">
        <v>40000000</v>
      </c>
      <c r="J3498">
        <v>5.7</v>
      </c>
      <c r="K3498">
        <f>Table1[[#This Row],[Gross Earning]]-Table1[[#This Row],[Budget]]</f>
        <v>-6072524</v>
      </c>
    </row>
    <row r="3499" spans="1:11">
      <c r="A3499" t="s">
        <v>15364</v>
      </c>
      <c r="B3499" s="3">
        <v>1994</v>
      </c>
      <c r="C3499" t="s">
        <v>15363</v>
      </c>
      <c r="D3499" t="s">
        <v>1009</v>
      </c>
      <c r="E3499" t="s">
        <v>37</v>
      </c>
      <c r="F3499" t="s">
        <v>95</v>
      </c>
      <c r="G3499">
        <v>83</v>
      </c>
      <c r="H3499">
        <v>126247</v>
      </c>
      <c r="I3499">
        <v>6200000</v>
      </c>
      <c r="J3499">
        <v>3.3</v>
      </c>
      <c r="K3499">
        <f>Table1[[#This Row],[Gross Earning]]-Table1[[#This Row],[Budget]]</f>
        <v>-6073753</v>
      </c>
    </row>
    <row r="3500" spans="1:11">
      <c r="A3500" t="s">
        <v>16167</v>
      </c>
      <c r="B3500" s="3">
        <v>2010</v>
      </c>
      <c r="C3500" t="s">
        <v>9721</v>
      </c>
      <c r="D3500" t="s">
        <v>3067</v>
      </c>
      <c r="E3500" t="s">
        <v>37</v>
      </c>
      <c r="F3500" t="s">
        <v>585</v>
      </c>
      <c r="G3500">
        <v>113</v>
      </c>
      <c r="H3500">
        <v>1094798</v>
      </c>
      <c r="I3500">
        <v>7200000</v>
      </c>
      <c r="J3500">
        <v>7.2</v>
      </c>
      <c r="K3500">
        <f>Table1[[#This Row],[Gross Earning]]-Table1[[#This Row],[Budget]]</f>
        <v>-6105202</v>
      </c>
    </row>
    <row r="3501" spans="1:11">
      <c r="A3501" t="s">
        <v>6589</v>
      </c>
      <c r="B3501" s="3">
        <v>1999</v>
      </c>
      <c r="C3501" t="s">
        <v>6588</v>
      </c>
      <c r="D3501" t="s">
        <v>4262</v>
      </c>
      <c r="E3501" t="s">
        <v>37</v>
      </c>
      <c r="F3501" t="s">
        <v>39</v>
      </c>
      <c r="G3501">
        <v>102</v>
      </c>
      <c r="H3501">
        <v>33864342</v>
      </c>
      <c r="I3501">
        <v>40000000</v>
      </c>
      <c r="J3501">
        <v>5.8</v>
      </c>
      <c r="K3501">
        <f>Table1[[#This Row],[Gross Earning]]-Table1[[#This Row],[Budget]]</f>
        <v>-6135658</v>
      </c>
    </row>
    <row r="3502" spans="1:11">
      <c r="A3502" t="s">
        <v>9848</v>
      </c>
      <c r="B3502" s="3">
        <v>2011</v>
      </c>
      <c r="C3502" t="s">
        <v>5861</v>
      </c>
      <c r="D3502" t="s">
        <v>5544</v>
      </c>
      <c r="E3502" t="s">
        <v>37</v>
      </c>
      <c r="F3502" t="s">
        <v>39</v>
      </c>
      <c r="G3502">
        <v>90</v>
      </c>
      <c r="H3502">
        <v>18860403</v>
      </c>
      <c r="I3502">
        <v>25000000</v>
      </c>
      <c r="J3502">
        <v>4</v>
      </c>
      <c r="K3502">
        <f>Table1[[#This Row],[Gross Earning]]-Table1[[#This Row],[Budget]]</f>
        <v>-6139597</v>
      </c>
    </row>
    <row r="3503" spans="1:11">
      <c r="A3503" t="s">
        <v>12508</v>
      </c>
      <c r="B3503" s="3">
        <v>1988</v>
      </c>
      <c r="C3503" t="s">
        <v>9927</v>
      </c>
      <c r="D3503" t="s">
        <v>2469</v>
      </c>
      <c r="E3503" t="s">
        <v>37</v>
      </c>
      <c r="F3503" t="s">
        <v>39</v>
      </c>
      <c r="G3503">
        <v>105</v>
      </c>
      <c r="H3503">
        <v>13854000</v>
      </c>
      <c r="I3503">
        <v>20000000</v>
      </c>
      <c r="J3503">
        <v>5.2</v>
      </c>
      <c r="K3503">
        <f>Table1[[#This Row],[Gross Earning]]-Table1[[#This Row],[Budget]]</f>
        <v>-6146000</v>
      </c>
    </row>
    <row r="3504" spans="1:11">
      <c r="A3504" t="s">
        <v>14623</v>
      </c>
      <c r="B3504" s="3">
        <v>2002</v>
      </c>
      <c r="C3504" t="s">
        <v>14622</v>
      </c>
      <c r="D3504" t="s">
        <v>1681</v>
      </c>
      <c r="E3504" t="s">
        <v>37</v>
      </c>
      <c r="F3504" t="s">
        <v>585</v>
      </c>
      <c r="G3504">
        <v>86</v>
      </c>
      <c r="H3504">
        <v>4814244</v>
      </c>
      <c r="I3504">
        <v>11000000</v>
      </c>
      <c r="J3504">
        <v>5.3</v>
      </c>
      <c r="K3504">
        <f>Table1[[#This Row],[Gross Earning]]-Table1[[#This Row],[Budget]]</f>
        <v>-6185756</v>
      </c>
    </row>
    <row r="3505" spans="1:11">
      <c r="A3505" t="s">
        <v>11160</v>
      </c>
      <c r="B3505" s="3">
        <v>1997</v>
      </c>
      <c r="C3505" t="s">
        <v>2461</v>
      </c>
      <c r="D3505" t="s">
        <v>422</v>
      </c>
      <c r="E3505" t="s">
        <v>37</v>
      </c>
      <c r="F3505" t="s">
        <v>95</v>
      </c>
      <c r="G3505">
        <v>94</v>
      </c>
      <c r="H3505">
        <v>13801755</v>
      </c>
      <c r="I3505">
        <v>20000000</v>
      </c>
      <c r="J3505">
        <v>6.6</v>
      </c>
      <c r="K3505">
        <f>Table1[[#This Row],[Gross Earning]]-Table1[[#This Row],[Budget]]</f>
        <v>-6198245</v>
      </c>
    </row>
    <row r="3506" spans="1:11">
      <c r="A3506" t="s">
        <v>16158</v>
      </c>
      <c r="B3506" s="3">
        <v>1998</v>
      </c>
      <c r="C3506" t="s">
        <v>4950</v>
      </c>
      <c r="D3506" t="s">
        <v>1009</v>
      </c>
      <c r="E3506" t="s">
        <v>37</v>
      </c>
      <c r="F3506" t="s">
        <v>585</v>
      </c>
      <c r="G3506">
        <v>104</v>
      </c>
      <c r="H3506">
        <v>1789892</v>
      </c>
      <c r="I3506">
        <v>8000000</v>
      </c>
      <c r="J3506">
        <v>6.6</v>
      </c>
      <c r="K3506">
        <f>Table1[[#This Row],[Gross Earning]]-Table1[[#This Row],[Budget]]</f>
        <v>-6210108</v>
      </c>
    </row>
    <row r="3507" spans="1:11">
      <c r="A3507" t="s">
        <v>4131</v>
      </c>
      <c r="B3507" s="3">
        <v>2003</v>
      </c>
      <c r="C3507" t="s">
        <v>1340</v>
      </c>
      <c r="D3507" t="s">
        <v>1644</v>
      </c>
      <c r="E3507" t="s">
        <v>37</v>
      </c>
      <c r="F3507" t="s">
        <v>39</v>
      </c>
      <c r="G3507">
        <v>119</v>
      </c>
      <c r="H3507">
        <v>53789313</v>
      </c>
      <c r="I3507">
        <v>60000000</v>
      </c>
      <c r="J3507">
        <v>6.3</v>
      </c>
      <c r="K3507">
        <f>Table1[[#This Row],[Gross Earning]]-Table1[[#This Row],[Budget]]</f>
        <v>-6210687</v>
      </c>
    </row>
    <row r="3508" spans="1:11">
      <c r="A3508" t="s">
        <v>2072</v>
      </c>
      <c r="B3508" s="3">
        <v>2010</v>
      </c>
      <c r="C3508" t="s">
        <v>1252</v>
      </c>
      <c r="D3508" t="s">
        <v>200</v>
      </c>
      <c r="E3508" t="s">
        <v>37</v>
      </c>
      <c r="F3508" t="s">
        <v>95</v>
      </c>
      <c r="G3508">
        <v>118</v>
      </c>
      <c r="H3508">
        <v>88761720</v>
      </c>
      <c r="I3508">
        <v>95000000</v>
      </c>
      <c r="J3508">
        <v>5.9</v>
      </c>
      <c r="K3508">
        <f>Table1[[#This Row],[Gross Earning]]-Table1[[#This Row],[Budget]]</f>
        <v>-6238280</v>
      </c>
    </row>
    <row r="3509" spans="1:11">
      <c r="A3509" t="s">
        <v>17197</v>
      </c>
      <c r="B3509" s="3">
        <v>1969</v>
      </c>
      <c r="C3509" t="s">
        <v>17194</v>
      </c>
      <c r="D3509" t="s">
        <v>136</v>
      </c>
      <c r="E3509" t="s">
        <v>37</v>
      </c>
      <c r="F3509" t="s">
        <v>585</v>
      </c>
      <c r="G3509">
        <v>144</v>
      </c>
      <c r="I3509">
        <v>6244087</v>
      </c>
      <c r="J3509">
        <v>8</v>
      </c>
      <c r="K3509">
        <f>Table1[[#This Row],[Gross Earning]]-Table1[[#This Row],[Budget]]</f>
        <v>-6244087</v>
      </c>
    </row>
    <row r="3510" spans="1:11">
      <c r="A3510" t="s">
        <v>13093</v>
      </c>
      <c r="B3510" s="3">
        <v>2000</v>
      </c>
      <c r="C3510" t="s">
        <v>13092</v>
      </c>
      <c r="D3510" t="s">
        <v>1415</v>
      </c>
      <c r="E3510" t="s">
        <v>37</v>
      </c>
      <c r="F3510" t="s">
        <v>39</v>
      </c>
      <c r="G3510">
        <v>94</v>
      </c>
      <c r="H3510">
        <v>8735529</v>
      </c>
      <c r="I3510">
        <v>15000000</v>
      </c>
      <c r="J3510">
        <v>5.5</v>
      </c>
      <c r="K3510">
        <f>Table1[[#This Row],[Gross Earning]]-Table1[[#This Row],[Budget]]</f>
        <v>-6264471</v>
      </c>
    </row>
    <row r="3511" spans="1:11">
      <c r="A3511" t="s">
        <v>7494</v>
      </c>
      <c r="B3511" s="3">
        <v>2008</v>
      </c>
      <c r="C3511" t="s">
        <v>3470</v>
      </c>
      <c r="D3511" t="s">
        <v>2125</v>
      </c>
      <c r="E3511" t="s">
        <v>37</v>
      </c>
      <c r="F3511" t="s">
        <v>585</v>
      </c>
      <c r="G3511">
        <v>101</v>
      </c>
      <c r="H3511">
        <v>28687835</v>
      </c>
      <c r="I3511">
        <v>35000000</v>
      </c>
      <c r="J3511">
        <v>6.2</v>
      </c>
      <c r="K3511">
        <f>Table1[[#This Row],[Gross Earning]]-Table1[[#This Row],[Budget]]</f>
        <v>-6312165</v>
      </c>
    </row>
    <row r="3512" spans="1:11">
      <c r="A3512" t="s">
        <v>11242</v>
      </c>
      <c r="B3512" s="3">
        <v>2015</v>
      </c>
      <c r="C3512" t="s">
        <v>9710</v>
      </c>
      <c r="D3512" t="s">
        <v>2527</v>
      </c>
      <c r="E3512" t="s">
        <v>37</v>
      </c>
      <c r="F3512" t="s">
        <v>585</v>
      </c>
      <c r="G3512">
        <v>101</v>
      </c>
      <c r="H3512">
        <v>13650738</v>
      </c>
      <c r="I3512">
        <v>20000000</v>
      </c>
      <c r="J3512">
        <v>6.6</v>
      </c>
      <c r="K3512">
        <f>Table1[[#This Row],[Gross Earning]]-Table1[[#This Row],[Budget]]</f>
        <v>-6349262</v>
      </c>
    </row>
    <row r="3513" spans="1:11">
      <c r="A3513" t="s">
        <v>15245</v>
      </c>
      <c r="B3513" s="3">
        <v>2002</v>
      </c>
      <c r="C3513" t="s">
        <v>5403</v>
      </c>
      <c r="D3513" t="s">
        <v>1924</v>
      </c>
      <c r="E3513" t="s">
        <v>37</v>
      </c>
      <c r="F3513" t="s">
        <v>585</v>
      </c>
      <c r="G3513">
        <v>98</v>
      </c>
      <c r="H3513">
        <v>1641788</v>
      </c>
      <c r="I3513">
        <v>8000000</v>
      </c>
      <c r="J3513">
        <v>6.8</v>
      </c>
      <c r="K3513">
        <f>Table1[[#This Row],[Gross Earning]]-Table1[[#This Row],[Budget]]</f>
        <v>-6358212</v>
      </c>
    </row>
    <row r="3514" spans="1:11">
      <c r="A3514" t="s">
        <v>14330</v>
      </c>
      <c r="B3514" s="3">
        <v>2013</v>
      </c>
      <c r="C3514" t="s">
        <v>14327</v>
      </c>
      <c r="D3514" t="s">
        <v>3409</v>
      </c>
      <c r="E3514" t="s">
        <v>9795</v>
      </c>
      <c r="F3514" t="s">
        <v>4830</v>
      </c>
      <c r="G3514">
        <v>172</v>
      </c>
      <c r="H3514">
        <v>2835886</v>
      </c>
      <c r="I3514">
        <v>9200000</v>
      </c>
      <c r="J3514">
        <v>7.7</v>
      </c>
      <c r="K3514">
        <f>Table1[[#This Row],[Gross Earning]]-Table1[[#This Row],[Budget]]</f>
        <v>-6364114</v>
      </c>
    </row>
    <row r="3515" spans="1:11">
      <c r="A3515" t="s">
        <v>11177</v>
      </c>
      <c r="B3515" s="3">
        <v>2009</v>
      </c>
      <c r="C3515" t="s">
        <v>4531</v>
      </c>
      <c r="D3515" t="s">
        <v>1401</v>
      </c>
      <c r="E3515" t="s">
        <v>37</v>
      </c>
      <c r="F3515" t="s">
        <v>585</v>
      </c>
      <c r="G3515">
        <v>96</v>
      </c>
      <c r="H3515">
        <v>13630226</v>
      </c>
      <c r="I3515">
        <v>20000000</v>
      </c>
      <c r="J3515">
        <v>6.2</v>
      </c>
      <c r="K3515">
        <f>Table1[[#This Row],[Gross Earning]]-Table1[[#This Row],[Budget]]</f>
        <v>-6369774</v>
      </c>
    </row>
    <row r="3516" spans="1:11">
      <c r="A3516" t="s">
        <v>11966</v>
      </c>
      <c r="B3516" s="3">
        <v>2009</v>
      </c>
      <c r="C3516" t="s">
        <v>9392</v>
      </c>
      <c r="D3516" t="s">
        <v>6326</v>
      </c>
      <c r="E3516" t="s">
        <v>37</v>
      </c>
      <c r="F3516" t="s">
        <v>585</v>
      </c>
      <c r="G3516">
        <v>112</v>
      </c>
      <c r="H3516">
        <v>6615578</v>
      </c>
      <c r="I3516">
        <v>13000000</v>
      </c>
      <c r="J3516">
        <v>7</v>
      </c>
      <c r="K3516">
        <f>Table1[[#This Row],[Gross Earning]]-Table1[[#This Row],[Budget]]</f>
        <v>-6384422</v>
      </c>
    </row>
    <row r="3517" spans="1:11">
      <c r="A3517" t="s">
        <v>16850</v>
      </c>
      <c r="B3517" s="3">
        <v>2009</v>
      </c>
      <c r="C3517" t="s">
        <v>16847</v>
      </c>
      <c r="D3517" t="s">
        <v>16849</v>
      </c>
      <c r="E3517" t="s">
        <v>37</v>
      </c>
      <c r="F3517" t="s">
        <v>39</v>
      </c>
      <c r="G3517">
        <v>88</v>
      </c>
      <c r="H3517">
        <v>110029</v>
      </c>
      <c r="I3517">
        <v>6500000</v>
      </c>
      <c r="J3517">
        <v>6.3</v>
      </c>
      <c r="K3517">
        <f>Table1[[#This Row],[Gross Earning]]-Table1[[#This Row],[Budget]]</f>
        <v>-6389971</v>
      </c>
    </row>
    <row r="3518" spans="1:11">
      <c r="A3518" t="s">
        <v>15601</v>
      </c>
      <c r="B3518" s="3">
        <v>2010</v>
      </c>
      <c r="C3518" t="s">
        <v>15600</v>
      </c>
      <c r="D3518" t="s">
        <v>4296</v>
      </c>
      <c r="E3518" t="s">
        <v>37</v>
      </c>
      <c r="F3518" t="s">
        <v>585</v>
      </c>
      <c r="G3518">
        <v>106</v>
      </c>
      <c r="H3518">
        <v>3571735</v>
      </c>
      <c r="I3518">
        <v>10000000</v>
      </c>
      <c r="J3518">
        <v>6.6</v>
      </c>
      <c r="K3518">
        <f>Table1[[#This Row],[Gross Earning]]-Table1[[#This Row],[Budget]]</f>
        <v>-6428265</v>
      </c>
    </row>
    <row r="3519" spans="1:11">
      <c r="A3519" t="s">
        <v>15432</v>
      </c>
      <c r="B3519" s="3">
        <v>2004</v>
      </c>
      <c r="C3519" t="s">
        <v>15431</v>
      </c>
      <c r="D3519" t="s">
        <v>2527</v>
      </c>
      <c r="E3519" t="s">
        <v>37</v>
      </c>
      <c r="F3519" t="s">
        <v>585</v>
      </c>
      <c r="G3519">
        <v>85</v>
      </c>
      <c r="H3519">
        <v>70527</v>
      </c>
      <c r="I3519">
        <v>6500000</v>
      </c>
      <c r="J3519">
        <v>6.7</v>
      </c>
      <c r="K3519">
        <f>Table1[[#This Row],[Gross Earning]]-Table1[[#This Row],[Budget]]</f>
        <v>-6429473</v>
      </c>
    </row>
    <row r="3520" spans="1:11">
      <c r="A3520" t="s">
        <v>16931</v>
      </c>
      <c r="B3520" s="3">
        <v>2009</v>
      </c>
      <c r="C3520" t="s">
        <v>16930</v>
      </c>
      <c r="D3520" t="s">
        <v>5605</v>
      </c>
      <c r="E3520" t="s">
        <v>37</v>
      </c>
      <c r="F3520" t="s">
        <v>585</v>
      </c>
      <c r="G3520">
        <v>105</v>
      </c>
      <c r="H3520">
        <v>66637</v>
      </c>
      <c r="I3520">
        <v>6500000</v>
      </c>
      <c r="J3520">
        <v>7.2</v>
      </c>
      <c r="K3520">
        <f>Table1[[#This Row],[Gross Earning]]-Table1[[#This Row],[Budget]]</f>
        <v>-6433363</v>
      </c>
    </row>
    <row r="3521" spans="1:11">
      <c r="A3521" t="s">
        <v>16926</v>
      </c>
      <c r="B3521" s="3">
        <v>2000</v>
      </c>
      <c r="C3521" t="s">
        <v>16924</v>
      </c>
      <c r="D3521" t="s">
        <v>3409</v>
      </c>
      <c r="E3521" t="s">
        <v>37</v>
      </c>
      <c r="G3521">
        <v>106</v>
      </c>
      <c r="H3521">
        <v>64148</v>
      </c>
      <c r="I3521">
        <v>6500000</v>
      </c>
      <c r="J3521">
        <v>7.3</v>
      </c>
      <c r="K3521">
        <f>Table1[[#This Row],[Gross Earning]]-Table1[[#This Row],[Budget]]</f>
        <v>-6435852</v>
      </c>
    </row>
    <row r="3522" spans="1:11">
      <c r="A3522" t="s">
        <v>13608</v>
      </c>
      <c r="B3522" s="3">
        <v>2000</v>
      </c>
      <c r="C3522" t="s">
        <v>9128</v>
      </c>
      <c r="D3522" t="s">
        <v>1544</v>
      </c>
      <c r="E3522" t="s">
        <v>37</v>
      </c>
      <c r="F3522" t="s">
        <v>585</v>
      </c>
      <c r="G3522">
        <v>124</v>
      </c>
      <c r="H3522">
        <v>7060876</v>
      </c>
      <c r="I3522">
        <v>13500000</v>
      </c>
      <c r="J3522">
        <v>7.4</v>
      </c>
      <c r="K3522">
        <f>Table1[[#This Row],[Gross Earning]]-Table1[[#This Row],[Budget]]</f>
        <v>-6439124</v>
      </c>
    </row>
    <row r="3523" spans="1:11">
      <c r="A3523" t="s">
        <v>14276</v>
      </c>
      <c r="B3523" s="3">
        <v>2006</v>
      </c>
      <c r="C3523" t="s">
        <v>11224</v>
      </c>
      <c r="D3523" t="s">
        <v>1671</v>
      </c>
      <c r="E3523" t="s">
        <v>37</v>
      </c>
      <c r="F3523" t="s">
        <v>39</v>
      </c>
      <c r="G3523">
        <v>86</v>
      </c>
      <c r="H3523">
        <v>5542025</v>
      </c>
      <c r="I3523">
        <v>12000000</v>
      </c>
      <c r="J3523">
        <v>6.3</v>
      </c>
      <c r="K3523">
        <f>Table1[[#This Row],[Gross Earning]]-Table1[[#This Row],[Budget]]</f>
        <v>-6457975</v>
      </c>
    </row>
    <row r="3524" spans="1:11">
      <c r="A3524" t="s">
        <v>16719</v>
      </c>
      <c r="B3524" s="3">
        <v>2015</v>
      </c>
      <c r="C3524" t="s">
        <v>14895</v>
      </c>
      <c r="D3524" t="s">
        <v>6326</v>
      </c>
      <c r="E3524" t="s">
        <v>37</v>
      </c>
      <c r="F3524" t="s">
        <v>39</v>
      </c>
      <c r="G3524">
        <v>103</v>
      </c>
      <c r="H3524">
        <v>532988</v>
      </c>
      <c r="I3524">
        <v>7000000</v>
      </c>
      <c r="J3524">
        <v>6.5</v>
      </c>
      <c r="K3524">
        <f>Table1[[#This Row],[Gross Earning]]-Table1[[#This Row],[Budget]]</f>
        <v>-6467012</v>
      </c>
    </row>
    <row r="3525" spans="1:11">
      <c r="A3525" t="s">
        <v>13220</v>
      </c>
      <c r="B3525" s="3">
        <v>1995</v>
      </c>
      <c r="C3525" t="s">
        <v>5164</v>
      </c>
      <c r="D3525" t="s">
        <v>1935</v>
      </c>
      <c r="E3525" t="s">
        <v>37</v>
      </c>
      <c r="F3525" t="s">
        <v>585</v>
      </c>
      <c r="G3525">
        <v>115</v>
      </c>
      <c r="H3525">
        <v>529766</v>
      </c>
      <c r="I3525">
        <v>7000000</v>
      </c>
      <c r="J3525">
        <v>6.8</v>
      </c>
      <c r="K3525">
        <f>Table1[[#This Row],[Gross Earning]]-Table1[[#This Row],[Budget]]</f>
        <v>-6470234</v>
      </c>
    </row>
    <row r="3526" spans="1:11">
      <c r="A3526" t="s">
        <v>6592</v>
      </c>
      <c r="B3526" s="3">
        <v>2000</v>
      </c>
      <c r="C3526" t="s">
        <v>2565</v>
      </c>
      <c r="D3526" t="s">
        <v>3409</v>
      </c>
      <c r="E3526" t="s">
        <v>37</v>
      </c>
      <c r="F3526" t="s">
        <v>39</v>
      </c>
      <c r="G3526">
        <v>123</v>
      </c>
      <c r="H3526">
        <v>33508922</v>
      </c>
      <c r="I3526">
        <v>40000000</v>
      </c>
      <c r="J3526">
        <v>7.2</v>
      </c>
      <c r="K3526">
        <f>Table1[[#This Row],[Gross Earning]]-Table1[[#This Row],[Budget]]</f>
        <v>-6491078</v>
      </c>
    </row>
    <row r="3527" spans="1:11">
      <c r="A3527" t="s">
        <v>16891</v>
      </c>
      <c r="B3527" s="3">
        <v>1971</v>
      </c>
      <c r="C3527" t="s">
        <v>7281</v>
      </c>
      <c r="D3527" t="s">
        <v>2954</v>
      </c>
      <c r="E3527" t="s">
        <v>37</v>
      </c>
      <c r="F3527" t="s">
        <v>277</v>
      </c>
      <c r="G3527">
        <v>115</v>
      </c>
      <c r="I3527">
        <v>6500000</v>
      </c>
      <c r="J3527">
        <v>7.2</v>
      </c>
      <c r="K3527">
        <f>Table1[[#This Row],[Gross Earning]]-Table1[[#This Row],[Budget]]</f>
        <v>-6500000</v>
      </c>
    </row>
    <row r="3528" spans="1:11">
      <c r="A3528" t="s">
        <v>16936</v>
      </c>
      <c r="B3528" s="3">
        <v>2010</v>
      </c>
      <c r="C3528" t="s">
        <v>16934</v>
      </c>
      <c r="D3528" t="s">
        <v>16935</v>
      </c>
      <c r="E3528" t="s">
        <v>37</v>
      </c>
      <c r="F3528" t="s">
        <v>585</v>
      </c>
      <c r="G3528">
        <v>102</v>
      </c>
      <c r="I3528">
        <v>6500000</v>
      </c>
      <c r="J3528">
        <v>6.5</v>
      </c>
      <c r="K3528">
        <f>Table1[[#This Row],[Gross Earning]]-Table1[[#This Row],[Budget]]</f>
        <v>-6500000</v>
      </c>
    </row>
    <row r="3529" spans="1:11">
      <c r="A3529" t="s">
        <v>3063</v>
      </c>
      <c r="B3529" s="3">
        <v>2000</v>
      </c>
      <c r="C3529" t="s">
        <v>313</v>
      </c>
      <c r="D3529" t="s">
        <v>712</v>
      </c>
      <c r="E3529" t="s">
        <v>37</v>
      </c>
      <c r="F3529" t="s">
        <v>39</v>
      </c>
      <c r="G3529">
        <v>124</v>
      </c>
      <c r="H3529">
        <v>68473360</v>
      </c>
      <c r="I3529">
        <v>75000000</v>
      </c>
      <c r="J3529">
        <v>5.9</v>
      </c>
      <c r="K3529">
        <f>Table1[[#This Row],[Gross Earning]]-Table1[[#This Row],[Budget]]</f>
        <v>-6526640</v>
      </c>
    </row>
    <row r="3530" spans="1:11">
      <c r="A3530" t="s">
        <v>16723</v>
      </c>
      <c r="B3530" s="3">
        <v>2010</v>
      </c>
      <c r="C3530" t="s">
        <v>16722</v>
      </c>
      <c r="D3530" t="s">
        <v>1671</v>
      </c>
      <c r="E3530" t="s">
        <v>37</v>
      </c>
      <c r="F3530" t="s">
        <v>585</v>
      </c>
      <c r="G3530">
        <v>108</v>
      </c>
      <c r="H3530">
        <v>453079</v>
      </c>
      <c r="I3530">
        <v>7000000</v>
      </c>
      <c r="J3530">
        <v>5.9</v>
      </c>
      <c r="K3530">
        <f>Table1[[#This Row],[Gross Earning]]-Table1[[#This Row],[Budget]]</f>
        <v>-6546921</v>
      </c>
    </row>
    <row r="3531" spans="1:11">
      <c r="A3531" t="s">
        <v>11186</v>
      </c>
      <c r="B3531" s="3">
        <v>2006</v>
      </c>
      <c r="C3531" t="s">
        <v>11183</v>
      </c>
      <c r="D3531" t="s">
        <v>5940</v>
      </c>
      <c r="E3531" t="s">
        <v>37</v>
      </c>
      <c r="F3531" t="s">
        <v>95</v>
      </c>
      <c r="G3531">
        <v>123</v>
      </c>
      <c r="H3531">
        <v>13391174</v>
      </c>
      <c r="I3531">
        <v>20000000</v>
      </c>
      <c r="J3531">
        <v>6.3</v>
      </c>
      <c r="K3531">
        <f>Table1[[#This Row],[Gross Earning]]-Table1[[#This Row],[Budget]]</f>
        <v>-6608826</v>
      </c>
    </row>
    <row r="3532" spans="1:11">
      <c r="A3532" t="s">
        <v>11180</v>
      </c>
      <c r="B3532" s="3">
        <v>1994</v>
      </c>
      <c r="C3532" t="s">
        <v>4003</v>
      </c>
      <c r="D3532" t="s">
        <v>1009</v>
      </c>
      <c r="E3532" t="s">
        <v>37</v>
      </c>
      <c r="F3532" t="s">
        <v>585</v>
      </c>
      <c r="G3532">
        <v>98</v>
      </c>
      <c r="H3532">
        <v>13383737</v>
      </c>
      <c r="I3532">
        <v>20000000</v>
      </c>
      <c r="J3532">
        <v>7.5</v>
      </c>
      <c r="K3532">
        <f>Table1[[#This Row],[Gross Earning]]-Table1[[#This Row],[Budget]]</f>
        <v>-6616263</v>
      </c>
    </row>
    <row r="3533" spans="1:11">
      <c r="A3533" t="s">
        <v>16703</v>
      </c>
      <c r="B3533" s="3">
        <v>2010</v>
      </c>
      <c r="C3533" t="s">
        <v>16702</v>
      </c>
      <c r="D3533" t="s">
        <v>3409</v>
      </c>
      <c r="E3533" t="s">
        <v>37</v>
      </c>
      <c r="F3533" t="s">
        <v>585</v>
      </c>
      <c r="G3533">
        <v>106</v>
      </c>
      <c r="H3533">
        <v>382946</v>
      </c>
      <c r="I3533">
        <v>7000000</v>
      </c>
      <c r="J3533">
        <v>7.1</v>
      </c>
      <c r="K3533">
        <f>Table1[[#This Row],[Gross Earning]]-Table1[[#This Row],[Budget]]</f>
        <v>-6617054</v>
      </c>
    </row>
    <row r="3534" spans="1:11">
      <c r="A3534" t="s">
        <v>13101</v>
      </c>
      <c r="B3534" s="3">
        <v>2002</v>
      </c>
      <c r="C3534" t="s">
        <v>5990</v>
      </c>
      <c r="D3534" t="s">
        <v>1415</v>
      </c>
      <c r="E3534" t="s">
        <v>37</v>
      </c>
      <c r="F3534" t="s">
        <v>95</v>
      </c>
      <c r="G3534">
        <v>97</v>
      </c>
      <c r="H3534">
        <v>8378141</v>
      </c>
      <c r="I3534">
        <v>15000000</v>
      </c>
      <c r="J3534">
        <v>6.9</v>
      </c>
      <c r="K3534">
        <f>Table1[[#This Row],[Gross Earning]]-Table1[[#This Row],[Budget]]</f>
        <v>-6621859</v>
      </c>
    </row>
    <row r="3535" spans="1:11">
      <c r="A3535" t="s">
        <v>5843</v>
      </c>
      <c r="B3535" s="3">
        <v>2006</v>
      </c>
      <c r="C3535" t="s">
        <v>4619</v>
      </c>
      <c r="D3535" t="s">
        <v>5383</v>
      </c>
      <c r="E3535" t="s">
        <v>37</v>
      </c>
      <c r="F3535" t="s">
        <v>39</v>
      </c>
      <c r="G3535">
        <v>112</v>
      </c>
      <c r="H3535">
        <v>38360195</v>
      </c>
      <c r="I3535">
        <v>45000000</v>
      </c>
      <c r="J3535">
        <v>6.4</v>
      </c>
      <c r="K3535">
        <f>Table1[[#This Row],[Gross Earning]]-Table1[[#This Row],[Budget]]</f>
        <v>-6639805</v>
      </c>
    </row>
    <row r="3536" spans="1:11">
      <c r="A3536" t="s">
        <v>8787</v>
      </c>
      <c r="B3536" s="3">
        <v>1997</v>
      </c>
      <c r="C3536" t="s">
        <v>5111</v>
      </c>
      <c r="D3536" t="s">
        <v>787</v>
      </c>
      <c r="E3536" t="s">
        <v>37</v>
      </c>
      <c r="F3536" t="s">
        <v>95</v>
      </c>
      <c r="G3536">
        <v>89</v>
      </c>
      <c r="H3536">
        <v>22359293</v>
      </c>
      <c r="I3536">
        <v>29000000</v>
      </c>
      <c r="J3536">
        <v>5.8</v>
      </c>
      <c r="K3536">
        <f>Table1[[#This Row],[Gross Earning]]-Table1[[#This Row],[Budget]]</f>
        <v>-6640707</v>
      </c>
    </row>
    <row r="3537" spans="1:11">
      <c r="A3537" t="s">
        <v>2237</v>
      </c>
      <c r="B3537" s="3">
        <v>1997</v>
      </c>
      <c r="C3537" t="s">
        <v>1198</v>
      </c>
      <c r="D3537" t="s">
        <v>1675</v>
      </c>
      <c r="E3537" t="s">
        <v>37</v>
      </c>
      <c r="F3537" t="s">
        <v>39</v>
      </c>
      <c r="G3537">
        <v>116</v>
      </c>
      <c r="H3537">
        <v>61355436</v>
      </c>
      <c r="I3537">
        <v>68000000</v>
      </c>
      <c r="J3537">
        <v>6.2</v>
      </c>
      <c r="K3537">
        <f>Table1[[#This Row],[Gross Earning]]-Table1[[#This Row],[Budget]]</f>
        <v>-6644564</v>
      </c>
    </row>
    <row r="3538" spans="1:11">
      <c r="A3538" t="s">
        <v>13038</v>
      </c>
      <c r="B3538" s="3">
        <v>2004</v>
      </c>
      <c r="C3538" t="s">
        <v>6704</v>
      </c>
      <c r="D3538" t="s">
        <v>6507</v>
      </c>
      <c r="E3538" t="s">
        <v>37</v>
      </c>
      <c r="F3538" t="s">
        <v>39</v>
      </c>
      <c r="G3538">
        <v>125</v>
      </c>
      <c r="H3538">
        <v>13337299</v>
      </c>
      <c r="I3538">
        <v>20000000</v>
      </c>
      <c r="J3538">
        <v>6.6</v>
      </c>
      <c r="K3538">
        <f>Table1[[#This Row],[Gross Earning]]-Table1[[#This Row],[Budget]]</f>
        <v>-6662701</v>
      </c>
    </row>
    <row r="3539" spans="1:11">
      <c r="A3539" t="s">
        <v>15189</v>
      </c>
      <c r="B3539" s="3">
        <v>2012</v>
      </c>
      <c r="C3539" t="s">
        <v>15188</v>
      </c>
      <c r="D3539" t="s">
        <v>5567</v>
      </c>
      <c r="E3539" t="s">
        <v>37</v>
      </c>
      <c r="F3539" t="s">
        <v>39</v>
      </c>
      <c r="G3539">
        <v>111</v>
      </c>
      <c r="H3539">
        <v>3333823</v>
      </c>
      <c r="I3539">
        <v>10000000</v>
      </c>
      <c r="J3539">
        <v>5.5</v>
      </c>
      <c r="K3539">
        <f>Table1[[#This Row],[Gross Earning]]-Table1[[#This Row],[Budget]]</f>
        <v>-6666177</v>
      </c>
    </row>
    <row r="3540" spans="1:11">
      <c r="A3540" t="s">
        <v>17324</v>
      </c>
      <c r="B3540" s="3">
        <v>1964</v>
      </c>
      <c r="C3540" t="s">
        <v>4712</v>
      </c>
      <c r="D3540" t="s">
        <v>17323</v>
      </c>
      <c r="E3540" t="s">
        <v>37</v>
      </c>
      <c r="F3540" t="s">
        <v>5613</v>
      </c>
      <c r="G3540">
        <v>133</v>
      </c>
      <c r="I3540">
        <v>6700000</v>
      </c>
      <c r="J3540">
        <v>7.9</v>
      </c>
      <c r="K3540">
        <f>Table1[[#This Row],[Gross Earning]]-Table1[[#This Row],[Budget]]</f>
        <v>-6700000</v>
      </c>
    </row>
    <row r="3541" spans="1:11">
      <c r="A3541" t="s">
        <v>16805</v>
      </c>
      <c r="B3541" s="3">
        <v>2005</v>
      </c>
      <c r="C3541" t="s">
        <v>16804</v>
      </c>
      <c r="D3541" t="s">
        <v>2527</v>
      </c>
      <c r="E3541" t="s">
        <v>37</v>
      </c>
      <c r="F3541" t="s">
        <v>585</v>
      </c>
      <c r="G3541">
        <v>108</v>
      </c>
      <c r="H3541">
        <v>49526</v>
      </c>
      <c r="I3541">
        <v>6800000</v>
      </c>
      <c r="J3541">
        <v>7</v>
      </c>
      <c r="K3541">
        <f>Table1[[#This Row],[Gross Earning]]-Table1[[#This Row],[Budget]]</f>
        <v>-6750474</v>
      </c>
    </row>
    <row r="3542" spans="1:11">
      <c r="A3542" t="s">
        <v>13796</v>
      </c>
      <c r="B3542" s="3">
        <v>1999</v>
      </c>
      <c r="C3542" t="s">
        <v>10959</v>
      </c>
      <c r="D3542" t="s">
        <v>1671</v>
      </c>
      <c r="E3542" t="s">
        <v>37</v>
      </c>
      <c r="F3542" t="s">
        <v>39</v>
      </c>
      <c r="G3542">
        <v>94</v>
      </c>
      <c r="H3542">
        <v>6241697</v>
      </c>
      <c r="I3542">
        <v>13000000</v>
      </c>
      <c r="J3542">
        <v>6.1</v>
      </c>
      <c r="K3542">
        <f>Table1[[#This Row],[Gross Earning]]-Table1[[#This Row],[Budget]]</f>
        <v>-6758303</v>
      </c>
    </row>
    <row r="3543" spans="1:11">
      <c r="A3543" t="s">
        <v>16737</v>
      </c>
      <c r="B3543" s="3">
        <v>2005</v>
      </c>
      <c r="C3543" t="s">
        <v>2293</v>
      </c>
      <c r="D3543" t="s">
        <v>3409</v>
      </c>
      <c r="E3543" t="s">
        <v>37</v>
      </c>
      <c r="F3543" t="s">
        <v>585</v>
      </c>
      <c r="G3543">
        <v>97</v>
      </c>
      <c r="H3543">
        <v>233103</v>
      </c>
      <c r="I3543">
        <v>7000000</v>
      </c>
      <c r="J3543">
        <v>6.9</v>
      </c>
      <c r="K3543">
        <f>Table1[[#This Row],[Gross Earning]]-Table1[[#This Row],[Budget]]</f>
        <v>-6766897</v>
      </c>
    </row>
    <row r="3544" spans="1:11">
      <c r="A3544" t="s">
        <v>13874</v>
      </c>
      <c r="B3544" s="3">
        <v>2015</v>
      </c>
      <c r="C3544" t="s">
        <v>4531</v>
      </c>
      <c r="D3544" t="s">
        <v>5544</v>
      </c>
      <c r="E3544" t="s">
        <v>37</v>
      </c>
      <c r="F3544" t="s">
        <v>39</v>
      </c>
      <c r="G3544">
        <v>91</v>
      </c>
      <c r="H3544">
        <v>1712111</v>
      </c>
      <c r="I3544">
        <v>8495000</v>
      </c>
      <c r="J3544">
        <v>4.5</v>
      </c>
      <c r="K3544">
        <f>Table1[[#This Row],[Gross Earning]]-Table1[[#This Row],[Budget]]</f>
        <v>-6782889</v>
      </c>
    </row>
    <row r="3545" spans="1:11">
      <c r="A3545" t="s">
        <v>2712</v>
      </c>
      <c r="B3545" s="3">
        <v>2002</v>
      </c>
      <c r="C3545" t="s">
        <v>2709</v>
      </c>
      <c r="D3545" t="s">
        <v>2711</v>
      </c>
      <c r="E3545" t="s">
        <v>37</v>
      </c>
      <c r="F3545" t="s">
        <v>277</v>
      </c>
      <c r="G3545">
        <v>83</v>
      </c>
      <c r="H3545">
        <v>73215310</v>
      </c>
      <c r="I3545">
        <v>80000000</v>
      </c>
      <c r="J3545">
        <v>7</v>
      </c>
      <c r="K3545">
        <f>Table1[[#This Row],[Gross Earning]]-Table1[[#This Row],[Budget]]</f>
        <v>-6784690</v>
      </c>
    </row>
    <row r="3546" spans="1:11">
      <c r="A3546" t="s">
        <v>11202</v>
      </c>
      <c r="B3546" s="3">
        <v>2008</v>
      </c>
      <c r="C3546" t="s">
        <v>4401</v>
      </c>
      <c r="D3546" t="s">
        <v>2490</v>
      </c>
      <c r="E3546" t="s">
        <v>37</v>
      </c>
      <c r="F3546" t="s">
        <v>39</v>
      </c>
      <c r="G3546">
        <v>102</v>
      </c>
      <c r="H3546">
        <v>13214030</v>
      </c>
      <c r="I3546">
        <v>20000000</v>
      </c>
      <c r="J3546">
        <v>6.7</v>
      </c>
      <c r="K3546">
        <f>Table1[[#This Row],[Gross Earning]]-Table1[[#This Row],[Budget]]</f>
        <v>-6785970</v>
      </c>
    </row>
    <row r="3547" spans="1:11">
      <c r="A3547" t="s">
        <v>16810</v>
      </c>
      <c r="B3547" s="3">
        <v>2003</v>
      </c>
      <c r="C3547" t="s">
        <v>16808</v>
      </c>
      <c r="D3547" t="s">
        <v>1528</v>
      </c>
      <c r="E3547" t="s">
        <v>37</v>
      </c>
      <c r="F3547" t="s">
        <v>585</v>
      </c>
      <c r="G3547">
        <v>101</v>
      </c>
      <c r="H3547">
        <v>10696</v>
      </c>
      <c r="I3547">
        <v>6800000</v>
      </c>
      <c r="J3547">
        <v>6.4</v>
      </c>
      <c r="K3547">
        <f>Table1[[#This Row],[Gross Earning]]-Table1[[#This Row],[Budget]]</f>
        <v>-6789304</v>
      </c>
    </row>
    <row r="3548" spans="1:11">
      <c r="A3548" t="s">
        <v>8477</v>
      </c>
      <c r="B3548" s="3">
        <v>1998</v>
      </c>
      <c r="C3548" t="s">
        <v>5273</v>
      </c>
      <c r="D3548" t="s">
        <v>3409</v>
      </c>
      <c r="E3548" t="s">
        <v>37</v>
      </c>
      <c r="F3548" t="s">
        <v>585</v>
      </c>
      <c r="G3548">
        <v>127</v>
      </c>
      <c r="H3548">
        <v>23209440</v>
      </c>
      <c r="I3548">
        <v>30000000</v>
      </c>
      <c r="J3548">
        <v>7</v>
      </c>
      <c r="K3548">
        <f>Table1[[#This Row],[Gross Earning]]-Table1[[#This Row],[Budget]]</f>
        <v>-6790560</v>
      </c>
    </row>
    <row r="3549" spans="1:11">
      <c r="A3549" t="s">
        <v>16145</v>
      </c>
      <c r="B3549" s="3">
        <v>2010</v>
      </c>
      <c r="C3549" t="s">
        <v>11327</v>
      </c>
      <c r="D3549" t="s">
        <v>2527</v>
      </c>
      <c r="E3549" t="s">
        <v>37</v>
      </c>
      <c r="F3549" t="s">
        <v>39</v>
      </c>
      <c r="G3549">
        <v>129</v>
      </c>
      <c r="H3549">
        <v>3205244</v>
      </c>
      <c r="I3549">
        <v>10000000</v>
      </c>
      <c r="J3549">
        <v>7.3</v>
      </c>
      <c r="K3549">
        <f>Table1[[#This Row],[Gross Earning]]-Table1[[#This Row],[Budget]]</f>
        <v>-6794756</v>
      </c>
    </row>
    <row r="3550" spans="1:11">
      <c r="A3550" t="s">
        <v>16715</v>
      </c>
      <c r="B3550" s="3">
        <v>2002</v>
      </c>
      <c r="C3550" t="s">
        <v>16714</v>
      </c>
      <c r="D3550" t="s">
        <v>214</v>
      </c>
      <c r="E3550" t="s">
        <v>37</v>
      </c>
      <c r="F3550" t="s">
        <v>585</v>
      </c>
      <c r="G3550">
        <v>96</v>
      </c>
      <c r="H3550">
        <v>196067</v>
      </c>
      <c r="I3550">
        <v>7000000</v>
      </c>
      <c r="J3550">
        <v>6.7</v>
      </c>
      <c r="K3550">
        <f>Table1[[#This Row],[Gross Earning]]-Table1[[#This Row],[Budget]]</f>
        <v>-6803933</v>
      </c>
    </row>
    <row r="3551" spans="1:11">
      <c r="A3551" t="s">
        <v>8061</v>
      </c>
      <c r="B3551" s="3">
        <v>2001</v>
      </c>
      <c r="C3551" t="s">
        <v>7204</v>
      </c>
      <c r="D3551" t="s">
        <v>8060</v>
      </c>
      <c r="E3551" t="s">
        <v>37</v>
      </c>
      <c r="F3551" t="s">
        <v>39</v>
      </c>
      <c r="G3551">
        <v>101</v>
      </c>
      <c r="H3551">
        <v>24185781</v>
      </c>
      <c r="I3551">
        <v>31000000</v>
      </c>
      <c r="J3551">
        <v>6.9</v>
      </c>
      <c r="K3551">
        <f>Table1[[#This Row],[Gross Earning]]-Table1[[#This Row],[Budget]]</f>
        <v>-6814219</v>
      </c>
    </row>
    <row r="3552" spans="1:11">
      <c r="A3552" t="s">
        <v>13088</v>
      </c>
      <c r="B3552" s="3">
        <v>2007</v>
      </c>
      <c r="C3552" t="s">
        <v>9430</v>
      </c>
      <c r="D3552" t="s">
        <v>13087</v>
      </c>
      <c r="E3552" t="s">
        <v>37</v>
      </c>
      <c r="F3552" t="s">
        <v>585</v>
      </c>
      <c r="G3552">
        <v>108</v>
      </c>
      <c r="H3552">
        <v>9172810</v>
      </c>
      <c r="I3552">
        <v>16000000</v>
      </c>
      <c r="J3552">
        <v>6.7</v>
      </c>
      <c r="K3552">
        <f>Table1[[#This Row],[Gross Earning]]-Table1[[#This Row],[Budget]]</f>
        <v>-6827190</v>
      </c>
    </row>
    <row r="3553" spans="1:11">
      <c r="A3553" t="s">
        <v>10309</v>
      </c>
      <c r="B3553" s="3">
        <v>2004</v>
      </c>
      <c r="C3553" t="s">
        <v>10306</v>
      </c>
      <c r="D3553" t="s">
        <v>3409</v>
      </c>
      <c r="E3553" t="s">
        <v>37</v>
      </c>
      <c r="F3553" t="s">
        <v>39</v>
      </c>
      <c r="G3553">
        <v>141</v>
      </c>
      <c r="H3553">
        <v>16123851</v>
      </c>
      <c r="I3553">
        <v>23000000</v>
      </c>
      <c r="J3553">
        <v>6.2</v>
      </c>
      <c r="K3553">
        <f>Table1[[#This Row],[Gross Earning]]-Table1[[#This Row],[Budget]]</f>
        <v>-6876149</v>
      </c>
    </row>
    <row r="3554" spans="1:11">
      <c r="A3554" t="s">
        <v>7223</v>
      </c>
      <c r="B3554" s="3">
        <v>2008</v>
      </c>
      <c r="C3554" t="s">
        <v>1453</v>
      </c>
      <c r="D3554" t="s">
        <v>621</v>
      </c>
      <c r="E3554" t="s">
        <v>37</v>
      </c>
      <c r="F3554" t="s">
        <v>277</v>
      </c>
      <c r="G3554">
        <v>81</v>
      </c>
      <c r="H3554">
        <v>30105968</v>
      </c>
      <c r="I3554">
        <v>37000000</v>
      </c>
      <c r="J3554">
        <v>4.5</v>
      </c>
      <c r="K3554">
        <f>Table1[[#This Row],[Gross Earning]]-Table1[[#This Row],[Budget]]</f>
        <v>-6894032</v>
      </c>
    </row>
    <row r="3555" spans="1:11">
      <c r="A3555" t="s">
        <v>13110</v>
      </c>
      <c r="B3555" s="3">
        <v>2006</v>
      </c>
      <c r="C3555" t="s">
        <v>13109</v>
      </c>
      <c r="D3555" t="s">
        <v>2358</v>
      </c>
      <c r="E3555" t="s">
        <v>37</v>
      </c>
      <c r="F3555" t="s">
        <v>95</v>
      </c>
      <c r="G3555">
        <v>91</v>
      </c>
      <c r="H3555">
        <v>8080116</v>
      </c>
      <c r="I3555">
        <v>15000000</v>
      </c>
      <c r="J3555">
        <v>5.6</v>
      </c>
      <c r="K3555">
        <f>Table1[[#This Row],[Gross Earning]]-Table1[[#This Row],[Budget]]</f>
        <v>-6919884</v>
      </c>
    </row>
    <row r="3556" spans="1:11">
      <c r="A3556" t="s">
        <v>16170</v>
      </c>
      <c r="B3556" s="3">
        <v>2007</v>
      </c>
      <c r="C3556" t="s">
        <v>11653</v>
      </c>
      <c r="D3556" t="s">
        <v>1544</v>
      </c>
      <c r="E3556" t="s">
        <v>37</v>
      </c>
      <c r="F3556" t="s">
        <v>39</v>
      </c>
      <c r="G3556">
        <v>92</v>
      </c>
      <c r="H3556">
        <v>1071240</v>
      </c>
      <c r="I3556">
        <v>8000000</v>
      </c>
      <c r="J3556">
        <v>6.9</v>
      </c>
      <c r="K3556">
        <f>Table1[[#This Row],[Gross Earning]]-Table1[[#This Row],[Budget]]</f>
        <v>-6928760</v>
      </c>
    </row>
    <row r="3557" spans="1:11">
      <c r="A3557" t="s">
        <v>8492</v>
      </c>
      <c r="B3557" s="3">
        <v>2011</v>
      </c>
      <c r="C3557" t="s">
        <v>8490</v>
      </c>
      <c r="D3557" t="s">
        <v>1826</v>
      </c>
      <c r="E3557" t="s">
        <v>37</v>
      </c>
      <c r="F3557" t="s">
        <v>585</v>
      </c>
      <c r="G3557">
        <v>108</v>
      </c>
      <c r="H3557">
        <v>23070045</v>
      </c>
      <c r="I3557">
        <v>30000000</v>
      </c>
      <c r="J3557">
        <v>5.9</v>
      </c>
      <c r="K3557">
        <f>Table1[[#This Row],[Gross Earning]]-Table1[[#This Row],[Budget]]</f>
        <v>-6929955</v>
      </c>
    </row>
    <row r="3558" spans="1:11">
      <c r="A3558" t="s">
        <v>7551</v>
      </c>
      <c r="B3558" s="3">
        <v>2011</v>
      </c>
      <c r="C3558" t="s">
        <v>2943</v>
      </c>
      <c r="D3558" t="s">
        <v>1156</v>
      </c>
      <c r="E3558" t="s">
        <v>37</v>
      </c>
      <c r="F3558" t="s">
        <v>39</v>
      </c>
      <c r="G3558">
        <v>106</v>
      </c>
      <c r="H3558">
        <v>28064226</v>
      </c>
      <c r="I3558">
        <v>35000000</v>
      </c>
      <c r="J3558">
        <v>5</v>
      </c>
      <c r="K3558">
        <f>Table1[[#This Row],[Gross Earning]]-Table1[[#This Row],[Budget]]</f>
        <v>-6935774</v>
      </c>
    </row>
    <row r="3559" spans="1:11">
      <c r="A3559" t="s">
        <v>15208</v>
      </c>
      <c r="B3559" s="3">
        <v>1987</v>
      </c>
      <c r="C3559" t="s">
        <v>15207</v>
      </c>
      <c r="D3559" t="s">
        <v>923</v>
      </c>
      <c r="E3559" t="s">
        <v>37</v>
      </c>
      <c r="F3559" t="s">
        <v>585</v>
      </c>
      <c r="G3559">
        <v>92</v>
      </c>
      <c r="H3559">
        <v>3060858</v>
      </c>
      <c r="I3559">
        <v>10000000</v>
      </c>
      <c r="J3559">
        <v>5.6</v>
      </c>
      <c r="K3559">
        <f>Table1[[#This Row],[Gross Earning]]-Table1[[#This Row],[Budget]]</f>
        <v>-6939142</v>
      </c>
    </row>
    <row r="3560" spans="1:11">
      <c r="A3560" t="s">
        <v>16734</v>
      </c>
      <c r="B3560" s="3">
        <v>2010</v>
      </c>
      <c r="C3560" t="s">
        <v>16733</v>
      </c>
      <c r="D3560" t="s">
        <v>5967</v>
      </c>
      <c r="E3560" t="s">
        <v>37</v>
      </c>
      <c r="F3560" t="s">
        <v>585</v>
      </c>
      <c r="G3560">
        <v>118</v>
      </c>
      <c r="H3560">
        <v>46451</v>
      </c>
      <c r="I3560">
        <v>7000000</v>
      </c>
      <c r="J3560">
        <v>6</v>
      </c>
      <c r="K3560">
        <f>Table1[[#This Row],[Gross Earning]]-Table1[[#This Row],[Budget]]</f>
        <v>-6953549</v>
      </c>
    </row>
    <row r="3561" spans="1:11">
      <c r="A3561" t="s">
        <v>15204</v>
      </c>
      <c r="B3561" s="3">
        <v>2000</v>
      </c>
      <c r="C3561" t="s">
        <v>15203</v>
      </c>
      <c r="D3561" t="s">
        <v>214</v>
      </c>
      <c r="E3561" t="s">
        <v>37</v>
      </c>
      <c r="F3561" t="s">
        <v>95</v>
      </c>
      <c r="G3561">
        <v>135</v>
      </c>
      <c r="H3561">
        <v>3041803</v>
      </c>
      <c r="I3561">
        <v>10000000</v>
      </c>
      <c r="J3561">
        <v>7.1</v>
      </c>
      <c r="K3561">
        <f>Table1[[#This Row],[Gross Earning]]-Table1[[#This Row],[Budget]]</f>
        <v>-6958197</v>
      </c>
    </row>
    <row r="3562" spans="1:11">
      <c r="A3562" t="s">
        <v>4115</v>
      </c>
      <c r="B3562" s="3">
        <v>2004</v>
      </c>
      <c r="C3562" t="s">
        <v>378</v>
      </c>
      <c r="D3562" t="s">
        <v>4113</v>
      </c>
      <c r="E3562" t="s">
        <v>37</v>
      </c>
      <c r="F3562" t="s">
        <v>39</v>
      </c>
      <c r="G3562">
        <v>132</v>
      </c>
      <c r="H3562">
        <v>59035104</v>
      </c>
      <c r="I3562">
        <v>66000000</v>
      </c>
      <c r="J3562">
        <v>6.8</v>
      </c>
      <c r="K3562">
        <f>Table1[[#This Row],[Gross Earning]]-Table1[[#This Row],[Budget]]</f>
        <v>-6964896</v>
      </c>
    </row>
    <row r="3563" spans="1:11">
      <c r="A3563" t="s">
        <v>14280</v>
      </c>
      <c r="B3563" s="3">
        <v>1998</v>
      </c>
      <c r="C3563" t="s">
        <v>4003</v>
      </c>
      <c r="D3563" t="s">
        <v>2527</v>
      </c>
      <c r="E3563" t="s">
        <v>37</v>
      </c>
      <c r="F3563" t="s">
        <v>585</v>
      </c>
      <c r="G3563">
        <v>113</v>
      </c>
      <c r="H3563">
        <v>5032496</v>
      </c>
      <c r="I3563">
        <v>12000000</v>
      </c>
      <c r="J3563">
        <v>6.3</v>
      </c>
      <c r="K3563">
        <f>Table1[[#This Row],[Gross Earning]]-Table1[[#This Row],[Budget]]</f>
        <v>-6967504</v>
      </c>
    </row>
    <row r="3564" spans="1:11">
      <c r="A3564" t="s">
        <v>14715</v>
      </c>
      <c r="B3564" s="3">
        <v>2013</v>
      </c>
      <c r="C3564" t="s">
        <v>14714</v>
      </c>
      <c r="D3564" t="s">
        <v>4332</v>
      </c>
      <c r="E3564" t="s">
        <v>37</v>
      </c>
      <c r="F3564" t="s">
        <v>585</v>
      </c>
      <c r="G3564">
        <v>98</v>
      </c>
      <c r="H3564">
        <v>23838</v>
      </c>
      <c r="I3564">
        <v>7000000</v>
      </c>
      <c r="J3564">
        <v>5.5</v>
      </c>
      <c r="K3564">
        <f>Table1[[#This Row],[Gross Earning]]-Table1[[#This Row],[Budget]]</f>
        <v>-6976162</v>
      </c>
    </row>
    <row r="3565" spans="1:11">
      <c r="A3565" t="s">
        <v>1785</v>
      </c>
      <c r="B3565" s="3">
        <v>2012</v>
      </c>
      <c r="C3565" t="s">
        <v>1783</v>
      </c>
      <c r="D3565" t="s">
        <v>50</v>
      </c>
      <c r="E3565" t="s">
        <v>37</v>
      </c>
      <c r="F3565" t="s">
        <v>585</v>
      </c>
      <c r="G3565">
        <v>103</v>
      </c>
      <c r="H3565">
        <v>85017401</v>
      </c>
      <c r="I3565">
        <v>92000000</v>
      </c>
      <c r="J3565">
        <v>6.7</v>
      </c>
      <c r="K3565">
        <f>Table1[[#This Row],[Gross Earning]]-Table1[[#This Row],[Budget]]</f>
        <v>-6982599</v>
      </c>
    </row>
    <row r="3566" spans="1:11">
      <c r="A3566" t="s">
        <v>13295</v>
      </c>
      <c r="B3566" s="3">
        <v>2014</v>
      </c>
      <c r="C3566" t="s">
        <v>13294</v>
      </c>
      <c r="D3566" t="s">
        <v>2813</v>
      </c>
      <c r="E3566" t="s">
        <v>37</v>
      </c>
      <c r="F3566" t="s">
        <v>585</v>
      </c>
      <c r="G3566">
        <v>109</v>
      </c>
      <c r="I3566">
        <v>7000000</v>
      </c>
      <c r="J3566">
        <v>6.1</v>
      </c>
      <c r="K3566">
        <f>Table1[[#This Row],[Gross Earning]]-Table1[[#This Row],[Budget]]</f>
        <v>-7000000</v>
      </c>
    </row>
    <row r="3567" spans="1:11">
      <c r="A3567" t="s">
        <v>16670</v>
      </c>
      <c r="B3567" s="3">
        <v>1983</v>
      </c>
      <c r="C3567" t="s">
        <v>4914</v>
      </c>
      <c r="D3567" t="s">
        <v>3932</v>
      </c>
      <c r="E3567" t="s">
        <v>37</v>
      </c>
      <c r="F3567" t="s">
        <v>585</v>
      </c>
      <c r="G3567">
        <v>100</v>
      </c>
      <c r="I3567">
        <v>7000000</v>
      </c>
      <c r="J3567">
        <v>4.8</v>
      </c>
      <c r="K3567">
        <f>Table1[[#This Row],[Gross Earning]]-Table1[[#This Row],[Budget]]</f>
        <v>-7000000</v>
      </c>
    </row>
    <row r="3568" spans="1:11">
      <c r="A3568" t="s">
        <v>16729</v>
      </c>
      <c r="B3568" s="3">
        <v>2013</v>
      </c>
      <c r="C3568" t="s">
        <v>16726</v>
      </c>
      <c r="D3568" t="s">
        <v>1849</v>
      </c>
      <c r="E3568" t="s">
        <v>5641</v>
      </c>
      <c r="F3568" t="s">
        <v>4830</v>
      </c>
      <c r="G3568">
        <v>177</v>
      </c>
      <c r="I3568">
        <v>7000000</v>
      </c>
      <c r="J3568">
        <v>6.7</v>
      </c>
      <c r="K3568">
        <f>Table1[[#This Row],[Gross Earning]]-Table1[[#This Row],[Budget]]</f>
        <v>-7000000</v>
      </c>
    </row>
    <row r="3569" spans="1:11">
      <c r="A3569" t="s">
        <v>16741</v>
      </c>
      <c r="B3569" s="3">
        <v>1999</v>
      </c>
      <c r="C3569" t="s">
        <v>16092</v>
      </c>
      <c r="D3569" t="s">
        <v>334</v>
      </c>
      <c r="E3569" t="s">
        <v>37</v>
      </c>
      <c r="F3569" t="s">
        <v>585</v>
      </c>
      <c r="G3569">
        <v>102</v>
      </c>
      <c r="I3569">
        <v>7000000</v>
      </c>
      <c r="J3569">
        <v>7.9</v>
      </c>
      <c r="K3569">
        <f>Table1[[#This Row],[Gross Earning]]-Table1[[#This Row],[Budget]]</f>
        <v>-7000000</v>
      </c>
    </row>
    <row r="3570" spans="1:11">
      <c r="A3570" t="s">
        <v>16746</v>
      </c>
      <c r="B3570" s="3">
        <v>2014</v>
      </c>
      <c r="C3570" t="s">
        <v>16745</v>
      </c>
      <c r="D3570" t="s">
        <v>4556</v>
      </c>
      <c r="E3570" t="s">
        <v>7241</v>
      </c>
      <c r="G3570">
        <v>92</v>
      </c>
      <c r="I3570">
        <v>7000000</v>
      </c>
      <c r="J3570">
        <v>5.3</v>
      </c>
      <c r="K3570">
        <f>Table1[[#This Row],[Gross Earning]]-Table1[[#This Row],[Budget]]</f>
        <v>-7000000</v>
      </c>
    </row>
    <row r="3571" spans="1:11">
      <c r="A3571" t="s">
        <v>16750</v>
      </c>
      <c r="B3571" s="3">
        <v>2011</v>
      </c>
      <c r="C3571" t="s">
        <v>4850</v>
      </c>
      <c r="D3571" t="s">
        <v>16749</v>
      </c>
      <c r="E3571" t="s">
        <v>37</v>
      </c>
      <c r="F3571" t="s">
        <v>585</v>
      </c>
      <c r="G3571">
        <v>88</v>
      </c>
      <c r="I3571">
        <v>7000000</v>
      </c>
      <c r="J3571">
        <v>4.8</v>
      </c>
      <c r="K3571">
        <f>Table1[[#This Row],[Gross Earning]]-Table1[[#This Row],[Budget]]</f>
        <v>-7000000</v>
      </c>
    </row>
    <row r="3572" spans="1:11">
      <c r="A3572" t="s">
        <v>16756</v>
      </c>
      <c r="B3572" s="3">
        <v>2012</v>
      </c>
      <c r="C3572" t="s">
        <v>16753</v>
      </c>
      <c r="D3572" t="s">
        <v>2831</v>
      </c>
      <c r="E3572" t="s">
        <v>5641</v>
      </c>
      <c r="F3572" t="s">
        <v>95</v>
      </c>
      <c r="G3572">
        <v>80</v>
      </c>
      <c r="I3572">
        <v>7000000</v>
      </c>
      <c r="J3572">
        <v>5.3</v>
      </c>
      <c r="K3572">
        <f>Table1[[#This Row],[Gross Earning]]-Table1[[#This Row],[Budget]]</f>
        <v>-7000000</v>
      </c>
    </row>
    <row r="3573" spans="1:11">
      <c r="A3573" t="s">
        <v>16764</v>
      </c>
      <c r="B3573" s="3">
        <v>2014</v>
      </c>
      <c r="C3573" t="s">
        <v>16760</v>
      </c>
      <c r="D3573" t="s">
        <v>16762</v>
      </c>
      <c r="G3573">
        <v>45</v>
      </c>
      <c r="I3573">
        <v>7000000</v>
      </c>
      <c r="J3573">
        <v>6</v>
      </c>
      <c r="K3573">
        <f>Table1[[#This Row],[Gross Earning]]-Table1[[#This Row],[Budget]]</f>
        <v>-7000000</v>
      </c>
    </row>
    <row r="3574" spans="1:11">
      <c r="A3574" t="s">
        <v>16781</v>
      </c>
      <c r="B3574" s="3">
        <v>2007</v>
      </c>
      <c r="C3574" t="s">
        <v>4066</v>
      </c>
      <c r="D3574" t="s">
        <v>3023</v>
      </c>
      <c r="E3574" t="s">
        <v>37</v>
      </c>
      <c r="F3574" t="s">
        <v>2749</v>
      </c>
      <c r="G3574">
        <v>111</v>
      </c>
      <c r="I3574">
        <v>7000000</v>
      </c>
      <c r="J3574">
        <v>4.8</v>
      </c>
      <c r="K3574">
        <f>Table1[[#This Row],[Gross Earning]]-Table1[[#This Row],[Budget]]</f>
        <v>-7000000</v>
      </c>
    </row>
    <row r="3575" spans="1:11">
      <c r="A3575" t="s">
        <v>16793</v>
      </c>
      <c r="B3575" s="3">
        <v>2015</v>
      </c>
      <c r="C3575" t="s">
        <v>16791</v>
      </c>
      <c r="D3575" t="s">
        <v>2125</v>
      </c>
      <c r="E3575" t="s">
        <v>37</v>
      </c>
      <c r="G3575">
        <v>94</v>
      </c>
      <c r="I3575">
        <v>7000000</v>
      </c>
      <c r="J3575">
        <v>5.8</v>
      </c>
      <c r="K3575">
        <f>Table1[[#This Row],[Gross Earning]]-Table1[[#This Row],[Budget]]</f>
        <v>-7000000</v>
      </c>
    </row>
    <row r="3576" spans="1:11">
      <c r="A3576" t="s">
        <v>5869</v>
      </c>
      <c r="B3576" s="3">
        <v>2003</v>
      </c>
      <c r="C3576" t="s">
        <v>5867</v>
      </c>
      <c r="D3576" t="s">
        <v>1628</v>
      </c>
      <c r="E3576" t="s">
        <v>37</v>
      </c>
      <c r="F3576" t="s">
        <v>95</v>
      </c>
      <c r="G3576">
        <v>87</v>
      </c>
      <c r="H3576">
        <v>27972410</v>
      </c>
      <c r="I3576">
        <v>35000000</v>
      </c>
      <c r="J3576">
        <v>6.1</v>
      </c>
      <c r="K3576">
        <f>Table1[[#This Row],[Gross Earning]]-Table1[[#This Row],[Budget]]</f>
        <v>-7027590</v>
      </c>
    </row>
    <row r="3577" spans="1:11">
      <c r="A3577" t="s">
        <v>10137</v>
      </c>
      <c r="B3577" s="3">
        <v>2004</v>
      </c>
      <c r="C3577" t="s">
        <v>3102</v>
      </c>
      <c r="D3577" t="s">
        <v>1681</v>
      </c>
      <c r="E3577" t="s">
        <v>37</v>
      </c>
      <c r="F3577" t="s">
        <v>39</v>
      </c>
      <c r="G3577">
        <v>95</v>
      </c>
      <c r="H3577">
        <v>16964743</v>
      </c>
      <c r="I3577">
        <v>24000000</v>
      </c>
      <c r="J3577">
        <v>5.6</v>
      </c>
      <c r="K3577">
        <f>Table1[[#This Row],[Gross Earning]]-Table1[[#This Row],[Budget]]</f>
        <v>-7035257</v>
      </c>
    </row>
    <row r="3578" spans="1:11">
      <c r="A3578" t="s">
        <v>14288</v>
      </c>
      <c r="B3578" s="3">
        <v>2003</v>
      </c>
      <c r="C3578" t="s">
        <v>12474</v>
      </c>
      <c r="D3578" t="s">
        <v>11250</v>
      </c>
      <c r="E3578" t="s">
        <v>37</v>
      </c>
      <c r="F3578" t="s">
        <v>95</v>
      </c>
      <c r="G3578">
        <v>90</v>
      </c>
      <c r="H3578">
        <v>4922166</v>
      </c>
      <c r="I3578">
        <v>12000000</v>
      </c>
      <c r="J3578">
        <v>2.1</v>
      </c>
      <c r="K3578">
        <f>Table1[[#This Row],[Gross Earning]]-Table1[[#This Row],[Budget]]</f>
        <v>-7077834</v>
      </c>
    </row>
    <row r="3579" spans="1:11">
      <c r="A3579" t="s">
        <v>14292</v>
      </c>
      <c r="B3579" s="3">
        <v>1996</v>
      </c>
      <c r="C3579" t="s">
        <v>5076</v>
      </c>
      <c r="D3579" t="s">
        <v>2527</v>
      </c>
      <c r="E3579" t="s">
        <v>37</v>
      </c>
      <c r="F3579" t="s">
        <v>585</v>
      </c>
      <c r="G3579">
        <v>108</v>
      </c>
      <c r="H3579">
        <v>4903000</v>
      </c>
      <c r="I3579">
        <v>12000000</v>
      </c>
      <c r="J3579">
        <v>5</v>
      </c>
      <c r="K3579">
        <f>Table1[[#This Row],[Gross Earning]]-Table1[[#This Row],[Budget]]</f>
        <v>-7097000</v>
      </c>
    </row>
    <row r="3580" spans="1:11">
      <c r="A3580" t="s">
        <v>14577</v>
      </c>
      <c r="B3580" s="3">
        <v>1986</v>
      </c>
      <c r="C3580" t="s">
        <v>7404</v>
      </c>
      <c r="D3580" t="s">
        <v>10222</v>
      </c>
      <c r="E3580" t="s">
        <v>37</v>
      </c>
      <c r="F3580" t="s">
        <v>95</v>
      </c>
      <c r="G3580">
        <v>100</v>
      </c>
      <c r="H3580">
        <v>4884663</v>
      </c>
      <c r="I3580">
        <v>12000000</v>
      </c>
      <c r="J3580">
        <v>5.5</v>
      </c>
      <c r="K3580">
        <f>Table1[[#This Row],[Gross Earning]]-Table1[[#This Row],[Budget]]</f>
        <v>-7115337</v>
      </c>
    </row>
    <row r="3581" spans="1:11">
      <c r="A3581" t="s">
        <v>15504</v>
      </c>
      <c r="B3581" s="3">
        <v>2005</v>
      </c>
      <c r="C3581" t="s">
        <v>15502</v>
      </c>
      <c r="D3581" t="s">
        <v>214</v>
      </c>
      <c r="E3581" t="s">
        <v>37</v>
      </c>
      <c r="F3581" t="s">
        <v>585</v>
      </c>
      <c r="G3581">
        <v>144</v>
      </c>
      <c r="H3581">
        <v>2483955</v>
      </c>
      <c r="I3581">
        <v>9600000</v>
      </c>
      <c r="J3581">
        <v>6.7</v>
      </c>
      <c r="K3581">
        <f>Table1[[#This Row],[Gross Earning]]-Table1[[#This Row],[Budget]]</f>
        <v>-7116045</v>
      </c>
    </row>
    <row r="3582" spans="1:11">
      <c r="A3582" t="s">
        <v>13804</v>
      </c>
      <c r="B3582" s="3">
        <v>1999</v>
      </c>
      <c r="C3582" t="s">
        <v>13803</v>
      </c>
      <c r="D3582" t="s">
        <v>4075</v>
      </c>
      <c r="E3582" t="s">
        <v>37</v>
      </c>
      <c r="F3582" t="s">
        <v>585</v>
      </c>
      <c r="G3582">
        <v>99</v>
      </c>
      <c r="H3582">
        <v>5871603</v>
      </c>
      <c r="I3582">
        <v>13000000</v>
      </c>
      <c r="J3582">
        <v>6</v>
      </c>
      <c r="K3582">
        <f>Table1[[#This Row],[Gross Earning]]-Table1[[#This Row],[Budget]]</f>
        <v>-7128397</v>
      </c>
    </row>
    <row r="3583" spans="1:11">
      <c r="A3583" t="s">
        <v>6610</v>
      </c>
      <c r="B3583" s="3">
        <v>2008</v>
      </c>
      <c r="C3583" t="s">
        <v>2785</v>
      </c>
      <c r="D3583" t="s">
        <v>2527</v>
      </c>
      <c r="E3583" t="s">
        <v>37</v>
      </c>
      <c r="F3583" t="s">
        <v>39</v>
      </c>
      <c r="G3583">
        <v>102</v>
      </c>
      <c r="H3583">
        <v>32853640</v>
      </c>
      <c r="I3583">
        <v>40000000</v>
      </c>
      <c r="J3583">
        <v>5.7</v>
      </c>
      <c r="K3583">
        <f>Table1[[#This Row],[Gross Earning]]-Table1[[#This Row],[Budget]]</f>
        <v>-7146360</v>
      </c>
    </row>
    <row r="3584" spans="1:11">
      <c r="A3584" t="s">
        <v>5317</v>
      </c>
      <c r="B3584" s="3">
        <v>1996</v>
      </c>
      <c r="C3584" t="s">
        <v>5314</v>
      </c>
      <c r="D3584" t="s">
        <v>5316</v>
      </c>
      <c r="E3584" t="s">
        <v>37</v>
      </c>
      <c r="F3584" t="s">
        <v>585</v>
      </c>
      <c r="G3584">
        <v>117</v>
      </c>
      <c r="H3584">
        <v>32800000</v>
      </c>
      <c r="I3584">
        <v>40000000</v>
      </c>
      <c r="J3584">
        <v>4.3</v>
      </c>
      <c r="K3584">
        <f>Table1[[#This Row],[Gross Earning]]-Table1[[#This Row],[Budget]]</f>
        <v>-7200000</v>
      </c>
    </row>
    <row r="3585" spans="1:11">
      <c r="A3585" t="s">
        <v>9763</v>
      </c>
      <c r="B3585" s="3">
        <v>2002</v>
      </c>
      <c r="C3585" t="s">
        <v>7076</v>
      </c>
      <c r="D3585" t="s">
        <v>9762</v>
      </c>
      <c r="E3585" t="s">
        <v>37</v>
      </c>
      <c r="F3585" t="s">
        <v>585</v>
      </c>
      <c r="G3585">
        <v>95</v>
      </c>
      <c r="H3585">
        <v>17791031</v>
      </c>
      <c r="I3585">
        <v>25000000</v>
      </c>
      <c r="J3585">
        <v>7.3</v>
      </c>
      <c r="K3585">
        <f>Table1[[#This Row],[Gross Earning]]-Table1[[#This Row],[Budget]]</f>
        <v>-7208969</v>
      </c>
    </row>
    <row r="3586" spans="1:11">
      <c r="A3586" t="s">
        <v>9729</v>
      </c>
      <c r="B3586" s="3">
        <v>2016</v>
      </c>
      <c r="C3586" t="s">
        <v>3448</v>
      </c>
      <c r="D3586" t="s">
        <v>9728</v>
      </c>
      <c r="E3586" t="s">
        <v>37</v>
      </c>
      <c r="F3586" t="s">
        <v>39</v>
      </c>
      <c r="G3586">
        <v>106</v>
      </c>
      <c r="H3586">
        <v>15785632</v>
      </c>
      <c r="I3586">
        <v>23000000</v>
      </c>
      <c r="J3586">
        <v>7.5</v>
      </c>
      <c r="K3586">
        <f>Table1[[#This Row],[Gross Earning]]-Table1[[#This Row],[Budget]]</f>
        <v>-7214368</v>
      </c>
    </row>
    <row r="3587" spans="1:11">
      <c r="A3587" t="s">
        <v>16282</v>
      </c>
      <c r="B3587" s="3">
        <v>2005</v>
      </c>
      <c r="C3587" t="s">
        <v>16281</v>
      </c>
      <c r="D3587" t="s">
        <v>1415</v>
      </c>
      <c r="E3587" t="s">
        <v>37</v>
      </c>
      <c r="F3587" t="s">
        <v>585</v>
      </c>
      <c r="G3587">
        <v>90</v>
      </c>
      <c r="H3587">
        <v>671240</v>
      </c>
      <c r="I3587">
        <v>7900000</v>
      </c>
      <c r="J3587">
        <v>6.9</v>
      </c>
      <c r="K3587">
        <f>Table1[[#This Row],[Gross Earning]]-Table1[[#This Row],[Budget]]</f>
        <v>-7228760</v>
      </c>
    </row>
    <row r="3588" spans="1:11">
      <c r="A3588" t="s">
        <v>13116</v>
      </c>
      <c r="B3588" s="3">
        <v>2008</v>
      </c>
      <c r="C3588" t="s">
        <v>13113</v>
      </c>
      <c r="D3588" t="s">
        <v>9193</v>
      </c>
      <c r="E3588" t="s">
        <v>37</v>
      </c>
      <c r="F3588" t="s">
        <v>585</v>
      </c>
      <c r="G3588">
        <v>107</v>
      </c>
      <c r="H3588">
        <v>7757130</v>
      </c>
      <c r="I3588">
        <v>15000000</v>
      </c>
      <c r="J3588">
        <v>8</v>
      </c>
      <c r="K3588">
        <f>Table1[[#This Row],[Gross Earning]]-Table1[[#This Row],[Budget]]</f>
        <v>-7242870</v>
      </c>
    </row>
    <row r="3589" spans="1:11">
      <c r="A3589" t="s">
        <v>14637</v>
      </c>
      <c r="B3589" s="3">
        <v>2004</v>
      </c>
      <c r="C3589" t="s">
        <v>11327</v>
      </c>
      <c r="D3589" t="s">
        <v>1935</v>
      </c>
      <c r="E3589" t="s">
        <v>37</v>
      </c>
      <c r="F3589" t="s">
        <v>585</v>
      </c>
      <c r="G3589">
        <v>125</v>
      </c>
      <c r="H3589">
        <v>3753806</v>
      </c>
      <c r="I3589">
        <v>11000000</v>
      </c>
      <c r="J3589">
        <v>7.7</v>
      </c>
      <c r="K3589">
        <f>Table1[[#This Row],[Gross Earning]]-Table1[[#This Row],[Budget]]</f>
        <v>-7246194</v>
      </c>
    </row>
    <row r="3590" spans="1:11">
      <c r="A3590" t="s">
        <v>9769</v>
      </c>
      <c r="B3590" s="3">
        <v>2004</v>
      </c>
      <c r="C3590" t="s">
        <v>9767</v>
      </c>
      <c r="D3590" t="s">
        <v>1671</v>
      </c>
      <c r="E3590" t="s">
        <v>37</v>
      </c>
      <c r="F3590" t="s">
        <v>585</v>
      </c>
      <c r="G3590">
        <v>93</v>
      </c>
      <c r="H3590">
        <v>17718223</v>
      </c>
      <c r="I3590">
        <v>25000000</v>
      </c>
      <c r="J3590">
        <v>6.6</v>
      </c>
      <c r="K3590">
        <f>Table1[[#This Row],[Gross Earning]]-Table1[[#This Row],[Budget]]</f>
        <v>-7281777</v>
      </c>
    </row>
    <row r="3591" spans="1:11">
      <c r="A3591" t="s">
        <v>14297</v>
      </c>
      <c r="B3591" s="3">
        <v>2003</v>
      </c>
      <c r="C3591" t="s">
        <v>14295</v>
      </c>
      <c r="D3591" t="s">
        <v>852</v>
      </c>
      <c r="E3591" t="s">
        <v>37</v>
      </c>
      <c r="F3591" t="s">
        <v>585</v>
      </c>
      <c r="G3591">
        <v>113</v>
      </c>
      <c r="H3591">
        <v>4717455</v>
      </c>
      <c r="I3591">
        <v>12000000</v>
      </c>
      <c r="J3591">
        <v>5.3</v>
      </c>
      <c r="K3591">
        <f>Table1[[#This Row],[Gross Earning]]-Table1[[#This Row],[Budget]]</f>
        <v>-7282545</v>
      </c>
    </row>
    <row r="3592" spans="1:11">
      <c r="A3592" t="s">
        <v>16385</v>
      </c>
      <c r="B3592" s="3">
        <v>2003</v>
      </c>
      <c r="C3592" t="s">
        <v>9430</v>
      </c>
      <c r="D3592" t="s">
        <v>16384</v>
      </c>
      <c r="E3592" t="s">
        <v>37</v>
      </c>
      <c r="F3592" t="s">
        <v>585</v>
      </c>
      <c r="G3592">
        <v>93</v>
      </c>
      <c r="H3592">
        <v>197148</v>
      </c>
      <c r="I3592">
        <v>7500000</v>
      </c>
      <c r="J3592">
        <v>6.3</v>
      </c>
      <c r="K3592">
        <f>Table1[[#This Row],[Gross Earning]]-Table1[[#This Row],[Budget]]</f>
        <v>-7302852</v>
      </c>
    </row>
    <row r="3593" spans="1:11">
      <c r="A3593" t="s">
        <v>3248</v>
      </c>
      <c r="B3593" s="3">
        <v>2005</v>
      </c>
      <c r="C3593" t="s">
        <v>48</v>
      </c>
      <c r="D3593" t="s">
        <v>1467</v>
      </c>
      <c r="E3593" t="s">
        <v>37</v>
      </c>
      <c r="F3593" t="s">
        <v>585</v>
      </c>
      <c r="G3593">
        <v>125</v>
      </c>
      <c r="H3593">
        <v>62647540</v>
      </c>
      <c r="I3593">
        <v>70000000</v>
      </c>
      <c r="J3593">
        <v>7.1</v>
      </c>
      <c r="K3593">
        <f>Table1[[#This Row],[Gross Earning]]-Table1[[#This Row],[Budget]]</f>
        <v>-7352460</v>
      </c>
    </row>
    <row r="3594" spans="1:11">
      <c r="A3594" t="s">
        <v>11230</v>
      </c>
      <c r="B3594" s="3">
        <v>2016</v>
      </c>
      <c r="C3594" t="s">
        <v>9947</v>
      </c>
      <c r="D3594" t="s">
        <v>464</v>
      </c>
      <c r="E3594" t="s">
        <v>37</v>
      </c>
      <c r="F3594" t="s">
        <v>585</v>
      </c>
      <c r="G3594">
        <v>115</v>
      </c>
      <c r="H3594">
        <v>12626905</v>
      </c>
      <c r="I3594">
        <v>20000000</v>
      </c>
      <c r="J3594">
        <v>6.3</v>
      </c>
      <c r="K3594">
        <f>Table1[[#This Row],[Gross Earning]]-Table1[[#This Row],[Budget]]</f>
        <v>-7373095</v>
      </c>
    </row>
    <row r="3595" spans="1:11">
      <c r="A3595" t="s">
        <v>1545</v>
      </c>
      <c r="B3595" s="3">
        <v>2004</v>
      </c>
      <c r="C3595" t="s">
        <v>487</v>
      </c>
      <c r="D3595" t="s">
        <v>1544</v>
      </c>
      <c r="E3595" t="s">
        <v>37</v>
      </c>
      <c r="F3595" t="s">
        <v>39</v>
      </c>
      <c r="G3595">
        <v>170</v>
      </c>
      <c r="H3595">
        <v>102608827</v>
      </c>
      <c r="I3595">
        <v>110000000</v>
      </c>
      <c r="J3595">
        <v>7.5</v>
      </c>
      <c r="K3595">
        <f>Table1[[#This Row],[Gross Earning]]-Table1[[#This Row],[Budget]]</f>
        <v>-7391173</v>
      </c>
    </row>
    <row r="3596" spans="1:11">
      <c r="A3596" t="s">
        <v>16199</v>
      </c>
      <c r="B3596" s="3">
        <v>2005</v>
      </c>
      <c r="C3596" t="s">
        <v>16198</v>
      </c>
      <c r="D3596" t="s">
        <v>8921</v>
      </c>
      <c r="E3596" t="s">
        <v>37</v>
      </c>
      <c r="F3596" t="s">
        <v>585</v>
      </c>
      <c r="G3596">
        <v>108</v>
      </c>
      <c r="H3596">
        <v>568695</v>
      </c>
      <c r="I3596">
        <v>8000000</v>
      </c>
      <c r="J3596">
        <v>6.5</v>
      </c>
      <c r="K3596">
        <f>Table1[[#This Row],[Gross Earning]]-Table1[[#This Row],[Budget]]</f>
        <v>-7431305</v>
      </c>
    </row>
    <row r="3597" spans="1:11">
      <c r="A3597" t="s">
        <v>13133</v>
      </c>
      <c r="B3597" s="3">
        <v>2012</v>
      </c>
      <c r="C3597" t="s">
        <v>6051</v>
      </c>
      <c r="D3597" t="s">
        <v>3409</v>
      </c>
      <c r="E3597" t="s">
        <v>37</v>
      </c>
      <c r="F3597" t="s">
        <v>585</v>
      </c>
      <c r="G3597">
        <v>106</v>
      </c>
      <c r="H3597">
        <v>7556708</v>
      </c>
      <c r="I3597">
        <v>15000000</v>
      </c>
      <c r="J3597">
        <v>6.6</v>
      </c>
      <c r="K3597">
        <f>Table1[[#This Row],[Gross Earning]]-Table1[[#This Row],[Budget]]</f>
        <v>-7443292</v>
      </c>
    </row>
    <row r="3598" spans="1:11">
      <c r="A3598" t="s">
        <v>16176</v>
      </c>
      <c r="B3598" s="3">
        <v>1997</v>
      </c>
      <c r="C3598" t="s">
        <v>16174</v>
      </c>
      <c r="D3598" t="s">
        <v>6939</v>
      </c>
      <c r="E3598" t="s">
        <v>37</v>
      </c>
      <c r="F3598" t="s">
        <v>39</v>
      </c>
      <c r="G3598">
        <v>106</v>
      </c>
      <c r="H3598">
        <v>532190</v>
      </c>
      <c r="I3598">
        <v>8000000</v>
      </c>
      <c r="J3598">
        <v>6.8</v>
      </c>
      <c r="K3598">
        <f>Table1[[#This Row],[Gross Earning]]-Table1[[#This Row],[Budget]]</f>
        <v>-7467810</v>
      </c>
    </row>
    <row r="3599" spans="1:11">
      <c r="A3599" t="s">
        <v>15720</v>
      </c>
      <c r="B3599" s="3">
        <v>2005</v>
      </c>
      <c r="C3599" t="s">
        <v>11891</v>
      </c>
      <c r="D3599" t="s">
        <v>1415</v>
      </c>
      <c r="E3599" t="s">
        <v>37</v>
      </c>
      <c r="F3599" t="s">
        <v>585</v>
      </c>
      <c r="G3599">
        <v>103</v>
      </c>
      <c r="H3599">
        <v>1530535</v>
      </c>
      <c r="I3599">
        <v>9000000</v>
      </c>
      <c r="J3599">
        <v>5.7</v>
      </c>
      <c r="K3599">
        <f>Table1[[#This Row],[Gross Earning]]-Table1[[#This Row],[Budget]]</f>
        <v>-7469465</v>
      </c>
    </row>
    <row r="3600" spans="1:11">
      <c r="A3600" t="s">
        <v>8484</v>
      </c>
      <c r="B3600" s="3">
        <v>2006</v>
      </c>
      <c r="C3600" t="s">
        <v>2698</v>
      </c>
      <c r="D3600" t="s">
        <v>2469</v>
      </c>
      <c r="E3600" t="s">
        <v>37</v>
      </c>
      <c r="F3600" t="s">
        <v>39</v>
      </c>
      <c r="G3600">
        <v>95</v>
      </c>
      <c r="H3600">
        <v>22526144</v>
      </c>
      <c r="I3600">
        <v>30000000</v>
      </c>
      <c r="J3600">
        <v>5.0999999999999996</v>
      </c>
      <c r="K3600">
        <f>Table1[[#This Row],[Gross Earning]]-Table1[[#This Row],[Budget]]</f>
        <v>-7473856</v>
      </c>
    </row>
    <row r="3601" spans="1:11">
      <c r="A3601" t="s">
        <v>8007</v>
      </c>
      <c r="B3601" s="3">
        <v>2013</v>
      </c>
      <c r="C3601" t="s">
        <v>8006</v>
      </c>
      <c r="D3601" t="s">
        <v>1671</v>
      </c>
      <c r="E3601" t="s">
        <v>37</v>
      </c>
      <c r="F3601" t="s">
        <v>39</v>
      </c>
      <c r="G3601">
        <v>100</v>
      </c>
      <c r="H3601">
        <v>22525921</v>
      </c>
      <c r="I3601">
        <v>30000000</v>
      </c>
      <c r="J3601">
        <v>5.9</v>
      </c>
      <c r="K3601">
        <f>Table1[[#This Row],[Gross Earning]]-Table1[[#This Row],[Budget]]</f>
        <v>-7474079</v>
      </c>
    </row>
    <row r="3602" spans="1:11">
      <c r="A3602" t="s">
        <v>2217</v>
      </c>
      <c r="B3602" s="3">
        <v>2005</v>
      </c>
      <c r="C3602" t="s">
        <v>2213</v>
      </c>
      <c r="D3602" t="s">
        <v>2215</v>
      </c>
      <c r="E3602" t="s">
        <v>2221</v>
      </c>
      <c r="F3602" t="s">
        <v>39</v>
      </c>
      <c r="G3602">
        <v>128</v>
      </c>
      <c r="H3602">
        <v>72515360</v>
      </c>
      <c r="I3602">
        <v>80000000</v>
      </c>
      <c r="J3602">
        <v>6.4</v>
      </c>
      <c r="K3602">
        <f>Table1[[#This Row],[Gross Earning]]-Table1[[#This Row],[Budget]]</f>
        <v>-7484640</v>
      </c>
    </row>
    <row r="3603" spans="1:11">
      <c r="A3603" t="s">
        <v>1073</v>
      </c>
      <c r="B3603" s="3">
        <v>2013</v>
      </c>
      <c r="C3603" t="s">
        <v>1071</v>
      </c>
      <c r="D3603" t="s">
        <v>227</v>
      </c>
      <c r="E3603" t="s">
        <v>37</v>
      </c>
      <c r="F3603" t="s">
        <v>39</v>
      </c>
      <c r="G3603">
        <v>122</v>
      </c>
      <c r="H3603">
        <v>122512052</v>
      </c>
      <c r="I3603">
        <v>130000000</v>
      </c>
      <c r="J3603">
        <v>5.8</v>
      </c>
      <c r="K3603">
        <f>Table1[[#This Row],[Gross Earning]]-Table1[[#This Row],[Budget]]</f>
        <v>-7487948</v>
      </c>
    </row>
    <row r="3604" spans="1:11">
      <c r="A3604" t="s">
        <v>14405</v>
      </c>
      <c r="B3604" s="3">
        <v>2002</v>
      </c>
      <c r="C3604" t="s">
        <v>8553</v>
      </c>
      <c r="D3604" t="s">
        <v>14404</v>
      </c>
      <c r="E3604" t="s">
        <v>37</v>
      </c>
      <c r="F3604" t="s">
        <v>585</v>
      </c>
      <c r="G3604">
        <v>95</v>
      </c>
      <c r="I3604">
        <v>7500000</v>
      </c>
      <c r="J3604">
        <v>6.8</v>
      </c>
      <c r="K3604">
        <f>Table1[[#This Row],[Gross Earning]]-Table1[[#This Row],[Budget]]</f>
        <v>-7500000</v>
      </c>
    </row>
    <row r="3605" spans="1:11">
      <c r="A3605" t="s">
        <v>16390</v>
      </c>
      <c r="B3605" s="3">
        <v>2012</v>
      </c>
      <c r="C3605" t="s">
        <v>16389</v>
      </c>
      <c r="D3605" t="s">
        <v>1671</v>
      </c>
      <c r="E3605" t="s">
        <v>37</v>
      </c>
      <c r="G3605">
        <v>101</v>
      </c>
      <c r="I3605">
        <v>7500000</v>
      </c>
      <c r="J3605">
        <v>4.8</v>
      </c>
      <c r="K3605">
        <f>Table1[[#This Row],[Gross Earning]]-Table1[[#This Row],[Budget]]</f>
        <v>-7500000</v>
      </c>
    </row>
    <row r="3606" spans="1:11">
      <c r="A3606" t="s">
        <v>16398</v>
      </c>
      <c r="B3606" s="3">
        <v>2012</v>
      </c>
      <c r="C3606" t="s">
        <v>16396</v>
      </c>
      <c r="D3606" t="s">
        <v>464</v>
      </c>
      <c r="E3606" t="s">
        <v>37</v>
      </c>
      <c r="G3606">
        <v>95</v>
      </c>
      <c r="I3606">
        <v>7500000</v>
      </c>
      <c r="J3606">
        <v>5.6</v>
      </c>
      <c r="K3606">
        <f>Table1[[#This Row],[Gross Earning]]-Table1[[#This Row],[Budget]]</f>
        <v>-7500000</v>
      </c>
    </row>
    <row r="3607" spans="1:11">
      <c r="A3607" t="s">
        <v>16446</v>
      </c>
      <c r="B3607" s="3">
        <v>2015</v>
      </c>
      <c r="C3607" t="s">
        <v>16444</v>
      </c>
      <c r="D3607" t="s">
        <v>59</v>
      </c>
      <c r="E3607" t="s">
        <v>37</v>
      </c>
      <c r="F3607" t="s">
        <v>585</v>
      </c>
      <c r="G3607">
        <v>104</v>
      </c>
      <c r="I3607">
        <v>7500000</v>
      </c>
      <c r="J3607">
        <v>5.0999999999999996</v>
      </c>
      <c r="K3607">
        <f>Table1[[#This Row],[Gross Earning]]-Table1[[#This Row],[Budget]]</f>
        <v>-7500000</v>
      </c>
    </row>
    <row r="3608" spans="1:11">
      <c r="A3608" t="s">
        <v>11929</v>
      </c>
      <c r="B3608" s="3">
        <v>2013</v>
      </c>
      <c r="C3608" t="s">
        <v>11926</v>
      </c>
      <c r="D3608" t="s">
        <v>334</v>
      </c>
      <c r="E3608" t="s">
        <v>37</v>
      </c>
      <c r="F3608" t="s">
        <v>39</v>
      </c>
      <c r="G3608">
        <v>90</v>
      </c>
      <c r="H3608">
        <v>10494494</v>
      </c>
      <c r="I3608">
        <v>18000000</v>
      </c>
      <c r="J3608">
        <v>4.4000000000000004</v>
      </c>
      <c r="K3608">
        <f>Table1[[#This Row],[Gross Earning]]-Table1[[#This Row],[Budget]]</f>
        <v>-7505506</v>
      </c>
    </row>
    <row r="3609" spans="1:11">
      <c r="A3609" t="s">
        <v>10604</v>
      </c>
      <c r="B3609" s="3">
        <v>2009</v>
      </c>
      <c r="C3609" t="s">
        <v>48</v>
      </c>
      <c r="D3609" t="s">
        <v>1415</v>
      </c>
      <c r="E3609" t="s">
        <v>37</v>
      </c>
      <c r="F3609" t="s">
        <v>585</v>
      </c>
      <c r="G3609">
        <v>98</v>
      </c>
      <c r="H3609">
        <v>9430988</v>
      </c>
      <c r="I3609">
        <v>17000000</v>
      </c>
      <c r="J3609">
        <v>7.1</v>
      </c>
      <c r="K3609">
        <f>Table1[[#This Row],[Gross Earning]]-Table1[[#This Row],[Budget]]</f>
        <v>-7569012</v>
      </c>
    </row>
    <row r="3610" spans="1:11">
      <c r="A3610" t="s">
        <v>11198</v>
      </c>
      <c r="B3610" s="3">
        <v>2002</v>
      </c>
      <c r="C3610" t="s">
        <v>4356</v>
      </c>
      <c r="D3610" t="s">
        <v>11197</v>
      </c>
      <c r="E3610" t="s">
        <v>37</v>
      </c>
      <c r="F3610" t="s">
        <v>585</v>
      </c>
      <c r="G3610">
        <v>94</v>
      </c>
      <c r="H3610">
        <v>12398628</v>
      </c>
      <c r="I3610">
        <v>20000000</v>
      </c>
      <c r="J3610">
        <v>6.1</v>
      </c>
      <c r="K3610">
        <f>Table1[[#This Row],[Gross Earning]]-Table1[[#This Row],[Budget]]</f>
        <v>-7601372</v>
      </c>
    </row>
    <row r="3611" spans="1:11">
      <c r="A3611" t="s">
        <v>16204</v>
      </c>
      <c r="B3611" s="3">
        <v>2007</v>
      </c>
      <c r="C3611" t="s">
        <v>16202</v>
      </c>
      <c r="D3611" t="s">
        <v>1935</v>
      </c>
      <c r="E3611" t="s">
        <v>37</v>
      </c>
      <c r="F3611" t="s">
        <v>585</v>
      </c>
      <c r="G3611">
        <v>99</v>
      </c>
      <c r="H3611">
        <v>398420</v>
      </c>
      <c r="I3611">
        <v>8000000</v>
      </c>
      <c r="J3611">
        <v>6.4</v>
      </c>
      <c r="K3611">
        <f>Table1[[#This Row],[Gross Earning]]-Table1[[#This Row],[Budget]]</f>
        <v>-7601580</v>
      </c>
    </row>
    <row r="3612" spans="1:11">
      <c r="A3612" t="s">
        <v>15934</v>
      </c>
      <c r="B3612" s="3">
        <v>1951</v>
      </c>
      <c r="C3612" t="s">
        <v>15931</v>
      </c>
      <c r="D3612" t="s">
        <v>6113</v>
      </c>
      <c r="E3612" t="s">
        <v>37</v>
      </c>
      <c r="F3612" t="s">
        <v>15938</v>
      </c>
      <c r="G3612">
        <v>171</v>
      </c>
      <c r="I3612">
        <v>7623000</v>
      </c>
      <c r="J3612">
        <v>7.2</v>
      </c>
      <c r="K3612">
        <f>Table1[[#This Row],[Gross Earning]]-Table1[[#This Row],[Budget]]</f>
        <v>-7623000</v>
      </c>
    </row>
    <row r="3613" spans="1:11">
      <c r="A3613" t="s">
        <v>16214</v>
      </c>
      <c r="B3613" s="3">
        <v>2003</v>
      </c>
      <c r="C3613" t="s">
        <v>16212</v>
      </c>
      <c r="D3613" t="s">
        <v>16213</v>
      </c>
      <c r="E3613" t="s">
        <v>37</v>
      </c>
      <c r="F3613" t="s">
        <v>585</v>
      </c>
      <c r="G3613">
        <v>109</v>
      </c>
      <c r="H3613">
        <v>336456</v>
      </c>
      <c r="I3613">
        <v>8000000</v>
      </c>
      <c r="J3613">
        <v>5.6</v>
      </c>
      <c r="K3613">
        <f>Table1[[#This Row],[Gross Earning]]-Table1[[#This Row],[Budget]]</f>
        <v>-7663544</v>
      </c>
    </row>
    <row r="3614" spans="1:11">
      <c r="A3614" t="s">
        <v>15217</v>
      </c>
      <c r="B3614" s="3">
        <v>2011</v>
      </c>
      <c r="C3614" t="s">
        <v>15216</v>
      </c>
      <c r="D3614" t="s">
        <v>1671</v>
      </c>
      <c r="E3614" t="s">
        <v>37</v>
      </c>
      <c r="F3614" t="s">
        <v>585</v>
      </c>
      <c r="G3614">
        <v>97</v>
      </c>
      <c r="H3614">
        <v>2331318</v>
      </c>
      <c r="I3614">
        <v>10000000</v>
      </c>
      <c r="J3614">
        <v>3.3</v>
      </c>
      <c r="K3614">
        <f>Table1[[#This Row],[Gross Earning]]-Table1[[#This Row],[Budget]]</f>
        <v>-7668682</v>
      </c>
    </row>
    <row r="3615" spans="1:11">
      <c r="A3615" t="s">
        <v>3459</v>
      </c>
      <c r="B3615" s="3">
        <v>2012</v>
      </c>
      <c r="C3615" t="s">
        <v>3456</v>
      </c>
      <c r="D3615" t="s">
        <v>3458</v>
      </c>
      <c r="E3615" t="s">
        <v>37</v>
      </c>
      <c r="F3615" t="s">
        <v>585</v>
      </c>
      <c r="G3615">
        <v>88</v>
      </c>
      <c r="H3615">
        <v>62321039</v>
      </c>
      <c r="I3615">
        <v>70000000</v>
      </c>
      <c r="J3615">
        <v>6.4</v>
      </c>
      <c r="K3615">
        <f>Table1[[#This Row],[Gross Earning]]-Table1[[#This Row],[Budget]]</f>
        <v>-7678961</v>
      </c>
    </row>
    <row r="3616" spans="1:11">
      <c r="A3616" t="s">
        <v>14377</v>
      </c>
      <c r="B3616" s="3">
        <v>2007</v>
      </c>
      <c r="C3616" t="s">
        <v>12371</v>
      </c>
      <c r="D3616" t="s">
        <v>1924</v>
      </c>
      <c r="E3616" t="s">
        <v>37</v>
      </c>
      <c r="F3616" t="s">
        <v>585</v>
      </c>
      <c r="G3616">
        <v>90</v>
      </c>
      <c r="H3616">
        <v>303439</v>
      </c>
      <c r="I3616">
        <v>8000000</v>
      </c>
      <c r="J3616">
        <v>6.4</v>
      </c>
      <c r="K3616">
        <f>Table1[[#This Row],[Gross Earning]]-Table1[[#This Row],[Budget]]</f>
        <v>-7696561</v>
      </c>
    </row>
    <row r="3617" spans="1:11">
      <c r="A3617" t="s">
        <v>16331</v>
      </c>
      <c r="B3617" s="3">
        <v>2014</v>
      </c>
      <c r="C3617" t="s">
        <v>16328</v>
      </c>
      <c r="D3617" t="s">
        <v>16330</v>
      </c>
      <c r="E3617" t="s">
        <v>1464</v>
      </c>
      <c r="G3617">
        <v>101</v>
      </c>
      <c r="I3617">
        <v>7700000</v>
      </c>
      <c r="J3617">
        <v>7.3</v>
      </c>
      <c r="K3617">
        <f>Table1[[#This Row],[Gross Earning]]-Table1[[#This Row],[Budget]]</f>
        <v>-7700000</v>
      </c>
    </row>
    <row r="3618" spans="1:11">
      <c r="A3618" t="s">
        <v>16222</v>
      </c>
      <c r="B3618" s="3">
        <v>2006</v>
      </c>
      <c r="C3618" t="s">
        <v>16220</v>
      </c>
      <c r="D3618" t="s">
        <v>14309</v>
      </c>
      <c r="E3618" t="s">
        <v>37</v>
      </c>
      <c r="F3618" t="s">
        <v>585</v>
      </c>
      <c r="G3618">
        <v>93</v>
      </c>
      <c r="H3618">
        <v>298110</v>
      </c>
      <c r="I3618">
        <v>8000000</v>
      </c>
      <c r="J3618">
        <v>6.8</v>
      </c>
      <c r="K3618">
        <f>Table1[[#This Row],[Gross Earning]]-Table1[[#This Row],[Budget]]</f>
        <v>-7701890</v>
      </c>
    </row>
    <row r="3619" spans="1:11">
      <c r="A3619" t="s">
        <v>10141</v>
      </c>
      <c r="B3619" s="3">
        <v>1999</v>
      </c>
      <c r="C3619" t="s">
        <v>3917</v>
      </c>
      <c r="D3619" t="s">
        <v>10140</v>
      </c>
      <c r="E3619" t="s">
        <v>37</v>
      </c>
      <c r="F3619" t="s">
        <v>277</v>
      </c>
      <c r="G3619">
        <v>87</v>
      </c>
      <c r="H3619">
        <v>16290976</v>
      </c>
      <c r="I3619">
        <v>24000000</v>
      </c>
      <c r="J3619">
        <v>6.2</v>
      </c>
      <c r="K3619">
        <f>Table1[[#This Row],[Gross Earning]]-Table1[[#This Row],[Budget]]</f>
        <v>-7709024</v>
      </c>
    </row>
    <row r="3620" spans="1:11">
      <c r="A3620" t="s">
        <v>9943</v>
      </c>
      <c r="B3620" s="3">
        <v>1991</v>
      </c>
      <c r="C3620" t="s">
        <v>9940</v>
      </c>
      <c r="D3620" t="s">
        <v>464</v>
      </c>
      <c r="E3620" t="s">
        <v>37</v>
      </c>
      <c r="F3620" t="s">
        <v>585</v>
      </c>
      <c r="G3620">
        <v>88</v>
      </c>
      <c r="H3620">
        <v>9286314</v>
      </c>
      <c r="I3620">
        <v>17000000</v>
      </c>
      <c r="J3620">
        <v>5.9</v>
      </c>
      <c r="K3620">
        <f>Table1[[#This Row],[Gross Earning]]-Table1[[#This Row],[Budget]]</f>
        <v>-7713686</v>
      </c>
    </row>
    <row r="3621" spans="1:11">
      <c r="A3621" t="s">
        <v>9044</v>
      </c>
      <c r="B3621" s="3">
        <v>2014</v>
      </c>
      <c r="C3621" t="s">
        <v>9043</v>
      </c>
      <c r="D3621" t="s">
        <v>464</v>
      </c>
      <c r="E3621" t="s">
        <v>37</v>
      </c>
      <c r="F3621" t="s">
        <v>39</v>
      </c>
      <c r="G3621">
        <v>100</v>
      </c>
      <c r="H3621">
        <v>20285518</v>
      </c>
      <c r="I3621">
        <v>28000000</v>
      </c>
      <c r="J3621">
        <v>5.7</v>
      </c>
      <c r="K3621">
        <f>Table1[[#This Row],[Gross Earning]]-Table1[[#This Row],[Budget]]</f>
        <v>-7714482</v>
      </c>
    </row>
    <row r="3622" spans="1:11">
      <c r="A3622" t="s">
        <v>12641</v>
      </c>
      <c r="B3622" s="3">
        <v>2006</v>
      </c>
      <c r="C3622" t="s">
        <v>653</v>
      </c>
      <c r="D3622" t="s">
        <v>12639</v>
      </c>
      <c r="E3622" t="s">
        <v>37</v>
      </c>
      <c r="F3622" t="s">
        <v>585</v>
      </c>
      <c r="G3622">
        <v>95</v>
      </c>
      <c r="H3622">
        <v>7774730</v>
      </c>
      <c r="I3622">
        <v>15500000</v>
      </c>
      <c r="J3622">
        <v>6.5</v>
      </c>
      <c r="K3622">
        <f>Table1[[#This Row],[Gross Earning]]-Table1[[#This Row],[Budget]]</f>
        <v>-7725270</v>
      </c>
    </row>
    <row r="3623" spans="1:11">
      <c r="A3623" t="s">
        <v>10446</v>
      </c>
      <c r="B3623" s="3">
        <v>2001</v>
      </c>
      <c r="C3623" t="s">
        <v>10444</v>
      </c>
      <c r="D3623" t="s">
        <v>6419</v>
      </c>
      <c r="E3623" t="s">
        <v>37</v>
      </c>
      <c r="F3623" t="s">
        <v>39</v>
      </c>
      <c r="G3623">
        <v>98</v>
      </c>
      <c r="H3623">
        <v>14252830</v>
      </c>
      <c r="I3623">
        <v>22000000</v>
      </c>
      <c r="J3623">
        <v>5.3</v>
      </c>
      <c r="K3623">
        <f>Table1[[#This Row],[Gross Earning]]-Table1[[#This Row],[Budget]]</f>
        <v>-7747170</v>
      </c>
    </row>
    <row r="3624" spans="1:11">
      <c r="A3624" t="s">
        <v>13161</v>
      </c>
      <c r="B3624" s="3">
        <v>2001</v>
      </c>
      <c r="C3624" t="s">
        <v>5877</v>
      </c>
      <c r="D3624" t="s">
        <v>1924</v>
      </c>
      <c r="E3624" t="s">
        <v>37</v>
      </c>
      <c r="F3624" t="s">
        <v>585</v>
      </c>
      <c r="G3624">
        <v>147</v>
      </c>
      <c r="H3624">
        <v>7219578</v>
      </c>
      <c r="I3624">
        <v>15000000</v>
      </c>
      <c r="J3624">
        <v>8</v>
      </c>
      <c r="K3624">
        <f>Table1[[#This Row],[Gross Earning]]-Table1[[#This Row],[Budget]]</f>
        <v>-7780422</v>
      </c>
    </row>
    <row r="3625" spans="1:11">
      <c r="A3625" t="s">
        <v>4889</v>
      </c>
      <c r="B3625" s="3">
        <v>2001</v>
      </c>
      <c r="C3625" t="s">
        <v>4291</v>
      </c>
      <c r="D3625" t="s">
        <v>2215</v>
      </c>
      <c r="E3625" t="s">
        <v>37</v>
      </c>
      <c r="F3625" t="s">
        <v>39</v>
      </c>
      <c r="G3625">
        <v>89</v>
      </c>
      <c r="H3625">
        <v>45207112</v>
      </c>
      <c r="I3625">
        <v>53000000</v>
      </c>
      <c r="J3625">
        <v>5.5</v>
      </c>
      <c r="K3625">
        <f>Table1[[#This Row],[Gross Earning]]-Table1[[#This Row],[Budget]]</f>
        <v>-7792888</v>
      </c>
    </row>
    <row r="3626" spans="1:11">
      <c r="A3626" t="s">
        <v>15221</v>
      </c>
      <c r="B3626" s="3">
        <v>2000</v>
      </c>
      <c r="C3626" t="s">
        <v>5076</v>
      </c>
      <c r="D3626" t="s">
        <v>5510</v>
      </c>
      <c r="E3626" t="s">
        <v>37</v>
      </c>
      <c r="F3626" t="s">
        <v>585</v>
      </c>
      <c r="G3626">
        <v>135</v>
      </c>
      <c r="H3626">
        <v>2185266</v>
      </c>
      <c r="I3626">
        <v>10000000</v>
      </c>
      <c r="J3626">
        <v>6.5</v>
      </c>
      <c r="K3626">
        <f>Table1[[#This Row],[Gross Earning]]-Table1[[#This Row],[Budget]]</f>
        <v>-7814734</v>
      </c>
    </row>
    <row r="3627" spans="1:11">
      <c r="A3627" t="s">
        <v>17252</v>
      </c>
      <c r="B3627" s="3">
        <v>1977</v>
      </c>
      <c r="C3627" t="s">
        <v>17251</v>
      </c>
      <c r="D3627" t="s">
        <v>3409</v>
      </c>
      <c r="E3627" t="s">
        <v>37</v>
      </c>
      <c r="F3627" t="s">
        <v>95</v>
      </c>
      <c r="G3627">
        <v>117</v>
      </c>
      <c r="I3627">
        <v>7840000</v>
      </c>
      <c r="J3627">
        <v>7.4</v>
      </c>
      <c r="K3627">
        <f>Table1[[#This Row],[Gross Earning]]-Table1[[#This Row],[Budget]]</f>
        <v>-7840000</v>
      </c>
    </row>
    <row r="3628" spans="1:11">
      <c r="A3628" t="s">
        <v>11211</v>
      </c>
      <c r="B3628" s="3">
        <v>2010</v>
      </c>
      <c r="C3628" t="s">
        <v>570</v>
      </c>
      <c r="D3628" t="s">
        <v>5979</v>
      </c>
      <c r="E3628" t="s">
        <v>37</v>
      </c>
      <c r="F3628" t="s">
        <v>585</v>
      </c>
      <c r="G3628">
        <v>116</v>
      </c>
      <c r="H3628">
        <v>12134420</v>
      </c>
      <c r="I3628">
        <v>20000000</v>
      </c>
      <c r="J3628">
        <v>7.2</v>
      </c>
      <c r="K3628">
        <f>Table1[[#This Row],[Gross Earning]]-Table1[[#This Row],[Budget]]</f>
        <v>-7865580</v>
      </c>
    </row>
    <row r="3629" spans="1:11">
      <c r="A3629" t="s">
        <v>16226</v>
      </c>
      <c r="B3629" s="3">
        <v>2005</v>
      </c>
      <c r="C3629" t="s">
        <v>5477</v>
      </c>
      <c r="D3629" t="s">
        <v>1415</v>
      </c>
      <c r="E3629" t="s">
        <v>37</v>
      </c>
      <c r="F3629" t="s">
        <v>39</v>
      </c>
      <c r="G3629">
        <v>99</v>
      </c>
      <c r="H3629">
        <v>127144</v>
      </c>
      <c r="I3629">
        <v>8000000</v>
      </c>
      <c r="J3629">
        <v>5.5</v>
      </c>
      <c r="K3629">
        <f>Table1[[#This Row],[Gross Earning]]-Table1[[#This Row],[Budget]]</f>
        <v>-7872856</v>
      </c>
    </row>
    <row r="3630" spans="1:11">
      <c r="A3630" t="s">
        <v>16229</v>
      </c>
      <c r="B3630" s="3">
        <v>2010</v>
      </c>
      <c r="C3630" t="s">
        <v>6963</v>
      </c>
      <c r="D3630" t="s">
        <v>1752</v>
      </c>
      <c r="E3630" t="s">
        <v>37</v>
      </c>
      <c r="F3630" t="s">
        <v>39</v>
      </c>
      <c r="G3630">
        <v>98</v>
      </c>
      <c r="H3630">
        <v>117190</v>
      </c>
      <c r="I3630">
        <v>8000000</v>
      </c>
      <c r="J3630">
        <v>6.9</v>
      </c>
      <c r="K3630">
        <f>Table1[[#This Row],[Gross Earning]]-Table1[[#This Row],[Budget]]</f>
        <v>-7882810</v>
      </c>
    </row>
    <row r="3631" spans="1:11">
      <c r="A3631" t="s">
        <v>5404</v>
      </c>
      <c r="B3631" s="3">
        <v>2007</v>
      </c>
      <c r="C3631" t="s">
        <v>5403</v>
      </c>
      <c r="D3631" t="s">
        <v>2215</v>
      </c>
      <c r="E3631" t="s">
        <v>37</v>
      </c>
      <c r="F3631" t="s">
        <v>585</v>
      </c>
      <c r="G3631">
        <v>96</v>
      </c>
      <c r="H3631">
        <v>17114882</v>
      </c>
      <c r="I3631">
        <v>25000000</v>
      </c>
      <c r="J3631">
        <v>7.7</v>
      </c>
      <c r="K3631">
        <f>Table1[[#This Row],[Gross Earning]]-Table1[[#This Row],[Budget]]</f>
        <v>-7885118</v>
      </c>
    </row>
    <row r="3632" spans="1:11">
      <c r="A3632" t="s">
        <v>16234</v>
      </c>
      <c r="B3632" s="3">
        <v>2008</v>
      </c>
      <c r="C3632" t="s">
        <v>16232</v>
      </c>
      <c r="D3632" t="s">
        <v>6790</v>
      </c>
      <c r="E3632" t="s">
        <v>37</v>
      </c>
      <c r="F3632" t="s">
        <v>585</v>
      </c>
      <c r="G3632">
        <v>95</v>
      </c>
      <c r="H3632">
        <v>108662</v>
      </c>
      <c r="I3632">
        <v>8000000</v>
      </c>
      <c r="J3632">
        <v>6</v>
      </c>
      <c r="K3632">
        <f>Table1[[#This Row],[Gross Earning]]-Table1[[#This Row],[Budget]]</f>
        <v>-7891338</v>
      </c>
    </row>
    <row r="3633" spans="1:11">
      <c r="A3633" t="s">
        <v>15391</v>
      </c>
      <c r="B3633" s="3">
        <v>2009</v>
      </c>
      <c r="C3633" t="s">
        <v>15390</v>
      </c>
      <c r="D3633" t="s">
        <v>1681</v>
      </c>
      <c r="E3633" t="s">
        <v>37</v>
      </c>
      <c r="F3633" t="s">
        <v>585</v>
      </c>
      <c r="G3633">
        <v>90</v>
      </c>
      <c r="H3633">
        <v>100503</v>
      </c>
      <c r="I3633">
        <v>8000000</v>
      </c>
      <c r="J3633">
        <v>5.9</v>
      </c>
      <c r="K3633">
        <f>Table1[[#This Row],[Gross Earning]]-Table1[[#This Row],[Budget]]</f>
        <v>-7899497</v>
      </c>
    </row>
    <row r="3634" spans="1:11">
      <c r="A3634" t="s">
        <v>8531</v>
      </c>
      <c r="B3634" s="3">
        <v>1996</v>
      </c>
      <c r="C3634" t="s">
        <v>8528</v>
      </c>
      <c r="D3634" t="s">
        <v>8530</v>
      </c>
      <c r="E3634" t="s">
        <v>37</v>
      </c>
      <c r="F3634" t="s">
        <v>585</v>
      </c>
      <c r="G3634">
        <v>105</v>
      </c>
      <c r="H3634">
        <v>17100000</v>
      </c>
      <c r="I3634">
        <v>25000000</v>
      </c>
      <c r="J3634">
        <v>5.3</v>
      </c>
      <c r="K3634">
        <f>Table1[[#This Row],[Gross Earning]]-Table1[[#This Row],[Budget]]</f>
        <v>-7900000</v>
      </c>
    </row>
    <row r="3635" spans="1:11">
      <c r="A3635" t="s">
        <v>13630</v>
      </c>
      <c r="B3635" s="3">
        <v>2004</v>
      </c>
      <c r="C3635" t="s">
        <v>3563</v>
      </c>
      <c r="D3635" t="s">
        <v>6326</v>
      </c>
      <c r="E3635" t="s">
        <v>2778</v>
      </c>
      <c r="F3635" t="s">
        <v>39</v>
      </c>
      <c r="G3635">
        <v>125</v>
      </c>
      <c r="H3635">
        <v>2086345</v>
      </c>
      <c r="I3635">
        <v>10000000</v>
      </c>
      <c r="J3635">
        <v>8.1</v>
      </c>
      <c r="K3635">
        <f>Table1[[#This Row],[Gross Earning]]-Table1[[#This Row],[Budget]]</f>
        <v>-7913655</v>
      </c>
    </row>
    <row r="3636" spans="1:11">
      <c r="A3636" t="s">
        <v>13846</v>
      </c>
      <c r="B3636" s="3">
        <v>2009</v>
      </c>
      <c r="C3636" t="s">
        <v>8638</v>
      </c>
      <c r="D3636" t="s">
        <v>3277</v>
      </c>
      <c r="E3636" t="s">
        <v>37</v>
      </c>
      <c r="F3636" t="s">
        <v>585</v>
      </c>
      <c r="G3636">
        <v>96</v>
      </c>
      <c r="H3636">
        <v>3074838</v>
      </c>
      <c r="I3636">
        <v>11000000</v>
      </c>
      <c r="J3636">
        <v>6.3</v>
      </c>
      <c r="K3636">
        <f>Table1[[#This Row],[Gross Earning]]-Table1[[#This Row],[Budget]]</f>
        <v>-7925162</v>
      </c>
    </row>
    <row r="3637" spans="1:11">
      <c r="A3637" t="s">
        <v>11708</v>
      </c>
      <c r="B3637" s="3">
        <v>1998</v>
      </c>
      <c r="C3637" t="s">
        <v>2791</v>
      </c>
      <c r="D3637" t="s">
        <v>5383</v>
      </c>
      <c r="E3637" t="s">
        <v>37</v>
      </c>
      <c r="F3637" t="s">
        <v>585</v>
      </c>
      <c r="G3637">
        <v>118</v>
      </c>
      <c r="H3637">
        <v>10562387</v>
      </c>
      <c r="I3637">
        <v>18500000</v>
      </c>
      <c r="J3637">
        <v>7.7</v>
      </c>
      <c r="K3637">
        <f>Table1[[#This Row],[Gross Earning]]-Table1[[#This Row],[Budget]]</f>
        <v>-7937613</v>
      </c>
    </row>
    <row r="3638" spans="1:11">
      <c r="A3638" t="s">
        <v>16241</v>
      </c>
      <c r="B3638" s="3">
        <v>2006</v>
      </c>
      <c r="C3638" t="s">
        <v>16240</v>
      </c>
      <c r="D3638" t="s">
        <v>2125</v>
      </c>
      <c r="E3638" t="s">
        <v>37</v>
      </c>
      <c r="F3638" t="s">
        <v>585</v>
      </c>
      <c r="G3638">
        <v>107</v>
      </c>
      <c r="H3638">
        <v>53481</v>
      </c>
      <c r="I3638">
        <v>8000000</v>
      </c>
      <c r="J3638">
        <v>6.4</v>
      </c>
      <c r="K3638">
        <f>Table1[[#This Row],[Gross Earning]]-Table1[[#This Row],[Budget]]</f>
        <v>-7946519</v>
      </c>
    </row>
    <row r="3639" spans="1:11">
      <c r="A3639" t="s">
        <v>16252</v>
      </c>
      <c r="B3639" s="3">
        <v>2014</v>
      </c>
      <c r="C3639" t="s">
        <v>16249</v>
      </c>
      <c r="D3639" t="s">
        <v>3409</v>
      </c>
      <c r="E3639" t="s">
        <v>37</v>
      </c>
      <c r="F3639" t="s">
        <v>585</v>
      </c>
      <c r="G3639">
        <v>97</v>
      </c>
      <c r="H3639">
        <v>52961</v>
      </c>
      <c r="I3639">
        <v>8000000</v>
      </c>
      <c r="J3639">
        <v>5.3</v>
      </c>
      <c r="K3639">
        <f>Table1[[#This Row],[Gross Earning]]-Table1[[#This Row],[Budget]]</f>
        <v>-7947039</v>
      </c>
    </row>
    <row r="3640" spans="1:11">
      <c r="A3640" t="s">
        <v>15780</v>
      </c>
      <c r="B3640" s="3">
        <v>2005</v>
      </c>
      <c r="C3640" t="s">
        <v>15779</v>
      </c>
      <c r="D3640" t="s">
        <v>6545</v>
      </c>
      <c r="E3640" t="s">
        <v>37</v>
      </c>
      <c r="F3640" t="s">
        <v>39</v>
      </c>
      <c r="G3640">
        <v>97</v>
      </c>
      <c r="H3640">
        <v>1046166</v>
      </c>
      <c r="I3640">
        <v>9000000</v>
      </c>
      <c r="J3640">
        <v>4.2</v>
      </c>
      <c r="K3640">
        <f>Table1[[#This Row],[Gross Earning]]-Table1[[#This Row],[Budget]]</f>
        <v>-7953834</v>
      </c>
    </row>
    <row r="3641" spans="1:11">
      <c r="A3641" t="s">
        <v>14640</v>
      </c>
      <c r="B3641" s="3">
        <v>2002</v>
      </c>
      <c r="C3641" t="s">
        <v>13781</v>
      </c>
      <c r="D3641" t="s">
        <v>6545</v>
      </c>
      <c r="E3641" t="s">
        <v>37</v>
      </c>
      <c r="F3641" t="s">
        <v>585</v>
      </c>
      <c r="G3641">
        <v>94</v>
      </c>
      <c r="H3641">
        <v>3034181</v>
      </c>
      <c r="I3641">
        <v>11000000</v>
      </c>
      <c r="J3641">
        <v>5.4</v>
      </c>
      <c r="K3641">
        <f>Table1[[#This Row],[Gross Earning]]-Table1[[#This Row],[Budget]]</f>
        <v>-7965819</v>
      </c>
    </row>
    <row r="3642" spans="1:11">
      <c r="A3642" t="s">
        <v>15899</v>
      </c>
      <c r="B3642" s="3">
        <v>2010</v>
      </c>
      <c r="C3642" t="s">
        <v>14704</v>
      </c>
      <c r="D3642" t="s">
        <v>1826</v>
      </c>
      <c r="E3642" t="s">
        <v>5611</v>
      </c>
      <c r="F3642" t="s">
        <v>39</v>
      </c>
      <c r="G3642">
        <v>128</v>
      </c>
      <c r="H3642">
        <v>4018695</v>
      </c>
      <c r="I3642">
        <v>12000000</v>
      </c>
      <c r="J3642">
        <v>8</v>
      </c>
      <c r="K3642">
        <f>Table1[[#This Row],[Gross Earning]]-Table1[[#This Row],[Budget]]</f>
        <v>-7981305</v>
      </c>
    </row>
    <row r="3643" spans="1:11">
      <c r="A3643" t="s">
        <v>13813</v>
      </c>
      <c r="B3643" s="3">
        <v>2001</v>
      </c>
      <c r="C3643" t="s">
        <v>13811</v>
      </c>
      <c r="D3643" t="s">
        <v>13812</v>
      </c>
      <c r="E3643" t="s">
        <v>37</v>
      </c>
      <c r="F3643" t="s">
        <v>39</v>
      </c>
      <c r="G3643">
        <v>84</v>
      </c>
      <c r="H3643">
        <v>5002310</v>
      </c>
      <c r="I3643">
        <v>13000000</v>
      </c>
      <c r="J3643">
        <v>5.6</v>
      </c>
      <c r="K3643">
        <f>Table1[[#This Row],[Gross Earning]]-Table1[[#This Row],[Budget]]</f>
        <v>-7997690</v>
      </c>
    </row>
    <row r="3644" spans="1:11">
      <c r="A3644" t="s">
        <v>13625</v>
      </c>
      <c r="B3644" s="3">
        <v>2004</v>
      </c>
      <c r="C3644" t="s">
        <v>2952</v>
      </c>
      <c r="D3644" t="s">
        <v>3241</v>
      </c>
      <c r="E3644" t="s">
        <v>8731</v>
      </c>
      <c r="F3644" t="s">
        <v>585</v>
      </c>
      <c r="G3644">
        <v>178</v>
      </c>
      <c r="H3644">
        <v>5501940</v>
      </c>
      <c r="I3644">
        <v>13500000</v>
      </c>
      <c r="J3644">
        <v>8.3000000000000007</v>
      </c>
      <c r="K3644">
        <f>Table1[[#This Row],[Gross Earning]]-Table1[[#This Row],[Budget]]</f>
        <v>-7998060</v>
      </c>
    </row>
    <row r="3645" spans="1:11">
      <c r="A3645" t="s">
        <v>2498</v>
      </c>
      <c r="B3645" s="3">
        <v>1982</v>
      </c>
      <c r="C3645" t="s">
        <v>2495</v>
      </c>
      <c r="D3645" t="s">
        <v>882</v>
      </c>
      <c r="E3645" t="s">
        <v>37</v>
      </c>
      <c r="F3645" t="s">
        <v>585</v>
      </c>
      <c r="G3645">
        <v>130</v>
      </c>
      <c r="I3645">
        <v>8000000</v>
      </c>
      <c r="J3645">
        <v>6.9</v>
      </c>
      <c r="K3645">
        <f>Table1[[#This Row],[Gross Earning]]-Table1[[#This Row],[Budget]]</f>
        <v>-8000000</v>
      </c>
    </row>
    <row r="3646" spans="1:11">
      <c r="A3646" t="s">
        <v>2910</v>
      </c>
      <c r="B3646" s="3">
        <v>2015</v>
      </c>
      <c r="C3646" t="s">
        <v>2906</v>
      </c>
      <c r="D3646" t="s">
        <v>2908</v>
      </c>
      <c r="E3646" t="s">
        <v>2778</v>
      </c>
      <c r="F3646" t="s">
        <v>95</v>
      </c>
      <c r="G3646">
        <v>89</v>
      </c>
      <c r="I3646">
        <v>8000000</v>
      </c>
      <c r="J3646">
        <v>4.4000000000000004</v>
      </c>
      <c r="K3646">
        <f>Table1[[#This Row],[Gross Earning]]-Table1[[#This Row],[Budget]]</f>
        <v>-8000000</v>
      </c>
    </row>
    <row r="3647" spans="1:11">
      <c r="A3647" t="s">
        <v>15891</v>
      </c>
      <c r="B3647" s="3">
        <v>2003</v>
      </c>
      <c r="C3647" t="s">
        <v>15888</v>
      </c>
      <c r="D3647" t="s">
        <v>777</v>
      </c>
      <c r="E3647" t="s">
        <v>12700</v>
      </c>
      <c r="G3647">
        <v>135</v>
      </c>
      <c r="I3647">
        <v>8000000</v>
      </c>
      <c r="J3647">
        <v>7.2</v>
      </c>
      <c r="K3647">
        <f>Table1[[#This Row],[Gross Earning]]-Table1[[#This Row],[Budget]]</f>
        <v>-8000000</v>
      </c>
    </row>
    <row r="3648" spans="1:11">
      <c r="A3648" t="s">
        <v>16034</v>
      </c>
      <c r="B3648" s="3">
        <v>1981</v>
      </c>
      <c r="C3648" t="s">
        <v>16033</v>
      </c>
      <c r="D3648" t="s">
        <v>6829</v>
      </c>
      <c r="E3648" t="s">
        <v>37</v>
      </c>
      <c r="F3648" t="s">
        <v>95</v>
      </c>
      <c r="G3648">
        <v>93</v>
      </c>
      <c r="I3648">
        <v>8000000</v>
      </c>
      <c r="J3648">
        <v>5</v>
      </c>
      <c r="K3648">
        <f>Table1[[#This Row],[Gross Earning]]-Table1[[#This Row],[Budget]]</f>
        <v>-8000000</v>
      </c>
    </row>
    <row r="3649" spans="1:11">
      <c r="A3649" t="s">
        <v>16088</v>
      </c>
      <c r="B3649" s="3">
        <v>2006</v>
      </c>
      <c r="C3649" t="s">
        <v>16086</v>
      </c>
      <c r="D3649" t="s">
        <v>422</v>
      </c>
      <c r="E3649" t="s">
        <v>37</v>
      </c>
      <c r="F3649" t="s">
        <v>585</v>
      </c>
      <c r="G3649">
        <v>116</v>
      </c>
      <c r="I3649">
        <v>8000000</v>
      </c>
      <c r="J3649">
        <v>7</v>
      </c>
      <c r="K3649">
        <f>Table1[[#This Row],[Gross Earning]]-Table1[[#This Row],[Budget]]</f>
        <v>-8000000</v>
      </c>
    </row>
    <row r="3650" spans="1:11">
      <c r="A3650" t="s">
        <v>16121</v>
      </c>
      <c r="B3650" s="3">
        <v>1996</v>
      </c>
      <c r="C3650" t="s">
        <v>570</v>
      </c>
      <c r="D3650" t="s">
        <v>1681</v>
      </c>
      <c r="E3650" t="s">
        <v>37</v>
      </c>
      <c r="F3650" t="s">
        <v>39</v>
      </c>
      <c r="G3650">
        <v>98</v>
      </c>
      <c r="I3650">
        <v>8000000</v>
      </c>
      <c r="J3650">
        <v>4.9000000000000004</v>
      </c>
      <c r="K3650">
        <f>Table1[[#This Row],[Gross Earning]]-Table1[[#This Row],[Budget]]</f>
        <v>-8000000</v>
      </c>
    </row>
    <row r="3651" spans="1:11">
      <c r="A3651" t="s">
        <v>16182</v>
      </c>
      <c r="B3651" s="3">
        <v>1983</v>
      </c>
      <c r="C3651" t="s">
        <v>16180</v>
      </c>
      <c r="D3651" t="s">
        <v>7043</v>
      </c>
      <c r="E3651" t="s">
        <v>37</v>
      </c>
      <c r="F3651" t="s">
        <v>585</v>
      </c>
      <c r="G3651">
        <v>98</v>
      </c>
      <c r="I3651">
        <v>8000000</v>
      </c>
      <c r="J3651">
        <v>4</v>
      </c>
      <c r="K3651">
        <f>Table1[[#This Row],[Gross Earning]]-Table1[[#This Row],[Budget]]</f>
        <v>-8000000</v>
      </c>
    </row>
    <row r="3652" spans="1:11">
      <c r="A3652" t="s">
        <v>16267</v>
      </c>
      <c r="B3652" s="3">
        <v>2005</v>
      </c>
      <c r="C3652" t="s">
        <v>16265</v>
      </c>
      <c r="D3652" t="s">
        <v>1634</v>
      </c>
      <c r="E3652" t="s">
        <v>1464</v>
      </c>
      <c r="F3652" t="s">
        <v>95</v>
      </c>
      <c r="G3652">
        <v>124</v>
      </c>
      <c r="I3652">
        <v>8000000</v>
      </c>
      <c r="J3652">
        <v>7.7</v>
      </c>
      <c r="K3652">
        <f>Table1[[#This Row],[Gross Earning]]-Table1[[#This Row],[Budget]]</f>
        <v>-8000000</v>
      </c>
    </row>
    <row r="3653" spans="1:11">
      <c r="A3653" t="s">
        <v>16273</v>
      </c>
      <c r="B3653" s="3">
        <v>2014</v>
      </c>
      <c r="C3653" t="s">
        <v>16271</v>
      </c>
      <c r="D3653" t="s">
        <v>464</v>
      </c>
      <c r="E3653" t="s">
        <v>37</v>
      </c>
      <c r="F3653" t="s">
        <v>585</v>
      </c>
      <c r="G3653">
        <v>96</v>
      </c>
      <c r="I3653">
        <v>8000000</v>
      </c>
      <c r="J3653">
        <v>4.5999999999999996</v>
      </c>
      <c r="K3653">
        <f>Table1[[#This Row],[Gross Earning]]-Table1[[#This Row],[Budget]]</f>
        <v>-8000000</v>
      </c>
    </row>
    <row r="3654" spans="1:11">
      <c r="A3654" t="s">
        <v>16288</v>
      </c>
      <c r="B3654" s="3">
        <v>2016</v>
      </c>
      <c r="C3654" t="s">
        <v>6248</v>
      </c>
      <c r="D3654" t="s">
        <v>3409</v>
      </c>
      <c r="E3654" t="s">
        <v>37</v>
      </c>
      <c r="F3654" t="s">
        <v>39</v>
      </c>
      <c r="G3654">
        <v>104</v>
      </c>
      <c r="I3654">
        <v>8000000</v>
      </c>
      <c r="J3654">
        <v>8</v>
      </c>
      <c r="K3654">
        <f>Table1[[#This Row],[Gross Earning]]-Table1[[#This Row],[Budget]]</f>
        <v>-8000000</v>
      </c>
    </row>
    <row r="3655" spans="1:11">
      <c r="A3655" t="s">
        <v>16309</v>
      </c>
      <c r="B3655" s="3">
        <v>2016</v>
      </c>
      <c r="C3655" t="s">
        <v>16306</v>
      </c>
      <c r="D3655" t="s">
        <v>1325</v>
      </c>
      <c r="E3655" t="s">
        <v>37</v>
      </c>
      <c r="F3655" t="s">
        <v>585</v>
      </c>
      <c r="G3655">
        <v>106</v>
      </c>
      <c r="I3655">
        <v>8000000</v>
      </c>
      <c r="J3655">
        <v>4.2</v>
      </c>
      <c r="K3655">
        <f>Table1[[#This Row],[Gross Earning]]-Table1[[#This Row],[Budget]]</f>
        <v>-8000000</v>
      </c>
    </row>
    <row r="3656" spans="1:11">
      <c r="A3656" t="s">
        <v>16679</v>
      </c>
      <c r="B3656" s="3">
        <v>1977</v>
      </c>
      <c r="C3656" t="s">
        <v>16677</v>
      </c>
      <c r="D3656" t="s">
        <v>1221</v>
      </c>
      <c r="E3656" t="s">
        <v>37</v>
      </c>
      <c r="F3656" t="s">
        <v>95</v>
      </c>
      <c r="G3656">
        <v>107</v>
      </c>
      <c r="H3656">
        <v>1000000</v>
      </c>
      <c r="I3656">
        <v>9000000</v>
      </c>
      <c r="J3656">
        <v>6.3</v>
      </c>
      <c r="K3656">
        <f>Table1[[#This Row],[Gross Earning]]-Table1[[#This Row],[Budget]]</f>
        <v>-8000000</v>
      </c>
    </row>
    <row r="3657" spans="1:11">
      <c r="A3657" t="s">
        <v>17773</v>
      </c>
      <c r="B3657" s="3">
        <v>1982</v>
      </c>
      <c r="C3657" t="s">
        <v>17771</v>
      </c>
      <c r="D3657" t="s">
        <v>42</v>
      </c>
      <c r="E3657" t="s">
        <v>37</v>
      </c>
      <c r="F3657" t="s">
        <v>95</v>
      </c>
      <c r="G3657">
        <v>90</v>
      </c>
      <c r="I3657">
        <v>8000000</v>
      </c>
      <c r="J3657">
        <v>6.2</v>
      </c>
      <c r="K3657">
        <f>Table1[[#This Row],[Gross Earning]]-Table1[[#This Row],[Budget]]</f>
        <v>-8000000</v>
      </c>
    </row>
    <row r="3658" spans="1:11">
      <c r="A3658" t="s">
        <v>18828</v>
      </c>
      <c r="B3658" s="3">
        <v>2005</v>
      </c>
      <c r="C3658" t="s">
        <v>18825</v>
      </c>
      <c r="D3658" t="s">
        <v>3409</v>
      </c>
      <c r="E3658" t="s">
        <v>14503</v>
      </c>
      <c r="F3658" t="s">
        <v>585</v>
      </c>
      <c r="G3658">
        <v>115</v>
      </c>
      <c r="I3658">
        <v>8000000</v>
      </c>
      <c r="J3658">
        <v>7.5</v>
      </c>
      <c r="K3658">
        <f>Table1[[#This Row],[Gross Earning]]-Table1[[#This Row],[Budget]]</f>
        <v>-8000000</v>
      </c>
    </row>
    <row r="3659" spans="1:11">
      <c r="A3659" t="s">
        <v>10049</v>
      </c>
      <c r="B3659" s="3">
        <v>2013</v>
      </c>
      <c r="C3659" t="s">
        <v>187</v>
      </c>
      <c r="D3659" t="s">
        <v>2125</v>
      </c>
      <c r="E3659" t="s">
        <v>37</v>
      </c>
      <c r="F3659" t="s">
        <v>585</v>
      </c>
      <c r="G3659">
        <v>138</v>
      </c>
      <c r="H3659">
        <v>16969390</v>
      </c>
      <c r="I3659">
        <v>25000000</v>
      </c>
      <c r="J3659">
        <v>5.3</v>
      </c>
      <c r="K3659">
        <f>Table1[[#This Row],[Gross Earning]]-Table1[[#This Row],[Budget]]</f>
        <v>-8030610</v>
      </c>
    </row>
    <row r="3660" spans="1:11">
      <c r="A3660" t="s">
        <v>14324</v>
      </c>
      <c r="B3660" s="3">
        <v>2007</v>
      </c>
      <c r="C3660" t="s">
        <v>14323</v>
      </c>
      <c r="D3660" t="s">
        <v>1415</v>
      </c>
      <c r="E3660" t="s">
        <v>37</v>
      </c>
      <c r="F3660" t="s">
        <v>585</v>
      </c>
      <c r="G3660">
        <v>97</v>
      </c>
      <c r="H3660">
        <v>3950294</v>
      </c>
      <c r="I3660">
        <v>12000000</v>
      </c>
      <c r="J3660">
        <v>7</v>
      </c>
      <c r="K3660">
        <f>Table1[[#This Row],[Gross Earning]]-Table1[[#This Row],[Budget]]</f>
        <v>-8049706</v>
      </c>
    </row>
    <row r="3661" spans="1:11">
      <c r="A3661" t="s">
        <v>15255</v>
      </c>
      <c r="B3661" s="3">
        <v>2012</v>
      </c>
      <c r="C3661" t="s">
        <v>8040</v>
      </c>
      <c r="D3661" t="s">
        <v>1726</v>
      </c>
      <c r="E3661" t="s">
        <v>37</v>
      </c>
      <c r="F3661" t="s">
        <v>585</v>
      </c>
      <c r="G3661">
        <v>106</v>
      </c>
      <c r="H3661">
        <v>1939441</v>
      </c>
      <c r="I3661">
        <v>10000000</v>
      </c>
      <c r="J3661">
        <v>6.9</v>
      </c>
      <c r="K3661">
        <f>Table1[[#This Row],[Gross Earning]]-Table1[[#This Row],[Budget]]</f>
        <v>-8060559</v>
      </c>
    </row>
    <row r="3662" spans="1:11">
      <c r="A3662" t="s">
        <v>1092</v>
      </c>
      <c r="B3662" s="3">
        <v>1999</v>
      </c>
      <c r="C3662" t="s">
        <v>741</v>
      </c>
      <c r="D3662" t="s">
        <v>50</v>
      </c>
      <c r="E3662" t="s">
        <v>37</v>
      </c>
      <c r="F3662" t="s">
        <v>39</v>
      </c>
      <c r="G3662">
        <v>128</v>
      </c>
      <c r="H3662">
        <v>126930660</v>
      </c>
      <c r="I3662">
        <v>135000000</v>
      </c>
      <c r="J3662">
        <v>6.4</v>
      </c>
      <c r="K3662">
        <f>Table1[[#This Row],[Gross Earning]]-Table1[[#This Row],[Budget]]</f>
        <v>-8069340</v>
      </c>
    </row>
    <row r="3663" spans="1:11">
      <c r="A3663" t="s">
        <v>13817</v>
      </c>
      <c r="B3663" s="3">
        <v>2001</v>
      </c>
      <c r="C3663" t="s">
        <v>13816</v>
      </c>
      <c r="D3663" t="s">
        <v>5967</v>
      </c>
      <c r="E3663" t="s">
        <v>37</v>
      </c>
      <c r="F3663" t="s">
        <v>585</v>
      </c>
      <c r="G3663">
        <v>93</v>
      </c>
      <c r="H3663">
        <v>4919896</v>
      </c>
      <c r="I3663">
        <v>13000000</v>
      </c>
      <c r="J3663">
        <v>6.1</v>
      </c>
      <c r="K3663">
        <f>Table1[[#This Row],[Gross Earning]]-Table1[[#This Row],[Budget]]</f>
        <v>-8080104</v>
      </c>
    </row>
    <row r="3664" spans="1:11">
      <c r="A3664" t="s">
        <v>1967</v>
      </c>
      <c r="B3664" s="3">
        <v>2012</v>
      </c>
      <c r="C3664" t="s">
        <v>1965</v>
      </c>
      <c r="D3664" t="s">
        <v>1671</v>
      </c>
      <c r="E3664" t="s">
        <v>37</v>
      </c>
      <c r="F3664" t="s">
        <v>585</v>
      </c>
      <c r="G3664">
        <v>85</v>
      </c>
      <c r="H3664">
        <v>86897182</v>
      </c>
      <c r="I3664">
        <v>95000000</v>
      </c>
      <c r="J3664">
        <v>6.2</v>
      </c>
      <c r="K3664">
        <f>Table1[[#This Row],[Gross Earning]]-Table1[[#This Row],[Budget]]</f>
        <v>-8102818</v>
      </c>
    </row>
    <row r="3665" spans="1:11">
      <c r="A3665" t="s">
        <v>15763</v>
      </c>
      <c r="B3665" s="3">
        <v>2009</v>
      </c>
      <c r="C3665" t="s">
        <v>15761</v>
      </c>
      <c r="D3665" t="s">
        <v>3409</v>
      </c>
      <c r="E3665" t="s">
        <v>37</v>
      </c>
      <c r="F3665" t="s">
        <v>95</v>
      </c>
      <c r="G3665">
        <v>97</v>
      </c>
      <c r="H3665">
        <v>883887</v>
      </c>
      <c r="I3665">
        <v>9000000</v>
      </c>
      <c r="J3665">
        <v>6.2</v>
      </c>
      <c r="K3665">
        <f>Table1[[#This Row],[Gross Earning]]-Table1[[#This Row],[Budget]]</f>
        <v>-8116113</v>
      </c>
    </row>
    <row r="3666" spans="1:11">
      <c r="A3666" t="s">
        <v>4505</v>
      </c>
      <c r="B3666" s="3">
        <v>2012</v>
      </c>
      <c r="C3666" t="s">
        <v>4503</v>
      </c>
      <c r="D3666" t="s">
        <v>1098</v>
      </c>
      <c r="E3666" t="s">
        <v>37</v>
      </c>
      <c r="F3666" t="s">
        <v>39</v>
      </c>
      <c r="G3666">
        <v>125</v>
      </c>
      <c r="H3666">
        <v>49875589</v>
      </c>
      <c r="I3666">
        <v>58000000</v>
      </c>
      <c r="J3666">
        <v>5.9</v>
      </c>
      <c r="K3666">
        <f>Table1[[#This Row],[Gross Earning]]-Table1[[#This Row],[Budget]]</f>
        <v>-8124411</v>
      </c>
    </row>
    <row r="3667" spans="1:11">
      <c r="A3667" t="s">
        <v>13827</v>
      </c>
      <c r="B3667" s="3">
        <v>2006</v>
      </c>
      <c r="C3667" t="s">
        <v>13826</v>
      </c>
      <c r="D3667" t="s">
        <v>1415</v>
      </c>
      <c r="E3667" t="s">
        <v>1464</v>
      </c>
      <c r="F3667" t="s">
        <v>585</v>
      </c>
      <c r="G3667">
        <v>120</v>
      </c>
      <c r="H3667">
        <v>4857376</v>
      </c>
      <c r="I3667">
        <v>13000000</v>
      </c>
      <c r="J3667">
        <v>7.3</v>
      </c>
      <c r="K3667">
        <f>Table1[[#This Row],[Gross Earning]]-Table1[[#This Row],[Budget]]</f>
        <v>-8142624</v>
      </c>
    </row>
    <row r="3668" spans="1:11">
      <c r="A3668" t="s">
        <v>6623</v>
      </c>
      <c r="B3668" s="3">
        <v>2011</v>
      </c>
      <c r="C3668" t="s">
        <v>6620</v>
      </c>
      <c r="D3668" t="s">
        <v>6622</v>
      </c>
      <c r="E3668" t="s">
        <v>37</v>
      </c>
      <c r="F3668" t="s">
        <v>39</v>
      </c>
      <c r="G3668">
        <v>129</v>
      </c>
      <c r="H3668">
        <v>31836745</v>
      </c>
      <c r="I3668">
        <v>40000000</v>
      </c>
      <c r="J3668">
        <v>6.9</v>
      </c>
      <c r="K3668">
        <f>Table1[[#This Row],[Gross Earning]]-Table1[[#This Row],[Budget]]</f>
        <v>-8163255</v>
      </c>
    </row>
    <row r="3669" spans="1:11">
      <c r="A3669" t="s">
        <v>9723</v>
      </c>
      <c r="B3669" s="3">
        <v>2005</v>
      </c>
      <c r="C3669" t="s">
        <v>9721</v>
      </c>
      <c r="D3669" t="s">
        <v>1415</v>
      </c>
      <c r="E3669" t="s">
        <v>37</v>
      </c>
      <c r="F3669" t="s">
        <v>39</v>
      </c>
      <c r="G3669">
        <v>107</v>
      </c>
      <c r="H3669">
        <v>21835784</v>
      </c>
      <c r="I3669">
        <v>30000000</v>
      </c>
      <c r="J3669">
        <v>6.6</v>
      </c>
      <c r="K3669">
        <f>Table1[[#This Row],[Gross Earning]]-Table1[[#This Row],[Budget]]</f>
        <v>-8164216</v>
      </c>
    </row>
    <row r="3670" spans="1:11">
      <c r="A3670" t="s">
        <v>14644</v>
      </c>
      <c r="B3670" s="3">
        <v>1995</v>
      </c>
      <c r="C3670" t="s">
        <v>10306</v>
      </c>
      <c r="D3670" t="s">
        <v>1415</v>
      </c>
      <c r="E3670" t="s">
        <v>37</v>
      </c>
      <c r="F3670" t="s">
        <v>585</v>
      </c>
      <c r="G3670">
        <v>113</v>
      </c>
      <c r="H3670">
        <v>2832826</v>
      </c>
      <c r="I3670">
        <v>11000000</v>
      </c>
      <c r="J3670">
        <v>6.2</v>
      </c>
      <c r="K3670">
        <f>Table1[[#This Row],[Gross Earning]]-Table1[[#This Row],[Budget]]</f>
        <v>-8167174</v>
      </c>
    </row>
    <row r="3671" spans="1:11">
      <c r="A3671" t="s">
        <v>6668</v>
      </c>
      <c r="B3671" s="3">
        <v>2008</v>
      </c>
      <c r="C3671" t="s">
        <v>6667</v>
      </c>
      <c r="D3671" t="s">
        <v>6113</v>
      </c>
      <c r="E3671" t="s">
        <v>37</v>
      </c>
      <c r="F3671" t="s">
        <v>39</v>
      </c>
      <c r="G3671">
        <v>115</v>
      </c>
      <c r="H3671">
        <v>26814957</v>
      </c>
      <c r="I3671">
        <v>35000000</v>
      </c>
      <c r="J3671">
        <v>6.7</v>
      </c>
      <c r="K3671">
        <f>Table1[[#This Row],[Gross Earning]]-Table1[[#This Row],[Budget]]</f>
        <v>-8185043</v>
      </c>
    </row>
    <row r="3672" spans="1:11">
      <c r="A3672" t="s">
        <v>3031</v>
      </c>
      <c r="B3672" s="3">
        <v>2004</v>
      </c>
      <c r="C3672" t="s">
        <v>2066</v>
      </c>
      <c r="D3672" t="s">
        <v>3030</v>
      </c>
      <c r="E3672" t="s">
        <v>37</v>
      </c>
      <c r="F3672" t="s">
        <v>585</v>
      </c>
      <c r="G3672">
        <v>125</v>
      </c>
      <c r="H3672">
        <v>41814863</v>
      </c>
      <c r="I3672">
        <v>50000000</v>
      </c>
      <c r="J3672">
        <v>5.0999999999999996</v>
      </c>
      <c r="K3672">
        <f>Table1[[#This Row],[Gross Earning]]-Table1[[#This Row],[Budget]]</f>
        <v>-8185137</v>
      </c>
    </row>
    <row r="3673" spans="1:11">
      <c r="A3673" t="s">
        <v>14656</v>
      </c>
      <c r="B3673" s="3">
        <v>1991</v>
      </c>
      <c r="C3673" t="s">
        <v>14654</v>
      </c>
      <c r="D3673" t="s">
        <v>2308</v>
      </c>
      <c r="E3673" t="s">
        <v>37</v>
      </c>
      <c r="F3673" t="s">
        <v>39</v>
      </c>
      <c r="G3673">
        <v>102</v>
      </c>
      <c r="H3673">
        <v>2807854</v>
      </c>
      <c r="I3673">
        <v>11000000</v>
      </c>
      <c r="J3673">
        <v>5.0999999999999996</v>
      </c>
      <c r="K3673">
        <f>Table1[[#This Row],[Gross Earning]]-Table1[[#This Row],[Budget]]</f>
        <v>-8192146</v>
      </c>
    </row>
    <row r="3674" spans="1:11">
      <c r="A3674" t="s">
        <v>8505</v>
      </c>
      <c r="B3674" s="3">
        <v>2004</v>
      </c>
      <c r="C3674" t="s">
        <v>8504</v>
      </c>
      <c r="D3674" t="s">
        <v>4479</v>
      </c>
      <c r="E3674" t="s">
        <v>37</v>
      </c>
      <c r="F3674" t="s">
        <v>39</v>
      </c>
      <c r="G3674">
        <v>104</v>
      </c>
      <c r="H3674">
        <v>21800302</v>
      </c>
      <c r="I3674">
        <v>30000000</v>
      </c>
      <c r="J3674">
        <v>5.5</v>
      </c>
      <c r="K3674">
        <f>Table1[[#This Row],[Gross Earning]]-Table1[[#This Row],[Budget]]</f>
        <v>-8199698</v>
      </c>
    </row>
    <row r="3675" spans="1:11">
      <c r="A3675" t="s">
        <v>11216</v>
      </c>
      <c r="B3675" s="3">
        <v>1994</v>
      </c>
      <c r="C3675" t="s">
        <v>11214</v>
      </c>
      <c r="D3675" t="s">
        <v>8997</v>
      </c>
      <c r="E3675" t="s">
        <v>37</v>
      </c>
      <c r="F3675" t="s">
        <v>95</v>
      </c>
      <c r="G3675">
        <v>93</v>
      </c>
      <c r="H3675">
        <v>11784000</v>
      </c>
      <c r="I3675">
        <v>20000000</v>
      </c>
      <c r="J3675">
        <v>4.3</v>
      </c>
      <c r="K3675">
        <f>Table1[[#This Row],[Gross Earning]]-Table1[[#This Row],[Budget]]</f>
        <v>-8216000</v>
      </c>
    </row>
    <row r="3676" spans="1:11">
      <c r="A3676" t="s">
        <v>15193</v>
      </c>
      <c r="B3676" s="3">
        <v>1993</v>
      </c>
      <c r="C3676" t="s">
        <v>15192</v>
      </c>
      <c r="D3676" t="s">
        <v>464</v>
      </c>
      <c r="E3676" t="s">
        <v>37</v>
      </c>
      <c r="F3676" t="s">
        <v>585</v>
      </c>
      <c r="G3676">
        <v>100</v>
      </c>
      <c r="H3676">
        <v>3275585</v>
      </c>
      <c r="I3676">
        <v>11500000</v>
      </c>
      <c r="J3676">
        <v>6.6</v>
      </c>
      <c r="K3676">
        <f>Table1[[#This Row],[Gross Earning]]-Table1[[#This Row],[Budget]]</f>
        <v>-8224415</v>
      </c>
    </row>
    <row r="3677" spans="1:11">
      <c r="A3677" t="s">
        <v>15241</v>
      </c>
      <c r="B3677" s="3">
        <v>2011</v>
      </c>
      <c r="C3677" t="s">
        <v>198</v>
      </c>
      <c r="D3677" t="s">
        <v>214</v>
      </c>
      <c r="E3677" t="s">
        <v>37</v>
      </c>
      <c r="F3677" t="s">
        <v>39</v>
      </c>
      <c r="G3677">
        <v>98</v>
      </c>
      <c r="H3677">
        <v>1754319</v>
      </c>
      <c r="I3677">
        <v>10000000</v>
      </c>
      <c r="J3677">
        <v>7.2</v>
      </c>
      <c r="K3677">
        <f>Table1[[#This Row],[Gross Earning]]-Table1[[#This Row],[Budget]]</f>
        <v>-8245681</v>
      </c>
    </row>
    <row r="3678" spans="1:11">
      <c r="A3678" t="s">
        <v>15946</v>
      </c>
      <c r="B3678" s="3">
        <v>2006</v>
      </c>
      <c r="C3678" t="s">
        <v>15943</v>
      </c>
      <c r="D3678" t="s">
        <v>127</v>
      </c>
      <c r="E3678" t="s">
        <v>15950</v>
      </c>
      <c r="G3678">
        <v>122</v>
      </c>
      <c r="I3678">
        <v>8300000</v>
      </c>
      <c r="J3678">
        <v>6</v>
      </c>
      <c r="K3678">
        <f>Table1[[#This Row],[Gross Earning]]-Table1[[#This Row],[Budget]]</f>
        <v>-8300000</v>
      </c>
    </row>
    <row r="3679" spans="1:11">
      <c r="A3679" t="s">
        <v>16097</v>
      </c>
      <c r="B3679" s="3">
        <v>2009</v>
      </c>
      <c r="C3679" t="s">
        <v>12560</v>
      </c>
      <c r="D3679" t="s">
        <v>214</v>
      </c>
      <c r="E3679" t="s">
        <v>37</v>
      </c>
      <c r="F3679" t="s">
        <v>39</v>
      </c>
      <c r="G3679">
        <v>117</v>
      </c>
      <c r="I3679">
        <v>8300000</v>
      </c>
      <c r="J3679">
        <v>6.4</v>
      </c>
      <c r="K3679">
        <f>Table1[[#This Row],[Gross Earning]]-Table1[[#This Row],[Budget]]</f>
        <v>-8300000</v>
      </c>
    </row>
    <row r="3680" spans="1:11">
      <c r="A3680" t="s">
        <v>12269</v>
      </c>
      <c r="B3680" s="3">
        <v>2009</v>
      </c>
      <c r="C3680" t="s">
        <v>4239</v>
      </c>
      <c r="D3680" t="s">
        <v>1681</v>
      </c>
      <c r="E3680" t="s">
        <v>37</v>
      </c>
      <c r="F3680" t="s">
        <v>39</v>
      </c>
      <c r="G3680">
        <v>98</v>
      </c>
      <c r="H3680">
        <v>8662318</v>
      </c>
      <c r="I3680">
        <v>17000000</v>
      </c>
      <c r="J3680">
        <v>5.9</v>
      </c>
      <c r="K3680">
        <f>Table1[[#This Row],[Gross Earning]]-Table1[[#This Row],[Budget]]</f>
        <v>-8337682</v>
      </c>
    </row>
    <row r="3681" spans="1:11">
      <c r="A3681" t="s">
        <v>15940</v>
      </c>
      <c r="B3681" s="3">
        <v>2008</v>
      </c>
      <c r="C3681" t="s">
        <v>14787</v>
      </c>
      <c r="D3681" t="s">
        <v>15939</v>
      </c>
      <c r="E3681" t="s">
        <v>37</v>
      </c>
      <c r="F3681" t="s">
        <v>585</v>
      </c>
      <c r="G3681">
        <v>150</v>
      </c>
      <c r="H3681">
        <v>140244</v>
      </c>
      <c r="I3681">
        <v>8500000</v>
      </c>
      <c r="J3681">
        <v>6.7</v>
      </c>
      <c r="K3681">
        <f>Table1[[#This Row],[Gross Earning]]-Table1[[#This Row],[Budget]]</f>
        <v>-8359756</v>
      </c>
    </row>
    <row r="3682" spans="1:11">
      <c r="A3682" t="s">
        <v>3068</v>
      </c>
      <c r="B3682" s="3">
        <v>2007</v>
      </c>
      <c r="C3682" t="s">
        <v>3066</v>
      </c>
      <c r="D3682" t="s">
        <v>3067</v>
      </c>
      <c r="E3682" t="s">
        <v>37</v>
      </c>
      <c r="F3682" t="s">
        <v>585</v>
      </c>
      <c r="G3682">
        <v>102</v>
      </c>
      <c r="H3682">
        <v>66636385</v>
      </c>
      <c r="I3682">
        <v>75000000</v>
      </c>
      <c r="J3682">
        <v>7.1</v>
      </c>
      <c r="K3682">
        <f>Table1[[#This Row],[Gross Earning]]-Table1[[#This Row],[Budget]]</f>
        <v>-8363615</v>
      </c>
    </row>
    <row r="3683" spans="1:11">
      <c r="A3683" t="s">
        <v>15249</v>
      </c>
      <c r="B3683" s="3">
        <v>2000</v>
      </c>
      <c r="C3683" t="s">
        <v>15248</v>
      </c>
      <c r="D3683" t="s">
        <v>4262</v>
      </c>
      <c r="E3683" t="s">
        <v>37</v>
      </c>
      <c r="F3683" t="s">
        <v>585</v>
      </c>
      <c r="G3683">
        <v>101</v>
      </c>
      <c r="H3683">
        <v>1631839</v>
      </c>
      <c r="I3683">
        <v>10000000</v>
      </c>
      <c r="J3683">
        <v>5.7</v>
      </c>
      <c r="K3683">
        <f>Table1[[#This Row],[Gross Earning]]-Table1[[#This Row],[Budget]]</f>
        <v>-8368161</v>
      </c>
    </row>
    <row r="3684" spans="1:11">
      <c r="A3684" t="s">
        <v>18455</v>
      </c>
      <c r="B3684" s="3">
        <v>2015</v>
      </c>
      <c r="C3684" t="s">
        <v>18454</v>
      </c>
      <c r="D3684" t="s">
        <v>11575</v>
      </c>
      <c r="E3684" t="s">
        <v>37</v>
      </c>
      <c r="F3684" t="s">
        <v>39</v>
      </c>
      <c r="G3684">
        <v>95</v>
      </c>
      <c r="H3684">
        <v>131175</v>
      </c>
      <c r="I3684">
        <v>8500000</v>
      </c>
      <c r="J3684">
        <v>5.6</v>
      </c>
      <c r="K3684">
        <f>Table1[[#This Row],[Gross Earning]]-Table1[[#This Row],[Budget]]</f>
        <v>-8368825</v>
      </c>
    </row>
    <row r="3685" spans="1:11">
      <c r="A3685" t="s">
        <v>19924</v>
      </c>
      <c r="B3685" s="3">
        <v>2000</v>
      </c>
      <c r="C3685" t="s">
        <v>13271</v>
      </c>
      <c r="D3685" t="s">
        <v>5544</v>
      </c>
      <c r="E3685" t="s">
        <v>8731</v>
      </c>
      <c r="F3685" t="s">
        <v>585</v>
      </c>
      <c r="G3685">
        <v>103</v>
      </c>
      <c r="H3685">
        <v>5725</v>
      </c>
      <c r="I3685">
        <v>8400000</v>
      </c>
      <c r="J3685">
        <v>6.1</v>
      </c>
      <c r="K3685">
        <f>Table1[[#This Row],[Gross Earning]]-Table1[[#This Row],[Budget]]</f>
        <v>-8394275</v>
      </c>
    </row>
    <row r="3686" spans="1:11">
      <c r="A3686" t="s">
        <v>10454</v>
      </c>
      <c r="B3686" s="3">
        <v>2000</v>
      </c>
      <c r="C3686" t="s">
        <v>10453</v>
      </c>
      <c r="D3686" t="s">
        <v>787</v>
      </c>
      <c r="E3686" t="s">
        <v>37</v>
      </c>
      <c r="F3686" t="s">
        <v>95</v>
      </c>
      <c r="G3686">
        <v>95</v>
      </c>
      <c r="H3686">
        <v>13555988</v>
      </c>
      <c r="I3686">
        <v>22000000</v>
      </c>
      <c r="J3686">
        <v>5.7</v>
      </c>
      <c r="K3686">
        <f>Table1[[#This Row],[Gross Earning]]-Table1[[#This Row],[Budget]]</f>
        <v>-8444012</v>
      </c>
    </row>
    <row r="3687" spans="1:11">
      <c r="A3687" t="s">
        <v>15581</v>
      </c>
      <c r="B3687" s="3">
        <v>2011</v>
      </c>
      <c r="C3687" t="s">
        <v>15579</v>
      </c>
      <c r="D3687" t="s">
        <v>15580</v>
      </c>
      <c r="E3687" t="s">
        <v>37</v>
      </c>
      <c r="F3687" t="s">
        <v>95</v>
      </c>
      <c r="G3687">
        <v>92</v>
      </c>
      <c r="I3687">
        <v>8500000</v>
      </c>
      <c r="J3687">
        <v>7.5</v>
      </c>
      <c r="K3687">
        <f>Table1[[#This Row],[Gross Earning]]-Table1[[#This Row],[Budget]]</f>
        <v>-8500000</v>
      </c>
    </row>
    <row r="3688" spans="1:11">
      <c r="A3688" t="s">
        <v>7500</v>
      </c>
      <c r="B3688" s="3">
        <v>1999</v>
      </c>
      <c r="C3688" t="s">
        <v>7498</v>
      </c>
      <c r="D3688" t="s">
        <v>7499</v>
      </c>
      <c r="E3688" t="s">
        <v>37</v>
      </c>
      <c r="F3688" t="s">
        <v>39</v>
      </c>
      <c r="G3688">
        <v>112</v>
      </c>
      <c r="H3688">
        <v>26494611</v>
      </c>
      <c r="I3688">
        <v>35000000</v>
      </c>
      <c r="J3688">
        <v>6.6</v>
      </c>
      <c r="K3688">
        <f>Table1[[#This Row],[Gross Earning]]-Table1[[#This Row],[Budget]]</f>
        <v>-8505389</v>
      </c>
    </row>
    <row r="3689" spans="1:11">
      <c r="A3689" t="s">
        <v>5252</v>
      </c>
      <c r="B3689" s="3">
        <v>1990</v>
      </c>
      <c r="C3689" t="s">
        <v>2843</v>
      </c>
      <c r="D3689" t="s">
        <v>882</v>
      </c>
      <c r="E3689" t="s">
        <v>37</v>
      </c>
      <c r="F3689" t="s">
        <v>39</v>
      </c>
      <c r="G3689">
        <v>106</v>
      </c>
      <c r="H3689">
        <v>41482207</v>
      </c>
      <c r="I3689">
        <v>50000000</v>
      </c>
      <c r="J3689">
        <v>6.3</v>
      </c>
      <c r="K3689">
        <f>Table1[[#This Row],[Gross Earning]]-Table1[[#This Row],[Budget]]</f>
        <v>-8517793</v>
      </c>
    </row>
    <row r="3690" spans="1:11">
      <c r="A3690" t="s">
        <v>309</v>
      </c>
      <c r="B3690" s="3">
        <v>2011</v>
      </c>
      <c r="C3690" t="s">
        <v>306</v>
      </c>
      <c r="D3690" t="s">
        <v>307</v>
      </c>
      <c r="E3690" t="s">
        <v>37</v>
      </c>
      <c r="F3690" t="s">
        <v>277</v>
      </c>
      <c r="G3690">
        <v>106</v>
      </c>
      <c r="H3690">
        <v>191450875</v>
      </c>
      <c r="I3690">
        <v>200000000</v>
      </c>
      <c r="J3690">
        <v>6.3</v>
      </c>
      <c r="K3690">
        <f>Table1[[#This Row],[Gross Earning]]-Table1[[#This Row],[Budget]]</f>
        <v>-8549125</v>
      </c>
    </row>
    <row r="3691" spans="1:11">
      <c r="A3691" t="s">
        <v>1640</v>
      </c>
      <c r="B3691" s="3">
        <v>2003</v>
      </c>
      <c r="C3691" t="s">
        <v>1638</v>
      </c>
      <c r="D3691" t="s">
        <v>787</v>
      </c>
      <c r="E3691" t="s">
        <v>37</v>
      </c>
      <c r="F3691" t="s">
        <v>95</v>
      </c>
      <c r="G3691">
        <v>82</v>
      </c>
      <c r="H3691">
        <v>100446895</v>
      </c>
      <c r="I3691">
        <v>109000000</v>
      </c>
      <c r="J3691">
        <v>3.8</v>
      </c>
      <c r="K3691">
        <f>Table1[[#This Row],[Gross Earning]]-Table1[[#This Row],[Budget]]</f>
        <v>-8553105</v>
      </c>
    </row>
    <row r="3692" spans="1:11">
      <c r="A3692" t="s">
        <v>7831</v>
      </c>
      <c r="B3692" s="3">
        <v>2011</v>
      </c>
      <c r="C3692" t="s">
        <v>7829</v>
      </c>
      <c r="D3692" t="s">
        <v>341</v>
      </c>
      <c r="E3692" t="s">
        <v>37</v>
      </c>
      <c r="F3692" t="s">
        <v>39</v>
      </c>
      <c r="G3692">
        <v>89</v>
      </c>
      <c r="H3692">
        <v>21426805</v>
      </c>
      <c r="I3692">
        <v>30000000</v>
      </c>
      <c r="J3692">
        <v>4.9000000000000004</v>
      </c>
      <c r="K3692">
        <f>Table1[[#This Row],[Gross Earning]]-Table1[[#This Row],[Budget]]</f>
        <v>-8573195</v>
      </c>
    </row>
    <row r="3693" spans="1:11">
      <c r="A3693" t="s">
        <v>13126</v>
      </c>
      <c r="B3693" s="3">
        <v>2008</v>
      </c>
      <c r="C3693" t="s">
        <v>13125</v>
      </c>
      <c r="D3693" t="s">
        <v>6419</v>
      </c>
      <c r="E3693" t="s">
        <v>37</v>
      </c>
      <c r="F3693" t="s">
        <v>39</v>
      </c>
      <c r="G3693">
        <v>102</v>
      </c>
      <c r="H3693">
        <v>6409206</v>
      </c>
      <c r="I3693">
        <v>15000000</v>
      </c>
      <c r="J3693">
        <v>6.2</v>
      </c>
      <c r="K3693">
        <f>Table1[[#This Row],[Gross Earning]]-Table1[[#This Row],[Budget]]</f>
        <v>-8590794</v>
      </c>
    </row>
    <row r="3694" spans="1:11">
      <c r="A3694" t="s">
        <v>6965</v>
      </c>
      <c r="B3694" s="3">
        <v>1996</v>
      </c>
      <c r="C3694" t="s">
        <v>6963</v>
      </c>
      <c r="D3694" t="s">
        <v>1671</v>
      </c>
      <c r="E3694" t="s">
        <v>37</v>
      </c>
      <c r="F3694" t="s">
        <v>95</v>
      </c>
      <c r="G3694">
        <v>93</v>
      </c>
      <c r="H3694">
        <v>30400000</v>
      </c>
      <c r="I3694">
        <v>39000000</v>
      </c>
      <c r="J3694">
        <v>5.7</v>
      </c>
      <c r="K3694">
        <f>Table1[[#This Row],[Gross Earning]]-Table1[[#This Row],[Budget]]</f>
        <v>-8600000</v>
      </c>
    </row>
    <row r="3695" spans="1:11">
      <c r="A3695" t="s">
        <v>17271</v>
      </c>
      <c r="B3695" s="3">
        <v>1994</v>
      </c>
      <c r="C3695" t="s">
        <v>17269</v>
      </c>
      <c r="D3695" t="s">
        <v>923</v>
      </c>
      <c r="E3695" t="s">
        <v>37</v>
      </c>
      <c r="F3695" t="s">
        <v>585</v>
      </c>
      <c r="G3695">
        <v>76</v>
      </c>
      <c r="I3695">
        <v>8600000</v>
      </c>
      <c r="J3695">
        <v>5.8</v>
      </c>
      <c r="K3695">
        <f>Table1[[#This Row],[Gross Earning]]-Table1[[#This Row],[Budget]]</f>
        <v>-8600000</v>
      </c>
    </row>
    <row r="3696" spans="1:11">
      <c r="A3696" t="s">
        <v>13130</v>
      </c>
      <c r="B3696" s="3">
        <v>2009</v>
      </c>
      <c r="C3696" t="s">
        <v>13129</v>
      </c>
      <c r="D3696" t="s">
        <v>1681</v>
      </c>
      <c r="E3696" t="s">
        <v>37</v>
      </c>
      <c r="F3696" t="s">
        <v>39</v>
      </c>
      <c r="G3696">
        <v>88</v>
      </c>
      <c r="H3696">
        <v>6373693</v>
      </c>
      <c r="I3696">
        <v>15000000</v>
      </c>
      <c r="J3696">
        <v>5.3</v>
      </c>
      <c r="K3696">
        <f>Table1[[#This Row],[Gross Earning]]-Table1[[#This Row],[Budget]]</f>
        <v>-8626307</v>
      </c>
    </row>
    <row r="3697" spans="1:11">
      <c r="A3697" t="s">
        <v>13967</v>
      </c>
      <c r="B3697" s="3">
        <v>2000</v>
      </c>
      <c r="C3697" t="s">
        <v>13347</v>
      </c>
      <c r="D3697" t="s">
        <v>13966</v>
      </c>
      <c r="E3697" t="s">
        <v>37</v>
      </c>
      <c r="F3697" t="s">
        <v>585</v>
      </c>
      <c r="G3697">
        <v>140</v>
      </c>
      <c r="H3697">
        <v>4157491</v>
      </c>
      <c r="I3697">
        <v>12800000</v>
      </c>
      <c r="J3697">
        <v>8</v>
      </c>
      <c r="K3697">
        <f>Table1[[#This Row],[Gross Earning]]-Table1[[#This Row],[Budget]]</f>
        <v>-8642509</v>
      </c>
    </row>
    <row r="3698" spans="1:11">
      <c r="A3698" t="s">
        <v>15749</v>
      </c>
      <c r="B3698" s="3">
        <v>1990</v>
      </c>
      <c r="C3698" t="s">
        <v>15748</v>
      </c>
      <c r="D3698" t="s">
        <v>6403</v>
      </c>
      <c r="E3698" t="s">
        <v>37</v>
      </c>
      <c r="F3698" t="s">
        <v>585</v>
      </c>
      <c r="G3698">
        <v>120</v>
      </c>
      <c r="H3698">
        <v>349618</v>
      </c>
      <c r="I3698">
        <v>9000000</v>
      </c>
      <c r="J3698">
        <v>6.1</v>
      </c>
      <c r="K3698">
        <f>Table1[[#This Row],[Gross Earning]]-Table1[[#This Row],[Budget]]</f>
        <v>-8650382</v>
      </c>
    </row>
    <row r="3699" spans="1:11">
      <c r="A3699" t="s">
        <v>15525</v>
      </c>
      <c r="B3699" s="3">
        <v>2012</v>
      </c>
      <c r="C3699" t="s">
        <v>12018</v>
      </c>
      <c r="D3699" t="s">
        <v>214</v>
      </c>
      <c r="E3699" t="s">
        <v>1464</v>
      </c>
      <c r="F3699" t="s">
        <v>39</v>
      </c>
      <c r="G3699">
        <v>127</v>
      </c>
      <c r="H3699">
        <v>225377</v>
      </c>
      <c r="I3699">
        <v>8900000</v>
      </c>
      <c r="J3699">
        <v>7.9</v>
      </c>
      <c r="K3699">
        <f>Table1[[#This Row],[Gross Earning]]-Table1[[#This Row],[Budget]]</f>
        <v>-8674623</v>
      </c>
    </row>
    <row r="3700" spans="1:11">
      <c r="A3700" t="s">
        <v>15252</v>
      </c>
      <c r="B3700" s="3">
        <v>2002</v>
      </c>
      <c r="C3700" t="s">
        <v>10161</v>
      </c>
      <c r="D3700" t="s">
        <v>214</v>
      </c>
      <c r="E3700" t="s">
        <v>37</v>
      </c>
      <c r="F3700" t="s">
        <v>95</v>
      </c>
      <c r="G3700">
        <v>132</v>
      </c>
      <c r="H3700">
        <v>1309849</v>
      </c>
      <c r="I3700">
        <v>10000000</v>
      </c>
      <c r="J3700">
        <v>7.2</v>
      </c>
      <c r="K3700">
        <f>Table1[[#This Row],[Gross Earning]]-Table1[[#This Row],[Budget]]</f>
        <v>-8690151</v>
      </c>
    </row>
    <row r="3701" spans="1:11">
      <c r="A3701" t="s">
        <v>16788</v>
      </c>
      <c r="B3701" s="3">
        <v>2016</v>
      </c>
      <c r="C3701" t="s">
        <v>16785</v>
      </c>
      <c r="D3701" t="s">
        <v>214</v>
      </c>
      <c r="E3701" t="s">
        <v>37</v>
      </c>
      <c r="G3701">
        <v>96</v>
      </c>
      <c r="I3701">
        <v>8700000</v>
      </c>
      <c r="J3701">
        <v>7.2</v>
      </c>
      <c r="K3701">
        <f>Table1[[#This Row],[Gross Earning]]-Table1[[#This Row],[Budget]]</f>
        <v>-8700000</v>
      </c>
    </row>
    <row r="3702" spans="1:11">
      <c r="A3702" t="s">
        <v>15265</v>
      </c>
      <c r="B3702" s="3">
        <v>2000</v>
      </c>
      <c r="C3702" t="s">
        <v>13792</v>
      </c>
      <c r="D3702" t="s">
        <v>5967</v>
      </c>
      <c r="E3702" t="s">
        <v>37</v>
      </c>
      <c r="F3702" t="s">
        <v>585</v>
      </c>
      <c r="G3702">
        <v>87</v>
      </c>
      <c r="H3702">
        <v>1276984</v>
      </c>
      <c r="I3702">
        <v>10000000</v>
      </c>
      <c r="J3702">
        <v>6.2</v>
      </c>
      <c r="K3702">
        <f>Table1[[#This Row],[Gross Earning]]-Table1[[#This Row],[Budget]]</f>
        <v>-8723016</v>
      </c>
    </row>
    <row r="3703" spans="1:11">
      <c r="A3703" t="s">
        <v>5259</v>
      </c>
      <c r="B3703" s="3">
        <v>1997</v>
      </c>
      <c r="C3703" t="s">
        <v>2565</v>
      </c>
      <c r="D3703" t="s">
        <v>59</v>
      </c>
      <c r="E3703" t="s">
        <v>37</v>
      </c>
      <c r="F3703" t="s">
        <v>585</v>
      </c>
      <c r="G3703">
        <v>124</v>
      </c>
      <c r="H3703">
        <v>41256277</v>
      </c>
      <c r="I3703">
        <v>50000000</v>
      </c>
      <c r="J3703">
        <v>5.9</v>
      </c>
      <c r="K3703">
        <f>Table1[[#This Row],[Gross Earning]]-Table1[[#This Row],[Budget]]</f>
        <v>-8743723</v>
      </c>
    </row>
    <row r="3704" spans="1:11">
      <c r="A3704" t="s">
        <v>14989</v>
      </c>
      <c r="B3704" s="3">
        <v>2005</v>
      </c>
      <c r="C3704" t="s">
        <v>11562</v>
      </c>
      <c r="D3704" t="s">
        <v>2717</v>
      </c>
      <c r="E3704" t="s">
        <v>37</v>
      </c>
      <c r="F3704" t="s">
        <v>95</v>
      </c>
      <c r="G3704">
        <v>100</v>
      </c>
      <c r="H3704">
        <v>16247775</v>
      </c>
      <c r="I3704">
        <v>25000000</v>
      </c>
      <c r="J3704">
        <v>5.5</v>
      </c>
      <c r="K3704">
        <f>Table1[[#This Row],[Gross Earning]]-Table1[[#This Row],[Budget]]</f>
        <v>-8752225</v>
      </c>
    </row>
    <row r="3705" spans="1:11">
      <c r="A3705" t="s">
        <v>15810</v>
      </c>
      <c r="B3705" s="3">
        <v>2004</v>
      </c>
      <c r="C3705" t="s">
        <v>15809</v>
      </c>
      <c r="D3705" t="s">
        <v>5032</v>
      </c>
      <c r="E3705" t="s">
        <v>37</v>
      </c>
      <c r="F3705" t="s">
        <v>585</v>
      </c>
      <c r="G3705">
        <v>90</v>
      </c>
      <c r="I3705">
        <v>8800000</v>
      </c>
      <c r="J3705">
        <v>6.1</v>
      </c>
      <c r="K3705">
        <f>Table1[[#This Row],[Gross Earning]]-Table1[[#This Row],[Budget]]</f>
        <v>-8800000</v>
      </c>
    </row>
    <row r="3706" spans="1:11">
      <c r="A3706" t="s">
        <v>11220</v>
      </c>
      <c r="B3706" s="3">
        <v>2008</v>
      </c>
      <c r="C3706" t="s">
        <v>1555</v>
      </c>
      <c r="D3706" t="s">
        <v>1671</v>
      </c>
      <c r="E3706" t="s">
        <v>37</v>
      </c>
      <c r="F3706" t="s">
        <v>39</v>
      </c>
      <c r="G3706">
        <v>102</v>
      </c>
      <c r="H3706">
        <v>11169531</v>
      </c>
      <c r="I3706">
        <v>20000000</v>
      </c>
      <c r="J3706">
        <v>6.4</v>
      </c>
      <c r="K3706">
        <f>Table1[[#This Row],[Gross Earning]]-Table1[[#This Row],[Budget]]</f>
        <v>-8830469</v>
      </c>
    </row>
    <row r="3707" spans="1:11">
      <c r="A3707" t="s">
        <v>14301</v>
      </c>
      <c r="B3707" s="3">
        <v>2008</v>
      </c>
      <c r="C3707" t="s">
        <v>8972</v>
      </c>
      <c r="D3707" t="s">
        <v>214</v>
      </c>
      <c r="E3707" t="s">
        <v>37</v>
      </c>
      <c r="F3707" t="s">
        <v>585</v>
      </c>
      <c r="G3707">
        <v>110</v>
      </c>
      <c r="H3707">
        <v>3148482</v>
      </c>
      <c r="I3707">
        <v>12000000</v>
      </c>
      <c r="J3707">
        <v>7.1</v>
      </c>
      <c r="K3707">
        <f>Table1[[#This Row],[Gross Earning]]-Table1[[#This Row],[Budget]]</f>
        <v>-8851518</v>
      </c>
    </row>
    <row r="3708" spans="1:11">
      <c r="A3708" t="s">
        <v>9786</v>
      </c>
      <c r="B3708" s="3">
        <v>1988</v>
      </c>
      <c r="C3708" t="s">
        <v>9785</v>
      </c>
      <c r="D3708" t="s">
        <v>3409</v>
      </c>
      <c r="E3708" t="s">
        <v>37</v>
      </c>
      <c r="F3708" t="s">
        <v>585</v>
      </c>
      <c r="G3708">
        <v>107</v>
      </c>
      <c r="H3708">
        <v>16118077</v>
      </c>
      <c r="I3708">
        <v>25000000</v>
      </c>
      <c r="J3708">
        <v>5.6</v>
      </c>
      <c r="K3708">
        <f>Table1[[#This Row],[Gross Earning]]-Table1[[#This Row],[Budget]]</f>
        <v>-8881923</v>
      </c>
    </row>
    <row r="3709" spans="1:11">
      <c r="A3709" t="s">
        <v>15757</v>
      </c>
      <c r="B3709" s="3">
        <v>2002</v>
      </c>
      <c r="C3709" t="s">
        <v>11327</v>
      </c>
      <c r="D3709" t="s">
        <v>3409</v>
      </c>
      <c r="E3709" t="s">
        <v>37</v>
      </c>
      <c r="F3709" t="s">
        <v>585</v>
      </c>
      <c r="G3709">
        <v>121</v>
      </c>
      <c r="H3709">
        <v>112935</v>
      </c>
      <c r="I3709">
        <v>9000000</v>
      </c>
      <c r="J3709">
        <v>7.6</v>
      </c>
      <c r="K3709">
        <f>Table1[[#This Row],[Gross Earning]]-Table1[[#This Row],[Budget]]</f>
        <v>-8887065</v>
      </c>
    </row>
    <row r="3710" spans="1:11">
      <c r="A3710" t="s">
        <v>6210</v>
      </c>
      <c r="B3710" s="3">
        <v>2001</v>
      </c>
      <c r="C3710" t="s">
        <v>5081</v>
      </c>
      <c r="D3710" t="s">
        <v>81</v>
      </c>
      <c r="E3710" t="s">
        <v>37</v>
      </c>
      <c r="F3710" t="s">
        <v>39</v>
      </c>
      <c r="G3710">
        <v>144</v>
      </c>
      <c r="H3710">
        <v>56083966</v>
      </c>
      <c r="I3710">
        <v>65000000</v>
      </c>
      <c r="J3710">
        <v>6.9</v>
      </c>
      <c r="K3710">
        <f>Table1[[#This Row],[Gross Earning]]-Table1[[#This Row],[Budget]]</f>
        <v>-8916034</v>
      </c>
    </row>
    <row r="3711" spans="1:11">
      <c r="A3711" t="s">
        <v>121</v>
      </c>
      <c r="B3711" s="3">
        <v>2006</v>
      </c>
      <c r="C3711" t="s">
        <v>118</v>
      </c>
      <c r="D3711" t="s">
        <v>73</v>
      </c>
      <c r="E3711" t="s">
        <v>37</v>
      </c>
      <c r="F3711" t="s">
        <v>39</v>
      </c>
      <c r="G3711">
        <v>169</v>
      </c>
      <c r="H3711">
        <v>200069408</v>
      </c>
      <c r="I3711">
        <v>209000000</v>
      </c>
      <c r="J3711">
        <v>6.1</v>
      </c>
      <c r="K3711">
        <f>Table1[[#This Row],[Gross Earning]]-Table1[[#This Row],[Budget]]</f>
        <v>-8930592</v>
      </c>
    </row>
    <row r="3712" spans="1:11">
      <c r="A3712" t="s">
        <v>3769</v>
      </c>
      <c r="B3712" s="3">
        <v>2008</v>
      </c>
      <c r="C3712" t="s">
        <v>2331</v>
      </c>
      <c r="D3712" t="s">
        <v>2813</v>
      </c>
      <c r="E3712" t="s">
        <v>37</v>
      </c>
      <c r="F3712" t="s">
        <v>585</v>
      </c>
      <c r="G3712">
        <v>111</v>
      </c>
      <c r="H3712">
        <v>36064910</v>
      </c>
      <c r="I3712">
        <v>45000000</v>
      </c>
      <c r="J3712">
        <v>6.4</v>
      </c>
      <c r="K3712">
        <f>Table1[[#This Row],[Gross Earning]]-Table1[[#This Row],[Budget]]</f>
        <v>-8935090</v>
      </c>
    </row>
    <row r="3713" spans="1:11">
      <c r="A3713" t="s">
        <v>159</v>
      </c>
      <c r="B3713" s="3">
        <v>2011</v>
      </c>
      <c r="C3713" t="s">
        <v>157</v>
      </c>
      <c r="D3713" t="s">
        <v>42</v>
      </c>
      <c r="E3713" t="s">
        <v>37</v>
      </c>
      <c r="F3713" t="s">
        <v>39</v>
      </c>
      <c r="G3713">
        <v>136</v>
      </c>
      <c r="H3713">
        <v>241063875</v>
      </c>
      <c r="I3713">
        <v>250000000</v>
      </c>
      <c r="J3713">
        <v>6.7</v>
      </c>
      <c r="K3713">
        <f>Table1[[#This Row],[Gross Earning]]-Table1[[#This Row],[Budget]]</f>
        <v>-8936125</v>
      </c>
    </row>
    <row r="3714" spans="1:11">
      <c r="A3714" t="s">
        <v>15213</v>
      </c>
      <c r="B3714" s="3">
        <v>2006</v>
      </c>
      <c r="C3714" t="s">
        <v>9610</v>
      </c>
      <c r="D3714" t="s">
        <v>4915</v>
      </c>
      <c r="E3714" t="s">
        <v>37</v>
      </c>
      <c r="F3714" t="s">
        <v>39</v>
      </c>
      <c r="G3714">
        <v>120</v>
      </c>
      <c r="H3714">
        <v>1055654</v>
      </c>
      <c r="I3714">
        <v>10000000</v>
      </c>
      <c r="J3714">
        <v>7.3</v>
      </c>
      <c r="K3714">
        <f>Table1[[#This Row],[Gross Earning]]-Table1[[#This Row],[Budget]]</f>
        <v>-8944346</v>
      </c>
    </row>
    <row r="3715" spans="1:11">
      <c r="A3715" t="s">
        <v>11629</v>
      </c>
      <c r="B3715" s="3">
        <v>2001</v>
      </c>
      <c r="C3715" t="s">
        <v>7778</v>
      </c>
      <c r="D3715" t="s">
        <v>628</v>
      </c>
      <c r="E3715" t="s">
        <v>676</v>
      </c>
      <c r="F3715" t="s">
        <v>95</v>
      </c>
      <c r="G3715">
        <v>125</v>
      </c>
      <c r="H3715">
        <v>10049886</v>
      </c>
      <c r="I3715">
        <v>19000000</v>
      </c>
      <c r="J3715">
        <v>8.6</v>
      </c>
      <c r="K3715">
        <f>Table1[[#This Row],[Gross Earning]]-Table1[[#This Row],[Budget]]</f>
        <v>-8950114</v>
      </c>
    </row>
    <row r="3716" spans="1:11">
      <c r="A3716" t="s">
        <v>4136</v>
      </c>
      <c r="B3716" s="3">
        <v>1996</v>
      </c>
      <c r="C3716" t="s">
        <v>4134</v>
      </c>
      <c r="D3716" t="s">
        <v>214</v>
      </c>
      <c r="E3716" t="s">
        <v>37</v>
      </c>
      <c r="F3716" t="s">
        <v>39</v>
      </c>
      <c r="G3716">
        <v>124</v>
      </c>
      <c r="H3716">
        <v>51045801</v>
      </c>
      <c r="I3716">
        <v>60000000</v>
      </c>
      <c r="J3716">
        <v>6.1</v>
      </c>
      <c r="K3716">
        <f>Table1[[#This Row],[Gross Earning]]-Table1[[#This Row],[Budget]]</f>
        <v>-8954199</v>
      </c>
    </row>
    <row r="3717" spans="1:11">
      <c r="A3717" t="s">
        <v>11226</v>
      </c>
      <c r="B3717" s="3">
        <v>2005</v>
      </c>
      <c r="C3717" t="s">
        <v>5647</v>
      </c>
      <c r="D3717" t="s">
        <v>11225</v>
      </c>
      <c r="E3717" t="s">
        <v>37</v>
      </c>
      <c r="F3717" t="s">
        <v>585</v>
      </c>
      <c r="G3717">
        <v>103</v>
      </c>
      <c r="H3717">
        <v>11034436</v>
      </c>
      <c r="I3717">
        <v>20000000</v>
      </c>
      <c r="J3717">
        <v>7.1</v>
      </c>
      <c r="K3717">
        <f>Table1[[#This Row],[Gross Earning]]-Table1[[#This Row],[Budget]]</f>
        <v>-8965564</v>
      </c>
    </row>
    <row r="3718" spans="1:11">
      <c r="A3718" t="s">
        <v>10479</v>
      </c>
      <c r="B3718" s="3">
        <v>2015</v>
      </c>
      <c r="C3718" t="s">
        <v>9043</v>
      </c>
      <c r="D3718" t="s">
        <v>334</v>
      </c>
      <c r="E3718" t="s">
        <v>37</v>
      </c>
      <c r="F3718" t="s">
        <v>39</v>
      </c>
      <c r="G3718">
        <v>96</v>
      </c>
      <c r="H3718">
        <v>16027866</v>
      </c>
      <c r="I3718">
        <v>25000000</v>
      </c>
      <c r="J3718">
        <v>5.0999999999999996</v>
      </c>
      <c r="K3718">
        <f>Table1[[#This Row],[Gross Earning]]-Table1[[#This Row],[Budget]]</f>
        <v>-8972134</v>
      </c>
    </row>
    <row r="3719" spans="1:11">
      <c r="A3719" t="s">
        <v>17476</v>
      </c>
      <c r="B3719" s="3">
        <v>2011</v>
      </c>
      <c r="C3719" t="s">
        <v>17474</v>
      </c>
      <c r="D3719" t="s">
        <v>12694</v>
      </c>
      <c r="E3719" t="s">
        <v>37</v>
      </c>
      <c r="F3719" t="s">
        <v>585</v>
      </c>
      <c r="G3719">
        <v>96</v>
      </c>
      <c r="H3719">
        <v>27445</v>
      </c>
      <c r="I3719">
        <v>9000000</v>
      </c>
      <c r="J3719">
        <v>5.3</v>
      </c>
      <c r="K3719">
        <f>Table1[[#This Row],[Gross Earning]]-Table1[[#This Row],[Budget]]</f>
        <v>-8972555</v>
      </c>
    </row>
    <row r="3720" spans="1:11">
      <c r="A3720" t="s">
        <v>15279</v>
      </c>
      <c r="B3720" s="3">
        <v>2003</v>
      </c>
      <c r="C3720" t="s">
        <v>15278</v>
      </c>
      <c r="D3720" t="s">
        <v>2125</v>
      </c>
      <c r="E3720" t="s">
        <v>37</v>
      </c>
      <c r="F3720" t="s">
        <v>585</v>
      </c>
      <c r="G3720">
        <v>104</v>
      </c>
      <c r="H3720">
        <v>1011054</v>
      </c>
      <c r="I3720">
        <v>10000000</v>
      </c>
      <c r="J3720">
        <v>7.2</v>
      </c>
      <c r="K3720">
        <f>Table1[[#This Row],[Gross Earning]]-Table1[[#This Row],[Budget]]</f>
        <v>-8988946</v>
      </c>
    </row>
    <row r="3721" spans="1:11">
      <c r="A3721" t="s">
        <v>15833</v>
      </c>
      <c r="B3721" s="3">
        <v>2014</v>
      </c>
      <c r="C3721" t="s">
        <v>15832</v>
      </c>
      <c r="D3721" t="s">
        <v>334</v>
      </c>
      <c r="E3721" t="s">
        <v>37</v>
      </c>
      <c r="F3721" t="s">
        <v>585</v>
      </c>
      <c r="G3721">
        <v>96</v>
      </c>
      <c r="H3721">
        <v>162</v>
      </c>
      <c r="I3721">
        <v>9000000</v>
      </c>
      <c r="J3721">
        <v>5.7</v>
      </c>
      <c r="K3721">
        <f>Table1[[#This Row],[Gross Earning]]-Table1[[#This Row],[Budget]]</f>
        <v>-8999838</v>
      </c>
    </row>
    <row r="3722" spans="1:11">
      <c r="A3722" t="s">
        <v>12258</v>
      </c>
      <c r="B3722" s="3">
        <v>1963</v>
      </c>
      <c r="C3722" t="s">
        <v>12255</v>
      </c>
      <c r="D3722" t="s">
        <v>1098</v>
      </c>
      <c r="E3722" t="s">
        <v>37</v>
      </c>
      <c r="F3722" t="s">
        <v>5613</v>
      </c>
      <c r="G3722">
        <v>154</v>
      </c>
      <c r="I3722">
        <v>9000000</v>
      </c>
      <c r="J3722">
        <v>6.8</v>
      </c>
      <c r="K3722">
        <f>Table1[[#This Row],[Gross Earning]]-Table1[[#This Row],[Budget]]</f>
        <v>-9000000</v>
      </c>
    </row>
    <row r="3723" spans="1:11">
      <c r="A3723" t="s">
        <v>12819</v>
      </c>
      <c r="B3723" s="3">
        <v>1962</v>
      </c>
      <c r="C3723" t="s">
        <v>9065</v>
      </c>
      <c r="D3723" t="s">
        <v>3430</v>
      </c>
      <c r="E3723" t="s">
        <v>37</v>
      </c>
      <c r="F3723" t="s">
        <v>95</v>
      </c>
      <c r="G3723">
        <v>227</v>
      </c>
      <c r="H3723">
        <v>6000000</v>
      </c>
      <c r="I3723">
        <v>15000000</v>
      </c>
      <c r="J3723">
        <v>8.4</v>
      </c>
      <c r="K3723">
        <f>Table1[[#This Row],[Gross Earning]]-Table1[[#This Row],[Budget]]</f>
        <v>-9000000</v>
      </c>
    </row>
    <row r="3724" spans="1:11">
      <c r="A3724" t="s">
        <v>13254</v>
      </c>
      <c r="B3724" s="3">
        <v>1996</v>
      </c>
      <c r="C3724" t="s">
        <v>5834</v>
      </c>
      <c r="D3724" t="s">
        <v>923</v>
      </c>
      <c r="E3724" t="s">
        <v>37</v>
      </c>
      <c r="F3724" t="s">
        <v>585</v>
      </c>
      <c r="G3724">
        <v>88</v>
      </c>
      <c r="I3724">
        <v>9000000</v>
      </c>
      <c r="J3724">
        <v>5.6</v>
      </c>
      <c r="K3724">
        <f>Table1[[#This Row],[Gross Earning]]-Table1[[#This Row],[Budget]]</f>
        <v>-9000000</v>
      </c>
    </row>
    <row r="3725" spans="1:11">
      <c r="A3725" t="s">
        <v>15712</v>
      </c>
      <c r="B3725" s="3">
        <v>1984</v>
      </c>
      <c r="C3725" t="s">
        <v>15710</v>
      </c>
      <c r="D3725" t="s">
        <v>4432</v>
      </c>
      <c r="E3725" t="s">
        <v>37</v>
      </c>
      <c r="F3725" t="s">
        <v>95</v>
      </c>
      <c r="G3725">
        <v>91</v>
      </c>
      <c r="I3725">
        <v>9000000</v>
      </c>
      <c r="J3725">
        <v>5.7</v>
      </c>
      <c r="K3725">
        <f>Table1[[#This Row],[Gross Earning]]-Table1[[#This Row],[Budget]]</f>
        <v>-9000000</v>
      </c>
    </row>
    <row r="3726" spans="1:11">
      <c r="A3726" t="s">
        <v>15795</v>
      </c>
      <c r="B3726" s="3">
        <v>2009</v>
      </c>
      <c r="C3726" t="s">
        <v>15794</v>
      </c>
      <c r="D3726" t="s">
        <v>214</v>
      </c>
      <c r="E3726" t="s">
        <v>37</v>
      </c>
      <c r="F3726" t="s">
        <v>585</v>
      </c>
      <c r="G3726">
        <v>103</v>
      </c>
      <c r="I3726">
        <v>9000000</v>
      </c>
      <c r="J3726">
        <v>6.5</v>
      </c>
      <c r="K3726">
        <f>Table1[[#This Row],[Gross Earning]]-Table1[[#This Row],[Budget]]</f>
        <v>-9000000</v>
      </c>
    </row>
    <row r="3727" spans="1:11">
      <c r="A3727" t="s">
        <v>15815</v>
      </c>
      <c r="B3727" s="3">
        <v>2010</v>
      </c>
      <c r="C3727" t="s">
        <v>15813</v>
      </c>
      <c r="D3727" t="s">
        <v>1961</v>
      </c>
      <c r="E3727" t="s">
        <v>37</v>
      </c>
      <c r="F3727" t="s">
        <v>585</v>
      </c>
      <c r="G3727">
        <v>122</v>
      </c>
      <c r="I3727">
        <v>9000000</v>
      </c>
      <c r="J3727">
        <v>7.1</v>
      </c>
      <c r="K3727">
        <f>Table1[[#This Row],[Gross Earning]]-Table1[[#This Row],[Budget]]</f>
        <v>-9000000</v>
      </c>
    </row>
    <row r="3728" spans="1:11">
      <c r="A3728" t="s">
        <v>15856</v>
      </c>
      <c r="B3728" s="3">
        <v>1968</v>
      </c>
      <c r="C3728" t="s">
        <v>15854</v>
      </c>
      <c r="D3728" t="s">
        <v>14082</v>
      </c>
      <c r="E3728" t="s">
        <v>37</v>
      </c>
      <c r="F3728" t="s">
        <v>95</v>
      </c>
      <c r="G3728">
        <v>98</v>
      </c>
      <c r="I3728">
        <v>9000000</v>
      </c>
      <c r="J3728">
        <v>5.9</v>
      </c>
      <c r="K3728">
        <f>Table1[[#This Row],[Gross Earning]]-Table1[[#This Row],[Budget]]</f>
        <v>-9000000</v>
      </c>
    </row>
    <row r="3729" spans="1:11">
      <c r="A3729" t="s">
        <v>15884</v>
      </c>
      <c r="B3729" s="3">
        <v>2013</v>
      </c>
      <c r="C3729" t="s">
        <v>15883</v>
      </c>
      <c r="D3729" t="s">
        <v>6132</v>
      </c>
      <c r="E3729" t="s">
        <v>37</v>
      </c>
      <c r="F3729" t="s">
        <v>585</v>
      </c>
      <c r="G3729">
        <v>101</v>
      </c>
      <c r="I3729">
        <v>9000000</v>
      </c>
      <c r="J3729">
        <v>5.3</v>
      </c>
      <c r="K3729">
        <f>Table1[[#This Row],[Gross Earning]]-Table1[[#This Row],[Budget]]</f>
        <v>-9000000</v>
      </c>
    </row>
    <row r="3730" spans="1:11">
      <c r="A3730" t="s">
        <v>8556</v>
      </c>
      <c r="B3730" s="3">
        <v>2009</v>
      </c>
      <c r="C3730" t="s">
        <v>8553</v>
      </c>
      <c r="D3730" t="s">
        <v>782</v>
      </c>
      <c r="E3730" t="s">
        <v>37</v>
      </c>
      <c r="F3730" t="s">
        <v>585</v>
      </c>
      <c r="G3730">
        <v>104</v>
      </c>
      <c r="H3730">
        <v>16999046</v>
      </c>
      <c r="I3730">
        <v>26000000</v>
      </c>
      <c r="J3730">
        <v>5.8</v>
      </c>
      <c r="K3730">
        <f>Table1[[#This Row],[Gross Earning]]-Table1[[#This Row],[Budget]]</f>
        <v>-9000954</v>
      </c>
    </row>
    <row r="3731" spans="1:11">
      <c r="A3731" t="s">
        <v>6629</v>
      </c>
      <c r="B3731" s="3">
        <v>2010</v>
      </c>
      <c r="C3731" t="s">
        <v>5774</v>
      </c>
      <c r="D3731" t="s">
        <v>1415</v>
      </c>
      <c r="E3731" t="s">
        <v>37</v>
      </c>
      <c r="F3731" t="s">
        <v>39</v>
      </c>
      <c r="G3731">
        <v>107</v>
      </c>
      <c r="H3731">
        <v>30993544</v>
      </c>
      <c r="I3731">
        <v>40000000</v>
      </c>
      <c r="J3731">
        <v>6.5</v>
      </c>
      <c r="K3731">
        <f>Table1[[#This Row],[Gross Earning]]-Table1[[#This Row],[Budget]]</f>
        <v>-9006456</v>
      </c>
    </row>
    <row r="3732" spans="1:11">
      <c r="A3732" t="s">
        <v>15269</v>
      </c>
      <c r="B3732" s="3">
        <v>2011</v>
      </c>
      <c r="C3732" t="s">
        <v>4733</v>
      </c>
      <c r="D3732" t="s">
        <v>5274</v>
      </c>
      <c r="E3732" t="s">
        <v>37</v>
      </c>
      <c r="F3732" t="s">
        <v>585</v>
      </c>
      <c r="G3732">
        <v>98</v>
      </c>
      <c r="H3732">
        <v>1987762</v>
      </c>
      <c r="I3732">
        <v>11000000</v>
      </c>
      <c r="J3732">
        <v>6.7</v>
      </c>
      <c r="K3732">
        <f>Table1[[#This Row],[Gross Earning]]-Table1[[#This Row],[Budget]]</f>
        <v>-9012238</v>
      </c>
    </row>
    <row r="3733" spans="1:11">
      <c r="A3733" t="s">
        <v>6634</v>
      </c>
      <c r="B3733" s="3">
        <v>2005</v>
      </c>
      <c r="C3733" t="s">
        <v>5423</v>
      </c>
      <c r="D3733" t="s">
        <v>6633</v>
      </c>
      <c r="E3733" t="s">
        <v>37</v>
      </c>
      <c r="F3733" t="s">
        <v>585</v>
      </c>
      <c r="G3733">
        <v>117</v>
      </c>
      <c r="H3733">
        <v>30981850</v>
      </c>
      <c r="I3733">
        <v>40000000</v>
      </c>
      <c r="J3733">
        <v>5</v>
      </c>
      <c r="K3733">
        <f>Table1[[#This Row],[Gross Earning]]-Table1[[#This Row],[Budget]]</f>
        <v>-9018150</v>
      </c>
    </row>
    <row r="3734" spans="1:11">
      <c r="A3734" t="s">
        <v>7536</v>
      </c>
      <c r="B3734" s="3">
        <v>2008</v>
      </c>
      <c r="C3734" t="s">
        <v>7535</v>
      </c>
      <c r="D3734" t="s">
        <v>2202</v>
      </c>
      <c r="E3734" t="s">
        <v>37</v>
      </c>
      <c r="F3734" t="s">
        <v>39</v>
      </c>
      <c r="G3734">
        <v>108</v>
      </c>
      <c r="H3734">
        <v>20981633</v>
      </c>
      <c r="I3734">
        <v>30000000</v>
      </c>
      <c r="J3734">
        <v>5.9</v>
      </c>
      <c r="K3734">
        <f>Table1[[#This Row],[Gross Earning]]-Table1[[#This Row],[Budget]]</f>
        <v>-9018367</v>
      </c>
    </row>
    <row r="3735" spans="1:11">
      <c r="A3735" t="s">
        <v>5275</v>
      </c>
      <c r="B3735" s="3">
        <v>2003</v>
      </c>
      <c r="C3735" t="s">
        <v>5273</v>
      </c>
      <c r="D3735" t="s">
        <v>5274</v>
      </c>
      <c r="E3735" t="s">
        <v>37</v>
      </c>
      <c r="F3735" t="s">
        <v>585</v>
      </c>
      <c r="G3735">
        <v>114</v>
      </c>
      <c r="H3735">
        <v>40905277</v>
      </c>
      <c r="I3735">
        <v>50000000</v>
      </c>
      <c r="J3735">
        <v>6.5</v>
      </c>
      <c r="K3735">
        <f>Table1[[#This Row],[Gross Earning]]-Table1[[#This Row],[Budget]]</f>
        <v>-9094723</v>
      </c>
    </row>
    <row r="3736" spans="1:11">
      <c r="A3736" t="s">
        <v>15283</v>
      </c>
      <c r="B3736" s="3">
        <v>2007</v>
      </c>
      <c r="C3736" t="s">
        <v>15282</v>
      </c>
      <c r="D3736" t="s">
        <v>1671</v>
      </c>
      <c r="E3736" t="s">
        <v>37</v>
      </c>
      <c r="F3736" t="s">
        <v>585</v>
      </c>
      <c r="G3736">
        <v>93</v>
      </c>
      <c r="H3736">
        <v>900926</v>
      </c>
      <c r="I3736">
        <v>10000000</v>
      </c>
      <c r="J3736">
        <v>5.3</v>
      </c>
      <c r="K3736">
        <f>Table1[[#This Row],[Gross Earning]]-Table1[[#This Row],[Budget]]</f>
        <v>-9099074</v>
      </c>
    </row>
    <row r="3737" spans="1:11">
      <c r="A3737" t="s">
        <v>16302</v>
      </c>
      <c r="B3737" s="3">
        <v>1989</v>
      </c>
      <c r="C3737" t="s">
        <v>16301</v>
      </c>
      <c r="D3737" t="s">
        <v>3479</v>
      </c>
      <c r="E3737" t="s">
        <v>37</v>
      </c>
      <c r="F3737" t="s">
        <v>585</v>
      </c>
      <c r="G3737">
        <v>90</v>
      </c>
      <c r="H3737">
        <v>882290</v>
      </c>
      <c r="I3737">
        <v>10000000</v>
      </c>
      <c r="J3737">
        <v>6.5</v>
      </c>
      <c r="K3737">
        <f>Table1[[#This Row],[Gross Earning]]-Table1[[#This Row],[Budget]]</f>
        <v>-9117710</v>
      </c>
    </row>
    <row r="3738" spans="1:11">
      <c r="A3738" t="s">
        <v>7568</v>
      </c>
      <c r="B3738" s="3">
        <v>2008</v>
      </c>
      <c r="C3738" t="s">
        <v>7565</v>
      </c>
      <c r="D3738" t="s">
        <v>7566</v>
      </c>
      <c r="E3738" t="s">
        <v>37</v>
      </c>
      <c r="F3738" t="s">
        <v>39</v>
      </c>
      <c r="G3738">
        <v>82</v>
      </c>
      <c r="H3738">
        <v>25871834</v>
      </c>
      <c r="I3738">
        <v>35000000</v>
      </c>
      <c r="J3738">
        <v>4.5</v>
      </c>
      <c r="K3738">
        <f>Table1[[#This Row],[Gross Earning]]-Table1[[#This Row],[Budget]]</f>
        <v>-9128166</v>
      </c>
    </row>
    <row r="3739" spans="1:11">
      <c r="A3739" t="s">
        <v>15287</v>
      </c>
      <c r="B3739" s="3">
        <v>2007</v>
      </c>
      <c r="C3739" t="s">
        <v>6977</v>
      </c>
      <c r="D3739" t="s">
        <v>214</v>
      </c>
      <c r="E3739" t="s">
        <v>37</v>
      </c>
      <c r="F3739" t="s">
        <v>39</v>
      </c>
      <c r="G3739">
        <v>95</v>
      </c>
      <c r="H3739">
        <v>866778</v>
      </c>
      <c r="I3739">
        <v>10000000</v>
      </c>
      <c r="J3739">
        <v>6.7</v>
      </c>
      <c r="K3739">
        <f>Table1[[#This Row],[Gross Earning]]-Table1[[#This Row],[Budget]]</f>
        <v>-9133222</v>
      </c>
    </row>
    <row r="3740" spans="1:11">
      <c r="A3740" t="s">
        <v>7513</v>
      </c>
      <c r="B3740" s="3">
        <v>2012</v>
      </c>
      <c r="C3740" t="s">
        <v>499</v>
      </c>
      <c r="D3740" t="s">
        <v>1199</v>
      </c>
      <c r="E3740" t="s">
        <v>37</v>
      </c>
      <c r="F3740" t="s">
        <v>39</v>
      </c>
      <c r="G3740">
        <v>101</v>
      </c>
      <c r="H3740">
        <v>25863915</v>
      </c>
      <c r="I3740">
        <v>35000000</v>
      </c>
      <c r="J3740">
        <v>5.0999999999999996</v>
      </c>
      <c r="K3740">
        <f>Table1[[#This Row],[Gross Earning]]-Table1[[#This Row],[Budget]]</f>
        <v>-9136085</v>
      </c>
    </row>
    <row r="3741" spans="1:11">
      <c r="A3741" t="s">
        <v>4140</v>
      </c>
      <c r="B3741" s="3">
        <v>2008</v>
      </c>
      <c r="C3741" t="s">
        <v>4139</v>
      </c>
      <c r="D3741" t="s">
        <v>271</v>
      </c>
      <c r="E3741" t="s">
        <v>37</v>
      </c>
      <c r="F3741" t="s">
        <v>277</v>
      </c>
      <c r="G3741">
        <v>93</v>
      </c>
      <c r="H3741">
        <v>50818750</v>
      </c>
      <c r="I3741">
        <v>60000000</v>
      </c>
      <c r="J3741">
        <v>6.1</v>
      </c>
      <c r="K3741">
        <f>Table1[[#This Row],[Gross Earning]]-Table1[[#This Row],[Budget]]</f>
        <v>-9181250</v>
      </c>
    </row>
    <row r="3742" spans="1:11">
      <c r="A3742" t="s">
        <v>4190</v>
      </c>
      <c r="B3742" s="3">
        <v>2014</v>
      </c>
      <c r="C3742" t="s">
        <v>4188</v>
      </c>
      <c r="D3742" t="s">
        <v>271</v>
      </c>
      <c r="E3742" t="s">
        <v>37</v>
      </c>
      <c r="F3742" t="s">
        <v>95</v>
      </c>
      <c r="G3742">
        <v>96</v>
      </c>
      <c r="H3742">
        <v>50807639</v>
      </c>
      <c r="I3742">
        <v>60000000</v>
      </c>
      <c r="J3742">
        <v>6.8</v>
      </c>
      <c r="K3742">
        <f>Table1[[#This Row],[Gross Earning]]-Table1[[#This Row],[Budget]]</f>
        <v>-9192361</v>
      </c>
    </row>
    <row r="3743" spans="1:11">
      <c r="A3743" t="s">
        <v>10457</v>
      </c>
      <c r="B3743" s="3">
        <v>2004</v>
      </c>
      <c r="C3743" t="s">
        <v>4166</v>
      </c>
      <c r="D3743" t="s">
        <v>1671</v>
      </c>
      <c r="E3743" t="s">
        <v>37</v>
      </c>
      <c r="F3743" t="s">
        <v>585</v>
      </c>
      <c r="G3743">
        <v>107</v>
      </c>
      <c r="H3743">
        <v>12784713</v>
      </c>
      <c r="I3743">
        <v>22000000</v>
      </c>
      <c r="J3743">
        <v>6.7</v>
      </c>
      <c r="K3743">
        <f>Table1[[#This Row],[Gross Earning]]-Table1[[#This Row],[Budget]]</f>
        <v>-9215287</v>
      </c>
    </row>
    <row r="3744" spans="1:11">
      <c r="A3744" t="s">
        <v>2514</v>
      </c>
      <c r="B3744" s="3">
        <v>2008</v>
      </c>
      <c r="C3744" t="s">
        <v>378</v>
      </c>
      <c r="D3744" t="s">
        <v>2512</v>
      </c>
      <c r="E3744" t="s">
        <v>37</v>
      </c>
      <c r="F3744" t="s">
        <v>39</v>
      </c>
      <c r="G3744">
        <v>120</v>
      </c>
      <c r="H3744">
        <v>75754670</v>
      </c>
      <c r="I3744">
        <v>85000000</v>
      </c>
      <c r="J3744">
        <v>7</v>
      </c>
      <c r="K3744">
        <f>Table1[[#This Row],[Gross Earning]]-Table1[[#This Row],[Budget]]</f>
        <v>-9245330</v>
      </c>
    </row>
    <row r="3745" spans="1:11">
      <c r="A3745" t="s">
        <v>2186</v>
      </c>
      <c r="B3745" s="3">
        <v>2015</v>
      </c>
      <c r="C3745" t="s">
        <v>1252</v>
      </c>
      <c r="D3745" t="s">
        <v>2185</v>
      </c>
      <c r="E3745" t="s">
        <v>37</v>
      </c>
      <c r="F3745" t="s">
        <v>39</v>
      </c>
      <c r="G3745">
        <v>106</v>
      </c>
      <c r="H3745">
        <v>78747585</v>
      </c>
      <c r="I3745">
        <v>88000000</v>
      </c>
      <c r="J3745">
        <v>5.6</v>
      </c>
      <c r="K3745">
        <f>Table1[[#This Row],[Gross Earning]]-Table1[[#This Row],[Budget]]</f>
        <v>-9252415</v>
      </c>
    </row>
    <row r="3746" spans="1:11">
      <c r="A3746" t="s">
        <v>5491</v>
      </c>
      <c r="B3746" s="3">
        <v>2009</v>
      </c>
      <c r="C3746" t="s">
        <v>3444</v>
      </c>
      <c r="D3746" t="s">
        <v>1120</v>
      </c>
      <c r="E3746" t="s">
        <v>37</v>
      </c>
      <c r="F3746" t="s">
        <v>39</v>
      </c>
      <c r="G3746">
        <v>96</v>
      </c>
      <c r="H3746">
        <v>8742261</v>
      </c>
      <c r="I3746">
        <v>18000000</v>
      </c>
      <c r="J3746">
        <v>3.7</v>
      </c>
      <c r="K3746">
        <f>Table1[[#This Row],[Gross Earning]]-Table1[[#This Row],[Budget]]</f>
        <v>-9257739</v>
      </c>
    </row>
    <row r="3747" spans="1:11">
      <c r="A3747" t="s">
        <v>13519</v>
      </c>
      <c r="B3747" s="3">
        <v>1999</v>
      </c>
      <c r="C3747" t="s">
        <v>1016</v>
      </c>
      <c r="D3747" t="s">
        <v>3409</v>
      </c>
      <c r="E3747" t="s">
        <v>37</v>
      </c>
      <c r="F3747" t="s">
        <v>585</v>
      </c>
      <c r="G3747">
        <v>107</v>
      </c>
      <c r="H3747">
        <v>4741987</v>
      </c>
      <c r="I3747">
        <v>14000000</v>
      </c>
      <c r="J3747">
        <v>6.6</v>
      </c>
      <c r="K3747">
        <f>Table1[[#This Row],[Gross Earning]]-Table1[[#This Row],[Budget]]</f>
        <v>-9258013</v>
      </c>
    </row>
    <row r="3748" spans="1:11">
      <c r="A3748" t="s">
        <v>4474</v>
      </c>
      <c r="B3748" s="3">
        <v>1988</v>
      </c>
      <c r="C3748" t="s">
        <v>4471</v>
      </c>
      <c r="D3748" t="s">
        <v>4473</v>
      </c>
      <c r="E3748" t="s">
        <v>37</v>
      </c>
      <c r="F3748" t="s">
        <v>585</v>
      </c>
      <c r="G3748">
        <v>87</v>
      </c>
      <c r="H3748">
        <v>53715611</v>
      </c>
      <c r="I3748">
        <v>63000000</v>
      </c>
      <c r="J3748">
        <v>5.7</v>
      </c>
      <c r="K3748">
        <f>Table1[[#This Row],[Gross Earning]]-Table1[[#This Row],[Budget]]</f>
        <v>-9284389</v>
      </c>
    </row>
    <row r="3749" spans="1:11">
      <c r="A3749" t="s">
        <v>11336</v>
      </c>
      <c r="B3749" s="3">
        <v>2011</v>
      </c>
      <c r="C3749" t="s">
        <v>5403</v>
      </c>
      <c r="D3749" t="s">
        <v>3581</v>
      </c>
      <c r="E3749" t="s">
        <v>37</v>
      </c>
      <c r="F3749" t="s">
        <v>585</v>
      </c>
      <c r="G3749">
        <v>99</v>
      </c>
      <c r="H3749">
        <v>5702083</v>
      </c>
      <c r="I3749">
        <v>15000000</v>
      </c>
      <c r="J3749">
        <v>6.5</v>
      </c>
      <c r="K3749">
        <f>Table1[[#This Row],[Gross Earning]]-Table1[[#This Row],[Budget]]</f>
        <v>-9297917</v>
      </c>
    </row>
    <row r="3750" spans="1:11">
      <c r="A3750" t="s">
        <v>15553</v>
      </c>
      <c r="B3750" s="3">
        <v>1981</v>
      </c>
      <c r="C3750" t="s">
        <v>15550</v>
      </c>
      <c r="D3750" t="s">
        <v>15551</v>
      </c>
      <c r="E3750" t="s">
        <v>37</v>
      </c>
      <c r="F3750" t="s">
        <v>585</v>
      </c>
      <c r="G3750">
        <v>90</v>
      </c>
      <c r="I3750">
        <v>9300000</v>
      </c>
      <c r="J3750">
        <v>6.7</v>
      </c>
      <c r="K3750">
        <f>Table1[[#This Row],[Gross Earning]]-Table1[[#This Row],[Budget]]</f>
        <v>-9300000</v>
      </c>
    </row>
    <row r="3751" spans="1:11">
      <c r="A3751" t="s">
        <v>9782</v>
      </c>
      <c r="B3751" s="3">
        <v>2006</v>
      </c>
      <c r="C3751" t="s">
        <v>969</v>
      </c>
      <c r="D3751" t="s">
        <v>9780</v>
      </c>
      <c r="E3751" t="s">
        <v>37</v>
      </c>
      <c r="F3751" t="s">
        <v>95</v>
      </c>
      <c r="G3751">
        <v>90</v>
      </c>
      <c r="H3751">
        <v>16647384</v>
      </c>
      <c r="I3751">
        <v>26000000</v>
      </c>
      <c r="J3751">
        <v>5.0999999999999996</v>
      </c>
      <c r="K3751">
        <f>Table1[[#This Row],[Gross Earning]]-Table1[[#This Row],[Budget]]</f>
        <v>-9352616</v>
      </c>
    </row>
    <row r="3752" spans="1:11">
      <c r="A3752" t="s">
        <v>3729</v>
      </c>
      <c r="B3752" s="3">
        <v>1999</v>
      </c>
      <c r="C3752" t="s">
        <v>3727</v>
      </c>
      <c r="D3752" t="s">
        <v>1924</v>
      </c>
      <c r="E3752" t="s">
        <v>37</v>
      </c>
      <c r="F3752" t="s">
        <v>585</v>
      </c>
      <c r="G3752">
        <v>159</v>
      </c>
      <c r="H3752">
        <v>55637680</v>
      </c>
      <c r="I3752">
        <v>65000000</v>
      </c>
      <c r="J3752">
        <v>7.3</v>
      </c>
      <c r="K3752">
        <f>Table1[[#This Row],[Gross Earning]]-Table1[[#This Row],[Budget]]</f>
        <v>-9362320</v>
      </c>
    </row>
    <row r="3753" spans="1:11">
      <c r="A3753" t="s">
        <v>5852</v>
      </c>
      <c r="B3753" s="3">
        <v>1995</v>
      </c>
      <c r="C3753" t="s">
        <v>1954</v>
      </c>
      <c r="D3753" t="s">
        <v>5851</v>
      </c>
      <c r="E3753" t="s">
        <v>37</v>
      </c>
      <c r="F3753" t="s">
        <v>95</v>
      </c>
      <c r="G3753">
        <v>96</v>
      </c>
      <c r="H3753">
        <v>35617599</v>
      </c>
      <c r="I3753">
        <v>45000000</v>
      </c>
      <c r="J3753">
        <v>5.9</v>
      </c>
      <c r="K3753">
        <f>Table1[[#This Row],[Gross Earning]]-Table1[[#This Row],[Budget]]</f>
        <v>-9382401</v>
      </c>
    </row>
    <row r="3754" spans="1:11">
      <c r="A3754" t="s">
        <v>15295</v>
      </c>
      <c r="B3754" s="3">
        <v>2002</v>
      </c>
      <c r="C3754" t="s">
        <v>1294</v>
      </c>
      <c r="D3754" t="s">
        <v>1681</v>
      </c>
      <c r="E3754" t="s">
        <v>37</v>
      </c>
      <c r="F3754" t="s">
        <v>585</v>
      </c>
      <c r="G3754">
        <v>89</v>
      </c>
      <c r="H3754">
        <v>598645</v>
      </c>
      <c r="I3754">
        <v>10000000</v>
      </c>
      <c r="J3754">
        <v>3.6</v>
      </c>
      <c r="K3754">
        <f>Table1[[#This Row],[Gross Earning]]-Table1[[#This Row],[Budget]]</f>
        <v>-9401355</v>
      </c>
    </row>
    <row r="3755" spans="1:11">
      <c r="A3755" t="s">
        <v>15300</v>
      </c>
      <c r="B3755" s="3">
        <v>2008</v>
      </c>
      <c r="C3755" t="s">
        <v>15298</v>
      </c>
      <c r="D3755" t="s">
        <v>1733</v>
      </c>
      <c r="E3755" t="s">
        <v>37</v>
      </c>
      <c r="F3755" t="s">
        <v>585</v>
      </c>
      <c r="G3755">
        <v>107</v>
      </c>
      <c r="H3755">
        <v>578527</v>
      </c>
      <c r="I3755">
        <v>10000000</v>
      </c>
      <c r="J3755">
        <v>5.7</v>
      </c>
      <c r="K3755">
        <f>Table1[[#This Row],[Gross Earning]]-Table1[[#This Row],[Budget]]</f>
        <v>-9421473</v>
      </c>
    </row>
    <row r="3756" spans="1:11">
      <c r="A3756" t="s">
        <v>11234</v>
      </c>
      <c r="B3756" s="3">
        <v>1997</v>
      </c>
      <c r="C3756" t="s">
        <v>4003</v>
      </c>
      <c r="D3756" t="s">
        <v>1671</v>
      </c>
      <c r="E3756" t="s">
        <v>37</v>
      </c>
      <c r="F3756" t="s">
        <v>585</v>
      </c>
      <c r="G3756">
        <v>96</v>
      </c>
      <c r="H3756">
        <v>10569071</v>
      </c>
      <c r="I3756">
        <v>20000000</v>
      </c>
      <c r="J3756">
        <v>7.4</v>
      </c>
      <c r="K3756">
        <f>Table1[[#This Row],[Gross Earning]]-Table1[[#This Row],[Budget]]</f>
        <v>-9430929</v>
      </c>
    </row>
    <row r="3757" spans="1:11">
      <c r="A3757" t="s">
        <v>18667</v>
      </c>
      <c r="B3757" s="3">
        <v>2010</v>
      </c>
      <c r="C3757" t="s">
        <v>15148</v>
      </c>
      <c r="D3757" t="s">
        <v>2125</v>
      </c>
      <c r="E3757" t="s">
        <v>37</v>
      </c>
      <c r="F3757" t="s">
        <v>585</v>
      </c>
      <c r="G3757">
        <v>106</v>
      </c>
      <c r="H3757">
        <v>58214</v>
      </c>
      <c r="I3757">
        <v>9500000</v>
      </c>
      <c r="J3757">
        <v>7</v>
      </c>
      <c r="K3757">
        <f>Table1[[#This Row],[Gross Earning]]-Table1[[#This Row],[Budget]]</f>
        <v>-9441786</v>
      </c>
    </row>
    <row r="3758" spans="1:11">
      <c r="A3758" t="s">
        <v>11246</v>
      </c>
      <c r="B3758" s="3">
        <v>1989</v>
      </c>
      <c r="C3758" t="s">
        <v>5050</v>
      </c>
      <c r="D3758" t="s">
        <v>1009</v>
      </c>
      <c r="E3758" t="s">
        <v>37</v>
      </c>
      <c r="F3758" t="s">
        <v>39</v>
      </c>
      <c r="G3758">
        <v>106</v>
      </c>
      <c r="H3758">
        <v>10555348</v>
      </c>
      <c r="I3758">
        <v>20000000</v>
      </c>
      <c r="J3758">
        <v>6</v>
      </c>
      <c r="K3758">
        <f>Table1[[#This Row],[Gross Earning]]-Table1[[#This Row],[Budget]]</f>
        <v>-9444652</v>
      </c>
    </row>
    <row r="3759" spans="1:11">
      <c r="A3759" t="s">
        <v>4162</v>
      </c>
      <c r="B3759" s="3">
        <v>2014</v>
      </c>
      <c r="C3759" t="s">
        <v>857</v>
      </c>
      <c r="D3759" t="s">
        <v>923</v>
      </c>
      <c r="E3759" t="s">
        <v>37</v>
      </c>
      <c r="F3759" t="s">
        <v>39</v>
      </c>
      <c r="G3759">
        <v>105</v>
      </c>
      <c r="H3759">
        <v>50549107</v>
      </c>
      <c r="I3759">
        <v>60000000</v>
      </c>
      <c r="J3759">
        <v>6.2</v>
      </c>
      <c r="K3759">
        <f>Table1[[#This Row],[Gross Earning]]-Table1[[#This Row],[Budget]]</f>
        <v>-9450893</v>
      </c>
    </row>
    <row r="3760" spans="1:11">
      <c r="A3760" t="s">
        <v>11238</v>
      </c>
      <c r="B3760" s="3">
        <v>1999</v>
      </c>
      <c r="C3760" t="s">
        <v>11237</v>
      </c>
      <c r="D3760" t="s">
        <v>1681</v>
      </c>
      <c r="E3760" t="s">
        <v>37</v>
      </c>
      <c r="F3760" t="s">
        <v>39</v>
      </c>
      <c r="G3760">
        <v>98</v>
      </c>
      <c r="H3760">
        <v>10544143</v>
      </c>
      <c r="I3760">
        <v>20000000</v>
      </c>
      <c r="J3760">
        <v>6.1</v>
      </c>
      <c r="K3760">
        <f>Table1[[#This Row],[Gross Earning]]-Table1[[#This Row],[Budget]]</f>
        <v>-9455857</v>
      </c>
    </row>
    <row r="3761" spans="1:11">
      <c r="A3761" t="s">
        <v>11437</v>
      </c>
      <c r="B3761" s="3">
        <v>2015</v>
      </c>
      <c r="C3761" t="s">
        <v>565</v>
      </c>
      <c r="D3761" t="s">
        <v>214</v>
      </c>
      <c r="E3761" t="s">
        <v>37</v>
      </c>
      <c r="F3761" t="s">
        <v>585</v>
      </c>
      <c r="G3761">
        <v>122</v>
      </c>
      <c r="H3761">
        <v>531009</v>
      </c>
      <c r="I3761">
        <v>10000000</v>
      </c>
      <c r="J3761">
        <v>5.3</v>
      </c>
      <c r="K3761">
        <f>Table1[[#This Row],[Gross Earning]]-Table1[[#This Row],[Budget]]</f>
        <v>-9468991</v>
      </c>
    </row>
    <row r="3762" spans="1:11">
      <c r="A3762" t="s">
        <v>11942</v>
      </c>
      <c r="B3762" s="3">
        <v>1989</v>
      </c>
      <c r="C3762" t="s">
        <v>11940</v>
      </c>
      <c r="D3762" t="s">
        <v>4219</v>
      </c>
      <c r="E3762" t="s">
        <v>37</v>
      </c>
      <c r="F3762" t="s">
        <v>95</v>
      </c>
      <c r="G3762">
        <v>105</v>
      </c>
      <c r="H3762">
        <v>8508843</v>
      </c>
      <c r="I3762">
        <v>18000000</v>
      </c>
      <c r="J3762">
        <v>5.5</v>
      </c>
      <c r="K3762">
        <f>Table1[[#This Row],[Gross Earning]]-Table1[[#This Row],[Budget]]</f>
        <v>-9491157</v>
      </c>
    </row>
    <row r="3763" spans="1:11">
      <c r="A3763" t="s">
        <v>15534</v>
      </c>
      <c r="B3763" s="3">
        <v>2015</v>
      </c>
      <c r="C3763" t="s">
        <v>15533</v>
      </c>
      <c r="D3763" t="s">
        <v>5765</v>
      </c>
      <c r="E3763" t="s">
        <v>37</v>
      </c>
      <c r="F3763" t="s">
        <v>585</v>
      </c>
      <c r="G3763">
        <v>88</v>
      </c>
      <c r="I3763">
        <v>9500000</v>
      </c>
      <c r="J3763">
        <v>5.0999999999999996</v>
      </c>
      <c r="K3763">
        <f>Table1[[#This Row],[Gross Earning]]-Table1[[#This Row],[Budget]]</f>
        <v>-9500000</v>
      </c>
    </row>
    <row r="3764" spans="1:11">
      <c r="A3764" t="s">
        <v>15304</v>
      </c>
      <c r="B3764" s="3">
        <v>2001</v>
      </c>
      <c r="C3764" t="s">
        <v>11094</v>
      </c>
      <c r="D3764" t="s">
        <v>3228</v>
      </c>
      <c r="E3764" t="s">
        <v>7241</v>
      </c>
      <c r="F3764" t="s">
        <v>95</v>
      </c>
      <c r="G3764">
        <v>85</v>
      </c>
      <c r="H3764">
        <v>488872</v>
      </c>
      <c r="I3764">
        <v>10000000</v>
      </c>
      <c r="J3764">
        <v>7.3</v>
      </c>
      <c r="K3764">
        <f>Table1[[#This Row],[Gross Earning]]-Table1[[#This Row],[Budget]]</f>
        <v>-9511128</v>
      </c>
    </row>
    <row r="3765" spans="1:11">
      <c r="A3765" t="s">
        <v>14019</v>
      </c>
      <c r="B3765" s="3">
        <v>2012</v>
      </c>
      <c r="C3765" t="s">
        <v>14017</v>
      </c>
      <c r="D3765" t="s">
        <v>14018</v>
      </c>
      <c r="E3765" t="s">
        <v>1464</v>
      </c>
      <c r="F3765" t="s">
        <v>95</v>
      </c>
      <c r="G3765">
        <v>80</v>
      </c>
      <c r="H3765">
        <v>71442</v>
      </c>
      <c r="I3765">
        <v>9600000</v>
      </c>
      <c r="J3765">
        <v>7.9</v>
      </c>
      <c r="K3765">
        <f>Table1[[#This Row],[Gross Earning]]-Table1[[#This Row],[Budget]]</f>
        <v>-9528558</v>
      </c>
    </row>
    <row r="3766" spans="1:11">
      <c r="A3766" t="s">
        <v>11194</v>
      </c>
      <c r="B3766" s="3">
        <v>2005</v>
      </c>
      <c r="C3766" t="s">
        <v>40</v>
      </c>
      <c r="D3766" t="s">
        <v>2527</v>
      </c>
      <c r="E3766" t="s">
        <v>37</v>
      </c>
      <c r="F3766" t="s">
        <v>585</v>
      </c>
      <c r="G3766">
        <v>102</v>
      </c>
      <c r="H3766">
        <v>12469811</v>
      </c>
      <c r="I3766">
        <v>22000000</v>
      </c>
      <c r="J3766">
        <v>6.6</v>
      </c>
      <c r="K3766">
        <f>Table1[[#This Row],[Gross Earning]]-Table1[[#This Row],[Budget]]</f>
        <v>-9530189</v>
      </c>
    </row>
    <row r="3767" spans="1:11">
      <c r="A3767" t="s">
        <v>16952</v>
      </c>
      <c r="B3767" s="3">
        <v>2009</v>
      </c>
      <c r="C3767" t="s">
        <v>3664</v>
      </c>
      <c r="D3767" t="s">
        <v>1634</v>
      </c>
      <c r="E3767" t="s">
        <v>37</v>
      </c>
      <c r="F3767" t="s">
        <v>585</v>
      </c>
      <c r="G3767">
        <v>98</v>
      </c>
      <c r="H3767">
        <v>449558</v>
      </c>
      <c r="I3767">
        <v>10000000</v>
      </c>
      <c r="J3767">
        <v>7.6</v>
      </c>
      <c r="K3767">
        <f>Table1[[#This Row],[Gross Earning]]-Table1[[#This Row],[Budget]]</f>
        <v>-9550442</v>
      </c>
    </row>
    <row r="3768" spans="1:11">
      <c r="A3768" t="s">
        <v>14366</v>
      </c>
      <c r="B3768" s="3">
        <v>2000</v>
      </c>
      <c r="C3768" t="s">
        <v>14365</v>
      </c>
      <c r="D3768" t="s">
        <v>2125</v>
      </c>
      <c r="E3768" t="s">
        <v>37</v>
      </c>
      <c r="F3768" t="s">
        <v>585</v>
      </c>
      <c r="G3768">
        <v>114</v>
      </c>
      <c r="H3768">
        <v>447750</v>
      </c>
      <c r="I3768">
        <v>10000000</v>
      </c>
      <c r="J3768">
        <v>7.2</v>
      </c>
      <c r="K3768">
        <f>Table1[[#This Row],[Gross Earning]]-Table1[[#This Row],[Budget]]</f>
        <v>-9552250</v>
      </c>
    </row>
    <row r="3769" spans="1:11">
      <c r="A3769" t="s">
        <v>4962</v>
      </c>
      <c r="B3769" s="3">
        <v>1995</v>
      </c>
      <c r="C3769" t="s">
        <v>487</v>
      </c>
      <c r="D3769" t="s">
        <v>1726</v>
      </c>
      <c r="E3769" t="s">
        <v>37</v>
      </c>
      <c r="F3769" t="s">
        <v>585</v>
      </c>
      <c r="G3769">
        <v>178</v>
      </c>
      <c r="H3769">
        <v>42438300</v>
      </c>
      <c r="I3769">
        <v>52000000</v>
      </c>
      <c r="J3769">
        <v>8.1999999999999993</v>
      </c>
      <c r="K3769">
        <f>Table1[[#This Row],[Gross Earning]]-Table1[[#This Row],[Budget]]</f>
        <v>-9561700</v>
      </c>
    </row>
    <row r="3770" spans="1:11">
      <c r="A3770" t="s">
        <v>15308</v>
      </c>
      <c r="B3770" s="3">
        <v>2003</v>
      </c>
      <c r="C3770" t="s">
        <v>13975</v>
      </c>
      <c r="D3770" t="s">
        <v>3409</v>
      </c>
      <c r="E3770" t="s">
        <v>37</v>
      </c>
      <c r="F3770" t="s">
        <v>4830</v>
      </c>
      <c r="G3770">
        <v>93</v>
      </c>
      <c r="H3770">
        <v>365734</v>
      </c>
      <c r="I3770">
        <v>10000000</v>
      </c>
      <c r="J3770">
        <v>5</v>
      </c>
      <c r="K3770">
        <f>Table1[[#This Row],[Gross Earning]]-Table1[[#This Row],[Budget]]</f>
        <v>-9634266</v>
      </c>
    </row>
    <row r="3771" spans="1:11">
      <c r="A3771" t="s">
        <v>14306</v>
      </c>
      <c r="B3771" s="3">
        <v>2001</v>
      </c>
      <c r="C3771" t="s">
        <v>14305</v>
      </c>
      <c r="D3771" t="s">
        <v>3409</v>
      </c>
      <c r="E3771" t="s">
        <v>37</v>
      </c>
      <c r="F3771" t="s">
        <v>585</v>
      </c>
      <c r="G3771">
        <v>109</v>
      </c>
      <c r="H3771">
        <v>2326407</v>
      </c>
      <c r="I3771">
        <v>12000000</v>
      </c>
      <c r="J3771">
        <v>7</v>
      </c>
      <c r="K3771">
        <f>Table1[[#This Row],[Gross Earning]]-Table1[[#This Row],[Budget]]</f>
        <v>-9673593</v>
      </c>
    </row>
    <row r="3772" spans="1:11">
      <c r="A3772" t="s">
        <v>16699</v>
      </c>
      <c r="B3772" s="3">
        <v>1998</v>
      </c>
      <c r="C3772" t="s">
        <v>16698</v>
      </c>
      <c r="D3772" t="s">
        <v>1671</v>
      </c>
      <c r="E3772" t="s">
        <v>37</v>
      </c>
      <c r="F3772" t="s">
        <v>39</v>
      </c>
      <c r="G3772">
        <v>95</v>
      </c>
      <c r="H3772">
        <v>306715</v>
      </c>
      <c r="I3772">
        <v>10000000</v>
      </c>
      <c r="J3772">
        <v>2.2999999999999998</v>
      </c>
      <c r="K3772">
        <f>Table1[[#This Row],[Gross Earning]]-Table1[[#This Row],[Budget]]</f>
        <v>-9693285</v>
      </c>
    </row>
    <row r="3773" spans="1:11">
      <c r="A3773" t="s">
        <v>13136</v>
      </c>
      <c r="B3773" s="3">
        <v>2009</v>
      </c>
      <c r="C3773" t="s">
        <v>4003</v>
      </c>
      <c r="D3773" t="s">
        <v>1681</v>
      </c>
      <c r="E3773" t="s">
        <v>37</v>
      </c>
      <c r="F3773" t="s">
        <v>39</v>
      </c>
      <c r="G3773">
        <v>92</v>
      </c>
      <c r="H3773">
        <v>5306447</v>
      </c>
      <c r="I3773">
        <v>15000000</v>
      </c>
      <c r="J3773">
        <v>7.2</v>
      </c>
      <c r="K3773">
        <f>Table1[[#This Row],[Gross Earning]]-Table1[[#This Row],[Budget]]</f>
        <v>-9693553</v>
      </c>
    </row>
    <row r="3774" spans="1:11">
      <c r="A3774" t="s">
        <v>13523</v>
      </c>
      <c r="B3774" s="3">
        <v>2006</v>
      </c>
      <c r="C3774" t="s">
        <v>1198</v>
      </c>
      <c r="D3774" t="s">
        <v>5940</v>
      </c>
      <c r="E3774" t="s">
        <v>37</v>
      </c>
      <c r="F3774" t="s">
        <v>39</v>
      </c>
      <c r="G3774">
        <v>98</v>
      </c>
      <c r="H3774">
        <v>4291965</v>
      </c>
      <c r="I3774">
        <v>14000000</v>
      </c>
      <c r="J3774">
        <v>6.7</v>
      </c>
      <c r="K3774">
        <f>Table1[[#This Row],[Gross Earning]]-Table1[[#This Row],[Budget]]</f>
        <v>-9708035</v>
      </c>
    </row>
    <row r="3775" spans="1:11">
      <c r="A3775" t="s">
        <v>4462</v>
      </c>
      <c r="B3775" s="3">
        <v>2005</v>
      </c>
      <c r="C3775" t="s">
        <v>2042</v>
      </c>
      <c r="D3775" t="s">
        <v>3632</v>
      </c>
      <c r="E3775" t="s">
        <v>37</v>
      </c>
      <c r="F3775" t="s">
        <v>39</v>
      </c>
      <c r="G3775">
        <v>95</v>
      </c>
      <c r="H3775">
        <v>48291624</v>
      </c>
      <c r="I3775">
        <v>58000000</v>
      </c>
      <c r="J3775">
        <v>6.7</v>
      </c>
      <c r="K3775">
        <f>Table1[[#This Row],[Gross Earning]]-Table1[[#This Row],[Budget]]</f>
        <v>-9708376</v>
      </c>
    </row>
    <row r="3776" spans="1:11">
      <c r="A3776" t="s">
        <v>7509</v>
      </c>
      <c r="B3776" s="3">
        <v>2004</v>
      </c>
      <c r="C3776" t="s">
        <v>7134</v>
      </c>
      <c r="D3776" t="s">
        <v>1415</v>
      </c>
      <c r="E3776" t="s">
        <v>37</v>
      </c>
      <c r="F3776" t="s">
        <v>39</v>
      </c>
      <c r="G3776">
        <v>102</v>
      </c>
      <c r="H3776">
        <v>25266129</v>
      </c>
      <c r="I3776">
        <v>35000000</v>
      </c>
      <c r="J3776">
        <v>6.2</v>
      </c>
      <c r="K3776">
        <f>Table1[[#This Row],[Gross Earning]]-Table1[[#This Row],[Budget]]</f>
        <v>-9733871</v>
      </c>
    </row>
    <row r="3777" spans="1:11">
      <c r="A3777" t="s">
        <v>11207</v>
      </c>
      <c r="B3777" s="3">
        <v>2009</v>
      </c>
      <c r="C3777" t="s">
        <v>2066</v>
      </c>
      <c r="D3777" t="s">
        <v>334</v>
      </c>
      <c r="E3777" t="s">
        <v>37</v>
      </c>
      <c r="F3777" t="s">
        <v>39</v>
      </c>
      <c r="G3777">
        <v>108</v>
      </c>
      <c r="H3777">
        <v>12232937</v>
      </c>
      <c r="I3777">
        <v>22000000</v>
      </c>
      <c r="J3777">
        <v>5.6</v>
      </c>
      <c r="K3777">
        <f>Table1[[#This Row],[Gross Earning]]-Table1[[#This Row],[Budget]]</f>
        <v>-9767063</v>
      </c>
    </row>
    <row r="3778" spans="1:11">
      <c r="A3778" t="s">
        <v>15343</v>
      </c>
      <c r="B3778" s="3">
        <v>2001</v>
      </c>
      <c r="C3778" t="s">
        <v>15340</v>
      </c>
      <c r="D3778" t="s">
        <v>15342</v>
      </c>
      <c r="E3778" t="s">
        <v>37</v>
      </c>
      <c r="F3778" t="s">
        <v>585</v>
      </c>
      <c r="G3778">
        <v>86</v>
      </c>
      <c r="H3778">
        <v>226792</v>
      </c>
      <c r="I3778">
        <v>10000000</v>
      </c>
      <c r="J3778">
        <v>6.2</v>
      </c>
      <c r="K3778">
        <f>Table1[[#This Row],[Gross Earning]]-Table1[[#This Row],[Budget]]</f>
        <v>-9773208</v>
      </c>
    </row>
    <row r="3779" spans="1:11">
      <c r="A3779" t="s">
        <v>12021</v>
      </c>
      <c r="B3779" s="3">
        <v>2009</v>
      </c>
      <c r="C3779" t="s">
        <v>12018</v>
      </c>
      <c r="D3779" t="s">
        <v>8060</v>
      </c>
      <c r="E3779" t="s">
        <v>8731</v>
      </c>
      <c r="F3779" t="s">
        <v>585</v>
      </c>
      <c r="G3779">
        <v>144</v>
      </c>
      <c r="H3779">
        <v>2222647</v>
      </c>
      <c r="I3779">
        <v>12000000</v>
      </c>
      <c r="J3779">
        <v>7.8</v>
      </c>
      <c r="K3779">
        <f>Table1[[#This Row],[Gross Earning]]-Table1[[#This Row],[Budget]]</f>
        <v>-9777353</v>
      </c>
    </row>
    <row r="3780" spans="1:11">
      <c r="A3780" t="s">
        <v>13141</v>
      </c>
      <c r="B3780" s="3">
        <v>2000</v>
      </c>
      <c r="C3780" t="s">
        <v>13140</v>
      </c>
      <c r="D3780" t="s">
        <v>1924</v>
      </c>
      <c r="E3780" t="s">
        <v>37</v>
      </c>
      <c r="F3780" t="s">
        <v>39</v>
      </c>
      <c r="G3780">
        <v>105</v>
      </c>
      <c r="H3780">
        <v>5217498</v>
      </c>
      <c r="I3780">
        <v>15000000</v>
      </c>
      <c r="J3780">
        <v>4.5999999999999996</v>
      </c>
      <c r="K3780">
        <f>Table1[[#This Row],[Gross Earning]]-Table1[[#This Row],[Budget]]</f>
        <v>-9782502</v>
      </c>
    </row>
    <row r="3781" spans="1:11">
      <c r="A3781" t="s">
        <v>6638</v>
      </c>
      <c r="B3781" s="3">
        <v>2000</v>
      </c>
      <c r="C3781" t="s">
        <v>6637</v>
      </c>
      <c r="D3781" t="s">
        <v>3336</v>
      </c>
      <c r="E3781" t="s">
        <v>37</v>
      </c>
      <c r="F3781" t="s">
        <v>585</v>
      </c>
      <c r="G3781">
        <v>116</v>
      </c>
      <c r="H3781">
        <v>30199105</v>
      </c>
      <c r="I3781">
        <v>40000000</v>
      </c>
      <c r="J3781">
        <v>5.7</v>
      </c>
      <c r="K3781">
        <f>Table1[[#This Row],[Gross Earning]]-Table1[[#This Row],[Budget]]</f>
        <v>-9800895</v>
      </c>
    </row>
    <row r="3782" spans="1:11">
      <c r="A3782" t="s">
        <v>4150</v>
      </c>
      <c r="B3782" s="3">
        <v>2002</v>
      </c>
      <c r="C3782" t="s">
        <v>4149</v>
      </c>
      <c r="D3782" t="s">
        <v>1904</v>
      </c>
      <c r="E3782" t="s">
        <v>37</v>
      </c>
      <c r="F3782" t="s">
        <v>39</v>
      </c>
      <c r="G3782">
        <v>98</v>
      </c>
      <c r="H3782">
        <v>50189179</v>
      </c>
      <c r="I3782">
        <v>60000000</v>
      </c>
      <c r="J3782">
        <v>5.3</v>
      </c>
      <c r="K3782">
        <f>Table1[[#This Row],[Gross Earning]]-Table1[[#This Row],[Budget]]</f>
        <v>-9810821</v>
      </c>
    </row>
    <row r="3783" spans="1:11">
      <c r="A3783" t="s">
        <v>7195</v>
      </c>
      <c r="B3783" s="3">
        <v>2003</v>
      </c>
      <c r="C3783" t="s">
        <v>3088</v>
      </c>
      <c r="D3783" t="s">
        <v>464</v>
      </c>
      <c r="E3783" t="s">
        <v>37</v>
      </c>
      <c r="F3783" t="s">
        <v>585</v>
      </c>
      <c r="G3783">
        <v>109</v>
      </c>
      <c r="H3783">
        <v>26183197</v>
      </c>
      <c r="I3783">
        <v>36000000</v>
      </c>
      <c r="J3783">
        <v>6.1</v>
      </c>
      <c r="K3783">
        <f>Table1[[#This Row],[Gross Earning]]-Table1[[#This Row],[Budget]]</f>
        <v>-9816803</v>
      </c>
    </row>
    <row r="3784" spans="1:11">
      <c r="A3784" t="s">
        <v>13832</v>
      </c>
      <c r="B3784" s="3">
        <v>2007</v>
      </c>
      <c r="C3784" t="s">
        <v>4351</v>
      </c>
      <c r="D3784" t="s">
        <v>3794</v>
      </c>
      <c r="E3784" t="s">
        <v>37</v>
      </c>
      <c r="F3784" t="s">
        <v>39</v>
      </c>
      <c r="G3784">
        <v>112</v>
      </c>
      <c r="H3784">
        <v>3169424</v>
      </c>
      <c r="I3784">
        <v>13000000</v>
      </c>
      <c r="J3784">
        <v>6.8</v>
      </c>
      <c r="K3784">
        <f>Table1[[#This Row],[Gross Earning]]-Table1[[#This Row],[Budget]]</f>
        <v>-9830576</v>
      </c>
    </row>
    <row r="3785" spans="1:11">
      <c r="A3785" t="s">
        <v>15374</v>
      </c>
      <c r="B3785" s="3">
        <v>2013</v>
      </c>
      <c r="C3785" t="s">
        <v>15371</v>
      </c>
      <c r="D3785" t="s">
        <v>1961</v>
      </c>
      <c r="E3785" t="s">
        <v>2778</v>
      </c>
      <c r="F3785" t="s">
        <v>585</v>
      </c>
      <c r="G3785">
        <v>125</v>
      </c>
      <c r="H3785">
        <v>169379</v>
      </c>
      <c r="I3785">
        <v>10000000</v>
      </c>
      <c r="J3785">
        <v>6.2</v>
      </c>
      <c r="K3785">
        <f>Table1[[#This Row],[Gross Earning]]-Table1[[#This Row],[Budget]]</f>
        <v>-9830621</v>
      </c>
    </row>
    <row r="3786" spans="1:11">
      <c r="A3786" t="s">
        <v>15355</v>
      </c>
      <c r="B3786" s="3">
        <v>2005</v>
      </c>
      <c r="C3786" t="s">
        <v>14272</v>
      </c>
      <c r="D3786" t="s">
        <v>4075</v>
      </c>
      <c r="E3786" t="s">
        <v>37</v>
      </c>
      <c r="F3786" t="s">
        <v>585</v>
      </c>
      <c r="G3786">
        <v>82</v>
      </c>
      <c r="H3786">
        <v>131617</v>
      </c>
      <c r="I3786">
        <v>10000000</v>
      </c>
      <c r="J3786">
        <v>6.3</v>
      </c>
      <c r="K3786">
        <f>Table1[[#This Row],[Gross Earning]]-Table1[[#This Row],[Budget]]</f>
        <v>-9868383</v>
      </c>
    </row>
    <row r="3787" spans="1:11">
      <c r="A3787" t="s">
        <v>15487</v>
      </c>
      <c r="B3787" s="3">
        <v>2008</v>
      </c>
      <c r="C3787" t="s">
        <v>8607</v>
      </c>
      <c r="D3787" t="s">
        <v>4675</v>
      </c>
      <c r="E3787" t="s">
        <v>12700</v>
      </c>
      <c r="F3787" t="s">
        <v>585</v>
      </c>
      <c r="G3787">
        <v>135</v>
      </c>
      <c r="H3787">
        <v>128486</v>
      </c>
      <c r="I3787">
        <v>10000000</v>
      </c>
      <c r="J3787">
        <v>7.3</v>
      </c>
      <c r="K3787">
        <f>Table1[[#This Row],[Gross Earning]]-Table1[[#This Row],[Budget]]</f>
        <v>-9871514</v>
      </c>
    </row>
    <row r="3788" spans="1:11">
      <c r="A3788" t="s">
        <v>3476</v>
      </c>
      <c r="B3788" s="3">
        <v>2011</v>
      </c>
      <c r="C3788" t="s">
        <v>3475</v>
      </c>
      <c r="D3788" t="s">
        <v>334</v>
      </c>
      <c r="E3788" t="s">
        <v>37</v>
      </c>
      <c r="F3788" t="s">
        <v>585</v>
      </c>
      <c r="G3788">
        <v>116</v>
      </c>
      <c r="H3788">
        <v>25093607</v>
      </c>
      <c r="I3788">
        <v>35000000</v>
      </c>
      <c r="J3788">
        <v>6.5</v>
      </c>
      <c r="K3788">
        <f>Table1[[#This Row],[Gross Earning]]-Table1[[#This Row],[Budget]]</f>
        <v>-9906393</v>
      </c>
    </row>
    <row r="3789" spans="1:11">
      <c r="A3789" t="s">
        <v>9791</v>
      </c>
      <c r="B3789" s="3">
        <v>1996</v>
      </c>
      <c r="C3789" t="s">
        <v>9789</v>
      </c>
      <c r="D3789" t="s">
        <v>9790</v>
      </c>
      <c r="E3789" t="s">
        <v>9795</v>
      </c>
      <c r="F3789" t="s">
        <v>277</v>
      </c>
      <c r="G3789">
        <v>90</v>
      </c>
      <c r="H3789">
        <v>15091542</v>
      </c>
      <c r="I3789">
        <v>25000000</v>
      </c>
      <c r="J3789">
        <v>5.3</v>
      </c>
      <c r="K3789">
        <f>Table1[[#This Row],[Gross Earning]]-Table1[[#This Row],[Budget]]</f>
        <v>-9908458</v>
      </c>
    </row>
    <row r="3790" spans="1:11">
      <c r="A3790" t="s">
        <v>14764</v>
      </c>
      <c r="B3790" s="3">
        <v>2007</v>
      </c>
      <c r="C3790" t="s">
        <v>13676</v>
      </c>
      <c r="D3790" t="s">
        <v>14763</v>
      </c>
      <c r="F3790" t="s">
        <v>585</v>
      </c>
      <c r="G3790">
        <v>111</v>
      </c>
      <c r="H3790">
        <v>1066555</v>
      </c>
      <c r="I3790">
        <v>11000000</v>
      </c>
      <c r="J3790">
        <v>5.8</v>
      </c>
      <c r="K3790">
        <f>Table1[[#This Row],[Gross Earning]]-Table1[[#This Row],[Budget]]</f>
        <v>-9933445</v>
      </c>
    </row>
    <row r="3791" spans="1:11">
      <c r="A3791" t="s">
        <v>14320</v>
      </c>
      <c r="B3791" s="3">
        <v>1999</v>
      </c>
      <c r="C3791" t="s">
        <v>14319</v>
      </c>
      <c r="D3791" t="s">
        <v>9754</v>
      </c>
      <c r="E3791" t="s">
        <v>37</v>
      </c>
      <c r="F3791" t="s">
        <v>585</v>
      </c>
      <c r="G3791">
        <v>101</v>
      </c>
      <c r="H3791">
        <v>2060953</v>
      </c>
      <c r="I3791">
        <v>12000000</v>
      </c>
      <c r="J3791">
        <v>7.1</v>
      </c>
      <c r="K3791">
        <f>Table1[[#This Row],[Gross Earning]]-Table1[[#This Row],[Budget]]</f>
        <v>-9939047</v>
      </c>
    </row>
    <row r="3792" spans="1:11">
      <c r="A3792" t="s">
        <v>4157</v>
      </c>
      <c r="B3792" s="3">
        <v>1995</v>
      </c>
      <c r="C3792" t="s">
        <v>4154</v>
      </c>
      <c r="D3792" t="s">
        <v>59</v>
      </c>
      <c r="E3792" t="s">
        <v>37</v>
      </c>
      <c r="F3792" t="s">
        <v>585</v>
      </c>
      <c r="G3792">
        <v>92</v>
      </c>
      <c r="H3792">
        <v>50024083</v>
      </c>
      <c r="I3792">
        <v>60000000</v>
      </c>
      <c r="J3792">
        <v>5.4</v>
      </c>
      <c r="K3792">
        <f>Table1[[#This Row],[Gross Earning]]-Table1[[#This Row],[Budget]]</f>
        <v>-9975917</v>
      </c>
    </row>
    <row r="3793" spans="1:11">
      <c r="A3793" t="s">
        <v>13145</v>
      </c>
      <c r="B3793" s="3">
        <v>2005</v>
      </c>
      <c r="C3793" t="s">
        <v>12602</v>
      </c>
      <c r="D3793" t="s">
        <v>13144</v>
      </c>
      <c r="E3793" t="s">
        <v>37</v>
      </c>
      <c r="F3793" t="s">
        <v>585</v>
      </c>
      <c r="G3793">
        <v>107</v>
      </c>
      <c r="H3793">
        <v>5023275</v>
      </c>
      <c r="I3793">
        <v>15000000</v>
      </c>
      <c r="J3793">
        <v>7.5</v>
      </c>
      <c r="K3793">
        <f>Table1[[#This Row],[Gross Earning]]-Table1[[#This Row],[Budget]]</f>
        <v>-9976725</v>
      </c>
    </row>
    <row r="3794" spans="1:11">
      <c r="A3794" t="s">
        <v>15387</v>
      </c>
      <c r="B3794" s="3">
        <v>2009</v>
      </c>
      <c r="C3794" t="s">
        <v>15386</v>
      </c>
      <c r="D3794" t="s">
        <v>2527</v>
      </c>
      <c r="E3794" t="s">
        <v>37</v>
      </c>
      <c r="F3794" t="s">
        <v>39</v>
      </c>
      <c r="G3794">
        <v>91</v>
      </c>
      <c r="H3794">
        <v>19348</v>
      </c>
      <c r="I3794">
        <v>10000000</v>
      </c>
      <c r="J3794">
        <v>5.5</v>
      </c>
      <c r="K3794">
        <f>Table1[[#This Row],[Gross Earning]]-Table1[[#This Row],[Budget]]</f>
        <v>-9980652</v>
      </c>
    </row>
    <row r="3795" spans="1:11">
      <c r="A3795" t="s">
        <v>10252</v>
      </c>
      <c r="B3795" s="3">
        <v>2000</v>
      </c>
      <c r="C3795" t="s">
        <v>10250</v>
      </c>
      <c r="D3795" t="s">
        <v>1009</v>
      </c>
      <c r="E3795" t="s">
        <v>37</v>
      </c>
      <c r="F3795" t="s">
        <v>39</v>
      </c>
      <c r="G3795">
        <v>88</v>
      </c>
      <c r="H3795">
        <v>13019253</v>
      </c>
      <c r="I3795">
        <v>23000000</v>
      </c>
      <c r="J3795">
        <v>5.6</v>
      </c>
      <c r="K3795">
        <f>Table1[[#This Row],[Gross Earning]]-Table1[[#This Row],[Budget]]</f>
        <v>-9980747</v>
      </c>
    </row>
    <row r="3796" spans="1:11">
      <c r="A3796" t="s">
        <v>15383</v>
      </c>
      <c r="B3796" s="3">
        <v>1997</v>
      </c>
      <c r="C3796" t="s">
        <v>15381</v>
      </c>
      <c r="D3796" t="s">
        <v>1671</v>
      </c>
      <c r="E3796" t="s">
        <v>37</v>
      </c>
      <c r="F3796" t="s">
        <v>585</v>
      </c>
      <c r="G3796">
        <v>86</v>
      </c>
      <c r="H3796">
        <v>15447</v>
      </c>
      <c r="I3796">
        <v>10000000</v>
      </c>
      <c r="J3796">
        <v>3.5</v>
      </c>
      <c r="K3796">
        <f>Table1[[#This Row],[Gross Earning]]-Table1[[#This Row],[Budget]]</f>
        <v>-9984553</v>
      </c>
    </row>
    <row r="3797" spans="1:11">
      <c r="A3797" t="s">
        <v>15463</v>
      </c>
      <c r="B3797" s="3">
        <v>2013</v>
      </c>
      <c r="C3797" t="s">
        <v>15461</v>
      </c>
      <c r="D3797" t="s">
        <v>1415</v>
      </c>
      <c r="E3797" t="s">
        <v>8649</v>
      </c>
      <c r="G3797">
        <v>81</v>
      </c>
      <c r="H3797">
        <v>11835</v>
      </c>
      <c r="I3797">
        <v>10000000</v>
      </c>
      <c r="J3797">
        <v>6.9</v>
      </c>
      <c r="K3797">
        <f>Table1[[#This Row],[Gross Earning]]-Table1[[#This Row],[Budget]]</f>
        <v>-9988165</v>
      </c>
    </row>
    <row r="3798" spans="1:11">
      <c r="A3798" t="s">
        <v>9321</v>
      </c>
      <c r="B3798" s="3">
        <v>2012</v>
      </c>
      <c r="C3798" t="s">
        <v>5139</v>
      </c>
      <c r="D3798" t="s">
        <v>2215</v>
      </c>
      <c r="E3798" t="s">
        <v>37</v>
      </c>
      <c r="F3798" t="s">
        <v>585</v>
      </c>
      <c r="G3798">
        <v>110</v>
      </c>
      <c r="H3798">
        <v>16005978</v>
      </c>
      <c r="I3798">
        <v>26000000</v>
      </c>
      <c r="J3798">
        <v>6.4</v>
      </c>
      <c r="K3798">
        <f>Table1[[#This Row],[Gross Earning]]-Table1[[#This Row],[Budget]]</f>
        <v>-9994022</v>
      </c>
    </row>
    <row r="3799" spans="1:11">
      <c r="A3799" t="s">
        <v>15415</v>
      </c>
      <c r="B3799" s="3">
        <v>2007</v>
      </c>
      <c r="C3799" t="s">
        <v>15412</v>
      </c>
      <c r="D3799" t="s">
        <v>1681</v>
      </c>
      <c r="E3799" t="s">
        <v>37</v>
      </c>
      <c r="F3799" t="s">
        <v>39</v>
      </c>
      <c r="G3799">
        <v>93</v>
      </c>
      <c r="H3799">
        <v>5561</v>
      </c>
      <c r="I3799">
        <v>10000000</v>
      </c>
      <c r="J3799">
        <v>3.9</v>
      </c>
      <c r="K3799">
        <f>Table1[[#This Row],[Gross Earning]]-Table1[[#This Row],[Budget]]</f>
        <v>-9994439</v>
      </c>
    </row>
    <row r="3800" spans="1:11">
      <c r="A3800" t="s">
        <v>15420</v>
      </c>
      <c r="B3800" s="3">
        <v>2008</v>
      </c>
      <c r="C3800" t="s">
        <v>15418</v>
      </c>
      <c r="D3800" t="s">
        <v>2215</v>
      </c>
      <c r="E3800" t="s">
        <v>37</v>
      </c>
      <c r="F3800" t="s">
        <v>585</v>
      </c>
      <c r="G3800">
        <v>104</v>
      </c>
      <c r="H3800">
        <v>3607</v>
      </c>
      <c r="I3800">
        <v>10000000</v>
      </c>
      <c r="J3800">
        <v>6.1</v>
      </c>
      <c r="K3800">
        <f>Table1[[#This Row],[Gross Earning]]-Table1[[#This Row],[Budget]]</f>
        <v>-9996393</v>
      </c>
    </row>
    <row r="3801" spans="1:11">
      <c r="A3801" t="s">
        <v>11912</v>
      </c>
      <c r="B3801" s="3">
        <v>1981</v>
      </c>
      <c r="C3801" t="s">
        <v>11910</v>
      </c>
      <c r="D3801" t="s">
        <v>136</v>
      </c>
      <c r="E3801" t="s">
        <v>37</v>
      </c>
      <c r="F3801" t="s">
        <v>95</v>
      </c>
      <c r="G3801">
        <v>98</v>
      </c>
      <c r="H3801">
        <v>8000000</v>
      </c>
      <c r="I3801">
        <v>18000000</v>
      </c>
      <c r="J3801">
        <v>5</v>
      </c>
      <c r="K3801">
        <f>Table1[[#This Row],[Gross Earning]]-Table1[[#This Row],[Budget]]</f>
        <v>-10000000</v>
      </c>
    </row>
    <row r="3802" spans="1:11">
      <c r="A3802" t="s">
        <v>14820</v>
      </c>
      <c r="B3802" s="3">
        <v>1962</v>
      </c>
      <c r="C3802" t="s">
        <v>14818</v>
      </c>
      <c r="D3802" t="s">
        <v>1017</v>
      </c>
      <c r="E3802" t="s">
        <v>37</v>
      </c>
      <c r="F3802" t="s">
        <v>277</v>
      </c>
      <c r="G3802">
        <v>178</v>
      </c>
      <c r="I3802">
        <v>10000000</v>
      </c>
      <c r="J3802">
        <v>7.8</v>
      </c>
      <c r="K3802">
        <f>Table1[[#This Row],[Gross Earning]]-Table1[[#This Row],[Budget]]</f>
        <v>-10000000</v>
      </c>
    </row>
    <row r="3803" spans="1:11">
      <c r="A3803" t="s">
        <v>14866</v>
      </c>
      <c r="B3803" s="3">
        <v>1985</v>
      </c>
      <c r="C3803" t="s">
        <v>12976</v>
      </c>
      <c r="D3803" t="s">
        <v>50</v>
      </c>
      <c r="E3803" t="s">
        <v>37</v>
      </c>
      <c r="F3803" t="s">
        <v>585</v>
      </c>
      <c r="G3803">
        <v>75</v>
      </c>
      <c r="I3803">
        <v>10000000</v>
      </c>
      <c r="J3803">
        <v>6.7</v>
      </c>
      <c r="K3803">
        <f>Table1[[#This Row],[Gross Earning]]-Table1[[#This Row],[Budget]]</f>
        <v>-10000000</v>
      </c>
    </row>
    <row r="3804" spans="1:11">
      <c r="A3804" t="s">
        <v>14937</v>
      </c>
      <c r="B3804" s="3">
        <v>1983</v>
      </c>
      <c r="C3804" t="s">
        <v>5403</v>
      </c>
      <c r="D3804" t="s">
        <v>4332</v>
      </c>
      <c r="E3804" t="s">
        <v>37</v>
      </c>
      <c r="F3804" t="s">
        <v>585</v>
      </c>
      <c r="G3804">
        <v>103</v>
      </c>
      <c r="I3804">
        <v>10000000</v>
      </c>
      <c r="J3804">
        <v>7.2</v>
      </c>
      <c r="K3804">
        <f>Table1[[#This Row],[Gross Earning]]-Table1[[#This Row],[Budget]]</f>
        <v>-10000000</v>
      </c>
    </row>
    <row r="3805" spans="1:11">
      <c r="A3805" t="s">
        <v>14967</v>
      </c>
      <c r="B3805" s="3">
        <v>1985</v>
      </c>
      <c r="C3805" t="s">
        <v>14965</v>
      </c>
      <c r="D3805" t="s">
        <v>59</v>
      </c>
      <c r="E3805" t="s">
        <v>37</v>
      </c>
      <c r="F3805" t="s">
        <v>585</v>
      </c>
      <c r="G3805">
        <v>107</v>
      </c>
      <c r="I3805">
        <v>10000000</v>
      </c>
      <c r="J3805">
        <v>5.3</v>
      </c>
      <c r="K3805">
        <f>Table1[[#This Row],[Gross Earning]]-Table1[[#This Row],[Budget]]</f>
        <v>-10000000</v>
      </c>
    </row>
    <row r="3806" spans="1:11">
      <c r="A3806" t="s">
        <v>15012</v>
      </c>
      <c r="B3806" s="3">
        <v>1980</v>
      </c>
      <c r="C3806" t="s">
        <v>4356</v>
      </c>
      <c r="D3806" t="s">
        <v>15011</v>
      </c>
      <c r="E3806" t="s">
        <v>37</v>
      </c>
      <c r="F3806" t="s">
        <v>585</v>
      </c>
      <c r="G3806">
        <v>100</v>
      </c>
      <c r="I3806">
        <v>10000000</v>
      </c>
      <c r="J3806">
        <v>7.1</v>
      </c>
      <c r="K3806">
        <f>Table1[[#This Row],[Gross Earning]]-Table1[[#This Row],[Budget]]</f>
        <v>-10000000</v>
      </c>
    </row>
    <row r="3807" spans="1:11">
      <c r="A3807" t="s">
        <v>15084</v>
      </c>
      <c r="B3807" s="3">
        <v>1984</v>
      </c>
      <c r="C3807" t="s">
        <v>2246</v>
      </c>
      <c r="D3807" t="s">
        <v>852</v>
      </c>
      <c r="E3807" t="s">
        <v>37</v>
      </c>
      <c r="F3807" t="s">
        <v>585</v>
      </c>
      <c r="G3807">
        <v>114</v>
      </c>
      <c r="I3807">
        <v>10000000</v>
      </c>
      <c r="J3807">
        <v>6.8</v>
      </c>
      <c r="K3807">
        <f>Table1[[#This Row],[Gross Earning]]-Table1[[#This Row],[Budget]]</f>
        <v>-10000000</v>
      </c>
    </row>
    <row r="3808" spans="1:11">
      <c r="A3808" t="s">
        <v>15155</v>
      </c>
      <c r="B3808" s="3">
        <v>1981</v>
      </c>
      <c r="C3808" t="s">
        <v>15154</v>
      </c>
      <c r="D3808" t="s">
        <v>5482</v>
      </c>
      <c r="E3808" t="s">
        <v>37</v>
      </c>
      <c r="F3808" t="s">
        <v>95</v>
      </c>
      <c r="G3808">
        <v>78</v>
      </c>
      <c r="I3808">
        <v>10000000</v>
      </c>
      <c r="J3808">
        <v>4.2</v>
      </c>
      <c r="K3808">
        <f>Table1[[#This Row],[Gross Earning]]-Table1[[#This Row],[Budget]]</f>
        <v>-10000000</v>
      </c>
    </row>
    <row r="3809" spans="1:11">
      <c r="A3809" t="s">
        <v>15261</v>
      </c>
      <c r="B3809" s="3">
        <v>2006</v>
      </c>
      <c r="C3809" t="s">
        <v>15258</v>
      </c>
      <c r="D3809" t="s">
        <v>578</v>
      </c>
      <c r="E3809" t="s">
        <v>5611</v>
      </c>
      <c r="F3809" t="s">
        <v>4830</v>
      </c>
      <c r="G3809">
        <v>168</v>
      </c>
      <c r="I3809">
        <v>10000000</v>
      </c>
      <c r="J3809">
        <v>6.3</v>
      </c>
      <c r="K3809">
        <f>Table1[[#This Row],[Gross Earning]]-Table1[[#This Row],[Budget]]</f>
        <v>-10000000</v>
      </c>
    </row>
    <row r="3810" spans="1:11">
      <c r="A3810" t="s">
        <v>15378</v>
      </c>
      <c r="B3810" s="3">
        <v>2014</v>
      </c>
      <c r="C3810" t="s">
        <v>8671</v>
      </c>
      <c r="D3810" t="s">
        <v>1415</v>
      </c>
      <c r="E3810" t="s">
        <v>37</v>
      </c>
      <c r="F3810" t="s">
        <v>39</v>
      </c>
      <c r="G3810">
        <v>97</v>
      </c>
      <c r="I3810">
        <v>10000000</v>
      </c>
      <c r="J3810">
        <v>6.5</v>
      </c>
      <c r="K3810">
        <f>Table1[[#This Row],[Gross Earning]]-Table1[[#This Row],[Budget]]</f>
        <v>-10000000</v>
      </c>
    </row>
    <row r="3811" spans="1:11">
      <c r="A3811" t="s">
        <v>15404</v>
      </c>
      <c r="B3811" s="3">
        <v>2015</v>
      </c>
      <c r="C3811" t="s">
        <v>15401</v>
      </c>
      <c r="D3811" t="s">
        <v>1924</v>
      </c>
      <c r="E3811" t="s">
        <v>37</v>
      </c>
      <c r="F3811" t="s">
        <v>585</v>
      </c>
      <c r="G3811">
        <v>112</v>
      </c>
      <c r="I3811">
        <v>10000000</v>
      </c>
      <c r="J3811">
        <v>5.2</v>
      </c>
      <c r="K3811">
        <f>Table1[[#This Row],[Gross Earning]]-Table1[[#This Row],[Budget]]</f>
        <v>-10000000</v>
      </c>
    </row>
    <row r="3812" spans="1:11">
      <c r="A3812" t="s">
        <v>15437</v>
      </c>
      <c r="B3812" s="3">
        <v>2007</v>
      </c>
      <c r="C3812" t="s">
        <v>5486</v>
      </c>
      <c r="D3812" t="s">
        <v>895</v>
      </c>
      <c r="E3812" t="s">
        <v>37</v>
      </c>
      <c r="F3812" t="s">
        <v>39</v>
      </c>
      <c r="G3812">
        <v>99</v>
      </c>
      <c r="I3812">
        <v>10000000</v>
      </c>
      <c r="J3812">
        <v>5.7</v>
      </c>
      <c r="K3812">
        <f>Table1[[#This Row],[Gross Earning]]-Table1[[#This Row],[Budget]]</f>
        <v>-10000000</v>
      </c>
    </row>
    <row r="3813" spans="1:11">
      <c r="A3813" t="s">
        <v>15444</v>
      </c>
      <c r="B3813" s="3">
        <v>2011</v>
      </c>
      <c r="C3813" t="s">
        <v>15441</v>
      </c>
      <c r="D3813" t="s">
        <v>6199</v>
      </c>
      <c r="E3813" t="s">
        <v>37</v>
      </c>
      <c r="F3813" t="s">
        <v>39</v>
      </c>
      <c r="G3813">
        <v>91</v>
      </c>
      <c r="I3813">
        <v>10000000</v>
      </c>
      <c r="J3813">
        <v>4.5</v>
      </c>
      <c r="K3813">
        <f>Table1[[#This Row],[Gross Earning]]-Table1[[#This Row],[Budget]]</f>
        <v>-10000000</v>
      </c>
    </row>
    <row r="3814" spans="1:11">
      <c r="A3814" t="s">
        <v>15454</v>
      </c>
      <c r="B3814" s="3">
        <v>2014</v>
      </c>
      <c r="C3814" t="s">
        <v>15452</v>
      </c>
      <c r="D3814" t="s">
        <v>15453</v>
      </c>
      <c r="E3814" t="s">
        <v>37</v>
      </c>
      <c r="G3814">
        <v>85</v>
      </c>
      <c r="I3814">
        <v>10000000</v>
      </c>
      <c r="J3814">
        <v>4.8</v>
      </c>
      <c r="K3814">
        <f>Table1[[#This Row],[Gross Earning]]-Table1[[#This Row],[Budget]]</f>
        <v>-10000000</v>
      </c>
    </row>
    <row r="3815" spans="1:11">
      <c r="A3815" t="s">
        <v>15458</v>
      </c>
      <c r="B3815" s="3">
        <v>2008</v>
      </c>
      <c r="C3815" t="s">
        <v>13940</v>
      </c>
      <c r="D3815" t="s">
        <v>3396</v>
      </c>
      <c r="E3815" t="s">
        <v>37</v>
      </c>
      <c r="F3815" t="s">
        <v>585</v>
      </c>
      <c r="G3815">
        <v>106</v>
      </c>
      <c r="I3815">
        <v>10000000</v>
      </c>
      <c r="J3815">
        <v>6.3</v>
      </c>
      <c r="K3815">
        <f>Table1[[#This Row],[Gross Earning]]-Table1[[#This Row],[Budget]]</f>
        <v>-10000000</v>
      </c>
    </row>
    <row r="3816" spans="1:11">
      <c r="A3816" t="s">
        <v>15470</v>
      </c>
      <c r="B3816" s="3">
        <v>2010</v>
      </c>
      <c r="C3816" t="s">
        <v>15467</v>
      </c>
      <c r="D3816" t="s">
        <v>15468</v>
      </c>
      <c r="E3816" t="s">
        <v>37</v>
      </c>
      <c r="F3816" t="s">
        <v>39</v>
      </c>
      <c r="G3816">
        <v>100</v>
      </c>
      <c r="I3816">
        <v>10000000</v>
      </c>
      <c r="J3816">
        <v>5.4</v>
      </c>
      <c r="K3816">
        <f>Table1[[#This Row],[Gross Earning]]-Table1[[#This Row],[Budget]]</f>
        <v>-10000000</v>
      </c>
    </row>
    <row r="3817" spans="1:11">
      <c r="A3817" t="s">
        <v>15474</v>
      </c>
      <c r="B3817" s="3">
        <v>2009</v>
      </c>
      <c r="C3817" t="s">
        <v>4674</v>
      </c>
      <c r="D3817" t="s">
        <v>4177</v>
      </c>
      <c r="E3817" t="s">
        <v>37</v>
      </c>
      <c r="F3817" t="s">
        <v>585</v>
      </c>
      <c r="G3817">
        <v>90</v>
      </c>
      <c r="I3817">
        <v>10000000</v>
      </c>
      <c r="J3817">
        <v>3.8</v>
      </c>
      <c r="K3817">
        <f>Table1[[#This Row],[Gross Earning]]-Table1[[#This Row],[Budget]]</f>
        <v>-10000000</v>
      </c>
    </row>
    <row r="3818" spans="1:11">
      <c r="A3818" t="s">
        <v>15479</v>
      </c>
      <c r="B3818" s="3">
        <v>2007</v>
      </c>
      <c r="C3818" t="s">
        <v>15477</v>
      </c>
      <c r="D3818" t="s">
        <v>214</v>
      </c>
      <c r="E3818" t="s">
        <v>37</v>
      </c>
      <c r="F3818" t="s">
        <v>585</v>
      </c>
      <c r="G3818">
        <v>116</v>
      </c>
      <c r="I3818">
        <v>10000000</v>
      </c>
      <c r="J3818">
        <v>7</v>
      </c>
      <c r="K3818">
        <f>Table1[[#This Row],[Gross Earning]]-Table1[[#This Row],[Budget]]</f>
        <v>-10000000</v>
      </c>
    </row>
    <row r="3819" spans="1:11">
      <c r="A3819" t="s">
        <v>15485</v>
      </c>
      <c r="B3819" s="3">
        <v>2010</v>
      </c>
      <c r="C3819" t="s">
        <v>15483</v>
      </c>
      <c r="D3819" t="s">
        <v>1671</v>
      </c>
      <c r="E3819" t="s">
        <v>37</v>
      </c>
      <c r="F3819" t="s">
        <v>39</v>
      </c>
      <c r="G3819">
        <v>84</v>
      </c>
      <c r="I3819">
        <v>10000000</v>
      </c>
      <c r="J3819">
        <v>5.2</v>
      </c>
      <c r="K3819">
        <f>Table1[[#This Row],[Gross Earning]]-Table1[[#This Row],[Budget]]</f>
        <v>-10000000</v>
      </c>
    </row>
    <row r="3820" spans="1:11">
      <c r="A3820" t="s">
        <v>15491</v>
      </c>
      <c r="B3820" s="3">
        <v>2013</v>
      </c>
      <c r="C3820" t="s">
        <v>13006</v>
      </c>
      <c r="D3820" t="s">
        <v>5544</v>
      </c>
      <c r="E3820" t="s">
        <v>37</v>
      </c>
      <c r="F3820" t="s">
        <v>585</v>
      </c>
      <c r="G3820">
        <v>84</v>
      </c>
      <c r="I3820">
        <v>10000000</v>
      </c>
      <c r="J3820">
        <v>4.5999999999999996</v>
      </c>
      <c r="K3820">
        <f>Table1[[#This Row],[Gross Earning]]-Table1[[#This Row],[Budget]]</f>
        <v>-10000000</v>
      </c>
    </row>
    <row r="3821" spans="1:11">
      <c r="A3821" t="s">
        <v>15496</v>
      </c>
      <c r="B3821" s="3">
        <v>2010</v>
      </c>
      <c r="C3821" t="s">
        <v>15494</v>
      </c>
      <c r="D3821" t="s">
        <v>15495</v>
      </c>
      <c r="E3821" t="s">
        <v>37</v>
      </c>
      <c r="G3821">
        <v>89</v>
      </c>
      <c r="I3821">
        <v>10000000</v>
      </c>
      <c r="J3821">
        <v>6.5</v>
      </c>
      <c r="K3821">
        <f>Table1[[#This Row],[Gross Earning]]-Table1[[#This Row],[Budget]]</f>
        <v>-10000000</v>
      </c>
    </row>
    <row r="3822" spans="1:11">
      <c r="A3822" t="s">
        <v>15512</v>
      </c>
      <c r="B3822" s="3">
        <v>2014</v>
      </c>
      <c r="C3822" t="s">
        <v>15511</v>
      </c>
      <c r="D3822" t="s">
        <v>464</v>
      </c>
      <c r="E3822" t="s">
        <v>37</v>
      </c>
      <c r="F3822" t="s">
        <v>585</v>
      </c>
      <c r="G3822">
        <v>94</v>
      </c>
      <c r="I3822">
        <v>10000000</v>
      </c>
      <c r="J3822">
        <v>5.2</v>
      </c>
      <c r="K3822">
        <f>Table1[[#This Row],[Gross Earning]]-Table1[[#This Row],[Budget]]</f>
        <v>-10000000</v>
      </c>
    </row>
    <row r="3823" spans="1:11">
      <c r="A3823" t="s">
        <v>15521</v>
      </c>
      <c r="B3823" s="3">
        <v>2014</v>
      </c>
      <c r="C3823" t="s">
        <v>15520</v>
      </c>
      <c r="D3823" t="s">
        <v>4526</v>
      </c>
      <c r="E3823" t="s">
        <v>37</v>
      </c>
      <c r="F3823" t="s">
        <v>585</v>
      </c>
      <c r="G3823">
        <v>102</v>
      </c>
      <c r="I3823">
        <v>10000000</v>
      </c>
      <c r="J3823">
        <v>6</v>
      </c>
      <c r="K3823">
        <f>Table1[[#This Row],[Gross Earning]]-Table1[[#This Row],[Budget]]</f>
        <v>-10000000</v>
      </c>
    </row>
    <row r="3824" spans="1:11">
      <c r="A3824" t="s">
        <v>15565</v>
      </c>
      <c r="B3824" s="3">
        <v>2015</v>
      </c>
      <c r="C3824" t="s">
        <v>14680</v>
      </c>
      <c r="D3824" t="s">
        <v>4904</v>
      </c>
      <c r="E3824" t="s">
        <v>37</v>
      </c>
      <c r="F3824" t="s">
        <v>585</v>
      </c>
      <c r="G3824">
        <v>94</v>
      </c>
      <c r="I3824">
        <v>10000000</v>
      </c>
      <c r="J3824">
        <v>5.3</v>
      </c>
      <c r="K3824">
        <f>Table1[[#This Row],[Gross Earning]]-Table1[[#This Row],[Budget]]</f>
        <v>-10000000</v>
      </c>
    </row>
    <row r="3825" spans="1:11">
      <c r="A3825" t="s">
        <v>15613</v>
      </c>
      <c r="B3825" s="3">
        <v>2011</v>
      </c>
      <c r="C3825" t="s">
        <v>6710</v>
      </c>
      <c r="D3825" t="s">
        <v>12639</v>
      </c>
      <c r="E3825" t="s">
        <v>37</v>
      </c>
      <c r="F3825" t="s">
        <v>585</v>
      </c>
      <c r="G3825">
        <v>93</v>
      </c>
      <c r="I3825">
        <v>10000000</v>
      </c>
      <c r="J3825">
        <v>5.8</v>
      </c>
      <c r="K3825">
        <f>Table1[[#This Row],[Gross Earning]]-Table1[[#This Row],[Budget]]</f>
        <v>-10000000</v>
      </c>
    </row>
    <row r="3826" spans="1:11">
      <c r="A3826" t="s">
        <v>18061</v>
      </c>
      <c r="B3826" s="3">
        <v>2014</v>
      </c>
      <c r="C3826" t="s">
        <v>18059</v>
      </c>
      <c r="D3826" t="s">
        <v>2908</v>
      </c>
      <c r="E3826" t="s">
        <v>37</v>
      </c>
      <c r="F3826" t="s">
        <v>95</v>
      </c>
      <c r="G3826">
        <v>67</v>
      </c>
      <c r="I3826">
        <v>10000000</v>
      </c>
      <c r="J3826">
        <v>6.7</v>
      </c>
      <c r="K3826">
        <f>Table1[[#This Row],[Gross Earning]]-Table1[[#This Row],[Budget]]</f>
        <v>-10000000</v>
      </c>
    </row>
    <row r="3827" spans="1:11">
      <c r="A3827" t="s">
        <v>21456</v>
      </c>
      <c r="B3827" s="3">
        <v>2006</v>
      </c>
      <c r="C3827" t="s">
        <v>21453</v>
      </c>
      <c r="D3827" t="s">
        <v>3409</v>
      </c>
      <c r="E3827" t="s">
        <v>19421</v>
      </c>
      <c r="F3827" t="s">
        <v>95</v>
      </c>
      <c r="G3827">
        <v>116</v>
      </c>
      <c r="I3827">
        <v>10000000</v>
      </c>
      <c r="J3827">
        <v>6.9</v>
      </c>
      <c r="K3827">
        <f>Table1[[#This Row],[Gross Earning]]-Table1[[#This Row],[Budget]]</f>
        <v>-10000000</v>
      </c>
    </row>
    <row r="3828" spans="1:11">
      <c r="A3828" t="s">
        <v>23674</v>
      </c>
      <c r="B3828" s="3">
        <v>2016</v>
      </c>
      <c r="C3828" t="s">
        <v>4504</v>
      </c>
      <c r="D3828" t="s">
        <v>1544</v>
      </c>
      <c r="E3828" t="s">
        <v>37</v>
      </c>
      <c r="F3828" t="s">
        <v>585</v>
      </c>
      <c r="G3828">
        <v>120</v>
      </c>
      <c r="I3828">
        <v>10000000</v>
      </c>
      <c r="J3828">
        <v>5.4</v>
      </c>
      <c r="K3828">
        <f>Table1[[#This Row],[Gross Earning]]-Table1[[#This Row],[Budget]]</f>
        <v>-10000000</v>
      </c>
    </row>
    <row r="3829" spans="1:11">
      <c r="A3829" t="s">
        <v>9814</v>
      </c>
      <c r="B3829" s="3">
        <v>2000</v>
      </c>
      <c r="C3829" t="s">
        <v>9813</v>
      </c>
      <c r="D3829" t="s">
        <v>1415</v>
      </c>
      <c r="E3829" t="s">
        <v>37</v>
      </c>
      <c r="F3829" t="s">
        <v>39</v>
      </c>
      <c r="G3829">
        <v>99</v>
      </c>
      <c r="H3829">
        <v>14983572</v>
      </c>
      <c r="I3829">
        <v>25000000</v>
      </c>
      <c r="J3829">
        <v>4.7</v>
      </c>
      <c r="K3829">
        <f>Table1[[#This Row],[Gross Earning]]-Table1[[#This Row],[Budget]]</f>
        <v>-10016428</v>
      </c>
    </row>
    <row r="3830" spans="1:11">
      <c r="A3830" t="s">
        <v>13150</v>
      </c>
      <c r="B3830" s="3">
        <v>1999</v>
      </c>
      <c r="C3830" t="s">
        <v>13149</v>
      </c>
      <c r="D3830" t="s">
        <v>3396</v>
      </c>
      <c r="E3830" t="s">
        <v>37</v>
      </c>
      <c r="F3830" t="s">
        <v>39</v>
      </c>
      <c r="G3830">
        <v>120</v>
      </c>
      <c r="H3830">
        <v>4956401</v>
      </c>
      <c r="I3830">
        <v>15000000</v>
      </c>
      <c r="J3830">
        <v>6.5</v>
      </c>
      <c r="K3830">
        <f>Table1[[#This Row],[Gross Earning]]-Table1[[#This Row],[Budget]]</f>
        <v>-10043599</v>
      </c>
    </row>
    <row r="3831" spans="1:11">
      <c r="A3831" t="s">
        <v>5686</v>
      </c>
      <c r="B3831" s="3">
        <v>2016</v>
      </c>
      <c r="C3831" t="s">
        <v>5683</v>
      </c>
      <c r="D3831" t="s">
        <v>5685</v>
      </c>
      <c r="E3831" t="s">
        <v>37</v>
      </c>
      <c r="F3831" t="s">
        <v>585</v>
      </c>
      <c r="G3831">
        <v>127</v>
      </c>
      <c r="H3831">
        <v>14946229</v>
      </c>
      <c r="I3831">
        <v>25000000</v>
      </c>
      <c r="J3831">
        <v>7.3</v>
      </c>
      <c r="K3831">
        <f>Table1[[#This Row],[Gross Earning]]-Table1[[#This Row],[Budget]]</f>
        <v>-10053771</v>
      </c>
    </row>
    <row r="3832" spans="1:11">
      <c r="A3832" t="s">
        <v>12543</v>
      </c>
      <c r="B3832" s="3">
        <v>1986</v>
      </c>
      <c r="C3832" t="s">
        <v>5834</v>
      </c>
      <c r="D3832" t="s">
        <v>42</v>
      </c>
      <c r="E3832" t="s">
        <v>37</v>
      </c>
      <c r="F3832" t="s">
        <v>585</v>
      </c>
      <c r="G3832">
        <v>110</v>
      </c>
      <c r="H3832">
        <v>5900000</v>
      </c>
      <c r="I3832">
        <v>16000000</v>
      </c>
      <c r="J3832">
        <v>7.2</v>
      </c>
      <c r="K3832">
        <f>Table1[[#This Row],[Gross Earning]]-Table1[[#This Row],[Budget]]</f>
        <v>-10100000</v>
      </c>
    </row>
    <row r="3833" spans="1:11">
      <c r="A3833" t="s">
        <v>5575</v>
      </c>
      <c r="B3833" s="3">
        <v>2000</v>
      </c>
      <c r="C3833" t="s">
        <v>4218</v>
      </c>
      <c r="D3833" t="s">
        <v>3632</v>
      </c>
      <c r="E3833" t="s">
        <v>37</v>
      </c>
      <c r="F3833" t="s">
        <v>39</v>
      </c>
      <c r="G3833">
        <v>93</v>
      </c>
      <c r="H3833">
        <v>37879996</v>
      </c>
      <c r="I3833">
        <v>48000000</v>
      </c>
      <c r="J3833">
        <v>6</v>
      </c>
      <c r="K3833">
        <f>Table1[[#This Row],[Gross Earning]]-Table1[[#This Row],[Budget]]</f>
        <v>-10120004</v>
      </c>
    </row>
    <row r="3834" spans="1:11">
      <c r="A3834" t="s">
        <v>4557</v>
      </c>
      <c r="B3834" s="3">
        <v>2004</v>
      </c>
      <c r="C3834" t="s">
        <v>4554</v>
      </c>
      <c r="D3834" t="s">
        <v>4556</v>
      </c>
      <c r="E3834" t="s">
        <v>37</v>
      </c>
      <c r="F3834" t="s">
        <v>39</v>
      </c>
      <c r="G3834">
        <v>86</v>
      </c>
      <c r="H3834">
        <v>45860039</v>
      </c>
      <c r="I3834">
        <v>56000000</v>
      </c>
      <c r="J3834">
        <v>6.2</v>
      </c>
      <c r="K3834">
        <f>Table1[[#This Row],[Gross Earning]]-Table1[[#This Row],[Budget]]</f>
        <v>-10139961</v>
      </c>
    </row>
    <row r="3835" spans="1:11">
      <c r="A3835" t="s">
        <v>12288</v>
      </c>
      <c r="B3835" s="3">
        <v>2006</v>
      </c>
      <c r="C3835" t="s">
        <v>12287</v>
      </c>
      <c r="D3835" t="s">
        <v>464</v>
      </c>
      <c r="E3835" t="s">
        <v>37</v>
      </c>
      <c r="F3835" t="s">
        <v>585</v>
      </c>
      <c r="G3835">
        <v>122</v>
      </c>
      <c r="H3835">
        <v>6855137</v>
      </c>
      <c r="I3835">
        <v>17000000</v>
      </c>
      <c r="J3835">
        <v>7.4</v>
      </c>
      <c r="K3835">
        <f>Table1[[#This Row],[Gross Earning]]-Table1[[#This Row],[Budget]]</f>
        <v>-10144863</v>
      </c>
    </row>
    <row r="3836" spans="1:11">
      <c r="A3836" t="s">
        <v>7983</v>
      </c>
      <c r="B3836" s="3">
        <v>2004</v>
      </c>
      <c r="C3836" t="s">
        <v>5867</v>
      </c>
      <c r="D3836" t="s">
        <v>1681</v>
      </c>
      <c r="E3836" t="s">
        <v>37</v>
      </c>
      <c r="F3836" t="s">
        <v>39</v>
      </c>
      <c r="G3836">
        <v>90</v>
      </c>
      <c r="H3836">
        <v>17848322</v>
      </c>
      <c r="I3836">
        <v>28000000</v>
      </c>
      <c r="J3836">
        <v>5.9</v>
      </c>
      <c r="K3836">
        <f>Table1[[#This Row],[Gross Earning]]-Table1[[#This Row],[Budget]]</f>
        <v>-10151678</v>
      </c>
    </row>
    <row r="3837" spans="1:11">
      <c r="A3837" t="s">
        <v>11933</v>
      </c>
      <c r="B3837" s="3">
        <v>1997</v>
      </c>
      <c r="C3837" t="s">
        <v>1064</v>
      </c>
      <c r="D3837" t="s">
        <v>3409</v>
      </c>
      <c r="E3837" t="s">
        <v>37</v>
      </c>
      <c r="F3837" t="s">
        <v>585</v>
      </c>
      <c r="G3837">
        <v>112</v>
      </c>
      <c r="H3837">
        <v>7837632</v>
      </c>
      <c r="I3837">
        <v>18000000</v>
      </c>
      <c r="J3837">
        <v>7.5</v>
      </c>
      <c r="K3837">
        <f>Table1[[#This Row],[Gross Earning]]-Table1[[#This Row],[Budget]]</f>
        <v>-10162368</v>
      </c>
    </row>
    <row r="3838" spans="1:11">
      <c r="A3838" t="s">
        <v>6947</v>
      </c>
      <c r="B3838" s="3">
        <v>2013</v>
      </c>
      <c r="C3838" t="s">
        <v>2467</v>
      </c>
      <c r="D3838" t="s">
        <v>3913</v>
      </c>
      <c r="E3838" t="s">
        <v>37</v>
      </c>
      <c r="F3838" t="s">
        <v>39</v>
      </c>
      <c r="G3838">
        <v>113</v>
      </c>
      <c r="H3838">
        <v>29802761</v>
      </c>
      <c r="I3838">
        <v>40000000</v>
      </c>
      <c r="J3838">
        <v>6.4</v>
      </c>
      <c r="K3838">
        <f>Table1[[#This Row],[Gross Earning]]-Table1[[#This Row],[Budget]]</f>
        <v>-10197239</v>
      </c>
    </row>
    <row r="3839" spans="1:11">
      <c r="A3839" t="s">
        <v>10266</v>
      </c>
      <c r="B3839" s="3">
        <v>1996</v>
      </c>
      <c r="C3839" t="s">
        <v>10265</v>
      </c>
      <c r="D3839" t="s">
        <v>3409</v>
      </c>
      <c r="E3839" t="s">
        <v>37</v>
      </c>
      <c r="F3839" t="s">
        <v>39</v>
      </c>
      <c r="G3839">
        <v>98</v>
      </c>
      <c r="H3839">
        <v>12782508</v>
      </c>
      <c r="I3839">
        <v>23000000</v>
      </c>
      <c r="J3839">
        <v>6.7</v>
      </c>
      <c r="K3839">
        <f>Table1[[#This Row],[Gross Earning]]-Table1[[#This Row],[Budget]]</f>
        <v>-10217492</v>
      </c>
    </row>
    <row r="3840" spans="1:11">
      <c r="A3840" t="s">
        <v>14336</v>
      </c>
      <c r="B3840" s="3">
        <v>2002</v>
      </c>
      <c r="C3840" t="s">
        <v>14334</v>
      </c>
      <c r="D3840" t="s">
        <v>2527</v>
      </c>
      <c r="E3840" t="s">
        <v>37</v>
      </c>
      <c r="F3840" t="s">
        <v>585</v>
      </c>
      <c r="G3840">
        <v>104</v>
      </c>
      <c r="H3840">
        <v>1779284</v>
      </c>
      <c r="I3840">
        <v>12000000</v>
      </c>
      <c r="J3840">
        <v>7.1</v>
      </c>
      <c r="K3840">
        <f>Table1[[#This Row],[Gross Earning]]-Table1[[#This Row],[Budget]]</f>
        <v>-10220716</v>
      </c>
    </row>
    <row r="3841" spans="1:11">
      <c r="A3841" t="s">
        <v>5291</v>
      </c>
      <c r="B3841" s="3">
        <v>2000</v>
      </c>
      <c r="C3841" t="s">
        <v>5289</v>
      </c>
      <c r="D3841" t="s">
        <v>1826</v>
      </c>
      <c r="E3841" t="s">
        <v>37</v>
      </c>
      <c r="F3841" t="s">
        <v>585</v>
      </c>
      <c r="G3841">
        <v>119</v>
      </c>
      <c r="H3841">
        <v>39778599</v>
      </c>
      <c r="I3841">
        <v>50000000</v>
      </c>
      <c r="J3841">
        <v>6.6</v>
      </c>
      <c r="K3841">
        <f>Table1[[#This Row],[Gross Earning]]-Table1[[#This Row],[Budget]]</f>
        <v>-10221401</v>
      </c>
    </row>
    <row r="3842" spans="1:11">
      <c r="A3842" t="s">
        <v>2769</v>
      </c>
      <c r="B3842" s="3">
        <v>2001</v>
      </c>
      <c r="C3842" t="s">
        <v>1687</v>
      </c>
      <c r="D3842" t="s">
        <v>334</v>
      </c>
      <c r="E3842" t="s">
        <v>37</v>
      </c>
      <c r="F3842" t="s">
        <v>585</v>
      </c>
      <c r="G3842">
        <v>99</v>
      </c>
      <c r="H3842">
        <v>69772969</v>
      </c>
      <c r="I3842">
        <v>80000000</v>
      </c>
      <c r="J3842">
        <v>6.5</v>
      </c>
      <c r="K3842">
        <f>Table1[[#This Row],[Gross Earning]]-Table1[[#This Row],[Budget]]</f>
        <v>-10227031</v>
      </c>
    </row>
    <row r="3843" spans="1:11">
      <c r="A3843" t="s">
        <v>3745</v>
      </c>
      <c r="B3843" s="3">
        <v>2012</v>
      </c>
      <c r="C3843" t="s">
        <v>327</v>
      </c>
      <c r="D3843" t="s">
        <v>1423</v>
      </c>
      <c r="E3843" t="s">
        <v>37</v>
      </c>
      <c r="F3843" t="s">
        <v>39</v>
      </c>
      <c r="G3843">
        <v>103</v>
      </c>
      <c r="H3843">
        <v>54758461</v>
      </c>
      <c r="I3843">
        <v>65000000</v>
      </c>
      <c r="J3843">
        <v>6.3</v>
      </c>
      <c r="K3843">
        <f>Table1[[#This Row],[Gross Earning]]-Table1[[#This Row],[Budget]]</f>
        <v>-10241539</v>
      </c>
    </row>
    <row r="3844" spans="1:11">
      <c r="A3844" t="s">
        <v>11948</v>
      </c>
      <c r="B3844" s="3">
        <v>2004</v>
      </c>
      <c r="C3844" t="s">
        <v>11946</v>
      </c>
      <c r="D3844" t="s">
        <v>1415</v>
      </c>
      <c r="E3844" t="s">
        <v>37</v>
      </c>
      <c r="F3844" t="s">
        <v>585</v>
      </c>
      <c r="G3844">
        <v>104</v>
      </c>
      <c r="H3844">
        <v>7739049</v>
      </c>
      <c r="I3844">
        <v>18000000</v>
      </c>
      <c r="J3844">
        <v>7.1</v>
      </c>
      <c r="K3844">
        <f>Table1[[#This Row],[Gross Earning]]-Table1[[#This Row],[Budget]]</f>
        <v>-10260951</v>
      </c>
    </row>
    <row r="3845" spans="1:11">
      <c r="A3845" t="s">
        <v>11954</v>
      </c>
      <c r="B3845" s="3">
        <v>1986</v>
      </c>
      <c r="C3845" t="s">
        <v>5175</v>
      </c>
      <c r="D3845" t="s">
        <v>214</v>
      </c>
      <c r="E3845" t="s">
        <v>37</v>
      </c>
      <c r="F3845" t="s">
        <v>585</v>
      </c>
      <c r="G3845">
        <v>112</v>
      </c>
      <c r="H3845">
        <v>6734844</v>
      </c>
      <c r="I3845">
        <v>17000000</v>
      </c>
      <c r="J3845">
        <v>5.9</v>
      </c>
      <c r="K3845">
        <f>Table1[[#This Row],[Gross Earning]]-Table1[[#This Row],[Budget]]</f>
        <v>-10265156</v>
      </c>
    </row>
    <row r="3846" spans="1:11">
      <c r="A3846" t="s">
        <v>1060</v>
      </c>
      <c r="B3846" s="3">
        <v>1998</v>
      </c>
      <c r="C3846" t="s">
        <v>1058</v>
      </c>
      <c r="D3846" t="s">
        <v>334</v>
      </c>
      <c r="E3846" t="s">
        <v>37</v>
      </c>
      <c r="F3846" t="s">
        <v>585</v>
      </c>
      <c r="G3846">
        <v>127</v>
      </c>
      <c r="H3846">
        <v>129734803</v>
      </c>
      <c r="I3846">
        <v>140000000</v>
      </c>
      <c r="J3846">
        <v>6.6</v>
      </c>
      <c r="K3846">
        <f>Table1[[#This Row],[Gross Earning]]-Table1[[#This Row],[Budget]]</f>
        <v>-10265197</v>
      </c>
    </row>
    <row r="3847" spans="1:11">
      <c r="A3847" t="s">
        <v>12531</v>
      </c>
      <c r="B3847" s="3">
        <v>2000</v>
      </c>
      <c r="C3847" t="s">
        <v>12530</v>
      </c>
      <c r="D3847" t="s">
        <v>5510</v>
      </c>
      <c r="E3847" t="s">
        <v>37</v>
      </c>
      <c r="F3847" t="s">
        <v>585</v>
      </c>
      <c r="G3847">
        <v>112</v>
      </c>
      <c r="H3847">
        <v>4734235</v>
      </c>
      <c r="I3847">
        <v>15000000</v>
      </c>
      <c r="J3847">
        <v>6</v>
      </c>
      <c r="K3847">
        <f>Table1[[#This Row],[Gross Earning]]-Table1[[#This Row],[Budget]]</f>
        <v>-10265765</v>
      </c>
    </row>
    <row r="3848" spans="1:11">
      <c r="A3848" t="s">
        <v>11251</v>
      </c>
      <c r="B3848" s="3">
        <v>1996</v>
      </c>
      <c r="C3848" t="s">
        <v>4003</v>
      </c>
      <c r="D3848" t="s">
        <v>11250</v>
      </c>
      <c r="E3848" t="s">
        <v>37</v>
      </c>
      <c r="F3848" t="s">
        <v>585</v>
      </c>
      <c r="G3848">
        <v>101</v>
      </c>
      <c r="H3848">
        <v>9714482</v>
      </c>
      <c r="I3848">
        <v>20000000</v>
      </c>
      <c r="J3848">
        <v>6.8</v>
      </c>
      <c r="K3848">
        <f>Table1[[#This Row],[Gross Earning]]-Table1[[#This Row],[Budget]]</f>
        <v>-10285518</v>
      </c>
    </row>
    <row r="3849" spans="1:11">
      <c r="A3849" t="s">
        <v>14342</v>
      </c>
      <c r="B3849" s="3">
        <v>2013</v>
      </c>
      <c r="C3849" t="s">
        <v>14340</v>
      </c>
      <c r="D3849" t="s">
        <v>4075</v>
      </c>
      <c r="E3849" t="s">
        <v>37</v>
      </c>
      <c r="F3849" t="s">
        <v>585</v>
      </c>
      <c r="G3849">
        <v>99</v>
      </c>
      <c r="H3849">
        <v>1702277</v>
      </c>
      <c r="I3849">
        <v>12000000</v>
      </c>
      <c r="J3849">
        <v>6.8</v>
      </c>
      <c r="K3849">
        <f>Table1[[#This Row],[Gross Earning]]-Table1[[#This Row],[Budget]]</f>
        <v>-10297723</v>
      </c>
    </row>
    <row r="3850" spans="1:11">
      <c r="A3850" t="s">
        <v>9818</v>
      </c>
      <c r="B3850" s="3">
        <v>2010</v>
      </c>
      <c r="C3850" t="s">
        <v>6308</v>
      </c>
      <c r="D3850" t="s">
        <v>3030</v>
      </c>
      <c r="E3850" t="s">
        <v>37</v>
      </c>
      <c r="F3850" t="s">
        <v>585</v>
      </c>
      <c r="G3850">
        <v>107</v>
      </c>
      <c r="H3850">
        <v>14637490</v>
      </c>
      <c r="I3850">
        <v>25000000</v>
      </c>
      <c r="J3850">
        <v>4.8</v>
      </c>
      <c r="K3850">
        <f>Table1[[#This Row],[Gross Earning]]-Table1[[#This Row],[Budget]]</f>
        <v>-10362510</v>
      </c>
    </row>
    <row r="3851" spans="1:11">
      <c r="A3851" t="s">
        <v>14746</v>
      </c>
      <c r="B3851" s="3">
        <v>1994</v>
      </c>
      <c r="C3851" t="s">
        <v>14744</v>
      </c>
      <c r="D3851" t="s">
        <v>2527</v>
      </c>
      <c r="E3851" t="s">
        <v>37</v>
      </c>
      <c r="F3851" t="s">
        <v>585</v>
      </c>
      <c r="G3851">
        <v>99</v>
      </c>
      <c r="H3851">
        <v>125169</v>
      </c>
      <c r="I3851">
        <v>10500000</v>
      </c>
      <c r="J3851">
        <v>6.4</v>
      </c>
      <c r="K3851">
        <f>Table1[[#This Row],[Gross Earning]]-Table1[[#This Row],[Budget]]</f>
        <v>-10374831</v>
      </c>
    </row>
    <row r="3852" spans="1:11">
      <c r="A3852" t="s">
        <v>9824</v>
      </c>
      <c r="B3852" s="3">
        <v>2004</v>
      </c>
      <c r="C3852" t="s">
        <v>7427</v>
      </c>
      <c r="D3852" t="s">
        <v>1415</v>
      </c>
      <c r="E3852" t="s">
        <v>37</v>
      </c>
      <c r="F3852" t="s">
        <v>585</v>
      </c>
      <c r="G3852">
        <v>110</v>
      </c>
      <c r="H3852">
        <v>14589444</v>
      </c>
      <c r="I3852">
        <v>25000000</v>
      </c>
      <c r="J3852">
        <v>6.8</v>
      </c>
      <c r="K3852">
        <f>Table1[[#This Row],[Gross Earning]]-Table1[[#This Row],[Budget]]</f>
        <v>-10410556</v>
      </c>
    </row>
    <row r="3853" spans="1:11">
      <c r="A3853" t="s">
        <v>15063</v>
      </c>
      <c r="B3853" s="3">
        <v>2001</v>
      </c>
      <c r="C3853" t="s">
        <v>7540</v>
      </c>
      <c r="D3853" t="s">
        <v>1681</v>
      </c>
      <c r="E3853" t="s">
        <v>37</v>
      </c>
      <c r="F3853" t="s">
        <v>39</v>
      </c>
      <c r="G3853">
        <v>87</v>
      </c>
      <c r="H3853">
        <v>11560259</v>
      </c>
      <c r="I3853">
        <v>22000000</v>
      </c>
      <c r="J3853">
        <v>5.8</v>
      </c>
      <c r="K3853">
        <f>Table1[[#This Row],[Gross Earning]]-Table1[[#This Row],[Budget]]</f>
        <v>-10439741</v>
      </c>
    </row>
    <row r="3854" spans="1:11">
      <c r="A3854" t="s">
        <v>11255</v>
      </c>
      <c r="B3854" s="3">
        <v>2007</v>
      </c>
      <c r="C3854" t="s">
        <v>332</v>
      </c>
      <c r="D3854" t="s">
        <v>334</v>
      </c>
      <c r="E3854" t="s">
        <v>37</v>
      </c>
      <c r="F3854" t="s">
        <v>585</v>
      </c>
      <c r="G3854">
        <v>111</v>
      </c>
      <c r="H3854">
        <v>9525276</v>
      </c>
      <c r="I3854">
        <v>20000000</v>
      </c>
      <c r="J3854">
        <v>6.8</v>
      </c>
      <c r="K3854">
        <f>Table1[[#This Row],[Gross Earning]]-Table1[[#This Row],[Budget]]</f>
        <v>-10474724</v>
      </c>
    </row>
    <row r="3855" spans="1:11">
      <c r="A3855" t="s">
        <v>12122</v>
      </c>
      <c r="B3855" s="3">
        <v>2013</v>
      </c>
      <c r="C3855" t="s">
        <v>12120</v>
      </c>
      <c r="D3855" t="s">
        <v>12121</v>
      </c>
      <c r="E3855" t="s">
        <v>37</v>
      </c>
      <c r="F3855" t="s">
        <v>95</v>
      </c>
      <c r="G3855">
        <v>93</v>
      </c>
      <c r="H3855">
        <v>7017178</v>
      </c>
      <c r="I3855">
        <v>17500000</v>
      </c>
      <c r="J3855">
        <v>4.4000000000000004</v>
      </c>
      <c r="K3855">
        <f>Table1[[#This Row],[Gross Earning]]-Table1[[#This Row],[Budget]]</f>
        <v>-10482822</v>
      </c>
    </row>
    <row r="3856" spans="1:11">
      <c r="A3856" t="s">
        <v>14352</v>
      </c>
      <c r="B3856" s="3">
        <v>2007</v>
      </c>
      <c r="C3856" t="s">
        <v>14349</v>
      </c>
      <c r="D3856" t="s">
        <v>4824</v>
      </c>
      <c r="E3856" t="s">
        <v>37</v>
      </c>
      <c r="F3856" t="s">
        <v>39</v>
      </c>
      <c r="G3856">
        <v>91</v>
      </c>
      <c r="H3856">
        <v>1506998</v>
      </c>
      <c r="I3856">
        <v>12000000</v>
      </c>
      <c r="J3856">
        <v>6.3</v>
      </c>
      <c r="K3856">
        <f>Table1[[#This Row],[Gross Earning]]-Table1[[#This Row],[Budget]]</f>
        <v>-10493002</v>
      </c>
    </row>
    <row r="3857" spans="1:11">
      <c r="A3857" t="s">
        <v>9670</v>
      </c>
      <c r="B3857" s="3">
        <v>1970</v>
      </c>
      <c r="C3857" t="s">
        <v>9667</v>
      </c>
      <c r="D3857" t="s">
        <v>1017</v>
      </c>
      <c r="E3857" t="s">
        <v>37</v>
      </c>
      <c r="F3857" t="s">
        <v>277</v>
      </c>
      <c r="G3857">
        <v>160</v>
      </c>
      <c r="H3857">
        <v>14500000</v>
      </c>
      <c r="I3857">
        <v>25000000</v>
      </c>
      <c r="J3857">
        <v>7.5</v>
      </c>
      <c r="K3857">
        <f>Table1[[#This Row],[Gross Earning]]-Table1[[#This Row],[Budget]]</f>
        <v>-10500000</v>
      </c>
    </row>
    <row r="3858" spans="1:11">
      <c r="A3858" t="s">
        <v>9194</v>
      </c>
      <c r="B3858" s="3">
        <v>1999</v>
      </c>
      <c r="C3858" t="s">
        <v>1324</v>
      </c>
      <c r="D3858" t="s">
        <v>9193</v>
      </c>
      <c r="E3858" t="s">
        <v>37</v>
      </c>
      <c r="F3858" t="s">
        <v>585</v>
      </c>
      <c r="G3858">
        <v>112</v>
      </c>
      <c r="H3858">
        <v>4485485</v>
      </c>
      <c r="I3858">
        <v>15000000</v>
      </c>
      <c r="J3858">
        <v>6.4</v>
      </c>
      <c r="K3858">
        <f>Table1[[#This Row],[Gross Earning]]-Table1[[#This Row],[Budget]]</f>
        <v>-10514515</v>
      </c>
    </row>
    <row r="3859" spans="1:11">
      <c r="A3859" t="s">
        <v>11650</v>
      </c>
      <c r="B3859" s="3">
        <v>2008</v>
      </c>
      <c r="C3859" t="s">
        <v>4516</v>
      </c>
      <c r="D3859" t="s">
        <v>11648</v>
      </c>
      <c r="E3859" t="s">
        <v>37</v>
      </c>
      <c r="F3859" t="s">
        <v>585</v>
      </c>
      <c r="G3859">
        <v>129</v>
      </c>
      <c r="H3859">
        <v>8396942</v>
      </c>
      <c r="I3859">
        <v>19000000</v>
      </c>
      <c r="J3859">
        <v>6.5</v>
      </c>
      <c r="K3859">
        <f>Table1[[#This Row],[Gross Earning]]-Table1[[#This Row],[Budget]]</f>
        <v>-10603058</v>
      </c>
    </row>
    <row r="3860" spans="1:11">
      <c r="A3860" t="s">
        <v>6649</v>
      </c>
      <c r="B3860" s="3">
        <v>2000</v>
      </c>
      <c r="C3860" t="s">
        <v>1757</v>
      </c>
      <c r="D3860" t="s">
        <v>6648</v>
      </c>
      <c r="E3860" t="s">
        <v>37</v>
      </c>
      <c r="F3860" t="s">
        <v>585</v>
      </c>
      <c r="G3860">
        <v>107</v>
      </c>
      <c r="H3860">
        <v>29374178</v>
      </c>
      <c r="I3860">
        <v>40000000</v>
      </c>
      <c r="J3860">
        <v>5.0999999999999996</v>
      </c>
      <c r="K3860">
        <f>Table1[[#This Row],[Gross Earning]]-Table1[[#This Row],[Budget]]</f>
        <v>-10625822</v>
      </c>
    </row>
    <row r="3861" spans="1:11">
      <c r="A3861" t="s">
        <v>7192</v>
      </c>
      <c r="B3861" s="3">
        <v>2000</v>
      </c>
      <c r="C3861" t="s">
        <v>4712</v>
      </c>
      <c r="D3861" t="s">
        <v>7191</v>
      </c>
      <c r="E3861" t="s">
        <v>37</v>
      </c>
      <c r="F3861" t="s">
        <v>585</v>
      </c>
      <c r="G3861">
        <v>124</v>
      </c>
      <c r="H3861">
        <v>23360779</v>
      </c>
      <c r="I3861">
        <v>34000000</v>
      </c>
      <c r="J3861">
        <v>5.7</v>
      </c>
      <c r="K3861">
        <f>Table1[[#This Row],[Gross Earning]]-Table1[[#This Row],[Budget]]</f>
        <v>-10639221</v>
      </c>
    </row>
    <row r="3862" spans="1:11">
      <c r="A3862" t="s">
        <v>13979</v>
      </c>
      <c r="B3862" s="3">
        <v>2009</v>
      </c>
      <c r="C3862" t="s">
        <v>13025</v>
      </c>
      <c r="D3862" t="s">
        <v>1415</v>
      </c>
      <c r="E3862" t="s">
        <v>37</v>
      </c>
      <c r="F3862" t="s">
        <v>585</v>
      </c>
      <c r="G3862">
        <v>90</v>
      </c>
      <c r="H3862">
        <v>4360548</v>
      </c>
      <c r="I3862">
        <v>15000000</v>
      </c>
      <c r="J3862">
        <v>6.4</v>
      </c>
      <c r="K3862">
        <f>Table1[[#This Row],[Gross Earning]]-Table1[[#This Row],[Budget]]</f>
        <v>-10639452</v>
      </c>
    </row>
    <row r="3863" spans="1:11">
      <c r="A3863" t="s">
        <v>14672</v>
      </c>
      <c r="B3863" s="3">
        <v>2006</v>
      </c>
      <c r="C3863" t="s">
        <v>14669</v>
      </c>
      <c r="D3863" t="s">
        <v>4296</v>
      </c>
      <c r="E3863" t="s">
        <v>37</v>
      </c>
      <c r="F3863" t="s">
        <v>39</v>
      </c>
      <c r="G3863">
        <v>104</v>
      </c>
      <c r="H3863">
        <v>352786</v>
      </c>
      <c r="I3863">
        <v>11000000</v>
      </c>
      <c r="J3863">
        <v>6.8</v>
      </c>
      <c r="K3863">
        <f>Table1[[#This Row],[Gross Earning]]-Table1[[#This Row],[Budget]]</f>
        <v>-10647214</v>
      </c>
    </row>
    <row r="3864" spans="1:11">
      <c r="A3864" t="s">
        <v>5594</v>
      </c>
      <c r="B3864" s="3">
        <v>1998</v>
      </c>
      <c r="C3864" t="s">
        <v>1526</v>
      </c>
      <c r="D3864" t="s">
        <v>5274</v>
      </c>
      <c r="E3864" t="s">
        <v>37</v>
      </c>
      <c r="F3864" t="s">
        <v>585</v>
      </c>
      <c r="G3864">
        <v>123</v>
      </c>
      <c r="H3864">
        <v>37339525</v>
      </c>
      <c r="I3864">
        <v>48000000</v>
      </c>
      <c r="J3864">
        <v>7</v>
      </c>
      <c r="K3864">
        <f>Table1[[#This Row],[Gross Earning]]-Table1[[#This Row],[Budget]]</f>
        <v>-10660475</v>
      </c>
    </row>
    <row r="3865" spans="1:11">
      <c r="A3865" t="s">
        <v>8614</v>
      </c>
      <c r="B3865" s="3">
        <v>2004</v>
      </c>
      <c r="C3865" t="s">
        <v>8613</v>
      </c>
      <c r="D3865" t="s">
        <v>3171</v>
      </c>
      <c r="E3865" t="s">
        <v>37</v>
      </c>
      <c r="F3865" t="s">
        <v>39</v>
      </c>
      <c r="G3865">
        <v>102</v>
      </c>
      <c r="H3865">
        <v>14334645</v>
      </c>
      <c r="I3865">
        <v>25000000</v>
      </c>
      <c r="J3865">
        <v>4.8</v>
      </c>
      <c r="K3865">
        <f>Table1[[#This Row],[Gross Earning]]-Table1[[#This Row],[Budget]]</f>
        <v>-10665355</v>
      </c>
    </row>
    <row r="3866" spans="1:11">
      <c r="A3866" t="s">
        <v>10527</v>
      </c>
      <c r="B3866" s="3">
        <v>2013</v>
      </c>
      <c r="C3866" t="s">
        <v>4893</v>
      </c>
      <c r="D3866" t="s">
        <v>2125</v>
      </c>
      <c r="E3866" t="s">
        <v>37</v>
      </c>
      <c r="F3866" t="s">
        <v>585</v>
      </c>
      <c r="G3866">
        <v>116</v>
      </c>
      <c r="H3866">
        <v>11326836</v>
      </c>
      <c r="I3866">
        <v>22000000</v>
      </c>
      <c r="J3866">
        <v>6.8</v>
      </c>
      <c r="K3866">
        <f>Table1[[#This Row],[Gross Earning]]-Table1[[#This Row],[Budget]]</f>
        <v>-10673164</v>
      </c>
    </row>
    <row r="3867" spans="1:11">
      <c r="A3867" t="s">
        <v>8989</v>
      </c>
      <c r="B3867" s="3">
        <v>2006</v>
      </c>
      <c r="C3867" t="s">
        <v>4239</v>
      </c>
      <c r="D3867" t="s">
        <v>3632</v>
      </c>
      <c r="E3867" t="s">
        <v>37</v>
      </c>
      <c r="F3867" t="s">
        <v>39</v>
      </c>
      <c r="G3867">
        <v>103</v>
      </c>
      <c r="H3867">
        <v>17324744</v>
      </c>
      <c r="I3867">
        <v>28000000</v>
      </c>
      <c r="J3867">
        <v>5.3</v>
      </c>
      <c r="K3867">
        <f>Table1[[#This Row],[Gross Earning]]-Table1[[#This Row],[Budget]]</f>
        <v>-10675256</v>
      </c>
    </row>
    <row r="3868" spans="1:11">
      <c r="A3868" t="s">
        <v>8651</v>
      </c>
      <c r="B3868" s="3">
        <v>2013</v>
      </c>
      <c r="C3868" t="s">
        <v>5683</v>
      </c>
      <c r="D3868" t="s">
        <v>1528</v>
      </c>
      <c r="E3868" t="s">
        <v>37</v>
      </c>
      <c r="F3868" t="s">
        <v>585</v>
      </c>
      <c r="G3868">
        <v>88</v>
      </c>
      <c r="H3868">
        <v>19316646</v>
      </c>
      <c r="I3868">
        <v>30000000</v>
      </c>
      <c r="J3868">
        <v>5.6</v>
      </c>
      <c r="K3868">
        <f>Table1[[#This Row],[Gross Earning]]-Table1[[#This Row],[Budget]]</f>
        <v>-10683354</v>
      </c>
    </row>
    <row r="3869" spans="1:11">
      <c r="A3869" t="s">
        <v>1779</v>
      </c>
      <c r="B3869" s="3">
        <v>2000</v>
      </c>
      <c r="C3869" t="s">
        <v>1776</v>
      </c>
      <c r="D3869" t="s">
        <v>271</v>
      </c>
      <c r="E3869" t="s">
        <v>37</v>
      </c>
      <c r="F3869" t="s">
        <v>277</v>
      </c>
      <c r="G3869">
        <v>78</v>
      </c>
      <c r="H3869">
        <v>89296573</v>
      </c>
      <c r="I3869">
        <v>100000000</v>
      </c>
      <c r="J3869">
        <v>7.3</v>
      </c>
      <c r="K3869">
        <f>Table1[[#This Row],[Gross Earning]]-Table1[[#This Row],[Budget]]</f>
        <v>-10703427</v>
      </c>
    </row>
    <row r="3870" spans="1:11">
      <c r="A3870" t="s">
        <v>7532</v>
      </c>
      <c r="B3870" s="3">
        <v>1992</v>
      </c>
      <c r="C3870" t="s">
        <v>5469</v>
      </c>
      <c r="D3870" t="s">
        <v>1726</v>
      </c>
      <c r="E3870" t="s">
        <v>37</v>
      </c>
      <c r="F3870" t="s">
        <v>585</v>
      </c>
      <c r="G3870">
        <v>140</v>
      </c>
      <c r="H3870">
        <v>24276500</v>
      </c>
      <c r="I3870">
        <v>35000000</v>
      </c>
      <c r="J3870">
        <v>6.6</v>
      </c>
      <c r="K3870">
        <f>Table1[[#This Row],[Gross Earning]]-Table1[[#This Row],[Budget]]</f>
        <v>-10723500</v>
      </c>
    </row>
    <row r="3871" spans="1:11">
      <c r="A3871" t="s">
        <v>823</v>
      </c>
      <c r="B3871" s="3">
        <v>2003</v>
      </c>
      <c r="C3871" t="s">
        <v>443</v>
      </c>
      <c r="D3871" t="s">
        <v>647</v>
      </c>
      <c r="E3871" t="s">
        <v>37</v>
      </c>
      <c r="F3871" t="s">
        <v>585</v>
      </c>
      <c r="G3871">
        <v>129</v>
      </c>
      <c r="H3871">
        <v>139259759</v>
      </c>
      <c r="I3871">
        <v>150000000</v>
      </c>
      <c r="J3871">
        <v>6.7</v>
      </c>
      <c r="K3871">
        <f>Table1[[#This Row],[Gross Earning]]-Table1[[#This Row],[Budget]]</f>
        <v>-10740241</v>
      </c>
    </row>
    <row r="3872" spans="1:11">
      <c r="A3872" t="s">
        <v>13154</v>
      </c>
      <c r="B3872" s="3">
        <v>2005</v>
      </c>
      <c r="C3872" t="s">
        <v>249</v>
      </c>
      <c r="D3872" t="s">
        <v>12488</v>
      </c>
      <c r="E3872" t="s">
        <v>37</v>
      </c>
      <c r="F3872" t="s">
        <v>585</v>
      </c>
      <c r="G3872">
        <v>103</v>
      </c>
      <c r="H3872">
        <v>4235837</v>
      </c>
      <c r="I3872">
        <v>15000000</v>
      </c>
      <c r="J3872">
        <v>7.6</v>
      </c>
      <c r="K3872">
        <f>Table1[[#This Row],[Gross Earning]]-Table1[[#This Row],[Budget]]</f>
        <v>-10764163</v>
      </c>
    </row>
    <row r="3873" spans="1:11">
      <c r="A3873" t="s">
        <v>13216</v>
      </c>
      <c r="B3873" s="3">
        <v>2004</v>
      </c>
      <c r="C3873" t="s">
        <v>4965</v>
      </c>
      <c r="D3873" t="s">
        <v>334</v>
      </c>
      <c r="E3873" t="s">
        <v>1464</v>
      </c>
      <c r="F3873" t="s">
        <v>585</v>
      </c>
      <c r="G3873">
        <v>84</v>
      </c>
      <c r="H3873">
        <v>1197786</v>
      </c>
      <c r="I3873">
        <v>12000000</v>
      </c>
      <c r="J3873">
        <v>7.2</v>
      </c>
      <c r="K3873">
        <f>Table1[[#This Row],[Gross Earning]]-Table1[[#This Row],[Budget]]</f>
        <v>-10802214</v>
      </c>
    </row>
    <row r="3874" spans="1:11">
      <c r="A3874" t="s">
        <v>12538</v>
      </c>
      <c r="B3874" s="3">
        <v>1999</v>
      </c>
      <c r="C3874" t="s">
        <v>12537</v>
      </c>
      <c r="D3874" t="s">
        <v>6419</v>
      </c>
      <c r="E3874" t="s">
        <v>37</v>
      </c>
      <c r="F3874" t="s">
        <v>585</v>
      </c>
      <c r="G3874">
        <v>95</v>
      </c>
      <c r="H3874">
        <v>4193025</v>
      </c>
      <c r="I3874">
        <v>15000000</v>
      </c>
      <c r="J3874">
        <v>6.8</v>
      </c>
      <c r="K3874">
        <f>Table1[[#This Row],[Gross Earning]]-Table1[[#This Row],[Budget]]</f>
        <v>-10806975</v>
      </c>
    </row>
    <row r="3875" spans="1:11">
      <c r="A3875" t="s">
        <v>8620</v>
      </c>
      <c r="B3875" s="3">
        <v>2004</v>
      </c>
      <c r="C3875" t="s">
        <v>8618</v>
      </c>
      <c r="D3875" t="s">
        <v>1681</v>
      </c>
      <c r="E3875" t="s">
        <v>37</v>
      </c>
      <c r="F3875" t="s">
        <v>39</v>
      </c>
      <c r="G3875">
        <v>101</v>
      </c>
      <c r="H3875">
        <v>12189514</v>
      </c>
      <c r="I3875">
        <v>23000000</v>
      </c>
      <c r="J3875">
        <v>6.1</v>
      </c>
      <c r="K3875">
        <f>Table1[[#This Row],[Gross Earning]]-Table1[[#This Row],[Budget]]</f>
        <v>-10810486</v>
      </c>
    </row>
    <row r="3876" spans="1:11">
      <c r="A3876" t="s">
        <v>5285</v>
      </c>
      <c r="B3876" s="3">
        <v>2005</v>
      </c>
      <c r="C3876" t="s">
        <v>4903</v>
      </c>
      <c r="D3876" t="s">
        <v>148</v>
      </c>
      <c r="E3876" t="s">
        <v>37</v>
      </c>
      <c r="F3876" t="s">
        <v>95</v>
      </c>
      <c r="G3876">
        <v>93</v>
      </c>
      <c r="H3876">
        <v>39177541</v>
      </c>
      <c r="I3876">
        <v>50000000</v>
      </c>
      <c r="J3876">
        <v>3.5</v>
      </c>
      <c r="K3876">
        <f>Table1[[#This Row],[Gross Earning]]-Table1[[#This Row],[Budget]]</f>
        <v>-10822459</v>
      </c>
    </row>
    <row r="3877" spans="1:11">
      <c r="A3877" t="s">
        <v>11153</v>
      </c>
      <c r="B3877" s="3">
        <v>2008</v>
      </c>
      <c r="C3877" t="s">
        <v>8382</v>
      </c>
      <c r="D3877" t="s">
        <v>1671</v>
      </c>
      <c r="E3877" t="s">
        <v>37</v>
      </c>
      <c r="F3877" t="s">
        <v>39</v>
      </c>
      <c r="G3877">
        <v>88</v>
      </c>
      <c r="H3877">
        <v>14174654</v>
      </c>
      <c r="I3877">
        <v>25000000</v>
      </c>
      <c r="J3877">
        <v>1.9</v>
      </c>
      <c r="K3877">
        <f>Table1[[#This Row],[Gross Earning]]-Table1[[#This Row],[Budget]]</f>
        <v>-10825346</v>
      </c>
    </row>
    <row r="3878" spans="1:11">
      <c r="A3878" t="s">
        <v>6081</v>
      </c>
      <c r="B3878" s="3">
        <v>2011</v>
      </c>
      <c r="C3878" t="s">
        <v>1783</v>
      </c>
      <c r="D3878" t="s">
        <v>334</v>
      </c>
      <c r="E3878" t="s">
        <v>37</v>
      </c>
      <c r="F3878" t="s">
        <v>585</v>
      </c>
      <c r="G3878">
        <v>93</v>
      </c>
      <c r="H3878">
        <v>29113588</v>
      </c>
      <c r="I3878">
        <v>40000000</v>
      </c>
      <c r="J3878">
        <v>6.6</v>
      </c>
      <c r="K3878">
        <f>Table1[[#This Row],[Gross Earning]]-Table1[[#This Row],[Budget]]</f>
        <v>-10886412</v>
      </c>
    </row>
    <row r="3879" spans="1:11">
      <c r="A3879" t="s">
        <v>11266</v>
      </c>
      <c r="B3879" s="3">
        <v>2004</v>
      </c>
      <c r="C3879" t="s">
        <v>11263</v>
      </c>
      <c r="D3879" t="s">
        <v>2658</v>
      </c>
      <c r="E3879" t="s">
        <v>37</v>
      </c>
      <c r="F3879" t="s">
        <v>95</v>
      </c>
      <c r="G3879">
        <v>88</v>
      </c>
      <c r="H3879">
        <v>9109322</v>
      </c>
      <c r="I3879">
        <v>20000000</v>
      </c>
      <c r="J3879">
        <v>1.9</v>
      </c>
      <c r="K3879">
        <f>Table1[[#This Row],[Gross Earning]]-Table1[[#This Row],[Budget]]</f>
        <v>-10890678</v>
      </c>
    </row>
    <row r="3880" spans="1:11">
      <c r="A3880" t="s">
        <v>13851</v>
      </c>
      <c r="B3880" s="3">
        <v>1996</v>
      </c>
      <c r="C3880" t="s">
        <v>13850</v>
      </c>
      <c r="D3880" t="s">
        <v>9193</v>
      </c>
      <c r="E3880" t="s">
        <v>37</v>
      </c>
      <c r="F3880" t="s">
        <v>585</v>
      </c>
      <c r="G3880">
        <v>91</v>
      </c>
      <c r="H3880">
        <v>2104000</v>
      </c>
      <c r="I3880">
        <v>13000000</v>
      </c>
      <c r="J3880">
        <v>5.9</v>
      </c>
      <c r="K3880">
        <f>Table1[[#This Row],[Gross Earning]]-Table1[[#This Row],[Budget]]</f>
        <v>-10896000</v>
      </c>
    </row>
    <row r="3881" spans="1:11">
      <c r="A3881" t="s">
        <v>2724</v>
      </c>
      <c r="B3881" s="3">
        <v>1998</v>
      </c>
      <c r="C3881" t="s">
        <v>2722</v>
      </c>
      <c r="D3881" t="s">
        <v>2723</v>
      </c>
      <c r="E3881" t="s">
        <v>37</v>
      </c>
      <c r="F3881" t="s">
        <v>39</v>
      </c>
      <c r="G3881">
        <v>130</v>
      </c>
      <c r="H3881">
        <v>69102910</v>
      </c>
      <c r="I3881">
        <v>80000000</v>
      </c>
      <c r="J3881">
        <v>5.0999999999999996</v>
      </c>
      <c r="K3881">
        <f>Table1[[#This Row],[Gross Earning]]-Table1[[#This Row],[Budget]]</f>
        <v>-10897090</v>
      </c>
    </row>
    <row r="3882" spans="1:11">
      <c r="A3882" t="s">
        <v>13530</v>
      </c>
      <c r="B3882" s="3">
        <v>2001</v>
      </c>
      <c r="C3882" t="s">
        <v>13527</v>
      </c>
      <c r="D3882" t="s">
        <v>6132</v>
      </c>
      <c r="E3882" t="s">
        <v>37</v>
      </c>
      <c r="F3882" t="s">
        <v>39</v>
      </c>
      <c r="G3882">
        <v>84</v>
      </c>
      <c r="H3882">
        <v>3100650</v>
      </c>
      <c r="I3882">
        <v>14000000</v>
      </c>
      <c r="J3882">
        <v>3.9</v>
      </c>
      <c r="K3882">
        <f>Table1[[#This Row],[Gross Earning]]-Table1[[#This Row],[Budget]]</f>
        <v>-10899350</v>
      </c>
    </row>
    <row r="3883" spans="1:11">
      <c r="A3883" t="s">
        <v>9830</v>
      </c>
      <c r="B3883" s="3">
        <v>1996</v>
      </c>
      <c r="C3883" t="s">
        <v>9828</v>
      </c>
      <c r="D3883" t="s">
        <v>2689</v>
      </c>
      <c r="E3883" t="s">
        <v>37</v>
      </c>
      <c r="F3883" t="s">
        <v>585</v>
      </c>
      <c r="G3883">
        <v>101</v>
      </c>
      <c r="H3883">
        <v>14095303</v>
      </c>
      <c r="I3883">
        <v>25000000</v>
      </c>
      <c r="J3883">
        <v>5.4</v>
      </c>
      <c r="K3883">
        <f>Table1[[#This Row],[Gross Earning]]-Table1[[#This Row],[Budget]]</f>
        <v>-10904697</v>
      </c>
    </row>
    <row r="3884" spans="1:11">
      <c r="A3884" t="s">
        <v>6643</v>
      </c>
      <c r="B3884" s="3">
        <v>2005</v>
      </c>
      <c r="C3884" t="s">
        <v>1252</v>
      </c>
      <c r="D3884" t="s">
        <v>2850</v>
      </c>
      <c r="E3884" t="s">
        <v>37</v>
      </c>
      <c r="F3884" t="s">
        <v>39</v>
      </c>
      <c r="G3884">
        <v>135</v>
      </c>
      <c r="H3884">
        <v>29077547</v>
      </c>
      <c r="I3884">
        <v>40000000</v>
      </c>
      <c r="J3884">
        <v>7</v>
      </c>
      <c r="K3884">
        <f>Table1[[#This Row],[Gross Earning]]-Table1[[#This Row],[Budget]]</f>
        <v>-10922453</v>
      </c>
    </row>
    <row r="3885" spans="1:11">
      <c r="A3885" t="s">
        <v>11754</v>
      </c>
      <c r="B3885" s="3">
        <v>2005</v>
      </c>
      <c r="C3885" t="s">
        <v>10977</v>
      </c>
      <c r="D3885" t="s">
        <v>1415</v>
      </c>
      <c r="E3885" t="s">
        <v>37</v>
      </c>
      <c r="F3885" t="s">
        <v>39</v>
      </c>
      <c r="G3885">
        <v>103</v>
      </c>
      <c r="H3885">
        <v>6061759</v>
      </c>
      <c r="I3885">
        <v>17000000</v>
      </c>
      <c r="J3885">
        <v>6.3</v>
      </c>
      <c r="K3885">
        <f>Table1[[#This Row],[Gross Earning]]-Table1[[#This Row],[Budget]]</f>
        <v>-10938241</v>
      </c>
    </row>
    <row r="3886" spans="1:11">
      <c r="A3886" t="s">
        <v>13907</v>
      </c>
      <c r="B3886" s="3">
        <v>2009</v>
      </c>
      <c r="C3886" t="s">
        <v>3739</v>
      </c>
      <c r="D3886" t="s">
        <v>13905</v>
      </c>
      <c r="E3886" t="s">
        <v>37</v>
      </c>
      <c r="F3886" t="s">
        <v>585</v>
      </c>
      <c r="G3886">
        <v>102</v>
      </c>
      <c r="H3886">
        <v>2035566</v>
      </c>
      <c r="I3886">
        <v>13000000</v>
      </c>
      <c r="J3886">
        <v>6.6</v>
      </c>
      <c r="K3886">
        <f>Table1[[#This Row],[Gross Earning]]-Table1[[#This Row],[Budget]]</f>
        <v>-10964434</v>
      </c>
    </row>
    <row r="3887" spans="1:11">
      <c r="A3887" t="s">
        <v>9975</v>
      </c>
      <c r="B3887" s="3">
        <v>2005</v>
      </c>
      <c r="C3887" t="s">
        <v>9974</v>
      </c>
      <c r="D3887" t="s">
        <v>1009</v>
      </c>
      <c r="E3887" t="s">
        <v>37</v>
      </c>
      <c r="F3887" t="s">
        <v>39</v>
      </c>
      <c r="G3887">
        <v>95</v>
      </c>
      <c r="H3887">
        <v>4006906</v>
      </c>
      <c r="I3887">
        <v>15000000</v>
      </c>
      <c r="J3887">
        <v>4.0999999999999996</v>
      </c>
      <c r="K3887">
        <f>Table1[[#This Row],[Gross Earning]]-Table1[[#This Row],[Budget]]</f>
        <v>-10993094</v>
      </c>
    </row>
    <row r="3888" spans="1:11">
      <c r="A3888" t="s">
        <v>10149</v>
      </c>
      <c r="B3888" s="3">
        <v>1978</v>
      </c>
      <c r="C3888" t="s">
        <v>10145</v>
      </c>
      <c r="D3888" t="s">
        <v>10147</v>
      </c>
      <c r="E3888" t="s">
        <v>37</v>
      </c>
      <c r="F3888" t="s">
        <v>277</v>
      </c>
      <c r="G3888">
        <v>118</v>
      </c>
      <c r="H3888">
        <v>13000000</v>
      </c>
      <c r="I3888">
        <v>24000000</v>
      </c>
      <c r="J3888">
        <v>5.2</v>
      </c>
      <c r="K3888">
        <f>Table1[[#This Row],[Gross Earning]]-Table1[[#This Row],[Budget]]</f>
        <v>-11000000</v>
      </c>
    </row>
    <row r="3889" spans="1:11">
      <c r="A3889" t="s">
        <v>10295</v>
      </c>
      <c r="B3889" s="3">
        <v>2015</v>
      </c>
      <c r="C3889" t="s">
        <v>10293</v>
      </c>
      <c r="D3889" t="s">
        <v>1765</v>
      </c>
      <c r="E3889" t="s">
        <v>37</v>
      </c>
      <c r="F3889" t="s">
        <v>585</v>
      </c>
      <c r="G3889">
        <v>90</v>
      </c>
      <c r="I3889">
        <v>11000000</v>
      </c>
      <c r="J3889">
        <v>6.3</v>
      </c>
      <c r="K3889">
        <f>Table1[[#This Row],[Gross Earning]]-Table1[[#This Row],[Budget]]</f>
        <v>-11000000</v>
      </c>
    </row>
    <row r="3890" spans="1:11">
      <c r="A3890" t="s">
        <v>12326</v>
      </c>
      <c r="B3890" s="3">
        <v>2008</v>
      </c>
      <c r="C3890" t="s">
        <v>12325</v>
      </c>
      <c r="D3890" t="s">
        <v>628</v>
      </c>
      <c r="E3890" t="s">
        <v>1464</v>
      </c>
      <c r="F3890" t="s">
        <v>95</v>
      </c>
      <c r="G3890">
        <v>80</v>
      </c>
      <c r="I3890">
        <v>11000000</v>
      </c>
      <c r="J3890">
        <v>6.6</v>
      </c>
      <c r="K3890">
        <f>Table1[[#This Row],[Gross Earning]]-Table1[[#This Row],[Budget]]</f>
        <v>-11000000</v>
      </c>
    </row>
    <row r="3891" spans="1:11">
      <c r="A3891" t="s">
        <v>12573</v>
      </c>
      <c r="B3891" s="3">
        <v>2008</v>
      </c>
      <c r="C3891" t="s">
        <v>6195</v>
      </c>
      <c r="D3891" t="s">
        <v>1681</v>
      </c>
      <c r="E3891" t="s">
        <v>1464</v>
      </c>
      <c r="G3891">
        <v>106</v>
      </c>
      <c r="I3891">
        <v>11000000</v>
      </c>
      <c r="J3891">
        <v>7.1</v>
      </c>
      <c r="K3891">
        <f>Table1[[#This Row],[Gross Earning]]-Table1[[#This Row],[Budget]]</f>
        <v>-11000000</v>
      </c>
    </row>
    <row r="3892" spans="1:11">
      <c r="A3892" t="s">
        <v>14556</v>
      </c>
      <c r="B3892" s="3">
        <v>1981</v>
      </c>
      <c r="C3892" t="s">
        <v>10325</v>
      </c>
      <c r="D3892" t="s">
        <v>1671</v>
      </c>
      <c r="E3892" t="s">
        <v>37</v>
      </c>
      <c r="F3892" t="s">
        <v>585</v>
      </c>
      <c r="G3892">
        <v>92</v>
      </c>
      <c r="I3892">
        <v>11000000</v>
      </c>
      <c r="J3892">
        <v>6.9</v>
      </c>
      <c r="K3892">
        <f>Table1[[#This Row],[Gross Earning]]-Table1[[#This Row],[Budget]]</f>
        <v>-11000000</v>
      </c>
    </row>
    <row r="3893" spans="1:11">
      <c r="A3893" t="s">
        <v>14572</v>
      </c>
      <c r="B3893" s="3">
        <v>1978</v>
      </c>
      <c r="C3893" t="s">
        <v>6997</v>
      </c>
      <c r="D3893" t="s">
        <v>3409</v>
      </c>
      <c r="E3893" t="s">
        <v>37</v>
      </c>
      <c r="F3893" t="s">
        <v>95</v>
      </c>
      <c r="G3893">
        <v>145</v>
      </c>
      <c r="I3893">
        <v>11000000</v>
      </c>
      <c r="J3893">
        <v>6.4</v>
      </c>
      <c r="K3893">
        <f>Table1[[#This Row],[Gross Earning]]-Table1[[#This Row],[Budget]]</f>
        <v>-11000000</v>
      </c>
    </row>
    <row r="3894" spans="1:11">
      <c r="A3894" t="s">
        <v>14587</v>
      </c>
      <c r="B3894" s="3">
        <v>1975</v>
      </c>
      <c r="C3894" t="s">
        <v>3727</v>
      </c>
      <c r="D3894" t="s">
        <v>14586</v>
      </c>
      <c r="E3894" t="s">
        <v>37</v>
      </c>
      <c r="F3894" t="s">
        <v>95</v>
      </c>
      <c r="G3894">
        <v>184</v>
      </c>
      <c r="I3894">
        <v>11000000</v>
      </c>
      <c r="J3894">
        <v>8.1</v>
      </c>
      <c r="K3894">
        <f>Table1[[#This Row],[Gross Earning]]-Table1[[#This Row],[Budget]]</f>
        <v>-11000000</v>
      </c>
    </row>
    <row r="3895" spans="1:11">
      <c r="A3895" t="s">
        <v>14661</v>
      </c>
      <c r="B3895" s="3">
        <v>1970</v>
      </c>
      <c r="C3895" t="s">
        <v>14660</v>
      </c>
      <c r="D3895" t="s">
        <v>6519</v>
      </c>
      <c r="E3895" t="s">
        <v>37</v>
      </c>
      <c r="F3895" t="s">
        <v>95</v>
      </c>
      <c r="G3895">
        <v>124</v>
      </c>
      <c r="I3895">
        <v>11000000</v>
      </c>
      <c r="J3895">
        <v>6.9</v>
      </c>
      <c r="K3895">
        <f>Table1[[#This Row],[Gross Earning]]-Table1[[#This Row],[Budget]]</f>
        <v>-11000000</v>
      </c>
    </row>
    <row r="3896" spans="1:11">
      <c r="A3896" t="s">
        <v>14693</v>
      </c>
      <c r="B3896" s="3">
        <v>2012</v>
      </c>
      <c r="C3896" t="s">
        <v>14691</v>
      </c>
      <c r="D3896" t="s">
        <v>1415</v>
      </c>
      <c r="E3896" t="s">
        <v>37</v>
      </c>
      <c r="F3896" t="s">
        <v>39</v>
      </c>
      <c r="G3896">
        <v>97</v>
      </c>
      <c r="I3896">
        <v>11000000</v>
      </c>
      <c r="J3896">
        <v>4.3</v>
      </c>
      <c r="K3896">
        <f>Table1[[#This Row],[Gross Earning]]-Table1[[#This Row],[Budget]]</f>
        <v>-11000000</v>
      </c>
    </row>
    <row r="3897" spans="1:11">
      <c r="A3897" t="s">
        <v>14775</v>
      </c>
      <c r="B3897" s="3">
        <v>2014</v>
      </c>
      <c r="C3897" t="s">
        <v>14772</v>
      </c>
      <c r="D3897" t="s">
        <v>5510</v>
      </c>
      <c r="E3897" t="s">
        <v>1464</v>
      </c>
      <c r="G3897">
        <v>106</v>
      </c>
      <c r="I3897">
        <v>11000000</v>
      </c>
      <c r="J3897">
        <v>7.4</v>
      </c>
      <c r="K3897">
        <f>Table1[[#This Row],[Gross Earning]]-Table1[[#This Row],[Budget]]</f>
        <v>-11000000</v>
      </c>
    </row>
    <row r="3898" spans="1:11">
      <c r="A3898" t="s">
        <v>14783</v>
      </c>
      <c r="B3898" s="3">
        <v>2016</v>
      </c>
      <c r="C3898" t="s">
        <v>14782</v>
      </c>
      <c r="D3898" t="s">
        <v>4075</v>
      </c>
      <c r="E3898" t="s">
        <v>37</v>
      </c>
      <c r="F3898" t="s">
        <v>585</v>
      </c>
      <c r="G3898">
        <v>106</v>
      </c>
      <c r="I3898">
        <v>11000000</v>
      </c>
      <c r="J3898">
        <v>5.3</v>
      </c>
      <c r="K3898">
        <f>Table1[[#This Row],[Gross Earning]]-Table1[[#This Row],[Budget]]</f>
        <v>-11000000</v>
      </c>
    </row>
    <row r="3899" spans="1:11">
      <c r="A3899" t="s">
        <v>11156</v>
      </c>
      <c r="B3899" s="3">
        <v>2009</v>
      </c>
      <c r="C3899" t="s">
        <v>6472</v>
      </c>
      <c r="D3899" t="s">
        <v>334</v>
      </c>
      <c r="E3899" t="s">
        <v>37</v>
      </c>
      <c r="F3899" t="s">
        <v>39</v>
      </c>
      <c r="G3899">
        <v>88</v>
      </c>
      <c r="H3899">
        <v>15988876</v>
      </c>
      <c r="I3899">
        <v>27000000</v>
      </c>
      <c r="J3899">
        <v>5.7</v>
      </c>
      <c r="K3899">
        <f>Table1[[#This Row],[Gross Earning]]-Table1[[#This Row],[Budget]]</f>
        <v>-11011124</v>
      </c>
    </row>
    <row r="3900" spans="1:11">
      <c r="A3900" t="s">
        <v>9835</v>
      </c>
      <c r="B3900" s="3">
        <v>2002</v>
      </c>
      <c r="C3900" t="s">
        <v>9834</v>
      </c>
      <c r="D3900" t="s">
        <v>1009</v>
      </c>
      <c r="E3900" t="s">
        <v>37</v>
      </c>
      <c r="F3900" t="s">
        <v>39</v>
      </c>
      <c r="G3900">
        <v>85</v>
      </c>
      <c r="H3900">
        <v>13973532</v>
      </c>
      <c r="I3900">
        <v>25000000</v>
      </c>
      <c r="J3900">
        <v>5.0999999999999996</v>
      </c>
      <c r="K3900">
        <f>Table1[[#This Row],[Gross Earning]]-Table1[[#This Row],[Budget]]</f>
        <v>-11026468</v>
      </c>
    </row>
    <row r="3901" spans="1:11">
      <c r="A3901" t="s">
        <v>8525</v>
      </c>
      <c r="B3901" s="3">
        <v>1998</v>
      </c>
      <c r="C3901" t="s">
        <v>3098</v>
      </c>
      <c r="D3901" t="s">
        <v>334</v>
      </c>
      <c r="E3901" t="s">
        <v>37</v>
      </c>
      <c r="F3901" t="s">
        <v>585</v>
      </c>
      <c r="G3901">
        <v>96</v>
      </c>
      <c r="H3901">
        <v>18967571</v>
      </c>
      <c r="I3901">
        <v>30000000</v>
      </c>
      <c r="J3901">
        <v>6.1</v>
      </c>
      <c r="K3901">
        <f>Table1[[#This Row],[Gross Earning]]-Table1[[#This Row],[Budget]]</f>
        <v>-11032429</v>
      </c>
    </row>
    <row r="3902" spans="1:11">
      <c r="A3902" t="s">
        <v>7124</v>
      </c>
      <c r="B3902" s="3">
        <v>2013</v>
      </c>
      <c r="C3902" t="s">
        <v>850</v>
      </c>
      <c r="D3902" t="s">
        <v>7123</v>
      </c>
      <c r="E3902" t="s">
        <v>37</v>
      </c>
      <c r="F3902" t="s">
        <v>585</v>
      </c>
      <c r="G3902">
        <v>123</v>
      </c>
      <c r="H3902">
        <v>26903709</v>
      </c>
      <c r="I3902">
        <v>38000000</v>
      </c>
      <c r="J3902">
        <v>8.1</v>
      </c>
      <c r="K3902">
        <f>Table1[[#This Row],[Gross Earning]]-Table1[[#This Row],[Budget]]</f>
        <v>-11096291</v>
      </c>
    </row>
    <row r="3903" spans="1:11">
      <c r="A3903" t="s">
        <v>11302</v>
      </c>
      <c r="B3903" s="3">
        <v>2013</v>
      </c>
      <c r="C3903" t="s">
        <v>11299</v>
      </c>
      <c r="D3903" t="s">
        <v>6199</v>
      </c>
      <c r="E3903" t="s">
        <v>37</v>
      </c>
      <c r="F3903" t="s">
        <v>39</v>
      </c>
      <c r="G3903">
        <v>110</v>
      </c>
      <c r="H3903">
        <v>8888355</v>
      </c>
      <c r="I3903">
        <v>20000000</v>
      </c>
      <c r="J3903">
        <v>5</v>
      </c>
      <c r="K3903">
        <f>Table1[[#This Row],[Gross Earning]]-Table1[[#This Row],[Budget]]</f>
        <v>-11111645</v>
      </c>
    </row>
    <row r="3904" spans="1:11">
      <c r="A3904" t="s">
        <v>12062</v>
      </c>
      <c r="B3904" s="3">
        <v>1999</v>
      </c>
      <c r="C3904" t="s">
        <v>12060</v>
      </c>
      <c r="D3904" t="s">
        <v>12061</v>
      </c>
      <c r="E3904" t="s">
        <v>37</v>
      </c>
      <c r="F3904" t="s">
        <v>585</v>
      </c>
      <c r="G3904">
        <v>121</v>
      </c>
      <c r="H3904">
        <v>229311</v>
      </c>
      <c r="I3904">
        <v>11350000</v>
      </c>
      <c r="J3904">
        <v>6.2</v>
      </c>
      <c r="K3904">
        <f>Table1[[#This Row],[Gross Earning]]-Table1[[#This Row],[Budget]]</f>
        <v>-11120689</v>
      </c>
    </row>
    <row r="3905" spans="1:11">
      <c r="A3905" t="s">
        <v>14358</v>
      </c>
      <c r="B3905" s="3">
        <v>2005</v>
      </c>
      <c r="C3905" t="s">
        <v>14356</v>
      </c>
      <c r="D3905" t="s">
        <v>3271</v>
      </c>
      <c r="E3905" t="s">
        <v>37</v>
      </c>
      <c r="F3905" t="s">
        <v>95</v>
      </c>
      <c r="G3905">
        <v>100</v>
      </c>
      <c r="H3905">
        <v>860002</v>
      </c>
      <c r="I3905">
        <v>12000000</v>
      </c>
      <c r="J3905">
        <v>7.3</v>
      </c>
      <c r="K3905">
        <f>Table1[[#This Row],[Gross Earning]]-Table1[[#This Row],[Budget]]</f>
        <v>-11139998</v>
      </c>
    </row>
    <row r="3906" spans="1:11">
      <c r="A3906" t="s">
        <v>12534</v>
      </c>
      <c r="B3906" s="3">
        <v>2002</v>
      </c>
      <c r="C3906" t="s">
        <v>4003</v>
      </c>
      <c r="D3906" t="s">
        <v>1681</v>
      </c>
      <c r="E3906" t="s">
        <v>37</v>
      </c>
      <c r="F3906" t="s">
        <v>39</v>
      </c>
      <c r="G3906">
        <v>112</v>
      </c>
      <c r="H3906">
        <v>4839383</v>
      </c>
      <c r="I3906">
        <v>16000000</v>
      </c>
      <c r="J3906">
        <v>6.6</v>
      </c>
      <c r="K3906">
        <f>Table1[[#This Row],[Gross Earning]]-Table1[[#This Row],[Budget]]</f>
        <v>-11160617</v>
      </c>
    </row>
    <row r="3907" spans="1:11">
      <c r="A3907" t="s">
        <v>8980</v>
      </c>
      <c r="B3907" s="3">
        <v>2000</v>
      </c>
      <c r="C3907" t="s">
        <v>8978</v>
      </c>
      <c r="D3907" t="s">
        <v>4384</v>
      </c>
      <c r="E3907" t="s">
        <v>37</v>
      </c>
      <c r="F3907" t="s">
        <v>585</v>
      </c>
      <c r="G3907">
        <v>97</v>
      </c>
      <c r="H3907">
        <v>16779636</v>
      </c>
      <c r="I3907">
        <v>28000000</v>
      </c>
      <c r="J3907">
        <v>4.8</v>
      </c>
      <c r="K3907">
        <f>Table1[[#This Row],[Gross Earning]]-Table1[[#This Row],[Budget]]</f>
        <v>-11220364</v>
      </c>
    </row>
    <row r="3908" spans="1:11">
      <c r="A3908" t="s">
        <v>13976</v>
      </c>
      <c r="B3908" s="3">
        <v>1996</v>
      </c>
      <c r="C3908" t="s">
        <v>13974</v>
      </c>
      <c r="D3908" t="s">
        <v>1935</v>
      </c>
      <c r="E3908" t="s">
        <v>37</v>
      </c>
      <c r="F3908" t="s">
        <v>585</v>
      </c>
      <c r="G3908">
        <v>99</v>
      </c>
      <c r="H3908">
        <v>1227324</v>
      </c>
      <c r="I3908">
        <v>12500000</v>
      </c>
      <c r="J3908">
        <v>6.6</v>
      </c>
      <c r="K3908">
        <f>Table1[[#This Row],[Gross Earning]]-Table1[[#This Row],[Budget]]</f>
        <v>-11272676</v>
      </c>
    </row>
    <row r="3909" spans="1:11">
      <c r="A3909" t="s">
        <v>9895</v>
      </c>
      <c r="B3909" s="3">
        <v>2011</v>
      </c>
      <c r="C3909" t="s">
        <v>8565</v>
      </c>
      <c r="D3909" t="s">
        <v>3794</v>
      </c>
      <c r="E3909" t="s">
        <v>37</v>
      </c>
      <c r="F3909" t="s">
        <v>39</v>
      </c>
      <c r="G3909">
        <v>140</v>
      </c>
      <c r="H3909">
        <v>13651662</v>
      </c>
      <c r="I3909">
        <v>25000000</v>
      </c>
      <c r="J3909">
        <v>8.1999999999999993</v>
      </c>
      <c r="K3909">
        <f>Table1[[#This Row],[Gross Earning]]-Table1[[#This Row],[Budget]]</f>
        <v>-11348338</v>
      </c>
    </row>
    <row r="3910" spans="1:11">
      <c r="A3910" t="s">
        <v>11544</v>
      </c>
      <c r="B3910" s="3">
        <v>2006</v>
      </c>
      <c r="C3910" t="s">
        <v>10516</v>
      </c>
      <c r="D3910" t="s">
        <v>214</v>
      </c>
      <c r="E3910" t="s">
        <v>1946</v>
      </c>
      <c r="F3910" t="s">
        <v>39</v>
      </c>
      <c r="G3910">
        <v>125</v>
      </c>
      <c r="H3910">
        <v>8047690</v>
      </c>
      <c r="I3910">
        <v>19400000</v>
      </c>
      <c r="J3910">
        <v>7.5</v>
      </c>
      <c r="K3910">
        <f>Table1[[#This Row],[Gross Earning]]-Table1[[#This Row],[Budget]]</f>
        <v>-11352310</v>
      </c>
    </row>
    <row r="3911" spans="1:11">
      <c r="A3911" t="s">
        <v>15768</v>
      </c>
      <c r="B3911" s="3">
        <v>2006</v>
      </c>
      <c r="C3911" t="s">
        <v>13125</v>
      </c>
      <c r="D3911" t="s">
        <v>7144</v>
      </c>
      <c r="E3911" t="s">
        <v>37</v>
      </c>
      <c r="F3911" t="s">
        <v>95</v>
      </c>
      <c r="G3911">
        <v>86</v>
      </c>
      <c r="H3911">
        <v>13751</v>
      </c>
      <c r="I3911">
        <v>11400000</v>
      </c>
      <c r="J3911">
        <v>6.6</v>
      </c>
      <c r="K3911">
        <f>Table1[[#This Row],[Gross Earning]]-Table1[[#This Row],[Budget]]</f>
        <v>-11386249</v>
      </c>
    </row>
    <row r="3912" spans="1:11">
      <c r="A3912" t="s">
        <v>5281</v>
      </c>
      <c r="B3912" s="3">
        <v>1994</v>
      </c>
      <c r="C3912" t="s">
        <v>5279</v>
      </c>
      <c r="D3912" t="s">
        <v>50</v>
      </c>
      <c r="E3912" t="s">
        <v>37</v>
      </c>
      <c r="F3912" t="s">
        <v>585</v>
      </c>
      <c r="G3912">
        <v>101</v>
      </c>
      <c r="H3912">
        <v>38590500</v>
      </c>
      <c r="I3912">
        <v>50000000</v>
      </c>
      <c r="J3912">
        <v>4.4000000000000004</v>
      </c>
      <c r="K3912">
        <f>Table1[[#This Row],[Gross Earning]]-Table1[[#This Row],[Budget]]</f>
        <v>-11409500</v>
      </c>
    </row>
    <row r="3913" spans="1:11">
      <c r="A3913" t="s">
        <v>14003</v>
      </c>
      <c r="B3913" s="3">
        <v>2009</v>
      </c>
      <c r="C3913" t="s">
        <v>14002</v>
      </c>
      <c r="D3913" t="s">
        <v>7445</v>
      </c>
      <c r="E3913" t="s">
        <v>37</v>
      </c>
      <c r="F3913" t="s">
        <v>95</v>
      </c>
      <c r="G3913">
        <v>118</v>
      </c>
      <c r="H3913">
        <v>1089445</v>
      </c>
      <c r="I3913">
        <v>12500000</v>
      </c>
      <c r="J3913">
        <v>7</v>
      </c>
      <c r="K3913">
        <f>Table1[[#This Row],[Gross Earning]]-Table1[[#This Row],[Budget]]</f>
        <v>-11410555</v>
      </c>
    </row>
    <row r="3914" spans="1:11">
      <c r="A3914" t="s">
        <v>13098</v>
      </c>
      <c r="B3914" s="3">
        <v>2002</v>
      </c>
      <c r="C3914" t="s">
        <v>13097</v>
      </c>
      <c r="D3914" t="s">
        <v>1671</v>
      </c>
      <c r="E3914" t="s">
        <v>37</v>
      </c>
      <c r="F3914" t="s">
        <v>585</v>
      </c>
      <c r="G3914">
        <v>97</v>
      </c>
      <c r="H3914">
        <v>8586376</v>
      </c>
      <c r="I3914">
        <v>20000000</v>
      </c>
      <c r="J3914">
        <v>4.9000000000000004</v>
      </c>
      <c r="K3914">
        <f>Table1[[#This Row],[Gross Earning]]-Table1[[#This Row],[Budget]]</f>
        <v>-11413624</v>
      </c>
    </row>
    <row r="3915" spans="1:11">
      <c r="A3915" t="s">
        <v>14361</v>
      </c>
      <c r="B3915" s="3">
        <v>2009</v>
      </c>
      <c r="C3915" t="s">
        <v>5050</v>
      </c>
      <c r="D3915" t="s">
        <v>3831</v>
      </c>
      <c r="E3915" t="s">
        <v>37</v>
      </c>
      <c r="F3915" t="s">
        <v>39</v>
      </c>
      <c r="G3915">
        <v>111</v>
      </c>
      <c r="H3915">
        <v>548934</v>
      </c>
      <c r="I3915">
        <v>12000000</v>
      </c>
      <c r="J3915">
        <v>6.8</v>
      </c>
      <c r="K3915">
        <f>Table1[[#This Row],[Gross Earning]]-Table1[[#This Row],[Budget]]</f>
        <v>-11451066</v>
      </c>
    </row>
    <row r="3916" spans="1:11">
      <c r="A3916" t="s">
        <v>6654</v>
      </c>
      <c r="B3916" s="3">
        <v>1999</v>
      </c>
      <c r="C3916" t="s">
        <v>4591</v>
      </c>
      <c r="D3916" t="s">
        <v>1671</v>
      </c>
      <c r="E3916" t="s">
        <v>37</v>
      </c>
      <c r="F3916" t="s">
        <v>39</v>
      </c>
      <c r="G3916">
        <v>90</v>
      </c>
      <c r="H3916">
        <v>28535768</v>
      </c>
      <c r="I3916">
        <v>40000000</v>
      </c>
      <c r="J3916">
        <v>5.3</v>
      </c>
      <c r="K3916">
        <f>Table1[[#This Row],[Gross Earning]]-Table1[[#This Row],[Budget]]</f>
        <v>-11464232</v>
      </c>
    </row>
    <row r="3917" spans="1:11">
      <c r="A3917" t="s">
        <v>1370</v>
      </c>
      <c r="B3917" s="3">
        <v>2016</v>
      </c>
      <c r="C3917" t="s">
        <v>1155</v>
      </c>
      <c r="D3917" t="s">
        <v>59</v>
      </c>
      <c r="E3917" t="s">
        <v>37</v>
      </c>
      <c r="F3917" t="s">
        <v>39</v>
      </c>
      <c r="G3917">
        <v>123</v>
      </c>
      <c r="H3917">
        <v>108521835</v>
      </c>
      <c r="I3917">
        <v>120000000</v>
      </c>
      <c r="J3917">
        <v>7.1</v>
      </c>
      <c r="K3917">
        <f>Table1[[#This Row],[Gross Earning]]-Table1[[#This Row],[Budget]]</f>
        <v>-11478165</v>
      </c>
    </row>
    <row r="3918" spans="1:11">
      <c r="A3918" t="s">
        <v>10271</v>
      </c>
      <c r="B3918" s="3">
        <v>2008</v>
      </c>
      <c r="C3918" t="s">
        <v>10269</v>
      </c>
      <c r="D3918" t="s">
        <v>10270</v>
      </c>
      <c r="E3918" t="s">
        <v>37</v>
      </c>
      <c r="F3918" t="s">
        <v>95</v>
      </c>
      <c r="G3918">
        <v>94</v>
      </c>
      <c r="H3918">
        <v>11508423</v>
      </c>
      <c r="I3918">
        <v>23000000</v>
      </c>
      <c r="J3918">
        <v>5.0999999999999996</v>
      </c>
      <c r="K3918">
        <f>Table1[[#This Row],[Gross Earning]]-Table1[[#This Row],[Budget]]</f>
        <v>-11491577</v>
      </c>
    </row>
    <row r="3919" spans="1:11">
      <c r="A3919" t="s">
        <v>8516</v>
      </c>
      <c r="B3919" s="3">
        <v>2006</v>
      </c>
      <c r="C3919" t="s">
        <v>8514</v>
      </c>
      <c r="D3919" t="s">
        <v>2208</v>
      </c>
      <c r="E3919" t="s">
        <v>37</v>
      </c>
      <c r="F3919" t="s">
        <v>39</v>
      </c>
      <c r="G3919">
        <v>94</v>
      </c>
      <c r="H3919">
        <v>18500966</v>
      </c>
      <c r="I3919">
        <v>30000000</v>
      </c>
      <c r="J3919">
        <v>4.4000000000000004</v>
      </c>
      <c r="K3919">
        <f>Table1[[#This Row],[Gross Earning]]-Table1[[#This Row],[Budget]]</f>
        <v>-11499034</v>
      </c>
    </row>
    <row r="3920" spans="1:11">
      <c r="A3920" t="s">
        <v>11051</v>
      </c>
      <c r="B3920" s="3">
        <v>1981</v>
      </c>
      <c r="C3920" t="s">
        <v>11050</v>
      </c>
      <c r="D3920" t="s">
        <v>1671</v>
      </c>
      <c r="E3920" t="s">
        <v>37</v>
      </c>
      <c r="F3920" t="s">
        <v>95</v>
      </c>
      <c r="G3920">
        <v>98</v>
      </c>
      <c r="H3920">
        <v>8500000</v>
      </c>
      <c r="I3920">
        <v>20000000</v>
      </c>
      <c r="J3920">
        <v>5.4</v>
      </c>
      <c r="K3920">
        <f>Table1[[#This Row],[Gross Earning]]-Table1[[#This Row],[Budget]]</f>
        <v>-11500000</v>
      </c>
    </row>
    <row r="3921" spans="1:11">
      <c r="A3921" t="s">
        <v>14470</v>
      </c>
      <c r="B3921" s="3">
        <v>2009</v>
      </c>
      <c r="C3921" t="s">
        <v>14469</v>
      </c>
      <c r="D3921" t="s">
        <v>4075</v>
      </c>
      <c r="E3921" t="s">
        <v>37</v>
      </c>
      <c r="F3921" t="s">
        <v>585</v>
      </c>
      <c r="G3921">
        <v>100</v>
      </c>
      <c r="I3921">
        <v>11500000</v>
      </c>
      <c r="J3921">
        <v>6</v>
      </c>
      <c r="K3921">
        <f>Table1[[#This Row],[Gross Earning]]-Table1[[#This Row],[Budget]]</f>
        <v>-11500000</v>
      </c>
    </row>
    <row r="3922" spans="1:11">
      <c r="A3922" t="s">
        <v>13535</v>
      </c>
      <c r="B3922" s="3">
        <v>1995</v>
      </c>
      <c r="C3922" t="s">
        <v>12560</v>
      </c>
      <c r="D3922" t="s">
        <v>6113</v>
      </c>
      <c r="E3922" t="s">
        <v>37</v>
      </c>
      <c r="F3922" t="s">
        <v>39</v>
      </c>
      <c r="G3922">
        <v>139</v>
      </c>
      <c r="H3922">
        <v>2474000</v>
      </c>
      <c r="I3922">
        <v>14000000</v>
      </c>
      <c r="J3922">
        <v>5.7</v>
      </c>
      <c r="K3922">
        <f>Table1[[#This Row],[Gross Earning]]-Table1[[#This Row],[Budget]]</f>
        <v>-11526000</v>
      </c>
    </row>
    <row r="3923" spans="1:11">
      <c r="A3923" t="s">
        <v>6913</v>
      </c>
      <c r="B3923" s="3">
        <v>2015</v>
      </c>
      <c r="C3923" t="s">
        <v>6909</v>
      </c>
      <c r="D3923" t="s">
        <v>6911</v>
      </c>
      <c r="E3923" t="s">
        <v>6917</v>
      </c>
      <c r="G3923">
        <v>159</v>
      </c>
      <c r="H3923">
        <v>6498000</v>
      </c>
      <c r="I3923">
        <v>18026148</v>
      </c>
      <c r="J3923">
        <v>8.4</v>
      </c>
      <c r="K3923">
        <f>Table1[[#This Row],[Gross Earning]]-Table1[[#This Row],[Budget]]</f>
        <v>-11528148</v>
      </c>
    </row>
    <row r="3924" spans="1:11">
      <c r="A3924" t="s">
        <v>9324</v>
      </c>
      <c r="B3924" s="3">
        <v>2004</v>
      </c>
      <c r="C3924" t="s">
        <v>4239</v>
      </c>
      <c r="D3924" t="s">
        <v>1681</v>
      </c>
      <c r="E3924" t="s">
        <v>37</v>
      </c>
      <c r="F3924" t="s">
        <v>39</v>
      </c>
      <c r="G3924">
        <v>110</v>
      </c>
      <c r="H3924">
        <v>14469428</v>
      </c>
      <c r="I3924">
        <v>26000000</v>
      </c>
      <c r="J3924">
        <v>5.2</v>
      </c>
      <c r="K3924">
        <f>Table1[[#This Row],[Gross Earning]]-Table1[[#This Row],[Budget]]</f>
        <v>-11530572</v>
      </c>
    </row>
    <row r="3925" spans="1:11">
      <c r="A3925" t="s">
        <v>2973</v>
      </c>
      <c r="B3925" s="3">
        <v>2003</v>
      </c>
      <c r="C3925" t="s">
        <v>2971</v>
      </c>
      <c r="D3925" t="s">
        <v>31</v>
      </c>
      <c r="E3925" t="s">
        <v>37</v>
      </c>
      <c r="F3925" t="s">
        <v>39</v>
      </c>
      <c r="G3925">
        <v>110</v>
      </c>
      <c r="H3925">
        <v>66462600</v>
      </c>
      <c r="I3925">
        <v>78000000</v>
      </c>
      <c r="J3925">
        <v>5.8</v>
      </c>
      <c r="K3925">
        <f>Table1[[#This Row],[Gross Earning]]-Table1[[#This Row],[Budget]]</f>
        <v>-11537400</v>
      </c>
    </row>
    <row r="3926" spans="1:11">
      <c r="A3926" t="s">
        <v>10154</v>
      </c>
      <c r="B3926" s="3">
        <v>2000</v>
      </c>
      <c r="C3926" t="s">
        <v>4099</v>
      </c>
      <c r="D3926" t="s">
        <v>3913</v>
      </c>
      <c r="E3926" t="s">
        <v>37</v>
      </c>
      <c r="F3926" t="s">
        <v>39</v>
      </c>
      <c r="G3926">
        <v>107</v>
      </c>
      <c r="H3926">
        <v>12372410</v>
      </c>
      <c r="I3926">
        <v>24000000</v>
      </c>
      <c r="J3926">
        <v>5.3</v>
      </c>
      <c r="K3926">
        <f>Table1[[#This Row],[Gross Earning]]-Table1[[#This Row],[Budget]]</f>
        <v>-11627590</v>
      </c>
    </row>
    <row r="3927" spans="1:11">
      <c r="A3927" t="s">
        <v>15163</v>
      </c>
      <c r="B3927" s="3">
        <v>2001</v>
      </c>
      <c r="C3927" t="s">
        <v>15162</v>
      </c>
      <c r="D3927" t="s">
        <v>2717</v>
      </c>
      <c r="E3927" t="s">
        <v>37</v>
      </c>
      <c r="F3927" t="s">
        <v>95</v>
      </c>
      <c r="G3927">
        <v>85</v>
      </c>
      <c r="H3927">
        <v>4356743</v>
      </c>
      <c r="I3927">
        <v>16000000</v>
      </c>
      <c r="J3927">
        <v>4.0999999999999996</v>
      </c>
      <c r="K3927">
        <f>Table1[[#This Row],[Gross Earning]]-Table1[[#This Row],[Budget]]</f>
        <v>-11643257</v>
      </c>
    </row>
    <row r="3928" spans="1:11">
      <c r="A3928" t="s">
        <v>14370</v>
      </c>
      <c r="B3928" s="3">
        <v>2002</v>
      </c>
      <c r="C3928" t="s">
        <v>220</v>
      </c>
      <c r="D3928" t="s">
        <v>1009</v>
      </c>
      <c r="E3928" t="s">
        <v>37</v>
      </c>
      <c r="F3928" t="s">
        <v>585</v>
      </c>
      <c r="G3928">
        <v>86</v>
      </c>
      <c r="H3928">
        <v>333976</v>
      </c>
      <c r="I3928">
        <v>12000000</v>
      </c>
      <c r="J3928">
        <v>6.4</v>
      </c>
      <c r="K3928">
        <f>Table1[[#This Row],[Gross Earning]]-Table1[[#This Row],[Budget]]</f>
        <v>-11666024</v>
      </c>
    </row>
    <row r="3929" spans="1:11">
      <c r="A3929" t="s">
        <v>13999</v>
      </c>
      <c r="B3929" s="3">
        <v>2004</v>
      </c>
      <c r="C3929" t="s">
        <v>13996</v>
      </c>
      <c r="D3929" t="s">
        <v>1467</v>
      </c>
      <c r="E3929" t="s">
        <v>12700</v>
      </c>
      <c r="F3929" t="s">
        <v>585</v>
      </c>
      <c r="G3929">
        <v>148</v>
      </c>
      <c r="H3929">
        <v>1110186</v>
      </c>
      <c r="I3929">
        <v>12800000</v>
      </c>
      <c r="J3929">
        <v>8.1</v>
      </c>
      <c r="K3929">
        <f>Table1[[#This Row],[Gross Earning]]-Table1[[#This Row],[Budget]]</f>
        <v>-11689814</v>
      </c>
    </row>
    <row r="3930" spans="1:11">
      <c r="A3930" t="s">
        <v>8588</v>
      </c>
      <c r="B3930" s="3">
        <v>2011</v>
      </c>
      <c r="C3930" t="s">
        <v>3585</v>
      </c>
      <c r="D3930" t="s">
        <v>7579</v>
      </c>
      <c r="E3930" t="s">
        <v>37</v>
      </c>
      <c r="F3930" t="s">
        <v>585</v>
      </c>
      <c r="G3930">
        <v>106</v>
      </c>
      <c r="H3930">
        <v>18298649</v>
      </c>
      <c r="I3930">
        <v>30000000</v>
      </c>
      <c r="J3930">
        <v>6.4</v>
      </c>
      <c r="K3930">
        <f>Table1[[#This Row],[Gross Earning]]-Table1[[#This Row],[Budget]]</f>
        <v>-11701351</v>
      </c>
    </row>
    <row r="3931" spans="1:11">
      <c r="A3931" t="s">
        <v>14346</v>
      </c>
      <c r="B3931" s="3">
        <v>2004</v>
      </c>
      <c r="C3931" t="s">
        <v>6977</v>
      </c>
      <c r="D3931" t="s">
        <v>5499</v>
      </c>
      <c r="E3931" t="s">
        <v>7241</v>
      </c>
      <c r="F3931" t="s">
        <v>585</v>
      </c>
      <c r="G3931">
        <v>129</v>
      </c>
      <c r="H3931">
        <v>261481</v>
      </c>
      <c r="I3931">
        <v>12000000</v>
      </c>
      <c r="J3931">
        <v>7.5</v>
      </c>
      <c r="K3931">
        <f>Table1[[#This Row],[Gross Earning]]-Table1[[#This Row],[Budget]]</f>
        <v>-11738519</v>
      </c>
    </row>
    <row r="3932" spans="1:11">
      <c r="A3932" t="s">
        <v>11062</v>
      </c>
      <c r="B3932" s="3">
        <v>1998</v>
      </c>
      <c r="C3932" t="s">
        <v>1362</v>
      </c>
      <c r="D3932" t="s">
        <v>3932</v>
      </c>
      <c r="E3932" t="s">
        <v>37</v>
      </c>
      <c r="F3932" t="s">
        <v>95</v>
      </c>
      <c r="G3932">
        <v>114</v>
      </c>
      <c r="H3932">
        <v>18252684</v>
      </c>
      <c r="I3932">
        <v>30000000</v>
      </c>
      <c r="J3932">
        <v>6.9</v>
      </c>
      <c r="K3932">
        <f>Table1[[#This Row],[Gross Earning]]-Table1[[#This Row],[Budget]]</f>
        <v>-11747316</v>
      </c>
    </row>
    <row r="3933" spans="1:11">
      <c r="A3933" t="s">
        <v>3839</v>
      </c>
      <c r="B3933" s="3">
        <v>2015</v>
      </c>
      <c r="C3933" t="s">
        <v>3836</v>
      </c>
      <c r="D3933" t="s">
        <v>3838</v>
      </c>
      <c r="E3933" t="s">
        <v>37</v>
      </c>
      <c r="F3933" t="s">
        <v>39</v>
      </c>
      <c r="G3933">
        <v>121</v>
      </c>
      <c r="H3933">
        <v>43247140</v>
      </c>
      <c r="I3933">
        <v>55000000</v>
      </c>
      <c r="J3933">
        <v>7.1</v>
      </c>
      <c r="K3933">
        <f>Table1[[#This Row],[Gross Earning]]-Table1[[#This Row],[Budget]]</f>
        <v>-11752860</v>
      </c>
    </row>
    <row r="3934" spans="1:11">
      <c r="A3934" t="s">
        <v>14384</v>
      </c>
      <c r="B3934" s="3">
        <v>2007</v>
      </c>
      <c r="C3934" t="s">
        <v>14383</v>
      </c>
      <c r="D3934" t="s">
        <v>2125</v>
      </c>
      <c r="E3934" t="s">
        <v>37</v>
      </c>
      <c r="F3934" t="s">
        <v>585</v>
      </c>
      <c r="G3934">
        <v>120</v>
      </c>
      <c r="H3934">
        <v>214202</v>
      </c>
      <c r="I3934">
        <v>12000000</v>
      </c>
      <c r="J3934">
        <v>7.5</v>
      </c>
      <c r="K3934">
        <f>Table1[[#This Row],[Gross Earning]]-Table1[[#This Row],[Budget]]</f>
        <v>-11785798</v>
      </c>
    </row>
    <row r="3935" spans="1:11">
      <c r="A3935" t="s">
        <v>1146</v>
      </c>
      <c r="B3935" s="3">
        <v>2011</v>
      </c>
      <c r="C3935" t="s">
        <v>40</v>
      </c>
      <c r="D3935" t="s">
        <v>1145</v>
      </c>
      <c r="E3935" t="s">
        <v>37</v>
      </c>
      <c r="F3935" t="s">
        <v>95</v>
      </c>
      <c r="G3935">
        <v>107</v>
      </c>
      <c r="H3935">
        <v>123207194</v>
      </c>
      <c r="I3935">
        <v>135000000</v>
      </c>
      <c r="J3935">
        <v>7.2</v>
      </c>
      <c r="K3935">
        <f>Table1[[#This Row],[Gross Earning]]-Table1[[#This Row],[Budget]]</f>
        <v>-11792806</v>
      </c>
    </row>
    <row r="3936" spans="1:11">
      <c r="A3936" t="s">
        <v>14396</v>
      </c>
      <c r="B3936" s="3">
        <v>1999</v>
      </c>
      <c r="C3936" t="s">
        <v>14395</v>
      </c>
      <c r="D3936" t="s">
        <v>1671</v>
      </c>
      <c r="E3936" t="s">
        <v>37</v>
      </c>
      <c r="F3936" t="s">
        <v>585</v>
      </c>
      <c r="G3936">
        <v>110</v>
      </c>
      <c r="H3936">
        <v>175370</v>
      </c>
      <c r="I3936">
        <v>12000000</v>
      </c>
      <c r="J3936">
        <v>4.5999999999999996</v>
      </c>
      <c r="K3936">
        <f>Table1[[#This Row],[Gross Earning]]-Table1[[#This Row],[Budget]]</f>
        <v>-11824630</v>
      </c>
    </row>
    <row r="3937" spans="1:11">
      <c r="A3937" t="s">
        <v>13854</v>
      </c>
      <c r="B3937" s="3">
        <v>2006</v>
      </c>
      <c r="C3937" t="s">
        <v>10145</v>
      </c>
      <c r="D3937" t="s">
        <v>1831</v>
      </c>
      <c r="E3937" t="s">
        <v>37</v>
      </c>
      <c r="F3937" t="s">
        <v>585</v>
      </c>
      <c r="G3937">
        <v>125</v>
      </c>
      <c r="H3937">
        <v>1172769</v>
      </c>
      <c r="I3937">
        <v>13000000</v>
      </c>
      <c r="J3937">
        <v>7.1</v>
      </c>
      <c r="K3937">
        <f>Table1[[#This Row],[Gross Earning]]-Table1[[#This Row],[Budget]]</f>
        <v>-11827231</v>
      </c>
    </row>
    <row r="3938" spans="1:11">
      <c r="A3938" t="s">
        <v>1320</v>
      </c>
      <c r="B3938" s="3">
        <v>2012</v>
      </c>
      <c r="C3938" t="s">
        <v>1318</v>
      </c>
      <c r="D3938" t="s">
        <v>50</v>
      </c>
      <c r="E3938" t="s">
        <v>37</v>
      </c>
      <c r="F3938" t="s">
        <v>39</v>
      </c>
      <c r="G3938">
        <v>135</v>
      </c>
      <c r="H3938">
        <v>113165635</v>
      </c>
      <c r="I3938">
        <v>125000000</v>
      </c>
      <c r="J3938">
        <v>6.7</v>
      </c>
      <c r="K3938">
        <f>Table1[[#This Row],[Gross Earning]]-Table1[[#This Row],[Budget]]</f>
        <v>-11834365</v>
      </c>
    </row>
    <row r="3939" spans="1:11">
      <c r="A3939" t="s">
        <v>12273</v>
      </c>
      <c r="B3939" s="3">
        <v>2006</v>
      </c>
      <c r="C3939" t="s">
        <v>1744</v>
      </c>
      <c r="D3939" t="s">
        <v>6419</v>
      </c>
      <c r="E3939" t="s">
        <v>37</v>
      </c>
      <c r="F3939" t="s">
        <v>39</v>
      </c>
      <c r="G3939">
        <v>107</v>
      </c>
      <c r="H3939">
        <v>7156725</v>
      </c>
      <c r="I3939">
        <v>19000000</v>
      </c>
      <c r="J3939">
        <v>5.5</v>
      </c>
      <c r="K3939">
        <f>Table1[[#This Row],[Gross Earning]]-Table1[[#This Row],[Budget]]</f>
        <v>-11843275</v>
      </c>
    </row>
    <row r="3940" spans="1:11">
      <c r="A3940" t="s">
        <v>13868</v>
      </c>
      <c r="B3940" s="3">
        <v>2006</v>
      </c>
      <c r="C3940" t="s">
        <v>10161</v>
      </c>
      <c r="D3940" t="s">
        <v>1726</v>
      </c>
      <c r="E3940" t="s">
        <v>37</v>
      </c>
      <c r="F3940" t="s">
        <v>585</v>
      </c>
      <c r="G3940">
        <v>118</v>
      </c>
      <c r="H3940">
        <v>1150403</v>
      </c>
      <c r="I3940">
        <v>13000000</v>
      </c>
      <c r="J3940">
        <v>7.1</v>
      </c>
      <c r="K3940">
        <f>Table1[[#This Row],[Gross Earning]]-Table1[[#This Row],[Budget]]</f>
        <v>-11849597</v>
      </c>
    </row>
    <row r="3941" spans="1:11">
      <c r="A3941" t="s">
        <v>14465</v>
      </c>
      <c r="B3941" s="3">
        <v>1993</v>
      </c>
      <c r="C3941" t="s">
        <v>14462</v>
      </c>
      <c r="D3941" t="s">
        <v>3409</v>
      </c>
      <c r="E3941" t="s">
        <v>676</v>
      </c>
      <c r="G3941">
        <v>134</v>
      </c>
      <c r="H3941">
        <v>48856</v>
      </c>
      <c r="I3941">
        <v>11900000</v>
      </c>
      <c r="J3941">
        <v>7.5</v>
      </c>
      <c r="K3941">
        <f>Table1[[#This Row],[Gross Earning]]-Table1[[#This Row],[Budget]]</f>
        <v>-11851144</v>
      </c>
    </row>
    <row r="3942" spans="1:11">
      <c r="A3942" t="s">
        <v>14374</v>
      </c>
      <c r="B3942" s="3">
        <v>1997</v>
      </c>
      <c r="C3942" t="s">
        <v>10145</v>
      </c>
      <c r="D3942" t="s">
        <v>2527</v>
      </c>
      <c r="E3942" t="s">
        <v>37</v>
      </c>
      <c r="F3942" t="s">
        <v>585</v>
      </c>
      <c r="G3942">
        <v>107</v>
      </c>
      <c r="H3942">
        <v>141853</v>
      </c>
      <c r="I3942">
        <v>12000000</v>
      </c>
      <c r="J3942">
        <v>6</v>
      </c>
      <c r="K3942">
        <f>Table1[[#This Row],[Gross Earning]]-Table1[[#This Row],[Budget]]</f>
        <v>-11858147</v>
      </c>
    </row>
    <row r="3943" spans="1:11">
      <c r="A3943" t="s">
        <v>14410</v>
      </c>
      <c r="B3943" s="3">
        <v>2009</v>
      </c>
      <c r="C3943" t="s">
        <v>14408</v>
      </c>
      <c r="D3943" t="s">
        <v>1961</v>
      </c>
      <c r="E3943" t="s">
        <v>1946</v>
      </c>
      <c r="F3943" t="s">
        <v>585</v>
      </c>
      <c r="G3943">
        <v>132</v>
      </c>
      <c r="H3943">
        <v>119922</v>
      </c>
      <c r="I3943">
        <v>12000000</v>
      </c>
      <c r="J3943">
        <v>7.7</v>
      </c>
      <c r="K3943">
        <f>Table1[[#This Row],[Gross Earning]]-Table1[[#This Row],[Budget]]</f>
        <v>-11880078</v>
      </c>
    </row>
    <row r="3944" spans="1:11">
      <c r="A3944" t="s">
        <v>11275</v>
      </c>
      <c r="B3944" s="3">
        <v>2007</v>
      </c>
      <c r="C3944" t="s">
        <v>2656</v>
      </c>
      <c r="D3944" t="s">
        <v>1752</v>
      </c>
      <c r="E3944" t="s">
        <v>37</v>
      </c>
      <c r="F3944" t="s">
        <v>39</v>
      </c>
      <c r="G3944">
        <v>91</v>
      </c>
      <c r="H3944">
        <v>8104069</v>
      </c>
      <c r="I3944">
        <v>20000000</v>
      </c>
      <c r="J3944">
        <v>4.5</v>
      </c>
      <c r="K3944">
        <f>Table1[[#This Row],[Gross Earning]]-Table1[[#This Row],[Budget]]</f>
        <v>-11895931</v>
      </c>
    </row>
    <row r="3945" spans="1:11">
      <c r="A3945" t="s">
        <v>11291</v>
      </c>
      <c r="B3945" s="3">
        <v>2014</v>
      </c>
      <c r="C3945" t="s">
        <v>7076</v>
      </c>
      <c r="D3945" t="s">
        <v>11289</v>
      </c>
      <c r="E3945" t="s">
        <v>37</v>
      </c>
      <c r="F3945" t="s">
        <v>585</v>
      </c>
      <c r="G3945">
        <v>148</v>
      </c>
      <c r="H3945">
        <v>8093318</v>
      </c>
      <c r="I3945">
        <v>20000000</v>
      </c>
      <c r="J3945">
        <v>6.7</v>
      </c>
      <c r="K3945">
        <f>Table1[[#This Row],[Gross Earning]]-Table1[[#This Row],[Budget]]</f>
        <v>-11906682</v>
      </c>
    </row>
    <row r="3946" spans="1:11">
      <c r="A3946" t="s">
        <v>17279</v>
      </c>
      <c r="B3946" s="3">
        <v>2012</v>
      </c>
      <c r="C3946" t="s">
        <v>13271</v>
      </c>
      <c r="D3946" t="s">
        <v>2125</v>
      </c>
      <c r="E3946" t="s">
        <v>37</v>
      </c>
      <c r="F3946" t="s">
        <v>585</v>
      </c>
      <c r="G3946">
        <v>95</v>
      </c>
      <c r="H3946">
        <v>65804</v>
      </c>
      <c r="I3946">
        <v>12000000</v>
      </c>
      <c r="J3946">
        <v>6.3</v>
      </c>
      <c r="K3946">
        <f>Table1[[#This Row],[Gross Earning]]-Table1[[#This Row],[Budget]]</f>
        <v>-11934196</v>
      </c>
    </row>
    <row r="3947" spans="1:11">
      <c r="A3947" t="s">
        <v>11279</v>
      </c>
      <c r="B3947" s="3">
        <v>2004</v>
      </c>
      <c r="C3947" t="s">
        <v>3657</v>
      </c>
      <c r="D3947" t="s">
        <v>3090</v>
      </c>
      <c r="E3947" t="s">
        <v>37</v>
      </c>
      <c r="F3947" t="s">
        <v>39</v>
      </c>
      <c r="G3947">
        <v>108</v>
      </c>
      <c r="H3947">
        <v>8054280</v>
      </c>
      <c r="I3947">
        <v>20000000</v>
      </c>
      <c r="J3947">
        <v>6.3</v>
      </c>
      <c r="K3947">
        <f>Table1[[#This Row],[Gross Earning]]-Table1[[#This Row],[Budget]]</f>
        <v>-11945720</v>
      </c>
    </row>
    <row r="3948" spans="1:11">
      <c r="A3948" t="s">
        <v>9852</v>
      </c>
      <c r="B3948" s="3">
        <v>1999</v>
      </c>
      <c r="C3948" t="s">
        <v>4704</v>
      </c>
      <c r="D3948" t="s">
        <v>3409</v>
      </c>
      <c r="E3948" t="s">
        <v>37</v>
      </c>
      <c r="F3948" t="s">
        <v>585</v>
      </c>
      <c r="G3948">
        <v>145</v>
      </c>
      <c r="H3948">
        <v>13038660</v>
      </c>
      <c r="I3948">
        <v>25000000</v>
      </c>
      <c r="J3948">
        <v>7.3</v>
      </c>
      <c r="K3948">
        <f>Table1[[#This Row],[Gross Earning]]-Table1[[#This Row],[Budget]]</f>
        <v>-11961340</v>
      </c>
    </row>
    <row r="3949" spans="1:11">
      <c r="A3949" t="s">
        <v>13879</v>
      </c>
      <c r="B3949" s="3">
        <v>2011</v>
      </c>
      <c r="C3949" t="s">
        <v>12455</v>
      </c>
      <c r="D3949" t="s">
        <v>7566</v>
      </c>
      <c r="E3949" t="s">
        <v>37</v>
      </c>
      <c r="F3949" t="s">
        <v>585</v>
      </c>
      <c r="G3949">
        <v>88</v>
      </c>
      <c r="H3949">
        <v>1024175</v>
      </c>
      <c r="I3949">
        <v>13000000</v>
      </c>
      <c r="J3949">
        <v>6.6</v>
      </c>
      <c r="K3949">
        <f>Table1[[#This Row],[Gross Earning]]-Table1[[#This Row],[Budget]]</f>
        <v>-11975825</v>
      </c>
    </row>
    <row r="3950" spans="1:11">
      <c r="A3950" t="s">
        <v>14441</v>
      </c>
      <c r="B3950" s="3">
        <v>2015</v>
      </c>
      <c r="C3950" t="s">
        <v>14439</v>
      </c>
      <c r="D3950" t="s">
        <v>3409</v>
      </c>
      <c r="E3950" t="s">
        <v>37</v>
      </c>
      <c r="F3950" t="s">
        <v>585</v>
      </c>
      <c r="G3950">
        <v>111</v>
      </c>
      <c r="H3950">
        <v>14616</v>
      </c>
      <c r="I3950">
        <v>12000000</v>
      </c>
      <c r="J3950">
        <v>7.5</v>
      </c>
      <c r="K3950">
        <f>Table1[[#This Row],[Gross Earning]]-Table1[[#This Row],[Budget]]</f>
        <v>-11985384</v>
      </c>
    </row>
    <row r="3951" spans="1:11">
      <c r="A3951" t="s">
        <v>10512</v>
      </c>
      <c r="B3951" s="3">
        <v>1977</v>
      </c>
      <c r="C3951" t="s">
        <v>4733</v>
      </c>
      <c r="D3951" t="s">
        <v>1826</v>
      </c>
      <c r="E3951" t="s">
        <v>37</v>
      </c>
      <c r="F3951" t="s">
        <v>95</v>
      </c>
      <c r="G3951">
        <v>92</v>
      </c>
      <c r="I3951">
        <v>12000000</v>
      </c>
      <c r="J3951">
        <v>7.7</v>
      </c>
      <c r="K3951">
        <f>Table1[[#This Row],[Gross Earning]]-Table1[[#This Row],[Budget]]</f>
        <v>-12000000</v>
      </c>
    </row>
    <row r="3952" spans="1:11">
      <c r="A3952" t="s">
        <v>11145</v>
      </c>
      <c r="B3952" s="3">
        <v>1965</v>
      </c>
      <c r="C3952" t="s">
        <v>11143</v>
      </c>
      <c r="D3952" t="s">
        <v>5940</v>
      </c>
      <c r="E3952" t="s">
        <v>37</v>
      </c>
      <c r="F3952" t="s">
        <v>277</v>
      </c>
      <c r="G3952">
        <v>225</v>
      </c>
      <c r="H3952">
        <v>8000000</v>
      </c>
      <c r="I3952">
        <v>20000000</v>
      </c>
      <c r="J3952">
        <v>6.6</v>
      </c>
      <c r="K3952">
        <f>Table1[[#This Row],[Gross Earning]]-Table1[[#This Row],[Budget]]</f>
        <v>-12000000</v>
      </c>
    </row>
    <row r="3953" spans="1:11">
      <c r="A3953" t="s">
        <v>11960</v>
      </c>
      <c r="B3953" s="3">
        <v>1981</v>
      </c>
      <c r="C3953" t="s">
        <v>11958</v>
      </c>
      <c r="D3953" t="s">
        <v>42</v>
      </c>
      <c r="E3953" t="s">
        <v>37</v>
      </c>
      <c r="F3953" t="s">
        <v>95</v>
      </c>
      <c r="G3953">
        <v>108</v>
      </c>
      <c r="H3953">
        <v>6000000</v>
      </c>
      <c r="I3953">
        <v>18000000</v>
      </c>
      <c r="J3953">
        <v>6.7</v>
      </c>
      <c r="K3953">
        <f>Table1[[#This Row],[Gross Earning]]-Table1[[#This Row],[Budget]]</f>
        <v>-12000000</v>
      </c>
    </row>
    <row r="3954" spans="1:11">
      <c r="A3954" t="s">
        <v>13566</v>
      </c>
      <c r="B3954" s="3">
        <v>2010</v>
      </c>
      <c r="C3954" t="s">
        <v>13564</v>
      </c>
      <c r="D3954" t="s">
        <v>1325</v>
      </c>
      <c r="E3954" t="s">
        <v>1946</v>
      </c>
      <c r="F3954" t="s">
        <v>585</v>
      </c>
      <c r="G3954">
        <v>117</v>
      </c>
      <c r="I3954">
        <v>12000000</v>
      </c>
      <c r="J3954">
        <v>6.9</v>
      </c>
      <c r="K3954">
        <f>Table1[[#This Row],[Gross Earning]]-Table1[[#This Row],[Budget]]</f>
        <v>-12000000</v>
      </c>
    </row>
    <row r="3955" spans="1:11">
      <c r="A3955" t="s">
        <v>14100</v>
      </c>
      <c r="B3955" s="3">
        <v>1970</v>
      </c>
      <c r="C3955" t="s">
        <v>14099</v>
      </c>
      <c r="D3955" t="s">
        <v>7249</v>
      </c>
      <c r="E3955" t="s">
        <v>37</v>
      </c>
      <c r="F3955" t="s">
        <v>14104</v>
      </c>
      <c r="G3955">
        <v>172</v>
      </c>
      <c r="I3955">
        <v>12000000</v>
      </c>
      <c r="J3955">
        <v>8</v>
      </c>
      <c r="K3955">
        <f>Table1[[#This Row],[Gross Earning]]-Table1[[#This Row],[Budget]]</f>
        <v>-12000000</v>
      </c>
    </row>
    <row r="3956" spans="1:11">
      <c r="A3956" t="s">
        <v>14152</v>
      </c>
      <c r="B3956" s="3">
        <v>1979</v>
      </c>
      <c r="C3956" t="s">
        <v>4712</v>
      </c>
      <c r="D3956" t="s">
        <v>10222</v>
      </c>
      <c r="E3956" t="s">
        <v>37</v>
      </c>
      <c r="F3956" t="s">
        <v>95</v>
      </c>
      <c r="G3956">
        <v>102</v>
      </c>
      <c r="I3956">
        <v>12000000</v>
      </c>
      <c r="J3956">
        <v>5.4</v>
      </c>
      <c r="K3956">
        <f>Table1[[#This Row],[Gross Earning]]-Table1[[#This Row],[Budget]]</f>
        <v>-12000000</v>
      </c>
    </row>
    <row r="3957" spans="1:11">
      <c r="A3957" t="s">
        <v>14175</v>
      </c>
      <c r="B3957" s="3">
        <v>1978</v>
      </c>
      <c r="C3957" t="s">
        <v>14099</v>
      </c>
      <c r="D3957" t="s">
        <v>4075</v>
      </c>
      <c r="E3957" t="s">
        <v>37</v>
      </c>
      <c r="F3957" t="s">
        <v>585</v>
      </c>
      <c r="G3957">
        <v>125</v>
      </c>
      <c r="I3957">
        <v>12000000</v>
      </c>
      <c r="J3957">
        <v>7</v>
      </c>
      <c r="K3957">
        <f>Table1[[#This Row],[Gross Earning]]-Table1[[#This Row],[Budget]]</f>
        <v>-12000000</v>
      </c>
    </row>
    <row r="3958" spans="1:11">
      <c r="A3958" t="s">
        <v>14225</v>
      </c>
      <c r="B3958" s="3">
        <v>1981</v>
      </c>
      <c r="C3958" t="s">
        <v>9333</v>
      </c>
      <c r="D3958" t="s">
        <v>5274</v>
      </c>
      <c r="E3958" t="s">
        <v>37</v>
      </c>
      <c r="F3958" t="s">
        <v>585</v>
      </c>
      <c r="G3958">
        <v>122</v>
      </c>
      <c r="I3958">
        <v>12000000</v>
      </c>
      <c r="J3958">
        <v>6.6</v>
      </c>
      <c r="K3958">
        <f>Table1[[#This Row],[Gross Earning]]-Table1[[#This Row],[Budget]]</f>
        <v>-12000000</v>
      </c>
    </row>
    <row r="3959" spans="1:11">
      <c r="A3959" t="s">
        <v>14315</v>
      </c>
      <c r="B3959" s="3">
        <v>1981</v>
      </c>
      <c r="C3959" t="s">
        <v>1516</v>
      </c>
      <c r="D3959" t="s">
        <v>14314</v>
      </c>
      <c r="E3959" t="s">
        <v>37</v>
      </c>
      <c r="F3959" t="s">
        <v>95</v>
      </c>
      <c r="G3959">
        <v>100</v>
      </c>
      <c r="I3959">
        <v>12000000</v>
      </c>
      <c r="J3959">
        <v>5.7</v>
      </c>
      <c r="K3959">
        <f>Table1[[#This Row],[Gross Earning]]-Table1[[#This Row],[Budget]]</f>
        <v>-12000000</v>
      </c>
    </row>
    <row r="3960" spans="1:11">
      <c r="A3960" t="s">
        <v>14421</v>
      </c>
      <c r="B3960" s="3">
        <v>2010</v>
      </c>
      <c r="C3960" t="s">
        <v>14419</v>
      </c>
      <c r="D3960" t="s">
        <v>571</v>
      </c>
      <c r="E3960" t="s">
        <v>676</v>
      </c>
      <c r="F3960" t="s">
        <v>1126</v>
      </c>
      <c r="G3960">
        <v>138</v>
      </c>
      <c r="I3960">
        <v>12000000</v>
      </c>
      <c r="J3960">
        <v>6.1</v>
      </c>
      <c r="K3960">
        <f>Table1[[#This Row],[Gross Earning]]-Table1[[#This Row],[Budget]]</f>
        <v>-12000000</v>
      </c>
    </row>
    <row r="3961" spans="1:11">
      <c r="A3961" t="s">
        <v>14435</v>
      </c>
      <c r="B3961" s="3">
        <v>2009</v>
      </c>
      <c r="C3961" t="s">
        <v>14431</v>
      </c>
      <c r="D3961" t="s">
        <v>14433</v>
      </c>
      <c r="E3961" t="s">
        <v>37</v>
      </c>
      <c r="F3961" t="s">
        <v>585</v>
      </c>
      <c r="G3961">
        <v>99</v>
      </c>
      <c r="I3961">
        <v>12000000</v>
      </c>
      <c r="J3961">
        <v>6.9</v>
      </c>
      <c r="K3961">
        <f>Table1[[#This Row],[Gross Earning]]-Table1[[#This Row],[Budget]]</f>
        <v>-12000000</v>
      </c>
    </row>
    <row r="3962" spans="1:11">
      <c r="A3962" t="s">
        <v>14455</v>
      </c>
      <c r="B3962" s="3">
        <v>2015</v>
      </c>
      <c r="C3962" t="s">
        <v>14451</v>
      </c>
      <c r="D3962" t="s">
        <v>14453</v>
      </c>
      <c r="E3962" t="s">
        <v>37</v>
      </c>
      <c r="F3962" t="s">
        <v>95</v>
      </c>
      <c r="G3962">
        <v>89</v>
      </c>
      <c r="I3962">
        <v>12000000</v>
      </c>
      <c r="J3962">
        <v>2.8</v>
      </c>
      <c r="K3962">
        <f>Table1[[#This Row],[Gross Earning]]-Table1[[#This Row],[Budget]]</f>
        <v>-12000000</v>
      </c>
    </row>
    <row r="3963" spans="1:11">
      <c r="A3963" t="s">
        <v>14475</v>
      </c>
      <c r="B3963" s="3">
        <v>2015</v>
      </c>
      <c r="C3963" t="s">
        <v>14473</v>
      </c>
      <c r="D3963" t="s">
        <v>3409</v>
      </c>
      <c r="E3963" t="s">
        <v>11707</v>
      </c>
      <c r="G3963">
        <v>130</v>
      </c>
      <c r="I3963">
        <v>12000000</v>
      </c>
      <c r="J3963">
        <v>6.2</v>
      </c>
      <c r="K3963">
        <f>Table1[[#This Row],[Gross Earning]]-Table1[[#This Row],[Budget]]</f>
        <v>-12000000</v>
      </c>
    </row>
    <row r="3964" spans="1:11">
      <c r="A3964" t="s">
        <v>14524</v>
      </c>
      <c r="B3964" s="3">
        <v>2014</v>
      </c>
      <c r="C3964" t="s">
        <v>10464</v>
      </c>
      <c r="D3964" t="s">
        <v>1752</v>
      </c>
      <c r="E3964" t="s">
        <v>37</v>
      </c>
      <c r="F3964" t="s">
        <v>4830</v>
      </c>
      <c r="G3964">
        <v>92</v>
      </c>
      <c r="I3964">
        <v>12000000</v>
      </c>
      <c r="J3964">
        <v>4.3</v>
      </c>
      <c r="K3964">
        <f>Table1[[#This Row],[Gross Earning]]-Table1[[#This Row],[Budget]]</f>
        <v>-12000000</v>
      </c>
    </row>
    <row r="3965" spans="1:11">
      <c r="A3965" t="s">
        <v>14676</v>
      </c>
      <c r="B3965" s="3">
        <v>2010</v>
      </c>
      <c r="C3965" t="s">
        <v>10505</v>
      </c>
      <c r="D3965" t="s">
        <v>2125</v>
      </c>
      <c r="E3965" t="s">
        <v>37</v>
      </c>
      <c r="F3965" t="s">
        <v>585</v>
      </c>
      <c r="G3965">
        <v>111</v>
      </c>
      <c r="I3965">
        <v>12000000</v>
      </c>
      <c r="J3965">
        <v>5.7</v>
      </c>
      <c r="K3965">
        <f>Table1[[#This Row],[Gross Earning]]-Table1[[#This Row],[Budget]]</f>
        <v>-12000000</v>
      </c>
    </row>
    <row r="3966" spans="1:11">
      <c r="A3966" t="s">
        <v>16417</v>
      </c>
      <c r="B3966" s="3">
        <v>2009</v>
      </c>
      <c r="C3966" t="s">
        <v>2843</v>
      </c>
      <c r="D3966" t="s">
        <v>16416</v>
      </c>
      <c r="E3966" t="s">
        <v>37</v>
      </c>
      <c r="F3966" t="s">
        <v>39</v>
      </c>
      <c r="G3966">
        <v>92</v>
      </c>
      <c r="I3966">
        <v>12000000</v>
      </c>
      <c r="J3966">
        <v>5.7</v>
      </c>
      <c r="K3966">
        <f>Table1[[#This Row],[Gross Earning]]-Table1[[#This Row],[Budget]]</f>
        <v>-12000000</v>
      </c>
    </row>
    <row r="3967" spans="1:11">
      <c r="A3967" t="s">
        <v>12416</v>
      </c>
      <c r="B3967" s="3">
        <v>2016</v>
      </c>
      <c r="C3967" t="s">
        <v>12414</v>
      </c>
      <c r="D3967" t="s">
        <v>3409</v>
      </c>
      <c r="E3967" t="s">
        <v>37</v>
      </c>
      <c r="F3967" t="s">
        <v>39</v>
      </c>
      <c r="G3967">
        <v>111</v>
      </c>
      <c r="H3967">
        <v>6462576</v>
      </c>
      <c r="I3967">
        <v>18500000</v>
      </c>
      <c r="J3967">
        <v>5.4</v>
      </c>
      <c r="K3967">
        <f>Table1[[#This Row],[Gross Earning]]-Table1[[#This Row],[Budget]]</f>
        <v>-12037424</v>
      </c>
    </row>
    <row r="3968" spans="1:11">
      <c r="A3968" t="s">
        <v>10437</v>
      </c>
      <c r="B3968" s="3">
        <v>2001</v>
      </c>
      <c r="C3968" t="s">
        <v>10435</v>
      </c>
      <c r="D3968" t="s">
        <v>2142</v>
      </c>
      <c r="E3968" t="s">
        <v>37</v>
      </c>
      <c r="F3968" t="s">
        <v>39</v>
      </c>
      <c r="G3968">
        <v>106</v>
      </c>
      <c r="H3968">
        <v>17951431</v>
      </c>
      <c r="I3968">
        <v>30000000</v>
      </c>
      <c r="J3968">
        <v>5.8</v>
      </c>
      <c r="K3968">
        <f>Table1[[#This Row],[Gross Earning]]-Table1[[#This Row],[Budget]]</f>
        <v>-12048569</v>
      </c>
    </row>
    <row r="3969" spans="1:11">
      <c r="A3969" t="s">
        <v>12340</v>
      </c>
      <c r="B3969" s="3">
        <v>2012</v>
      </c>
      <c r="C3969" t="s">
        <v>12337</v>
      </c>
      <c r="D3969" t="s">
        <v>5544</v>
      </c>
      <c r="E3969" t="s">
        <v>37</v>
      </c>
      <c r="F3969" t="s">
        <v>39</v>
      </c>
      <c r="G3969">
        <v>83</v>
      </c>
      <c r="H3969">
        <v>4930798</v>
      </c>
      <c r="I3969">
        <v>17000000</v>
      </c>
      <c r="J3969">
        <v>4.0999999999999996</v>
      </c>
      <c r="K3969">
        <f>Table1[[#This Row],[Gross Earning]]-Table1[[#This Row],[Budget]]</f>
        <v>-12069202</v>
      </c>
    </row>
    <row r="3970" spans="1:11">
      <c r="A3970" t="s">
        <v>8801</v>
      </c>
      <c r="B3970" s="3">
        <v>2002</v>
      </c>
      <c r="C3970" t="s">
        <v>6102</v>
      </c>
      <c r="D3970" t="s">
        <v>1681</v>
      </c>
      <c r="E3970" t="s">
        <v>37</v>
      </c>
      <c r="F3970" t="s">
        <v>39</v>
      </c>
      <c r="G3970">
        <v>99</v>
      </c>
      <c r="H3970">
        <v>16930185</v>
      </c>
      <c r="I3970">
        <v>29000000</v>
      </c>
      <c r="J3970">
        <v>5.3</v>
      </c>
      <c r="K3970">
        <f>Table1[[#This Row],[Gross Earning]]-Table1[[#This Row],[Budget]]</f>
        <v>-12069815</v>
      </c>
    </row>
    <row r="3971" spans="1:11">
      <c r="A3971" t="s">
        <v>7541</v>
      </c>
      <c r="B3971" s="3">
        <v>2004</v>
      </c>
      <c r="C3971" t="s">
        <v>7540</v>
      </c>
      <c r="D3971" t="s">
        <v>2614</v>
      </c>
      <c r="E3971" t="s">
        <v>37</v>
      </c>
      <c r="F3971" t="s">
        <v>95</v>
      </c>
      <c r="G3971">
        <v>96</v>
      </c>
      <c r="H3971">
        <v>22913677</v>
      </c>
      <c r="I3971">
        <v>35000000</v>
      </c>
      <c r="J3971">
        <v>6.3</v>
      </c>
      <c r="K3971">
        <f>Table1[[#This Row],[Gross Earning]]-Table1[[#This Row],[Budget]]</f>
        <v>-12086323</v>
      </c>
    </row>
    <row r="3972" spans="1:11">
      <c r="A3972" t="s">
        <v>11969</v>
      </c>
      <c r="B3972" s="3">
        <v>1994</v>
      </c>
      <c r="C3972" t="s">
        <v>255</v>
      </c>
      <c r="D3972" t="s">
        <v>4167</v>
      </c>
      <c r="E3972" t="s">
        <v>37</v>
      </c>
      <c r="F3972" t="s">
        <v>585</v>
      </c>
      <c r="G3972">
        <v>127</v>
      </c>
      <c r="H3972">
        <v>5887457</v>
      </c>
      <c r="I3972">
        <v>18000000</v>
      </c>
      <c r="J3972">
        <v>7.9</v>
      </c>
      <c r="K3972">
        <f>Table1[[#This Row],[Gross Earning]]-Table1[[#This Row],[Budget]]</f>
        <v>-12112543</v>
      </c>
    </row>
    <row r="3973" spans="1:11">
      <c r="A3973" t="s">
        <v>5889</v>
      </c>
      <c r="B3973" s="3">
        <v>2008</v>
      </c>
      <c r="C3973" t="s">
        <v>48</v>
      </c>
      <c r="D3973" t="s">
        <v>214</v>
      </c>
      <c r="E3973" t="s">
        <v>37</v>
      </c>
      <c r="F3973" t="s">
        <v>585</v>
      </c>
      <c r="G3973">
        <v>119</v>
      </c>
      <c r="H3973">
        <v>22877808</v>
      </c>
      <c r="I3973">
        <v>35000000</v>
      </c>
      <c r="J3973">
        <v>7.3</v>
      </c>
      <c r="K3973">
        <f>Table1[[#This Row],[Gross Earning]]-Table1[[#This Row],[Budget]]</f>
        <v>-12122192</v>
      </c>
    </row>
    <row r="3974" spans="1:11">
      <c r="A3974" t="s">
        <v>11259</v>
      </c>
      <c r="B3974" s="3">
        <v>2009</v>
      </c>
      <c r="C3974" t="s">
        <v>7109</v>
      </c>
      <c r="D3974" t="s">
        <v>7043</v>
      </c>
      <c r="E3974" t="s">
        <v>37</v>
      </c>
      <c r="F3974" t="s">
        <v>39</v>
      </c>
      <c r="G3974">
        <v>99</v>
      </c>
      <c r="H3974">
        <v>8855646</v>
      </c>
      <c r="I3974">
        <v>21000000</v>
      </c>
      <c r="J3974">
        <v>7.2</v>
      </c>
      <c r="K3974">
        <f>Table1[[#This Row],[Gross Earning]]-Table1[[#This Row],[Budget]]</f>
        <v>-12144354</v>
      </c>
    </row>
    <row r="3975" spans="1:11">
      <c r="A3975" t="s">
        <v>9329</v>
      </c>
      <c r="B3975" s="3">
        <v>1994</v>
      </c>
      <c r="C3975" t="s">
        <v>9327</v>
      </c>
      <c r="D3975" t="s">
        <v>9328</v>
      </c>
      <c r="E3975" t="s">
        <v>37</v>
      </c>
      <c r="F3975" t="s">
        <v>39</v>
      </c>
      <c r="G3975">
        <v>99</v>
      </c>
      <c r="H3975">
        <v>13829734</v>
      </c>
      <c r="I3975">
        <v>26000000</v>
      </c>
      <c r="J3975">
        <v>4.3</v>
      </c>
      <c r="K3975">
        <f>Table1[[#This Row],[Gross Earning]]-Table1[[#This Row],[Budget]]</f>
        <v>-12170266</v>
      </c>
    </row>
    <row r="3976" spans="1:11">
      <c r="A3976" t="s">
        <v>13583</v>
      </c>
      <c r="B3976" s="3">
        <v>2010</v>
      </c>
      <c r="C3976" t="s">
        <v>3891</v>
      </c>
      <c r="D3976" t="s">
        <v>1415</v>
      </c>
      <c r="E3976" t="s">
        <v>37</v>
      </c>
      <c r="F3976" t="s">
        <v>95</v>
      </c>
      <c r="G3976">
        <v>90</v>
      </c>
      <c r="H3976">
        <v>1752214</v>
      </c>
      <c r="I3976">
        <v>14000000</v>
      </c>
      <c r="J3976">
        <v>7.7</v>
      </c>
      <c r="K3976">
        <f>Table1[[#This Row],[Gross Earning]]-Table1[[#This Row],[Budget]]</f>
        <v>-12247786</v>
      </c>
    </row>
    <row r="3977" spans="1:11">
      <c r="A3977" t="s">
        <v>11900</v>
      </c>
      <c r="B3977" s="3">
        <v>2015</v>
      </c>
      <c r="C3977" t="s">
        <v>5289</v>
      </c>
      <c r="D3977" t="s">
        <v>1544</v>
      </c>
      <c r="E3977" t="s">
        <v>37</v>
      </c>
      <c r="F3977" t="s">
        <v>585</v>
      </c>
      <c r="G3977">
        <v>122</v>
      </c>
      <c r="H3977">
        <v>17750583</v>
      </c>
      <c r="I3977">
        <v>30000000</v>
      </c>
      <c r="J3977">
        <v>7.2</v>
      </c>
      <c r="K3977">
        <f>Table1[[#This Row],[Gross Earning]]-Table1[[#This Row],[Budget]]</f>
        <v>-12249417</v>
      </c>
    </row>
    <row r="3978" spans="1:11">
      <c r="A3978" t="s">
        <v>11981</v>
      </c>
      <c r="B3978" s="3">
        <v>2008</v>
      </c>
      <c r="C3978" t="s">
        <v>1294</v>
      </c>
      <c r="D3978" t="s">
        <v>334</v>
      </c>
      <c r="E3978" t="s">
        <v>37</v>
      </c>
      <c r="F3978" t="s">
        <v>585</v>
      </c>
      <c r="G3978">
        <v>114</v>
      </c>
      <c r="H3978">
        <v>5694401</v>
      </c>
      <c r="I3978">
        <v>18000000</v>
      </c>
      <c r="J3978">
        <v>7.3</v>
      </c>
      <c r="K3978">
        <f>Table1[[#This Row],[Gross Earning]]-Table1[[#This Row],[Budget]]</f>
        <v>-12305599</v>
      </c>
    </row>
    <row r="3979" spans="1:11">
      <c r="A3979" t="s">
        <v>10476</v>
      </c>
      <c r="B3979" s="3">
        <v>1999</v>
      </c>
      <c r="C3979" t="s">
        <v>7498</v>
      </c>
      <c r="D3979" t="s">
        <v>2717</v>
      </c>
      <c r="E3979" t="s">
        <v>37</v>
      </c>
      <c r="F3979" t="s">
        <v>95</v>
      </c>
      <c r="G3979">
        <v>77</v>
      </c>
      <c r="H3979">
        <v>9694105</v>
      </c>
      <c r="I3979">
        <v>22000000</v>
      </c>
      <c r="J3979">
        <v>3.8</v>
      </c>
      <c r="K3979">
        <f>Table1[[#This Row],[Gross Earning]]-Table1[[#This Row],[Budget]]</f>
        <v>-12305895</v>
      </c>
    </row>
    <row r="3980" spans="1:11">
      <c r="A3980" t="s">
        <v>6658</v>
      </c>
      <c r="B3980" s="3">
        <v>1996</v>
      </c>
      <c r="C3980" t="s">
        <v>4712</v>
      </c>
      <c r="D3980" t="s">
        <v>4332</v>
      </c>
      <c r="E3980" t="s">
        <v>37</v>
      </c>
      <c r="F3980" t="s">
        <v>39</v>
      </c>
      <c r="G3980">
        <v>99</v>
      </c>
      <c r="H3980">
        <v>27663982</v>
      </c>
      <c r="I3980">
        <v>40000000</v>
      </c>
      <c r="J3980">
        <v>4.4000000000000004</v>
      </c>
      <c r="K3980">
        <f>Table1[[#This Row],[Gross Earning]]-Table1[[#This Row],[Budget]]</f>
        <v>-12336018</v>
      </c>
    </row>
    <row r="3981" spans="1:11">
      <c r="A3981" t="s">
        <v>10276</v>
      </c>
      <c r="B3981" s="3">
        <v>1999</v>
      </c>
      <c r="C3981" t="s">
        <v>5050</v>
      </c>
      <c r="D3981" t="s">
        <v>214</v>
      </c>
      <c r="E3981" t="s">
        <v>37</v>
      </c>
      <c r="F3981" t="s">
        <v>585</v>
      </c>
      <c r="G3981">
        <v>102</v>
      </c>
      <c r="H3981">
        <v>10660147</v>
      </c>
      <c r="I3981">
        <v>23000000</v>
      </c>
      <c r="J3981">
        <v>7.2</v>
      </c>
      <c r="K3981">
        <f>Table1[[#This Row],[Gross Earning]]-Table1[[#This Row],[Budget]]</f>
        <v>-12339853</v>
      </c>
    </row>
    <row r="3982" spans="1:11">
      <c r="A3982" t="s">
        <v>5247</v>
      </c>
      <c r="B3982" s="3">
        <v>1994</v>
      </c>
      <c r="C3982" t="s">
        <v>5245</v>
      </c>
      <c r="D3982" t="s">
        <v>422</v>
      </c>
      <c r="E3982" t="s">
        <v>37</v>
      </c>
      <c r="F3982" t="s">
        <v>585</v>
      </c>
      <c r="G3982">
        <v>104</v>
      </c>
      <c r="H3982">
        <v>42610000</v>
      </c>
      <c r="I3982">
        <v>55000000</v>
      </c>
      <c r="J3982">
        <v>5.5</v>
      </c>
      <c r="K3982">
        <f>Table1[[#This Row],[Gross Earning]]-Table1[[#This Row],[Budget]]</f>
        <v>-12390000</v>
      </c>
    </row>
    <row r="3983" spans="1:11">
      <c r="A3983" t="s">
        <v>6865</v>
      </c>
      <c r="B3983" s="3">
        <v>1995</v>
      </c>
      <c r="C3983" t="s">
        <v>4392</v>
      </c>
      <c r="D3983" t="s">
        <v>5316</v>
      </c>
      <c r="E3983" t="s">
        <v>37</v>
      </c>
      <c r="F3983" t="s">
        <v>39</v>
      </c>
      <c r="G3983">
        <v>107</v>
      </c>
      <c r="H3983">
        <v>7564000</v>
      </c>
      <c r="I3983">
        <v>20000000</v>
      </c>
      <c r="J3983">
        <v>6.2</v>
      </c>
      <c r="K3983">
        <f>Table1[[#This Row],[Gross Earning]]-Table1[[#This Row],[Budget]]</f>
        <v>-12436000</v>
      </c>
    </row>
    <row r="3984" spans="1:11">
      <c r="A3984" t="s">
        <v>5442</v>
      </c>
      <c r="B3984" s="3">
        <v>2010</v>
      </c>
      <c r="C3984" t="s">
        <v>521</v>
      </c>
      <c r="D3984" t="s">
        <v>3581</v>
      </c>
      <c r="E3984" t="s">
        <v>37</v>
      </c>
      <c r="F3984" t="s">
        <v>39</v>
      </c>
      <c r="G3984">
        <v>108</v>
      </c>
      <c r="H3984">
        <v>9528092</v>
      </c>
      <c r="I3984">
        <v>22000000</v>
      </c>
      <c r="J3984">
        <v>6.8</v>
      </c>
      <c r="K3984">
        <f>Table1[[#This Row],[Gross Earning]]-Table1[[#This Row],[Budget]]</f>
        <v>-12471908</v>
      </c>
    </row>
    <row r="3985" spans="1:11">
      <c r="A3985" t="s">
        <v>13912</v>
      </c>
      <c r="B3985" s="3">
        <v>1981</v>
      </c>
      <c r="C3985" t="s">
        <v>2396</v>
      </c>
      <c r="D3985" t="s">
        <v>2157</v>
      </c>
      <c r="E3985" t="s">
        <v>13916</v>
      </c>
      <c r="F3985" t="s">
        <v>585</v>
      </c>
      <c r="G3985">
        <v>100</v>
      </c>
      <c r="I3985">
        <v>12500000</v>
      </c>
      <c r="J3985">
        <v>7.4</v>
      </c>
      <c r="K3985">
        <f>Table1[[#This Row],[Gross Earning]]-Table1[[#This Row],[Budget]]</f>
        <v>-12500000</v>
      </c>
    </row>
    <row r="3986" spans="1:11">
      <c r="A3986" t="s">
        <v>14740</v>
      </c>
      <c r="B3986" s="3">
        <v>2004</v>
      </c>
      <c r="C3986" t="s">
        <v>14739</v>
      </c>
      <c r="D3986" t="s">
        <v>7043</v>
      </c>
      <c r="E3986" t="s">
        <v>37</v>
      </c>
      <c r="F3986" t="s">
        <v>95</v>
      </c>
      <c r="G3986">
        <v>97</v>
      </c>
      <c r="I3986">
        <v>12500000</v>
      </c>
      <c r="J3986">
        <v>6.3</v>
      </c>
      <c r="K3986">
        <f>Table1[[#This Row],[Gross Earning]]-Table1[[#This Row],[Budget]]</f>
        <v>-12500000</v>
      </c>
    </row>
    <row r="3987" spans="1:11">
      <c r="A3987" t="s">
        <v>5295</v>
      </c>
      <c r="B3987" s="3">
        <v>2004</v>
      </c>
      <c r="C3987" t="s">
        <v>3303</v>
      </c>
      <c r="D3987" t="s">
        <v>1415</v>
      </c>
      <c r="E3987" t="s">
        <v>37</v>
      </c>
      <c r="F3987" t="s">
        <v>39</v>
      </c>
      <c r="G3987">
        <v>119</v>
      </c>
      <c r="H3987">
        <v>37486138</v>
      </c>
      <c r="I3987">
        <v>50000000</v>
      </c>
      <c r="J3987">
        <v>6</v>
      </c>
      <c r="K3987">
        <f>Table1[[#This Row],[Gross Earning]]-Table1[[#This Row],[Budget]]</f>
        <v>-12513862</v>
      </c>
    </row>
    <row r="3988" spans="1:11">
      <c r="A3988" t="s">
        <v>13174</v>
      </c>
      <c r="B3988" s="3">
        <v>2010</v>
      </c>
      <c r="C3988" t="s">
        <v>13173</v>
      </c>
      <c r="D3988" t="s">
        <v>5499</v>
      </c>
      <c r="E3988" t="s">
        <v>37</v>
      </c>
      <c r="F3988" t="s">
        <v>585</v>
      </c>
      <c r="G3988">
        <v>103</v>
      </c>
      <c r="H3988">
        <v>2412045</v>
      </c>
      <c r="I3988">
        <v>15000000</v>
      </c>
      <c r="J3988">
        <v>7.2</v>
      </c>
      <c r="K3988">
        <f>Table1[[#This Row],[Gross Earning]]-Table1[[#This Row],[Budget]]</f>
        <v>-12587955</v>
      </c>
    </row>
    <row r="3989" spans="1:11">
      <c r="A3989" t="s">
        <v>13895</v>
      </c>
      <c r="B3989" s="3">
        <v>2016</v>
      </c>
      <c r="C3989" t="s">
        <v>13893</v>
      </c>
      <c r="D3989" t="s">
        <v>1017</v>
      </c>
      <c r="E3989" t="s">
        <v>37</v>
      </c>
      <c r="G3989">
        <v>115</v>
      </c>
      <c r="H3989">
        <v>31662</v>
      </c>
      <c r="I3989">
        <v>12620000</v>
      </c>
      <c r="J3989">
        <v>6.8</v>
      </c>
      <c r="K3989">
        <f>Table1[[#This Row],[Gross Earning]]-Table1[[#This Row],[Budget]]</f>
        <v>-12588338</v>
      </c>
    </row>
    <row r="3990" spans="1:11">
      <c r="A3990" t="s">
        <v>5878</v>
      </c>
      <c r="B3990" s="3">
        <v>1984</v>
      </c>
      <c r="C3990" t="s">
        <v>5877</v>
      </c>
      <c r="D3990" t="s">
        <v>73</v>
      </c>
      <c r="E3990" t="s">
        <v>37</v>
      </c>
      <c r="F3990" t="s">
        <v>39</v>
      </c>
      <c r="G3990">
        <v>177</v>
      </c>
      <c r="H3990">
        <v>27400000</v>
      </c>
      <c r="I3990">
        <v>40000000</v>
      </c>
      <c r="J3990">
        <v>6.6</v>
      </c>
      <c r="K3990">
        <f>Table1[[#This Row],[Gross Earning]]-Table1[[#This Row],[Budget]]</f>
        <v>-12600000</v>
      </c>
    </row>
    <row r="3991" spans="1:11">
      <c r="A3991" t="s">
        <v>3752</v>
      </c>
      <c r="B3991" s="3">
        <v>2004</v>
      </c>
      <c r="C3991" t="s">
        <v>3749</v>
      </c>
      <c r="D3991" t="s">
        <v>3751</v>
      </c>
      <c r="E3991" t="s">
        <v>37</v>
      </c>
      <c r="F3991" t="s">
        <v>585</v>
      </c>
      <c r="G3991">
        <v>122</v>
      </c>
      <c r="H3991">
        <v>52397389</v>
      </c>
      <c r="I3991">
        <v>65000000</v>
      </c>
      <c r="J3991">
        <v>5.9</v>
      </c>
      <c r="K3991">
        <f>Table1[[#This Row],[Gross Earning]]-Table1[[#This Row],[Budget]]</f>
        <v>-12602611</v>
      </c>
    </row>
    <row r="3992" spans="1:11">
      <c r="A3992" t="s">
        <v>11296</v>
      </c>
      <c r="B3992" s="3">
        <v>2006</v>
      </c>
      <c r="C3992" t="s">
        <v>11295</v>
      </c>
      <c r="D3992" t="s">
        <v>271</v>
      </c>
      <c r="E3992" t="s">
        <v>37</v>
      </c>
      <c r="F3992" t="s">
        <v>277</v>
      </c>
      <c r="G3992">
        <v>77</v>
      </c>
      <c r="H3992">
        <v>7382993</v>
      </c>
      <c r="I3992">
        <v>20000000</v>
      </c>
      <c r="J3992">
        <v>2.8</v>
      </c>
      <c r="K3992">
        <f>Table1[[#This Row],[Gross Earning]]-Table1[[#This Row],[Budget]]</f>
        <v>-12617007</v>
      </c>
    </row>
    <row r="3993" spans="1:11">
      <c r="A3993" t="s">
        <v>9141</v>
      </c>
      <c r="B3993" s="3">
        <v>1998</v>
      </c>
      <c r="C3993" t="s">
        <v>1039</v>
      </c>
      <c r="D3993" t="s">
        <v>9140</v>
      </c>
      <c r="E3993" t="s">
        <v>37</v>
      </c>
      <c r="F3993" t="s">
        <v>585</v>
      </c>
      <c r="G3993">
        <v>111</v>
      </c>
      <c r="H3993">
        <v>14337579</v>
      </c>
      <c r="I3993">
        <v>27000000</v>
      </c>
      <c r="J3993">
        <v>7.7</v>
      </c>
      <c r="K3993">
        <f>Table1[[#This Row],[Gross Earning]]-Table1[[#This Row],[Budget]]</f>
        <v>-12662421</v>
      </c>
    </row>
    <row r="3994" spans="1:11">
      <c r="A3994" t="s">
        <v>12585</v>
      </c>
      <c r="B3994" s="3">
        <v>2009</v>
      </c>
      <c r="C3994" t="s">
        <v>12582</v>
      </c>
      <c r="D3994" t="s">
        <v>5324</v>
      </c>
      <c r="E3994" t="s">
        <v>37</v>
      </c>
      <c r="F3994" t="s">
        <v>4830</v>
      </c>
      <c r="G3994">
        <v>161</v>
      </c>
      <c r="H3994">
        <v>336467</v>
      </c>
      <c r="I3994">
        <v>13000000</v>
      </c>
      <c r="J3994">
        <v>7.3</v>
      </c>
      <c r="K3994">
        <f>Table1[[#This Row],[Gross Earning]]-Table1[[#This Row],[Budget]]</f>
        <v>-12663533</v>
      </c>
    </row>
    <row r="3995" spans="1:11">
      <c r="A3995" t="s">
        <v>13884</v>
      </c>
      <c r="B3995" s="3">
        <v>2011</v>
      </c>
      <c r="C3995" t="s">
        <v>565</v>
      </c>
      <c r="D3995" t="s">
        <v>5605</v>
      </c>
      <c r="E3995" t="s">
        <v>13888</v>
      </c>
      <c r="F3995" t="s">
        <v>585</v>
      </c>
      <c r="G3995">
        <v>127</v>
      </c>
      <c r="H3995">
        <v>301305</v>
      </c>
      <c r="I3995">
        <v>13000000</v>
      </c>
      <c r="J3995">
        <v>4.3</v>
      </c>
      <c r="K3995">
        <f>Table1[[#This Row],[Gross Earning]]-Table1[[#This Row],[Budget]]</f>
        <v>-12698695</v>
      </c>
    </row>
    <row r="3996" spans="1:11">
      <c r="A3996" t="s">
        <v>11314</v>
      </c>
      <c r="B3996" s="3">
        <v>2013</v>
      </c>
      <c r="C3996" t="s">
        <v>4903</v>
      </c>
      <c r="D3996" t="s">
        <v>422</v>
      </c>
      <c r="E3996" t="s">
        <v>37</v>
      </c>
      <c r="F3996" t="s">
        <v>585</v>
      </c>
      <c r="G3996">
        <v>107</v>
      </c>
      <c r="H3996">
        <v>7268659</v>
      </c>
      <c r="I3996">
        <v>20000000</v>
      </c>
      <c r="J3996">
        <v>5.6</v>
      </c>
      <c r="K3996">
        <f>Table1[[#This Row],[Gross Earning]]-Table1[[#This Row],[Budget]]</f>
        <v>-12731341</v>
      </c>
    </row>
    <row r="3997" spans="1:11">
      <c r="A3997" t="s">
        <v>8537</v>
      </c>
      <c r="B3997" s="3">
        <v>2002</v>
      </c>
      <c r="C3997" t="s">
        <v>8534</v>
      </c>
      <c r="D3997" t="s">
        <v>8536</v>
      </c>
      <c r="E3997" t="s">
        <v>37</v>
      </c>
      <c r="F3997" t="s">
        <v>39</v>
      </c>
      <c r="G3997">
        <v>99</v>
      </c>
      <c r="H3997">
        <v>17266505</v>
      </c>
      <c r="I3997">
        <v>30000000</v>
      </c>
      <c r="J3997">
        <v>5.4</v>
      </c>
      <c r="K3997">
        <f>Table1[[#This Row],[Gross Earning]]-Table1[[#This Row],[Budget]]</f>
        <v>-12733495</v>
      </c>
    </row>
    <row r="3998" spans="1:11">
      <c r="A3998" t="s">
        <v>13937</v>
      </c>
      <c r="B3998" s="3">
        <v>2010</v>
      </c>
      <c r="C3998" t="s">
        <v>9430</v>
      </c>
      <c r="D3998" t="s">
        <v>2125</v>
      </c>
      <c r="E3998" t="s">
        <v>37</v>
      </c>
      <c r="F3998" t="s">
        <v>585</v>
      </c>
      <c r="G3998">
        <v>109</v>
      </c>
      <c r="H3998">
        <v>214966</v>
      </c>
      <c r="I3998">
        <v>13000000</v>
      </c>
      <c r="J3998">
        <v>6.1</v>
      </c>
      <c r="K3998">
        <f>Table1[[#This Row],[Gross Earning]]-Table1[[#This Row],[Budget]]</f>
        <v>-12785034</v>
      </c>
    </row>
    <row r="3999" spans="1:11">
      <c r="A3999" t="s">
        <v>13182</v>
      </c>
      <c r="B3999" s="3">
        <v>2008</v>
      </c>
      <c r="C3999" t="s">
        <v>13181</v>
      </c>
      <c r="D3999" t="s">
        <v>2142</v>
      </c>
      <c r="E3999" t="s">
        <v>37</v>
      </c>
      <c r="F3999" t="s">
        <v>585</v>
      </c>
      <c r="G3999">
        <v>111</v>
      </c>
      <c r="H3999">
        <v>2203641</v>
      </c>
      <c r="I3999">
        <v>15000000</v>
      </c>
      <c r="J3999">
        <v>6.7</v>
      </c>
      <c r="K3999">
        <f>Table1[[#This Row],[Gross Earning]]-Table1[[#This Row],[Budget]]</f>
        <v>-12796359</v>
      </c>
    </row>
    <row r="4000" spans="1:11">
      <c r="A4000" t="s">
        <v>10461</v>
      </c>
      <c r="B4000" s="3">
        <v>1993</v>
      </c>
      <c r="C4000" t="s">
        <v>10460</v>
      </c>
      <c r="D4000" t="s">
        <v>1401</v>
      </c>
      <c r="E4000" t="s">
        <v>37</v>
      </c>
      <c r="F4000" t="s">
        <v>39</v>
      </c>
      <c r="G4000">
        <v>104</v>
      </c>
      <c r="H4000">
        <v>10696210</v>
      </c>
      <c r="I4000">
        <v>23500000</v>
      </c>
      <c r="J4000">
        <v>3.9</v>
      </c>
      <c r="K4000">
        <f>Table1[[#This Row],[Gross Earning]]-Table1[[#This Row],[Budget]]</f>
        <v>-12803790</v>
      </c>
    </row>
    <row r="4001" spans="1:11">
      <c r="A4001" t="s">
        <v>6077</v>
      </c>
      <c r="B4001" s="3">
        <v>2010</v>
      </c>
      <c r="C4001" t="s">
        <v>6074</v>
      </c>
      <c r="D4001" t="s">
        <v>687</v>
      </c>
      <c r="E4001" t="s">
        <v>37</v>
      </c>
      <c r="F4001" t="s">
        <v>39</v>
      </c>
      <c r="G4001">
        <v>99</v>
      </c>
      <c r="H4001">
        <v>31136950</v>
      </c>
      <c r="I4001">
        <v>44000000</v>
      </c>
      <c r="J4001">
        <v>6.5</v>
      </c>
      <c r="K4001">
        <f>Table1[[#This Row],[Gross Earning]]-Table1[[#This Row],[Budget]]</f>
        <v>-12863050</v>
      </c>
    </row>
    <row r="4002" spans="1:11">
      <c r="A4002" t="s">
        <v>7863</v>
      </c>
      <c r="B4002" s="3">
        <v>2012</v>
      </c>
      <c r="C4002" t="s">
        <v>7862</v>
      </c>
      <c r="D4002" t="s">
        <v>334</v>
      </c>
      <c r="E4002" t="s">
        <v>37</v>
      </c>
      <c r="F4002" t="s">
        <v>585</v>
      </c>
      <c r="G4002">
        <v>94</v>
      </c>
      <c r="H4002">
        <v>17120019</v>
      </c>
      <c r="I4002">
        <v>30000000</v>
      </c>
      <c r="J4002">
        <v>6.5</v>
      </c>
      <c r="K4002">
        <f>Table1[[#This Row],[Gross Earning]]-Table1[[#This Row],[Budget]]</f>
        <v>-12879981</v>
      </c>
    </row>
    <row r="4003" spans="1:11">
      <c r="A4003" t="s">
        <v>8436</v>
      </c>
      <c r="B4003" s="3">
        <v>2001</v>
      </c>
      <c r="C4003" t="s">
        <v>4591</v>
      </c>
      <c r="D4003" t="s">
        <v>1009</v>
      </c>
      <c r="E4003" t="s">
        <v>37</v>
      </c>
      <c r="F4003" t="s">
        <v>39</v>
      </c>
      <c r="G4003">
        <v>94</v>
      </c>
      <c r="H4003">
        <v>32095318</v>
      </c>
      <c r="I4003">
        <v>45000000</v>
      </c>
      <c r="J4003">
        <v>5.5</v>
      </c>
      <c r="K4003">
        <f>Table1[[#This Row],[Gross Earning]]-Table1[[#This Row],[Budget]]</f>
        <v>-12904682</v>
      </c>
    </row>
    <row r="4004" spans="1:11">
      <c r="A4004" t="s">
        <v>14633</v>
      </c>
      <c r="B4004" s="3">
        <v>2003</v>
      </c>
      <c r="C4004" t="s">
        <v>14631</v>
      </c>
      <c r="D4004" t="s">
        <v>5940</v>
      </c>
      <c r="E4004" t="s">
        <v>37</v>
      </c>
      <c r="F4004" t="s">
        <v>39</v>
      </c>
      <c r="G4004">
        <v>125</v>
      </c>
      <c r="H4004">
        <v>4068087</v>
      </c>
      <c r="I4004">
        <v>17000000</v>
      </c>
      <c r="J4004">
        <v>7.7</v>
      </c>
      <c r="K4004">
        <f>Table1[[#This Row],[Gross Earning]]-Table1[[#This Row],[Budget]]</f>
        <v>-12931913</v>
      </c>
    </row>
    <row r="4005" spans="1:11">
      <c r="A4005" t="s">
        <v>6664</v>
      </c>
      <c r="B4005" s="3">
        <v>2001</v>
      </c>
      <c r="C4005" t="s">
        <v>1819</v>
      </c>
      <c r="D4005" t="s">
        <v>81</v>
      </c>
      <c r="E4005" t="s">
        <v>37</v>
      </c>
      <c r="F4005" t="s">
        <v>39</v>
      </c>
      <c r="G4005">
        <v>104</v>
      </c>
      <c r="H4005">
        <v>27053815</v>
      </c>
      <c r="I4005">
        <v>40000000</v>
      </c>
      <c r="J4005">
        <v>4.7</v>
      </c>
      <c r="K4005">
        <f>Table1[[#This Row],[Gross Earning]]-Table1[[#This Row],[Budget]]</f>
        <v>-12946185</v>
      </c>
    </row>
    <row r="4006" spans="1:11">
      <c r="A4006" t="s">
        <v>13706</v>
      </c>
      <c r="B4006" s="3">
        <v>2004</v>
      </c>
      <c r="C4006" t="s">
        <v>13705</v>
      </c>
      <c r="D4006" t="s">
        <v>2954</v>
      </c>
      <c r="E4006" t="s">
        <v>37</v>
      </c>
      <c r="F4006" t="s">
        <v>585</v>
      </c>
      <c r="G4006">
        <v>120</v>
      </c>
      <c r="H4006">
        <v>23947</v>
      </c>
      <c r="I4006">
        <v>13000000</v>
      </c>
      <c r="J4006">
        <v>7.7</v>
      </c>
      <c r="K4006">
        <f>Table1[[#This Row],[Gross Earning]]-Table1[[#This Row],[Budget]]</f>
        <v>-12976053</v>
      </c>
    </row>
    <row r="4007" spans="1:11">
      <c r="A4007" t="s">
        <v>13543</v>
      </c>
      <c r="B4007" s="3">
        <v>1978</v>
      </c>
      <c r="C4007" t="s">
        <v>13542</v>
      </c>
      <c r="D4007" t="s">
        <v>1313</v>
      </c>
      <c r="E4007" t="s">
        <v>37</v>
      </c>
      <c r="F4007" t="s">
        <v>95</v>
      </c>
      <c r="G4007">
        <v>127</v>
      </c>
      <c r="H4007">
        <v>1000000</v>
      </c>
      <c r="I4007">
        <v>14000000</v>
      </c>
      <c r="J4007">
        <v>6.5</v>
      </c>
      <c r="K4007">
        <f>Table1[[#This Row],[Gross Earning]]-Table1[[#This Row],[Budget]]</f>
        <v>-13000000</v>
      </c>
    </row>
    <row r="4008" spans="1:11">
      <c r="A4008" t="s">
        <v>23448</v>
      </c>
      <c r="B4008" s="3">
        <v>2010</v>
      </c>
      <c r="C4008" t="s">
        <v>10931</v>
      </c>
      <c r="D4008" t="s">
        <v>4332</v>
      </c>
      <c r="E4008" t="s">
        <v>37</v>
      </c>
      <c r="F4008" t="s">
        <v>39</v>
      </c>
      <c r="G4008">
        <v>94</v>
      </c>
      <c r="I4008">
        <v>13000000</v>
      </c>
      <c r="J4008">
        <v>3.9</v>
      </c>
      <c r="K4008">
        <f>Table1[[#This Row],[Gross Earning]]-Table1[[#This Row],[Budget]]</f>
        <v>-13000000</v>
      </c>
    </row>
    <row r="4009" spans="1:11">
      <c r="A4009" t="s">
        <v>13192</v>
      </c>
      <c r="B4009" s="3">
        <v>1999</v>
      </c>
      <c r="C4009" t="s">
        <v>13191</v>
      </c>
      <c r="D4009" t="s">
        <v>9193</v>
      </c>
      <c r="E4009" t="s">
        <v>37</v>
      </c>
      <c r="F4009" t="s">
        <v>39</v>
      </c>
      <c r="G4009">
        <v>111</v>
      </c>
      <c r="H4009">
        <v>1954202</v>
      </c>
      <c r="I4009">
        <v>15000000</v>
      </c>
      <c r="J4009">
        <v>6.3</v>
      </c>
      <c r="K4009">
        <f>Table1[[#This Row],[Gross Earning]]-Table1[[#This Row],[Budget]]</f>
        <v>-13045798</v>
      </c>
    </row>
    <row r="4010" spans="1:11">
      <c r="A4010" t="s">
        <v>13187</v>
      </c>
      <c r="B4010" s="3">
        <v>1986</v>
      </c>
      <c r="C4010" t="s">
        <v>13186</v>
      </c>
      <c r="D4010" t="s">
        <v>1356</v>
      </c>
      <c r="E4010" t="s">
        <v>37</v>
      </c>
      <c r="F4010" t="s">
        <v>585</v>
      </c>
      <c r="G4010">
        <v>98</v>
      </c>
      <c r="H4010">
        <v>1953732</v>
      </c>
      <c r="I4010">
        <v>15000000</v>
      </c>
      <c r="J4010">
        <v>5.3</v>
      </c>
      <c r="K4010">
        <f>Table1[[#This Row],[Gross Earning]]-Table1[[#This Row],[Budget]]</f>
        <v>-13046268</v>
      </c>
    </row>
    <row r="4011" spans="1:11">
      <c r="A4011" t="s">
        <v>8543</v>
      </c>
      <c r="B4011" s="3">
        <v>2007</v>
      </c>
      <c r="C4011" t="s">
        <v>4134</v>
      </c>
      <c r="D4011" t="s">
        <v>2142</v>
      </c>
      <c r="E4011" t="s">
        <v>37</v>
      </c>
      <c r="F4011" t="s">
        <v>585</v>
      </c>
      <c r="G4011">
        <v>108</v>
      </c>
      <c r="H4011">
        <v>16930884</v>
      </c>
      <c r="I4011">
        <v>30000000</v>
      </c>
      <c r="J4011">
        <v>5.9</v>
      </c>
      <c r="K4011">
        <f>Table1[[#This Row],[Gross Earning]]-Table1[[#This Row],[Budget]]</f>
        <v>-13069116</v>
      </c>
    </row>
    <row r="4012" spans="1:11">
      <c r="A4012" t="s">
        <v>12547</v>
      </c>
      <c r="B4012" s="3">
        <v>2007</v>
      </c>
      <c r="C4012" t="s">
        <v>12546</v>
      </c>
      <c r="D4012" t="s">
        <v>3409</v>
      </c>
      <c r="E4012" t="s">
        <v>37</v>
      </c>
      <c r="F4012" t="s">
        <v>585</v>
      </c>
      <c r="G4012">
        <v>118</v>
      </c>
      <c r="H4012">
        <v>2849142</v>
      </c>
      <c r="I4012">
        <v>16000000</v>
      </c>
      <c r="J4012">
        <v>7.2</v>
      </c>
      <c r="K4012">
        <f>Table1[[#This Row],[Gross Earning]]-Table1[[#This Row],[Budget]]</f>
        <v>-13150858</v>
      </c>
    </row>
    <row r="4013" spans="1:11">
      <c r="A4013" t="s">
        <v>15231</v>
      </c>
      <c r="B4013" s="3">
        <v>1981</v>
      </c>
      <c r="C4013" t="s">
        <v>14099</v>
      </c>
      <c r="D4013" t="s">
        <v>13450</v>
      </c>
      <c r="E4013" t="s">
        <v>37</v>
      </c>
      <c r="F4013" t="s">
        <v>95</v>
      </c>
      <c r="G4013">
        <v>118</v>
      </c>
      <c r="H4013">
        <v>800000</v>
      </c>
      <c r="I4013">
        <v>14000000</v>
      </c>
      <c r="J4013">
        <v>5.2</v>
      </c>
      <c r="K4013">
        <f>Table1[[#This Row],[Gross Earning]]-Table1[[#This Row],[Budget]]</f>
        <v>-13200000</v>
      </c>
    </row>
    <row r="4014" spans="1:11">
      <c r="A4014" t="s">
        <v>7931</v>
      </c>
      <c r="B4014" s="3">
        <v>2013</v>
      </c>
      <c r="C4014" t="s">
        <v>7930</v>
      </c>
      <c r="D4014" t="s">
        <v>1671</v>
      </c>
      <c r="E4014" t="s">
        <v>37</v>
      </c>
      <c r="F4014" t="s">
        <v>585</v>
      </c>
      <c r="G4014">
        <v>89</v>
      </c>
      <c r="H4014">
        <v>21784432</v>
      </c>
      <c r="I4014">
        <v>35000000</v>
      </c>
      <c r="J4014">
        <v>5.6</v>
      </c>
      <c r="K4014">
        <f>Table1[[#This Row],[Gross Earning]]-Table1[[#This Row],[Budget]]</f>
        <v>-13215568</v>
      </c>
    </row>
    <row r="4015" spans="1:11">
      <c r="A4015" t="s">
        <v>13644</v>
      </c>
      <c r="B4015" s="3">
        <v>2010</v>
      </c>
      <c r="C4015" t="s">
        <v>7997</v>
      </c>
      <c r="D4015" t="s">
        <v>1671</v>
      </c>
      <c r="E4015" t="s">
        <v>37</v>
      </c>
      <c r="F4015" t="s">
        <v>39</v>
      </c>
      <c r="G4015">
        <v>100</v>
      </c>
      <c r="H4015">
        <v>163591</v>
      </c>
      <c r="I4015">
        <v>13400000</v>
      </c>
      <c r="J4015">
        <v>3.6</v>
      </c>
      <c r="K4015">
        <f>Table1[[#This Row],[Gross Earning]]-Table1[[#This Row],[Budget]]</f>
        <v>-13236409</v>
      </c>
    </row>
    <row r="4016" spans="1:11">
      <c r="A4016" t="s">
        <v>1243</v>
      </c>
      <c r="B4016" s="3">
        <v>2014</v>
      </c>
      <c r="C4016" t="s">
        <v>809</v>
      </c>
      <c r="D4016" t="s">
        <v>787</v>
      </c>
      <c r="E4016" t="s">
        <v>37</v>
      </c>
      <c r="F4016" t="s">
        <v>95</v>
      </c>
      <c r="G4016">
        <v>98</v>
      </c>
      <c r="H4016">
        <v>113733726</v>
      </c>
      <c r="I4016">
        <v>127000000</v>
      </c>
      <c r="J4016">
        <v>6.2</v>
      </c>
      <c r="K4016">
        <f>Table1[[#This Row],[Gross Earning]]-Table1[[#This Row],[Budget]]</f>
        <v>-13266274</v>
      </c>
    </row>
    <row r="4017" spans="1:11">
      <c r="A4017" t="s">
        <v>20401</v>
      </c>
      <c r="B4017" s="3">
        <v>2015</v>
      </c>
      <c r="C4017" t="s">
        <v>428</v>
      </c>
      <c r="D4017" t="s">
        <v>3409</v>
      </c>
      <c r="E4017" t="s">
        <v>37</v>
      </c>
      <c r="F4017" t="s">
        <v>585</v>
      </c>
      <c r="G4017">
        <v>129</v>
      </c>
      <c r="H4017">
        <v>186354</v>
      </c>
      <c r="I4017">
        <v>13500000</v>
      </c>
      <c r="J4017">
        <v>4.5</v>
      </c>
      <c r="K4017">
        <f>Table1[[#This Row],[Gross Earning]]-Table1[[#This Row],[Budget]]</f>
        <v>-13313646</v>
      </c>
    </row>
    <row r="4018" spans="1:11">
      <c r="A4018" t="s">
        <v>10289</v>
      </c>
      <c r="B4018" s="3">
        <v>2009</v>
      </c>
      <c r="C4018" t="s">
        <v>10287</v>
      </c>
      <c r="D4018" t="s">
        <v>1544</v>
      </c>
      <c r="E4018" t="s">
        <v>1464</v>
      </c>
      <c r="F4018" t="s">
        <v>39</v>
      </c>
      <c r="G4018">
        <v>111</v>
      </c>
      <c r="H4018">
        <v>6109075</v>
      </c>
      <c r="I4018">
        <v>19430000</v>
      </c>
      <c r="J4018">
        <v>6.7</v>
      </c>
      <c r="K4018">
        <f>Table1[[#This Row],[Gross Earning]]-Table1[[#This Row],[Budget]]</f>
        <v>-13320925</v>
      </c>
    </row>
    <row r="4019" spans="1:11">
      <c r="A4019" t="s">
        <v>4495</v>
      </c>
      <c r="B4019" s="3">
        <v>2013</v>
      </c>
      <c r="C4019" t="s">
        <v>809</v>
      </c>
      <c r="D4019" t="s">
        <v>1671</v>
      </c>
      <c r="E4019" t="s">
        <v>37</v>
      </c>
      <c r="F4019" t="s">
        <v>39</v>
      </c>
      <c r="G4019">
        <v>125</v>
      </c>
      <c r="H4019">
        <v>44665963</v>
      </c>
      <c r="I4019">
        <v>58000000</v>
      </c>
      <c r="J4019">
        <v>6.3</v>
      </c>
      <c r="K4019">
        <f>Table1[[#This Row],[Gross Earning]]-Table1[[#This Row],[Budget]]</f>
        <v>-13334037</v>
      </c>
    </row>
    <row r="4020" spans="1:11">
      <c r="A4020" t="s">
        <v>7978</v>
      </c>
      <c r="B4020" s="3">
        <v>1995</v>
      </c>
      <c r="C4020" t="s">
        <v>79</v>
      </c>
      <c r="D4020" t="s">
        <v>7977</v>
      </c>
      <c r="E4020" t="s">
        <v>37</v>
      </c>
      <c r="F4020" t="s">
        <v>585</v>
      </c>
      <c r="G4020">
        <v>107</v>
      </c>
      <c r="H4020">
        <v>18636537</v>
      </c>
      <c r="I4020">
        <v>32000000</v>
      </c>
      <c r="J4020">
        <v>6.4</v>
      </c>
      <c r="K4020">
        <f>Table1[[#This Row],[Gross Earning]]-Table1[[#This Row],[Budget]]</f>
        <v>-13363463</v>
      </c>
    </row>
    <row r="4021" spans="1:11">
      <c r="A4021" t="s">
        <v>5351</v>
      </c>
      <c r="B4021" s="3">
        <v>2013</v>
      </c>
      <c r="C4021" t="s">
        <v>5349</v>
      </c>
      <c r="D4021" t="s">
        <v>1675</v>
      </c>
      <c r="E4021" t="s">
        <v>37</v>
      </c>
      <c r="F4021" t="s">
        <v>39</v>
      </c>
      <c r="G4021">
        <v>125</v>
      </c>
      <c r="H4021">
        <v>26616999</v>
      </c>
      <c r="I4021">
        <v>40000000</v>
      </c>
      <c r="J4021">
        <v>5.9</v>
      </c>
      <c r="K4021">
        <f>Table1[[#This Row],[Gross Earning]]-Table1[[#This Row],[Budget]]</f>
        <v>-13383001</v>
      </c>
    </row>
    <row r="4022" spans="1:11">
      <c r="A4022" t="s">
        <v>4713</v>
      </c>
      <c r="B4022" s="3">
        <v>1998</v>
      </c>
      <c r="C4022" t="s">
        <v>4712</v>
      </c>
      <c r="D4022" t="s">
        <v>3336</v>
      </c>
      <c r="E4022" t="s">
        <v>37</v>
      </c>
      <c r="F4022" t="s">
        <v>585</v>
      </c>
      <c r="G4022">
        <v>122</v>
      </c>
      <c r="H4022">
        <v>41609593</v>
      </c>
      <c r="I4022">
        <v>55000000</v>
      </c>
      <c r="J4022">
        <v>7.3</v>
      </c>
      <c r="K4022">
        <f>Table1[[#This Row],[Gross Earning]]-Table1[[#This Row],[Budget]]</f>
        <v>-13390407</v>
      </c>
    </row>
    <row r="4023" spans="1:11">
      <c r="A4023" t="s">
        <v>10014</v>
      </c>
      <c r="B4023" s="3">
        <v>2013</v>
      </c>
      <c r="C4023" t="s">
        <v>10011</v>
      </c>
      <c r="D4023" t="s">
        <v>10013</v>
      </c>
      <c r="E4023" t="s">
        <v>37</v>
      </c>
      <c r="F4023" t="s">
        <v>585</v>
      </c>
      <c r="G4023">
        <v>131</v>
      </c>
      <c r="H4023">
        <v>85433</v>
      </c>
      <c r="I4023">
        <v>13500000</v>
      </c>
      <c r="J4023">
        <v>7.8</v>
      </c>
      <c r="K4023">
        <f>Table1[[#This Row],[Gross Earning]]-Table1[[#This Row],[Budget]]</f>
        <v>-13414567</v>
      </c>
    </row>
    <row r="4024" spans="1:11">
      <c r="A4024" t="s">
        <v>3197</v>
      </c>
      <c r="B4024" s="3">
        <v>1998</v>
      </c>
      <c r="C4024" t="s">
        <v>2246</v>
      </c>
      <c r="D4024" t="s">
        <v>2215</v>
      </c>
      <c r="E4024" t="s">
        <v>37</v>
      </c>
      <c r="F4024" t="s">
        <v>585</v>
      </c>
      <c r="G4024">
        <v>98</v>
      </c>
      <c r="H4024">
        <v>55585389</v>
      </c>
      <c r="I4024">
        <v>69000000</v>
      </c>
      <c r="J4024">
        <v>5.9</v>
      </c>
      <c r="K4024">
        <f>Table1[[#This Row],[Gross Earning]]-Table1[[#This Row],[Budget]]</f>
        <v>-13414611</v>
      </c>
    </row>
    <row r="4025" spans="1:11">
      <c r="A4025" t="s">
        <v>11324</v>
      </c>
      <c r="B4025" s="3">
        <v>2008</v>
      </c>
      <c r="C4025" t="s">
        <v>9588</v>
      </c>
      <c r="D4025" t="s">
        <v>4219</v>
      </c>
      <c r="E4025" t="s">
        <v>37</v>
      </c>
      <c r="F4025" t="s">
        <v>585</v>
      </c>
      <c r="G4025">
        <v>87</v>
      </c>
      <c r="H4025">
        <v>6563357</v>
      </c>
      <c r="I4025">
        <v>20000000</v>
      </c>
      <c r="J4025">
        <v>5.3</v>
      </c>
      <c r="K4025">
        <f>Table1[[#This Row],[Gross Earning]]-Table1[[#This Row],[Budget]]</f>
        <v>-13436643</v>
      </c>
    </row>
    <row r="4026" spans="1:11">
      <c r="A4026" t="s">
        <v>9872</v>
      </c>
      <c r="B4026" s="3">
        <v>2010</v>
      </c>
      <c r="C4026" t="s">
        <v>4041</v>
      </c>
      <c r="D4026" t="s">
        <v>9871</v>
      </c>
      <c r="E4026" t="s">
        <v>37</v>
      </c>
      <c r="F4026" t="s">
        <v>39</v>
      </c>
      <c r="G4026">
        <v>122</v>
      </c>
      <c r="H4026">
        <v>11538204</v>
      </c>
      <c r="I4026">
        <v>25000000</v>
      </c>
      <c r="J4026">
        <v>7</v>
      </c>
      <c r="K4026">
        <f>Table1[[#This Row],[Gross Earning]]-Table1[[#This Row],[Budget]]</f>
        <v>-13461796</v>
      </c>
    </row>
    <row r="4027" spans="1:11">
      <c r="A4027" t="s">
        <v>14531</v>
      </c>
      <c r="B4027" s="3">
        <v>2007</v>
      </c>
      <c r="C4027" t="s">
        <v>5990</v>
      </c>
      <c r="D4027" t="s">
        <v>1671</v>
      </c>
      <c r="E4027" t="s">
        <v>37</v>
      </c>
      <c r="F4027" t="s">
        <v>39</v>
      </c>
      <c r="G4027">
        <v>100</v>
      </c>
      <c r="I4027">
        <v>13500000</v>
      </c>
      <c r="J4027">
        <v>5.8</v>
      </c>
      <c r="K4027">
        <f>Table1[[#This Row],[Gross Earning]]-Table1[[#This Row],[Budget]]</f>
        <v>-13500000</v>
      </c>
    </row>
    <row r="4028" spans="1:11">
      <c r="A4028" t="s">
        <v>12010</v>
      </c>
      <c r="B4028" s="3">
        <v>2013</v>
      </c>
      <c r="C4028" t="s">
        <v>12008</v>
      </c>
      <c r="D4028" t="s">
        <v>12009</v>
      </c>
      <c r="E4028" t="s">
        <v>37</v>
      </c>
      <c r="F4028" t="s">
        <v>585</v>
      </c>
      <c r="G4028">
        <v>116</v>
      </c>
      <c r="H4028">
        <v>4435083</v>
      </c>
      <c r="I4028">
        <v>18000000</v>
      </c>
      <c r="J4028">
        <v>7.1</v>
      </c>
      <c r="K4028">
        <f>Table1[[#This Row],[Gross Earning]]-Table1[[#This Row],[Budget]]</f>
        <v>-13564917</v>
      </c>
    </row>
    <row r="4029" spans="1:11">
      <c r="A4029" t="s">
        <v>6810</v>
      </c>
      <c r="B4029" s="3">
        <v>1999</v>
      </c>
      <c r="C4029" t="s">
        <v>6809</v>
      </c>
      <c r="D4029" t="s">
        <v>647</v>
      </c>
      <c r="E4029" t="s">
        <v>37</v>
      </c>
      <c r="F4029" t="s">
        <v>585</v>
      </c>
      <c r="G4029">
        <v>83</v>
      </c>
      <c r="H4029">
        <v>10431220</v>
      </c>
      <c r="I4029">
        <v>24000000</v>
      </c>
      <c r="J4029">
        <v>4.0999999999999996</v>
      </c>
      <c r="K4029">
        <f>Table1[[#This Row],[Gross Earning]]-Table1[[#This Row],[Budget]]</f>
        <v>-13568780</v>
      </c>
    </row>
    <row r="4030" spans="1:11">
      <c r="A4030" t="s">
        <v>12603</v>
      </c>
      <c r="B4030" s="3">
        <v>2014</v>
      </c>
      <c r="C4030" t="s">
        <v>12602</v>
      </c>
      <c r="D4030" t="s">
        <v>1765</v>
      </c>
      <c r="E4030" t="s">
        <v>37</v>
      </c>
      <c r="F4030" t="s">
        <v>585</v>
      </c>
      <c r="G4030">
        <v>122</v>
      </c>
      <c r="H4030">
        <v>2428883</v>
      </c>
      <c r="I4030">
        <v>16000000</v>
      </c>
      <c r="J4030">
        <v>6.6</v>
      </c>
      <c r="K4030">
        <f>Table1[[#This Row],[Gross Earning]]-Table1[[#This Row],[Budget]]</f>
        <v>-13571117</v>
      </c>
    </row>
    <row r="4031" spans="1:11">
      <c r="A4031" t="s">
        <v>11334</v>
      </c>
      <c r="B4031" s="3">
        <v>2015</v>
      </c>
      <c r="C4031" t="s">
        <v>11333</v>
      </c>
      <c r="D4031" t="s">
        <v>3396</v>
      </c>
      <c r="E4031" t="s">
        <v>37</v>
      </c>
      <c r="F4031" t="s">
        <v>39</v>
      </c>
      <c r="G4031">
        <v>106</v>
      </c>
      <c r="H4031">
        <v>6420319</v>
      </c>
      <c r="I4031">
        <v>20000000</v>
      </c>
      <c r="J4031">
        <v>7.4</v>
      </c>
      <c r="K4031">
        <f>Table1[[#This Row],[Gross Earning]]-Table1[[#This Row],[Budget]]</f>
        <v>-13579681</v>
      </c>
    </row>
    <row r="4032" spans="1:11">
      <c r="A4032" t="s">
        <v>11991</v>
      </c>
      <c r="B4032" s="3">
        <v>1996</v>
      </c>
      <c r="C4032" t="s">
        <v>857</v>
      </c>
      <c r="D4032" t="s">
        <v>3409</v>
      </c>
      <c r="E4032" t="s">
        <v>37</v>
      </c>
      <c r="F4032" t="s">
        <v>39</v>
      </c>
      <c r="G4032">
        <v>150</v>
      </c>
      <c r="H4032">
        <v>4414535</v>
      </c>
      <c r="I4032">
        <v>18000000</v>
      </c>
      <c r="J4032">
        <v>7.8</v>
      </c>
      <c r="K4032">
        <f>Table1[[#This Row],[Gross Earning]]-Table1[[#This Row],[Budget]]</f>
        <v>-13585465</v>
      </c>
    </row>
    <row r="4033" spans="1:11">
      <c r="A4033" t="s">
        <v>693</v>
      </c>
      <c r="B4033" s="3">
        <v>2011</v>
      </c>
      <c r="C4033" t="s">
        <v>692</v>
      </c>
      <c r="D4033" t="s">
        <v>73</v>
      </c>
      <c r="E4033" t="s">
        <v>37</v>
      </c>
      <c r="F4033" t="s">
        <v>39</v>
      </c>
      <c r="G4033">
        <v>132</v>
      </c>
      <c r="H4033">
        <v>146405371</v>
      </c>
      <c r="I4033">
        <v>160000000</v>
      </c>
      <c r="J4033">
        <v>7.8</v>
      </c>
      <c r="K4033">
        <f>Table1[[#This Row],[Gross Earning]]-Table1[[#This Row],[Budget]]</f>
        <v>-13594629</v>
      </c>
    </row>
    <row r="4034" spans="1:11">
      <c r="A4034" t="s">
        <v>6173</v>
      </c>
      <c r="B4034" s="3">
        <v>2012</v>
      </c>
      <c r="C4034" t="s">
        <v>6171</v>
      </c>
      <c r="D4034" t="s">
        <v>1533</v>
      </c>
      <c r="E4034" t="s">
        <v>37</v>
      </c>
      <c r="F4034" t="s">
        <v>39</v>
      </c>
      <c r="G4034">
        <v>91</v>
      </c>
      <c r="H4034">
        <v>26404753</v>
      </c>
      <c r="I4034">
        <v>40000000</v>
      </c>
      <c r="J4034">
        <v>5.3</v>
      </c>
      <c r="K4034">
        <f>Table1[[#This Row],[Gross Earning]]-Table1[[#This Row],[Budget]]</f>
        <v>-13595247</v>
      </c>
    </row>
    <row r="4035" spans="1:11">
      <c r="A4035" t="s">
        <v>11610</v>
      </c>
      <c r="B4035" s="3">
        <v>2011</v>
      </c>
      <c r="C4035" t="s">
        <v>962</v>
      </c>
      <c r="D4035" t="s">
        <v>3581</v>
      </c>
      <c r="E4035" t="s">
        <v>37</v>
      </c>
      <c r="F4035" t="s">
        <v>585</v>
      </c>
      <c r="G4035">
        <v>109</v>
      </c>
      <c r="H4035">
        <v>1357042</v>
      </c>
      <c r="I4035">
        <v>15000000</v>
      </c>
      <c r="J4035">
        <v>7.1</v>
      </c>
      <c r="K4035">
        <f>Table1[[#This Row],[Gross Earning]]-Table1[[#This Row],[Budget]]</f>
        <v>-13642958</v>
      </c>
    </row>
    <row r="4036" spans="1:11">
      <c r="A4036" t="s">
        <v>13195</v>
      </c>
      <c r="B4036" s="3">
        <v>2007</v>
      </c>
      <c r="C4036" t="s">
        <v>12018</v>
      </c>
      <c r="D4036" t="s">
        <v>6648</v>
      </c>
      <c r="E4036" t="s">
        <v>37</v>
      </c>
      <c r="F4036" t="s">
        <v>585</v>
      </c>
      <c r="G4036">
        <v>111</v>
      </c>
      <c r="H4036">
        <v>1294640</v>
      </c>
      <c r="I4036">
        <v>15000000</v>
      </c>
      <c r="J4036">
        <v>6.5</v>
      </c>
      <c r="K4036">
        <f>Table1[[#This Row],[Gross Earning]]-Table1[[#This Row],[Budget]]</f>
        <v>-13705360</v>
      </c>
    </row>
    <row r="4037" spans="1:11">
      <c r="A4037" t="s">
        <v>9359</v>
      </c>
      <c r="B4037" s="3">
        <v>2015</v>
      </c>
      <c r="C4037" t="s">
        <v>2448</v>
      </c>
      <c r="D4037" t="s">
        <v>1644</v>
      </c>
      <c r="E4037" t="s">
        <v>37</v>
      </c>
      <c r="F4037" t="s">
        <v>39</v>
      </c>
      <c r="G4037">
        <v>117</v>
      </c>
      <c r="H4037">
        <v>12276810</v>
      </c>
      <c r="I4037">
        <v>26000000</v>
      </c>
      <c r="J4037">
        <v>6.5</v>
      </c>
      <c r="K4037">
        <f>Table1[[#This Row],[Gross Earning]]-Table1[[#This Row],[Budget]]</f>
        <v>-13723190</v>
      </c>
    </row>
    <row r="4038" spans="1:11">
      <c r="A4038" t="s">
        <v>11867</v>
      </c>
      <c r="B4038" s="3">
        <v>1985</v>
      </c>
      <c r="C4038" t="s">
        <v>3122</v>
      </c>
      <c r="D4038" t="s">
        <v>9420</v>
      </c>
      <c r="E4038" t="s">
        <v>37</v>
      </c>
      <c r="F4038" t="s">
        <v>39</v>
      </c>
      <c r="G4038">
        <v>109</v>
      </c>
      <c r="H4038">
        <v>4250320</v>
      </c>
      <c r="I4038">
        <v>18000000</v>
      </c>
      <c r="J4038">
        <v>6.8</v>
      </c>
      <c r="K4038">
        <f>Table1[[#This Row],[Gross Earning]]-Table1[[#This Row],[Budget]]</f>
        <v>-13749680</v>
      </c>
    </row>
    <row r="4039" spans="1:11">
      <c r="A4039" t="s">
        <v>9168</v>
      </c>
      <c r="B4039" s="3">
        <v>2009</v>
      </c>
      <c r="C4039" t="s">
        <v>6813</v>
      </c>
      <c r="D4039" t="s">
        <v>3030</v>
      </c>
      <c r="E4039" t="s">
        <v>37</v>
      </c>
      <c r="F4039" t="s">
        <v>585</v>
      </c>
      <c r="G4039">
        <v>109</v>
      </c>
      <c r="H4039">
        <v>13248477</v>
      </c>
      <c r="I4039">
        <v>27000000</v>
      </c>
      <c r="J4039">
        <v>6.2</v>
      </c>
      <c r="K4039">
        <f>Table1[[#This Row],[Gross Earning]]-Table1[[#This Row],[Budget]]</f>
        <v>-13751523</v>
      </c>
    </row>
    <row r="4040" spans="1:11">
      <c r="A4040" t="s">
        <v>9880</v>
      </c>
      <c r="B4040" s="3">
        <v>2015</v>
      </c>
      <c r="C4040" t="s">
        <v>9878</v>
      </c>
      <c r="D4040" t="s">
        <v>5940</v>
      </c>
      <c r="E4040" t="s">
        <v>37</v>
      </c>
      <c r="F4040" t="s">
        <v>39</v>
      </c>
      <c r="G4040">
        <v>127</v>
      </c>
      <c r="H4040">
        <v>12188642</v>
      </c>
      <c r="I4040">
        <v>26000000</v>
      </c>
      <c r="J4040">
        <v>6.9</v>
      </c>
      <c r="K4040">
        <f>Table1[[#This Row],[Gross Earning]]-Table1[[#This Row],[Budget]]</f>
        <v>-13811358</v>
      </c>
    </row>
    <row r="4041" spans="1:11">
      <c r="A4041" t="s">
        <v>8510</v>
      </c>
      <c r="B4041" s="3">
        <v>2010</v>
      </c>
      <c r="C4041" t="s">
        <v>8508</v>
      </c>
      <c r="D4041" t="s">
        <v>5274</v>
      </c>
      <c r="E4041" t="s">
        <v>37</v>
      </c>
      <c r="F4041" t="s">
        <v>39</v>
      </c>
      <c r="G4041">
        <v>133</v>
      </c>
      <c r="H4041">
        <v>21129348</v>
      </c>
      <c r="I4041">
        <v>35000000</v>
      </c>
      <c r="J4041">
        <v>7.4</v>
      </c>
      <c r="K4041">
        <f>Table1[[#This Row],[Gross Earning]]-Table1[[#This Row],[Budget]]</f>
        <v>-13870652</v>
      </c>
    </row>
    <row r="4042" spans="1:11">
      <c r="A4042" t="s">
        <v>19919</v>
      </c>
      <c r="B4042" s="3">
        <v>2008</v>
      </c>
      <c r="C4042" t="s">
        <v>19918</v>
      </c>
      <c r="D4042" t="s">
        <v>1415</v>
      </c>
      <c r="E4042" t="s">
        <v>37</v>
      </c>
      <c r="F4042" t="s">
        <v>39</v>
      </c>
      <c r="G4042">
        <v>106</v>
      </c>
      <c r="H4042">
        <v>115504</v>
      </c>
      <c r="I4042">
        <v>14000000</v>
      </c>
      <c r="J4042">
        <v>6.2</v>
      </c>
      <c r="K4042">
        <f>Table1[[#This Row],[Gross Earning]]-Table1[[#This Row],[Budget]]</f>
        <v>-13884496</v>
      </c>
    </row>
    <row r="4043" spans="1:11">
      <c r="A4043" t="s">
        <v>9885</v>
      </c>
      <c r="B4043" s="3">
        <v>1986</v>
      </c>
      <c r="C4043" t="s">
        <v>5367</v>
      </c>
      <c r="D4043" t="s">
        <v>2407</v>
      </c>
      <c r="E4043" t="s">
        <v>37</v>
      </c>
      <c r="F4043" t="s">
        <v>39</v>
      </c>
      <c r="G4043">
        <v>99</v>
      </c>
      <c r="H4043">
        <v>11100000</v>
      </c>
      <c r="I4043">
        <v>25000000</v>
      </c>
      <c r="J4043">
        <v>7.3</v>
      </c>
      <c r="K4043">
        <f>Table1[[#This Row],[Gross Earning]]-Table1[[#This Row],[Budget]]</f>
        <v>-13900000</v>
      </c>
    </row>
    <row r="4044" spans="1:11">
      <c r="A4044" t="s">
        <v>510</v>
      </c>
      <c r="B4044" s="3">
        <v>2016</v>
      </c>
      <c r="C4044" t="s">
        <v>507</v>
      </c>
      <c r="D4044" t="s">
        <v>509</v>
      </c>
      <c r="E4044" t="s">
        <v>37</v>
      </c>
      <c r="F4044" t="s">
        <v>39</v>
      </c>
      <c r="G4044">
        <v>123</v>
      </c>
      <c r="H4044">
        <v>161087183</v>
      </c>
      <c r="I4044">
        <v>175000000</v>
      </c>
      <c r="J4044">
        <v>6.9</v>
      </c>
      <c r="K4044">
        <f>Table1[[#This Row],[Gross Earning]]-Table1[[#This Row],[Budget]]</f>
        <v>-13912817</v>
      </c>
    </row>
    <row r="4045" spans="1:11">
      <c r="A4045" t="s">
        <v>18671</v>
      </c>
      <c r="B4045" s="3">
        <v>2000</v>
      </c>
      <c r="C4045" t="s">
        <v>3122</v>
      </c>
      <c r="D4045" t="s">
        <v>1671</v>
      </c>
      <c r="E4045" t="s">
        <v>37</v>
      </c>
      <c r="F4045" t="s">
        <v>585</v>
      </c>
      <c r="G4045">
        <v>103</v>
      </c>
      <c r="H4045">
        <v>75078</v>
      </c>
      <c r="I4045">
        <v>14000000</v>
      </c>
      <c r="J4045">
        <v>6.3</v>
      </c>
      <c r="K4045">
        <f>Table1[[#This Row],[Gross Earning]]-Table1[[#This Row],[Budget]]</f>
        <v>-13924922</v>
      </c>
    </row>
    <row r="4046" spans="1:11">
      <c r="A4046" t="s">
        <v>12077</v>
      </c>
      <c r="B4046" s="3">
        <v>2006</v>
      </c>
      <c r="C4046" t="s">
        <v>12075</v>
      </c>
      <c r="D4046" t="s">
        <v>12076</v>
      </c>
      <c r="E4046" t="s">
        <v>37</v>
      </c>
      <c r="F4046" t="s">
        <v>585</v>
      </c>
      <c r="G4046">
        <v>105</v>
      </c>
      <c r="H4046">
        <v>63260</v>
      </c>
      <c r="I4046">
        <v>14000000</v>
      </c>
      <c r="J4046">
        <v>6.7</v>
      </c>
      <c r="K4046">
        <f>Table1[[#This Row],[Gross Earning]]-Table1[[#This Row],[Budget]]</f>
        <v>-13936740</v>
      </c>
    </row>
    <row r="4047" spans="1:11">
      <c r="A4047" t="s">
        <v>13574</v>
      </c>
      <c r="B4047" s="3">
        <v>2011</v>
      </c>
      <c r="C4047" t="s">
        <v>13573</v>
      </c>
      <c r="D4047" t="s">
        <v>3409</v>
      </c>
      <c r="E4047" t="s">
        <v>37</v>
      </c>
      <c r="F4047" t="s">
        <v>585</v>
      </c>
      <c r="G4047">
        <v>186</v>
      </c>
      <c r="H4047">
        <v>46495</v>
      </c>
      <c r="I4047">
        <v>14000000</v>
      </c>
      <c r="J4047">
        <v>6.5</v>
      </c>
      <c r="K4047">
        <f>Table1[[#This Row],[Gross Earning]]-Table1[[#This Row],[Budget]]</f>
        <v>-13953505</v>
      </c>
    </row>
    <row r="4048" spans="1:11">
      <c r="A4048" t="s">
        <v>7017</v>
      </c>
      <c r="B4048" s="3">
        <v>2001</v>
      </c>
      <c r="C4048" t="s">
        <v>7015</v>
      </c>
      <c r="D4048" t="s">
        <v>214</v>
      </c>
      <c r="E4048" t="s">
        <v>37</v>
      </c>
      <c r="F4048" t="s">
        <v>585</v>
      </c>
      <c r="G4048">
        <v>102</v>
      </c>
      <c r="H4048">
        <v>24044532</v>
      </c>
      <c r="I4048">
        <v>38000000</v>
      </c>
      <c r="J4048">
        <v>5.6</v>
      </c>
      <c r="K4048">
        <f>Table1[[#This Row],[Gross Earning]]-Table1[[#This Row],[Budget]]</f>
        <v>-13955468</v>
      </c>
    </row>
    <row r="4049" spans="1:11">
      <c r="A4049" t="s">
        <v>13987</v>
      </c>
      <c r="B4049" s="3">
        <v>2010</v>
      </c>
      <c r="C4049" t="s">
        <v>13986</v>
      </c>
      <c r="D4049" t="s">
        <v>1831</v>
      </c>
      <c r="E4049" t="s">
        <v>37</v>
      </c>
      <c r="F4049" t="s">
        <v>585</v>
      </c>
      <c r="G4049">
        <v>108</v>
      </c>
      <c r="H4049">
        <v>1039869</v>
      </c>
      <c r="I4049">
        <v>15000000</v>
      </c>
      <c r="J4049">
        <v>6.2</v>
      </c>
      <c r="K4049">
        <f>Table1[[#This Row],[Gross Earning]]-Table1[[#This Row],[Budget]]</f>
        <v>-13960131</v>
      </c>
    </row>
    <row r="4050" spans="1:11">
      <c r="A4050" t="s">
        <v>9875</v>
      </c>
      <c r="B4050" s="3">
        <v>2005</v>
      </c>
      <c r="C4050" t="s">
        <v>6148</v>
      </c>
      <c r="D4050" t="s">
        <v>1634</v>
      </c>
      <c r="E4050" t="s">
        <v>37</v>
      </c>
      <c r="F4050" t="s">
        <v>39</v>
      </c>
      <c r="G4050">
        <v>107</v>
      </c>
      <c r="H4050">
        <v>11008432</v>
      </c>
      <c r="I4050">
        <v>25000000</v>
      </c>
      <c r="J4050">
        <v>7.1</v>
      </c>
      <c r="K4050">
        <f>Table1[[#This Row],[Gross Earning]]-Table1[[#This Row],[Budget]]</f>
        <v>-13991568</v>
      </c>
    </row>
    <row r="4051" spans="1:11">
      <c r="A4051" t="s">
        <v>11343</v>
      </c>
      <c r="B4051" s="3">
        <v>2012</v>
      </c>
      <c r="C4051" t="s">
        <v>741</v>
      </c>
      <c r="D4051" t="s">
        <v>1634</v>
      </c>
      <c r="E4051" t="s">
        <v>37</v>
      </c>
      <c r="F4051" t="s">
        <v>95</v>
      </c>
      <c r="G4051">
        <v>116</v>
      </c>
      <c r="H4051">
        <v>6002756</v>
      </c>
      <c r="I4051">
        <v>20000000</v>
      </c>
      <c r="J4051">
        <v>7.2</v>
      </c>
      <c r="K4051">
        <f>Table1[[#This Row],[Gross Earning]]-Table1[[#This Row],[Budget]]</f>
        <v>-13997244</v>
      </c>
    </row>
    <row r="4052" spans="1:11">
      <c r="A4052" t="s">
        <v>5631</v>
      </c>
      <c r="B4052" s="3">
        <v>1982</v>
      </c>
      <c r="C4052" t="s">
        <v>5630</v>
      </c>
      <c r="D4052" t="s">
        <v>1023</v>
      </c>
      <c r="E4052" t="s">
        <v>37</v>
      </c>
      <c r="F4052" t="s">
        <v>585</v>
      </c>
      <c r="G4052">
        <v>93</v>
      </c>
      <c r="I4052">
        <v>14000000</v>
      </c>
      <c r="J4052">
        <v>7.7</v>
      </c>
      <c r="K4052">
        <f>Table1[[#This Row],[Gross Earning]]-Table1[[#This Row],[Budget]]</f>
        <v>-14000000</v>
      </c>
    </row>
    <row r="4053" spans="1:11">
      <c r="A4053" t="s">
        <v>12086</v>
      </c>
      <c r="B4053" s="3">
        <v>2012</v>
      </c>
      <c r="C4053" t="s">
        <v>12085</v>
      </c>
      <c r="D4053" t="s">
        <v>6132</v>
      </c>
      <c r="E4053" t="s">
        <v>37</v>
      </c>
      <c r="F4053" t="s">
        <v>585</v>
      </c>
      <c r="G4053">
        <v>114</v>
      </c>
      <c r="I4053">
        <v>14000000</v>
      </c>
      <c r="J4053">
        <v>6.2</v>
      </c>
      <c r="K4053">
        <f>Table1[[#This Row],[Gross Earning]]-Table1[[#This Row],[Budget]]</f>
        <v>-14000000</v>
      </c>
    </row>
    <row r="4054" spans="1:11">
      <c r="A4054" t="s">
        <v>13441</v>
      </c>
      <c r="B4054" s="3">
        <v>1977</v>
      </c>
      <c r="C4054" t="s">
        <v>11916</v>
      </c>
      <c r="D4054" t="s">
        <v>6403</v>
      </c>
      <c r="E4054" t="s">
        <v>37</v>
      </c>
      <c r="F4054" t="s">
        <v>585</v>
      </c>
      <c r="G4054">
        <v>118</v>
      </c>
      <c r="I4054">
        <v>14000000</v>
      </c>
      <c r="J4054">
        <v>3.7</v>
      </c>
      <c r="K4054">
        <f>Table1[[#This Row],[Gross Earning]]-Table1[[#This Row],[Budget]]</f>
        <v>-14000000</v>
      </c>
    </row>
    <row r="4055" spans="1:11">
      <c r="A4055" t="s">
        <v>13473</v>
      </c>
      <c r="B4055" s="3">
        <v>1977</v>
      </c>
      <c r="C4055" t="s">
        <v>487</v>
      </c>
      <c r="D4055" t="s">
        <v>4811</v>
      </c>
      <c r="E4055" t="s">
        <v>37</v>
      </c>
      <c r="F4055" t="s">
        <v>95</v>
      </c>
      <c r="G4055">
        <v>136</v>
      </c>
      <c r="I4055">
        <v>14000000</v>
      </c>
      <c r="J4055">
        <v>6.7</v>
      </c>
      <c r="K4055">
        <f>Table1[[#This Row],[Gross Earning]]-Table1[[#This Row],[Budget]]</f>
        <v>-14000000</v>
      </c>
    </row>
    <row r="4056" spans="1:11">
      <c r="A4056" t="s">
        <v>20533</v>
      </c>
      <c r="B4056" s="3">
        <v>2002</v>
      </c>
      <c r="C4056" t="s">
        <v>17432</v>
      </c>
      <c r="D4056" t="s">
        <v>1935</v>
      </c>
      <c r="E4056" t="s">
        <v>37</v>
      </c>
      <c r="F4056" t="s">
        <v>585</v>
      </c>
      <c r="G4056">
        <v>97</v>
      </c>
      <c r="I4056">
        <v>14000000</v>
      </c>
      <c r="J4056">
        <v>6.3</v>
      </c>
      <c r="K4056">
        <f>Table1[[#This Row],[Gross Earning]]-Table1[[#This Row],[Budget]]</f>
        <v>-14000000</v>
      </c>
    </row>
    <row r="4057" spans="1:11">
      <c r="A4057" t="s">
        <v>4214</v>
      </c>
      <c r="B4057" s="3">
        <v>2013</v>
      </c>
      <c r="C4057" t="s">
        <v>4212</v>
      </c>
      <c r="D4057" t="s">
        <v>464</v>
      </c>
      <c r="E4057" t="s">
        <v>37</v>
      </c>
      <c r="F4057" t="s">
        <v>585</v>
      </c>
      <c r="G4057">
        <v>113</v>
      </c>
      <c r="H4057">
        <v>45996718</v>
      </c>
      <c r="I4057">
        <v>60000000</v>
      </c>
      <c r="J4057">
        <v>6.7</v>
      </c>
      <c r="K4057">
        <f>Table1[[#This Row],[Gross Earning]]-Table1[[#This Row],[Budget]]</f>
        <v>-14003282</v>
      </c>
    </row>
    <row r="4058" spans="1:11">
      <c r="A4058" t="s">
        <v>12556</v>
      </c>
      <c r="B4058" s="3">
        <v>2013</v>
      </c>
      <c r="C4058" t="s">
        <v>8972</v>
      </c>
      <c r="D4058" t="s">
        <v>214</v>
      </c>
      <c r="E4058" t="s">
        <v>37</v>
      </c>
      <c r="F4058" t="s">
        <v>585</v>
      </c>
      <c r="G4058">
        <v>120</v>
      </c>
      <c r="H4058">
        <v>1984743</v>
      </c>
      <c r="I4058">
        <v>16000000</v>
      </c>
      <c r="J4058">
        <v>6.6</v>
      </c>
      <c r="K4058">
        <f>Table1[[#This Row],[Gross Earning]]-Table1[[#This Row],[Budget]]</f>
        <v>-14015257</v>
      </c>
    </row>
    <row r="4059" spans="1:11">
      <c r="A4059" t="s">
        <v>4184</v>
      </c>
      <c r="B4059" s="3">
        <v>2007</v>
      </c>
      <c r="C4059" t="s">
        <v>3098</v>
      </c>
      <c r="D4059" t="s">
        <v>1120</v>
      </c>
      <c r="E4059" t="s">
        <v>37</v>
      </c>
      <c r="F4059" t="s">
        <v>585</v>
      </c>
      <c r="G4059">
        <v>124</v>
      </c>
      <c r="H4059">
        <v>46975183</v>
      </c>
      <c r="I4059">
        <v>61000000</v>
      </c>
      <c r="J4059">
        <v>7.2</v>
      </c>
      <c r="K4059">
        <f>Table1[[#This Row],[Gross Earning]]-Table1[[#This Row],[Budget]]</f>
        <v>-14024817</v>
      </c>
    </row>
    <row r="4060" spans="1:11">
      <c r="A4060" t="s">
        <v>2730</v>
      </c>
      <c r="B4060" s="3">
        <v>2004</v>
      </c>
      <c r="C4060" t="s">
        <v>2728</v>
      </c>
      <c r="D4060" t="s">
        <v>2202</v>
      </c>
      <c r="E4060" t="s">
        <v>37</v>
      </c>
      <c r="F4060" t="s">
        <v>585</v>
      </c>
      <c r="G4060">
        <v>129</v>
      </c>
      <c r="H4060">
        <v>65948711</v>
      </c>
      <c r="I4060">
        <v>80000000</v>
      </c>
      <c r="J4060">
        <v>6.6</v>
      </c>
      <c r="K4060">
        <f>Table1[[#This Row],[Gross Earning]]-Table1[[#This Row],[Budget]]</f>
        <v>-14051289</v>
      </c>
    </row>
    <row r="4061" spans="1:11">
      <c r="A4061" t="s">
        <v>3417</v>
      </c>
      <c r="B4061" s="3">
        <v>2014</v>
      </c>
      <c r="C4061" t="s">
        <v>3414</v>
      </c>
      <c r="D4061" t="s">
        <v>3416</v>
      </c>
      <c r="E4061" t="s">
        <v>37</v>
      </c>
      <c r="F4061" t="s">
        <v>39</v>
      </c>
      <c r="G4061">
        <v>92</v>
      </c>
      <c r="H4061">
        <v>55942830</v>
      </c>
      <c r="I4061">
        <v>70000000</v>
      </c>
      <c r="J4061">
        <v>6.3</v>
      </c>
      <c r="K4061">
        <f>Table1[[#This Row],[Gross Earning]]-Table1[[#This Row],[Budget]]</f>
        <v>-14057170</v>
      </c>
    </row>
    <row r="4062" spans="1:11">
      <c r="A4062" t="s">
        <v>16800</v>
      </c>
      <c r="B4062" s="3">
        <v>1999</v>
      </c>
      <c r="C4062" t="s">
        <v>16797</v>
      </c>
      <c r="D4062" t="s">
        <v>12009</v>
      </c>
      <c r="E4062" t="s">
        <v>8731</v>
      </c>
      <c r="G4062">
        <v>125</v>
      </c>
      <c r="H4062">
        <v>927107</v>
      </c>
      <c r="I4062">
        <v>15000000</v>
      </c>
      <c r="J4062">
        <v>7.3</v>
      </c>
      <c r="K4062">
        <f>Table1[[#This Row],[Gross Earning]]-Table1[[#This Row],[Budget]]</f>
        <v>-14072893</v>
      </c>
    </row>
    <row r="4063" spans="1:11">
      <c r="A4063" t="s">
        <v>9907</v>
      </c>
      <c r="B4063" s="3">
        <v>2008</v>
      </c>
      <c r="C4063" t="s">
        <v>8417</v>
      </c>
      <c r="D4063" t="s">
        <v>3396</v>
      </c>
      <c r="E4063" t="s">
        <v>37</v>
      </c>
      <c r="F4063" t="s">
        <v>585</v>
      </c>
      <c r="G4063">
        <v>112</v>
      </c>
      <c r="H4063">
        <v>10911750</v>
      </c>
      <c r="I4063">
        <v>25000000</v>
      </c>
      <c r="J4063">
        <v>6.5</v>
      </c>
      <c r="K4063">
        <f>Table1[[#This Row],[Gross Earning]]-Table1[[#This Row],[Budget]]</f>
        <v>-14088250</v>
      </c>
    </row>
    <row r="4064" spans="1:11">
      <c r="A4064" t="s">
        <v>13349</v>
      </c>
      <c r="B4064" s="3">
        <v>2005</v>
      </c>
      <c r="C4064" t="s">
        <v>13347</v>
      </c>
      <c r="D4064" t="s">
        <v>3409</v>
      </c>
      <c r="E4064" t="s">
        <v>37</v>
      </c>
      <c r="F4064" t="s">
        <v>4830</v>
      </c>
      <c r="G4064">
        <v>139</v>
      </c>
      <c r="H4064">
        <v>74205</v>
      </c>
      <c r="I4064">
        <v>14200000</v>
      </c>
      <c r="J4064">
        <v>7.4</v>
      </c>
      <c r="K4064">
        <f>Table1[[#This Row],[Gross Earning]]-Table1[[#This Row],[Budget]]</f>
        <v>-14125795</v>
      </c>
    </row>
    <row r="4065" spans="1:11">
      <c r="A4065" t="s">
        <v>7602</v>
      </c>
      <c r="B4065" s="3">
        <v>2004</v>
      </c>
      <c r="C4065" t="s">
        <v>5204</v>
      </c>
      <c r="D4065" t="s">
        <v>3898</v>
      </c>
      <c r="E4065" t="s">
        <v>37</v>
      </c>
      <c r="F4065" t="s">
        <v>39</v>
      </c>
      <c r="G4065">
        <v>98</v>
      </c>
      <c r="H4065">
        <v>16831505</v>
      </c>
      <c r="I4065">
        <v>31000000</v>
      </c>
      <c r="J4065">
        <v>6.3</v>
      </c>
      <c r="K4065">
        <f>Table1[[#This Row],[Gross Earning]]-Table1[[#This Row],[Budget]]</f>
        <v>-14168495</v>
      </c>
    </row>
    <row r="4066" spans="1:11">
      <c r="A4066" t="s">
        <v>10611</v>
      </c>
      <c r="B4066" s="3">
        <v>2002</v>
      </c>
      <c r="C4066" t="s">
        <v>1873</v>
      </c>
      <c r="D4066" t="s">
        <v>214</v>
      </c>
      <c r="E4066" t="s">
        <v>37</v>
      </c>
      <c r="F4066" t="s">
        <v>39</v>
      </c>
      <c r="G4066">
        <v>112</v>
      </c>
      <c r="H4066">
        <v>6830957</v>
      </c>
      <c r="I4066">
        <v>21000000</v>
      </c>
      <c r="J4066">
        <v>6.7</v>
      </c>
      <c r="K4066">
        <f>Table1[[#This Row],[Gross Earning]]-Table1[[#This Row],[Budget]]</f>
        <v>-14169043</v>
      </c>
    </row>
    <row r="4067" spans="1:11">
      <c r="A4067" t="s">
        <v>2197</v>
      </c>
      <c r="B4067" s="3">
        <v>2003</v>
      </c>
      <c r="C4067" t="s">
        <v>946</v>
      </c>
      <c r="D4067" t="s">
        <v>2195</v>
      </c>
      <c r="E4067" t="s">
        <v>37</v>
      </c>
      <c r="F4067" t="s">
        <v>95</v>
      </c>
      <c r="G4067">
        <v>88</v>
      </c>
      <c r="H4067">
        <v>75817994</v>
      </c>
      <c r="I4067">
        <v>90000000</v>
      </c>
      <c r="J4067">
        <v>4.9000000000000004</v>
      </c>
      <c r="K4067">
        <f>Table1[[#This Row],[Gross Earning]]-Table1[[#This Row],[Budget]]</f>
        <v>-14182006</v>
      </c>
    </row>
    <row r="4068" spans="1:11">
      <c r="A4068" t="s">
        <v>8033</v>
      </c>
      <c r="B4068" s="3">
        <v>2010</v>
      </c>
      <c r="C4068" t="s">
        <v>8032</v>
      </c>
      <c r="D4068" t="s">
        <v>1681</v>
      </c>
      <c r="E4068" t="s">
        <v>37</v>
      </c>
      <c r="F4068" t="s">
        <v>585</v>
      </c>
      <c r="G4068">
        <v>102</v>
      </c>
      <c r="H4068">
        <v>17797316</v>
      </c>
      <c r="I4068">
        <v>32000000</v>
      </c>
      <c r="J4068">
        <v>6.3</v>
      </c>
      <c r="K4068">
        <f>Table1[[#This Row],[Gross Earning]]-Table1[[#This Row],[Budget]]</f>
        <v>-14202684</v>
      </c>
    </row>
    <row r="4069" spans="1:11">
      <c r="A4069" t="s">
        <v>9903</v>
      </c>
      <c r="B4069" s="3">
        <v>1993</v>
      </c>
      <c r="C4069" t="s">
        <v>4782</v>
      </c>
      <c r="D4069" t="s">
        <v>1961</v>
      </c>
      <c r="E4069" t="s">
        <v>37</v>
      </c>
      <c r="F4069" t="s">
        <v>95</v>
      </c>
      <c r="G4069">
        <v>271</v>
      </c>
      <c r="H4069">
        <v>10769960</v>
      </c>
      <c r="I4069">
        <v>25000000</v>
      </c>
      <c r="J4069">
        <v>7.7</v>
      </c>
      <c r="K4069">
        <f>Table1[[#This Row],[Gross Earning]]-Table1[[#This Row],[Budget]]</f>
        <v>-14230040</v>
      </c>
    </row>
    <row r="4070" spans="1:11">
      <c r="A4070" t="s">
        <v>8672</v>
      </c>
      <c r="B4070" s="3">
        <v>2004</v>
      </c>
      <c r="C4070" t="s">
        <v>8671</v>
      </c>
      <c r="D4070" t="s">
        <v>214</v>
      </c>
      <c r="E4070" t="s">
        <v>37</v>
      </c>
      <c r="F4070" t="s">
        <v>585</v>
      </c>
      <c r="G4070">
        <v>131</v>
      </c>
      <c r="H4070">
        <v>3752725</v>
      </c>
      <c r="I4070">
        <v>18000000</v>
      </c>
      <c r="J4070">
        <v>7.1</v>
      </c>
      <c r="K4070">
        <f>Table1[[#This Row],[Gross Earning]]-Table1[[#This Row],[Budget]]</f>
        <v>-14247275</v>
      </c>
    </row>
    <row r="4071" spans="1:11">
      <c r="A4071" t="s">
        <v>11362</v>
      </c>
      <c r="B4071" s="3">
        <v>2014</v>
      </c>
      <c r="C4071" t="s">
        <v>11361</v>
      </c>
      <c r="D4071" t="s">
        <v>464</v>
      </c>
      <c r="E4071" t="s">
        <v>37</v>
      </c>
      <c r="F4071" t="s">
        <v>585</v>
      </c>
      <c r="G4071">
        <v>125</v>
      </c>
      <c r="H4071">
        <v>5749134</v>
      </c>
      <c r="I4071">
        <v>20000000</v>
      </c>
      <c r="J4071">
        <v>7</v>
      </c>
      <c r="K4071">
        <f>Table1[[#This Row],[Gross Earning]]-Table1[[#This Row],[Budget]]</f>
        <v>-14250866</v>
      </c>
    </row>
    <row r="4072" spans="1:11">
      <c r="A4072" t="s">
        <v>9911</v>
      </c>
      <c r="B4072" s="3">
        <v>2002</v>
      </c>
      <c r="C4072" t="s">
        <v>5188</v>
      </c>
      <c r="D4072" t="s">
        <v>9910</v>
      </c>
      <c r="E4072" t="s">
        <v>37</v>
      </c>
      <c r="F4072" t="s">
        <v>39</v>
      </c>
      <c r="G4072">
        <v>99</v>
      </c>
      <c r="H4072">
        <v>10719367</v>
      </c>
      <c r="I4072">
        <v>25000000</v>
      </c>
      <c r="J4072">
        <v>4.9000000000000004</v>
      </c>
      <c r="K4072">
        <f>Table1[[#This Row],[Gross Earning]]-Table1[[#This Row],[Budget]]</f>
        <v>-14280633</v>
      </c>
    </row>
    <row r="4073" spans="1:11">
      <c r="A4073" t="s">
        <v>8566</v>
      </c>
      <c r="B4073" s="3">
        <v>2008</v>
      </c>
      <c r="C4073" t="s">
        <v>8565</v>
      </c>
      <c r="D4073" t="s">
        <v>2125</v>
      </c>
      <c r="E4073" t="s">
        <v>37</v>
      </c>
      <c r="F4073" t="s">
        <v>585</v>
      </c>
      <c r="G4073">
        <v>130</v>
      </c>
      <c r="H4073">
        <v>15709385</v>
      </c>
      <c r="I4073">
        <v>30000000</v>
      </c>
      <c r="J4073">
        <v>6.7</v>
      </c>
      <c r="K4073">
        <f>Table1[[#This Row],[Gross Earning]]-Table1[[#This Row],[Budget]]</f>
        <v>-14290615</v>
      </c>
    </row>
    <row r="4074" spans="1:11">
      <c r="A4074" t="s">
        <v>12000</v>
      </c>
      <c r="B4074" s="3">
        <v>2016</v>
      </c>
      <c r="C4074" t="s">
        <v>11999</v>
      </c>
      <c r="D4074" t="s">
        <v>1483</v>
      </c>
      <c r="E4074" t="s">
        <v>37</v>
      </c>
      <c r="F4074" t="s">
        <v>39</v>
      </c>
      <c r="G4074">
        <v>112</v>
      </c>
      <c r="H4074">
        <v>3707794</v>
      </c>
      <c r="I4074">
        <v>18000000</v>
      </c>
      <c r="J4074">
        <v>6.7</v>
      </c>
      <c r="K4074">
        <f>Table1[[#This Row],[Gross Earning]]-Table1[[#This Row],[Budget]]</f>
        <v>-14292206</v>
      </c>
    </row>
    <row r="4075" spans="1:11">
      <c r="A4075" t="s">
        <v>11976</v>
      </c>
      <c r="B4075" s="3">
        <v>2007</v>
      </c>
      <c r="C4075" t="s">
        <v>2017</v>
      </c>
      <c r="D4075" t="s">
        <v>3430</v>
      </c>
      <c r="E4075" t="s">
        <v>11980</v>
      </c>
      <c r="F4075" t="s">
        <v>585</v>
      </c>
      <c r="G4075">
        <v>126</v>
      </c>
      <c r="H4075">
        <v>5701643</v>
      </c>
      <c r="I4075">
        <v>20000000</v>
      </c>
      <c r="J4075">
        <v>7.3</v>
      </c>
      <c r="K4075">
        <f>Table1[[#This Row],[Gross Earning]]-Table1[[#This Row],[Budget]]</f>
        <v>-14298357</v>
      </c>
    </row>
    <row r="4076" spans="1:11">
      <c r="A4076" t="s">
        <v>12230</v>
      </c>
      <c r="B4076" s="3">
        <v>2001</v>
      </c>
      <c r="C4076" t="s">
        <v>7352</v>
      </c>
      <c r="D4076" t="s">
        <v>4479</v>
      </c>
      <c r="E4076" t="s">
        <v>37</v>
      </c>
      <c r="F4076" t="s">
        <v>39</v>
      </c>
      <c r="G4076">
        <v>108</v>
      </c>
      <c r="H4076">
        <v>19693891</v>
      </c>
      <c r="I4076">
        <v>34000000</v>
      </c>
      <c r="J4076">
        <v>4.9000000000000004</v>
      </c>
      <c r="K4076">
        <f>Table1[[#This Row],[Gross Earning]]-Table1[[#This Row],[Budget]]</f>
        <v>-14306109</v>
      </c>
    </row>
    <row r="4077" spans="1:11">
      <c r="A4077" t="s">
        <v>12553</v>
      </c>
      <c r="B4077" s="3">
        <v>1997</v>
      </c>
      <c r="C4077" t="s">
        <v>12551</v>
      </c>
      <c r="D4077" t="s">
        <v>12552</v>
      </c>
      <c r="E4077" t="s">
        <v>37</v>
      </c>
      <c r="F4077" t="s">
        <v>39</v>
      </c>
      <c r="G4077">
        <v>97</v>
      </c>
      <c r="H4077">
        <v>1686429</v>
      </c>
      <c r="I4077">
        <v>16000000</v>
      </c>
      <c r="J4077">
        <v>2.8</v>
      </c>
      <c r="K4077">
        <f>Table1[[#This Row],[Gross Earning]]-Table1[[#This Row],[Budget]]</f>
        <v>-14313571</v>
      </c>
    </row>
    <row r="4078" spans="1:11">
      <c r="A4078" t="s">
        <v>12629</v>
      </c>
      <c r="B4078" s="3">
        <v>2005</v>
      </c>
      <c r="C4078" t="s">
        <v>12628</v>
      </c>
      <c r="D4078" t="s">
        <v>1924</v>
      </c>
      <c r="E4078" t="s">
        <v>37</v>
      </c>
      <c r="F4078" t="s">
        <v>585</v>
      </c>
      <c r="G4078">
        <v>93</v>
      </c>
      <c r="H4078">
        <v>1181197</v>
      </c>
      <c r="I4078">
        <v>15500000</v>
      </c>
      <c r="J4078">
        <v>5.9</v>
      </c>
      <c r="K4078">
        <f>Table1[[#This Row],[Gross Earning]]-Table1[[#This Row],[Budget]]</f>
        <v>-14318803</v>
      </c>
    </row>
    <row r="4079" spans="1:11">
      <c r="A4079" t="s">
        <v>12561</v>
      </c>
      <c r="B4079" s="3">
        <v>2005</v>
      </c>
      <c r="C4079" t="s">
        <v>12560</v>
      </c>
      <c r="D4079" t="s">
        <v>1941</v>
      </c>
      <c r="E4079" t="s">
        <v>37</v>
      </c>
      <c r="F4079" t="s">
        <v>39</v>
      </c>
      <c r="G4079">
        <v>135</v>
      </c>
      <c r="H4079">
        <v>1666262</v>
      </c>
      <c r="I4079">
        <v>16000000</v>
      </c>
      <c r="J4079">
        <v>6.7</v>
      </c>
      <c r="K4079">
        <f>Table1[[#This Row],[Gross Earning]]-Table1[[#This Row],[Budget]]</f>
        <v>-14333738</v>
      </c>
    </row>
    <row r="4080" spans="1:11">
      <c r="A4080" t="s">
        <v>4004</v>
      </c>
      <c r="B4080" s="3">
        <v>1998</v>
      </c>
      <c r="C4080" t="s">
        <v>801</v>
      </c>
      <c r="D4080" t="s">
        <v>471</v>
      </c>
      <c r="E4080" t="s">
        <v>37</v>
      </c>
      <c r="F4080" t="s">
        <v>95</v>
      </c>
      <c r="G4080">
        <v>83</v>
      </c>
      <c r="H4080">
        <v>90646554</v>
      </c>
      <c r="I4080">
        <v>105000000</v>
      </c>
      <c r="J4080">
        <v>6.6</v>
      </c>
      <c r="K4080">
        <f>Table1[[#This Row],[Gross Earning]]-Table1[[#This Row],[Budget]]</f>
        <v>-14353446</v>
      </c>
    </row>
    <row r="4081" spans="1:11">
      <c r="A4081" t="s">
        <v>10162</v>
      </c>
      <c r="B4081" s="3">
        <v>2011</v>
      </c>
      <c r="C4081" t="s">
        <v>10161</v>
      </c>
      <c r="D4081" t="s">
        <v>1681</v>
      </c>
      <c r="E4081" t="s">
        <v>37</v>
      </c>
      <c r="F4081" t="s">
        <v>39</v>
      </c>
      <c r="G4081">
        <v>89</v>
      </c>
      <c r="H4081">
        <v>9639242</v>
      </c>
      <c r="I4081">
        <v>24000000</v>
      </c>
      <c r="J4081">
        <v>4.9000000000000004</v>
      </c>
      <c r="K4081">
        <f>Table1[[#This Row],[Gross Earning]]-Table1[[#This Row],[Budget]]</f>
        <v>-14360758</v>
      </c>
    </row>
    <row r="4082" spans="1:11">
      <c r="A4082" t="s">
        <v>13224</v>
      </c>
      <c r="B4082" s="3">
        <v>2015</v>
      </c>
      <c r="C4082" t="s">
        <v>13223</v>
      </c>
      <c r="D4082" t="s">
        <v>777</v>
      </c>
      <c r="E4082" t="s">
        <v>1946</v>
      </c>
      <c r="F4082" t="s">
        <v>4830</v>
      </c>
      <c r="G4082">
        <v>105</v>
      </c>
      <c r="H4082">
        <v>613556</v>
      </c>
      <c r="I4082">
        <v>15000000</v>
      </c>
      <c r="J4082">
        <v>6.4</v>
      </c>
      <c r="K4082">
        <f>Table1[[#This Row],[Gross Earning]]-Table1[[#This Row],[Budget]]</f>
        <v>-14386444</v>
      </c>
    </row>
    <row r="4083" spans="1:11">
      <c r="A4083" t="s">
        <v>13971</v>
      </c>
      <c r="B4083" s="3">
        <v>1997</v>
      </c>
      <c r="C4083" t="s">
        <v>12743</v>
      </c>
      <c r="D4083" t="s">
        <v>214</v>
      </c>
      <c r="E4083" t="s">
        <v>37</v>
      </c>
      <c r="F4083" t="s">
        <v>585</v>
      </c>
      <c r="G4083">
        <v>132</v>
      </c>
      <c r="H4083">
        <v>1508689</v>
      </c>
      <c r="I4083">
        <v>16000000</v>
      </c>
      <c r="J4083">
        <v>6.7</v>
      </c>
      <c r="K4083">
        <f>Table1[[#This Row],[Gross Earning]]-Table1[[#This Row],[Budget]]</f>
        <v>-14491311</v>
      </c>
    </row>
    <row r="4084" spans="1:11">
      <c r="A4084" t="s">
        <v>13340</v>
      </c>
      <c r="B4084" s="3">
        <v>2014</v>
      </c>
      <c r="C4084" t="s">
        <v>13337</v>
      </c>
      <c r="D4084" t="s">
        <v>13338</v>
      </c>
      <c r="E4084" t="s">
        <v>37</v>
      </c>
      <c r="F4084" t="s">
        <v>585</v>
      </c>
      <c r="G4084">
        <v>94</v>
      </c>
      <c r="I4084">
        <v>14500000</v>
      </c>
      <c r="J4084">
        <v>6.2</v>
      </c>
      <c r="K4084">
        <f>Table1[[#This Row],[Gross Earning]]-Table1[[#This Row],[Budget]]</f>
        <v>-14500000</v>
      </c>
    </row>
    <row r="4085" spans="1:11">
      <c r="A4085" t="s">
        <v>7130</v>
      </c>
      <c r="B4085" s="3">
        <v>1999</v>
      </c>
      <c r="C4085" t="s">
        <v>7076</v>
      </c>
      <c r="D4085" t="s">
        <v>3409</v>
      </c>
      <c r="E4085" t="s">
        <v>37</v>
      </c>
      <c r="F4085" t="s">
        <v>585</v>
      </c>
      <c r="G4085">
        <v>188</v>
      </c>
      <c r="H4085">
        <v>22450975</v>
      </c>
      <c r="I4085">
        <v>37000000</v>
      </c>
      <c r="J4085">
        <v>8</v>
      </c>
      <c r="K4085">
        <f>Table1[[#This Row],[Gross Earning]]-Table1[[#This Row],[Budget]]</f>
        <v>-14549025</v>
      </c>
    </row>
    <row r="4086" spans="1:11">
      <c r="A4086" t="s">
        <v>8496</v>
      </c>
      <c r="B4086" s="3">
        <v>2004</v>
      </c>
      <c r="C4086" t="s">
        <v>8495</v>
      </c>
      <c r="D4086" t="s">
        <v>1415</v>
      </c>
      <c r="E4086" t="s">
        <v>37</v>
      </c>
      <c r="F4086" t="s">
        <v>39</v>
      </c>
      <c r="G4086">
        <v>105</v>
      </c>
      <c r="H4086">
        <v>20422207</v>
      </c>
      <c r="I4086">
        <v>35000000</v>
      </c>
      <c r="J4086">
        <v>5.2</v>
      </c>
      <c r="K4086">
        <f>Table1[[#This Row],[Gross Earning]]-Table1[[#This Row],[Budget]]</f>
        <v>-14577793</v>
      </c>
    </row>
    <row r="4087" spans="1:11">
      <c r="A4087" t="s">
        <v>14700</v>
      </c>
      <c r="B4087" s="3">
        <v>2006</v>
      </c>
      <c r="C4087" t="s">
        <v>14697</v>
      </c>
      <c r="D4087" t="s">
        <v>2142</v>
      </c>
      <c r="E4087" t="s">
        <v>37</v>
      </c>
      <c r="F4087" t="s">
        <v>585</v>
      </c>
      <c r="G4087">
        <v>118</v>
      </c>
      <c r="H4087">
        <v>399879</v>
      </c>
      <c r="I4087">
        <v>15000000</v>
      </c>
      <c r="J4087">
        <v>6.4</v>
      </c>
      <c r="K4087">
        <f>Table1[[#This Row],[Gross Earning]]-Table1[[#This Row],[Budget]]</f>
        <v>-14600121</v>
      </c>
    </row>
    <row r="4088" spans="1:11">
      <c r="A4088" t="s">
        <v>3948</v>
      </c>
      <c r="B4088" s="3">
        <v>2005</v>
      </c>
      <c r="C4088" t="s">
        <v>1776</v>
      </c>
      <c r="D4088" t="s">
        <v>621</v>
      </c>
      <c r="E4088" t="s">
        <v>37</v>
      </c>
      <c r="F4088" t="s">
        <v>277</v>
      </c>
      <c r="G4088">
        <v>81</v>
      </c>
      <c r="H4088">
        <v>135381507</v>
      </c>
      <c r="I4088">
        <v>150000000</v>
      </c>
      <c r="J4088">
        <v>5.8</v>
      </c>
      <c r="K4088">
        <f>Table1[[#This Row],[Gross Earning]]-Table1[[#This Row],[Budget]]</f>
        <v>-14618493</v>
      </c>
    </row>
    <row r="4089" spans="1:11">
      <c r="A4089" t="s">
        <v>13229</v>
      </c>
      <c r="B4089" s="3">
        <v>2001</v>
      </c>
      <c r="C4089" t="s">
        <v>12044</v>
      </c>
      <c r="D4089" t="s">
        <v>13228</v>
      </c>
      <c r="E4089" t="s">
        <v>37</v>
      </c>
      <c r="F4089" t="s">
        <v>585</v>
      </c>
      <c r="G4089">
        <v>98</v>
      </c>
      <c r="H4089">
        <v>353743</v>
      </c>
      <c r="I4089">
        <v>15000000</v>
      </c>
      <c r="J4089">
        <v>6.9</v>
      </c>
      <c r="K4089">
        <f>Table1[[#This Row],[Gross Earning]]-Table1[[#This Row],[Budget]]</f>
        <v>-14646257</v>
      </c>
    </row>
    <row r="4090" spans="1:11">
      <c r="A4090" t="s">
        <v>6935</v>
      </c>
      <c r="B4090" s="3">
        <v>2005</v>
      </c>
      <c r="C4090" t="s">
        <v>96</v>
      </c>
      <c r="D4090" t="s">
        <v>227</v>
      </c>
      <c r="E4090" t="s">
        <v>37</v>
      </c>
      <c r="F4090" t="s">
        <v>39</v>
      </c>
      <c r="G4090">
        <v>119</v>
      </c>
      <c r="H4090">
        <v>25335935</v>
      </c>
      <c r="I4090">
        <v>40000000</v>
      </c>
      <c r="J4090">
        <v>8</v>
      </c>
      <c r="K4090">
        <f>Table1[[#This Row],[Gross Earning]]-Table1[[#This Row],[Budget]]</f>
        <v>-14664065</v>
      </c>
    </row>
    <row r="4091" spans="1:11">
      <c r="A4091" t="s">
        <v>11986</v>
      </c>
      <c r="B4091" s="3">
        <v>1982</v>
      </c>
      <c r="C4091" t="s">
        <v>11984</v>
      </c>
      <c r="D4091" t="s">
        <v>647</v>
      </c>
      <c r="E4091" t="s">
        <v>37</v>
      </c>
      <c r="F4091" t="s">
        <v>95</v>
      </c>
      <c r="G4091">
        <v>99</v>
      </c>
      <c r="H4091">
        <v>5333658</v>
      </c>
      <c r="I4091">
        <v>20000000</v>
      </c>
      <c r="J4091">
        <v>3.5</v>
      </c>
      <c r="K4091">
        <f>Table1[[#This Row],[Gross Earning]]-Table1[[#This Row],[Budget]]</f>
        <v>-14666342</v>
      </c>
    </row>
    <row r="4092" spans="1:11">
      <c r="A4092" t="s">
        <v>9932</v>
      </c>
      <c r="B4092" s="3">
        <v>2011</v>
      </c>
      <c r="C4092" t="s">
        <v>4351</v>
      </c>
      <c r="D4092" t="s">
        <v>923</v>
      </c>
      <c r="E4092" t="s">
        <v>37</v>
      </c>
      <c r="F4092" t="s">
        <v>585</v>
      </c>
      <c r="G4092">
        <v>110</v>
      </c>
      <c r="H4092">
        <v>10324441</v>
      </c>
      <c r="I4092">
        <v>25000000</v>
      </c>
      <c r="J4092">
        <v>5.8</v>
      </c>
      <c r="K4092">
        <f>Table1[[#This Row],[Gross Earning]]-Table1[[#This Row],[Budget]]</f>
        <v>-14675559</v>
      </c>
    </row>
    <row r="4093" spans="1:11">
      <c r="A4093" t="s">
        <v>12297</v>
      </c>
      <c r="B4093" s="3">
        <v>1986</v>
      </c>
      <c r="C4093" t="s">
        <v>12295</v>
      </c>
      <c r="D4093" t="s">
        <v>12296</v>
      </c>
      <c r="E4093" t="s">
        <v>37</v>
      </c>
      <c r="F4093" t="s">
        <v>39</v>
      </c>
      <c r="G4093">
        <v>97</v>
      </c>
      <c r="H4093">
        <v>2315683</v>
      </c>
      <c r="I4093">
        <v>17000000</v>
      </c>
      <c r="J4093">
        <v>3</v>
      </c>
      <c r="K4093">
        <f>Table1[[#This Row],[Gross Earning]]-Table1[[#This Row],[Budget]]</f>
        <v>-14684317</v>
      </c>
    </row>
    <row r="4094" spans="1:11">
      <c r="A4094" t="s">
        <v>7584</v>
      </c>
      <c r="B4094" s="3">
        <v>2012</v>
      </c>
      <c r="C4094" t="s">
        <v>4401</v>
      </c>
      <c r="D4094" t="s">
        <v>334</v>
      </c>
      <c r="E4094" t="s">
        <v>37</v>
      </c>
      <c r="F4094" t="s">
        <v>39</v>
      </c>
      <c r="G4094">
        <v>91</v>
      </c>
      <c r="H4094">
        <v>20275446</v>
      </c>
      <c r="I4094">
        <v>35000000</v>
      </c>
      <c r="J4094">
        <v>6.5</v>
      </c>
      <c r="K4094">
        <f>Table1[[#This Row],[Gross Earning]]-Table1[[#This Row],[Budget]]</f>
        <v>-14724554</v>
      </c>
    </row>
    <row r="4095" spans="1:11">
      <c r="A4095" t="s">
        <v>11353</v>
      </c>
      <c r="B4095" s="3">
        <v>2009</v>
      </c>
      <c r="C4095" t="s">
        <v>3405</v>
      </c>
      <c r="D4095" t="s">
        <v>8170</v>
      </c>
      <c r="E4095" t="s">
        <v>37</v>
      </c>
      <c r="F4095" t="s">
        <v>95</v>
      </c>
      <c r="G4095">
        <v>111</v>
      </c>
      <c r="H4095">
        <v>5205343</v>
      </c>
      <c r="I4095">
        <v>20000000</v>
      </c>
      <c r="J4095">
        <v>6.4</v>
      </c>
      <c r="K4095">
        <f>Table1[[#This Row],[Gross Earning]]-Table1[[#This Row],[Budget]]</f>
        <v>-14794657</v>
      </c>
    </row>
    <row r="4096" spans="1:11">
      <c r="A4096" t="s">
        <v>12005</v>
      </c>
      <c r="B4096" s="3">
        <v>2003</v>
      </c>
      <c r="C4096" t="s">
        <v>4003</v>
      </c>
      <c r="D4096" t="s">
        <v>1681</v>
      </c>
      <c r="E4096" t="s">
        <v>37</v>
      </c>
      <c r="F4096" t="s">
        <v>585</v>
      </c>
      <c r="G4096">
        <v>108</v>
      </c>
      <c r="H4096">
        <v>3203044</v>
      </c>
      <c r="I4096">
        <v>18000000</v>
      </c>
      <c r="J4096">
        <v>6.4</v>
      </c>
      <c r="K4096">
        <f>Table1[[#This Row],[Gross Earning]]-Table1[[#This Row],[Budget]]</f>
        <v>-14796956</v>
      </c>
    </row>
    <row r="4097" spans="1:11">
      <c r="A4097" t="s">
        <v>13570</v>
      </c>
      <c r="B4097" s="3">
        <v>2008</v>
      </c>
      <c r="C4097" t="s">
        <v>2392</v>
      </c>
      <c r="D4097" t="s">
        <v>11841</v>
      </c>
      <c r="E4097" t="s">
        <v>37</v>
      </c>
      <c r="F4097" t="s">
        <v>585</v>
      </c>
      <c r="G4097">
        <v>115</v>
      </c>
      <c r="H4097">
        <v>183088</v>
      </c>
      <c r="I4097">
        <v>15000000</v>
      </c>
      <c r="J4097">
        <v>7</v>
      </c>
      <c r="K4097">
        <f>Table1[[#This Row],[Gross Earning]]-Table1[[#This Row],[Budget]]</f>
        <v>-14816912</v>
      </c>
    </row>
    <row r="4098" spans="1:11">
      <c r="A4098" t="s">
        <v>6672</v>
      </c>
      <c r="B4098" s="3">
        <v>2001</v>
      </c>
      <c r="C4098" t="s">
        <v>6671</v>
      </c>
      <c r="D4098" t="s">
        <v>214</v>
      </c>
      <c r="E4098" t="s">
        <v>37</v>
      </c>
      <c r="F4098" t="s">
        <v>39</v>
      </c>
      <c r="G4098">
        <v>119</v>
      </c>
      <c r="H4098">
        <v>25178165</v>
      </c>
      <c r="I4098">
        <v>40000000</v>
      </c>
      <c r="J4098">
        <v>6.7</v>
      </c>
      <c r="K4098">
        <f>Table1[[#This Row],[Gross Earning]]-Table1[[#This Row],[Budget]]</f>
        <v>-14821835</v>
      </c>
    </row>
    <row r="4099" spans="1:11">
      <c r="A4099" t="s">
        <v>5304</v>
      </c>
      <c r="B4099" s="3">
        <v>1999</v>
      </c>
      <c r="C4099" t="s">
        <v>79</v>
      </c>
      <c r="D4099" t="s">
        <v>4915</v>
      </c>
      <c r="E4099" t="s">
        <v>37</v>
      </c>
      <c r="F4099" t="s">
        <v>39</v>
      </c>
      <c r="G4099">
        <v>137</v>
      </c>
      <c r="H4099">
        <v>35168395</v>
      </c>
      <c r="I4099">
        <v>50000000</v>
      </c>
      <c r="J4099">
        <v>6.5</v>
      </c>
      <c r="K4099">
        <f>Table1[[#This Row],[Gross Earning]]-Table1[[#This Row],[Budget]]</f>
        <v>-14831605</v>
      </c>
    </row>
    <row r="4100" spans="1:11">
      <c r="A4100" t="s">
        <v>15016</v>
      </c>
      <c r="B4100" s="3">
        <v>1999</v>
      </c>
      <c r="C4100" t="s">
        <v>13030</v>
      </c>
      <c r="D4100" t="s">
        <v>1120</v>
      </c>
      <c r="E4100" t="s">
        <v>37</v>
      </c>
      <c r="F4100" t="s">
        <v>585</v>
      </c>
      <c r="G4100">
        <v>110</v>
      </c>
      <c r="H4100">
        <v>15156200</v>
      </c>
      <c r="I4100">
        <v>30000000</v>
      </c>
      <c r="J4100">
        <v>6</v>
      </c>
      <c r="K4100">
        <f>Table1[[#This Row],[Gross Earning]]-Table1[[#This Row],[Budget]]</f>
        <v>-14843800</v>
      </c>
    </row>
    <row r="4101" spans="1:11">
      <c r="A4101" t="s">
        <v>11348</v>
      </c>
      <c r="B4101" s="3">
        <v>2005</v>
      </c>
      <c r="C4101" t="s">
        <v>4408</v>
      </c>
      <c r="D4101" t="s">
        <v>10222</v>
      </c>
      <c r="E4101" t="s">
        <v>37</v>
      </c>
      <c r="F4101" t="s">
        <v>585</v>
      </c>
      <c r="G4101">
        <v>94</v>
      </c>
      <c r="H4101">
        <v>5132655</v>
      </c>
      <c r="I4101">
        <v>20000000</v>
      </c>
      <c r="J4101">
        <v>2.2999999999999998</v>
      </c>
      <c r="K4101">
        <f>Table1[[#This Row],[Gross Earning]]-Table1[[#This Row],[Budget]]</f>
        <v>-14867345</v>
      </c>
    </row>
    <row r="4102" spans="1:11">
      <c r="A4102" t="s">
        <v>6676</v>
      </c>
      <c r="B4102" s="3">
        <v>2007</v>
      </c>
      <c r="C4102" t="s">
        <v>2722</v>
      </c>
      <c r="D4102" t="s">
        <v>5544</v>
      </c>
      <c r="E4102" t="s">
        <v>37</v>
      </c>
      <c r="F4102" t="s">
        <v>585</v>
      </c>
      <c r="G4102">
        <v>99</v>
      </c>
      <c r="H4102">
        <v>25117498</v>
      </c>
      <c r="I4102">
        <v>40000000</v>
      </c>
      <c r="J4102">
        <v>5.7</v>
      </c>
      <c r="K4102">
        <f>Table1[[#This Row],[Gross Earning]]-Table1[[#This Row],[Budget]]</f>
        <v>-14882502</v>
      </c>
    </row>
    <row r="4103" spans="1:11">
      <c r="A4103" t="s">
        <v>9917</v>
      </c>
      <c r="B4103" s="3">
        <v>1999</v>
      </c>
      <c r="C4103" t="s">
        <v>9914</v>
      </c>
      <c r="D4103" t="s">
        <v>1924</v>
      </c>
      <c r="E4103" t="s">
        <v>37</v>
      </c>
      <c r="F4103" t="s">
        <v>39</v>
      </c>
      <c r="G4103">
        <v>100</v>
      </c>
      <c r="H4103">
        <v>10114315</v>
      </c>
      <c r="I4103">
        <v>25000000</v>
      </c>
      <c r="J4103">
        <v>6.4</v>
      </c>
      <c r="K4103">
        <f>Table1[[#This Row],[Gross Earning]]-Table1[[#This Row],[Budget]]</f>
        <v>-14885685</v>
      </c>
    </row>
    <row r="4104" spans="1:11">
      <c r="A4104" t="s">
        <v>559</v>
      </c>
      <c r="B4104" s="3">
        <v>2012</v>
      </c>
      <c r="C4104" t="s">
        <v>556</v>
      </c>
      <c r="D4104" t="s">
        <v>558</v>
      </c>
      <c r="E4104" t="s">
        <v>37</v>
      </c>
      <c r="F4104" t="s">
        <v>39</v>
      </c>
      <c r="G4104">
        <v>132</v>
      </c>
      <c r="H4104">
        <v>155111815</v>
      </c>
      <c r="I4104">
        <v>170000000</v>
      </c>
      <c r="J4104">
        <v>6.1</v>
      </c>
      <c r="K4104">
        <f>Table1[[#This Row],[Gross Earning]]-Table1[[#This Row],[Budget]]</f>
        <v>-14888185</v>
      </c>
    </row>
    <row r="4105" spans="1:11">
      <c r="A4105" t="s">
        <v>13259</v>
      </c>
      <c r="B4105" s="3">
        <v>2008</v>
      </c>
      <c r="C4105" t="s">
        <v>13258</v>
      </c>
      <c r="D4105" t="s">
        <v>9492</v>
      </c>
      <c r="E4105" t="s">
        <v>37</v>
      </c>
      <c r="F4105" t="s">
        <v>585</v>
      </c>
      <c r="G4105">
        <v>103</v>
      </c>
      <c r="H4105">
        <v>73548</v>
      </c>
      <c r="I4105">
        <v>15000000</v>
      </c>
      <c r="J4105">
        <v>6.1</v>
      </c>
      <c r="K4105">
        <f>Table1[[#This Row],[Gross Earning]]-Table1[[#This Row],[Budget]]</f>
        <v>-14926452</v>
      </c>
    </row>
    <row r="4106" spans="1:11">
      <c r="A4106" t="s">
        <v>9928</v>
      </c>
      <c r="B4106" s="3">
        <v>1996</v>
      </c>
      <c r="C4106" t="s">
        <v>9927</v>
      </c>
      <c r="D4106" t="s">
        <v>1415</v>
      </c>
      <c r="E4106" t="s">
        <v>37</v>
      </c>
      <c r="F4106" t="s">
        <v>39</v>
      </c>
      <c r="G4106">
        <v>105</v>
      </c>
      <c r="H4106">
        <v>10070000</v>
      </c>
      <c r="I4106">
        <v>25000000</v>
      </c>
      <c r="J4106">
        <v>6.2</v>
      </c>
      <c r="K4106">
        <f>Table1[[#This Row],[Gross Earning]]-Table1[[#This Row],[Budget]]</f>
        <v>-14930000</v>
      </c>
    </row>
    <row r="4107" spans="1:11">
      <c r="A4107" t="s">
        <v>4951</v>
      </c>
      <c r="B4107" s="3">
        <v>2011</v>
      </c>
      <c r="C4107" t="s">
        <v>4950</v>
      </c>
      <c r="D4107" t="s">
        <v>2786</v>
      </c>
      <c r="E4107" t="s">
        <v>37</v>
      </c>
      <c r="F4107" t="s">
        <v>585</v>
      </c>
      <c r="G4107">
        <v>118</v>
      </c>
      <c r="H4107">
        <v>37035845</v>
      </c>
      <c r="I4107">
        <v>52000000</v>
      </c>
      <c r="J4107">
        <v>6.4</v>
      </c>
      <c r="K4107">
        <f>Table1[[#This Row],[Gross Earning]]-Table1[[#This Row],[Budget]]</f>
        <v>-14964155</v>
      </c>
    </row>
    <row r="4108" spans="1:11">
      <c r="A4108" t="s">
        <v>13268</v>
      </c>
      <c r="B4108" s="3">
        <v>2011</v>
      </c>
      <c r="C4108" t="s">
        <v>13267</v>
      </c>
      <c r="D4108" t="s">
        <v>2125</v>
      </c>
      <c r="E4108" t="s">
        <v>37</v>
      </c>
      <c r="F4108" t="s">
        <v>585</v>
      </c>
      <c r="G4108">
        <v>90</v>
      </c>
      <c r="H4108">
        <v>28870</v>
      </c>
      <c r="I4108">
        <v>15000000</v>
      </c>
      <c r="J4108">
        <v>5.0999999999999996</v>
      </c>
      <c r="K4108">
        <f>Table1[[#This Row],[Gross Earning]]-Table1[[#This Row],[Budget]]</f>
        <v>-14971130</v>
      </c>
    </row>
    <row r="4109" spans="1:11">
      <c r="A4109" t="s">
        <v>12579</v>
      </c>
      <c r="B4109" s="3">
        <v>2008</v>
      </c>
      <c r="C4109" t="s">
        <v>12577</v>
      </c>
      <c r="D4109" t="s">
        <v>5605</v>
      </c>
      <c r="E4109" t="s">
        <v>37</v>
      </c>
      <c r="F4109" t="s">
        <v>585</v>
      </c>
      <c r="G4109">
        <v>92</v>
      </c>
      <c r="H4109">
        <v>23091</v>
      </c>
      <c r="I4109">
        <v>15000000</v>
      </c>
      <c r="J4109">
        <v>6.2</v>
      </c>
      <c r="K4109">
        <f>Table1[[#This Row],[Gross Earning]]-Table1[[#This Row],[Budget]]</f>
        <v>-14976909</v>
      </c>
    </row>
    <row r="4110" spans="1:11">
      <c r="A4110" t="s">
        <v>13280</v>
      </c>
      <c r="B4110" s="3">
        <v>2007</v>
      </c>
      <c r="C4110" t="s">
        <v>13277</v>
      </c>
      <c r="D4110" t="s">
        <v>13279</v>
      </c>
      <c r="E4110" t="s">
        <v>37</v>
      </c>
      <c r="F4110" t="s">
        <v>585</v>
      </c>
      <c r="G4110">
        <v>93</v>
      </c>
      <c r="H4110">
        <v>20380</v>
      </c>
      <c r="I4110">
        <v>15000000</v>
      </c>
      <c r="J4110">
        <v>5.9</v>
      </c>
      <c r="K4110">
        <f>Table1[[#This Row],[Gross Earning]]-Table1[[#This Row],[Budget]]</f>
        <v>-14979620</v>
      </c>
    </row>
    <row r="4111" spans="1:11">
      <c r="A4111" t="s">
        <v>11358</v>
      </c>
      <c r="B4111" s="3">
        <v>2004</v>
      </c>
      <c r="C4111" t="s">
        <v>11357</v>
      </c>
      <c r="D4111" t="s">
        <v>3277</v>
      </c>
      <c r="E4111" t="s">
        <v>37</v>
      </c>
      <c r="F4111" t="s">
        <v>585</v>
      </c>
      <c r="G4111">
        <v>100</v>
      </c>
      <c r="H4111">
        <v>5005883</v>
      </c>
      <c r="I4111">
        <v>20000000</v>
      </c>
      <c r="J4111">
        <v>6.1</v>
      </c>
      <c r="K4111">
        <f>Table1[[#This Row],[Gross Earning]]-Table1[[#This Row],[Budget]]</f>
        <v>-14994117</v>
      </c>
    </row>
    <row r="4112" spans="1:11">
      <c r="A4112" t="s">
        <v>12307</v>
      </c>
      <c r="B4112" s="3">
        <v>1981</v>
      </c>
      <c r="C4112" t="s">
        <v>12305</v>
      </c>
      <c r="D4112" t="s">
        <v>8570</v>
      </c>
      <c r="E4112" t="s">
        <v>37</v>
      </c>
      <c r="F4112" t="s">
        <v>95</v>
      </c>
      <c r="G4112">
        <v>102</v>
      </c>
      <c r="H4112">
        <v>2000000</v>
      </c>
      <c r="I4112">
        <v>17000000</v>
      </c>
      <c r="J4112">
        <v>6.4</v>
      </c>
      <c r="K4112">
        <f>Table1[[#This Row],[Gross Earning]]-Table1[[#This Row],[Budget]]</f>
        <v>-15000000</v>
      </c>
    </row>
    <row r="4113" spans="1:11">
      <c r="A4113" t="s">
        <v>12761</v>
      </c>
      <c r="B4113" s="3">
        <v>1978</v>
      </c>
      <c r="C4113" t="s">
        <v>6037</v>
      </c>
      <c r="D4113" t="s">
        <v>3396</v>
      </c>
      <c r="E4113" t="s">
        <v>37</v>
      </c>
      <c r="F4113" t="s">
        <v>585</v>
      </c>
      <c r="G4113">
        <v>183</v>
      </c>
      <c r="I4113">
        <v>15000000</v>
      </c>
      <c r="J4113">
        <v>8.1999999999999993</v>
      </c>
      <c r="K4113">
        <f>Table1[[#This Row],[Gross Earning]]-Table1[[#This Row],[Budget]]</f>
        <v>-15000000</v>
      </c>
    </row>
    <row r="4114" spans="1:11">
      <c r="A4114" t="s">
        <v>13263</v>
      </c>
      <c r="B4114" s="3">
        <v>2011</v>
      </c>
      <c r="C4114" t="s">
        <v>13262</v>
      </c>
      <c r="D4114" t="s">
        <v>5940</v>
      </c>
      <c r="E4114" t="s">
        <v>37</v>
      </c>
      <c r="F4114" t="s">
        <v>585</v>
      </c>
      <c r="G4114">
        <v>104</v>
      </c>
      <c r="I4114">
        <v>15000000</v>
      </c>
      <c r="J4114">
        <v>6</v>
      </c>
      <c r="K4114">
        <f>Table1[[#This Row],[Gross Earning]]-Table1[[#This Row],[Budget]]</f>
        <v>-15000000</v>
      </c>
    </row>
    <row r="4115" spans="1:11">
      <c r="A4115" t="s">
        <v>13301</v>
      </c>
      <c r="B4115" s="3">
        <v>2005</v>
      </c>
      <c r="C4115" t="s">
        <v>13299</v>
      </c>
      <c r="D4115" t="s">
        <v>42</v>
      </c>
      <c r="E4115" t="s">
        <v>37</v>
      </c>
      <c r="F4115" t="s">
        <v>4830</v>
      </c>
      <c r="G4115">
        <v>105</v>
      </c>
      <c r="I4115">
        <v>15000000</v>
      </c>
      <c r="J4115">
        <v>4.9000000000000004</v>
      </c>
      <c r="K4115">
        <f>Table1[[#This Row],[Gross Earning]]-Table1[[#This Row],[Budget]]</f>
        <v>-15000000</v>
      </c>
    </row>
    <row r="4116" spans="1:11">
      <c r="A4116" t="s">
        <v>13309</v>
      </c>
      <c r="B4116" s="3">
        <v>2015</v>
      </c>
      <c r="C4116" t="s">
        <v>13305</v>
      </c>
      <c r="D4116" t="s">
        <v>13307</v>
      </c>
      <c r="E4116" t="s">
        <v>2778</v>
      </c>
      <c r="G4116">
        <v>98</v>
      </c>
      <c r="I4116">
        <v>15000000</v>
      </c>
      <c r="J4116">
        <v>5.7</v>
      </c>
      <c r="K4116">
        <f>Table1[[#This Row],[Gross Earning]]-Table1[[#This Row],[Budget]]</f>
        <v>-15000000</v>
      </c>
    </row>
    <row r="4117" spans="1:11">
      <c r="A4117" t="s">
        <v>13313</v>
      </c>
      <c r="B4117" s="3">
        <v>2009</v>
      </c>
      <c r="C4117" t="s">
        <v>13312</v>
      </c>
      <c r="D4117" t="s">
        <v>464</v>
      </c>
      <c r="E4117" t="s">
        <v>1946</v>
      </c>
      <c r="F4117" t="s">
        <v>585</v>
      </c>
      <c r="G4117">
        <v>119</v>
      </c>
      <c r="I4117">
        <v>15000000</v>
      </c>
      <c r="J4117">
        <v>7.1</v>
      </c>
      <c r="K4117">
        <f>Table1[[#This Row],[Gross Earning]]-Table1[[#This Row],[Budget]]</f>
        <v>-15000000</v>
      </c>
    </row>
    <row r="4118" spans="1:11">
      <c r="A4118" t="s">
        <v>13318</v>
      </c>
      <c r="B4118" s="3">
        <v>2000</v>
      </c>
      <c r="C4118" t="s">
        <v>13317</v>
      </c>
      <c r="D4118" t="s">
        <v>1544</v>
      </c>
      <c r="E4118" t="s">
        <v>37</v>
      </c>
      <c r="F4118" t="s">
        <v>39</v>
      </c>
      <c r="G4118">
        <v>124</v>
      </c>
      <c r="I4118">
        <v>15000000</v>
      </c>
      <c r="J4118">
        <v>6.6</v>
      </c>
      <c r="K4118">
        <f>Table1[[#This Row],[Gross Earning]]-Table1[[#This Row],[Budget]]</f>
        <v>-15000000</v>
      </c>
    </row>
    <row r="4119" spans="1:11">
      <c r="A4119" t="s">
        <v>13376</v>
      </c>
      <c r="B4119" s="3">
        <v>2015</v>
      </c>
      <c r="C4119" t="s">
        <v>13375</v>
      </c>
      <c r="D4119" t="s">
        <v>1120</v>
      </c>
      <c r="E4119" t="s">
        <v>37</v>
      </c>
      <c r="F4119" t="s">
        <v>585</v>
      </c>
      <c r="G4119">
        <v>101</v>
      </c>
      <c r="I4119">
        <v>15000000</v>
      </c>
      <c r="J4119">
        <v>5.7</v>
      </c>
      <c r="K4119">
        <f>Table1[[#This Row],[Gross Earning]]-Table1[[#This Row],[Budget]]</f>
        <v>-15000000</v>
      </c>
    </row>
    <row r="4120" spans="1:11">
      <c r="A4120" t="s">
        <v>19350</v>
      </c>
      <c r="D4120" t="s">
        <v>3396</v>
      </c>
      <c r="E4120" t="s">
        <v>37</v>
      </c>
      <c r="G4120">
        <v>197</v>
      </c>
      <c r="I4120">
        <v>15000000</v>
      </c>
      <c r="J4120">
        <v>7.4</v>
      </c>
      <c r="K4120">
        <f>Table1[[#This Row],[Gross Earning]]-Table1[[#This Row],[Budget]]</f>
        <v>-15000000</v>
      </c>
    </row>
    <row r="4121" spans="1:11">
      <c r="A4121" t="s">
        <v>19781</v>
      </c>
      <c r="B4121" s="3">
        <v>2009</v>
      </c>
      <c r="C4121" t="s">
        <v>19779</v>
      </c>
      <c r="D4121" t="s">
        <v>1628</v>
      </c>
      <c r="E4121" t="s">
        <v>1946</v>
      </c>
      <c r="G4121">
        <v>99</v>
      </c>
      <c r="I4121">
        <v>15000000</v>
      </c>
      <c r="J4121">
        <v>7.4</v>
      </c>
      <c r="K4121">
        <f>Table1[[#This Row],[Gross Earning]]-Table1[[#This Row],[Budget]]</f>
        <v>-15000000</v>
      </c>
    </row>
    <row r="4122" spans="1:11">
      <c r="A4122" t="s">
        <v>21253</v>
      </c>
      <c r="B4122" s="3">
        <v>2011</v>
      </c>
      <c r="C4122" t="s">
        <v>21251</v>
      </c>
      <c r="D4122" t="s">
        <v>11526</v>
      </c>
      <c r="E4122" t="s">
        <v>37</v>
      </c>
      <c r="F4122" t="s">
        <v>95</v>
      </c>
      <c r="G4122">
        <v>87</v>
      </c>
      <c r="I4122">
        <v>15000000</v>
      </c>
      <c r="J4122">
        <v>3.7</v>
      </c>
      <c r="K4122">
        <f>Table1[[#This Row],[Gross Earning]]-Table1[[#This Row],[Budget]]</f>
        <v>-15000000</v>
      </c>
    </row>
    <row r="4123" spans="1:11">
      <c r="A4123" t="s">
        <v>8572</v>
      </c>
      <c r="B4123" s="3">
        <v>2005</v>
      </c>
      <c r="C4123" t="s">
        <v>8569</v>
      </c>
      <c r="D4123" t="s">
        <v>8570</v>
      </c>
      <c r="E4123" t="s">
        <v>37</v>
      </c>
      <c r="F4123" t="s">
        <v>39</v>
      </c>
      <c r="G4123">
        <v>93</v>
      </c>
      <c r="H4123">
        <v>14888028</v>
      </c>
      <c r="I4123">
        <v>30000000</v>
      </c>
      <c r="J4123">
        <v>5.0999999999999996</v>
      </c>
      <c r="K4123">
        <f>Table1[[#This Row],[Gross Earning]]-Table1[[#This Row],[Budget]]</f>
        <v>-15111972</v>
      </c>
    </row>
    <row r="4124" spans="1:11">
      <c r="A4124" t="s">
        <v>5893</v>
      </c>
      <c r="B4124" s="3">
        <v>2006</v>
      </c>
      <c r="C4124" t="s">
        <v>1058</v>
      </c>
      <c r="D4124" t="s">
        <v>464</v>
      </c>
      <c r="E4124" t="s">
        <v>37</v>
      </c>
      <c r="F4124" t="s">
        <v>39</v>
      </c>
      <c r="G4124">
        <v>102</v>
      </c>
      <c r="H4124">
        <v>36883539</v>
      </c>
      <c r="I4124">
        <v>52000000</v>
      </c>
      <c r="J4124">
        <v>6.6</v>
      </c>
      <c r="K4124">
        <f>Table1[[#This Row],[Gross Earning]]-Table1[[#This Row],[Budget]]</f>
        <v>-15116461</v>
      </c>
    </row>
    <row r="4125" spans="1:11">
      <c r="A4125" t="s">
        <v>11319</v>
      </c>
      <c r="B4125" s="3">
        <v>2003</v>
      </c>
      <c r="C4125" t="s">
        <v>11318</v>
      </c>
      <c r="D4125" t="s">
        <v>3171</v>
      </c>
      <c r="E4125" t="s">
        <v>37</v>
      </c>
      <c r="F4125" t="s">
        <v>39</v>
      </c>
      <c r="G4125">
        <v>100</v>
      </c>
      <c r="H4125">
        <v>6852144</v>
      </c>
      <c r="I4125">
        <v>22000000</v>
      </c>
      <c r="J4125">
        <v>6.2</v>
      </c>
      <c r="K4125">
        <f>Table1[[#This Row],[Gross Earning]]-Table1[[#This Row],[Budget]]</f>
        <v>-15147856</v>
      </c>
    </row>
    <row r="4126" spans="1:11">
      <c r="A4126" t="s">
        <v>12685</v>
      </c>
      <c r="B4126" s="3">
        <v>2008</v>
      </c>
      <c r="C4126" t="s">
        <v>12684</v>
      </c>
      <c r="D4126" t="s">
        <v>214</v>
      </c>
      <c r="E4126" t="s">
        <v>37</v>
      </c>
      <c r="F4126" t="s">
        <v>39</v>
      </c>
      <c r="G4126">
        <v>102</v>
      </c>
      <c r="H4126">
        <v>317040</v>
      </c>
      <c r="I4126">
        <v>15500000</v>
      </c>
      <c r="J4126">
        <v>6.8</v>
      </c>
      <c r="K4126">
        <f>Table1[[#This Row],[Gross Earning]]-Table1[[#This Row],[Budget]]</f>
        <v>-15182960</v>
      </c>
    </row>
    <row r="4127" spans="1:11">
      <c r="A4127" t="s">
        <v>20081</v>
      </c>
      <c r="B4127" s="3">
        <v>2001</v>
      </c>
      <c r="C4127" t="s">
        <v>20078</v>
      </c>
      <c r="D4127" t="s">
        <v>2527</v>
      </c>
      <c r="E4127" t="s">
        <v>17494</v>
      </c>
      <c r="F4127" t="s">
        <v>585</v>
      </c>
      <c r="G4127">
        <v>89</v>
      </c>
      <c r="H4127">
        <v>313436</v>
      </c>
      <c r="I4127">
        <v>15500000</v>
      </c>
      <c r="J4127">
        <v>7.6</v>
      </c>
      <c r="K4127">
        <f>Table1[[#This Row],[Gross Earning]]-Table1[[#This Row],[Budget]]</f>
        <v>-15186564</v>
      </c>
    </row>
    <row r="4128" spans="1:11">
      <c r="A4128" t="s">
        <v>12635</v>
      </c>
      <c r="B4128" s="3">
        <v>2001</v>
      </c>
      <c r="C4128" t="s">
        <v>12632</v>
      </c>
      <c r="D4128" t="s">
        <v>3554</v>
      </c>
      <c r="E4128" t="s">
        <v>1464</v>
      </c>
      <c r="F4128" t="s">
        <v>585</v>
      </c>
      <c r="G4128">
        <v>94</v>
      </c>
      <c r="H4128">
        <v>81525</v>
      </c>
      <c r="I4128">
        <v>15300000</v>
      </c>
      <c r="J4128">
        <v>6.6</v>
      </c>
      <c r="K4128">
        <f>Table1[[#This Row],[Gross Earning]]-Table1[[#This Row],[Budget]]</f>
        <v>-15218475</v>
      </c>
    </row>
    <row r="4129" spans="1:11">
      <c r="A4129" t="s">
        <v>7021</v>
      </c>
      <c r="B4129" s="3">
        <v>2001</v>
      </c>
      <c r="C4129" t="s">
        <v>4203</v>
      </c>
      <c r="D4129" t="s">
        <v>2527</v>
      </c>
      <c r="E4129" t="s">
        <v>37</v>
      </c>
      <c r="F4129" t="s">
        <v>95</v>
      </c>
      <c r="G4129">
        <v>98</v>
      </c>
      <c r="H4129">
        <v>22770864</v>
      </c>
      <c r="I4129">
        <v>38000000</v>
      </c>
      <c r="J4129">
        <v>5.5</v>
      </c>
      <c r="K4129">
        <f>Table1[[#This Row],[Gross Earning]]-Table1[[#This Row],[Budget]]</f>
        <v>-15229136</v>
      </c>
    </row>
    <row r="4130" spans="1:11">
      <c r="A4130" t="s">
        <v>3406</v>
      </c>
      <c r="B4130" s="3">
        <v>1989</v>
      </c>
      <c r="C4130" t="s">
        <v>29</v>
      </c>
      <c r="D4130" t="s">
        <v>1483</v>
      </c>
      <c r="E4130" t="s">
        <v>37</v>
      </c>
      <c r="F4130" t="s">
        <v>39</v>
      </c>
      <c r="G4130">
        <v>171</v>
      </c>
      <c r="H4130">
        <v>54222000</v>
      </c>
      <c r="I4130">
        <v>69500000</v>
      </c>
      <c r="J4130">
        <v>7.6</v>
      </c>
      <c r="K4130">
        <f>Table1[[#This Row],[Gross Earning]]-Table1[[#This Row],[Budget]]</f>
        <v>-15278000</v>
      </c>
    </row>
    <row r="4131" spans="1:11">
      <c r="A4131" t="s">
        <v>7574</v>
      </c>
      <c r="B4131" s="3">
        <v>2013</v>
      </c>
      <c r="C4131" t="s">
        <v>7572</v>
      </c>
      <c r="D4131" t="s">
        <v>2125</v>
      </c>
      <c r="E4131" t="s">
        <v>37</v>
      </c>
      <c r="F4131" t="s">
        <v>585</v>
      </c>
      <c r="G4131">
        <v>109</v>
      </c>
      <c r="H4131">
        <v>19692608</v>
      </c>
      <c r="I4131">
        <v>35000000</v>
      </c>
      <c r="J4131">
        <v>6.2</v>
      </c>
      <c r="K4131">
        <f>Table1[[#This Row],[Gross Earning]]-Table1[[#This Row],[Budget]]</f>
        <v>-15307392</v>
      </c>
    </row>
    <row r="4132" spans="1:11">
      <c r="A4132" t="s">
        <v>10523</v>
      </c>
      <c r="B4132" s="3">
        <v>2007</v>
      </c>
      <c r="C4132" t="s">
        <v>8712</v>
      </c>
      <c r="D4132" t="s">
        <v>10521</v>
      </c>
      <c r="E4132" t="s">
        <v>1464</v>
      </c>
      <c r="F4132" t="s">
        <v>39</v>
      </c>
      <c r="G4132">
        <v>120</v>
      </c>
      <c r="H4132">
        <v>634277</v>
      </c>
      <c r="I4132">
        <v>16000000</v>
      </c>
      <c r="J4132">
        <v>7.3</v>
      </c>
      <c r="K4132">
        <f>Table1[[#This Row],[Gross Earning]]-Table1[[#This Row],[Budget]]</f>
        <v>-15365723</v>
      </c>
    </row>
    <row r="4133" spans="1:11">
      <c r="A4133" t="s">
        <v>12312</v>
      </c>
      <c r="B4133" s="3">
        <v>2003</v>
      </c>
      <c r="C4133" t="s">
        <v>1324</v>
      </c>
      <c r="D4133" t="s">
        <v>5685</v>
      </c>
      <c r="E4133" t="s">
        <v>37</v>
      </c>
      <c r="F4133" t="s">
        <v>585</v>
      </c>
      <c r="G4133">
        <v>98</v>
      </c>
      <c r="H4133">
        <v>1569918</v>
      </c>
      <c r="I4133">
        <v>17000000</v>
      </c>
      <c r="J4133">
        <v>6.9</v>
      </c>
      <c r="K4133">
        <f>Table1[[#This Row],[Gross Earning]]-Table1[[#This Row],[Budget]]</f>
        <v>-15430082</v>
      </c>
    </row>
    <row r="4134" spans="1:11">
      <c r="A4134" t="s">
        <v>1116</v>
      </c>
      <c r="B4134" s="3">
        <v>2008</v>
      </c>
      <c r="C4134" t="s">
        <v>1114</v>
      </c>
      <c r="D4134" t="s">
        <v>73</v>
      </c>
      <c r="E4134" t="s">
        <v>37</v>
      </c>
      <c r="F4134" t="s">
        <v>39</v>
      </c>
      <c r="G4134">
        <v>135</v>
      </c>
      <c r="H4134">
        <v>134518390</v>
      </c>
      <c r="I4134">
        <v>150000000</v>
      </c>
      <c r="J4134">
        <v>6.8</v>
      </c>
      <c r="K4134">
        <f>Table1[[#This Row],[Gross Earning]]-Table1[[#This Row],[Budget]]</f>
        <v>-15481610</v>
      </c>
    </row>
    <row r="4135" spans="1:11">
      <c r="A4135" t="s">
        <v>7557</v>
      </c>
      <c r="B4135" s="3">
        <v>2005</v>
      </c>
      <c r="C4135" t="s">
        <v>7555</v>
      </c>
      <c r="D4135" t="s">
        <v>7556</v>
      </c>
      <c r="E4135" t="s">
        <v>37</v>
      </c>
      <c r="F4135" t="s">
        <v>277</v>
      </c>
      <c r="G4135">
        <v>76</v>
      </c>
      <c r="H4135">
        <v>19447478</v>
      </c>
      <c r="I4135">
        <v>35000000</v>
      </c>
      <c r="J4135">
        <v>5.6</v>
      </c>
      <c r="K4135">
        <f>Table1[[#This Row],[Gross Earning]]-Table1[[#This Row],[Budget]]</f>
        <v>-15552522</v>
      </c>
    </row>
    <row r="4136" spans="1:11">
      <c r="A4136" t="s">
        <v>4812</v>
      </c>
      <c r="B4136" s="3">
        <v>2010</v>
      </c>
      <c r="C4136" t="s">
        <v>4809</v>
      </c>
      <c r="D4136" t="s">
        <v>4811</v>
      </c>
      <c r="E4136" t="s">
        <v>37</v>
      </c>
      <c r="F4136" t="s">
        <v>39</v>
      </c>
      <c r="G4136">
        <v>119</v>
      </c>
      <c r="H4136">
        <v>39440655</v>
      </c>
      <c r="I4136">
        <v>55000000</v>
      </c>
      <c r="J4136">
        <v>6.4</v>
      </c>
      <c r="K4136">
        <f>Table1[[#This Row],[Gross Earning]]-Table1[[#This Row],[Budget]]</f>
        <v>-15559345</v>
      </c>
    </row>
    <row r="4137" spans="1:11">
      <c r="A4137" t="s">
        <v>10281</v>
      </c>
      <c r="B4137" s="3">
        <v>1991</v>
      </c>
      <c r="C4137" t="s">
        <v>5930</v>
      </c>
      <c r="D4137" t="s">
        <v>10280</v>
      </c>
      <c r="E4137" t="s">
        <v>37</v>
      </c>
      <c r="F4137" t="s">
        <v>585</v>
      </c>
      <c r="G4137">
        <v>98</v>
      </c>
      <c r="H4137">
        <v>7434726</v>
      </c>
      <c r="I4137">
        <v>23000000</v>
      </c>
      <c r="J4137">
        <v>6</v>
      </c>
      <c r="K4137">
        <f>Table1[[#This Row],[Gross Earning]]-Table1[[#This Row],[Budget]]</f>
        <v>-15565274</v>
      </c>
    </row>
    <row r="4138" spans="1:11">
      <c r="A4138" t="s">
        <v>10157</v>
      </c>
      <c r="B4138" s="3">
        <v>1999</v>
      </c>
      <c r="C4138" t="s">
        <v>3159</v>
      </c>
      <c r="D4138" t="s">
        <v>6283</v>
      </c>
      <c r="E4138" t="s">
        <v>37</v>
      </c>
      <c r="F4138" t="s">
        <v>585</v>
      </c>
      <c r="G4138">
        <v>124</v>
      </c>
      <c r="H4138">
        <v>8427204</v>
      </c>
      <c r="I4138">
        <v>24000000</v>
      </c>
      <c r="J4138">
        <v>5.4</v>
      </c>
      <c r="K4138">
        <f>Table1[[#This Row],[Gross Earning]]-Table1[[#This Row],[Budget]]</f>
        <v>-15572796</v>
      </c>
    </row>
    <row r="4139" spans="1:11">
      <c r="A4139" t="s">
        <v>4946</v>
      </c>
      <c r="B4139" s="3">
        <v>1998</v>
      </c>
      <c r="C4139" t="s">
        <v>4945</v>
      </c>
      <c r="D4139" t="s">
        <v>3396</v>
      </c>
      <c r="E4139" t="s">
        <v>37</v>
      </c>
      <c r="F4139" t="s">
        <v>585</v>
      </c>
      <c r="G4139">
        <v>215</v>
      </c>
      <c r="H4139">
        <v>36385763</v>
      </c>
      <c r="I4139">
        <v>52000000</v>
      </c>
      <c r="J4139">
        <v>7.6</v>
      </c>
      <c r="K4139">
        <f>Table1[[#This Row],[Gross Earning]]-Table1[[#This Row],[Budget]]</f>
        <v>-15614237</v>
      </c>
    </row>
    <row r="4140" spans="1:11">
      <c r="A4140" t="s">
        <v>7079</v>
      </c>
      <c r="B4140" s="3">
        <v>2012</v>
      </c>
      <c r="C4140" t="s">
        <v>7076</v>
      </c>
      <c r="D4140" t="s">
        <v>3409</v>
      </c>
      <c r="E4140" t="s">
        <v>37</v>
      </c>
      <c r="F4140" t="s">
        <v>585</v>
      </c>
      <c r="G4140">
        <v>144</v>
      </c>
      <c r="H4140">
        <v>16377274</v>
      </c>
      <c r="I4140">
        <v>32000000</v>
      </c>
      <c r="J4140">
        <v>7.1</v>
      </c>
      <c r="K4140">
        <f>Table1[[#This Row],[Gross Earning]]-Table1[[#This Row],[Budget]]</f>
        <v>-15622726</v>
      </c>
    </row>
    <row r="4141" spans="1:11">
      <c r="A4141" t="s">
        <v>6685</v>
      </c>
      <c r="B4141" s="3">
        <v>1994</v>
      </c>
      <c r="C4141" t="s">
        <v>5624</v>
      </c>
      <c r="D4141" t="s">
        <v>2527</v>
      </c>
      <c r="E4141" t="s">
        <v>37</v>
      </c>
      <c r="F4141" t="s">
        <v>39</v>
      </c>
      <c r="G4141">
        <v>128</v>
      </c>
      <c r="H4141">
        <v>24332324</v>
      </c>
      <c r="I4141">
        <v>40000000</v>
      </c>
      <c r="J4141">
        <v>6.1</v>
      </c>
      <c r="K4141">
        <f>Table1[[#This Row],[Gross Earning]]-Table1[[#This Row],[Budget]]</f>
        <v>-15667676</v>
      </c>
    </row>
    <row r="4142" spans="1:11">
      <c r="A4142" t="s">
        <v>18680</v>
      </c>
      <c r="B4142" s="3">
        <v>2013</v>
      </c>
      <c r="C4142" t="s">
        <v>10287</v>
      </c>
      <c r="D4142" t="s">
        <v>214</v>
      </c>
      <c r="E4142" t="s">
        <v>37</v>
      </c>
      <c r="F4142" t="s">
        <v>585</v>
      </c>
      <c r="G4142">
        <v>112</v>
      </c>
      <c r="H4142">
        <v>317125</v>
      </c>
      <c r="I4142">
        <v>16000000</v>
      </c>
      <c r="J4142">
        <v>6.2</v>
      </c>
      <c r="K4142">
        <f>Table1[[#This Row],[Gross Earning]]-Table1[[#This Row],[Budget]]</f>
        <v>-15682875</v>
      </c>
    </row>
    <row r="4143" spans="1:11">
      <c r="A4143" t="s">
        <v>7581</v>
      </c>
      <c r="B4143" s="3">
        <v>2005</v>
      </c>
      <c r="C4143" t="s">
        <v>6308</v>
      </c>
      <c r="D4143" t="s">
        <v>7579</v>
      </c>
      <c r="E4143" t="s">
        <v>37</v>
      </c>
      <c r="F4143" t="s">
        <v>39</v>
      </c>
      <c r="G4143">
        <v>99</v>
      </c>
      <c r="H4143">
        <v>19294901</v>
      </c>
      <c r="I4143">
        <v>35000000</v>
      </c>
      <c r="J4143">
        <v>5</v>
      </c>
      <c r="K4143">
        <f>Table1[[#This Row],[Gross Earning]]-Table1[[#This Row],[Budget]]</f>
        <v>-15705099</v>
      </c>
    </row>
    <row r="4144" spans="1:11">
      <c r="A4144" t="s">
        <v>11371</v>
      </c>
      <c r="B4144" s="3">
        <v>2008</v>
      </c>
      <c r="C4144" t="s">
        <v>11368</v>
      </c>
      <c r="D4144" t="s">
        <v>1544</v>
      </c>
      <c r="E4144" t="s">
        <v>37</v>
      </c>
      <c r="F4144" t="s">
        <v>39</v>
      </c>
      <c r="G4144">
        <v>119</v>
      </c>
      <c r="H4144">
        <v>4234040</v>
      </c>
      <c r="I4144">
        <v>20000000</v>
      </c>
      <c r="J4144">
        <v>7</v>
      </c>
      <c r="K4144">
        <f>Table1[[#This Row],[Gross Earning]]-Table1[[#This Row],[Budget]]</f>
        <v>-15765960</v>
      </c>
    </row>
    <row r="4145" spans="1:11">
      <c r="A4145" t="s">
        <v>8576</v>
      </c>
      <c r="B4145" s="3">
        <v>2003</v>
      </c>
      <c r="C4145" t="s">
        <v>3891</v>
      </c>
      <c r="D4145" t="s">
        <v>1681</v>
      </c>
      <c r="E4145" t="s">
        <v>37</v>
      </c>
      <c r="F4145" t="s">
        <v>39</v>
      </c>
      <c r="G4145">
        <v>96</v>
      </c>
      <c r="H4145">
        <v>14208384</v>
      </c>
      <c r="I4145">
        <v>30000000</v>
      </c>
      <c r="J4145">
        <v>5.6</v>
      </c>
      <c r="K4145">
        <f>Table1[[#This Row],[Gross Earning]]-Table1[[#This Row],[Budget]]</f>
        <v>-15791616</v>
      </c>
    </row>
    <row r="4146" spans="1:11">
      <c r="A4146" t="s">
        <v>6771</v>
      </c>
      <c r="B4146" s="3">
        <v>2004</v>
      </c>
      <c r="C4146" t="s">
        <v>6767</v>
      </c>
      <c r="D4146" t="s">
        <v>6769</v>
      </c>
      <c r="E4146" t="s">
        <v>37</v>
      </c>
      <c r="F4146" t="s">
        <v>95</v>
      </c>
      <c r="G4146">
        <v>91</v>
      </c>
      <c r="H4146">
        <v>14018364</v>
      </c>
      <c r="I4146">
        <v>30000000</v>
      </c>
      <c r="J4146">
        <v>4.8</v>
      </c>
      <c r="K4146">
        <f>Table1[[#This Row],[Gross Earning]]-Table1[[#This Row],[Budget]]</f>
        <v>-15981636</v>
      </c>
    </row>
    <row r="4147" spans="1:11">
      <c r="A4147" t="s">
        <v>12589</v>
      </c>
      <c r="B4147" s="3">
        <v>2012</v>
      </c>
      <c r="C4147" t="s">
        <v>11131</v>
      </c>
      <c r="D4147" t="s">
        <v>8199</v>
      </c>
      <c r="E4147" t="s">
        <v>37</v>
      </c>
      <c r="F4147" t="s">
        <v>39</v>
      </c>
      <c r="G4147">
        <v>92</v>
      </c>
      <c r="H4147">
        <v>2964</v>
      </c>
      <c r="I4147">
        <v>16000000</v>
      </c>
      <c r="J4147">
        <v>5.0999999999999996</v>
      </c>
      <c r="K4147">
        <f>Table1[[#This Row],[Gross Earning]]-Table1[[#This Row],[Budget]]</f>
        <v>-15997036</v>
      </c>
    </row>
    <row r="4148" spans="1:11">
      <c r="A4148" t="s">
        <v>13158</v>
      </c>
      <c r="B4148" s="3">
        <v>1999</v>
      </c>
      <c r="C4148" t="s">
        <v>13157</v>
      </c>
      <c r="D4148" t="s">
        <v>8066</v>
      </c>
      <c r="E4148" t="s">
        <v>37</v>
      </c>
      <c r="F4148" t="s">
        <v>585</v>
      </c>
      <c r="G4148">
        <v>92</v>
      </c>
      <c r="H4148">
        <v>4002955</v>
      </c>
      <c r="I4148">
        <v>20000000</v>
      </c>
      <c r="J4148">
        <v>6.2</v>
      </c>
      <c r="K4148">
        <f>Table1[[#This Row],[Gross Earning]]-Table1[[#This Row],[Budget]]</f>
        <v>-15997045</v>
      </c>
    </row>
    <row r="4149" spans="1:11">
      <c r="A4149" t="s">
        <v>11376</v>
      </c>
      <c r="B4149" s="3">
        <v>2007</v>
      </c>
      <c r="C4149" t="s">
        <v>11375</v>
      </c>
      <c r="D4149" t="s">
        <v>4296</v>
      </c>
      <c r="E4149" t="s">
        <v>37</v>
      </c>
      <c r="F4149" t="s">
        <v>585</v>
      </c>
      <c r="G4149">
        <v>135</v>
      </c>
      <c r="H4149">
        <v>4001121</v>
      </c>
      <c r="I4149">
        <v>20000000</v>
      </c>
      <c r="J4149">
        <v>7</v>
      </c>
      <c r="K4149">
        <f>Table1[[#This Row],[Gross Earning]]-Table1[[#This Row],[Budget]]</f>
        <v>-15998879</v>
      </c>
    </row>
    <row r="4150" spans="1:11">
      <c r="A4150" t="s">
        <v>12526</v>
      </c>
      <c r="B4150" s="3">
        <v>1979</v>
      </c>
      <c r="C4150" t="s">
        <v>12524</v>
      </c>
      <c r="D4150" t="s">
        <v>1390</v>
      </c>
      <c r="E4150" t="s">
        <v>37</v>
      </c>
      <c r="F4150" t="s">
        <v>95</v>
      </c>
      <c r="G4150">
        <v>108</v>
      </c>
      <c r="I4150">
        <v>16000000</v>
      </c>
      <c r="J4150">
        <v>4.9000000000000004</v>
      </c>
      <c r="K4150">
        <f>Table1[[#This Row],[Gross Earning]]-Table1[[#This Row],[Budget]]</f>
        <v>-16000000</v>
      </c>
    </row>
    <row r="4151" spans="1:11">
      <c r="A4151" t="s">
        <v>12593</v>
      </c>
      <c r="B4151" s="3">
        <v>2009</v>
      </c>
      <c r="C4151" t="s">
        <v>7635</v>
      </c>
      <c r="D4151" t="s">
        <v>7144</v>
      </c>
      <c r="E4151" t="s">
        <v>37</v>
      </c>
      <c r="F4151" t="s">
        <v>277</v>
      </c>
      <c r="G4151">
        <v>93</v>
      </c>
      <c r="I4151">
        <v>16000000</v>
      </c>
      <c r="J4151">
        <v>8.1</v>
      </c>
      <c r="K4151">
        <f>Table1[[#This Row],[Gross Earning]]-Table1[[#This Row],[Budget]]</f>
        <v>-16000000</v>
      </c>
    </row>
    <row r="4152" spans="1:11">
      <c r="A4152" t="s">
        <v>12598</v>
      </c>
      <c r="B4152" s="3">
        <v>2013</v>
      </c>
      <c r="C4152" t="s">
        <v>12596</v>
      </c>
      <c r="D4152" t="s">
        <v>2125</v>
      </c>
      <c r="E4152" t="s">
        <v>37</v>
      </c>
      <c r="F4152" t="s">
        <v>585</v>
      </c>
      <c r="G4152">
        <v>110</v>
      </c>
      <c r="I4152">
        <v>16000000</v>
      </c>
      <c r="J4152">
        <v>6.7</v>
      </c>
      <c r="K4152">
        <f>Table1[[#This Row],[Gross Earning]]-Table1[[#This Row],[Budget]]</f>
        <v>-16000000</v>
      </c>
    </row>
    <row r="4153" spans="1:11">
      <c r="A4153" t="s">
        <v>19237</v>
      </c>
      <c r="B4153" s="3">
        <v>2000</v>
      </c>
      <c r="C4153" t="s">
        <v>19234</v>
      </c>
      <c r="D4153" t="s">
        <v>2161</v>
      </c>
      <c r="E4153" t="s">
        <v>676</v>
      </c>
      <c r="F4153" t="s">
        <v>277</v>
      </c>
      <c r="G4153">
        <v>93</v>
      </c>
      <c r="I4153">
        <v>16000000</v>
      </c>
      <c r="J4153">
        <v>5.6</v>
      </c>
      <c r="K4153">
        <f>Table1[[#This Row],[Gross Earning]]-Table1[[#This Row],[Budget]]</f>
        <v>-16000000</v>
      </c>
    </row>
    <row r="4154" spans="1:11">
      <c r="A4154" t="s">
        <v>7198</v>
      </c>
      <c r="B4154" s="3">
        <v>2015</v>
      </c>
      <c r="C4154" t="s">
        <v>3347</v>
      </c>
      <c r="D4154" t="s">
        <v>1415</v>
      </c>
      <c r="E4154" t="s">
        <v>37</v>
      </c>
      <c r="F4154" t="s">
        <v>39</v>
      </c>
      <c r="G4154">
        <v>105</v>
      </c>
      <c r="H4154">
        <v>20991497</v>
      </c>
      <c r="I4154">
        <v>37000000</v>
      </c>
      <c r="J4154">
        <v>5.4</v>
      </c>
      <c r="K4154">
        <f>Table1[[#This Row],[Gross Earning]]-Table1[[#This Row],[Budget]]</f>
        <v>-16008503</v>
      </c>
    </row>
    <row r="4155" spans="1:11">
      <c r="A4155" t="s">
        <v>10465</v>
      </c>
      <c r="B4155" s="3">
        <v>2001</v>
      </c>
      <c r="C4155" t="s">
        <v>10464</v>
      </c>
      <c r="D4155" t="s">
        <v>262</v>
      </c>
      <c r="E4155" t="s">
        <v>37</v>
      </c>
      <c r="F4155" t="s">
        <v>39</v>
      </c>
      <c r="G4155">
        <v>104</v>
      </c>
      <c r="H4155">
        <v>5974653</v>
      </c>
      <c r="I4155">
        <v>22000000</v>
      </c>
      <c r="J4155">
        <v>4.0999999999999996</v>
      </c>
      <c r="K4155">
        <f>Table1[[#This Row],[Gross Earning]]-Table1[[#This Row],[Budget]]</f>
        <v>-16025347</v>
      </c>
    </row>
    <row r="4156" spans="1:11">
      <c r="A4156" t="s">
        <v>11665</v>
      </c>
      <c r="B4156" s="3">
        <v>2011</v>
      </c>
      <c r="C4156" t="s">
        <v>11664</v>
      </c>
      <c r="D4156" t="s">
        <v>1415</v>
      </c>
      <c r="E4156" t="s">
        <v>37</v>
      </c>
      <c r="F4156" t="s">
        <v>585</v>
      </c>
      <c r="G4156">
        <v>97</v>
      </c>
      <c r="H4156">
        <v>6923891</v>
      </c>
      <c r="I4156">
        <v>23000000</v>
      </c>
      <c r="J4156">
        <v>6.3</v>
      </c>
      <c r="K4156">
        <f>Table1[[#This Row],[Gross Earning]]-Table1[[#This Row],[Budget]]</f>
        <v>-16076109</v>
      </c>
    </row>
    <row r="4157" spans="1:11">
      <c r="A4157" t="s">
        <v>1822</v>
      </c>
      <c r="B4157" s="3">
        <v>1999</v>
      </c>
      <c r="C4157" t="s">
        <v>1819</v>
      </c>
      <c r="D4157" t="s">
        <v>1821</v>
      </c>
      <c r="E4157" t="s">
        <v>37</v>
      </c>
      <c r="F4157" t="s">
        <v>585</v>
      </c>
      <c r="G4157">
        <v>121</v>
      </c>
      <c r="H4157">
        <v>66862068</v>
      </c>
      <c r="I4157">
        <v>83000000</v>
      </c>
      <c r="J4157">
        <v>5.7</v>
      </c>
      <c r="K4157">
        <f>Table1[[#This Row],[Gross Earning]]-Table1[[#This Row],[Budget]]</f>
        <v>-16137932</v>
      </c>
    </row>
    <row r="4158" spans="1:11">
      <c r="A4158" t="s">
        <v>11381</v>
      </c>
      <c r="B4158" s="3">
        <v>2012</v>
      </c>
      <c r="C4158" t="s">
        <v>11380</v>
      </c>
      <c r="D4158" t="s">
        <v>59</v>
      </c>
      <c r="E4158" t="s">
        <v>37</v>
      </c>
      <c r="F4158" t="s">
        <v>39</v>
      </c>
      <c r="G4158">
        <v>93</v>
      </c>
      <c r="H4158">
        <v>3749061</v>
      </c>
      <c r="I4158">
        <v>20000000</v>
      </c>
      <c r="J4158">
        <v>4.9000000000000004</v>
      </c>
      <c r="K4158">
        <f>Table1[[#This Row],[Gross Earning]]-Table1[[#This Row],[Budget]]</f>
        <v>-16250939</v>
      </c>
    </row>
    <row r="4159" spans="1:11">
      <c r="A4159" t="s">
        <v>5320</v>
      </c>
      <c r="B4159" s="3">
        <v>2010</v>
      </c>
      <c r="C4159" t="s">
        <v>4673</v>
      </c>
      <c r="D4159" t="s">
        <v>3057</v>
      </c>
      <c r="E4159" t="s">
        <v>37</v>
      </c>
      <c r="F4159" t="s">
        <v>95</v>
      </c>
      <c r="G4159">
        <v>87</v>
      </c>
      <c r="H4159">
        <v>33643461</v>
      </c>
      <c r="I4159">
        <v>50000000</v>
      </c>
      <c r="J4159">
        <v>4.2</v>
      </c>
      <c r="K4159">
        <f>Table1[[#This Row],[Gross Earning]]-Table1[[#This Row],[Budget]]</f>
        <v>-16356539</v>
      </c>
    </row>
    <row r="4160" spans="1:11">
      <c r="A4160" t="s">
        <v>11639</v>
      </c>
      <c r="B4160" s="3">
        <v>1984</v>
      </c>
      <c r="C4160" t="s">
        <v>1489</v>
      </c>
      <c r="D4160" t="s">
        <v>2900</v>
      </c>
      <c r="E4160" t="s">
        <v>37</v>
      </c>
      <c r="F4160" t="s">
        <v>95</v>
      </c>
      <c r="G4160">
        <v>132</v>
      </c>
      <c r="H4160">
        <v>8600000</v>
      </c>
      <c r="I4160">
        <v>25000000</v>
      </c>
      <c r="J4160">
        <v>7</v>
      </c>
      <c r="K4160">
        <f>Table1[[#This Row],[Gross Earning]]-Table1[[#This Row],[Budget]]</f>
        <v>-16400000</v>
      </c>
    </row>
    <row r="4161" spans="1:11">
      <c r="A4161" t="s">
        <v>8791</v>
      </c>
      <c r="B4161" s="3">
        <v>2008</v>
      </c>
      <c r="C4161" t="s">
        <v>850</v>
      </c>
      <c r="D4161" t="s">
        <v>3409</v>
      </c>
      <c r="E4161" t="s">
        <v>37</v>
      </c>
      <c r="F4161" t="s">
        <v>585</v>
      </c>
      <c r="G4161">
        <v>122</v>
      </c>
      <c r="H4161">
        <v>18593156</v>
      </c>
      <c r="I4161">
        <v>35000000</v>
      </c>
      <c r="J4161">
        <v>7.7</v>
      </c>
      <c r="K4161">
        <f>Table1[[#This Row],[Gross Earning]]-Table1[[#This Row],[Budget]]</f>
        <v>-16406844</v>
      </c>
    </row>
    <row r="4162" spans="1:11">
      <c r="A4162" t="s">
        <v>4718</v>
      </c>
      <c r="B4162" s="3">
        <v>1996</v>
      </c>
      <c r="C4162" t="s">
        <v>2722</v>
      </c>
      <c r="D4162" t="s">
        <v>4717</v>
      </c>
      <c r="E4162" t="s">
        <v>37</v>
      </c>
      <c r="F4162" t="s">
        <v>585</v>
      </c>
      <c r="G4162">
        <v>110</v>
      </c>
      <c r="H4162">
        <v>38553833</v>
      </c>
      <c r="I4162">
        <v>55000000</v>
      </c>
      <c r="J4162">
        <v>6.8</v>
      </c>
      <c r="K4162">
        <f>Table1[[#This Row],[Gross Earning]]-Table1[[#This Row],[Budget]]</f>
        <v>-16446167</v>
      </c>
    </row>
    <row r="4163" spans="1:11">
      <c r="A4163" t="s">
        <v>11385</v>
      </c>
      <c r="B4163" s="3">
        <v>2008</v>
      </c>
      <c r="C4163" t="s">
        <v>8205</v>
      </c>
      <c r="D4163" t="s">
        <v>11384</v>
      </c>
      <c r="E4163" t="s">
        <v>37</v>
      </c>
      <c r="F4163" t="s">
        <v>39</v>
      </c>
      <c r="G4163">
        <v>114</v>
      </c>
      <c r="H4163">
        <v>3519627</v>
      </c>
      <c r="I4163">
        <v>20000000</v>
      </c>
      <c r="J4163">
        <v>6.9</v>
      </c>
      <c r="K4163">
        <f>Table1[[#This Row],[Gross Earning]]-Table1[[#This Row],[Budget]]</f>
        <v>-16480373</v>
      </c>
    </row>
    <row r="4164" spans="1:11">
      <c r="A4164" t="s">
        <v>7440</v>
      </c>
      <c r="B4164" s="3">
        <v>2001</v>
      </c>
      <c r="C4164" t="s">
        <v>7439</v>
      </c>
      <c r="D4164" t="s">
        <v>5419</v>
      </c>
      <c r="E4164" t="s">
        <v>37</v>
      </c>
      <c r="F4164" t="s">
        <v>39</v>
      </c>
      <c r="G4164">
        <v>95</v>
      </c>
      <c r="H4164">
        <v>33422806</v>
      </c>
      <c r="I4164">
        <v>50000000</v>
      </c>
      <c r="J4164">
        <v>4.8</v>
      </c>
      <c r="K4164">
        <f>Table1[[#This Row],[Gross Earning]]-Table1[[#This Row],[Budget]]</f>
        <v>-16577194</v>
      </c>
    </row>
    <row r="4165" spans="1:11">
      <c r="A4165" t="s">
        <v>12349</v>
      </c>
      <c r="B4165" s="3">
        <v>2006</v>
      </c>
      <c r="C4165" t="s">
        <v>12348</v>
      </c>
      <c r="D4165" t="s">
        <v>6326</v>
      </c>
      <c r="E4165" t="s">
        <v>37</v>
      </c>
      <c r="F4165" t="s">
        <v>585</v>
      </c>
      <c r="G4165">
        <v>122</v>
      </c>
      <c r="H4165">
        <v>220914</v>
      </c>
      <c r="I4165">
        <v>16800000</v>
      </c>
      <c r="J4165">
        <v>6.5</v>
      </c>
      <c r="K4165">
        <f>Table1[[#This Row],[Gross Earning]]-Table1[[#This Row],[Budget]]</f>
        <v>-16579086</v>
      </c>
    </row>
    <row r="4166" spans="1:11">
      <c r="A4166" t="s">
        <v>10487</v>
      </c>
      <c r="B4166" s="3">
        <v>2006</v>
      </c>
      <c r="C4166" t="s">
        <v>1304</v>
      </c>
      <c r="D4166" t="s">
        <v>7622</v>
      </c>
      <c r="E4166" t="s">
        <v>10490</v>
      </c>
      <c r="F4166" t="s">
        <v>585</v>
      </c>
      <c r="G4166">
        <v>145</v>
      </c>
      <c r="H4166">
        <v>4398392</v>
      </c>
      <c r="I4166">
        <v>21000000</v>
      </c>
      <c r="J4166">
        <v>7.8</v>
      </c>
      <c r="K4166">
        <f>Table1[[#This Row],[Gross Earning]]-Table1[[#This Row],[Budget]]</f>
        <v>-16601608</v>
      </c>
    </row>
    <row r="4167" spans="1:11">
      <c r="A4167" t="s">
        <v>2399</v>
      </c>
      <c r="B4167" s="3">
        <v>2001</v>
      </c>
      <c r="C4167" t="s">
        <v>2396</v>
      </c>
      <c r="D4167" t="s">
        <v>1961</v>
      </c>
      <c r="E4167" t="s">
        <v>37</v>
      </c>
      <c r="F4167" t="s">
        <v>585</v>
      </c>
      <c r="G4167">
        <v>131</v>
      </c>
      <c r="H4167">
        <v>51396781</v>
      </c>
      <c r="I4167">
        <v>68000000</v>
      </c>
      <c r="J4167">
        <v>7.6</v>
      </c>
      <c r="K4167">
        <f>Table1[[#This Row],[Gross Earning]]-Table1[[#This Row],[Budget]]</f>
        <v>-16603219</v>
      </c>
    </row>
    <row r="4168" spans="1:11">
      <c r="A4168" t="s">
        <v>919</v>
      </c>
      <c r="B4168" s="3">
        <v>2006</v>
      </c>
      <c r="C4168" t="s">
        <v>351</v>
      </c>
      <c r="D4168" t="s">
        <v>50</v>
      </c>
      <c r="E4168" t="s">
        <v>37</v>
      </c>
      <c r="F4168" t="s">
        <v>39</v>
      </c>
      <c r="G4168">
        <v>124</v>
      </c>
      <c r="H4168">
        <v>133382309</v>
      </c>
      <c r="I4168">
        <v>150000000</v>
      </c>
      <c r="J4168">
        <v>6.9</v>
      </c>
      <c r="K4168">
        <f>Table1[[#This Row],[Gross Earning]]-Table1[[#This Row],[Budget]]</f>
        <v>-16617691</v>
      </c>
    </row>
    <row r="4169" spans="1:11">
      <c r="A4169" t="s">
        <v>853</v>
      </c>
      <c r="B4169" s="3">
        <v>2009</v>
      </c>
      <c r="C4169" t="s">
        <v>850</v>
      </c>
      <c r="D4169" t="s">
        <v>852</v>
      </c>
      <c r="E4169" t="s">
        <v>37</v>
      </c>
      <c r="F4169" t="s">
        <v>39</v>
      </c>
      <c r="G4169">
        <v>146</v>
      </c>
      <c r="H4169">
        <v>133375846</v>
      </c>
      <c r="I4169">
        <v>150000000</v>
      </c>
      <c r="J4169">
        <v>6.7</v>
      </c>
      <c r="K4169">
        <f>Table1[[#This Row],[Gross Earning]]-Table1[[#This Row],[Budget]]</f>
        <v>-16624154</v>
      </c>
    </row>
    <row r="4170" spans="1:11">
      <c r="A4170" t="s">
        <v>4220</v>
      </c>
      <c r="B4170" s="3">
        <v>2009</v>
      </c>
      <c r="C4170" t="s">
        <v>4218</v>
      </c>
      <c r="D4170" t="s">
        <v>4219</v>
      </c>
      <c r="E4170" t="s">
        <v>37</v>
      </c>
      <c r="F4170" t="s">
        <v>39</v>
      </c>
      <c r="G4170">
        <v>100</v>
      </c>
      <c r="H4170">
        <v>43337279</v>
      </c>
      <c r="I4170">
        <v>60000000</v>
      </c>
      <c r="J4170">
        <v>4.9000000000000004</v>
      </c>
      <c r="K4170">
        <f>Table1[[#This Row],[Gross Earning]]-Table1[[#This Row],[Budget]]</f>
        <v>-16662721</v>
      </c>
    </row>
    <row r="4171" spans="1:11">
      <c r="A4171" t="s">
        <v>8547</v>
      </c>
      <c r="B4171" s="3">
        <v>2005</v>
      </c>
      <c r="C4171" t="s">
        <v>8546</v>
      </c>
      <c r="D4171" t="s">
        <v>3409</v>
      </c>
      <c r="E4171" t="s">
        <v>37</v>
      </c>
      <c r="F4171" t="s">
        <v>585</v>
      </c>
      <c r="G4171">
        <v>126</v>
      </c>
      <c r="H4171">
        <v>18324242</v>
      </c>
      <c r="I4171">
        <v>35000000</v>
      </c>
      <c r="J4171">
        <v>7.3</v>
      </c>
      <c r="K4171">
        <f>Table1[[#This Row],[Gross Earning]]-Table1[[#This Row],[Budget]]</f>
        <v>-16675758</v>
      </c>
    </row>
    <row r="4172" spans="1:11">
      <c r="A4172" t="s">
        <v>7632</v>
      </c>
      <c r="B4172" s="3">
        <v>2007</v>
      </c>
      <c r="C4172" t="s">
        <v>6573</v>
      </c>
      <c r="D4172" t="s">
        <v>6419</v>
      </c>
      <c r="E4172" t="s">
        <v>37</v>
      </c>
      <c r="F4172" t="s">
        <v>585</v>
      </c>
      <c r="G4172">
        <v>120</v>
      </c>
      <c r="H4172">
        <v>18317151</v>
      </c>
      <c r="I4172">
        <v>35000000</v>
      </c>
      <c r="J4172">
        <v>6.7</v>
      </c>
      <c r="K4172">
        <f>Table1[[#This Row],[Gross Earning]]-Table1[[#This Row],[Budget]]</f>
        <v>-16682849</v>
      </c>
    </row>
    <row r="4173" spans="1:11">
      <c r="A4173" t="s">
        <v>7594</v>
      </c>
      <c r="B4173" s="3">
        <v>2002</v>
      </c>
      <c r="C4173" t="s">
        <v>4773</v>
      </c>
      <c r="D4173" t="s">
        <v>1221</v>
      </c>
      <c r="E4173" t="s">
        <v>37</v>
      </c>
      <c r="F4173" t="s">
        <v>39</v>
      </c>
      <c r="G4173">
        <v>125</v>
      </c>
      <c r="H4173">
        <v>18306166</v>
      </c>
      <c r="I4173">
        <v>35000000</v>
      </c>
      <c r="J4173">
        <v>6.5</v>
      </c>
      <c r="K4173">
        <f>Table1[[#This Row],[Gross Earning]]-Table1[[#This Row],[Budget]]</f>
        <v>-16693834</v>
      </c>
    </row>
    <row r="4174" spans="1:11">
      <c r="A4174" t="s">
        <v>9165</v>
      </c>
      <c r="B4174" s="3">
        <v>1998</v>
      </c>
      <c r="C4174" t="s">
        <v>9162</v>
      </c>
      <c r="D4174" t="s">
        <v>9164</v>
      </c>
      <c r="E4174" t="s">
        <v>37</v>
      </c>
      <c r="F4174" t="s">
        <v>39</v>
      </c>
      <c r="G4174">
        <v>123</v>
      </c>
      <c r="H4174">
        <v>10297897</v>
      </c>
      <c r="I4174">
        <v>27000000</v>
      </c>
      <c r="J4174">
        <v>6</v>
      </c>
      <c r="K4174">
        <f>Table1[[#This Row],[Gross Earning]]-Table1[[#This Row],[Budget]]</f>
        <v>-16702103</v>
      </c>
    </row>
    <row r="4175" spans="1:11">
      <c r="A4175" t="s">
        <v>12321</v>
      </c>
      <c r="B4175" s="3">
        <v>2006</v>
      </c>
      <c r="C4175" t="s">
        <v>9802</v>
      </c>
      <c r="D4175" t="s">
        <v>12320</v>
      </c>
      <c r="E4175" t="s">
        <v>37</v>
      </c>
      <c r="F4175" t="s">
        <v>585</v>
      </c>
      <c r="G4175">
        <v>160</v>
      </c>
      <c r="H4175">
        <v>273420</v>
      </c>
      <c r="I4175">
        <v>17000000</v>
      </c>
      <c r="J4175">
        <v>5.5</v>
      </c>
      <c r="K4175">
        <f>Table1[[#This Row],[Gross Earning]]-Table1[[#This Row],[Budget]]</f>
        <v>-16726580</v>
      </c>
    </row>
    <row r="4176" spans="1:11">
      <c r="A4176" t="s">
        <v>10169</v>
      </c>
      <c r="B4176" s="3">
        <v>2004</v>
      </c>
      <c r="C4176" t="s">
        <v>120</v>
      </c>
      <c r="D4176" t="s">
        <v>6507</v>
      </c>
      <c r="E4176" t="s">
        <v>37</v>
      </c>
      <c r="F4176" t="s">
        <v>39</v>
      </c>
      <c r="G4176">
        <v>118</v>
      </c>
      <c r="H4176">
        <v>6144806</v>
      </c>
      <c r="I4176">
        <v>23000000</v>
      </c>
      <c r="J4176">
        <v>6.7</v>
      </c>
      <c r="K4176">
        <f>Table1[[#This Row],[Gross Earning]]-Table1[[#This Row],[Budget]]</f>
        <v>-16855194</v>
      </c>
    </row>
    <row r="4177" spans="1:11">
      <c r="A4177" t="s">
        <v>11677</v>
      </c>
      <c r="B4177" s="3">
        <v>1993</v>
      </c>
      <c r="C4177" t="s">
        <v>11673</v>
      </c>
      <c r="D4177" t="s">
        <v>11675</v>
      </c>
      <c r="E4177" t="s">
        <v>37</v>
      </c>
      <c r="F4177" t="s">
        <v>277</v>
      </c>
      <c r="G4177">
        <v>92</v>
      </c>
      <c r="H4177">
        <v>2119994</v>
      </c>
      <c r="I4177">
        <v>19000000</v>
      </c>
      <c r="J4177">
        <v>5.7</v>
      </c>
      <c r="K4177">
        <f>Table1[[#This Row],[Gross Earning]]-Table1[[#This Row],[Budget]]</f>
        <v>-16880006</v>
      </c>
    </row>
    <row r="4178" spans="1:11">
      <c r="A4178" t="s">
        <v>4257</v>
      </c>
      <c r="B4178" s="3">
        <v>2002</v>
      </c>
      <c r="C4178" t="s">
        <v>4256</v>
      </c>
      <c r="D4178" t="s">
        <v>227</v>
      </c>
      <c r="E4178" t="s">
        <v>37</v>
      </c>
      <c r="F4178" t="s">
        <v>39</v>
      </c>
      <c r="G4178">
        <v>116</v>
      </c>
      <c r="H4178">
        <v>43119879</v>
      </c>
      <c r="I4178">
        <v>60000000</v>
      </c>
      <c r="J4178">
        <v>6.4</v>
      </c>
      <c r="K4178">
        <f>Table1[[#This Row],[Gross Earning]]-Table1[[#This Row],[Budget]]</f>
        <v>-16880121</v>
      </c>
    </row>
    <row r="4179" spans="1:11">
      <c r="A4179" t="s">
        <v>12316</v>
      </c>
      <c r="B4179" s="3">
        <v>2014</v>
      </c>
      <c r="C4179" t="s">
        <v>2853</v>
      </c>
      <c r="D4179" t="s">
        <v>5274</v>
      </c>
      <c r="E4179" t="s">
        <v>37</v>
      </c>
      <c r="F4179" t="s">
        <v>585</v>
      </c>
      <c r="G4179">
        <v>120</v>
      </c>
      <c r="H4179">
        <v>106869</v>
      </c>
      <c r="I4179">
        <v>17000000</v>
      </c>
      <c r="J4179">
        <v>6.6</v>
      </c>
      <c r="K4179">
        <f>Table1[[#This Row],[Gross Earning]]-Table1[[#This Row],[Budget]]</f>
        <v>-16893131</v>
      </c>
    </row>
    <row r="4180" spans="1:11">
      <c r="A4180" t="s">
        <v>3757</v>
      </c>
      <c r="B4180" s="3">
        <v>1984</v>
      </c>
      <c r="C4180" t="s">
        <v>2277</v>
      </c>
      <c r="D4180" t="s">
        <v>1467</v>
      </c>
      <c r="E4180" t="s">
        <v>37</v>
      </c>
      <c r="F4180" t="s">
        <v>39</v>
      </c>
      <c r="G4180">
        <v>114</v>
      </c>
      <c r="I4180">
        <v>16900000</v>
      </c>
      <c r="J4180">
        <v>6.4</v>
      </c>
      <c r="K4180">
        <f>Table1[[#This Row],[Gross Earning]]-Table1[[#This Row],[Budget]]</f>
        <v>-16900000</v>
      </c>
    </row>
    <row r="4181" spans="1:11">
      <c r="A4181" t="s">
        <v>4209</v>
      </c>
      <c r="B4181" s="3">
        <v>2002</v>
      </c>
      <c r="C4181" t="s">
        <v>3613</v>
      </c>
      <c r="D4181" t="s">
        <v>262</v>
      </c>
      <c r="E4181" t="s">
        <v>37</v>
      </c>
      <c r="F4181" t="s">
        <v>39</v>
      </c>
      <c r="G4181">
        <v>101</v>
      </c>
      <c r="H4181">
        <v>43060566</v>
      </c>
      <c r="I4181">
        <v>60000000</v>
      </c>
      <c r="J4181">
        <v>6.2</v>
      </c>
      <c r="K4181">
        <f>Table1[[#This Row],[Gross Earning]]-Table1[[#This Row],[Budget]]</f>
        <v>-16939434</v>
      </c>
    </row>
    <row r="4182" spans="1:11">
      <c r="A4182" t="s">
        <v>9899</v>
      </c>
      <c r="B4182" s="3">
        <v>1996</v>
      </c>
      <c r="C4182" t="s">
        <v>5050</v>
      </c>
      <c r="D4182" t="s">
        <v>9898</v>
      </c>
      <c r="E4182" t="s">
        <v>37</v>
      </c>
      <c r="F4182" t="s">
        <v>585</v>
      </c>
      <c r="G4182">
        <v>133</v>
      </c>
      <c r="H4182">
        <v>11030963</v>
      </c>
      <c r="I4182">
        <v>28000000</v>
      </c>
      <c r="J4182">
        <v>7.1</v>
      </c>
      <c r="K4182">
        <f>Table1[[#This Row],[Gross Earning]]-Table1[[#This Row],[Budget]]</f>
        <v>-16969037</v>
      </c>
    </row>
    <row r="4183" spans="1:11">
      <c r="A4183" t="s">
        <v>9891</v>
      </c>
      <c r="B4183" s="3">
        <v>2012</v>
      </c>
      <c r="C4183" t="s">
        <v>9889</v>
      </c>
      <c r="D4183" t="s">
        <v>1681</v>
      </c>
      <c r="E4183" t="s">
        <v>1464</v>
      </c>
      <c r="G4183">
        <v>104</v>
      </c>
      <c r="I4183">
        <v>17000000</v>
      </c>
      <c r="J4183">
        <v>6.3</v>
      </c>
      <c r="K4183">
        <f>Table1[[#This Row],[Gross Earning]]-Table1[[#This Row],[Budget]]</f>
        <v>-17000000</v>
      </c>
    </row>
    <row r="4184" spans="1:11">
      <c r="A4184" t="s">
        <v>12333</v>
      </c>
      <c r="B4184" s="3">
        <v>1977</v>
      </c>
      <c r="C4184" t="s">
        <v>12330</v>
      </c>
      <c r="D4184" t="s">
        <v>12332</v>
      </c>
      <c r="E4184" t="s">
        <v>37</v>
      </c>
      <c r="F4184" t="s">
        <v>95</v>
      </c>
      <c r="G4184">
        <v>91</v>
      </c>
      <c r="I4184">
        <v>17000000</v>
      </c>
      <c r="J4184">
        <v>5.2</v>
      </c>
      <c r="K4184">
        <f>Table1[[#This Row],[Gross Earning]]-Table1[[#This Row],[Budget]]</f>
        <v>-17000000</v>
      </c>
    </row>
    <row r="4185" spans="1:11">
      <c r="A4185" t="s">
        <v>20357</v>
      </c>
      <c r="B4185" s="3">
        <v>1985</v>
      </c>
      <c r="C4185" t="s">
        <v>1971</v>
      </c>
      <c r="D4185" t="s">
        <v>5598</v>
      </c>
      <c r="E4185" t="s">
        <v>1464</v>
      </c>
      <c r="F4185" t="s">
        <v>585</v>
      </c>
      <c r="G4185">
        <v>98</v>
      </c>
      <c r="I4185">
        <v>17000000</v>
      </c>
      <c r="J4185">
        <v>6.5</v>
      </c>
      <c r="K4185">
        <f>Table1[[#This Row],[Gross Earning]]-Table1[[#This Row],[Budget]]</f>
        <v>-17000000</v>
      </c>
    </row>
    <row r="4186" spans="1:11">
      <c r="A4186" t="s">
        <v>20912</v>
      </c>
      <c r="B4186" s="3">
        <v>2016</v>
      </c>
      <c r="C4186" t="s">
        <v>5408</v>
      </c>
      <c r="D4186" t="s">
        <v>1325</v>
      </c>
      <c r="G4186">
        <v>90</v>
      </c>
      <c r="I4186">
        <v>17000000</v>
      </c>
      <c r="J4186">
        <v>9.1</v>
      </c>
      <c r="K4186">
        <f>Table1[[#This Row],[Gross Earning]]-Table1[[#This Row],[Budget]]</f>
        <v>-17000000</v>
      </c>
    </row>
    <row r="4187" spans="1:11">
      <c r="A4187" t="s">
        <v>11191</v>
      </c>
      <c r="B4187" s="3">
        <v>2002</v>
      </c>
      <c r="C4187" t="s">
        <v>1198</v>
      </c>
      <c r="D4187" t="s">
        <v>11190</v>
      </c>
      <c r="E4187" t="s">
        <v>37</v>
      </c>
      <c r="F4187" t="s">
        <v>585</v>
      </c>
      <c r="G4187">
        <v>101</v>
      </c>
      <c r="H4187">
        <v>12987647</v>
      </c>
      <c r="I4187">
        <v>30000000</v>
      </c>
      <c r="J4187">
        <v>7.1</v>
      </c>
      <c r="K4187">
        <f>Table1[[#This Row],[Gross Earning]]-Table1[[#This Row],[Budget]]</f>
        <v>-17012353</v>
      </c>
    </row>
    <row r="4188" spans="1:11">
      <c r="A4188" t="s">
        <v>9016</v>
      </c>
      <c r="B4188" s="3">
        <v>2016</v>
      </c>
      <c r="C4188" t="s">
        <v>6074</v>
      </c>
      <c r="D4188" t="s">
        <v>9015</v>
      </c>
      <c r="E4188" t="s">
        <v>37</v>
      </c>
      <c r="F4188" t="s">
        <v>39</v>
      </c>
      <c r="G4188">
        <v>108</v>
      </c>
      <c r="H4188">
        <v>10907291</v>
      </c>
      <c r="I4188">
        <v>28000000</v>
      </c>
      <c r="J4188">
        <v>5.8</v>
      </c>
      <c r="K4188">
        <f>Table1[[#This Row],[Gross Earning]]-Table1[[#This Row],[Budget]]</f>
        <v>-17092709</v>
      </c>
    </row>
    <row r="4189" spans="1:11">
      <c r="A4189" t="s">
        <v>8582</v>
      </c>
      <c r="B4189" s="3">
        <v>2004</v>
      </c>
      <c r="C4189" t="s">
        <v>6046</v>
      </c>
      <c r="D4189" t="s">
        <v>3277</v>
      </c>
      <c r="E4189" t="s">
        <v>37</v>
      </c>
      <c r="F4189" t="s">
        <v>39</v>
      </c>
      <c r="G4189">
        <v>114</v>
      </c>
      <c r="H4189">
        <v>12831121</v>
      </c>
      <c r="I4189">
        <v>30000000</v>
      </c>
      <c r="J4189">
        <v>7</v>
      </c>
      <c r="K4189">
        <f>Table1[[#This Row],[Gross Earning]]-Table1[[#This Row],[Budget]]</f>
        <v>-17168879</v>
      </c>
    </row>
    <row r="4190" spans="1:11">
      <c r="A4190" t="s">
        <v>12134</v>
      </c>
      <c r="B4190" s="3">
        <v>2002</v>
      </c>
      <c r="C4190" t="s">
        <v>12131</v>
      </c>
      <c r="D4190" t="s">
        <v>2125</v>
      </c>
      <c r="E4190" t="s">
        <v>37</v>
      </c>
      <c r="F4190" t="s">
        <v>585</v>
      </c>
      <c r="G4190">
        <v>116</v>
      </c>
      <c r="H4190">
        <v>325491</v>
      </c>
      <c r="I4190">
        <v>17500000</v>
      </c>
      <c r="J4190">
        <v>6</v>
      </c>
      <c r="K4190">
        <f>Table1[[#This Row],[Gross Earning]]-Table1[[#This Row],[Budget]]</f>
        <v>-17174509</v>
      </c>
    </row>
    <row r="4191" spans="1:11">
      <c r="A4191" t="s">
        <v>8042</v>
      </c>
      <c r="B4191" s="3">
        <v>2016</v>
      </c>
      <c r="C4191" t="s">
        <v>8040</v>
      </c>
      <c r="D4191" t="s">
        <v>8041</v>
      </c>
      <c r="E4191" t="s">
        <v>37</v>
      </c>
      <c r="F4191" t="s">
        <v>585</v>
      </c>
      <c r="G4191">
        <v>113</v>
      </c>
      <c r="H4191">
        <v>14268533</v>
      </c>
      <c r="I4191">
        <v>31500000</v>
      </c>
      <c r="J4191">
        <v>6.3</v>
      </c>
      <c r="K4191">
        <f>Table1[[#This Row],[Gross Earning]]-Table1[[#This Row],[Budget]]</f>
        <v>-17231467</v>
      </c>
    </row>
    <row r="4192" spans="1:11">
      <c r="A4192" t="s">
        <v>5325</v>
      </c>
      <c r="B4192" s="3">
        <v>2010</v>
      </c>
      <c r="C4192" t="s">
        <v>3694</v>
      </c>
      <c r="D4192" t="s">
        <v>5324</v>
      </c>
      <c r="E4192" t="s">
        <v>37</v>
      </c>
      <c r="F4192" t="s">
        <v>39</v>
      </c>
      <c r="G4192">
        <v>129</v>
      </c>
      <c r="H4192">
        <v>32741596</v>
      </c>
      <c r="I4192">
        <v>50000000</v>
      </c>
      <c r="J4192">
        <v>6.5</v>
      </c>
      <c r="K4192">
        <f>Table1[[#This Row],[Gross Earning]]-Table1[[#This Row],[Budget]]</f>
        <v>-17258404</v>
      </c>
    </row>
    <row r="4193" spans="1:11">
      <c r="A4193" t="s">
        <v>6697</v>
      </c>
      <c r="B4193" s="3">
        <v>1998</v>
      </c>
      <c r="C4193" t="s">
        <v>6694</v>
      </c>
      <c r="D4193" t="s">
        <v>6696</v>
      </c>
      <c r="E4193" t="s">
        <v>37</v>
      </c>
      <c r="F4193" t="s">
        <v>277</v>
      </c>
      <c r="G4193">
        <v>86</v>
      </c>
      <c r="H4193">
        <v>22717758</v>
      </c>
      <c r="I4193">
        <v>40000000</v>
      </c>
      <c r="J4193">
        <v>6.2</v>
      </c>
      <c r="K4193">
        <f>Table1[[#This Row],[Gross Earning]]-Table1[[#This Row],[Budget]]</f>
        <v>-17282242</v>
      </c>
    </row>
    <row r="4194" spans="1:11">
      <c r="A4194" t="s">
        <v>8593</v>
      </c>
      <c r="B4194" s="3">
        <v>2005</v>
      </c>
      <c r="C4194" t="s">
        <v>4945</v>
      </c>
      <c r="D4194" t="s">
        <v>6113</v>
      </c>
      <c r="E4194" t="s">
        <v>37</v>
      </c>
      <c r="F4194" t="s">
        <v>39</v>
      </c>
      <c r="G4194">
        <v>150</v>
      </c>
      <c r="H4194">
        <v>12712093</v>
      </c>
      <c r="I4194">
        <v>30000000</v>
      </c>
      <c r="J4194">
        <v>6.7</v>
      </c>
      <c r="K4194">
        <f>Table1[[#This Row],[Gross Earning]]-Table1[[#This Row],[Budget]]</f>
        <v>-17287907</v>
      </c>
    </row>
    <row r="4195" spans="1:11">
      <c r="A4195" t="s">
        <v>12034</v>
      </c>
      <c r="B4195" s="3">
        <v>2002</v>
      </c>
      <c r="C4195" t="s">
        <v>2641</v>
      </c>
      <c r="D4195" t="s">
        <v>2142</v>
      </c>
      <c r="E4195" t="s">
        <v>37</v>
      </c>
      <c r="F4195" t="s">
        <v>585</v>
      </c>
      <c r="G4195">
        <v>103</v>
      </c>
      <c r="H4195">
        <v>676698</v>
      </c>
      <c r="I4195">
        <v>18000000</v>
      </c>
      <c r="J4195">
        <v>7.2</v>
      </c>
      <c r="K4195">
        <f>Table1[[#This Row],[Gross Earning]]-Table1[[#This Row],[Budget]]</f>
        <v>-17323302</v>
      </c>
    </row>
    <row r="4196" spans="1:11">
      <c r="A4196" t="s">
        <v>3150</v>
      </c>
      <c r="B4196" s="3">
        <v>2005</v>
      </c>
      <c r="C4196" t="s">
        <v>3149</v>
      </c>
      <c r="D4196" t="s">
        <v>1120</v>
      </c>
      <c r="E4196" t="s">
        <v>37</v>
      </c>
      <c r="F4196" t="s">
        <v>585</v>
      </c>
      <c r="G4196">
        <v>113</v>
      </c>
      <c r="H4196">
        <v>34636443</v>
      </c>
      <c r="I4196">
        <v>52000000</v>
      </c>
      <c r="J4196">
        <v>6.6</v>
      </c>
      <c r="K4196">
        <f>Table1[[#This Row],[Gross Earning]]-Table1[[#This Row],[Budget]]</f>
        <v>-17363557</v>
      </c>
    </row>
    <row r="4197" spans="1:11">
      <c r="A4197" t="s">
        <v>7598</v>
      </c>
      <c r="B4197" s="3">
        <v>2013</v>
      </c>
      <c r="C4197" t="s">
        <v>3778</v>
      </c>
      <c r="D4197" t="s">
        <v>1606</v>
      </c>
      <c r="E4197" t="s">
        <v>37</v>
      </c>
      <c r="F4197" t="s">
        <v>585</v>
      </c>
      <c r="G4197">
        <v>118</v>
      </c>
      <c r="H4197">
        <v>17609982</v>
      </c>
      <c r="I4197">
        <v>35000000</v>
      </c>
      <c r="J4197">
        <v>6.2</v>
      </c>
      <c r="K4197">
        <f>Table1[[#This Row],[Gross Earning]]-Table1[[#This Row],[Budget]]</f>
        <v>-17390018</v>
      </c>
    </row>
    <row r="4198" spans="1:11">
      <c r="A4198" t="s">
        <v>3132</v>
      </c>
      <c r="B4198" s="3">
        <v>1995</v>
      </c>
      <c r="C4198" t="s">
        <v>3129</v>
      </c>
      <c r="D4198" t="s">
        <v>3131</v>
      </c>
      <c r="E4198" t="s">
        <v>37</v>
      </c>
      <c r="F4198" t="s">
        <v>39</v>
      </c>
      <c r="G4198">
        <v>134</v>
      </c>
      <c r="H4198">
        <v>37600435</v>
      </c>
      <c r="I4198">
        <v>55000000</v>
      </c>
      <c r="J4198">
        <v>5.9</v>
      </c>
      <c r="K4198">
        <f>Table1[[#This Row],[Gross Earning]]-Table1[[#This Row],[Budget]]</f>
        <v>-17399565</v>
      </c>
    </row>
    <row r="4199" spans="1:11">
      <c r="A4199" t="s">
        <v>7607</v>
      </c>
      <c r="B4199" s="3">
        <v>2010</v>
      </c>
      <c r="C4199" t="s">
        <v>6063</v>
      </c>
      <c r="D4199" t="s">
        <v>3057</v>
      </c>
      <c r="E4199" t="s">
        <v>37</v>
      </c>
      <c r="F4199" t="s">
        <v>95</v>
      </c>
      <c r="G4199">
        <v>92</v>
      </c>
      <c r="H4199">
        <v>17596256</v>
      </c>
      <c r="I4199">
        <v>35000000</v>
      </c>
      <c r="J4199">
        <v>3.8</v>
      </c>
      <c r="K4199">
        <f>Table1[[#This Row],[Gross Earning]]-Table1[[#This Row],[Budget]]</f>
        <v>-17403744</v>
      </c>
    </row>
    <row r="4200" spans="1:11">
      <c r="A4200" t="s">
        <v>4958</v>
      </c>
      <c r="B4200" s="3">
        <v>1999</v>
      </c>
      <c r="C4200" t="s">
        <v>4955</v>
      </c>
      <c r="D4200" t="s">
        <v>4167</v>
      </c>
      <c r="E4200" t="s">
        <v>37</v>
      </c>
      <c r="F4200" t="s">
        <v>585</v>
      </c>
      <c r="G4200">
        <v>118</v>
      </c>
      <c r="H4200">
        <v>34580635</v>
      </c>
      <c r="I4200">
        <v>52000000</v>
      </c>
      <c r="J4200">
        <v>7.4</v>
      </c>
      <c r="K4200">
        <f>Table1[[#This Row],[Gross Earning]]-Table1[[#This Row],[Budget]]</f>
        <v>-17419365</v>
      </c>
    </row>
    <row r="4201" spans="1:11">
      <c r="A4201" t="s">
        <v>5530</v>
      </c>
      <c r="B4201" s="3">
        <v>2015</v>
      </c>
      <c r="C4201" t="s">
        <v>1389</v>
      </c>
      <c r="D4201" t="s">
        <v>5529</v>
      </c>
      <c r="E4201" t="s">
        <v>37</v>
      </c>
      <c r="F4201" t="s">
        <v>585</v>
      </c>
      <c r="G4201">
        <v>120</v>
      </c>
      <c r="H4201">
        <v>31569268</v>
      </c>
      <c r="I4201">
        <v>49000000</v>
      </c>
      <c r="J4201">
        <v>6.9</v>
      </c>
      <c r="K4201">
        <f>Table1[[#This Row],[Gross Earning]]-Table1[[#This Row],[Budget]]</f>
        <v>-17430732</v>
      </c>
    </row>
    <row r="4202" spans="1:11">
      <c r="A4202" t="s">
        <v>3410</v>
      </c>
      <c r="B4202" s="3">
        <v>2010</v>
      </c>
      <c r="C4202" t="s">
        <v>760</v>
      </c>
      <c r="D4202" t="s">
        <v>3409</v>
      </c>
      <c r="E4202" t="s">
        <v>37</v>
      </c>
      <c r="F4202" t="s">
        <v>39</v>
      </c>
      <c r="G4202">
        <v>136</v>
      </c>
      <c r="H4202">
        <v>52474616</v>
      </c>
      <c r="I4202">
        <v>70000000</v>
      </c>
      <c r="J4202">
        <v>6.3</v>
      </c>
      <c r="K4202">
        <f>Table1[[#This Row],[Gross Earning]]-Table1[[#This Row],[Budget]]</f>
        <v>-17525384</v>
      </c>
    </row>
    <row r="4203" spans="1:11">
      <c r="A4203" t="s">
        <v>6153</v>
      </c>
      <c r="B4203" s="3">
        <v>2001</v>
      </c>
      <c r="C4203" t="s">
        <v>6152</v>
      </c>
      <c r="D4203" t="s">
        <v>464</v>
      </c>
      <c r="E4203" t="s">
        <v>37</v>
      </c>
      <c r="F4203" t="s">
        <v>585</v>
      </c>
      <c r="G4203">
        <v>120</v>
      </c>
      <c r="H4203">
        <v>24375436</v>
      </c>
      <c r="I4203">
        <v>42000000</v>
      </c>
      <c r="J4203">
        <v>6.1</v>
      </c>
      <c r="K4203">
        <f>Table1[[#This Row],[Gross Earning]]-Table1[[#This Row],[Budget]]</f>
        <v>-17624564</v>
      </c>
    </row>
    <row r="4204" spans="1:11">
      <c r="A4204" t="s">
        <v>11397</v>
      </c>
      <c r="B4204" s="3">
        <v>2003</v>
      </c>
      <c r="C4204" t="s">
        <v>7721</v>
      </c>
      <c r="D4204" t="s">
        <v>11396</v>
      </c>
      <c r="E4204" t="s">
        <v>1464</v>
      </c>
      <c r="F4204" t="s">
        <v>39</v>
      </c>
      <c r="G4204">
        <v>114</v>
      </c>
      <c r="H4204">
        <v>2353728</v>
      </c>
      <c r="I4204">
        <v>20000000</v>
      </c>
      <c r="J4204">
        <v>6.9</v>
      </c>
      <c r="K4204">
        <f>Table1[[#This Row],[Gross Earning]]-Table1[[#This Row],[Budget]]</f>
        <v>-17646272</v>
      </c>
    </row>
    <row r="4205" spans="1:11">
      <c r="A4205" t="s">
        <v>12565</v>
      </c>
      <c r="B4205" s="3">
        <v>2013</v>
      </c>
      <c r="C4205" t="s">
        <v>5289</v>
      </c>
      <c r="D4205" t="s">
        <v>2142</v>
      </c>
      <c r="E4205" t="s">
        <v>37</v>
      </c>
      <c r="F4205" t="s">
        <v>585</v>
      </c>
      <c r="G4205">
        <v>101</v>
      </c>
      <c r="H4205">
        <v>2319187</v>
      </c>
      <c r="I4205">
        <v>20000000</v>
      </c>
      <c r="J4205">
        <v>7</v>
      </c>
      <c r="K4205">
        <f>Table1[[#This Row],[Gross Earning]]-Table1[[#This Row],[Budget]]</f>
        <v>-17680813</v>
      </c>
    </row>
    <row r="4206" spans="1:11">
      <c r="A4206" t="s">
        <v>11683</v>
      </c>
      <c r="B4206" s="3">
        <v>1996</v>
      </c>
      <c r="C4206" t="s">
        <v>11681</v>
      </c>
      <c r="D4206" t="s">
        <v>11682</v>
      </c>
      <c r="E4206" t="s">
        <v>37</v>
      </c>
      <c r="F4206" t="s">
        <v>585</v>
      </c>
      <c r="G4206">
        <v>116</v>
      </c>
      <c r="H4206">
        <v>1292527</v>
      </c>
      <c r="I4206">
        <v>19000000</v>
      </c>
      <c r="J4206">
        <v>6.3</v>
      </c>
      <c r="K4206">
        <f>Table1[[#This Row],[Gross Earning]]-Table1[[#This Row],[Budget]]</f>
        <v>-17707473</v>
      </c>
    </row>
    <row r="4207" spans="1:11">
      <c r="A4207" t="s">
        <v>1327</v>
      </c>
      <c r="B4207" s="3">
        <v>1997</v>
      </c>
      <c r="C4207" t="s">
        <v>1324</v>
      </c>
      <c r="D4207" t="s">
        <v>1325</v>
      </c>
      <c r="E4207" t="s">
        <v>37</v>
      </c>
      <c r="F4207" t="s">
        <v>39</v>
      </c>
      <c r="G4207">
        <v>125</v>
      </c>
      <c r="H4207">
        <v>107285004</v>
      </c>
      <c r="I4207">
        <v>125000000</v>
      </c>
      <c r="J4207">
        <v>3.7</v>
      </c>
      <c r="K4207">
        <f>Table1[[#This Row],[Gross Earning]]-Table1[[#This Row],[Budget]]</f>
        <v>-17714996</v>
      </c>
    </row>
    <row r="4208" spans="1:11">
      <c r="A4208" t="s">
        <v>15879</v>
      </c>
      <c r="B4208" s="3">
        <v>2001</v>
      </c>
      <c r="C4208" t="s">
        <v>12123</v>
      </c>
      <c r="D4208" t="s">
        <v>7837</v>
      </c>
      <c r="E4208" t="s">
        <v>37</v>
      </c>
      <c r="F4208" t="s">
        <v>39</v>
      </c>
      <c r="G4208">
        <v>104</v>
      </c>
      <c r="H4208">
        <v>4273372</v>
      </c>
      <c r="I4208">
        <v>22000000</v>
      </c>
      <c r="J4208">
        <v>2.1</v>
      </c>
      <c r="K4208">
        <f>Table1[[#This Row],[Gross Earning]]-Table1[[#This Row],[Budget]]</f>
        <v>-17726628</v>
      </c>
    </row>
    <row r="4209" spans="1:11">
      <c r="A4209" t="s">
        <v>11412</v>
      </c>
      <c r="B4209" s="3">
        <v>2015</v>
      </c>
      <c r="C4209" t="s">
        <v>11410</v>
      </c>
      <c r="D4209" t="s">
        <v>1634</v>
      </c>
      <c r="E4209" t="s">
        <v>37</v>
      </c>
      <c r="F4209" t="s">
        <v>95</v>
      </c>
      <c r="G4209">
        <v>118</v>
      </c>
      <c r="H4209">
        <v>2246000</v>
      </c>
      <c r="I4209">
        <v>20000000</v>
      </c>
      <c r="J4209">
        <v>7</v>
      </c>
      <c r="K4209">
        <f>Table1[[#This Row],[Gross Earning]]-Table1[[#This Row],[Budget]]</f>
        <v>-17754000</v>
      </c>
    </row>
    <row r="4210" spans="1:11">
      <c r="A4210" t="s">
        <v>9077</v>
      </c>
      <c r="B4210" s="3">
        <v>2007</v>
      </c>
      <c r="C4210" t="s">
        <v>816</v>
      </c>
      <c r="D4210" t="s">
        <v>4075</v>
      </c>
      <c r="E4210" t="s">
        <v>37</v>
      </c>
      <c r="F4210" t="s">
        <v>585</v>
      </c>
      <c r="G4210">
        <v>122</v>
      </c>
      <c r="H4210">
        <v>9664316</v>
      </c>
      <c r="I4210">
        <v>27500000</v>
      </c>
      <c r="J4210">
        <v>6.8</v>
      </c>
      <c r="K4210">
        <f>Table1[[#This Row],[Gross Earning]]-Table1[[#This Row],[Budget]]</f>
        <v>-17835684</v>
      </c>
    </row>
    <row r="4211" spans="1:11">
      <c r="A4211" t="s">
        <v>9937</v>
      </c>
      <c r="B4211" s="3">
        <v>2006</v>
      </c>
      <c r="C4211" t="s">
        <v>7635</v>
      </c>
      <c r="D4211" t="s">
        <v>2527</v>
      </c>
      <c r="E4211" t="s">
        <v>37</v>
      </c>
      <c r="F4211" t="s">
        <v>585</v>
      </c>
      <c r="G4211">
        <v>116</v>
      </c>
      <c r="H4211">
        <v>7156933</v>
      </c>
      <c r="I4211">
        <v>25000000</v>
      </c>
      <c r="J4211">
        <v>6.7</v>
      </c>
      <c r="K4211">
        <f>Table1[[#This Row],[Gross Earning]]-Table1[[#This Row],[Budget]]</f>
        <v>-17843067</v>
      </c>
    </row>
    <row r="4212" spans="1:11">
      <c r="A4212" t="s">
        <v>8708</v>
      </c>
      <c r="B4212" s="3">
        <v>2011</v>
      </c>
      <c r="C4212" t="s">
        <v>8707</v>
      </c>
      <c r="D4212" t="s">
        <v>1098</v>
      </c>
      <c r="E4212" t="s">
        <v>1946</v>
      </c>
      <c r="F4212" t="s">
        <v>585</v>
      </c>
      <c r="G4212">
        <v>121</v>
      </c>
      <c r="H4212">
        <v>127437</v>
      </c>
      <c r="I4212">
        <v>18000000</v>
      </c>
      <c r="J4212">
        <v>6</v>
      </c>
      <c r="K4212">
        <f>Table1[[#This Row],[Gross Earning]]-Table1[[#This Row],[Budget]]</f>
        <v>-17872563</v>
      </c>
    </row>
    <row r="4213" spans="1:11">
      <c r="A4213" t="s">
        <v>12082</v>
      </c>
      <c r="B4213" s="3">
        <v>1985</v>
      </c>
      <c r="C4213" t="s">
        <v>9667</v>
      </c>
      <c r="D4213" t="s">
        <v>42</v>
      </c>
      <c r="E4213" t="s">
        <v>37</v>
      </c>
      <c r="F4213" t="s">
        <v>39</v>
      </c>
      <c r="G4213">
        <v>89</v>
      </c>
      <c r="I4213">
        <v>17900000</v>
      </c>
      <c r="J4213">
        <v>5</v>
      </c>
      <c r="K4213">
        <f>Table1[[#This Row],[Gross Earning]]-Table1[[#This Row],[Budget]]</f>
        <v>-17900000</v>
      </c>
    </row>
    <row r="4214" spans="1:11">
      <c r="A4214" t="s">
        <v>11390</v>
      </c>
      <c r="B4214" s="3">
        <v>2008</v>
      </c>
      <c r="C4214" t="s">
        <v>11389</v>
      </c>
      <c r="D4214" t="s">
        <v>1415</v>
      </c>
      <c r="E4214" t="s">
        <v>37</v>
      </c>
      <c r="F4214" t="s">
        <v>585</v>
      </c>
      <c r="G4214">
        <v>124</v>
      </c>
      <c r="H4214">
        <v>3081925</v>
      </c>
      <c r="I4214">
        <v>21000000</v>
      </c>
      <c r="J4214">
        <v>7.5</v>
      </c>
      <c r="K4214">
        <f>Table1[[#This Row],[Gross Earning]]-Table1[[#This Row],[Budget]]</f>
        <v>-17918075</v>
      </c>
    </row>
    <row r="4215" spans="1:11">
      <c r="A4215" t="s">
        <v>11856</v>
      </c>
      <c r="B4215" s="3">
        <v>1980</v>
      </c>
      <c r="C4215" t="s">
        <v>487</v>
      </c>
      <c r="D4215" t="s">
        <v>1634</v>
      </c>
      <c r="E4215" t="s">
        <v>37</v>
      </c>
      <c r="F4215" t="s">
        <v>585</v>
      </c>
      <c r="G4215">
        <v>121</v>
      </c>
      <c r="H4215">
        <v>45250</v>
      </c>
      <c r="I4215">
        <v>18000000</v>
      </c>
      <c r="J4215">
        <v>8.3000000000000007</v>
      </c>
      <c r="K4215">
        <f>Table1[[#This Row],[Gross Earning]]-Table1[[#This Row],[Budget]]</f>
        <v>-17954750</v>
      </c>
    </row>
    <row r="4216" spans="1:11">
      <c r="A4216" t="s">
        <v>11403</v>
      </c>
      <c r="B4216" s="3">
        <v>1980</v>
      </c>
      <c r="C4216" t="s">
        <v>11400</v>
      </c>
      <c r="D4216" t="s">
        <v>11402</v>
      </c>
      <c r="E4216" t="s">
        <v>37</v>
      </c>
      <c r="F4216" t="s">
        <v>95</v>
      </c>
      <c r="G4216">
        <v>124</v>
      </c>
      <c r="H4216">
        <v>2000000</v>
      </c>
      <c r="I4216">
        <v>20000000</v>
      </c>
      <c r="J4216">
        <v>4.5</v>
      </c>
      <c r="K4216">
        <f>Table1[[#This Row],[Gross Earning]]-Table1[[#This Row],[Budget]]</f>
        <v>-18000000</v>
      </c>
    </row>
    <row r="4217" spans="1:11">
      <c r="A4217" t="s">
        <v>11842</v>
      </c>
      <c r="B4217" s="3">
        <v>1970</v>
      </c>
      <c r="C4217" t="s">
        <v>3066</v>
      </c>
      <c r="D4217" t="s">
        <v>11841</v>
      </c>
      <c r="E4217" t="s">
        <v>37</v>
      </c>
      <c r="F4217" t="s">
        <v>585</v>
      </c>
      <c r="G4217">
        <v>122</v>
      </c>
      <c r="I4217">
        <v>18000000</v>
      </c>
      <c r="J4217">
        <v>7.2</v>
      </c>
      <c r="K4217">
        <f>Table1[[#This Row],[Gross Earning]]-Table1[[#This Row],[Budget]]</f>
        <v>-18000000</v>
      </c>
    </row>
    <row r="4218" spans="1:11">
      <c r="A4218" t="s">
        <v>11922</v>
      </c>
      <c r="B4218" s="3">
        <v>1981</v>
      </c>
      <c r="C4218" t="s">
        <v>2246</v>
      </c>
      <c r="D4218" t="s">
        <v>852</v>
      </c>
      <c r="E4218" t="s">
        <v>37</v>
      </c>
      <c r="F4218" t="s">
        <v>585</v>
      </c>
      <c r="G4218">
        <v>107</v>
      </c>
      <c r="I4218">
        <v>18000000</v>
      </c>
      <c r="J4218">
        <v>7.4</v>
      </c>
      <c r="K4218">
        <f>Table1[[#This Row],[Gross Earning]]-Table1[[#This Row],[Budget]]</f>
        <v>-18000000</v>
      </c>
    </row>
    <row r="4219" spans="1:11">
      <c r="A4219" t="s">
        <v>12045</v>
      </c>
      <c r="B4219" s="3">
        <v>2008</v>
      </c>
      <c r="C4219" t="s">
        <v>12044</v>
      </c>
      <c r="D4219" t="s">
        <v>2125</v>
      </c>
      <c r="E4219" t="s">
        <v>37</v>
      </c>
      <c r="F4219" t="s">
        <v>585</v>
      </c>
      <c r="G4219">
        <v>98</v>
      </c>
      <c r="I4219">
        <v>18000000</v>
      </c>
      <c r="J4219">
        <v>5.0999999999999996</v>
      </c>
      <c r="K4219">
        <f>Table1[[#This Row],[Gross Earning]]-Table1[[#This Row],[Budget]]</f>
        <v>-18000000</v>
      </c>
    </row>
    <row r="4220" spans="1:11">
      <c r="A4220" t="s">
        <v>12056</v>
      </c>
      <c r="B4220" s="3">
        <v>2009</v>
      </c>
      <c r="C4220" t="s">
        <v>12053</v>
      </c>
      <c r="D4220" t="s">
        <v>10413</v>
      </c>
      <c r="E4220" t="s">
        <v>37</v>
      </c>
      <c r="F4220" t="s">
        <v>4830</v>
      </c>
      <c r="G4220">
        <v>114</v>
      </c>
      <c r="I4220">
        <v>18000000</v>
      </c>
      <c r="J4220">
        <v>5.5</v>
      </c>
      <c r="K4220">
        <f>Table1[[#This Row],[Gross Earning]]-Table1[[#This Row],[Budget]]</f>
        <v>-18000000</v>
      </c>
    </row>
    <row r="4221" spans="1:11">
      <c r="A4221" t="s">
        <v>12072</v>
      </c>
      <c r="B4221" s="3">
        <v>2016</v>
      </c>
      <c r="C4221" t="s">
        <v>1757</v>
      </c>
      <c r="D4221" t="s">
        <v>464</v>
      </c>
      <c r="E4221" t="s">
        <v>37</v>
      </c>
      <c r="F4221" t="s">
        <v>585</v>
      </c>
      <c r="G4221">
        <v>92</v>
      </c>
      <c r="I4221">
        <v>18000000</v>
      </c>
      <c r="J4221">
        <v>5.2</v>
      </c>
      <c r="K4221">
        <f>Table1[[#This Row],[Gross Earning]]-Table1[[#This Row],[Budget]]</f>
        <v>-18000000</v>
      </c>
    </row>
    <row r="4222" spans="1:11">
      <c r="A4222" t="s">
        <v>12096</v>
      </c>
      <c r="B4222" s="3">
        <v>2014</v>
      </c>
      <c r="C4222" t="s">
        <v>12095</v>
      </c>
      <c r="D4222" t="s">
        <v>5765</v>
      </c>
      <c r="E4222" t="s">
        <v>37</v>
      </c>
      <c r="F4222" t="s">
        <v>585</v>
      </c>
      <c r="G4222">
        <v>91</v>
      </c>
      <c r="I4222">
        <v>18000000</v>
      </c>
      <c r="J4222">
        <v>5.3</v>
      </c>
      <c r="K4222">
        <f>Table1[[#This Row],[Gross Earning]]-Table1[[#This Row],[Budget]]</f>
        <v>-18000000</v>
      </c>
    </row>
    <row r="4223" spans="1:11">
      <c r="A4223" t="s">
        <v>12127</v>
      </c>
      <c r="B4223" s="3">
        <v>2014</v>
      </c>
      <c r="C4223" t="s">
        <v>12126</v>
      </c>
      <c r="D4223" t="s">
        <v>59</v>
      </c>
      <c r="E4223" t="s">
        <v>37</v>
      </c>
      <c r="F4223" t="s">
        <v>585</v>
      </c>
      <c r="G4223">
        <v>93</v>
      </c>
      <c r="I4223">
        <v>18000000</v>
      </c>
      <c r="J4223">
        <v>4.5999999999999996</v>
      </c>
      <c r="K4223">
        <f>Table1[[#This Row],[Gross Earning]]-Table1[[#This Row],[Budget]]</f>
        <v>-18000000</v>
      </c>
    </row>
    <row r="4224" spans="1:11">
      <c r="A4224" t="s">
        <v>13941</v>
      </c>
      <c r="B4224" s="3">
        <v>1982</v>
      </c>
      <c r="C4224" t="s">
        <v>13940</v>
      </c>
      <c r="D4224" t="s">
        <v>9754</v>
      </c>
      <c r="E4224" t="s">
        <v>37</v>
      </c>
      <c r="F4224" t="s">
        <v>585</v>
      </c>
      <c r="G4224">
        <v>93</v>
      </c>
      <c r="I4224">
        <v>18000000</v>
      </c>
      <c r="J4224">
        <v>6.1</v>
      </c>
      <c r="K4224">
        <f>Table1[[#This Row],[Gross Earning]]-Table1[[#This Row],[Budget]]</f>
        <v>-18000000</v>
      </c>
    </row>
    <row r="4225" spans="1:11">
      <c r="A4225" t="s">
        <v>11109</v>
      </c>
      <c r="B4225" s="3">
        <v>2002</v>
      </c>
      <c r="C4225" t="s">
        <v>11107</v>
      </c>
      <c r="D4225" t="s">
        <v>11108</v>
      </c>
      <c r="E4225" t="s">
        <v>37</v>
      </c>
      <c r="F4225" t="s">
        <v>277</v>
      </c>
      <c r="G4225">
        <v>88</v>
      </c>
      <c r="H4225">
        <v>16988996</v>
      </c>
      <c r="I4225">
        <v>35000000</v>
      </c>
      <c r="J4225">
        <v>4</v>
      </c>
      <c r="K4225">
        <f>Table1[[#This Row],[Gross Earning]]-Table1[[#This Row],[Budget]]</f>
        <v>-18011004</v>
      </c>
    </row>
    <row r="4226" spans="1:11">
      <c r="A4226" t="s">
        <v>2359</v>
      </c>
      <c r="B4226" s="3">
        <v>2000</v>
      </c>
      <c r="C4226" t="s">
        <v>2339</v>
      </c>
      <c r="D4226" t="s">
        <v>2358</v>
      </c>
      <c r="E4226" t="s">
        <v>37</v>
      </c>
      <c r="F4226" t="s">
        <v>277</v>
      </c>
      <c r="G4226">
        <v>100</v>
      </c>
      <c r="H4226">
        <v>66941559</v>
      </c>
      <c r="I4226">
        <v>85000000</v>
      </c>
      <c r="J4226">
        <v>4.8</v>
      </c>
      <c r="K4226">
        <f>Table1[[#This Row],[Gross Earning]]-Table1[[#This Row],[Budget]]</f>
        <v>-18058441</v>
      </c>
    </row>
    <row r="4227" spans="1:11">
      <c r="A4227" t="s">
        <v>8600</v>
      </c>
      <c r="B4227" s="3">
        <v>1999</v>
      </c>
      <c r="C4227" t="s">
        <v>5050</v>
      </c>
      <c r="D4227" t="s">
        <v>2001</v>
      </c>
      <c r="E4227" t="s">
        <v>37</v>
      </c>
      <c r="F4227" t="s">
        <v>585</v>
      </c>
      <c r="G4227">
        <v>100</v>
      </c>
      <c r="H4227">
        <v>11900000</v>
      </c>
      <c r="I4227">
        <v>30000000</v>
      </c>
      <c r="J4227">
        <v>5.5</v>
      </c>
      <c r="K4227">
        <f>Table1[[#This Row],[Gross Earning]]-Table1[[#This Row],[Budget]]</f>
        <v>-18100000</v>
      </c>
    </row>
    <row r="4228" spans="1:11">
      <c r="A4228" t="s">
        <v>5329</v>
      </c>
      <c r="B4228" s="3">
        <v>2002</v>
      </c>
      <c r="C4228" t="s">
        <v>5328</v>
      </c>
      <c r="D4228" t="s">
        <v>2215</v>
      </c>
      <c r="E4228" t="s">
        <v>37</v>
      </c>
      <c r="F4228" t="s">
        <v>585</v>
      </c>
      <c r="G4228">
        <v>115</v>
      </c>
      <c r="H4228">
        <v>31874869</v>
      </c>
      <c r="I4228">
        <v>50000000</v>
      </c>
      <c r="J4228">
        <v>6.1</v>
      </c>
      <c r="K4228">
        <f>Table1[[#This Row],[Gross Earning]]-Table1[[#This Row],[Budget]]</f>
        <v>-18125131</v>
      </c>
    </row>
    <row r="4229" spans="1:11">
      <c r="A4229" t="s">
        <v>5626</v>
      </c>
      <c r="B4229" s="3">
        <v>2001</v>
      </c>
      <c r="C4229" t="s">
        <v>5624</v>
      </c>
      <c r="D4229" t="s">
        <v>4167</v>
      </c>
      <c r="E4229" t="s">
        <v>37</v>
      </c>
      <c r="F4229" t="s">
        <v>39</v>
      </c>
      <c r="G4229">
        <v>132</v>
      </c>
      <c r="H4229">
        <v>29781453</v>
      </c>
      <c r="I4229">
        <v>48000000</v>
      </c>
      <c r="J4229">
        <v>6.4</v>
      </c>
      <c r="K4229">
        <f>Table1[[#This Row],[Gross Earning]]-Table1[[#This Row],[Budget]]</f>
        <v>-18218547</v>
      </c>
    </row>
    <row r="4230" spans="1:11">
      <c r="A4230" t="s">
        <v>7994</v>
      </c>
      <c r="B4230" s="3">
        <v>2010</v>
      </c>
      <c r="C4230" t="s">
        <v>7993</v>
      </c>
      <c r="D4230" t="s">
        <v>1401</v>
      </c>
      <c r="E4230" t="s">
        <v>37</v>
      </c>
      <c r="F4230" t="s">
        <v>585</v>
      </c>
      <c r="G4230">
        <v>119</v>
      </c>
      <c r="H4230">
        <v>13763130</v>
      </c>
      <c r="I4230">
        <v>32000000</v>
      </c>
      <c r="J4230">
        <v>6.3</v>
      </c>
      <c r="K4230">
        <f>Table1[[#This Row],[Gross Earning]]-Table1[[#This Row],[Budget]]</f>
        <v>-18236870</v>
      </c>
    </row>
    <row r="4231" spans="1:11">
      <c r="A4231" t="s">
        <v>9173</v>
      </c>
      <c r="B4231" s="3">
        <v>2004</v>
      </c>
      <c r="C4231" t="s">
        <v>9172</v>
      </c>
      <c r="D4231" t="s">
        <v>2142</v>
      </c>
      <c r="E4231" t="s">
        <v>37</v>
      </c>
      <c r="F4231" t="s">
        <v>585</v>
      </c>
      <c r="G4231">
        <v>99</v>
      </c>
      <c r="H4231">
        <v>8712564</v>
      </c>
      <c r="I4231">
        <v>27000000</v>
      </c>
      <c r="J4231">
        <v>5.9</v>
      </c>
      <c r="K4231">
        <f>Table1[[#This Row],[Gross Earning]]-Table1[[#This Row],[Budget]]</f>
        <v>-18287436</v>
      </c>
    </row>
    <row r="4232" spans="1:11">
      <c r="A4232" t="s">
        <v>10019</v>
      </c>
      <c r="B4232" s="3">
        <v>2009</v>
      </c>
      <c r="C4232" t="s">
        <v>10018</v>
      </c>
      <c r="D4232" t="s">
        <v>1935</v>
      </c>
      <c r="E4232" t="s">
        <v>37</v>
      </c>
      <c r="F4232" t="s">
        <v>585</v>
      </c>
      <c r="G4232">
        <v>122</v>
      </c>
      <c r="H4232">
        <v>1697956</v>
      </c>
      <c r="I4232">
        <v>20000000</v>
      </c>
      <c r="J4232">
        <v>6.7</v>
      </c>
      <c r="K4232">
        <f>Table1[[#This Row],[Gross Earning]]-Table1[[#This Row],[Budget]]</f>
        <v>-18302044</v>
      </c>
    </row>
    <row r="4233" spans="1:11">
      <c r="A4233" t="s">
        <v>10334</v>
      </c>
      <c r="B4233" s="3">
        <v>2014</v>
      </c>
      <c r="C4233" t="s">
        <v>10332</v>
      </c>
      <c r="D4233" t="s">
        <v>3396</v>
      </c>
      <c r="E4233" t="s">
        <v>37</v>
      </c>
      <c r="F4233" t="s">
        <v>585</v>
      </c>
      <c r="G4233">
        <v>111</v>
      </c>
      <c r="H4233">
        <v>4190530</v>
      </c>
      <c r="I4233">
        <v>22500000</v>
      </c>
      <c r="J4233">
        <v>7.1</v>
      </c>
      <c r="K4233">
        <f>Table1[[#This Row],[Gross Earning]]-Table1[[#This Row],[Budget]]</f>
        <v>-18309470</v>
      </c>
    </row>
    <row r="4234" spans="1:11">
      <c r="A4234" t="s">
        <v>11417</v>
      </c>
      <c r="B4234" s="3">
        <v>2003</v>
      </c>
      <c r="C4234" t="s">
        <v>9927</v>
      </c>
      <c r="D4234" t="s">
        <v>6419</v>
      </c>
      <c r="E4234" t="s">
        <v>37</v>
      </c>
      <c r="F4234" t="s">
        <v>585</v>
      </c>
      <c r="G4234">
        <v>80</v>
      </c>
      <c r="H4234">
        <v>1646664</v>
      </c>
      <c r="I4234">
        <v>20000000</v>
      </c>
      <c r="J4234">
        <v>2.8</v>
      </c>
      <c r="K4234">
        <f>Table1[[#This Row],[Gross Earning]]-Table1[[#This Row],[Budget]]</f>
        <v>-18353336</v>
      </c>
    </row>
    <row r="4235" spans="1:11">
      <c r="A4235" t="s">
        <v>8597</v>
      </c>
      <c r="B4235" s="3">
        <v>1999</v>
      </c>
      <c r="C4235" t="s">
        <v>8596</v>
      </c>
      <c r="D4235" t="s">
        <v>73</v>
      </c>
      <c r="E4235" t="s">
        <v>37</v>
      </c>
      <c r="F4235" t="s">
        <v>39</v>
      </c>
      <c r="G4235">
        <v>100</v>
      </c>
      <c r="H4235">
        <v>11576087</v>
      </c>
      <c r="I4235">
        <v>30000000</v>
      </c>
      <c r="J4235">
        <v>4.0999999999999996</v>
      </c>
      <c r="K4235">
        <f>Table1[[#This Row],[Gross Earning]]-Table1[[#This Row],[Budget]]</f>
        <v>-18423913</v>
      </c>
    </row>
    <row r="4236" spans="1:11">
      <c r="A4236" t="s">
        <v>915</v>
      </c>
      <c r="B4236" s="3">
        <v>2010</v>
      </c>
      <c r="C4236" t="s">
        <v>912</v>
      </c>
      <c r="D4236" t="s">
        <v>148</v>
      </c>
      <c r="E4236" t="s">
        <v>37</v>
      </c>
      <c r="F4236" t="s">
        <v>95</v>
      </c>
      <c r="G4236">
        <v>103</v>
      </c>
      <c r="H4236">
        <v>131564731</v>
      </c>
      <c r="I4236">
        <v>150000000</v>
      </c>
      <c r="J4236">
        <v>4.2</v>
      </c>
      <c r="K4236">
        <f>Table1[[#This Row],[Gross Earning]]-Table1[[#This Row],[Budget]]</f>
        <v>-18435269</v>
      </c>
    </row>
    <row r="4237" spans="1:11">
      <c r="A4237" t="s">
        <v>2083</v>
      </c>
      <c r="B4237" s="3">
        <v>2010</v>
      </c>
      <c r="C4237" t="s">
        <v>1739</v>
      </c>
      <c r="D4237" t="s">
        <v>59</v>
      </c>
      <c r="E4237" t="s">
        <v>37</v>
      </c>
      <c r="F4237" t="s">
        <v>39</v>
      </c>
      <c r="G4237">
        <v>98</v>
      </c>
      <c r="H4237">
        <v>81557479</v>
      </c>
      <c r="I4237">
        <v>100000000</v>
      </c>
      <c r="J4237">
        <v>6.8</v>
      </c>
      <c r="K4237">
        <f>Table1[[#This Row],[Gross Earning]]-Table1[[#This Row],[Budget]]</f>
        <v>-18442521</v>
      </c>
    </row>
    <row r="4238" spans="1:11">
      <c r="A4238" t="s">
        <v>9344</v>
      </c>
      <c r="B4238" s="3">
        <v>2001</v>
      </c>
      <c r="C4238" t="s">
        <v>4003</v>
      </c>
      <c r="D4238" t="s">
        <v>9343</v>
      </c>
      <c r="E4238" t="s">
        <v>37</v>
      </c>
      <c r="F4238" t="s">
        <v>39</v>
      </c>
      <c r="G4238">
        <v>103</v>
      </c>
      <c r="H4238">
        <v>7496522</v>
      </c>
      <c r="I4238">
        <v>26000000</v>
      </c>
      <c r="J4238">
        <v>6.8</v>
      </c>
      <c r="K4238">
        <f>Table1[[#This Row],[Gross Earning]]-Table1[[#This Row],[Budget]]</f>
        <v>-18503478</v>
      </c>
    </row>
    <row r="4239" spans="1:11">
      <c r="A4239" t="s">
        <v>6066</v>
      </c>
      <c r="B4239" s="3">
        <v>2002</v>
      </c>
      <c r="C4239" t="s">
        <v>6063</v>
      </c>
      <c r="D4239" t="s">
        <v>1681</v>
      </c>
      <c r="E4239" t="s">
        <v>37</v>
      </c>
      <c r="F4239" t="s">
        <v>585</v>
      </c>
      <c r="G4239">
        <v>90</v>
      </c>
      <c r="H4239">
        <v>24430272</v>
      </c>
      <c r="I4239">
        <v>43000000</v>
      </c>
      <c r="J4239">
        <v>5.0999999999999996</v>
      </c>
      <c r="K4239">
        <f>Table1[[#This Row],[Gross Earning]]-Table1[[#This Row],[Budget]]</f>
        <v>-18569728</v>
      </c>
    </row>
    <row r="4240" spans="1:11">
      <c r="A4240" t="s">
        <v>5505</v>
      </c>
      <c r="B4240" s="3">
        <v>1990</v>
      </c>
      <c r="C4240" t="s">
        <v>2066</v>
      </c>
      <c r="D4240" t="s">
        <v>5504</v>
      </c>
      <c r="E4240" t="s">
        <v>37</v>
      </c>
      <c r="F4240" t="s">
        <v>585</v>
      </c>
      <c r="G4240">
        <v>104</v>
      </c>
      <c r="H4240">
        <v>21413502</v>
      </c>
      <c r="I4240">
        <v>40000000</v>
      </c>
      <c r="J4240">
        <v>6.3</v>
      </c>
      <c r="K4240">
        <f>Table1[[#This Row],[Gross Earning]]-Table1[[#This Row],[Budget]]</f>
        <v>-18586498</v>
      </c>
    </row>
    <row r="4241" spans="1:11">
      <c r="A4241" t="s">
        <v>3824</v>
      </c>
      <c r="B4241" s="3">
        <v>2005</v>
      </c>
      <c r="C4241" t="s">
        <v>3613</v>
      </c>
      <c r="D4241" t="s">
        <v>3003</v>
      </c>
      <c r="E4241" t="s">
        <v>37</v>
      </c>
      <c r="F4241" t="s">
        <v>39</v>
      </c>
      <c r="G4241">
        <v>100</v>
      </c>
      <c r="H4241">
        <v>24407944</v>
      </c>
      <c r="I4241">
        <v>43000000</v>
      </c>
      <c r="J4241">
        <v>4.8</v>
      </c>
      <c r="K4241">
        <f>Table1[[#This Row],[Gross Earning]]-Table1[[#This Row],[Budget]]</f>
        <v>-18592056</v>
      </c>
    </row>
    <row r="4242" spans="1:11">
      <c r="A4242" t="s">
        <v>7654</v>
      </c>
      <c r="B4242" s="3">
        <v>2011</v>
      </c>
      <c r="C4242" t="s">
        <v>4945</v>
      </c>
      <c r="D4242" t="s">
        <v>5324</v>
      </c>
      <c r="E4242" t="s">
        <v>37</v>
      </c>
      <c r="F4242" t="s">
        <v>39</v>
      </c>
      <c r="G4242">
        <v>139</v>
      </c>
      <c r="H4242">
        <v>13303319</v>
      </c>
      <c r="I4242">
        <v>32000000</v>
      </c>
      <c r="J4242">
        <v>6.7</v>
      </c>
      <c r="K4242">
        <f>Table1[[#This Row],[Gross Earning]]-Table1[[#This Row],[Budget]]</f>
        <v>-18696681</v>
      </c>
    </row>
    <row r="4243" spans="1:11">
      <c r="A4243" t="s">
        <v>8561</v>
      </c>
      <c r="B4243" s="3">
        <v>1986</v>
      </c>
      <c r="C4243" t="s">
        <v>8560</v>
      </c>
      <c r="D4243" t="s">
        <v>4432</v>
      </c>
      <c r="E4243" t="s">
        <v>37</v>
      </c>
      <c r="F4243" t="s">
        <v>95</v>
      </c>
      <c r="G4243">
        <v>110</v>
      </c>
      <c r="H4243">
        <v>16295774</v>
      </c>
      <c r="I4243">
        <v>35000000</v>
      </c>
      <c r="J4243">
        <v>4.5999999999999996</v>
      </c>
      <c r="K4243">
        <f>Table1[[#This Row],[Gross Earning]]-Table1[[#This Row],[Budget]]</f>
        <v>-18704226</v>
      </c>
    </row>
    <row r="4244" spans="1:11">
      <c r="A4244" t="s">
        <v>13170</v>
      </c>
      <c r="B4244" s="3">
        <v>2010</v>
      </c>
      <c r="C4244" t="s">
        <v>4003</v>
      </c>
      <c r="D4244" t="s">
        <v>1415</v>
      </c>
      <c r="E4244" t="s">
        <v>37</v>
      </c>
      <c r="F4244" t="s">
        <v>585</v>
      </c>
      <c r="G4244">
        <v>98</v>
      </c>
      <c r="H4244">
        <v>3247816</v>
      </c>
      <c r="I4244">
        <v>22000000</v>
      </c>
      <c r="J4244">
        <v>6.3</v>
      </c>
      <c r="K4244">
        <f>Table1[[#This Row],[Gross Earning]]-Table1[[#This Row],[Budget]]</f>
        <v>-18752184</v>
      </c>
    </row>
    <row r="4245" spans="1:11">
      <c r="A4245" t="s">
        <v>4769</v>
      </c>
      <c r="B4245" s="3">
        <v>2004</v>
      </c>
      <c r="C4245" t="s">
        <v>1324</v>
      </c>
      <c r="D4245" t="s">
        <v>4768</v>
      </c>
      <c r="E4245" t="s">
        <v>37</v>
      </c>
      <c r="F4245" t="s">
        <v>39</v>
      </c>
      <c r="G4245">
        <v>143</v>
      </c>
      <c r="H4245">
        <v>51225796</v>
      </c>
      <c r="I4245">
        <v>70000000</v>
      </c>
      <c r="J4245">
        <v>7.4</v>
      </c>
      <c r="K4245">
        <f>Table1[[#This Row],[Gross Earning]]-Table1[[#This Row],[Budget]]</f>
        <v>-18774204</v>
      </c>
    </row>
    <row r="4246" spans="1:11">
      <c r="A4246" t="s">
        <v>11420</v>
      </c>
      <c r="B4246" s="3">
        <v>2002</v>
      </c>
      <c r="C4246" t="s">
        <v>8514</v>
      </c>
      <c r="D4246" t="s">
        <v>1390</v>
      </c>
      <c r="E4246" t="s">
        <v>37</v>
      </c>
      <c r="F4246" t="s">
        <v>585</v>
      </c>
      <c r="G4246">
        <v>107</v>
      </c>
      <c r="H4246">
        <v>1190018</v>
      </c>
      <c r="I4246">
        <v>20000000</v>
      </c>
      <c r="J4246">
        <v>7.5</v>
      </c>
      <c r="K4246">
        <f>Table1[[#This Row],[Gross Earning]]-Table1[[#This Row],[Budget]]</f>
        <v>-18809982</v>
      </c>
    </row>
    <row r="4247" spans="1:11">
      <c r="A4247" t="s">
        <v>11475</v>
      </c>
      <c r="B4247" s="3">
        <v>2010</v>
      </c>
      <c r="C4247" t="s">
        <v>7348</v>
      </c>
      <c r="D4247" t="s">
        <v>11474</v>
      </c>
      <c r="E4247" t="s">
        <v>37</v>
      </c>
      <c r="F4247" t="s">
        <v>39</v>
      </c>
      <c r="G4247">
        <v>107</v>
      </c>
      <c r="H4247">
        <v>1183354</v>
      </c>
      <c r="I4247">
        <v>20000000</v>
      </c>
      <c r="J4247">
        <v>5.0999999999999996</v>
      </c>
      <c r="K4247">
        <f>Table1[[#This Row],[Gross Earning]]-Table1[[#This Row],[Budget]]</f>
        <v>-18816646</v>
      </c>
    </row>
    <row r="4248" spans="1:11">
      <c r="A4248" t="s">
        <v>6712</v>
      </c>
      <c r="B4248" s="3">
        <v>2004</v>
      </c>
      <c r="C4248" t="s">
        <v>6710</v>
      </c>
      <c r="D4248" t="s">
        <v>1752</v>
      </c>
      <c r="E4248" t="s">
        <v>37</v>
      </c>
      <c r="F4248" t="s">
        <v>39</v>
      </c>
      <c r="G4248">
        <v>84</v>
      </c>
      <c r="H4248">
        <v>21176322</v>
      </c>
      <c r="I4248">
        <v>40000000</v>
      </c>
      <c r="J4248">
        <v>4</v>
      </c>
      <c r="K4248">
        <f>Table1[[#This Row],[Gross Earning]]-Table1[[#This Row],[Budget]]</f>
        <v>-18823678</v>
      </c>
    </row>
    <row r="4249" spans="1:11">
      <c r="A4249" t="s">
        <v>2044</v>
      </c>
      <c r="B4249" s="3">
        <v>2008</v>
      </c>
      <c r="C4249" t="s">
        <v>2042</v>
      </c>
      <c r="D4249" t="s">
        <v>200</v>
      </c>
      <c r="E4249" t="s">
        <v>37</v>
      </c>
      <c r="F4249" t="s">
        <v>95</v>
      </c>
      <c r="G4249">
        <v>107</v>
      </c>
      <c r="H4249">
        <v>71148699</v>
      </c>
      <c r="I4249">
        <v>90000000</v>
      </c>
      <c r="J4249">
        <v>6.6</v>
      </c>
      <c r="K4249">
        <f>Table1[[#This Row],[Gross Earning]]-Table1[[#This Row],[Budget]]</f>
        <v>-18851301</v>
      </c>
    </row>
    <row r="4250" spans="1:11">
      <c r="A4250" t="s">
        <v>6217</v>
      </c>
      <c r="B4250" s="3">
        <v>2003</v>
      </c>
      <c r="C4250" t="s">
        <v>6214</v>
      </c>
      <c r="D4250" t="s">
        <v>1258</v>
      </c>
      <c r="E4250" t="s">
        <v>37</v>
      </c>
      <c r="F4250" t="s">
        <v>39</v>
      </c>
      <c r="G4250">
        <v>108</v>
      </c>
      <c r="H4250">
        <v>22108977</v>
      </c>
      <c r="I4250">
        <v>41000000</v>
      </c>
      <c r="J4250">
        <v>5.2</v>
      </c>
      <c r="K4250">
        <f>Table1[[#This Row],[Gross Earning]]-Table1[[#This Row],[Budget]]</f>
        <v>-18891023</v>
      </c>
    </row>
    <row r="4251" spans="1:11">
      <c r="A4251" t="s">
        <v>13515</v>
      </c>
      <c r="B4251" s="3">
        <v>2000</v>
      </c>
      <c r="C4251" t="s">
        <v>13514</v>
      </c>
      <c r="D4251" t="s">
        <v>1924</v>
      </c>
      <c r="E4251" t="s">
        <v>37</v>
      </c>
      <c r="F4251" t="s">
        <v>585</v>
      </c>
      <c r="G4251">
        <v>90</v>
      </c>
      <c r="H4251">
        <v>5108820</v>
      </c>
      <c r="I4251">
        <v>24000000</v>
      </c>
      <c r="J4251">
        <v>5.9</v>
      </c>
      <c r="K4251">
        <f>Table1[[#This Row],[Gross Earning]]-Table1[[#This Row],[Budget]]</f>
        <v>-18891180</v>
      </c>
    </row>
    <row r="4252" spans="1:11">
      <c r="A4252" t="s">
        <v>7781</v>
      </c>
      <c r="B4252" s="3">
        <v>2008</v>
      </c>
      <c r="C4252" t="s">
        <v>7778</v>
      </c>
      <c r="D4252" t="s">
        <v>628</v>
      </c>
      <c r="E4252" t="s">
        <v>676</v>
      </c>
      <c r="F4252" t="s">
        <v>277</v>
      </c>
      <c r="G4252">
        <v>101</v>
      </c>
      <c r="H4252">
        <v>15081783</v>
      </c>
      <c r="I4252">
        <v>34000000</v>
      </c>
      <c r="J4252">
        <v>7.7</v>
      </c>
      <c r="K4252">
        <f>Table1[[#This Row],[Gross Earning]]-Table1[[#This Row],[Budget]]</f>
        <v>-18918217</v>
      </c>
    </row>
    <row r="4253" spans="1:11">
      <c r="A4253" t="s">
        <v>11433</v>
      </c>
      <c r="B4253" s="3">
        <v>2012</v>
      </c>
      <c r="C4253" t="s">
        <v>11431</v>
      </c>
      <c r="D4253" t="s">
        <v>9790</v>
      </c>
      <c r="E4253" t="s">
        <v>37</v>
      </c>
      <c r="F4253" t="s">
        <v>277</v>
      </c>
      <c r="G4253">
        <v>88</v>
      </c>
      <c r="H4253">
        <v>1064277</v>
      </c>
      <c r="I4253">
        <v>20000000</v>
      </c>
      <c r="J4253">
        <v>6.7</v>
      </c>
      <c r="K4253">
        <f>Table1[[#This Row],[Gross Earning]]-Table1[[#This Row],[Budget]]</f>
        <v>-18935723</v>
      </c>
    </row>
    <row r="4254" spans="1:11">
      <c r="A4254" t="s">
        <v>11654</v>
      </c>
      <c r="B4254" s="3">
        <v>2010</v>
      </c>
      <c r="C4254" t="s">
        <v>11653</v>
      </c>
      <c r="D4254" t="s">
        <v>1681</v>
      </c>
      <c r="E4254" t="s">
        <v>37</v>
      </c>
      <c r="F4254" t="s">
        <v>95</v>
      </c>
      <c r="G4254">
        <v>100</v>
      </c>
      <c r="H4254">
        <v>12561</v>
      </c>
      <c r="I4254">
        <v>19000000</v>
      </c>
      <c r="J4254">
        <v>6.4</v>
      </c>
      <c r="K4254">
        <f>Table1[[#This Row],[Gross Earning]]-Table1[[#This Row],[Budget]]</f>
        <v>-18987439</v>
      </c>
    </row>
    <row r="4255" spans="1:11">
      <c r="A4255" t="s">
        <v>7522</v>
      </c>
      <c r="B4255" s="3">
        <v>2015</v>
      </c>
      <c r="C4255" t="s">
        <v>7521</v>
      </c>
      <c r="D4255" t="s">
        <v>334</v>
      </c>
      <c r="E4255" t="s">
        <v>37</v>
      </c>
      <c r="F4255" t="s">
        <v>585</v>
      </c>
      <c r="G4255">
        <v>93</v>
      </c>
      <c r="I4255">
        <v>19000000</v>
      </c>
      <c r="J4255">
        <v>6.1</v>
      </c>
      <c r="K4255">
        <f>Table1[[#This Row],[Gross Earning]]-Table1[[#This Row],[Budget]]</f>
        <v>-19000000</v>
      </c>
    </row>
    <row r="4256" spans="1:11">
      <c r="A4256" t="s">
        <v>8761</v>
      </c>
      <c r="B4256" s="3">
        <v>2016</v>
      </c>
      <c r="C4256" t="s">
        <v>8759</v>
      </c>
      <c r="D4256" t="s">
        <v>8760</v>
      </c>
      <c r="E4256" t="s">
        <v>37</v>
      </c>
      <c r="F4256" t="s">
        <v>585</v>
      </c>
      <c r="G4256">
        <v>89</v>
      </c>
      <c r="I4256">
        <v>19000000</v>
      </c>
      <c r="J4256">
        <v>7.5</v>
      </c>
      <c r="K4256">
        <f>Table1[[#This Row],[Gross Earning]]-Table1[[#This Row],[Budget]]</f>
        <v>-19000000</v>
      </c>
    </row>
    <row r="4257" spans="1:11">
      <c r="A4257" t="s">
        <v>11577</v>
      </c>
      <c r="B4257" s="3">
        <v>1980</v>
      </c>
      <c r="C4257" t="s">
        <v>3727</v>
      </c>
      <c r="D4257" t="s">
        <v>11575</v>
      </c>
      <c r="E4257" t="s">
        <v>37</v>
      </c>
      <c r="F4257" t="s">
        <v>585</v>
      </c>
      <c r="G4257">
        <v>146</v>
      </c>
      <c r="I4257">
        <v>19000000</v>
      </c>
      <c r="J4257">
        <v>8.4</v>
      </c>
      <c r="K4257">
        <f>Table1[[#This Row],[Gross Earning]]-Table1[[#This Row],[Budget]]</f>
        <v>-19000000</v>
      </c>
    </row>
    <row r="4258" spans="1:11">
      <c r="A4258" t="s">
        <v>11660</v>
      </c>
      <c r="B4258" s="3">
        <v>1964</v>
      </c>
      <c r="C4258" t="s">
        <v>11658</v>
      </c>
      <c r="D4258" t="s">
        <v>1961</v>
      </c>
      <c r="E4258" t="s">
        <v>37</v>
      </c>
      <c r="F4258" t="s">
        <v>6036</v>
      </c>
      <c r="G4258">
        <v>172</v>
      </c>
      <c r="I4258">
        <v>19000000</v>
      </c>
      <c r="J4258">
        <v>6.7</v>
      </c>
      <c r="K4258">
        <f>Table1[[#This Row],[Gross Earning]]-Table1[[#This Row],[Budget]]</f>
        <v>-19000000</v>
      </c>
    </row>
    <row r="4259" spans="1:11">
      <c r="A4259" t="s">
        <v>6750</v>
      </c>
      <c r="B4259" s="3">
        <v>2009</v>
      </c>
      <c r="C4259" t="s">
        <v>5382</v>
      </c>
      <c r="D4259" t="s">
        <v>6749</v>
      </c>
      <c r="E4259" t="s">
        <v>37</v>
      </c>
      <c r="F4259" t="s">
        <v>95</v>
      </c>
      <c r="G4259">
        <v>87</v>
      </c>
      <c r="H4259">
        <v>20999103</v>
      </c>
      <c r="I4259">
        <v>40000000</v>
      </c>
      <c r="J4259">
        <v>7.8</v>
      </c>
      <c r="K4259">
        <f>Table1[[#This Row],[Gross Earning]]-Table1[[#This Row],[Budget]]</f>
        <v>-19000897</v>
      </c>
    </row>
    <row r="4260" spans="1:11">
      <c r="A4260" t="s">
        <v>8655</v>
      </c>
      <c r="B4260" s="3">
        <v>2001</v>
      </c>
      <c r="C4260" t="s">
        <v>5867</v>
      </c>
      <c r="D4260" t="s">
        <v>464</v>
      </c>
      <c r="E4260" t="s">
        <v>37</v>
      </c>
      <c r="F4260" t="s">
        <v>39</v>
      </c>
      <c r="G4260">
        <v>109</v>
      </c>
      <c r="H4260">
        <v>10965209</v>
      </c>
      <c r="I4260">
        <v>30000000</v>
      </c>
      <c r="J4260">
        <v>6.1</v>
      </c>
      <c r="K4260">
        <f>Table1[[#This Row],[Gross Earning]]-Table1[[#This Row],[Budget]]</f>
        <v>-19034791</v>
      </c>
    </row>
    <row r="4261" spans="1:11">
      <c r="A4261" t="s">
        <v>10507</v>
      </c>
      <c r="B4261" s="3">
        <v>2014</v>
      </c>
      <c r="C4261" t="s">
        <v>10505</v>
      </c>
      <c r="D4261" t="s">
        <v>1924</v>
      </c>
      <c r="E4261" t="s">
        <v>37</v>
      </c>
      <c r="F4261" t="s">
        <v>585</v>
      </c>
      <c r="G4261">
        <v>92</v>
      </c>
      <c r="H4261">
        <v>2963012</v>
      </c>
      <c r="I4261">
        <v>22000000</v>
      </c>
      <c r="J4261">
        <v>6.3</v>
      </c>
      <c r="K4261">
        <f>Table1[[#This Row],[Gross Earning]]-Table1[[#This Row],[Budget]]</f>
        <v>-19036988</v>
      </c>
    </row>
    <row r="4262" spans="1:11">
      <c r="A4262" t="s">
        <v>7877</v>
      </c>
      <c r="B4262" s="3">
        <v>2008</v>
      </c>
      <c r="C4262" t="s">
        <v>7875</v>
      </c>
      <c r="D4262" t="s">
        <v>2813</v>
      </c>
      <c r="E4262" t="s">
        <v>37</v>
      </c>
      <c r="F4262" t="s">
        <v>585</v>
      </c>
      <c r="G4262">
        <v>113</v>
      </c>
      <c r="H4262">
        <v>10955425</v>
      </c>
      <c r="I4262">
        <v>30000000</v>
      </c>
      <c r="J4262">
        <v>6</v>
      </c>
      <c r="K4262">
        <f>Table1[[#This Row],[Gross Earning]]-Table1[[#This Row],[Budget]]</f>
        <v>-19044575</v>
      </c>
    </row>
    <row r="4263" spans="1:11">
      <c r="A4263" t="s">
        <v>11005</v>
      </c>
      <c r="B4263" s="3">
        <v>2009</v>
      </c>
      <c r="C4263" t="s">
        <v>4903</v>
      </c>
      <c r="D4263" t="s">
        <v>515</v>
      </c>
      <c r="E4263" t="s">
        <v>37</v>
      </c>
      <c r="F4263" t="s">
        <v>95</v>
      </c>
      <c r="G4263">
        <v>89</v>
      </c>
      <c r="H4263">
        <v>20916309</v>
      </c>
      <c r="I4263">
        <v>40000000</v>
      </c>
      <c r="J4263">
        <v>4.9000000000000004</v>
      </c>
      <c r="K4263">
        <f>Table1[[#This Row],[Gross Earning]]-Table1[[#This Row],[Budget]]</f>
        <v>-19083691</v>
      </c>
    </row>
    <row r="4264" spans="1:11">
      <c r="A4264" t="s">
        <v>8993</v>
      </c>
      <c r="B4264" s="3">
        <v>1999</v>
      </c>
      <c r="C4264" t="s">
        <v>1965</v>
      </c>
      <c r="D4264" t="s">
        <v>6283</v>
      </c>
      <c r="E4264" t="s">
        <v>37</v>
      </c>
      <c r="F4264" t="s">
        <v>585</v>
      </c>
      <c r="G4264">
        <v>119</v>
      </c>
      <c r="H4264">
        <v>8888143</v>
      </c>
      <c r="I4264">
        <v>28000000</v>
      </c>
      <c r="J4264">
        <v>6.7</v>
      </c>
      <c r="K4264">
        <f>Table1[[#This Row],[Gross Earning]]-Table1[[#This Row],[Budget]]</f>
        <v>-19111857</v>
      </c>
    </row>
    <row r="4265" spans="1:11">
      <c r="A4265" t="s">
        <v>8667</v>
      </c>
      <c r="B4265" s="3">
        <v>2013</v>
      </c>
      <c r="C4265" t="s">
        <v>8666</v>
      </c>
      <c r="D4265" t="s">
        <v>464</v>
      </c>
      <c r="E4265" t="s">
        <v>37</v>
      </c>
      <c r="F4265" t="s">
        <v>585</v>
      </c>
      <c r="G4265">
        <v>118</v>
      </c>
      <c r="H4265">
        <v>10880926</v>
      </c>
      <c r="I4265">
        <v>30000000</v>
      </c>
      <c r="J4265">
        <v>6.5</v>
      </c>
      <c r="K4265">
        <f>Table1[[#This Row],[Gross Earning]]-Table1[[#This Row],[Budget]]</f>
        <v>-19119074</v>
      </c>
    </row>
    <row r="4266" spans="1:11">
      <c r="A4266" t="s">
        <v>8109</v>
      </c>
      <c r="B4266" s="3">
        <v>2010</v>
      </c>
      <c r="C4266" t="s">
        <v>8108</v>
      </c>
      <c r="D4266" t="s">
        <v>3409</v>
      </c>
      <c r="E4266" t="s">
        <v>37</v>
      </c>
      <c r="F4266" t="s">
        <v>95</v>
      </c>
      <c r="G4266">
        <v>106</v>
      </c>
      <c r="H4266">
        <v>11854694</v>
      </c>
      <c r="I4266">
        <v>31000000</v>
      </c>
      <c r="J4266">
        <v>6.5</v>
      </c>
      <c r="K4266">
        <f>Table1[[#This Row],[Gross Earning]]-Table1[[#This Row],[Budget]]</f>
        <v>-19145306</v>
      </c>
    </row>
    <row r="4267" spans="1:11">
      <c r="A4267" t="s">
        <v>10191</v>
      </c>
      <c r="B4267" s="3">
        <v>2004</v>
      </c>
      <c r="C4267" t="s">
        <v>7778</v>
      </c>
      <c r="D4267" t="s">
        <v>628</v>
      </c>
      <c r="E4267" t="s">
        <v>676</v>
      </c>
      <c r="F4267" t="s">
        <v>95</v>
      </c>
      <c r="G4267">
        <v>119</v>
      </c>
      <c r="H4267">
        <v>4710455</v>
      </c>
      <c r="I4267">
        <v>24000000</v>
      </c>
      <c r="J4267">
        <v>8.1999999999999993</v>
      </c>
      <c r="K4267">
        <f>Table1[[#This Row],[Gross Earning]]-Table1[[#This Row],[Budget]]</f>
        <v>-19289545</v>
      </c>
    </row>
    <row r="4268" spans="1:11">
      <c r="A4268" t="s">
        <v>4757</v>
      </c>
      <c r="B4268" s="3">
        <v>2008</v>
      </c>
      <c r="C4268" t="s">
        <v>3694</v>
      </c>
      <c r="D4268" t="s">
        <v>2142</v>
      </c>
      <c r="E4268" t="s">
        <v>37</v>
      </c>
      <c r="F4268" t="s">
        <v>585</v>
      </c>
      <c r="G4268">
        <v>141</v>
      </c>
      <c r="H4268">
        <v>35707327</v>
      </c>
      <c r="I4268">
        <v>55000000</v>
      </c>
      <c r="J4268">
        <v>7.8</v>
      </c>
      <c r="K4268">
        <f>Table1[[#This Row],[Gross Earning]]-Table1[[#This Row],[Budget]]</f>
        <v>-19292673</v>
      </c>
    </row>
    <row r="4269" spans="1:11">
      <c r="A4269" t="s">
        <v>1376</v>
      </c>
      <c r="B4269" s="3">
        <v>2003</v>
      </c>
      <c r="C4269" t="s">
        <v>327</v>
      </c>
      <c r="D4269" t="s">
        <v>1374</v>
      </c>
      <c r="E4269" t="s">
        <v>37</v>
      </c>
      <c r="F4269" t="s">
        <v>39</v>
      </c>
      <c r="G4269">
        <v>107</v>
      </c>
      <c r="H4269">
        <v>100685880</v>
      </c>
      <c r="I4269">
        <v>120000000</v>
      </c>
      <c r="J4269">
        <v>4.8</v>
      </c>
      <c r="K4269">
        <f>Table1[[#This Row],[Gross Earning]]-Table1[[#This Row],[Budget]]</f>
        <v>-19314120</v>
      </c>
    </row>
    <row r="4270" spans="1:11">
      <c r="A4270" t="s">
        <v>9958</v>
      </c>
      <c r="B4270" s="3">
        <v>2005</v>
      </c>
      <c r="C4270" t="s">
        <v>9957</v>
      </c>
      <c r="D4270" t="s">
        <v>3554</v>
      </c>
      <c r="E4270" t="s">
        <v>37</v>
      </c>
      <c r="F4270" t="s">
        <v>39</v>
      </c>
      <c r="G4270">
        <v>95</v>
      </c>
      <c r="H4270">
        <v>5654777</v>
      </c>
      <c r="I4270">
        <v>25000000</v>
      </c>
      <c r="J4270">
        <v>4.0999999999999996</v>
      </c>
      <c r="K4270">
        <f>Table1[[#This Row],[Gross Earning]]-Table1[[#This Row],[Budget]]</f>
        <v>-19345223</v>
      </c>
    </row>
    <row r="4271" spans="1:11">
      <c r="A4271" t="s">
        <v>7024</v>
      </c>
      <c r="B4271" s="3">
        <v>1999</v>
      </c>
      <c r="C4271" t="s">
        <v>3817</v>
      </c>
      <c r="D4271" t="s">
        <v>852</v>
      </c>
      <c r="E4271" t="s">
        <v>37</v>
      </c>
      <c r="F4271" t="s">
        <v>585</v>
      </c>
      <c r="G4271">
        <v>133</v>
      </c>
      <c r="H4271">
        <v>18653746</v>
      </c>
      <c r="I4271">
        <v>38000000</v>
      </c>
      <c r="J4271">
        <v>6.7</v>
      </c>
      <c r="K4271">
        <f>Table1[[#This Row],[Gross Earning]]-Table1[[#This Row],[Budget]]</f>
        <v>-19346254</v>
      </c>
    </row>
    <row r="4272" spans="1:11">
      <c r="A4272" t="s">
        <v>4235</v>
      </c>
      <c r="B4272" s="3">
        <v>2009</v>
      </c>
      <c r="C4272" t="s">
        <v>1318</v>
      </c>
      <c r="D4272" t="s">
        <v>4234</v>
      </c>
      <c r="E4272" t="s">
        <v>37</v>
      </c>
      <c r="F4272" t="s">
        <v>39</v>
      </c>
      <c r="G4272">
        <v>125</v>
      </c>
      <c r="H4272">
        <v>40559930</v>
      </c>
      <c r="I4272">
        <v>60000000</v>
      </c>
      <c r="J4272">
        <v>6.2</v>
      </c>
      <c r="K4272">
        <f>Table1[[#This Row],[Gross Earning]]-Table1[[#This Row],[Budget]]</f>
        <v>-19440070</v>
      </c>
    </row>
    <row r="4273" spans="1:11">
      <c r="A4273" t="s">
        <v>9962</v>
      </c>
      <c r="B4273" s="3">
        <v>2001</v>
      </c>
      <c r="C4273" t="s">
        <v>8092</v>
      </c>
      <c r="D4273" t="s">
        <v>1681</v>
      </c>
      <c r="E4273" t="s">
        <v>37</v>
      </c>
      <c r="F4273" t="s">
        <v>585</v>
      </c>
      <c r="G4273">
        <v>95</v>
      </c>
      <c r="H4273">
        <v>5516708</v>
      </c>
      <c r="I4273">
        <v>25000000</v>
      </c>
      <c r="J4273">
        <v>4.9000000000000004</v>
      </c>
      <c r="K4273">
        <f>Table1[[#This Row],[Gross Earning]]-Table1[[#This Row],[Budget]]</f>
        <v>-19483292</v>
      </c>
    </row>
    <row r="4274" spans="1:11">
      <c r="A4274" t="s">
        <v>2754</v>
      </c>
      <c r="B4274" s="3">
        <v>1999</v>
      </c>
      <c r="C4274" t="s">
        <v>2750</v>
      </c>
      <c r="D4274" t="s">
        <v>2752</v>
      </c>
      <c r="E4274" t="s">
        <v>37</v>
      </c>
      <c r="F4274" t="s">
        <v>277</v>
      </c>
      <c r="G4274">
        <v>74</v>
      </c>
      <c r="H4274">
        <v>60507228</v>
      </c>
      <c r="I4274">
        <v>80000000</v>
      </c>
      <c r="J4274">
        <v>7.3</v>
      </c>
      <c r="K4274">
        <f>Table1[[#This Row],[Gross Earning]]-Table1[[#This Row],[Budget]]</f>
        <v>-19492772</v>
      </c>
    </row>
    <row r="4275" spans="1:11">
      <c r="A4275" t="s">
        <v>11149</v>
      </c>
      <c r="B4275" s="3">
        <v>2015</v>
      </c>
      <c r="C4275" t="s">
        <v>11148</v>
      </c>
      <c r="D4275" t="s">
        <v>2142</v>
      </c>
      <c r="E4275" t="s">
        <v>37</v>
      </c>
      <c r="F4275" t="s">
        <v>39</v>
      </c>
      <c r="G4275">
        <v>111</v>
      </c>
      <c r="I4275">
        <v>19500000</v>
      </c>
      <c r="J4275">
        <v>6.2</v>
      </c>
      <c r="K4275">
        <f>Table1[[#This Row],[Gross Earning]]-Table1[[#This Row],[Budget]]</f>
        <v>-19500000</v>
      </c>
    </row>
    <row r="4276" spans="1:11">
      <c r="A4276" t="s">
        <v>9178</v>
      </c>
      <c r="B4276" s="3">
        <v>2007</v>
      </c>
      <c r="C4276" t="s">
        <v>9177</v>
      </c>
      <c r="D4276" t="s">
        <v>3932</v>
      </c>
      <c r="E4276" t="s">
        <v>37</v>
      </c>
      <c r="F4276" t="s">
        <v>95</v>
      </c>
      <c r="G4276">
        <v>106</v>
      </c>
      <c r="H4276">
        <v>7486906</v>
      </c>
      <c r="I4276">
        <v>27000000</v>
      </c>
      <c r="J4276">
        <v>6.8</v>
      </c>
      <c r="K4276">
        <f>Table1[[#This Row],[Gross Earning]]-Table1[[#This Row],[Budget]]</f>
        <v>-19513094</v>
      </c>
    </row>
    <row r="4277" spans="1:11">
      <c r="A4277" t="s">
        <v>11548</v>
      </c>
      <c r="B4277" s="3">
        <v>2008</v>
      </c>
      <c r="C4277" t="s">
        <v>10453</v>
      </c>
      <c r="D4277" t="s">
        <v>8722</v>
      </c>
      <c r="E4277" t="s">
        <v>8731</v>
      </c>
      <c r="F4277" t="s">
        <v>585</v>
      </c>
      <c r="G4277">
        <v>184</v>
      </c>
      <c r="H4277">
        <v>476270</v>
      </c>
      <c r="I4277">
        <v>20000000</v>
      </c>
      <c r="J4277">
        <v>7.4</v>
      </c>
      <c r="K4277">
        <f>Table1[[#This Row],[Gross Earning]]-Table1[[#This Row],[Budget]]</f>
        <v>-19523730</v>
      </c>
    </row>
    <row r="4278" spans="1:11">
      <c r="A4278" t="s">
        <v>9007</v>
      </c>
      <c r="B4278" s="3">
        <v>2001</v>
      </c>
      <c r="C4278" t="s">
        <v>5367</v>
      </c>
      <c r="D4278" t="s">
        <v>4177</v>
      </c>
      <c r="E4278" t="s">
        <v>37</v>
      </c>
      <c r="F4278" t="s">
        <v>585</v>
      </c>
      <c r="G4278">
        <v>98</v>
      </c>
      <c r="H4278">
        <v>8434601</v>
      </c>
      <c r="I4278">
        <v>28000000</v>
      </c>
      <c r="J4278">
        <v>4.9000000000000004</v>
      </c>
      <c r="K4278">
        <f>Table1[[#This Row],[Gross Earning]]-Table1[[#This Row],[Budget]]</f>
        <v>-19565399</v>
      </c>
    </row>
    <row r="4279" spans="1:11">
      <c r="A4279" t="s">
        <v>13871</v>
      </c>
      <c r="B4279" s="3">
        <v>2000</v>
      </c>
      <c r="C4279" t="s">
        <v>9430</v>
      </c>
      <c r="D4279" t="s">
        <v>4042</v>
      </c>
      <c r="E4279" t="s">
        <v>37</v>
      </c>
      <c r="F4279" t="s">
        <v>585</v>
      </c>
      <c r="G4279">
        <v>115</v>
      </c>
      <c r="H4279">
        <v>403932</v>
      </c>
      <c r="I4279">
        <v>20000000</v>
      </c>
      <c r="J4279">
        <v>6.5</v>
      </c>
      <c r="K4279">
        <f>Table1[[#This Row],[Gross Earning]]-Table1[[#This Row],[Budget]]</f>
        <v>-19596068</v>
      </c>
    </row>
    <row r="4280" spans="1:11">
      <c r="A4280" t="s">
        <v>11448</v>
      </c>
      <c r="B4280" s="3">
        <v>2005</v>
      </c>
      <c r="C4280" t="s">
        <v>11447</v>
      </c>
      <c r="D4280" t="s">
        <v>2298</v>
      </c>
      <c r="E4280" t="s">
        <v>37</v>
      </c>
      <c r="F4280" t="s">
        <v>95</v>
      </c>
      <c r="G4280">
        <v>101</v>
      </c>
      <c r="H4280">
        <v>375474</v>
      </c>
      <c r="I4280">
        <v>20000000</v>
      </c>
      <c r="J4280">
        <v>6.2</v>
      </c>
      <c r="K4280">
        <f>Table1[[#This Row],[Gross Earning]]-Table1[[#This Row],[Budget]]</f>
        <v>-19624526</v>
      </c>
    </row>
    <row r="4281" spans="1:11">
      <c r="A4281" t="s">
        <v>18976</v>
      </c>
      <c r="B4281" s="3">
        <v>2010</v>
      </c>
      <c r="C4281" t="s">
        <v>18972</v>
      </c>
      <c r="D4281" t="s">
        <v>18974</v>
      </c>
      <c r="E4281" t="s">
        <v>17494</v>
      </c>
      <c r="F4281" t="s">
        <v>39</v>
      </c>
      <c r="G4281">
        <v>103</v>
      </c>
      <c r="H4281">
        <v>252652</v>
      </c>
      <c r="I4281">
        <v>19900000</v>
      </c>
      <c r="J4281">
        <v>7</v>
      </c>
      <c r="K4281">
        <f>Table1[[#This Row],[Gross Earning]]-Table1[[#This Row],[Budget]]</f>
        <v>-19647348</v>
      </c>
    </row>
    <row r="4282" spans="1:11">
      <c r="A4282" t="s">
        <v>10172</v>
      </c>
      <c r="B4282" s="3">
        <v>1998</v>
      </c>
      <c r="C4282" t="s">
        <v>8680</v>
      </c>
      <c r="D4282" t="s">
        <v>3057</v>
      </c>
      <c r="E4282" t="s">
        <v>37</v>
      </c>
      <c r="F4282" t="s">
        <v>95</v>
      </c>
      <c r="G4282">
        <v>93</v>
      </c>
      <c r="H4282">
        <v>4308981</v>
      </c>
      <c r="I4282">
        <v>24000000</v>
      </c>
      <c r="J4282">
        <v>3.9</v>
      </c>
      <c r="K4282">
        <f>Table1[[#This Row],[Gross Earning]]-Table1[[#This Row],[Budget]]</f>
        <v>-19691019</v>
      </c>
    </row>
    <row r="4283" spans="1:11">
      <c r="A4283" t="s">
        <v>5334</v>
      </c>
      <c r="B4283" s="3">
        <v>1995</v>
      </c>
      <c r="C4283" t="s">
        <v>1058</v>
      </c>
      <c r="D4283" t="s">
        <v>334</v>
      </c>
      <c r="E4283" t="s">
        <v>37</v>
      </c>
      <c r="F4283" t="s">
        <v>585</v>
      </c>
      <c r="G4283">
        <v>132</v>
      </c>
      <c r="H4283">
        <v>30306268</v>
      </c>
      <c r="I4283">
        <v>50000000</v>
      </c>
      <c r="J4283">
        <v>6.3</v>
      </c>
      <c r="K4283">
        <f>Table1[[#This Row],[Gross Earning]]-Table1[[#This Row],[Budget]]</f>
        <v>-19693732</v>
      </c>
    </row>
    <row r="4284" spans="1:11">
      <c r="A4284" t="s">
        <v>11458</v>
      </c>
      <c r="B4284" s="3">
        <v>1994</v>
      </c>
      <c r="C4284" t="s">
        <v>528</v>
      </c>
      <c r="D4284" t="s">
        <v>2900</v>
      </c>
      <c r="E4284" t="s">
        <v>37</v>
      </c>
      <c r="F4284" t="s">
        <v>585</v>
      </c>
      <c r="G4284">
        <v>107</v>
      </c>
      <c r="H4284">
        <v>305070</v>
      </c>
      <c r="I4284">
        <v>20000000</v>
      </c>
      <c r="J4284">
        <v>6.4</v>
      </c>
      <c r="K4284">
        <f>Table1[[#This Row],[Gross Earning]]-Table1[[#This Row],[Budget]]</f>
        <v>-19694930</v>
      </c>
    </row>
    <row r="4285" spans="1:11">
      <c r="A4285" t="s">
        <v>6715</v>
      </c>
      <c r="B4285" s="3">
        <v>1996</v>
      </c>
      <c r="C4285" t="s">
        <v>4291</v>
      </c>
      <c r="D4285" t="s">
        <v>4075</v>
      </c>
      <c r="E4285" t="s">
        <v>37</v>
      </c>
      <c r="F4285" t="s">
        <v>585</v>
      </c>
      <c r="G4285">
        <v>111</v>
      </c>
      <c r="H4285">
        <v>20300000</v>
      </c>
      <c r="I4285">
        <v>40000000</v>
      </c>
      <c r="J4285">
        <v>6.2</v>
      </c>
      <c r="K4285">
        <f>Table1[[#This Row],[Gross Earning]]-Table1[[#This Row],[Budget]]</f>
        <v>-19700000</v>
      </c>
    </row>
    <row r="4286" spans="1:11">
      <c r="A4286" t="s">
        <v>11488</v>
      </c>
      <c r="B4286" s="3">
        <v>2010</v>
      </c>
      <c r="C4286" t="s">
        <v>5882</v>
      </c>
      <c r="D4286" t="s">
        <v>2490</v>
      </c>
      <c r="E4286" t="s">
        <v>37</v>
      </c>
      <c r="F4286" t="s">
        <v>39</v>
      </c>
      <c r="G4286">
        <v>110</v>
      </c>
      <c r="H4286">
        <v>263365</v>
      </c>
      <c r="I4286">
        <v>20000000</v>
      </c>
      <c r="J4286">
        <v>5.4</v>
      </c>
      <c r="K4286">
        <f>Table1[[#This Row],[Gross Earning]]-Table1[[#This Row],[Budget]]</f>
        <v>-19736635</v>
      </c>
    </row>
    <row r="4287" spans="1:11">
      <c r="A4287" t="s">
        <v>5915</v>
      </c>
      <c r="B4287" s="3">
        <v>2009</v>
      </c>
      <c r="C4287" t="s">
        <v>5911</v>
      </c>
      <c r="D4287" t="s">
        <v>5913</v>
      </c>
      <c r="E4287" t="s">
        <v>37</v>
      </c>
      <c r="F4287" t="s">
        <v>95</v>
      </c>
      <c r="G4287">
        <v>86</v>
      </c>
      <c r="H4287">
        <v>25200412</v>
      </c>
      <c r="I4287">
        <v>45000000</v>
      </c>
      <c r="J4287">
        <v>5.4</v>
      </c>
      <c r="K4287">
        <f>Table1[[#This Row],[Gross Earning]]-Table1[[#This Row],[Budget]]</f>
        <v>-19799588</v>
      </c>
    </row>
    <row r="4288" spans="1:11">
      <c r="A4288" t="s">
        <v>8626</v>
      </c>
      <c r="B4288" s="3">
        <v>2011</v>
      </c>
      <c r="C4288" t="s">
        <v>8624</v>
      </c>
      <c r="D4288" t="s">
        <v>2966</v>
      </c>
      <c r="E4288" t="s">
        <v>37</v>
      </c>
      <c r="F4288" t="s">
        <v>95</v>
      </c>
      <c r="G4288">
        <v>86</v>
      </c>
      <c r="H4288">
        <v>10134754</v>
      </c>
      <c r="I4288">
        <v>30000000</v>
      </c>
      <c r="J4288">
        <v>4.8</v>
      </c>
      <c r="K4288">
        <f>Table1[[#This Row],[Gross Earning]]-Table1[[#This Row],[Budget]]</f>
        <v>-19865246</v>
      </c>
    </row>
    <row r="4289" spans="1:11">
      <c r="A4289" t="s">
        <v>9966</v>
      </c>
      <c r="B4289" s="3">
        <v>2005</v>
      </c>
      <c r="C4289" t="s">
        <v>1489</v>
      </c>
      <c r="D4289" t="s">
        <v>1634</v>
      </c>
      <c r="E4289" t="s">
        <v>37</v>
      </c>
      <c r="F4289" t="s">
        <v>39</v>
      </c>
      <c r="G4289">
        <v>127</v>
      </c>
      <c r="H4289">
        <v>5128124</v>
      </c>
      <c r="I4289">
        <v>25000000</v>
      </c>
      <c r="J4289">
        <v>7.9</v>
      </c>
      <c r="K4289">
        <f>Table1[[#This Row],[Gross Earning]]-Table1[[#This Row],[Budget]]</f>
        <v>-19871876</v>
      </c>
    </row>
    <row r="4290" spans="1:11">
      <c r="A4290" t="s">
        <v>9004</v>
      </c>
      <c r="B4290" s="3">
        <v>1997</v>
      </c>
      <c r="C4290" t="s">
        <v>7443</v>
      </c>
      <c r="D4290" t="s">
        <v>515</v>
      </c>
      <c r="E4290" t="s">
        <v>37</v>
      </c>
      <c r="F4290" t="s">
        <v>95</v>
      </c>
      <c r="G4290">
        <v>89</v>
      </c>
      <c r="H4290">
        <v>8119205</v>
      </c>
      <c r="I4290">
        <v>28000000</v>
      </c>
      <c r="J4290">
        <v>5.4</v>
      </c>
      <c r="K4290">
        <f>Table1[[#This Row],[Gross Earning]]-Table1[[#This Row],[Budget]]</f>
        <v>-19880795</v>
      </c>
    </row>
    <row r="4291" spans="1:11">
      <c r="A4291" t="s">
        <v>6779</v>
      </c>
      <c r="B4291" s="3">
        <v>2012</v>
      </c>
      <c r="C4291" t="s">
        <v>6297</v>
      </c>
      <c r="D4291" t="s">
        <v>6326</v>
      </c>
      <c r="E4291" t="s">
        <v>37</v>
      </c>
      <c r="F4291" t="s">
        <v>95</v>
      </c>
      <c r="G4291">
        <v>107</v>
      </c>
      <c r="H4291">
        <v>20113965</v>
      </c>
      <c r="I4291">
        <v>40000000</v>
      </c>
      <c r="J4291">
        <v>6.5</v>
      </c>
      <c r="K4291">
        <f>Table1[[#This Row],[Gross Earning]]-Table1[[#This Row],[Budget]]</f>
        <v>-19886035</v>
      </c>
    </row>
    <row r="4292" spans="1:11">
      <c r="A4292" t="s">
        <v>4288</v>
      </c>
      <c r="B4292" s="3">
        <v>2008</v>
      </c>
      <c r="C4292" t="s">
        <v>4134</v>
      </c>
      <c r="D4292" t="s">
        <v>1120</v>
      </c>
      <c r="E4292" t="s">
        <v>37</v>
      </c>
      <c r="F4292" t="s">
        <v>585</v>
      </c>
      <c r="G4292">
        <v>101</v>
      </c>
      <c r="H4292">
        <v>40076438</v>
      </c>
      <c r="I4292">
        <v>60000000</v>
      </c>
      <c r="J4292">
        <v>6</v>
      </c>
      <c r="K4292">
        <f>Table1[[#This Row],[Gross Earning]]-Table1[[#This Row],[Budget]]</f>
        <v>-19923562</v>
      </c>
    </row>
    <row r="4293" spans="1:11">
      <c r="A4293" t="s">
        <v>14426</v>
      </c>
      <c r="B4293" s="3">
        <v>2011</v>
      </c>
      <c r="C4293" t="s">
        <v>2066</v>
      </c>
      <c r="D4293" t="s">
        <v>1467</v>
      </c>
      <c r="E4293" t="s">
        <v>37</v>
      </c>
      <c r="F4293" t="s">
        <v>585</v>
      </c>
      <c r="G4293">
        <v>113</v>
      </c>
      <c r="H4293">
        <v>17149</v>
      </c>
      <c r="I4293">
        <v>20000000</v>
      </c>
      <c r="J4293">
        <v>5.6</v>
      </c>
      <c r="K4293">
        <f>Table1[[#This Row],[Gross Earning]]-Table1[[#This Row],[Budget]]</f>
        <v>-19982851</v>
      </c>
    </row>
    <row r="4294" spans="1:11">
      <c r="A4294" t="s">
        <v>2409</v>
      </c>
      <c r="B4294" s="3">
        <v>1993</v>
      </c>
      <c r="C4294" t="s">
        <v>1311</v>
      </c>
      <c r="D4294" t="s">
        <v>2407</v>
      </c>
      <c r="E4294" t="s">
        <v>37</v>
      </c>
      <c r="F4294" t="s">
        <v>39</v>
      </c>
      <c r="G4294">
        <v>130</v>
      </c>
      <c r="H4294">
        <v>50016394</v>
      </c>
      <c r="I4294">
        <v>70000000</v>
      </c>
      <c r="J4294">
        <v>6.2</v>
      </c>
      <c r="K4294">
        <f>Table1[[#This Row],[Gross Earning]]-Table1[[#This Row],[Budget]]</f>
        <v>-19983606</v>
      </c>
    </row>
    <row r="4295" spans="1:11">
      <c r="A4295" t="s">
        <v>7505</v>
      </c>
      <c r="B4295" s="3">
        <v>1980</v>
      </c>
      <c r="C4295" t="s">
        <v>7504</v>
      </c>
      <c r="D4295" t="s">
        <v>73</v>
      </c>
      <c r="E4295" t="s">
        <v>37</v>
      </c>
      <c r="F4295" t="s">
        <v>95</v>
      </c>
      <c r="G4295">
        <v>111</v>
      </c>
      <c r="I4295">
        <v>20000000</v>
      </c>
      <c r="J4295">
        <v>6.4</v>
      </c>
      <c r="K4295">
        <f>Table1[[#This Row],[Gross Earning]]-Table1[[#This Row],[Budget]]</f>
        <v>-20000000</v>
      </c>
    </row>
    <row r="4296" spans="1:11">
      <c r="A4296" t="s">
        <v>10472</v>
      </c>
      <c r="B4296" s="3">
        <v>1970</v>
      </c>
      <c r="C4296" t="s">
        <v>10468</v>
      </c>
      <c r="D4296" t="s">
        <v>10470</v>
      </c>
      <c r="E4296" t="s">
        <v>37</v>
      </c>
      <c r="F4296" t="s">
        <v>277</v>
      </c>
      <c r="G4296">
        <v>143</v>
      </c>
      <c r="H4296">
        <v>5000000</v>
      </c>
      <c r="I4296">
        <v>25000000</v>
      </c>
      <c r="J4296">
        <v>6.2</v>
      </c>
      <c r="K4296">
        <f>Table1[[#This Row],[Gross Earning]]-Table1[[#This Row],[Budget]]</f>
        <v>-20000000</v>
      </c>
    </row>
    <row r="4297" spans="1:11">
      <c r="A4297" t="s">
        <v>10837</v>
      </c>
      <c r="B4297" s="3">
        <v>1979</v>
      </c>
      <c r="C4297" t="s">
        <v>10835</v>
      </c>
      <c r="D4297" t="s">
        <v>647</v>
      </c>
      <c r="E4297" t="s">
        <v>37</v>
      </c>
      <c r="F4297" t="s">
        <v>95</v>
      </c>
      <c r="G4297">
        <v>98</v>
      </c>
      <c r="I4297">
        <v>20000000</v>
      </c>
      <c r="J4297">
        <v>5.9</v>
      </c>
      <c r="K4297">
        <f>Table1[[#This Row],[Gross Earning]]-Table1[[#This Row],[Budget]]</f>
        <v>-20000000</v>
      </c>
    </row>
    <row r="4298" spans="1:11">
      <c r="A4298" t="s">
        <v>10890</v>
      </c>
      <c r="B4298" s="3">
        <v>1969</v>
      </c>
      <c r="C4298" t="s">
        <v>10887</v>
      </c>
      <c r="D4298" t="s">
        <v>10889</v>
      </c>
      <c r="E4298" t="s">
        <v>37</v>
      </c>
      <c r="F4298" t="s">
        <v>39</v>
      </c>
      <c r="G4298">
        <v>158</v>
      </c>
      <c r="I4298">
        <v>20000000</v>
      </c>
      <c r="J4298">
        <v>6.7</v>
      </c>
      <c r="K4298">
        <f>Table1[[#This Row],[Gross Earning]]-Table1[[#This Row],[Budget]]</f>
        <v>-20000000</v>
      </c>
    </row>
    <row r="4299" spans="1:11">
      <c r="A4299" t="s">
        <v>11057</v>
      </c>
      <c r="B4299" s="3">
        <v>1985</v>
      </c>
      <c r="C4299" t="s">
        <v>1058</v>
      </c>
      <c r="D4299" t="s">
        <v>11056</v>
      </c>
      <c r="E4299" t="s">
        <v>37</v>
      </c>
      <c r="F4299" t="s">
        <v>39</v>
      </c>
      <c r="G4299">
        <v>121</v>
      </c>
      <c r="I4299">
        <v>20000000</v>
      </c>
      <c r="J4299">
        <v>7</v>
      </c>
      <c r="K4299">
        <f>Table1[[#This Row],[Gross Earning]]-Table1[[#This Row],[Budget]]</f>
        <v>-20000000</v>
      </c>
    </row>
    <row r="4300" spans="1:11">
      <c r="A4300" t="s">
        <v>11285</v>
      </c>
      <c r="B4300" s="3">
        <v>1969</v>
      </c>
      <c r="C4300" t="s">
        <v>2440</v>
      </c>
      <c r="D4300" t="s">
        <v>11283</v>
      </c>
      <c r="E4300" t="s">
        <v>37</v>
      </c>
      <c r="F4300" t="s">
        <v>277</v>
      </c>
      <c r="G4300">
        <v>154</v>
      </c>
      <c r="I4300">
        <v>20000000</v>
      </c>
      <c r="J4300">
        <v>7</v>
      </c>
      <c r="K4300">
        <f>Table1[[#This Row],[Gross Earning]]-Table1[[#This Row],[Budget]]</f>
        <v>-20000000</v>
      </c>
    </row>
    <row r="4301" spans="1:11">
      <c r="A4301" t="s">
        <v>11365</v>
      </c>
      <c r="B4301" s="3">
        <v>2008</v>
      </c>
      <c r="C4301" t="s">
        <v>8640</v>
      </c>
      <c r="D4301" t="s">
        <v>1941</v>
      </c>
      <c r="E4301" t="s">
        <v>37</v>
      </c>
      <c r="F4301" t="s">
        <v>585</v>
      </c>
      <c r="G4301">
        <v>114</v>
      </c>
      <c r="I4301">
        <v>20000000</v>
      </c>
      <c r="J4301">
        <v>6.5</v>
      </c>
      <c r="K4301">
        <f>Table1[[#This Row],[Gross Earning]]-Table1[[#This Row],[Budget]]</f>
        <v>-20000000</v>
      </c>
    </row>
    <row r="4302" spans="1:11">
      <c r="A4302" t="s">
        <v>11510</v>
      </c>
      <c r="B4302" s="3">
        <v>2007</v>
      </c>
      <c r="C4302" t="s">
        <v>11509</v>
      </c>
      <c r="D4302" t="s">
        <v>2125</v>
      </c>
      <c r="E4302" t="s">
        <v>37</v>
      </c>
      <c r="F4302" t="s">
        <v>585</v>
      </c>
      <c r="G4302">
        <v>98</v>
      </c>
      <c r="I4302">
        <v>20000000</v>
      </c>
      <c r="J4302">
        <v>6.7</v>
      </c>
      <c r="K4302">
        <f>Table1[[#This Row],[Gross Earning]]-Table1[[#This Row],[Budget]]</f>
        <v>-20000000</v>
      </c>
    </row>
    <row r="4303" spans="1:11">
      <c r="A4303" t="s">
        <v>11514</v>
      </c>
      <c r="B4303" s="3">
        <v>2012</v>
      </c>
      <c r="C4303" t="s">
        <v>11513</v>
      </c>
      <c r="D4303" t="s">
        <v>471</v>
      </c>
      <c r="E4303" t="s">
        <v>37</v>
      </c>
      <c r="F4303" t="s">
        <v>277</v>
      </c>
      <c r="G4303">
        <v>83</v>
      </c>
      <c r="I4303">
        <v>20000000</v>
      </c>
      <c r="J4303">
        <v>5.8</v>
      </c>
      <c r="K4303">
        <f>Table1[[#This Row],[Gross Earning]]-Table1[[#This Row],[Budget]]</f>
        <v>-20000000</v>
      </c>
    </row>
    <row r="4304" spans="1:11">
      <c r="A4304" t="s">
        <v>11528</v>
      </c>
      <c r="B4304" s="3">
        <v>2014</v>
      </c>
      <c r="C4304" t="s">
        <v>11524</v>
      </c>
      <c r="D4304" t="s">
        <v>11526</v>
      </c>
      <c r="E4304" t="s">
        <v>37</v>
      </c>
      <c r="F4304" t="s">
        <v>95</v>
      </c>
      <c r="G4304">
        <v>98</v>
      </c>
      <c r="I4304">
        <v>20000000</v>
      </c>
      <c r="J4304">
        <v>4.8</v>
      </c>
      <c r="K4304">
        <f>Table1[[#This Row],[Gross Earning]]-Table1[[#This Row],[Budget]]</f>
        <v>-20000000</v>
      </c>
    </row>
    <row r="4305" spans="1:11">
      <c r="A4305" t="s">
        <v>11533</v>
      </c>
      <c r="B4305" s="3">
        <v>2016</v>
      </c>
      <c r="C4305" t="s">
        <v>11532</v>
      </c>
      <c r="D4305" t="s">
        <v>7123</v>
      </c>
      <c r="E4305" t="s">
        <v>37</v>
      </c>
      <c r="F4305" t="s">
        <v>585</v>
      </c>
      <c r="G4305">
        <v>105</v>
      </c>
      <c r="I4305">
        <v>20000000</v>
      </c>
      <c r="J4305">
        <v>7.2</v>
      </c>
      <c r="K4305">
        <f>Table1[[#This Row],[Gross Earning]]-Table1[[#This Row],[Budget]]</f>
        <v>-20000000</v>
      </c>
    </row>
    <row r="4306" spans="1:11">
      <c r="A4306" t="s">
        <v>11537</v>
      </c>
      <c r="B4306" s="3">
        <v>2015</v>
      </c>
      <c r="C4306" t="s">
        <v>5139</v>
      </c>
      <c r="D4306" t="s">
        <v>334</v>
      </c>
      <c r="E4306" t="s">
        <v>37</v>
      </c>
      <c r="F4306" t="s">
        <v>39</v>
      </c>
      <c r="G4306">
        <v>96</v>
      </c>
      <c r="I4306">
        <v>20000000</v>
      </c>
      <c r="J4306">
        <v>5.6</v>
      </c>
      <c r="K4306">
        <f>Table1[[#This Row],[Gross Earning]]-Table1[[#This Row],[Budget]]</f>
        <v>-20000000</v>
      </c>
    </row>
    <row r="4307" spans="1:11">
      <c r="A4307" t="s">
        <v>13291</v>
      </c>
      <c r="B4307" s="3">
        <v>2013</v>
      </c>
      <c r="C4307" t="s">
        <v>13290</v>
      </c>
      <c r="D4307" t="s">
        <v>2831</v>
      </c>
      <c r="E4307" t="s">
        <v>37</v>
      </c>
      <c r="F4307" t="s">
        <v>4830</v>
      </c>
      <c r="G4307">
        <v>85</v>
      </c>
      <c r="I4307">
        <v>20000000</v>
      </c>
      <c r="J4307">
        <v>5.8</v>
      </c>
      <c r="K4307">
        <f>Table1[[#This Row],[Gross Earning]]-Table1[[#This Row],[Budget]]</f>
        <v>-20000000</v>
      </c>
    </row>
    <row r="4308" spans="1:11">
      <c r="A4308" t="s">
        <v>7623</v>
      </c>
      <c r="B4308" s="3">
        <v>2007</v>
      </c>
      <c r="C4308" t="s">
        <v>4041</v>
      </c>
      <c r="D4308" t="s">
        <v>7622</v>
      </c>
      <c r="E4308" t="s">
        <v>37</v>
      </c>
      <c r="F4308" t="s">
        <v>585</v>
      </c>
      <c r="G4308">
        <v>92</v>
      </c>
      <c r="H4308">
        <v>14998070</v>
      </c>
      <c r="I4308">
        <v>35000000</v>
      </c>
      <c r="J4308">
        <v>6.2</v>
      </c>
      <c r="K4308">
        <f>Table1[[#This Row],[Gross Earning]]-Table1[[#This Row],[Budget]]</f>
        <v>-20001930</v>
      </c>
    </row>
    <row r="4309" spans="1:11">
      <c r="A4309" t="s">
        <v>10624</v>
      </c>
      <c r="B4309" s="3">
        <v>2011</v>
      </c>
      <c r="C4309" t="s">
        <v>9184</v>
      </c>
      <c r="D4309" t="s">
        <v>3409</v>
      </c>
      <c r="E4309" t="s">
        <v>37</v>
      </c>
      <c r="F4309" t="s">
        <v>39</v>
      </c>
      <c r="G4309">
        <v>91</v>
      </c>
      <c r="H4309">
        <v>958319</v>
      </c>
      <c r="I4309">
        <v>21000000</v>
      </c>
      <c r="J4309">
        <v>6.7</v>
      </c>
      <c r="K4309">
        <f>Table1[[#This Row],[Gross Earning]]-Table1[[#This Row],[Budget]]</f>
        <v>-20041681</v>
      </c>
    </row>
    <row r="4310" spans="1:11">
      <c r="A4310" t="s">
        <v>2450</v>
      </c>
      <c r="B4310" s="3">
        <v>2012</v>
      </c>
      <c r="C4310" t="s">
        <v>2448</v>
      </c>
      <c r="D4310" t="s">
        <v>2449</v>
      </c>
      <c r="E4310" t="s">
        <v>37</v>
      </c>
      <c r="F4310" t="s">
        <v>95</v>
      </c>
      <c r="G4310">
        <v>106</v>
      </c>
      <c r="H4310">
        <v>64933670</v>
      </c>
      <c r="I4310">
        <v>85000000</v>
      </c>
      <c r="J4310">
        <v>5.6</v>
      </c>
      <c r="K4310">
        <f>Table1[[#This Row],[Gross Earning]]-Table1[[#This Row],[Budget]]</f>
        <v>-20066330</v>
      </c>
    </row>
    <row r="4311" spans="1:11">
      <c r="A4311" t="s">
        <v>10517</v>
      </c>
      <c r="B4311" s="3">
        <v>2010</v>
      </c>
      <c r="C4311" t="s">
        <v>10516</v>
      </c>
      <c r="D4311" t="s">
        <v>4075</v>
      </c>
      <c r="E4311" t="s">
        <v>37</v>
      </c>
      <c r="F4311" t="s">
        <v>585</v>
      </c>
      <c r="G4311">
        <v>105</v>
      </c>
      <c r="H4311">
        <v>1796024</v>
      </c>
      <c r="I4311">
        <v>22000000</v>
      </c>
      <c r="J4311">
        <v>5.4</v>
      </c>
      <c r="K4311">
        <f>Table1[[#This Row],[Gross Earning]]-Table1[[#This Row],[Budget]]</f>
        <v>-20203976</v>
      </c>
    </row>
    <row r="4312" spans="1:11">
      <c r="A4312" t="s">
        <v>883</v>
      </c>
      <c r="B4312" s="3">
        <v>2012</v>
      </c>
      <c r="C4312" t="s">
        <v>255</v>
      </c>
      <c r="D4312" t="s">
        <v>882</v>
      </c>
      <c r="E4312" t="s">
        <v>37</v>
      </c>
      <c r="F4312" t="s">
        <v>39</v>
      </c>
      <c r="G4312">
        <v>113</v>
      </c>
      <c r="H4312">
        <v>79711678</v>
      </c>
      <c r="I4312">
        <v>100000000</v>
      </c>
      <c r="J4312">
        <v>6.2</v>
      </c>
      <c r="K4312">
        <f>Table1[[#This Row],[Gross Earning]]-Table1[[#This Row],[Budget]]</f>
        <v>-20288322</v>
      </c>
    </row>
    <row r="4313" spans="1:11">
      <c r="A4313" t="s">
        <v>10299</v>
      </c>
      <c r="B4313" s="3">
        <v>2009</v>
      </c>
      <c r="C4313" t="s">
        <v>5647</v>
      </c>
      <c r="D4313" t="s">
        <v>1415</v>
      </c>
      <c r="E4313" t="s">
        <v>37</v>
      </c>
      <c r="F4313" t="s">
        <v>585</v>
      </c>
      <c r="G4313">
        <v>100</v>
      </c>
      <c r="H4313">
        <v>2708188</v>
      </c>
      <c r="I4313">
        <v>23000000</v>
      </c>
      <c r="J4313">
        <v>6.2</v>
      </c>
      <c r="K4313">
        <f>Table1[[#This Row],[Gross Earning]]-Table1[[#This Row],[Budget]]</f>
        <v>-20291812</v>
      </c>
    </row>
    <row r="4314" spans="1:11">
      <c r="A4314" t="s">
        <v>7628</v>
      </c>
      <c r="B4314" s="3">
        <v>1991</v>
      </c>
      <c r="C4314" t="s">
        <v>2277</v>
      </c>
      <c r="D4314" t="s">
        <v>1910</v>
      </c>
      <c r="E4314" t="s">
        <v>37</v>
      </c>
      <c r="F4314" t="s">
        <v>39</v>
      </c>
      <c r="G4314">
        <v>115</v>
      </c>
      <c r="H4314">
        <v>14587732</v>
      </c>
      <c r="I4314">
        <v>35000000</v>
      </c>
      <c r="J4314">
        <v>5.7</v>
      </c>
      <c r="K4314">
        <f>Table1[[#This Row],[Gross Earning]]-Table1[[#This Row],[Budget]]</f>
        <v>-20412268</v>
      </c>
    </row>
    <row r="4315" spans="1:11">
      <c r="A4315" t="s">
        <v>6060</v>
      </c>
      <c r="B4315" s="3">
        <v>2005</v>
      </c>
      <c r="C4315" t="s">
        <v>1114</v>
      </c>
      <c r="D4315" t="s">
        <v>464</v>
      </c>
      <c r="E4315" t="s">
        <v>37</v>
      </c>
      <c r="F4315" t="s">
        <v>585</v>
      </c>
      <c r="G4315">
        <v>103</v>
      </c>
      <c r="H4315">
        <v>24520892</v>
      </c>
      <c r="I4315">
        <v>45000000</v>
      </c>
      <c r="J4315">
        <v>7</v>
      </c>
      <c r="K4315">
        <f>Table1[[#This Row],[Gross Earning]]-Table1[[#This Row],[Budget]]</f>
        <v>-20479108</v>
      </c>
    </row>
    <row r="4316" spans="1:11">
      <c r="A4316" t="s">
        <v>8698</v>
      </c>
      <c r="B4316" s="3">
        <v>2006</v>
      </c>
      <c r="C4316" t="s">
        <v>8696</v>
      </c>
      <c r="D4316" t="s">
        <v>127</v>
      </c>
      <c r="E4316" t="s">
        <v>37</v>
      </c>
      <c r="F4316" t="s">
        <v>39</v>
      </c>
      <c r="G4316">
        <v>87</v>
      </c>
      <c r="H4316">
        <v>480314</v>
      </c>
      <c r="I4316">
        <v>21000000</v>
      </c>
      <c r="J4316">
        <v>4.8</v>
      </c>
      <c r="K4316">
        <f>Table1[[#This Row],[Gross Earning]]-Table1[[#This Row],[Budget]]</f>
        <v>-20519686</v>
      </c>
    </row>
    <row r="4317" spans="1:11">
      <c r="A4317" t="s">
        <v>13510</v>
      </c>
      <c r="B4317" s="3">
        <v>2006</v>
      </c>
      <c r="C4317" t="s">
        <v>13509</v>
      </c>
      <c r="D4317" t="s">
        <v>214</v>
      </c>
      <c r="E4317" t="s">
        <v>37</v>
      </c>
      <c r="F4317" t="s">
        <v>585</v>
      </c>
      <c r="G4317">
        <v>137</v>
      </c>
      <c r="H4317">
        <v>5459824</v>
      </c>
      <c r="I4317">
        <v>26000000</v>
      </c>
      <c r="J4317">
        <v>7.6</v>
      </c>
      <c r="K4317">
        <f>Table1[[#This Row],[Gross Earning]]-Table1[[#This Row],[Budget]]</f>
        <v>-20540176</v>
      </c>
    </row>
    <row r="4318" spans="1:11">
      <c r="A4318" t="s">
        <v>2891</v>
      </c>
      <c r="B4318" s="3">
        <v>2009</v>
      </c>
      <c r="C4318" t="s">
        <v>2888</v>
      </c>
      <c r="D4318" t="s">
        <v>2889</v>
      </c>
      <c r="E4318" t="s">
        <v>1464</v>
      </c>
      <c r="F4318" t="s">
        <v>277</v>
      </c>
      <c r="G4318">
        <v>104</v>
      </c>
      <c r="H4318">
        <v>19406406</v>
      </c>
      <c r="I4318">
        <v>40000000</v>
      </c>
      <c r="J4318">
        <v>7.8</v>
      </c>
      <c r="K4318">
        <f>Table1[[#This Row],[Gross Earning]]-Table1[[#This Row],[Budget]]</f>
        <v>-20593594</v>
      </c>
    </row>
    <row r="4319" spans="1:11">
      <c r="A4319" t="s">
        <v>5885</v>
      </c>
      <c r="B4319" s="3">
        <v>2007</v>
      </c>
      <c r="C4319" t="s">
        <v>5882</v>
      </c>
      <c r="D4319" t="s">
        <v>5884</v>
      </c>
      <c r="E4319" t="s">
        <v>37</v>
      </c>
      <c r="F4319" t="s">
        <v>39</v>
      </c>
      <c r="G4319">
        <v>133</v>
      </c>
      <c r="H4319">
        <v>24343673</v>
      </c>
      <c r="I4319">
        <v>45000000</v>
      </c>
      <c r="J4319">
        <v>7.4</v>
      </c>
      <c r="K4319">
        <f>Table1[[#This Row],[Gross Earning]]-Table1[[#This Row],[Budget]]</f>
        <v>-20656327</v>
      </c>
    </row>
    <row r="4320" spans="1:11">
      <c r="A4320" t="s">
        <v>7027</v>
      </c>
      <c r="B4320" s="3">
        <v>1996</v>
      </c>
      <c r="C4320" t="s">
        <v>741</v>
      </c>
      <c r="D4320" t="s">
        <v>2142</v>
      </c>
      <c r="E4320" t="s">
        <v>37</v>
      </c>
      <c r="F4320" t="s">
        <v>585</v>
      </c>
      <c r="G4320">
        <v>118</v>
      </c>
      <c r="H4320">
        <v>17305211</v>
      </c>
      <c r="I4320">
        <v>38000000</v>
      </c>
      <c r="J4320">
        <v>6.1</v>
      </c>
      <c r="K4320">
        <f>Table1[[#This Row],[Gross Earning]]-Table1[[#This Row],[Budget]]</f>
        <v>-20694789</v>
      </c>
    </row>
    <row r="4321" spans="1:11">
      <c r="A4321" t="s">
        <v>4735</v>
      </c>
      <c r="B4321" s="3">
        <v>2003</v>
      </c>
      <c r="C4321" t="s">
        <v>4733</v>
      </c>
      <c r="D4321" t="s">
        <v>464</v>
      </c>
      <c r="E4321" t="s">
        <v>37</v>
      </c>
      <c r="F4321" t="s">
        <v>585</v>
      </c>
      <c r="G4321">
        <v>94</v>
      </c>
      <c r="H4321">
        <v>34238611</v>
      </c>
      <c r="I4321">
        <v>55000000</v>
      </c>
      <c r="J4321">
        <v>6</v>
      </c>
      <c r="K4321">
        <f>Table1[[#This Row],[Gross Earning]]-Table1[[#This Row],[Budget]]</f>
        <v>-20761389</v>
      </c>
    </row>
    <row r="4322" spans="1:11">
      <c r="A4322" t="s">
        <v>11039</v>
      </c>
      <c r="B4322" s="3">
        <v>2008</v>
      </c>
      <c r="C4322" t="s">
        <v>5225</v>
      </c>
      <c r="D4322" t="s">
        <v>1681</v>
      </c>
      <c r="E4322" t="s">
        <v>37</v>
      </c>
      <c r="F4322" t="s">
        <v>585</v>
      </c>
      <c r="G4322">
        <v>112</v>
      </c>
      <c r="H4322">
        <v>19151864</v>
      </c>
      <c r="I4322">
        <v>40000000</v>
      </c>
      <c r="J4322">
        <v>5.9</v>
      </c>
      <c r="K4322">
        <f>Table1[[#This Row],[Gross Earning]]-Table1[[#This Row],[Budget]]</f>
        <v>-20848136</v>
      </c>
    </row>
    <row r="4323" spans="1:11">
      <c r="A4323" t="s">
        <v>5397</v>
      </c>
      <c r="B4323" s="3">
        <v>2005</v>
      </c>
      <c r="C4323" t="s">
        <v>4437</v>
      </c>
      <c r="D4323" t="s">
        <v>2136</v>
      </c>
      <c r="E4323" t="s">
        <v>37</v>
      </c>
      <c r="F4323" t="s">
        <v>39</v>
      </c>
      <c r="G4323">
        <v>100</v>
      </c>
      <c r="H4323">
        <v>19118247</v>
      </c>
      <c r="I4323">
        <v>40000000</v>
      </c>
      <c r="J4323">
        <v>5.4</v>
      </c>
      <c r="K4323">
        <f>Table1[[#This Row],[Gross Earning]]-Table1[[#This Row],[Budget]]</f>
        <v>-20881753</v>
      </c>
    </row>
    <row r="4324" spans="1:11">
      <c r="A4324" t="s">
        <v>4739</v>
      </c>
      <c r="B4324" s="3">
        <v>1999</v>
      </c>
      <c r="C4324" t="s">
        <v>703</v>
      </c>
      <c r="D4324" t="s">
        <v>4075</v>
      </c>
      <c r="E4324" t="s">
        <v>37</v>
      </c>
      <c r="F4324" t="s">
        <v>585</v>
      </c>
      <c r="G4324">
        <v>126</v>
      </c>
      <c r="H4324">
        <v>34098563</v>
      </c>
      <c r="I4324">
        <v>55000000</v>
      </c>
      <c r="J4324">
        <v>6.5</v>
      </c>
      <c r="K4324">
        <f>Table1[[#This Row],[Gross Earning]]-Table1[[#This Row],[Budget]]</f>
        <v>-20901437</v>
      </c>
    </row>
    <row r="4325" spans="1:11">
      <c r="A4325" t="s">
        <v>9334</v>
      </c>
      <c r="B4325" s="3">
        <v>1996</v>
      </c>
      <c r="C4325" t="s">
        <v>9333</v>
      </c>
      <c r="D4325" t="s">
        <v>2125</v>
      </c>
      <c r="E4325" t="s">
        <v>37</v>
      </c>
      <c r="F4325" t="s">
        <v>585</v>
      </c>
      <c r="G4325">
        <v>101</v>
      </c>
      <c r="H4325">
        <v>1075288</v>
      </c>
      <c r="I4325">
        <v>22000000</v>
      </c>
      <c r="J4325">
        <v>6.1</v>
      </c>
      <c r="K4325">
        <f>Table1[[#This Row],[Gross Earning]]-Table1[[#This Row],[Budget]]</f>
        <v>-20924712</v>
      </c>
    </row>
    <row r="4326" spans="1:11">
      <c r="A4326" t="s">
        <v>9971</v>
      </c>
      <c r="B4326" s="3">
        <v>1995</v>
      </c>
      <c r="C4326" t="s">
        <v>9970</v>
      </c>
      <c r="D4326" t="s">
        <v>1904</v>
      </c>
      <c r="E4326" t="s">
        <v>37</v>
      </c>
      <c r="F4326" t="s">
        <v>585</v>
      </c>
      <c r="G4326">
        <v>104</v>
      </c>
      <c r="H4326">
        <v>4064333</v>
      </c>
      <c r="I4326">
        <v>25000000</v>
      </c>
      <c r="J4326">
        <v>5.2</v>
      </c>
      <c r="K4326">
        <f>Table1[[#This Row],[Gross Earning]]-Table1[[#This Row],[Budget]]</f>
        <v>-20935667</v>
      </c>
    </row>
    <row r="4327" spans="1:11">
      <c r="A4327" t="s">
        <v>10494</v>
      </c>
      <c r="B4327" s="3">
        <v>2005</v>
      </c>
      <c r="C4327" t="s">
        <v>10492</v>
      </c>
      <c r="D4327" t="s">
        <v>10493</v>
      </c>
      <c r="E4327" t="s">
        <v>1464</v>
      </c>
      <c r="F4327" t="s">
        <v>39</v>
      </c>
      <c r="G4327">
        <v>116</v>
      </c>
      <c r="H4327">
        <v>1050445</v>
      </c>
      <c r="I4327">
        <v>22000000</v>
      </c>
      <c r="J4327">
        <v>7.8</v>
      </c>
      <c r="K4327">
        <f>Table1[[#This Row],[Gross Earning]]-Table1[[#This Row],[Budget]]</f>
        <v>-20949555</v>
      </c>
    </row>
    <row r="4328" spans="1:11">
      <c r="A4328" t="s">
        <v>10620</v>
      </c>
      <c r="B4328" s="3">
        <v>1999</v>
      </c>
      <c r="C4328" t="s">
        <v>10618</v>
      </c>
      <c r="D4328" t="s">
        <v>1415</v>
      </c>
      <c r="E4328" t="s">
        <v>37</v>
      </c>
      <c r="F4328" t="s">
        <v>39</v>
      </c>
      <c r="G4328">
        <v>102</v>
      </c>
      <c r="H4328">
        <v>15593</v>
      </c>
      <c r="I4328">
        <v>21000000</v>
      </c>
      <c r="J4328">
        <v>5.8</v>
      </c>
      <c r="K4328">
        <f>Table1[[#This Row],[Gross Earning]]-Table1[[#This Row],[Budget]]</f>
        <v>-20984407</v>
      </c>
    </row>
    <row r="4329" spans="1:11">
      <c r="A4329" t="s">
        <v>9011</v>
      </c>
      <c r="B4329" s="3">
        <v>2015</v>
      </c>
      <c r="C4329" t="s">
        <v>5418</v>
      </c>
      <c r="D4329" t="s">
        <v>2527</v>
      </c>
      <c r="E4329" t="s">
        <v>37</v>
      </c>
      <c r="F4329" t="s">
        <v>585</v>
      </c>
      <c r="G4329">
        <v>107</v>
      </c>
      <c r="H4329">
        <v>6998324</v>
      </c>
      <c r="I4329">
        <v>28000000</v>
      </c>
      <c r="J4329">
        <v>6.1</v>
      </c>
      <c r="K4329">
        <f>Table1[[#This Row],[Gross Earning]]-Table1[[#This Row],[Budget]]</f>
        <v>-21001676</v>
      </c>
    </row>
    <row r="4330" spans="1:11">
      <c r="A4330" t="s">
        <v>2003</v>
      </c>
      <c r="B4330" s="3">
        <v>2009</v>
      </c>
      <c r="C4330" t="s">
        <v>171</v>
      </c>
      <c r="D4330" t="s">
        <v>2001</v>
      </c>
      <c r="E4330" t="s">
        <v>37</v>
      </c>
      <c r="F4330" t="s">
        <v>39</v>
      </c>
      <c r="G4330">
        <v>135</v>
      </c>
      <c r="H4330">
        <v>43982842</v>
      </c>
      <c r="I4330">
        <v>65000000</v>
      </c>
      <c r="J4330">
        <v>6.7</v>
      </c>
      <c r="K4330">
        <f>Table1[[#This Row],[Gross Earning]]-Table1[[#This Row],[Budget]]</f>
        <v>-21017158</v>
      </c>
    </row>
    <row r="4331" spans="1:11">
      <c r="A4331" t="s">
        <v>6158</v>
      </c>
      <c r="B4331" s="3">
        <v>1993</v>
      </c>
      <c r="C4331" t="s">
        <v>6156</v>
      </c>
      <c r="D4331" t="s">
        <v>5913</v>
      </c>
      <c r="E4331" t="s">
        <v>37</v>
      </c>
      <c r="F4331" t="s">
        <v>95</v>
      </c>
      <c r="G4331">
        <v>104</v>
      </c>
      <c r="H4331">
        <v>20915465</v>
      </c>
      <c r="I4331">
        <v>42000000</v>
      </c>
      <c r="J4331">
        <v>4</v>
      </c>
      <c r="K4331">
        <f>Table1[[#This Row],[Gross Earning]]-Table1[[#This Row],[Budget]]</f>
        <v>-21084535</v>
      </c>
    </row>
    <row r="4332" spans="1:11">
      <c r="A4332" t="s">
        <v>5473</v>
      </c>
      <c r="B4332" s="3">
        <v>2016</v>
      </c>
      <c r="C4332" t="s">
        <v>2112</v>
      </c>
      <c r="D4332" t="s">
        <v>1671</v>
      </c>
      <c r="E4332" t="s">
        <v>37</v>
      </c>
      <c r="F4332" t="s">
        <v>39</v>
      </c>
      <c r="G4332">
        <v>102</v>
      </c>
      <c r="H4332">
        <v>28837115</v>
      </c>
      <c r="I4332">
        <v>50000000</v>
      </c>
      <c r="J4332">
        <v>4.8</v>
      </c>
      <c r="K4332">
        <f>Table1[[#This Row],[Gross Earning]]-Table1[[#This Row],[Budget]]</f>
        <v>-21162885</v>
      </c>
    </row>
    <row r="4333" spans="1:11">
      <c r="A4333" t="s">
        <v>4744</v>
      </c>
      <c r="B4333" s="3">
        <v>2003</v>
      </c>
      <c r="C4333" t="s">
        <v>3494</v>
      </c>
      <c r="D4333" t="s">
        <v>1671</v>
      </c>
      <c r="E4333" t="s">
        <v>37</v>
      </c>
      <c r="F4333" t="s">
        <v>39</v>
      </c>
      <c r="G4333">
        <v>118</v>
      </c>
      <c r="H4333">
        <v>33828318</v>
      </c>
      <c r="I4333">
        <v>55000000</v>
      </c>
      <c r="J4333">
        <v>5.8</v>
      </c>
      <c r="K4333">
        <f>Table1[[#This Row],[Gross Earning]]-Table1[[#This Row],[Budget]]</f>
        <v>-21171682</v>
      </c>
    </row>
    <row r="4334" spans="1:11">
      <c r="A4334" t="s">
        <v>1557</v>
      </c>
      <c r="B4334" s="3">
        <v>2011</v>
      </c>
      <c r="C4334" t="s">
        <v>1555</v>
      </c>
      <c r="D4334" t="s">
        <v>1556</v>
      </c>
      <c r="E4334" t="s">
        <v>37</v>
      </c>
      <c r="F4334" t="s">
        <v>39</v>
      </c>
      <c r="G4334">
        <v>119</v>
      </c>
      <c r="H4334">
        <v>98780042</v>
      </c>
      <c r="I4334">
        <v>120000000</v>
      </c>
      <c r="J4334">
        <v>5.8</v>
      </c>
      <c r="K4334">
        <f>Table1[[#This Row],[Gross Earning]]-Table1[[#This Row],[Budget]]</f>
        <v>-21219958</v>
      </c>
    </row>
    <row r="4335" spans="1:11">
      <c r="A4335" t="s">
        <v>2190</v>
      </c>
      <c r="B4335" s="3">
        <v>2001</v>
      </c>
      <c r="C4335" t="s">
        <v>389</v>
      </c>
      <c r="D4335" t="s">
        <v>659</v>
      </c>
      <c r="E4335" t="s">
        <v>37</v>
      </c>
      <c r="F4335" t="s">
        <v>39</v>
      </c>
      <c r="G4335">
        <v>146</v>
      </c>
      <c r="H4335">
        <v>78616689</v>
      </c>
      <c r="I4335">
        <v>100000000</v>
      </c>
      <c r="J4335">
        <v>7.1</v>
      </c>
      <c r="K4335">
        <f>Table1[[#This Row],[Gross Earning]]-Table1[[#This Row],[Budget]]</f>
        <v>-21383311</v>
      </c>
    </row>
    <row r="4336" spans="1:11">
      <c r="A4336" t="s">
        <v>2224</v>
      </c>
      <c r="B4336" s="3">
        <v>2013</v>
      </c>
      <c r="C4336" t="s">
        <v>2222</v>
      </c>
      <c r="D4336" t="s">
        <v>200</v>
      </c>
      <c r="E4336" t="s">
        <v>37</v>
      </c>
      <c r="F4336" t="s">
        <v>95</v>
      </c>
      <c r="G4336">
        <v>106</v>
      </c>
      <c r="H4336">
        <v>68558662</v>
      </c>
      <c r="I4336">
        <v>90000000</v>
      </c>
      <c r="J4336">
        <v>5.9</v>
      </c>
      <c r="K4336">
        <f>Table1[[#This Row],[Gross Earning]]-Table1[[#This Row],[Budget]]</f>
        <v>-21441338</v>
      </c>
    </row>
    <row r="4337" spans="1:11">
      <c r="A4337" t="s">
        <v>8629</v>
      </c>
      <c r="B4337" s="3">
        <v>2005</v>
      </c>
      <c r="C4337" t="s">
        <v>7635</v>
      </c>
      <c r="D4337" t="s">
        <v>3409</v>
      </c>
      <c r="E4337" t="s">
        <v>37</v>
      </c>
      <c r="F4337" t="s">
        <v>39</v>
      </c>
      <c r="G4337">
        <v>108</v>
      </c>
      <c r="H4337">
        <v>8535575</v>
      </c>
      <c r="I4337">
        <v>30000000</v>
      </c>
      <c r="J4337">
        <v>7</v>
      </c>
      <c r="K4337">
        <f>Table1[[#This Row],[Gross Earning]]-Table1[[#This Row],[Budget]]</f>
        <v>-21464425</v>
      </c>
    </row>
    <row r="4338" spans="1:11">
      <c r="A4338" t="s">
        <v>3795</v>
      </c>
      <c r="B4338" s="3">
        <v>2006</v>
      </c>
      <c r="C4338" t="s">
        <v>327</v>
      </c>
      <c r="D4338" t="s">
        <v>3794</v>
      </c>
      <c r="E4338" t="s">
        <v>37</v>
      </c>
      <c r="F4338" t="s">
        <v>95</v>
      </c>
      <c r="G4338">
        <v>131</v>
      </c>
      <c r="H4338">
        <v>43532294</v>
      </c>
      <c r="I4338">
        <v>65000000</v>
      </c>
      <c r="J4338">
        <v>7.1</v>
      </c>
      <c r="K4338">
        <f>Table1[[#This Row],[Gross Earning]]-Table1[[#This Row],[Budget]]</f>
        <v>-21467706</v>
      </c>
    </row>
    <row r="4339" spans="1:11">
      <c r="A4339" t="s">
        <v>8677</v>
      </c>
      <c r="B4339" s="3">
        <v>2002</v>
      </c>
      <c r="C4339" t="s">
        <v>5050</v>
      </c>
      <c r="D4339" t="s">
        <v>5806</v>
      </c>
      <c r="E4339" t="s">
        <v>37</v>
      </c>
      <c r="F4339" t="s">
        <v>585</v>
      </c>
      <c r="G4339">
        <v>109</v>
      </c>
      <c r="H4339">
        <v>3517797</v>
      </c>
      <c r="I4339">
        <v>25000000</v>
      </c>
      <c r="J4339">
        <v>6.6</v>
      </c>
      <c r="K4339">
        <f>Table1[[#This Row],[Gross Earning]]-Table1[[#This Row],[Budget]]</f>
        <v>-21482203</v>
      </c>
    </row>
    <row r="4340" spans="1:11">
      <c r="A4340" t="s">
        <v>4749</v>
      </c>
      <c r="B4340" s="3">
        <v>2008</v>
      </c>
      <c r="C4340" t="s">
        <v>4748</v>
      </c>
      <c r="D4340" t="s">
        <v>3913</v>
      </c>
      <c r="E4340" t="s">
        <v>37</v>
      </c>
      <c r="F4340" t="s">
        <v>585</v>
      </c>
      <c r="G4340">
        <v>99</v>
      </c>
      <c r="H4340">
        <v>33472850</v>
      </c>
      <c r="I4340">
        <v>55000000</v>
      </c>
      <c r="J4340">
        <v>5.8</v>
      </c>
      <c r="K4340">
        <f>Table1[[#This Row],[Gross Earning]]-Table1[[#This Row],[Budget]]</f>
        <v>-21527150</v>
      </c>
    </row>
    <row r="4341" spans="1:11">
      <c r="A4341" t="s">
        <v>6840</v>
      </c>
      <c r="B4341" s="3">
        <v>2012</v>
      </c>
      <c r="C4341" t="s">
        <v>4099</v>
      </c>
      <c r="D4341" t="s">
        <v>2527</v>
      </c>
      <c r="E4341" t="s">
        <v>37</v>
      </c>
      <c r="F4341" t="s">
        <v>39</v>
      </c>
      <c r="G4341">
        <v>91</v>
      </c>
      <c r="H4341">
        <v>18438149</v>
      </c>
      <c r="I4341">
        <v>40000000</v>
      </c>
      <c r="J4341">
        <v>5.9</v>
      </c>
      <c r="K4341">
        <f>Table1[[#This Row],[Gross Earning]]-Table1[[#This Row],[Budget]]</f>
        <v>-21561851</v>
      </c>
    </row>
    <row r="4342" spans="1:11">
      <c r="A4342" t="s">
        <v>3435</v>
      </c>
      <c r="B4342" s="3">
        <v>2011</v>
      </c>
      <c r="C4342" t="s">
        <v>850</v>
      </c>
      <c r="D4342" t="s">
        <v>2527</v>
      </c>
      <c r="E4342" t="s">
        <v>37</v>
      </c>
      <c r="F4342" t="s">
        <v>39</v>
      </c>
      <c r="G4342">
        <v>111</v>
      </c>
      <c r="H4342">
        <v>48430355</v>
      </c>
      <c r="I4342">
        <v>70000000</v>
      </c>
      <c r="J4342">
        <v>5.3</v>
      </c>
      <c r="K4342">
        <f>Table1[[#This Row],[Gross Earning]]-Table1[[#This Row],[Budget]]</f>
        <v>-21569645</v>
      </c>
    </row>
    <row r="4343" spans="1:11">
      <c r="A4343" t="s">
        <v>2485</v>
      </c>
      <c r="B4343" s="3">
        <v>2012</v>
      </c>
      <c r="C4343" t="s">
        <v>2482</v>
      </c>
      <c r="D4343" t="s">
        <v>647</v>
      </c>
      <c r="E4343" t="s">
        <v>37</v>
      </c>
      <c r="F4343" t="s">
        <v>585</v>
      </c>
      <c r="G4343">
        <v>95</v>
      </c>
      <c r="H4343">
        <v>13401683</v>
      </c>
      <c r="I4343">
        <v>35000000</v>
      </c>
      <c r="J4343">
        <v>7.1</v>
      </c>
      <c r="K4343">
        <f>Table1[[#This Row],[Gross Earning]]-Table1[[#This Row],[Budget]]</f>
        <v>-21598317</v>
      </c>
    </row>
    <row r="4344" spans="1:11">
      <c r="A4344" t="s">
        <v>7206</v>
      </c>
      <c r="B4344" s="3">
        <v>1999</v>
      </c>
      <c r="C4344" t="s">
        <v>7204</v>
      </c>
      <c r="D4344" t="s">
        <v>3277</v>
      </c>
      <c r="E4344" t="s">
        <v>37</v>
      </c>
      <c r="F4344" t="s">
        <v>39</v>
      </c>
      <c r="G4344">
        <v>127</v>
      </c>
      <c r="H4344">
        <v>14378353</v>
      </c>
      <c r="I4344">
        <v>36000000</v>
      </c>
      <c r="J4344">
        <v>6.8</v>
      </c>
      <c r="K4344">
        <f>Table1[[#This Row],[Gross Earning]]-Table1[[#This Row],[Budget]]</f>
        <v>-21621647</v>
      </c>
    </row>
    <row r="4345" spans="1:11">
      <c r="A4345" t="s">
        <v>7641</v>
      </c>
      <c r="B4345" s="3">
        <v>2001</v>
      </c>
      <c r="C4345" t="s">
        <v>2656</v>
      </c>
      <c r="D4345" t="s">
        <v>7640</v>
      </c>
      <c r="E4345" t="s">
        <v>37</v>
      </c>
      <c r="F4345" t="s">
        <v>39</v>
      </c>
      <c r="G4345">
        <v>94</v>
      </c>
      <c r="H4345">
        <v>13264986</v>
      </c>
      <c r="I4345">
        <v>35000000</v>
      </c>
      <c r="J4345">
        <v>6</v>
      </c>
      <c r="K4345">
        <f>Table1[[#This Row],[Gross Earning]]-Table1[[#This Row],[Budget]]</f>
        <v>-21735014</v>
      </c>
    </row>
    <row r="4346" spans="1:11">
      <c r="A4346" t="s">
        <v>2368</v>
      </c>
      <c r="B4346" s="3">
        <v>2006</v>
      </c>
      <c r="C4346" t="s">
        <v>2367</v>
      </c>
      <c r="D4346" t="s">
        <v>1681</v>
      </c>
      <c r="E4346" t="s">
        <v>37</v>
      </c>
      <c r="F4346" t="s">
        <v>39</v>
      </c>
      <c r="G4346">
        <v>138</v>
      </c>
      <c r="H4346">
        <v>63224849</v>
      </c>
      <c r="I4346">
        <v>85000000</v>
      </c>
      <c r="J4346">
        <v>6.9</v>
      </c>
      <c r="K4346">
        <f>Table1[[#This Row],[Gross Earning]]-Table1[[#This Row],[Budget]]</f>
        <v>-21775151</v>
      </c>
    </row>
    <row r="4347" spans="1:11">
      <c r="A4347" t="s">
        <v>2210</v>
      </c>
      <c r="B4347" s="3">
        <v>2000</v>
      </c>
      <c r="C4347" t="s">
        <v>1304</v>
      </c>
      <c r="D4347" t="s">
        <v>2208</v>
      </c>
      <c r="E4347" t="s">
        <v>37</v>
      </c>
      <c r="F4347" t="s">
        <v>585</v>
      </c>
      <c r="G4347">
        <v>119</v>
      </c>
      <c r="H4347">
        <v>73209340</v>
      </c>
      <c r="I4347">
        <v>95000000</v>
      </c>
      <c r="J4347">
        <v>5.7</v>
      </c>
      <c r="K4347">
        <f>Table1[[#This Row],[Gross Earning]]-Table1[[#This Row],[Budget]]</f>
        <v>-21790660</v>
      </c>
    </row>
    <row r="4348" spans="1:11">
      <c r="A4348" t="s">
        <v>5874</v>
      </c>
      <c r="B4348" s="3">
        <v>2006</v>
      </c>
      <c r="C4348" t="s">
        <v>5873</v>
      </c>
      <c r="D4348" t="s">
        <v>271</v>
      </c>
      <c r="E4348" t="s">
        <v>37</v>
      </c>
      <c r="F4348" t="s">
        <v>95</v>
      </c>
      <c r="G4348">
        <v>88</v>
      </c>
      <c r="H4348">
        <v>28133159</v>
      </c>
      <c r="I4348">
        <v>50000000</v>
      </c>
      <c r="J4348">
        <v>5.9</v>
      </c>
      <c r="K4348">
        <f>Table1[[#This Row],[Gross Earning]]-Table1[[#This Row],[Budget]]</f>
        <v>-21866841</v>
      </c>
    </row>
    <row r="4349" spans="1:11">
      <c r="A4349" t="s">
        <v>11479</v>
      </c>
      <c r="B4349" s="3">
        <v>2002</v>
      </c>
      <c r="C4349" t="s">
        <v>11478</v>
      </c>
      <c r="D4349" t="s">
        <v>3082</v>
      </c>
      <c r="E4349" t="s">
        <v>37</v>
      </c>
      <c r="F4349" t="s">
        <v>585</v>
      </c>
      <c r="G4349">
        <v>100</v>
      </c>
      <c r="H4349">
        <v>121972</v>
      </c>
      <c r="I4349">
        <v>22000000</v>
      </c>
      <c r="J4349">
        <v>5.5</v>
      </c>
      <c r="K4349">
        <f>Table1[[#This Row],[Gross Earning]]-Table1[[#This Row],[Budget]]</f>
        <v>-21878028</v>
      </c>
    </row>
    <row r="4350" spans="1:11">
      <c r="A4350" t="s">
        <v>7802</v>
      </c>
      <c r="B4350" s="3">
        <v>2012</v>
      </c>
      <c r="C4350" t="s">
        <v>4628</v>
      </c>
      <c r="D4350" t="s">
        <v>3898</v>
      </c>
      <c r="E4350" t="s">
        <v>37</v>
      </c>
      <c r="F4350" t="s">
        <v>39</v>
      </c>
      <c r="G4350">
        <v>105</v>
      </c>
      <c r="H4350">
        <v>13101142</v>
      </c>
      <c r="I4350">
        <v>35000000</v>
      </c>
      <c r="J4350">
        <v>5.7</v>
      </c>
      <c r="K4350">
        <f>Table1[[#This Row],[Gross Earning]]-Table1[[#This Row],[Budget]]</f>
        <v>-21898858</v>
      </c>
    </row>
    <row r="4351" spans="1:11">
      <c r="A4351" t="s">
        <v>9980</v>
      </c>
      <c r="B4351" s="3">
        <v>2008</v>
      </c>
      <c r="C4351" t="s">
        <v>9362</v>
      </c>
      <c r="D4351" t="s">
        <v>2202</v>
      </c>
      <c r="E4351" t="s">
        <v>37</v>
      </c>
      <c r="F4351" t="s">
        <v>585</v>
      </c>
      <c r="G4351">
        <v>121</v>
      </c>
      <c r="H4351">
        <v>3073392</v>
      </c>
      <c r="I4351">
        <v>25000000</v>
      </c>
      <c r="J4351">
        <v>6.6</v>
      </c>
      <c r="K4351">
        <f>Table1[[#This Row],[Gross Earning]]-Table1[[#This Row],[Budget]]</f>
        <v>-21926608</v>
      </c>
    </row>
    <row r="4352" spans="1:11">
      <c r="A4352" t="s">
        <v>1391</v>
      </c>
      <c r="B4352" s="3">
        <v>2013</v>
      </c>
      <c r="C4352" t="s">
        <v>1389</v>
      </c>
      <c r="D4352" t="s">
        <v>1390</v>
      </c>
      <c r="E4352" t="s">
        <v>37</v>
      </c>
      <c r="F4352" t="s">
        <v>585</v>
      </c>
      <c r="G4352">
        <v>109</v>
      </c>
      <c r="H4352">
        <v>93050117</v>
      </c>
      <c r="I4352">
        <v>115000000</v>
      </c>
      <c r="J4352">
        <v>6.6</v>
      </c>
      <c r="K4352">
        <f>Table1[[#This Row],[Gross Earning]]-Table1[[#This Row],[Budget]]</f>
        <v>-21949883</v>
      </c>
    </row>
    <row r="4353" spans="1:11">
      <c r="A4353" t="s">
        <v>10364</v>
      </c>
      <c r="B4353" s="3">
        <v>1982</v>
      </c>
      <c r="C4353" t="s">
        <v>8807</v>
      </c>
      <c r="D4353" t="s">
        <v>5940</v>
      </c>
      <c r="E4353" t="s">
        <v>37</v>
      </c>
      <c r="F4353" t="s">
        <v>95</v>
      </c>
      <c r="G4353">
        <v>240</v>
      </c>
      <c r="I4353">
        <v>22000000</v>
      </c>
      <c r="J4353">
        <v>8.1</v>
      </c>
      <c r="K4353">
        <f>Table1[[#This Row],[Gross Earning]]-Table1[[#This Row],[Budget]]</f>
        <v>-22000000</v>
      </c>
    </row>
    <row r="4354" spans="1:11">
      <c r="A4354" t="s">
        <v>10544</v>
      </c>
      <c r="B4354" s="3">
        <v>2013</v>
      </c>
      <c r="C4354" t="s">
        <v>10540</v>
      </c>
      <c r="D4354" t="s">
        <v>10542</v>
      </c>
      <c r="E4354" t="s">
        <v>2778</v>
      </c>
      <c r="F4354" t="s">
        <v>95</v>
      </c>
      <c r="G4354">
        <v>106</v>
      </c>
      <c r="I4354">
        <v>22000000</v>
      </c>
      <c r="J4354">
        <v>6.7</v>
      </c>
      <c r="K4354">
        <f>Table1[[#This Row],[Gross Earning]]-Table1[[#This Row],[Budget]]</f>
        <v>-22000000</v>
      </c>
    </row>
    <row r="4355" spans="1:11">
      <c r="A4355" t="s">
        <v>16262</v>
      </c>
      <c r="B4355" s="3">
        <v>2007</v>
      </c>
      <c r="C4355" t="s">
        <v>6152</v>
      </c>
      <c r="D4355" t="s">
        <v>334</v>
      </c>
      <c r="E4355" t="s">
        <v>37</v>
      </c>
      <c r="F4355" t="s">
        <v>585</v>
      </c>
      <c r="G4355">
        <v>97</v>
      </c>
      <c r="I4355">
        <v>22000000</v>
      </c>
      <c r="J4355">
        <v>5.9</v>
      </c>
      <c r="K4355">
        <f>Table1[[#This Row],[Gross Earning]]-Table1[[#This Row],[Budget]]</f>
        <v>-22000000</v>
      </c>
    </row>
    <row r="4356" spans="1:11">
      <c r="A4356" t="s">
        <v>9204</v>
      </c>
      <c r="B4356" s="3">
        <v>2003</v>
      </c>
      <c r="C4356" t="s">
        <v>6997</v>
      </c>
      <c r="D4356" t="s">
        <v>4075</v>
      </c>
      <c r="E4356" t="s">
        <v>37</v>
      </c>
      <c r="F4356" t="s">
        <v>585</v>
      </c>
      <c r="G4356">
        <v>120</v>
      </c>
      <c r="H4356">
        <v>763044</v>
      </c>
      <c r="I4356">
        <v>23000000</v>
      </c>
      <c r="J4356">
        <v>6.2</v>
      </c>
      <c r="K4356">
        <f>Table1[[#This Row],[Gross Earning]]-Table1[[#This Row],[Budget]]</f>
        <v>-22236956</v>
      </c>
    </row>
    <row r="4357" spans="1:11">
      <c r="A4357" t="s">
        <v>1936</v>
      </c>
      <c r="B4357" s="3">
        <v>2002</v>
      </c>
      <c r="C4357" t="s">
        <v>487</v>
      </c>
      <c r="D4357" t="s">
        <v>1935</v>
      </c>
      <c r="E4357" t="s">
        <v>37</v>
      </c>
      <c r="F4357" t="s">
        <v>585</v>
      </c>
      <c r="G4357">
        <v>216</v>
      </c>
      <c r="H4357">
        <v>77679638</v>
      </c>
      <c r="I4357">
        <v>100000000</v>
      </c>
      <c r="J4357">
        <v>7.5</v>
      </c>
      <c r="K4357">
        <f>Table1[[#This Row],[Gross Earning]]-Table1[[#This Row],[Budget]]</f>
        <v>-22320362</v>
      </c>
    </row>
    <row r="4358" spans="1:11">
      <c r="A4358" t="s">
        <v>6834</v>
      </c>
      <c r="B4358" s="3">
        <v>2007</v>
      </c>
      <c r="C4358" t="s">
        <v>5289</v>
      </c>
      <c r="D4358" t="s">
        <v>1170</v>
      </c>
      <c r="E4358" t="s">
        <v>37</v>
      </c>
      <c r="F4358" t="s">
        <v>585</v>
      </c>
      <c r="G4358">
        <v>107</v>
      </c>
      <c r="H4358">
        <v>3675072</v>
      </c>
      <c r="I4358">
        <v>26000000</v>
      </c>
      <c r="J4358">
        <v>7.3</v>
      </c>
      <c r="K4358">
        <f>Table1[[#This Row],[Gross Earning]]-Table1[[#This Row],[Budget]]</f>
        <v>-22324928</v>
      </c>
    </row>
    <row r="4359" spans="1:11">
      <c r="A4359" t="s">
        <v>5340</v>
      </c>
      <c r="B4359" s="3">
        <v>2007</v>
      </c>
      <c r="C4359" t="s">
        <v>5338</v>
      </c>
      <c r="D4359" t="s">
        <v>2125</v>
      </c>
      <c r="E4359" t="s">
        <v>37</v>
      </c>
      <c r="F4359" t="s">
        <v>585</v>
      </c>
      <c r="G4359">
        <v>131</v>
      </c>
      <c r="H4359">
        <v>27667947</v>
      </c>
      <c r="I4359">
        <v>50000000</v>
      </c>
      <c r="J4359">
        <v>6.2</v>
      </c>
      <c r="K4359">
        <f>Table1[[#This Row],[Gross Earning]]-Table1[[#This Row],[Budget]]</f>
        <v>-22332053</v>
      </c>
    </row>
    <row r="4360" spans="1:11">
      <c r="A4360" t="s">
        <v>3628</v>
      </c>
      <c r="B4360" s="3">
        <v>2014</v>
      </c>
      <c r="C4360" t="s">
        <v>3627</v>
      </c>
      <c r="D4360" t="s">
        <v>464</v>
      </c>
      <c r="E4360" t="s">
        <v>37</v>
      </c>
      <c r="F4360" t="s">
        <v>39</v>
      </c>
      <c r="G4360">
        <v>132</v>
      </c>
      <c r="H4360">
        <v>43568507</v>
      </c>
      <c r="I4360">
        <v>66000000</v>
      </c>
      <c r="J4360">
        <v>6.5</v>
      </c>
      <c r="K4360">
        <f>Table1[[#This Row],[Gross Earning]]-Table1[[#This Row],[Budget]]</f>
        <v>-22431493</v>
      </c>
    </row>
    <row r="4361" spans="1:11">
      <c r="A4361" t="s">
        <v>9021</v>
      </c>
      <c r="B4361" s="3">
        <v>1997</v>
      </c>
      <c r="C4361" t="s">
        <v>487</v>
      </c>
      <c r="D4361" t="s">
        <v>3241</v>
      </c>
      <c r="E4361" t="s">
        <v>37</v>
      </c>
      <c r="F4361" t="s">
        <v>39</v>
      </c>
      <c r="G4361">
        <v>134</v>
      </c>
      <c r="H4361">
        <v>5532301</v>
      </c>
      <c r="I4361">
        <v>28000000</v>
      </c>
      <c r="J4361">
        <v>7</v>
      </c>
      <c r="K4361">
        <f>Table1[[#This Row],[Gross Earning]]-Table1[[#This Row],[Budget]]</f>
        <v>-22467699</v>
      </c>
    </row>
    <row r="4362" spans="1:11">
      <c r="A4362" t="s">
        <v>1054</v>
      </c>
      <c r="B4362" s="3">
        <v>2009</v>
      </c>
      <c r="C4362" t="s">
        <v>111</v>
      </c>
      <c r="D4362" t="s">
        <v>1052</v>
      </c>
      <c r="E4362" t="s">
        <v>37</v>
      </c>
      <c r="F4362" t="s">
        <v>585</v>
      </c>
      <c r="G4362">
        <v>215</v>
      </c>
      <c r="H4362">
        <v>107503316</v>
      </c>
      <c r="I4362">
        <v>130000000</v>
      </c>
      <c r="J4362">
        <v>7.7</v>
      </c>
      <c r="K4362">
        <f>Table1[[#This Row],[Gross Earning]]-Table1[[#This Row],[Budget]]</f>
        <v>-22496684</v>
      </c>
    </row>
    <row r="4363" spans="1:11">
      <c r="A4363" t="s">
        <v>2419</v>
      </c>
      <c r="B4363" s="3">
        <v>2006</v>
      </c>
      <c r="C4363" t="s">
        <v>408</v>
      </c>
      <c r="D4363" t="s">
        <v>334</v>
      </c>
      <c r="E4363" t="s">
        <v>37</v>
      </c>
      <c r="F4363" t="s">
        <v>39</v>
      </c>
      <c r="G4363">
        <v>104</v>
      </c>
      <c r="H4363">
        <v>62494975</v>
      </c>
      <c r="I4363">
        <v>85000000</v>
      </c>
      <c r="J4363">
        <v>6</v>
      </c>
      <c r="K4363">
        <f>Table1[[#This Row],[Gross Earning]]-Table1[[#This Row],[Budget]]</f>
        <v>-22505025</v>
      </c>
    </row>
    <row r="4364" spans="1:11">
      <c r="A4364" t="s">
        <v>688</v>
      </c>
      <c r="B4364" s="3">
        <v>2008</v>
      </c>
      <c r="C4364" t="s">
        <v>685</v>
      </c>
      <c r="D4364" t="s">
        <v>687</v>
      </c>
      <c r="E4364" t="s">
        <v>37</v>
      </c>
      <c r="F4364" t="s">
        <v>39</v>
      </c>
      <c r="G4364">
        <v>166</v>
      </c>
      <c r="H4364">
        <v>127490802</v>
      </c>
      <c r="I4364">
        <v>150000000</v>
      </c>
      <c r="J4364">
        <v>7.8</v>
      </c>
      <c r="K4364">
        <f>Table1[[#This Row],[Gross Earning]]-Table1[[#This Row],[Budget]]</f>
        <v>-22509198</v>
      </c>
    </row>
    <row r="4365" spans="1:11">
      <c r="A4365" t="s">
        <v>4225</v>
      </c>
      <c r="B4365" s="3">
        <v>2009</v>
      </c>
      <c r="C4365" t="s">
        <v>3694</v>
      </c>
      <c r="D4365" t="s">
        <v>4224</v>
      </c>
      <c r="E4365" t="s">
        <v>37</v>
      </c>
      <c r="F4365" t="s">
        <v>39</v>
      </c>
      <c r="G4365">
        <v>134</v>
      </c>
      <c r="H4365">
        <v>37479778</v>
      </c>
      <c r="I4365">
        <v>60000000</v>
      </c>
      <c r="J4365">
        <v>7.4</v>
      </c>
      <c r="K4365">
        <f>Table1[[#This Row],[Gross Earning]]-Table1[[#This Row],[Budget]]</f>
        <v>-22520222</v>
      </c>
    </row>
    <row r="4366" spans="1:11">
      <c r="A4366" t="s">
        <v>9197</v>
      </c>
      <c r="B4366" s="3">
        <v>2004</v>
      </c>
      <c r="C4366" t="s">
        <v>2066</v>
      </c>
      <c r="D4366" t="s">
        <v>4833</v>
      </c>
      <c r="E4366" t="s">
        <v>37</v>
      </c>
      <c r="F4366" t="s">
        <v>585</v>
      </c>
      <c r="G4366">
        <v>101</v>
      </c>
      <c r="H4366">
        <v>4476235</v>
      </c>
      <c r="I4366">
        <v>27000000</v>
      </c>
      <c r="J4366">
        <v>6.4</v>
      </c>
      <c r="K4366">
        <f>Table1[[#This Row],[Gross Earning]]-Table1[[#This Row],[Budget]]</f>
        <v>-22523765</v>
      </c>
    </row>
    <row r="4367" spans="1:11">
      <c r="A4367" t="s">
        <v>2839</v>
      </c>
      <c r="B4367" s="3">
        <v>2000</v>
      </c>
      <c r="C4367" t="s">
        <v>2837</v>
      </c>
      <c r="D4367" t="s">
        <v>73</v>
      </c>
      <c r="E4367" t="s">
        <v>37</v>
      </c>
      <c r="F4367" t="s">
        <v>39</v>
      </c>
      <c r="G4367">
        <v>119</v>
      </c>
      <c r="H4367">
        <v>21471685</v>
      </c>
      <c r="I4367">
        <v>44000000</v>
      </c>
      <c r="J4367">
        <v>2.4</v>
      </c>
      <c r="K4367">
        <f>Table1[[#This Row],[Gross Earning]]-Table1[[#This Row],[Budget]]</f>
        <v>-22528315</v>
      </c>
    </row>
    <row r="4368" spans="1:11">
      <c r="A4368" t="s">
        <v>3224</v>
      </c>
      <c r="B4368" s="3">
        <v>2007</v>
      </c>
      <c r="C4368" t="s">
        <v>225</v>
      </c>
      <c r="D4368" t="s">
        <v>923</v>
      </c>
      <c r="E4368" t="s">
        <v>37</v>
      </c>
      <c r="F4368" t="s">
        <v>585</v>
      </c>
      <c r="G4368">
        <v>110</v>
      </c>
      <c r="H4368">
        <v>47456450</v>
      </c>
      <c r="I4368">
        <v>70000000</v>
      </c>
      <c r="J4368">
        <v>7.1</v>
      </c>
      <c r="K4368">
        <f>Table1[[#This Row],[Gross Earning]]-Table1[[#This Row],[Budget]]</f>
        <v>-22543550</v>
      </c>
    </row>
    <row r="4369" spans="1:11">
      <c r="A4369" t="s">
        <v>8868</v>
      </c>
      <c r="B4369" s="3">
        <v>2009</v>
      </c>
      <c r="C4369" t="s">
        <v>1064</v>
      </c>
      <c r="D4369" t="s">
        <v>5510</v>
      </c>
      <c r="E4369" t="s">
        <v>37</v>
      </c>
      <c r="F4369" t="s">
        <v>585</v>
      </c>
      <c r="G4369">
        <v>120</v>
      </c>
      <c r="H4369">
        <v>7443007</v>
      </c>
      <c r="I4369">
        <v>30000000</v>
      </c>
      <c r="J4369">
        <v>6.7</v>
      </c>
      <c r="K4369">
        <f>Table1[[#This Row],[Gross Earning]]-Table1[[#This Row],[Budget]]</f>
        <v>-22556993</v>
      </c>
    </row>
    <row r="4370" spans="1:11">
      <c r="A4370" t="s">
        <v>3095</v>
      </c>
      <c r="B4370" s="3">
        <v>2005</v>
      </c>
      <c r="C4370" t="s">
        <v>389</v>
      </c>
      <c r="D4370" t="s">
        <v>2819</v>
      </c>
      <c r="E4370" t="s">
        <v>37</v>
      </c>
      <c r="F4370" t="s">
        <v>585</v>
      </c>
      <c r="G4370">
        <v>163</v>
      </c>
      <c r="H4370">
        <v>47379090</v>
      </c>
      <c r="I4370">
        <v>70000000</v>
      </c>
      <c r="J4370">
        <v>7.6</v>
      </c>
      <c r="K4370">
        <f>Table1[[#This Row],[Gross Earning]]-Table1[[#This Row],[Budget]]</f>
        <v>-22620910</v>
      </c>
    </row>
    <row r="4371" spans="1:11">
      <c r="A4371" t="s">
        <v>3766</v>
      </c>
      <c r="B4371" s="3">
        <v>2012</v>
      </c>
      <c r="C4371" t="s">
        <v>2331</v>
      </c>
      <c r="D4371" t="s">
        <v>2208</v>
      </c>
      <c r="E4371" t="s">
        <v>37</v>
      </c>
      <c r="F4371" t="s">
        <v>585</v>
      </c>
      <c r="G4371">
        <v>96</v>
      </c>
      <c r="H4371">
        <v>42345531</v>
      </c>
      <c r="I4371">
        <v>65000000</v>
      </c>
      <c r="J4371">
        <v>5.4</v>
      </c>
      <c r="K4371">
        <f>Table1[[#This Row],[Gross Earning]]-Table1[[#This Row],[Budget]]</f>
        <v>-22654469</v>
      </c>
    </row>
    <row r="4372" spans="1:11">
      <c r="A4372" t="s">
        <v>6815</v>
      </c>
      <c r="B4372" s="3">
        <v>2009</v>
      </c>
      <c r="C4372" t="s">
        <v>6813</v>
      </c>
      <c r="D4372" t="s">
        <v>6814</v>
      </c>
      <c r="E4372" t="s">
        <v>37</v>
      </c>
      <c r="F4372" t="s">
        <v>585</v>
      </c>
      <c r="G4372">
        <v>108</v>
      </c>
      <c r="H4372">
        <v>10326062</v>
      </c>
      <c r="I4372">
        <v>33000000</v>
      </c>
      <c r="J4372">
        <v>6.8</v>
      </c>
      <c r="K4372">
        <f>Table1[[#This Row],[Gross Earning]]-Table1[[#This Row],[Budget]]</f>
        <v>-22673938</v>
      </c>
    </row>
    <row r="4373" spans="1:11">
      <c r="A4373" t="s">
        <v>8822</v>
      </c>
      <c r="B4373" s="3">
        <v>2005</v>
      </c>
      <c r="C4373" t="s">
        <v>8820</v>
      </c>
      <c r="D4373" t="s">
        <v>2202</v>
      </c>
      <c r="E4373" t="s">
        <v>37</v>
      </c>
      <c r="F4373" t="s">
        <v>585</v>
      </c>
      <c r="G4373">
        <v>94</v>
      </c>
      <c r="H4373">
        <v>6301131</v>
      </c>
      <c r="I4373">
        <v>29000000</v>
      </c>
      <c r="J4373">
        <v>7.1</v>
      </c>
      <c r="K4373">
        <f>Table1[[#This Row],[Gross Earning]]-Table1[[#This Row],[Budget]]</f>
        <v>-22698869</v>
      </c>
    </row>
    <row r="4374" spans="1:11">
      <c r="A4374" t="s">
        <v>7770</v>
      </c>
      <c r="B4374" s="3">
        <v>1999</v>
      </c>
      <c r="C4374" t="s">
        <v>7767</v>
      </c>
      <c r="D4374" t="s">
        <v>7769</v>
      </c>
      <c r="E4374" t="s">
        <v>37</v>
      </c>
      <c r="F4374" t="s">
        <v>585</v>
      </c>
      <c r="G4374">
        <v>102</v>
      </c>
      <c r="H4374">
        <v>11227940</v>
      </c>
      <c r="I4374">
        <v>34000000</v>
      </c>
      <c r="J4374">
        <v>5.2</v>
      </c>
      <c r="K4374">
        <f>Table1[[#This Row],[Gross Earning]]-Table1[[#This Row],[Budget]]</f>
        <v>-22772060</v>
      </c>
    </row>
    <row r="4375" spans="1:11">
      <c r="A4375" t="s">
        <v>1803</v>
      </c>
      <c r="B4375" s="3">
        <v>2009</v>
      </c>
      <c r="C4375" t="s">
        <v>1800</v>
      </c>
      <c r="D4375" t="s">
        <v>548</v>
      </c>
      <c r="E4375" t="s">
        <v>37</v>
      </c>
      <c r="F4375" t="s">
        <v>95</v>
      </c>
      <c r="G4375">
        <v>101</v>
      </c>
      <c r="H4375">
        <v>77222184</v>
      </c>
      <c r="I4375">
        <v>100000000</v>
      </c>
      <c r="J4375">
        <v>6.8</v>
      </c>
      <c r="K4375">
        <f>Table1[[#This Row],[Gross Earning]]-Table1[[#This Row],[Budget]]</f>
        <v>-22777816</v>
      </c>
    </row>
    <row r="4376" spans="1:11">
      <c r="A4376" t="s">
        <v>9189</v>
      </c>
      <c r="B4376" s="3">
        <v>2001</v>
      </c>
      <c r="C4376" t="s">
        <v>7687</v>
      </c>
      <c r="D4376" t="s">
        <v>422</v>
      </c>
      <c r="E4376" t="s">
        <v>37</v>
      </c>
      <c r="F4376" t="s">
        <v>585</v>
      </c>
      <c r="G4376">
        <v>93</v>
      </c>
      <c r="H4376">
        <v>5204007</v>
      </c>
      <c r="I4376">
        <v>28000000</v>
      </c>
      <c r="J4376">
        <v>6.3</v>
      </c>
      <c r="K4376">
        <f>Table1[[#This Row],[Gross Earning]]-Table1[[#This Row],[Budget]]</f>
        <v>-22795993</v>
      </c>
    </row>
    <row r="4377" spans="1:11">
      <c r="A4377" t="s">
        <v>5345</v>
      </c>
      <c r="B4377" s="3">
        <v>1999</v>
      </c>
      <c r="C4377" t="s">
        <v>3891</v>
      </c>
      <c r="D4377" t="s">
        <v>1415</v>
      </c>
      <c r="E4377" t="s">
        <v>37</v>
      </c>
      <c r="F4377" t="s">
        <v>585</v>
      </c>
      <c r="G4377">
        <v>95</v>
      </c>
      <c r="H4377">
        <v>27067160</v>
      </c>
      <c r="I4377">
        <v>50000000</v>
      </c>
      <c r="J4377">
        <v>5.9</v>
      </c>
      <c r="K4377">
        <f>Table1[[#This Row],[Gross Earning]]-Table1[[#This Row],[Budget]]</f>
        <v>-22932840</v>
      </c>
    </row>
    <row r="4378" spans="1:11">
      <c r="A4378" t="s">
        <v>7201</v>
      </c>
      <c r="B4378" s="3">
        <v>1996</v>
      </c>
      <c r="C4378" t="s">
        <v>3891</v>
      </c>
      <c r="D4378" t="s">
        <v>6519</v>
      </c>
      <c r="E4378" t="s">
        <v>37</v>
      </c>
      <c r="F4378" t="s">
        <v>39</v>
      </c>
      <c r="G4378">
        <v>130</v>
      </c>
      <c r="H4378">
        <v>13052741</v>
      </c>
      <c r="I4378">
        <v>36000000</v>
      </c>
      <c r="J4378">
        <v>6.7</v>
      </c>
      <c r="K4378">
        <f>Table1[[#This Row],[Gross Earning]]-Table1[[#This Row],[Budget]]</f>
        <v>-22947259</v>
      </c>
    </row>
    <row r="4379" spans="1:11">
      <c r="A4379" t="s">
        <v>7745</v>
      </c>
      <c r="B4379" s="3">
        <v>2009</v>
      </c>
      <c r="C4379" t="s">
        <v>7744</v>
      </c>
      <c r="D4379" t="s">
        <v>1935</v>
      </c>
      <c r="E4379" t="s">
        <v>37</v>
      </c>
      <c r="I4379">
        <v>23000000</v>
      </c>
      <c r="J4379">
        <v>7.2</v>
      </c>
      <c r="K4379">
        <f>Table1[[#This Row],[Gross Earning]]-Table1[[#This Row],[Budget]]</f>
        <v>-23000000</v>
      </c>
    </row>
    <row r="4380" spans="1:11">
      <c r="A4380" t="s">
        <v>10316</v>
      </c>
      <c r="B4380" s="3">
        <v>2009</v>
      </c>
      <c r="C4380" t="s">
        <v>10063</v>
      </c>
      <c r="D4380" t="s">
        <v>10314</v>
      </c>
      <c r="E4380" t="s">
        <v>1946</v>
      </c>
      <c r="G4380">
        <v>139</v>
      </c>
      <c r="I4380">
        <v>23000000</v>
      </c>
      <c r="J4380">
        <v>6.9</v>
      </c>
      <c r="K4380">
        <f>Table1[[#This Row],[Gross Earning]]-Table1[[#This Row],[Budget]]</f>
        <v>-23000000</v>
      </c>
    </row>
    <row r="4381" spans="1:11">
      <c r="A4381" t="s">
        <v>459</v>
      </c>
      <c r="B4381" s="3">
        <v>2016</v>
      </c>
      <c r="C4381" t="s">
        <v>118</v>
      </c>
      <c r="D4381" t="s">
        <v>73</v>
      </c>
      <c r="E4381" t="s">
        <v>37</v>
      </c>
      <c r="F4381" t="s">
        <v>39</v>
      </c>
      <c r="G4381">
        <v>144</v>
      </c>
      <c r="H4381">
        <v>154985087</v>
      </c>
      <c r="I4381">
        <v>178000000</v>
      </c>
      <c r="J4381">
        <v>7.3</v>
      </c>
      <c r="K4381">
        <f>Table1[[#This Row],[Gross Earning]]-Table1[[#This Row],[Budget]]</f>
        <v>-23014913</v>
      </c>
    </row>
    <row r="4382" spans="1:11">
      <c r="A4382" t="s">
        <v>8808</v>
      </c>
      <c r="B4382" s="3">
        <v>1987</v>
      </c>
      <c r="C4382" t="s">
        <v>8807</v>
      </c>
      <c r="D4382" t="s">
        <v>5940</v>
      </c>
      <c r="E4382" t="s">
        <v>37</v>
      </c>
      <c r="F4382" t="s">
        <v>95</v>
      </c>
      <c r="G4382">
        <v>147</v>
      </c>
      <c r="H4382">
        <v>5899797</v>
      </c>
      <c r="I4382">
        <v>29000000</v>
      </c>
      <c r="J4382">
        <v>7.5</v>
      </c>
      <c r="K4382">
        <f>Table1[[#This Row],[Gross Earning]]-Table1[[#This Row],[Budget]]</f>
        <v>-23100203</v>
      </c>
    </row>
    <row r="4383" spans="1:11">
      <c r="A4383" t="s">
        <v>11428</v>
      </c>
      <c r="B4383" s="3">
        <v>2000</v>
      </c>
      <c r="C4383" t="s">
        <v>8972</v>
      </c>
      <c r="D4383" t="s">
        <v>5274</v>
      </c>
      <c r="E4383" t="s">
        <v>37</v>
      </c>
      <c r="F4383" t="s">
        <v>585</v>
      </c>
      <c r="G4383">
        <v>115</v>
      </c>
      <c r="H4383">
        <v>882710</v>
      </c>
      <c r="I4383">
        <v>24000000</v>
      </c>
      <c r="J4383">
        <v>6.4</v>
      </c>
      <c r="K4383">
        <f>Table1[[#This Row],[Gross Earning]]-Table1[[#This Row],[Budget]]</f>
        <v>-23117290</v>
      </c>
    </row>
    <row r="4384" spans="1:11">
      <c r="A4384" t="s">
        <v>3219</v>
      </c>
      <c r="B4384" s="3">
        <v>2009</v>
      </c>
      <c r="C4384" t="s">
        <v>3218</v>
      </c>
      <c r="D4384" t="s">
        <v>2527</v>
      </c>
      <c r="E4384" t="s">
        <v>37</v>
      </c>
      <c r="F4384" t="s">
        <v>585</v>
      </c>
      <c r="G4384">
        <v>153</v>
      </c>
      <c r="H4384">
        <v>51814190</v>
      </c>
      <c r="I4384">
        <v>75000000</v>
      </c>
      <c r="J4384">
        <v>6.4</v>
      </c>
      <c r="K4384">
        <f>Table1[[#This Row],[Gross Earning]]-Table1[[#This Row],[Budget]]</f>
        <v>-23185810</v>
      </c>
    </row>
    <row r="4385" spans="1:11">
      <c r="A4385" t="s">
        <v>2759</v>
      </c>
      <c r="B4385" s="3">
        <v>2002</v>
      </c>
      <c r="C4385" t="s">
        <v>928</v>
      </c>
      <c r="D4385" t="s">
        <v>73</v>
      </c>
      <c r="E4385" t="s">
        <v>37</v>
      </c>
      <c r="F4385" t="s">
        <v>39</v>
      </c>
      <c r="G4385">
        <v>96</v>
      </c>
      <c r="H4385">
        <v>56684819</v>
      </c>
      <c r="I4385">
        <v>80000000</v>
      </c>
      <c r="J4385">
        <v>5.9</v>
      </c>
      <c r="K4385">
        <f>Table1[[#This Row],[Gross Earning]]-Table1[[#This Row],[Budget]]</f>
        <v>-23315181</v>
      </c>
    </row>
    <row r="4386" spans="1:11">
      <c r="A4386" t="s">
        <v>7793</v>
      </c>
      <c r="B4386" s="3">
        <v>1999</v>
      </c>
      <c r="C4386" t="s">
        <v>7792</v>
      </c>
      <c r="D4386" t="s">
        <v>2683</v>
      </c>
      <c r="E4386" t="s">
        <v>37</v>
      </c>
      <c r="F4386" t="s">
        <v>585</v>
      </c>
      <c r="G4386">
        <v>109</v>
      </c>
      <c r="H4386">
        <v>10654581</v>
      </c>
      <c r="I4386">
        <v>34000000</v>
      </c>
      <c r="J4386">
        <v>5.3</v>
      </c>
      <c r="K4386">
        <f>Table1[[#This Row],[Gross Earning]]-Table1[[#This Row],[Budget]]</f>
        <v>-23345419</v>
      </c>
    </row>
    <row r="4387" spans="1:11">
      <c r="A4387" t="s">
        <v>7678</v>
      </c>
      <c r="B4387" s="3">
        <v>2006</v>
      </c>
      <c r="C4387" t="s">
        <v>5111</v>
      </c>
      <c r="D4387" t="s">
        <v>7677</v>
      </c>
      <c r="E4387" t="s">
        <v>37</v>
      </c>
      <c r="F4387" t="s">
        <v>95</v>
      </c>
      <c r="G4387">
        <v>83</v>
      </c>
      <c r="H4387">
        <v>11631245</v>
      </c>
      <c r="I4387">
        <v>35000000</v>
      </c>
      <c r="J4387">
        <v>4.2</v>
      </c>
      <c r="K4387">
        <f>Table1[[#This Row],[Gross Earning]]-Table1[[#This Row],[Budget]]</f>
        <v>-23368755</v>
      </c>
    </row>
    <row r="4388" spans="1:11">
      <c r="A4388" t="s">
        <v>6226</v>
      </c>
      <c r="B4388" s="3">
        <v>2012</v>
      </c>
      <c r="C4388" t="s">
        <v>6224</v>
      </c>
      <c r="D4388" t="s">
        <v>334</v>
      </c>
      <c r="E4388" t="s">
        <v>37</v>
      </c>
      <c r="F4388" t="s">
        <v>39</v>
      </c>
      <c r="G4388">
        <v>102</v>
      </c>
      <c r="H4388">
        <v>18600911</v>
      </c>
      <c r="I4388">
        <v>42000000</v>
      </c>
      <c r="J4388">
        <v>6.6</v>
      </c>
      <c r="K4388">
        <f>Table1[[#This Row],[Gross Earning]]-Table1[[#This Row],[Budget]]</f>
        <v>-23399089</v>
      </c>
    </row>
    <row r="4389" spans="1:11">
      <c r="A4389" t="s">
        <v>903</v>
      </c>
      <c r="B4389" s="3">
        <v>2007</v>
      </c>
      <c r="C4389" t="s">
        <v>900</v>
      </c>
      <c r="D4389" t="s">
        <v>471</v>
      </c>
      <c r="E4389" t="s">
        <v>37</v>
      </c>
      <c r="F4389" t="s">
        <v>95</v>
      </c>
      <c r="G4389">
        <v>91</v>
      </c>
      <c r="H4389">
        <v>126597121</v>
      </c>
      <c r="I4389">
        <v>150000000</v>
      </c>
      <c r="J4389">
        <v>6.2</v>
      </c>
      <c r="K4389">
        <f>Table1[[#This Row],[Gross Earning]]-Table1[[#This Row],[Budget]]</f>
        <v>-23402879</v>
      </c>
    </row>
    <row r="4390" spans="1:11">
      <c r="A4390" t="s">
        <v>8811</v>
      </c>
      <c r="B4390" s="3">
        <v>1999</v>
      </c>
      <c r="C4390" t="s">
        <v>3639</v>
      </c>
      <c r="D4390" t="s">
        <v>2527</v>
      </c>
      <c r="E4390" t="s">
        <v>37</v>
      </c>
      <c r="F4390" t="s">
        <v>585</v>
      </c>
      <c r="G4390">
        <v>112</v>
      </c>
      <c r="H4390">
        <v>4554569</v>
      </c>
      <c r="I4390">
        <v>28000000</v>
      </c>
      <c r="J4390">
        <v>6.9</v>
      </c>
      <c r="K4390">
        <f>Table1[[#This Row],[Gross Earning]]-Table1[[#This Row],[Budget]]</f>
        <v>-23445431</v>
      </c>
    </row>
    <row r="4391" spans="1:11">
      <c r="A4391" t="s">
        <v>9985</v>
      </c>
      <c r="B4391" s="3">
        <v>2005</v>
      </c>
      <c r="C4391" t="s">
        <v>4408</v>
      </c>
      <c r="D4391" t="s">
        <v>9984</v>
      </c>
      <c r="E4391" t="s">
        <v>37</v>
      </c>
      <c r="F4391" t="s">
        <v>585</v>
      </c>
      <c r="G4391">
        <v>92</v>
      </c>
      <c r="H4391">
        <v>1550000</v>
      </c>
      <c r="I4391">
        <v>25000000</v>
      </c>
      <c r="J4391">
        <v>2.9</v>
      </c>
      <c r="K4391">
        <f>Table1[[#This Row],[Gross Earning]]-Table1[[#This Row],[Budget]]</f>
        <v>-23450000</v>
      </c>
    </row>
    <row r="4392" spans="1:11">
      <c r="A4392" t="s">
        <v>5356</v>
      </c>
      <c r="B4392" s="3">
        <v>2003</v>
      </c>
      <c r="C4392" t="s">
        <v>1311</v>
      </c>
      <c r="D4392" t="s">
        <v>1120</v>
      </c>
      <c r="E4392" t="s">
        <v>37</v>
      </c>
      <c r="F4392" t="s">
        <v>585</v>
      </c>
      <c r="G4392">
        <v>98</v>
      </c>
      <c r="H4392">
        <v>26536120</v>
      </c>
      <c r="I4392">
        <v>50000000</v>
      </c>
      <c r="J4392">
        <v>6.5</v>
      </c>
      <c r="K4392">
        <f>Table1[[#This Row],[Gross Earning]]-Table1[[#This Row],[Budget]]</f>
        <v>-23463880</v>
      </c>
    </row>
    <row r="4393" spans="1:11">
      <c r="A4393" t="s">
        <v>10089</v>
      </c>
      <c r="B4393" s="3">
        <v>2016</v>
      </c>
      <c r="C4393" t="s">
        <v>8565</v>
      </c>
      <c r="D4393" t="s">
        <v>10088</v>
      </c>
      <c r="E4393" t="s">
        <v>37</v>
      </c>
      <c r="F4393" t="s">
        <v>585</v>
      </c>
      <c r="G4393">
        <v>98</v>
      </c>
      <c r="H4393">
        <v>1512815</v>
      </c>
      <c r="I4393">
        <v>25000000</v>
      </c>
      <c r="J4393">
        <v>5.8</v>
      </c>
      <c r="K4393">
        <f>Table1[[#This Row],[Gross Earning]]-Table1[[#This Row],[Budget]]</f>
        <v>-23487185</v>
      </c>
    </row>
    <row r="4394" spans="1:11">
      <c r="A4394" t="s">
        <v>5400</v>
      </c>
      <c r="B4394" s="3">
        <v>2015</v>
      </c>
      <c r="C4394" t="s">
        <v>5128</v>
      </c>
      <c r="D4394" t="s">
        <v>464</v>
      </c>
      <c r="E4394" t="s">
        <v>37</v>
      </c>
      <c r="F4394" t="s">
        <v>585</v>
      </c>
      <c r="G4394">
        <v>114</v>
      </c>
      <c r="H4394">
        <v>26442251</v>
      </c>
      <c r="I4394">
        <v>50000000</v>
      </c>
      <c r="J4394">
        <v>6.6</v>
      </c>
      <c r="K4394">
        <f>Table1[[#This Row],[Gross Earning]]-Table1[[#This Row],[Budget]]</f>
        <v>-23557749</v>
      </c>
    </row>
    <row r="4395" spans="1:11">
      <c r="A4395" t="s">
        <v>7636</v>
      </c>
      <c r="B4395" s="3">
        <v>2001</v>
      </c>
      <c r="C4395" t="s">
        <v>7635</v>
      </c>
      <c r="D4395" t="s">
        <v>3409</v>
      </c>
      <c r="E4395" t="s">
        <v>37</v>
      </c>
      <c r="F4395" t="s">
        <v>585</v>
      </c>
      <c r="G4395">
        <v>111</v>
      </c>
      <c r="H4395">
        <v>11405825</v>
      </c>
      <c r="I4395">
        <v>35000000</v>
      </c>
      <c r="J4395">
        <v>6.8</v>
      </c>
      <c r="K4395">
        <f>Table1[[#This Row],[Gross Earning]]-Table1[[#This Row],[Budget]]</f>
        <v>-23594175</v>
      </c>
    </row>
    <row r="4396" spans="1:11">
      <c r="A4396" t="s">
        <v>7214</v>
      </c>
      <c r="B4396" s="3">
        <v>1997</v>
      </c>
      <c r="C4396" t="s">
        <v>5349</v>
      </c>
      <c r="D4396" t="s">
        <v>2683</v>
      </c>
      <c r="E4396" t="s">
        <v>37</v>
      </c>
      <c r="F4396" t="s">
        <v>39</v>
      </c>
      <c r="G4396">
        <v>106</v>
      </c>
      <c r="H4396">
        <v>12339633</v>
      </c>
      <c r="I4396">
        <v>36000000</v>
      </c>
      <c r="J4396">
        <v>7.8</v>
      </c>
      <c r="K4396">
        <f>Table1[[#This Row],[Gross Earning]]-Table1[[#This Row],[Budget]]</f>
        <v>-23660367</v>
      </c>
    </row>
    <row r="4397" spans="1:11">
      <c r="A4397" t="s">
        <v>8550</v>
      </c>
      <c r="B4397" s="3">
        <v>2004</v>
      </c>
      <c r="C4397" t="s">
        <v>5225</v>
      </c>
      <c r="D4397" t="s">
        <v>5967</v>
      </c>
      <c r="E4397" t="s">
        <v>37</v>
      </c>
      <c r="F4397" t="s">
        <v>39</v>
      </c>
      <c r="G4397">
        <v>98</v>
      </c>
      <c r="H4397">
        <v>16323969</v>
      </c>
      <c r="I4397">
        <v>40000000</v>
      </c>
      <c r="J4397">
        <v>5.5</v>
      </c>
      <c r="K4397">
        <f>Table1[[#This Row],[Gross Earning]]-Table1[[#This Row],[Budget]]</f>
        <v>-23676031</v>
      </c>
    </row>
    <row r="4398" spans="1:11">
      <c r="A4398" t="s">
        <v>4248</v>
      </c>
      <c r="B4398" s="3">
        <v>2006</v>
      </c>
      <c r="C4398" t="s">
        <v>3334</v>
      </c>
      <c r="D4398" t="s">
        <v>334</v>
      </c>
      <c r="E4398" t="s">
        <v>37</v>
      </c>
      <c r="F4398" t="s">
        <v>39</v>
      </c>
      <c r="G4398">
        <v>107</v>
      </c>
      <c r="H4398">
        <v>36279230</v>
      </c>
      <c r="I4398">
        <v>60000000</v>
      </c>
      <c r="J4398">
        <v>6.1</v>
      </c>
      <c r="K4398">
        <f>Table1[[#This Row],[Gross Earning]]-Table1[[#This Row],[Budget]]</f>
        <v>-23720770</v>
      </c>
    </row>
    <row r="4399" spans="1:11">
      <c r="A4399" t="s">
        <v>5360</v>
      </c>
      <c r="B4399" s="3">
        <v>2002</v>
      </c>
      <c r="C4399" t="s">
        <v>3694</v>
      </c>
      <c r="D4399" t="s">
        <v>1120</v>
      </c>
      <c r="E4399" t="s">
        <v>37</v>
      </c>
      <c r="F4399" t="s">
        <v>585</v>
      </c>
      <c r="G4399">
        <v>110</v>
      </c>
      <c r="H4399">
        <v>26199517</v>
      </c>
      <c r="I4399">
        <v>50000000</v>
      </c>
      <c r="J4399">
        <v>6.4</v>
      </c>
      <c r="K4399">
        <f>Table1[[#This Row],[Gross Earning]]-Table1[[#This Row],[Budget]]</f>
        <v>-23800483</v>
      </c>
    </row>
    <row r="4400" spans="1:11">
      <c r="A4400" t="s">
        <v>10007</v>
      </c>
      <c r="B4400" s="3">
        <v>2008</v>
      </c>
      <c r="C4400" t="s">
        <v>9162</v>
      </c>
      <c r="D4400" t="s">
        <v>3409</v>
      </c>
      <c r="E4400" t="s">
        <v>37</v>
      </c>
      <c r="F4400" t="s">
        <v>39</v>
      </c>
      <c r="G4400">
        <v>107</v>
      </c>
      <c r="H4400">
        <v>1186957</v>
      </c>
      <c r="I4400">
        <v>25000000</v>
      </c>
      <c r="J4400">
        <v>6.8</v>
      </c>
      <c r="K4400">
        <f>Table1[[#This Row],[Gross Earning]]-Table1[[#This Row],[Budget]]</f>
        <v>-23813043</v>
      </c>
    </row>
    <row r="4401" spans="1:11">
      <c r="A4401" t="s">
        <v>1206</v>
      </c>
      <c r="B4401" s="3">
        <v>2014</v>
      </c>
      <c r="C4401" t="s">
        <v>1204</v>
      </c>
      <c r="D4401" t="s">
        <v>1023</v>
      </c>
      <c r="E4401" t="s">
        <v>37</v>
      </c>
      <c r="F4401" t="s">
        <v>39</v>
      </c>
      <c r="G4401">
        <v>138</v>
      </c>
      <c r="H4401">
        <v>101160529</v>
      </c>
      <c r="I4401">
        <v>125000000</v>
      </c>
      <c r="J4401">
        <v>5.8</v>
      </c>
      <c r="K4401">
        <f>Table1[[#This Row],[Gross Earning]]-Table1[[#This Row],[Budget]]</f>
        <v>-23839471</v>
      </c>
    </row>
    <row r="4402" spans="1:11">
      <c r="A4402" t="s">
        <v>9201</v>
      </c>
      <c r="B4402" s="3">
        <v>2008</v>
      </c>
      <c r="C4402" t="s">
        <v>3122</v>
      </c>
      <c r="D4402" t="s">
        <v>2527</v>
      </c>
      <c r="E4402" t="s">
        <v>37</v>
      </c>
      <c r="F4402" t="s">
        <v>585</v>
      </c>
      <c r="G4402">
        <v>104</v>
      </c>
      <c r="H4402">
        <v>1089365</v>
      </c>
      <c r="I4402">
        <v>25000000</v>
      </c>
      <c r="J4402">
        <v>5.7</v>
      </c>
      <c r="K4402">
        <f>Table1[[#This Row],[Gross Earning]]-Table1[[#This Row],[Budget]]</f>
        <v>-23910635</v>
      </c>
    </row>
    <row r="4403" spans="1:11">
      <c r="A4403" t="s">
        <v>4754</v>
      </c>
      <c r="B4403" s="3">
        <v>2012</v>
      </c>
      <c r="C4403" t="s">
        <v>4752</v>
      </c>
      <c r="D4403" t="s">
        <v>471</v>
      </c>
      <c r="E4403" t="s">
        <v>37</v>
      </c>
      <c r="F4403" t="s">
        <v>95</v>
      </c>
      <c r="G4403">
        <v>88</v>
      </c>
      <c r="H4403">
        <v>31051126</v>
      </c>
      <c r="I4403">
        <v>55000000</v>
      </c>
      <c r="J4403">
        <v>6.7</v>
      </c>
      <c r="K4403">
        <f>Table1[[#This Row],[Gross Earning]]-Table1[[#This Row],[Budget]]</f>
        <v>-23948874</v>
      </c>
    </row>
    <row r="4404" spans="1:11">
      <c r="A4404" t="s">
        <v>10185</v>
      </c>
      <c r="B4404" s="3">
        <v>2004</v>
      </c>
      <c r="C4404" t="s">
        <v>10184</v>
      </c>
      <c r="D4404" t="s">
        <v>214</v>
      </c>
      <c r="E4404" t="s">
        <v>37</v>
      </c>
      <c r="F4404" t="s">
        <v>95</v>
      </c>
      <c r="G4404">
        <v>120</v>
      </c>
      <c r="H4404">
        <v>42880</v>
      </c>
      <c r="I4404">
        <v>24000000</v>
      </c>
      <c r="J4404">
        <v>5.0999999999999996</v>
      </c>
      <c r="K4404">
        <f>Table1[[#This Row],[Gross Earning]]-Table1[[#This Row],[Budget]]</f>
        <v>-23957120</v>
      </c>
    </row>
    <row r="4405" spans="1:11">
      <c r="A4405" t="s">
        <v>6579</v>
      </c>
      <c r="B4405" s="3">
        <v>2000</v>
      </c>
      <c r="C4405" t="s">
        <v>6578</v>
      </c>
      <c r="D4405" t="s">
        <v>2527</v>
      </c>
      <c r="E4405" t="s">
        <v>37</v>
      </c>
      <c r="F4405" t="s">
        <v>39</v>
      </c>
      <c r="G4405">
        <v>94</v>
      </c>
      <c r="H4405">
        <v>36037909</v>
      </c>
      <c r="I4405">
        <v>60000000</v>
      </c>
      <c r="J4405">
        <v>4.7</v>
      </c>
      <c r="K4405">
        <f>Table1[[#This Row],[Gross Earning]]-Table1[[#This Row],[Budget]]</f>
        <v>-23962091</v>
      </c>
    </row>
    <row r="4406" spans="1:11">
      <c r="A4406" t="s">
        <v>10131</v>
      </c>
      <c r="B4406" s="3">
        <v>2001</v>
      </c>
      <c r="C4406" t="s">
        <v>10130</v>
      </c>
      <c r="D4406" t="s">
        <v>422</v>
      </c>
      <c r="E4406" t="s">
        <v>37</v>
      </c>
      <c r="F4406" t="s">
        <v>39</v>
      </c>
      <c r="G4406">
        <v>88</v>
      </c>
      <c r="H4406">
        <v>20218</v>
      </c>
      <c r="I4406">
        <v>24000000</v>
      </c>
      <c r="J4406">
        <v>5.3</v>
      </c>
      <c r="K4406">
        <f>Table1[[#This Row],[Gross Earning]]-Table1[[#This Row],[Budget]]</f>
        <v>-23979782</v>
      </c>
    </row>
    <row r="4407" spans="1:11">
      <c r="A4407" t="s">
        <v>3183</v>
      </c>
      <c r="B4407" s="3">
        <v>2004</v>
      </c>
      <c r="C4407" t="s">
        <v>2048</v>
      </c>
      <c r="D4407" t="s">
        <v>712</v>
      </c>
      <c r="E4407" t="s">
        <v>37</v>
      </c>
      <c r="F4407" t="s">
        <v>39</v>
      </c>
      <c r="G4407">
        <v>113</v>
      </c>
      <c r="H4407">
        <v>21009180</v>
      </c>
      <c r="I4407">
        <v>45000000</v>
      </c>
      <c r="J4407">
        <v>6.1</v>
      </c>
      <c r="K4407">
        <f>Table1[[#This Row],[Gross Earning]]-Table1[[#This Row],[Budget]]</f>
        <v>-23990820</v>
      </c>
    </row>
    <row r="4408" spans="1:11">
      <c r="A4408" t="s">
        <v>8738</v>
      </c>
      <c r="B4408" s="3">
        <v>2014</v>
      </c>
      <c r="C4408" t="s">
        <v>8737</v>
      </c>
      <c r="D4408" t="s">
        <v>2298</v>
      </c>
      <c r="E4408" t="s">
        <v>37</v>
      </c>
      <c r="F4408" t="s">
        <v>4830</v>
      </c>
      <c r="G4408">
        <v>110</v>
      </c>
      <c r="I4408">
        <v>24000000</v>
      </c>
      <c r="J4408">
        <v>2</v>
      </c>
      <c r="K4408">
        <f>Table1[[#This Row],[Gross Earning]]-Table1[[#This Row],[Budget]]</f>
        <v>-24000000</v>
      </c>
    </row>
    <row r="4409" spans="1:11">
      <c r="A4409" t="s">
        <v>9039</v>
      </c>
      <c r="B4409" s="3">
        <v>2006</v>
      </c>
      <c r="C4409" t="s">
        <v>9036</v>
      </c>
      <c r="D4409" t="s">
        <v>9038</v>
      </c>
      <c r="E4409" t="s">
        <v>2778</v>
      </c>
      <c r="G4409">
        <v>145</v>
      </c>
      <c r="I4409">
        <v>24000000</v>
      </c>
      <c r="J4409">
        <v>6.1</v>
      </c>
      <c r="K4409">
        <f>Table1[[#This Row],[Gross Earning]]-Table1[[#This Row],[Budget]]</f>
        <v>-24000000</v>
      </c>
    </row>
    <row r="4410" spans="1:11">
      <c r="A4410" t="s">
        <v>7646</v>
      </c>
      <c r="B4410" s="3">
        <v>2009</v>
      </c>
      <c r="C4410" t="s">
        <v>7644</v>
      </c>
      <c r="D4410" t="s">
        <v>6113</v>
      </c>
      <c r="E4410" t="s">
        <v>37</v>
      </c>
      <c r="F4410" t="s">
        <v>95</v>
      </c>
      <c r="G4410">
        <v>100</v>
      </c>
      <c r="H4410">
        <v>10991381</v>
      </c>
      <c r="I4410">
        <v>35000000</v>
      </c>
      <c r="J4410">
        <v>7.3</v>
      </c>
      <c r="K4410">
        <f>Table1[[#This Row],[Gross Earning]]-Table1[[#This Row],[Budget]]</f>
        <v>-24008619</v>
      </c>
    </row>
    <row r="4411" spans="1:11">
      <c r="A4411" t="s">
        <v>6725</v>
      </c>
      <c r="B4411" s="3">
        <v>2006</v>
      </c>
      <c r="C4411" t="s">
        <v>6724</v>
      </c>
      <c r="D4411" t="s">
        <v>6113</v>
      </c>
      <c r="E4411" t="s">
        <v>37</v>
      </c>
      <c r="F4411" t="s">
        <v>39</v>
      </c>
      <c r="G4411">
        <v>123</v>
      </c>
      <c r="H4411">
        <v>15962471</v>
      </c>
      <c r="I4411">
        <v>40000000</v>
      </c>
      <c r="J4411">
        <v>6.4</v>
      </c>
      <c r="K4411">
        <f>Table1[[#This Row],[Gross Earning]]-Table1[[#This Row],[Budget]]</f>
        <v>-24037529</v>
      </c>
    </row>
    <row r="4412" spans="1:11">
      <c r="A4412" t="s">
        <v>7999</v>
      </c>
      <c r="B4412" s="3">
        <v>2007</v>
      </c>
      <c r="C4412" t="s">
        <v>7997</v>
      </c>
      <c r="D4412" t="s">
        <v>7998</v>
      </c>
      <c r="E4412" t="s">
        <v>37</v>
      </c>
      <c r="F4412" t="s">
        <v>39</v>
      </c>
      <c r="G4412">
        <v>107</v>
      </c>
      <c r="H4412">
        <v>10956379</v>
      </c>
      <c r="I4412">
        <v>35000000</v>
      </c>
      <c r="J4412">
        <v>3.6</v>
      </c>
      <c r="K4412">
        <f>Table1[[#This Row],[Gross Earning]]-Table1[[#This Row],[Budget]]</f>
        <v>-24043621</v>
      </c>
    </row>
    <row r="4413" spans="1:11">
      <c r="A4413" t="s">
        <v>6872</v>
      </c>
      <c r="B4413" s="3">
        <v>2007</v>
      </c>
      <c r="C4413" t="s">
        <v>6868</v>
      </c>
      <c r="D4413" t="s">
        <v>6870</v>
      </c>
      <c r="E4413" t="s">
        <v>37</v>
      </c>
      <c r="F4413" t="s">
        <v>585</v>
      </c>
      <c r="G4413">
        <v>101</v>
      </c>
      <c r="H4413">
        <v>876671</v>
      </c>
      <c r="I4413">
        <v>25000000</v>
      </c>
      <c r="J4413">
        <v>6.9</v>
      </c>
      <c r="K4413">
        <f>Table1[[#This Row],[Gross Earning]]-Table1[[#This Row],[Budget]]</f>
        <v>-24123329</v>
      </c>
    </row>
    <row r="4414" spans="1:11">
      <c r="A4414" t="s">
        <v>9993</v>
      </c>
      <c r="B4414" s="3">
        <v>2005</v>
      </c>
      <c r="C4414" t="s">
        <v>8638</v>
      </c>
      <c r="D4414" t="s">
        <v>2142</v>
      </c>
      <c r="E4414" t="s">
        <v>37</v>
      </c>
      <c r="F4414" t="s">
        <v>585</v>
      </c>
      <c r="G4414">
        <v>107</v>
      </c>
      <c r="H4414">
        <v>871527</v>
      </c>
      <c r="I4414">
        <v>25000000</v>
      </c>
      <c r="J4414">
        <v>6.5</v>
      </c>
      <c r="K4414">
        <f>Table1[[#This Row],[Gross Earning]]-Table1[[#This Row],[Budget]]</f>
        <v>-24128473</v>
      </c>
    </row>
    <row r="4415" spans="1:11">
      <c r="A4415" t="s">
        <v>10003</v>
      </c>
      <c r="B4415" s="3">
        <v>1998</v>
      </c>
      <c r="C4415" t="s">
        <v>10002</v>
      </c>
      <c r="D4415" t="s">
        <v>1634</v>
      </c>
      <c r="E4415" t="s">
        <v>37</v>
      </c>
      <c r="F4415" t="s">
        <v>39</v>
      </c>
      <c r="G4415">
        <v>117</v>
      </c>
      <c r="H4415">
        <v>777423</v>
      </c>
      <c r="I4415">
        <v>25000000</v>
      </c>
      <c r="J4415">
        <v>7.2</v>
      </c>
      <c r="K4415">
        <f>Table1[[#This Row],[Gross Earning]]-Table1[[#This Row],[Budget]]</f>
        <v>-24222577</v>
      </c>
    </row>
    <row r="4416" spans="1:11">
      <c r="A4416" t="s">
        <v>9027</v>
      </c>
      <c r="B4416" s="3">
        <v>2008</v>
      </c>
      <c r="C4416" t="s">
        <v>9025</v>
      </c>
      <c r="D4416" t="s">
        <v>1415</v>
      </c>
      <c r="E4416" t="s">
        <v>37</v>
      </c>
      <c r="F4416" t="s">
        <v>585</v>
      </c>
      <c r="G4416">
        <v>110</v>
      </c>
      <c r="H4416">
        <v>2775593</v>
      </c>
      <c r="I4416">
        <v>27000000</v>
      </c>
      <c r="J4416">
        <v>6.5</v>
      </c>
      <c r="K4416">
        <f>Table1[[#This Row],[Gross Earning]]-Table1[[#This Row],[Budget]]</f>
        <v>-24224407</v>
      </c>
    </row>
    <row r="4417" spans="1:11">
      <c r="A4417" t="s">
        <v>10075</v>
      </c>
      <c r="B4417" s="3">
        <v>2012</v>
      </c>
      <c r="C4417" t="s">
        <v>4382</v>
      </c>
      <c r="D4417" t="s">
        <v>7043</v>
      </c>
      <c r="E4417" t="s">
        <v>37</v>
      </c>
      <c r="F4417" t="s">
        <v>585</v>
      </c>
      <c r="G4417">
        <v>137</v>
      </c>
      <c r="H4417">
        <v>717753</v>
      </c>
      <c r="I4417">
        <v>25000000</v>
      </c>
      <c r="J4417">
        <v>6.1</v>
      </c>
      <c r="K4417">
        <f>Table1[[#This Row],[Gross Earning]]-Table1[[#This Row],[Budget]]</f>
        <v>-24282247</v>
      </c>
    </row>
    <row r="4418" spans="1:11">
      <c r="A4418" t="s">
        <v>1854</v>
      </c>
      <c r="B4418" s="3">
        <v>2010</v>
      </c>
      <c r="C4418" t="s">
        <v>111</v>
      </c>
      <c r="D4418" t="s">
        <v>1853</v>
      </c>
      <c r="E4418" t="s">
        <v>37</v>
      </c>
      <c r="F4418" t="s">
        <v>95</v>
      </c>
      <c r="G4418">
        <v>101</v>
      </c>
      <c r="H4418">
        <v>55673333</v>
      </c>
      <c r="I4418">
        <v>80000000</v>
      </c>
      <c r="J4418">
        <v>7</v>
      </c>
      <c r="K4418">
        <f>Table1[[#This Row],[Gross Earning]]-Table1[[#This Row],[Budget]]</f>
        <v>-24326667</v>
      </c>
    </row>
    <row r="4419" spans="1:11">
      <c r="A4419" t="s">
        <v>7665</v>
      </c>
      <c r="B4419" s="3">
        <v>2014</v>
      </c>
      <c r="C4419" t="s">
        <v>507</v>
      </c>
      <c r="D4419" t="s">
        <v>464</v>
      </c>
      <c r="E4419" t="s">
        <v>37</v>
      </c>
      <c r="F4419" t="s">
        <v>585</v>
      </c>
      <c r="G4419">
        <v>109</v>
      </c>
      <c r="H4419">
        <v>10499968</v>
      </c>
      <c r="I4419">
        <v>35000000</v>
      </c>
      <c r="J4419">
        <v>5.7</v>
      </c>
      <c r="K4419">
        <f>Table1[[#This Row],[Gross Earning]]-Table1[[#This Row],[Budget]]</f>
        <v>-24500032</v>
      </c>
    </row>
    <row r="4420" spans="1:11">
      <c r="A4420" t="s">
        <v>1595</v>
      </c>
      <c r="B4420" s="3">
        <v>2011</v>
      </c>
      <c r="C4420" t="s">
        <v>809</v>
      </c>
      <c r="D4420" t="s">
        <v>1594</v>
      </c>
      <c r="E4420" t="s">
        <v>37</v>
      </c>
      <c r="F4420" t="s">
        <v>39</v>
      </c>
      <c r="G4420">
        <v>127</v>
      </c>
      <c r="H4420">
        <v>85463309</v>
      </c>
      <c r="I4420">
        <v>110000000</v>
      </c>
      <c r="J4420">
        <v>7.1</v>
      </c>
      <c r="K4420">
        <f>Table1[[#This Row],[Gross Earning]]-Table1[[#This Row],[Budget]]</f>
        <v>-24536691</v>
      </c>
    </row>
    <row r="4421" spans="1:11">
      <c r="A4421" t="s">
        <v>5364</v>
      </c>
      <c r="B4421" s="3">
        <v>2009</v>
      </c>
      <c r="C4421" t="s">
        <v>1847</v>
      </c>
      <c r="D4421" t="s">
        <v>1120</v>
      </c>
      <c r="E4421" t="s">
        <v>37</v>
      </c>
      <c r="F4421" t="s">
        <v>585</v>
      </c>
      <c r="G4421">
        <v>118</v>
      </c>
      <c r="H4421">
        <v>25450527</v>
      </c>
      <c r="I4421">
        <v>50000000</v>
      </c>
      <c r="J4421">
        <v>6.5</v>
      </c>
      <c r="K4421">
        <f>Table1[[#This Row],[Gross Earning]]-Table1[[#This Row],[Budget]]</f>
        <v>-24549473</v>
      </c>
    </row>
    <row r="4422" spans="1:11">
      <c r="A4422" t="s">
        <v>5369</v>
      </c>
      <c r="B4422" s="3">
        <v>1996</v>
      </c>
      <c r="C4422" t="s">
        <v>5367</v>
      </c>
      <c r="D4422" t="s">
        <v>227</v>
      </c>
      <c r="E4422" t="s">
        <v>37</v>
      </c>
      <c r="F4422" t="s">
        <v>585</v>
      </c>
      <c r="G4422">
        <v>101</v>
      </c>
      <c r="H4422">
        <v>25407250</v>
      </c>
      <c r="I4422">
        <v>50000000</v>
      </c>
      <c r="J4422">
        <v>5.7</v>
      </c>
      <c r="K4422">
        <f>Table1[[#This Row],[Gross Earning]]-Table1[[#This Row],[Budget]]</f>
        <v>-24592750</v>
      </c>
    </row>
    <row r="4423" spans="1:11">
      <c r="A4423" t="s">
        <v>5903</v>
      </c>
      <c r="B4423" s="3">
        <v>1996</v>
      </c>
      <c r="C4423" t="s">
        <v>5901</v>
      </c>
      <c r="D4423" t="s">
        <v>3554</v>
      </c>
      <c r="E4423" t="s">
        <v>37</v>
      </c>
      <c r="F4423" t="s">
        <v>585</v>
      </c>
      <c r="G4423">
        <v>91</v>
      </c>
      <c r="H4423">
        <v>20400913</v>
      </c>
      <c r="I4423">
        <v>45000000</v>
      </c>
      <c r="J4423">
        <v>5.3</v>
      </c>
      <c r="K4423">
        <f>Table1[[#This Row],[Gross Earning]]-Table1[[#This Row],[Budget]]</f>
        <v>-24599087</v>
      </c>
    </row>
    <row r="4424" spans="1:11">
      <c r="A4424" t="s">
        <v>2050</v>
      </c>
      <c r="B4424" s="3">
        <v>2013</v>
      </c>
      <c r="C4424" t="s">
        <v>2048</v>
      </c>
      <c r="D4424" t="s">
        <v>59</v>
      </c>
      <c r="E4424" t="s">
        <v>37</v>
      </c>
      <c r="F4424" t="s">
        <v>585</v>
      </c>
      <c r="G4424">
        <v>101</v>
      </c>
      <c r="H4424">
        <v>67344392</v>
      </c>
      <c r="I4424">
        <v>92000000</v>
      </c>
      <c r="J4424">
        <v>5.3</v>
      </c>
      <c r="K4424">
        <f>Table1[[#This Row],[Gross Earning]]-Table1[[#This Row],[Budget]]</f>
        <v>-24655608</v>
      </c>
    </row>
    <row r="4425" spans="1:11">
      <c r="A4425" t="s">
        <v>11271</v>
      </c>
      <c r="B4425" s="3">
        <v>2005</v>
      </c>
      <c r="C4425" t="s">
        <v>2656</v>
      </c>
      <c r="D4425" t="s">
        <v>1752</v>
      </c>
      <c r="E4425" t="s">
        <v>37</v>
      </c>
      <c r="F4425" t="s">
        <v>39</v>
      </c>
      <c r="G4425">
        <v>83</v>
      </c>
      <c r="H4425">
        <v>8326035</v>
      </c>
      <c r="I4425">
        <v>33000000</v>
      </c>
      <c r="J4425">
        <v>5.5</v>
      </c>
      <c r="K4425">
        <f>Table1[[#This Row],[Gross Earning]]-Table1[[#This Row],[Budget]]</f>
        <v>-24673965</v>
      </c>
    </row>
    <row r="4426" spans="1:11">
      <c r="A4426" t="s">
        <v>6720</v>
      </c>
      <c r="B4426" s="3">
        <v>1995</v>
      </c>
      <c r="C4426" t="s">
        <v>1304</v>
      </c>
      <c r="D4426" t="s">
        <v>3409</v>
      </c>
      <c r="E4426" t="s">
        <v>37</v>
      </c>
      <c r="F4426" t="s">
        <v>6723</v>
      </c>
      <c r="G4426">
        <v>131</v>
      </c>
      <c r="H4426">
        <v>20302961</v>
      </c>
      <c r="I4426">
        <v>45000000</v>
      </c>
      <c r="J4426">
        <v>4.5999999999999996</v>
      </c>
      <c r="K4426">
        <f>Table1[[#This Row],[Gross Earning]]-Table1[[#This Row],[Budget]]</f>
        <v>-24697039</v>
      </c>
    </row>
    <row r="4427" spans="1:11">
      <c r="A4427" t="s">
        <v>8663</v>
      </c>
      <c r="B4427" s="3">
        <v>1984</v>
      </c>
      <c r="C4427" t="s">
        <v>8662</v>
      </c>
      <c r="D4427" t="s">
        <v>1935</v>
      </c>
      <c r="E4427" t="s">
        <v>37</v>
      </c>
      <c r="F4427" t="s">
        <v>585</v>
      </c>
      <c r="G4427">
        <v>251</v>
      </c>
      <c r="H4427">
        <v>5300000</v>
      </c>
      <c r="I4427">
        <v>30000000</v>
      </c>
      <c r="J4427">
        <v>8.4</v>
      </c>
      <c r="K4427">
        <f>Table1[[#This Row],[Gross Earning]]-Table1[[#This Row],[Budget]]</f>
        <v>-24700000</v>
      </c>
    </row>
    <row r="4428" spans="1:11">
      <c r="A4428" t="s">
        <v>5963</v>
      </c>
      <c r="B4428" s="3">
        <v>2008</v>
      </c>
      <c r="C4428" t="s">
        <v>5961</v>
      </c>
      <c r="D4428" t="s">
        <v>334</v>
      </c>
      <c r="E4428" t="s">
        <v>37</v>
      </c>
      <c r="F4428" t="s">
        <v>585</v>
      </c>
      <c r="G4428">
        <v>99</v>
      </c>
      <c r="H4428">
        <v>15279680</v>
      </c>
      <c r="I4428">
        <v>40000000</v>
      </c>
      <c r="J4428">
        <v>5.4</v>
      </c>
      <c r="K4428">
        <f>Table1[[#This Row],[Gross Earning]]-Table1[[#This Row],[Budget]]</f>
        <v>-24720320</v>
      </c>
    </row>
    <row r="4429" spans="1:11">
      <c r="A4429" t="s">
        <v>7650</v>
      </c>
      <c r="B4429" s="3">
        <v>2009</v>
      </c>
      <c r="C4429" t="s">
        <v>1687</v>
      </c>
      <c r="D4429" t="s">
        <v>1199</v>
      </c>
      <c r="E4429" t="s">
        <v>37</v>
      </c>
      <c r="F4429" t="s">
        <v>585</v>
      </c>
      <c r="G4429">
        <v>101</v>
      </c>
      <c r="H4429">
        <v>10268846</v>
      </c>
      <c r="I4429">
        <v>35000000</v>
      </c>
      <c r="J4429">
        <v>5.5</v>
      </c>
      <c r="K4429">
        <f>Table1[[#This Row],[Gross Earning]]-Table1[[#This Row],[Budget]]</f>
        <v>-24731154</v>
      </c>
    </row>
    <row r="4430" spans="1:11">
      <c r="A4430" t="s">
        <v>9410</v>
      </c>
      <c r="B4430" s="3">
        <v>2013</v>
      </c>
      <c r="C4430" t="s">
        <v>1104</v>
      </c>
      <c r="D4430" t="s">
        <v>3581</v>
      </c>
      <c r="E4430" t="s">
        <v>37</v>
      </c>
      <c r="F4430" t="s">
        <v>585</v>
      </c>
      <c r="G4430">
        <v>128</v>
      </c>
      <c r="H4430">
        <v>3254172</v>
      </c>
      <c r="I4430">
        <v>28000000</v>
      </c>
      <c r="J4430">
        <v>6.2</v>
      </c>
      <c r="K4430">
        <f>Table1[[#This Row],[Gross Earning]]-Table1[[#This Row],[Budget]]</f>
        <v>-24745828</v>
      </c>
    </row>
    <row r="4431" spans="1:11">
      <c r="A4431" t="s">
        <v>4468</v>
      </c>
      <c r="B4431" s="3">
        <v>2000</v>
      </c>
      <c r="C4431" t="s">
        <v>4107</v>
      </c>
      <c r="D4431" t="s">
        <v>4466</v>
      </c>
      <c r="E4431" t="s">
        <v>37</v>
      </c>
      <c r="F4431" t="s">
        <v>95</v>
      </c>
      <c r="G4431">
        <v>90</v>
      </c>
      <c r="H4431">
        <v>35231365</v>
      </c>
      <c r="I4431">
        <v>60000000</v>
      </c>
      <c r="J4431">
        <v>3.6</v>
      </c>
      <c r="K4431">
        <f>Table1[[#This Row],[Gross Earning]]-Table1[[#This Row],[Budget]]</f>
        <v>-24768635</v>
      </c>
    </row>
    <row r="4432" spans="1:11">
      <c r="A4432" t="s">
        <v>7756</v>
      </c>
      <c r="B4432" s="3">
        <v>2015</v>
      </c>
      <c r="C4432" t="s">
        <v>7754</v>
      </c>
      <c r="D4432" t="s">
        <v>1671</v>
      </c>
      <c r="E4432" t="s">
        <v>37</v>
      </c>
      <c r="F4432" t="s">
        <v>585</v>
      </c>
      <c r="G4432">
        <v>91</v>
      </c>
      <c r="H4432">
        <v>10214013</v>
      </c>
      <c r="I4432">
        <v>35000000</v>
      </c>
      <c r="J4432">
        <v>5.4</v>
      </c>
      <c r="K4432">
        <f>Table1[[#This Row],[Gross Earning]]-Table1[[#This Row],[Budget]]</f>
        <v>-24785987</v>
      </c>
    </row>
    <row r="4433" spans="1:11">
      <c r="A4433" t="s">
        <v>10028</v>
      </c>
      <c r="B4433" s="3">
        <v>2010</v>
      </c>
      <c r="C4433" t="s">
        <v>9646</v>
      </c>
      <c r="D4433" t="s">
        <v>2527</v>
      </c>
      <c r="E4433" t="s">
        <v>1464</v>
      </c>
      <c r="F4433" t="s">
        <v>4830</v>
      </c>
      <c r="G4433">
        <v>134</v>
      </c>
      <c r="H4433">
        <v>183662</v>
      </c>
      <c r="I4433">
        <v>25000000</v>
      </c>
      <c r="J4433">
        <v>7.1</v>
      </c>
      <c r="K4433">
        <f>Table1[[#This Row],[Gross Earning]]-Table1[[#This Row],[Budget]]</f>
        <v>-24816338</v>
      </c>
    </row>
    <row r="4434" spans="1:11">
      <c r="A4434" t="s">
        <v>537</v>
      </c>
      <c r="B4434" s="3">
        <v>2009</v>
      </c>
      <c r="C4434" t="s">
        <v>535</v>
      </c>
      <c r="D4434" t="s">
        <v>227</v>
      </c>
      <c r="E4434" t="s">
        <v>37</v>
      </c>
      <c r="F4434" t="s">
        <v>39</v>
      </c>
      <c r="G4434">
        <v>118</v>
      </c>
      <c r="H4434">
        <v>150167630</v>
      </c>
      <c r="I4434">
        <v>175000000</v>
      </c>
      <c r="J4434">
        <v>5.8</v>
      </c>
      <c r="K4434">
        <f>Table1[[#This Row],[Gross Earning]]-Table1[[#This Row],[Budget]]</f>
        <v>-24832370</v>
      </c>
    </row>
    <row r="4435" spans="1:11">
      <c r="A4435" t="s">
        <v>7764</v>
      </c>
      <c r="B4435" s="3">
        <v>2006</v>
      </c>
      <c r="C4435" t="s">
        <v>1204</v>
      </c>
      <c r="D4435" t="s">
        <v>1849</v>
      </c>
      <c r="E4435" t="s">
        <v>37</v>
      </c>
      <c r="F4435" t="s">
        <v>39</v>
      </c>
      <c r="G4435">
        <v>96</v>
      </c>
      <c r="H4435">
        <v>10139254</v>
      </c>
      <c r="I4435">
        <v>35000000</v>
      </c>
      <c r="J4435">
        <v>7.3</v>
      </c>
      <c r="K4435">
        <f>Table1[[#This Row],[Gross Earning]]-Table1[[#This Row],[Budget]]</f>
        <v>-24860746</v>
      </c>
    </row>
    <row r="4436" spans="1:11">
      <c r="A4436" t="s">
        <v>7683</v>
      </c>
      <c r="B4436" s="3">
        <v>2015</v>
      </c>
      <c r="C4436" t="s">
        <v>435</v>
      </c>
      <c r="D4436" t="s">
        <v>7682</v>
      </c>
      <c r="E4436" t="s">
        <v>37</v>
      </c>
      <c r="F4436" t="s">
        <v>95</v>
      </c>
      <c r="G4436">
        <v>123</v>
      </c>
      <c r="H4436">
        <v>10137502</v>
      </c>
      <c r="I4436">
        <v>35000000</v>
      </c>
      <c r="J4436">
        <v>7.4</v>
      </c>
      <c r="K4436">
        <f>Table1[[#This Row],[Gross Earning]]-Table1[[#This Row],[Budget]]</f>
        <v>-24862498</v>
      </c>
    </row>
    <row r="4437" spans="1:11">
      <c r="A4437" t="s">
        <v>10033</v>
      </c>
      <c r="B4437" s="3">
        <v>2010</v>
      </c>
      <c r="C4437" t="s">
        <v>3778</v>
      </c>
      <c r="D4437" t="s">
        <v>4479</v>
      </c>
      <c r="E4437" t="s">
        <v>37</v>
      </c>
      <c r="F4437" t="s">
        <v>585</v>
      </c>
      <c r="G4437">
        <v>117</v>
      </c>
      <c r="H4437">
        <v>134904</v>
      </c>
      <c r="I4437">
        <v>25000000</v>
      </c>
      <c r="J4437">
        <v>5.7</v>
      </c>
      <c r="K4437">
        <f>Table1[[#This Row],[Gross Earning]]-Table1[[#This Row],[Budget]]</f>
        <v>-24865096</v>
      </c>
    </row>
    <row r="4438" spans="1:11">
      <c r="A4438" t="s">
        <v>10065</v>
      </c>
      <c r="B4438" s="3">
        <v>2014</v>
      </c>
      <c r="C4438" t="s">
        <v>10063</v>
      </c>
      <c r="D4438" t="s">
        <v>777</v>
      </c>
      <c r="E4438" t="s">
        <v>7241</v>
      </c>
      <c r="G4438">
        <v>100</v>
      </c>
      <c r="H4438">
        <v>129115</v>
      </c>
      <c r="I4438">
        <v>25000000</v>
      </c>
      <c r="J4438">
        <v>6.5</v>
      </c>
      <c r="K4438">
        <f>Table1[[#This Row],[Gross Earning]]-Table1[[#This Row],[Budget]]</f>
        <v>-24870885</v>
      </c>
    </row>
    <row r="4439" spans="1:11">
      <c r="A4439" t="s">
        <v>3526</v>
      </c>
      <c r="B4439" s="3">
        <v>2013</v>
      </c>
      <c r="C4439" t="s">
        <v>3523</v>
      </c>
      <c r="D4439" t="s">
        <v>3525</v>
      </c>
      <c r="E4439" t="s">
        <v>37</v>
      </c>
      <c r="F4439" t="s">
        <v>585</v>
      </c>
      <c r="G4439">
        <v>115</v>
      </c>
      <c r="H4439">
        <v>25121291</v>
      </c>
      <c r="I4439">
        <v>50000000</v>
      </c>
      <c r="J4439">
        <v>6.7</v>
      </c>
      <c r="K4439">
        <f>Table1[[#This Row],[Gross Earning]]-Table1[[#This Row],[Budget]]</f>
        <v>-24878709</v>
      </c>
    </row>
    <row r="4440" spans="1:11">
      <c r="A4440" t="s">
        <v>5907</v>
      </c>
      <c r="B4440" s="3">
        <v>1996</v>
      </c>
      <c r="C4440" t="s">
        <v>4218</v>
      </c>
      <c r="D4440" t="s">
        <v>2469</v>
      </c>
      <c r="E4440" t="s">
        <v>37</v>
      </c>
      <c r="F4440" t="s">
        <v>39</v>
      </c>
      <c r="G4440">
        <v>117</v>
      </c>
      <c r="H4440">
        <v>20101861</v>
      </c>
      <c r="I4440">
        <v>45000000</v>
      </c>
      <c r="J4440">
        <v>6</v>
      </c>
      <c r="K4440">
        <f>Table1[[#This Row],[Gross Earning]]-Table1[[#This Row],[Budget]]</f>
        <v>-24898139</v>
      </c>
    </row>
    <row r="4441" spans="1:11">
      <c r="A4441" t="s">
        <v>4263</v>
      </c>
      <c r="B4441" s="3">
        <v>2003</v>
      </c>
      <c r="C4441" t="s">
        <v>4260</v>
      </c>
      <c r="D4441" t="s">
        <v>4262</v>
      </c>
      <c r="E4441" t="s">
        <v>37</v>
      </c>
      <c r="F4441" t="s">
        <v>39</v>
      </c>
      <c r="G4441">
        <v>100</v>
      </c>
      <c r="H4441">
        <v>35096190</v>
      </c>
      <c r="I4441">
        <v>60000000</v>
      </c>
      <c r="J4441">
        <v>6.3</v>
      </c>
      <c r="K4441">
        <f>Table1[[#This Row],[Gross Earning]]-Table1[[#This Row],[Budget]]</f>
        <v>-24903810</v>
      </c>
    </row>
    <row r="4442" spans="1:11">
      <c r="A4442" t="s">
        <v>6887</v>
      </c>
      <c r="B4442" s="3">
        <v>2005</v>
      </c>
      <c r="C4442" t="s">
        <v>2017</v>
      </c>
      <c r="D4442" t="s">
        <v>1961</v>
      </c>
      <c r="E4442" t="s">
        <v>6890</v>
      </c>
      <c r="F4442" t="s">
        <v>585</v>
      </c>
      <c r="G4442">
        <v>112</v>
      </c>
      <c r="H4442">
        <v>77231</v>
      </c>
      <c r="I4442">
        <v>25000000</v>
      </c>
      <c r="J4442">
        <v>6</v>
      </c>
      <c r="K4442">
        <f>Table1[[#This Row],[Gross Earning]]-Table1[[#This Row],[Budget]]</f>
        <v>-24922769</v>
      </c>
    </row>
    <row r="4443" spans="1:11">
      <c r="A4443" t="s">
        <v>7660</v>
      </c>
      <c r="B4443" s="3">
        <v>1998</v>
      </c>
      <c r="C4443" t="s">
        <v>7657</v>
      </c>
      <c r="D4443" t="s">
        <v>1733</v>
      </c>
      <c r="E4443" t="s">
        <v>37</v>
      </c>
      <c r="F4443" t="s">
        <v>585</v>
      </c>
      <c r="G4443">
        <v>91</v>
      </c>
      <c r="H4443">
        <v>10076136</v>
      </c>
      <c r="I4443">
        <v>35000000</v>
      </c>
      <c r="J4443">
        <v>4.8</v>
      </c>
      <c r="K4443">
        <f>Table1[[#This Row],[Gross Earning]]-Table1[[#This Row],[Budget]]</f>
        <v>-24923864</v>
      </c>
    </row>
    <row r="4444" spans="1:11">
      <c r="A4444" t="s">
        <v>9948</v>
      </c>
      <c r="B4444" s="3">
        <v>2009</v>
      </c>
      <c r="C4444" t="s">
        <v>9947</v>
      </c>
      <c r="D4444" t="s">
        <v>7043</v>
      </c>
      <c r="E4444" t="s">
        <v>37</v>
      </c>
      <c r="F4444" t="s">
        <v>585</v>
      </c>
      <c r="G4444">
        <v>111</v>
      </c>
      <c r="H4444">
        <v>56692</v>
      </c>
      <c r="I4444">
        <v>25000000</v>
      </c>
      <c r="J4444">
        <v>7.3</v>
      </c>
      <c r="K4444">
        <f>Table1[[#This Row],[Gross Earning]]-Table1[[#This Row],[Budget]]</f>
        <v>-24943308</v>
      </c>
    </row>
    <row r="4445" spans="1:11">
      <c r="A4445" t="s">
        <v>1796</v>
      </c>
      <c r="B4445" s="3">
        <v>2006</v>
      </c>
      <c r="C4445" t="s">
        <v>1794</v>
      </c>
      <c r="D4445" t="s">
        <v>148</v>
      </c>
      <c r="E4445" t="s">
        <v>37</v>
      </c>
      <c r="F4445" t="s">
        <v>95</v>
      </c>
      <c r="G4445">
        <v>104</v>
      </c>
      <c r="H4445">
        <v>75030163</v>
      </c>
      <c r="I4445">
        <v>100000000</v>
      </c>
      <c r="J4445">
        <v>5.0999999999999996</v>
      </c>
      <c r="K4445">
        <f>Table1[[#This Row],[Gross Earning]]-Table1[[#This Row],[Budget]]</f>
        <v>-24969837</v>
      </c>
    </row>
    <row r="4446" spans="1:11">
      <c r="A4446" t="s">
        <v>13273</v>
      </c>
      <c r="B4446" s="3">
        <v>2001</v>
      </c>
      <c r="C4446" t="s">
        <v>13271</v>
      </c>
      <c r="D4446" t="s">
        <v>13272</v>
      </c>
      <c r="E4446" t="s">
        <v>37</v>
      </c>
      <c r="F4446" t="s">
        <v>39</v>
      </c>
      <c r="G4446">
        <v>105</v>
      </c>
      <c r="H4446">
        <v>22723</v>
      </c>
      <c r="I4446">
        <v>25000000</v>
      </c>
      <c r="J4446">
        <v>4.5</v>
      </c>
      <c r="K4446">
        <f>Table1[[#This Row],[Gross Earning]]-Table1[[#This Row],[Budget]]</f>
        <v>-24977277</v>
      </c>
    </row>
    <row r="4447" spans="1:11">
      <c r="A4447" t="s">
        <v>22819</v>
      </c>
      <c r="B4447" s="3">
        <v>2004</v>
      </c>
      <c r="C4447" t="s">
        <v>22817</v>
      </c>
      <c r="D4447" t="s">
        <v>5788</v>
      </c>
      <c r="E4447" t="s">
        <v>12472</v>
      </c>
      <c r="G4447">
        <v>133</v>
      </c>
      <c r="H4447">
        <v>9910</v>
      </c>
      <c r="I4447">
        <v>25000000</v>
      </c>
      <c r="J4447">
        <v>7.6</v>
      </c>
      <c r="K4447">
        <f>Table1[[#This Row],[Gross Earning]]-Table1[[#This Row],[Budget]]</f>
        <v>-24990090</v>
      </c>
    </row>
    <row r="4448" spans="1:11">
      <c r="A4448" t="s">
        <v>10242</v>
      </c>
      <c r="B4448" s="3">
        <v>2013</v>
      </c>
      <c r="C4448" t="s">
        <v>10240</v>
      </c>
      <c r="D4448" t="s">
        <v>200</v>
      </c>
      <c r="E4448" t="s">
        <v>37</v>
      </c>
      <c r="F4448" t="s">
        <v>95</v>
      </c>
      <c r="G4448">
        <v>100</v>
      </c>
      <c r="H4448">
        <v>4756</v>
      </c>
      <c r="I4448">
        <v>25000000</v>
      </c>
      <c r="J4448">
        <v>5.4</v>
      </c>
      <c r="K4448">
        <f>Table1[[#This Row],[Gross Earning]]-Table1[[#This Row],[Budget]]</f>
        <v>-24995244</v>
      </c>
    </row>
    <row r="4449" spans="1:11">
      <c r="A4449" t="s">
        <v>6897</v>
      </c>
      <c r="B4449" s="3">
        <v>2011</v>
      </c>
      <c r="C4449" t="s">
        <v>1983</v>
      </c>
      <c r="D4449" t="s">
        <v>6896</v>
      </c>
      <c r="E4449" t="s">
        <v>1464</v>
      </c>
      <c r="F4449" t="s">
        <v>95</v>
      </c>
      <c r="G4449">
        <v>90</v>
      </c>
      <c r="I4449">
        <v>25000000</v>
      </c>
      <c r="J4449">
        <v>6.8</v>
      </c>
      <c r="K4449">
        <f>Table1[[#This Row],[Gross Earning]]-Table1[[#This Row],[Budget]]</f>
        <v>-25000000</v>
      </c>
    </row>
    <row r="4450" spans="1:11">
      <c r="A4450" t="s">
        <v>9158</v>
      </c>
      <c r="B4450" s="3">
        <v>1985</v>
      </c>
      <c r="C4450" t="s">
        <v>9154</v>
      </c>
      <c r="D4450" t="s">
        <v>9156</v>
      </c>
      <c r="E4450" t="s">
        <v>37</v>
      </c>
      <c r="F4450" t="s">
        <v>95</v>
      </c>
      <c r="G4450">
        <v>109</v>
      </c>
      <c r="I4450">
        <v>25000000</v>
      </c>
      <c r="J4450">
        <v>6.7</v>
      </c>
      <c r="K4450">
        <f>Table1[[#This Row],[Gross Earning]]-Table1[[#This Row],[Budget]]</f>
        <v>-25000000</v>
      </c>
    </row>
    <row r="4451" spans="1:11">
      <c r="A4451" t="s">
        <v>9861</v>
      </c>
      <c r="B4451" s="3">
        <v>1985</v>
      </c>
      <c r="C4451" t="s">
        <v>7404</v>
      </c>
      <c r="D4451" t="s">
        <v>2208</v>
      </c>
      <c r="E4451" t="s">
        <v>37</v>
      </c>
      <c r="F4451" t="s">
        <v>585</v>
      </c>
      <c r="G4451">
        <v>101</v>
      </c>
      <c r="I4451">
        <v>25000000</v>
      </c>
      <c r="J4451">
        <v>6.1</v>
      </c>
      <c r="K4451">
        <f>Table1[[#This Row],[Gross Earning]]-Table1[[#This Row],[Budget]]</f>
        <v>-25000000</v>
      </c>
    </row>
    <row r="4452" spans="1:11">
      <c r="A4452" t="s">
        <v>9953</v>
      </c>
      <c r="B4452" s="3">
        <v>1984</v>
      </c>
      <c r="C4452" t="s">
        <v>9951</v>
      </c>
      <c r="D4452" t="s">
        <v>173</v>
      </c>
      <c r="E4452" t="s">
        <v>37</v>
      </c>
      <c r="F4452" t="s">
        <v>95</v>
      </c>
      <c r="G4452">
        <v>117</v>
      </c>
      <c r="I4452">
        <v>25000000</v>
      </c>
      <c r="J4452">
        <v>4.8</v>
      </c>
      <c r="K4452">
        <f>Table1[[#This Row],[Gross Earning]]-Table1[[#This Row],[Budget]]</f>
        <v>-25000000</v>
      </c>
    </row>
    <row r="4453" spans="1:11">
      <c r="A4453" t="s">
        <v>9989</v>
      </c>
      <c r="B4453" s="3">
        <v>2011</v>
      </c>
      <c r="C4453" t="s">
        <v>3817</v>
      </c>
      <c r="D4453" t="s">
        <v>2527</v>
      </c>
      <c r="E4453" t="s">
        <v>37</v>
      </c>
      <c r="F4453" t="s">
        <v>585</v>
      </c>
      <c r="G4453">
        <v>80</v>
      </c>
      <c r="I4453">
        <v>25000000</v>
      </c>
      <c r="J4453">
        <v>7.2</v>
      </c>
      <c r="K4453">
        <f>Table1[[#This Row],[Gross Earning]]-Table1[[#This Row],[Budget]]</f>
        <v>-25000000</v>
      </c>
    </row>
    <row r="4454" spans="1:11">
      <c r="A4454" t="s">
        <v>10040</v>
      </c>
      <c r="B4454" s="3">
        <v>2009</v>
      </c>
      <c r="C4454" t="s">
        <v>10037</v>
      </c>
      <c r="D4454" t="s">
        <v>3254</v>
      </c>
      <c r="E4454" t="s">
        <v>37</v>
      </c>
      <c r="F4454" t="s">
        <v>277</v>
      </c>
      <c r="G4454">
        <v>80</v>
      </c>
      <c r="I4454">
        <v>25000000</v>
      </c>
      <c r="J4454">
        <v>2.9</v>
      </c>
      <c r="K4454">
        <f>Table1[[#This Row],[Gross Earning]]-Table1[[#This Row],[Budget]]</f>
        <v>-25000000</v>
      </c>
    </row>
    <row r="4455" spans="1:11">
      <c r="A4455" t="s">
        <v>10045</v>
      </c>
      <c r="B4455" s="3">
        <v>2010</v>
      </c>
      <c r="C4455" t="s">
        <v>10043</v>
      </c>
      <c r="D4455" t="s">
        <v>471</v>
      </c>
      <c r="E4455" t="s">
        <v>5641</v>
      </c>
      <c r="F4455" t="s">
        <v>277</v>
      </c>
      <c r="G4455">
        <v>85</v>
      </c>
      <c r="I4455">
        <v>25000000</v>
      </c>
      <c r="J4455">
        <v>5.2</v>
      </c>
      <c r="K4455">
        <f>Table1[[#This Row],[Gross Earning]]-Table1[[#This Row],[Budget]]</f>
        <v>-25000000</v>
      </c>
    </row>
    <row r="4456" spans="1:11">
      <c r="A4456" t="s">
        <v>10054</v>
      </c>
      <c r="B4456" s="3">
        <v>2011</v>
      </c>
      <c r="C4456" t="s">
        <v>10052</v>
      </c>
      <c r="D4456" t="s">
        <v>10053</v>
      </c>
      <c r="E4456" t="s">
        <v>37</v>
      </c>
      <c r="F4456" t="s">
        <v>585</v>
      </c>
      <c r="G4456">
        <v>121</v>
      </c>
      <c r="I4456">
        <v>25000000</v>
      </c>
      <c r="J4456">
        <v>6.2</v>
      </c>
      <c r="K4456">
        <f>Table1[[#This Row],[Gross Earning]]-Table1[[#This Row],[Budget]]</f>
        <v>-25000000</v>
      </c>
    </row>
    <row r="4457" spans="1:11">
      <c r="A4457" t="s">
        <v>10059</v>
      </c>
      <c r="B4457" s="3">
        <v>1970</v>
      </c>
      <c r="C4457" t="s">
        <v>10057</v>
      </c>
      <c r="D4457" t="s">
        <v>1017</v>
      </c>
      <c r="E4457" t="s">
        <v>37</v>
      </c>
      <c r="F4457" t="s">
        <v>277</v>
      </c>
      <c r="G4457">
        <v>134</v>
      </c>
      <c r="I4457">
        <v>25000000</v>
      </c>
      <c r="J4457">
        <v>7.3</v>
      </c>
      <c r="K4457">
        <f>Table1[[#This Row],[Gross Earning]]-Table1[[#This Row],[Budget]]</f>
        <v>-25000000</v>
      </c>
    </row>
    <row r="4458" spans="1:11">
      <c r="A4458" t="s">
        <v>10069</v>
      </c>
      <c r="B4458" s="3">
        <v>2014</v>
      </c>
      <c r="C4458" t="s">
        <v>9330</v>
      </c>
      <c r="D4458" t="s">
        <v>59</v>
      </c>
      <c r="E4458" t="s">
        <v>37</v>
      </c>
      <c r="F4458" t="s">
        <v>39</v>
      </c>
      <c r="G4458">
        <v>100</v>
      </c>
      <c r="I4458">
        <v>25000000</v>
      </c>
      <c r="J4458">
        <v>4.0999999999999996</v>
      </c>
      <c r="K4458">
        <f>Table1[[#This Row],[Gross Earning]]-Table1[[#This Row],[Budget]]</f>
        <v>-25000000</v>
      </c>
    </row>
    <row r="4459" spans="1:11">
      <c r="A4459" t="s">
        <v>11505</v>
      </c>
      <c r="B4459" s="3">
        <v>2008</v>
      </c>
      <c r="C4459" t="s">
        <v>3873</v>
      </c>
      <c r="D4459" t="s">
        <v>1017</v>
      </c>
      <c r="E4459" t="s">
        <v>1946</v>
      </c>
      <c r="F4459" t="s">
        <v>585</v>
      </c>
      <c r="G4459">
        <v>102</v>
      </c>
      <c r="I4459">
        <v>25000000</v>
      </c>
      <c r="J4459">
        <v>6.2</v>
      </c>
      <c r="K4459">
        <f>Table1[[#This Row],[Gross Earning]]-Table1[[#This Row],[Budget]]</f>
        <v>-25000000</v>
      </c>
    </row>
    <row r="4460" spans="1:11">
      <c r="A4460" t="s">
        <v>12469</v>
      </c>
      <c r="B4460" s="3">
        <v>2007</v>
      </c>
      <c r="C4460" t="s">
        <v>12467</v>
      </c>
      <c r="D4460" t="s">
        <v>6351</v>
      </c>
      <c r="E4460" t="s">
        <v>12472</v>
      </c>
      <c r="G4460">
        <v>270</v>
      </c>
      <c r="I4460">
        <v>25000000</v>
      </c>
      <c r="J4460">
        <v>6.6</v>
      </c>
      <c r="K4460">
        <f>Table1[[#This Row],[Gross Earning]]-Table1[[#This Row],[Budget]]</f>
        <v>-25000000</v>
      </c>
    </row>
    <row r="4461" spans="1:11">
      <c r="A4461" t="s">
        <v>6732</v>
      </c>
      <c r="B4461" s="3">
        <v>2000</v>
      </c>
      <c r="C4461" t="s">
        <v>6731</v>
      </c>
      <c r="D4461" t="s">
        <v>464</v>
      </c>
      <c r="E4461" t="s">
        <v>37</v>
      </c>
      <c r="F4461" t="s">
        <v>585</v>
      </c>
      <c r="G4461">
        <v>102</v>
      </c>
      <c r="H4461">
        <v>14967182</v>
      </c>
      <c r="I4461">
        <v>40000000</v>
      </c>
      <c r="J4461">
        <v>5.0999999999999996</v>
      </c>
      <c r="K4461">
        <f>Table1[[#This Row],[Gross Earning]]-Table1[[#This Row],[Budget]]</f>
        <v>-25032818</v>
      </c>
    </row>
    <row r="4462" spans="1:11">
      <c r="A4462" t="s">
        <v>6728</v>
      </c>
      <c r="B4462" s="3">
        <v>1995</v>
      </c>
      <c r="C4462" t="s">
        <v>5328</v>
      </c>
      <c r="D4462" t="s">
        <v>334</v>
      </c>
      <c r="E4462" t="s">
        <v>37</v>
      </c>
      <c r="F4462" t="s">
        <v>585</v>
      </c>
      <c r="G4462">
        <v>101</v>
      </c>
      <c r="H4462">
        <v>14942422</v>
      </c>
      <c r="I4462">
        <v>40000000</v>
      </c>
      <c r="J4462">
        <v>5.9</v>
      </c>
      <c r="K4462">
        <f>Table1[[#This Row],[Gross Earning]]-Table1[[#This Row],[Budget]]</f>
        <v>-25057578</v>
      </c>
    </row>
    <row r="4463" spans="1:11">
      <c r="A4463" t="s">
        <v>5921</v>
      </c>
      <c r="B4463" s="3">
        <v>2001</v>
      </c>
      <c r="C4463" t="s">
        <v>5918</v>
      </c>
      <c r="D4463" t="s">
        <v>2142</v>
      </c>
      <c r="E4463" t="s">
        <v>37</v>
      </c>
      <c r="F4463" t="s">
        <v>585</v>
      </c>
      <c r="G4463">
        <v>124</v>
      </c>
      <c r="H4463">
        <v>19719930</v>
      </c>
      <c r="I4463">
        <v>45000000</v>
      </c>
      <c r="J4463">
        <v>6.8</v>
      </c>
      <c r="K4463">
        <f>Table1[[#This Row],[Gross Earning]]-Table1[[#This Row],[Budget]]</f>
        <v>-25280070</v>
      </c>
    </row>
    <row r="4464" spans="1:11">
      <c r="A4464" t="s">
        <v>2231</v>
      </c>
      <c r="B4464" s="3">
        <v>2016</v>
      </c>
      <c r="C4464" t="s">
        <v>1071</v>
      </c>
      <c r="D4464" t="s">
        <v>2230</v>
      </c>
      <c r="E4464" t="s">
        <v>37</v>
      </c>
      <c r="F4464" t="s">
        <v>39</v>
      </c>
      <c r="G4464">
        <v>129</v>
      </c>
      <c r="H4464">
        <v>64685359</v>
      </c>
      <c r="I4464">
        <v>90000000</v>
      </c>
      <c r="J4464">
        <v>6.9</v>
      </c>
      <c r="K4464">
        <f>Table1[[#This Row],[Gross Earning]]-Table1[[#This Row],[Budget]]</f>
        <v>-25314641</v>
      </c>
    </row>
    <row r="4465" spans="1:11">
      <c r="A4465" t="s">
        <v>9647</v>
      </c>
      <c r="B4465" s="3">
        <v>2013</v>
      </c>
      <c r="C4465" t="s">
        <v>9646</v>
      </c>
      <c r="D4465" t="s">
        <v>2125</v>
      </c>
      <c r="E4465" t="s">
        <v>37</v>
      </c>
      <c r="F4465" t="s">
        <v>585</v>
      </c>
      <c r="G4465">
        <v>144</v>
      </c>
      <c r="H4465">
        <v>41229</v>
      </c>
      <c r="I4465">
        <v>25500000</v>
      </c>
      <c r="J4465">
        <v>6.5</v>
      </c>
      <c r="K4465">
        <f>Table1[[#This Row],[Gross Earning]]-Table1[[#This Row],[Budget]]</f>
        <v>-25458771</v>
      </c>
    </row>
    <row r="4466" spans="1:11">
      <c r="A4466" t="s">
        <v>9132</v>
      </c>
      <c r="B4466" s="3">
        <v>2011</v>
      </c>
      <c r="C4466" t="s">
        <v>428</v>
      </c>
      <c r="D4466" t="s">
        <v>2819</v>
      </c>
      <c r="E4466" t="s">
        <v>37</v>
      </c>
      <c r="F4466" t="s">
        <v>39</v>
      </c>
      <c r="G4466">
        <v>130</v>
      </c>
      <c r="H4466">
        <v>4463292</v>
      </c>
      <c r="I4466">
        <v>30000000</v>
      </c>
      <c r="J4466">
        <v>6.9</v>
      </c>
      <c r="K4466">
        <f>Table1[[#This Row],[Gross Earning]]-Table1[[#This Row],[Budget]]</f>
        <v>-25536708</v>
      </c>
    </row>
    <row r="4467" spans="1:11">
      <c r="A4467" t="s">
        <v>6753</v>
      </c>
      <c r="B4467" s="3">
        <v>2002</v>
      </c>
      <c r="C4467" t="s">
        <v>4437</v>
      </c>
      <c r="D4467" t="s">
        <v>1681</v>
      </c>
      <c r="E4467" t="s">
        <v>37</v>
      </c>
      <c r="F4467" t="s">
        <v>39</v>
      </c>
      <c r="G4467">
        <v>103</v>
      </c>
      <c r="H4467">
        <v>14448589</v>
      </c>
      <c r="I4467">
        <v>40000000</v>
      </c>
      <c r="J4467">
        <v>5.8</v>
      </c>
      <c r="K4467">
        <f>Table1[[#This Row],[Gross Earning]]-Table1[[#This Row],[Budget]]</f>
        <v>-25551411</v>
      </c>
    </row>
    <row r="4468" spans="1:11">
      <c r="A4468" t="s">
        <v>5927</v>
      </c>
      <c r="B4468" s="3">
        <v>2005</v>
      </c>
      <c r="C4468" t="s">
        <v>5925</v>
      </c>
      <c r="D4468" t="s">
        <v>5926</v>
      </c>
      <c r="E4468" t="s">
        <v>37</v>
      </c>
      <c r="F4468" t="s">
        <v>39</v>
      </c>
      <c r="G4468">
        <v>134</v>
      </c>
      <c r="H4468">
        <v>19377727</v>
      </c>
      <c r="I4468">
        <v>45000000</v>
      </c>
      <c r="J4468">
        <v>6.4</v>
      </c>
      <c r="K4468">
        <f>Table1[[#This Row],[Gross Earning]]-Table1[[#This Row],[Budget]]</f>
        <v>-25622273</v>
      </c>
    </row>
    <row r="4469" spans="1:11">
      <c r="A4469" t="s">
        <v>6759</v>
      </c>
      <c r="B4469" s="3">
        <v>1992</v>
      </c>
      <c r="C4469" t="s">
        <v>5367</v>
      </c>
      <c r="D4469" t="s">
        <v>6757</v>
      </c>
      <c r="E4469" t="s">
        <v>37</v>
      </c>
      <c r="F4469" t="s">
        <v>39</v>
      </c>
      <c r="G4469">
        <v>99</v>
      </c>
      <c r="H4469">
        <v>14358033</v>
      </c>
      <c r="I4469">
        <v>40000000</v>
      </c>
      <c r="J4469">
        <v>5.9</v>
      </c>
      <c r="K4469">
        <f>Table1[[#This Row],[Gross Earning]]-Table1[[#This Row],[Budget]]</f>
        <v>-25641967</v>
      </c>
    </row>
    <row r="4470" spans="1:11">
      <c r="A4470" t="s">
        <v>8002</v>
      </c>
      <c r="B4470" s="3">
        <v>1996</v>
      </c>
      <c r="C4470" t="s">
        <v>6997</v>
      </c>
      <c r="D4470" t="s">
        <v>515</v>
      </c>
      <c r="E4470" t="s">
        <v>37</v>
      </c>
      <c r="F4470" t="s">
        <v>95</v>
      </c>
      <c r="G4470">
        <v>110</v>
      </c>
      <c r="H4470">
        <v>4357000</v>
      </c>
      <c r="I4470">
        <v>30000000</v>
      </c>
      <c r="J4470">
        <v>5.3</v>
      </c>
      <c r="K4470">
        <f>Table1[[#This Row],[Gross Earning]]-Table1[[#This Row],[Budget]]</f>
        <v>-25643000</v>
      </c>
    </row>
    <row r="4471" spans="1:11">
      <c r="A4471" t="s">
        <v>6196</v>
      </c>
      <c r="B4471" s="3">
        <v>2009</v>
      </c>
      <c r="C4471" t="s">
        <v>4176</v>
      </c>
      <c r="D4471" t="s">
        <v>1752</v>
      </c>
      <c r="E4471" t="s">
        <v>1464</v>
      </c>
      <c r="F4471" t="s">
        <v>585</v>
      </c>
      <c r="G4471">
        <v>105</v>
      </c>
      <c r="H4471">
        <v>1260917</v>
      </c>
      <c r="I4471">
        <v>27000000</v>
      </c>
      <c r="J4471">
        <v>7.2</v>
      </c>
      <c r="K4471">
        <f>Table1[[#This Row],[Gross Earning]]-Table1[[#This Row],[Budget]]</f>
        <v>-25739083</v>
      </c>
    </row>
    <row r="4472" spans="1:11">
      <c r="A4472" t="s">
        <v>9316</v>
      </c>
      <c r="B4472" s="3">
        <v>2001</v>
      </c>
      <c r="C4472" t="s">
        <v>9314</v>
      </c>
      <c r="D4472" t="s">
        <v>3277</v>
      </c>
      <c r="E4472" t="s">
        <v>37</v>
      </c>
      <c r="F4472" t="s">
        <v>585</v>
      </c>
      <c r="G4472">
        <v>118</v>
      </c>
      <c r="H4472">
        <v>16252765</v>
      </c>
      <c r="I4472">
        <v>42000000</v>
      </c>
      <c r="J4472">
        <v>6</v>
      </c>
      <c r="K4472">
        <f>Table1[[#This Row],[Gross Earning]]-Table1[[#This Row],[Budget]]</f>
        <v>-25747235</v>
      </c>
    </row>
    <row r="4473" spans="1:11">
      <c r="A4473" t="s">
        <v>6162</v>
      </c>
      <c r="B4473" s="3">
        <v>2005</v>
      </c>
      <c r="C4473" t="s">
        <v>5349</v>
      </c>
      <c r="D4473" t="s">
        <v>2125</v>
      </c>
      <c r="E4473" t="s">
        <v>37</v>
      </c>
      <c r="F4473" t="s">
        <v>585</v>
      </c>
      <c r="G4473">
        <v>122</v>
      </c>
      <c r="H4473">
        <v>24127895</v>
      </c>
      <c r="I4473">
        <v>50000000</v>
      </c>
      <c r="J4473">
        <v>7.6</v>
      </c>
      <c r="K4473">
        <f>Table1[[#This Row],[Gross Earning]]-Table1[[#This Row],[Budget]]</f>
        <v>-25872105</v>
      </c>
    </row>
    <row r="4474" spans="1:11">
      <c r="A4474" t="s">
        <v>973</v>
      </c>
      <c r="B4474" s="3">
        <v>2016</v>
      </c>
      <c r="C4474" t="s">
        <v>969</v>
      </c>
      <c r="D4474" t="s">
        <v>971</v>
      </c>
      <c r="E4474" t="s">
        <v>37</v>
      </c>
      <c r="F4474" t="s">
        <v>39</v>
      </c>
      <c r="G4474">
        <v>116</v>
      </c>
      <c r="H4474">
        <v>118099659</v>
      </c>
      <c r="I4474">
        <v>144000000</v>
      </c>
      <c r="J4474">
        <v>5.5</v>
      </c>
      <c r="K4474">
        <f>Table1[[#This Row],[Gross Earning]]-Table1[[#This Row],[Budget]]</f>
        <v>-25900341</v>
      </c>
    </row>
    <row r="4475" spans="1:11">
      <c r="A4475" t="s">
        <v>3789</v>
      </c>
      <c r="B4475" s="3">
        <v>1999</v>
      </c>
      <c r="C4475" t="s">
        <v>685</v>
      </c>
      <c r="D4475" t="s">
        <v>3409</v>
      </c>
      <c r="E4475" t="s">
        <v>37</v>
      </c>
      <c r="F4475" t="s">
        <v>585</v>
      </c>
      <c r="G4475">
        <v>151</v>
      </c>
      <c r="H4475">
        <v>37023395</v>
      </c>
      <c r="I4475">
        <v>63000000</v>
      </c>
      <c r="J4475">
        <v>8.8000000000000007</v>
      </c>
      <c r="K4475">
        <f>Table1[[#This Row],[Gross Earning]]-Table1[[#This Row],[Budget]]</f>
        <v>-25976605</v>
      </c>
    </row>
    <row r="4476" spans="1:11">
      <c r="A4476" t="s">
        <v>5384</v>
      </c>
      <c r="B4476" s="3">
        <v>2004</v>
      </c>
      <c r="C4476" t="s">
        <v>5382</v>
      </c>
      <c r="D4476" t="s">
        <v>5383</v>
      </c>
      <c r="E4476" t="s">
        <v>37</v>
      </c>
      <c r="F4476" t="s">
        <v>585</v>
      </c>
      <c r="G4476">
        <v>119</v>
      </c>
      <c r="H4476">
        <v>24006726</v>
      </c>
      <c r="I4476">
        <v>50000000</v>
      </c>
      <c r="J4476">
        <v>7.3</v>
      </c>
      <c r="K4476">
        <f>Table1[[#This Row],[Gross Earning]]-Table1[[#This Row],[Budget]]</f>
        <v>-25993274</v>
      </c>
    </row>
    <row r="4477" spans="1:11">
      <c r="A4477" t="s">
        <v>9339</v>
      </c>
      <c r="B4477" s="3">
        <v>1997</v>
      </c>
      <c r="C4477" t="s">
        <v>9337</v>
      </c>
      <c r="D4477" t="s">
        <v>7406</v>
      </c>
      <c r="E4477" t="s">
        <v>37</v>
      </c>
      <c r="F4477" t="s">
        <v>585</v>
      </c>
      <c r="G4477">
        <v>100</v>
      </c>
      <c r="I4477">
        <v>26000000</v>
      </c>
      <c r="J4477">
        <v>6.3</v>
      </c>
      <c r="K4477">
        <f>Table1[[#This Row],[Gross Earning]]-Table1[[#This Row],[Budget]]</f>
        <v>-26000000</v>
      </c>
    </row>
    <row r="4478" spans="1:11">
      <c r="A4478" t="s">
        <v>9348</v>
      </c>
      <c r="B4478" s="3">
        <v>2015</v>
      </c>
      <c r="C4478" t="s">
        <v>4166</v>
      </c>
      <c r="D4478" t="s">
        <v>1681</v>
      </c>
      <c r="E4478" t="s">
        <v>37</v>
      </c>
      <c r="F4478" t="s">
        <v>39</v>
      </c>
      <c r="G4478">
        <v>100</v>
      </c>
      <c r="I4478">
        <v>26000000</v>
      </c>
      <c r="J4478">
        <v>4</v>
      </c>
      <c r="K4478">
        <f>Table1[[#This Row],[Gross Earning]]-Table1[[#This Row],[Budget]]</f>
        <v>-26000000</v>
      </c>
    </row>
    <row r="4479" spans="1:11">
      <c r="A4479" t="s">
        <v>9421</v>
      </c>
      <c r="B4479" s="3">
        <v>2014</v>
      </c>
      <c r="C4479" t="s">
        <v>9418</v>
      </c>
      <c r="D4479" t="s">
        <v>9420</v>
      </c>
      <c r="E4479" t="s">
        <v>5641</v>
      </c>
      <c r="G4479">
        <v>107</v>
      </c>
      <c r="I4479">
        <v>26000000</v>
      </c>
      <c r="J4479">
        <v>5.4</v>
      </c>
      <c r="K4479">
        <f>Table1[[#This Row],[Gross Earning]]-Table1[[#This Row],[Budget]]</f>
        <v>-26000000</v>
      </c>
    </row>
    <row r="4480" spans="1:11">
      <c r="A4480" t="s">
        <v>6738</v>
      </c>
      <c r="B4480" s="3">
        <v>2012</v>
      </c>
      <c r="C4480" t="s">
        <v>6736</v>
      </c>
      <c r="D4480" t="s">
        <v>4075</v>
      </c>
      <c r="E4480" t="s">
        <v>37</v>
      </c>
      <c r="F4480" t="s">
        <v>39</v>
      </c>
      <c r="G4480">
        <v>114</v>
      </c>
      <c r="H4480">
        <v>18996755</v>
      </c>
      <c r="I4480">
        <v>45000000</v>
      </c>
      <c r="J4480">
        <v>7.6</v>
      </c>
      <c r="K4480">
        <f>Table1[[#This Row],[Gross Earning]]-Table1[[#This Row],[Budget]]</f>
        <v>-26003245</v>
      </c>
    </row>
    <row r="4481" spans="1:11">
      <c r="A4481" t="s">
        <v>3762</v>
      </c>
      <c r="B4481" s="3">
        <v>1998</v>
      </c>
      <c r="C4481" t="s">
        <v>3066</v>
      </c>
      <c r="D4481" t="s">
        <v>2527</v>
      </c>
      <c r="E4481" t="s">
        <v>37</v>
      </c>
      <c r="F4481" t="s">
        <v>585</v>
      </c>
      <c r="G4481">
        <v>143</v>
      </c>
      <c r="H4481">
        <v>38966057</v>
      </c>
      <c r="I4481">
        <v>65000000</v>
      </c>
      <c r="J4481">
        <v>6.7</v>
      </c>
      <c r="K4481">
        <f>Table1[[#This Row],[Gross Earning]]-Table1[[#This Row],[Budget]]</f>
        <v>-26033943</v>
      </c>
    </row>
    <row r="4482" spans="1:11">
      <c r="A4482" t="s">
        <v>8704</v>
      </c>
      <c r="B4482" s="3">
        <v>2007</v>
      </c>
      <c r="C4482" t="s">
        <v>8702</v>
      </c>
      <c r="D4482" t="s">
        <v>8703</v>
      </c>
      <c r="E4482" t="s">
        <v>37</v>
      </c>
      <c r="F4482" t="s">
        <v>585</v>
      </c>
      <c r="G4482">
        <v>160</v>
      </c>
      <c r="H4482">
        <v>3904982</v>
      </c>
      <c r="I4482">
        <v>30000000</v>
      </c>
      <c r="J4482">
        <v>7.5</v>
      </c>
      <c r="K4482">
        <f>Table1[[#This Row],[Gross Earning]]-Table1[[#This Row],[Budget]]</f>
        <v>-26095018</v>
      </c>
    </row>
    <row r="4483" spans="1:11">
      <c r="A4483" t="s">
        <v>6794</v>
      </c>
      <c r="B4483" s="3">
        <v>2009</v>
      </c>
      <c r="C4483" t="s">
        <v>1744</v>
      </c>
      <c r="D4483" t="s">
        <v>1930</v>
      </c>
      <c r="E4483" t="s">
        <v>37</v>
      </c>
      <c r="F4483" t="s">
        <v>39</v>
      </c>
      <c r="G4483">
        <v>109</v>
      </c>
      <c r="H4483">
        <v>13838130</v>
      </c>
      <c r="I4483">
        <v>40000000</v>
      </c>
      <c r="J4483">
        <v>5.9</v>
      </c>
      <c r="K4483">
        <f>Table1[[#This Row],[Gross Earning]]-Table1[[#This Row],[Budget]]</f>
        <v>-26161870</v>
      </c>
    </row>
    <row r="4484" spans="1:11">
      <c r="A4484" t="s">
        <v>3903</v>
      </c>
      <c r="B4484" s="3">
        <v>2001</v>
      </c>
      <c r="C4484" t="s">
        <v>3902</v>
      </c>
      <c r="D4484" t="s">
        <v>422</v>
      </c>
      <c r="E4484" t="s">
        <v>37</v>
      </c>
      <c r="F4484" t="s">
        <v>585</v>
      </c>
      <c r="G4484">
        <v>125</v>
      </c>
      <c r="H4484">
        <v>15738632</v>
      </c>
      <c r="I4484">
        <v>42000000</v>
      </c>
      <c r="J4484">
        <v>5.9</v>
      </c>
      <c r="K4484">
        <f>Table1[[#This Row],[Gross Earning]]-Table1[[#This Row],[Budget]]</f>
        <v>-26261368</v>
      </c>
    </row>
    <row r="4485" spans="1:11">
      <c r="A4485" t="s">
        <v>2285</v>
      </c>
      <c r="B4485" s="3">
        <v>2005</v>
      </c>
      <c r="C4485" t="s">
        <v>850</v>
      </c>
      <c r="D4485" t="s">
        <v>1634</v>
      </c>
      <c r="E4485" t="s">
        <v>37</v>
      </c>
      <c r="F4485" t="s">
        <v>39</v>
      </c>
      <c r="G4485">
        <v>144</v>
      </c>
      <c r="H4485">
        <v>61644321</v>
      </c>
      <c r="I4485">
        <v>88000000</v>
      </c>
      <c r="J4485">
        <v>8</v>
      </c>
      <c r="K4485">
        <f>Table1[[#This Row],[Gross Earning]]-Table1[[#This Row],[Budget]]</f>
        <v>-26355679</v>
      </c>
    </row>
    <row r="4486" spans="1:11">
      <c r="A4486" t="s">
        <v>3099</v>
      </c>
      <c r="B4486" s="3">
        <v>2003</v>
      </c>
      <c r="C4486" t="s">
        <v>3098</v>
      </c>
      <c r="D4486" t="s">
        <v>1910</v>
      </c>
      <c r="E4486" t="s">
        <v>37</v>
      </c>
      <c r="F4486" t="s">
        <v>585</v>
      </c>
      <c r="G4486">
        <v>142</v>
      </c>
      <c r="H4486">
        <v>43426961</v>
      </c>
      <c r="I4486">
        <v>70000000</v>
      </c>
      <c r="J4486">
        <v>6.6</v>
      </c>
      <c r="K4486">
        <f>Table1[[#This Row],[Gross Earning]]-Table1[[#This Row],[Budget]]</f>
        <v>-26573039</v>
      </c>
    </row>
    <row r="4487" spans="1:11">
      <c r="A4487" t="s">
        <v>6784</v>
      </c>
      <c r="B4487" s="3">
        <v>1999</v>
      </c>
      <c r="C4487" t="s">
        <v>6783</v>
      </c>
      <c r="D4487" t="s">
        <v>3409</v>
      </c>
      <c r="E4487" t="s">
        <v>37</v>
      </c>
      <c r="F4487" t="s">
        <v>39</v>
      </c>
      <c r="G4487">
        <v>106</v>
      </c>
      <c r="H4487">
        <v>13376506</v>
      </c>
      <c r="I4487">
        <v>40000000</v>
      </c>
      <c r="J4487">
        <v>6.3</v>
      </c>
      <c r="K4487">
        <f>Table1[[#This Row],[Gross Earning]]-Table1[[#This Row],[Budget]]</f>
        <v>-26623494</v>
      </c>
    </row>
    <row r="4488" spans="1:11">
      <c r="A4488" t="s">
        <v>7807</v>
      </c>
      <c r="B4488" s="3">
        <v>2013</v>
      </c>
      <c r="C4488" t="s">
        <v>6667</v>
      </c>
      <c r="D4488" t="s">
        <v>5940</v>
      </c>
      <c r="E4488" t="s">
        <v>37</v>
      </c>
      <c r="F4488" t="s">
        <v>39</v>
      </c>
      <c r="G4488">
        <v>141</v>
      </c>
      <c r="H4488">
        <v>8324748</v>
      </c>
      <c r="I4488">
        <v>35000000</v>
      </c>
      <c r="J4488">
        <v>7.1</v>
      </c>
      <c r="K4488">
        <f>Table1[[#This Row],[Gross Earning]]-Table1[[#This Row],[Budget]]</f>
        <v>-26675252</v>
      </c>
    </row>
    <row r="4489" spans="1:11">
      <c r="A4489" t="s">
        <v>4481</v>
      </c>
      <c r="B4489" s="3">
        <v>2008</v>
      </c>
      <c r="C4489" t="s">
        <v>3401</v>
      </c>
      <c r="D4489" t="s">
        <v>4479</v>
      </c>
      <c r="E4489" t="s">
        <v>37</v>
      </c>
      <c r="F4489" t="s">
        <v>39</v>
      </c>
      <c r="G4489">
        <v>114</v>
      </c>
      <c r="H4489">
        <v>31199215</v>
      </c>
      <c r="I4489">
        <v>58000000</v>
      </c>
      <c r="J4489">
        <v>6</v>
      </c>
      <c r="K4489">
        <f>Table1[[#This Row],[Gross Earning]]-Table1[[#This Row],[Budget]]</f>
        <v>-26800785</v>
      </c>
    </row>
    <row r="4490" spans="1:11">
      <c r="A4490" t="s">
        <v>7618</v>
      </c>
      <c r="B4490" s="3">
        <v>1983</v>
      </c>
      <c r="C4490" t="s">
        <v>7617</v>
      </c>
      <c r="D4490" t="s">
        <v>42</v>
      </c>
      <c r="E4490" t="s">
        <v>37</v>
      </c>
      <c r="F4490" t="s">
        <v>95</v>
      </c>
      <c r="G4490">
        <v>116</v>
      </c>
      <c r="I4490">
        <v>27000000</v>
      </c>
      <c r="J4490">
        <v>6</v>
      </c>
      <c r="K4490">
        <f>Table1[[#This Row],[Gross Earning]]-Table1[[#This Row],[Budget]]</f>
        <v>-27000000</v>
      </c>
    </row>
    <row r="4491" spans="1:11">
      <c r="A4491" t="s">
        <v>9136</v>
      </c>
      <c r="B4491" s="3">
        <v>1984</v>
      </c>
      <c r="C4491" t="s">
        <v>710</v>
      </c>
      <c r="D4491" t="s">
        <v>548</v>
      </c>
      <c r="E4491" t="s">
        <v>37</v>
      </c>
      <c r="F4491" t="s">
        <v>95</v>
      </c>
      <c r="G4491">
        <v>94</v>
      </c>
      <c r="I4491">
        <v>27000000</v>
      </c>
      <c r="J4491">
        <v>7.4</v>
      </c>
      <c r="K4491">
        <f>Table1[[#This Row],[Gross Earning]]-Table1[[#This Row],[Budget]]</f>
        <v>-27000000</v>
      </c>
    </row>
    <row r="4492" spans="1:11">
      <c r="A4492" t="s">
        <v>9210</v>
      </c>
      <c r="B4492" s="3">
        <v>2006</v>
      </c>
      <c r="C4492" t="s">
        <v>857</v>
      </c>
      <c r="D4492" t="s">
        <v>2850</v>
      </c>
      <c r="E4492" t="s">
        <v>37</v>
      </c>
      <c r="G4492">
        <v>135</v>
      </c>
      <c r="I4492">
        <v>27000000</v>
      </c>
      <c r="J4492">
        <v>6.6</v>
      </c>
      <c r="K4492">
        <f>Table1[[#This Row],[Gross Earning]]-Table1[[#This Row],[Budget]]</f>
        <v>-27000000</v>
      </c>
    </row>
    <row r="4493" spans="1:11">
      <c r="A4493" t="s">
        <v>11597</v>
      </c>
      <c r="B4493" s="3">
        <v>2016</v>
      </c>
      <c r="C4493" t="s">
        <v>11594</v>
      </c>
      <c r="D4493" t="s">
        <v>777</v>
      </c>
      <c r="E4493" t="s">
        <v>37</v>
      </c>
      <c r="G4493">
        <v>90</v>
      </c>
      <c r="I4493">
        <v>27000000</v>
      </c>
      <c r="J4493">
        <v>5</v>
      </c>
      <c r="K4493">
        <f>Table1[[#This Row],[Gross Earning]]-Table1[[#This Row],[Budget]]</f>
        <v>-27000000</v>
      </c>
    </row>
    <row r="4494" spans="1:11">
      <c r="A4494" t="s">
        <v>8686</v>
      </c>
      <c r="B4494" s="3">
        <v>2006</v>
      </c>
      <c r="C4494" t="s">
        <v>8213</v>
      </c>
      <c r="D4494" t="s">
        <v>6326</v>
      </c>
      <c r="E4494" t="s">
        <v>37</v>
      </c>
      <c r="F4494" t="s">
        <v>95</v>
      </c>
      <c r="G4494">
        <v>88</v>
      </c>
      <c r="H4494">
        <v>2975649</v>
      </c>
      <c r="I4494">
        <v>30000000</v>
      </c>
      <c r="J4494">
        <v>7</v>
      </c>
      <c r="K4494">
        <f>Table1[[#This Row],[Gross Earning]]-Table1[[#This Row],[Budget]]</f>
        <v>-27024351</v>
      </c>
    </row>
    <row r="4495" spans="1:11">
      <c r="A4495" t="s">
        <v>7674</v>
      </c>
      <c r="B4495" s="3">
        <v>2008</v>
      </c>
      <c r="C4495" t="s">
        <v>7673</v>
      </c>
      <c r="D4495" t="s">
        <v>464</v>
      </c>
      <c r="E4495" t="s">
        <v>37</v>
      </c>
      <c r="F4495" t="s">
        <v>585</v>
      </c>
      <c r="G4495">
        <v>103</v>
      </c>
      <c r="H4495">
        <v>7948159</v>
      </c>
      <c r="I4495">
        <v>35000000</v>
      </c>
      <c r="J4495">
        <v>6</v>
      </c>
      <c r="K4495">
        <f>Table1[[#This Row],[Gross Earning]]-Table1[[#This Row],[Budget]]</f>
        <v>-27051841</v>
      </c>
    </row>
    <row r="4496" spans="1:11">
      <c r="A4496" t="s">
        <v>4292</v>
      </c>
      <c r="B4496" s="3">
        <v>1998</v>
      </c>
      <c r="C4496" t="s">
        <v>4291</v>
      </c>
      <c r="D4496" t="s">
        <v>464</v>
      </c>
      <c r="E4496" t="s">
        <v>37</v>
      </c>
      <c r="F4496" t="s">
        <v>585</v>
      </c>
      <c r="G4496">
        <v>111</v>
      </c>
      <c r="H4496">
        <v>32940507</v>
      </c>
      <c r="I4496">
        <v>60000000</v>
      </c>
      <c r="J4496">
        <v>6.1</v>
      </c>
      <c r="K4496">
        <f>Table1[[#This Row],[Gross Earning]]-Table1[[#This Row],[Budget]]</f>
        <v>-27059493</v>
      </c>
    </row>
    <row r="4497" spans="1:11">
      <c r="A4497" t="s">
        <v>6876</v>
      </c>
      <c r="B4497" s="3">
        <v>1994</v>
      </c>
      <c r="C4497" t="s">
        <v>4260</v>
      </c>
      <c r="D4497" t="s">
        <v>2786</v>
      </c>
      <c r="E4497" t="s">
        <v>37</v>
      </c>
      <c r="F4497" t="s">
        <v>95</v>
      </c>
      <c r="G4497">
        <v>111</v>
      </c>
      <c r="H4497">
        <v>2869369</v>
      </c>
      <c r="I4497">
        <v>30000000</v>
      </c>
      <c r="J4497">
        <v>7.3</v>
      </c>
      <c r="K4497">
        <f>Table1[[#This Row],[Gross Earning]]-Table1[[#This Row],[Budget]]</f>
        <v>-27130631</v>
      </c>
    </row>
    <row r="4498" spans="1:11">
      <c r="A4498" t="s">
        <v>11541</v>
      </c>
      <c r="B4498" s="3">
        <v>2013</v>
      </c>
      <c r="C4498" t="s">
        <v>11540</v>
      </c>
      <c r="D4498" t="s">
        <v>2142</v>
      </c>
      <c r="E4498" t="s">
        <v>37</v>
      </c>
      <c r="F4498" t="s">
        <v>585</v>
      </c>
      <c r="G4498">
        <v>105</v>
      </c>
      <c r="I4498">
        <v>27220000</v>
      </c>
      <c r="J4498">
        <v>6.4</v>
      </c>
      <c r="K4498">
        <f>Table1[[#This Row],[Gross Earning]]-Table1[[#This Row],[Budget]]</f>
        <v>-27220000</v>
      </c>
    </row>
    <row r="4499" spans="1:11">
      <c r="A4499" t="s">
        <v>4179</v>
      </c>
      <c r="B4499" s="3">
        <v>1997</v>
      </c>
      <c r="C4499" t="s">
        <v>4176</v>
      </c>
      <c r="D4499" t="s">
        <v>4177</v>
      </c>
      <c r="E4499" t="s">
        <v>37</v>
      </c>
      <c r="F4499" t="s">
        <v>585</v>
      </c>
      <c r="G4499">
        <v>116</v>
      </c>
      <c r="H4499">
        <v>47748610</v>
      </c>
      <c r="I4499">
        <v>75000000</v>
      </c>
      <c r="J4499">
        <v>6.3</v>
      </c>
      <c r="K4499">
        <f>Table1[[#This Row],[Gross Earning]]-Table1[[#This Row],[Budget]]</f>
        <v>-27251390</v>
      </c>
    </row>
    <row r="4500" spans="1:11">
      <c r="A4500" t="s">
        <v>10180</v>
      </c>
      <c r="B4500" s="3">
        <v>1993</v>
      </c>
      <c r="C4500" t="s">
        <v>10176</v>
      </c>
      <c r="D4500" t="s">
        <v>10178</v>
      </c>
      <c r="E4500" t="s">
        <v>37</v>
      </c>
      <c r="F4500" t="s">
        <v>277</v>
      </c>
      <c r="G4500">
        <v>80</v>
      </c>
      <c r="H4500">
        <v>669276</v>
      </c>
      <c r="I4500">
        <v>28000000</v>
      </c>
      <c r="J4500">
        <v>7.2</v>
      </c>
      <c r="K4500">
        <f>Table1[[#This Row],[Gross Earning]]-Table1[[#This Row],[Budget]]</f>
        <v>-27330724</v>
      </c>
    </row>
    <row r="4501" spans="1:11">
      <c r="A4501" t="s">
        <v>1865</v>
      </c>
      <c r="B4501" s="3">
        <v>2014</v>
      </c>
      <c r="C4501" t="s">
        <v>260</v>
      </c>
      <c r="D4501" t="s">
        <v>127</v>
      </c>
      <c r="E4501" t="s">
        <v>37</v>
      </c>
      <c r="F4501" t="s">
        <v>39</v>
      </c>
      <c r="G4501">
        <v>101</v>
      </c>
      <c r="H4501">
        <v>72660029</v>
      </c>
      <c r="I4501">
        <v>100000000</v>
      </c>
      <c r="J4501">
        <v>6</v>
      </c>
      <c r="K4501">
        <f>Table1[[#This Row],[Gross Earning]]-Table1[[#This Row],[Budget]]</f>
        <v>-27339971</v>
      </c>
    </row>
    <row r="4502" spans="1:11">
      <c r="A4502" t="s">
        <v>7798</v>
      </c>
      <c r="B4502" s="3">
        <v>2000</v>
      </c>
      <c r="C4502" t="s">
        <v>7796</v>
      </c>
      <c r="D4502" t="s">
        <v>2308</v>
      </c>
      <c r="E4502" t="s">
        <v>37</v>
      </c>
      <c r="F4502" t="s">
        <v>39</v>
      </c>
      <c r="G4502">
        <v>114</v>
      </c>
      <c r="H4502">
        <v>6543194</v>
      </c>
      <c r="I4502">
        <v>34000000</v>
      </c>
      <c r="J4502">
        <v>5.6</v>
      </c>
      <c r="K4502">
        <f>Table1[[#This Row],[Gross Earning]]-Table1[[#This Row],[Budget]]</f>
        <v>-27456806</v>
      </c>
    </row>
    <row r="4503" spans="1:11">
      <c r="A4503" t="s">
        <v>4305</v>
      </c>
      <c r="B4503" s="3">
        <v>2000</v>
      </c>
      <c r="C4503" t="s">
        <v>3347</v>
      </c>
      <c r="D4503" t="s">
        <v>4304</v>
      </c>
      <c r="E4503" t="s">
        <v>37</v>
      </c>
      <c r="F4503" t="s">
        <v>585</v>
      </c>
      <c r="G4503">
        <v>152</v>
      </c>
      <c r="H4503">
        <v>32522352</v>
      </c>
      <c r="I4503">
        <v>60000000</v>
      </c>
      <c r="J4503">
        <v>7.9</v>
      </c>
      <c r="K4503">
        <f>Table1[[#This Row],[Gross Earning]]-Table1[[#This Row],[Budget]]</f>
        <v>-27477648</v>
      </c>
    </row>
    <row r="4504" spans="1:11">
      <c r="A4504" t="s">
        <v>4342</v>
      </c>
      <c r="B4504" s="3">
        <v>2006</v>
      </c>
      <c r="C4504" t="s">
        <v>2246</v>
      </c>
      <c r="D4504" t="s">
        <v>2142</v>
      </c>
      <c r="E4504" t="s">
        <v>37</v>
      </c>
      <c r="F4504" t="s">
        <v>585</v>
      </c>
      <c r="G4504">
        <v>121</v>
      </c>
      <c r="H4504">
        <v>22518325</v>
      </c>
      <c r="I4504">
        <v>50000000</v>
      </c>
      <c r="J4504">
        <v>5.6</v>
      </c>
      <c r="K4504">
        <f>Table1[[#This Row],[Gross Earning]]-Table1[[#This Row],[Budget]]</f>
        <v>-27481675</v>
      </c>
    </row>
    <row r="4505" spans="1:11">
      <c r="A4505" t="s">
        <v>7694</v>
      </c>
      <c r="B4505" s="3">
        <v>2006</v>
      </c>
      <c r="C4505" t="s">
        <v>187</v>
      </c>
      <c r="D4505" t="s">
        <v>1415</v>
      </c>
      <c r="E4505" t="s">
        <v>37</v>
      </c>
      <c r="F4505" t="s">
        <v>39</v>
      </c>
      <c r="G4505">
        <v>117</v>
      </c>
      <c r="H4505">
        <v>7458269</v>
      </c>
      <c r="I4505">
        <v>35000000</v>
      </c>
      <c r="J4505">
        <v>6.9</v>
      </c>
      <c r="K4505">
        <f>Table1[[#This Row],[Gross Earning]]-Table1[[#This Row],[Budget]]</f>
        <v>-27541731</v>
      </c>
    </row>
    <row r="4506" spans="1:11">
      <c r="A4506" t="s">
        <v>5931</v>
      </c>
      <c r="B4506" s="3">
        <v>1996</v>
      </c>
      <c r="C4506" t="s">
        <v>5930</v>
      </c>
      <c r="D4506" t="s">
        <v>2407</v>
      </c>
      <c r="E4506" t="s">
        <v>37</v>
      </c>
      <c r="F4506" t="s">
        <v>95</v>
      </c>
      <c r="G4506">
        <v>100</v>
      </c>
      <c r="H4506">
        <v>17300889</v>
      </c>
      <c r="I4506">
        <v>45000000</v>
      </c>
      <c r="J4506">
        <v>4.9000000000000004</v>
      </c>
      <c r="K4506">
        <f>Table1[[#This Row],[Gross Earning]]-Table1[[#This Row],[Budget]]</f>
        <v>-27699111</v>
      </c>
    </row>
    <row r="4507" spans="1:11">
      <c r="A4507" t="s">
        <v>7044</v>
      </c>
      <c r="B4507" s="3">
        <v>1996</v>
      </c>
      <c r="C4507" t="s">
        <v>187</v>
      </c>
      <c r="D4507" t="s">
        <v>7043</v>
      </c>
      <c r="E4507" t="s">
        <v>37</v>
      </c>
      <c r="F4507" t="s">
        <v>39</v>
      </c>
      <c r="G4507">
        <v>129</v>
      </c>
      <c r="H4507">
        <v>10300000</v>
      </c>
      <c r="I4507">
        <v>38000000</v>
      </c>
      <c r="J4507">
        <v>6.6</v>
      </c>
      <c r="K4507">
        <f>Table1[[#This Row],[Gross Earning]]-Table1[[#This Row],[Budget]]</f>
        <v>-27700000</v>
      </c>
    </row>
    <row r="4508" spans="1:11">
      <c r="A4508" t="s">
        <v>3354</v>
      </c>
      <c r="B4508" s="3">
        <v>2006</v>
      </c>
      <c r="C4508" t="s">
        <v>912</v>
      </c>
      <c r="D4508" t="s">
        <v>3353</v>
      </c>
      <c r="E4508" t="s">
        <v>37</v>
      </c>
      <c r="F4508" t="s">
        <v>39</v>
      </c>
      <c r="G4508">
        <v>110</v>
      </c>
      <c r="H4508">
        <v>42272747</v>
      </c>
      <c r="I4508">
        <v>70000000</v>
      </c>
      <c r="J4508">
        <v>5.6</v>
      </c>
      <c r="K4508">
        <f>Table1[[#This Row],[Gross Earning]]-Table1[[#This Row],[Budget]]</f>
        <v>-27727253</v>
      </c>
    </row>
    <row r="4509" spans="1:11">
      <c r="A4509" t="s">
        <v>4253</v>
      </c>
      <c r="B4509" s="3">
        <v>2009</v>
      </c>
      <c r="C4509" t="s">
        <v>4252</v>
      </c>
      <c r="D4509" t="s">
        <v>621</v>
      </c>
      <c r="E4509" t="s">
        <v>37</v>
      </c>
      <c r="F4509" t="s">
        <v>95</v>
      </c>
      <c r="G4509">
        <v>91</v>
      </c>
      <c r="H4509">
        <v>42194060</v>
      </c>
      <c r="I4509">
        <v>70000000</v>
      </c>
      <c r="J4509">
        <v>6.1</v>
      </c>
      <c r="K4509">
        <f>Table1[[#This Row],[Gross Earning]]-Table1[[#This Row],[Budget]]</f>
        <v>-27805940</v>
      </c>
    </row>
    <row r="4510" spans="1:11">
      <c r="A4510" t="s">
        <v>11173</v>
      </c>
      <c r="B4510" s="3">
        <v>2004</v>
      </c>
      <c r="C4510" t="s">
        <v>3122</v>
      </c>
      <c r="D4510" t="s">
        <v>1671</v>
      </c>
      <c r="E4510" t="s">
        <v>37</v>
      </c>
      <c r="F4510" t="s">
        <v>39</v>
      </c>
      <c r="G4510">
        <v>99</v>
      </c>
      <c r="H4510">
        <v>12181484</v>
      </c>
      <c r="I4510">
        <v>40000000</v>
      </c>
      <c r="J4510">
        <v>4.8</v>
      </c>
      <c r="K4510">
        <f>Table1[[#This Row],[Gross Earning]]-Table1[[#This Row],[Budget]]</f>
        <v>-27818516</v>
      </c>
    </row>
    <row r="4511" spans="1:11">
      <c r="A4511" t="s">
        <v>4284</v>
      </c>
      <c r="B4511" s="3">
        <v>2002</v>
      </c>
      <c r="C4511" t="s">
        <v>4218</v>
      </c>
      <c r="D4511" t="s">
        <v>1009</v>
      </c>
      <c r="E4511" t="s">
        <v>37</v>
      </c>
      <c r="F4511" t="s">
        <v>585</v>
      </c>
      <c r="G4511">
        <v>96</v>
      </c>
      <c r="H4511">
        <v>32122249</v>
      </c>
      <c r="I4511">
        <v>60000000</v>
      </c>
      <c r="J4511">
        <v>5.9</v>
      </c>
      <c r="K4511">
        <f>Table1[[#This Row],[Gross Earning]]-Table1[[#This Row],[Budget]]</f>
        <v>-27877751</v>
      </c>
    </row>
    <row r="4512" spans="1:11">
      <c r="A4512" t="s">
        <v>4905</v>
      </c>
      <c r="B4512" s="3">
        <v>2007</v>
      </c>
      <c r="C4512" t="s">
        <v>4903</v>
      </c>
      <c r="D4512" t="s">
        <v>4904</v>
      </c>
      <c r="E4512" t="s">
        <v>37</v>
      </c>
      <c r="F4512" t="s">
        <v>585</v>
      </c>
      <c r="G4512">
        <v>189</v>
      </c>
      <c r="H4512">
        <v>25031037</v>
      </c>
      <c r="I4512">
        <v>53000000</v>
      </c>
      <c r="J4512">
        <v>7.6</v>
      </c>
      <c r="K4512">
        <f>Table1[[#This Row],[Gross Earning]]-Table1[[#This Row],[Budget]]</f>
        <v>-27968963</v>
      </c>
    </row>
    <row r="4513" spans="1:11">
      <c r="A4513" t="s">
        <v>2413</v>
      </c>
      <c r="B4513" s="3">
        <v>2005</v>
      </c>
      <c r="C4513" t="s">
        <v>157</v>
      </c>
      <c r="D4513" t="s">
        <v>214</v>
      </c>
      <c r="E4513" t="s">
        <v>37</v>
      </c>
      <c r="F4513" t="s">
        <v>39</v>
      </c>
      <c r="G4513">
        <v>145</v>
      </c>
      <c r="H4513">
        <v>57010853</v>
      </c>
      <c r="I4513">
        <v>85000000</v>
      </c>
      <c r="J4513">
        <v>7.3</v>
      </c>
      <c r="K4513">
        <f>Table1[[#This Row],[Gross Earning]]-Table1[[#This Row],[Budget]]</f>
        <v>-27989147</v>
      </c>
    </row>
    <row r="4514" spans="1:11">
      <c r="A4514" t="s">
        <v>3105</v>
      </c>
      <c r="B4514" s="3">
        <v>2010</v>
      </c>
      <c r="C4514" t="s">
        <v>3102</v>
      </c>
      <c r="D4514" t="s">
        <v>3103</v>
      </c>
      <c r="E4514" t="s">
        <v>37</v>
      </c>
      <c r="F4514" t="s">
        <v>39</v>
      </c>
      <c r="G4514">
        <v>100</v>
      </c>
      <c r="H4514">
        <v>47000485</v>
      </c>
      <c r="I4514">
        <v>75000000</v>
      </c>
      <c r="J4514">
        <v>5.4</v>
      </c>
      <c r="K4514">
        <f>Table1[[#This Row],[Gross Earning]]-Table1[[#This Row],[Budget]]</f>
        <v>-27999515</v>
      </c>
    </row>
    <row r="4515" spans="1:11">
      <c r="A4515" t="s">
        <v>9839</v>
      </c>
      <c r="B4515" s="3">
        <v>2015</v>
      </c>
      <c r="C4515" t="s">
        <v>5081</v>
      </c>
      <c r="D4515" t="s">
        <v>9838</v>
      </c>
      <c r="E4515" t="s">
        <v>37</v>
      </c>
      <c r="F4515" t="s">
        <v>585</v>
      </c>
      <c r="G4515">
        <v>132</v>
      </c>
      <c r="H4515">
        <v>1865774</v>
      </c>
      <c r="I4515">
        <v>30000000</v>
      </c>
      <c r="J4515">
        <v>7</v>
      </c>
      <c r="K4515">
        <f>Table1[[#This Row],[Gross Earning]]-Table1[[#This Row],[Budget]]</f>
        <v>-28134226</v>
      </c>
    </row>
    <row r="4516" spans="1:11">
      <c r="A4516" t="s">
        <v>10632</v>
      </c>
      <c r="B4516" s="3">
        <v>1999</v>
      </c>
      <c r="C4516" t="s">
        <v>5403</v>
      </c>
      <c r="D4516" t="s">
        <v>4332</v>
      </c>
      <c r="E4516" t="s">
        <v>37</v>
      </c>
      <c r="F4516" t="s">
        <v>585</v>
      </c>
      <c r="G4516">
        <v>115</v>
      </c>
      <c r="H4516">
        <v>2840417</v>
      </c>
      <c r="I4516">
        <v>31000000</v>
      </c>
      <c r="J4516">
        <v>6.8</v>
      </c>
      <c r="K4516">
        <f>Table1[[#This Row],[Gross Earning]]-Table1[[#This Row],[Budget]]</f>
        <v>-28159583</v>
      </c>
    </row>
    <row r="4517" spans="1:11">
      <c r="A4517" t="s">
        <v>4242</v>
      </c>
      <c r="B4517" s="3">
        <v>1999</v>
      </c>
      <c r="C4517" t="s">
        <v>4239</v>
      </c>
      <c r="D4517" t="s">
        <v>2658</v>
      </c>
      <c r="E4517" t="s">
        <v>37</v>
      </c>
      <c r="F4517" t="s">
        <v>95</v>
      </c>
      <c r="G4517">
        <v>94</v>
      </c>
      <c r="H4517">
        <v>36830057</v>
      </c>
      <c r="I4517">
        <v>65000000</v>
      </c>
      <c r="J4517">
        <v>4.9000000000000004</v>
      </c>
      <c r="K4517">
        <f>Table1[[#This Row],[Gross Earning]]-Table1[[#This Row],[Budget]]</f>
        <v>-28169943</v>
      </c>
    </row>
    <row r="4518" spans="1:11">
      <c r="A4518" t="s">
        <v>4297</v>
      </c>
      <c r="B4518" s="3">
        <v>2009</v>
      </c>
      <c r="C4518" t="s">
        <v>940</v>
      </c>
      <c r="D4518" t="s">
        <v>4296</v>
      </c>
      <c r="E4518" t="s">
        <v>37</v>
      </c>
      <c r="F4518" t="s">
        <v>39</v>
      </c>
      <c r="G4518">
        <v>117</v>
      </c>
      <c r="H4518">
        <v>31670931</v>
      </c>
      <c r="I4518">
        <v>60000000</v>
      </c>
      <c r="J4518">
        <v>6.7</v>
      </c>
      <c r="K4518">
        <f>Table1[[#This Row],[Gross Earning]]-Table1[[#This Row],[Budget]]</f>
        <v>-28329069</v>
      </c>
    </row>
    <row r="4519" spans="1:11">
      <c r="A4519" t="s">
        <v>5420</v>
      </c>
      <c r="B4519" s="3">
        <v>2011</v>
      </c>
      <c r="C4519" t="s">
        <v>5418</v>
      </c>
      <c r="D4519" t="s">
        <v>5419</v>
      </c>
      <c r="E4519" t="s">
        <v>37</v>
      </c>
      <c r="F4519" t="s">
        <v>585</v>
      </c>
      <c r="G4519">
        <v>102</v>
      </c>
      <c r="H4519">
        <v>21557240</v>
      </c>
      <c r="I4519">
        <v>49900000</v>
      </c>
      <c r="J4519">
        <v>5.6</v>
      </c>
      <c r="K4519">
        <f>Table1[[#This Row],[Gross Earning]]-Table1[[#This Row],[Budget]]</f>
        <v>-28342760</v>
      </c>
    </row>
    <row r="4520" spans="1:11">
      <c r="A4520" t="s">
        <v>7712</v>
      </c>
      <c r="B4520" s="3">
        <v>2002</v>
      </c>
      <c r="C4520" t="s">
        <v>2246</v>
      </c>
      <c r="D4520" t="s">
        <v>2142</v>
      </c>
      <c r="E4520" t="s">
        <v>37</v>
      </c>
      <c r="F4520" t="s">
        <v>585</v>
      </c>
      <c r="G4520">
        <v>114</v>
      </c>
      <c r="H4520">
        <v>6592103</v>
      </c>
      <c r="I4520">
        <v>35000000</v>
      </c>
      <c r="J4520">
        <v>6.3</v>
      </c>
      <c r="K4520">
        <f>Table1[[#This Row],[Gross Earning]]-Table1[[#This Row],[Budget]]</f>
        <v>-28407897</v>
      </c>
    </row>
    <row r="4521" spans="1:11">
      <c r="A4521" t="s">
        <v>4490</v>
      </c>
      <c r="B4521" s="3">
        <v>2009</v>
      </c>
      <c r="C4521" t="s">
        <v>3998</v>
      </c>
      <c r="D4521" t="s">
        <v>1415</v>
      </c>
      <c r="E4521" t="s">
        <v>37</v>
      </c>
      <c r="F4521" t="s">
        <v>39</v>
      </c>
      <c r="G4521">
        <v>103</v>
      </c>
      <c r="H4521">
        <v>29580087</v>
      </c>
      <c r="I4521">
        <v>58000000</v>
      </c>
      <c r="J4521">
        <v>4.7</v>
      </c>
      <c r="K4521">
        <f>Table1[[#This Row],[Gross Earning]]-Table1[[#This Row],[Budget]]</f>
        <v>-28419913</v>
      </c>
    </row>
    <row r="4522" spans="1:11">
      <c r="A4522" t="s">
        <v>8012</v>
      </c>
      <c r="B4522" s="3">
        <v>1997</v>
      </c>
      <c r="C4522" t="s">
        <v>1776</v>
      </c>
      <c r="D4522" t="s">
        <v>8010</v>
      </c>
      <c r="E4522" t="s">
        <v>37</v>
      </c>
      <c r="F4522" t="s">
        <v>277</v>
      </c>
      <c r="G4522">
        <v>75</v>
      </c>
      <c r="H4522">
        <v>3562749</v>
      </c>
      <c r="I4522">
        <v>32000000</v>
      </c>
      <c r="J4522">
        <v>6.9</v>
      </c>
      <c r="K4522">
        <f>Table1[[#This Row],[Gross Earning]]-Table1[[#This Row],[Budget]]</f>
        <v>-28437251</v>
      </c>
    </row>
    <row r="4523" spans="1:11">
      <c r="A4523" t="s">
        <v>2457</v>
      </c>
      <c r="B4523" s="3">
        <v>2010</v>
      </c>
      <c r="C4523" t="s">
        <v>2453</v>
      </c>
      <c r="D4523" t="s">
        <v>2455</v>
      </c>
      <c r="E4523" t="s">
        <v>37</v>
      </c>
      <c r="F4523" t="s">
        <v>39</v>
      </c>
      <c r="G4523">
        <v>112</v>
      </c>
      <c r="H4523">
        <v>31494270</v>
      </c>
      <c r="I4523">
        <v>60000000</v>
      </c>
      <c r="J4523">
        <v>7.5</v>
      </c>
      <c r="K4523">
        <f>Table1[[#This Row],[Gross Earning]]-Table1[[#This Row],[Budget]]</f>
        <v>-28505730</v>
      </c>
    </row>
    <row r="4524" spans="1:11">
      <c r="A4524" t="s">
        <v>7690</v>
      </c>
      <c r="B4524" s="3">
        <v>1997</v>
      </c>
      <c r="C4524" t="s">
        <v>7687</v>
      </c>
      <c r="D4524" t="s">
        <v>42</v>
      </c>
      <c r="E4524" t="s">
        <v>37</v>
      </c>
      <c r="F4524" t="s">
        <v>95</v>
      </c>
      <c r="G4524">
        <v>101</v>
      </c>
      <c r="H4524">
        <v>6448817</v>
      </c>
      <c r="I4524">
        <v>35000000</v>
      </c>
      <c r="J4524">
        <v>4.5999999999999996</v>
      </c>
      <c r="K4524">
        <f>Table1[[#This Row],[Gross Earning]]-Table1[[#This Row],[Budget]]</f>
        <v>-28551183</v>
      </c>
    </row>
    <row r="4525" spans="1:11">
      <c r="A4525" t="s">
        <v>4968</v>
      </c>
      <c r="B4525" s="3">
        <v>2010</v>
      </c>
      <c r="C4525" t="s">
        <v>4965</v>
      </c>
      <c r="D4525" t="s">
        <v>59</v>
      </c>
      <c r="E4525" t="s">
        <v>37</v>
      </c>
      <c r="F4525" t="s">
        <v>585</v>
      </c>
      <c r="G4525">
        <v>92</v>
      </c>
      <c r="H4525">
        <v>23324666</v>
      </c>
      <c r="I4525">
        <v>52000000</v>
      </c>
      <c r="J4525">
        <v>6.5</v>
      </c>
      <c r="K4525">
        <f>Table1[[#This Row],[Gross Earning]]-Table1[[#This Row],[Budget]]</f>
        <v>-28675334</v>
      </c>
    </row>
    <row r="4526" spans="1:11">
      <c r="A4526" t="s">
        <v>6791</v>
      </c>
      <c r="B4526" s="3">
        <v>2002</v>
      </c>
      <c r="C4526" t="s">
        <v>6788</v>
      </c>
      <c r="D4526" t="s">
        <v>6790</v>
      </c>
      <c r="E4526" t="s">
        <v>37</v>
      </c>
      <c r="F4526" t="s">
        <v>585</v>
      </c>
      <c r="G4526">
        <v>101</v>
      </c>
      <c r="H4526">
        <v>13208023</v>
      </c>
      <c r="I4526">
        <v>42000000</v>
      </c>
      <c r="J4526">
        <v>3.3</v>
      </c>
      <c r="K4526">
        <f>Table1[[#This Row],[Gross Earning]]-Table1[[#This Row],[Budget]]</f>
        <v>-28791977</v>
      </c>
    </row>
    <row r="4527" spans="1:11">
      <c r="A4527" t="s">
        <v>4373</v>
      </c>
      <c r="B4527" s="3">
        <v>2013</v>
      </c>
      <c r="C4527" t="s">
        <v>4370</v>
      </c>
      <c r="D4527" t="s">
        <v>4372</v>
      </c>
      <c r="E4527" t="s">
        <v>37</v>
      </c>
      <c r="F4527" t="s">
        <v>39</v>
      </c>
      <c r="G4527">
        <v>130</v>
      </c>
      <c r="H4527">
        <v>31165421</v>
      </c>
      <c r="I4527">
        <v>60000000</v>
      </c>
      <c r="J4527">
        <v>6</v>
      </c>
      <c r="K4527">
        <f>Table1[[#This Row],[Gross Earning]]-Table1[[#This Row],[Budget]]</f>
        <v>-28834579</v>
      </c>
    </row>
    <row r="4528" spans="1:11">
      <c r="A4528" t="s">
        <v>2463</v>
      </c>
      <c r="B4528" s="3">
        <v>2003</v>
      </c>
      <c r="C4528" t="s">
        <v>2461</v>
      </c>
      <c r="D4528" t="s">
        <v>227</v>
      </c>
      <c r="E4528" t="s">
        <v>37</v>
      </c>
      <c r="F4528" t="s">
        <v>39</v>
      </c>
      <c r="G4528">
        <v>135</v>
      </c>
      <c r="H4528">
        <v>31111260</v>
      </c>
      <c r="I4528">
        <v>60000000</v>
      </c>
      <c r="J4528">
        <v>5.4</v>
      </c>
      <c r="K4528">
        <f>Table1[[#This Row],[Gross Earning]]-Table1[[#This Row],[Budget]]</f>
        <v>-28888740</v>
      </c>
    </row>
    <row r="4529" spans="1:11">
      <c r="A4529" t="s">
        <v>1018</v>
      </c>
      <c r="B4529" s="3">
        <v>2003</v>
      </c>
      <c r="C4529" t="s">
        <v>1015</v>
      </c>
      <c r="D4529" t="s">
        <v>1017</v>
      </c>
      <c r="E4529" t="s">
        <v>37</v>
      </c>
      <c r="F4529" t="s">
        <v>585</v>
      </c>
      <c r="G4529">
        <v>154</v>
      </c>
      <c r="H4529">
        <v>111110575</v>
      </c>
      <c r="I4529">
        <v>140000000</v>
      </c>
      <c r="J4529">
        <v>7.7</v>
      </c>
      <c r="K4529">
        <f>Table1[[#This Row],[Gross Earning]]-Table1[[#This Row],[Budget]]</f>
        <v>-28889425</v>
      </c>
    </row>
    <row r="4530" spans="1:11">
      <c r="A4530" t="s">
        <v>8162</v>
      </c>
      <c r="B4530" s="3">
        <v>2004</v>
      </c>
      <c r="C4530" t="s">
        <v>6396</v>
      </c>
      <c r="D4530" t="s">
        <v>214</v>
      </c>
      <c r="E4530" t="s">
        <v>37</v>
      </c>
      <c r="F4530" t="s">
        <v>39</v>
      </c>
      <c r="G4530">
        <v>123</v>
      </c>
      <c r="H4530">
        <v>64286</v>
      </c>
      <c r="I4530">
        <v>29000000</v>
      </c>
      <c r="J4530">
        <v>7.9</v>
      </c>
      <c r="K4530">
        <f>Table1[[#This Row],[Gross Earning]]-Table1[[#This Row],[Budget]]</f>
        <v>-28935714</v>
      </c>
    </row>
    <row r="4531" spans="1:11">
      <c r="A4531" t="s">
        <v>4973</v>
      </c>
      <c r="B4531" s="3">
        <v>2003</v>
      </c>
      <c r="C4531" t="s">
        <v>4972</v>
      </c>
      <c r="D4531" t="s">
        <v>1258</v>
      </c>
      <c r="E4531" t="s">
        <v>37</v>
      </c>
      <c r="F4531" t="s">
        <v>39</v>
      </c>
      <c r="G4531">
        <v>104</v>
      </c>
      <c r="H4531">
        <v>23020488</v>
      </c>
      <c r="I4531">
        <v>52000000</v>
      </c>
      <c r="J4531">
        <v>5.5</v>
      </c>
      <c r="K4531">
        <f>Table1[[#This Row],[Gross Earning]]-Table1[[#This Row],[Budget]]</f>
        <v>-28979512</v>
      </c>
    </row>
    <row r="4532" spans="1:11">
      <c r="A4532" t="s">
        <v>6806</v>
      </c>
      <c r="B4532" s="3">
        <v>1980</v>
      </c>
      <c r="C4532" t="s">
        <v>6804</v>
      </c>
      <c r="D4532" t="s">
        <v>712</v>
      </c>
      <c r="E4532" t="s">
        <v>37</v>
      </c>
      <c r="F4532" t="s">
        <v>95</v>
      </c>
      <c r="G4532">
        <v>119</v>
      </c>
      <c r="H4532">
        <v>7000000</v>
      </c>
      <c r="I4532">
        <v>36000000</v>
      </c>
      <c r="J4532">
        <v>4.7</v>
      </c>
      <c r="K4532">
        <f>Table1[[#This Row],[Gross Earning]]-Table1[[#This Row],[Budget]]</f>
        <v>-29000000</v>
      </c>
    </row>
    <row r="4533" spans="1:11">
      <c r="A4533" t="s">
        <v>8797</v>
      </c>
      <c r="B4533" s="3">
        <v>2002</v>
      </c>
      <c r="C4533" t="s">
        <v>3401</v>
      </c>
      <c r="D4533" t="s">
        <v>8795</v>
      </c>
      <c r="E4533" t="s">
        <v>37</v>
      </c>
      <c r="F4533" t="s">
        <v>585</v>
      </c>
      <c r="G4533">
        <v>113</v>
      </c>
      <c r="I4533">
        <v>29000000</v>
      </c>
      <c r="J4533">
        <v>7.1</v>
      </c>
      <c r="K4533">
        <f>Table1[[#This Row],[Gross Earning]]-Table1[[#This Row],[Budget]]</f>
        <v>-29000000</v>
      </c>
    </row>
    <row r="4534" spans="1:11">
      <c r="A4534" t="s">
        <v>8849</v>
      </c>
      <c r="B4534" s="3">
        <v>2016</v>
      </c>
      <c r="C4534" t="s">
        <v>5647</v>
      </c>
      <c r="D4534" t="s">
        <v>8848</v>
      </c>
      <c r="E4534" t="s">
        <v>37</v>
      </c>
      <c r="F4534" t="s">
        <v>39</v>
      </c>
      <c r="G4534">
        <v>110</v>
      </c>
      <c r="I4534">
        <v>29000000</v>
      </c>
      <c r="J4534">
        <v>7.1</v>
      </c>
      <c r="K4534">
        <f>Table1[[#This Row],[Gross Earning]]-Table1[[#This Row],[Budget]]</f>
        <v>-29000000</v>
      </c>
    </row>
    <row r="4535" spans="1:11">
      <c r="A4535" t="s">
        <v>3421</v>
      </c>
      <c r="B4535" s="3">
        <v>1998</v>
      </c>
      <c r="C4535" t="s">
        <v>1015</v>
      </c>
      <c r="D4535" t="s">
        <v>59</v>
      </c>
      <c r="E4535" t="s">
        <v>37</v>
      </c>
      <c r="F4535" t="s">
        <v>585</v>
      </c>
      <c r="G4535">
        <v>116</v>
      </c>
      <c r="H4535">
        <v>40932372</v>
      </c>
      <c r="I4535">
        <v>70000000</v>
      </c>
      <c r="J4535">
        <v>6.3</v>
      </c>
      <c r="K4535">
        <f>Table1[[#This Row],[Gross Earning]]-Table1[[#This Row],[Budget]]</f>
        <v>-29067628</v>
      </c>
    </row>
    <row r="4536" spans="1:11">
      <c r="A4536" t="s">
        <v>3620</v>
      </c>
      <c r="B4536" s="3">
        <v>2007</v>
      </c>
      <c r="C4536" t="s">
        <v>3618</v>
      </c>
      <c r="D4536" t="s">
        <v>3619</v>
      </c>
      <c r="E4536" t="s">
        <v>37</v>
      </c>
      <c r="F4536" t="s">
        <v>39</v>
      </c>
      <c r="G4536">
        <v>102</v>
      </c>
      <c r="H4536">
        <v>5932060</v>
      </c>
      <c r="I4536">
        <v>35000000</v>
      </c>
      <c r="J4536">
        <v>5.4</v>
      </c>
      <c r="K4536">
        <f>Table1[[#This Row],[Gross Earning]]-Table1[[#This Row],[Budget]]</f>
        <v>-29067940</v>
      </c>
    </row>
    <row r="4537" spans="1:11">
      <c r="A4537" t="s">
        <v>8016</v>
      </c>
      <c r="B4537" s="3">
        <v>1999</v>
      </c>
      <c r="C4537" t="s">
        <v>8015</v>
      </c>
      <c r="D4537" t="s">
        <v>3409</v>
      </c>
      <c r="E4537" t="s">
        <v>37</v>
      </c>
      <c r="F4537" t="s">
        <v>585</v>
      </c>
      <c r="G4537">
        <v>132</v>
      </c>
      <c r="H4537">
        <v>2899970</v>
      </c>
      <c r="I4537">
        <v>32000000</v>
      </c>
      <c r="J4537">
        <v>6.9</v>
      </c>
      <c r="K4537">
        <f>Table1[[#This Row],[Gross Earning]]-Table1[[#This Row],[Budget]]</f>
        <v>-29100030</v>
      </c>
    </row>
    <row r="4538" spans="1:11">
      <c r="A4538" t="s">
        <v>17490</v>
      </c>
      <c r="B4538" s="3">
        <v>2011</v>
      </c>
      <c r="C4538" t="s">
        <v>12702</v>
      </c>
      <c r="D4538" t="s">
        <v>2125</v>
      </c>
      <c r="E4538" t="s">
        <v>17494</v>
      </c>
      <c r="F4538" t="s">
        <v>585</v>
      </c>
      <c r="G4538">
        <v>100</v>
      </c>
      <c r="H4538">
        <v>1196752</v>
      </c>
      <c r="I4538">
        <v>30300000</v>
      </c>
      <c r="J4538">
        <v>7.6</v>
      </c>
      <c r="K4538">
        <f>Table1[[#This Row],[Gross Earning]]-Table1[[#This Row],[Budget]]</f>
        <v>-29103248</v>
      </c>
    </row>
    <row r="4539" spans="1:11">
      <c r="A4539" t="s">
        <v>2247</v>
      </c>
      <c r="B4539" s="3">
        <v>2000</v>
      </c>
      <c r="C4539" t="s">
        <v>2246</v>
      </c>
      <c r="D4539" t="s">
        <v>1170</v>
      </c>
      <c r="E4539" t="s">
        <v>37</v>
      </c>
      <c r="F4539" t="s">
        <v>95</v>
      </c>
      <c r="G4539">
        <v>114</v>
      </c>
      <c r="H4539">
        <v>60874615</v>
      </c>
      <c r="I4539">
        <v>90000000</v>
      </c>
      <c r="J4539">
        <v>5.6</v>
      </c>
      <c r="K4539">
        <f>Table1[[#This Row],[Gross Earning]]-Table1[[#This Row],[Budget]]</f>
        <v>-29125385</v>
      </c>
    </row>
    <row r="4540" spans="1:11">
      <c r="A4540" t="s">
        <v>4301</v>
      </c>
      <c r="B4540" s="3">
        <v>2000</v>
      </c>
      <c r="C4540" t="s">
        <v>4041</v>
      </c>
      <c r="D4540" t="s">
        <v>4300</v>
      </c>
      <c r="E4540" t="s">
        <v>37</v>
      </c>
      <c r="F4540" t="s">
        <v>39</v>
      </c>
      <c r="G4540">
        <v>126</v>
      </c>
      <c r="H4540">
        <v>30695227</v>
      </c>
      <c r="I4540">
        <v>60000000</v>
      </c>
      <c r="J4540">
        <v>6.7</v>
      </c>
      <c r="K4540">
        <f>Table1[[#This Row],[Gross Earning]]-Table1[[#This Row],[Budget]]</f>
        <v>-29304773</v>
      </c>
    </row>
    <row r="4541" spans="1:11">
      <c r="A4541" t="s">
        <v>2227</v>
      </c>
      <c r="B4541" s="3">
        <v>2003</v>
      </c>
      <c r="C4541" t="s">
        <v>1605</v>
      </c>
      <c r="D4541" t="s">
        <v>42</v>
      </c>
      <c r="E4541" t="s">
        <v>37</v>
      </c>
      <c r="F4541" t="s">
        <v>39</v>
      </c>
      <c r="G4541">
        <v>117</v>
      </c>
      <c r="H4541">
        <v>65653758</v>
      </c>
      <c r="I4541">
        <v>95000000</v>
      </c>
      <c r="J4541">
        <v>5.5</v>
      </c>
      <c r="K4541">
        <f>Table1[[#This Row],[Gross Earning]]-Table1[[#This Row],[Budget]]</f>
        <v>-29346242</v>
      </c>
    </row>
    <row r="4542" spans="1:11">
      <c r="A4542" t="s">
        <v>6850</v>
      </c>
      <c r="B4542" s="3">
        <v>2015</v>
      </c>
      <c r="C4542" t="s">
        <v>4965</v>
      </c>
      <c r="D4542" t="s">
        <v>1120</v>
      </c>
      <c r="E4542" t="s">
        <v>37</v>
      </c>
      <c r="F4542" t="s">
        <v>585</v>
      </c>
      <c r="G4542">
        <v>115</v>
      </c>
      <c r="H4542">
        <v>10640645</v>
      </c>
      <c r="I4542">
        <v>40000000</v>
      </c>
      <c r="J4542">
        <v>5.8</v>
      </c>
      <c r="K4542">
        <f>Table1[[#This Row],[Gross Earning]]-Table1[[#This Row],[Budget]]</f>
        <v>-29359355</v>
      </c>
    </row>
    <row r="4543" spans="1:11">
      <c r="A4543" t="s">
        <v>4760</v>
      </c>
      <c r="B4543" s="3">
        <v>1996</v>
      </c>
      <c r="C4543" t="s">
        <v>2433</v>
      </c>
      <c r="D4543" t="s">
        <v>1390</v>
      </c>
      <c r="E4543" t="s">
        <v>37</v>
      </c>
      <c r="F4543" t="s">
        <v>39</v>
      </c>
      <c r="G4543">
        <v>107</v>
      </c>
      <c r="H4543">
        <v>20550712</v>
      </c>
      <c r="I4543">
        <v>50000000</v>
      </c>
      <c r="J4543">
        <v>5.6</v>
      </c>
      <c r="K4543">
        <f>Table1[[#This Row],[Gross Earning]]-Table1[[#This Row],[Budget]]</f>
        <v>-29449288</v>
      </c>
    </row>
    <row r="4544" spans="1:11">
      <c r="A4544" t="s">
        <v>1973</v>
      </c>
      <c r="B4544" s="3">
        <v>1997</v>
      </c>
      <c r="C4544" t="s">
        <v>1971</v>
      </c>
      <c r="D4544" t="s">
        <v>73</v>
      </c>
      <c r="E4544" t="s">
        <v>37</v>
      </c>
      <c r="F4544" t="s">
        <v>39</v>
      </c>
      <c r="G4544">
        <v>126</v>
      </c>
      <c r="H4544">
        <v>63540020</v>
      </c>
      <c r="I4544">
        <v>93000000</v>
      </c>
      <c r="J4544">
        <v>7.7</v>
      </c>
      <c r="K4544">
        <f>Table1[[#This Row],[Gross Earning]]-Table1[[#This Row],[Budget]]</f>
        <v>-29459980</v>
      </c>
    </row>
    <row r="4545" spans="1:11">
      <c r="A4545" t="s">
        <v>8723</v>
      </c>
      <c r="B4545" s="3">
        <v>2011</v>
      </c>
      <c r="C4545" t="s">
        <v>125</v>
      </c>
      <c r="D4545" t="s">
        <v>8722</v>
      </c>
      <c r="E4545" t="s">
        <v>37</v>
      </c>
      <c r="F4545" t="s">
        <v>585</v>
      </c>
      <c r="G4545">
        <v>129</v>
      </c>
      <c r="H4545">
        <v>537580</v>
      </c>
      <c r="I4545">
        <v>30000000</v>
      </c>
      <c r="J4545">
        <v>6.8</v>
      </c>
      <c r="K4545">
        <f>Table1[[#This Row],[Gross Earning]]-Table1[[#This Row],[Budget]]</f>
        <v>-29462420</v>
      </c>
    </row>
    <row r="4546" spans="1:11">
      <c r="A4546" t="s">
        <v>5944</v>
      </c>
      <c r="B4546" s="3">
        <v>2010</v>
      </c>
      <c r="C4546" t="s">
        <v>3817</v>
      </c>
      <c r="D4546" t="s">
        <v>852</v>
      </c>
      <c r="E4546" t="s">
        <v>37</v>
      </c>
      <c r="F4546" t="s">
        <v>39</v>
      </c>
      <c r="G4546">
        <v>128</v>
      </c>
      <c r="H4546">
        <v>15523168</v>
      </c>
      <c r="I4546">
        <v>45000000</v>
      </c>
      <c r="J4546">
        <v>7.2</v>
      </c>
      <c r="K4546">
        <f>Table1[[#This Row],[Gross Earning]]-Table1[[#This Row],[Budget]]</f>
        <v>-29476832</v>
      </c>
    </row>
    <row r="4547" spans="1:11">
      <c r="A4547" t="s">
        <v>7166</v>
      </c>
      <c r="B4547" s="3">
        <v>2009</v>
      </c>
      <c r="C4547" t="s">
        <v>7164</v>
      </c>
      <c r="D4547" t="s">
        <v>73</v>
      </c>
      <c r="E4547" t="s">
        <v>5641</v>
      </c>
      <c r="G4547">
        <v>115</v>
      </c>
      <c r="I4547">
        <v>29500000</v>
      </c>
      <c r="J4547">
        <v>5.3</v>
      </c>
      <c r="K4547">
        <f>Table1[[#This Row],[Gross Earning]]-Table1[[#This Row],[Budget]]</f>
        <v>-29500000</v>
      </c>
    </row>
    <row r="4548" spans="1:11">
      <c r="A4548" t="s">
        <v>9369</v>
      </c>
      <c r="B4548" s="3">
        <v>2004</v>
      </c>
      <c r="C4548" t="s">
        <v>3239</v>
      </c>
      <c r="D4548" t="s">
        <v>3409</v>
      </c>
      <c r="E4548" t="s">
        <v>9373</v>
      </c>
      <c r="F4548" t="s">
        <v>585</v>
      </c>
      <c r="G4548">
        <v>120</v>
      </c>
      <c r="H4548">
        <v>499263</v>
      </c>
      <c r="I4548">
        <v>30000000</v>
      </c>
      <c r="J4548">
        <v>7.1</v>
      </c>
      <c r="K4548">
        <f>Table1[[#This Row],[Gross Earning]]-Table1[[#This Row],[Budget]]</f>
        <v>-29500737</v>
      </c>
    </row>
    <row r="4549" spans="1:11">
      <c r="A4549" t="s">
        <v>5459</v>
      </c>
      <c r="B4549" s="3">
        <v>2009</v>
      </c>
      <c r="C4549" t="s">
        <v>4531</v>
      </c>
      <c r="D4549" t="s">
        <v>2813</v>
      </c>
      <c r="E4549" t="s">
        <v>37</v>
      </c>
      <c r="F4549" t="s">
        <v>585</v>
      </c>
      <c r="G4549">
        <v>95</v>
      </c>
      <c r="H4549">
        <v>20488579</v>
      </c>
      <c r="I4549">
        <v>50000000</v>
      </c>
      <c r="J4549">
        <v>5.8</v>
      </c>
      <c r="K4549">
        <f>Table1[[#This Row],[Gross Earning]]-Table1[[#This Row],[Budget]]</f>
        <v>-29511421</v>
      </c>
    </row>
    <row r="4550" spans="1:11">
      <c r="A4550" t="s">
        <v>3108</v>
      </c>
      <c r="B4550" s="3">
        <v>2015</v>
      </c>
      <c r="C4550" t="s">
        <v>1294</v>
      </c>
      <c r="D4550" t="s">
        <v>1628</v>
      </c>
      <c r="E4550" t="s">
        <v>37</v>
      </c>
      <c r="F4550" t="s">
        <v>39</v>
      </c>
      <c r="G4550">
        <v>116</v>
      </c>
      <c r="H4550">
        <v>45434443</v>
      </c>
      <c r="I4550">
        <v>75000000</v>
      </c>
      <c r="J4550">
        <v>7.3</v>
      </c>
      <c r="K4550">
        <f>Table1[[#This Row],[Gross Earning]]-Table1[[#This Row],[Budget]]</f>
        <v>-29565557</v>
      </c>
    </row>
    <row r="4551" spans="1:11">
      <c r="A4551" t="s">
        <v>7867</v>
      </c>
      <c r="B4551" s="3">
        <v>1999</v>
      </c>
      <c r="C4551" t="s">
        <v>371</v>
      </c>
      <c r="D4551" t="s">
        <v>1415</v>
      </c>
      <c r="E4551" t="s">
        <v>37</v>
      </c>
      <c r="F4551" t="s">
        <v>585</v>
      </c>
      <c r="G4551">
        <v>124</v>
      </c>
      <c r="H4551">
        <v>8406264</v>
      </c>
      <c r="I4551">
        <v>38000000</v>
      </c>
      <c r="J4551">
        <v>6</v>
      </c>
      <c r="K4551">
        <f>Table1[[#This Row],[Gross Earning]]-Table1[[#This Row],[Budget]]</f>
        <v>-29593736</v>
      </c>
    </row>
    <row r="4552" spans="1:11">
      <c r="A4552" t="s">
        <v>5389</v>
      </c>
      <c r="B4552" s="3">
        <v>2016</v>
      </c>
      <c r="C4552" t="s">
        <v>2296</v>
      </c>
      <c r="D4552" t="s">
        <v>5388</v>
      </c>
      <c r="E4552" t="s">
        <v>37</v>
      </c>
      <c r="F4552" t="s">
        <v>585</v>
      </c>
      <c r="G4552">
        <v>139</v>
      </c>
      <c r="H4552">
        <v>20389967</v>
      </c>
      <c r="I4552">
        <v>50000000</v>
      </c>
      <c r="J4552">
        <v>6.7</v>
      </c>
      <c r="K4552">
        <f>Table1[[#This Row],[Gross Earning]]-Table1[[#This Row],[Budget]]</f>
        <v>-29610033</v>
      </c>
    </row>
    <row r="4553" spans="1:11">
      <c r="A4553" t="s">
        <v>2774</v>
      </c>
      <c r="B4553" s="3">
        <v>2005</v>
      </c>
      <c r="C4553" t="s">
        <v>313</v>
      </c>
      <c r="D4553" t="s">
        <v>136</v>
      </c>
      <c r="E4553" t="s">
        <v>2778</v>
      </c>
      <c r="F4553" t="s">
        <v>95</v>
      </c>
      <c r="G4553">
        <v>129</v>
      </c>
      <c r="H4553">
        <v>45356386</v>
      </c>
      <c r="I4553">
        <v>75000000</v>
      </c>
      <c r="J4553">
        <v>5.9</v>
      </c>
      <c r="K4553">
        <f>Table1[[#This Row],[Gross Earning]]-Table1[[#This Row],[Budget]]</f>
        <v>-29643614</v>
      </c>
    </row>
    <row r="4554" spans="1:11">
      <c r="A4554" t="s">
        <v>2781</v>
      </c>
      <c r="B4554" s="3">
        <v>1998</v>
      </c>
      <c r="C4554" t="s">
        <v>2779</v>
      </c>
      <c r="D4554" t="s">
        <v>687</v>
      </c>
      <c r="E4554" t="s">
        <v>37</v>
      </c>
      <c r="F4554" t="s">
        <v>39</v>
      </c>
      <c r="G4554">
        <v>113</v>
      </c>
      <c r="H4554">
        <v>55350897</v>
      </c>
      <c r="I4554">
        <v>85000000</v>
      </c>
      <c r="J4554">
        <v>7</v>
      </c>
      <c r="K4554">
        <f>Table1[[#This Row],[Gross Earning]]-Table1[[#This Row],[Budget]]</f>
        <v>-29649103</v>
      </c>
    </row>
    <row r="4555" spans="1:11">
      <c r="A4555" t="s">
        <v>4527</v>
      </c>
      <c r="B4555" s="3">
        <v>2004</v>
      </c>
      <c r="C4555" t="s">
        <v>260</v>
      </c>
      <c r="D4555" t="s">
        <v>4526</v>
      </c>
      <c r="E4555" t="s">
        <v>37</v>
      </c>
      <c r="F4555" t="s">
        <v>39</v>
      </c>
      <c r="G4555">
        <v>97</v>
      </c>
      <c r="H4555">
        <v>28328132</v>
      </c>
      <c r="I4555">
        <v>58000000</v>
      </c>
      <c r="J4555">
        <v>6.3</v>
      </c>
      <c r="K4555">
        <f>Table1[[#This Row],[Gross Earning]]-Table1[[#This Row],[Budget]]</f>
        <v>-29671868</v>
      </c>
    </row>
    <row r="4556" spans="1:11">
      <c r="A4556" t="s">
        <v>3899</v>
      </c>
      <c r="B4556" s="3">
        <v>2008</v>
      </c>
      <c r="C4556" t="s">
        <v>3896</v>
      </c>
      <c r="D4556" t="s">
        <v>3898</v>
      </c>
      <c r="E4556" t="s">
        <v>37</v>
      </c>
      <c r="F4556" t="s">
        <v>39</v>
      </c>
      <c r="G4556">
        <v>87</v>
      </c>
      <c r="H4556">
        <v>32178777</v>
      </c>
      <c r="I4556">
        <v>62000000</v>
      </c>
      <c r="J4556">
        <v>3.8</v>
      </c>
      <c r="K4556">
        <f>Table1[[#This Row],[Gross Earning]]-Table1[[#This Row],[Budget]]</f>
        <v>-29821223</v>
      </c>
    </row>
    <row r="4557" spans="1:11">
      <c r="A4557" t="s">
        <v>4338</v>
      </c>
      <c r="B4557" s="3">
        <v>2002</v>
      </c>
      <c r="C4557" t="s">
        <v>514</v>
      </c>
      <c r="D4557" t="s">
        <v>4337</v>
      </c>
      <c r="E4557" t="s">
        <v>37</v>
      </c>
      <c r="F4557" t="s">
        <v>39</v>
      </c>
      <c r="G4557">
        <v>104</v>
      </c>
      <c r="H4557">
        <v>30063805</v>
      </c>
      <c r="I4557">
        <v>60000000</v>
      </c>
      <c r="J4557">
        <v>6.1</v>
      </c>
      <c r="K4557">
        <f>Table1[[#This Row],[Gross Earning]]-Table1[[#This Row],[Budget]]</f>
        <v>-29936195</v>
      </c>
    </row>
    <row r="4558" spans="1:11">
      <c r="A4558" t="s">
        <v>4690</v>
      </c>
      <c r="B4558" s="3">
        <v>2008</v>
      </c>
      <c r="C4558" t="s">
        <v>946</v>
      </c>
      <c r="D4558" t="s">
        <v>42</v>
      </c>
      <c r="E4558" t="s">
        <v>37</v>
      </c>
      <c r="F4558" t="s">
        <v>39</v>
      </c>
      <c r="G4558">
        <v>104</v>
      </c>
      <c r="H4558">
        <v>25040293</v>
      </c>
      <c r="I4558">
        <v>55000000</v>
      </c>
      <c r="J4558">
        <v>6.6</v>
      </c>
      <c r="K4558">
        <f>Table1[[#This Row],[Gross Earning]]-Table1[[#This Row],[Budget]]</f>
        <v>-29959707</v>
      </c>
    </row>
    <row r="4559" spans="1:11">
      <c r="A4559" t="s">
        <v>7613</v>
      </c>
      <c r="B4559" s="3">
        <v>2012</v>
      </c>
      <c r="C4559" t="s">
        <v>7611</v>
      </c>
      <c r="D4559" t="s">
        <v>4177</v>
      </c>
      <c r="E4559" t="s">
        <v>37</v>
      </c>
      <c r="F4559" t="s">
        <v>585</v>
      </c>
      <c r="G4559">
        <v>93</v>
      </c>
      <c r="I4559">
        <v>30000000</v>
      </c>
      <c r="J4559">
        <v>5.2</v>
      </c>
      <c r="K4559">
        <f>Table1[[#This Row],[Gross Earning]]-Table1[[#This Row],[Budget]]</f>
        <v>-30000000</v>
      </c>
    </row>
    <row r="4560" spans="1:11">
      <c r="A4560" t="s">
        <v>8719</v>
      </c>
      <c r="B4560" s="3">
        <v>2015</v>
      </c>
      <c r="C4560" t="s">
        <v>1783</v>
      </c>
      <c r="D4560" t="s">
        <v>464</v>
      </c>
      <c r="E4560" t="s">
        <v>37</v>
      </c>
      <c r="F4560" t="s">
        <v>585</v>
      </c>
      <c r="G4560">
        <v>92</v>
      </c>
      <c r="I4560">
        <v>30000000</v>
      </c>
      <c r="J4560">
        <v>5.6</v>
      </c>
      <c r="K4560">
        <f>Table1[[#This Row],[Gross Earning]]-Table1[[#This Row],[Budget]]</f>
        <v>-30000000</v>
      </c>
    </row>
    <row r="4561" spans="1:11">
      <c r="A4561" t="s">
        <v>8733</v>
      </c>
      <c r="B4561" s="3">
        <v>2007</v>
      </c>
      <c r="C4561" t="s">
        <v>7707</v>
      </c>
      <c r="D4561" t="s">
        <v>5940</v>
      </c>
      <c r="E4561" t="s">
        <v>37</v>
      </c>
      <c r="F4561" t="s">
        <v>585</v>
      </c>
      <c r="G4561">
        <v>118</v>
      </c>
      <c r="I4561">
        <v>30000000</v>
      </c>
      <c r="J4561">
        <v>7.1</v>
      </c>
      <c r="K4561">
        <f>Table1[[#This Row],[Gross Earning]]-Table1[[#This Row],[Budget]]</f>
        <v>-30000000</v>
      </c>
    </row>
    <row r="4562" spans="1:11">
      <c r="A4562" t="s">
        <v>8743</v>
      </c>
      <c r="B4562" s="3">
        <v>2014</v>
      </c>
      <c r="C4562" t="s">
        <v>8742</v>
      </c>
      <c r="D4562" t="s">
        <v>6326</v>
      </c>
      <c r="E4562" t="s">
        <v>37</v>
      </c>
      <c r="G4562">
        <v>103</v>
      </c>
      <c r="I4562">
        <v>30000000</v>
      </c>
      <c r="J4562">
        <v>5.7</v>
      </c>
      <c r="K4562">
        <f>Table1[[#This Row],[Gross Earning]]-Table1[[#This Row],[Budget]]</f>
        <v>-30000000</v>
      </c>
    </row>
    <row r="4563" spans="1:11">
      <c r="A4563" t="s">
        <v>8750</v>
      </c>
      <c r="B4563" s="3">
        <v>2015</v>
      </c>
      <c r="C4563" t="s">
        <v>8747</v>
      </c>
      <c r="D4563" t="s">
        <v>8748</v>
      </c>
      <c r="E4563" t="s">
        <v>5641</v>
      </c>
      <c r="G4563">
        <v>85</v>
      </c>
      <c r="I4563">
        <v>30000000</v>
      </c>
      <c r="J4563">
        <v>4.0999999999999996</v>
      </c>
      <c r="K4563">
        <f>Table1[[#This Row],[Gross Earning]]-Table1[[#This Row],[Budget]]</f>
        <v>-30000000</v>
      </c>
    </row>
    <row r="4564" spans="1:11">
      <c r="A4564" t="s">
        <v>8755</v>
      </c>
      <c r="B4564" s="3">
        <v>2002</v>
      </c>
      <c r="C4564" t="s">
        <v>8754</v>
      </c>
      <c r="D4564" t="s">
        <v>2142</v>
      </c>
      <c r="E4564" t="s">
        <v>37</v>
      </c>
      <c r="F4564" t="s">
        <v>585</v>
      </c>
      <c r="G4564">
        <v>110</v>
      </c>
      <c r="I4564">
        <v>30000000</v>
      </c>
      <c r="J4564">
        <v>6.7</v>
      </c>
      <c r="K4564">
        <f>Table1[[#This Row],[Gross Earning]]-Table1[[#This Row],[Budget]]</f>
        <v>-30000000</v>
      </c>
    </row>
    <row r="4565" spans="1:11">
      <c r="A4565" t="s">
        <v>8888</v>
      </c>
      <c r="B4565" s="3">
        <v>2013</v>
      </c>
      <c r="C4565" t="s">
        <v>8884</v>
      </c>
      <c r="D4565" t="s">
        <v>8886</v>
      </c>
      <c r="E4565" t="s">
        <v>676</v>
      </c>
      <c r="F4565" t="s">
        <v>4830</v>
      </c>
      <c r="G4565">
        <v>115</v>
      </c>
      <c r="I4565">
        <v>30000000</v>
      </c>
      <c r="J4565">
        <v>6.5</v>
      </c>
      <c r="K4565">
        <f>Table1[[#This Row],[Gross Earning]]-Table1[[#This Row],[Budget]]</f>
        <v>-30000000</v>
      </c>
    </row>
    <row r="4566" spans="1:11">
      <c r="A4566" t="s">
        <v>4854</v>
      </c>
      <c r="B4566" s="3">
        <v>2005</v>
      </c>
      <c r="C4566" t="s">
        <v>3347</v>
      </c>
      <c r="D4566" t="s">
        <v>1415</v>
      </c>
      <c r="E4566" t="s">
        <v>37</v>
      </c>
      <c r="F4566" t="s">
        <v>39</v>
      </c>
      <c r="G4566">
        <v>123</v>
      </c>
      <c r="H4566">
        <v>26838389</v>
      </c>
      <c r="I4566">
        <v>57000000</v>
      </c>
      <c r="J4566">
        <v>6.4</v>
      </c>
      <c r="K4566">
        <f>Table1[[#This Row],[Gross Earning]]-Table1[[#This Row],[Budget]]</f>
        <v>-30161611</v>
      </c>
    </row>
    <row r="4567" spans="1:11">
      <c r="A4567" t="s">
        <v>7669</v>
      </c>
      <c r="B4567" s="3">
        <v>2003</v>
      </c>
      <c r="C4567" t="s">
        <v>5081</v>
      </c>
      <c r="D4567" t="s">
        <v>1156</v>
      </c>
      <c r="E4567" t="s">
        <v>37</v>
      </c>
      <c r="F4567" t="s">
        <v>585</v>
      </c>
      <c r="G4567">
        <v>102</v>
      </c>
      <c r="H4567">
        <v>7659747</v>
      </c>
      <c r="I4567">
        <v>38000000</v>
      </c>
      <c r="J4567">
        <v>5.0999999999999996</v>
      </c>
      <c r="K4567">
        <f>Table1[[#This Row],[Gross Earning]]-Table1[[#This Row],[Budget]]</f>
        <v>-30340253</v>
      </c>
    </row>
    <row r="4568" spans="1:11">
      <c r="A4568" t="s">
        <v>6797</v>
      </c>
      <c r="B4568" s="3">
        <v>2003</v>
      </c>
      <c r="C4568" t="s">
        <v>5469</v>
      </c>
      <c r="D4568" t="s">
        <v>1671</v>
      </c>
      <c r="E4568" t="s">
        <v>37</v>
      </c>
      <c r="F4568" t="s">
        <v>39</v>
      </c>
      <c r="G4568">
        <v>89</v>
      </c>
      <c r="H4568">
        <v>9652000</v>
      </c>
      <c r="I4568">
        <v>40000000</v>
      </c>
      <c r="J4568">
        <v>5.8</v>
      </c>
      <c r="K4568">
        <f>Table1[[#This Row],[Gross Earning]]-Table1[[#This Row],[Budget]]</f>
        <v>-30348000</v>
      </c>
    </row>
    <row r="4569" spans="1:11">
      <c r="A4569" t="s">
        <v>7701</v>
      </c>
      <c r="B4569" s="3">
        <v>1992</v>
      </c>
      <c r="C4569" t="s">
        <v>1058</v>
      </c>
      <c r="D4569" t="s">
        <v>3409</v>
      </c>
      <c r="E4569" t="s">
        <v>37</v>
      </c>
      <c r="F4569" t="s">
        <v>39</v>
      </c>
      <c r="G4569">
        <v>114</v>
      </c>
      <c r="H4569">
        <v>4651977</v>
      </c>
      <c r="I4569">
        <v>35000000</v>
      </c>
      <c r="J4569">
        <v>6.9</v>
      </c>
      <c r="K4569">
        <f>Table1[[#This Row],[Gross Earning]]-Table1[[#This Row],[Budget]]</f>
        <v>-30348023</v>
      </c>
    </row>
    <row r="4570" spans="1:11">
      <c r="A4570" t="s">
        <v>5393</v>
      </c>
      <c r="B4570" s="3">
        <v>2003</v>
      </c>
      <c r="C4570" t="s">
        <v>4704</v>
      </c>
      <c r="D4570" t="s">
        <v>2125</v>
      </c>
      <c r="E4570" t="s">
        <v>37</v>
      </c>
      <c r="F4570" t="s">
        <v>585</v>
      </c>
      <c r="G4570">
        <v>130</v>
      </c>
      <c r="H4570">
        <v>19593740</v>
      </c>
      <c r="I4570">
        <v>50000000</v>
      </c>
      <c r="J4570">
        <v>7.5</v>
      </c>
      <c r="K4570">
        <f>Table1[[#This Row],[Gross Earning]]-Table1[[#This Row],[Budget]]</f>
        <v>-30406260</v>
      </c>
    </row>
    <row r="4571" spans="1:11">
      <c r="A4571" t="s">
        <v>7091</v>
      </c>
      <c r="B4571" s="3">
        <v>2008</v>
      </c>
      <c r="C4571" t="s">
        <v>5164</v>
      </c>
      <c r="D4571" t="s">
        <v>1634</v>
      </c>
      <c r="E4571" t="s">
        <v>37</v>
      </c>
      <c r="F4571" t="s">
        <v>95</v>
      </c>
      <c r="G4571">
        <v>130</v>
      </c>
      <c r="H4571">
        <v>9589875</v>
      </c>
      <c r="I4571">
        <v>40000000</v>
      </c>
      <c r="J4571">
        <v>7.3</v>
      </c>
      <c r="K4571">
        <f>Table1[[#This Row],[Gross Earning]]-Table1[[#This Row],[Budget]]</f>
        <v>-30410125</v>
      </c>
    </row>
    <row r="4572" spans="1:11">
      <c r="A4572" t="s">
        <v>7704</v>
      </c>
      <c r="B4572" s="3">
        <v>1993</v>
      </c>
      <c r="C4572" t="s">
        <v>3778</v>
      </c>
      <c r="D4572" t="s">
        <v>1935</v>
      </c>
      <c r="E4572" t="s">
        <v>37</v>
      </c>
      <c r="F4572" t="s">
        <v>585</v>
      </c>
      <c r="G4572">
        <v>330</v>
      </c>
      <c r="H4572">
        <v>4496583</v>
      </c>
      <c r="I4572">
        <v>35000000</v>
      </c>
      <c r="J4572">
        <v>8</v>
      </c>
      <c r="K4572">
        <f>Table1[[#This Row],[Gross Earning]]-Table1[[#This Row],[Budget]]</f>
        <v>-30503417</v>
      </c>
    </row>
    <row r="4573" spans="1:11">
      <c r="A4573" t="s">
        <v>7060</v>
      </c>
      <c r="B4573" s="3">
        <v>1997</v>
      </c>
      <c r="C4573" t="s">
        <v>7057</v>
      </c>
      <c r="D4573" t="s">
        <v>2215</v>
      </c>
      <c r="E4573" t="s">
        <v>37</v>
      </c>
      <c r="F4573" t="s">
        <v>585</v>
      </c>
      <c r="G4573">
        <v>118</v>
      </c>
      <c r="H4573">
        <v>6482195</v>
      </c>
      <c r="I4573">
        <v>37000000</v>
      </c>
      <c r="J4573">
        <v>6.4</v>
      </c>
      <c r="K4573">
        <f>Table1[[#This Row],[Gross Earning]]-Table1[[#This Row],[Budget]]</f>
        <v>-30517805</v>
      </c>
    </row>
    <row r="4574" spans="1:11">
      <c r="A4574" t="s">
        <v>1957</v>
      </c>
      <c r="B4574" s="3">
        <v>2004</v>
      </c>
      <c r="C4574" t="s">
        <v>1954</v>
      </c>
      <c r="D4574" t="s">
        <v>1955</v>
      </c>
      <c r="E4574" t="s">
        <v>37</v>
      </c>
      <c r="F4574" t="s">
        <v>39</v>
      </c>
      <c r="G4574">
        <v>93</v>
      </c>
      <c r="H4574">
        <v>59475623</v>
      </c>
      <c r="I4574">
        <v>90000000</v>
      </c>
      <c r="J4574">
        <v>5.2</v>
      </c>
      <c r="K4574">
        <f>Table1[[#This Row],[Gross Earning]]-Table1[[#This Row],[Budget]]</f>
        <v>-30524377</v>
      </c>
    </row>
    <row r="4575" spans="1:11">
      <c r="A4575" t="s">
        <v>4414</v>
      </c>
      <c r="B4575" s="3">
        <v>2003</v>
      </c>
      <c r="C4575" t="s">
        <v>313</v>
      </c>
      <c r="D4575" t="s">
        <v>1221</v>
      </c>
      <c r="E4575" t="s">
        <v>37</v>
      </c>
      <c r="F4575" t="s">
        <v>585</v>
      </c>
      <c r="G4575">
        <v>127</v>
      </c>
      <c r="H4575">
        <v>4426297</v>
      </c>
      <c r="I4575">
        <v>35000000</v>
      </c>
      <c r="J4575">
        <v>6.5</v>
      </c>
      <c r="K4575">
        <f>Table1[[#This Row],[Gross Earning]]-Table1[[#This Row],[Budget]]</f>
        <v>-30573703</v>
      </c>
    </row>
    <row r="4576" spans="1:11">
      <c r="A4576" t="s">
        <v>872</v>
      </c>
      <c r="B4576" s="3">
        <v>2009</v>
      </c>
      <c r="C4576" t="s">
        <v>868</v>
      </c>
      <c r="D4576" t="s">
        <v>870</v>
      </c>
      <c r="E4576" t="s">
        <v>37</v>
      </c>
      <c r="F4576" t="s">
        <v>95</v>
      </c>
      <c r="G4576">
        <v>88</v>
      </c>
      <c r="H4576">
        <v>119420252</v>
      </c>
      <c r="I4576">
        <v>150000000</v>
      </c>
      <c r="J4576">
        <v>5.0999999999999996</v>
      </c>
      <c r="K4576">
        <f>Table1[[#This Row],[Gross Earning]]-Table1[[#This Row],[Budget]]</f>
        <v>-30579748</v>
      </c>
    </row>
    <row r="4577" spans="1:11">
      <c r="A4577" t="s">
        <v>3593</v>
      </c>
      <c r="B4577" s="3">
        <v>2008</v>
      </c>
      <c r="C4577" t="s">
        <v>187</v>
      </c>
      <c r="D4577" t="s">
        <v>923</v>
      </c>
      <c r="E4577" t="s">
        <v>37</v>
      </c>
      <c r="F4577" t="s">
        <v>585</v>
      </c>
      <c r="G4577">
        <v>128</v>
      </c>
      <c r="H4577">
        <v>39380442</v>
      </c>
      <c r="I4577">
        <v>70000000</v>
      </c>
      <c r="J4577">
        <v>7.1</v>
      </c>
      <c r="K4577">
        <f>Table1[[#This Row],[Gross Earning]]-Table1[[#This Row],[Budget]]</f>
        <v>-30619558</v>
      </c>
    </row>
    <row r="4578" spans="1:11">
      <c r="A4578" t="s">
        <v>8019</v>
      </c>
      <c r="B4578" s="3">
        <v>2006</v>
      </c>
      <c r="C4578" t="s">
        <v>1526</v>
      </c>
      <c r="D4578" t="s">
        <v>1924</v>
      </c>
      <c r="E4578" t="s">
        <v>37</v>
      </c>
      <c r="F4578" t="s">
        <v>585</v>
      </c>
      <c r="G4578">
        <v>105</v>
      </c>
      <c r="H4578">
        <v>1304837</v>
      </c>
      <c r="I4578">
        <v>32000000</v>
      </c>
      <c r="J4578">
        <v>6.1</v>
      </c>
      <c r="K4578">
        <f>Table1[[#This Row],[Gross Earning]]-Table1[[#This Row],[Budget]]</f>
        <v>-30695163</v>
      </c>
    </row>
    <row r="4579" spans="1:11">
      <c r="A4579" t="s">
        <v>2570</v>
      </c>
      <c r="B4579" s="3">
        <v>2013</v>
      </c>
      <c r="C4579" t="s">
        <v>1007</v>
      </c>
      <c r="D4579" t="s">
        <v>422</v>
      </c>
      <c r="E4579" t="s">
        <v>37</v>
      </c>
      <c r="F4579" t="s">
        <v>39</v>
      </c>
      <c r="G4579">
        <v>116</v>
      </c>
      <c r="H4579">
        <v>53215979</v>
      </c>
      <c r="I4579">
        <v>84000000</v>
      </c>
      <c r="J4579">
        <v>6.7</v>
      </c>
      <c r="K4579">
        <f>Table1[[#This Row],[Gross Earning]]-Table1[[#This Row],[Budget]]</f>
        <v>-30784021</v>
      </c>
    </row>
    <row r="4580" spans="1:11">
      <c r="A4580" t="s">
        <v>4321</v>
      </c>
      <c r="B4580" s="3">
        <v>2011</v>
      </c>
      <c r="C4580" t="s">
        <v>4317</v>
      </c>
      <c r="D4580" t="s">
        <v>4319</v>
      </c>
      <c r="E4580" t="s">
        <v>37</v>
      </c>
      <c r="F4580" t="s">
        <v>39</v>
      </c>
      <c r="G4580">
        <v>87</v>
      </c>
      <c r="H4580">
        <v>29136626</v>
      </c>
      <c r="I4580">
        <v>60000000</v>
      </c>
      <c r="J4580">
        <v>5.7</v>
      </c>
      <c r="K4580">
        <f>Table1[[#This Row],[Gross Earning]]-Table1[[#This Row],[Budget]]</f>
        <v>-30863374</v>
      </c>
    </row>
    <row r="4581" spans="1:11">
      <c r="A4581" t="s">
        <v>6167</v>
      </c>
      <c r="B4581" s="3">
        <v>2002</v>
      </c>
      <c r="C4581" t="s">
        <v>1939</v>
      </c>
      <c r="D4581" t="s">
        <v>1313</v>
      </c>
      <c r="E4581" t="s">
        <v>1946</v>
      </c>
      <c r="F4581" t="s">
        <v>39</v>
      </c>
      <c r="G4581">
        <v>80</v>
      </c>
      <c r="H4581">
        <v>84961</v>
      </c>
      <c r="I4581">
        <v>31000000</v>
      </c>
      <c r="J4581">
        <v>7.9</v>
      </c>
      <c r="K4581">
        <f>Table1[[#This Row],[Gross Earning]]-Table1[[#This Row],[Budget]]</f>
        <v>-30915039</v>
      </c>
    </row>
    <row r="4582" spans="1:11">
      <c r="A4582" t="s">
        <v>1428</v>
      </c>
      <c r="B4582" s="3">
        <v>2013</v>
      </c>
      <c r="C4582" t="s">
        <v>299</v>
      </c>
      <c r="D4582" t="s">
        <v>1427</v>
      </c>
      <c r="E4582" t="s">
        <v>37</v>
      </c>
      <c r="F4582" t="s">
        <v>39</v>
      </c>
      <c r="G4582">
        <v>124</v>
      </c>
      <c r="H4582">
        <v>89021735</v>
      </c>
      <c r="I4582">
        <v>120000000</v>
      </c>
      <c r="J4582">
        <v>7</v>
      </c>
      <c r="K4582">
        <f>Table1[[#This Row],[Gross Earning]]-Table1[[#This Row],[Budget]]</f>
        <v>-30978265</v>
      </c>
    </row>
    <row r="4583" spans="1:11">
      <c r="A4583" t="s">
        <v>4540</v>
      </c>
      <c r="B4583" s="3">
        <v>2001</v>
      </c>
      <c r="C4583" t="s">
        <v>4537</v>
      </c>
      <c r="D4583" t="s">
        <v>4539</v>
      </c>
      <c r="E4583" t="s">
        <v>37</v>
      </c>
      <c r="F4583" t="s">
        <v>585</v>
      </c>
      <c r="G4583">
        <v>131</v>
      </c>
      <c r="H4583">
        <v>25528495</v>
      </c>
      <c r="I4583">
        <v>57000000</v>
      </c>
      <c r="J4583">
        <v>5.9</v>
      </c>
      <c r="K4583">
        <f>Table1[[#This Row],[Gross Earning]]-Table1[[#This Row],[Budget]]</f>
        <v>-31471505</v>
      </c>
    </row>
    <row r="4584" spans="1:11">
      <c r="A4584" t="s">
        <v>5644</v>
      </c>
      <c r="B4584" s="3">
        <v>2006</v>
      </c>
      <c r="C4584" t="s">
        <v>5643</v>
      </c>
      <c r="D4584" t="s">
        <v>271</v>
      </c>
      <c r="E4584" t="s">
        <v>37</v>
      </c>
      <c r="F4584" t="s">
        <v>95</v>
      </c>
      <c r="G4584">
        <v>75</v>
      </c>
      <c r="H4584">
        <v>15519841</v>
      </c>
      <c r="I4584">
        <v>47000000</v>
      </c>
      <c r="J4584">
        <v>4.5</v>
      </c>
      <c r="K4584">
        <f>Table1[[#This Row],[Gross Earning]]-Table1[[#This Row],[Budget]]</f>
        <v>-31480159</v>
      </c>
    </row>
    <row r="4585" spans="1:11">
      <c r="A4585" t="s">
        <v>3600</v>
      </c>
      <c r="B4585" s="3">
        <v>2012</v>
      </c>
      <c r="C4585" t="s">
        <v>2156</v>
      </c>
      <c r="D4585" t="s">
        <v>3458</v>
      </c>
      <c r="E4585" t="s">
        <v>37</v>
      </c>
      <c r="F4585" t="s">
        <v>585</v>
      </c>
      <c r="G4585">
        <v>105</v>
      </c>
      <c r="H4585">
        <v>37516013</v>
      </c>
      <c r="I4585">
        <v>69000000</v>
      </c>
      <c r="J4585">
        <v>5.9</v>
      </c>
      <c r="K4585">
        <f>Table1[[#This Row],[Gross Earning]]-Table1[[#This Row],[Budget]]</f>
        <v>-31483987</v>
      </c>
    </row>
    <row r="4586" spans="1:11">
      <c r="A4586" t="s">
        <v>5409</v>
      </c>
      <c r="B4586" s="3">
        <v>2005</v>
      </c>
      <c r="C4586" t="s">
        <v>5408</v>
      </c>
      <c r="D4586" t="s">
        <v>3336</v>
      </c>
      <c r="E4586" t="s">
        <v>37</v>
      </c>
      <c r="F4586" t="s">
        <v>39</v>
      </c>
      <c r="G4586">
        <v>110</v>
      </c>
      <c r="H4586">
        <v>18472363</v>
      </c>
      <c r="I4586">
        <v>50000000</v>
      </c>
      <c r="J4586">
        <v>5.8</v>
      </c>
      <c r="K4586">
        <f>Table1[[#This Row],[Gross Earning]]-Table1[[#This Row],[Budget]]</f>
        <v>-31527637</v>
      </c>
    </row>
    <row r="4587" spans="1:11">
      <c r="A4587" t="s">
        <v>129</v>
      </c>
      <c r="B4587" s="3">
        <v>2008</v>
      </c>
      <c r="C4587" t="s">
        <v>125</v>
      </c>
      <c r="D4587" t="s">
        <v>127</v>
      </c>
      <c r="E4587" t="s">
        <v>37</v>
      </c>
      <c r="F4587" t="s">
        <v>39</v>
      </c>
      <c r="G4587">
        <v>106</v>
      </c>
      <c r="H4587">
        <v>168368427</v>
      </c>
      <c r="I4587">
        <v>200000000</v>
      </c>
      <c r="J4587">
        <v>6.7</v>
      </c>
      <c r="K4587">
        <f>Table1[[#This Row],[Gross Earning]]-Table1[[#This Row],[Budget]]</f>
        <v>-31631573</v>
      </c>
    </row>
    <row r="4588" spans="1:11">
      <c r="A4588" t="s">
        <v>3426</v>
      </c>
      <c r="B4588" s="3">
        <v>2007</v>
      </c>
      <c r="C4588" t="s">
        <v>692</v>
      </c>
      <c r="D4588" t="s">
        <v>3425</v>
      </c>
      <c r="E4588" t="s">
        <v>37</v>
      </c>
      <c r="F4588" t="s">
        <v>39</v>
      </c>
      <c r="G4588">
        <v>127</v>
      </c>
      <c r="H4588">
        <v>38345403</v>
      </c>
      <c r="I4588">
        <v>70000000</v>
      </c>
      <c r="J4588">
        <v>7.7</v>
      </c>
      <c r="K4588">
        <f>Table1[[#This Row],[Gross Earning]]-Table1[[#This Row],[Budget]]</f>
        <v>-31654597</v>
      </c>
    </row>
    <row r="4589" spans="1:11">
      <c r="A4589" t="s">
        <v>3774</v>
      </c>
      <c r="B4589" s="3">
        <v>1996</v>
      </c>
      <c r="C4589" t="s">
        <v>2066</v>
      </c>
      <c r="D4589" t="s">
        <v>1120</v>
      </c>
      <c r="E4589" t="s">
        <v>37</v>
      </c>
      <c r="F4589" t="s">
        <v>585</v>
      </c>
      <c r="G4589">
        <v>121</v>
      </c>
      <c r="H4589">
        <v>33328051</v>
      </c>
      <c r="I4589">
        <v>65000000</v>
      </c>
      <c r="J4589">
        <v>6.7</v>
      </c>
      <c r="K4589">
        <f>Table1[[#This Row],[Gross Earning]]-Table1[[#This Row],[Budget]]</f>
        <v>-31671949</v>
      </c>
    </row>
    <row r="4590" spans="1:11">
      <c r="A4590" t="s">
        <v>2115</v>
      </c>
      <c r="B4590" s="3">
        <v>2013</v>
      </c>
      <c r="C4590" t="s">
        <v>2112</v>
      </c>
      <c r="D4590" t="s">
        <v>2114</v>
      </c>
      <c r="E4590" t="s">
        <v>37</v>
      </c>
      <c r="F4590" t="s">
        <v>95</v>
      </c>
      <c r="G4590">
        <v>114</v>
      </c>
      <c r="H4590">
        <v>58229120</v>
      </c>
      <c r="I4590">
        <v>90000000</v>
      </c>
      <c r="J4590">
        <v>7.3</v>
      </c>
      <c r="K4590">
        <f>Table1[[#This Row],[Gross Earning]]-Table1[[#This Row],[Budget]]</f>
        <v>-31770880</v>
      </c>
    </row>
    <row r="4591" spans="1:11">
      <c r="A4591" t="s">
        <v>2519</v>
      </c>
      <c r="B4591" s="3">
        <v>2007</v>
      </c>
      <c r="C4591" t="s">
        <v>685</v>
      </c>
      <c r="D4591" t="s">
        <v>2518</v>
      </c>
      <c r="E4591" t="s">
        <v>37</v>
      </c>
      <c r="F4591" t="s">
        <v>585</v>
      </c>
      <c r="G4591">
        <v>162</v>
      </c>
      <c r="H4591">
        <v>33048353</v>
      </c>
      <c r="I4591">
        <v>65000000</v>
      </c>
      <c r="J4591">
        <v>7.7</v>
      </c>
      <c r="K4591">
        <f>Table1[[#This Row],[Gross Earning]]-Table1[[#This Row],[Budget]]</f>
        <v>-31951647</v>
      </c>
    </row>
    <row r="4592" spans="1:11">
      <c r="A4592" t="s">
        <v>3447</v>
      </c>
      <c r="B4592" s="3">
        <v>2005</v>
      </c>
      <c r="C4592" t="s">
        <v>3444</v>
      </c>
      <c r="D4592" t="s">
        <v>3446</v>
      </c>
      <c r="E4592" t="s">
        <v>37</v>
      </c>
      <c r="F4592" t="s">
        <v>585</v>
      </c>
      <c r="G4592">
        <v>113</v>
      </c>
      <c r="H4592">
        <v>28031250</v>
      </c>
      <c r="I4592">
        <v>60000000</v>
      </c>
      <c r="J4592">
        <v>5.2</v>
      </c>
      <c r="K4592">
        <f>Table1[[#This Row],[Gross Earning]]-Table1[[#This Row],[Budget]]</f>
        <v>-31968750</v>
      </c>
    </row>
    <row r="4593" spans="1:11">
      <c r="A4593" t="s">
        <v>7741</v>
      </c>
      <c r="B4593" s="3">
        <v>2006</v>
      </c>
      <c r="C4593" t="s">
        <v>7739</v>
      </c>
      <c r="D4593" t="s">
        <v>7740</v>
      </c>
      <c r="E4593" t="s">
        <v>37</v>
      </c>
      <c r="F4593" t="s">
        <v>39</v>
      </c>
      <c r="G4593">
        <v>93</v>
      </c>
      <c r="I4593">
        <v>32000000</v>
      </c>
      <c r="J4593">
        <v>5.7</v>
      </c>
      <c r="K4593">
        <f>Table1[[#This Row],[Gross Earning]]-Table1[[#This Row],[Budget]]</f>
        <v>-32000000</v>
      </c>
    </row>
    <row r="4594" spans="1:11">
      <c r="A4594" t="s">
        <v>8025</v>
      </c>
      <c r="B4594" s="3">
        <v>2004</v>
      </c>
      <c r="C4594" t="s">
        <v>8022</v>
      </c>
      <c r="D4594" t="s">
        <v>8024</v>
      </c>
      <c r="E4594" t="s">
        <v>37</v>
      </c>
      <c r="F4594" t="s">
        <v>95</v>
      </c>
      <c r="G4594">
        <v>93</v>
      </c>
      <c r="I4594">
        <v>32000000</v>
      </c>
      <c r="J4594">
        <v>5.7</v>
      </c>
      <c r="K4594">
        <f>Table1[[#This Row],[Gross Earning]]-Table1[[#This Row],[Budget]]</f>
        <v>-32000000</v>
      </c>
    </row>
    <row r="4595" spans="1:11">
      <c r="A4595" t="s">
        <v>6980</v>
      </c>
      <c r="B4595" s="3">
        <v>2013</v>
      </c>
      <c r="C4595" t="s">
        <v>6977</v>
      </c>
      <c r="D4595" t="s">
        <v>6979</v>
      </c>
      <c r="E4595" t="s">
        <v>1946</v>
      </c>
      <c r="F4595" t="s">
        <v>39</v>
      </c>
      <c r="G4595">
        <v>122</v>
      </c>
      <c r="H4595">
        <v>6594136</v>
      </c>
      <c r="I4595">
        <v>38600000</v>
      </c>
      <c r="J4595">
        <v>6.5</v>
      </c>
      <c r="K4595">
        <f>Table1[[#This Row],[Gross Earning]]-Table1[[#This Row],[Budget]]</f>
        <v>-32005864</v>
      </c>
    </row>
    <row r="4596" spans="1:11">
      <c r="A4596" t="s">
        <v>3431</v>
      </c>
      <c r="B4596" s="3">
        <v>1997</v>
      </c>
      <c r="C4596" t="s">
        <v>2396</v>
      </c>
      <c r="D4596" t="s">
        <v>3430</v>
      </c>
      <c r="E4596" t="s">
        <v>37</v>
      </c>
      <c r="F4596" t="s">
        <v>39</v>
      </c>
      <c r="G4596">
        <v>136</v>
      </c>
      <c r="H4596">
        <v>37901509</v>
      </c>
      <c r="I4596">
        <v>70000000</v>
      </c>
      <c r="J4596">
        <v>7</v>
      </c>
      <c r="K4596">
        <f>Table1[[#This Row],[Gross Earning]]-Table1[[#This Row],[Budget]]</f>
        <v>-32098491</v>
      </c>
    </row>
    <row r="4597" spans="1:11">
      <c r="A4597" t="s">
        <v>5580</v>
      </c>
      <c r="B4597" s="3">
        <v>1984</v>
      </c>
      <c r="C4597" t="s">
        <v>4850</v>
      </c>
      <c r="D4597" t="s">
        <v>5579</v>
      </c>
      <c r="E4597" t="s">
        <v>37</v>
      </c>
      <c r="F4597" t="s">
        <v>585</v>
      </c>
      <c r="G4597">
        <v>123</v>
      </c>
      <c r="H4597">
        <v>25900000</v>
      </c>
      <c r="I4597">
        <v>58000000</v>
      </c>
      <c r="J4597">
        <v>6.5</v>
      </c>
      <c r="K4597">
        <f>Table1[[#This Row],[Gross Earning]]-Table1[[#This Row],[Budget]]</f>
        <v>-32100000</v>
      </c>
    </row>
    <row r="4598" spans="1:11">
      <c r="A4598" t="s">
        <v>4910</v>
      </c>
      <c r="B4598" s="3">
        <v>1998</v>
      </c>
      <c r="C4598" t="s">
        <v>2728</v>
      </c>
      <c r="D4598" t="s">
        <v>4909</v>
      </c>
      <c r="E4598" t="s">
        <v>37</v>
      </c>
      <c r="F4598" t="s">
        <v>585</v>
      </c>
      <c r="G4598">
        <v>172</v>
      </c>
      <c r="H4598">
        <v>22843047</v>
      </c>
      <c r="I4598">
        <v>55000000</v>
      </c>
      <c r="J4598">
        <v>5.9</v>
      </c>
      <c r="K4598">
        <f>Table1[[#This Row],[Gross Earning]]-Table1[[#This Row],[Budget]]</f>
        <v>-32156953</v>
      </c>
    </row>
    <row r="4599" spans="1:11">
      <c r="A4599" t="s">
        <v>3513</v>
      </c>
      <c r="B4599" s="3">
        <v>2004</v>
      </c>
      <c r="C4599" t="s">
        <v>3511</v>
      </c>
      <c r="D4599" t="s">
        <v>1589</v>
      </c>
      <c r="E4599" t="s">
        <v>37</v>
      </c>
      <c r="F4599" t="s">
        <v>95</v>
      </c>
      <c r="G4599">
        <v>106</v>
      </c>
      <c r="H4599">
        <v>37760080</v>
      </c>
      <c r="I4599">
        <v>70000000</v>
      </c>
      <c r="J4599">
        <v>6.1</v>
      </c>
      <c r="K4599">
        <f>Table1[[#This Row],[Gross Earning]]-Table1[[#This Row],[Budget]]</f>
        <v>-32239920</v>
      </c>
    </row>
    <row r="4600" spans="1:11">
      <c r="A4600" t="s">
        <v>2796</v>
      </c>
      <c r="B4600" s="3">
        <v>1996</v>
      </c>
      <c r="C4600" t="s">
        <v>255</v>
      </c>
      <c r="D4600" t="s">
        <v>1904</v>
      </c>
      <c r="E4600" t="s">
        <v>37</v>
      </c>
      <c r="F4600" t="s">
        <v>39</v>
      </c>
      <c r="G4600">
        <v>106</v>
      </c>
      <c r="H4600">
        <v>37754208</v>
      </c>
      <c r="I4600">
        <v>70000000</v>
      </c>
      <c r="J4600">
        <v>6.3</v>
      </c>
      <c r="K4600">
        <f>Table1[[#This Row],[Gross Earning]]-Table1[[#This Row],[Budget]]</f>
        <v>-32245792</v>
      </c>
    </row>
    <row r="4601" spans="1:11">
      <c r="A4601" t="s">
        <v>8634</v>
      </c>
      <c r="B4601" s="3">
        <v>2009</v>
      </c>
      <c r="C4601" t="s">
        <v>2791</v>
      </c>
      <c r="D4601" t="s">
        <v>8633</v>
      </c>
      <c r="E4601" t="s">
        <v>37</v>
      </c>
      <c r="F4601" t="s">
        <v>39</v>
      </c>
      <c r="G4601">
        <v>123</v>
      </c>
      <c r="H4601">
        <v>7689458</v>
      </c>
      <c r="I4601">
        <v>40000000</v>
      </c>
      <c r="J4601">
        <v>6.8</v>
      </c>
      <c r="K4601">
        <f>Table1[[#This Row],[Gross Earning]]-Table1[[#This Row],[Budget]]</f>
        <v>-32310542</v>
      </c>
    </row>
    <row r="4602" spans="1:11">
      <c r="A4602" t="s">
        <v>1815</v>
      </c>
      <c r="B4602" s="3">
        <v>2010</v>
      </c>
      <c r="C4602" t="s">
        <v>1813</v>
      </c>
      <c r="D4602" t="s">
        <v>1814</v>
      </c>
      <c r="E4602" t="s">
        <v>37</v>
      </c>
      <c r="F4602" t="s">
        <v>39</v>
      </c>
      <c r="G4602">
        <v>103</v>
      </c>
      <c r="H4602">
        <v>67631157</v>
      </c>
      <c r="I4602">
        <v>100000000</v>
      </c>
      <c r="J4602">
        <v>6</v>
      </c>
      <c r="K4602">
        <f>Table1[[#This Row],[Gross Earning]]-Table1[[#This Row],[Budget]]</f>
        <v>-32368843</v>
      </c>
    </row>
    <row r="4603" spans="1:11">
      <c r="A4603" t="s">
        <v>3780</v>
      </c>
      <c r="B4603" s="3">
        <v>2000</v>
      </c>
      <c r="C4603" t="s">
        <v>3778</v>
      </c>
      <c r="D4603" t="s">
        <v>923</v>
      </c>
      <c r="E4603" t="s">
        <v>37</v>
      </c>
      <c r="F4603" t="s">
        <v>585</v>
      </c>
      <c r="G4603">
        <v>135</v>
      </c>
      <c r="H4603">
        <v>32598931</v>
      </c>
      <c r="I4603">
        <v>65000000</v>
      </c>
      <c r="J4603">
        <v>6.2</v>
      </c>
      <c r="K4603">
        <f>Table1[[#This Row],[Gross Earning]]-Table1[[#This Row],[Budget]]</f>
        <v>-32401069</v>
      </c>
    </row>
    <row r="4604" spans="1:11">
      <c r="A4604" t="s">
        <v>4389</v>
      </c>
      <c r="B4604" s="3">
        <v>1999</v>
      </c>
      <c r="C4604" t="s">
        <v>850</v>
      </c>
      <c r="D4604" t="s">
        <v>2527</v>
      </c>
      <c r="E4604" t="s">
        <v>37</v>
      </c>
      <c r="F4604" t="s">
        <v>39</v>
      </c>
      <c r="G4604">
        <v>122</v>
      </c>
      <c r="H4604">
        <v>22362500</v>
      </c>
      <c r="I4604">
        <v>55000000</v>
      </c>
      <c r="J4604">
        <v>6.1</v>
      </c>
      <c r="K4604">
        <f>Table1[[#This Row],[Gross Earning]]-Table1[[#This Row],[Budget]]</f>
        <v>-32637500</v>
      </c>
    </row>
    <row r="4605" spans="1:11">
      <c r="A4605" t="s">
        <v>3556</v>
      </c>
      <c r="B4605" s="3">
        <v>1995</v>
      </c>
      <c r="C4605" t="s">
        <v>3552</v>
      </c>
      <c r="D4605" t="s">
        <v>3554</v>
      </c>
      <c r="E4605" t="s">
        <v>37</v>
      </c>
      <c r="F4605" t="s">
        <v>585</v>
      </c>
      <c r="G4605">
        <v>105</v>
      </c>
      <c r="H4605">
        <v>35324232</v>
      </c>
      <c r="I4605">
        <v>68000000</v>
      </c>
      <c r="J4605">
        <v>5.6</v>
      </c>
      <c r="K4605">
        <f>Table1[[#This Row],[Gross Earning]]-Table1[[#This Row],[Budget]]</f>
        <v>-32675768</v>
      </c>
    </row>
    <row r="4606" spans="1:11">
      <c r="A4606" t="s">
        <v>2936</v>
      </c>
      <c r="B4606" s="3">
        <v>2004</v>
      </c>
      <c r="C4606" t="s">
        <v>893</v>
      </c>
      <c r="D4606" t="s">
        <v>136</v>
      </c>
      <c r="E4606" t="s">
        <v>37</v>
      </c>
      <c r="F4606" t="s">
        <v>39</v>
      </c>
      <c r="G4606">
        <v>136</v>
      </c>
      <c r="H4606">
        <v>67286731</v>
      </c>
      <c r="I4606">
        <v>100000000</v>
      </c>
      <c r="J4606">
        <v>6.7</v>
      </c>
      <c r="K4606">
        <f>Table1[[#This Row],[Gross Earning]]-Table1[[#This Row],[Budget]]</f>
        <v>-32713269</v>
      </c>
    </row>
    <row r="4607" spans="1:11">
      <c r="A4607" t="s">
        <v>5968</v>
      </c>
      <c r="B4607" s="3">
        <v>2002</v>
      </c>
      <c r="C4607" t="s">
        <v>163</v>
      </c>
      <c r="D4607" t="s">
        <v>5967</v>
      </c>
      <c r="E4607" t="s">
        <v>37</v>
      </c>
      <c r="F4607" t="s">
        <v>39</v>
      </c>
      <c r="G4607">
        <v>74</v>
      </c>
      <c r="H4607">
        <v>7262288</v>
      </c>
      <c r="I4607">
        <v>40000000</v>
      </c>
      <c r="J4607">
        <v>6.5</v>
      </c>
      <c r="K4607">
        <f>Table1[[#This Row],[Gross Earning]]-Table1[[#This Row],[Budget]]</f>
        <v>-32737712</v>
      </c>
    </row>
    <row r="4608" spans="1:11">
      <c r="A4608" t="s">
        <v>7708</v>
      </c>
      <c r="B4608" s="3">
        <v>1997</v>
      </c>
      <c r="C4608" t="s">
        <v>7707</v>
      </c>
      <c r="D4608" t="s">
        <v>1390</v>
      </c>
      <c r="E4608" t="s">
        <v>37</v>
      </c>
      <c r="F4608" t="s">
        <v>585</v>
      </c>
      <c r="G4608">
        <v>121</v>
      </c>
      <c r="H4608">
        <v>2221994</v>
      </c>
      <c r="I4608">
        <v>35000000</v>
      </c>
      <c r="J4608">
        <v>6.4</v>
      </c>
      <c r="K4608">
        <f>Table1[[#This Row],[Gross Earning]]-Table1[[#This Row],[Budget]]</f>
        <v>-32778006</v>
      </c>
    </row>
    <row r="4609" spans="1:11">
      <c r="A4609" t="s">
        <v>7954</v>
      </c>
      <c r="B4609" s="3">
        <v>2013</v>
      </c>
      <c r="C4609" t="s">
        <v>4176</v>
      </c>
      <c r="D4609" t="s">
        <v>7953</v>
      </c>
      <c r="E4609" t="s">
        <v>37</v>
      </c>
      <c r="F4609" t="s">
        <v>95</v>
      </c>
      <c r="G4609">
        <v>105</v>
      </c>
      <c r="H4609">
        <v>99462</v>
      </c>
      <c r="I4609">
        <v>33000000</v>
      </c>
      <c r="J4609">
        <v>7.1</v>
      </c>
      <c r="K4609">
        <f>Table1[[#This Row],[Gross Earning]]-Table1[[#This Row],[Budget]]</f>
        <v>-32900538</v>
      </c>
    </row>
    <row r="4610" spans="1:11">
      <c r="A4610" t="s">
        <v>3832</v>
      </c>
      <c r="B4610" s="3">
        <v>1999</v>
      </c>
      <c r="C4610" t="s">
        <v>2213</v>
      </c>
      <c r="D4610" t="s">
        <v>3831</v>
      </c>
      <c r="E4610" t="s">
        <v>37</v>
      </c>
      <c r="F4610" t="s">
        <v>585</v>
      </c>
      <c r="G4610">
        <v>133</v>
      </c>
      <c r="H4610">
        <v>31054924</v>
      </c>
      <c r="I4610">
        <v>64000000</v>
      </c>
      <c r="J4610">
        <v>5.0999999999999996</v>
      </c>
      <c r="K4610">
        <f>Table1[[#This Row],[Gross Earning]]-Table1[[#This Row],[Budget]]</f>
        <v>-32945076</v>
      </c>
    </row>
    <row r="4611" spans="1:11">
      <c r="A4611" t="s">
        <v>8609</v>
      </c>
      <c r="B4611" s="3">
        <v>2013</v>
      </c>
      <c r="C4611" t="s">
        <v>8607</v>
      </c>
      <c r="D4611" t="s">
        <v>334</v>
      </c>
      <c r="E4611" t="s">
        <v>37</v>
      </c>
      <c r="F4611" t="s">
        <v>585</v>
      </c>
      <c r="G4611">
        <v>107</v>
      </c>
      <c r="H4611">
        <v>12026670</v>
      </c>
      <c r="I4611">
        <v>45000000</v>
      </c>
      <c r="J4611">
        <v>6.4</v>
      </c>
      <c r="K4611">
        <f>Table1[[#This Row],[Gross Earning]]-Table1[[#This Row],[Budget]]</f>
        <v>-32973330</v>
      </c>
    </row>
    <row r="4612" spans="1:11">
      <c r="A4612" t="s">
        <v>7219</v>
      </c>
      <c r="B4612" s="3">
        <v>2000</v>
      </c>
      <c r="C4612" t="s">
        <v>5314</v>
      </c>
      <c r="D4612" t="s">
        <v>7218</v>
      </c>
      <c r="E4612" t="s">
        <v>37</v>
      </c>
      <c r="F4612" t="s">
        <v>585</v>
      </c>
      <c r="G4612">
        <v>95</v>
      </c>
      <c r="H4612">
        <v>2954405</v>
      </c>
      <c r="I4612">
        <v>36000000</v>
      </c>
      <c r="J4612">
        <v>5.3</v>
      </c>
      <c r="K4612">
        <f>Table1[[#This Row],[Gross Earning]]-Table1[[#This Row],[Budget]]</f>
        <v>-33045595</v>
      </c>
    </row>
    <row r="4613" spans="1:11">
      <c r="A4613" t="s">
        <v>4518</v>
      </c>
      <c r="B4613" s="3">
        <v>2012</v>
      </c>
      <c r="C4613" t="s">
        <v>4516</v>
      </c>
      <c r="D4613" t="s">
        <v>1671</v>
      </c>
      <c r="E4613" t="s">
        <v>37</v>
      </c>
      <c r="F4613" t="s">
        <v>585</v>
      </c>
      <c r="G4613">
        <v>116</v>
      </c>
      <c r="H4613">
        <v>36931089</v>
      </c>
      <c r="I4613">
        <v>70000000</v>
      </c>
      <c r="J4613">
        <v>5.6</v>
      </c>
      <c r="K4613">
        <f>Table1[[#This Row],[Gross Earning]]-Table1[[#This Row],[Budget]]</f>
        <v>-33068911</v>
      </c>
    </row>
    <row r="4614" spans="1:11">
      <c r="A4614" t="s">
        <v>6940</v>
      </c>
      <c r="B4614" s="3">
        <v>2004</v>
      </c>
      <c r="C4614" t="s">
        <v>4699</v>
      </c>
      <c r="D4614" t="s">
        <v>6939</v>
      </c>
      <c r="E4614" t="s">
        <v>37</v>
      </c>
      <c r="F4614" t="s">
        <v>39</v>
      </c>
      <c r="G4614">
        <v>110</v>
      </c>
      <c r="H4614">
        <v>5881504</v>
      </c>
      <c r="I4614">
        <v>39000000</v>
      </c>
      <c r="J4614">
        <v>5.3</v>
      </c>
      <c r="K4614">
        <f>Table1[[#This Row],[Gross Earning]]-Table1[[#This Row],[Budget]]</f>
        <v>-33118496</v>
      </c>
    </row>
    <row r="4615" spans="1:11">
      <c r="A4615" t="s">
        <v>5436</v>
      </c>
      <c r="B4615" s="3">
        <v>1994</v>
      </c>
      <c r="C4615" t="s">
        <v>5433</v>
      </c>
      <c r="D4615" t="s">
        <v>5435</v>
      </c>
      <c r="E4615" t="s">
        <v>37</v>
      </c>
      <c r="F4615" t="s">
        <v>95</v>
      </c>
      <c r="G4615">
        <v>99</v>
      </c>
      <c r="H4615">
        <v>16671505</v>
      </c>
      <c r="I4615">
        <v>50000000</v>
      </c>
      <c r="J4615">
        <v>5.9</v>
      </c>
      <c r="K4615">
        <f>Table1[[#This Row],[Gross Earning]]-Table1[[#This Row],[Budget]]</f>
        <v>-33328495</v>
      </c>
    </row>
    <row r="4616" spans="1:11">
      <c r="A4616" t="s">
        <v>4333</v>
      </c>
      <c r="B4616" s="3">
        <v>1997</v>
      </c>
      <c r="C4616" t="s">
        <v>2331</v>
      </c>
      <c r="D4616" t="s">
        <v>4332</v>
      </c>
      <c r="E4616" t="s">
        <v>37</v>
      </c>
      <c r="F4616" t="s">
        <v>585</v>
      </c>
      <c r="G4616">
        <v>130</v>
      </c>
      <c r="H4616">
        <v>26616590</v>
      </c>
      <c r="I4616">
        <v>60000000</v>
      </c>
      <c r="J4616">
        <v>6.7</v>
      </c>
      <c r="K4616">
        <f>Table1[[#This Row],[Gross Earning]]-Table1[[#This Row],[Budget]]</f>
        <v>-33383410</v>
      </c>
    </row>
    <row r="4617" spans="1:11">
      <c r="A4617" t="s">
        <v>949</v>
      </c>
      <c r="B4617" s="3">
        <v>2014</v>
      </c>
      <c r="C4617" t="s">
        <v>946</v>
      </c>
      <c r="D4617" t="s">
        <v>621</v>
      </c>
      <c r="E4617" t="s">
        <v>37</v>
      </c>
      <c r="F4617" t="s">
        <v>95</v>
      </c>
      <c r="G4617">
        <v>92</v>
      </c>
      <c r="H4617">
        <v>111505642</v>
      </c>
      <c r="I4617">
        <v>145000000</v>
      </c>
      <c r="J4617">
        <v>6.9</v>
      </c>
      <c r="K4617">
        <f>Table1[[#This Row],[Gross Earning]]-Table1[[#This Row],[Budget]]</f>
        <v>-33494358</v>
      </c>
    </row>
    <row r="4618" spans="1:11">
      <c r="A4618" t="s">
        <v>4730</v>
      </c>
      <c r="B4618" s="3">
        <v>2012</v>
      </c>
      <c r="C4618" t="s">
        <v>4728</v>
      </c>
      <c r="D4618" t="s">
        <v>1904</v>
      </c>
      <c r="E4618" t="s">
        <v>37</v>
      </c>
      <c r="F4618" t="s">
        <v>585</v>
      </c>
      <c r="G4618">
        <v>102</v>
      </c>
      <c r="H4618">
        <v>34350553</v>
      </c>
      <c r="I4618">
        <v>68000000</v>
      </c>
      <c r="J4618">
        <v>5.7</v>
      </c>
      <c r="K4618">
        <f>Table1[[#This Row],[Gross Earning]]-Table1[[#This Row],[Budget]]</f>
        <v>-33649447</v>
      </c>
    </row>
    <row r="4619" spans="1:11">
      <c r="A4619" t="s">
        <v>4328</v>
      </c>
      <c r="B4619" s="3">
        <v>2003</v>
      </c>
      <c r="C4619" t="s">
        <v>4325</v>
      </c>
      <c r="D4619" t="s">
        <v>4327</v>
      </c>
      <c r="E4619" t="s">
        <v>37</v>
      </c>
      <c r="F4619" t="s">
        <v>95</v>
      </c>
      <c r="G4619">
        <v>85</v>
      </c>
      <c r="H4619">
        <v>26288320</v>
      </c>
      <c r="I4619">
        <v>60000000</v>
      </c>
      <c r="J4619">
        <v>6.7</v>
      </c>
      <c r="K4619">
        <f>Table1[[#This Row],[Gross Earning]]-Table1[[#This Row],[Budget]]</f>
        <v>-33711680</v>
      </c>
    </row>
    <row r="4620" spans="1:11">
      <c r="A4620" t="s">
        <v>5425</v>
      </c>
      <c r="B4620" s="3">
        <v>2011</v>
      </c>
      <c r="C4620" t="s">
        <v>5423</v>
      </c>
      <c r="D4620" t="s">
        <v>1924</v>
      </c>
      <c r="E4620" t="s">
        <v>37</v>
      </c>
      <c r="F4620" t="s">
        <v>39</v>
      </c>
      <c r="G4620">
        <v>84</v>
      </c>
      <c r="H4620">
        <v>21283440</v>
      </c>
      <c r="I4620">
        <v>55000000</v>
      </c>
      <c r="J4620">
        <v>6</v>
      </c>
      <c r="K4620">
        <f>Table1[[#This Row],[Gross Earning]]-Table1[[#This Row],[Budget]]</f>
        <v>-33716560</v>
      </c>
    </row>
    <row r="4621" spans="1:11">
      <c r="A4621" t="s">
        <v>6230</v>
      </c>
      <c r="B4621" s="3">
        <v>2011</v>
      </c>
      <c r="C4621" t="s">
        <v>3930</v>
      </c>
      <c r="D4621" t="s">
        <v>1671</v>
      </c>
      <c r="E4621" t="s">
        <v>37</v>
      </c>
      <c r="F4621" t="s">
        <v>95</v>
      </c>
      <c r="G4621">
        <v>100</v>
      </c>
      <c r="H4621">
        <v>7204138</v>
      </c>
      <c r="I4621">
        <v>41000000</v>
      </c>
      <c r="J4621">
        <v>6.2</v>
      </c>
      <c r="K4621">
        <f>Table1[[#This Row],[Gross Earning]]-Table1[[#This Row],[Budget]]</f>
        <v>-33795862</v>
      </c>
    </row>
    <row r="4622" spans="1:11">
      <c r="A4622" t="s">
        <v>5947</v>
      </c>
      <c r="B4622" s="3">
        <v>1998</v>
      </c>
      <c r="C4622" t="s">
        <v>535</v>
      </c>
      <c r="D4622" t="s">
        <v>3446</v>
      </c>
      <c r="E4622" t="s">
        <v>37</v>
      </c>
      <c r="F4622" t="s">
        <v>585</v>
      </c>
      <c r="G4622">
        <v>106</v>
      </c>
      <c r="H4622">
        <v>11146409</v>
      </c>
      <c r="I4622">
        <v>45000000</v>
      </c>
      <c r="J4622">
        <v>6</v>
      </c>
      <c r="K4622">
        <f>Table1[[#This Row],[Gross Earning]]-Table1[[#This Row],[Budget]]</f>
        <v>-33853591</v>
      </c>
    </row>
    <row r="4623" spans="1:11">
      <c r="A4623" t="s">
        <v>7237</v>
      </c>
      <c r="B4623" s="3">
        <v>2015</v>
      </c>
      <c r="C4623" t="s">
        <v>7234</v>
      </c>
      <c r="D4623" t="s">
        <v>7236</v>
      </c>
      <c r="E4623" t="s">
        <v>7241</v>
      </c>
      <c r="F4623" t="s">
        <v>39</v>
      </c>
      <c r="G4623">
        <v>105</v>
      </c>
      <c r="H4623">
        <v>2126511</v>
      </c>
      <c r="I4623">
        <v>36000000</v>
      </c>
      <c r="J4623">
        <v>7.2</v>
      </c>
      <c r="K4623">
        <f>Table1[[#This Row],[Gross Earning]]-Table1[[#This Row],[Budget]]</f>
        <v>-33873489</v>
      </c>
    </row>
    <row r="4624" spans="1:11">
      <c r="A4624" t="s">
        <v>6819</v>
      </c>
      <c r="B4624" s="3">
        <v>2001</v>
      </c>
      <c r="C4624" t="s">
        <v>5164</v>
      </c>
      <c r="D4624" t="s">
        <v>2202</v>
      </c>
      <c r="E4624" t="s">
        <v>37</v>
      </c>
      <c r="F4624" t="s">
        <v>585</v>
      </c>
      <c r="G4624">
        <v>102</v>
      </c>
      <c r="H4624">
        <v>6114237</v>
      </c>
      <c r="I4624">
        <v>40000000</v>
      </c>
      <c r="J4624">
        <v>6.2</v>
      </c>
      <c r="K4624">
        <f>Table1[[#This Row],[Gross Earning]]-Table1[[#This Row],[Budget]]</f>
        <v>-33885763</v>
      </c>
    </row>
    <row r="4625" spans="1:11">
      <c r="A4625" t="s">
        <v>431</v>
      </c>
      <c r="B4625" s="3">
        <v>2009</v>
      </c>
      <c r="C4625" t="s">
        <v>428</v>
      </c>
      <c r="D4625" t="s">
        <v>73</v>
      </c>
      <c r="E4625" t="s">
        <v>37</v>
      </c>
      <c r="F4625" t="s">
        <v>39</v>
      </c>
      <c r="G4625">
        <v>158</v>
      </c>
      <c r="H4625">
        <v>166112167</v>
      </c>
      <c r="I4625">
        <v>200000000</v>
      </c>
      <c r="J4625">
        <v>5.8</v>
      </c>
      <c r="K4625">
        <f>Table1[[#This Row],[Gross Earning]]-Table1[[#This Row],[Budget]]</f>
        <v>-33887833</v>
      </c>
    </row>
    <row r="4626" spans="1:11">
      <c r="A4626" t="s">
        <v>1601</v>
      </c>
      <c r="B4626" s="3">
        <v>2013</v>
      </c>
      <c r="C4626" t="s">
        <v>1575</v>
      </c>
      <c r="D4626" t="s">
        <v>271</v>
      </c>
      <c r="E4626" t="s">
        <v>37</v>
      </c>
      <c r="F4626" t="s">
        <v>95</v>
      </c>
      <c r="G4626">
        <v>105</v>
      </c>
      <c r="H4626">
        <v>71017784</v>
      </c>
      <c r="I4626">
        <v>105000000</v>
      </c>
      <c r="J4626">
        <v>5.4</v>
      </c>
      <c r="K4626">
        <f>Table1[[#This Row],[Gross Earning]]-Table1[[#This Row],[Budget]]</f>
        <v>-33982216</v>
      </c>
    </row>
    <row r="4627" spans="1:11">
      <c r="A4627" t="s">
        <v>7826</v>
      </c>
      <c r="B4627" s="3">
        <v>2013</v>
      </c>
      <c r="C4627" t="s">
        <v>7823</v>
      </c>
      <c r="D4627" t="s">
        <v>271</v>
      </c>
      <c r="E4627" t="s">
        <v>37</v>
      </c>
      <c r="G4627">
        <v>85</v>
      </c>
      <c r="H4627">
        <v>4091</v>
      </c>
      <c r="I4627">
        <v>34000000</v>
      </c>
      <c r="J4627">
        <v>6.3</v>
      </c>
      <c r="K4627">
        <f>Table1[[#This Row],[Gross Earning]]-Table1[[#This Row],[Budget]]</f>
        <v>-33995909</v>
      </c>
    </row>
    <row r="4628" spans="1:11">
      <c r="A4628" t="s">
        <v>12612</v>
      </c>
      <c r="D4628" t="s">
        <v>9193</v>
      </c>
      <c r="E4628" t="s">
        <v>37</v>
      </c>
      <c r="F4628" t="s">
        <v>2635</v>
      </c>
      <c r="G4628">
        <v>45</v>
      </c>
      <c r="I4628">
        <v>34000000</v>
      </c>
      <c r="J4628">
        <v>8.1</v>
      </c>
      <c r="K4628">
        <f>Table1[[#This Row],[Gross Earning]]-Table1[[#This Row],[Budget]]</f>
        <v>-34000000</v>
      </c>
    </row>
    <row r="4629" spans="1:11">
      <c r="A4629" t="s">
        <v>6047</v>
      </c>
      <c r="B4629" s="3">
        <v>2015</v>
      </c>
      <c r="C4629" t="s">
        <v>6046</v>
      </c>
      <c r="D4629" t="s">
        <v>3171</v>
      </c>
      <c r="E4629" t="s">
        <v>37</v>
      </c>
      <c r="F4629" t="s">
        <v>39</v>
      </c>
      <c r="G4629">
        <v>110</v>
      </c>
      <c r="H4629">
        <v>5773519</v>
      </c>
      <c r="I4629">
        <v>40000000</v>
      </c>
      <c r="J4629">
        <v>6</v>
      </c>
      <c r="K4629">
        <f>Table1[[#This Row],[Gross Earning]]-Table1[[#This Row],[Budget]]</f>
        <v>-34226481</v>
      </c>
    </row>
    <row r="4630" spans="1:11">
      <c r="A4630" t="s">
        <v>3640</v>
      </c>
      <c r="B4630" s="3">
        <v>2003</v>
      </c>
      <c r="C4630" t="s">
        <v>3639</v>
      </c>
      <c r="D4630" t="s">
        <v>3171</v>
      </c>
      <c r="E4630" t="s">
        <v>37</v>
      </c>
      <c r="F4630" t="s">
        <v>585</v>
      </c>
      <c r="G4630">
        <v>136</v>
      </c>
      <c r="H4630">
        <v>33685268</v>
      </c>
      <c r="I4630">
        <v>68000000</v>
      </c>
      <c r="J4630">
        <v>5.5</v>
      </c>
      <c r="K4630">
        <f>Table1[[#This Row],[Gross Earning]]-Table1[[#This Row],[Budget]]</f>
        <v>-34314732</v>
      </c>
    </row>
    <row r="4631" spans="1:11">
      <c r="A4631" t="s">
        <v>7729</v>
      </c>
      <c r="B4631" s="3">
        <v>1999</v>
      </c>
      <c r="C4631" t="s">
        <v>1064</v>
      </c>
      <c r="D4631" t="s">
        <v>7727</v>
      </c>
      <c r="E4631" t="s">
        <v>37</v>
      </c>
      <c r="F4631" t="s">
        <v>585</v>
      </c>
      <c r="G4631">
        <v>148</v>
      </c>
      <c r="H4631">
        <v>630779</v>
      </c>
      <c r="I4631">
        <v>35000000</v>
      </c>
      <c r="J4631">
        <v>6.8</v>
      </c>
      <c r="K4631">
        <f>Table1[[#This Row],[Gross Earning]]-Table1[[#This Row],[Budget]]</f>
        <v>-34369221</v>
      </c>
    </row>
    <row r="4632" spans="1:11">
      <c r="A4632" t="s">
        <v>1740</v>
      </c>
      <c r="B4632" s="3">
        <v>2009</v>
      </c>
      <c r="C4632" t="s">
        <v>1739</v>
      </c>
      <c r="D4632" t="s">
        <v>334</v>
      </c>
      <c r="E4632" t="s">
        <v>37</v>
      </c>
      <c r="F4632" t="s">
        <v>585</v>
      </c>
      <c r="G4632">
        <v>106</v>
      </c>
      <c r="H4632">
        <v>65452312</v>
      </c>
      <c r="I4632">
        <v>100000000</v>
      </c>
      <c r="J4632">
        <v>6.4</v>
      </c>
      <c r="K4632">
        <f>Table1[[#This Row],[Gross Earning]]-Table1[[#This Row],[Budget]]</f>
        <v>-34547688</v>
      </c>
    </row>
    <row r="4633" spans="1:11">
      <c r="A4633" t="s">
        <v>6892</v>
      </c>
      <c r="B4633" s="3">
        <v>2013</v>
      </c>
      <c r="C4633" t="s">
        <v>6891</v>
      </c>
      <c r="D4633" t="s">
        <v>1390</v>
      </c>
      <c r="E4633" t="s">
        <v>37</v>
      </c>
      <c r="F4633" t="s">
        <v>585</v>
      </c>
      <c r="G4633">
        <v>126</v>
      </c>
      <c r="H4633">
        <v>4563029</v>
      </c>
      <c r="I4633">
        <v>39200000</v>
      </c>
      <c r="J4633">
        <v>7</v>
      </c>
      <c r="K4633">
        <f>Table1[[#This Row],[Gross Earning]]-Table1[[#This Row],[Budget]]</f>
        <v>-34636971</v>
      </c>
    </row>
    <row r="4634" spans="1:11">
      <c r="A4634" t="s">
        <v>7774</v>
      </c>
      <c r="B4634" s="3">
        <v>2012</v>
      </c>
      <c r="C4634" t="s">
        <v>1783</v>
      </c>
      <c r="D4634" t="s">
        <v>464</v>
      </c>
      <c r="E4634" t="s">
        <v>37</v>
      </c>
      <c r="F4634" t="s">
        <v>585</v>
      </c>
      <c r="G4634">
        <v>96</v>
      </c>
      <c r="H4634">
        <v>183125</v>
      </c>
      <c r="I4634">
        <v>35000000</v>
      </c>
      <c r="J4634">
        <v>5.5</v>
      </c>
      <c r="K4634">
        <f>Table1[[#This Row],[Gross Earning]]-Table1[[#This Row],[Budget]]</f>
        <v>-34816875</v>
      </c>
    </row>
    <row r="4635" spans="1:11">
      <c r="A4635" t="s">
        <v>7250</v>
      </c>
      <c r="B4635" s="3">
        <v>2011</v>
      </c>
      <c r="C4635" t="s">
        <v>576</v>
      </c>
      <c r="D4635" t="s">
        <v>7249</v>
      </c>
      <c r="E4635" t="s">
        <v>37</v>
      </c>
      <c r="F4635" t="s">
        <v>39</v>
      </c>
      <c r="G4635">
        <v>102</v>
      </c>
      <c r="H4635">
        <v>1068392</v>
      </c>
      <c r="I4635">
        <v>36000000</v>
      </c>
      <c r="J4635">
        <v>5.9</v>
      </c>
      <c r="K4635">
        <f>Table1[[#This Row],[Gross Earning]]-Table1[[#This Row],[Budget]]</f>
        <v>-34931608</v>
      </c>
    </row>
    <row r="4636" spans="1:11">
      <c r="A4636" t="s">
        <v>18318</v>
      </c>
      <c r="B4636" s="3">
        <v>2006</v>
      </c>
      <c r="C4636" t="s">
        <v>18317</v>
      </c>
      <c r="D4636" t="s">
        <v>334</v>
      </c>
      <c r="E4636" t="s">
        <v>7241</v>
      </c>
      <c r="F4636" t="s">
        <v>585</v>
      </c>
      <c r="G4636">
        <v>110</v>
      </c>
      <c r="H4636">
        <v>49413</v>
      </c>
      <c r="I4636">
        <v>35000000</v>
      </c>
      <c r="J4636">
        <v>7.3</v>
      </c>
      <c r="K4636">
        <f>Table1[[#This Row],[Gross Earning]]-Table1[[#This Row],[Budget]]</f>
        <v>-34950587</v>
      </c>
    </row>
    <row r="4637" spans="1:11">
      <c r="A4637" t="s">
        <v>7717</v>
      </c>
      <c r="B4637" s="3">
        <v>1980</v>
      </c>
      <c r="C4637" t="s">
        <v>7716</v>
      </c>
      <c r="D4637" t="s">
        <v>3241</v>
      </c>
      <c r="E4637" t="s">
        <v>37</v>
      </c>
      <c r="F4637" t="s">
        <v>95</v>
      </c>
      <c r="G4637">
        <v>156</v>
      </c>
      <c r="I4637">
        <v>35000000</v>
      </c>
      <c r="J4637">
        <v>8.4</v>
      </c>
      <c r="K4637">
        <f>Table1[[#This Row],[Gross Earning]]-Table1[[#This Row],[Budget]]</f>
        <v>-35000000</v>
      </c>
    </row>
    <row r="4638" spans="1:11">
      <c r="A4638" t="s">
        <v>7811</v>
      </c>
      <c r="B4638" s="3">
        <v>1981</v>
      </c>
      <c r="C4638" t="s">
        <v>1680</v>
      </c>
      <c r="D4638" t="s">
        <v>6113</v>
      </c>
      <c r="E4638" t="s">
        <v>37</v>
      </c>
      <c r="F4638" t="s">
        <v>95</v>
      </c>
      <c r="G4638">
        <v>195</v>
      </c>
      <c r="I4638">
        <v>35000000</v>
      </c>
      <c r="J4638">
        <v>7.5</v>
      </c>
      <c r="K4638">
        <f>Table1[[#This Row],[Gross Earning]]-Table1[[#This Row],[Budget]]</f>
        <v>-35000000</v>
      </c>
    </row>
    <row r="4639" spans="1:11">
      <c r="A4639" t="s">
        <v>7960</v>
      </c>
      <c r="B4639" s="3">
        <v>1979</v>
      </c>
      <c r="C4639" t="s">
        <v>389</v>
      </c>
      <c r="D4639" t="s">
        <v>7959</v>
      </c>
      <c r="E4639" t="s">
        <v>37</v>
      </c>
      <c r="F4639" t="s">
        <v>95</v>
      </c>
      <c r="G4639">
        <v>142</v>
      </c>
      <c r="I4639">
        <v>35000000</v>
      </c>
      <c r="J4639">
        <v>5.9</v>
      </c>
      <c r="K4639">
        <f>Table1[[#This Row],[Gross Earning]]-Table1[[#This Row],[Budget]]</f>
        <v>-35000000</v>
      </c>
    </row>
    <row r="4640" spans="1:11">
      <c r="A4640" t="s">
        <v>6824</v>
      </c>
      <c r="B4640" s="3">
        <v>2002</v>
      </c>
      <c r="C4640" t="s">
        <v>6637</v>
      </c>
      <c r="D4640" t="s">
        <v>50</v>
      </c>
      <c r="E4640" t="s">
        <v>37</v>
      </c>
      <c r="F4640" t="s">
        <v>39</v>
      </c>
      <c r="G4640">
        <v>93</v>
      </c>
      <c r="H4640">
        <v>4835968</v>
      </c>
      <c r="I4640">
        <v>40000000</v>
      </c>
      <c r="J4640">
        <v>4.5</v>
      </c>
      <c r="K4640">
        <f>Table1[[#This Row],[Gross Earning]]-Table1[[#This Row],[Budget]]</f>
        <v>-35164032</v>
      </c>
    </row>
    <row r="4641" spans="1:11">
      <c r="A4641" t="s">
        <v>6830</v>
      </c>
      <c r="B4641" s="3">
        <v>2001</v>
      </c>
      <c r="C4641" t="s">
        <v>6827</v>
      </c>
      <c r="D4641" t="s">
        <v>6829</v>
      </c>
      <c r="E4641" t="s">
        <v>37</v>
      </c>
      <c r="F4641" t="s">
        <v>39</v>
      </c>
      <c r="G4641">
        <v>84</v>
      </c>
      <c r="H4641">
        <v>4777007</v>
      </c>
      <c r="I4641">
        <v>40000000</v>
      </c>
      <c r="J4641">
        <v>5.8</v>
      </c>
      <c r="K4641">
        <f>Table1[[#This Row],[Gross Earning]]-Table1[[#This Row],[Budget]]</f>
        <v>-35222993</v>
      </c>
    </row>
    <row r="4642" spans="1:11">
      <c r="A4642" t="s">
        <v>3573</v>
      </c>
      <c r="B4642" s="3">
        <v>1999</v>
      </c>
      <c r="C4642" t="s">
        <v>3572</v>
      </c>
      <c r="D4642" t="s">
        <v>971</v>
      </c>
      <c r="E4642" t="s">
        <v>37</v>
      </c>
      <c r="F4642" t="s">
        <v>39</v>
      </c>
      <c r="G4642">
        <v>121</v>
      </c>
      <c r="H4642">
        <v>29655590</v>
      </c>
      <c r="I4642">
        <v>65000000</v>
      </c>
      <c r="J4642">
        <v>6</v>
      </c>
      <c r="K4642">
        <f>Table1[[#This Row],[Gross Earning]]-Table1[[#This Row],[Budget]]</f>
        <v>-35344410</v>
      </c>
    </row>
    <row r="4643" spans="1:11">
      <c r="A4643" t="s">
        <v>7561</v>
      </c>
      <c r="B4643" s="3">
        <v>2000</v>
      </c>
      <c r="C4643" t="s">
        <v>4914</v>
      </c>
      <c r="D4643" t="s">
        <v>2527</v>
      </c>
      <c r="E4643" t="s">
        <v>37</v>
      </c>
      <c r="F4643" t="s">
        <v>585</v>
      </c>
      <c r="G4643">
        <v>107</v>
      </c>
      <c r="H4643">
        <v>19389454</v>
      </c>
      <c r="I4643">
        <v>55000000</v>
      </c>
      <c r="J4643">
        <v>7.4</v>
      </c>
      <c r="K4643">
        <f>Table1[[#This Row],[Gross Earning]]-Table1[[#This Row],[Budget]]</f>
        <v>-35610546</v>
      </c>
    </row>
    <row r="4644" spans="1:11">
      <c r="A4644" t="s">
        <v>8604</v>
      </c>
      <c r="B4644" s="3">
        <v>2009</v>
      </c>
      <c r="C4644" t="s">
        <v>5495</v>
      </c>
      <c r="D4644" t="s">
        <v>262</v>
      </c>
      <c r="E4644" t="s">
        <v>37</v>
      </c>
      <c r="F4644" t="s">
        <v>95</v>
      </c>
      <c r="G4644">
        <v>100</v>
      </c>
      <c r="H4644">
        <v>9353573</v>
      </c>
      <c r="I4644">
        <v>45000000</v>
      </c>
      <c r="J4644">
        <v>2.7</v>
      </c>
      <c r="K4644">
        <f>Table1[[#This Row],[Gross Earning]]-Table1[[#This Row],[Budget]]</f>
        <v>-35646427</v>
      </c>
    </row>
    <row r="4645" spans="1:11">
      <c r="A4645" t="s">
        <v>3139</v>
      </c>
      <c r="B4645" s="3">
        <v>1999</v>
      </c>
      <c r="C4645" t="s">
        <v>3136</v>
      </c>
      <c r="D4645" t="s">
        <v>3138</v>
      </c>
      <c r="E4645" t="s">
        <v>37</v>
      </c>
      <c r="F4645" t="s">
        <v>39</v>
      </c>
      <c r="G4645">
        <v>148</v>
      </c>
      <c r="H4645">
        <v>39251128</v>
      </c>
      <c r="I4645">
        <v>75000000</v>
      </c>
      <c r="J4645">
        <v>6.7</v>
      </c>
      <c r="K4645">
        <f>Table1[[#This Row],[Gross Earning]]-Table1[[#This Row],[Budget]]</f>
        <v>-35748872</v>
      </c>
    </row>
    <row r="4646" spans="1:11">
      <c r="A4646" t="s">
        <v>864</v>
      </c>
      <c r="B4646" s="3">
        <v>2008</v>
      </c>
      <c r="C4646" t="s">
        <v>861</v>
      </c>
      <c r="D4646" t="s">
        <v>863</v>
      </c>
      <c r="E4646" t="s">
        <v>37</v>
      </c>
      <c r="F4646" t="s">
        <v>95</v>
      </c>
      <c r="G4646">
        <v>96</v>
      </c>
      <c r="H4646">
        <v>114053579</v>
      </c>
      <c r="I4646">
        <v>150000000</v>
      </c>
      <c r="J4646">
        <v>6.9</v>
      </c>
      <c r="K4646">
        <f>Table1[[#This Row],[Gross Earning]]-Table1[[#This Row],[Budget]]</f>
        <v>-35946421</v>
      </c>
    </row>
    <row r="4647" spans="1:11">
      <c r="A4647" t="s">
        <v>2162</v>
      </c>
      <c r="B4647" s="3">
        <v>2001</v>
      </c>
      <c r="C4647" t="s">
        <v>1769</v>
      </c>
      <c r="D4647" t="s">
        <v>2161</v>
      </c>
      <c r="E4647" t="s">
        <v>37</v>
      </c>
      <c r="F4647" t="s">
        <v>95</v>
      </c>
      <c r="G4647">
        <v>95</v>
      </c>
      <c r="H4647">
        <v>84037039</v>
      </c>
      <c r="I4647">
        <v>120000000</v>
      </c>
      <c r="J4647">
        <v>6.8</v>
      </c>
      <c r="K4647">
        <f>Table1[[#This Row],[Gross Earning]]-Table1[[#This Row],[Budget]]</f>
        <v>-35962961</v>
      </c>
    </row>
    <row r="4648" spans="1:11">
      <c r="A4648" t="s">
        <v>4778</v>
      </c>
      <c r="B4648" s="3">
        <v>2005</v>
      </c>
      <c r="C4648" t="s">
        <v>4777</v>
      </c>
      <c r="D4648" t="s">
        <v>647</v>
      </c>
      <c r="E4648" t="s">
        <v>37</v>
      </c>
      <c r="F4648" t="s">
        <v>39</v>
      </c>
      <c r="G4648">
        <v>93</v>
      </c>
      <c r="H4648">
        <v>25857987</v>
      </c>
      <c r="I4648">
        <v>62000000</v>
      </c>
      <c r="J4648">
        <v>5.5</v>
      </c>
      <c r="K4648">
        <f>Table1[[#This Row],[Gross Earning]]-Table1[[#This Row],[Budget]]</f>
        <v>-36142013</v>
      </c>
    </row>
    <row r="4649" spans="1:11">
      <c r="A4649" t="s">
        <v>4764</v>
      </c>
      <c r="B4649" s="3">
        <v>1996</v>
      </c>
      <c r="C4649" t="s">
        <v>1739</v>
      </c>
      <c r="D4649" t="s">
        <v>4763</v>
      </c>
      <c r="E4649" t="s">
        <v>37</v>
      </c>
      <c r="F4649" t="s">
        <v>585</v>
      </c>
      <c r="G4649">
        <v>116</v>
      </c>
      <c r="H4649">
        <v>18573791</v>
      </c>
      <c r="I4649">
        <v>55000000</v>
      </c>
      <c r="J4649">
        <v>5.8</v>
      </c>
      <c r="K4649">
        <f>Table1[[#This Row],[Gross Earning]]-Table1[[#This Row],[Budget]]</f>
        <v>-36426209</v>
      </c>
    </row>
    <row r="4650" spans="1:11">
      <c r="A4650" t="s">
        <v>5941</v>
      </c>
      <c r="B4650" s="3">
        <v>1995</v>
      </c>
      <c r="C4650" t="s">
        <v>760</v>
      </c>
      <c r="D4650" t="s">
        <v>5940</v>
      </c>
      <c r="E4650" t="s">
        <v>37</v>
      </c>
      <c r="F4650" t="s">
        <v>585</v>
      </c>
      <c r="G4650">
        <v>212</v>
      </c>
      <c r="H4650">
        <v>13560960</v>
      </c>
      <c r="I4650">
        <v>50000000</v>
      </c>
      <c r="J4650">
        <v>7.1</v>
      </c>
      <c r="K4650">
        <f>Table1[[#This Row],[Gross Earning]]-Table1[[#This Row],[Budget]]</f>
        <v>-36439040</v>
      </c>
    </row>
    <row r="4651" spans="1:11">
      <c r="A4651" t="s">
        <v>5670</v>
      </c>
      <c r="B4651" s="3">
        <v>2010</v>
      </c>
      <c r="C4651" t="s">
        <v>4693</v>
      </c>
      <c r="D4651" t="s">
        <v>5669</v>
      </c>
      <c r="E4651" t="s">
        <v>37</v>
      </c>
      <c r="F4651" t="s">
        <v>39</v>
      </c>
      <c r="G4651">
        <v>81</v>
      </c>
      <c r="H4651">
        <v>10539414</v>
      </c>
      <c r="I4651">
        <v>47000000</v>
      </c>
      <c r="J4651">
        <v>4.7</v>
      </c>
      <c r="K4651">
        <f>Table1[[#This Row],[Gross Earning]]-Table1[[#This Row],[Budget]]</f>
        <v>-36460586</v>
      </c>
    </row>
    <row r="4652" spans="1:11">
      <c r="A4652" t="s">
        <v>3466</v>
      </c>
      <c r="B4652" s="3">
        <v>2012</v>
      </c>
      <c r="C4652" t="s">
        <v>2612</v>
      </c>
      <c r="D4652" t="s">
        <v>3464</v>
      </c>
      <c r="E4652" t="s">
        <v>37</v>
      </c>
      <c r="F4652" t="s">
        <v>39</v>
      </c>
      <c r="G4652">
        <v>136</v>
      </c>
      <c r="H4652">
        <v>38509342</v>
      </c>
      <c r="I4652">
        <v>75000000</v>
      </c>
      <c r="J4652">
        <v>5.9</v>
      </c>
      <c r="K4652">
        <f>Table1[[#This Row],[Gross Earning]]-Table1[[#This Row],[Budget]]</f>
        <v>-36490658</v>
      </c>
    </row>
    <row r="4653" spans="1:11">
      <c r="A4653" t="s">
        <v>6745</v>
      </c>
      <c r="B4653" s="3">
        <v>1987</v>
      </c>
      <c r="C4653" t="s">
        <v>6742</v>
      </c>
      <c r="D4653" t="s">
        <v>6743</v>
      </c>
      <c r="E4653" t="s">
        <v>37</v>
      </c>
      <c r="F4653" t="s">
        <v>39</v>
      </c>
      <c r="G4653">
        <v>107</v>
      </c>
      <c r="H4653">
        <v>14375181</v>
      </c>
      <c r="I4653">
        <v>51000000</v>
      </c>
      <c r="J4653">
        <v>4.2</v>
      </c>
      <c r="K4653">
        <f>Table1[[#This Row],[Gross Earning]]-Table1[[#This Row],[Budget]]</f>
        <v>-36624819</v>
      </c>
    </row>
    <row r="4654" spans="1:11">
      <c r="A4654" t="s">
        <v>4273</v>
      </c>
      <c r="B4654" s="3">
        <v>2010</v>
      </c>
      <c r="C4654" t="s">
        <v>313</v>
      </c>
      <c r="D4654" t="s">
        <v>2142</v>
      </c>
      <c r="E4654" t="s">
        <v>37</v>
      </c>
      <c r="F4654" t="s">
        <v>585</v>
      </c>
      <c r="G4654">
        <v>117</v>
      </c>
      <c r="H4654">
        <v>43290977</v>
      </c>
      <c r="I4654">
        <v>80000000</v>
      </c>
      <c r="J4654">
        <v>6.6</v>
      </c>
      <c r="K4654">
        <f>Table1[[#This Row],[Gross Earning]]-Table1[[#This Row],[Budget]]</f>
        <v>-36709023</v>
      </c>
    </row>
    <row r="4655" spans="1:11">
      <c r="A4655" t="s">
        <v>5993</v>
      </c>
      <c r="B4655" s="3">
        <v>2011</v>
      </c>
      <c r="C4655" t="s">
        <v>5990</v>
      </c>
      <c r="D4655" t="s">
        <v>1374</v>
      </c>
      <c r="E4655" t="s">
        <v>37</v>
      </c>
      <c r="F4655" t="s">
        <v>95</v>
      </c>
      <c r="G4655">
        <v>101</v>
      </c>
      <c r="H4655">
        <v>8129455</v>
      </c>
      <c r="I4655">
        <v>45000000</v>
      </c>
      <c r="J4655">
        <v>6.3</v>
      </c>
      <c r="K4655">
        <f>Table1[[#This Row],[Gross Earning]]-Table1[[#This Row],[Budget]]</f>
        <v>-36870545</v>
      </c>
    </row>
    <row r="4656" spans="1:11">
      <c r="A4656" t="s">
        <v>3452</v>
      </c>
      <c r="B4656" s="3">
        <v>2002</v>
      </c>
      <c r="C4656" t="s">
        <v>3281</v>
      </c>
      <c r="D4656" t="s">
        <v>1077</v>
      </c>
      <c r="E4656" t="s">
        <v>37</v>
      </c>
      <c r="F4656" t="s">
        <v>39</v>
      </c>
      <c r="G4656">
        <v>97</v>
      </c>
      <c r="H4656">
        <v>33105600</v>
      </c>
      <c r="I4656">
        <v>70000000</v>
      </c>
      <c r="J4656">
        <v>5.4</v>
      </c>
      <c r="K4656">
        <f>Table1[[#This Row],[Gross Earning]]-Table1[[#This Row],[Budget]]</f>
        <v>-36894400</v>
      </c>
    </row>
    <row r="4657" spans="1:11">
      <c r="A4657" t="s">
        <v>3784</v>
      </c>
      <c r="B4657" s="3">
        <v>2005</v>
      </c>
      <c r="C4657" t="s">
        <v>250</v>
      </c>
      <c r="D4657" t="s">
        <v>165</v>
      </c>
      <c r="E4657" t="s">
        <v>37</v>
      </c>
      <c r="F4657" t="s">
        <v>95</v>
      </c>
      <c r="G4657">
        <v>101</v>
      </c>
      <c r="H4657">
        <v>28045540</v>
      </c>
      <c r="I4657">
        <v>65000000</v>
      </c>
      <c r="J4657">
        <v>6.1</v>
      </c>
      <c r="K4657">
        <f>Table1[[#This Row],[Gross Earning]]-Table1[[#This Row],[Budget]]</f>
        <v>-36954460</v>
      </c>
    </row>
    <row r="4658" spans="1:11">
      <c r="A4658" t="s">
        <v>5952</v>
      </c>
      <c r="B4658" s="3">
        <v>2008</v>
      </c>
      <c r="C4658" t="s">
        <v>5076</v>
      </c>
      <c r="D4658" t="s">
        <v>5951</v>
      </c>
      <c r="E4658" t="s">
        <v>37</v>
      </c>
      <c r="F4658" t="s">
        <v>585</v>
      </c>
      <c r="G4658">
        <v>160</v>
      </c>
      <c r="H4658">
        <v>7916887</v>
      </c>
      <c r="I4658">
        <v>45000000</v>
      </c>
      <c r="J4658">
        <v>6</v>
      </c>
      <c r="K4658">
        <f>Table1[[#This Row],[Gross Earning]]-Table1[[#This Row],[Budget]]</f>
        <v>-37083113</v>
      </c>
    </row>
    <row r="4659" spans="1:11">
      <c r="A4659" t="s">
        <v>7067</v>
      </c>
      <c r="B4659" s="3">
        <v>2001</v>
      </c>
      <c r="C4659" t="s">
        <v>7064</v>
      </c>
      <c r="D4659" t="s">
        <v>7066</v>
      </c>
      <c r="E4659" t="s">
        <v>37</v>
      </c>
      <c r="F4659" t="s">
        <v>39</v>
      </c>
      <c r="G4659">
        <v>110</v>
      </c>
      <c r="H4659">
        <v>623374</v>
      </c>
      <c r="I4659">
        <v>38000000</v>
      </c>
      <c r="J4659">
        <v>5.2</v>
      </c>
      <c r="K4659">
        <f>Table1[[#This Row],[Gross Earning]]-Table1[[#This Row],[Budget]]</f>
        <v>-37376626</v>
      </c>
    </row>
    <row r="4660" spans="1:11">
      <c r="A4660" t="s">
        <v>2403</v>
      </c>
      <c r="B4660" s="3">
        <v>2003</v>
      </c>
      <c r="C4660" t="s">
        <v>225</v>
      </c>
      <c r="D4660" t="s">
        <v>1077</v>
      </c>
      <c r="E4660" t="s">
        <v>37</v>
      </c>
      <c r="F4660" t="s">
        <v>39</v>
      </c>
      <c r="G4660">
        <v>104</v>
      </c>
      <c r="H4660">
        <v>47592825</v>
      </c>
      <c r="I4660">
        <v>85000000</v>
      </c>
      <c r="J4660">
        <v>6.7</v>
      </c>
      <c r="K4660">
        <f>Table1[[#This Row],[Gross Earning]]-Table1[[#This Row],[Budget]]</f>
        <v>-37407175</v>
      </c>
    </row>
    <row r="4661" spans="1:11">
      <c r="A4661" t="s">
        <v>6700</v>
      </c>
      <c r="B4661" s="3">
        <v>2002</v>
      </c>
      <c r="C4661" t="s">
        <v>3516</v>
      </c>
      <c r="D4661" t="s">
        <v>2142</v>
      </c>
      <c r="E4661" t="s">
        <v>37</v>
      </c>
      <c r="F4661" t="s">
        <v>585</v>
      </c>
      <c r="G4661">
        <v>108</v>
      </c>
      <c r="H4661">
        <v>22433915</v>
      </c>
      <c r="I4661">
        <v>60000000</v>
      </c>
      <c r="J4661">
        <v>6.2</v>
      </c>
      <c r="K4661">
        <f>Table1[[#This Row],[Gross Earning]]-Table1[[#This Row],[Budget]]</f>
        <v>-37566085</v>
      </c>
    </row>
    <row r="4662" spans="1:11">
      <c r="A4662" t="s">
        <v>6706</v>
      </c>
      <c r="B4662" s="3">
        <v>1999</v>
      </c>
      <c r="C4662" t="s">
        <v>6704</v>
      </c>
      <c r="D4662" t="s">
        <v>214</v>
      </c>
      <c r="E4662" t="s">
        <v>37</v>
      </c>
      <c r="F4662" t="s">
        <v>39</v>
      </c>
      <c r="G4662">
        <v>128</v>
      </c>
      <c r="H4662">
        <v>22326247</v>
      </c>
      <c r="I4662">
        <v>60000000</v>
      </c>
      <c r="J4662">
        <v>5.9</v>
      </c>
      <c r="K4662">
        <f>Table1[[#This Row],[Gross Earning]]-Table1[[#This Row],[Budget]]</f>
        <v>-37673753</v>
      </c>
    </row>
    <row r="4663" spans="1:11">
      <c r="A4663" t="s">
        <v>6178</v>
      </c>
      <c r="B4663" s="3">
        <v>2014</v>
      </c>
      <c r="C4663" t="s">
        <v>6176</v>
      </c>
      <c r="D4663" t="s">
        <v>1671</v>
      </c>
      <c r="E4663" t="s">
        <v>37</v>
      </c>
      <c r="F4663" t="s">
        <v>585</v>
      </c>
      <c r="G4663">
        <v>112</v>
      </c>
      <c r="H4663">
        <v>6105175</v>
      </c>
      <c r="I4663">
        <v>44000000</v>
      </c>
      <c r="J4663">
        <v>6.6</v>
      </c>
      <c r="K4663">
        <f>Table1[[#This Row],[Gross Earning]]-Table1[[#This Row],[Budget]]</f>
        <v>-37894825</v>
      </c>
    </row>
    <row r="4664" spans="1:11">
      <c r="A4664" t="s">
        <v>3865</v>
      </c>
      <c r="B4664" s="3">
        <v>1994</v>
      </c>
      <c r="C4664" t="s">
        <v>3639</v>
      </c>
      <c r="D4664" t="s">
        <v>3864</v>
      </c>
      <c r="E4664" t="s">
        <v>37</v>
      </c>
      <c r="F4664" t="s">
        <v>39</v>
      </c>
      <c r="G4664">
        <v>212</v>
      </c>
      <c r="H4664">
        <v>25052000</v>
      </c>
      <c r="I4664">
        <v>63000000</v>
      </c>
      <c r="J4664">
        <v>6.6</v>
      </c>
      <c r="K4664">
        <f>Table1[[#This Row],[Gross Earning]]-Table1[[#This Row],[Budget]]</f>
        <v>-37948000</v>
      </c>
    </row>
    <row r="4665" spans="1:11">
      <c r="A4665" t="s">
        <v>3113</v>
      </c>
      <c r="B4665" s="3">
        <v>2004</v>
      </c>
      <c r="C4665" t="s">
        <v>1413</v>
      </c>
      <c r="D4665" t="s">
        <v>1415</v>
      </c>
      <c r="E4665" t="s">
        <v>37</v>
      </c>
      <c r="F4665" t="s">
        <v>39</v>
      </c>
      <c r="G4665">
        <v>131</v>
      </c>
      <c r="H4665">
        <v>42044321</v>
      </c>
      <c r="I4665">
        <v>80000000</v>
      </c>
      <c r="J4665">
        <v>6.5</v>
      </c>
      <c r="K4665">
        <f>Table1[[#This Row],[Gross Earning]]-Table1[[#This Row],[Budget]]</f>
        <v>-37955679</v>
      </c>
    </row>
    <row r="4666" spans="1:11">
      <c r="A4666" t="s">
        <v>7086</v>
      </c>
      <c r="B4666" s="3">
        <v>2007</v>
      </c>
      <c r="C4666" t="s">
        <v>7083</v>
      </c>
      <c r="D4666" t="s">
        <v>7085</v>
      </c>
      <c r="E4666" t="s">
        <v>37</v>
      </c>
      <c r="F4666" t="s">
        <v>585</v>
      </c>
      <c r="G4666">
        <v>97</v>
      </c>
      <c r="I4666">
        <v>38000000</v>
      </c>
      <c r="J4666">
        <v>4.8</v>
      </c>
      <c r="K4666">
        <f>Table1[[#This Row],[Gross Earning]]-Table1[[#This Row],[Budget]]</f>
        <v>-38000000</v>
      </c>
    </row>
    <row r="4667" spans="1:11">
      <c r="A4667" t="s">
        <v>3203</v>
      </c>
      <c r="B4667" s="3">
        <v>1998</v>
      </c>
      <c r="C4667" t="s">
        <v>3122</v>
      </c>
      <c r="D4667" t="s">
        <v>2202</v>
      </c>
      <c r="E4667" t="s">
        <v>37</v>
      </c>
      <c r="F4667" t="s">
        <v>39</v>
      </c>
      <c r="G4667">
        <v>134</v>
      </c>
      <c r="H4667">
        <v>36976367</v>
      </c>
      <c r="I4667">
        <v>75000000</v>
      </c>
      <c r="J4667">
        <v>6</v>
      </c>
      <c r="K4667">
        <f>Table1[[#This Row],[Gross Earning]]-Table1[[#This Row],[Budget]]</f>
        <v>-38023633</v>
      </c>
    </row>
    <row r="4668" spans="1:11">
      <c r="A4668" t="s">
        <v>7989</v>
      </c>
      <c r="B4668" s="3">
        <v>1999</v>
      </c>
      <c r="C4668" t="s">
        <v>487</v>
      </c>
      <c r="D4668" t="s">
        <v>4075</v>
      </c>
      <c r="E4668" t="s">
        <v>37</v>
      </c>
      <c r="F4668" t="s">
        <v>585</v>
      </c>
      <c r="G4668">
        <v>121</v>
      </c>
      <c r="H4668">
        <v>16640210</v>
      </c>
      <c r="I4668">
        <v>55000000</v>
      </c>
      <c r="J4668">
        <v>6.8</v>
      </c>
      <c r="K4668">
        <f>Table1[[#This Row],[Gross Earning]]-Table1[[#This Row],[Budget]]</f>
        <v>-38359790</v>
      </c>
    </row>
    <row r="4669" spans="1:11">
      <c r="A4669" t="s">
        <v>5957</v>
      </c>
      <c r="B4669" s="3">
        <v>2006</v>
      </c>
      <c r="C4669" t="s">
        <v>1939</v>
      </c>
      <c r="D4669" t="s">
        <v>214</v>
      </c>
      <c r="E4669" t="s">
        <v>1946</v>
      </c>
      <c r="F4669" t="s">
        <v>585</v>
      </c>
      <c r="G4669">
        <v>114</v>
      </c>
      <c r="H4669">
        <v>6565495</v>
      </c>
      <c r="I4669">
        <v>45000000</v>
      </c>
      <c r="J4669">
        <v>7</v>
      </c>
      <c r="K4669">
        <f>Table1[[#This Row],[Gross Earning]]-Table1[[#This Row],[Budget]]</f>
        <v>-38434505</v>
      </c>
    </row>
    <row r="4670" spans="1:11">
      <c r="A4670" t="s">
        <v>3125</v>
      </c>
      <c r="B4670" s="3">
        <v>2001</v>
      </c>
      <c r="C4670" t="s">
        <v>3122</v>
      </c>
      <c r="D4670" t="s">
        <v>3124</v>
      </c>
      <c r="E4670" t="s">
        <v>37</v>
      </c>
      <c r="F4670" t="s">
        <v>39</v>
      </c>
      <c r="G4670">
        <v>123</v>
      </c>
      <c r="H4670">
        <v>41523271</v>
      </c>
      <c r="I4670">
        <v>80000000</v>
      </c>
      <c r="J4670">
        <v>6.6</v>
      </c>
      <c r="K4670">
        <f>Table1[[#This Row],[Gross Earning]]-Table1[[#This Row],[Budget]]</f>
        <v>-38476729</v>
      </c>
    </row>
    <row r="4671" spans="1:11">
      <c r="A4671" t="s">
        <v>4774</v>
      </c>
      <c r="B4671" s="3">
        <v>2007</v>
      </c>
      <c r="C4671" t="s">
        <v>4773</v>
      </c>
      <c r="D4671" t="s">
        <v>3241</v>
      </c>
      <c r="E4671" t="s">
        <v>37</v>
      </c>
      <c r="F4671" t="s">
        <v>39</v>
      </c>
      <c r="G4671">
        <v>114</v>
      </c>
      <c r="H4671">
        <v>16264475</v>
      </c>
      <c r="I4671">
        <v>55000000</v>
      </c>
      <c r="J4671">
        <v>6.9</v>
      </c>
      <c r="K4671">
        <f>Table1[[#This Row],[Gross Earning]]-Table1[[#This Row],[Budget]]</f>
        <v>-38735525</v>
      </c>
    </row>
    <row r="4672" spans="1:11">
      <c r="A4672" t="s">
        <v>4796</v>
      </c>
      <c r="B4672" s="3">
        <v>2009</v>
      </c>
      <c r="C4672" t="s">
        <v>4794</v>
      </c>
      <c r="D4672" t="s">
        <v>4795</v>
      </c>
      <c r="E4672" t="s">
        <v>37</v>
      </c>
      <c r="F4672" t="s">
        <v>95</v>
      </c>
      <c r="G4672">
        <v>107</v>
      </c>
      <c r="H4672">
        <v>16088610</v>
      </c>
      <c r="I4672">
        <v>55000000</v>
      </c>
      <c r="J4672">
        <v>5.6</v>
      </c>
      <c r="K4672">
        <f>Table1[[#This Row],[Gross Earning]]-Table1[[#This Row],[Budget]]</f>
        <v>-38911390</v>
      </c>
    </row>
    <row r="4673" spans="1:11">
      <c r="A4673" t="s">
        <v>11424</v>
      </c>
      <c r="B4673" s="3">
        <v>2008</v>
      </c>
      <c r="C4673" t="s">
        <v>1516</v>
      </c>
      <c r="D4673" t="s">
        <v>3396</v>
      </c>
      <c r="E4673" t="s">
        <v>37</v>
      </c>
      <c r="F4673" t="s">
        <v>585</v>
      </c>
      <c r="G4673">
        <v>125</v>
      </c>
      <c r="H4673">
        <v>1027749</v>
      </c>
      <c r="I4673">
        <v>40000000</v>
      </c>
      <c r="J4673">
        <v>7.1</v>
      </c>
      <c r="K4673">
        <f>Table1[[#This Row],[Gross Earning]]-Table1[[#This Row],[Budget]]</f>
        <v>-38972251</v>
      </c>
    </row>
    <row r="4674" spans="1:11">
      <c r="A4674" t="s">
        <v>3582</v>
      </c>
      <c r="B4674" s="3">
        <v>1999</v>
      </c>
      <c r="C4674" t="s">
        <v>1633</v>
      </c>
      <c r="D4674" t="s">
        <v>3581</v>
      </c>
      <c r="E4674" t="s">
        <v>37</v>
      </c>
      <c r="F4674" t="s">
        <v>585</v>
      </c>
      <c r="G4674">
        <v>157</v>
      </c>
      <c r="H4674">
        <v>28965197</v>
      </c>
      <c r="I4674">
        <v>68000000</v>
      </c>
      <c r="J4674">
        <v>7.9</v>
      </c>
      <c r="K4674">
        <f>Table1[[#This Row],[Gross Earning]]-Table1[[#This Row],[Budget]]</f>
        <v>-39034803</v>
      </c>
    </row>
    <row r="4675" spans="1:11">
      <c r="A4675" t="s">
        <v>5487</v>
      </c>
      <c r="B4675" s="3">
        <v>2011</v>
      </c>
      <c r="C4675" t="s">
        <v>5486</v>
      </c>
      <c r="D4675" t="s">
        <v>1364</v>
      </c>
      <c r="E4675" t="s">
        <v>37</v>
      </c>
      <c r="F4675" t="s">
        <v>585</v>
      </c>
      <c r="G4675">
        <v>104</v>
      </c>
      <c r="H4675">
        <v>10706786</v>
      </c>
      <c r="I4675">
        <v>50000000</v>
      </c>
      <c r="J4675">
        <v>5.5</v>
      </c>
      <c r="K4675">
        <f>Table1[[#This Row],[Gross Earning]]-Table1[[#This Row],[Budget]]</f>
        <v>-39293214</v>
      </c>
    </row>
    <row r="4676" spans="1:11">
      <c r="A4676" t="s">
        <v>6185</v>
      </c>
      <c r="B4676" s="3">
        <v>2010</v>
      </c>
      <c r="C4676" t="s">
        <v>6182</v>
      </c>
      <c r="D4676" t="s">
        <v>6184</v>
      </c>
      <c r="E4676" t="s">
        <v>37</v>
      </c>
      <c r="F4676" t="s">
        <v>585</v>
      </c>
      <c r="G4676">
        <v>100</v>
      </c>
      <c r="H4676">
        <v>5664251</v>
      </c>
      <c r="I4676">
        <v>45000000</v>
      </c>
      <c r="J4676">
        <v>6.3</v>
      </c>
      <c r="K4676">
        <f>Table1[[#This Row],[Gross Earning]]-Table1[[#This Row],[Budget]]</f>
        <v>-39335749</v>
      </c>
    </row>
    <row r="4677" spans="1:11">
      <c r="A4677" t="s">
        <v>6856</v>
      </c>
      <c r="B4677" s="3">
        <v>2006</v>
      </c>
      <c r="C4677" t="s">
        <v>6854</v>
      </c>
      <c r="D4677" t="s">
        <v>6855</v>
      </c>
      <c r="E4677" t="s">
        <v>37</v>
      </c>
      <c r="F4677" t="s">
        <v>95</v>
      </c>
      <c r="G4677">
        <v>93</v>
      </c>
      <c r="H4677">
        <v>652526</v>
      </c>
      <c r="I4677">
        <v>40000000</v>
      </c>
      <c r="J4677">
        <v>5.0999999999999996</v>
      </c>
      <c r="K4677">
        <f>Table1[[#This Row],[Gross Earning]]-Table1[[#This Row],[Budget]]</f>
        <v>-39347474</v>
      </c>
    </row>
    <row r="4678" spans="1:11">
      <c r="A4678" t="s">
        <v>2765</v>
      </c>
      <c r="B4678" s="3">
        <v>1998</v>
      </c>
      <c r="C4678" t="s">
        <v>1902</v>
      </c>
      <c r="D4678" t="s">
        <v>2764</v>
      </c>
      <c r="E4678" t="s">
        <v>37</v>
      </c>
      <c r="F4678" t="s">
        <v>95</v>
      </c>
      <c r="G4678">
        <v>114</v>
      </c>
      <c r="H4678">
        <v>50628009</v>
      </c>
      <c r="I4678">
        <v>90000000</v>
      </c>
      <c r="J4678">
        <v>5.6</v>
      </c>
      <c r="K4678">
        <f>Table1[[#This Row],[Gross Earning]]-Table1[[#This Row],[Budget]]</f>
        <v>-39371991</v>
      </c>
    </row>
    <row r="4679" spans="1:11">
      <c r="A4679" t="s">
        <v>3266</v>
      </c>
      <c r="B4679" s="3">
        <v>2001</v>
      </c>
      <c r="C4679" t="s">
        <v>2066</v>
      </c>
      <c r="D4679" t="s">
        <v>3265</v>
      </c>
      <c r="E4679" t="s">
        <v>37</v>
      </c>
      <c r="F4679" t="s">
        <v>39</v>
      </c>
      <c r="G4679">
        <v>116</v>
      </c>
      <c r="H4679">
        <v>32616869</v>
      </c>
      <c r="I4679">
        <v>72000000</v>
      </c>
      <c r="J4679">
        <v>4.5</v>
      </c>
      <c r="K4679">
        <f>Table1[[#This Row],[Gross Earning]]-Table1[[#This Row],[Budget]]</f>
        <v>-39383131</v>
      </c>
    </row>
    <row r="4680" spans="1:11">
      <c r="A4680" t="s">
        <v>5429</v>
      </c>
      <c r="B4680" s="3">
        <v>1997</v>
      </c>
      <c r="C4680" t="s">
        <v>5428</v>
      </c>
      <c r="D4680" t="s">
        <v>2125</v>
      </c>
      <c r="E4680" t="s">
        <v>37</v>
      </c>
      <c r="F4680" t="s">
        <v>39</v>
      </c>
      <c r="G4680">
        <v>115</v>
      </c>
      <c r="H4680">
        <v>10556196</v>
      </c>
      <c r="I4680">
        <v>50000000</v>
      </c>
      <c r="J4680">
        <v>6.2</v>
      </c>
      <c r="K4680">
        <f>Table1[[#This Row],[Gross Earning]]-Table1[[#This Row],[Budget]]</f>
        <v>-39443804</v>
      </c>
    </row>
    <row r="4681" spans="1:11">
      <c r="A4681" t="s">
        <v>6846</v>
      </c>
      <c r="B4681" s="3">
        <v>2008</v>
      </c>
      <c r="C4681" t="s">
        <v>6844</v>
      </c>
      <c r="D4681" t="s">
        <v>6845</v>
      </c>
      <c r="E4681" t="s">
        <v>37</v>
      </c>
      <c r="F4681" t="s">
        <v>95</v>
      </c>
      <c r="G4681">
        <v>94</v>
      </c>
      <c r="H4681">
        <v>511920</v>
      </c>
      <c r="I4681">
        <v>40000000</v>
      </c>
      <c r="J4681">
        <v>4.4000000000000004</v>
      </c>
      <c r="K4681">
        <f>Table1[[#This Row],[Gross Earning]]-Table1[[#This Row],[Budget]]</f>
        <v>-39488080</v>
      </c>
    </row>
    <row r="4682" spans="1:11">
      <c r="A4682" t="s">
        <v>5439</v>
      </c>
      <c r="B4682" s="3">
        <v>1995</v>
      </c>
      <c r="C4682" t="s">
        <v>576</v>
      </c>
      <c r="D4682" t="s">
        <v>214</v>
      </c>
      <c r="E4682" t="s">
        <v>37</v>
      </c>
      <c r="F4682" t="s">
        <v>585</v>
      </c>
      <c r="G4682">
        <v>135</v>
      </c>
      <c r="H4682">
        <v>10400000</v>
      </c>
      <c r="I4682">
        <v>50000000</v>
      </c>
      <c r="J4682">
        <v>5.0999999999999996</v>
      </c>
      <c r="K4682">
        <f>Table1[[#This Row],[Gross Earning]]-Table1[[#This Row],[Budget]]</f>
        <v>-39600000</v>
      </c>
    </row>
    <row r="4683" spans="1:11">
      <c r="A4683" t="s">
        <v>3440</v>
      </c>
      <c r="B4683" s="3">
        <v>2002</v>
      </c>
      <c r="C4683" t="s">
        <v>1324</v>
      </c>
      <c r="D4683" t="s">
        <v>1077</v>
      </c>
      <c r="E4683" t="s">
        <v>37</v>
      </c>
      <c r="F4683" t="s">
        <v>39</v>
      </c>
      <c r="G4683">
        <v>116</v>
      </c>
      <c r="H4683">
        <v>30157016</v>
      </c>
      <c r="I4683">
        <v>70000000</v>
      </c>
      <c r="J4683">
        <v>5.6</v>
      </c>
      <c r="K4683">
        <f>Table1[[#This Row],[Gross Earning]]-Table1[[#This Row],[Budget]]</f>
        <v>-39842984</v>
      </c>
    </row>
    <row r="4684" spans="1:11">
      <c r="A4684" t="s">
        <v>5453</v>
      </c>
      <c r="B4684" s="3">
        <v>2005</v>
      </c>
      <c r="C4684" t="s">
        <v>1739</v>
      </c>
      <c r="D4684" t="s">
        <v>5451</v>
      </c>
      <c r="E4684" t="s">
        <v>37</v>
      </c>
      <c r="F4684" t="s">
        <v>585</v>
      </c>
      <c r="G4684">
        <v>127</v>
      </c>
      <c r="H4684">
        <v>10137232</v>
      </c>
      <c r="I4684">
        <v>50000000</v>
      </c>
      <c r="J4684">
        <v>6</v>
      </c>
      <c r="K4684">
        <f>Table1[[#This Row],[Gross Earning]]-Table1[[#This Row],[Budget]]</f>
        <v>-39862768</v>
      </c>
    </row>
    <row r="4685" spans="1:11">
      <c r="A4685" t="s">
        <v>6882</v>
      </c>
      <c r="B4685" s="3">
        <v>2007</v>
      </c>
      <c r="C4685" t="s">
        <v>6880</v>
      </c>
      <c r="D4685" t="s">
        <v>749</v>
      </c>
      <c r="E4685" t="s">
        <v>1946</v>
      </c>
      <c r="F4685" t="s">
        <v>585</v>
      </c>
      <c r="G4685">
        <v>113</v>
      </c>
      <c r="H4685">
        <v>128978</v>
      </c>
      <c r="I4685">
        <v>40000000</v>
      </c>
      <c r="J4685">
        <v>7.1</v>
      </c>
      <c r="K4685">
        <f>Table1[[#This Row],[Gross Earning]]-Table1[[#This Row],[Budget]]</f>
        <v>-39871022</v>
      </c>
    </row>
    <row r="4686" spans="1:11">
      <c r="A4686" t="s">
        <v>6994</v>
      </c>
      <c r="B4686" s="3">
        <v>2014</v>
      </c>
      <c r="C4686" t="s">
        <v>6991</v>
      </c>
      <c r="D4686" t="s">
        <v>628</v>
      </c>
      <c r="E4686" t="s">
        <v>37</v>
      </c>
      <c r="G4686">
        <v>88</v>
      </c>
      <c r="I4686">
        <v>40000000</v>
      </c>
      <c r="J4686">
        <v>6.4</v>
      </c>
      <c r="K4686">
        <f>Table1[[#This Row],[Gross Earning]]-Table1[[#This Row],[Budget]]</f>
        <v>-40000000</v>
      </c>
    </row>
    <row r="4687" spans="1:11">
      <c r="A4687" t="s">
        <v>7033</v>
      </c>
      <c r="B4687" s="3">
        <v>2001</v>
      </c>
      <c r="C4687" t="s">
        <v>4437</v>
      </c>
      <c r="D4687" t="s">
        <v>6199</v>
      </c>
      <c r="E4687" t="s">
        <v>37</v>
      </c>
      <c r="F4687" t="s">
        <v>585</v>
      </c>
      <c r="G4687">
        <v>105</v>
      </c>
      <c r="H4687">
        <v>16991902</v>
      </c>
      <c r="I4687">
        <v>57000000</v>
      </c>
      <c r="J4687">
        <v>6.2</v>
      </c>
      <c r="K4687">
        <f>Table1[[#This Row],[Gross Earning]]-Table1[[#This Row],[Budget]]</f>
        <v>-40008098</v>
      </c>
    </row>
    <row r="4688" spans="1:11">
      <c r="A4688" t="s">
        <v>5456</v>
      </c>
      <c r="B4688" s="3">
        <v>1995</v>
      </c>
      <c r="C4688" t="s">
        <v>4733</v>
      </c>
      <c r="D4688" t="s">
        <v>2125</v>
      </c>
      <c r="E4688" t="s">
        <v>37</v>
      </c>
      <c r="F4688" t="s">
        <v>585</v>
      </c>
      <c r="G4688">
        <v>107</v>
      </c>
      <c r="H4688">
        <v>9795017</v>
      </c>
      <c r="I4688">
        <v>50000000</v>
      </c>
      <c r="J4688">
        <v>5.0999999999999996</v>
      </c>
      <c r="K4688">
        <f>Table1[[#This Row],[Gross Earning]]-Table1[[#This Row],[Budget]]</f>
        <v>-40204983</v>
      </c>
    </row>
    <row r="4689" spans="1:11">
      <c r="A4689" t="s">
        <v>4397</v>
      </c>
      <c r="B4689" s="3">
        <v>2008</v>
      </c>
      <c r="C4689" t="s">
        <v>3827</v>
      </c>
      <c r="D4689" t="s">
        <v>3003</v>
      </c>
      <c r="E4689" t="s">
        <v>37</v>
      </c>
      <c r="F4689" t="s">
        <v>39</v>
      </c>
      <c r="G4689">
        <v>103</v>
      </c>
      <c r="H4689">
        <v>19781879</v>
      </c>
      <c r="I4689">
        <v>60000000</v>
      </c>
      <c r="J4689">
        <v>4.8</v>
      </c>
      <c r="K4689">
        <f>Table1[[#This Row],[Gross Earning]]-Table1[[#This Row],[Budget]]</f>
        <v>-40218121</v>
      </c>
    </row>
    <row r="4690" spans="1:11">
      <c r="A4690" t="s">
        <v>5974</v>
      </c>
      <c r="B4690" s="3">
        <v>2007</v>
      </c>
      <c r="C4690" t="s">
        <v>371</v>
      </c>
      <c r="D4690" t="s">
        <v>214</v>
      </c>
      <c r="E4690" t="s">
        <v>37</v>
      </c>
      <c r="F4690" t="s">
        <v>585</v>
      </c>
      <c r="G4690">
        <v>139</v>
      </c>
      <c r="H4690">
        <v>4584886</v>
      </c>
      <c r="I4690">
        <v>45000000</v>
      </c>
      <c r="J4690">
        <v>6.4</v>
      </c>
      <c r="K4690">
        <f>Table1[[#This Row],[Gross Earning]]-Table1[[#This Row],[Budget]]</f>
        <v>-40415114</v>
      </c>
    </row>
    <row r="4691" spans="1:11">
      <c r="A4691" t="s">
        <v>5465</v>
      </c>
      <c r="B4691" s="3">
        <v>2013</v>
      </c>
      <c r="C4691" t="s">
        <v>5462</v>
      </c>
      <c r="D4691" t="s">
        <v>687</v>
      </c>
      <c r="E4691" t="s">
        <v>37</v>
      </c>
      <c r="F4691" t="s">
        <v>39</v>
      </c>
      <c r="G4691">
        <v>124</v>
      </c>
      <c r="H4691">
        <v>19445217</v>
      </c>
      <c r="I4691">
        <v>60000000</v>
      </c>
      <c r="J4691">
        <v>6.2</v>
      </c>
      <c r="K4691">
        <f>Table1[[#This Row],[Gross Earning]]-Table1[[#This Row],[Budget]]</f>
        <v>-40554783</v>
      </c>
    </row>
    <row r="4692" spans="1:11">
      <c r="A4692" t="s">
        <v>2787</v>
      </c>
      <c r="B4692" s="3">
        <v>2000</v>
      </c>
      <c r="C4692" t="s">
        <v>2785</v>
      </c>
      <c r="D4692" t="s">
        <v>2786</v>
      </c>
      <c r="E4692" t="s">
        <v>37</v>
      </c>
      <c r="F4692" t="s">
        <v>39</v>
      </c>
      <c r="G4692">
        <v>90</v>
      </c>
      <c r="H4692">
        <v>39442871</v>
      </c>
      <c r="I4692">
        <v>80000000</v>
      </c>
      <c r="J4692">
        <v>5.3</v>
      </c>
      <c r="K4692">
        <f>Table1[[#This Row],[Gross Earning]]-Table1[[#This Row],[Budget]]</f>
        <v>-40557129</v>
      </c>
    </row>
    <row r="4693" spans="1:11">
      <c r="A4693" t="s">
        <v>1424</v>
      </c>
      <c r="B4693" s="3">
        <v>2010</v>
      </c>
      <c r="C4693" t="s">
        <v>1421</v>
      </c>
      <c r="D4693" t="s">
        <v>1423</v>
      </c>
      <c r="E4693" t="s">
        <v>37</v>
      </c>
      <c r="F4693" t="s">
        <v>39</v>
      </c>
      <c r="G4693">
        <v>117</v>
      </c>
      <c r="H4693">
        <v>76418654</v>
      </c>
      <c r="I4693">
        <v>117000000</v>
      </c>
      <c r="J4693">
        <v>6.3</v>
      </c>
      <c r="K4693">
        <f>Table1[[#This Row],[Gross Earning]]-Table1[[#This Row],[Budget]]</f>
        <v>-40581346</v>
      </c>
    </row>
    <row r="4694" spans="1:11">
      <c r="A4694" t="s">
        <v>3273</v>
      </c>
      <c r="B4694" s="3">
        <v>2004</v>
      </c>
      <c r="C4694" t="s">
        <v>2396</v>
      </c>
      <c r="D4694" t="s">
        <v>3271</v>
      </c>
      <c r="E4694" t="s">
        <v>37</v>
      </c>
      <c r="F4694" t="s">
        <v>95</v>
      </c>
      <c r="G4694">
        <v>109</v>
      </c>
      <c r="H4694">
        <v>18947630</v>
      </c>
      <c r="I4694">
        <v>59660000</v>
      </c>
      <c r="J4694">
        <v>7.1</v>
      </c>
      <c r="K4694">
        <f>Table1[[#This Row],[Gross Earning]]-Table1[[#This Row],[Budget]]</f>
        <v>-40712370</v>
      </c>
    </row>
    <row r="4695" spans="1:11">
      <c r="A4695" t="s">
        <v>2995</v>
      </c>
      <c r="B4695" s="3">
        <v>2006</v>
      </c>
      <c r="C4695" t="s">
        <v>1217</v>
      </c>
      <c r="D4695" t="s">
        <v>2683</v>
      </c>
      <c r="E4695" t="s">
        <v>37</v>
      </c>
      <c r="F4695" t="s">
        <v>585</v>
      </c>
      <c r="G4695">
        <v>109</v>
      </c>
      <c r="H4695">
        <v>35286428</v>
      </c>
      <c r="I4695">
        <v>76000000</v>
      </c>
      <c r="J4695">
        <v>7.9</v>
      </c>
      <c r="K4695">
        <f>Table1[[#This Row],[Gross Earning]]-Table1[[#This Row],[Budget]]</f>
        <v>-40713572</v>
      </c>
    </row>
    <row r="4696" spans="1:11">
      <c r="A4696" t="s">
        <v>4819</v>
      </c>
      <c r="B4696" s="3">
        <v>2004</v>
      </c>
      <c r="C4696" t="s">
        <v>4176</v>
      </c>
      <c r="D4696" t="s">
        <v>4817</v>
      </c>
      <c r="E4696" t="s">
        <v>1464</v>
      </c>
      <c r="F4696" t="s">
        <v>585</v>
      </c>
      <c r="G4696">
        <v>133</v>
      </c>
      <c r="H4696">
        <v>6167817</v>
      </c>
      <c r="I4696">
        <v>47000000</v>
      </c>
      <c r="J4696">
        <v>7.7</v>
      </c>
      <c r="K4696">
        <f>Table1[[#This Row],[Gross Earning]]-Table1[[#This Row],[Budget]]</f>
        <v>-40832183</v>
      </c>
    </row>
    <row r="4697" spans="1:11">
      <c r="A4697" t="s">
        <v>3471</v>
      </c>
      <c r="B4697" s="3">
        <v>2002</v>
      </c>
      <c r="C4697" t="s">
        <v>3470</v>
      </c>
      <c r="D4697" t="s">
        <v>3396</v>
      </c>
      <c r="E4697" t="s">
        <v>37</v>
      </c>
      <c r="F4697" t="s">
        <v>585</v>
      </c>
      <c r="G4697">
        <v>125</v>
      </c>
      <c r="H4697">
        <v>19076815</v>
      </c>
      <c r="I4697">
        <v>60000000</v>
      </c>
      <c r="J4697">
        <v>6.3</v>
      </c>
      <c r="K4697">
        <f>Table1[[#This Row],[Gross Earning]]-Table1[[#This Row],[Budget]]</f>
        <v>-40923185</v>
      </c>
    </row>
    <row r="4698" spans="1:11">
      <c r="A4698" t="s">
        <v>1950</v>
      </c>
      <c r="B4698" s="3">
        <v>2007</v>
      </c>
      <c r="C4698" t="s">
        <v>1947</v>
      </c>
      <c r="D4698" t="s">
        <v>1949</v>
      </c>
      <c r="E4698" t="s">
        <v>37</v>
      </c>
      <c r="F4698" t="s">
        <v>95</v>
      </c>
      <c r="G4698">
        <v>85</v>
      </c>
      <c r="H4698">
        <v>58867694</v>
      </c>
      <c r="I4698">
        <v>100000000</v>
      </c>
      <c r="J4698">
        <v>6.8</v>
      </c>
      <c r="K4698">
        <f>Table1[[#This Row],[Gross Earning]]-Table1[[#This Row],[Budget]]</f>
        <v>-41132306</v>
      </c>
    </row>
    <row r="4699" spans="1:11">
      <c r="A4699" t="s">
        <v>1402</v>
      </c>
      <c r="B4699" s="3">
        <v>2014</v>
      </c>
      <c r="C4699" t="s">
        <v>1399</v>
      </c>
      <c r="D4699" t="s">
        <v>1401</v>
      </c>
      <c r="E4699" t="s">
        <v>37</v>
      </c>
      <c r="F4699" t="s">
        <v>39</v>
      </c>
      <c r="G4699">
        <v>117</v>
      </c>
      <c r="H4699">
        <v>58607007</v>
      </c>
      <c r="I4699">
        <v>100000000</v>
      </c>
      <c r="J4699">
        <v>6.2</v>
      </c>
      <c r="K4699">
        <f>Table1[[#This Row],[Gross Earning]]-Table1[[#This Row],[Budget]]</f>
        <v>-41392993</v>
      </c>
    </row>
    <row r="4700" spans="1:11">
      <c r="A4700" t="s">
        <v>5649</v>
      </c>
      <c r="B4700" s="3">
        <v>1996</v>
      </c>
      <c r="C4700" t="s">
        <v>5647</v>
      </c>
      <c r="D4700" t="s">
        <v>3390</v>
      </c>
      <c r="E4700" t="s">
        <v>37</v>
      </c>
      <c r="F4700" t="s">
        <v>585</v>
      </c>
      <c r="G4700">
        <v>108</v>
      </c>
      <c r="H4700">
        <v>5600000</v>
      </c>
      <c r="I4700">
        <v>47000000</v>
      </c>
      <c r="J4700">
        <v>5.8</v>
      </c>
      <c r="K4700">
        <f>Table1[[#This Row],[Gross Earning]]-Table1[[#This Row],[Budget]]</f>
        <v>-41400000</v>
      </c>
    </row>
    <row r="4701" spans="1:11">
      <c r="A4701" t="s">
        <v>2503</v>
      </c>
      <c r="B4701" s="3">
        <v>2010</v>
      </c>
      <c r="C4701" t="s">
        <v>1511</v>
      </c>
      <c r="D4701" t="s">
        <v>2502</v>
      </c>
      <c r="E4701" t="s">
        <v>37</v>
      </c>
      <c r="F4701" t="s">
        <v>95</v>
      </c>
      <c r="G4701">
        <v>82</v>
      </c>
      <c r="H4701">
        <v>43575716</v>
      </c>
      <c r="I4701">
        <v>85000000</v>
      </c>
      <c r="J4701">
        <v>4.3</v>
      </c>
      <c r="K4701">
        <f>Table1[[#This Row],[Gross Earning]]-Table1[[#This Row],[Budget]]</f>
        <v>-41424284</v>
      </c>
    </row>
    <row r="4702" spans="1:11">
      <c r="A4702" t="s">
        <v>2814</v>
      </c>
      <c r="B4702" s="3">
        <v>2009</v>
      </c>
      <c r="C4702" t="s">
        <v>646</v>
      </c>
      <c r="D4702" t="s">
        <v>2813</v>
      </c>
      <c r="E4702" t="s">
        <v>37</v>
      </c>
      <c r="F4702" t="s">
        <v>39</v>
      </c>
      <c r="G4702">
        <v>89</v>
      </c>
      <c r="H4702">
        <v>38542418</v>
      </c>
      <c r="I4702">
        <v>80000000</v>
      </c>
      <c r="J4702">
        <v>6.3</v>
      </c>
      <c r="K4702">
        <f>Table1[[#This Row],[Gross Earning]]-Table1[[#This Row],[Budget]]</f>
        <v>-41457582</v>
      </c>
    </row>
    <row r="4703" spans="1:11">
      <c r="A4703" t="s">
        <v>5937</v>
      </c>
      <c r="B4703" s="3">
        <v>2000</v>
      </c>
      <c r="C4703" t="s">
        <v>5935</v>
      </c>
      <c r="D4703" t="s">
        <v>4042</v>
      </c>
      <c r="E4703" t="s">
        <v>37</v>
      </c>
      <c r="F4703" t="s">
        <v>39</v>
      </c>
      <c r="G4703">
        <v>220</v>
      </c>
      <c r="H4703">
        <v>15527125</v>
      </c>
      <c r="I4703">
        <v>57000000</v>
      </c>
      <c r="J4703">
        <v>5.8</v>
      </c>
      <c r="K4703">
        <f>Table1[[#This Row],[Gross Earning]]-Table1[[#This Row],[Budget]]</f>
        <v>-41472875</v>
      </c>
    </row>
    <row r="4704" spans="1:11">
      <c r="A4704" t="s">
        <v>1003</v>
      </c>
      <c r="B4704" s="3">
        <v>2012</v>
      </c>
      <c r="C4704" t="s">
        <v>1001</v>
      </c>
      <c r="D4704" t="s">
        <v>628</v>
      </c>
      <c r="E4704" t="s">
        <v>37</v>
      </c>
      <c r="F4704" t="s">
        <v>95</v>
      </c>
      <c r="G4704">
        <v>97</v>
      </c>
      <c r="H4704">
        <v>103400692</v>
      </c>
      <c r="I4704">
        <v>145000000</v>
      </c>
      <c r="J4704">
        <v>7.3</v>
      </c>
      <c r="K4704">
        <f>Table1[[#This Row],[Gross Earning]]-Table1[[#This Row],[Budget]]</f>
        <v>-41599308</v>
      </c>
    </row>
    <row r="4705" spans="1:11">
      <c r="A4705" t="s">
        <v>954</v>
      </c>
      <c r="B4705" s="3">
        <v>2004</v>
      </c>
      <c r="C4705" t="s">
        <v>710</v>
      </c>
      <c r="D4705" t="s">
        <v>953</v>
      </c>
      <c r="E4705" t="s">
        <v>37</v>
      </c>
      <c r="F4705" t="s">
        <v>585</v>
      </c>
      <c r="G4705">
        <v>196</v>
      </c>
      <c r="H4705">
        <v>133228348</v>
      </c>
      <c r="I4705">
        <v>175000000</v>
      </c>
      <c r="J4705">
        <v>7.2</v>
      </c>
      <c r="K4705">
        <f>Table1[[#This Row],[Gross Earning]]-Table1[[#This Row],[Budget]]</f>
        <v>-41771652</v>
      </c>
    </row>
    <row r="4706" spans="1:11">
      <c r="A4706" t="s">
        <v>2257</v>
      </c>
      <c r="B4706" s="3">
        <v>1999</v>
      </c>
      <c r="C4706" t="s">
        <v>1252</v>
      </c>
      <c r="D4706" t="s">
        <v>2256</v>
      </c>
      <c r="E4706" t="s">
        <v>37</v>
      </c>
      <c r="F4706" t="s">
        <v>95</v>
      </c>
      <c r="G4706">
        <v>132</v>
      </c>
      <c r="H4706">
        <v>58220776</v>
      </c>
      <c r="I4706">
        <v>100000000</v>
      </c>
      <c r="J4706">
        <v>6.8</v>
      </c>
      <c r="K4706">
        <f>Table1[[#This Row],[Gross Earning]]-Table1[[#This Row],[Budget]]</f>
        <v>-41779224</v>
      </c>
    </row>
    <row r="4707" spans="1:11">
      <c r="A4707" t="s">
        <v>4352</v>
      </c>
      <c r="B4707" s="3">
        <v>2001</v>
      </c>
      <c r="C4707" t="s">
        <v>4351</v>
      </c>
      <c r="D4707" t="s">
        <v>923</v>
      </c>
      <c r="E4707" t="s">
        <v>37</v>
      </c>
      <c r="F4707" t="s">
        <v>585</v>
      </c>
      <c r="G4707">
        <v>131</v>
      </c>
      <c r="H4707">
        <v>18208078</v>
      </c>
      <c r="I4707">
        <v>60000000</v>
      </c>
      <c r="J4707">
        <v>6.9</v>
      </c>
      <c r="K4707">
        <f>Table1[[#This Row],[Gross Earning]]-Table1[[#This Row],[Budget]]</f>
        <v>-41791922</v>
      </c>
    </row>
    <row r="4708" spans="1:11">
      <c r="A4708" t="s">
        <v>6039</v>
      </c>
      <c r="B4708" s="3">
        <v>1980</v>
      </c>
      <c r="C4708" t="s">
        <v>6037</v>
      </c>
      <c r="D4708" t="s">
        <v>6038</v>
      </c>
      <c r="E4708" t="s">
        <v>37</v>
      </c>
      <c r="F4708" t="s">
        <v>585</v>
      </c>
      <c r="G4708">
        <v>325</v>
      </c>
      <c r="H4708">
        <v>1500000</v>
      </c>
      <c r="I4708">
        <v>44000000</v>
      </c>
      <c r="J4708">
        <v>6.8</v>
      </c>
      <c r="K4708">
        <f>Table1[[#This Row],[Gross Earning]]-Table1[[#This Row],[Budget]]</f>
        <v>-42500000</v>
      </c>
    </row>
    <row r="4709" spans="1:11">
      <c r="A4709" t="s">
        <v>2262</v>
      </c>
      <c r="B4709" s="3">
        <v>1997</v>
      </c>
      <c r="C4709" t="s">
        <v>2260</v>
      </c>
      <c r="D4709" t="s">
        <v>1390</v>
      </c>
      <c r="E4709" t="s">
        <v>37</v>
      </c>
      <c r="F4709" t="s">
        <v>39</v>
      </c>
      <c r="G4709">
        <v>104</v>
      </c>
      <c r="H4709">
        <v>47474112</v>
      </c>
      <c r="I4709">
        <v>90000000</v>
      </c>
      <c r="J4709">
        <v>5.4</v>
      </c>
      <c r="K4709">
        <f>Table1[[#This Row],[Gross Earning]]-Table1[[#This Row],[Budget]]</f>
        <v>-42525888</v>
      </c>
    </row>
    <row r="4710" spans="1:11">
      <c r="A4710" t="s">
        <v>1827</v>
      </c>
      <c r="B4710" s="3">
        <v>2006</v>
      </c>
      <c r="C4710" t="s">
        <v>1015</v>
      </c>
      <c r="D4710" t="s">
        <v>1826</v>
      </c>
      <c r="E4710" t="s">
        <v>37</v>
      </c>
      <c r="F4710" t="s">
        <v>585</v>
      </c>
      <c r="G4710">
        <v>143</v>
      </c>
      <c r="H4710">
        <v>57366262</v>
      </c>
      <c r="I4710">
        <v>100000000</v>
      </c>
      <c r="J4710">
        <v>8</v>
      </c>
      <c r="K4710">
        <f>Table1[[#This Row],[Gross Earning]]-Table1[[#This Row],[Budget]]</f>
        <v>-42633738</v>
      </c>
    </row>
    <row r="4711" spans="1:11">
      <c r="A4711" t="s">
        <v>4393</v>
      </c>
      <c r="B4711" s="3">
        <v>2008</v>
      </c>
      <c r="C4711" t="s">
        <v>4392</v>
      </c>
      <c r="D4711" t="s">
        <v>200</v>
      </c>
      <c r="E4711" t="s">
        <v>37</v>
      </c>
      <c r="F4711" t="s">
        <v>95</v>
      </c>
      <c r="G4711">
        <v>106</v>
      </c>
      <c r="H4711">
        <v>17281832</v>
      </c>
      <c r="I4711">
        <v>60000000</v>
      </c>
      <c r="J4711">
        <v>6.1</v>
      </c>
      <c r="K4711">
        <f>Table1[[#This Row],[Gross Earning]]-Table1[[#This Row],[Budget]]</f>
        <v>-42718168</v>
      </c>
    </row>
    <row r="4712" spans="1:11">
      <c r="A4712" t="s">
        <v>503</v>
      </c>
      <c r="B4712" s="3">
        <v>2008</v>
      </c>
      <c r="C4712" t="s">
        <v>499</v>
      </c>
      <c r="D4712" t="s">
        <v>501</v>
      </c>
      <c r="E4712" t="s">
        <v>37</v>
      </c>
      <c r="F4712" t="s">
        <v>39</v>
      </c>
      <c r="G4712">
        <v>112</v>
      </c>
      <c r="H4712">
        <v>102176165</v>
      </c>
      <c r="I4712">
        <v>145000000</v>
      </c>
      <c r="J4712">
        <v>5.2</v>
      </c>
      <c r="K4712">
        <f>Table1[[#This Row],[Gross Earning]]-Table1[[#This Row],[Budget]]</f>
        <v>-42823835</v>
      </c>
    </row>
    <row r="4713" spans="1:11">
      <c r="A4713" t="s">
        <v>5987</v>
      </c>
      <c r="B4713" s="3">
        <v>1997</v>
      </c>
      <c r="C4713" t="s">
        <v>5985</v>
      </c>
      <c r="D4713" t="s">
        <v>59</v>
      </c>
      <c r="E4713" t="s">
        <v>37</v>
      </c>
      <c r="F4713" t="s">
        <v>585</v>
      </c>
      <c r="G4713">
        <v>103</v>
      </c>
      <c r="H4713">
        <v>2154540</v>
      </c>
      <c r="I4713">
        <v>45000000</v>
      </c>
      <c r="J4713">
        <v>4.9000000000000004</v>
      </c>
      <c r="K4713">
        <f>Table1[[#This Row],[Gross Earning]]-Table1[[#This Row],[Budget]]</f>
        <v>-42845460</v>
      </c>
    </row>
    <row r="4714" spans="1:11">
      <c r="A4714" t="s">
        <v>2267</v>
      </c>
      <c r="B4714" s="3">
        <v>1997</v>
      </c>
      <c r="C4714" t="s">
        <v>2266</v>
      </c>
      <c r="D4714" t="s">
        <v>464</v>
      </c>
      <c r="E4714" t="s">
        <v>37</v>
      </c>
      <c r="F4714" t="s">
        <v>585</v>
      </c>
      <c r="G4714">
        <v>111</v>
      </c>
      <c r="H4714">
        <v>42877165</v>
      </c>
      <c r="I4714">
        <v>86000000</v>
      </c>
      <c r="J4714">
        <v>6.1</v>
      </c>
      <c r="K4714">
        <f>Table1[[#This Row],[Gross Earning]]-Table1[[#This Row],[Budget]]</f>
        <v>-43122835</v>
      </c>
    </row>
    <row r="4715" spans="1:11">
      <c r="A4715" t="s">
        <v>4785</v>
      </c>
      <c r="B4715" s="3">
        <v>2003</v>
      </c>
      <c r="C4715" t="s">
        <v>4782</v>
      </c>
      <c r="D4715" t="s">
        <v>1961</v>
      </c>
      <c r="E4715" t="s">
        <v>37</v>
      </c>
      <c r="F4715" t="s">
        <v>39</v>
      </c>
      <c r="G4715">
        <v>280</v>
      </c>
      <c r="H4715">
        <v>12870569</v>
      </c>
      <c r="I4715">
        <v>56000000</v>
      </c>
      <c r="J4715">
        <v>6.3</v>
      </c>
      <c r="K4715">
        <f>Table1[[#This Row],[Gross Earning]]-Table1[[#This Row],[Budget]]</f>
        <v>-43129431</v>
      </c>
    </row>
    <row r="4716" spans="1:11">
      <c r="A4716" t="s">
        <v>5478</v>
      </c>
      <c r="B4716" s="3">
        <v>2004</v>
      </c>
      <c r="C4716" t="s">
        <v>5476</v>
      </c>
      <c r="D4716" t="s">
        <v>1009</v>
      </c>
      <c r="E4716" t="s">
        <v>37</v>
      </c>
      <c r="F4716" t="s">
        <v>39</v>
      </c>
      <c r="G4716">
        <v>88</v>
      </c>
      <c r="H4716">
        <v>6471394</v>
      </c>
      <c r="I4716">
        <v>50000000</v>
      </c>
      <c r="J4716">
        <v>4.9000000000000004</v>
      </c>
      <c r="K4716">
        <f>Table1[[#This Row],[Gross Earning]]-Table1[[#This Row],[Budget]]</f>
        <v>-43528606</v>
      </c>
    </row>
    <row r="4717" spans="1:11">
      <c r="A4717" t="s">
        <v>5483</v>
      </c>
      <c r="B4717" s="3">
        <v>2000</v>
      </c>
      <c r="C4717" t="s">
        <v>3066</v>
      </c>
      <c r="D4717" t="s">
        <v>5482</v>
      </c>
      <c r="E4717" t="s">
        <v>37</v>
      </c>
      <c r="F4717" t="s">
        <v>585</v>
      </c>
      <c r="G4717">
        <v>87</v>
      </c>
      <c r="H4717">
        <v>6291602</v>
      </c>
      <c r="I4717">
        <v>50000000</v>
      </c>
      <c r="J4717">
        <v>5.6</v>
      </c>
      <c r="K4717">
        <f>Table1[[#This Row],[Gross Earning]]-Table1[[#This Row],[Budget]]</f>
        <v>-43708398</v>
      </c>
    </row>
    <row r="4718" spans="1:11">
      <c r="A4718" t="s">
        <v>6763</v>
      </c>
      <c r="B4718" s="3">
        <v>2001</v>
      </c>
      <c r="C4718" t="s">
        <v>4176</v>
      </c>
      <c r="D4718" t="s">
        <v>1681</v>
      </c>
      <c r="E4718" t="s">
        <v>1464</v>
      </c>
      <c r="F4718" t="s">
        <v>585</v>
      </c>
      <c r="G4718">
        <v>122</v>
      </c>
      <c r="H4718">
        <v>33201661</v>
      </c>
      <c r="I4718">
        <v>77000000</v>
      </c>
      <c r="J4718">
        <v>8.4</v>
      </c>
      <c r="K4718">
        <f>Table1[[#This Row],[Gross Earning]]-Table1[[#This Row],[Budget]]</f>
        <v>-43798339</v>
      </c>
    </row>
    <row r="4719" spans="1:11">
      <c r="A4719" t="s">
        <v>2833</v>
      </c>
      <c r="B4719" s="3">
        <v>2013</v>
      </c>
      <c r="C4719" t="s">
        <v>2829</v>
      </c>
      <c r="D4719" t="s">
        <v>2831</v>
      </c>
      <c r="E4719" t="s">
        <v>37</v>
      </c>
      <c r="F4719" t="s">
        <v>95</v>
      </c>
      <c r="G4719">
        <v>87</v>
      </c>
      <c r="H4719">
        <v>36073232</v>
      </c>
      <c r="I4719">
        <v>80000000</v>
      </c>
      <c r="J4719">
        <v>5.2</v>
      </c>
      <c r="K4719">
        <f>Table1[[#This Row],[Gross Earning]]-Table1[[#This Row],[Budget]]</f>
        <v>-43926768</v>
      </c>
    </row>
    <row r="4720" spans="1:11">
      <c r="A4720" t="s">
        <v>1590</v>
      </c>
      <c r="B4720" s="3">
        <v>2016</v>
      </c>
      <c r="C4720" t="s">
        <v>1257</v>
      </c>
      <c r="D4720" t="s">
        <v>1589</v>
      </c>
      <c r="E4720" t="s">
        <v>37</v>
      </c>
      <c r="F4720" t="s">
        <v>39</v>
      </c>
      <c r="G4720">
        <v>120</v>
      </c>
      <c r="H4720">
        <v>66002193</v>
      </c>
      <c r="I4720">
        <v>110000000</v>
      </c>
      <c r="J4720">
        <v>5.8</v>
      </c>
      <c r="K4720">
        <f>Table1[[#This Row],[Gross Earning]]-Table1[[#This Row],[Budget]]</f>
        <v>-43997807</v>
      </c>
    </row>
    <row r="4721" spans="1:11">
      <c r="A4721" t="s">
        <v>1987</v>
      </c>
      <c r="B4721" s="3">
        <v>2000</v>
      </c>
      <c r="C4721" t="s">
        <v>1983</v>
      </c>
      <c r="D4721" t="s">
        <v>1985</v>
      </c>
      <c r="E4721" t="s">
        <v>37</v>
      </c>
      <c r="F4721" t="s">
        <v>95</v>
      </c>
      <c r="G4721">
        <v>89</v>
      </c>
      <c r="H4721">
        <v>50802661</v>
      </c>
      <c r="I4721">
        <v>95000000</v>
      </c>
      <c r="J4721">
        <v>6.9</v>
      </c>
      <c r="K4721">
        <f>Table1[[#This Row],[Gross Earning]]-Table1[[#This Row],[Budget]]</f>
        <v>-44197339</v>
      </c>
    </row>
    <row r="4722" spans="1:11">
      <c r="A4722" t="s">
        <v>3261</v>
      </c>
      <c r="B4722" s="3">
        <v>2001</v>
      </c>
      <c r="C4722" t="s">
        <v>3259</v>
      </c>
      <c r="D4722" t="s">
        <v>214</v>
      </c>
      <c r="E4722" t="s">
        <v>37</v>
      </c>
      <c r="F4722" t="s">
        <v>95</v>
      </c>
      <c r="G4722">
        <v>152</v>
      </c>
      <c r="H4722">
        <v>27796042</v>
      </c>
      <c r="I4722">
        <v>72000000</v>
      </c>
      <c r="J4722">
        <v>6.9</v>
      </c>
      <c r="K4722">
        <f>Table1[[#This Row],[Gross Earning]]-Table1[[#This Row],[Budget]]</f>
        <v>-44203958</v>
      </c>
    </row>
    <row r="4723" spans="1:11">
      <c r="A4723" t="s">
        <v>15775</v>
      </c>
      <c r="B4723" s="3">
        <v>2008</v>
      </c>
      <c r="C4723" t="s">
        <v>15772</v>
      </c>
      <c r="D4723" t="s">
        <v>2174</v>
      </c>
      <c r="E4723" t="s">
        <v>15778</v>
      </c>
      <c r="F4723" t="s">
        <v>4830</v>
      </c>
      <c r="G4723">
        <v>45</v>
      </c>
      <c r="H4723">
        <v>145109</v>
      </c>
      <c r="I4723">
        <v>45000000</v>
      </c>
      <c r="J4723">
        <v>7.3</v>
      </c>
      <c r="K4723">
        <f>Table1[[#This Row],[Gross Earning]]-Table1[[#This Row],[Budget]]</f>
        <v>-44854891</v>
      </c>
    </row>
    <row r="4724" spans="1:11">
      <c r="A4724" t="s">
        <v>52</v>
      </c>
      <c r="B4724" s="3">
        <v>2015</v>
      </c>
      <c r="C4724" t="s">
        <v>48</v>
      </c>
      <c r="D4724" t="s">
        <v>50</v>
      </c>
      <c r="E4724" t="s">
        <v>37</v>
      </c>
      <c r="F4724" t="s">
        <v>39</v>
      </c>
      <c r="G4724">
        <v>148</v>
      </c>
      <c r="H4724">
        <v>200074175</v>
      </c>
      <c r="I4724">
        <v>245000000</v>
      </c>
      <c r="J4724">
        <v>6.8</v>
      </c>
      <c r="K4724">
        <f>Table1[[#This Row],[Gross Earning]]-Table1[[#This Row],[Budget]]</f>
        <v>-44925825</v>
      </c>
    </row>
    <row r="4725" spans="1:11">
      <c r="A4725" t="s">
        <v>2436</v>
      </c>
      <c r="B4725" s="3">
        <v>2002</v>
      </c>
      <c r="C4725" t="s">
        <v>2433</v>
      </c>
      <c r="D4725" t="s">
        <v>923</v>
      </c>
      <c r="E4725" t="s">
        <v>37</v>
      </c>
      <c r="F4725" t="s">
        <v>585</v>
      </c>
      <c r="G4725">
        <v>108</v>
      </c>
      <c r="H4725">
        <v>40048332</v>
      </c>
      <c r="I4725">
        <v>85000000</v>
      </c>
      <c r="J4725">
        <v>5.5</v>
      </c>
      <c r="K4725">
        <f>Table1[[#This Row],[Gross Earning]]-Table1[[#This Row],[Budget]]</f>
        <v>-44951668</v>
      </c>
    </row>
    <row r="4726" spans="1:11">
      <c r="A4726" t="s">
        <v>3160</v>
      </c>
      <c r="B4726" s="3">
        <v>2003</v>
      </c>
      <c r="C4726" t="s">
        <v>3159</v>
      </c>
      <c r="D4726" t="s">
        <v>422</v>
      </c>
      <c r="E4726" t="s">
        <v>37</v>
      </c>
      <c r="F4726" t="s">
        <v>39</v>
      </c>
      <c r="G4726">
        <v>116</v>
      </c>
      <c r="H4726">
        <v>30013346</v>
      </c>
      <c r="I4726">
        <v>75000000</v>
      </c>
      <c r="J4726">
        <v>5.3</v>
      </c>
      <c r="K4726">
        <f>Table1[[#This Row],[Gross Earning]]-Table1[[#This Row],[Budget]]</f>
        <v>-44986654</v>
      </c>
    </row>
    <row r="4727" spans="1:11">
      <c r="A4727" t="s">
        <v>2430</v>
      </c>
      <c r="B4727" s="3">
        <v>1998</v>
      </c>
      <c r="C4727" t="s">
        <v>2429</v>
      </c>
      <c r="D4727" t="s">
        <v>687</v>
      </c>
      <c r="E4727" t="s">
        <v>37</v>
      </c>
      <c r="F4727" t="s">
        <v>39</v>
      </c>
      <c r="G4727">
        <v>178</v>
      </c>
      <c r="H4727">
        <v>44606335</v>
      </c>
      <c r="I4727">
        <v>90000000</v>
      </c>
      <c r="J4727">
        <v>7.1</v>
      </c>
      <c r="K4727">
        <f>Table1[[#This Row],[Gross Earning]]-Table1[[#This Row],[Budget]]</f>
        <v>-45393665</v>
      </c>
    </row>
    <row r="4728" spans="1:11">
      <c r="A4728" t="s">
        <v>2820</v>
      </c>
      <c r="B4728" s="3">
        <v>2000</v>
      </c>
      <c r="C4728" t="s">
        <v>1489</v>
      </c>
      <c r="D4728" t="s">
        <v>2819</v>
      </c>
      <c r="E4728" t="s">
        <v>37</v>
      </c>
      <c r="F4728" t="s">
        <v>39</v>
      </c>
      <c r="G4728">
        <v>145</v>
      </c>
      <c r="H4728">
        <v>34566746</v>
      </c>
      <c r="I4728">
        <v>80000000</v>
      </c>
      <c r="J4728">
        <v>7.3</v>
      </c>
      <c r="K4728">
        <f>Table1[[#This Row],[Gross Earning]]-Table1[[#This Row],[Budget]]</f>
        <v>-45433254</v>
      </c>
    </row>
    <row r="4729" spans="1:11">
      <c r="A4729" t="s">
        <v>3855</v>
      </c>
      <c r="B4729" s="3">
        <v>2009</v>
      </c>
      <c r="C4729" t="s">
        <v>935</v>
      </c>
      <c r="D4729" t="s">
        <v>1247</v>
      </c>
      <c r="E4729" t="s">
        <v>37</v>
      </c>
      <c r="F4729" t="s">
        <v>95</v>
      </c>
      <c r="G4729">
        <v>94</v>
      </c>
      <c r="H4729">
        <v>19548064</v>
      </c>
      <c r="I4729">
        <v>65000000</v>
      </c>
      <c r="J4729">
        <v>6.3</v>
      </c>
      <c r="K4729">
        <f>Table1[[#This Row],[Gross Earning]]-Table1[[#This Row],[Budget]]</f>
        <v>-45451936</v>
      </c>
    </row>
    <row r="4730" spans="1:11">
      <c r="A4730" t="s">
        <v>4846</v>
      </c>
      <c r="B4730" s="3">
        <v>2012</v>
      </c>
      <c r="C4730" t="s">
        <v>4356</v>
      </c>
      <c r="D4730" t="s">
        <v>59</v>
      </c>
      <c r="E4730" t="s">
        <v>37</v>
      </c>
      <c r="F4730" t="s">
        <v>585</v>
      </c>
      <c r="G4730">
        <v>92</v>
      </c>
      <c r="H4730">
        <v>9483821</v>
      </c>
      <c r="I4730">
        <v>55000000</v>
      </c>
      <c r="J4730">
        <v>5.7</v>
      </c>
      <c r="K4730">
        <f>Table1[[#This Row],[Gross Earning]]-Table1[[#This Row],[Budget]]</f>
        <v>-45516179</v>
      </c>
    </row>
    <row r="4731" spans="1:11">
      <c r="A4731" t="s">
        <v>3193</v>
      </c>
      <c r="B4731" s="3">
        <v>2011</v>
      </c>
      <c r="C4731" t="s">
        <v>111</v>
      </c>
      <c r="D4731" t="s">
        <v>1239</v>
      </c>
      <c r="E4731" t="s">
        <v>37</v>
      </c>
      <c r="F4731" t="s">
        <v>39</v>
      </c>
      <c r="G4731">
        <v>128</v>
      </c>
      <c r="H4731">
        <v>36381716</v>
      </c>
      <c r="I4731">
        <v>82000000</v>
      </c>
      <c r="J4731">
        <v>6.1</v>
      </c>
      <c r="K4731">
        <f>Table1[[#This Row],[Gross Earning]]-Table1[[#This Row],[Budget]]</f>
        <v>-45618284</v>
      </c>
    </row>
    <row r="4732" spans="1:11">
      <c r="A4732" t="s">
        <v>3814</v>
      </c>
      <c r="B4732" s="3">
        <v>2014</v>
      </c>
      <c r="C4732" t="s">
        <v>3810</v>
      </c>
      <c r="D4732" t="s">
        <v>3812</v>
      </c>
      <c r="E4732" t="s">
        <v>37</v>
      </c>
      <c r="F4732" t="s">
        <v>39</v>
      </c>
      <c r="G4732">
        <v>92</v>
      </c>
      <c r="H4732">
        <v>19059018</v>
      </c>
      <c r="I4732">
        <v>65000000</v>
      </c>
      <c r="J4732">
        <v>5.0999999999999996</v>
      </c>
      <c r="K4732">
        <f>Table1[[#This Row],[Gross Earning]]-Table1[[#This Row],[Budget]]</f>
        <v>-45940982</v>
      </c>
    </row>
    <row r="4733" spans="1:11">
      <c r="A4733" t="s">
        <v>167</v>
      </c>
      <c r="B4733" s="3">
        <v>2012</v>
      </c>
      <c r="C4733" t="s">
        <v>163</v>
      </c>
      <c r="D4733" t="s">
        <v>165</v>
      </c>
      <c r="E4733" t="s">
        <v>37</v>
      </c>
      <c r="F4733" t="s">
        <v>39</v>
      </c>
      <c r="G4733">
        <v>106</v>
      </c>
      <c r="H4733">
        <v>179020854</v>
      </c>
      <c r="I4733">
        <v>225000000</v>
      </c>
      <c r="J4733">
        <v>6.8</v>
      </c>
      <c r="K4733">
        <f>Table1[[#This Row],[Gross Earning]]-Table1[[#This Row],[Budget]]</f>
        <v>-45979146</v>
      </c>
    </row>
    <row r="4734" spans="1:11">
      <c r="A4734" t="s">
        <v>6776</v>
      </c>
      <c r="B4734" s="3">
        <v>2004</v>
      </c>
      <c r="C4734" t="s">
        <v>6775</v>
      </c>
      <c r="D4734" t="s">
        <v>1415</v>
      </c>
      <c r="E4734" t="s">
        <v>37</v>
      </c>
      <c r="F4734" t="s">
        <v>585</v>
      </c>
      <c r="G4734">
        <v>103</v>
      </c>
      <c r="H4734">
        <v>13395939</v>
      </c>
      <c r="I4734">
        <v>60000000</v>
      </c>
      <c r="J4734">
        <v>6.2</v>
      </c>
      <c r="K4734">
        <f>Table1[[#This Row],[Gross Earning]]-Table1[[#This Row],[Budget]]</f>
        <v>-46604061</v>
      </c>
    </row>
    <row r="4735" spans="1:11">
      <c r="A4735" t="s">
        <v>5470</v>
      </c>
      <c r="B4735" s="3">
        <v>2002</v>
      </c>
      <c r="C4735" t="s">
        <v>5469</v>
      </c>
      <c r="D4735" t="s">
        <v>5316</v>
      </c>
      <c r="E4735" t="s">
        <v>37</v>
      </c>
      <c r="F4735" t="s">
        <v>585</v>
      </c>
      <c r="G4735">
        <v>109</v>
      </c>
      <c r="H4735">
        <v>8355815</v>
      </c>
      <c r="I4735">
        <v>55000000</v>
      </c>
      <c r="J4735">
        <v>6.4</v>
      </c>
      <c r="K4735">
        <f>Table1[[#This Row],[Gross Earning]]-Table1[[#This Row],[Budget]]</f>
        <v>-46644185</v>
      </c>
    </row>
    <row r="4736" spans="1:11">
      <c r="A4736" t="s">
        <v>5378</v>
      </c>
      <c r="B4736" s="3">
        <v>1999</v>
      </c>
      <c r="C4736" t="s">
        <v>604</v>
      </c>
      <c r="D4736" t="s">
        <v>613</v>
      </c>
      <c r="E4736" t="s">
        <v>37</v>
      </c>
      <c r="F4736" t="s">
        <v>95</v>
      </c>
      <c r="G4736">
        <v>90</v>
      </c>
      <c r="H4736">
        <v>23159305</v>
      </c>
      <c r="I4736">
        <v>70000000</v>
      </c>
      <c r="J4736">
        <v>8</v>
      </c>
      <c r="K4736">
        <f>Table1[[#This Row],[Gross Earning]]-Table1[[#This Row],[Budget]]</f>
        <v>-46840695</v>
      </c>
    </row>
    <row r="4737" spans="1:11">
      <c r="A4737" t="s">
        <v>4347</v>
      </c>
      <c r="B4737" s="3">
        <v>2006</v>
      </c>
      <c r="C4737" t="s">
        <v>4345</v>
      </c>
      <c r="D4737" t="s">
        <v>4346</v>
      </c>
      <c r="E4737" t="s">
        <v>37</v>
      </c>
      <c r="F4737" t="s">
        <v>39</v>
      </c>
      <c r="G4737">
        <v>140</v>
      </c>
      <c r="H4737">
        <v>13082288</v>
      </c>
      <c r="I4737">
        <v>60000000</v>
      </c>
      <c r="J4737">
        <v>6.6</v>
      </c>
      <c r="K4737">
        <f>Table1[[#This Row],[Gross Earning]]-Table1[[#This Row],[Budget]]</f>
        <v>-46917712</v>
      </c>
    </row>
    <row r="4738" spans="1:11">
      <c r="A4738" t="s">
        <v>2825</v>
      </c>
      <c r="B4738" s="3">
        <v>1996</v>
      </c>
      <c r="C4738" t="s">
        <v>499</v>
      </c>
      <c r="D4738" t="s">
        <v>712</v>
      </c>
      <c r="E4738" t="s">
        <v>37</v>
      </c>
      <c r="F4738" t="s">
        <v>39</v>
      </c>
      <c r="G4738">
        <v>114</v>
      </c>
      <c r="H4738">
        <v>32885565</v>
      </c>
      <c r="I4738">
        <v>80000000</v>
      </c>
      <c r="J4738">
        <v>5.8</v>
      </c>
      <c r="K4738">
        <f>Table1[[#This Row],[Gross Earning]]-Table1[[#This Row],[Budget]]</f>
        <v>-47114435</v>
      </c>
    </row>
    <row r="4739" spans="1:11">
      <c r="A4739" t="s">
        <v>7072</v>
      </c>
      <c r="B4739" s="3">
        <v>2008</v>
      </c>
      <c r="C4739" t="s">
        <v>3117</v>
      </c>
      <c r="D4739" t="s">
        <v>7071</v>
      </c>
      <c r="E4739" t="s">
        <v>37</v>
      </c>
      <c r="F4739" t="s">
        <v>95</v>
      </c>
      <c r="G4739">
        <v>90</v>
      </c>
      <c r="H4739">
        <v>7871693</v>
      </c>
      <c r="I4739">
        <v>55000000</v>
      </c>
      <c r="J4739">
        <v>6.5</v>
      </c>
      <c r="K4739">
        <f>Table1[[#This Row],[Gross Earning]]-Table1[[#This Row],[Budget]]</f>
        <v>-47128307</v>
      </c>
    </row>
    <row r="4740" spans="1:11">
      <c r="A4740" t="s">
        <v>1395</v>
      </c>
      <c r="B4740" s="3">
        <v>2004</v>
      </c>
      <c r="C4740" t="s">
        <v>1394</v>
      </c>
      <c r="D4740" t="s">
        <v>227</v>
      </c>
      <c r="E4740" t="s">
        <v>37</v>
      </c>
      <c r="F4740" t="s">
        <v>39</v>
      </c>
      <c r="G4740">
        <v>134</v>
      </c>
      <c r="H4740">
        <v>57637485</v>
      </c>
      <c r="I4740">
        <v>105000000</v>
      </c>
      <c r="J4740">
        <v>6.7</v>
      </c>
      <c r="K4740">
        <f>Table1[[#This Row],[Gross Earning]]-Table1[[#This Row],[Budget]]</f>
        <v>-47362515</v>
      </c>
    </row>
    <row r="4741" spans="1:11">
      <c r="A4741" t="s">
        <v>2524</v>
      </c>
      <c r="B4741" s="3">
        <v>2000</v>
      </c>
      <c r="C4741" t="s">
        <v>1516</v>
      </c>
      <c r="D4741" t="s">
        <v>1644</v>
      </c>
      <c r="E4741" t="s">
        <v>37</v>
      </c>
      <c r="F4741" t="s">
        <v>39</v>
      </c>
      <c r="G4741">
        <v>123</v>
      </c>
      <c r="H4741">
        <v>34543701</v>
      </c>
      <c r="I4741">
        <v>82000000</v>
      </c>
      <c r="J4741">
        <v>5.9</v>
      </c>
      <c r="K4741">
        <f>Table1[[#This Row],[Gross Earning]]-Table1[[#This Row],[Budget]]</f>
        <v>-47456299</v>
      </c>
    </row>
    <row r="4742" spans="1:11">
      <c r="A4742" t="s">
        <v>5897</v>
      </c>
      <c r="B4742" s="3">
        <v>2008</v>
      </c>
      <c r="C4742" t="s">
        <v>5896</v>
      </c>
      <c r="D4742" t="s">
        <v>227</v>
      </c>
      <c r="E4742" t="s">
        <v>37</v>
      </c>
      <c r="F4742" t="s">
        <v>39</v>
      </c>
      <c r="G4742">
        <v>101</v>
      </c>
      <c r="H4742">
        <v>22531698</v>
      </c>
      <c r="I4742">
        <v>70000000</v>
      </c>
      <c r="J4742">
        <v>5.6</v>
      </c>
      <c r="K4742">
        <f>Table1[[#This Row],[Gross Earning]]-Table1[[#This Row],[Budget]]</f>
        <v>-47468302</v>
      </c>
    </row>
    <row r="4743" spans="1:11">
      <c r="A4743" t="s">
        <v>4874</v>
      </c>
      <c r="B4743" s="3">
        <v>2006</v>
      </c>
      <c r="C4743" t="s">
        <v>4118</v>
      </c>
      <c r="D4743" t="s">
        <v>4075</v>
      </c>
      <c r="E4743" t="s">
        <v>37</v>
      </c>
      <c r="F4743" t="s">
        <v>39</v>
      </c>
      <c r="G4743">
        <v>128</v>
      </c>
      <c r="H4743">
        <v>7221458</v>
      </c>
      <c r="I4743">
        <v>55000000</v>
      </c>
      <c r="J4743">
        <v>6.2</v>
      </c>
      <c r="K4743">
        <f>Table1[[#This Row],[Gross Earning]]-Table1[[#This Row],[Budget]]</f>
        <v>-47778542</v>
      </c>
    </row>
    <row r="4744" spans="1:11">
      <c r="A4744" t="s">
        <v>3846</v>
      </c>
      <c r="B4744" s="3">
        <v>2006</v>
      </c>
      <c r="C4744" t="s">
        <v>1847</v>
      </c>
      <c r="D4744" t="s">
        <v>3844</v>
      </c>
      <c r="E4744" t="s">
        <v>37</v>
      </c>
      <c r="F4744" t="s">
        <v>585</v>
      </c>
      <c r="G4744">
        <v>147</v>
      </c>
      <c r="H4744">
        <v>2208939</v>
      </c>
      <c r="I4744">
        <v>50000000</v>
      </c>
      <c r="J4744">
        <v>7.5</v>
      </c>
      <c r="K4744">
        <f>Table1[[#This Row],[Gross Earning]]-Table1[[#This Row],[Budget]]</f>
        <v>-47791061</v>
      </c>
    </row>
    <row r="4745" spans="1:11">
      <c r="A4745" t="s">
        <v>5026</v>
      </c>
      <c r="B4745" s="3">
        <v>2013</v>
      </c>
      <c r="C4745" t="s">
        <v>1751</v>
      </c>
      <c r="D4745" t="s">
        <v>1671</v>
      </c>
      <c r="E4745" t="s">
        <v>37</v>
      </c>
      <c r="F4745" t="s">
        <v>39</v>
      </c>
      <c r="G4745">
        <v>143</v>
      </c>
      <c r="H4745">
        <v>2175312</v>
      </c>
      <c r="I4745">
        <v>50000000</v>
      </c>
      <c r="J4745">
        <v>6.3</v>
      </c>
      <c r="K4745">
        <f>Table1[[#This Row],[Gross Earning]]-Table1[[#This Row],[Budget]]</f>
        <v>-47824688</v>
      </c>
    </row>
    <row r="4746" spans="1:11">
      <c r="A4746" t="s">
        <v>4439</v>
      </c>
      <c r="B4746" s="3">
        <v>1998</v>
      </c>
      <c r="C4746" t="s">
        <v>4437</v>
      </c>
      <c r="D4746" t="s">
        <v>2527</v>
      </c>
      <c r="E4746" t="s">
        <v>37</v>
      </c>
      <c r="F4746" t="s">
        <v>95</v>
      </c>
      <c r="G4746">
        <v>114</v>
      </c>
      <c r="H4746">
        <v>12065985</v>
      </c>
      <c r="I4746">
        <v>60000000</v>
      </c>
      <c r="J4746">
        <v>4.9000000000000004</v>
      </c>
      <c r="K4746">
        <f>Table1[[#This Row],[Gross Earning]]-Table1[[#This Row],[Budget]]</f>
        <v>-47934015</v>
      </c>
    </row>
    <row r="4747" spans="1:11">
      <c r="A4747" t="s">
        <v>5690</v>
      </c>
      <c r="B4747" s="3">
        <v>1981</v>
      </c>
      <c r="C4747" t="s">
        <v>5689</v>
      </c>
      <c r="D4747" t="s">
        <v>1961</v>
      </c>
      <c r="E4747" t="s">
        <v>37</v>
      </c>
      <c r="F4747" t="s">
        <v>95</v>
      </c>
      <c r="G4747">
        <v>140</v>
      </c>
      <c r="I4747">
        <v>48000000</v>
      </c>
      <c r="J4747">
        <v>2.7</v>
      </c>
      <c r="K4747">
        <f>Table1[[#This Row],[Gross Earning]]-Table1[[#This Row],[Budget]]</f>
        <v>-48000000</v>
      </c>
    </row>
    <row r="4748" spans="1:11">
      <c r="A4748" t="s">
        <v>3820</v>
      </c>
      <c r="B4748" s="3">
        <v>2005</v>
      </c>
      <c r="C4748" t="s">
        <v>3817</v>
      </c>
      <c r="D4748" t="s">
        <v>1935</v>
      </c>
      <c r="E4748" t="s">
        <v>37</v>
      </c>
      <c r="F4748" t="s">
        <v>39</v>
      </c>
      <c r="G4748">
        <v>130</v>
      </c>
      <c r="H4748">
        <v>1987287</v>
      </c>
      <c r="I4748">
        <v>50000000</v>
      </c>
      <c r="J4748">
        <v>6.9</v>
      </c>
      <c r="K4748">
        <f>Table1[[#This Row],[Gross Earning]]-Table1[[#This Row],[Budget]]</f>
        <v>-48012713</v>
      </c>
    </row>
    <row r="4749" spans="1:11">
      <c r="A4749" t="s">
        <v>4378</v>
      </c>
      <c r="B4749" s="3">
        <v>2008</v>
      </c>
      <c r="C4749" t="s">
        <v>4099</v>
      </c>
      <c r="D4749" t="s">
        <v>4377</v>
      </c>
      <c r="E4749" t="s">
        <v>37</v>
      </c>
      <c r="F4749" t="s">
        <v>95</v>
      </c>
      <c r="G4749">
        <v>90</v>
      </c>
      <c r="H4749">
        <v>11802056</v>
      </c>
      <c r="I4749">
        <v>60000000</v>
      </c>
      <c r="J4749">
        <v>4.9000000000000004</v>
      </c>
      <c r="K4749">
        <f>Table1[[#This Row],[Gross Earning]]-Table1[[#This Row],[Budget]]</f>
        <v>-48197944</v>
      </c>
    </row>
    <row r="4750" spans="1:11">
      <c r="A4750" t="s">
        <v>4870</v>
      </c>
      <c r="B4750" s="3">
        <v>2003</v>
      </c>
      <c r="C4750" t="s">
        <v>2429</v>
      </c>
      <c r="D4750" t="s">
        <v>4262</v>
      </c>
      <c r="E4750" t="s">
        <v>37</v>
      </c>
      <c r="F4750" t="s">
        <v>585</v>
      </c>
      <c r="G4750">
        <v>121</v>
      </c>
      <c r="H4750">
        <v>5660084</v>
      </c>
      <c r="I4750">
        <v>54000000</v>
      </c>
      <c r="J4750">
        <v>2.4</v>
      </c>
      <c r="K4750">
        <f>Table1[[#This Row],[Gross Earning]]-Table1[[#This Row],[Budget]]</f>
        <v>-48339916</v>
      </c>
    </row>
    <row r="4751" spans="1:11">
      <c r="A4751" t="s">
        <v>1613</v>
      </c>
      <c r="B4751" s="3">
        <v>2013</v>
      </c>
      <c r="C4751" t="s">
        <v>816</v>
      </c>
      <c r="D4751" t="s">
        <v>647</v>
      </c>
      <c r="E4751" t="s">
        <v>37</v>
      </c>
      <c r="F4751" t="s">
        <v>39</v>
      </c>
      <c r="G4751">
        <v>114</v>
      </c>
      <c r="H4751">
        <v>61656849</v>
      </c>
      <c r="I4751">
        <v>110000000</v>
      </c>
      <c r="J4751">
        <v>6.7</v>
      </c>
      <c r="K4751">
        <f>Table1[[#This Row],[Gross Earning]]-Table1[[#This Row],[Budget]]</f>
        <v>-48343151</v>
      </c>
    </row>
    <row r="4752" spans="1:11">
      <c r="A4752" t="s">
        <v>1151</v>
      </c>
      <c r="B4752" s="3">
        <v>2014</v>
      </c>
      <c r="C4752" t="s">
        <v>801</v>
      </c>
      <c r="D4752" t="s">
        <v>471</v>
      </c>
      <c r="E4752" t="s">
        <v>37</v>
      </c>
      <c r="F4752" t="s">
        <v>95</v>
      </c>
      <c r="G4752">
        <v>92</v>
      </c>
      <c r="H4752">
        <v>83348920</v>
      </c>
      <c r="I4752">
        <v>132000000</v>
      </c>
      <c r="J4752">
        <v>6.7</v>
      </c>
      <c r="K4752">
        <f>Table1[[#This Row],[Gross Earning]]-Table1[[#This Row],[Budget]]</f>
        <v>-48651080</v>
      </c>
    </row>
    <row r="4753" spans="1:11">
      <c r="A4753" t="s">
        <v>5556</v>
      </c>
      <c r="B4753" s="3">
        <v>2015</v>
      </c>
      <c r="C4753" t="s">
        <v>2354</v>
      </c>
      <c r="D4753" t="s">
        <v>2125</v>
      </c>
      <c r="E4753" t="s">
        <v>37</v>
      </c>
      <c r="F4753" t="s">
        <v>585</v>
      </c>
      <c r="G4753">
        <v>137</v>
      </c>
      <c r="H4753">
        <v>1206135</v>
      </c>
      <c r="I4753">
        <v>50000000</v>
      </c>
      <c r="J4753">
        <v>6.4</v>
      </c>
      <c r="K4753">
        <f>Table1[[#This Row],[Gross Earning]]-Table1[[#This Row],[Budget]]</f>
        <v>-48793865</v>
      </c>
    </row>
    <row r="4754" spans="1:11">
      <c r="A4754" t="s">
        <v>1635</v>
      </c>
      <c r="B4754" s="3">
        <v>2001</v>
      </c>
      <c r="C4754" t="s">
        <v>1633</v>
      </c>
      <c r="D4754" t="s">
        <v>1634</v>
      </c>
      <c r="E4754" t="s">
        <v>37</v>
      </c>
      <c r="F4754" t="s">
        <v>585</v>
      </c>
      <c r="G4754">
        <v>165</v>
      </c>
      <c r="H4754">
        <v>58183966</v>
      </c>
      <c r="I4754">
        <v>107000000</v>
      </c>
      <c r="J4754">
        <v>6.8</v>
      </c>
      <c r="K4754">
        <f>Table1[[#This Row],[Gross Earning]]-Table1[[#This Row],[Budget]]</f>
        <v>-48816034</v>
      </c>
    </row>
    <row r="4755" spans="1:11">
      <c r="A4755" t="s">
        <v>1492</v>
      </c>
      <c r="B4755" s="3">
        <v>1997</v>
      </c>
      <c r="C4755" t="s">
        <v>1489</v>
      </c>
      <c r="D4755" t="s">
        <v>50</v>
      </c>
      <c r="E4755" t="s">
        <v>37</v>
      </c>
      <c r="F4755" t="s">
        <v>39</v>
      </c>
      <c r="G4755">
        <v>108</v>
      </c>
      <c r="H4755">
        <v>67155742</v>
      </c>
      <c r="I4755">
        <v>116000000</v>
      </c>
      <c r="J4755">
        <v>5.8</v>
      </c>
      <c r="K4755">
        <f>Table1[[#This Row],[Gross Earning]]-Table1[[#This Row],[Budget]]</f>
        <v>-48844258</v>
      </c>
    </row>
    <row r="4756" spans="1:11">
      <c r="A4756" t="s">
        <v>4916</v>
      </c>
      <c r="B4756" s="3">
        <v>2007</v>
      </c>
      <c r="C4756" t="s">
        <v>4914</v>
      </c>
      <c r="D4756" t="s">
        <v>4915</v>
      </c>
      <c r="E4756" t="s">
        <v>37</v>
      </c>
      <c r="F4756" t="s">
        <v>39</v>
      </c>
      <c r="G4756">
        <v>124</v>
      </c>
      <c r="H4756">
        <v>5755286</v>
      </c>
      <c r="I4756">
        <v>55000000</v>
      </c>
      <c r="J4756">
        <v>5.9</v>
      </c>
      <c r="K4756">
        <f>Table1[[#This Row],[Gross Earning]]-Table1[[#This Row],[Budget]]</f>
        <v>-49244714</v>
      </c>
    </row>
    <row r="4757" spans="1:11">
      <c r="A4757" t="s">
        <v>16683</v>
      </c>
      <c r="B4757" s="3">
        <v>1993</v>
      </c>
      <c r="C4757" t="s">
        <v>6827</v>
      </c>
      <c r="D4757" t="s">
        <v>6829</v>
      </c>
      <c r="E4757" t="s">
        <v>1464</v>
      </c>
      <c r="F4757" t="s">
        <v>585</v>
      </c>
      <c r="G4757">
        <v>107</v>
      </c>
      <c r="H4757">
        <v>700000</v>
      </c>
      <c r="I4757">
        <v>50000000</v>
      </c>
      <c r="J4757">
        <v>7</v>
      </c>
      <c r="K4757">
        <f>Table1[[#This Row],[Gross Earning]]-Table1[[#This Row],[Budget]]</f>
        <v>-49300000</v>
      </c>
    </row>
    <row r="4758" spans="1:11">
      <c r="A4758" t="s">
        <v>649</v>
      </c>
      <c r="B4758" s="3">
        <v>2003</v>
      </c>
      <c r="C4758" t="s">
        <v>646</v>
      </c>
      <c r="D4758" t="s">
        <v>647</v>
      </c>
      <c r="E4758" t="s">
        <v>37</v>
      </c>
      <c r="F4758" t="s">
        <v>585</v>
      </c>
      <c r="G4758">
        <v>109</v>
      </c>
      <c r="H4758">
        <v>150350192</v>
      </c>
      <c r="I4758">
        <v>200000000</v>
      </c>
      <c r="J4758">
        <v>6.4</v>
      </c>
      <c r="K4758">
        <f>Table1[[#This Row],[Gross Earning]]-Table1[[#This Row],[Budget]]</f>
        <v>-49649808</v>
      </c>
    </row>
    <row r="4759" spans="1:11">
      <c r="A4759" t="s">
        <v>16380</v>
      </c>
      <c r="B4759" s="3">
        <v>2001</v>
      </c>
      <c r="C4759" t="s">
        <v>16379</v>
      </c>
      <c r="D4759" t="s">
        <v>16012</v>
      </c>
      <c r="E4759" t="s">
        <v>1464</v>
      </c>
      <c r="G4759">
        <v>103</v>
      </c>
      <c r="H4759">
        <v>206400</v>
      </c>
      <c r="I4759">
        <v>50000000</v>
      </c>
      <c r="J4759">
        <v>6.9</v>
      </c>
      <c r="K4759">
        <f>Table1[[#This Row],[Gross Earning]]-Table1[[#This Row],[Budget]]</f>
        <v>-49793600</v>
      </c>
    </row>
    <row r="4760" spans="1:11">
      <c r="A4760" t="s">
        <v>16246</v>
      </c>
      <c r="B4760" s="3">
        <v>2004</v>
      </c>
      <c r="C4760" t="s">
        <v>16244</v>
      </c>
      <c r="D4760" t="s">
        <v>3124</v>
      </c>
      <c r="E4760" t="s">
        <v>37</v>
      </c>
      <c r="F4760" t="s">
        <v>5613</v>
      </c>
      <c r="G4760">
        <v>102</v>
      </c>
      <c r="H4760">
        <v>23106</v>
      </c>
      <c r="I4760">
        <v>50000000</v>
      </c>
      <c r="J4760">
        <v>6.6</v>
      </c>
      <c r="K4760">
        <f>Table1[[#This Row],[Gross Earning]]-Table1[[#This Row],[Budget]]</f>
        <v>-49976894</v>
      </c>
    </row>
    <row r="4761" spans="1:11">
      <c r="A4761" t="s">
        <v>2960</v>
      </c>
      <c r="B4761" s="3">
        <v>2000</v>
      </c>
      <c r="C4761" t="s">
        <v>2959</v>
      </c>
      <c r="D4761" t="s">
        <v>271</v>
      </c>
      <c r="E4761" t="s">
        <v>37</v>
      </c>
      <c r="F4761" t="s">
        <v>95</v>
      </c>
      <c r="G4761">
        <v>92</v>
      </c>
      <c r="H4761">
        <v>26000610</v>
      </c>
      <c r="I4761">
        <v>76000000</v>
      </c>
      <c r="J4761">
        <v>4.0999999999999996</v>
      </c>
      <c r="K4761">
        <f>Table1[[#This Row],[Gross Earning]]-Table1[[#This Row],[Budget]]</f>
        <v>-49999390</v>
      </c>
    </row>
    <row r="4762" spans="1:11">
      <c r="A4762" t="s">
        <v>2793</v>
      </c>
      <c r="B4762" s="3">
        <v>2005</v>
      </c>
      <c r="C4762" t="s">
        <v>2791</v>
      </c>
      <c r="D4762" t="s">
        <v>2792</v>
      </c>
      <c r="E4762" t="s">
        <v>37</v>
      </c>
      <c r="F4762" t="s">
        <v>39</v>
      </c>
      <c r="G4762">
        <v>118</v>
      </c>
      <c r="H4762">
        <v>37899638</v>
      </c>
      <c r="I4762">
        <v>88000000</v>
      </c>
      <c r="J4762">
        <v>5.9</v>
      </c>
      <c r="K4762">
        <f>Table1[[#This Row],[Gross Earning]]-Table1[[#This Row],[Budget]]</f>
        <v>-50100362</v>
      </c>
    </row>
    <row r="4763" spans="1:11">
      <c r="A4763" t="s">
        <v>2895</v>
      </c>
      <c r="B4763" s="3">
        <v>2005</v>
      </c>
      <c r="C4763" t="s">
        <v>1819</v>
      </c>
      <c r="D4763" t="s">
        <v>341</v>
      </c>
      <c r="E4763" t="s">
        <v>37</v>
      </c>
      <c r="F4763" t="s">
        <v>39</v>
      </c>
      <c r="G4763">
        <v>102</v>
      </c>
      <c r="H4763">
        <v>1891821</v>
      </c>
      <c r="I4763">
        <v>52000000</v>
      </c>
      <c r="J4763">
        <v>4.2</v>
      </c>
      <c r="K4763">
        <f>Table1[[#This Row],[Gross Earning]]-Table1[[#This Row],[Budget]]</f>
        <v>-50108179</v>
      </c>
    </row>
    <row r="4764" spans="1:11">
      <c r="A4764" t="s">
        <v>3491</v>
      </c>
      <c r="B4764" s="3">
        <v>1998</v>
      </c>
      <c r="C4764" t="s">
        <v>3489</v>
      </c>
      <c r="D4764" t="s">
        <v>464</v>
      </c>
      <c r="E4764" t="s">
        <v>37</v>
      </c>
      <c r="F4764" t="s">
        <v>585</v>
      </c>
      <c r="G4764">
        <v>97</v>
      </c>
      <c r="H4764">
        <v>19819494</v>
      </c>
      <c r="I4764">
        <v>70000000</v>
      </c>
      <c r="J4764">
        <v>5.8</v>
      </c>
      <c r="K4764">
        <f>Table1[[#This Row],[Gross Earning]]-Table1[[#This Row],[Budget]]</f>
        <v>-50180506</v>
      </c>
    </row>
    <row r="4765" spans="1:11">
      <c r="A4765" t="s">
        <v>4805</v>
      </c>
      <c r="B4765" s="3">
        <v>2004</v>
      </c>
      <c r="C4765" t="s">
        <v>3376</v>
      </c>
      <c r="D4765" t="s">
        <v>3036</v>
      </c>
      <c r="E4765" t="s">
        <v>37</v>
      </c>
      <c r="F4765" t="s">
        <v>95</v>
      </c>
      <c r="G4765">
        <v>95</v>
      </c>
      <c r="H4765">
        <v>6768055</v>
      </c>
      <c r="I4765">
        <v>57000000</v>
      </c>
      <c r="J4765">
        <v>4.2</v>
      </c>
      <c r="K4765">
        <f>Table1[[#This Row],[Gross Earning]]-Table1[[#This Row],[Budget]]</f>
        <v>-50231945</v>
      </c>
    </row>
    <row r="4766" spans="1:11">
      <c r="A4766" t="s">
        <v>1843</v>
      </c>
      <c r="B4766" s="3">
        <v>1997</v>
      </c>
      <c r="C4766" t="s">
        <v>1304</v>
      </c>
      <c r="D4766" t="s">
        <v>1841</v>
      </c>
      <c r="E4766" t="s">
        <v>37</v>
      </c>
      <c r="F4766" t="s">
        <v>585</v>
      </c>
      <c r="G4766">
        <v>129</v>
      </c>
      <c r="H4766">
        <v>54700065</v>
      </c>
      <c r="I4766">
        <v>105000000</v>
      </c>
      <c r="J4766">
        <v>7.2</v>
      </c>
      <c r="K4766">
        <f>Table1[[#This Row],[Gross Earning]]-Table1[[#This Row],[Budget]]</f>
        <v>-50299935</v>
      </c>
    </row>
    <row r="4767" spans="1:11">
      <c r="A4767" t="s">
        <v>1876</v>
      </c>
      <c r="B4767" s="3">
        <v>2009</v>
      </c>
      <c r="C4767" t="s">
        <v>1873</v>
      </c>
      <c r="D4767" t="s">
        <v>1875</v>
      </c>
      <c r="E4767" t="s">
        <v>37</v>
      </c>
      <c r="F4767" t="s">
        <v>39</v>
      </c>
      <c r="G4767">
        <v>102</v>
      </c>
      <c r="H4767">
        <v>49392095</v>
      </c>
      <c r="I4767">
        <v>100000000</v>
      </c>
      <c r="J4767">
        <v>5.4</v>
      </c>
      <c r="K4767">
        <f>Table1[[#This Row],[Gross Earning]]-Table1[[#This Row],[Budget]]</f>
        <v>-50607905</v>
      </c>
    </row>
    <row r="4768" spans="1:11">
      <c r="A4768" t="s">
        <v>743</v>
      </c>
      <c r="B4768" s="3">
        <v>2010</v>
      </c>
      <c r="C4768" t="s">
        <v>741</v>
      </c>
      <c r="D4768" t="s">
        <v>200</v>
      </c>
      <c r="E4768" t="s">
        <v>37</v>
      </c>
      <c r="F4768" t="s">
        <v>95</v>
      </c>
      <c r="G4768">
        <v>113</v>
      </c>
      <c r="H4768">
        <v>104383624</v>
      </c>
      <c r="I4768">
        <v>155000000</v>
      </c>
      <c r="J4768">
        <v>6.3</v>
      </c>
      <c r="K4768">
        <f>Table1[[#This Row],[Gross Earning]]-Table1[[#This Row],[Budget]]</f>
        <v>-50616376</v>
      </c>
    </row>
    <row r="4769" spans="1:11">
      <c r="A4769" t="s">
        <v>1881</v>
      </c>
      <c r="B4769" s="3">
        <v>2014</v>
      </c>
      <c r="C4769" t="s">
        <v>1880</v>
      </c>
      <c r="D4769" t="s">
        <v>50</v>
      </c>
      <c r="E4769" t="s">
        <v>37</v>
      </c>
      <c r="F4769" t="s">
        <v>39</v>
      </c>
      <c r="G4769">
        <v>131</v>
      </c>
      <c r="H4769">
        <v>39292022</v>
      </c>
      <c r="I4769">
        <v>90000000</v>
      </c>
      <c r="J4769">
        <v>6.1</v>
      </c>
      <c r="K4769">
        <f>Table1[[#This Row],[Gross Earning]]-Table1[[#This Row],[Budget]]</f>
        <v>-50707978</v>
      </c>
    </row>
    <row r="4770" spans="1:11">
      <c r="A4770" t="s">
        <v>4359</v>
      </c>
      <c r="B4770" s="3">
        <v>2000</v>
      </c>
      <c r="C4770" t="s">
        <v>4356</v>
      </c>
      <c r="D4770" t="s">
        <v>4332</v>
      </c>
      <c r="E4770" t="s">
        <v>37</v>
      </c>
      <c r="F4770" t="s">
        <v>39</v>
      </c>
      <c r="G4770">
        <v>91</v>
      </c>
      <c r="H4770">
        <v>14218868</v>
      </c>
      <c r="I4770">
        <v>65000000</v>
      </c>
      <c r="J4770">
        <v>4.8</v>
      </c>
      <c r="K4770">
        <f>Table1[[#This Row],[Gross Earning]]-Table1[[#This Row],[Budget]]</f>
        <v>-50781132</v>
      </c>
    </row>
    <row r="4771" spans="1:11">
      <c r="A4771" t="s">
        <v>3480</v>
      </c>
      <c r="B4771" s="3">
        <v>2002</v>
      </c>
      <c r="C4771" t="s">
        <v>1311</v>
      </c>
      <c r="D4771" t="s">
        <v>3479</v>
      </c>
      <c r="E4771" t="s">
        <v>37</v>
      </c>
      <c r="F4771" t="s">
        <v>585</v>
      </c>
      <c r="G4771">
        <v>98</v>
      </c>
      <c r="H4771">
        <v>18990542</v>
      </c>
      <c r="I4771">
        <v>70000000</v>
      </c>
      <c r="J4771">
        <v>3</v>
      </c>
      <c r="K4771">
        <f>Table1[[#This Row],[Gross Earning]]-Table1[[#This Row],[Budget]]</f>
        <v>-51009458</v>
      </c>
    </row>
    <row r="4772" spans="1:11">
      <c r="A4772" t="s">
        <v>3532</v>
      </c>
      <c r="B4772" s="3">
        <v>2014</v>
      </c>
      <c r="C4772" t="s">
        <v>2066</v>
      </c>
      <c r="D4772" t="s">
        <v>42</v>
      </c>
      <c r="E4772" t="s">
        <v>37</v>
      </c>
      <c r="F4772" t="s">
        <v>39</v>
      </c>
      <c r="G4772">
        <v>99</v>
      </c>
      <c r="H4772">
        <v>18821279</v>
      </c>
      <c r="I4772">
        <v>70000000</v>
      </c>
      <c r="J4772">
        <v>4.2</v>
      </c>
      <c r="K4772">
        <f>Table1[[#This Row],[Gross Earning]]-Table1[[#This Row],[Budget]]</f>
        <v>-51178721</v>
      </c>
    </row>
    <row r="4773" spans="1:11">
      <c r="A4773" t="s">
        <v>3828</v>
      </c>
      <c r="B4773" s="3">
        <v>2014</v>
      </c>
      <c r="C4773" t="s">
        <v>3827</v>
      </c>
      <c r="D4773" t="s">
        <v>334</v>
      </c>
      <c r="E4773" t="s">
        <v>37</v>
      </c>
      <c r="F4773" t="s">
        <v>585</v>
      </c>
      <c r="G4773">
        <v>102</v>
      </c>
      <c r="H4773">
        <v>13750556</v>
      </c>
      <c r="I4773">
        <v>65000000</v>
      </c>
      <c r="J4773">
        <v>6.5</v>
      </c>
      <c r="K4773">
        <f>Table1[[#This Row],[Gross Earning]]-Table1[[#This Row],[Budget]]</f>
        <v>-51249444</v>
      </c>
    </row>
    <row r="4774" spans="1:11">
      <c r="A4774" t="s">
        <v>1141</v>
      </c>
      <c r="B4774" s="3">
        <v>2013</v>
      </c>
      <c r="C4774" t="s">
        <v>1139</v>
      </c>
      <c r="D4774" t="s">
        <v>307</v>
      </c>
      <c r="E4774" t="s">
        <v>37</v>
      </c>
      <c r="F4774" t="s">
        <v>95</v>
      </c>
      <c r="G4774">
        <v>96</v>
      </c>
      <c r="H4774">
        <v>83024900</v>
      </c>
      <c r="I4774">
        <v>135000000</v>
      </c>
      <c r="J4774">
        <v>6.5</v>
      </c>
      <c r="K4774">
        <f>Table1[[#This Row],[Gross Earning]]-Table1[[#This Row],[Budget]]</f>
        <v>-51975100</v>
      </c>
    </row>
    <row r="4775" spans="1:11">
      <c r="A4775" t="s">
        <v>3156</v>
      </c>
      <c r="B4775" s="3">
        <v>2000</v>
      </c>
      <c r="C4775" t="s">
        <v>3154</v>
      </c>
      <c r="D4775" t="s">
        <v>3155</v>
      </c>
      <c r="E4775" t="s">
        <v>37</v>
      </c>
      <c r="F4775" t="s">
        <v>95</v>
      </c>
      <c r="G4775">
        <v>94</v>
      </c>
      <c r="H4775">
        <v>22751979</v>
      </c>
      <c r="I4775">
        <v>75000000</v>
      </c>
      <c r="J4775">
        <v>6.6</v>
      </c>
      <c r="K4775">
        <f>Table1[[#This Row],[Gross Earning]]-Table1[[#This Row],[Budget]]</f>
        <v>-52248021</v>
      </c>
    </row>
    <row r="4776" spans="1:11">
      <c r="A4776" t="s">
        <v>1314</v>
      </c>
      <c r="B4776" s="3">
        <v>1999</v>
      </c>
      <c r="C4776" t="s">
        <v>1311</v>
      </c>
      <c r="D4776" t="s">
        <v>1313</v>
      </c>
      <c r="E4776" t="s">
        <v>37</v>
      </c>
      <c r="F4776" t="s">
        <v>585</v>
      </c>
      <c r="G4776">
        <v>102</v>
      </c>
      <c r="H4776">
        <v>32694788</v>
      </c>
      <c r="I4776">
        <v>85000000</v>
      </c>
      <c r="J4776">
        <v>6.6</v>
      </c>
      <c r="K4776">
        <f>Table1[[#This Row],[Gross Earning]]-Table1[[#This Row],[Budget]]</f>
        <v>-52305212</v>
      </c>
    </row>
    <row r="4777" spans="1:11">
      <c r="A4777" t="s">
        <v>4404</v>
      </c>
      <c r="B4777" s="3">
        <v>2015</v>
      </c>
      <c r="C4777" t="s">
        <v>4401</v>
      </c>
      <c r="D4777" t="s">
        <v>4403</v>
      </c>
      <c r="E4777" t="s">
        <v>37</v>
      </c>
      <c r="F4777" t="s">
        <v>585</v>
      </c>
      <c r="G4777">
        <v>107</v>
      </c>
      <c r="H4777">
        <v>7605668</v>
      </c>
      <c r="I4777">
        <v>60000000</v>
      </c>
      <c r="J4777">
        <v>5.5</v>
      </c>
      <c r="K4777">
        <f>Table1[[#This Row],[Gross Earning]]-Table1[[#This Row],[Budget]]</f>
        <v>-52394332</v>
      </c>
    </row>
    <row r="4778" spans="1:11">
      <c r="A4778" t="s">
        <v>2878</v>
      </c>
      <c r="B4778" s="3">
        <v>2000</v>
      </c>
      <c r="C4778" t="s">
        <v>2875</v>
      </c>
      <c r="D4778" t="s">
        <v>2813</v>
      </c>
      <c r="E4778" t="s">
        <v>37</v>
      </c>
      <c r="F4778" t="s">
        <v>39</v>
      </c>
      <c r="G4778">
        <v>106</v>
      </c>
      <c r="H4778">
        <v>17473245</v>
      </c>
      <c r="I4778">
        <v>70000000</v>
      </c>
      <c r="J4778">
        <v>5.7</v>
      </c>
      <c r="K4778">
        <f>Table1[[#This Row],[Gross Earning]]-Table1[[#This Row],[Budget]]</f>
        <v>-52526755</v>
      </c>
    </row>
    <row r="4779" spans="1:11">
      <c r="A4779" t="s">
        <v>3803</v>
      </c>
      <c r="B4779" s="3">
        <v>1991</v>
      </c>
      <c r="C4779" t="s">
        <v>3802</v>
      </c>
      <c r="D4779" t="s">
        <v>1628</v>
      </c>
      <c r="E4779" t="s">
        <v>37</v>
      </c>
      <c r="F4779" t="s">
        <v>585</v>
      </c>
      <c r="G4779">
        <v>100</v>
      </c>
      <c r="H4779">
        <v>17218080</v>
      </c>
      <c r="I4779">
        <v>70000000</v>
      </c>
      <c r="J4779">
        <v>5.7</v>
      </c>
      <c r="K4779">
        <f>Table1[[#This Row],[Gross Earning]]-Table1[[#This Row],[Budget]]</f>
        <v>-52781920</v>
      </c>
    </row>
    <row r="4780" spans="1:11">
      <c r="A4780" t="s">
        <v>1497</v>
      </c>
      <c r="B4780" s="3">
        <v>2016</v>
      </c>
      <c r="C4780" t="s">
        <v>1495</v>
      </c>
      <c r="D4780" t="s">
        <v>509</v>
      </c>
      <c r="E4780" t="s">
        <v>37</v>
      </c>
      <c r="F4780" t="s">
        <v>39</v>
      </c>
      <c r="G4780">
        <v>112</v>
      </c>
      <c r="H4780">
        <v>81638674</v>
      </c>
      <c r="I4780">
        <v>135000000</v>
      </c>
      <c r="J4780">
        <v>6.3</v>
      </c>
      <c r="K4780">
        <f>Table1[[#This Row],[Gross Earning]]-Table1[[#This Row],[Budget]]</f>
        <v>-53361326</v>
      </c>
    </row>
    <row r="4781" spans="1:11">
      <c r="A4781" t="s">
        <v>2425</v>
      </c>
      <c r="B4781" s="3">
        <v>2011</v>
      </c>
      <c r="C4781" t="s">
        <v>2423</v>
      </c>
      <c r="D4781" t="s">
        <v>271</v>
      </c>
      <c r="E4781" t="s">
        <v>37</v>
      </c>
      <c r="F4781" t="s">
        <v>95</v>
      </c>
      <c r="G4781">
        <v>97</v>
      </c>
      <c r="H4781">
        <v>46440491</v>
      </c>
      <c r="I4781">
        <v>100000000</v>
      </c>
      <c r="J4781">
        <v>7.1</v>
      </c>
      <c r="K4781">
        <f>Table1[[#This Row],[Gross Earning]]-Table1[[#This Row],[Budget]]</f>
        <v>-53559509</v>
      </c>
    </row>
    <row r="4782" spans="1:11">
      <c r="A4782" t="s">
        <v>411</v>
      </c>
      <c r="B4782" s="3">
        <v>2016</v>
      </c>
      <c r="C4782" t="s">
        <v>408</v>
      </c>
      <c r="D4782" t="s">
        <v>227</v>
      </c>
      <c r="E4782" t="s">
        <v>37</v>
      </c>
      <c r="F4782" t="s">
        <v>39</v>
      </c>
      <c r="G4782">
        <v>122</v>
      </c>
      <c r="H4782">
        <v>130468626</v>
      </c>
      <c r="I4782">
        <v>185000000</v>
      </c>
      <c r="J4782">
        <v>7.5</v>
      </c>
      <c r="K4782">
        <f>Table1[[#This Row],[Gross Earning]]-Table1[[#This Row],[Budget]]</f>
        <v>-54531374</v>
      </c>
    </row>
    <row r="4783" spans="1:11">
      <c r="A4783" t="s">
        <v>2332</v>
      </c>
      <c r="B4783" s="3">
        <v>2011</v>
      </c>
      <c r="C4783" t="s">
        <v>2331</v>
      </c>
      <c r="D4783" t="s">
        <v>81</v>
      </c>
      <c r="E4783" t="s">
        <v>37</v>
      </c>
      <c r="F4783" t="s">
        <v>39</v>
      </c>
      <c r="G4783">
        <v>110</v>
      </c>
      <c r="H4783">
        <v>20315324</v>
      </c>
      <c r="I4783">
        <v>75000000</v>
      </c>
      <c r="J4783">
        <v>5.8</v>
      </c>
      <c r="K4783">
        <f>Table1[[#This Row],[Gross Earning]]-Table1[[#This Row],[Budget]]</f>
        <v>-54684676</v>
      </c>
    </row>
    <row r="4784" spans="1:11">
      <c r="A4784" t="s">
        <v>3807</v>
      </c>
      <c r="B4784" s="3">
        <v>2000</v>
      </c>
      <c r="C4784" t="s">
        <v>3668</v>
      </c>
      <c r="D4784" t="s">
        <v>1009</v>
      </c>
      <c r="E4784" t="s">
        <v>37</v>
      </c>
      <c r="F4784" t="s">
        <v>585</v>
      </c>
      <c r="G4784">
        <v>105</v>
      </c>
      <c r="H4784">
        <v>10014234</v>
      </c>
      <c r="I4784">
        <v>65000000</v>
      </c>
      <c r="J4784">
        <v>5</v>
      </c>
      <c r="K4784">
        <f>Table1[[#This Row],[Gross Earning]]-Table1[[#This Row],[Budget]]</f>
        <v>-54985766</v>
      </c>
    </row>
    <row r="4785" spans="1:11">
      <c r="A4785" t="s">
        <v>4834</v>
      </c>
      <c r="B4785" s="3">
        <v>2002</v>
      </c>
      <c r="C4785" t="s">
        <v>4831</v>
      </c>
      <c r="D4785" t="s">
        <v>4833</v>
      </c>
      <c r="E4785" t="s">
        <v>37</v>
      </c>
      <c r="F4785" t="s">
        <v>585</v>
      </c>
      <c r="G4785">
        <v>96</v>
      </c>
      <c r="I4785">
        <v>55000000</v>
      </c>
      <c r="J4785">
        <v>5.3</v>
      </c>
      <c r="K4785">
        <f>Table1[[#This Row],[Gross Earning]]-Table1[[#This Row],[Budget]]</f>
        <v>-55000000</v>
      </c>
    </row>
    <row r="4786" spans="1:11">
      <c r="A4786" t="s">
        <v>1385</v>
      </c>
      <c r="B4786" s="3">
        <v>2002</v>
      </c>
      <c r="C4786" t="s">
        <v>946</v>
      </c>
      <c r="D4786" t="s">
        <v>271</v>
      </c>
      <c r="E4786" t="s">
        <v>37</v>
      </c>
      <c r="F4786" t="s">
        <v>95</v>
      </c>
      <c r="G4786">
        <v>77</v>
      </c>
      <c r="H4786">
        <v>64736114</v>
      </c>
      <c r="I4786">
        <v>120000000</v>
      </c>
      <c r="J4786">
        <v>5.4</v>
      </c>
      <c r="K4786">
        <f>Table1[[#This Row],[Gross Earning]]-Table1[[#This Row],[Budget]]</f>
        <v>-55263886</v>
      </c>
    </row>
    <row r="4787" spans="1:11">
      <c r="A4787" t="s">
        <v>4410</v>
      </c>
      <c r="B4787" s="3">
        <v>2007</v>
      </c>
      <c r="C4787" t="s">
        <v>4408</v>
      </c>
      <c r="D4787" t="s">
        <v>1930</v>
      </c>
      <c r="E4787" t="s">
        <v>37</v>
      </c>
      <c r="F4787" t="s">
        <v>39</v>
      </c>
      <c r="G4787">
        <v>156</v>
      </c>
      <c r="H4787">
        <v>4535117</v>
      </c>
      <c r="I4787">
        <v>60000000</v>
      </c>
      <c r="J4787">
        <v>3.8</v>
      </c>
      <c r="K4787">
        <f>Table1[[#This Row],[Gross Earning]]-Table1[[#This Row],[Budget]]</f>
        <v>-55464883</v>
      </c>
    </row>
    <row r="4788" spans="1:11">
      <c r="A4788" t="s">
        <v>3485</v>
      </c>
      <c r="B4788" s="3">
        <v>2002</v>
      </c>
      <c r="C4788" t="s">
        <v>3483</v>
      </c>
      <c r="D4788" t="s">
        <v>1401</v>
      </c>
      <c r="E4788" t="s">
        <v>37</v>
      </c>
      <c r="F4788" t="s">
        <v>585</v>
      </c>
      <c r="G4788">
        <v>91</v>
      </c>
      <c r="H4788">
        <v>14294842</v>
      </c>
      <c r="I4788">
        <v>70000000</v>
      </c>
      <c r="J4788">
        <v>3.6</v>
      </c>
      <c r="K4788">
        <f>Table1[[#This Row],[Gross Earning]]-Table1[[#This Row],[Budget]]</f>
        <v>-55705158</v>
      </c>
    </row>
    <row r="4789" spans="1:11">
      <c r="A4789" t="s">
        <v>449</v>
      </c>
      <c r="B4789" s="3">
        <v>2016</v>
      </c>
      <c r="C4789" t="s">
        <v>103</v>
      </c>
      <c r="D4789" t="s">
        <v>207</v>
      </c>
      <c r="E4789" t="s">
        <v>37</v>
      </c>
      <c r="F4789" t="s">
        <v>39</v>
      </c>
      <c r="G4789">
        <v>110</v>
      </c>
      <c r="H4789">
        <v>124051759</v>
      </c>
      <c r="I4789">
        <v>180000000</v>
      </c>
      <c r="J4789">
        <v>6.6</v>
      </c>
      <c r="K4789">
        <f>Table1[[#This Row],[Gross Earning]]-Table1[[#This Row],[Budget]]</f>
        <v>-55948241</v>
      </c>
    </row>
    <row r="4790" spans="1:11">
      <c r="A4790" t="s">
        <v>1100</v>
      </c>
      <c r="B4790" s="3">
        <v>2003</v>
      </c>
      <c r="C4790" t="s">
        <v>1096</v>
      </c>
      <c r="D4790" t="s">
        <v>1098</v>
      </c>
      <c r="E4790" t="s">
        <v>37</v>
      </c>
      <c r="F4790" t="s">
        <v>39</v>
      </c>
      <c r="G4790">
        <v>138</v>
      </c>
      <c r="H4790">
        <v>93926386</v>
      </c>
      <c r="I4790">
        <v>150000000</v>
      </c>
      <c r="J4790">
        <v>7.4</v>
      </c>
      <c r="K4790">
        <f>Table1[[#This Row],[Gross Earning]]-Table1[[#This Row],[Budget]]</f>
        <v>-56073614</v>
      </c>
    </row>
    <row r="4791" spans="1:11">
      <c r="A4791" t="s">
        <v>495</v>
      </c>
      <c r="B4791" s="3">
        <v>1999</v>
      </c>
      <c r="C4791" t="s">
        <v>163</v>
      </c>
      <c r="D4791" t="s">
        <v>494</v>
      </c>
      <c r="E4791" t="s">
        <v>37</v>
      </c>
      <c r="F4791" t="s">
        <v>39</v>
      </c>
      <c r="G4791">
        <v>106</v>
      </c>
      <c r="H4791">
        <v>113745408</v>
      </c>
      <c r="I4791">
        <v>170000000</v>
      </c>
      <c r="J4791">
        <v>4.8</v>
      </c>
      <c r="K4791">
        <f>Table1[[#This Row],[Gross Earning]]-Table1[[#This Row],[Budget]]</f>
        <v>-56254592</v>
      </c>
    </row>
    <row r="4792" spans="1:11">
      <c r="A4792" t="s">
        <v>3497</v>
      </c>
      <c r="B4792" s="3">
        <v>2001</v>
      </c>
      <c r="C4792" t="s">
        <v>3494</v>
      </c>
      <c r="D4792" t="s">
        <v>3496</v>
      </c>
      <c r="E4792" t="s">
        <v>37</v>
      </c>
      <c r="F4792" t="s">
        <v>95</v>
      </c>
      <c r="G4792">
        <v>95</v>
      </c>
      <c r="H4792">
        <v>13596911</v>
      </c>
      <c r="I4792">
        <v>70000000</v>
      </c>
      <c r="J4792">
        <v>6.2</v>
      </c>
      <c r="K4792">
        <f>Table1[[#This Row],[Gross Earning]]-Table1[[#This Row],[Budget]]</f>
        <v>-56403089</v>
      </c>
    </row>
    <row r="4793" spans="1:11">
      <c r="A4793" t="s">
        <v>4897</v>
      </c>
      <c r="B4793" s="3">
        <v>2006</v>
      </c>
      <c r="C4793" t="s">
        <v>3694</v>
      </c>
      <c r="D4793" t="s">
        <v>1961</v>
      </c>
      <c r="E4793" t="s">
        <v>37</v>
      </c>
      <c r="F4793" t="s">
        <v>585</v>
      </c>
      <c r="G4793">
        <v>135</v>
      </c>
      <c r="H4793">
        <v>33574332</v>
      </c>
      <c r="I4793">
        <v>90000000</v>
      </c>
      <c r="J4793">
        <v>7.1</v>
      </c>
      <c r="K4793">
        <f>Table1[[#This Row],[Gross Earning]]-Table1[[#This Row],[Budget]]</f>
        <v>-56425668</v>
      </c>
    </row>
    <row r="4794" spans="1:11">
      <c r="A4794" t="s">
        <v>2902</v>
      </c>
      <c r="B4794" s="3">
        <v>2014</v>
      </c>
      <c r="C4794" t="s">
        <v>2331</v>
      </c>
      <c r="D4794" t="s">
        <v>2900</v>
      </c>
      <c r="E4794" t="s">
        <v>37</v>
      </c>
      <c r="F4794" t="s">
        <v>39</v>
      </c>
      <c r="G4794">
        <v>105</v>
      </c>
      <c r="H4794">
        <v>23219748</v>
      </c>
      <c r="I4794">
        <v>80000000</v>
      </c>
      <c r="J4794">
        <v>5.6</v>
      </c>
      <c r="K4794">
        <f>Table1[[#This Row],[Gross Earning]]-Table1[[#This Row],[Budget]]</f>
        <v>-56780252</v>
      </c>
    </row>
    <row r="4795" spans="1:11">
      <c r="A4795" t="s">
        <v>1213</v>
      </c>
      <c r="B4795" s="3">
        <v>2011</v>
      </c>
      <c r="C4795" t="s">
        <v>389</v>
      </c>
      <c r="D4795" t="s">
        <v>1211</v>
      </c>
      <c r="E4795" t="s">
        <v>37</v>
      </c>
      <c r="F4795" t="s">
        <v>95</v>
      </c>
      <c r="G4795">
        <v>107</v>
      </c>
      <c r="H4795">
        <v>77564037</v>
      </c>
      <c r="I4795">
        <v>135000000</v>
      </c>
      <c r="J4795">
        <v>7.4</v>
      </c>
      <c r="K4795">
        <f>Table1[[#This Row],[Gross Earning]]-Table1[[#This Row],[Budget]]</f>
        <v>-57435963</v>
      </c>
    </row>
    <row r="4796" spans="1:11">
      <c r="A4796" t="s">
        <v>2845</v>
      </c>
      <c r="B4796" s="3">
        <v>2003</v>
      </c>
      <c r="C4796" t="s">
        <v>2843</v>
      </c>
      <c r="D4796" t="s">
        <v>1177</v>
      </c>
      <c r="E4796" t="s">
        <v>37</v>
      </c>
      <c r="F4796" t="s">
        <v>95</v>
      </c>
      <c r="G4796">
        <v>91</v>
      </c>
      <c r="H4796">
        <v>20950820</v>
      </c>
      <c r="I4796">
        <v>80000000</v>
      </c>
      <c r="J4796">
        <v>5.7</v>
      </c>
      <c r="K4796">
        <f>Table1[[#This Row],[Gross Earning]]-Table1[[#This Row],[Budget]]</f>
        <v>-59049180</v>
      </c>
    </row>
    <row r="4797" spans="1:11">
      <c r="A4797" t="s">
        <v>91</v>
      </c>
      <c r="B4797" s="3">
        <v>2010</v>
      </c>
      <c r="C4797" t="s">
        <v>87</v>
      </c>
      <c r="D4797" t="s">
        <v>89</v>
      </c>
      <c r="E4797" t="s">
        <v>37</v>
      </c>
      <c r="F4797" t="s">
        <v>95</v>
      </c>
      <c r="G4797">
        <v>100</v>
      </c>
      <c r="H4797">
        <v>200807262</v>
      </c>
      <c r="I4797">
        <v>260000000</v>
      </c>
      <c r="J4797">
        <v>7.8</v>
      </c>
      <c r="K4797">
        <f>Table1[[#This Row],[Gross Earning]]-Table1[[#This Row],[Budget]]</f>
        <v>-59192738</v>
      </c>
    </row>
    <row r="4798" spans="1:11">
      <c r="A4798" t="s">
        <v>8692</v>
      </c>
      <c r="B4798" s="3">
        <v>2005</v>
      </c>
      <c r="C4798" t="s">
        <v>8690</v>
      </c>
      <c r="D4798" t="s">
        <v>6905</v>
      </c>
      <c r="E4798" t="s">
        <v>1946</v>
      </c>
      <c r="F4798" t="s">
        <v>39</v>
      </c>
      <c r="G4798">
        <v>103</v>
      </c>
      <c r="H4798">
        <v>668171</v>
      </c>
      <c r="I4798">
        <v>60000000</v>
      </c>
      <c r="J4798">
        <v>5.6</v>
      </c>
      <c r="K4798">
        <f>Table1[[#This Row],[Gross Earning]]-Table1[[#This Row],[Budget]]</f>
        <v>-59331829</v>
      </c>
    </row>
    <row r="4799" spans="1:11">
      <c r="A4799" t="s">
        <v>4791</v>
      </c>
      <c r="B4799" s="3">
        <v>1997</v>
      </c>
      <c r="C4799" t="s">
        <v>4789</v>
      </c>
      <c r="D4799" t="s">
        <v>59</v>
      </c>
      <c r="E4799" t="s">
        <v>37</v>
      </c>
      <c r="F4799" t="s">
        <v>585</v>
      </c>
      <c r="G4799">
        <v>100</v>
      </c>
      <c r="H4799">
        <v>11466088</v>
      </c>
      <c r="I4799">
        <v>71000000</v>
      </c>
      <c r="J4799">
        <v>4.7</v>
      </c>
      <c r="K4799">
        <f>Table1[[#This Row],[Gross Earning]]-Table1[[#This Row],[Budget]]</f>
        <v>-59533912</v>
      </c>
    </row>
    <row r="4800" spans="1:11">
      <c r="A4800" t="s">
        <v>15313</v>
      </c>
      <c r="B4800" s="3">
        <v>1997</v>
      </c>
      <c r="C4800" t="s">
        <v>15312</v>
      </c>
      <c r="D4800" t="s">
        <v>5967</v>
      </c>
      <c r="E4800" t="s">
        <v>1464</v>
      </c>
      <c r="G4800">
        <v>101</v>
      </c>
      <c r="H4800">
        <v>231417</v>
      </c>
      <c r="I4800">
        <v>60000000</v>
      </c>
      <c r="J4800">
        <v>6.6</v>
      </c>
      <c r="K4800">
        <f>Table1[[#This Row],[Gross Earning]]-Table1[[#This Row],[Budget]]</f>
        <v>-59768583</v>
      </c>
    </row>
    <row r="4801" spans="1:11">
      <c r="A4801" t="s">
        <v>1861</v>
      </c>
      <c r="B4801" s="3">
        <v>2004</v>
      </c>
      <c r="C4801" t="s">
        <v>1858</v>
      </c>
      <c r="D4801" t="s">
        <v>1860</v>
      </c>
      <c r="E4801" t="s">
        <v>37</v>
      </c>
      <c r="F4801" t="s">
        <v>39</v>
      </c>
      <c r="G4801">
        <v>87</v>
      </c>
      <c r="H4801">
        <v>40198710</v>
      </c>
      <c r="I4801">
        <v>100000000</v>
      </c>
      <c r="J4801">
        <v>3.3</v>
      </c>
      <c r="K4801">
        <f>Table1[[#This Row],[Gross Earning]]-Table1[[#This Row],[Budget]]</f>
        <v>-59801290</v>
      </c>
    </row>
    <row r="4802" spans="1:11">
      <c r="A4802" t="s">
        <v>1585</v>
      </c>
      <c r="B4802" s="3">
        <v>2004</v>
      </c>
      <c r="C4802" t="s">
        <v>1582</v>
      </c>
      <c r="D4802" t="s">
        <v>1584</v>
      </c>
      <c r="E4802" t="s">
        <v>37</v>
      </c>
      <c r="F4802" t="s">
        <v>95</v>
      </c>
      <c r="G4802">
        <v>76</v>
      </c>
      <c r="H4802">
        <v>50026353</v>
      </c>
      <c r="I4802">
        <v>110000000</v>
      </c>
      <c r="J4802">
        <v>5.4</v>
      </c>
      <c r="K4802">
        <f>Table1[[#This Row],[Gross Earning]]-Table1[[#This Row],[Budget]]</f>
        <v>-59973647</v>
      </c>
    </row>
    <row r="4803" spans="1:11">
      <c r="A4803" t="s">
        <v>4366</v>
      </c>
      <c r="B4803" s="3">
        <v>2014</v>
      </c>
      <c r="C4803" t="s">
        <v>4363</v>
      </c>
      <c r="D4803" t="s">
        <v>4364</v>
      </c>
      <c r="E4803" t="s">
        <v>37</v>
      </c>
      <c r="F4803" t="s">
        <v>39</v>
      </c>
      <c r="G4803">
        <v>118</v>
      </c>
      <c r="H4803">
        <v>22451</v>
      </c>
      <c r="I4803">
        <v>60000000</v>
      </c>
      <c r="J4803">
        <v>6.2</v>
      </c>
      <c r="K4803">
        <f>Table1[[#This Row],[Gross Earning]]-Table1[[#This Row],[Budget]]</f>
        <v>-59977549</v>
      </c>
    </row>
    <row r="4804" spans="1:11">
      <c r="A4804" t="s">
        <v>15863</v>
      </c>
      <c r="B4804" s="3">
        <v>1990</v>
      </c>
      <c r="C4804" t="s">
        <v>15860</v>
      </c>
      <c r="D4804" t="s">
        <v>9353</v>
      </c>
      <c r="E4804" t="s">
        <v>37</v>
      </c>
      <c r="F4804" t="s">
        <v>95</v>
      </c>
      <c r="G4804">
        <v>92</v>
      </c>
      <c r="I4804">
        <v>60000000</v>
      </c>
      <c r="J4804">
        <v>6.7</v>
      </c>
      <c r="K4804">
        <f>Table1[[#This Row],[Gross Earning]]-Table1[[#This Row],[Budget]]</f>
        <v>-60000000</v>
      </c>
    </row>
    <row r="4805" spans="1:11">
      <c r="A4805" t="s">
        <v>2852</v>
      </c>
      <c r="B4805" s="3">
        <v>2009</v>
      </c>
      <c r="C4805" t="s">
        <v>157</v>
      </c>
      <c r="D4805" t="s">
        <v>2850</v>
      </c>
      <c r="E4805" t="s">
        <v>37</v>
      </c>
      <c r="F4805" t="s">
        <v>39</v>
      </c>
      <c r="G4805">
        <v>118</v>
      </c>
      <c r="H4805">
        <v>19673424</v>
      </c>
      <c r="I4805">
        <v>80000000</v>
      </c>
      <c r="J4805">
        <v>5.8</v>
      </c>
      <c r="K4805">
        <f>Table1[[#This Row],[Gross Earning]]-Table1[[#This Row],[Budget]]</f>
        <v>-60326576</v>
      </c>
    </row>
    <row r="4806" spans="1:11">
      <c r="A4806" t="s">
        <v>3166</v>
      </c>
      <c r="B4806" s="3">
        <v>1998</v>
      </c>
      <c r="C4806" t="s">
        <v>2331</v>
      </c>
      <c r="D4806" t="s">
        <v>3165</v>
      </c>
      <c r="E4806" t="s">
        <v>37</v>
      </c>
      <c r="F4806" t="s">
        <v>585</v>
      </c>
      <c r="G4806">
        <v>99</v>
      </c>
      <c r="H4806">
        <v>14567883</v>
      </c>
      <c r="I4806">
        <v>75000000</v>
      </c>
      <c r="J4806">
        <v>6</v>
      </c>
      <c r="K4806">
        <f>Table1[[#This Row],[Gross Earning]]-Table1[[#This Row],[Budget]]</f>
        <v>-60432117</v>
      </c>
    </row>
    <row r="4807" spans="1:11">
      <c r="A4807" t="s">
        <v>2856</v>
      </c>
      <c r="B4807" s="3">
        <v>2003</v>
      </c>
      <c r="C4807" t="s">
        <v>1058</v>
      </c>
      <c r="D4807" t="s">
        <v>73</v>
      </c>
      <c r="E4807" t="s">
        <v>37</v>
      </c>
      <c r="F4807" t="s">
        <v>39</v>
      </c>
      <c r="G4807">
        <v>116</v>
      </c>
      <c r="H4807">
        <v>19480739</v>
      </c>
      <c r="I4807">
        <v>80000000</v>
      </c>
      <c r="J4807">
        <v>5.6</v>
      </c>
      <c r="K4807">
        <f>Table1[[#This Row],[Gross Earning]]-Table1[[#This Row],[Budget]]</f>
        <v>-60519261</v>
      </c>
    </row>
    <row r="4808" spans="1:11">
      <c r="A4808" t="s">
        <v>4313</v>
      </c>
      <c r="B4808" s="3">
        <v>2005</v>
      </c>
      <c r="C4808" t="s">
        <v>962</v>
      </c>
      <c r="D4808" t="s">
        <v>3336</v>
      </c>
      <c r="E4808" t="s">
        <v>37</v>
      </c>
      <c r="F4808" t="s">
        <v>39</v>
      </c>
      <c r="G4808">
        <v>101</v>
      </c>
      <c r="H4808">
        <v>26082914</v>
      </c>
      <c r="I4808">
        <v>87000000</v>
      </c>
      <c r="J4808">
        <v>4.3</v>
      </c>
      <c r="K4808">
        <f>Table1[[#This Row],[Gross Earning]]-Table1[[#This Row],[Budget]]</f>
        <v>-60917086</v>
      </c>
    </row>
    <row r="4809" spans="1:11">
      <c r="A4809" t="s">
        <v>1078</v>
      </c>
      <c r="B4809" s="3">
        <v>2005</v>
      </c>
      <c r="C4809" t="s">
        <v>1076</v>
      </c>
      <c r="D4809" t="s">
        <v>1077</v>
      </c>
      <c r="E4809" t="s">
        <v>37</v>
      </c>
      <c r="F4809" t="s">
        <v>39</v>
      </c>
      <c r="G4809">
        <v>124</v>
      </c>
      <c r="H4809">
        <v>68642452</v>
      </c>
      <c r="I4809">
        <v>130000000</v>
      </c>
      <c r="J4809">
        <v>6</v>
      </c>
      <c r="K4809">
        <f>Table1[[#This Row],[Gross Earning]]-Table1[[#This Row],[Budget]]</f>
        <v>-61357548</v>
      </c>
    </row>
    <row r="4810" spans="1:11">
      <c r="A4810" t="s">
        <v>3502</v>
      </c>
      <c r="B4810" s="3">
        <v>2013</v>
      </c>
      <c r="C4810" t="s">
        <v>1582</v>
      </c>
      <c r="D4810" t="s">
        <v>3500</v>
      </c>
      <c r="E4810" t="s">
        <v>37</v>
      </c>
      <c r="F4810" t="s">
        <v>95</v>
      </c>
      <c r="G4810">
        <v>88</v>
      </c>
      <c r="H4810">
        <v>8460990</v>
      </c>
      <c r="I4810">
        <v>70000000</v>
      </c>
      <c r="J4810">
        <v>5.6</v>
      </c>
      <c r="K4810">
        <f>Table1[[#This Row],[Gross Earning]]-Table1[[#This Row],[Budget]]</f>
        <v>-61539010</v>
      </c>
    </row>
    <row r="4811" spans="1:11">
      <c r="A4811" t="s">
        <v>2866</v>
      </c>
      <c r="B4811" s="3">
        <v>1998</v>
      </c>
      <c r="C4811" t="s">
        <v>845</v>
      </c>
      <c r="D4811" t="s">
        <v>2449</v>
      </c>
      <c r="E4811" t="s">
        <v>37</v>
      </c>
      <c r="F4811" t="s">
        <v>277</v>
      </c>
      <c r="G4811">
        <v>97</v>
      </c>
      <c r="H4811">
        <v>18318000</v>
      </c>
      <c r="I4811">
        <v>80000000</v>
      </c>
      <c r="J4811">
        <v>5.8</v>
      </c>
      <c r="K4811">
        <f>Table1[[#This Row],[Gross Earning]]-Table1[[#This Row],[Budget]]</f>
        <v>-61682000</v>
      </c>
    </row>
    <row r="4812" spans="1:11">
      <c r="A4812" t="s">
        <v>439</v>
      </c>
      <c r="B4812" s="3">
        <v>2009</v>
      </c>
      <c r="C4812" t="s">
        <v>435</v>
      </c>
      <c r="D4812" t="s">
        <v>437</v>
      </c>
      <c r="E4812" t="s">
        <v>37</v>
      </c>
      <c r="F4812" t="s">
        <v>95</v>
      </c>
      <c r="G4812">
        <v>96</v>
      </c>
      <c r="H4812">
        <v>137850096</v>
      </c>
      <c r="I4812">
        <v>200000000</v>
      </c>
      <c r="J4812">
        <v>6.8</v>
      </c>
      <c r="K4812">
        <f>Table1[[#This Row],[Gross Earning]]-Table1[[#This Row],[Budget]]</f>
        <v>-62149904</v>
      </c>
    </row>
    <row r="4813" spans="1:11">
      <c r="A4813" t="s">
        <v>2861</v>
      </c>
      <c r="B4813" s="3">
        <v>1997</v>
      </c>
      <c r="C4813" t="s">
        <v>2859</v>
      </c>
      <c r="D4813" t="s">
        <v>571</v>
      </c>
      <c r="E4813" t="s">
        <v>37</v>
      </c>
      <c r="F4813" t="s">
        <v>585</v>
      </c>
      <c r="G4813">
        <v>177</v>
      </c>
      <c r="H4813">
        <v>17593391</v>
      </c>
      <c r="I4813">
        <v>80000000</v>
      </c>
      <c r="J4813">
        <v>6</v>
      </c>
      <c r="K4813">
        <f>Table1[[#This Row],[Gross Earning]]-Table1[[#This Row],[Budget]]</f>
        <v>-62406609</v>
      </c>
    </row>
    <row r="4814" spans="1:11">
      <c r="A4814" t="s">
        <v>2871</v>
      </c>
      <c r="B4814" s="3">
        <v>2015</v>
      </c>
      <c r="C4814" t="s">
        <v>1076</v>
      </c>
      <c r="D4814" t="s">
        <v>42</v>
      </c>
      <c r="E4814" t="s">
        <v>37</v>
      </c>
      <c r="F4814" t="s">
        <v>39</v>
      </c>
      <c r="G4814">
        <v>106</v>
      </c>
      <c r="H4814">
        <v>27356090</v>
      </c>
      <c r="I4814">
        <v>90000000</v>
      </c>
      <c r="J4814">
        <v>6</v>
      </c>
      <c r="K4814">
        <f>Table1[[#This Row],[Gross Earning]]-Table1[[#This Row],[Budget]]</f>
        <v>-62643910</v>
      </c>
    </row>
    <row r="4815" spans="1:11">
      <c r="A4815" t="s">
        <v>635</v>
      </c>
      <c r="B4815" s="3">
        <v>2016</v>
      </c>
      <c r="C4815" t="s">
        <v>428</v>
      </c>
      <c r="D4815" t="s">
        <v>73</v>
      </c>
      <c r="E4815" t="s">
        <v>37</v>
      </c>
      <c r="F4815" t="s">
        <v>39</v>
      </c>
      <c r="G4815">
        <v>120</v>
      </c>
      <c r="H4815">
        <v>102315545</v>
      </c>
      <c r="I4815">
        <v>165000000</v>
      </c>
      <c r="J4815">
        <v>5.5</v>
      </c>
      <c r="K4815">
        <f>Table1[[#This Row],[Gross Earning]]-Table1[[#This Row],[Budget]]</f>
        <v>-62684455</v>
      </c>
    </row>
    <row r="4816" spans="1:11">
      <c r="A4816" t="s">
        <v>3507</v>
      </c>
      <c r="B4816" s="3">
        <v>2015</v>
      </c>
      <c r="C4816" t="s">
        <v>1633</v>
      </c>
      <c r="D4816" t="s">
        <v>1120</v>
      </c>
      <c r="E4816" t="s">
        <v>37</v>
      </c>
      <c r="F4816" t="s">
        <v>585</v>
      </c>
      <c r="G4816">
        <v>133</v>
      </c>
      <c r="H4816">
        <v>7097125</v>
      </c>
      <c r="I4816">
        <v>70000000</v>
      </c>
      <c r="J4816">
        <v>5.4</v>
      </c>
      <c r="K4816">
        <f>Table1[[#This Row],[Gross Earning]]-Table1[[#This Row],[Budget]]</f>
        <v>-62902875</v>
      </c>
    </row>
    <row r="4817" spans="1:11">
      <c r="A4817" t="s">
        <v>1503</v>
      </c>
      <c r="B4817" s="3">
        <v>2015</v>
      </c>
      <c r="C4817" t="s">
        <v>1500</v>
      </c>
      <c r="D4817" t="s">
        <v>73</v>
      </c>
      <c r="E4817" t="s">
        <v>37</v>
      </c>
      <c r="F4817" t="s">
        <v>39</v>
      </c>
      <c r="G4817">
        <v>100</v>
      </c>
      <c r="H4817">
        <v>56114221</v>
      </c>
      <c r="I4817">
        <v>120000000</v>
      </c>
      <c r="J4817">
        <v>4.3</v>
      </c>
      <c r="K4817">
        <f>Table1[[#This Row],[Gross Earning]]-Table1[[#This Row],[Budget]]</f>
        <v>-63885779</v>
      </c>
    </row>
    <row r="4818" spans="1:11">
      <c r="A4818" t="s">
        <v>3519</v>
      </c>
      <c r="B4818" s="3">
        <v>2006</v>
      </c>
      <c r="C4818" t="s">
        <v>3516</v>
      </c>
      <c r="D4818" t="s">
        <v>2215</v>
      </c>
      <c r="E4818" t="s">
        <v>37</v>
      </c>
      <c r="F4818" t="s">
        <v>585</v>
      </c>
      <c r="G4818">
        <v>116</v>
      </c>
      <c r="H4818">
        <v>5851188</v>
      </c>
      <c r="I4818">
        <v>70000000</v>
      </c>
      <c r="J4818">
        <v>4.2</v>
      </c>
      <c r="K4818">
        <f>Table1[[#This Row],[Gross Earning]]-Table1[[#This Row],[Budget]]</f>
        <v>-64148812</v>
      </c>
    </row>
    <row r="4819" spans="1:11">
      <c r="A4819" t="s">
        <v>2273</v>
      </c>
      <c r="B4819" s="3">
        <v>2002</v>
      </c>
      <c r="C4819" t="s">
        <v>2271</v>
      </c>
      <c r="D4819" t="s">
        <v>2174</v>
      </c>
      <c r="E4819" t="s">
        <v>37</v>
      </c>
      <c r="F4819" t="s">
        <v>39</v>
      </c>
      <c r="G4819">
        <v>138</v>
      </c>
      <c r="H4819">
        <v>35168677</v>
      </c>
      <c r="I4819">
        <v>100000000</v>
      </c>
      <c r="J4819">
        <v>6.7</v>
      </c>
      <c r="K4819">
        <f>Table1[[#This Row],[Gross Earning]]-Table1[[#This Row],[Budget]]</f>
        <v>-64831323</v>
      </c>
    </row>
    <row r="4820" spans="1:11">
      <c r="A4820" t="s">
        <v>3876</v>
      </c>
      <c r="B4820" s="3">
        <v>2015</v>
      </c>
      <c r="C4820" t="s">
        <v>3873</v>
      </c>
      <c r="D4820" t="s">
        <v>189</v>
      </c>
      <c r="E4820" t="s">
        <v>1946</v>
      </c>
      <c r="F4820" t="s">
        <v>585</v>
      </c>
      <c r="G4820">
        <v>103</v>
      </c>
      <c r="H4820">
        <v>72413</v>
      </c>
      <c r="I4820">
        <v>65000000</v>
      </c>
      <c r="J4820">
        <v>6.1</v>
      </c>
      <c r="K4820">
        <f>Table1[[#This Row],[Gross Earning]]-Table1[[#This Row],[Budget]]</f>
        <v>-64927587</v>
      </c>
    </row>
    <row r="4821" spans="1:11">
      <c r="A4821" t="s">
        <v>2955</v>
      </c>
      <c r="B4821" s="3">
        <v>2007</v>
      </c>
      <c r="C4821" t="s">
        <v>2952</v>
      </c>
      <c r="D4821" t="s">
        <v>2954</v>
      </c>
      <c r="E4821" t="s">
        <v>37</v>
      </c>
      <c r="F4821" t="s">
        <v>39</v>
      </c>
      <c r="G4821">
        <v>99</v>
      </c>
      <c r="H4821">
        <v>15071514</v>
      </c>
      <c r="I4821">
        <v>80000000</v>
      </c>
      <c r="J4821">
        <v>5.9</v>
      </c>
      <c r="K4821">
        <f>Table1[[#This Row],[Gross Earning]]-Table1[[#This Row],[Budget]]</f>
        <v>-64928486</v>
      </c>
    </row>
    <row r="4822" spans="1:11">
      <c r="A4822" t="s">
        <v>1911</v>
      </c>
      <c r="B4822" s="3">
        <v>2010</v>
      </c>
      <c r="C4822" t="s">
        <v>1155</v>
      </c>
      <c r="D4822" t="s">
        <v>1910</v>
      </c>
      <c r="E4822" t="s">
        <v>37</v>
      </c>
      <c r="F4822" t="s">
        <v>585</v>
      </c>
      <c r="G4822">
        <v>115</v>
      </c>
      <c r="H4822">
        <v>35024475</v>
      </c>
      <c r="I4822">
        <v>100000000</v>
      </c>
      <c r="J4822">
        <v>6.9</v>
      </c>
      <c r="K4822">
        <f>Table1[[#This Row],[Gross Earning]]-Table1[[#This Row],[Budget]]</f>
        <v>-64975525</v>
      </c>
    </row>
    <row r="4823" spans="1:11">
      <c r="A4823" t="s">
        <v>5999</v>
      </c>
      <c r="B4823" s="3">
        <v>2012</v>
      </c>
      <c r="C4823" t="s">
        <v>5997</v>
      </c>
      <c r="D4823" t="s">
        <v>5998</v>
      </c>
      <c r="E4823" t="s">
        <v>37</v>
      </c>
      <c r="F4823" t="s">
        <v>95</v>
      </c>
      <c r="G4823">
        <v>91</v>
      </c>
      <c r="I4823">
        <v>65000000</v>
      </c>
      <c r="J4823">
        <v>1.7</v>
      </c>
      <c r="K4823">
        <f>Table1[[#This Row],[Gross Earning]]-Table1[[#This Row],[Budget]]</f>
        <v>-65000000</v>
      </c>
    </row>
    <row r="4824" spans="1:11">
      <c r="A4824" t="s">
        <v>14933</v>
      </c>
      <c r="B4824" s="3">
        <v>2016</v>
      </c>
      <c r="C4824" t="s">
        <v>14932</v>
      </c>
      <c r="D4824" t="s">
        <v>200</v>
      </c>
      <c r="E4824" t="s">
        <v>37</v>
      </c>
      <c r="F4824" t="s">
        <v>95</v>
      </c>
      <c r="G4824">
        <v>102</v>
      </c>
      <c r="I4824">
        <v>65000000</v>
      </c>
      <c r="J4824">
        <v>7.3</v>
      </c>
      <c r="K4824">
        <f>Table1[[#This Row],[Gross Earning]]-Table1[[#This Row],[Budget]]</f>
        <v>-65000000</v>
      </c>
    </row>
    <row r="4825" spans="1:11">
      <c r="A4825" t="s">
        <v>737</v>
      </c>
      <c r="B4825" s="3">
        <v>2015</v>
      </c>
      <c r="C4825" t="s">
        <v>735</v>
      </c>
      <c r="D4825" t="s">
        <v>73</v>
      </c>
      <c r="E4825" t="s">
        <v>37</v>
      </c>
      <c r="F4825" t="s">
        <v>39</v>
      </c>
      <c r="G4825">
        <v>126</v>
      </c>
      <c r="H4825">
        <v>89732035</v>
      </c>
      <c r="I4825">
        <v>155000000</v>
      </c>
      <c r="J4825">
        <v>6.6</v>
      </c>
      <c r="K4825">
        <f>Table1[[#This Row],[Gross Earning]]-Table1[[#This Row],[Budget]]</f>
        <v>-65267965</v>
      </c>
    </row>
    <row r="4826" spans="1:11">
      <c r="A4826" t="s">
        <v>878</v>
      </c>
      <c r="B4826" s="3">
        <v>2012</v>
      </c>
      <c r="C4826" t="s">
        <v>876</v>
      </c>
      <c r="D4826" t="s">
        <v>42</v>
      </c>
      <c r="E4826" t="s">
        <v>37</v>
      </c>
      <c r="F4826" t="s">
        <v>39</v>
      </c>
      <c r="G4826">
        <v>99</v>
      </c>
      <c r="H4826">
        <v>83640426</v>
      </c>
      <c r="I4826">
        <v>150000000</v>
      </c>
      <c r="J4826">
        <v>5.8</v>
      </c>
      <c r="K4826">
        <f>Table1[[#This Row],[Gross Earning]]-Table1[[#This Row],[Budget]]</f>
        <v>-66359574</v>
      </c>
    </row>
    <row r="4827" spans="1:11">
      <c r="A4827" t="s">
        <v>1892</v>
      </c>
      <c r="B4827" s="3">
        <v>2005</v>
      </c>
      <c r="C4827" t="s">
        <v>1889</v>
      </c>
      <c r="D4827" t="s">
        <v>515</v>
      </c>
      <c r="E4827" t="s">
        <v>37</v>
      </c>
      <c r="F4827" t="s">
        <v>95</v>
      </c>
      <c r="G4827">
        <v>94</v>
      </c>
      <c r="H4827">
        <v>17010646</v>
      </c>
      <c r="I4827">
        <v>84000000</v>
      </c>
      <c r="J4827">
        <v>2.2000000000000002</v>
      </c>
      <c r="K4827">
        <f>Table1[[#This Row],[Gross Earning]]-Table1[[#This Row],[Budget]]</f>
        <v>-66989354</v>
      </c>
    </row>
    <row r="4828" spans="1:11">
      <c r="A4828" t="s">
        <v>1473</v>
      </c>
      <c r="B4828" s="3">
        <v>2016</v>
      </c>
      <c r="C4828" t="s">
        <v>1472</v>
      </c>
      <c r="D4828" t="s">
        <v>558</v>
      </c>
      <c r="E4828" t="s">
        <v>37</v>
      </c>
      <c r="F4828" t="s">
        <v>39</v>
      </c>
      <c r="G4828">
        <v>120</v>
      </c>
      <c r="H4828">
        <v>47952020</v>
      </c>
      <c r="I4828">
        <v>115000000</v>
      </c>
      <c r="J4828">
        <v>6.1</v>
      </c>
      <c r="K4828">
        <f>Table1[[#This Row],[Gross Earning]]-Table1[[#This Row],[Budget]]</f>
        <v>-67047980</v>
      </c>
    </row>
    <row r="4829" spans="1:11">
      <c r="A4829" t="s">
        <v>988</v>
      </c>
      <c r="B4829" s="3">
        <v>2007</v>
      </c>
      <c r="C4829" t="s">
        <v>435</v>
      </c>
      <c r="D4829" t="s">
        <v>987</v>
      </c>
      <c r="E4829" t="s">
        <v>37</v>
      </c>
      <c r="F4829" t="s">
        <v>39</v>
      </c>
      <c r="G4829">
        <v>115</v>
      </c>
      <c r="H4829">
        <v>82161969</v>
      </c>
      <c r="I4829">
        <v>150000000</v>
      </c>
      <c r="J4829">
        <v>6.3</v>
      </c>
      <c r="K4829">
        <f>Table1[[#This Row],[Gross Earning]]-Table1[[#This Row],[Budget]]</f>
        <v>-67838031</v>
      </c>
    </row>
    <row r="4830" spans="1:11">
      <c r="A4830" t="s">
        <v>4419</v>
      </c>
      <c r="B4830" s="3">
        <v>2016</v>
      </c>
      <c r="C4830" t="s">
        <v>4417</v>
      </c>
      <c r="D4830" t="s">
        <v>42</v>
      </c>
      <c r="E4830" t="s">
        <v>37</v>
      </c>
      <c r="G4830">
        <v>119</v>
      </c>
      <c r="I4830">
        <v>68005000</v>
      </c>
      <c r="J4830">
        <v>6</v>
      </c>
      <c r="K4830">
        <f>Table1[[#This Row],[Gross Earning]]-Table1[[#This Row],[Budget]]</f>
        <v>-68005000</v>
      </c>
    </row>
    <row r="4831" spans="1:11">
      <c r="A4831" t="s">
        <v>1551</v>
      </c>
      <c r="B4831" s="3">
        <v>2010</v>
      </c>
      <c r="C4831" t="s">
        <v>476</v>
      </c>
      <c r="D4831" t="s">
        <v>787</v>
      </c>
      <c r="E4831" t="s">
        <v>37</v>
      </c>
      <c r="F4831" t="s">
        <v>95</v>
      </c>
      <c r="G4831">
        <v>85</v>
      </c>
      <c r="H4831">
        <v>42776259</v>
      </c>
      <c r="I4831">
        <v>112000000</v>
      </c>
      <c r="J4831">
        <v>4.9000000000000004</v>
      </c>
      <c r="K4831">
        <f>Table1[[#This Row],[Gross Earning]]-Table1[[#This Row],[Budget]]</f>
        <v>-69223741</v>
      </c>
    </row>
    <row r="4832" spans="1:11">
      <c r="A4832" t="s">
        <v>3567</v>
      </c>
      <c r="B4832" s="3">
        <v>2009</v>
      </c>
      <c r="C4832" t="s">
        <v>3563</v>
      </c>
      <c r="D4832" t="s">
        <v>3565</v>
      </c>
      <c r="E4832" t="s">
        <v>37</v>
      </c>
      <c r="F4832" t="s">
        <v>585</v>
      </c>
      <c r="G4832">
        <v>141</v>
      </c>
      <c r="H4832">
        <v>617840</v>
      </c>
      <c r="I4832">
        <v>70000000</v>
      </c>
      <c r="J4832">
        <v>7.2</v>
      </c>
      <c r="K4832">
        <f>Table1[[#This Row],[Gross Earning]]-Table1[[#This Row],[Budget]]</f>
        <v>-69382160</v>
      </c>
    </row>
    <row r="4833" spans="1:11">
      <c r="A4833" t="s">
        <v>1226</v>
      </c>
      <c r="B4833" s="3">
        <v>2013</v>
      </c>
      <c r="C4833" t="s">
        <v>912</v>
      </c>
      <c r="D4833" t="s">
        <v>73</v>
      </c>
      <c r="E4833" t="s">
        <v>37</v>
      </c>
      <c r="F4833" t="s">
        <v>39</v>
      </c>
      <c r="G4833">
        <v>100</v>
      </c>
      <c r="H4833">
        <v>60522097</v>
      </c>
      <c r="I4833">
        <v>130000000</v>
      </c>
      <c r="J4833">
        <v>4.9000000000000004</v>
      </c>
      <c r="K4833">
        <f>Table1[[#This Row],[Gross Earning]]-Table1[[#This Row],[Budget]]</f>
        <v>-69477903</v>
      </c>
    </row>
    <row r="4834" spans="1:11">
      <c r="A4834" t="s">
        <v>3179</v>
      </c>
      <c r="B4834" s="3">
        <v>2001</v>
      </c>
      <c r="C4834" t="s">
        <v>3176</v>
      </c>
      <c r="D4834" t="s">
        <v>3178</v>
      </c>
      <c r="E4834" t="s">
        <v>37</v>
      </c>
      <c r="F4834" t="s">
        <v>39</v>
      </c>
      <c r="G4834">
        <v>93</v>
      </c>
      <c r="H4834">
        <v>5409517</v>
      </c>
      <c r="I4834">
        <v>75000000</v>
      </c>
      <c r="J4834">
        <v>4.7</v>
      </c>
      <c r="K4834">
        <f>Table1[[#This Row],[Gross Earning]]-Table1[[#This Row],[Budget]]</f>
        <v>-69590483</v>
      </c>
    </row>
    <row r="4835" spans="1:11">
      <c r="A4835" t="s">
        <v>4425</v>
      </c>
      <c r="B4835" s="3">
        <v>2005</v>
      </c>
      <c r="C4835" t="s">
        <v>4423</v>
      </c>
      <c r="D4835" t="s">
        <v>1467</v>
      </c>
      <c r="E4835" t="s">
        <v>4429</v>
      </c>
      <c r="F4835" t="s">
        <v>585</v>
      </c>
      <c r="G4835">
        <v>132</v>
      </c>
      <c r="H4835">
        <v>10166502</v>
      </c>
      <c r="I4835">
        <v>80000000</v>
      </c>
      <c r="J4835">
        <v>6.7</v>
      </c>
      <c r="K4835">
        <f>Table1[[#This Row],[Gross Earning]]-Table1[[#This Row],[Budget]]</f>
        <v>-69833498</v>
      </c>
    </row>
    <row r="4836" spans="1:11">
      <c r="A4836" t="s">
        <v>20861</v>
      </c>
      <c r="B4836" s="3">
        <v>2005</v>
      </c>
      <c r="C4836" t="s">
        <v>20859</v>
      </c>
      <c r="D4836" t="s">
        <v>19711</v>
      </c>
      <c r="E4836" t="s">
        <v>37</v>
      </c>
      <c r="H4836">
        <v>129319</v>
      </c>
      <c r="I4836">
        <v>70000000</v>
      </c>
      <c r="J4836">
        <v>5.0999999999999996</v>
      </c>
      <c r="K4836">
        <f>Table1[[#This Row],[Gross Earning]]-Table1[[#This Row],[Budget]]</f>
        <v>-69870681</v>
      </c>
    </row>
    <row r="4837" spans="1:11">
      <c r="A4837" t="s">
        <v>2884</v>
      </c>
      <c r="B4837" s="3">
        <v>2006</v>
      </c>
      <c r="C4837" t="s">
        <v>1971</v>
      </c>
      <c r="D4837" t="s">
        <v>628</v>
      </c>
      <c r="E4837" t="s">
        <v>37</v>
      </c>
      <c r="F4837" t="s">
        <v>95</v>
      </c>
      <c r="G4837">
        <v>94</v>
      </c>
      <c r="H4837">
        <v>15131330</v>
      </c>
      <c r="I4837">
        <v>86000000</v>
      </c>
      <c r="J4837">
        <v>6</v>
      </c>
      <c r="K4837">
        <f>Table1[[#This Row],[Gross Earning]]-Table1[[#This Row],[Budget]]</f>
        <v>-70868670</v>
      </c>
    </row>
    <row r="4838" spans="1:11">
      <c r="A4838" t="s">
        <v>1111</v>
      </c>
      <c r="B4838" s="3">
        <v>2011</v>
      </c>
      <c r="C4838" t="s">
        <v>845</v>
      </c>
      <c r="D4838" t="s">
        <v>1110</v>
      </c>
      <c r="E4838" t="s">
        <v>37</v>
      </c>
      <c r="F4838" t="s">
        <v>95</v>
      </c>
      <c r="G4838">
        <v>100</v>
      </c>
      <c r="H4838">
        <v>63992328</v>
      </c>
      <c r="I4838">
        <v>135000000</v>
      </c>
      <c r="J4838">
        <v>5.9</v>
      </c>
      <c r="K4838">
        <f>Table1[[#This Row],[Gross Earning]]-Table1[[#This Row],[Budget]]</f>
        <v>-71007672</v>
      </c>
    </row>
    <row r="4839" spans="1:11">
      <c r="A4839" t="s">
        <v>1468</v>
      </c>
      <c r="B4839" s="3">
        <v>2002</v>
      </c>
      <c r="C4839" t="s">
        <v>1340</v>
      </c>
      <c r="D4839" t="s">
        <v>1467</v>
      </c>
      <c r="E4839" t="s">
        <v>37</v>
      </c>
      <c r="F4839" t="s">
        <v>585</v>
      </c>
      <c r="G4839">
        <v>153</v>
      </c>
      <c r="H4839">
        <v>40911830</v>
      </c>
      <c r="I4839">
        <v>115000000</v>
      </c>
      <c r="J4839">
        <v>6</v>
      </c>
      <c r="K4839">
        <f>Table1[[#This Row],[Gross Earning]]-Table1[[#This Row],[Budget]]</f>
        <v>-74088170</v>
      </c>
    </row>
    <row r="4840" spans="1:11">
      <c r="A4840" t="s">
        <v>328</v>
      </c>
      <c r="B4840" s="3">
        <v>2009</v>
      </c>
      <c r="C4840" t="s">
        <v>327</v>
      </c>
      <c r="D4840" t="s">
        <v>73</v>
      </c>
      <c r="E4840" t="s">
        <v>37</v>
      </c>
      <c r="F4840" t="s">
        <v>39</v>
      </c>
      <c r="G4840">
        <v>118</v>
      </c>
      <c r="H4840">
        <v>125320003</v>
      </c>
      <c r="I4840">
        <v>200000000</v>
      </c>
      <c r="J4840">
        <v>6.6</v>
      </c>
      <c r="K4840">
        <f>Table1[[#This Row],[Gross Earning]]-Table1[[#This Row],[Budget]]</f>
        <v>-74679997</v>
      </c>
    </row>
    <row r="4841" spans="1:11">
      <c r="A4841" t="s">
        <v>517</v>
      </c>
      <c r="B4841" s="3">
        <v>2007</v>
      </c>
      <c r="C4841" t="s">
        <v>514</v>
      </c>
      <c r="D4841" t="s">
        <v>515</v>
      </c>
      <c r="E4841" t="s">
        <v>37</v>
      </c>
      <c r="F4841" t="s">
        <v>95</v>
      </c>
      <c r="G4841">
        <v>96</v>
      </c>
      <c r="H4841">
        <v>100289690</v>
      </c>
      <c r="I4841">
        <v>175000000</v>
      </c>
      <c r="J4841">
        <v>5.4</v>
      </c>
      <c r="K4841">
        <f>Table1[[#This Row],[Gross Earning]]-Table1[[#This Row],[Budget]]</f>
        <v>-74710310</v>
      </c>
    </row>
    <row r="4842" spans="1:11">
      <c r="A4842" t="s">
        <v>1850</v>
      </c>
      <c r="B4842" s="3">
        <v>2012</v>
      </c>
      <c r="C4842" t="s">
        <v>1847</v>
      </c>
      <c r="D4842" t="s">
        <v>1849</v>
      </c>
      <c r="E4842" t="s">
        <v>37</v>
      </c>
      <c r="F4842" t="s">
        <v>585</v>
      </c>
      <c r="G4842">
        <v>172</v>
      </c>
      <c r="H4842">
        <v>27098580</v>
      </c>
      <c r="I4842">
        <v>102000000</v>
      </c>
      <c r="J4842">
        <v>7.5</v>
      </c>
      <c r="K4842">
        <f>Table1[[#This Row],[Gross Earning]]-Table1[[#This Row],[Budget]]</f>
        <v>-74901420</v>
      </c>
    </row>
    <row r="4843" spans="1:11">
      <c r="A4843" t="s">
        <v>1024</v>
      </c>
      <c r="B4843" s="3">
        <v>2014</v>
      </c>
      <c r="C4843" t="s">
        <v>187</v>
      </c>
      <c r="D4843" t="s">
        <v>1023</v>
      </c>
      <c r="E4843" t="s">
        <v>37</v>
      </c>
      <c r="F4843" t="s">
        <v>39</v>
      </c>
      <c r="G4843">
        <v>150</v>
      </c>
      <c r="H4843">
        <v>65007045</v>
      </c>
      <c r="I4843">
        <v>140000000</v>
      </c>
      <c r="J4843">
        <v>6.1</v>
      </c>
      <c r="K4843">
        <f>Table1[[#This Row],[Gross Earning]]-Table1[[#This Row],[Budget]]</f>
        <v>-74992955</v>
      </c>
    </row>
    <row r="4844" spans="1:11">
      <c r="A4844" t="s">
        <v>1898</v>
      </c>
      <c r="B4844" s="3">
        <v>2015</v>
      </c>
      <c r="C4844" t="s">
        <v>850</v>
      </c>
      <c r="D4844" t="s">
        <v>1897</v>
      </c>
      <c r="E4844" t="s">
        <v>37</v>
      </c>
      <c r="F4844" t="s">
        <v>39</v>
      </c>
      <c r="G4844">
        <v>122</v>
      </c>
      <c r="H4844">
        <v>24985612</v>
      </c>
      <c r="I4844">
        <v>100000000</v>
      </c>
      <c r="J4844">
        <v>7</v>
      </c>
      <c r="K4844">
        <f>Table1[[#This Row],[Gross Earning]]-Table1[[#This Row],[Budget]]</f>
        <v>-75014388</v>
      </c>
    </row>
    <row r="4845" spans="1:11">
      <c r="A4845" t="s">
        <v>1409</v>
      </c>
      <c r="B4845" s="3">
        <v>2008</v>
      </c>
      <c r="C4845" t="s">
        <v>443</v>
      </c>
      <c r="D4845" t="s">
        <v>1407</v>
      </c>
      <c r="E4845" t="s">
        <v>37</v>
      </c>
      <c r="F4845" t="s">
        <v>95</v>
      </c>
      <c r="G4845">
        <v>135</v>
      </c>
      <c r="H4845">
        <v>43929341</v>
      </c>
      <c r="I4845">
        <v>120000000</v>
      </c>
      <c r="J4845">
        <v>6.1</v>
      </c>
      <c r="K4845">
        <f>Table1[[#This Row],[Gross Earning]]-Table1[[#This Row],[Budget]]</f>
        <v>-76070659</v>
      </c>
    </row>
    <row r="4846" spans="1:11">
      <c r="A4846" t="s">
        <v>1886</v>
      </c>
      <c r="B4846" s="3">
        <v>2015</v>
      </c>
      <c r="C4846" t="s">
        <v>1884</v>
      </c>
      <c r="D4846" t="s">
        <v>1885</v>
      </c>
      <c r="E4846" t="s">
        <v>37</v>
      </c>
      <c r="F4846" t="s">
        <v>39</v>
      </c>
      <c r="G4846">
        <v>114</v>
      </c>
      <c r="H4846">
        <v>28772222</v>
      </c>
      <c r="I4846">
        <v>105000000</v>
      </c>
      <c r="J4846">
        <v>5.3</v>
      </c>
      <c r="K4846">
        <f>Table1[[#This Row],[Gross Earning]]-Table1[[#This Row],[Budget]]</f>
        <v>-76227778</v>
      </c>
    </row>
    <row r="4847" spans="1:11">
      <c r="A4847" t="s">
        <v>924</v>
      </c>
      <c r="B4847" s="3">
        <v>2013</v>
      </c>
      <c r="C4847" t="s">
        <v>428</v>
      </c>
      <c r="D4847" t="s">
        <v>923</v>
      </c>
      <c r="E4847" t="s">
        <v>37</v>
      </c>
      <c r="F4847" t="s">
        <v>39</v>
      </c>
      <c r="G4847">
        <v>131</v>
      </c>
      <c r="H4847">
        <v>73103784</v>
      </c>
      <c r="I4847">
        <v>150000000</v>
      </c>
      <c r="J4847">
        <v>6.4</v>
      </c>
      <c r="K4847">
        <f>Table1[[#This Row],[Gross Earning]]-Table1[[#This Row],[Budget]]</f>
        <v>-76896216</v>
      </c>
    </row>
    <row r="4848" spans="1:11">
      <c r="A4848" t="s">
        <v>2028</v>
      </c>
      <c r="B4848" s="3">
        <v>2014</v>
      </c>
      <c r="C4848" t="s">
        <v>2026</v>
      </c>
      <c r="D4848" t="s">
        <v>2027</v>
      </c>
      <c r="E4848" t="s">
        <v>37</v>
      </c>
      <c r="F4848" t="s">
        <v>39</v>
      </c>
      <c r="G4848">
        <v>119</v>
      </c>
      <c r="H4848">
        <v>23014504</v>
      </c>
      <c r="I4848">
        <v>100000000</v>
      </c>
      <c r="J4848">
        <v>6.3</v>
      </c>
      <c r="K4848">
        <f>Table1[[#This Row],[Gross Earning]]-Table1[[#This Row],[Budget]]</f>
        <v>-76985496</v>
      </c>
    </row>
    <row r="4849" spans="1:11">
      <c r="A4849" t="s">
        <v>524</v>
      </c>
      <c r="B4849" s="3">
        <v>2014</v>
      </c>
      <c r="C4849" t="s">
        <v>521</v>
      </c>
      <c r="D4849" t="s">
        <v>73</v>
      </c>
      <c r="E4849" t="s">
        <v>37</v>
      </c>
      <c r="F4849" t="s">
        <v>39</v>
      </c>
      <c r="G4849">
        <v>113</v>
      </c>
      <c r="H4849">
        <v>100189501</v>
      </c>
      <c r="I4849">
        <v>178000000</v>
      </c>
      <c r="J4849">
        <v>7.9</v>
      </c>
      <c r="K4849">
        <f>Table1[[#This Row],[Gross Earning]]-Table1[[#This Row],[Budget]]</f>
        <v>-77810499</v>
      </c>
    </row>
    <row r="4850" spans="1:11">
      <c r="A4850" t="s">
        <v>2018</v>
      </c>
      <c r="B4850" s="3">
        <v>2014</v>
      </c>
      <c r="C4850" t="s">
        <v>2017</v>
      </c>
      <c r="D4850" t="s">
        <v>42</v>
      </c>
      <c r="E4850" t="s">
        <v>37</v>
      </c>
      <c r="F4850" t="s">
        <v>39</v>
      </c>
      <c r="G4850">
        <v>102</v>
      </c>
      <c r="H4850">
        <v>17176900</v>
      </c>
      <c r="I4850">
        <v>95000000</v>
      </c>
      <c r="J4850">
        <v>5.5</v>
      </c>
      <c r="K4850">
        <f>Table1[[#This Row],[Gross Earning]]-Table1[[#This Row],[Budget]]</f>
        <v>-77823100</v>
      </c>
    </row>
    <row r="4851" spans="1:11">
      <c r="A4851" t="s">
        <v>1460</v>
      </c>
      <c r="B4851" s="3">
        <v>2008</v>
      </c>
      <c r="C4851" t="s">
        <v>1457</v>
      </c>
      <c r="D4851" t="s">
        <v>787</v>
      </c>
      <c r="E4851" t="s">
        <v>1464</v>
      </c>
      <c r="G4851">
        <v>116</v>
      </c>
      <c r="I4851">
        <v>78000000</v>
      </c>
      <c r="J4851">
        <v>5.0999999999999996</v>
      </c>
      <c r="K4851">
        <f>Table1[[#This Row],[Gross Earning]]-Table1[[#This Row],[Budget]]</f>
        <v>-78000000</v>
      </c>
    </row>
    <row r="4852" spans="1:11">
      <c r="A4852" t="s">
        <v>2949</v>
      </c>
      <c r="B4852" s="3">
        <v>2015</v>
      </c>
      <c r="C4852" t="s">
        <v>1161</v>
      </c>
      <c r="D4852" t="s">
        <v>2948</v>
      </c>
      <c r="E4852" t="s">
        <v>37</v>
      </c>
      <c r="F4852" t="s">
        <v>95</v>
      </c>
      <c r="G4852">
        <v>108</v>
      </c>
      <c r="H4852">
        <v>1339152</v>
      </c>
      <c r="I4852">
        <v>81200000</v>
      </c>
      <c r="J4852">
        <v>7.8</v>
      </c>
      <c r="K4852">
        <f>Table1[[#This Row],[Gross Earning]]-Table1[[#This Row],[Budget]]</f>
        <v>-79860848</v>
      </c>
    </row>
    <row r="4853" spans="1:11">
      <c r="A4853" t="s">
        <v>1222</v>
      </c>
      <c r="B4853" s="3">
        <v>2008</v>
      </c>
      <c r="C4853" t="s">
        <v>364</v>
      </c>
      <c r="D4853" t="s">
        <v>1221</v>
      </c>
      <c r="E4853" t="s">
        <v>37</v>
      </c>
      <c r="F4853" t="s">
        <v>39</v>
      </c>
      <c r="G4853">
        <v>165</v>
      </c>
      <c r="H4853">
        <v>49551662</v>
      </c>
      <c r="I4853">
        <v>130000000</v>
      </c>
      <c r="J4853">
        <v>6.6</v>
      </c>
      <c r="K4853">
        <f>Table1[[#This Row],[Gross Earning]]-Table1[[#This Row],[Budget]]</f>
        <v>-80448338</v>
      </c>
    </row>
    <row r="4854" spans="1:11">
      <c r="A4854" t="s">
        <v>1649</v>
      </c>
      <c r="B4854" s="3">
        <v>2005</v>
      </c>
      <c r="C4854" t="s">
        <v>187</v>
      </c>
      <c r="D4854" t="s">
        <v>1098</v>
      </c>
      <c r="E4854" t="s">
        <v>37</v>
      </c>
      <c r="F4854" t="s">
        <v>585</v>
      </c>
      <c r="G4854">
        <v>194</v>
      </c>
      <c r="H4854">
        <v>47396698</v>
      </c>
      <c r="I4854">
        <v>130000000</v>
      </c>
      <c r="J4854">
        <v>7.2</v>
      </c>
      <c r="K4854">
        <f>Table1[[#This Row],[Gross Earning]]-Table1[[#This Row],[Budget]]</f>
        <v>-82603302</v>
      </c>
    </row>
    <row r="4855" spans="1:11">
      <c r="A4855" t="s">
        <v>1683</v>
      </c>
      <c r="B4855" s="3">
        <v>2001</v>
      </c>
      <c r="C4855" t="s">
        <v>1679</v>
      </c>
      <c r="D4855" t="s">
        <v>1681</v>
      </c>
      <c r="E4855" t="s">
        <v>37</v>
      </c>
      <c r="F4855" t="s">
        <v>585</v>
      </c>
      <c r="G4855">
        <v>104</v>
      </c>
      <c r="H4855">
        <v>6712451</v>
      </c>
      <c r="I4855">
        <v>90000000</v>
      </c>
      <c r="J4855">
        <v>4.4000000000000004</v>
      </c>
      <c r="K4855">
        <f>Table1[[#This Row],[Gross Earning]]-Table1[[#This Row],[Budget]]</f>
        <v>-83287549</v>
      </c>
    </row>
    <row r="4856" spans="1:11">
      <c r="A4856" t="s">
        <v>150</v>
      </c>
      <c r="B4856" s="3">
        <v>2008</v>
      </c>
      <c r="C4856" t="s">
        <v>146</v>
      </c>
      <c r="D4856" t="s">
        <v>148</v>
      </c>
      <c r="E4856" t="s">
        <v>37</v>
      </c>
      <c r="F4856" t="s">
        <v>95</v>
      </c>
      <c r="G4856">
        <v>150</v>
      </c>
      <c r="H4856">
        <v>141614023</v>
      </c>
      <c r="I4856">
        <v>225000000</v>
      </c>
      <c r="J4856">
        <v>6.6</v>
      </c>
      <c r="K4856">
        <f>Table1[[#This Row],[Gross Earning]]-Table1[[#This Row],[Budget]]</f>
        <v>-83385977</v>
      </c>
    </row>
    <row r="4857" spans="1:11">
      <c r="A4857" t="s">
        <v>316</v>
      </c>
      <c r="B4857" s="3">
        <v>2011</v>
      </c>
      <c r="C4857" t="s">
        <v>313</v>
      </c>
      <c r="D4857" t="s">
        <v>73</v>
      </c>
      <c r="E4857" t="s">
        <v>37</v>
      </c>
      <c r="F4857" t="s">
        <v>39</v>
      </c>
      <c r="G4857">
        <v>123</v>
      </c>
      <c r="H4857">
        <v>116593191</v>
      </c>
      <c r="I4857">
        <v>200000000</v>
      </c>
      <c r="J4857">
        <v>5.6</v>
      </c>
      <c r="K4857">
        <f>Table1[[#This Row],[Gross Earning]]-Table1[[#This Row],[Budget]]</f>
        <v>-83406809</v>
      </c>
    </row>
    <row r="4858" spans="1:11">
      <c r="A4858" t="s">
        <v>18107</v>
      </c>
      <c r="B4858" s="3">
        <v>2006</v>
      </c>
      <c r="C4858" t="s">
        <v>18103</v>
      </c>
      <c r="D4858" t="s">
        <v>18105</v>
      </c>
      <c r="E4858" t="s">
        <v>18111</v>
      </c>
      <c r="F4858" t="s">
        <v>585</v>
      </c>
      <c r="G4858">
        <v>113</v>
      </c>
      <c r="H4858">
        <v>617228</v>
      </c>
      <c r="I4858">
        <v>84450000</v>
      </c>
      <c r="J4858">
        <v>7.4</v>
      </c>
      <c r="K4858">
        <f>Table1[[#This Row],[Gross Earning]]-Table1[[#This Row],[Budget]]</f>
        <v>-83832772</v>
      </c>
    </row>
    <row r="4859" spans="1:11">
      <c r="A4859" t="s">
        <v>936</v>
      </c>
      <c r="B4859" s="3">
        <v>2006</v>
      </c>
      <c r="C4859" t="s">
        <v>935</v>
      </c>
      <c r="D4859" t="s">
        <v>471</v>
      </c>
      <c r="E4859" t="s">
        <v>37</v>
      </c>
      <c r="F4859" t="s">
        <v>95</v>
      </c>
      <c r="G4859">
        <v>85</v>
      </c>
      <c r="H4859">
        <v>64459316</v>
      </c>
      <c r="I4859">
        <v>149000000</v>
      </c>
      <c r="J4859">
        <v>6.7</v>
      </c>
      <c r="K4859">
        <f>Table1[[#This Row],[Gross Earning]]-Table1[[#This Row],[Budget]]</f>
        <v>-84540684</v>
      </c>
    </row>
    <row r="4860" spans="1:11">
      <c r="A4860" t="s">
        <v>2056</v>
      </c>
      <c r="B4860" s="3">
        <v>2004</v>
      </c>
      <c r="C4860" t="s">
        <v>2054</v>
      </c>
      <c r="D4860" t="s">
        <v>2055</v>
      </c>
      <c r="E4860" t="s">
        <v>37</v>
      </c>
      <c r="F4860" t="s">
        <v>39</v>
      </c>
      <c r="G4860">
        <v>137</v>
      </c>
      <c r="H4860">
        <v>22406362</v>
      </c>
      <c r="I4860">
        <v>107000000</v>
      </c>
      <c r="J4860">
        <v>6</v>
      </c>
      <c r="K4860">
        <f>Table1[[#This Row],[Gross Earning]]-Table1[[#This Row],[Budget]]</f>
        <v>-84593638</v>
      </c>
    </row>
    <row r="4861" spans="1:11">
      <c r="A4861" t="s">
        <v>1629</v>
      </c>
      <c r="B4861" s="3">
        <v>2004</v>
      </c>
      <c r="C4861" t="s">
        <v>1627</v>
      </c>
      <c r="D4861" t="s">
        <v>1628</v>
      </c>
      <c r="E4861" t="s">
        <v>37</v>
      </c>
      <c r="F4861" t="s">
        <v>95</v>
      </c>
      <c r="G4861">
        <v>120</v>
      </c>
      <c r="H4861">
        <v>24004159</v>
      </c>
      <c r="I4861">
        <v>110000000</v>
      </c>
      <c r="J4861">
        <v>5.8</v>
      </c>
      <c r="K4861">
        <f>Table1[[#This Row],[Gross Earning]]-Table1[[#This Row],[Budget]]</f>
        <v>-85995841</v>
      </c>
    </row>
    <row r="4862" spans="1:11">
      <c r="A4862" t="s">
        <v>531</v>
      </c>
      <c r="B4862" s="3">
        <v>1995</v>
      </c>
      <c r="C4862" t="s">
        <v>528</v>
      </c>
      <c r="D4862" t="s">
        <v>227</v>
      </c>
      <c r="E4862" t="s">
        <v>37</v>
      </c>
      <c r="F4862" t="s">
        <v>39</v>
      </c>
      <c r="G4862">
        <v>176</v>
      </c>
      <c r="H4862">
        <v>88246220</v>
      </c>
      <c r="I4862">
        <v>175000000</v>
      </c>
      <c r="J4862">
        <v>6.1</v>
      </c>
      <c r="K4862">
        <f>Table1[[#This Row],[Gross Earning]]-Table1[[#This Row],[Budget]]</f>
        <v>-86753780</v>
      </c>
    </row>
    <row r="4863" spans="1:11">
      <c r="A4863" t="s">
        <v>706</v>
      </c>
      <c r="B4863" s="3">
        <v>2010</v>
      </c>
      <c r="C4863" t="s">
        <v>703</v>
      </c>
      <c r="D4863" t="s">
        <v>148</v>
      </c>
      <c r="E4863" t="s">
        <v>37</v>
      </c>
      <c r="F4863" t="s">
        <v>95</v>
      </c>
      <c r="G4863">
        <v>109</v>
      </c>
      <c r="H4863">
        <v>63143812</v>
      </c>
      <c r="I4863">
        <v>150000000</v>
      </c>
      <c r="J4863">
        <v>6.1</v>
      </c>
      <c r="K4863">
        <f>Table1[[#This Row],[Gross Earning]]-Table1[[#This Row],[Budget]]</f>
        <v>-86856188</v>
      </c>
    </row>
    <row r="4864" spans="1:11">
      <c r="A4864" t="s">
        <v>2068</v>
      </c>
      <c r="B4864" s="3">
        <v>1995</v>
      </c>
      <c r="C4864" t="s">
        <v>2066</v>
      </c>
      <c r="D4864" t="s">
        <v>1628</v>
      </c>
      <c r="E4864" t="s">
        <v>37</v>
      </c>
      <c r="F4864" t="s">
        <v>39</v>
      </c>
      <c r="G4864">
        <v>124</v>
      </c>
      <c r="H4864">
        <v>11000000</v>
      </c>
      <c r="I4864">
        <v>98000000</v>
      </c>
      <c r="J4864">
        <v>5.6</v>
      </c>
      <c r="K4864">
        <f>Table1[[#This Row],[Gross Earning]]-Table1[[#This Row],[Budget]]</f>
        <v>-87000000</v>
      </c>
    </row>
    <row r="4865" spans="1:11">
      <c r="A4865" t="s">
        <v>1129</v>
      </c>
      <c r="B4865" s="3">
        <v>2016</v>
      </c>
      <c r="C4865" t="s">
        <v>389</v>
      </c>
      <c r="D4865" t="s">
        <v>200</v>
      </c>
      <c r="E4865" t="s">
        <v>37</v>
      </c>
      <c r="F4865" t="s">
        <v>95</v>
      </c>
      <c r="G4865">
        <v>117</v>
      </c>
      <c r="H4865">
        <v>52792307</v>
      </c>
      <c r="I4865">
        <v>140000000</v>
      </c>
      <c r="J4865">
        <v>6.8</v>
      </c>
      <c r="K4865">
        <f>Table1[[#This Row],[Gross Earning]]-Table1[[#This Row],[Budget]]</f>
        <v>-87207693</v>
      </c>
    </row>
    <row r="4866" spans="1:11">
      <c r="A4866" t="s">
        <v>896</v>
      </c>
      <c r="B4866" s="3">
        <v>2010</v>
      </c>
      <c r="C4866" t="s">
        <v>893</v>
      </c>
      <c r="D4866" t="s">
        <v>895</v>
      </c>
      <c r="E4866" t="s">
        <v>37</v>
      </c>
      <c r="F4866" t="s">
        <v>585</v>
      </c>
      <c r="G4866">
        <v>119</v>
      </c>
      <c r="H4866">
        <v>61937495</v>
      </c>
      <c r="I4866">
        <v>150000000</v>
      </c>
      <c r="J4866">
        <v>5.8</v>
      </c>
      <c r="K4866">
        <f>Table1[[#This Row],[Gross Earning]]-Table1[[#This Row],[Budget]]</f>
        <v>-88062505</v>
      </c>
    </row>
    <row r="4867" spans="1:11">
      <c r="A4867" t="s">
        <v>381</v>
      </c>
      <c r="B4867" s="3">
        <v>2013</v>
      </c>
      <c r="C4867" t="s">
        <v>378</v>
      </c>
      <c r="D4867" t="s">
        <v>73</v>
      </c>
      <c r="E4867" t="s">
        <v>37</v>
      </c>
      <c r="F4867" t="s">
        <v>39</v>
      </c>
      <c r="G4867">
        <v>131</v>
      </c>
      <c r="H4867">
        <v>101785482</v>
      </c>
      <c r="I4867">
        <v>190000000</v>
      </c>
      <c r="J4867">
        <v>7</v>
      </c>
      <c r="K4867">
        <f>Table1[[#This Row],[Gross Earning]]-Table1[[#This Row],[Budget]]</f>
        <v>-88214518</v>
      </c>
    </row>
    <row r="4868" spans="1:11">
      <c r="A4868" t="s">
        <v>14246</v>
      </c>
      <c r="B4868" s="3">
        <v>2004</v>
      </c>
      <c r="C4868" t="s">
        <v>1939</v>
      </c>
      <c r="D4868" t="s">
        <v>207</v>
      </c>
      <c r="E4868" t="s">
        <v>1946</v>
      </c>
      <c r="F4868" t="s">
        <v>39</v>
      </c>
      <c r="G4868">
        <v>119</v>
      </c>
      <c r="H4868">
        <v>11041228</v>
      </c>
      <c r="I4868">
        <v>100000000</v>
      </c>
      <c r="J4868">
        <v>7.6</v>
      </c>
      <c r="K4868">
        <f>Table1[[#This Row],[Gross Earning]]-Table1[[#This Row],[Budget]]</f>
        <v>-88958772</v>
      </c>
    </row>
    <row r="4869" spans="1:11">
      <c r="A4869" t="s">
        <v>1417</v>
      </c>
      <c r="B4869" s="3">
        <v>2010</v>
      </c>
      <c r="C4869" t="s">
        <v>1413</v>
      </c>
      <c r="D4869" t="s">
        <v>1415</v>
      </c>
      <c r="E4869" t="s">
        <v>37</v>
      </c>
      <c r="F4869" t="s">
        <v>39</v>
      </c>
      <c r="G4869">
        <v>121</v>
      </c>
      <c r="H4869">
        <v>30212620</v>
      </c>
      <c r="I4869">
        <v>120000000</v>
      </c>
      <c r="J4869">
        <v>5.3</v>
      </c>
      <c r="K4869">
        <f>Table1[[#This Row],[Gross Earning]]-Table1[[#This Row],[Budget]]</f>
        <v>-89787380</v>
      </c>
    </row>
    <row r="4870" spans="1:11">
      <c r="A4870" t="s">
        <v>2292</v>
      </c>
      <c r="B4870" s="3">
        <v>2010</v>
      </c>
      <c r="C4870" t="s">
        <v>2289</v>
      </c>
      <c r="D4870" t="s">
        <v>2290</v>
      </c>
      <c r="E4870" t="s">
        <v>37</v>
      </c>
      <c r="F4870" t="s">
        <v>95</v>
      </c>
      <c r="G4870">
        <v>110</v>
      </c>
      <c r="H4870">
        <v>190562</v>
      </c>
      <c r="I4870">
        <v>90000000</v>
      </c>
      <c r="J4870">
        <v>4.4000000000000004</v>
      </c>
      <c r="K4870">
        <f>Table1[[#This Row],[Gross Earning]]-Table1[[#This Row],[Budget]]</f>
        <v>-89809438</v>
      </c>
    </row>
    <row r="4871" spans="1:11">
      <c r="A4871" t="s">
        <v>1676</v>
      </c>
      <c r="B4871" s="3">
        <v>2005</v>
      </c>
      <c r="C4871" t="s">
        <v>278</v>
      </c>
      <c r="D4871" t="s">
        <v>1675</v>
      </c>
      <c r="E4871" t="s">
        <v>37</v>
      </c>
      <c r="F4871" t="s">
        <v>39</v>
      </c>
      <c r="G4871">
        <v>136</v>
      </c>
      <c r="H4871">
        <v>35799026</v>
      </c>
      <c r="I4871">
        <v>126000000</v>
      </c>
      <c r="J4871">
        <v>6.9</v>
      </c>
      <c r="K4871">
        <f>Table1[[#This Row],[Gross Earning]]-Table1[[#This Row],[Budget]]</f>
        <v>-90200974</v>
      </c>
    </row>
    <row r="4872" spans="1:11">
      <c r="A4872" t="s">
        <v>2242</v>
      </c>
      <c r="B4872" s="3">
        <v>2001</v>
      </c>
      <c r="C4872" t="s">
        <v>1739</v>
      </c>
      <c r="D4872" t="s">
        <v>334</v>
      </c>
      <c r="E4872" t="s">
        <v>37</v>
      </c>
      <c r="F4872" t="s">
        <v>585</v>
      </c>
      <c r="G4872">
        <v>114</v>
      </c>
      <c r="H4872">
        <v>26871</v>
      </c>
      <c r="I4872">
        <v>92000000</v>
      </c>
      <c r="J4872">
        <v>7</v>
      </c>
      <c r="K4872">
        <f>Table1[[#This Row],[Gross Earning]]-Table1[[#This Row],[Budget]]</f>
        <v>-91973129</v>
      </c>
    </row>
    <row r="4873" spans="1:11">
      <c r="A4873" t="s">
        <v>718</v>
      </c>
      <c r="B4873" s="3">
        <v>2016</v>
      </c>
      <c r="C4873" t="s">
        <v>717</v>
      </c>
      <c r="D4873" t="s">
        <v>200</v>
      </c>
      <c r="E4873" t="s">
        <v>37</v>
      </c>
      <c r="F4873" t="s">
        <v>95</v>
      </c>
      <c r="G4873">
        <v>113</v>
      </c>
      <c r="H4873">
        <v>76846624</v>
      </c>
      <c r="I4873">
        <v>170000000</v>
      </c>
      <c r="J4873">
        <v>6.4</v>
      </c>
      <c r="K4873">
        <f>Table1[[#This Row],[Gross Earning]]-Table1[[#This Row],[Budget]]</f>
        <v>-93153376</v>
      </c>
    </row>
    <row r="4874" spans="1:11">
      <c r="A4874" t="s">
        <v>1942</v>
      </c>
      <c r="B4874" s="3">
        <v>2011</v>
      </c>
      <c r="C4874" t="s">
        <v>1939</v>
      </c>
      <c r="D4874" t="s">
        <v>1941</v>
      </c>
      <c r="E4874" t="s">
        <v>1946</v>
      </c>
      <c r="F4874" t="s">
        <v>585</v>
      </c>
      <c r="G4874">
        <v>146</v>
      </c>
      <c r="H4874">
        <v>9213</v>
      </c>
      <c r="I4874">
        <v>94000000</v>
      </c>
      <c r="J4874">
        <v>7.6</v>
      </c>
      <c r="K4874">
        <f>Table1[[#This Row],[Gross Earning]]-Table1[[#This Row],[Budget]]</f>
        <v>-93990787</v>
      </c>
    </row>
    <row r="4875" spans="1:11">
      <c r="A4875" t="s">
        <v>191</v>
      </c>
      <c r="B4875" s="3">
        <v>2010</v>
      </c>
      <c r="C4875" t="s">
        <v>187</v>
      </c>
      <c r="D4875" t="s">
        <v>189</v>
      </c>
      <c r="E4875" t="s">
        <v>37</v>
      </c>
      <c r="F4875" t="s">
        <v>39</v>
      </c>
      <c r="G4875">
        <v>156</v>
      </c>
      <c r="H4875">
        <v>105219735</v>
      </c>
      <c r="I4875">
        <v>200000000</v>
      </c>
      <c r="J4875">
        <v>6.7</v>
      </c>
      <c r="K4875">
        <f>Table1[[#This Row],[Gross Earning]]-Table1[[#This Row],[Budget]]</f>
        <v>-94780265</v>
      </c>
    </row>
    <row r="4876" spans="1:11">
      <c r="A4876" t="s">
        <v>1905</v>
      </c>
      <c r="B4876" s="3">
        <v>2002</v>
      </c>
      <c r="C4876" t="s">
        <v>1902</v>
      </c>
      <c r="D4876" t="s">
        <v>1904</v>
      </c>
      <c r="E4876" t="s">
        <v>37</v>
      </c>
      <c r="F4876" t="s">
        <v>39</v>
      </c>
      <c r="G4876">
        <v>95</v>
      </c>
      <c r="H4876">
        <v>4411102</v>
      </c>
      <c r="I4876">
        <v>100000000</v>
      </c>
      <c r="J4876">
        <v>3.8</v>
      </c>
      <c r="K4876">
        <f>Table1[[#This Row],[Gross Earning]]-Table1[[#This Row],[Budget]]</f>
        <v>-95588898</v>
      </c>
    </row>
    <row r="4877" spans="1:11">
      <c r="A4877" t="s">
        <v>490</v>
      </c>
      <c r="B4877" s="3">
        <v>2011</v>
      </c>
      <c r="C4877" t="s">
        <v>487</v>
      </c>
      <c r="D4877" t="s">
        <v>488</v>
      </c>
      <c r="E4877" t="s">
        <v>37</v>
      </c>
      <c r="F4877" t="s">
        <v>95</v>
      </c>
      <c r="G4877">
        <v>126</v>
      </c>
      <c r="H4877">
        <v>73820094</v>
      </c>
      <c r="I4877">
        <v>170000000</v>
      </c>
      <c r="J4877">
        <v>7.5</v>
      </c>
      <c r="K4877">
        <f>Table1[[#This Row],[Gross Earning]]-Table1[[#This Row],[Budget]]</f>
        <v>-96179906</v>
      </c>
    </row>
    <row r="4878" spans="1:11">
      <c r="A4878" t="s">
        <v>1259</v>
      </c>
      <c r="B4878" s="3">
        <v>2013</v>
      </c>
      <c r="C4878" t="s">
        <v>1257</v>
      </c>
      <c r="D4878" t="s">
        <v>1258</v>
      </c>
      <c r="E4878" t="s">
        <v>37</v>
      </c>
      <c r="F4878" t="s">
        <v>39</v>
      </c>
      <c r="G4878">
        <v>96</v>
      </c>
      <c r="H4878">
        <v>33592415</v>
      </c>
      <c r="I4878">
        <v>130000000</v>
      </c>
      <c r="J4878">
        <v>5.6</v>
      </c>
      <c r="K4878">
        <f>Table1[[#This Row],[Gross Earning]]-Table1[[#This Row],[Budget]]</f>
        <v>-96407585</v>
      </c>
    </row>
    <row r="4879" spans="1:11">
      <c r="A4879" t="s">
        <v>607</v>
      </c>
      <c r="B4879" s="3">
        <v>2015</v>
      </c>
      <c r="C4879" t="s">
        <v>604</v>
      </c>
      <c r="D4879" t="s">
        <v>606</v>
      </c>
      <c r="E4879" t="s">
        <v>37</v>
      </c>
      <c r="F4879" t="s">
        <v>95</v>
      </c>
      <c r="G4879">
        <v>130</v>
      </c>
      <c r="H4879">
        <v>93417865</v>
      </c>
      <c r="I4879">
        <v>190000000</v>
      </c>
      <c r="J4879">
        <v>6.5</v>
      </c>
      <c r="K4879">
        <f>Table1[[#This Row],[Gross Earning]]-Table1[[#This Row],[Budget]]</f>
        <v>-96582135</v>
      </c>
    </row>
    <row r="4880" spans="1:11">
      <c r="A4880" t="s">
        <v>13841</v>
      </c>
      <c r="B4880" s="3">
        <v>2000</v>
      </c>
      <c r="C4880" t="s">
        <v>13839</v>
      </c>
      <c r="D4880" t="s">
        <v>214</v>
      </c>
      <c r="E4880" t="s">
        <v>1464</v>
      </c>
      <c r="F4880" t="s">
        <v>585</v>
      </c>
      <c r="G4880">
        <v>112</v>
      </c>
      <c r="H4880">
        <v>3058380</v>
      </c>
      <c r="I4880">
        <v>100000000</v>
      </c>
      <c r="J4880">
        <v>7.3</v>
      </c>
      <c r="K4880">
        <f>Table1[[#This Row],[Gross Earning]]-Table1[[#This Row],[Budget]]</f>
        <v>-96941620</v>
      </c>
    </row>
    <row r="4881" spans="1:11">
      <c r="A4881" t="s">
        <v>713</v>
      </c>
      <c r="B4881" s="3">
        <v>2006</v>
      </c>
      <c r="C4881" t="s">
        <v>710</v>
      </c>
      <c r="D4881" t="s">
        <v>712</v>
      </c>
      <c r="E4881" t="s">
        <v>37</v>
      </c>
      <c r="F4881" t="s">
        <v>39</v>
      </c>
      <c r="G4881">
        <v>98</v>
      </c>
      <c r="H4881">
        <v>60655503</v>
      </c>
      <c r="I4881">
        <v>160000000</v>
      </c>
      <c r="J4881">
        <v>5.6</v>
      </c>
      <c r="K4881">
        <f>Table1[[#This Row],[Gross Earning]]-Table1[[#This Row],[Budget]]</f>
        <v>-99344497</v>
      </c>
    </row>
    <row r="4882" spans="1:11">
      <c r="A4882" t="s">
        <v>2158</v>
      </c>
      <c r="B4882" s="3">
        <v>2016</v>
      </c>
      <c r="C4882" t="s">
        <v>2156</v>
      </c>
      <c r="D4882" t="s">
        <v>2157</v>
      </c>
      <c r="E4882" t="s">
        <v>37</v>
      </c>
      <c r="F4882" t="s">
        <v>39</v>
      </c>
      <c r="G4882">
        <v>141</v>
      </c>
      <c r="I4882">
        <v>100000000</v>
      </c>
      <c r="J4882">
        <v>6.1</v>
      </c>
      <c r="K4882">
        <f>Table1[[#This Row],[Gross Earning]]-Table1[[#This Row],[Budget]]</f>
        <v>-100000000</v>
      </c>
    </row>
    <row r="4883" spans="1:11">
      <c r="A4883" t="s">
        <v>2158</v>
      </c>
      <c r="B4883" s="3">
        <v>2016</v>
      </c>
      <c r="C4883" t="s">
        <v>2156</v>
      </c>
      <c r="D4883" t="s">
        <v>2157</v>
      </c>
      <c r="E4883" t="s">
        <v>37</v>
      </c>
      <c r="F4883" t="s">
        <v>39</v>
      </c>
      <c r="G4883">
        <v>141</v>
      </c>
      <c r="I4883">
        <v>100000000</v>
      </c>
      <c r="J4883">
        <v>6</v>
      </c>
      <c r="K4883">
        <f>Table1[[#This Row],[Gross Earning]]-Table1[[#This Row],[Budget]]</f>
        <v>-100000000</v>
      </c>
    </row>
    <row r="4884" spans="1:11">
      <c r="A4884" t="s">
        <v>1869</v>
      </c>
      <c r="B4884" s="3">
        <v>2002</v>
      </c>
      <c r="C4884" t="s">
        <v>1658</v>
      </c>
      <c r="D4884" t="s">
        <v>416</v>
      </c>
      <c r="E4884" t="s">
        <v>37</v>
      </c>
      <c r="F4884" t="s">
        <v>95</v>
      </c>
      <c r="G4884">
        <v>95</v>
      </c>
      <c r="H4884">
        <v>38120554</v>
      </c>
      <c r="I4884">
        <v>140000000</v>
      </c>
      <c r="J4884">
        <v>7.1</v>
      </c>
      <c r="K4884">
        <f>Table1[[#This Row],[Gross Earning]]-Table1[[#This Row],[Budget]]</f>
        <v>-101879446</v>
      </c>
    </row>
    <row r="4885" spans="1:11">
      <c r="A4885" t="s">
        <v>13560</v>
      </c>
      <c r="B4885" s="3">
        <v>2002</v>
      </c>
      <c r="C4885" t="s">
        <v>5428</v>
      </c>
      <c r="D4885" t="s">
        <v>13559</v>
      </c>
      <c r="E4885" t="s">
        <v>37</v>
      </c>
      <c r="F4885" t="s">
        <v>5613</v>
      </c>
      <c r="G4885">
        <v>132</v>
      </c>
      <c r="H4885">
        <v>274299</v>
      </c>
      <c r="I4885">
        <v>103000000</v>
      </c>
      <c r="J4885">
        <v>7.3</v>
      </c>
      <c r="K4885">
        <f>Table1[[#This Row],[Gross Earning]]-Table1[[#This Row],[Budget]]</f>
        <v>-102725701</v>
      </c>
    </row>
    <row r="4886" spans="1:11">
      <c r="A4886" t="s">
        <v>1047</v>
      </c>
      <c r="B4886" s="3">
        <v>2005</v>
      </c>
      <c r="C4886" t="s">
        <v>499</v>
      </c>
      <c r="D4886" t="s">
        <v>227</v>
      </c>
      <c r="E4886" t="s">
        <v>37</v>
      </c>
      <c r="F4886" t="s">
        <v>39</v>
      </c>
      <c r="G4886">
        <v>121</v>
      </c>
      <c r="H4886">
        <v>31704416</v>
      </c>
      <c r="I4886">
        <v>135000000</v>
      </c>
      <c r="J4886">
        <v>5</v>
      </c>
      <c r="K4886">
        <f>Table1[[#This Row],[Gross Earning]]-Table1[[#This Row],[Budget]]</f>
        <v>-103295584</v>
      </c>
    </row>
    <row r="4887" spans="1:11">
      <c r="A4887" t="s">
        <v>1084</v>
      </c>
      <c r="B4887" s="3">
        <v>2001</v>
      </c>
      <c r="C4887" t="s">
        <v>1081</v>
      </c>
      <c r="D4887" t="s">
        <v>1083</v>
      </c>
      <c r="E4887" t="s">
        <v>37</v>
      </c>
      <c r="F4887" t="s">
        <v>39</v>
      </c>
      <c r="G4887">
        <v>106</v>
      </c>
      <c r="H4887">
        <v>32131830</v>
      </c>
      <c r="I4887">
        <v>137000000</v>
      </c>
      <c r="J4887">
        <v>6.4</v>
      </c>
      <c r="K4887">
        <f>Table1[[#This Row],[Gross Earning]]-Table1[[#This Row],[Budget]]</f>
        <v>-104868170</v>
      </c>
    </row>
    <row r="4888" spans="1:11">
      <c r="A4888" t="s">
        <v>1041</v>
      </c>
      <c r="B4888" s="3">
        <v>2016</v>
      </c>
      <c r="C4888" t="s">
        <v>1039</v>
      </c>
      <c r="D4888" t="s">
        <v>42</v>
      </c>
      <c r="E4888" t="s">
        <v>37</v>
      </c>
      <c r="F4888" t="s">
        <v>39</v>
      </c>
      <c r="G4888">
        <v>126</v>
      </c>
      <c r="H4888">
        <v>31141074</v>
      </c>
      <c r="I4888">
        <v>140000000</v>
      </c>
      <c r="J4888">
        <v>5.5</v>
      </c>
      <c r="K4888">
        <f>Table1[[#This Row],[Gross Earning]]-Table1[[#This Row],[Budget]]</f>
        <v>-108858926</v>
      </c>
    </row>
    <row r="4889" spans="1:11">
      <c r="A4889" t="s">
        <v>374</v>
      </c>
      <c r="B4889" s="3">
        <v>2010</v>
      </c>
      <c r="C4889" t="s">
        <v>371</v>
      </c>
      <c r="D4889" t="s">
        <v>245</v>
      </c>
      <c r="E4889" t="s">
        <v>37</v>
      </c>
      <c r="F4889" t="s">
        <v>39</v>
      </c>
      <c r="G4889">
        <v>116</v>
      </c>
      <c r="H4889">
        <v>90755643</v>
      </c>
      <c r="I4889">
        <v>200000000</v>
      </c>
      <c r="J4889">
        <v>6.6</v>
      </c>
      <c r="K4889">
        <f>Table1[[#This Row],[Gross Earning]]-Table1[[#This Row],[Budget]]</f>
        <v>-109244357</v>
      </c>
    </row>
    <row r="4890" spans="1:11">
      <c r="A4890" s="4" t="s">
        <v>202</v>
      </c>
      <c r="B4890" s="3">
        <v>2007</v>
      </c>
      <c r="C4890" t="s">
        <v>198</v>
      </c>
      <c r="D4890" t="s">
        <v>200</v>
      </c>
      <c r="E4890" t="s">
        <v>37</v>
      </c>
      <c r="F4890" t="s">
        <v>39</v>
      </c>
      <c r="G4890">
        <v>113</v>
      </c>
      <c r="H4890">
        <v>70083519</v>
      </c>
      <c r="I4890">
        <v>180000000</v>
      </c>
      <c r="J4890">
        <v>6.1</v>
      </c>
      <c r="K4890">
        <f>Table1[[#This Row],[Gross Earning]]-Table1[[#This Row],[Budget]]</f>
        <v>-109916481</v>
      </c>
    </row>
    <row r="4891" spans="1:11">
      <c r="A4891" t="s">
        <v>1608</v>
      </c>
      <c r="B4891" s="3">
        <v>1997</v>
      </c>
      <c r="C4891" t="s">
        <v>1605</v>
      </c>
      <c r="D4891" t="s">
        <v>1606</v>
      </c>
      <c r="E4891" t="s">
        <v>37</v>
      </c>
      <c r="F4891" t="s">
        <v>39</v>
      </c>
      <c r="G4891">
        <v>121</v>
      </c>
      <c r="H4891">
        <v>48068396</v>
      </c>
      <c r="I4891">
        <v>160000000</v>
      </c>
      <c r="J4891">
        <v>3.7</v>
      </c>
      <c r="K4891">
        <f>Table1[[#This Row],[Gross Earning]]-Table1[[#This Row],[Budget]]</f>
        <v>-111931604</v>
      </c>
    </row>
    <row r="4892" spans="1:11">
      <c r="A4892" t="s">
        <v>731</v>
      </c>
      <c r="B4892" s="3">
        <v>2016</v>
      </c>
      <c r="C4892" t="s">
        <v>728</v>
      </c>
      <c r="D4892" t="s">
        <v>42</v>
      </c>
      <c r="E4892" t="s">
        <v>37</v>
      </c>
      <c r="F4892" t="s">
        <v>39</v>
      </c>
      <c r="G4892">
        <v>123</v>
      </c>
      <c r="H4892">
        <v>46978995</v>
      </c>
      <c r="I4892">
        <v>160000000</v>
      </c>
      <c r="J4892">
        <v>7.3</v>
      </c>
      <c r="K4892">
        <f>Table1[[#This Row],[Gross Earning]]-Table1[[#This Row],[Budget]]</f>
        <v>-113021005</v>
      </c>
    </row>
    <row r="4893" spans="1:11">
      <c r="A4893" t="s">
        <v>942</v>
      </c>
      <c r="B4893" s="3">
        <v>2015</v>
      </c>
      <c r="C4893" t="s">
        <v>940</v>
      </c>
      <c r="D4893" t="s">
        <v>200</v>
      </c>
      <c r="E4893" t="s">
        <v>37</v>
      </c>
      <c r="F4893" t="s">
        <v>95</v>
      </c>
      <c r="G4893">
        <v>111</v>
      </c>
      <c r="H4893">
        <v>34964818</v>
      </c>
      <c r="I4893">
        <v>150000000</v>
      </c>
      <c r="J4893">
        <v>5.8</v>
      </c>
      <c r="K4893">
        <f>Table1[[#This Row],[Gross Earning]]-Table1[[#This Row],[Budget]]</f>
        <v>-115035182</v>
      </c>
    </row>
    <row r="4894" spans="1:11">
      <c r="A4894" t="s">
        <v>19694</v>
      </c>
      <c r="B4894" s="3">
        <v>2006</v>
      </c>
      <c r="C4894" t="s">
        <v>19692</v>
      </c>
      <c r="D4894" t="s">
        <v>1415</v>
      </c>
      <c r="E4894" t="s">
        <v>5611</v>
      </c>
      <c r="F4894" t="s">
        <v>39</v>
      </c>
      <c r="G4894">
        <v>144</v>
      </c>
      <c r="I4894">
        <v>120000000</v>
      </c>
      <c r="J4894">
        <v>8.1999999999999993</v>
      </c>
      <c r="K4894">
        <f>Table1[[#This Row],[Gross Earning]]-Table1[[#This Row],[Budget]]</f>
        <v>-120000000</v>
      </c>
    </row>
    <row r="4895" spans="1:11">
      <c r="A4895" t="s">
        <v>763</v>
      </c>
      <c r="B4895" s="3">
        <v>2004</v>
      </c>
      <c r="C4895" t="s">
        <v>760</v>
      </c>
      <c r="D4895" t="s">
        <v>761</v>
      </c>
      <c r="E4895" t="s">
        <v>37</v>
      </c>
      <c r="F4895" t="s">
        <v>585</v>
      </c>
      <c r="G4895">
        <v>206</v>
      </c>
      <c r="H4895">
        <v>34293771</v>
      </c>
      <c r="I4895">
        <v>155000000</v>
      </c>
      <c r="J4895">
        <v>5.5</v>
      </c>
      <c r="K4895">
        <f>Table1[[#This Row],[Gross Earning]]-Table1[[#This Row],[Budget]]</f>
        <v>-120706229</v>
      </c>
    </row>
    <row r="4896" spans="1:11">
      <c r="A4896" t="s">
        <v>137</v>
      </c>
      <c r="B4896" s="3">
        <v>2013</v>
      </c>
      <c r="C4896" t="s">
        <v>40</v>
      </c>
      <c r="D4896" t="s">
        <v>136</v>
      </c>
      <c r="E4896" t="s">
        <v>37</v>
      </c>
      <c r="F4896" t="s">
        <v>39</v>
      </c>
      <c r="G4896">
        <v>150</v>
      </c>
      <c r="H4896">
        <v>89289910</v>
      </c>
      <c r="I4896">
        <v>215000000</v>
      </c>
      <c r="J4896">
        <v>6.5</v>
      </c>
      <c r="K4896">
        <f>Table1[[#This Row],[Gross Earning]]-Table1[[#This Row],[Budget]]</f>
        <v>-125710090</v>
      </c>
    </row>
    <row r="4897" spans="1:11">
      <c r="A4897" t="s">
        <v>931</v>
      </c>
      <c r="B4897" s="3">
        <v>2011</v>
      </c>
      <c r="C4897" t="s">
        <v>928</v>
      </c>
      <c r="D4897" t="s">
        <v>478</v>
      </c>
      <c r="E4897" t="s">
        <v>37</v>
      </c>
      <c r="F4897" t="s">
        <v>95</v>
      </c>
      <c r="G4897">
        <v>88</v>
      </c>
      <c r="H4897">
        <v>21379315</v>
      </c>
      <c r="I4897">
        <v>150000000</v>
      </c>
      <c r="J4897">
        <v>5.4</v>
      </c>
      <c r="K4897">
        <f>Table1[[#This Row],[Gross Earning]]-Table1[[#This Row],[Budget]]</f>
        <v>-128620685</v>
      </c>
    </row>
    <row r="4898" spans="1:11">
      <c r="A4898" t="s">
        <v>445</v>
      </c>
      <c r="B4898" s="3">
        <v>2015</v>
      </c>
      <c r="C4898" t="s">
        <v>443</v>
      </c>
      <c r="D4898" t="s">
        <v>73</v>
      </c>
      <c r="E4898" t="s">
        <v>37</v>
      </c>
      <c r="F4898" t="s">
        <v>39</v>
      </c>
      <c r="G4898">
        <v>127</v>
      </c>
      <c r="H4898">
        <v>47375327</v>
      </c>
      <c r="I4898">
        <v>176000000</v>
      </c>
      <c r="J4898">
        <v>5.4</v>
      </c>
      <c r="K4898">
        <f>Table1[[#This Row],[Gross Earning]]-Table1[[#This Row],[Budget]]</f>
        <v>-128624673</v>
      </c>
    </row>
    <row r="4899" spans="1:11">
      <c r="A4899" t="s">
        <v>360</v>
      </c>
      <c r="B4899" s="3">
        <v>2013</v>
      </c>
      <c r="C4899" t="s">
        <v>118</v>
      </c>
      <c r="D4899" t="s">
        <v>173</v>
      </c>
      <c r="E4899" t="s">
        <v>37</v>
      </c>
      <c r="F4899" t="s">
        <v>39</v>
      </c>
      <c r="G4899">
        <v>114</v>
      </c>
      <c r="H4899">
        <v>65171860</v>
      </c>
      <c r="I4899">
        <v>195000000</v>
      </c>
      <c r="J4899">
        <v>6.3</v>
      </c>
      <c r="K4899">
        <f>Table1[[#This Row],[Gross Earning]]-Table1[[#This Row],[Budget]]</f>
        <v>-129828140</v>
      </c>
    </row>
    <row r="4900" spans="1:11">
      <c r="A4900" t="s">
        <v>589</v>
      </c>
      <c r="B4900" s="3">
        <v>2013</v>
      </c>
      <c r="C4900" t="s">
        <v>586</v>
      </c>
      <c r="D4900" t="s">
        <v>558</v>
      </c>
      <c r="E4900" t="s">
        <v>37</v>
      </c>
      <c r="F4900" t="s">
        <v>39</v>
      </c>
      <c r="G4900">
        <v>128</v>
      </c>
      <c r="H4900">
        <v>38297305</v>
      </c>
      <c r="I4900">
        <v>175000000</v>
      </c>
      <c r="J4900">
        <v>6.3</v>
      </c>
      <c r="K4900">
        <f>Table1[[#This Row],[Gross Earning]]-Table1[[#This Row],[Budget]]</f>
        <v>-136702695</v>
      </c>
    </row>
    <row r="4901" spans="1:11">
      <c r="A4901" t="s">
        <v>11469</v>
      </c>
      <c r="B4901" s="3">
        <v>1998</v>
      </c>
      <c r="C4901" t="s">
        <v>6827</v>
      </c>
      <c r="D4901" t="s">
        <v>11467</v>
      </c>
      <c r="E4901" t="s">
        <v>1464</v>
      </c>
      <c r="G4901">
        <v>118</v>
      </c>
      <c r="H4901">
        <v>146072</v>
      </c>
      <c r="I4901">
        <v>140000000</v>
      </c>
      <c r="J4901">
        <v>6</v>
      </c>
      <c r="K4901">
        <f>Table1[[#This Row],[Gross Earning]]-Table1[[#This Row],[Budget]]</f>
        <v>-139853928</v>
      </c>
    </row>
    <row r="4902" spans="1:11">
      <c r="A4902" t="s">
        <v>229</v>
      </c>
      <c r="B4902" s="3">
        <v>2012</v>
      </c>
      <c r="C4902" t="s">
        <v>225</v>
      </c>
      <c r="D4902" t="s">
        <v>227</v>
      </c>
      <c r="E4902" t="s">
        <v>37</v>
      </c>
      <c r="F4902" t="s">
        <v>39</v>
      </c>
      <c r="G4902">
        <v>131</v>
      </c>
      <c r="H4902">
        <v>65173160</v>
      </c>
      <c r="I4902">
        <v>209000000</v>
      </c>
      <c r="J4902">
        <v>5.9</v>
      </c>
      <c r="K4902">
        <f>Table1[[#This Row],[Gross Earning]]-Table1[[#This Row],[Budget]]</f>
        <v>-143826840</v>
      </c>
    </row>
    <row r="4903" spans="1:11">
      <c r="A4903" t="s">
        <v>8985</v>
      </c>
      <c r="B4903" s="3">
        <v>2001</v>
      </c>
      <c r="C4903" t="s">
        <v>2888</v>
      </c>
      <c r="D4903" t="s">
        <v>67</v>
      </c>
      <c r="E4903" t="s">
        <v>37</v>
      </c>
      <c r="F4903" t="s">
        <v>277</v>
      </c>
      <c r="G4903">
        <v>81</v>
      </c>
      <c r="H4903">
        <v>10762178</v>
      </c>
      <c r="I4903">
        <v>160000000</v>
      </c>
      <c r="J4903">
        <v>8</v>
      </c>
      <c r="K4903">
        <f>Table1[[#This Row],[Gross Earning]]-Table1[[#This Row],[Budget]]</f>
        <v>-149237822</v>
      </c>
    </row>
    <row r="4904" spans="1:11">
      <c r="A4904" t="s">
        <v>18390</v>
      </c>
      <c r="B4904" s="3">
        <v>2009</v>
      </c>
      <c r="C4904" t="s">
        <v>18388</v>
      </c>
      <c r="D4904" t="s">
        <v>2527</v>
      </c>
      <c r="E4904" t="s">
        <v>5611</v>
      </c>
      <c r="G4904">
        <v>133</v>
      </c>
      <c r="H4904">
        <v>199228</v>
      </c>
      <c r="I4904">
        <v>150000000</v>
      </c>
      <c r="J4904">
        <v>7.2</v>
      </c>
      <c r="K4904">
        <f>Table1[[#This Row],[Gross Earning]]-Table1[[#This Row],[Budget]]</f>
        <v>-149800772</v>
      </c>
    </row>
    <row r="4905" spans="1:11">
      <c r="A4905" t="s">
        <v>20699</v>
      </c>
      <c r="B4905" s="3">
        <v>2015</v>
      </c>
      <c r="C4905" t="s">
        <v>20696</v>
      </c>
      <c r="D4905" t="s">
        <v>1681</v>
      </c>
      <c r="E4905" t="s">
        <v>20702</v>
      </c>
      <c r="G4905">
        <v>155</v>
      </c>
      <c r="I4905">
        <v>150000000</v>
      </c>
      <c r="J4905">
        <v>5.0999999999999996</v>
      </c>
      <c r="K4905">
        <f>Table1[[#This Row],[Gross Earning]]-Table1[[#This Row],[Budget]]</f>
        <v>-150000000</v>
      </c>
    </row>
    <row r="4906" spans="1:11">
      <c r="A4906" t="s">
        <v>629</v>
      </c>
      <c r="B4906" s="3">
        <v>2004</v>
      </c>
      <c r="C4906" t="s">
        <v>435</v>
      </c>
      <c r="D4906" t="s">
        <v>628</v>
      </c>
      <c r="E4906" t="s">
        <v>37</v>
      </c>
      <c r="F4906" t="s">
        <v>277</v>
      </c>
      <c r="G4906">
        <v>100</v>
      </c>
      <c r="H4906">
        <v>665426</v>
      </c>
      <c r="I4906">
        <v>165000000</v>
      </c>
      <c r="J4906">
        <v>6.6</v>
      </c>
      <c r="K4906">
        <f>Table1[[#This Row],[Gross Earning]]-Table1[[#This Row],[Budget]]</f>
        <v>-164334574</v>
      </c>
    </row>
    <row r="4907" spans="1:11">
      <c r="A4907" t="s">
        <v>17335</v>
      </c>
      <c r="B4907" s="3">
        <v>2005</v>
      </c>
      <c r="C4907" t="s">
        <v>17333</v>
      </c>
      <c r="D4907" t="s">
        <v>464</v>
      </c>
      <c r="E4907" t="s">
        <v>13246</v>
      </c>
      <c r="F4907" t="s">
        <v>585</v>
      </c>
      <c r="G4907">
        <v>111</v>
      </c>
      <c r="H4907">
        <v>11905519</v>
      </c>
      <c r="I4907">
        <v>200000000</v>
      </c>
      <c r="J4907">
        <v>7.1</v>
      </c>
      <c r="K4907">
        <f>Table1[[#This Row],[Gross Earning]]-Table1[[#This Row],[Budget]]</f>
        <v>-188094481</v>
      </c>
    </row>
    <row r="4908" spans="1:11">
      <c r="A4908" t="s">
        <v>75</v>
      </c>
      <c r="B4908" s="3">
        <v>2012</v>
      </c>
      <c r="C4908" t="s">
        <v>71</v>
      </c>
      <c r="D4908" t="s">
        <v>73</v>
      </c>
      <c r="E4908" t="s">
        <v>37</v>
      </c>
      <c r="F4908" t="s">
        <v>39</v>
      </c>
      <c r="G4908">
        <v>132</v>
      </c>
      <c r="H4908">
        <v>73058679</v>
      </c>
      <c r="I4908">
        <v>263700000</v>
      </c>
      <c r="J4908">
        <v>6.6</v>
      </c>
      <c r="K4908">
        <f>Table1[[#This Row],[Gross Earning]]-Table1[[#This Row],[Budget]]</f>
        <v>-190641321</v>
      </c>
    </row>
    <row r="4909" spans="1:11">
      <c r="A4909" t="s">
        <v>13242</v>
      </c>
      <c r="B4909" s="3">
        <v>2008</v>
      </c>
      <c r="C4909" t="s">
        <v>13239</v>
      </c>
      <c r="D4909" t="s">
        <v>1325</v>
      </c>
      <c r="E4909" t="s">
        <v>13246</v>
      </c>
      <c r="F4909" t="s">
        <v>585</v>
      </c>
      <c r="G4909">
        <v>110</v>
      </c>
      <c r="H4909">
        <v>102055</v>
      </c>
      <c r="I4909">
        <v>300000000</v>
      </c>
      <c r="J4909">
        <v>6.2</v>
      </c>
      <c r="K4909">
        <f>Table1[[#This Row],[Gross Earning]]-Table1[[#This Row],[Budget]]</f>
        <v>-299897945</v>
      </c>
    </row>
    <row r="4910" spans="1:11">
      <c r="A4910" t="s">
        <v>5414</v>
      </c>
      <c r="B4910" s="3">
        <v>1999</v>
      </c>
      <c r="C4910" t="s">
        <v>1971</v>
      </c>
      <c r="D4910" t="s">
        <v>3430</v>
      </c>
      <c r="E4910" t="s">
        <v>37</v>
      </c>
      <c r="F4910" t="s">
        <v>585</v>
      </c>
      <c r="G4910">
        <v>158</v>
      </c>
      <c r="H4910">
        <v>14131298</v>
      </c>
      <c r="I4910">
        <v>390000000</v>
      </c>
      <c r="J4910">
        <v>6.4</v>
      </c>
      <c r="K4910">
        <f>Table1[[#This Row],[Gross Earning]]-Table1[[#This Row],[Budget]]</f>
        <v>-375868702</v>
      </c>
    </row>
    <row r="4911" spans="1:11">
      <c r="A4911" t="s">
        <v>15744</v>
      </c>
      <c r="B4911" s="3">
        <v>2001</v>
      </c>
      <c r="C4911" t="s">
        <v>15742</v>
      </c>
      <c r="D4911" t="s">
        <v>1098</v>
      </c>
      <c r="E4911" t="s">
        <v>13246</v>
      </c>
      <c r="F4911" t="s">
        <v>585</v>
      </c>
      <c r="G4911">
        <v>300</v>
      </c>
      <c r="H4911">
        <v>454255</v>
      </c>
      <c r="I4911">
        <v>400000000</v>
      </c>
      <c r="J4911">
        <v>6.6</v>
      </c>
      <c r="K4911">
        <f>Table1[[#This Row],[Gross Earning]]-Table1[[#This Row],[Budget]]</f>
        <v>-399545745</v>
      </c>
    </row>
    <row r="4912" spans="1:11">
      <c r="A4912" t="s">
        <v>6951</v>
      </c>
      <c r="B4912" s="3">
        <v>2008</v>
      </c>
      <c r="C4912" t="s">
        <v>1340</v>
      </c>
      <c r="D4912" t="s">
        <v>1098</v>
      </c>
      <c r="E4912" t="s">
        <v>1946</v>
      </c>
      <c r="F4912" t="s">
        <v>585</v>
      </c>
      <c r="G4912">
        <v>150</v>
      </c>
      <c r="H4912">
        <v>626809</v>
      </c>
      <c r="I4912">
        <v>553632000</v>
      </c>
      <c r="J4912">
        <v>7.4</v>
      </c>
      <c r="K4912">
        <f>Table1[[#This Row],[Gross Earning]]-Table1[[#This Row],[Budget]]</f>
        <v>-553005191</v>
      </c>
    </row>
    <row r="4913" spans="1:11">
      <c r="A4913" t="s">
        <v>15573</v>
      </c>
      <c r="B4913" s="3">
        <v>2010</v>
      </c>
      <c r="C4913" t="s">
        <v>15569</v>
      </c>
      <c r="D4913" t="s">
        <v>15571</v>
      </c>
      <c r="E4913" t="s">
        <v>37</v>
      </c>
      <c r="G4913">
        <v>90</v>
      </c>
      <c r="H4913">
        <v>1602466</v>
      </c>
      <c r="I4913">
        <v>600000000</v>
      </c>
      <c r="J4913">
        <v>6</v>
      </c>
      <c r="K4913">
        <f>Table1[[#This Row],[Gross Earning]]-Table1[[#This Row],[Budget]]</f>
        <v>-598397534</v>
      </c>
    </row>
    <row r="4914" spans="1:11">
      <c r="A4914" t="s">
        <v>14707</v>
      </c>
      <c r="B4914" s="3">
        <v>2006</v>
      </c>
      <c r="C4914" t="s">
        <v>14704</v>
      </c>
      <c r="D4914" t="s">
        <v>3409</v>
      </c>
      <c r="E4914" t="s">
        <v>5611</v>
      </c>
      <c r="F4914" t="s">
        <v>585</v>
      </c>
      <c r="G4914">
        <v>193</v>
      </c>
      <c r="H4914">
        <v>3275443</v>
      </c>
      <c r="I4914">
        <v>700000000</v>
      </c>
      <c r="J4914">
        <v>6</v>
      </c>
      <c r="K4914">
        <f>Table1[[#This Row],[Gross Earning]]-Table1[[#This Row],[Budget]]</f>
        <v>-696724557</v>
      </c>
    </row>
    <row r="4915" spans="1:11">
      <c r="A4915" t="s">
        <v>18259</v>
      </c>
      <c r="B4915" s="3">
        <v>1998</v>
      </c>
      <c r="C4915" t="s">
        <v>18255</v>
      </c>
      <c r="D4915" t="s">
        <v>18257</v>
      </c>
      <c r="E4915" t="s">
        <v>2778</v>
      </c>
      <c r="F4915" t="s">
        <v>39</v>
      </c>
      <c r="G4915">
        <v>115</v>
      </c>
      <c r="H4915">
        <v>1687311</v>
      </c>
      <c r="I4915">
        <v>700000000</v>
      </c>
      <c r="J4915">
        <v>7.2</v>
      </c>
      <c r="K4915">
        <f>Table1[[#This Row],[Gross Earning]]-Table1[[#This Row],[Budget]]</f>
        <v>-698312689</v>
      </c>
    </row>
    <row r="4916" spans="1:11">
      <c r="A4916" t="s">
        <v>21561</v>
      </c>
      <c r="B4916" s="3">
        <v>1999</v>
      </c>
      <c r="C4916" t="s">
        <v>21558</v>
      </c>
      <c r="D4916" t="s">
        <v>5664</v>
      </c>
      <c r="E4916" t="s">
        <v>676</v>
      </c>
      <c r="F4916" t="s">
        <v>95</v>
      </c>
      <c r="G4916">
        <v>99</v>
      </c>
      <c r="H4916">
        <v>10037390</v>
      </c>
      <c r="I4916">
        <v>1000000000</v>
      </c>
      <c r="J4916">
        <v>6</v>
      </c>
      <c r="K4916">
        <f>Table1[[#This Row],[Gross Earning]]-Table1[[#This Row],[Budget]]</f>
        <v>-989962610</v>
      </c>
    </row>
    <row r="4917" spans="1:11">
      <c r="A4917" t="s">
        <v>16258</v>
      </c>
      <c r="B4917" s="3">
        <v>1988</v>
      </c>
      <c r="C4917" t="s">
        <v>11441</v>
      </c>
      <c r="D4917" t="s">
        <v>16256</v>
      </c>
      <c r="E4917" t="s">
        <v>676</v>
      </c>
      <c r="F4917" t="s">
        <v>585</v>
      </c>
      <c r="G4917">
        <v>124</v>
      </c>
      <c r="H4917">
        <v>439162</v>
      </c>
      <c r="I4917">
        <v>1100000000</v>
      </c>
      <c r="J4917">
        <v>8.1</v>
      </c>
      <c r="K4917">
        <f>Table1[[#This Row],[Gross Earning]]-Table1[[#This Row],[Budget]]</f>
        <v>-1099560838</v>
      </c>
    </row>
    <row r="4918" spans="1:11">
      <c r="A4918" t="s">
        <v>11443</v>
      </c>
      <c r="B4918" s="3">
        <v>2004</v>
      </c>
      <c r="C4918" t="s">
        <v>11441</v>
      </c>
      <c r="D4918" t="s">
        <v>11442</v>
      </c>
      <c r="E4918" t="s">
        <v>676</v>
      </c>
      <c r="F4918" t="s">
        <v>39</v>
      </c>
      <c r="G4918">
        <v>103</v>
      </c>
      <c r="H4918">
        <v>410388</v>
      </c>
      <c r="I4918">
        <v>2127519898</v>
      </c>
      <c r="J4918">
        <v>6.9</v>
      </c>
      <c r="K4918">
        <f>Table1[[#This Row],[Gross Earning]]-Table1[[#This Row],[Budget]]</f>
        <v>-2127109510</v>
      </c>
    </row>
    <row r="4919" spans="1:11">
      <c r="A4919" t="s">
        <v>11393</v>
      </c>
      <c r="B4919" s="3">
        <v>1997</v>
      </c>
      <c r="C4919" t="s">
        <v>7778</v>
      </c>
      <c r="D4919" t="s">
        <v>8748</v>
      </c>
      <c r="E4919" t="s">
        <v>676</v>
      </c>
      <c r="F4919" t="s">
        <v>39</v>
      </c>
      <c r="G4919">
        <v>134</v>
      </c>
      <c r="H4919">
        <v>2298191</v>
      </c>
      <c r="I4919">
        <v>2400000000</v>
      </c>
      <c r="J4919">
        <v>8.4</v>
      </c>
      <c r="K4919">
        <f>Table1[[#This Row],[Gross Earning]]-Table1[[#This Row],[Budget]]</f>
        <v>-2397701809</v>
      </c>
    </row>
    <row r="4920" spans="1:11">
      <c r="A4920" t="s">
        <v>14390</v>
      </c>
      <c r="B4920" s="3">
        <v>2005</v>
      </c>
      <c r="C4920" t="s">
        <v>14387</v>
      </c>
      <c r="D4920" t="s">
        <v>5605</v>
      </c>
      <c r="E4920" t="s">
        <v>14394</v>
      </c>
      <c r="F4920" t="s">
        <v>585</v>
      </c>
      <c r="G4920">
        <v>134</v>
      </c>
      <c r="H4920">
        <v>195888</v>
      </c>
      <c r="I4920">
        <v>2500000000</v>
      </c>
      <c r="J4920">
        <v>7.1</v>
      </c>
      <c r="K4920">
        <f>Table1[[#This Row],[Gross Earning]]-Table1[[#This Row],[Budget]]</f>
        <v>-2499804112</v>
      </c>
    </row>
    <row r="4921" spans="1:11">
      <c r="A4921" t="s">
        <v>18302</v>
      </c>
      <c r="B4921" s="3">
        <v>2005</v>
      </c>
      <c r="C4921" t="s">
        <v>14340</v>
      </c>
      <c r="D4921" t="s">
        <v>1935</v>
      </c>
      <c r="E4921" t="s">
        <v>12700</v>
      </c>
      <c r="F4921" t="s">
        <v>585</v>
      </c>
      <c r="G4921">
        <v>112</v>
      </c>
      <c r="H4921">
        <v>211667</v>
      </c>
      <c r="I4921">
        <v>4200000000</v>
      </c>
      <c r="J4921">
        <v>7.7</v>
      </c>
      <c r="K4921">
        <f>Table1[[#This Row],[Gross Earning]]-Table1[[#This Row],[Budget]]</f>
        <v>-4199788333</v>
      </c>
    </row>
    <row r="4922" spans="1:11">
      <c r="A4922" t="s">
        <v>5351</v>
      </c>
      <c r="B4922" s="3">
        <v>2006</v>
      </c>
      <c r="C4922" t="s">
        <v>6891</v>
      </c>
      <c r="D4922" t="s">
        <v>14309</v>
      </c>
      <c r="E4922" t="s">
        <v>12700</v>
      </c>
      <c r="F4922" t="s">
        <v>585</v>
      </c>
      <c r="G4922">
        <v>110</v>
      </c>
      <c r="H4922">
        <v>2201412</v>
      </c>
      <c r="I4922">
        <v>12215500000</v>
      </c>
      <c r="J4922">
        <v>7</v>
      </c>
      <c r="K4922">
        <f>Table1[[#This Row],[Gross Earning]]-Table1[[#This Row],[Budget]]</f>
        <v>-12213298588</v>
      </c>
    </row>
    <row r="4923" spans="1:11">
      <c r="B4923"/>
    </row>
    <row r="4924" spans="1:11">
      <c r="B4924"/>
    </row>
    <row r="4925" spans="1:11">
      <c r="B4925"/>
    </row>
    <row r="4926" spans="1:11">
      <c r="B4926"/>
    </row>
    <row r="4927" spans="1:11">
      <c r="B4927"/>
    </row>
    <row r="4928" spans="1:11">
      <c r="B4928"/>
    </row>
    <row r="4929" spans="2:2">
      <c r="B4929"/>
    </row>
    <row r="4930" spans="2:2">
      <c r="B4930"/>
    </row>
    <row r="4931" spans="2:2">
      <c r="B4931"/>
    </row>
    <row r="4932" spans="2:2">
      <c r="B4932"/>
    </row>
    <row r="4933" spans="2:2">
      <c r="B4933"/>
    </row>
    <row r="4934" spans="2:2">
      <c r="B4934"/>
    </row>
    <row r="4935" spans="2:2">
      <c r="B4935"/>
    </row>
    <row r="4936" spans="2:2">
      <c r="B4936"/>
    </row>
    <row r="4937" spans="2:2">
      <c r="B4937"/>
    </row>
    <row r="4938" spans="2:2">
      <c r="B4938"/>
    </row>
    <row r="4939" spans="2:2">
      <c r="B4939"/>
    </row>
    <row r="4940" spans="2:2">
      <c r="B4940"/>
    </row>
    <row r="4941" spans="2:2">
      <c r="B4941"/>
    </row>
    <row r="4942" spans="2:2">
      <c r="B4942"/>
    </row>
    <row r="4943" spans="2:2">
      <c r="B4943"/>
    </row>
    <row r="4944" spans="2:2">
      <c r="B4944"/>
    </row>
    <row r="4945" spans="2:2">
      <c r="B4945"/>
    </row>
    <row r="4946" spans="2:2">
      <c r="B4946"/>
    </row>
    <row r="4947" spans="2:2">
      <c r="B4947"/>
    </row>
    <row r="4948" spans="2:2">
      <c r="B4948"/>
    </row>
    <row r="4949" spans="2:2">
      <c r="B4949"/>
    </row>
    <row r="4950" spans="2:2">
      <c r="B4950"/>
    </row>
    <row r="4951" spans="2:2">
      <c r="B4951"/>
    </row>
    <row r="4952" spans="2:2">
      <c r="B4952"/>
    </row>
    <row r="4953" spans="2:2">
      <c r="B4953"/>
    </row>
    <row r="4954" spans="2:2">
      <c r="B4954"/>
    </row>
    <row r="4955" spans="2:2">
      <c r="B4955"/>
    </row>
    <row r="4956" spans="2:2">
      <c r="B4956"/>
    </row>
    <row r="4957" spans="2:2">
      <c r="B4957"/>
    </row>
    <row r="4958" spans="2:2">
      <c r="B4958"/>
    </row>
    <row r="4959" spans="2:2">
      <c r="B4959"/>
    </row>
    <row r="4960" spans="2:2">
      <c r="B4960"/>
    </row>
    <row r="4961" spans="2:2">
      <c r="B4961"/>
    </row>
    <row r="4962" spans="2:2">
      <c r="B4962"/>
    </row>
    <row r="4963" spans="2:2">
      <c r="B4963"/>
    </row>
    <row r="4964" spans="2:2">
      <c r="B4964"/>
    </row>
    <row r="4965" spans="2:2">
      <c r="B4965"/>
    </row>
    <row r="4966" spans="2:2">
      <c r="B4966"/>
    </row>
    <row r="4967" spans="2:2">
      <c r="B4967"/>
    </row>
    <row r="4968" spans="2:2">
      <c r="B4968"/>
    </row>
    <row r="4969" spans="2:2">
      <c r="B4969"/>
    </row>
    <row r="4970" spans="2:2">
      <c r="B4970"/>
    </row>
    <row r="4971" spans="2:2">
      <c r="B4971"/>
    </row>
    <row r="4972" spans="2:2">
      <c r="B4972"/>
    </row>
    <row r="4973" spans="2:2">
      <c r="B4973"/>
    </row>
    <row r="4974" spans="2:2">
      <c r="B4974"/>
    </row>
    <row r="4975" spans="2:2">
      <c r="B4975"/>
    </row>
    <row r="4976" spans="2:2">
      <c r="B4976"/>
    </row>
    <row r="4977" spans="2:2">
      <c r="B4977"/>
    </row>
    <row r="4978" spans="2:2">
      <c r="B4978"/>
    </row>
    <row r="4979" spans="2:2">
      <c r="B4979"/>
    </row>
    <row r="4980" spans="2:2">
      <c r="B4980"/>
    </row>
    <row r="4981" spans="2:2">
      <c r="B4981"/>
    </row>
    <row r="4982" spans="2:2">
      <c r="B4982"/>
    </row>
    <row r="4983" spans="2:2">
      <c r="B4983"/>
    </row>
    <row r="4984" spans="2:2">
      <c r="B4984"/>
    </row>
    <row r="4985" spans="2:2">
      <c r="B4985"/>
    </row>
    <row r="4986" spans="2:2">
      <c r="B4986"/>
    </row>
    <row r="4987" spans="2:2">
      <c r="B4987"/>
    </row>
    <row r="4988" spans="2:2">
      <c r="B4988"/>
    </row>
    <row r="4989" spans="2:2">
      <c r="B4989"/>
    </row>
    <row r="4990" spans="2:2">
      <c r="B4990"/>
    </row>
    <row r="4991" spans="2:2">
      <c r="B4991"/>
    </row>
    <row r="4992" spans="2:2">
      <c r="B4992"/>
    </row>
    <row r="4993" spans="2:2">
      <c r="B4993"/>
    </row>
    <row r="4994" spans="2:2">
      <c r="B4994"/>
    </row>
    <row r="4995" spans="2:2">
      <c r="B4995"/>
    </row>
    <row r="4996" spans="2:2">
      <c r="B4996"/>
    </row>
    <row r="4997" spans="2:2">
      <c r="B4997"/>
    </row>
    <row r="4998" spans="2:2">
      <c r="B4998"/>
    </row>
    <row r="4999" spans="2:2">
      <c r="B4999"/>
    </row>
    <row r="5000" spans="2:2">
      <c r="B5000"/>
    </row>
    <row r="5001" spans="2:2">
      <c r="B5001"/>
    </row>
    <row r="5002" spans="2:2">
      <c r="B5002"/>
    </row>
    <row r="5003" spans="2:2">
      <c r="B5003"/>
    </row>
    <row r="5004" spans="2:2">
      <c r="B5004"/>
    </row>
    <row r="5005" spans="2:2">
      <c r="B5005"/>
    </row>
    <row r="5006" spans="2:2">
      <c r="B5006"/>
    </row>
    <row r="5007" spans="2:2">
      <c r="B5007"/>
    </row>
    <row r="5008" spans="2:2">
      <c r="B5008"/>
    </row>
    <row r="5009" spans="2:2">
      <c r="B5009"/>
    </row>
    <row r="5010" spans="2:2">
      <c r="B5010"/>
    </row>
    <row r="5011" spans="2:2">
      <c r="B5011"/>
    </row>
    <row r="5012" spans="2:2">
      <c r="B5012"/>
    </row>
    <row r="5013" spans="2:2">
      <c r="B5013"/>
    </row>
    <row r="5014" spans="2:2">
      <c r="B5014"/>
    </row>
    <row r="5015" spans="2:2">
      <c r="B5015"/>
    </row>
    <row r="5016" spans="2:2">
      <c r="B5016"/>
    </row>
    <row r="5017" spans="2:2">
      <c r="B5017"/>
    </row>
    <row r="5018" spans="2:2">
      <c r="B5018"/>
    </row>
    <row r="5019" spans="2:2">
      <c r="B5019"/>
    </row>
    <row r="5020" spans="2:2">
      <c r="B5020"/>
    </row>
    <row r="5021" spans="2:2">
      <c r="B5021"/>
    </row>
    <row r="5022" spans="2:2">
      <c r="B5022"/>
    </row>
    <row r="5023" spans="2:2">
      <c r="B5023"/>
    </row>
    <row r="5024" spans="2:2">
      <c r="B5024"/>
    </row>
    <row r="5025" spans="2:2">
      <c r="B5025"/>
    </row>
    <row r="5026" spans="2:2">
      <c r="B5026"/>
    </row>
    <row r="5027" spans="2:2">
      <c r="B5027"/>
    </row>
    <row r="5028" spans="2:2">
      <c r="B5028"/>
    </row>
    <row r="5029" spans="2:2">
      <c r="B5029"/>
    </row>
    <row r="5030" spans="2:2">
      <c r="B5030"/>
    </row>
    <row r="5031" spans="2:2">
      <c r="B5031"/>
    </row>
    <row r="5032" spans="2:2">
      <c r="B5032"/>
    </row>
    <row r="5033" spans="2:2">
      <c r="B5033"/>
    </row>
    <row r="5034" spans="2:2">
      <c r="B5034"/>
    </row>
    <row r="5035" spans="2:2">
      <c r="B5035"/>
    </row>
    <row r="5036" spans="2:2">
      <c r="B5036"/>
    </row>
    <row r="5037" spans="2:2">
      <c r="B5037"/>
    </row>
    <row r="5038" spans="2:2">
      <c r="B5038"/>
    </row>
    <row r="5039" spans="2:2">
      <c r="B5039"/>
    </row>
    <row r="5040" spans="2:2">
      <c r="B5040"/>
    </row>
    <row r="5041" spans="2:2">
      <c r="B5041"/>
    </row>
    <row r="5042" spans="2:2">
      <c r="B5042"/>
    </row>
    <row r="5043" spans="2:2">
      <c r="B5043"/>
    </row>
    <row r="5044" spans="2:2">
      <c r="B5044"/>
    </row>
  </sheetData>
  <conditionalFormatting sqref="A2:J4922">
    <cfRule type="containsBlanks" dxfId="34" priority="6">
      <formula>LEN(TRIM(A2))=0</formula>
    </cfRule>
  </conditionalFormatting>
  <conditionalFormatting sqref="G2:G4922">
    <cfRule type="cellIs" dxfId="33" priority="5" operator="notBetween">
      <formula>55.5</formula>
      <formula>155.5</formula>
    </cfRule>
  </conditionalFormatting>
  <conditionalFormatting sqref="O2">
    <cfRule type="containsBlanks" dxfId="32" priority="4">
      <formula>LEN(TRIM(O2))=0</formula>
    </cfRule>
  </conditionalFormatting>
  <conditionalFormatting sqref="O3">
    <cfRule type="containsBlanks" dxfId="31" priority="3">
      <formula>LEN(TRIM(O3))=0</formula>
    </cfRule>
  </conditionalFormatting>
  <conditionalFormatting sqref="O3">
    <cfRule type="cellIs" dxfId="30" priority="2" operator="notBetween">
      <formula>55.5</formula>
      <formula>155.5</formula>
    </cfRule>
  </conditionalFormatting>
  <conditionalFormatting sqref="K2:K4922">
    <cfRule type="top10" dxfId="29" priority="1" rank="10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AC76B-3AF0-4788-B95F-87C33F073EBF}">
  <dimension ref="A1:L4922"/>
  <sheetViews>
    <sheetView topLeftCell="A55" workbookViewId="0">
      <selection activeCell="D3" sqref="D3"/>
    </sheetView>
  </sheetViews>
  <sheetFormatPr defaultRowHeight="15"/>
  <cols>
    <col min="1" max="1" width="69.140625" bestFit="1" customWidth="1"/>
    <col min="2" max="2" width="15.28515625" customWidth="1"/>
    <col min="4" max="4" width="16.5703125" customWidth="1"/>
    <col min="5" max="5" width="15.5703125" bestFit="1" customWidth="1"/>
    <col min="11" max="11" width="12.5703125" customWidth="1"/>
    <col min="12" max="12" width="13.42578125" bestFit="1" customWidth="1"/>
    <col min="13" max="13" width="21.28515625" bestFit="1" customWidth="1"/>
  </cols>
  <sheetData>
    <row r="1" spans="1:12">
      <c r="A1" s="5" t="s">
        <v>24165</v>
      </c>
      <c r="B1" s="5" t="s">
        <v>25</v>
      </c>
      <c r="D1" s="9" t="s">
        <v>24190</v>
      </c>
      <c r="E1" s="11" t="s">
        <v>24191</v>
      </c>
      <c r="F1" s="11" t="s">
        <v>24192</v>
      </c>
      <c r="G1" s="9" t="s">
        <v>24193</v>
      </c>
      <c r="H1" s="9" t="s">
        <v>24194</v>
      </c>
      <c r="I1" s="9" t="s">
        <v>24195</v>
      </c>
      <c r="J1" s="9" t="s">
        <v>24196</v>
      </c>
      <c r="K1" s="9" t="s">
        <v>24197</v>
      </c>
      <c r="L1" s="9" t="s">
        <v>24198</v>
      </c>
    </row>
    <row r="2" spans="1:12">
      <c r="A2" t="s">
        <v>31</v>
      </c>
      <c r="B2">
        <v>7.9</v>
      </c>
      <c r="D2" s="7" t="str" cm="1">
        <f t="array" ref="D2:D22">_xlfn.UNIQUE(_xlfn.TEXTSPLIT(_xlfn.UNIQUE(Table4[Genres]),"|"," "))</f>
        <v>Action</v>
      </c>
      <c r="E2" s="14">
        <f>COUNTIF(Table4[Genres],"*"&amp;D2&amp;"*")</f>
        <v>1113</v>
      </c>
      <c r="F2" s="14">
        <f>ROUND(AVERAGEIF(Table4[Genres],"*"&amp;D2&amp;"*",Table4[imdb_score]),2)</f>
        <v>6.23</v>
      </c>
      <c r="G2" s="7" cm="1">
        <f t="array" ref="G2">_xlfn.MODE.SNGL(IF(ISNUMBER(SEARCH(D2, Table4[Genres])), Table4[imdb_score], ""))</f>
        <v>6.6</v>
      </c>
      <c r="H2" s="7" cm="1">
        <f t="array" ref="H2">MEDIAN(IF(ISNUMBER(SEARCH(D2, Table4[Genres])), Table4[imdb_score], ""))</f>
        <v>6.3</v>
      </c>
      <c r="I2" s="7">
        <f>_xlfn.MAXIFS(Table4[imdb_score],Table4[Genres],"*"&amp;D2&amp;"*")</f>
        <v>9.1</v>
      </c>
      <c r="J2" s="7">
        <f>_xlfn.MINIFS(Table4[imdb_score],Table4[Genres],"*"&amp;D2&amp;"*")</f>
        <v>1.7</v>
      </c>
      <c r="K2" s="7" cm="1">
        <f t="array" ref="K2">ROUND(_xlfn.VAR.P(IF(ISNUMBER(SEARCH(D2, Table4[Genres])), Table4[imdb_score], "")),4)</f>
        <v>1.2515000000000001</v>
      </c>
      <c r="L2" s="7" cm="1">
        <f t="array" ref="L2">ROUND(_xlfn.STDEV.P(IF(ISNUMBER(SEARCH(D2, Table4[Genres])), Table4[imdb_score], "")),4)</f>
        <v>1.1187</v>
      </c>
    </row>
    <row r="3" spans="1:12">
      <c r="A3" t="s">
        <v>42</v>
      </c>
      <c r="B3">
        <v>7.1</v>
      </c>
      <c r="D3" s="7" t="str">
        <v>Documentary</v>
      </c>
      <c r="E3" s="14">
        <f>COUNTIF(Table4[Genres],"*"&amp;D3&amp;"*")</f>
        <v>121</v>
      </c>
      <c r="F3" s="14">
        <f>ROUND(AVERAGEIF(Table4[Genres],"*"&amp;D3&amp;"*",Table4[imdb_score]),2)</f>
        <v>7.18</v>
      </c>
      <c r="G3" s="7" cm="1">
        <f t="array" ref="G3">_xlfn.MODE.SNGL(IF(ISNUMBER(SEARCH(D3, Table4[Genres])), Table4[imdb_score], ""))</f>
        <v>7.5</v>
      </c>
      <c r="H3" s="7" cm="1">
        <f t="array" ref="H3">MEDIAN(IF(ISNUMBER(SEARCH(D3, Table4[Genres])), Table4[imdb_score], ""))</f>
        <v>7.4</v>
      </c>
      <c r="I3" s="7">
        <f>_xlfn.MAXIFS(Table4[imdb_score],Table4[Genres],"*"&amp;D3&amp;"*")</f>
        <v>8.6999999999999993</v>
      </c>
      <c r="J3" s="7">
        <f>_xlfn.MINIFS(Table4[imdb_score],Table4[Genres],"*"&amp;D3&amp;"*")</f>
        <v>1.6</v>
      </c>
      <c r="K3" s="7" cm="1">
        <f t="array" ref="K3">ROUND(_xlfn.VAR.P(IF(ISNUMBER(SEARCH(D3, Table4[Genres])), Table4[imdb_score], "")),4)</f>
        <v>1.107</v>
      </c>
      <c r="L3" s="7" cm="1">
        <f t="array" ref="L3">ROUND(_xlfn.STDEV.P(IF(ISNUMBER(SEARCH(D3, Table4[Genres])), Table4[imdb_score], "")),4)</f>
        <v>1.0522</v>
      </c>
    </row>
    <row r="4" spans="1:12">
      <c r="A4" t="s">
        <v>50</v>
      </c>
      <c r="B4">
        <v>6.8</v>
      </c>
      <c r="D4" s="7" t="str">
        <v>Adventure</v>
      </c>
      <c r="E4" s="14">
        <f>COUNTIF(Table4[Genres],"*"&amp;D4&amp;"*")</f>
        <v>890</v>
      </c>
      <c r="F4" s="14">
        <f>ROUND(AVERAGEIF(Table4[Genres],"*"&amp;D4&amp;"*",Table4[imdb_score]),2)</f>
        <v>6.44</v>
      </c>
      <c r="G4" s="7" cm="1">
        <f t="array" ref="G4">_xlfn.MODE.SNGL(IF(ISNUMBER(SEARCH(D4, Table4[Genres])), Table4[imdb_score], ""))</f>
        <v>6.7</v>
      </c>
      <c r="H4" s="7" cm="1">
        <f t="array" ref="H4">MEDIAN(IF(ISNUMBER(SEARCH(D4, Table4[Genres])), Table4[imdb_score], ""))</f>
        <v>6.6</v>
      </c>
      <c r="I4" s="7">
        <f>_xlfn.MAXIFS(Table4[imdb_score],Table4[Genres],"*"&amp;D4&amp;"*")</f>
        <v>8.9</v>
      </c>
      <c r="J4" s="7">
        <f>_xlfn.MINIFS(Table4[imdb_score],Table4[Genres],"*"&amp;D4&amp;"*")</f>
        <v>1.9</v>
      </c>
      <c r="K4" s="7" cm="1">
        <f t="array" ref="K4">ROUND(_xlfn.VAR.P(IF(ISNUMBER(SEARCH(D4, Table4[Genres])), Table4[imdb_score], "")),4)</f>
        <v>1.2896000000000001</v>
      </c>
      <c r="L4" s="7" cm="1">
        <f t="array" ref="L4">ROUND(_xlfn.STDEV.P(IF(ISNUMBER(SEARCH(D4, Table4[Genres])), Table4[imdb_score], "")),4)</f>
        <v>1.1355999999999999</v>
      </c>
    </row>
    <row r="5" spans="1:12">
      <c r="A5" t="s">
        <v>59</v>
      </c>
      <c r="B5">
        <v>8.5</v>
      </c>
      <c r="D5" s="7" t="str">
        <v>Drama</v>
      </c>
      <c r="E5" s="14">
        <f>COUNTIF(Table4[Genres],"*"&amp;D5&amp;"*")</f>
        <v>2537</v>
      </c>
      <c r="F5" s="14">
        <f>ROUND(AVERAGEIF(Table4[Genres],"*"&amp;D5&amp;"*",Table4[imdb_score]),2)</f>
        <v>6.77</v>
      </c>
      <c r="G5" s="7" cm="1">
        <f t="array" ref="G5">_xlfn.MODE.SNGL(IF(ISNUMBER(SEARCH(D5, Table4[Genres])), Table4[imdb_score], ""))</f>
        <v>6.7</v>
      </c>
      <c r="H5" s="7" cm="1">
        <f t="array" ref="H5">MEDIAN(IF(ISNUMBER(SEARCH(D5, Table4[Genres])), Table4[imdb_score], ""))</f>
        <v>6.9</v>
      </c>
      <c r="I5" s="7">
        <f>_xlfn.MAXIFS(Table4[imdb_score],Table4[Genres],"*"&amp;D5&amp;"*")</f>
        <v>9.3000000000000007</v>
      </c>
      <c r="J5" s="7">
        <f>_xlfn.MINIFS(Table4[imdb_score],Table4[Genres],"*"&amp;D5&amp;"*")</f>
        <v>2</v>
      </c>
      <c r="K5" s="7" cm="1">
        <f t="array" ref="K5">ROUND(_xlfn.VAR.P(IF(ISNUMBER(SEARCH(D5, Table4[Genres])), Table4[imdb_score], "")),4)</f>
        <v>0.90890000000000004</v>
      </c>
      <c r="L5" s="7" cm="1">
        <f t="array" ref="L5">ROUND(_xlfn.STDEV.P(IF(ISNUMBER(SEARCH(D5, Table4[Genres])), Table4[imdb_score], "")),4)</f>
        <v>0.95330000000000004</v>
      </c>
    </row>
    <row r="6" spans="1:12">
      <c r="A6" t="s">
        <v>67</v>
      </c>
      <c r="B6">
        <v>7.1</v>
      </c>
      <c r="D6" s="7" t="str">
        <v>Animation</v>
      </c>
      <c r="E6" s="14">
        <f>COUNTIF(Table4[Genres],"*"&amp;D6&amp;"*")</f>
        <v>240</v>
      </c>
      <c r="F6" s="14">
        <f>ROUND(AVERAGEIF(Table4[Genres],"*"&amp;D6&amp;"*",Table4[imdb_score]),2)</f>
        <v>6.58</v>
      </c>
      <c r="G6" s="7" cm="1">
        <f t="array" ref="G6">_xlfn.MODE.SNGL(IF(ISNUMBER(SEARCH(D6, Table4[Genres])), Table4[imdb_score], ""))</f>
        <v>6.7</v>
      </c>
      <c r="H6" s="7" cm="1">
        <f t="array" ref="H6">MEDIAN(IF(ISNUMBER(SEARCH(D6, Table4[Genres])), Table4[imdb_score], ""))</f>
        <v>6.7</v>
      </c>
      <c r="I6" s="7">
        <f>_xlfn.MAXIFS(Table4[imdb_score],Table4[Genres],"*"&amp;D6&amp;"*")</f>
        <v>8.6</v>
      </c>
      <c r="J6" s="7">
        <f>_xlfn.MINIFS(Table4[imdb_score],Table4[Genres],"*"&amp;D6&amp;"*")</f>
        <v>1.7</v>
      </c>
      <c r="K6" s="7" cm="1">
        <f t="array" ref="K6">ROUND(_xlfn.VAR.P(IF(ISNUMBER(SEARCH(D6, Table4[Genres])), Table4[imdb_score], "")),4)</f>
        <v>1.304</v>
      </c>
      <c r="L6" s="7" cm="1">
        <f t="array" ref="L6">ROUND(_xlfn.STDEV.P(IF(ISNUMBER(SEARCH(D6, Table4[Genres])), Table4[imdb_score], "")),4)</f>
        <v>1.1418999999999999</v>
      </c>
    </row>
    <row r="7" spans="1:12">
      <c r="A7" t="s">
        <v>73</v>
      </c>
      <c r="B7">
        <v>6.6</v>
      </c>
      <c r="D7" s="7" t="str">
        <v>Comedy</v>
      </c>
      <c r="E7" s="14">
        <f>COUNTIF(Table4[Genres],"*"&amp;D7&amp;"*")</f>
        <v>1848</v>
      </c>
      <c r="F7" s="14">
        <f>ROUND(AVERAGEIF(Table4[Genres],"*"&amp;D7&amp;"*",Table4[imdb_score]),2)</f>
        <v>6.19</v>
      </c>
      <c r="G7" s="7" cm="1">
        <f t="array" ref="G7">_xlfn.MODE.SNGL(IF(ISNUMBER(SEARCH(D7, Table4[Genres])), Table4[imdb_score], ""))</f>
        <v>6.7</v>
      </c>
      <c r="H7" s="7" cm="1">
        <f t="array" ref="H7">MEDIAN(IF(ISNUMBER(SEARCH(D7, Table4[Genres])), Table4[imdb_score], ""))</f>
        <v>6.3</v>
      </c>
      <c r="I7" s="7">
        <f>_xlfn.MAXIFS(Table4[imdb_score],Table4[Genres],"*"&amp;D7&amp;"*")</f>
        <v>9.5</v>
      </c>
      <c r="J7" s="7">
        <f>_xlfn.MINIFS(Table4[imdb_score],Table4[Genres],"*"&amp;D7&amp;"*")</f>
        <v>1.7</v>
      </c>
      <c r="K7" s="7" cm="1">
        <f t="array" ref="K7">ROUND(_xlfn.VAR.P(IF(ISNUMBER(SEARCH(D7, Table4[Genres])), Table4[imdb_score], "")),4)</f>
        <v>1.1901999999999999</v>
      </c>
      <c r="L7" s="7" cm="1">
        <f t="array" ref="L7">ROUND(_xlfn.STDEV.P(IF(ISNUMBER(SEARCH(D7, Table4[Genres])), Table4[imdb_score], "")),4)</f>
        <v>1.091</v>
      </c>
    </row>
    <row r="8" spans="1:12">
      <c r="A8" t="s">
        <v>81</v>
      </c>
      <c r="B8">
        <v>6.2</v>
      </c>
      <c r="D8" s="7" t="str">
        <v>Mystery</v>
      </c>
      <c r="E8" s="14">
        <f>COUNTIF(Table4[Genres],"*"&amp;D8&amp;"*")</f>
        <v>485</v>
      </c>
      <c r="F8" s="14">
        <f>ROUND(AVERAGEIF(Table4[Genres],"*"&amp;D8&amp;"*",Table4[imdb_score]),2)</f>
        <v>6.48</v>
      </c>
      <c r="G8" s="7" cm="1">
        <f t="array" ref="G8">_xlfn.MODE.SNGL(IF(ISNUMBER(SEARCH(D8, Table4[Genres])), Table4[imdb_score], ""))</f>
        <v>6.6</v>
      </c>
      <c r="H8" s="7" cm="1">
        <f t="array" ref="H8">MEDIAN(IF(ISNUMBER(SEARCH(D8, Table4[Genres])), Table4[imdb_score], ""))</f>
        <v>6.6</v>
      </c>
      <c r="I8" s="7">
        <f>_xlfn.MAXIFS(Table4[imdb_score],Table4[Genres],"*"&amp;D8&amp;"*")</f>
        <v>8.6</v>
      </c>
      <c r="J8" s="7">
        <f>_xlfn.MINIFS(Table4[imdb_score],Table4[Genres],"*"&amp;D8&amp;"*")</f>
        <v>2.2000000000000002</v>
      </c>
      <c r="K8" s="7" cm="1">
        <f t="array" ref="K8">ROUND(_xlfn.VAR.P(IF(ISNUMBER(SEARCH(D8, Table4[Genres])), Table4[imdb_score], "")),4)</f>
        <v>1.1717</v>
      </c>
      <c r="L8" s="7" cm="1">
        <f t="array" ref="L8">ROUND(_xlfn.STDEV.P(IF(ISNUMBER(SEARCH(D8, Table4[Genres])), Table4[imdb_score], "")),4)</f>
        <v>1.0825</v>
      </c>
    </row>
    <row r="9" spans="1:12">
      <c r="A9" t="s">
        <v>89</v>
      </c>
      <c r="B9">
        <v>7.8</v>
      </c>
      <c r="D9" s="7" t="str">
        <v>Fantasy</v>
      </c>
      <c r="E9" s="14">
        <f>COUNTIF(Table4[Genres],"*"&amp;D9&amp;"*")</f>
        <v>583</v>
      </c>
      <c r="F9" s="14">
        <f>ROUND(AVERAGEIF(Table4[Genres],"*"&amp;D9&amp;"*",Table4[imdb_score]),2)</f>
        <v>6.3</v>
      </c>
      <c r="G9" s="7" cm="1">
        <f t="array" ref="G9">_xlfn.MODE.SNGL(IF(ISNUMBER(SEARCH(D9, Table4[Genres])), Table4[imdb_score], ""))</f>
        <v>6.7</v>
      </c>
      <c r="H9" s="7" cm="1">
        <f t="array" ref="H9">MEDIAN(IF(ISNUMBER(SEARCH(D9, Table4[Genres])), Table4[imdb_score], ""))</f>
        <v>6.4</v>
      </c>
      <c r="I9" s="7">
        <f>_xlfn.MAXIFS(Table4[imdb_score],Table4[Genres],"*"&amp;D9&amp;"*")</f>
        <v>8.9</v>
      </c>
      <c r="J9" s="7">
        <f>_xlfn.MINIFS(Table4[imdb_score],Table4[Genres],"*"&amp;D9&amp;"*")</f>
        <v>1.7</v>
      </c>
      <c r="K9" s="7" cm="1">
        <f t="array" ref="K9">ROUND(_xlfn.VAR.P(IF(ISNUMBER(SEARCH(D9, Table4[Genres])), Table4[imdb_score], "")),4)</f>
        <v>1.3596999999999999</v>
      </c>
      <c r="L9" s="7" cm="1">
        <f t="array" ref="L9">ROUND(_xlfn.STDEV.P(IF(ISNUMBER(SEARCH(D9, Table4[Genres])), Table4[imdb_score], "")),4)</f>
        <v>1.1660999999999999</v>
      </c>
    </row>
    <row r="10" spans="1:12">
      <c r="A10" t="s">
        <v>73</v>
      </c>
      <c r="B10">
        <v>7.5</v>
      </c>
      <c r="D10" s="7" t="str">
        <v>Crime</v>
      </c>
      <c r="E10" s="14">
        <f>COUNTIF(Table4[Genres],"*"&amp;D10&amp;"*")</f>
        <v>869</v>
      </c>
      <c r="F10" s="14">
        <f>ROUND(AVERAGEIF(Table4[Genres],"*"&amp;D10&amp;"*",Table4[imdb_score]),2)</f>
        <v>6.56</v>
      </c>
      <c r="G10" s="7" cm="1">
        <f t="array" ref="G10">_xlfn.MODE.SNGL(IF(ISNUMBER(SEARCH(D10, Table4[Genres])), Table4[imdb_score], ""))</f>
        <v>6.6</v>
      </c>
      <c r="H10" s="7" cm="1">
        <f t="array" ref="H10">MEDIAN(IF(ISNUMBER(SEARCH(D10, Table4[Genres])), Table4[imdb_score], ""))</f>
        <v>6.6</v>
      </c>
      <c r="I10" s="7">
        <f>_xlfn.MAXIFS(Table4[imdb_score],Table4[Genres],"*"&amp;D10&amp;"*")</f>
        <v>9.3000000000000007</v>
      </c>
      <c r="J10" s="7">
        <f>_xlfn.MINIFS(Table4[imdb_score],Table4[Genres],"*"&amp;D10&amp;"*")</f>
        <v>2.4</v>
      </c>
      <c r="K10" s="7" cm="1">
        <f t="array" ref="K10">ROUND(_xlfn.VAR.P(IF(ISNUMBER(SEARCH(D10, Table4[Genres])), Table4[imdb_score], "")),4)</f>
        <v>1.0578000000000001</v>
      </c>
      <c r="L10" s="7" cm="1">
        <f t="array" ref="L10">ROUND(_xlfn.STDEV.P(IF(ISNUMBER(SEARCH(D10, Table4[Genres])), Table4[imdb_score], "")),4)</f>
        <v>1.0285</v>
      </c>
    </row>
    <row r="11" spans="1:12">
      <c r="A11" t="s">
        <v>105</v>
      </c>
      <c r="B11">
        <v>7.5</v>
      </c>
      <c r="D11" s="7" t="str">
        <v>Biography</v>
      </c>
      <c r="E11" s="14">
        <f>COUNTIF(Table4[Genres],"*"&amp;D11&amp;"*")</f>
        <v>291</v>
      </c>
      <c r="F11" s="14">
        <f>ROUND(AVERAGEIF(Table4[Genres],"*"&amp;D11&amp;"*",Table4[imdb_score]),2)</f>
        <v>7.15</v>
      </c>
      <c r="G11" s="7" cm="1">
        <f t="array" ref="G11">_xlfn.MODE.SNGL(IF(ISNUMBER(SEARCH(D11, Table4[Genres])), Table4[imdb_score], ""))</f>
        <v>7</v>
      </c>
      <c r="H11" s="7" cm="1">
        <f t="array" ref="H11">MEDIAN(IF(ISNUMBER(SEARCH(D11, Table4[Genres])), Table4[imdb_score], ""))</f>
        <v>7.2</v>
      </c>
      <c r="I11" s="7">
        <f>_xlfn.MAXIFS(Table4[imdb_score],Table4[Genres],"*"&amp;D11&amp;"*")</f>
        <v>8.9</v>
      </c>
      <c r="J11" s="7">
        <f>_xlfn.MINIFS(Table4[imdb_score],Table4[Genres],"*"&amp;D11&amp;"*")</f>
        <v>4.5</v>
      </c>
      <c r="K11" s="7" cm="1">
        <f t="array" ref="K11">ROUND(_xlfn.VAR.P(IF(ISNUMBER(SEARCH(D11, Table4[Genres])), Table4[imdb_score], "")),4)</f>
        <v>0.52339999999999998</v>
      </c>
      <c r="L11" s="7" cm="1">
        <f t="array" ref="L11">ROUND(_xlfn.STDEV.P(IF(ISNUMBER(SEARCH(D11, Table4[Genres])), Table4[imdb_score], "")),4)</f>
        <v>0.72350000000000003</v>
      </c>
    </row>
    <row r="12" spans="1:12">
      <c r="A12" t="s">
        <v>73</v>
      </c>
      <c r="B12">
        <v>6.9</v>
      </c>
      <c r="D12" s="7" t="str">
        <v>Sci-Fi</v>
      </c>
      <c r="E12" s="14">
        <f>COUNTIF(Table4[Genres],"*"&amp;D12&amp;"*")</f>
        <v>595</v>
      </c>
      <c r="F12" s="14">
        <f>ROUND(AVERAGEIF(Table4[Genres],"*"&amp;D12&amp;"*",Table4[imdb_score]),2)</f>
        <v>6.28</v>
      </c>
      <c r="G12" s="7" cm="1">
        <f t="array" ref="G12">_xlfn.MODE.SNGL(IF(ISNUMBER(SEARCH(D12, Table4[Genres])), Table4[imdb_score], ""))</f>
        <v>6.7</v>
      </c>
      <c r="H12" s="7" cm="1">
        <f t="array" ref="H12">MEDIAN(IF(ISNUMBER(SEARCH(D12, Table4[Genres])), Table4[imdb_score], ""))</f>
        <v>6.4</v>
      </c>
      <c r="I12" s="7">
        <f>_xlfn.MAXIFS(Table4[imdb_score],Table4[Genres],"*"&amp;D12&amp;"*")</f>
        <v>8.8000000000000007</v>
      </c>
      <c r="J12" s="7">
        <f>_xlfn.MINIFS(Table4[imdb_score],Table4[Genres],"*"&amp;D12&amp;"*")</f>
        <v>1.9</v>
      </c>
      <c r="K12" s="7" cm="1">
        <f t="array" ref="K12">ROUND(_xlfn.VAR.P(IF(ISNUMBER(SEARCH(D12, Table4[Genres])), Table4[imdb_score], "")),4)</f>
        <v>1.4779</v>
      </c>
      <c r="L12" s="7" cm="1">
        <f t="array" ref="L12">ROUND(_xlfn.STDEV.P(IF(ISNUMBER(SEARCH(D12, Table4[Genres])), Table4[imdb_score], "")),4)</f>
        <v>1.2157</v>
      </c>
    </row>
    <row r="13" spans="1:12">
      <c r="A13" t="s">
        <v>73</v>
      </c>
      <c r="B13">
        <v>6.1</v>
      </c>
      <c r="D13" s="7" t="str">
        <v>Horror</v>
      </c>
      <c r="E13" s="14">
        <f>COUNTIF(Table4[Genres],"*"&amp;D13&amp;"*")</f>
        <v>540</v>
      </c>
      <c r="F13" s="14">
        <f>ROUND(AVERAGEIF(Table4[Genres],"*"&amp;D13&amp;"*",Table4[imdb_score]),2)</f>
        <v>5.8</v>
      </c>
      <c r="G13" s="7" cm="1">
        <f t="array" ref="G13">_xlfn.MODE.SNGL(IF(ISNUMBER(SEARCH(D13, Table4[Genres])), Table4[imdb_score], ""))</f>
        <v>6.2</v>
      </c>
      <c r="H13" s="7" cm="1">
        <f t="array" ref="H13">MEDIAN(IF(ISNUMBER(SEARCH(D13, Table4[Genres])), Table4[imdb_score], ""))</f>
        <v>5.9</v>
      </c>
      <c r="I13" s="7">
        <f>_xlfn.MAXIFS(Table4[imdb_score],Table4[Genres],"*"&amp;D13&amp;"*")</f>
        <v>8.6999999999999993</v>
      </c>
      <c r="J13" s="7">
        <f>_xlfn.MINIFS(Table4[imdb_score],Table4[Genres],"*"&amp;D13&amp;"*")</f>
        <v>2.2000000000000002</v>
      </c>
      <c r="K13" s="7" cm="1">
        <f t="array" ref="K13">ROUND(_xlfn.VAR.P(IF(ISNUMBER(SEARCH(D13, Table4[Genres])), Table4[imdb_score], "")),4)</f>
        <v>1.2529999999999999</v>
      </c>
      <c r="L13" s="7" cm="1">
        <f t="array" ref="L13">ROUND(_xlfn.STDEV.P(IF(ISNUMBER(SEARCH(D13, Table4[Genres])), Table4[imdb_score], "")),4)</f>
        <v>1.1194</v>
      </c>
    </row>
    <row r="14" spans="1:12">
      <c r="A14" t="s">
        <v>127</v>
      </c>
      <c r="B14">
        <v>6.7</v>
      </c>
      <c r="D14" s="7" t="str">
        <v>Romance</v>
      </c>
      <c r="E14" s="14">
        <f>COUNTIF(Table4[Genres],"*"&amp;D14&amp;"*")</f>
        <v>1084</v>
      </c>
      <c r="F14" s="14">
        <f>ROUND(AVERAGEIF(Table4[Genres],"*"&amp;D14&amp;"*",Table4[imdb_score]),2)</f>
        <v>6.45</v>
      </c>
      <c r="G14" s="7" cm="1">
        <f t="array" ref="G14">_xlfn.MODE.SNGL(IF(ISNUMBER(SEARCH(D14, Table4[Genres])), Table4[imdb_score], ""))</f>
        <v>6.5</v>
      </c>
      <c r="H14" s="7" cm="1">
        <f t="array" ref="H14">MEDIAN(IF(ISNUMBER(SEARCH(D14, Table4[Genres])), Table4[imdb_score], ""))</f>
        <v>6.5</v>
      </c>
      <c r="I14" s="7">
        <f>_xlfn.MAXIFS(Table4[imdb_score],Table4[Genres],"*"&amp;D14&amp;"*")</f>
        <v>8.6</v>
      </c>
      <c r="J14" s="7">
        <f>_xlfn.MINIFS(Table4[imdb_score],Table4[Genres],"*"&amp;D14&amp;"*")</f>
        <v>2.1</v>
      </c>
      <c r="K14" s="7" cm="1">
        <f t="array" ref="K14">ROUND(_xlfn.VAR.P(IF(ISNUMBER(SEARCH(D14, Table4[Genres])), Table4[imdb_score], "")),4)</f>
        <v>0.99570000000000003</v>
      </c>
      <c r="L14" s="7" cm="1">
        <f t="array" ref="L14">ROUND(_xlfn.STDEV.P(IF(ISNUMBER(SEARCH(D14, Table4[Genres])), Table4[imdb_score], "")),4)</f>
        <v>0.99790000000000001</v>
      </c>
    </row>
    <row r="15" spans="1:12">
      <c r="A15" t="s">
        <v>42</v>
      </c>
      <c r="B15">
        <v>7.3</v>
      </c>
      <c r="D15" s="7" t="str">
        <v>Thriller</v>
      </c>
      <c r="E15" s="14">
        <f>COUNTIF(Table4[Genres],"*"&amp;D15&amp;"*")</f>
        <v>1364</v>
      </c>
      <c r="F15" s="14">
        <f>ROUND(AVERAGEIF(Table4[Genres],"*"&amp;D15&amp;"*",Table4[imdb_score]),2)</f>
        <v>6.31</v>
      </c>
      <c r="G15" s="7" cm="1">
        <f t="array" ref="G15">_xlfn.MODE.SNGL(IF(ISNUMBER(SEARCH(D15, Table4[Genres])), Table4[imdb_score], ""))</f>
        <v>6.4</v>
      </c>
      <c r="H15" s="7" cm="1">
        <f t="array" ref="H15">MEDIAN(IF(ISNUMBER(SEARCH(D15, Table4[Genres])), Table4[imdb_score], ""))</f>
        <v>6.4</v>
      </c>
      <c r="I15" s="7">
        <f>_xlfn.MAXIFS(Table4[imdb_score],Table4[Genres],"*"&amp;D15&amp;"*")</f>
        <v>9</v>
      </c>
      <c r="J15" s="7">
        <f>_xlfn.MINIFS(Table4[imdb_score],Table4[Genres],"*"&amp;D15&amp;"*")</f>
        <v>2.2000000000000002</v>
      </c>
      <c r="K15" s="7" cm="1">
        <f t="array" ref="K15">ROUND(_xlfn.VAR.P(IF(ISNUMBER(SEARCH(D15, Table4[Genres])), Table4[imdb_score], "")),4)</f>
        <v>1.1148</v>
      </c>
      <c r="L15" s="7" cm="1">
        <f t="array" ref="L15">ROUND(_xlfn.STDEV.P(IF(ISNUMBER(SEARCH(D15, Table4[Genres])), Table4[imdb_score], "")),4)</f>
        <v>1.0558000000000001</v>
      </c>
    </row>
    <row r="16" spans="1:12">
      <c r="A16" t="s">
        <v>136</v>
      </c>
      <c r="B16">
        <v>6.5</v>
      </c>
      <c r="D16" s="7" t="str">
        <v>Game-Show</v>
      </c>
      <c r="E16" s="14">
        <f>COUNTIF(Table4[Genres],"*"&amp;D16&amp;"*")</f>
        <v>1</v>
      </c>
      <c r="F16" s="14">
        <f>ROUND(AVERAGEIF(Table4[Genres],"*"&amp;D16&amp;"*",Table4[imdb_score]),2)</f>
        <v>2.9</v>
      </c>
      <c r="G16" s="7" t="e" cm="1">
        <f t="array" ref="G16">_xlfn.MODE.SNGL(IF(ISNUMBER(SEARCH(D16, Table4[Genres])), Table4[imdb_score], ""))</f>
        <v>#N/A</v>
      </c>
      <c r="H16" s="7" cm="1">
        <f t="array" ref="H16">MEDIAN(IF(ISNUMBER(SEARCH(D16, Table4[Genres])), Table4[imdb_score], ""))</f>
        <v>2.9</v>
      </c>
      <c r="I16" s="7">
        <f>_xlfn.MAXIFS(Table4[imdb_score],Table4[Genres],"*"&amp;D16&amp;"*")</f>
        <v>2.9</v>
      </c>
      <c r="J16" s="7">
        <f>_xlfn.MINIFS(Table4[imdb_score],Table4[Genres],"*"&amp;D16&amp;"*")</f>
        <v>2.9</v>
      </c>
      <c r="K16" s="7" cm="1">
        <f t="array" ref="K16">ROUND(_xlfn.VAR.P(IF(ISNUMBER(SEARCH(D16, Table4[Genres])), Table4[imdb_score], "")),4)</f>
        <v>0</v>
      </c>
      <c r="L16" s="7" cm="1">
        <f t="array" ref="L16">ROUND(_xlfn.STDEV.P(IF(ISNUMBER(SEARCH(D16, Table4[Genres])), Table4[imdb_score], "")),4)</f>
        <v>0</v>
      </c>
    </row>
    <row r="17" spans="1:12">
      <c r="A17" t="s">
        <v>31</v>
      </c>
      <c r="B17">
        <v>7.2</v>
      </c>
      <c r="D17" s="7" t="str">
        <v>Family</v>
      </c>
      <c r="E17" s="14">
        <f>COUNTIF(Table4[Genres],"*"&amp;D17&amp;"*")</f>
        <v>534</v>
      </c>
      <c r="F17" s="14">
        <f>ROUND(AVERAGEIF(Table4[Genres],"*"&amp;D17&amp;"*",Table4[imdb_score]),2)</f>
        <v>6.24</v>
      </c>
      <c r="G17" s="7" cm="1">
        <f t="array" ref="G17">_xlfn.MODE.SNGL(IF(ISNUMBER(SEARCH(D17, Table4[Genres])), Table4[imdb_score], ""))</f>
        <v>6.7</v>
      </c>
      <c r="H17" s="7" cm="1">
        <f t="array" ref="H17">MEDIAN(IF(ISNUMBER(SEARCH(D17, Table4[Genres])), Table4[imdb_score], ""))</f>
        <v>6.4</v>
      </c>
      <c r="I17" s="7">
        <f>_xlfn.MAXIFS(Table4[imdb_score],Table4[Genres],"*"&amp;D17&amp;"*")</f>
        <v>8.6999999999999993</v>
      </c>
      <c r="J17" s="7">
        <f>_xlfn.MINIFS(Table4[imdb_score],Table4[Genres],"*"&amp;D17&amp;"*")</f>
        <v>1.7</v>
      </c>
      <c r="K17" s="7" cm="1">
        <f t="array" ref="K17">ROUND(_xlfn.VAR.P(IF(ISNUMBER(SEARCH(D17, Table4[Genres])), Table4[imdb_score], "")),4)</f>
        <v>1.4614</v>
      </c>
      <c r="L17" s="7" cm="1">
        <f t="array" ref="L17">ROUND(_xlfn.STDEV.P(IF(ISNUMBER(SEARCH(D17, Table4[Genres])), Table4[imdb_score], "")),4)</f>
        <v>1.2089000000000001</v>
      </c>
    </row>
    <row r="18" spans="1:12">
      <c r="A18" t="s">
        <v>148</v>
      </c>
      <c r="B18">
        <v>6.6</v>
      </c>
      <c r="D18" s="7" t="str">
        <v>Music</v>
      </c>
      <c r="E18" s="14">
        <f>COUNTIF(Table4[Genres],"*"&amp;D18&amp;"*")</f>
        <v>323</v>
      </c>
      <c r="F18" s="14">
        <f>ROUND(AVERAGEIF(Table4[Genres],"*"&amp;D18&amp;"*",Table4[imdb_score]),2)</f>
        <v>6.45</v>
      </c>
      <c r="G18" s="7" cm="1">
        <f t="array" ref="G18">_xlfn.MODE.SNGL(IF(ISNUMBER(SEARCH(D18, Table4[Genres])), Table4[imdb_score], ""))</f>
        <v>7.1</v>
      </c>
      <c r="H18" s="7" cm="1">
        <f t="array" ref="H18">MEDIAN(IF(ISNUMBER(SEARCH(D18, Table4[Genres])), Table4[imdb_score], ""))</f>
        <v>6.7</v>
      </c>
      <c r="I18" s="7">
        <f>_xlfn.MAXIFS(Table4[imdb_score],Table4[Genres],"*"&amp;D18&amp;"*")</f>
        <v>8.5</v>
      </c>
      <c r="J18" s="7">
        <f>_xlfn.MINIFS(Table4[imdb_score],Table4[Genres],"*"&amp;D18&amp;"*")</f>
        <v>1.6</v>
      </c>
      <c r="K18" s="7" cm="1">
        <f t="array" ref="K18">ROUND(_xlfn.VAR.P(IF(ISNUMBER(SEARCH(D18, Table4[Genres])), Table4[imdb_score], "")),4)</f>
        <v>1.4403999999999999</v>
      </c>
      <c r="L18" s="7" cm="1">
        <f t="array" ref="L18">ROUND(_xlfn.STDEV.P(IF(ISNUMBER(SEARCH(D18, Table4[Genres])), Table4[imdb_score], "")),4)</f>
        <v>1.2001999999999999</v>
      </c>
    </row>
    <row r="19" spans="1:12">
      <c r="A19" t="s">
        <v>73</v>
      </c>
      <c r="B19">
        <v>8.1</v>
      </c>
      <c r="D19" s="7" t="str">
        <v>Western</v>
      </c>
      <c r="E19" s="14">
        <f>COUNTIF(Table4[Genres],"*"&amp;D19&amp;"*")</f>
        <v>94</v>
      </c>
      <c r="F19" s="14">
        <f>ROUND(AVERAGEIF(Table4[Genres],"*"&amp;D19&amp;"*",Table4[imdb_score]),2)</f>
        <v>6.7</v>
      </c>
      <c r="G19" s="7" cm="1">
        <f t="array" ref="G19">_xlfn.MODE.SNGL(IF(ISNUMBER(SEARCH(D19, Table4[Genres])), Table4[imdb_score], ""))</f>
        <v>6.5</v>
      </c>
      <c r="H19" s="7" cm="1">
        <f t="array" ref="H19">MEDIAN(IF(ISNUMBER(SEARCH(D19, Table4[Genres])), Table4[imdb_score], ""))</f>
        <v>6.8</v>
      </c>
      <c r="I19" s="7">
        <f>_xlfn.MAXIFS(Table4[imdb_score],Table4[Genres],"*"&amp;D19&amp;"*")</f>
        <v>8.9</v>
      </c>
      <c r="J19" s="7">
        <f>_xlfn.MINIFS(Table4[imdb_score],Table4[Genres],"*"&amp;D19&amp;"*")</f>
        <v>3.8</v>
      </c>
      <c r="K19" s="7" cm="1">
        <f t="array" ref="K19">ROUND(_xlfn.VAR.P(IF(ISNUMBER(SEARCH(D19, Table4[Genres])), Table4[imdb_score], "")),4)</f>
        <v>1.1026</v>
      </c>
      <c r="L19" s="7" cm="1">
        <f t="array" ref="L19">ROUND(_xlfn.STDEV.P(IF(ISNUMBER(SEARCH(D19, Table4[Genres])), Table4[imdb_score], "")),4)</f>
        <v>1.0501</v>
      </c>
    </row>
    <row r="20" spans="1:12">
      <c r="A20" t="s">
        <v>42</v>
      </c>
      <c r="B20">
        <v>6.7</v>
      </c>
      <c r="D20" s="7" t="str">
        <v>Musical</v>
      </c>
      <c r="E20" s="14">
        <f>COUNTIF(Table4[Genres],"*"&amp;D20&amp;"*")</f>
        <v>131</v>
      </c>
      <c r="F20" s="14">
        <f>ROUND(AVERAGEIF(Table4[Genres],"*"&amp;D20&amp;"*",Table4[imdb_score]),2)</f>
        <v>6.5</v>
      </c>
      <c r="G20" s="7" cm="1">
        <f t="array" ref="G20">_xlfn.MODE.SNGL(IF(ISNUMBER(SEARCH(D20, Table4[Genres])), Table4[imdb_score], ""))</f>
        <v>7</v>
      </c>
      <c r="H20" s="7" cm="1">
        <f t="array" ref="H20">MEDIAN(IF(ISNUMBER(SEARCH(D20, Table4[Genres])), Table4[imdb_score], ""))</f>
        <v>6.7</v>
      </c>
      <c r="I20" s="7">
        <f>_xlfn.MAXIFS(Table4[imdb_score],Table4[Genres],"*"&amp;D20&amp;"*")</f>
        <v>8.5</v>
      </c>
      <c r="J20" s="7">
        <f>_xlfn.MINIFS(Table4[imdb_score],Table4[Genres],"*"&amp;D20&amp;"*")</f>
        <v>2.1</v>
      </c>
      <c r="K20" s="7" cm="1">
        <f t="array" ref="K20">ROUND(_xlfn.VAR.P(IF(ISNUMBER(SEARCH(D20, Table4[Genres])), Table4[imdb_score], "")),4)</f>
        <v>1.4963</v>
      </c>
      <c r="L20" s="7" cm="1">
        <f t="array" ref="L20">ROUND(_xlfn.STDEV.P(IF(ISNUMBER(SEARCH(D20, Table4[Genres])), Table4[imdb_score], "")),4)</f>
        <v>1.2232000000000001</v>
      </c>
    </row>
    <row r="21" spans="1:12">
      <c r="A21" t="s">
        <v>165</v>
      </c>
      <c r="B21">
        <v>6.8</v>
      </c>
      <c r="D21" s="7" t="str">
        <v>Film-Noir</v>
      </c>
      <c r="E21" s="14">
        <f>COUNTIF(Table4[Genres],"*"&amp;D21&amp;"*")</f>
        <v>6</v>
      </c>
      <c r="F21" s="14">
        <f>ROUND(AVERAGEIF(Table4[Genres],"*"&amp;D21&amp;"*",Table4[imdb_score]),2)</f>
        <v>7.63</v>
      </c>
      <c r="G21" s="7" t="e" cm="1">
        <f t="array" ref="G21">_xlfn.MODE.SNGL(IF(ISNUMBER(SEARCH(D21, Table4[Genres])), Table4[imdb_score], ""))</f>
        <v>#N/A</v>
      </c>
      <c r="H21" s="7" cm="1">
        <f t="array" ref="H21">MEDIAN(IF(ISNUMBER(SEARCH(D21, Table4[Genres])), Table4[imdb_score], ""))</f>
        <v>7.65</v>
      </c>
      <c r="I21" s="7">
        <f>_xlfn.MAXIFS(Table4[imdb_score],Table4[Genres],"*"&amp;D21&amp;"*")</f>
        <v>8.1999999999999993</v>
      </c>
      <c r="J21" s="7">
        <f>_xlfn.MINIFS(Table4[imdb_score],Table4[Genres],"*"&amp;D21&amp;"*")</f>
        <v>7.1</v>
      </c>
      <c r="K21" s="7" cm="1">
        <f t="array" ref="K21">ROUND(_xlfn.VAR.P(IF(ISNUMBER(SEARCH(D21, Table4[Genres])), Table4[imdb_score], "")),4)</f>
        <v>0.15559999999999999</v>
      </c>
      <c r="L21" s="7" cm="1">
        <f t="array" ref="L21">ROUND(_xlfn.STDEV.P(IF(ISNUMBER(SEARCH(D21, Table4[Genres])), Table4[imdb_score], "")),4)</f>
        <v>0.39439999999999997</v>
      </c>
    </row>
    <row r="22" spans="1:12">
      <c r="A22" t="s">
        <v>173</v>
      </c>
      <c r="B22">
        <v>7.5</v>
      </c>
      <c r="D22" s="7" t="str">
        <v>History</v>
      </c>
      <c r="E22" s="14">
        <f>COUNTIF(Table4[Genres],"*"&amp;D22&amp;"*")</f>
        <v>204</v>
      </c>
      <c r="F22" s="14">
        <f>ROUND(AVERAGEIF(Table4[Genres],"*"&amp;D22&amp;"*",Table4[imdb_score]),2)</f>
        <v>7.08</v>
      </c>
      <c r="G22" s="7" cm="1">
        <f t="array" ref="G22">_xlfn.MODE.SNGL(IF(ISNUMBER(SEARCH(D22, Table4[Genres])), Table4[imdb_score], ""))</f>
        <v>7.5</v>
      </c>
      <c r="H22" s="7" cm="1">
        <f t="array" ref="H22">MEDIAN(IF(ISNUMBER(SEARCH(D22, Table4[Genres])), Table4[imdb_score], ""))</f>
        <v>7.2</v>
      </c>
      <c r="I22" s="7">
        <f>_xlfn.MAXIFS(Table4[imdb_score],Table4[Genres],"*"&amp;D22&amp;"*")</f>
        <v>8.9</v>
      </c>
      <c r="J22" s="7">
        <f>_xlfn.MINIFS(Table4[imdb_score],Table4[Genres],"*"&amp;D22&amp;"*")</f>
        <v>2</v>
      </c>
      <c r="K22" s="7" cm="1">
        <f t="array" ref="K22">ROUND(_xlfn.VAR.P(IF(ISNUMBER(SEARCH(D22, Table4[Genres])), Table4[imdb_score], "")),4)</f>
        <v>0.78380000000000005</v>
      </c>
      <c r="L22" s="7" cm="1">
        <f t="array" ref="L22">ROUND(_xlfn.STDEV.P(IF(ISNUMBER(SEARCH(D22, Table4[Genres])), Table4[imdb_score], "")),4)</f>
        <v>0.88529999999999998</v>
      </c>
    </row>
    <row r="23" spans="1:12">
      <c r="A23" t="s">
        <v>42</v>
      </c>
      <c r="B23">
        <v>7</v>
      </c>
      <c r="D23" s="7" t="s">
        <v>24199</v>
      </c>
      <c r="E23" s="14">
        <f>COUNTIF(Table4[Genres],"*"&amp;D23&amp;"*")</f>
        <v>210</v>
      </c>
      <c r="F23" s="14">
        <f>ROUND(AVERAGEIF(Table4[Genres],"*"&amp;D23&amp;"*",Table4[imdb_score]),2)</f>
        <v>7.07</v>
      </c>
      <c r="G23" s="7" cm="1">
        <f t="array" ref="G23">_xlfn.MODE.SNGL(IF(ISNUMBER(SEARCH(D23, Table4[Genres])), Table4[imdb_score], ""))</f>
        <v>7.1</v>
      </c>
      <c r="H23" s="7" cm="1">
        <f t="array" ref="H23">MEDIAN(IF(ISNUMBER(SEARCH(D23, Table4[Genres])), Table4[imdb_score], ""))</f>
        <v>7.1</v>
      </c>
      <c r="I23" s="7">
        <f>_xlfn.MAXIFS(Table4[imdb_score],Table4[Genres],"*"&amp;D23&amp;"*")</f>
        <v>8.6</v>
      </c>
      <c r="J23" s="7">
        <f>_xlfn.MINIFS(Table4[imdb_score],Table4[Genres],"*"&amp;D23&amp;"*")</f>
        <v>2.7</v>
      </c>
      <c r="K23" s="7" cm="1">
        <f t="array" ref="K23">ROUND(_xlfn.VAR.P(IF(ISNUMBER(SEARCH(D23, Table4[Genres])), Table4[imdb_score], "")),4)</f>
        <v>0.76359999999999995</v>
      </c>
      <c r="L23" s="7" cm="1">
        <f t="array" ref="L23">ROUND(_xlfn.STDEV.P(IF(ISNUMBER(SEARCH(D23, Table4[Genres])), Table4[imdb_score], "")),4)</f>
        <v>0.87380000000000002</v>
      </c>
    </row>
    <row r="24" spans="1:12">
      <c r="A24" t="s">
        <v>189</v>
      </c>
      <c r="B24">
        <v>6.7</v>
      </c>
      <c r="D24" s="7" t="s">
        <v>24200</v>
      </c>
      <c r="E24" s="14">
        <f>COUNTIF(Table4[Genres],"*"&amp;D24&amp;"*")</f>
        <v>177</v>
      </c>
      <c r="F24" s="14">
        <f>ROUND(AVERAGEIF(Table4[Genres],"*"&amp;D24&amp;"*",Table4[imdb_score]),2)</f>
        <v>6.6</v>
      </c>
      <c r="G24" s="7" cm="1">
        <f t="array" ref="G24">_xlfn.MODE.SNGL(IF(ISNUMBER(SEARCH(D24, Table4[Genres])), Table4[imdb_score], ""))</f>
        <v>7.2</v>
      </c>
      <c r="H24" s="7" cm="1">
        <f t="array" ref="H24">MEDIAN(IF(ISNUMBER(SEARCH(D24, Table4[Genres])), Table4[imdb_score], ""))</f>
        <v>6.8</v>
      </c>
      <c r="I24" s="7">
        <f>_xlfn.MAXIFS(Table4[imdb_score],Table4[Genres],"*"&amp;D24&amp;"*")</f>
        <v>8.6999999999999993</v>
      </c>
      <c r="J24" s="7">
        <f>_xlfn.MINIFS(Table4[imdb_score],Table4[Genres],"*"&amp;D24&amp;"*")</f>
        <v>2</v>
      </c>
      <c r="K24" s="7" cm="1">
        <f t="array" ref="K24">ROUND(_xlfn.VAR.P(IF(ISNUMBER(SEARCH(D24, Table4[Genres])), Table4[imdb_score], "")),4)</f>
        <v>1.2235</v>
      </c>
      <c r="L24" s="7" cm="1">
        <f t="array" ref="L24">ROUND(_xlfn.STDEV.P(IF(ISNUMBER(SEARCH(D24, Table4[Genres])), Table4[imdb_score], "")),4)</f>
        <v>1.1061000000000001</v>
      </c>
    </row>
    <row r="25" spans="1:12">
      <c r="A25" t="s">
        <v>173</v>
      </c>
      <c r="B25">
        <v>7.9</v>
      </c>
      <c r="D25" s="7" t="s">
        <v>24201</v>
      </c>
      <c r="E25" s="14">
        <f>COUNTIF(Table4[Genres],"*"&amp;D25&amp;"*")</f>
        <v>2</v>
      </c>
      <c r="F25" s="14">
        <f>ROUND(AVERAGEIF(Table4[Genres],"*"&amp;D25&amp;"*",Table4[imdb_score]),2)</f>
        <v>4.75</v>
      </c>
      <c r="G25" s="7" t="e" cm="1">
        <f t="array" ref="G25">_xlfn.MODE.SNGL(IF(ISNUMBER(SEARCH(D25, Table4[Genres])), Table4[imdb_score], ""))</f>
        <v>#N/A</v>
      </c>
      <c r="H25" s="7" cm="1">
        <f t="array" ref="H25">MEDIAN(IF(ISNUMBER(SEARCH(D25, Table4[Genres])), Table4[imdb_score], ""))</f>
        <v>4.75</v>
      </c>
      <c r="I25" s="7">
        <f>_xlfn.MAXIFS(Table4[imdb_score],Table4[Genres],"*"&amp;D25&amp;"*")</f>
        <v>6.6</v>
      </c>
      <c r="J25" s="7">
        <f>_xlfn.MINIFS(Table4[imdb_score],Table4[Genres],"*"&amp;D25&amp;"*")</f>
        <v>2.9</v>
      </c>
      <c r="K25" s="7" cm="1">
        <f t="array" ref="K25">ROUND(_xlfn.VAR.P(IF(ISNUMBER(SEARCH(D25, Table4[Genres])), Table4[imdb_score], "")),4)</f>
        <v>3.4224999999999999</v>
      </c>
      <c r="L25" s="7" cm="1">
        <f t="array" ref="L25">ROUND(_xlfn.STDEV.P(IF(ISNUMBER(SEARCH(D25, Table4[Genres])), Table4[imdb_score], "")),4)</f>
        <v>1.85</v>
      </c>
    </row>
    <row r="26" spans="1:12">
      <c r="A26" t="s">
        <v>200</v>
      </c>
      <c r="B26">
        <v>6.1</v>
      </c>
      <c r="D26" s="7" t="s">
        <v>24202</v>
      </c>
      <c r="E26" s="14">
        <f>COUNTIF(Table4[Genres],"*"&amp;D26&amp;"*")</f>
        <v>5</v>
      </c>
      <c r="F26" s="14">
        <f>ROUND(AVERAGEIF(Table4[Genres],"*"&amp;D26&amp;"*",Table4[imdb_score]),2)</f>
        <v>6.38</v>
      </c>
      <c r="G26" s="7" t="e" cm="1">
        <f t="array" ref="G26">_xlfn.MODE.SNGL(IF(ISNUMBER(SEARCH(D26, Table4[Genres])), Table4[imdb_score], ""))</f>
        <v>#N/A</v>
      </c>
      <c r="H26" s="7" cm="1">
        <f t="array" ref="H26">MEDIAN(IF(ISNUMBER(SEARCH(D26, Table4[Genres])), Table4[imdb_score], ""))</f>
        <v>6.5</v>
      </c>
      <c r="I26" s="7">
        <f>_xlfn.MAXIFS(Table4[imdb_score],Table4[Genres],"*"&amp;D26&amp;"*")</f>
        <v>7.1</v>
      </c>
      <c r="J26" s="7">
        <f>_xlfn.MINIFS(Table4[imdb_score],Table4[Genres],"*"&amp;D26&amp;"*")</f>
        <v>5.2</v>
      </c>
      <c r="K26" s="7" cm="1">
        <f t="array" ref="K26">ROUND(_xlfn.VAR.P(IF(ISNUMBER(SEARCH(D26, Table4[Genres])), Table4[imdb_score], "")),4)</f>
        <v>0.4456</v>
      </c>
      <c r="L26" s="7" cm="1">
        <f t="array" ref="L26">ROUND(_xlfn.STDEV.P(IF(ISNUMBER(SEARCH(D26, Table4[Genres])), Table4[imdb_score], "")),4)</f>
        <v>0.66749999999999998</v>
      </c>
    </row>
    <row r="27" spans="1:12">
      <c r="A27" t="s">
        <v>207</v>
      </c>
      <c r="B27">
        <v>7.2</v>
      </c>
      <c r="D27" s="7" t="s">
        <v>24203</v>
      </c>
      <c r="E27" s="14">
        <f>COUNTIF(Table4[Genres],"*"&amp;D27&amp;"*")</f>
        <v>3</v>
      </c>
      <c r="F27" s="14">
        <f>ROUND(AVERAGEIF(Table4[Genres],"*"&amp;D27&amp;"*",Table4[imdb_score]),2)</f>
        <v>7.53</v>
      </c>
      <c r="G27" s="7" t="e" cm="1">
        <f t="array" ref="G27">_xlfn.MODE.SNGL(IF(ISNUMBER(SEARCH(D27, Table4[Genres])), Table4[imdb_score], ""))</f>
        <v>#N/A</v>
      </c>
      <c r="H27" s="7" cm="1">
        <f t="array" ref="H27">MEDIAN(IF(ISNUMBER(SEARCH(D27, Table4[Genres])), Table4[imdb_score], ""))</f>
        <v>7.4</v>
      </c>
      <c r="I27" s="7">
        <f>_xlfn.MAXIFS(Table4[imdb_score],Table4[Genres],"*"&amp;D27&amp;"*")</f>
        <v>8.1</v>
      </c>
      <c r="J27" s="7">
        <f>_xlfn.MINIFS(Table4[imdb_score],Table4[Genres],"*"&amp;D27&amp;"*")</f>
        <v>7.1</v>
      </c>
      <c r="K27" s="7" cm="1">
        <f t="array" ref="K27">ROUND(_xlfn.VAR.P(IF(ISNUMBER(SEARCH(D27, Table4[Genres])), Table4[imdb_score], "")),4)</f>
        <v>0.17560000000000001</v>
      </c>
      <c r="L27" s="7" cm="1">
        <f t="array" ref="L27">ROUND(_xlfn.STDEV.P(IF(ISNUMBER(SEARCH(D27, Table4[Genres])), Table4[imdb_score], "")),4)</f>
        <v>0.41899999999999998</v>
      </c>
    </row>
    <row r="28" spans="1:12">
      <c r="A28" t="s">
        <v>214</v>
      </c>
      <c r="B28">
        <v>7.7</v>
      </c>
    </row>
    <row r="29" spans="1:12">
      <c r="A29" t="s">
        <v>73</v>
      </c>
      <c r="B29">
        <v>8.1999999999999993</v>
      </c>
    </row>
    <row r="30" spans="1:12">
      <c r="A30" t="s">
        <v>227</v>
      </c>
      <c r="B30">
        <v>5.9</v>
      </c>
    </row>
    <row r="31" spans="1:12">
      <c r="A31" t="s">
        <v>227</v>
      </c>
      <c r="B31">
        <v>7</v>
      </c>
    </row>
    <row r="32" spans="1:12">
      <c r="A32" t="s">
        <v>50</v>
      </c>
      <c r="B32">
        <v>7.8</v>
      </c>
    </row>
    <row r="33" spans="1:2">
      <c r="A33" t="s">
        <v>245</v>
      </c>
      <c r="B33">
        <v>7.3</v>
      </c>
    </row>
    <row r="34" spans="1:2">
      <c r="A34" t="s">
        <v>73</v>
      </c>
      <c r="B34">
        <v>7.2</v>
      </c>
    </row>
    <row r="35" spans="1:2">
      <c r="A35" t="s">
        <v>200</v>
      </c>
      <c r="B35">
        <v>6.5</v>
      </c>
    </row>
    <row r="36" spans="1:2">
      <c r="A36" t="s">
        <v>262</v>
      </c>
      <c r="B36">
        <v>6.8</v>
      </c>
    </row>
    <row r="37" spans="1:2">
      <c r="A37" t="s">
        <v>271</v>
      </c>
      <c r="B37">
        <v>7.3</v>
      </c>
    </row>
    <row r="38" spans="1:2">
      <c r="A38" t="s">
        <v>73</v>
      </c>
      <c r="B38">
        <v>6</v>
      </c>
    </row>
    <row r="39" spans="1:2">
      <c r="A39" t="s">
        <v>73</v>
      </c>
      <c r="B39">
        <v>5.7</v>
      </c>
    </row>
    <row r="40" spans="1:2">
      <c r="A40" t="s">
        <v>200</v>
      </c>
      <c r="B40">
        <v>6.4</v>
      </c>
    </row>
    <row r="41" spans="1:2">
      <c r="A41" t="s">
        <v>31</v>
      </c>
      <c r="B41">
        <v>6.7</v>
      </c>
    </row>
    <row r="42" spans="1:2">
      <c r="A42" t="s">
        <v>73</v>
      </c>
      <c r="B42">
        <v>6.8</v>
      </c>
    </row>
    <row r="43" spans="1:2">
      <c r="A43" t="s">
        <v>307</v>
      </c>
      <c r="B43">
        <v>6.3</v>
      </c>
    </row>
    <row r="44" spans="1:2">
      <c r="A44" t="s">
        <v>73</v>
      </c>
      <c r="B44">
        <v>5.6</v>
      </c>
    </row>
    <row r="45" spans="1:2">
      <c r="A45" t="s">
        <v>271</v>
      </c>
      <c r="B45">
        <v>8.3000000000000007</v>
      </c>
    </row>
    <row r="46" spans="1:2">
      <c r="A46" t="s">
        <v>73</v>
      </c>
      <c r="B46">
        <v>6.6</v>
      </c>
    </row>
    <row r="47" spans="1:2">
      <c r="A47" t="s">
        <v>334</v>
      </c>
      <c r="B47">
        <v>7.2</v>
      </c>
    </row>
    <row r="48" spans="1:2">
      <c r="A48" t="s">
        <v>341</v>
      </c>
      <c r="B48">
        <v>7</v>
      </c>
    </row>
    <row r="49" spans="1:2">
      <c r="A49" t="s">
        <v>262</v>
      </c>
      <c r="B49">
        <v>8</v>
      </c>
    </row>
    <row r="50" spans="1:2">
      <c r="A50" t="s">
        <v>73</v>
      </c>
      <c r="B50">
        <v>7.8</v>
      </c>
    </row>
    <row r="51" spans="1:2">
      <c r="A51" t="s">
        <v>173</v>
      </c>
      <c r="B51">
        <v>6.3</v>
      </c>
    </row>
    <row r="52" spans="1:2">
      <c r="A52" t="s">
        <v>214</v>
      </c>
      <c r="B52">
        <v>7.3</v>
      </c>
    </row>
    <row r="53" spans="1:2">
      <c r="A53" t="s">
        <v>245</v>
      </c>
      <c r="B53">
        <v>6.6</v>
      </c>
    </row>
    <row r="54" spans="1:2">
      <c r="A54" t="s">
        <v>73</v>
      </c>
      <c r="B54">
        <v>7</v>
      </c>
    </row>
    <row r="55" spans="1:2">
      <c r="A55" t="s">
        <v>73</v>
      </c>
      <c r="B55">
        <v>6.3</v>
      </c>
    </row>
    <row r="56" spans="1:2">
      <c r="A56" t="s">
        <v>42</v>
      </c>
      <c r="B56">
        <v>6.2</v>
      </c>
    </row>
    <row r="57" spans="1:2">
      <c r="A57" t="s">
        <v>271</v>
      </c>
      <c r="B57">
        <v>6.8</v>
      </c>
    </row>
    <row r="58" spans="1:2">
      <c r="A58" t="s">
        <v>271</v>
      </c>
      <c r="B58">
        <v>7.2</v>
      </c>
    </row>
    <row r="59" spans="1:2">
      <c r="A59" t="s">
        <v>227</v>
      </c>
      <c r="B59">
        <v>7.5</v>
      </c>
    </row>
    <row r="60" spans="1:2">
      <c r="A60" t="s">
        <v>416</v>
      </c>
      <c r="B60">
        <v>8.4</v>
      </c>
    </row>
    <row r="61" spans="1:2">
      <c r="A61" t="s">
        <v>422</v>
      </c>
      <c r="B61">
        <v>6.2</v>
      </c>
    </row>
    <row r="62" spans="1:2">
      <c r="A62" t="s">
        <v>73</v>
      </c>
      <c r="B62">
        <v>5.8</v>
      </c>
    </row>
    <row r="63" spans="1:2">
      <c r="A63" t="s">
        <v>437</v>
      </c>
      <c r="B63">
        <v>6.8</v>
      </c>
    </row>
    <row r="64" spans="1:2">
      <c r="A64" t="s">
        <v>73</v>
      </c>
      <c r="B64">
        <v>5.4</v>
      </c>
    </row>
    <row r="65" spans="1:2">
      <c r="A65" t="s">
        <v>207</v>
      </c>
      <c r="B65">
        <v>6.6</v>
      </c>
    </row>
    <row r="66" spans="1:2">
      <c r="A66" t="s">
        <v>200</v>
      </c>
      <c r="B66">
        <v>6.9</v>
      </c>
    </row>
    <row r="67" spans="1:2">
      <c r="A67" t="s">
        <v>73</v>
      </c>
      <c r="B67">
        <v>7.3</v>
      </c>
    </row>
    <row r="68" spans="1:2">
      <c r="A68" t="s">
        <v>464</v>
      </c>
      <c r="B68">
        <v>9</v>
      </c>
    </row>
    <row r="69" spans="1:2">
      <c r="A69" t="s">
        <v>471</v>
      </c>
      <c r="B69">
        <v>8.3000000000000007</v>
      </c>
    </row>
    <row r="70" spans="1:2">
      <c r="A70" t="s">
        <v>478</v>
      </c>
      <c r="B70">
        <v>6.5</v>
      </c>
    </row>
    <row r="71" spans="1:2">
      <c r="A71" t="s">
        <v>73</v>
      </c>
      <c r="B71">
        <v>7.9</v>
      </c>
    </row>
    <row r="72" spans="1:2">
      <c r="A72" t="s">
        <v>488</v>
      </c>
      <c r="B72">
        <v>7.5</v>
      </c>
    </row>
    <row r="73" spans="1:2">
      <c r="A73" t="s">
        <v>494</v>
      </c>
      <c r="B73">
        <v>4.8</v>
      </c>
    </row>
    <row r="74" spans="1:2">
      <c r="A74" t="s">
        <v>501</v>
      </c>
      <c r="B74">
        <v>5.2</v>
      </c>
    </row>
    <row r="75" spans="1:2">
      <c r="A75" t="s">
        <v>509</v>
      </c>
      <c r="B75">
        <v>6.9</v>
      </c>
    </row>
    <row r="76" spans="1:2">
      <c r="A76" t="s">
        <v>515</v>
      </c>
      <c r="B76">
        <v>5.4</v>
      </c>
    </row>
    <row r="77" spans="1:2">
      <c r="A77" t="s">
        <v>73</v>
      </c>
      <c r="B77">
        <v>7.9</v>
      </c>
    </row>
    <row r="78" spans="1:2">
      <c r="A78" t="s">
        <v>227</v>
      </c>
      <c r="B78">
        <v>6.1</v>
      </c>
    </row>
    <row r="79" spans="1:2">
      <c r="A79" t="s">
        <v>227</v>
      </c>
      <c r="B79">
        <v>5.8</v>
      </c>
    </row>
    <row r="80" spans="1:2">
      <c r="A80" t="s">
        <v>542</v>
      </c>
      <c r="B80">
        <v>8.3000000000000007</v>
      </c>
    </row>
    <row r="81" spans="1:2">
      <c r="A81" t="s">
        <v>548</v>
      </c>
      <c r="B81">
        <v>7.8</v>
      </c>
    </row>
    <row r="82" spans="1:2">
      <c r="A82" t="s">
        <v>73</v>
      </c>
      <c r="B82">
        <v>7</v>
      </c>
    </row>
    <row r="83" spans="1:2">
      <c r="A83" t="s">
        <v>558</v>
      </c>
      <c r="B83">
        <v>6.1</v>
      </c>
    </row>
    <row r="84" spans="1:2">
      <c r="A84" t="s">
        <v>564</v>
      </c>
      <c r="B84">
        <v>7</v>
      </c>
    </row>
    <row r="85" spans="1:2">
      <c r="A85" t="s">
        <v>571</v>
      </c>
      <c r="B85">
        <v>7.6</v>
      </c>
    </row>
    <row r="86" spans="1:2">
      <c r="A86" t="s">
        <v>578</v>
      </c>
      <c r="B86">
        <v>4.5</v>
      </c>
    </row>
    <row r="87" spans="1:2">
      <c r="A87" t="s">
        <v>558</v>
      </c>
      <c r="B87">
        <v>6.3</v>
      </c>
    </row>
    <row r="88" spans="1:2">
      <c r="A88" t="s">
        <v>73</v>
      </c>
      <c r="B88">
        <v>7.8</v>
      </c>
    </row>
    <row r="89" spans="1:2">
      <c r="A89" t="s">
        <v>271</v>
      </c>
      <c r="B89">
        <v>6.4</v>
      </c>
    </row>
    <row r="90" spans="1:2">
      <c r="A90" t="s">
        <v>606</v>
      </c>
      <c r="B90">
        <v>6.5</v>
      </c>
    </row>
    <row r="91" spans="1:2">
      <c r="A91" t="s">
        <v>613</v>
      </c>
      <c r="B91">
        <v>7.9</v>
      </c>
    </row>
    <row r="92" spans="1:2">
      <c r="A92" t="s">
        <v>621</v>
      </c>
      <c r="B92">
        <v>7.8</v>
      </c>
    </row>
    <row r="93" spans="1:2">
      <c r="A93" t="s">
        <v>628</v>
      </c>
      <c r="B93">
        <v>6.6</v>
      </c>
    </row>
    <row r="94" spans="1:2">
      <c r="A94" t="s">
        <v>73</v>
      </c>
      <c r="B94">
        <v>5.5</v>
      </c>
    </row>
    <row r="95" spans="1:2">
      <c r="A95" t="s">
        <v>628</v>
      </c>
      <c r="B95">
        <v>8.1999999999999993</v>
      </c>
    </row>
    <row r="96" spans="1:2">
      <c r="A96" t="s">
        <v>647</v>
      </c>
      <c r="B96">
        <v>6.4</v>
      </c>
    </row>
    <row r="97" spans="1:2">
      <c r="A97" t="s">
        <v>73</v>
      </c>
      <c r="B97">
        <v>8.1</v>
      </c>
    </row>
    <row r="98" spans="1:2">
      <c r="A98" t="s">
        <v>659</v>
      </c>
      <c r="B98">
        <v>8.6</v>
      </c>
    </row>
    <row r="99" spans="1:2">
      <c r="A99" t="s">
        <v>227</v>
      </c>
      <c r="B99">
        <v>8.8000000000000007</v>
      </c>
    </row>
    <row r="100" spans="1:2">
      <c r="A100" t="s">
        <v>670</v>
      </c>
      <c r="B100">
        <v>8.1999999999999993</v>
      </c>
    </row>
    <row r="101" spans="1:2">
      <c r="A101" t="s">
        <v>173</v>
      </c>
      <c r="B101">
        <v>7.9</v>
      </c>
    </row>
    <row r="102" spans="1:2">
      <c r="A102" t="s">
        <v>334</v>
      </c>
      <c r="B102">
        <v>6.7</v>
      </c>
    </row>
    <row r="103" spans="1:2">
      <c r="A103" t="s">
        <v>687</v>
      </c>
      <c r="B103">
        <v>7.8</v>
      </c>
    </row>
    <row r="104" spans="1:2">
      <c r="A104" t="s">
        <v>73</v>
      </c>
      <c r="B104">
        <v>7.8</v>
      </c>
    </row>
    <row r="105" spans="1:2">
      <c r="A105" t="s">
        <v>698</v>
      </c>
      <c r="B105">
        <v>6.6</v>
      </c>
    </row>
    <row r="106" spans="1:2">
      <c r="A106" t="s">
        <v>148</v>
      </c>
      <c r="B106">
        <v>6.1</v>
      </c>
    </row>
    <row r="107" spans="1:2">
      <c r="A107" t="s">
        <v>712</v>
      </c>
      <c r="B107">
        <v>5.6</v>
      </c>
    </row>
    <row r="108" spans="1:2">
      <c r="A108" t="s">
        <v>200</v>
      </c>
      <c r="B108">
        <v>6.4</v>
      </c>
    </row>
    <row r="109" spans="1:2">
      <c r="A109" t="s">
        <v>271</v>
      </c>
      <c r="B109">
        <v>6.1</v>
      </c>
    </row>
    <row r="110" spans="1:2">
      <c r="A110" t="s">
        <v>42</v>
      </c>
      <c r="B110">
        <v>7.3</v>
      </c>
    </row>
    <row r="111" spans="1:2">
      <c r="A111" t="s">
        <v>73</v>
      </c>
      <c r="B111">
        <v>6.6</v>
      </c>
    </row>
    <row r="112" spans="1:2">
      <c r="A112" t="s">
        <v>200</v>
      </c>
      <c r="B112">
        <v>6.3</v>
      </c>
    </row>
    <row r="113" spans="1:2">
      <c r="A113" t="s">
        <v>749</v>
      </c>
      <c r="B113">
        <v>6.1</v>
      </c>
    </row>
    <row r="114" spans="1:2">
      <c r="A114" t="s">
        <v>73</v>
      </c>
      <c r="B114">
        <v>7.1</v>
      </c>
    </row>
    <row r="115" spans="1:2">
      <c r="A115" t="s">
        <v>761</v>
      </c>
      <c r="B115">
        <v>5.5</v>
      </c>
    </row>
    <row r="116" spans="1:2">
      <c r="A116" t="s">
        <v>105</v>
      </c>
      <c r="B116">
        <v>7.5</v>
      </c>
    </row>
    <row r="117" spans="1:2">
      <c r="A117" t="s">
        <v>105</v>
      </c>
      <c r="B117">
        <v>7.6</v>
      </c>
    </row>
    <row r="118" spans="1:2">
      <c r="A118" t="s">
        <v>777</v>
      </c>
      <c r="B118">
        <v>6.4</v>
      </c>
    </row>
    <row r="119" spans="1:2">
      <c r="A119" t="s">
        <v>782</v>
      </c>
      <c r="B119">
        <v>7.2</v>
      </c>
    </row>
    <row r="120" spans="1:2">
      <c r="A120" t="s">
        <v>787</v>
      </c>
      <c r="B120">
        <v>6.7</v>
      </c>
    </row>
    <row r="121" spans="1:2">
      <c r="A121" t="s">
        <v>792</v>
      </c>
      <c r="B121">
        <v>8</v>
      </c>
    </row>
    <row r="122" spans="1:2">
      <c r="A122" t="s">
        <v>127</v>
      </c>
      <c r="B122">
        <v>8.3000000000000007</v>
      </c>
    </row>
    <row r="123" spans="1:2">
      <c r="A123" t="s">
        <v>803</v>
      </c>
      <c r="B123">
        <v>6.7</v>
      </c>
    </row>
    <row r="124" spans="1:2">
      <c r="A124" t="s">
        <v>787</v>
      </c>
      <c r="B124">
        <v>5.9</v>
      </c>
    </row>
    <row r="125" spans="1:2">
      <c r="A125" t="s">
        <v>262</v>
      </c>
      <c r="B125">
        <v>6.7</v>
      </c>
    </row>
    <row r="126" spans="1:2">
      <c r="A126" t="s">
        <v>647</v>
      </c>
      <c r="B126">
        <v>6.7</v>
      </c>
    </row>
    <row r="127" spans="1:2">
      <c r="A127" t="s">
        <v>829</v>
      </c>
      <c r="B127">
        <v>7.6</v>
      </c>
    </row>
    <row r="128" spans="1:2">
      <c r="A128" t="s">
        <v>647</v>
      </c>
      <c r="B128">
        <v>7.2</v>
      </c>
    </row>
    <row r="129" spans="1:2">
      <c r="A129" t="s">
        <v>42</v>
      </c>
      <c r="B129">
        <v>7.1</v>
      </c>
    </row>
    <row r="130" spans="1:2">
      <c r="A130" t="s">
        <v>227</v>
      </c>
      <c r="B130">
        <v>8.1</v>
      </c>
    </row>
    <row r="131" spans="1:2">
      <c r="A131" t="s">
        <v>852</v>
      </c>
      <c r="B131">
        <v>6.7</v>
      </c>
    </row>
    <row r="132" spans="1:2">
      <c r="A132" t="s">
        <v>42</v>
      </c>
      <c r="B132">
        <v>7</v>
      </c>
    </row>
    <row r="133" spans="1:2">
      <c r="A133" t="s">
        <v>863</v>
      </c>
      <c r="B133">
        <v>6.9</v>
      </c>
    </row>
    <row r="134" spans="1:2">
      <c r="A134" t="s">
        <v>870</v>
      </c>
      <c r="B134">
        <v>5.0999999999999996</v>
      </c>
    </row>
    <row r="135" spans="1:2">
      <c r="A135" t="s">
        <v>42</v>
      </c>
      <c r="B135">
        <v>5.8</v>
      </c>
    </row>
    <row r="136" spans="1:2">
      <c r="A136" t="s">
        <v>882</v>
      </c>
      <c r="B136">
        <v>6.2</v>
      </c>
    </row>
    <row r="137" spans="1:2">
      <c r="A137" t="s">
        <v>50</v>
      </c>
      <c r="B137">
        <v>7.4</v>
      </c>
    </row>
    <row r="138" spans="1:2">
      <c r="A138" t="s">
        <v>895</v>
      </c>
      <c r="B138">
        <v>5.8</v>
      </c>
    </row>
    <row r="139" spans="1:2">
      <c r="A139" t="s">
        <v>471</v>
      </c>
      <c r="B139">
        <v>6.2</v>
      </c>
    </row>
    <row r="140" spans="1:2">
      <c r="A140" t="s">
        <v>803</v>
      </c>
      <c r="B140">
        <v>7.3</v>
      </c>
    </row>
    <row r="141" spans="1:2">
      <c r="A141" t="s">
        <v>148</v>
      </c>
      <c r="B141">
        <v>4.2</v>
      </c>
    </row>
    <row r="142" spans="1:2">
      <c r="A142" t="s">
        <v>50</v>
      </c>
      <c r="B142">
        <v>6.9</v>
      </c>
    </row>
    <row r="143" spans="1:2">
      <c r="A143" t="s">
        <v>923</v>
      </c>
      <c r="B143">
        <v>6.4</v>
      </c>
    </row>
    <row r="144" spans="1:2">
      <c r="A144" t="s">
        <v>478</v>
      </c>
      <c r="B144">
        <v>5.4</v>
      </c>
    </row>
    <row r="145" spans="1:2">
      <c r="A145" t="s">
        <v>471</v>
      </c>
      <c r="B145">
        <v>6.7</v>
      </c>
    </row>
    <row r="146" spans="1:2">
      <c r="A146" t="s">
        <v>200</v>
      </c>
      <c r="B146">
        <v>5.8</v>
      </c>
    </row>
    <row r="147" spans="1:2">
      <c r="A147" t="s">
        <v>621</v>
      </c>
      <c r="B147">
        <v>6.9</v>
      </c>
    </row>
    <row r="148" spans="1:2">
      <c r="A148" t="s">
        <v>953</v>
      </c>
      <c r="B148">
        <v>7.2</v>
      </c>
    </row>
    <row r="149" spans="1:2">
      <c r="A149" t="s">
        <v>471</v>
      </c>
      <c r="B149">
        <v>6.9</v>
      </c>
    </row>
    <row r="150" spans="1:2">
      <c r="A150" t="s">
        <v>50</v>
      </c>
      <c r="B150">
        <v>6.1</v>
      </c>
    </row>
    <row r="151" spans="1:2">
      <c r="A151" t="s">
        <v>971</v>
      </c>
      <c r="B151">
        <v>5.5</v>
      </c>
    </row>
    <row r="152" spans="1:2">
      <c r="A152" t="s">
        <v>227</v>
      </c>
      <c r="B152">
        <v>6.6</v>
      </c>
    </row>
    <row r="153" spans="1:2">
      <c r="A153" t="s">
        <v>983</v>
      </c>
      <c r="B153">
        <v>6.1</v>
      </c>
    </row>
    <row r="154" spans="1:2">
      <c r="A154" t="s">
        <v>987</v>
      </c>
      <c r="B154">
        <v>6.3</v>
      </c>
    </row>
    <row r="155" spans="1:2">
      <c r="A155" t="s">
        <v>803</v>
      </c>
      <c r="B155">
        <v>7.2</v>
      </c>
    </row>
    <row r="156" spans="1:2">
      <c r="A156" t="s">
        <v>50</v>
      </c>
      <c r="B156">
        <v>7.4</v>
      </c>
    </row>
    <row r="157" spans="1:2">
      <c r="A157" t="s">
        <v>628</v>
      </c>
      <c r="B157">
        <v>7.3</v>
      </c>
    </row>
    <row r="158" spans="1:2">
      <c r="A158" t="s">
        <v>1009</v>
      </c>
      <c r="B158">
        <v>6.1</v>
      </c>
    </row>
    <row r="159" spans="1:2">
      <c r="A159" t="s">
        <v>1017</v>
      </c>
      <c r="B159">
        <v>7.7</v>
      </c>
    </row>
    <row r="160" spans="1:2">
      <c r="A160" t="s">
        <v>1023</v>
      </c>
      <c r="B160">
        <v>6.1</v>
      </c>
    </row>
    <row r="161" spans="1:2">
      <c r="A161" t="s">
        <v>73</v>
      </c>
      <c r="B161">
        <v>8</v>
      </c>
    </row>
    <row r="162" spans="1:2">
      <c r="A162" t="s">
        <v>245</v>
      </c>
      <c r="B162">
        <v>7.3</v>
      </c>
    </row>
    <row r="163" spans="1:2">
      <c r="A163" t="s">
        <v>1035</v>
      </c>
      <c r="B163">
        <v>7.9</v>
      </c>
    </row>
    <row r="164" spans="1:2">
      <c r="A164" t="s">
        <v>42</v>
      </c>
      <c r="B164">
        <v>5.5</v>
      </c>
    </row>
    <row r="165" spans="1:2">
      <c r="A165" t="s">
        <v>227</v>
      </c>
      <c r="B165">
        <v>5</v>
      </c>
    </row>
    <row r="166" spans="1:2">
      <c r="A166" t="s">
        <v>1052</v>
      </c>
      <c r="B166">
        <v>7.7</v>
      </c>
    </row>
    <row r="167" spans="1:2">
      <c r="A167" t="s">
        <v>334</v>
      </c>
      <c r="B167">
        <v>6.6</v>
      </c>
    </row>
    <row r="168" spans="1:2">
      <c r="A168" t="s">
        <v>647</v>
      </c>
      <c r="B168">
        <v>5.7</v>
      </c>
    </row>
    <row r="169" spans="1:2">
      <c r="A169" t="s">
        <v>227</v>
      </c>
      <c r="B169">
        <v>5.8</v>
      </c>
    </row>
    <row r="170" spans="1:2">
      <c r="A170" t="s">
        <v>1077</v>
      </c>
      <c r="B170">
        <v>6</v>
      </c>
    </row>
    <row r="171" spans="1:2">
      <c r="A171" t="s">
        <v>1083</v>
      </c>
      <c r="B171">
        <v>6.4</v>
      </c>
    </row>
    <row r="172" spans="1:2">
      <c r="A172" t="s">
        <v>73</v>
      </c>
      <c r="B172">
        <v>6.9</v>
      </c>
    </row>
    <row r="173" spans="1:2">
      <c r="A173" t="s">
        <v>50</v>
      </c>
      <c r="B173">
        <v>6.4</v>
      </c>
    </row>
    <row r="174" spans="1:2">
      <c r="A174" t="s">
        <v>1098</v>
      </c>
      <c r="B174">
        <v>7.4</v>
      </c>
    </row>
    <row r="175" spans="1:2">
      <c r="A175" t="s">
        <v>1105</v>
      </c>
      <c r="B175">
        <v>5.5</v>
      </c>
    </row>
    <row r="176" spans="1:2">
      <c r="A176" t="s">
        <v>1110</v>
      </c>
      <c r="B176">
        <v>5.9</v>
      </c>
    </row>
    <row r="177" spans="1:2">
      <c r="A177" t="s">
        <v>73</v>
      </c>
      <c r="B177">
        <v>6.8</v>
      </c>
    </row>
    <row r="178" spans="1:2">
      <c r="A178" t="s">
        <v>1120</v>
      </c>
      <c r="B178">
        <v>7.5</v>
      </c>
    </row>
    <row r="179" spans="1:2">
      <c r="A179" t="s">
        <v>200</v>
      </c>
      <c r="B179">
        <v>6.8</v>
      </c>
    </row>
    <row r="180" spans="1:2">
      <c r="A180" t="s">
        <v>1134</v>
      </c>
      <c r="B180">
        <v>8.1</v>
      </c>
    </row>
    <row r="181" spans="1:2">
      <c r="A181" t="s">
        <v>307</v>
      </c>
      <c r="B181">
        <v>6.5</v>
      </c>
    </row>
    <row r="182" spans="1:2">
      <c r="A182" t="s">
        <v>1145</v>
      </c>
      <c r="B182">
        <v>7.2</v>
      </c>
    </row>
    <row r="183" spans="1:2">
      <c r="A183" t="s">
        <v>471</v>
      </c>
      <c r="B183">
        <v>6.7</v>
      </c>
    </row>
    <row r="184" spans="1:2">
      <c r="A184" t="s">
        <v>1156</v>
      </c>
      <c r="B184">
        <v>8.1</v>
      </c>
    </row>
    <row r="185" spans="1:2">
      <c r="A185" t="s">
        <v>803</v>
      </c>
      <c r="B185">
        <v>7.6</v>
      </c>
    </row>
    <row r="186" spans="1:2">
      <c r="A186" t="s">
        <v>509</v>
      </c>
      <c r="B186">
        <v>7.4</v>
      </c>
    </row>
    <row r="187" spans="1:2">
      <c r="A187" t="s">
        <v>1170</v>
      </c>
      <c r="B187">
        <v>7.6</v>
      </c>
    </row>
    <row r="188" spans="1:2">
      <c r="A188" t="s">
        <v>1177</v>
      </c>
      <c r="B188">
        <v>6.7</v>
      </c>
    </row>
    <row r="189" spans="1:2">
      <c r="A189" t="s">
        <v>1170</v>
      </c>
      <c r="B189">
        <v>6.5</v>
      </c>
    </row>
    <row r="190" spans="1:2">
      <c r="A190" t="s">
        <v>422</v>
      </c>
      <c r="B190">
        <v>6.6</v>
      </c>
    </row>
    <row r="191" spans="1:2">
      <c r="A191" t="s">
        <v>1035</v>
      </c>
      <c r="B191">
        <v>6.7</v>
      </c>
    </row>
    <row r="192" spans="1:2">
      <c r="A192" t="s">
        <v>1199</v>
      </c>
      <c r="B192">
        <v>6.4</v>
      </c>
    </row>
    <row r="193" spans="1:2">
      <c r="A193" t="s">
        <v>1023</v>
      </c>
      <c r="B193">
        <v>5.8</v>
      </c>
    </row>
    <row r="194" spans="1:2">
      <c r="A194" t="s">
        <v>1211</v>
      </c>
      <c r="B194">
        <v>7.4</v>
      </c>
    </row>
    <row r="195" spans="1:2">
      <c r="A195" t="s">
        <v>105</v>
      </c>
      <c r="B195">
        <v>7.8</v>
      </c>
    </row>
    <row r="196" spans="1:2">
      <c r="A196" t="s">
        <v>1221</v>
      </c>
      <c r="B196">
        <v>6.6</v>
      </c>
    </row>
    <row r="197" spans="1:2">
      <c r="A197" t="s">
        <v>73</v>
      </c>
      <c r="B197">
        <v>4.9000000000000004</v>
      </c>
    </row>
    <row r="198" spans="1:2">
      <c r="A198" t="s">
        <v>1231</v>
      </c>
      <c r="B198">
        <v>6.5</v>
      </c>
    </row>
    <row r="199" spans="1:2">
      <c r="A199" t="s">
        <v>1239</v>
      </c>
      <c r="B199">
        <v>7.5</v>
      </c>
    </row>
    <row r="200" spans="1:2">
      <c r="A200" t="s">
        <v>787</v>
      </c>
      <c r="B200">
        <v>6.2</v>
      </c>
    </row>
    <row r="201" spans="1:2">
      <c r="A201" t="s">
        <v>1247</v>
      </c>
      <c r="B201">
        <v>7.3</v>
      </c>
    </row>
    <row r="202" spans="1:2">
      <c r="A202" t="s">
        <v>200</v>
      </c>
      <c r="B202">
        <v>7.5</v>
      </c>
    </row>
    <row r="203" spans="1:2">
      <c r="A203" t="s">
        <v>1258</v>
      </c>
      <c r="B203">
        <v>5.6</v>
      </c>
    </row>
    <row r="204" spans="1:2">
      <c r="A204" t="s">
        <v>42</v>
      </c>
      <c r="B204">
        <v>8.1</v>
      </c>
    </row>
    <row r="205" spans="1:2">
      <c r="A205" t="s">
        <v>1266</v>
      </c>
      <c r="B205">
        <v>6.4</v>
      </c>
    </row>
    <row r="206" spans="1:2">
      <c r="A206" t="s">
        <v>1170</v>
      </c>
      <c r="B206">
        <v>6.7</v>
      </c>
    </row>
    <row r="207" spans="1:2">
      <c r="A207" t="s">
        <v>852</v>
      </c>
      <c r="B207">
        <v>6.6</v>
      </c>
    </row>
    <row r="208" spans="1:2">
      <c r="A208" t="s">
        <v>1280</v>
      </c>
      <c r="B208">
        <v>6.4</v>
      </c>
    </row>
    <row r="209" spans="1:2">
      <c r="A209" t="s">
        <v>262</v>
      </c>
      <c r="B209">
        <v>7.5</v>
      </c>
    </row>
    <row r="210" spans="1:2">
      <c r="A210" t="s">
        <v>334</v>
      </c>
      <c r="B210">
        <v>7.3</v>
      </c>
    </row>
    <row r="211" spans="1:2">
      <c r="A211" t="s">
        <v>1295</v>
      </c>
      <c r="B211">
        <v>7.5</v>
      </c>
    </row>
    <row r="212" spans="1:2">
      <c r="A212" t="s">
        <v>42</v>
      </c>
      <c r="B212">
        <v>5.8</v>
      </c>
    </row>
    <row r="213" spans="1:2">
      <c r="A213" t="s">
        <v>647</v>
      </c>
      <c r="B213">
        <v>7.5</v>
      </c>
    </row>
    <row r="214" spans="1:2">
      <c r="A214" t="s">
        <v>1313</v>
      </c>
      <c r="B214">
        <v>6.6</v>
      </c>
    </row>
    <row r="215" spans="1:2">
      <c r="A215" t="s">
        <v>50</v>
      </c>
      <c r="B215">
        <v>6.7</v>
      </c>
    </row>
    <row r="216" spans="1:2">
      <c r="A216" t="s">
        <v>1325</v>
      </c>
      <c r="B216">
        <v>3.7</v>
      </c>
    </row>
    <row r="217" spans="1:2">
      <c r="A217" t="s">
        <v>515</v>
      </c>
      <c r="B217">
        <v>6</v>
      </c>
    </row>
    <row r="218" spans="1:2">
      <c r="A218" t="s">
        <v>227</v>
      </c>
      <c r="B218">
        <v>6.4</v>
      </c>
    </row>
    <row r="219" spans="1:2">
      <c r="A219" t="s">
        <v>50</v>
      </c>
      <c r="B219">
        <v>6.1</v>
      </c>
    </row>
    <row r="220" spans="1:2">
      <c r="A220" t="s">
        <v>712</v>
      </c>
      <c r="B220">
        <v>6.4</v>
      </c>
    </row>
    <row r="221" spans="1:2">
      <c r="A221" t="s">
        <v>227</v>
      </c>
      <c r="B221">
        <v>5.6</v>
      </c>
    </row>
    <row r="222" spans="1:2">
      <c r="A222" t="s">
        <v>1356</v>
      </c>
      <c r="B222">
        <v>8</v>
      </c>
    </row>
    <row r="223" spans="1:2">
      <c r="A223" t="s">
        <v>1364</v>
      </c>
      <c r="B223">
        <v>5.2</v>
      </c>
    </row>
    <row r="224" spans="1:2">
      <c r="A224" t="s">
        <v>59</v>
      </c>
      <c r="B224">
        <v>7.1</v>
      </c>
    </row>
    <row r="225" spans="1:2">
      <c r="A225" t="s">
        <v>1374</v>
      </c>
      <c r="B225">
        <v>4.8</v>
      </c>
    </row>
    <row r="226" spans="1:2">
      <c r="A226" t="s">
        <v>1380</v>
      </c>
      <c r="B226">
        <v>7</v>
      </c>
    </row>
    <row r="227" spans="1:2">
      <c r="A227" t="s">
        <v>271</v>
      </c>
      <c r="B227">
        <v>5.4</v>
      </c>
    </row>
    <row r="228" spans="1:2">
      <c r="A228" t="s">
        <v>1390</v>
      </c>
      <c r="B228">
        <v>6.6</v>
      </c>
    </row>
    <row r="229" spans="1:2">
      <c r="A229" t="s">
        <v>227</v>
      </c>
      <c r="B229">
        <v>6.7</v>
      </c>
    </row>
    <row r="230" spans="1:2">
      <c r="A230" t="s">
        <v>1401</v>
      </c>
      <c r="B230">
        <v>6.2</v>
      </c>
    </row>
    <row r="231" spans="1:2">
      <c r="A231" t="s">
        <v>1407</v>
      </c>
      <c r="B231">
        <v>6.1</v>
      </c>
    </row>
    <row r="232" spans="1:2">
      <c r="A232" t="s">
        <v>1415</v>
      </c>
      <c r="B232">
        <v>5.3</v>
      </c>
    </row>
    <row r="233" spans="1:2">
      <c r="A233" t="s">
        <v>1423</v>
      </c>
      <c r="B233">
        <v>6.3</v>
      </c>
    </row>
    <row r="234" spans="1:2">
      <c r="A234" t="s">
        <v>1427</v>
      </c>
      <c r="B234">
        <v>7</v>
      </c>
    </row>
    <row r="235" spans="1:2">
      <c r="A235" t="s">
        <v>31</v>
      </c>
      <c r="B235">
        <v>7.6</v>
      </c>
    </row>
    <row r="236" spans="1:2">
      <c r="A236" t="s">
        <v>31</v>
      </c>
      <c r="B236">
        <v>6.7</v>
      </c>
    </row>
    <row r="237" spans="1:2">
      <c r="A237" t="s">
        <v>271</v>
      </c>
      <c r="B237">
        <v>8.1</v>
      </c>
    </row>
    <row r="238" spans="1:2">
      <c r="A238" t="s">
        <v>227</v>
      </c>
      <c r="B238">
        <v>6.7</v>
      </c>
    </row>
    <row r="239" spans="1:2">
      <c r="A239" t="s">
        <v>31</v>
      </c>
      <c r="B239">
        <v>6.5</v>
      </c>
    </row>
    <row r="240" spans="1:2">
      <c r="A240" t="s">
        <v>271</v>
      </c>
      <c r="B240">
        <v>7.3</v>
      </c>
    </row>
    <row r="241" spans="1:2">
      <c r="A241" t="s">
        <v>787</v>
      </c>
      <c r="B241">
        <v>5.0999999999999996</v>
      </c>
    </row>
    <row r="242" spans="1:2">
      <c r="A242" t="s">
        <v>1467</v>
      </c>
      <c r="B242">
        <v>6</v>
      </c>
    </row>
    <row r="243" spans="1:2">
      <c r="A243" t="s">
        <v>558</v>
      </c>
      <c r="B243">
        <v>6.1</v>
      </c>
    </row>
    <row r="244" spans="1:2">
      <c r="A244" t="s">
        <v>509</v>
      </c>
      <c r="B244">
        <v>5.9</v>
      </c>
    </row>
    <row r="245" spans="1:2">
      <c r="A245" t="s">
        <v>1483</v>
      </c>
      <c r="B245">
        <v>7.8</v>
      </c>
    </row>
    <row r="246" spans="1:2">
      <c r="A246" t="s">
        <v>50</v>
      </c>
      <c r="B246">
        <v>5.8</v>
      </c>
    </row>
    <row r="247" spans="1:2">
      <c r="A247" t="s">
        <v>509</v>
      </c>
      <c r="B247">
        <v>6.3</v>
      </c>
    </row>
    <row r="248" spans="1:2">
      <c r="A248" t="s">
        <v>73</v>
      </c>
      <c r="B248">
        <v>4.3</v>
      </c>
    </row>
    <row r="249" spans="1:2">
      <c r="A249" t="s">
        <v>1507</v>
      </c>
      <c r="B249">
        <v>6.4</v>
      </c>
    </row>
    <row r="250" spans="1:2">
      <c r="A250" t="s">
        <v>712</v>
      </c>
      <c r="B250">
        <v>6.1</v>
      </c>
    </row>
    <row r="251" spans="1:2">
      <c r="A251" t="s">
        <v>50</v>
      </c>
      <c r="B251">
        <v>6.5</v>
      </c>
    </row>
    <row r="252" spans="1:2">
      <c r="A252" t="s">
        <v>1017</v>
      </c>
      <c r="B252">
        <v>7.1</v>
      </c>
    </row>
    <row r="253" spans="1:2">
      <c r="A253" t="s">
        <v>1528</v>
      </c>
      <c r="B253">
        <v>6.4</v>
      </c>
    </row>
    <row r="254" spans="1:2">
      <c r="A254" t="s">
        <v>1533</v>
      </c>
      <c r="B254">
        <v>6.5</v>
      </c>
    </row>
    <row r="255" spans="1:2">
      <c r="A255" t="s">
        <v>1170</v>
      </c>
      <c r="B255">
        <v>6.3</v>
      </c>
    </row>
    <row r="256" spans="1:2">
      <c r="A256" t="s">
        <v>1544</v>
      </c>
      <c r="B256">
        <v>7.5</v>
      </c>
    </row>
    <row r="257" spans="1:2">
      <c r="A257" t="s">
        <v>787</v>
      </c>
      <c r="B257">
        <v>4.9000000000000004</v>
      </c>
    </row>
    <row r="258" spans="1:2">
      <c r="A258" t="s">
        <v>1556</v>
      </c>
      <c r="B258">
        <v>5.8</v>
      </c>
    </row>
    <row r="259" spans="1:2">
      <c r="A259" t="s">
        <v>1562</v>
      </c>
      <c r="B259">
        <v>7.6</v>
      </c>
    </row>
    <row r="260" spans="1:2">
      <c r="A260" t="s">
        <v>1571</v>
      </c>
      <c r="B260">
        <v>6.2</v>
      </c>
    </row>
    <row r="261" spans="1:2">
      <c r="A261" t="s">
        <v>271</v>
      </c>
      <c r="B261">
        <v>5.5</v>
      </c>
    </row>
    <row r="262" spans="1:2">
      <c r="A262" t="s">
        <v>1584</v>
      </c>
      <c r="B262">
        <v>5.4</v>
      </c>
    </row>
    <row r="263" spans="1:2">
      <c r="A263" t="s">
        <v>1589</v>
      </c>
      <c r="B263">
        <v>5.8</v>
      </c>
    </row>
    <row r="264" spans="1:2">
      <c r="A264" t="s">
        <v>1594</v>
      </c>
      <c r="B264">
        <v>7.1</v>
      </c>
    </row>
    <row r="265" spans="1:2">
      <c r="A265" t="s">
        <v>271</v>
      </c>
      <c r="B265">
        <v>5.4</v>
      </c>
    </row>
    <row r="266" spans="1:2">
      <c r="A266" t="s">
        <v>1606</v>
      </c>
      <c r="B266">
        <v>3.7</v>
      </c>
    </row>
    <row r="267" spans="1:2">
      <c r="A267" t="s">
        <v>647</v>
      </c>
      <c r="B267">
        <v>6.7</v>
      </c>
    </row>
    <row r="268" spans="1:2">
      <c r="A268" t="s">
        <v>50</v>
      </c>
      <c r="B268">
        <v>7.2</v>
      </c>
    </row>
    <row r="269" spans="1:2">
      <c r="A269" t="s">
        <v>558</v>
      </c>
      <c r="B269">
        <v>8.8000000000000007</v>
      </c>
    </row>
    <row r="270" spans="1:2">
      <c r="A270" t="s">
        <v>1628</v>
      </c>
      <c r="B270">
        <v>5.8</v>
      </c>
    </row>
    <row r="271" spans="1:2">
      <c r="A271" t="s">
        <v>1634</v>
      </c>
      <c r="B271">
        <v>6.8</v>
      </c>
    </row>
    <row r="272" spans="1:2">
      <c r="A272" t="s">
        <v>787</v>
      </c>
      <c r="B272">
        <v>3.8</v>
      </c>
    </row>
    <row r="273" spans="1:2">
      <c r="A273" t="s">
        <v>1644</v>
      </c>
      <c r="B273">
        <v>7.1</v>
      </c>
    </row>
    <row r="274" spans="1:2">
      <c r="A274" t="s">
        <v>1098</v>
      </c>
      <c r="B274">
        <v>7.2</v>
      </c>
    </row>
    <row r="275" spans="1:2">
      <c r="A275" t="s">
        <v>787</v>
      </c>
      <c r="B275">
        <v>5.9</v>
      </c>
    </row>
    <row r="276" spans="1:2">
      <c r="A276" t="s">
        <v>1660</v>
      </c>
      <c r="B276">
        <v>7.1</v>
      </c>
    </row>
    <row r="277" spans="1:2">
      <c r="A277" t="s">
        <v>659</v>
      </c>
      <c r="B277">
        <v>8.1</v>
      </c>
    </row>
    <row r="278" spans="1:2">
      <c r="A278" t="s">
        <v>1671</v>
      </c>
      <c r="B278">
        <v>7.2</v>
      </c>
    </row>
    <row r="279" spans="1:2">
      <c r="A279" t="s">
        <v>1675</v>
      </c>
      <c r="B279">
        <v>6.9</v>
      </c>
    </row>
    <row r="280" spans="1:2">
      <c r="A280" t="s">
        <v>1681</v>
      </c>
      <c r="B280">
        <v>4.4000000000000004</v>
      </c>
    </row>
    <row r="281" spans="1:2">
      <c r="A281" t="s">
        <v>334</v>
      </c>
      <c r="B281">
        <v>6.5</v>
      </c>
    </row>
    <row r="282" spans="1:2">
      <c r="A282" t="s">
        <v>1693</v>
      </c>
      <c r="B282">
        <v>8.5</v>
      </c>
    </row>
    <row r="283" spans="1:2">
      <c r="A283" t="s">
        <v>1644</v>
      </c>
      <c r="B283">
        <v>7.7</v>
      </c>
    </row>
    <row r="284" spans="1:2">
      <c r="A284" t="s">
        <v>105</v>
      </c>
      <c r="B284">
        <v>7.4</v>
      </c>
    </row>
    <row r="285" spans="1:2">
      <c r="A285" t="s">
        <v>50</v>
      </c>
      <c r="B285">
        <v>8</v>
      </c>
    </row>
    <row r="286" spans="1:2">
      <c r="A286" t="s">
        <v>227</v>
      </c>
      <c r="B286">
        <v>5.7</v>
      </c>
    </row>
    <row r="287" spans="1:2">
      <c r="A287" t="s">
        <v>647</v>
      </c>
      <c r="B287">
        <v>8.5</v>
      </c>
    </row>
    <row r="288" spans="1:2">
      <c r="A288" t="s">
        <v>1721</v>
      </c>
      <c r="B288">
        <v>7</v>
      </c>
    </row>
    <row r="289" spans="1:2">
      <c r="A289" t="s">
        <v>1726</v>
      </c>
      <c r="B289">
        <v>7.8</v>
      </c>
    </row>
    <row r="290" spans="1:2">
      <c r="A290" t="s">
        <v>1733</v>
      </c>
      <c r="B290">
        <v>7.2</v>
      </c>
    </row>
    <row r="291" spans="1:2">
      <c r="A291" t="s">
        <v>334</v>
      </c>
      <c r="B291">
        <v>6.4</v>
      </c>
    </row>
    <row r="292" spans="1:2">
      <c r="A292" t="s">
        <v>1681</v>
      </c>
      <c r="B292">
        <v>5.5</v>
      </c>
    </row>
    <row r="293" spans="1:2">
      <c r="A293" t="s">
        <v>1752</v>
      </c>
      <c r="B293">
        <v>6.7</v>
      </c>
    </row>
    <row r="294" spans="1:2">
      <c r="A294" t="s">
        <v>1758</v>
      </c>
      <c r="B294">
        <v>6.1</v>
      </c>
    </row>
    <row r="295" spans="1:2">
      <c r="A295" t="s">
        <v>1765</v>
      </c>
      <c r="B295">
        <v>8.5</v>
      </c>
    </row>
    <row r="296" spans="1:2">
      <c r="A296" t="s">
        <v>1771</v>
      </c>
      <c r="B296">
        <v>6.9</v>
      </c>
    </row>
    <row r="297" spans="1:2">
      <c r="A297" t="s">
        <v>271</v>
      </c>
      <c r="B297">
        <v>7.3</v>
      </c>
    </row>
    <row r="298" spans="1:2">
      <c r="A298" t="s">
        <v>50</v>
      </c>
      <c r="B298">
        <v>6.7</v>
      </c>
    </row>
    <row r="299" spans="1:2">
      <c r="A299" t="s">
        <v>1789</v>
      </c>
      <c r="B299">
        <v>6.9</v>
      </c>
    </row>
    <row r="300" spans="1:2">
      <c r="A300" t="s">
        <v>148</v>
      </c>
      <c r="B300">
        <v>5.0999999999999996</v>
      </c>
    </row>
    <row r="301" spans="1:2">
      <c r="A301" t="s">
        <v>548</v>
      </c>
      <c r="B301">
        <v>6.8</v>
      </c>
    </row>
    <row r="302" spans="1:2">
      <c r="A302" t="s">
        <v>628</v>
      </c>
      <c r="B302">
        <v>6.7</v>
      </c>
    </row>
    <row r="303" spans="1:2">
      <c r="A303" t="s">
        <v>1814</v>
      </c>
      <c r="B303">
        <v>6</v>
      </c>
    </row>
    <row r="304" spans="1:2">
      <c r="A304" t="s">
        <v>1821</v>
      </c>
      <c r="B304">
        <v>5.7</v>
      </c>
    </row>
    <row r="305" spans="1:2">
      <c r="A305" t="s">
        <v>1826</v>
      </c>
      <c r="B305">
        <v>8</v>
      </c>
    </row>
    <row r="306" spans="1:2">
      <c r="A306" t="s">
        <v>1831</v>
      </c>
      <c r="B306">
        <v>8.1999999999999993</v>
      </c>
    </row>
    <row r="307" spans="1:2">
      <c r="A307" t="s">
        <v>42</v>
      </c>
      <c r="B307">
        <v>5.4</v>
      </c>
    </row>
    <row r="308" spans="1:2">
      <c r="A308" t="s">
        <v>1841</v>
      </c>
      <c r="B308">
        <v>7.2</v>
      </c>
    </row>
    <row r="309" spans="1:2">
      <c r="A309" t="s">
        <v>1849</v>
      </c>
      <c r="B309">
        <v>7.5</v>
      </c>
    </row>
    <row r="310" spans="1:2">
      <c r="A310" t="s">
        <v>1853</v>
      </c>
      <c r="B310">
        <v>7</v>
      </c>
    </row>
    <row r="311" spans="1:2">
      <c r="A311" t="s">
        <v>1860</v>
      </c>
      <c r="B311">
        <v>3.3</v>
      </c>
    </row>
    <row r="312" spans="1:2">
      <c r="A312" t="s">
        <v>127</v>
      </c>
      <c r="B312">
        <v>6</v>
      </c>
    </row>
    <row r="313" spans="1:2">
      <c r="A313" t="s">
        <v>416</v>
      </c>
      <c r="B313">
        <v>7.1</v>
      </c>
    </row>
    <row r="314" spans="1:2">
      <c r="A314" t="s">
        <v>1875</v>
      </c>
      <c r="B314">
        <v>5.4</v>
      </c>
    </row>
    <row r="315" spans="1:2">
      <c r="A315" t="s">
        <v>50</v>
      </c>
      <c r="B315">
        <v>6.1</v>
      </c>
    </row>
    <row r="316" spans="1:2">
      <c r="A316" t="s">
        <v>1885</v>
      </c>
      <c r="B316">
        <v>5.3</v>
      </c>
    </row>
    <row r="317" spans="1:2">
      <c r="A317" t="s">
        <v>515</v>
      </c>
      <c r="B317">
        <v>2.2000000000000002</v>
      </c>
    </row>
    <row r="318" spans="1:2">
      <c r="A318" t="s">
        <v>1897</v>
      </c>
      <c r="B318">
        <v>7</v>
      </c>
    </row>
    <row r="319" spans="1:2">
      <c r="A319" t="s">
        <v>1904</v>
      </c>
      <c r="B319">
        <v>3.8</v>
      </c>
    </row>
    <row r="320" spans="1:2">
      <c r="A320" t="s">
        <v>1910</v>
      </c>
      <c r="B320">
        <v>6.9</v>
      </c>
    </row>
    <row r="321" spans="1:2">
      <c r="A321" t="s">
        <v>471</v>
      </c>
      <c r="B321">
        <v>7.2</v>
      </c>
    </row>
    <row r="322" spans="1:2">
      <c r="A322" t="s">
        <v>1924</v>
      </c>
      <c r="B322">
        <v>7.3</v>
      </c>
    </row>
    <row r="323" spans="1:2">
      <c r="A323" t="s">
        <v>1930</v>
      </c>
      <c r="B323">
        <v>6.3</v>
      </c>
    </row>
    <row r="324" spans="1:2">
      <c r="A324" t="s">
        <v>1935</v>
      </c>
      <c r="B324">
        <v>7.5</v>
      </c>
    </row>
    <row r="325" spans="1:2">
      <c r="A325" t="s">
        <v>1941</v>
      </c>
      <c r="B325">
        <v>7.6</v>
      </c>
    </row>
    <row r="326" spans="1:2">
      <c r="A326" t="s">
        <v>1949</v>
      </c>
      <c r="B326">
        <v>6.8</v>
      </c>
    </row>
    <row r="327" spans="1:2">
      <c r="A327" t="s">
        <v>1955</v>
      </c>
      <c r="B327">
        <v>5.2</v>
      </c>
    </row>
    <row r="328" spans="1:2">
      <c r="A328" t="s">
        <v>1961</v>
      </c>
      <c r="B328">
        <v>7.7</v>
      </c>
    </row>
    <row r="329" spans="1:2">
      <c r="A329" t="s">
        <v>1671</v>
      </c>
      <c r="B329">
        <v>6.2</v>
      </c>
    </row>
    <row r="330" spans="1:2">
      <c r="A330" t="s">
        <v>73</v>
      </c>
      <c r="B330">
        <v>7.7</v>
      </c>
    </row>
    <row r="331" spans="1:2">
      <c r="A331" t="s">
        <v>1415</v>
      </c>
      <c r="B331">
        <v>4.3</v>
      </c>
    </row>
    <row r="332" spans="1:2">
      <c r="A332" t="s">
        <v>1985</v>
      </c>
      <c r="B332">
        <v>6.9</v>
      </c>
    </row>
    <row r="333" spans="1:2">
      <c r="A333" t="s">
        <v>471</v>
      </c>
      <c r="B333">
        <v>6.6</v>
      </c>
    </row>
    <row r="334" spans="1:2">
      <c r="A334" t="s">
        <v>1996</v>
      </c>
      <c r="B334">
        <v>7</v>
      </c>
    </row>
    <row r="335" spans="1:2">
      <c r="A335" t="s">
        <v>2001</v>
      </c>
      <c r="B335">
        <v>6.7</v>
      </c>
    </row>
    <row r="336" spans="1:2">
      <c r="A336" t="s">
        <v>471</v>
      </c>
      <c r="B336">
        <v>8.1999999999999993</v>
      </c>
    </row>
    <row r="337" spans="1:2">
      <c r="A337" t="s">
        <v>558</v>
      </c>
      <c r="B337">
        <v>8.9</v>
      </c>
    </row>
    <row r="338" spans="1:2">
      <c r="A338" t="s">
        <v>558</v>
      </c>
      <c r="B338">
        <v>8.6999999999999993</v>
      </c>
    </row>
    <row r="339" spans="1:2">
      <c r="A339" t="s">
        <v>42</v>
      </c>
      <c r="B339">
        <v>5.5</v>
      </c>
    </row>
    <row r="340" spans="1:2">
      <c r="A340" t="s">
        <v>1930</v>
      </c>
      <c r="B340">
        <v>5.7</v>
      </c>
    </row>
    <row r="341" spans="1:2">
      <c r="A341" t="s">
        <v>2027</v>
      </c>
      <c r="B341">
        <v>6.3</v>
      </c>
    </row>
    <row r="342" spans="1:2">
      <c r="A342" t="s">
        <v>227</v>
      </c>
      <c r="B342">
        <v>5.9</v>
      </c>
    </row>
    <row r="343" spans="1:2">
      <c r="A343" t="s">
        <v>1390</v>
      </c>
      <c r="B343">
        <v>7.6</v>
      </c>
    </row>
    <row r="344" spans="1:2">
      <c r="A344" t="s">
        <v>200</v>
      </c>
      <c r="B344">
        <v>6.6</v>
      </c>
    </row>
    <row r="345" spans="1:2">
      <c r="A345" t="s">
        <v>59</v>
      </c>
      <c r="B345">
        <v>5.3</v>
      </c>
    </row>
    <row r="346" spans="1:2">
      <c r="A346" t="s">
        <v>2055</v>
      </c>
      <c r="B346">
        <v>6</v>
      </c>
    </row>
    <row r="347" spans="1:2">
      <c r="A347" t="s">
        <v>2060</v>
      </c>
      <c r="B347">
        <v>8</v>
      </c>
    </row>
    <row r="348" spans="1:2">
      <c r="A348" t="s">
        <v>1628</v>
      </c>
      <c r="B348">
        <v>5.6</v>
      </c>
    </row>
    <row r="349" spans="1:2">
      <c r="A349" t="s">
        <v>200</v>
      </c>
      <c r="B349">
        <v>5.9</v>
      </c>
    </row>
    <row r="350" spans="1:2">
      <c r="A350" t="s">
        <v>2075</v>
      </c>
      <c r="B350">
        <v>7.3</v>
      </c>
    </row>
    <row r="351" spans="1:2">
      <c r="A351" t="s">
        <v>271</v>
      </c>
      <c r="B351">
        <v>7.9</v>
      </c>
    </row>
    <row r="352" spans="1:2">
      <c r="A352" t="s">
        <v>59</v>
      </c>
      <c r="B352">
        <v>6.8</v>
      </c>
    </row>
    <row r="353" spans="1:2">
      <c r="A353" t="s">
        <v>422</v>
      </c>
      <c r="B353">
        <v>6.6</v>
      </c>
    </row>
    <row r="354" spans="1:2">
      <c r="A354" t="s">
        <v>2094</v>
      </c>
      <c r="B354">
        <v>6.6</v>
      </c>
    </row>
    <row r="355" spans="1:2">
      <c r="A355" t="s">
        <v>2100</v>
      </c>
      <c r="B355">
        <v>7</v>
      </c>
    </row>
    <row r="356" spans="1:2">
      <c r="A356" t="s">
        <v>803</v>
      </c>
      <c r="B356">
        <v>7</v>
      </c>
    </row>
    <row r="357" spans="1:2">
      <c r="A357" t="s">
        <v>2114</v>
      </c>
      <c r="B357">
        <v>7.3</v>
      </c>
    </row>
    <row r="358" spans="1:2">
      <c r="A358" t="s">
        <v>2120</v>
      </c>
      <c r="B358">
        <v>5.5</v>
      </c>
    </row>
    <row r="359" spans="1:2">
      <c r="A359" t="s">
        <v>2125</v>
      </c>
      <c r="B359">
        <v>8.5</v>
      </c>
    </row>
    <row r="360" spans="1:2">
      <c r="A360" t="s">
        <v>2131</v>
      </c>
      <c r="B360">
        <v>7.5</v>
      </c>
    </row>
    <row r="361" spans="1:2">
      <c r="A361" t="s">
        <v>2136</v>
      </c>
      <c r="B361">
        <v>7</v>
      </c>
    </row>
    <row r="362" spans="1:2">
      <c r="A362" t="s">
        <v>2142</v>
      </c>
      <c r="B362">
        <v>7.8</v>
      </c>
    </row>
    <row r="363" spans="1:2">
      <c r="A363" t="s">
        <v>50</v>
      </c>
      <c r="B363">
        <v>7.6</v>
      </c>
    </row>
    <row r="364" spans="1:2">
      <c r="A364" t="s">
        <v>1295</v>
      </c>
      <c r="B364">
        <v>7.6</v>
      </c>
    </row>
    <row r="365" spans="1:2">
      <c r="A365" t="s">
        <v>2157</v>
      </c>
      <c r="B365">
        <v>6.1</v>
      </c>
    </row>
    <row r="366" spans="1:2">
      <c r="A366" t="s">
        <v>2161</v>
      </c>
      <c r="B366">
        <v>6.8</v>
      </c>
    </row>
    <row r="367" spans="1:2">
      <c r="A367" t="s">
        <v>2168</v>
      </c>
      <c r="B367">
        <v>5</v>
      </c>
    </row>
    <row r="368" spans="1:2">
      <c r="A368" t="s">
        <v>2174</v>
      </c>
      <c r="B368">
        <v>7.1</v>
      </c>
    </row>
    <row r="369" spans="1:2">
      <c r="A369" t="s">
        <v>2136</v>
      </c>
      <c r="B369">
        <v>5.5</v>
      </c>
    </row>
    <row r="370" spans="1:2">
      <c r="A370" t="s">
        <v>2185</v>
      </c>
      <c r="B370">
        <v>5.6</v>
      </c>
    </row>
    <row r="371" spans="1:2">
      <c r="A371" t="s">
        <v>659</v>
      </c>
      <c r="B371">
        <v>7.1</v>
      </c>
    </row>
    <row r="372" spans="1:2">
      <c r="A372" t="s">
        <v>2195</v>
      </c>
      <c r="B372">
        <v>4.9000000000000004</v>
      </c>
    </row>
    <row r="373" spans="1:2">
      <c r="A373" t="s">
        <v>2202</v>
      </c>
      <c r="B373">
        <v>7.4</v>
      </c>
    </row>
    <row r="374" spans="1:2">
      <c r="A374" t="s">
        <v>2208</v>
      </c>
      <c r="B374">
        <v>5.7</v>
      </c>
    </row>
    <row r="375" spans="1:2">
      <c r="A375" t="s">
        <v>2215</v>
      </c>
      <c r="B375">
        <v>6.4</v>
      </c>
    </row>
    <row r="376" spans="1:2">
      <c r="A376" t="s">
        <v>200</v>
      </c>
      <c r="B376">
        <v>5.9</v>
      </c>
    </row>
    <row r="377" spans="1:2">
      <c r="A377" t="s">
        <v>42</v>
      </c>
      <c r="B377">
        <v>5.5</v>
      </c>
    </row>
    <row r="378" spans="1:2">
      <c r="A378" t="s">
        <v>2230</v>
      </c>
      <c r="B378">
        <v>6.9</v>
      </c>
    </row>
    <row r="379" spans="1:2">
      <c r="A379" t="s">
        <v>1675</v>
      </c>
      <c r="B379">
        <v>6.2</v>
      </c>
    </row>
    <row r="380" spans="1:2">
      <c r="A380" t="s">
        <v>334</v>
      </c>
      <c r="B380">
        <v>7</v>
      </c>
    </row>
    <row r="381" spans="1:2">
      <c r="A381" t="s">
        <v>1170</v>
      </c>
      <c r="B381">
        <v>5.6</v>
      </c>
    </row>
    <row r="382" spans="1:2">
      <c r="A382" t="s">
        <v>1280</v>
      </c>
      <c r="B382">
        <v>7</v>
      </c>
    </row>
    <row r="383" spans="1:2">
      <c r="A383" t="s">
        <v>2256</v>
      </c>
      <c r="B383">
        <v>6.8</v>
      </c>
    </row>
    <row r="384" spans="1:2">
      <c r="A384" t="s">
        <v>1390</v>
      </c>
      <c r="B384">
        <v>5.4</v>
      </c>
    </row>
    <row r="385" spans="1:2">
      <c r="A385" t="s">
        <v>464</v>
      </c>
      <c r="B385">
        <v>6.1</v>
      </c>
    </row>
    <row r="386" spans="1:2">
      <c r="A386" t="s">
        <v>2174</v>
      </c>
      <c r="B386">
        <v>6.7</v>
      </c>
    </row>
    <row r="387" spans="1:2">
      <c r="A387" t="s">
        <v>173</v>
      </c>
      <c r="B387">
        <v>6.9</v>
      </c>
    </row>
    <row r="388" spans="1:2">
      <c r="A388" t="s">
        <v>1634</v>
      </c>
      <c r="B388">
        <v>8</v>
      </c>
    </row>
    <row r="389" spans="1:2">
      <c r="A389" t="s">
        <v>2290</v>
      </c>
      <c r="B389">
        <v>4.4000000000000004</v>
      </c>
    </row>
    <row r="390" spans="1:2">
      <c r="A390" t="s">
        <v>2298</v>
      </c>
      <c r="B390">
        <v>7.3</v>
      </c>
    </row>
    <row r="391" spans="1:2">
      <c r="A391" t="s">
        <v>712</v>
      </c>
      <c r="B391">
        <v>6.3</v>
      </c>
    </row>
    <row r="392" spans="1:2">
      <c r="A392" t="s">
        <v>2308</v>
      </c>
      <c r="B392">
        <v>7.7</v>
      </c>
    </row>
    <row r="393" spans="1:2">
      <c r="A393" t="s">
        <v>2313</v>
      </c>
      <c r="B393">
        <v>6.5</v>
      </c>
    </row>
    <row r="394" spans="1:2">
      <c r="A394" t="s">
        <v>1156</v>
      </c>
      <c r="B394">
        <v>7.8</v>
      </c>
    </row>
    <row r="395" spans="1:2">
      <c r="A395" t="s">
        <v>712</v>
      </c>
      <c r="B395">
        <v>6.4</v>
      </c>
    </row>
    <row r="396" spans="1:2">
      <c r="A396" t="s">
        <v>1528</v>
      </c>
      <c r="B396">
        <v>7.8</v>
      </c>
    </row>
    <row r="397" spans="1:2">
      <c r="A397" t="s">
        <v>81</v>
      </c>
      <c r="B397">
        <v>5.8</v>
      </c>
    </row>
    <row r="398" spans="1:2">
      <c r="A398" t="s">
        <v>792</v>
      </c>
      <c r="B398">
        <v>7.1</v>
      </c>
    </row>
    <row r="399" spans="1:2">
      <c r="A399" t="s">
        <v>2341</v>
      </c>
      <c r="B399">
        <v>7.1</v>
      </c>
    </row>
    <row r="400" spans="1:2">
      <c r="A400" t="s">
        <v>2348</v>
      </c>
      <c r="B400">
        <v>8.6</v>
      </c>
    </row>
    <row r="401" spans="1:2">
      <c r="A401" t="s">
        <v>1199</v>
      </c>
      <c r="B401">
        <v>6.8</v>
      </c>
    </row>
    <row r="402" spans="1:2">
      <c r="A402" t="s">
        <v>2358</v>
      </c>
      <c r="B402">
        <v>4.8</v>
      </c>
    </row>
    <row r="403" spans="1:2">
      <c r="A403" t="s">
        <v>1752</v>
      </c>
      <c r="B403">
        <v>6.2</v>
      </c>
    </row>
    <row r="404" spans="1:2">
      <c r="A404" t="s">
        <v>1681</v>
      </c>
      <c r="B404">
        <v>6.9</v>
      </c>
    </row>
    <row r="405" spans="1:2">
      <c r="A405" t="s">
        <v>1120</v>
      </c>
      <c r="B405">
        <v>7.3</v>
      </c>
    </row>
    <row r="406" spans="1:2">
      <c r="A406" t="s">
        <v>1415</v>
      </c>
      <c r="B406">
        <v>6.6</v>
      </c>
    </row>
    <row r="407" spans="1:2">
      <c r="A407" t="s">
        <v>1528</v>
      </c>
      <c r="B407">
        <v>6.9</v>
      </c>
    </row>
    <row r="408" spans="1:2">
      <c r="A408" t="s">
        <v>471</v>
      </c>
      <c r="B408">
        <v>6.2</v>
      </c>
    </row>
    <row r="409" spans="1:2">
      <c r="A409" t="s">
        <v>1380</v>
      </c>
      <c r="B409">
        <v>6.7</v>
      </c>
    </row>
    <row r="410" spans="1:2">
      <c r="A410" t="s">
        <v>1961</v>
      </c>
      <c r="B410">
        <v>7.6</v>
      </c>
    </row>
    <row r="411" spans="1:2">
      <c r="A411" t="s">
        <v>1077</v>
      </c>
      <c r="B411">
        <v>6.7</v>
      </c>
    </row>
    <row r="412" spans="1:2">
      <c r="A412" t="s">
        <v>2407</v>
      </c>
      <c r="B412">
        <v>6.2</v>
      </c>
    </row>
    <row r="413" spans="1:2">
      <c r="A413" t="s">
        <v>214</v>
      </c>
      <c r="B413">
        <v>7.3</v>
      </c>
    </row>
    <row r="414" spans="1:2">
      <c r="A414" t="s">
        <v>334</v>
      </c>
      <c r="B414">
        <v>6</v>
      </c>
    </row>
    <row r="415" spans="1:2">
      <c r="A415" t="s">
        <v>271</v>
      </c>
      <c r="B415">
        <v>7.1</v>
      </c>
    </row>
    <row r="416" spans="1:2">
      <c r="A416" t="s">
        <v>687</v>
      </c>
      <c r="B416">
        <v>7.1</v>
      </c>
    </row>
    <row r="417" spans="1:2">
      <c r="A417" t="s">
        <v>923</v>
      </c>
      <c r="B417">
        <v>5.5</v>
      </c>
    </row>
    <row r="418" spans="1:2">
      <c r="A418" t="s">
        <v>2442</v>
      </c>
      <c r="B418">
        <v>7.8</v>
      </c>
    </row>
    <row r="419" spans="1:2">
      <c r="A419" t="s">
        <v>2449</v>
      </c>
      <c r="B419">
        <v>5.6</v>
      </c>
    </row>
    <row r="420" spans="1:2">
      <c r="A420" t="s">
        <v>2455</v>
      </c>
      <c r="B420">
        <v>7.5</v>
      </c>
    </row>
    <row r="421" spans="1:2">
      <c r="A421" t="s">
        <v>227</v>
      </c>
      <c r="B421">
        <v>5.4</v>
      </c>
    </row>
    <row r="422" spans="1:2">
      <c r="A422" t="s">
        <v>2469</v>
      </c>
      <c r="B422">
        <v>4.3</v>
      </c>
    </row>
    <row r="423" spans="1:2">
      <c r="A423" t="s">
        <v>2476</v>
      </c>
      <c r="B423">
        <v>4.9000000000000004</v>
      </c>
    </row>
    <row r="424" spans="1:2">
      <c r="A424" t="s">
        <v>647</v>
      </c>
      <c r="B424">
        <v>7.1</v>
      </c>
    </row>
    <row r="425" spans="1:2">
      <c r="A425" t="s">
        <v>2490</v>
      </c>
      <c r="B425">
        <v>6.4</v>
      </c>
    </row>
    <row r="426" spans="1:2">
      <c r="A426" t="s">
        <v>882</v>
      </c>
      <c r="B426">
        <v>6.9</v>
      </c>
    </row>
    <row r="427" spans="1:2">
      <c r="A427" t="s">
        <v>2502</v>
      </c>
      <c r="B427">
        <v>4.3</v>
      </c>
    </row>
    <row r="428" spans="1:2">
      <c r="A428" t="s">
        <v>227</v>
      </c>
      <c r="B428">
        <v>6.1</v>
      </c>
    </row>
    <row r="429" spans="1:2">
      <c r="A429" t="s">
        <v>2512</v>
      </c>
      <c r="B429">
        <v>7</v>
      </c>
    </row>
    <row r="430" spans="1:2">
      <c r="A430" t="s">
        <v>2518</v>
      </c>
      <c r="B430">
        <v>7.7</v>
      </c>
    </row>
    <row r="431" spans="1:2">
      <c r="A431" t="s">
        <v>1644</v>
      </c>
      <c r="B431">
        <v>5.9</v>
      </c>
    </row>
    <row r="432" spans="1:2">
      <c r="A432" t="s">
        <v>2527</v>
      </c>
      <c r="B432">
        <v>6.7</v>
      </c>
    </row>
    <row r="433" spans="1:2">
      <c r="A433" t="s">
        <v>50</v>
      </c>
      <c r="B433">
        <v>6.5</v>
      </c>
    </row>
    <row r="434" spans="1:2">
      <c r="A434" t="s">
        <v>50</v>
      </c>
      <c r="B434">
        <v>7.1</v>
      </c>
    </row>
    <row r="435" spans="1:2">
      <c r="A435" t="s">
        <v>1483</v>
      </c>
      <c r="B435">
        <v>7.3</v>
      </c>
    </row>
    <row r="436" spans="1:2">
      <c r="A436" t="s">
        <v>1671</v>
      </c>
      <c r="B436">
        <v>6.5</v>
      </c>
    </row>
    <row r="437" spans="1:2">
      <c r="A437" t="s">
        <v>1325</v>
      </c>
      <c r="B437">
        <v>7</v>
      </c>
    </row>
    <row r="438" spans="1:2">
      <c r="A438" t="s">
        <v>471</v>
      </c>
      <c r="B438">
        <v>6.8</v>
      </c>
    </row>
    <row r="439" spans="1:2">
      <c r="A439" t="s">
        <v>2556</v>
      </c>
      <c r="B439">
        <v>7.2</v>
      </c>
    </row>
    <row r="440" spans="1:2">
      <c r="A440" t="s">
        <v>515</v>
      </c>
      <c r="B440">
        <v>6.4</v>
      </c>
    </row>
    <row r="441" spans="1:2">
      <c r="A441" t="s">
        <v>2566</v>
      </c>
      <c r="B441">
        <v>6.1</v>
      </c>
    </row>
    <row r="442" spans="1:2">
      <c r="A442" t="s">
        <v>422</v>
      </c>
      <c r="B442">
        <v>6.7</v>
      </c>
    </row>
    <row r="443" spans="1:2">
      <c r="A443" t="s">
        <v>2575</v>
      </c>
      <c r="B443">
        <v>6.4</v>
      </c>
    </row>
    <row r="444" spans="1:2">
      <c r="A444" t="s">
        <v>2168</v>
      </c>
      <c r="B444">
        <v>4.4000000000000004</v>
      </c>
    </row>
    <row r="445" spans="1:2">
      <c r="A445" t="s">
        <v>1671</v>
      </c>
      <c r="B445">
        <v>5.4</v>
      </c>
    </row>
    <row r="446" spans="1:2">
      <c r="A446" t="s">
        <v>1628</v>
      </c>
      <c r="B446">
        <v>6.5</v>
      </c>
    </row>
    <row r="447" spans="1:2">
      <c r="A447" t="s">
        <v>1415</v>
      </c>
      <c r="B447">
        <v>6.7</v>
      </c>
    </row>
    <row r="448" spans="1:2">
      <c r="A448" t="s">
        <v>852</v>
      </c>
      <c r="B448">
        <v>8.1</v>
      </c>
    </row>
    <row r="449" spans="1:2">
      <c r="A449" t="s">
        <v>1415</v>
      </c>
      <c r="B449">
        <v>5.6</v>
      </c>
    </row>
    <row r="450" spans="1:2">
      <c r="A450" t="s">
        <v>621</v>
      </c>
      <c r="B450">
        <v>6.3</v>
      </c>
    </row>
    <row r="451" spans="1:2">
      <c r="A451" t="s">
        <v>1401</v>
      </c>
      <c r="B451">
        <v>7.3</v>
      </c>
    </row>
    <row r="452" spans="1:2">
      <c r="A452" t="s">
        <v>2614</v>
      </c>
      <c r="B452">
        <v>6.1</v>
      </c>
    </row>
    <row r="453" spans="1:2">
      <c r="A453" t="s">
        <v>2125</v>
      </c>
      <c r="B453">
        <v>7.7</v>
      </c>
    </row>
    <row r="454" spans="1:2">
      <c r="A454" t="s">
        <v>1681</v>
      </c>
      <c r="B454">
        <v>6.4</v>
      </c>
    </row>
    <row r="455" spans="1:2">
      <c r="A455" t="s">
        <v>2629</v>
      </c>
      <c r="B455">
        <v>8.8000000000000007</v>
      </c>
    </row>
    <row r="456" spans="1:2">
      <c r="A456" t="s">
        <v>334</v>
      </c>
      <c r="B456">
        <v>6.8</v>
      </c>
    </row>
    <row r="457" spans="1:2">
      <c r="A457" t="s">
        <v>1156</v>
      </c>
      <c r="B457">
        <v>6.6</v>
      </c>
    </row>
    <row r="458" spans="1:2">
      <c r="A458" t="s">
        <v>2648</v>
      </c>
      <c r="B458">
        <v>7.2</v>
      </c>
    </row>
    <row r="459" spans="1:2">
      <c r="A459" t="s">
        <v>712</v>
      </c>
      <c r="B459">
        <v>6.9</v>
      </c>
    </row>
    <row r="460" spans="1:2">
      <c r="A460" t="s">
        <v>2658</v>
      </c>
      <c r="B460">
        <v>5.2</v>
      </c>
    </row>
    <row r="461" spans="1:2">
      <c r="A461" t="s">
        <v>2664</v>
      </c>
      <c r="B461">
        <v>4.9000000000000004</v>
      </c>
    </row>
    <row r="462" spans="1:2">
      <c r="A462" t="s">
        <v>2670</v>
      </c>
      <c r="B462">
        <v>6.3</v>
      </c>
    </row>
    <row r="463" spans="1:2">
      <c r="A463" t="s">
        <v>2676</v>
      </c>
      <c r="B463">
        <v>5.6</v>
      </c>
    </row>
    <row r="464" spans="1:2">
      <c r="A464" t="s">
        <v>2683</v>
      </c>
      <c r="B464">
        <v>5.5</v>
      </c>
    </row>
    <row r="465" spans="1:2">
      <c r="A465" t="s">
        <v>2689</v>
      </c>
      <c r="B465">
        <v>6.7</v>
      </c>
    </row>
    <row r="466" spans="1:2">
      <c r="A466" t="s">
        <v>1467</v>
      </c>
      <c r="B466">
        <v>7.6</v>
      </c>
    </row>
    <row r="467" spans="1:2">
      <c r="A467" t="s">
        <v>2699</v>
      </c>
      <c r="B467">
        <v>5.7</v>
      </c>
    </row>
    <row r="468" spans="1:2">
      <c r="A468" t="s">
        <v>471</v>
      </c>
      <c r="B468">
        <v>4.5999999999999996</v>
      </c>
    </row>
    <row r="469" spans="1:2">
      <c r="A469" t="s">
        <v>2711</v>
      </c>
      <c r="B469">
        <v>7</v>
      </c>
    </row>
    <row r="470" spans="1:2">
      <c r="A470" t="s">
        <v>2717</v>
      </c>
      <c r="B470">
        <v>5.2</v>
      </c>
    </row>
    <row r="471" spans="1:2">
      <c r="A471" t="s">
        <v>2723</v>
      </c>
      <c r="B471">
        <v>5.0999999999999996</v>
      </c>
    </row>
    <row r="472" spans="1:2">
      <c r="A472" t="s">
        <v>2202</v>
      </c>
      <c r="B472">
        <v>6.6</v>
      </c>
    </row>
    <row r="473" spans="1:2">
      <c r="A473" t="s">
        <v>214</v>
      </c>
      <c r="B473">
        <v>7</v>
      </c>
    </row>
    <row r="474" spans="1:2">
      <c r="A474" t="s">
        <v>792</v>
      </c>
      <c r="B474">
        <v>6.7</v>
      </c>
    </row>
    <row r="475" spans="1:2">
      <c r="A475" t="s">
        <v>515</v>
      </c>
      <c r="B475">
        <v>7.6</v>
      </c>
    </row>
    <row r="476" spans="1:2">
      <c r="A476" t="s">
        <v>2752</v>
      </c>
      <c r="B476">
        <v>7.3</v>
      </c>
    </row>
    <row r="477" spans="1:2">
      <c r="A477" t="s">
        <v>73</v>
      </c>
      <c r="B477">
        <v>5.9</v>
      </c>
    </row>
    <row r="478" spans="1:2">
      <c r="A478" t="s">
        <v>2764</v>
      </c>
      <c r="B478">
        <v>5.6</v>
      </c>
    </row>
    <row r="479" spans="1:2">
      <c r="A479" t="s">
        <v>334</v>
      </c>
      <c r="B479">
        <v>6.5</v>
      </c>
    </row>
    <row r="480" spans="1:2">
      <c r="A480" t="s">
        <v>136</v>
      </c>
      <c r="B480">
        <v>5.9</v>
      </c>
    </row>
    <row r="481" spans="1:2">
      <c r="A481" t="s">
        <v>687</v>
      </c>
      <c r="B481">
        <v>7</v>
      </c>
    </row>
    <row r="482" spans="1:2">
      <c r="A482" t="s">
        <v>2786</v>
      </c>
      <c r="B482">
        <v>5.3</v>
      </c>
    </row>
    <row r="483" spans="1:2">
      <c r="A483" t="s">
        <v>2792</v>
      </c>
      <c r="B483">
        <v>5.9</v>
      </c>
    </row>
    <row r="484" spans="1:2">
      <c r="A484" t="s">
        <v>1904</v>
      </c>
      <c r="B484">
        <v>6.3</v>
      </c>
    </row>
    <row r="485" spans="1:2">
      <c r="A485" t="s">
        <v>2801</v>
      </c>
      <c r="B485">
        <v>6.4</v>
      </c>
    </row>
    <row r="486" spans="1:2">
      <c r="A486" t="s">
        <v>712</v>
      </c>
      <c r="B486">
        <v>6.9</v>
      </c>
    </row>
    <row r="487" spans="1:2">
      <c r="A487" t="s">
        <v>2813</v>
      </c>
      <c r="B487">
        <v>6.3</v>
      </c>
    </row>
    <row r="488" spans="1:2">
      <c r="A488" t="s">
        <v>2819</v>
      </c>
      <c r="B488">
        <v>7.3</v>
      </c>
    </row>
    <row r="489" spans="1:2">
      <c r="A489" t="s">
        <v>712</v>
      </c>
      <c r="B489">
        <v>5.8</v>
      </c>
    </row>
    <row r="490" spans="1:2">
      <c r="A490" t="s">
        <v>2831</v>
      </c>
      <c r="B490">
        <v>5.2</v>
      </c>
    </row>
    <row r="491" spans="1:2">
      <c r="A491" t="s">
        <v>73</v>
      </c>
      <c r="B491">
        <v>2.4</v>
      </c>
    </row>
    <row r="492" spans="1:2">
      <c r="A492" t="s">
        <v>1177</v>
      </c>
      <c r="B492">
        <v>5.7</v>
      </c>
    </row>
    <row r="493" spans="1:2">
      <c r="A493" t="s">
        <v>2850</v>
      </c>
      <c r="B493">
        <v>5.8</v>
      </c>
    </row>
    <row r="494" spans="1:2">
      <c r="A494" t="s">
        <v>73</v>
      </c>
      <c r="B494">
        <v>5.6</v>
      </c>
    </row>
    <row r="495" spans="1:2">
      <c r="A495" t="s">
        <v>571</v>
      </c>
      <c r="B495">
        <v>6</v>
      </c>
    </row>
    <row r="496" spans="1:2">
      <c r="A496" t="s">
        <v>2449</v>
      </c>
      <c r="B496">
        <v>5.8</v>
      </c>
    </row>
    <row r="497" spans="1:2">
      <c r="A497" t="s">
        <v>42</v>
      </c>
      <c r="B497">
        <v>6</v>
      </c>
    </row>
    <row r="498" spans="1:2">
      <c r="A498" t="s">
        <v>2813</v>
      </c>
      <c r="B498">
        <v>5.7</v>
      </c>
    </row>
    <row r="499" spans="1:2">
      <c r="A499" t="s">
        <v>628</v>
      </c>
      <c r="B499">
        <v>6</v>
      </c>
    </row>
    <row r="500" spans="1:2">
      <c r="A500" t="s">
        <v>2889</v>
      </c>
      <c r="B500">
        <v>7.8</v>
      </c>
    </row>
    <row r="501" spans="1:2">
      <c r="A501" t="s">
        <v>341</v>
      </c>
      <c r="B501">
        <v>4.2</v>
      </c>
    </row>
    <row r="502" spans="1:2">
      <c r="A502" t="s">
        <v>2900</v>
      </c>
      <c r="B502">
        <v>5.6</v>
      </c>
    </row>
    <row r="503" spans="1:2">
      <c r="A503" t="s">
        <v>2908</v>
      </c>
      <c r="B503">
        <v>4.4000000000000004</v>
      </c>
    </row>
    <row r="504" spans="1:2">
      <c r="A504" t="s">
        <v>1544</v>
      </c>
      <c r="B504">
        <v>8.1999999999999993</v>
      </c>
    </row>
    <row r="505" spans="1:2">
      <c r="A505" t="s">
        <v>2918</v>
      </c>
      <c r="B505">
        <v>8.5</v>
      </c>
    </row>
    <row r="506" spans="1:2">
      <c r="A506" t="s">
        <v>165</v>
      </c>
      <c r="B506">
        <v>5.8</v>
      </c>
    </row>
    <row r="507" spans="1:2">
      <c r="A507" t="s">
        <v>2927</v>
      </c>
      <c r="B507">
        <v>6.5</v>
      </c>
    </row>
    <row r="508" spans="1:2">
      <c r="A508" t="s">
        <v>2125</v>
      </c>
      <c r="B508">
        <v>7.2</v>
      </c>
    </row>
    <row r="509" spans="1:2">
      <c r="A509" t="s">
        <v>136</v>
      </c>
      <c r="B509">
        <v>6.7</v>
      </c>
    </row>
    <row r="510" spans="1:2">
      <c r="A510" t="s">
        <v>1671</v>
      </c>
      <c r="B510">
        <v>3.4</v>
      </c>
    </row>
    <row r="511" spans="1:2">
      <c r="A511" t="s">
        <v>334</v>
      </c>
      <c r="B511">
        <v>5.9</v>
      </c>
    </row>
    <row r="512" spans="1:2">
      <c r="A512" t="s">
        <v>2948</v>
      </c>
      <c r="B512">
        <v>7.8</v>
      </c>
    </row>
    <row r="513" spans="1:2">
      <c r="A513" t="s">
        <v>2954</v>
      </c>
      <c r="B513">
        <v>5.9</v>
      </c>
    </row>
    <row r="514" spans="1:2">
      <c r="A514" t="s">
        <v>271</v>
      </c>
      <c r="B514">
        <v>4.0999999999999996</v>
      </c>
    </row>
    <row r="515" spans="1:2">
      <c r="A515" t="s">
        <v>2966</v>
      </c>
      <c r="B515">
        <v>6.8</v>
      </c>
    </row>
    <row r="516" spans="1:2">
      <c r="A516" t="s">
        <v>31</v>
      </c>
      <c r="B516">
        <v>5.8</v>
      </c>
    </row>
    <row r="517" spans="1:2">
      <c r="A517" t="s">
        <v>2100</v>
      </c>
      <c r="B517">
        <v>7.5</v>
      </c>
    </row>
    <row r="518" spans="1:2">
      <c r="A518" t="s">
        <v>73</v>
      </c>
      <c r="B518">
        <v>6.9</v>
      </c>
    </row>
    <row r="519" spans="1:2">
      <c r="A519" t="s">
        <v>73</v>
      </c>
      <c r="B519">
        <v>6.5</v>
      </c>
    </row>
    <row r="520" spans="1:2">
      <c r="A520" t="s">
        <v>471</v>
      </c>
      <c r="B520">
        <v>6.9</v>
      </c>
    </row>
    <row r="521" spans="1:2">
      <c r="A521" t="s">
        <v>2683</v>
      </c>
      <c r="B521">
        <v>7.9</v>
      </c>
    </row>
    <row r="522" spans="1:2">
      <c r="A522" t="s">
        <v>73</v>
      </c>
      <c r="B522">
        <v>7.4</v>
      </c>
    </row>
    <row r="523" spans="1:2">
      <c r="A523" t="s">
        <v>3003</v>
      </c>
      <c r="B523">
        <v>6.7</v>
      </c>
    </row>
    <row r="524" spans="1:2">
      <c r="A524" t="s">
        <v>50</v>
      </c>
      <c r="B524">
        <v>7.4</v>
      </c>
    </row>
    <row r="525" spans="1:2">
      <c r="A525" t="s">
        <v>1035</v>
      </c>
      <c r="B525">
        <v>6.9</v>
      </c>
    </row>
    <row r="526" spans="1:2">
      <c r="A526" t="s">
        <v>1681</v>
      </c>
      <c r="B526">
        <v>6.8</v>
      </c>
    </row>
    <row r="527" spans="1:2">
      <c r="A527" t="s">
        <v>3023</v>
      </c>
      <c r="B527">
        <v>6.7</v>
      </c>
    </row>
    <row r="528" spans="1:2">
      <c r="A528" t="s">
        <v>3030</v>
      </c>
      <c r="B528">
        <v>5.0999999999999996</v>
      </c>
    </row>
    <row r="529" spans="1:2">
      <c r="A529" t="s">
        <v>3036</v>
      </c>
      <c r="B529">
        <v>4.0999999999999996</v>
      </c>
    </row>
    <row r="530" spans="1:2">
      <c r="A530" t="s">
        <v>2215</v>
      </c>
      <c r="B530">
        <v>7.3</v>
      </c>
    </row>
    <row r="531" spans="1:2">
      <c r="A531" t="s">
        <v>1671</v>
      </c>
      <c r="B531">
        <v>6</v>
      </c>
    </row>
    <row r="532" spans="1:2">
      <c r="A532" t="s">
        <v>2527</v>
      </c>
      <c r="B532">
        <v>7.3</v>
      </c>
    </row>
    <row r="533" spans="1:2">
      <c r="A533" t="s">
        <v>895</v>
      </c>
      <c r="B533">
        <v>7.5</v>
      </c>
    </row>
    <row r="534" spans="1:2">
      <c r="A534" t="s">
        <v>3057</v>
      </c>
      <c r="B534">
        <v>5.4</v>
      </c>
    </row>
    <row r="535" spans="1:2">
      <c r="A535" t="s">
        <v>712</v>
      </c>
      <c r="B535">
        <v>5.9</v>
      </c>
    </row>
    <row r="536" spans="1:2">
      <c r="A536" t="s">
        <v>3067</v>
      </c>
      <c r="B536">
        <v>7.1</v>
      </c>
    </row>
    <row r="537" spans="1:2">
      <c r="A537" t="s">
        <v>471</v>
      </c>
      <c r="B537">
        <v>6</v>
      </c>
    </row>
    <row r="538" spans="1:2">
      <c r="A538" t="s">
        <v>3076</v>
      </c>
      <c r="B538">
        <v>6.5</v>
      </c>
    </row>
    <row r="539" spans="1:2">
      <c r="A539" t="s">
        <v>3082</v>
      </c>
      <c r="B539">
        <v>8.3000000000000007</v>
      </c>
    </row>
    <row r="540" spans="1:2">
      <c r="A540" t="s">
        <v>3090</v>
      </c>
      <c r="B540">
        <v>5.7</v>
      </c>
    </row>
    <row r="541" spans="1:2">
      <c r="A541" t="s">
        <v>2819</v>
      </c>
      <c r="B541">
        <v>7.6</v>
      </c>
    </row>
    <row r="542" spans="1:2">
      <c r="A542" t="s">
        <v>1910</v>
      </c>
      <c r="B542">
        <v>6.6</v>
      </c>
    </row>
    <row r="543" spans="1:2">
      <c r="A543" t="s">
        <v>3103</v>
      </c>
      <c r="B543">
        <v>5.4</v>
      </c>
    </row>
    <row r="544" spans="1:2">
      <c r="A544" t="s">
        <v>1628</v>
      </c>
      <c r="B544">
        <v>7.3</v>
      </c>
    </row>
    <row r="545" spans="1:2">
      <c r="A545" t="s">
        <v>1415</v>
      </c>
      <c r="B545">
        <v>6.5</v>
      </c>
    </row>
    <row r="546" spans="1:2">
      <c r="A546" t="s">
        <v>3118</v>
      </c>
      <c r="B546">
        <v>6.6</v>
      </c>
    </row>
    <row r="547" spans="1:2">
      <c r="A547" t="s">
        <v>3124</v>
      </c>
      <c r="B547">
        <v>6.6</v>
      </c>
    </row>
    <row r="548" spans="1:2">
      <c r="A548" t="s">
        <v>3131</v>
      </c>
      <c r="B548">
        <v>5.9</v>
      </c>
    </row>
    <row r="549" spans="1:2">
      <c r="A549" t="s">
        <v>3138</v>
      </c>
      <c r="B549">
        <v>6.7</v>
      </c>
    </row>
    <row r="550" spans="1:2">
      <c r="A550" t="s">
        <v>3144</v>
      </c>
      <c r="B550">
        <v>6.1</v>
      </c>
    </row>
    <row r="551" spans="1:2">
      <c r="A551" t="s">
        <v>1120</v>
      </c>
      <c r="B551">
        <v>6.6</v>
      </c>
    </row>
    <row r="552" spans="1:2">
      <c r="A552" t="s">
        <v>3155</v>
      </c>
      <c r="B552">
        <v>6.6</v>
      </c>
    </row>
    <row r="553" spans="1:2">
      <c r="A553" t="s">
        <v>422</v>
      </c>
      <c r="B553">
        <v>5.3</v>
      </c>
    </row>
    <row r="554" spans="1:2">
      <c r="A554" t="s">
        <v>3165</v>
      </c>
      <c r="B554">
        <v>6</v>
      </c>
    </row>
    <row r="555" spans="1:2">
      <c r="A555" t="s">
        <v>3171</v>
      </c>
      <c r="B555">
        <v>6</v>
      </c>
    </row>
    <row r="556" spans="1:2">
      <c r="A556" t="s">
        <v>3178</v>
      </c>
      <c r="B556">
        <v>4.7</v>
      </c>
    </row>
    <row r="557" spans="1:2">
      <c r="A557" t="s">
        <v>712</v>
      </c>
      <c r="B557">
        <v>6.1</v>
      </c>
    </row>
    <row r="558" spans="1:2">
      <c r="A558" t="s">
        <v>2202</v>
      </c>
      <c r="B558">
        <v>7.2</v>
      </c>
    </row>
    <row r="559" spans="1:2">
      <c r="A559" t="s">
        <v>1247</v>
      </c>
      <c r="B559">
        <v>6.4</v>
      </c>
    </row>
    <row r="560" spans="1:2">
      <c r="A560" t="s">
        <v>1239</v>
      </c>
      <c r="B560">
        <v>6.1</v>
      </c>
    </row>
    <row r="561" spans="1:2">
      <c r="A561" t="s">
        <v>2215</v>
      </c>
      <c r="B561">
        <v>5.9</v>
      </c>
    </row>
    <row r="562" spans="1:2">
      <c r="A562" t="s">
        <v>2202</v>
      </c>
      <c r="B562">
        <v>6</v>
      </c>
    </row>
    <row r="563" spans="1:2">
      <c r="A563" t="s">
        <v>3208</v>
      </c>
      <c r="B563">
        <v>6.3</v>
      </c>
    </row>
    <row r="564" spans="1:2">
      <c r="A564" t="s">
        <v>3213</v>
      </c>
      <c r="B564">
        <v>5.6</v>
      </c>
    </row>
    <row r="565" spans="1:2">
      <c r="A565" t="s">
        <v>2527</v>
      </c>
      <c r="B565">
        <v>6.4</v>
      </c>
    </row>
    <row r="566" spans="1:2">
      <c r="A566" t="s">
        <v>923</v>
      </c>
      <c r="B566">
        <v>7.1</v>
      </c>
    </row>
    <row r="567" spans="1:2">
      <c r="A567" t="s">
        <v>3228</v>
      </c>
      <c r="B567">
        <v>6.6</v>
      </c>
    </row>
    <row r="568" spans="1:2">
      <c r="A568" t="s">
        <v>515</v>
      </c>
      <c r="B568">
        <v>4.5999999999999996</v>
      </c>
    </row>
    <row r="569" spans="1:2">
      <c r="A569" t="s">
        <v>3241</v>
      </c>
      <c r="B569">
        <v>8.4</v>
      </c>
    </row>
    <row r="570" spans="1:2">
      <c r="A570" t="s">
        <v>1467</v>
      </c>
      <c r="B570">
        <v>7.1</v>
      </c>
    </row>
    <row r="571" spans="1:2">
      <c r="A571" t="s">
        <v>3254</v>
      </c>
      <c r="B571">
        <v>7.4</v>
      </c>
    </row>
    <row r="572" spans="1:2">
      <c r="A572" t="s">
        <v>214</v>
      </c>
      <c r="B572">
        <v>6.9</v>
      </c>
    </row>
    <row r="573" spans="1:2">
      <c r="A573" t="s">
        <v>3265</v>
      </c>
      <c r="B573">
        <v>4.5</v>
      </c>
    </row>
    <row r="574" spans="1:2">
      <c r="A574" t="s">
        <v>3271</v>
      </c>
      <c r="B574">
        <v>7.1</v>
      </c>
    </row>
    <row r="575" spans="1:2">
      <c r="A575" t="s">
        <v>3277</v>
      </c>
      <c r="B575">
        <v>6.5</v>
      </c>
    </row>
    <row r="576" spans="1:2">
      <c r="A576" t="s">
        <v>515</v>
      </c>
      <c r="B576">
        <v>5.3</v>
      </c>
    </row>
    <row r="577" spans="1:2">
      <c r="A577" t="s">
        <v>2683</v>
      </c>
      <c r="B577">
        <v>6.7</v>
      </c>
    </row>
    <row r="578" spans="1:2">
      <c r="A578" t="s">
        <v>3293</v>
      </c>
      <c r="B578">
        <v>7.2</v>
      </c>
    </row>
    <row r="579" spans="1:2">
      <c r="A579" t="s">
        <v>307</v>
      </c>
      <c r="B579">
        <v>7.2</v>
      </c>
    </row>
    <row r="580" spans="1:2">
      <c r="A580" t="s">
        <v>1681</v>
      </c>
      <c r="B580">
        <v>5.5</v>
      </c>
    </row>
    <row r="581" spans="1:2">
      <c r="A581" t="s">
        <v>50</v>
      </c>
      <c r="B581">
        <v>5.8</v>
      </c>
    </row>
    <row r="582" spans="1:2">
      <c r="A582" t="s">
        <v>271</v>
      </c>
      <c r="B582">
        <v>6</v>
      </c>
    </row>
    <row r="583" spans="1:2">
      <c r="A583" t="s">
        <v>1528</v>
      </c>
      <c r="B583">
        <v>6.6</v>
      </c>
    </row>
    <row r="584" spans="1:2">
      <c r="A584" t="s">
        <v>3322</v>
      </c>
      <c r="B584">
        <v>8.3000000000000007</v>
      </c>
    </row>
    <row r="585" spans="1:2">
      <c r="A585" t="s">
        <v>787</v>
      </c>
      <c r="B585">
        <v>6.7</v>
      </c>
    </row>
    <row r="586" spans="1:2">
      <c r="A586" t="s">
        <v>59</v>
      </c>
      <c r="B586">
        <v>7.1</v>
      </c>
    </row>
    <row r="587" spans="1:2">
      <c r="A587" t="s">
        <v>3336</v>
      </c>
      <c r="B587">
        <v>6</v>
      </c>
    </row>
    <row r="588" spans="1:2">
      <c r="A588" t="s">
        <v>3341</v>
      </c>
      <c r="B588">
        <v>7.5</v>
      </c>
    </row>
    <row r="589" spans="1:2">
      <c r="A589" t="s">
        <v>3348</v>
      </c>
      <c r="B589">
        <v>6.9</v>
      </c>
    </row>
    <row r="590" spans="1:2">
      <c r="A590" t="s">
        <v>3353</v>
      </c>
      <c r="B590">
        <v>5.6</v>
      </c>
    </row>
    <row r="591" spans="1:2">
      <c r="A591" t="s">
        <v>2208</v>
      </c>
      <c r="B591">
        <v>5.6</v>
      </c>
    </row>
    <row r="592" spans="1:2">
      <c r="A592" t="s">
        <v>3363</v>
      </c>
      <c r="B592">
        <v>4.5</v>
      </c>
    </row>
    <row r="593" spans="1:2">
      <c r="A593" t="s">
        <v>1017</v>
      </c>
      <c r="B593">
        <v>7.1</v>
      </c>
    </row>
    <row r="594" spans="1:2">
      <c r="A594" t="s">
        <v>59</v>
      </c>
      <c r="B594">
        <v>6.5</v>
      </c>
    </row>
    <row r="595" spans="1:2">
      <c r="A595" t="s">
        <v>227</v>
      </c>
      <c r="B595">
        <v>6.4</v>
      </c>
    </row>
    <row r="596" spans="1:2">
      <c r="A596" t="s">
        <v>647</v>
      </c>
      <c r="B596">
        <v>5.8</v>
      </c>
    </row>
    <row r="597" spans="1:2">
      <c r="A597" t="s">
        <v>1356</v>
      </c>
      <c r="B597">
        <v>8</v>
      </c>
    </row>
    <row r="598" spans="1:2">
      <c r="A598" t="s">
        <v>3390</v>
      </c>
      <c r="B598">
        <v>6.2</v>
      </c>
    </row>
    <row r="599" spans="1:2">
      <c r="A599" t="s">
        <v>3396</v>
      </c>
      <c r="B599">
        <v>7.2</v>
      </c>
    </row>
    <row r="600" spans="1:2">
      <c r="A600" t="s">
        <v>3396</v>
      </c>
      <c r="B600">
        <v>6.1</v>
      </c>
    </row>
    <row r="601" spans="1:2">
      <c r="A601" t="s">
        <v>1483</v>
      </c>
      <c r="B601">
        <v>7.6</v>
      </c>
    </row>
    <row r="602" spans="1:2">
      <c r="A602" t="s">
        <v>3409</v>
      </c>
      <c r="B602">
        <v>6.3</v>
      </c>
    </row>
    <row r="603" spans="1:2">
      <c r="A603" t="s">
        <v>3416</v>
      </c>
      <c r="B603">
        <v>6.3</v>
      </c>
    </row>
    <row r="604" spans="1:2">
      <c r="A604" t="s">
        <v>59</v>
      </c>
      <c r="B604">
        <v>6.3</v>
      </c>
    </row>
    <row r="605" spans="1:2">
      <c r="A605" t="s">
        <v>3425</v>
      </c>
      <c r="B605">
        <v>7.7</v>
      </c>
    </row>
    <row r="606" spans="1:2">
      <c r="A606" t="s">
        <v>3430</v>
      </c>
      <c r="B606">
        <v>7</v>
      </c>
    </row>
    <row r="607" spans="1:2">
      <c r="A607" t="s">
        <v>2527</v>
      </c>
      <c r="B607">
        <v>5.3</v>
      </c>
    </row>
    <row r="608" spans="1:2">
      <c r="A608" t="s">
        <v>1077</v>
      </c>
      <c r="B608">
        <v>5.6</v>
      </c>
    </row>
    <row r="609" spans="1:2">
      <c r="A609" t="s">
        <v>3446</v>
      </c>
      <c r="B609">
        <v>5.2</v>
      </c>
    </row>
    <row r="610" spans="1:2">
      <c r="A610" t="s">
        <v>1077</v>
      </c>
      <c r="B610">
        <v>5.4</v>
      </c>
    </row>
    <row r="611" spans="1:2">
      <c r="A611" t="s">
        <v>3458</v>
      </c>
      <c r="B611">
        <v>6.4</v>
      </c>
    </row>
    <row r="612" spans="1:2">
      <c r="A612" t="s">
        <v>3464</v>
      </c>
      <c r="B612">
        <v>5.9</v>
      </c>
    </row>
    <row r="613" spans="1:2">
      <c r="A613" t="s">
        <v>3396</v>
      </c>
      <c r="B613">
        <v>6.3</v>
      </c>
    </row>
    <row r="614" spans="1:2">
      <c r="A614" t="s">
        <v>334</v>
      </c>
      <c r="B614">
        <v>6.5</v>
      </c>
    </row>
    <row r="615" spans="1:2">
      <c r="A615" t="s">
        <v>3479</v>
      </c>
      <c r="B615">
        <v>3</v>
      </c>
    </row>
    <row r="616" spans="1:2">
      <c r="A616" t="s">
        <v>1401</v>
      </c>
      <c r="B616">
        <v>3.6</v>
      </c>
    </row>
    <row r="617" spans="1:2">
      <c r="A617" t="s">
        <v>464</v>
      </c>
      <c r="B617">
        <v>5.8</v>
      </c>
    </row>
    <row r="618" spans="1:2">
      <c r="A618" t="s">
        <v>3496</v>
      </c>
      <c r="B618">
        <v>6.2</v>
      </c>
    </row>
    <row r="619" spans="1:2">
      <c r="A619" t="s">
        <v>3500</v>
      </c>
      <c r="B619">
        <v>5.6</v>
      </c>
    </row>
    <row r="620" spans="1:2">
      <c r="A620" t="s">
        <v>1120</v>
      </c>
      <c r="B620">
        <v>5.4</v>
      </c>
    </row>
    <row r="621" spans="1:2">
      <c r="A621" t="s">
        <v>1589</v>
      </c>
      <c r="B621">
        <v>6.1</v>
      </c>
    </row>
    <row r="622" spans="1:2">
      <c r="A622" t="s">
        <v>2215</v>
      </c>
      <c r="B622">
        <v>4.2</v>
      </c>
    </row>
    <row r="623" spans="1:2">
      <c r="A623" t="s">
        <v>3525</v>
      </c>
      <c r="B623">
        <v>6.7</v>
      </c>
    </row>
    <row r="624" spans="1:2">
      <c r="A624" t="s">
        <v>42</v>
      </c>
      <c r="B624">
        <v>4.2</v>
      </c>
    </row>
    <row r="625" spans="1:2">
      <c r="A625" t="s">
        <v>923</v>
      </c>
      <c r="B625">
        <v>6.4</v>
      </c>
    </row>
    <row r="626" spans="1:2">
      <c r="A626" t="s">
        <v>1105</v>
      </c>
      <c r="B626">
        <v>4.9000000000000004</v>
      </c>
    </row>
    <row r="627" spans="1:2">
      <c r="A627" t="s">
        <v>2125</v>
      </c>
      <c r="B627">
        <v>6.8</v>
      </c>
    </row>
    <row r="628" spans="1:2">
      <c r="A628" t="s">
        <v>2966</v>
      </c>
      <c r="B628">
        <v>7.7</v>
      </c>
    </row>
    <row r="629" spans="1:2">
      <c r="A629" t="s">
        <v>3554</v>
      </c>
      <c r="B629">
        <v>5.6</v>
      </c>
    </row>
    <row r="630" spans="1:2">
      <c r="A630" t="s">
        <v>1671</v>
      </c>
      <c r="B630">
        <v>6.4</v>
      </c>
    </row>
    <row r="631" spans="1:2">
      <c r="A631" t="s">
        <v>3565</v>
      </c>
      <c r="B631">
        <v>7.2</v>
      </c>
    </row>
    <row r="632" spans="1:2">
      <c r="A632" t="s">
        <v>971</v>
      </c>
      <c r="B632">
        <v>6</v>
      </c>
    </row>
    <row r="633" spans="1:2">
      <c r="A633" t="s">
        <v>1681</v>
      </c>
      <c r="B633">
        <v>5.9</v>
      </c>
    </row>
    <row r="634" spans="1:2">
      <c r="A634" t="s">
        <v>3581</v>
      </c>
      <c r="B634">
        <v>7.9</v>
      </c>
    </row>
    <row r="635" spans="1:2">
      <c r="A635" t="s">
        <v>3586</v>
      </c>
      <c r="B635">
        <v>6.8</v>
      </c>
    </row>
    <row r="636" spans="1:2">
      <c r="A636" t="s">
        <v>923</v>
      </c>
      <c r="B636">
        <v>7.1</v>
      </c>
    </row>
    <row r="637" spans="1:2">
      <c r="A637" t="s">
        <v>1671</v>
      </c>
      <c r="B637">
        <v>5.9</v>
      </c>
    </row>
    <row r="638" spans="1:2">
      <c r="A638" t="s">
        <v>3458</v>
      </c>
      <c r="B638">
        <v>5.9</v>
      </c>
    </row>
    <row r="639" spans="1:2">
      <c r="A639" t="s">
        <v>1606</v>
      </c>
      <c r="B639">
        <v>6.2</v>
      </c>
    </row>
    <row r="640" spans="1:2">
      <c r="A640" t="s">
        <v>1671</v>
      </c>
      <c r="B640">
        <v>7.4</v>
      </c>
    </row>
    <row r="641" spans="1:2">
      <c r="A641" t="s">
        <v>2202</v>
      </c>
      <c r="B641">
        <v>7</v>
      </c>
    </row>
    <row r="642" spans="1:2">
      <c r="A642" t="s">
        <v>3619</v>
      </c>
      <c r="B642">
        <v>5.4</v>
      </c>
    </row>
    <row r="643" spans="1:2">
      <c r="A643" t="s">
        <v>1467</v>
      </c>
      <c r="B643">
        <v>8.6</v>
      </c>
    </row>
    <row r="644" spans="1:2">
      <c r="A644" t="s">
        <v>464</v>
      </c>
      <c r="B644">
        <v>6.5</v>
      </c>
    </row>
    <row r="645" spans="1:2">
      <c r="A645" t="s">
        <v>3632</v>
      </c>
      <c r="B645">
        <v>6.4</v>
      </c>
    </row>
    <row r="646" spans="1:2">
      <c r="A646" t="s">
        <v>471</v>
      </c>
      <c r="B646">
        <v>7.6</v>
      </c>
    </row>
    <row r="647" spans="1:2">
      <c r="A647" t="s">
        <v>3171</v>
      </c>
      <c r="B647">
        <v>5.5</v>
      </c>
    </row>
    <row r="648" spans="1:2">
      <c r="A648" t="s">
        <v>3241</v>
      </c>
      <c r="B648">
        <v>7.4</v>
      </c>
    </row>
    <row r="649" spans="1:2">
      <c r="A649" t="s">
        <v>647</v>
      </c>
      <c r="B649">
        <v>8.6999999999999993</v>
      </c>
    </row>
    <row r="650" spans="1:2">
      <c r="A650" t="s">
        <v>2157</v>
      </c>
      <c r="B650">
        <v>7.6</v>
      </c>
    </row>
    <row r="651" spans="1:2">
      <c r="A651" t="s">
        <v>515</v>
      </c>
      <c r="B651">
        <v>5.5</v>
      </c>
    </row>
    <row r="652" spans="1:2">
      <c r="A652" t="s">
        <v>2850</v>
      </c>
      <c r="B652">
        <v>7.6</v>
      </c>
    </row>
    <row r="653" spans="1:2">
      <c r="A653" t="s">
        <v>1415</v>
      </c>
      <c r="B653">
        <v>6.5</v>
      </c>
    </row>
    <row r="654" spans="1:2">
      <c r="A654" t="s">
        <v>1671</v>
      </c>
      <c r="B654">
        <v>6.9</v>
      </c>
    </row>
    <row r="655" spans="1:2">
      <c r="A655" t="s">
        <v>3678</v>
      </c>
      <c r="B655">
        <v>6.7</v>
      </c>
    </row>
    <row r="656" spans="1:2">
      <c r="A656" t="s">
        <v>2527</v>
      </c>
      <c r="B656">
        <v>6.6</v>
      </c>
    </row>
    <row r="657" spans="1:2">
      <c r="A657" t="s">
        <v>3688</v>
      </c>
      <c r="B657">
        <v>7.2</v>
      </c>
    </row>
    <row r="658" spans="1:2">
      <c r="A658" t="s">
        <v>50</v>
      </c>
      <c r="B658">
        <v>6.4</v>
      </c>
    </row>
    <row r="659" spans="1:2">
      <c r="A659" t="s">
        <v>50</v>
      </c>
      <c r="B659">
        <v>6.4</v>
      </c>
    </row>
    <row r="660" spans="1:2">
      <c r="A660" t="s">
        <v>334</v>
      </c>
      <c r="B660">
        <v>6</v>
      </c>
    </row>
    <row r="661" spans="1:2">
      <c r="A661" t="s">
        <v>515</v>
      </c>
      <c r="B661">
        <v>6.1</v>
      </c>
    </row>
    <row r="662" spans="1:2">
      <c r="A662" t="s">
        <v>2819</v>
      </c>
      <c r="B662">
        <v>6</v>
      </c>
    </row>
    <row r="663" spans="1:2">
      <c r="A663" t="s">
        <v>3409</v>
      </c>
      <c r="B663">
        <v>6.4</v>
      </c>
    </row>
    <row r="664" spans="1:2">
      <c r="A664" t="s">
        <v>1681</v>
      </c>
      <c r="B664">
        <v>6.4</v>
      </c>
    </row>
    <row r="665" spans="1:2">
      <c r="A665" t="s">
        <v>1924</v>
      </c>
      <c r="B665">
        <v>7.3</v>
      </c>
    </row>
    <row r="666" spans="1:2">
      <c r="A666" t="s">
        <v>3733</v>
      </c>
      <c r="B666">
        <v>5.2</v>
      </c>
    </row>
    <row r="667" spans="1:2">
      <c r="A667" t="s">
        <v>3124</v>
      </c>
      <c r="B667">
        <v>6.6</v>
      </c>
    </row>
    <row r="668" spans="1:2">
      <c r="A668" t="s">
        <v>1423</v>
      </c>
      <c r="B668">
        <v>6.3</v>
      </c>
    </row>
    <row r="669" spans="1:2">
      <c r="A669" t="s">
        <v>3751</v>
      </c>
      <c r="B669">
        <v>5.9</v>
      </c>
    </row>
    <row r="670" spans="1:2">
      <c r="A670" t="s">
        <v>1467</v>
      </c>
      <c r="B670">
        <v>6.4</v>
      </c>
    </row>
    <row r="671" spans="1:2">
      <c r="A671" t="s">
        <v>2527</v>
      </c>
      <c r="B671">
        <v>6.7</v>
      </c>
    </row>
    <row r="672" spans="1:2">
      <c r="A672" t="s">
        <v>2208</v>
      </c>
      <c r="B672">
        <v>5.4</v>
      </c>
    </row>
    <row r="673" spans="1:2">
      <c r="A673" t="s">
        <v>2813</v>
      </c>
      <c r="B673">
        <v>6.4</v>
      </c>
    </row>
    <row r="674" spans="1:2">
      <c r="A674" t="s">
        <v>1120</v>
      </c>
      <c r="B674">
        <v>6.7</v>
      </c>
    </row>
    <row r="675" spans="1:2">
      <c r="A675" t="s">
        <v>923</v>
      </c>
      <c r="B675">
        <v>6.2</v>
      </c>
    </row>
    <row r="676" spans="1:2">
      <c r="A676" t="s">
        <v>165</v>
      </c>
      <c r="B676">
        <v>6.1</v>
      </c>
    </row>
    <row r="677" spans="1:2">
      <c r="A677" t="s">
        <v>3409</v>
      </c>
      <c r="B677">
        <v>8.8000000000000007</v>
      </c>
    </row>
    <row r="678" spans="1:2">
      <c r="A678" t="s">
        <v>3794</v>
      </c>
      <c r="B678">
        <v>7.1</v>
      </c>
    </row>
    <row r="679" spans="1:2">
      <c r="A679" t="s">
        <v>3082</v>
      </c>
      <c r="B679">
        <v>8.1</v>
      </c>
    </row>
    <row r="680" spans="1:2">
      <c r="A680" t="s">
        <v>1628</v>
      </c>
      <c r="B680">
        <v>5.7</v>
      </c>
    </row>
    <row r="681" spans="1:2">
      <c r="A681" t="s">
        <v>1009</v>
      </c>
      <c r="B681">
        <v>5</v>
      </c>
    </row>
    <row r="682" spans="1:2">
      <c r="A682" t="s">
        <v>3812</v>
      </c>
      <c r="B682">
        <v>5.0999999999999996</v>
      </c>
    </row>
    <row r="683" spans="1:2">
      <c r="A683" t="s">
        <v>1935</v>
      </c>
      <c r="B683">
        <v>6.9</v>
      </c>
    </row>
    <row r="684" spans="1:2">
      <c r="A684" t="s">
        <v>3003</v>
      </c>
      <c r="B684">
        <v>4.8</v>
      </c>
    </row>
    <row r="685" spans="1:2">
      <c r="A685" t="s">
        <v>334</v>
      </c>
      <c r="B685">
        <v>6.5</v>
      </c>
    </row>
    <row r="686" spans="1:2">
      <c r="A686" t="s">
        <v>3831</v>
      </c>
      <c r="B686">
        <v>5.0999999999999996</v>
      </c>
    </row>
    <row r="687" spans="1:2">
      <c r="A687" t="s">
        <v>3838</v>
      </c>
      <c r="B687">
        <v>7.1</v>
      </c>
    </row>
    <row r="688" spans="1:2">
      <c r="A688" t="s">
        <v>3844</v>
      </c>
      <c r="B688">
        <v>7.5</v>
      </c>
    </row>
    <row r="689" spans="1:2">
      <c r="A689" t="s">
        <v>1752</v>
      </c>
      <c r="B689">
        <v>6.2</v>
      </c>
    </row>
    <row r="690" spans="1:2">
      <c r="A690" t="s">
        <v>1247</v>
      </c>
      <c r="B690">
        <v>6.3</v>
      </c>
    </row>
    <row r="691" spans="1:2">
      <c r="A691" t="s">
        <v>1170</v>
      </c>
      <c r="B691">
        <v>8.1</v>
      </c>
    </row>
    <row r="692" spans="1:2">
      <c r="A692" t="s">
        <v>3864</v>
      </c>
      <c r="B692">
        <v>6.6</v>
      </c>
    </row>
    <row r="693" spans="1:2">
      <c r="A693" t="s">
        <v>464</v>
      </c>
      <c r="B693">
        <v>6.9</v>
      </c>
    </row>
    <row r="694" spans="1:2">
      <c r="A694" t="s">
        <v>189</v>
      </c>
      <c r="B694">
        <v>6.1</v>
      </c>
    </row>
    <row r="695" spans="1:2">
      <c r="A695" t="s">
        <v>1009</v>
      </c>
      <c r="B695">
        <v>4.3</v>
      </c>
    </row>
    <row r="696" spans="1:2">
      <c r="A696" t="s">
        <v>3886</v>
      </c>
      <c r="B696">
        <v>6.6</v>
      </c>
    </row>
    <row r="697" spans="1:2">
      <c r="A697" t="s">
        <v>1415</v>
      </c>
      <c r="B697">
        <v>6.8</v>
      </c>
    </row>
    <row r="698" spans="1:2">
      <c r="A698" t="s">
        <v>3898</v>
      </c>
      <c r="B698">
        <v>3.8</v>
      </c>
    </row>
    <row r="699" spans="1:2">
      <c r="A699" t="s">
        <v>422</v>
      </c>
      <c r="B699">
        <v>5.9</v>
      </c>
    </row>
    <row r="700" spans="1:2">
      <c r="A700" t="s">
        <v>3907</v>
      </c>
      <c r="B700">
        <v>7.9</v>
      </c>
    </row>
    <row r="701" spans="1:2">
      <c r="A701" t="s">
        <v>3913</v>
      </c>
      <c r="B701">
        <v>6.3</v>
      </c>
    </row>
    <row r="702" spans="1:2">
      <c r="A702" t="s">
        <v>271</v>
      </c>
      <c r="B702">
        <v>5.5</v>
      </c>
    </row>
    <row r="703" spans="1:2">
      <c r="A703" t="s">
        <v>1571</v>
      </c>
      <c r="B703">
        <v>7.7</v>
      </c>
    </row>
    <row r="704" spans="1:2">
      <c r="A704" t="s">
        <v>1681</v>
      </c>
      <c r="B704">
        <v>6.3</v>
      </c>
    </row>
    <row r="705" spans="1:2">
      <c r="A705" t="s">
        <v>3932</v>
      </c>
      <c r="B705">
        <v>7.1</v>
      </c>
    </row>
    <row r="706" spans="1:2">
      <c r="A706" t="s">
        <v>3938</v>
      </c>
      <c r="B706">
        <v>8.5</v>
      </c>
    </row>
    <row r="707" spans="1:2">
      <c r="A707" t="s">
        <v>1628</v>
      </c>
      <c r="B707">
        <v>5.9</v>
      </c>
    </row>
    <row r="708" spans="1:2">
      <c r="A708" t="s">
        <v>621</v>
      </c>
      <c r="B708">
        <v>5.8</v>
      </c>
    </row>
    <row r="709" spans="1:2">
      <c r="A709" t="s">
        <v>2142</v>
      </c>
      <c r="B709">
        <v>8.1</v>
      </c>
    </row>
    <row r="710" spans="1:2">
      <c r="A710" t="s">
        <v>1156</v>
      </c>
      <c r="B710">
        <v>7.9</v>
      </c>
    </row>
    <row r="711" spans="1:2">
      <c r="A711" t="s">
        <v>50</v>
      </c>
      <c r="B711">
        <v>7.2</v>
      </c>
    </row>
    <row r="712" spans="1:2">
      <c r="A712" t="s">
        <v>1924</v>
      </c>
      <c r="B712">
        <v>6.3</v>
      </c>
    </row>
    <row r="713" spans="1:2">
      <c r="A713" t="s">
        <v>2256</v>
      </c>
      <c r="B713">
        <v>8.1</v>
      </c>
    </row>
    <row r="714" spans="1:2">
      <c r="A714" t="s">
        <v>3975</v>
      </c>
      <c r="B714">
        <v>7</v>
      </c>
    </row>
    <row r="715" spans="1:2">
      <c r="A715" t="s">
        <v>3057</v>
      </c>
      <c r="B715">
        <v>5.5</v>
      </c>
    </row>
    <row r="716" spans="1:2">
      <c r="A716" t="s">
        <v>3554</v>
      </c>
      <c r="B716">
        <v>6.7</v>
      </c>
    </row>
    <row r="717" spans="1:2">
      <c r="A717" t="s">
        <v>2502</v>
      </c>
      <c r="B717">
        <v>5.2</v>
      </c>
    </row>
    <row r="718" spans="1:2">
      <c r="A718" t="s">
        <v>334</v>
      </c>
      <c r="B718">
        <v>7</v>
      </c>
    </row>
    <row r="719" spans="1:2">
      <c r="A719" t="s">
        <v>1681</v>
      </c>
      <c r="B719">
        <v>6.1</v>
      </c>
    </row>
    <row r="720" spans="1:2">
      <c r="A720" t="s">
        <v>471</v>
      </c>
      <c r="B720">
        <v>6.6</v>
      </c>
    </row>
    <row r="721" spans="1:2">
      <c r="A721" t="s">
        <v>1671</v>
      </c>
      <c r="B721">
        <v>5.5</v>
      </c>
    </row>
    <row r="722" spans="1:2">
      <c r="A722" t="s">
        <v>3265</v>
      </c>
      <c r="B722">
        <v>5.9</v>
      </c>
    </row>
    <row r="723" spans="1:2">
      <c r="A723" t="s">
        <v>2358</v>
      </c>
      <c r="B723">
        <v>5.4</v>
      </c>
    </row>
    <row r="724" spans="1:2">
      <c r="A724" t="s">
        <v>2813</v>
      </c>
      <c r="B724">
        <v>6.4</v>
      </c>
    </row>
    <row r="725" spans="1:2">
      <c r="A725" t="s">
        <v>214</v>
      </c>
      <c r="B725">
        <v>5.7</v>
      </c>
    </row>
    <row r="726" spans="1:2">
      <c r="A726" t="s">
        <v>2490</v>
      </c>
      <c r="B726">
        <v>6.7</v>
      </c>
    </row>
    <row r="727" spans="1:2">
      <c r="A727" t="s">
        <v>422</v>
      </c>
      <c r="B727">
        <v>7.1</v>
      </c>
    </row>
    <row r="728" spans="1:2">
      <c r="A728" t="s">
        <v>3794</v>
      </c>
      <c r="B728">
        <v>6.8</v>
      </c>
    </row>
    <row r="729" spans="1:2">
      <c r="A729" t="s">
        <v>4042</v>
      </c>
      <c r="B729">
        <v>6.5</v>
      </c>
    </row>
    <row r="730" spans="1:2">
      <c r="A730" t="s">
        <v>2125</v>
      </c>
      <c r="B730">
        <v>7.6</v>
      </c>
    </row>
    <row r="731" spans="1:2">
      <c r="A731" t="s">
        <v>1930</v>
      </c>
      <c r="B731">
        <v>5.5</v>
      </c>
    </row>
    <row r="732" spans="1:2">
      <c r="A732" t="s">
        <v>923</v>
      </c>
      <c r="B732">
        <v>6.5</v>
      </c>
    </row>
    <row r="733" spans="1:2">
      <c r="A733" t="s">
        <v>1199</v>
      </c>
      <c r="B733">
        <v>7</v>
      </c>
    </row>
    <row r="734" spans="1:2">
      <c r="A734" t="s">
        <v>2813</v>
      </c>
      <c r="B734">
        <v>5.8</v>
      </c>
    </row>
    <row r="735" spans="1:2">
      <c r="A735" t="s">
        <v>4068</v>
      </c>
      <c r="B735">
        <v>7.3</v>
      </c>
    </row>
    <row r="736" spans="1:2">
      <c r="A736" t="s">
        <v>4075</v>
      </c>
      <c r="B736">
        <v>6.6</v>
      </c>
    </row>
    <row r="737" spans="1:2">
      <c r="A737" t="s">
        <v>1374</v>
      </c>
      <c r="B737">
        <v>4.4000000000000004</v>
      </c>
    </row>
    <row r="738" spans="1:2">
      <c r="A738" t="s">
        <v>4087</v>
      </c>
      <c r="B738">
        <v>7.7</v>
      </c>
    </row>
    <row r="739" spans="1:2">
      <c r="A739" t="s">
        <v>2954</v>
      </c>
      <c r="B739">
        <v>5</v>
      </c>
    </row>
    <row r="740" spans="1:2">
      <c r="A740" t="s">
        <v>464</v>
      </c>
      <c r="B740">
        <v>7.7</v>
      </c>
    </row>
    <row r="741" spans="1:2">
      <c r="A741" t="s">
        <v>515</v>
      </c>
      <c r="B741">
        <v>4.4000000000000004</v>
      </c>
    </row>
    <row r="742" spans="1:2">
      <c r="A742" t="s">
        <v>1009</v>
      </c>
      <c r="B742">
        <v>6.1</v>
      </c>
    </row>
    <row r="743" spans="1:2">
      <c r="A743" t="s">
        <v>3057</v>
      </c>
      <c r="B743">
        <v>5.4</v>
      </c>
    </row>
    <row r="744" spans="1:2">
      <c r="A744" t="s">
        <v>4113</v>
      </c>
      <c r="B744">
        <v>6.8</v>
      </c>
    </row>
    <row r="745" spans="1:2">
      <c r="A745" t="s">
        <v>3409</v>
      </c>
      <c r="B745">
        <v>6.5</v>
      </c>
    </row>
    <row r="746" spans="1:2">
      <c r="A746" t="s">
        <v>271</v>
      </c>
      <c r="B746">
        <v>7</v>
      </c>
    </row>
    <row r="747" spans="1:2">
      <c r="A747" t="s">
        <v>3336</v>
      </c>
      <c r="B747">
        <v>6.3</v>
      </c>
    </row>
    <row r="748" spans="1:2">
      <c r="A748" t="s">
        <v>1644</v>
      </c>
      <c r="B748">
        <v>6.3</v>
      </c>
    </row>
    <row r="749" spans="1:2">
      <c r="A749" t="s">
        <v>214</v>
      </c>
      <c r="B749">
        <v>6.1</v>
      </c>
    </row>
    <row r="750" spans="1:2">
      <c r="A750" t="s">
        <v>271</v>
      </c>
      <c r="B750">
        <v>6.1</v>
      </c>
    </row>
    <row r="751" spans="1:2">
      <c r="A751" t="s">
        <v>1681</v>
      </c>
      <c r="B751">
        <v>7.3</v>
      </c>
    </row>
    <row r="752" spans="1:2">
      <c r="A752" t="s">
        <v>1904</v>
      </c>
      <c r="B752">
        <v>5.3</v>
      </c>
    </row>
    <row r="753" spans="1:2">
      <c r="A753" t="s">
        <v>59</v>
      </c>
      <c r="B753">
        <v>5.4</v>
      </c>
    </row>
    <row r="754" spans="1:2">
      <c r="A754" t="s">
        <v>923</v>
      </c>
      <c r="B754">
        <v>6.2</v>
      </c>
    </row>
    <row r="755" spans="1:2">
      <c r="A755" t="s">
        <v>4167</v>
      </c>
      <c r="B755">
        <v>6.6</v>
      </c>
    </row>
    <row r="756" spans="1:2">
      <c r="A756" t="s">
        <v>464</v>
      </c>
      <c r="B756">
        <v>5.9</v>
      </c>
    </row>
    <row r="757" spans="1:2">
      <c r="A757" t="s">
        <v>4177</v>
      </c>
      <c r="B757">
        <v>6.3</v>
      </c>
    </row>
    <row r="758" spans="1:2">
      <c r="A758" t="s">
        <v>1120</v>
      </c>
      <c r="B758">
        <v>7.2</v>
      </c>
    </row>
    <row r="759" spans="1:2">
      <c r="A759" t="s">
        <v>271</v>
      </c>
      <c r="B759">
        <v>6.8</v>
      </c>
    </row>
    <row r="760" spans="1:2">
      <c r="A760" t="s">
        <v>2490</v>
      </c>
      <c r="B760">
        <v>6.1</v>
      </c>
    </row>
    <row r="761" spans="1:2">
      <c r="A761" t="s">
        <v>1035</v>
      </c>
      <c r="B761">
        <v>7.8</v>
      </c>
    </row>
    <row r="762" spans="1:2">
      <c r="A762" t="s">
        <v>1752</v>
      </c>
      <c r="B762">
        <v>5</v>
      </c>
    </row>
    <row r="763" spans="1:2">
      <c r="A763" t="s">
        <v>262</v>
      </c>
      <c r="B763">
        <v>6.2</v>
      </c>
    </row>
    <row r="764" spans="1:2">
      <c r="A764" t="s">
        <v>464</v>
      </c>
      <c r="B764">
        <v>6.7</v>
      </c>
    </row>
    <row r="765" spans="1:2">
      <c r="A765" t="s">
        <v>4219</v>
      </c>
      <c r="B765">
        <v>4.9000000000000004</v>
      </c>
    </row>
    <row r="766" spans="1:2">
      <c r="A766" t="s">
        <v>4224</v>
      </c>
      <c r="B766">
        <v>7.4</v>
      </c>
    </row>
    <row r="767" spans="1:2">
      <c r="A767" t="s">
        <v>2142</v>
      </c>
      <c r="B767">
        <v>7.1</v>
      </c>
    </row>
    <row r="768" spans="1:2">
      <c r="A768" t="s">
        <v>4234</v>
      </c>
      <c r="B768">
        <v>6.2</v>
      </c>
    </row>
    <row r="769" spans="1:2">
      <c r="A769" t="s">
        <v>2658</v>
      </c>
      <c r="B769">
        <v>4.9000000000000004</v>
      </c>
    </row>
    <row r="770" spans="1:2">
      <c r="A770" t="s">
        <v>334</v>
      </c>
      <c r="B770">
        <v>6.1</v>
      </c>
    </row>
    <row r="771" spans="1:2">
      <c r="A771" t="s">
        <v>621</v>
      </c>
      <c r="B771">
        <v>6.1</v>
      </c>
    </row>
    <row r="772" spans="1:2">
      <c r="A772" t="s">
        <v>227</v>
      </c>
      <c r="B772">
        <v>6.4</v>
      </c>
    </row>
    <row r="773" spans="1:2">
      <c r="A773" t="s">
        <v>4262</v>
      </c>
      <c r="B773">
        <v>6.3</v>
      </c>
    </row>
    <row r="774" spans="1:2">
      <c r="A774" t="s">
        <v>3794</v>
      </c>
      <c r="B774">
        <v>6.8</v>
      </c>
    </row>
    <row r="775" spans="1:2">
      <c r="A775" t="s">
        <v>2142</v>
      </c>
      <c r="B775">
        <v>6.6</v>
      </c>
    </row>
    <row r="776" spans="1:2">
      <c r="A776" t="s">
        <v>4277</v>
      </c>
      <c r="B776">
        <v>5.7</v>
      </c>
    </row>
    <row r="777" spans="1:2">
      <c r="A777" t="s">
        <v>1009</v>
      </c>
      <c r="B777">
        <v>5.9</v>
      </c>
    </row>
    <row r="778" spans="1:2">
      <c r="A778" t="s">
        <v>1120</v>
      </c>
      <c r="B778">
        <v>6</v>
      </c>
    </row>
    <row r="779" spans="1:2">
      <c r="A779" t="s">
        <v>464</v>
      </c>
      <c r="B779">
        <v>6.1</v>
      </c>
    </row>
    <row r="780" spans="1:2">
      <c r="A780" t="s">
        <v>4296</v>
      </c>
      <c r="B780">
        <v>6.7</v>
      </c>
    </row>
    <row r="781" spans="1:2">
      <c r="A781" t="s">
        <v>4300</v>
      </c>
      <c r="B781">
        <v>6.7</v>
      </c>
    </row>
    <row r="782" spans="1:2">
      <c r="A782" t="s">
        <v>4304</v>
      </c>
      <c r="B782">
        <v>7.9</v>
      </c>
    </row>
    <row r="783" spans="1:2">
      <c r="A783" t="s">
        <v>792</v>
      </c>
      <c r="B783">
        <v>5</v>
      </c>
    </row>
    <row r="784" spans="1:2">
      <c r="A784" t="s">
        <v>3336</v>
      </c>
      <c r="B784">
        <v>4.3</v>
      </c>
    </row>
    <row r="785" spans="1:2">
      <c r="A785" t="s">
        <v>4319</v>
      </c>
      <c r="B785">
        <v>5.7</v>
      </c>
    </row>
    <row r="786" spans="1:2">
      <c r="A786" t="s">
        <v>4327</v>
      </c>
      <c r="B786">
        <v>6.7</v>
      </c>
    </row>
    <row r="787" spans="1:2">
      <c r="A787" t="s">
        <v>4332</v>
      </c>
      <c r="B787">
        <v>6.7</v>
      </c>
    </row>
    <row r="788" spans="1:2">
      <c r="A788" t="s">
        <v>4337</v>
      </c>
      <c r="B788">
        <v>6.1</v>
      </c>
    </row>
    <row r="789" spans="1:2">
      <c r="A789" t="s">
        <v>2142</v>
      </c>
      <c r="B789">
        <v>5.6</v>
      </c>
    </row>
    <row r="790" spans="1:2">
      <c r="A790" t="s">
        <v>4346</v>
      </c>
      <c r="B790">
        <v>6.6</v>
      </c>
    </row>
    <row r="791" spans="1:2">
      <c r="A791" t="s">
        <v>923</v>
      </c>
      <c r="B791">
        <v>6.9</v>
      </c>
    </row>
    <row r="792" spans="1:2">
      <c r="A792" t="s">
        <v>4332</v>
      </c>
      <c r="B792">
        <v>4.8</v>
      </c>
    </row>
    <row r="793" spans="1:2">
      <c r="A793" t="s">
        <v>4364</v>
      </c>
      <c r="B793">
        <v>6.2</v>
      </c>
    </row>
    <row r="794" spans="1:2">
      <c r="A794" t="s">
        <v>4372</v>
      </c>
      <c r="B794">
        <v>6</v>
      </c>
    </row>
    <row r="795" spans="1:2">
      <c r="A795" t="s">
        <v>4377</v>
      </c>
      <c r="B795">
        <v>4.9000000000000004</v>
      </c>
    </row>
    <row r="796" spans="1:2">
      <c r="A796" t="s">
        <v>4384</v>
      </c>
      <c r="B796">
        <v>5.6</v>
      </c>
    </row>
    <row r="797" spans="1:2">
      <c r="A797" t="s">
        <v>2527</v>
      </c>
      <c r="B797">
        <v>6.1</v>
      </c>
    </row>
    <row r="798" spans="1:2">
      <c r="A798" t="s">
        <v>200</v>
      </c>
      <c r="B798">
        <v>6.1</v>
      </c>
    </row>
    <row r="799" spans="1:2">
      <c r="A799" t="s">
        <v>3003</v>
      </c>
      <c r="B799">
        <v>4.8</v>
      </c>
    </row>
    <row r="800" spans="1:2">
      <c r="A800" t="s">
        <v>4403</v>
      </c>
      <c r="B800">
        <v>5.5</v>
      </c>
    </row>
    <row r="801" spans="1:2">
      <c r="A801" t="s">
        <v>1930</v>
      </c>
      <c r="B801">
        <v>3.8</v>
      </c>
    </row>
    <row r="802" spans="1:2">
      <c r="A802" t="s">
        <v>1221</v>
      </c>
      <c r="B802">
        <v>6.5</v>
      </c>
    </row>
    <row r="803" spans="1:2">
      <c r="A803" t="s">
        <v>42</v>
      </c>
      <c r="B803">
        <v>6</v>
      </c>
    </row>
    <row r="804" spans="1:2">
      <c r="A804" t="s">
        <v>1467</v>
      </c>
      <c r="B804">
        <v>6.7</v>
      </c>
    </row>
    <row r="805" spans="1:2">
      <c r="A805" t="s">
        <v>4432</v>
      </c>
      <c r="B805">
        <v>8.1</v>
      </c>
    </row>
    <row r="806" spans="1:2">
      <c r="A806" t="s">
        <v>2527</v>
      </c>
      <c r="B806">
        <v>4.9000000000000004</v>
      </c>
    </row>
    <row r="807" spans="1:2">
      <c r="A807" t="s">
        <v>4444</v>
      </c>
      <c r="B807">
        <v>7.3</v>
      </c>
    </row>
    <row r="808" spans="1:2">
      <c r="A808" t="s">
        <v>4450</v>
      </c>
      <c r="B808">
        <v>6.4</v>
      </c>
    </row>
    <row r="809" spans="1:2">
      <c r="A809" t="s">
        <v>515</v>
      </c>
      <c r="B809">
        <v>6.6</v>
      </c>
    </row>
    <row r="810" spans="1:2">
      <c r="A810" t="s">
        <v>3632</v>
      </c>
      <c r="B810">
        <v>6.7</v>
      </c>
    </row>
    <row r="811" spans="1:2">
      <c r="A811" t="s">
        <v>4466</v>
      </c>
      <c r="B811">
        <v>3.6</v>
      </c>
    </row>
    <row r="812" spans="1:2">
      <c r="A812" t="s">
        <v>4473</v>
      </c>
      <c r="B812">
        <v>5.7</v>
      </c>
    </row>
    <row r="813" spans="1:2">
      <c r="A813" t="s">
        <v>4479</v>
      </c>
      <c r="B813">
        <v>6</v>
      </c>
    </row>
    <row r="814" spans="1:2">
      <c r="A814" t="s">
        <v>4485</v>
      </c>
      <c r="B814">
        <v>4.9000000000000004</v>
      </c>
    </row>
    <row r="815" spans="1:2">
      <c r="A815" t="s">
        <v>1415</v>
      </c>
      <c r="B815">
        <v>4.7</v>
      </c>
    </row>
    <row r="816" spans="1:2">
      <c r="A816" t="s">
        <v>1671</v>
      </c>
      <c r="B816">
        <v>6.3</v>
      </c>
    </row>
    <row r="817" spans="1:2">
      <c r="A817" t="s">
        <v>3446</v>
      </c>
      <c r="B817">
        <v>5.9</v>
      </c>
    </row>
    <row r="818" spans="1:2">
      <c r="A818" t="s">
        <v>1098</v>
      </c>
      <c r="B818">
        <v>5.9</v>
      </c>
    </row>
    <row r="819" spans="1:2">
      <c r="A819" t="s">
        <v>1681</v>
      </c>
      <c r="B819">
        <v>7</v>
      </c>
    </row>
    <row r="820" spans="1:2">
      <c r="A820" t="s">
        <v>1924</v>
      </c>
      <c r="B820">
        <v>7.5</v>
      </c>
    </row>
    <row r="821" spans="1:2">
      <c r="A821" t="s">
        <v>1671</v>
      </c>
      <c r="B821">
        <v>5.6</v>
      </c>
    </row>
    <row r="822" spans="1:2">
      <c r="A822" t="s">
        <v>42</v>
      </c>
      <c r="B822">
        <v>6.4</v>
      </c>
    </row>
    <row r="823" spans="1:2">
      <c r="A823" t="s">
        <v>4526</v>
      </c>
      <c r="B823">
        <v>6.3</v>
      </c>
    </row>
    <row r="824" spans="1:2">
      <c r="A824" t="s">
        <v>1364</v>
      </c>
      <c r="B824">
        <v>4.3</v>
      </c>
    </row>
    <row r="825" spans="1:2">
      <c r="A825" t="s">
        <v>4539</v>
      </c>
      <c r="B825">
        <v>5.9</v>
      </c>
    </row>
    <row r="826" spans="1:2">
      <c r="A826" t="s">
        <v>1681</v>
      </c>
      <c r="B826">
        <v>6.7</v>
      </c>
    </row>
    <row r="827" spans="1:2">
      <c r="A827" t="s">
        <v>4550</v>
      </c>
      <c r="B827">
        <v>5.5</v>
      </c>
    </row>
    <row r="828" spans="1:2">
      <c r="A828" t="s">
        <v>4556</v>
      </c>
      <c r="B828">
        <v>6.2</v>
      </c>
    </row>
    <row r="829" spans="1:2">
      <c r="A829" t="s">
        <v>2527</v>
      </c>
      <c r="B829">
        <v>8.8000000000000007</v>
      </c>
    </row>
    <row r="830" spans="1:2">
      <c r="A830" t="s">
        <v>3363</v>
      </c>
      <c r="B830">
        <v>5.2</v>
      </c>
    </row>
    <row r="831" spans="1:2">
      <c r="A831" t="s">
        <v>1671</v>
      </c>
      <c r="B831">
        <v>7</v>
      </c>
    </row>
    <row r="832" spans="1:2">
      <c r="A832" t="s">
        <v>4575</v>
      </c>
      <c r="B832">
        <v>6.6</v>
      </c>
    </row>
    <row r="833" spans="1:2">
      <c r="A833" t="s">
        <v>4581</v>
      </c>
      <c r="B833">
        <v>7.3</v>
      </c>
    </row>
    <row r="834" spans="1:2">
      <c r="A834" t="s">
        <v>2469</v>
      </c>
      <c r="B834">
        <v>5.6</v>
      </c>
    </row>
    <row r="835" spans="1:2">
      <c r="A835" t="s">
        <v>1681</v>
      </c>
      <c r="B835">
        <v>6.6</v>
      </c>
    </row>
    <row r="836" spans="1:2">
      <c r="A836" t="s">
        <v>4592</v>
      </c>
      <c r="B836">
        <v>5.4</v>
      </c>
    </row>
    <row r="837" spans="1:2">
      <c r="A837" t="s">
        <v>1681</v>
      </c>
      <c r="B837">
        <v>6.3</v>
      </c>
    </row>
    <row r="838" spans="1:2">
      <c r="A838" t="s">
        <v>3581</v>
      </c>
      <c r="B838">
        <v>7.9</v>
      </c>
    </row>
    <row r="839" spans="1:2">
      <c r="A839" t="s">
        <v>4234</v>
      </c>
      <c r="B839">
        <v>6.3</v>
      </c>
    </row>
    <row r="840" spans="1:2">
      <c r="A840" t="s">
        <v>515</v>
      </c>
      <c r="B840">
        <v>6</v>
      </c>
    </row>
    <row r="841" spans="1:2">
      <c r="A841" t="s">
        <v>334</v>
      </c>
      <c r="B841">
        <v>7.2</v>
      </c>
    </row>
    <row r="842" spans="1:2">
      <c r="A842" t="s">
        <v>1415</v>
      </c>
      <c r="B842">
        <v>5.0999999999999996</v>
      </c>
    </row>
    <row r="843" spans="1:2">
      <c r="A843" t="s">
        <v>1910</v>
      </c>
      <c r="B843">
        <v>7.3</v>
      </c>
    </row>
    <row r="844" spans="1:2">
      <c r="A844" t="s">
        <v>1544</v>
      </c>
      <c r="B844">
        <v>8</v>
      </c>
    </row>
    <row r="845" spans="1:2">
      <c r="A845" t="s">
        <v>1924</v>
      </c>
      <c r="B845">
        <v>6.2</v>
      </c>
    </row>
    <row r="846" spans="1:2">
      <c r="A846" t="s">
        <v>4075</v>
      </c>
      <c r="B846">
        <v>6</v>
      </c>
    </row>
    <row r="847" spans="1:2">
      <c r="A847" t="s">
        <v>687</v>
      </c>
      <c r="B847">
        <v>6.7</v>
      </c>
    </row>
    <row r="848" spans="1:2">
      <c r="A848" t="s">
        <v>1325</v>
      </c>
      <c r="B848">
        <v>8.1</v>
      </c>
    </row>
    <row r="849" spans="1:2">
      <c r="A849" t="s">
        <v>1671</v>
      </c>
      <c r="B849">
        <v>6.4</v>
      </c>
    </row>
    <row r="850" spans="1:2">
      <c r="A850" t="s">
        <v>571</v>
      </c>
      <c r="B850">
        <v>8.4</v>
      </c>
    </row>
    <row r="851" spans="1:2">
      <c r="A851" t="s">
        <v>464</v>
      </c>
      <c r="B851">
        <v>8</v>
      </c>
    </row>
    <row r="852" spans="1:2">
      <c r="A852" t="s">
        <v>422</v>
      </c>
      <c r="B852">
        <v>6.3</v>
      </c>
    </row>
    <row r="853" spans="1:2">
      <c r="A853" t="s">
        <v>882</v>
      </c>
      <c r="B853">
        <v>6.4</v>
      </c>
    </row>
    <row r="854" spans="1:2">
      <c r="A854" t="s">
        <v>4675</v>
      </c>
      <c r="B854">
        <v>6.6</v>
      </c>
    </row>
    <row r="855" spans="1:2">
      <c r="A855" t="s">
        <v>50</v>
      </c>
      <c r="B855">
        <v>6.4</v>
      </c>
    </row>
    <row r="856" spans="1:2">
      <c r="A856" t="s">
        <v>515</v>
      </c>
      <c r="B856">
        <v>6</v>
      </c>
    </row>
    <row r="857" spans="1:2">
      <c r="A857" t="s">
        <v>42</v>
      </c>
      <c r="B857">
        <v>6.6</v>
      </c>
    </row>
    <row r="858" spans="1:2">
      <c r="A858" t="s">
        <v>471</v>
      </c>
      <c r="B858">
        <v>5.9</v>
      </c>
    </row>
    <row r="859" spans="1:2">
      <c r="A859" t="s">
        <v>4177</v>
      </c>
      <c r="B859">
        <v>6.4</v>
      </c>
    </row>
    <row r="860" spans="1:2">
      <c r="A860" t="s">
        <v>4706</v>
      </c>
      <c r="B860">
        <v>6.3</v>
      </c>
    </row>
    <row r="861" spans="1:2">
      <c r="A861" t="s">
        <v>3336</v>
      </c>
      <c r="B861">
        <v>7.3</v>
      </c>
    </row>
    <row r="862" spans="1:2">
      <c r="A862" t="s">
        <v>4717</v>
      </c>
      <c r="B862">
        <v>6.8</v>
      </c>
    </row>
    <row r="863" spans="1:2">
      <c r="A863" t="s">
        <v>792</v>
      </c>
      <c r="B863">
        <v>7.2</v>
      </c>
    </row>
    <row r="864" spans="1:2">
      <c r="A864" t="s">
        <v>1904</v>
      </c>
      <c r="B864">
        <v>5.7</v>
      </c>
    </row>
    <row r="865" spans="1:2">
      <c r="A865" t="s">
        <v>464</v>
      </c>
      <c r="B865">
        <v>6</v>
      </c>
    </row>
    <row r="866" spans="1:2">
      <c r="A866" t="s">
        <v>4075</v>
      </c>
      <c r="B866">
        <v>6.5</v>
      </c>
    </row>
    <row r="867" spans="1:2">
      <c r="A867" t="s">
        <v>1671</v>
      </c>
      <c r="B867">
        <v>5.8</v>
      </c>
    </row>
    <row r="868" spans="1:2">
      <c r="A868" t="s">
        <v>3913</v>
      </c>
      <c r="B868">
        <v>5.8</v>
      </c>
    </row>
    <row r="869" spans="1:2">
      <c r="A869" t="s">
        <v>471</v>
      </c>
      <c r="B869">
        <v>6.7</v>
      </c>
    </row>
    <row r="870" spans="1:2">
      <c r="A870" t="s">
        <v>2142</v>
      </c>
      <c r="B870">
        <v>7.8</v>
      </c>
    </row>
    <row r="871" spans="1:2">
      <c r="A871" t="s">
        <v>1390</v>
      </c>
      <c r="B871">
        <v>5.6</v>
      </c>
    </row>
    <row r="872" spans="1:2">
      <c r="A872" t="s">
        <v>4763</v>
      </c>
      <c r="B872">
        <v>5.8</v>
      </c>
    </row>
    <row r="873" spans="1:2">
      <c r="A873" t="s">
        <v>4768</v>
      </c>
      <c r="B873">
        <v>7.4</v>
      </c>
    </row>
    <row r="874" spans="1:2">
      <c r="A874" t="s">
        <v>3241</v>
      </c>
      <c r="B874">
        <v>6.9</v>
      </c>
    </row>
    <row r="875" spans="1:2">
      <c r="A875" t="s">
        <v>647</v>
      </c>
      <c r="B875">
        <v>5.5</v>
      </c>
    </row>
    <row r="876" spans="1:2">
      <c r="A876" t="s">
        <v>1961</v>
      </c>
      <c r="B876">
        <v>6.3</v>
      </c>
    </row>
    <row r="877" spans="1:2">
      <c r="A877" t="s">
        <v>59</v>
      </c>
      <c r="B877">
        <v>4.7</v>
      </c>
    </row>
    <row r="878" spans="1:2">
      <c r="A878" t="s">
        <v>4795</v>
      </c>
      <c r="B878">
        <v>5.6</v>
      </c>
    </row>
    <row r="879" spans="1:2">
      <c r="A879" t="s">
        <v>4800</v>
      </c>
      <c r="B879">
        <v>6.4</v>
      </c>
    </row>
    <row r="880" spans="1:2">
      <c r="A880" t="s">
        <v>3036</v>
      </c>
      <c r="B880">
        <v>4.2</v>
      </c>
    </row>
    <row r="881" spans="1:2">
      <c r="A881" t="s">
        <v>4811</v>
      </c>
      <c r="B881">
        <v>6.4</v>
      </c>
    </row>
    <row r="882" spans="1:2">
      <c r="A882" t="s">
        <v>4817</v>
      </c>
      <c r="B882">
        <v>7.7</v>
      </c>
    </row>
    <row r="883" spans="1:2">
      <c r="A883" t="s">
        <v>4824</v>
      </c>
      <c r="B883">
        <v>7.7</v>
      </c>
    </row>
    <row r="884" spans="1:2">
      <c r="A884" t="s">
        <v>4833</v>
      </c>
      <c r="B884">
        <v>5.3</v>
      </c>
    </row>
    <row r="885" spans="1:2">
      <c r="A885" t="s">
        <v>2208</v>
      </c>
      <c r="B885">
        <v>6.7</v>
      </c>
    </row>
    <row r="886" spans="1:2">
      <c r="A886" t="s">
        <v>214</v>
      </c>
      <c r="B886">
        <v>7.7</v>
      </c>
    </row>
    <row r="887" spans="1:2">
      <c r="A887" t="s">
        <v>59</v>
      </c>
      <c r="B887">
        <v>5.7</v>
      </c>
    </row>
    <row r="888" spans="1:2">
      <c r="A888" t="s">
        <v>1935</v>
      </c>
      <c r="B888">
        <v>7.6</v>
      </c>
    </row>
    <row r="889" spans="1:2">
      <c r="A889" t="s">
        <v>1415</v>
      </c>
      <c r="B889">
        <v>6.4</v>
      </c>
    </row>
    <row r="890" spans="1:2">
      <c r="A890" t="s">
        <v>1681</v>
      </c>
      <c r="B890">
        <v>5.6</v>
      </c>
    </row>
    <row r="891" spans="1:2">
      <c r="A891" t="s">
        <v>578</v>
      </c>
      <c r="B891">
        <v>6.8</v>
      </c>
    </row>
    <row r="892" spans="1:2">
      <c r="A892" t="s">
        <v>4262</v>
      </c>
      <c r="B892">
        <v>2.4</v>
      </c>
    </row>
    <row r="893" spans="1:2">
      <c r="A893" t="s">
        <v>4075</v>
      </c>
      <c r="B893">
        <v>6.2</v>
      </c>
    </row>
    <row r="894" spans="1:2">
      <c r="A894" t="s">
        <v>334</v>
      </c>
      <c r="B894">
        <v>5.9</v>
      </c>
    </row>
    <row r="895" spans="1:2">
      <c r="A895" t="s">
        <v>4880</v>
      </c>
      <c r="B895">
        <v>7.1</v>
      </c>
    </row>
    <row r="896" spans="1:2">
      <c r="A896" t="s">
        <v>2850</v>
      </c>
      <c r="B896">
        <v>7.6</v>
      </c>
    </row>
    <row r="897" spans="1:2">
      <c r="A897" t="s">
        <v>2215</v>
      </c>
      <c r="B897">
        <v>5.5</v>
      </c>
    </row>
    <row r="898" spans="1:2">
      <c r="A898" t="s">
        <v>1726</v>
      </c>
      <c r="B898">
        <v>7</v>
      </c>
    </row>
    <row r="899" spans="1:2">
      <c r="A899" t="s">
        <v>1961</v>
      </c>
      <c r="B899">
        <v>7.1</v>
      </c>
    </row>
    <row r="900" spans="1:2">
      <c r="A900" t="s">
        <v>2125</v>
      </c>
      <c r="B900">
        <v>7.4</v>
      </c>
    </row>
    <row r="901" spans="1:2">
      <c r="A901" t="s">
        <v>4904</v>
      </c>
      <c r="B901">
        <v>7.6</v>
      </c>
    </row>
    <row r="902" spans="1:2">
      <c r="A902" t="s">
        <v>4909</v>
      </c>
      <c r="B902">
        <v>5.9</v>
      </c>
    </row>
    <row r="903" spans="1:2">
      <c r="A903" t="s">
        <v>4915</v>
      </c>
      <c r="B903">
        <v>5.9</v>
      </c>
    </row>
    <row r="904" spans="1:2">
      <c r="A904" t="s">
        <v>1726</v>
      </c>
      <c r="B904">
        <v>8</v>
      </c>
    </row>
    <row r="905" spans="1:2">
      <c r="A905" t="s">
        <v>2819</v>
      </c>
      <c r="B905">
        <v>7.4</v>
      </c>
    </row>
    <row r="906" spans="1:2">
      <c r="A906" t="s">
        <v>1415</v>
      </c>
      <c r="B906">
        <v>5.8</v>
      </c>
    </row>
    <row r="907" spans="1:2">
      <c r="A907" t="s">
        <v>4932</v>
      </c>
      <c r="B907">
        <v>6.3</v>
      </c>
    </row>
    <row r="908" spans="1:2">
      <c r="A908" t="s">
        <v>1681</v>
      </c>
      <c r="B908">
        <v>5.7</v>
      </c>
    </row>
    <row r="909" spans="1:2">
      <c r="A909" t="s">
        <v>1628</v>
      </c>
      <c r="B909">
        <v>5.0999999999999996</v>
      </c>
    </row>
    <row r="910" spans="1:2">
      <c r="A910" t="s">
        <v>3396</v>
      </c>
      <c r="B910">
        <v>7.6</v>
      </c>
    </row>
    <row r="911" spans="1:2">
      <c r="A911" t="s">
        <v>2786</v>
      </c>
      <c r="B911">
        <v>6.4</v>
      </c>
    </row>
    <row r="912" spans="1:2">
      <c r="A912" t="s">
        <v>4167</v>
      </c>
      <c r="B912">
        <v>7.4</v>
      </c>
    </row>
    <row r="913" spans="1:2">
      <c r="A913" t="s">
        <v>1726</v>
      </c>
      <c r="B913">
        <v>8.1999999999999993</v>
      </c>
    </row>
    <row r="914" spans="1:2">
      <c r="A914" t="s">
        <v>59</v>
      </c>
      <c r="B914">
        <v>6.5</v>
      </c>
    </row>
    <row r="915" spans="1:2">
      <c r="A915" t="s">
        <v>1258</v>
      </c>
      <c r="B915">
        <v>5.5</v>
      </c>
    </row>
    <row r="916" spans="1:2">
      <c r="A916" t="s">
        <v>1671</v>
      </c>
      <c r="B916">
        <v>6.5</v>
      </c>
    </row>
    <row r="917" spans="1:2">
      <c r="A917" t="s">
        <v>2966</v>
      </c>
      <c r="B917">
        <v>5.6</v>
      </c>
    </row>
    <row r="918" spans="1:2">
      <c r="A918" t="s">
        <v>3057</v>
      </c>
      <c r="B918">
        <v>4.9000000000000004</v>
      </c>
    </row>
    <row r="919" spans="1:2">
      <c r="A919" t="s">
        <v>1105</v>
      </c>
      <c r="B919">
        <v>4.5999999999999996</v>
      </c>
    </row>
    <row r="920" spans="1:2">
      <c r="A920" t="s">
        <v>271</v>
      </c>
      <c r="B920">
        <v>7.9</v>
      </c>
    </row>
    <row r="921" spans="1:2">
      <c r="A921" t="s">
        <v>5002</v>
      </c>
      <c r="B921">
        <v>7.1</v>
      </c>
    </row>
    <row r="922" spans="1:2">
      <c r="A922" t="s">
        <v>207</v>
      </c>
      <c r="B922">
        <v>6.9</v>
      </c>
    </row>
    <row r="923" spans="1:2">
      <c r="A923" t="s">
        <v>4479</v>
      </c>
      <c r="B923">
        <v>7.3</v>
      </c>
    </row>
    <row r="924" spans="1:2">
      <c r="A924" t="s">
        <v>2786</v>
      </c>
      <c r="B924">
        <v>7</v>
      </c>
    </row>
    <row r="925" spans="1:2">
      <c r="A925" t="s">
        <v>1415</v>
      </c>
      <c r="B925">
        <v>7.7</v>
      </c>
    </row>
    <row r="926" spans="1:2">
      <c r="A926" t="s">
        <v>5022</v>
      </c>
      <c r="B926">
        <v>6.7</v>
      </c>
    </row>
    <row r="927" spans="1:2">
      <c r="A927" t="s">
        <v>1671</v>
      </c>
      <c r="B927">
        <v>6.3</v>
      </c>
    </row>
    <row r="928" spans="1:2">
      <c r="A928" t="s">
        <v>1681</v>
      </c>
      <c r="B928">
        <v>5.8</v>
      </c>
    </row>
    <row r="929" spans="1:2">
      <c r="A929" t="s">
        <v>5032</v>
      </c>
      <c r="B929">
        <v>7.1</v>
      </c>
    </row>
    <row r="930" spans="1:2">
      <c r="A930" t="s">
        <v>1544</v>
      </c>
      <c r="B930">
        <v>7.3</v>
      </c>
    </row>
    <row r="931" spans="1:2">
      <c r="A931" t="s">
        <v>1681</v>
      </c>
      <c r="B931">
        <v>6.4</v>
      </c>
    </row>
    <row r="932" spans="1:2">
      <c r="A932" t="s">
        <v>1752</v>
      </c>
      <c r="B932">
        <v>7.1</v>
      </c>
    </row>
    <row r="933" spans="1:2">
      <c r="A933" t="s">
        <v>5051</v>
      </c>
      <c r="B933">
        <v>7.6</v>
      </c>
    </row>
    <row r="934" spans="1:2">
      <c r="A934" t="s">
        <v>1681</v>
      </c>
      <c r="B934">
        <v>6.8</v>
      </c>
    </row>
    <row r="935" spans="1:2">
      <c r="A935" t="s">
        <v>1752</v>
      </c>
      <c r="B935">
        <v>6.6</v>
      </c>
    </row>
    <row r="936" spans="1:2">
      <c r="A936" t="s">
        <v>2527</v>
      </c>
      <c r="B936">
        <v>6.7</v>
      </c>
    </row>
    <row r="937" spans="1:2">
      <c r="A937" t="s">
        <v>3057</v>
      </c>
      <c r="B937">
        <v>6.1</v>
      </c>
    </row>
    <row r="938" spans="1:2">
      <c r="A938" t="s">
        <v>5072</v>
      </c>
      <c r="B938">
        <v>6</v>
      </c>
    </row>
    <row r="939" spans="1:2">
      <c r="A939" t="s">
        <v>2142</v>
      </c>
      <c r="B939">
        <v>7.6</v>
      </c>
    </row>
    <row r="940" spans="1:2">
      <c r="A940" t="s">
        <v>464</v>
      </c>
      <c r="B940">
        <v>7.1</v>
      </c>
    </row>
    <row r="941" spans="1:2">
      <c r="A941" t="s">
        <v>1427</v>
      </c>
      <c r="B941">
        <v>5</v>
      </c>
    </row>
    <row r="942" spans="1:2">
      <c r="A942" t="s">
        <v>3932</v>
      </c>
      <c r="B942">
        <v>7.1</v>
      </c>
    </row>
    <row r="943" spans="1:2">
      <c r="A943" t="s">
        <v>2202</v>
      </c>
      <c r="B943">
        <v>6.2</v>
      </c>
    </row>
    <row r="944" spans="1:2">
      <c r="A944" t="s">
        <v>1681</v>
      </c>
      <c r="B944">
        <v>5.6</v>
      </c>
    </row>
    <row r="945" spans="1:2">
      <c r="A945" t="s">
        <v>5103</v>
      </c>
      <c r="B945">
        <v>5.4</v>
      </c>
    </row>
    <row r="946" spans="1:2">
      <c r="A946" t="s">
        <v>1415</v>
      </c>
      <c r="B946">
        <v>7.4</v>
      </c>
    </row>
    <row r="947" spans="1:2">
      <c r="A947" t="s">
        <v>792</v>
      </c>
      <c r="B947">
        <v>5</v>
      </c>
    </row>
    <row r="948" spans="1:2">
      <c r="A948" t="s">
        <v>3057</v>
      </c>
      <c r="B948">
        <v>5.2</v>
      </c>
    </row>
    <row r="949" spans="1:2">
      <c r="A949" t="s">
        <v>1634</v>
      </c>
      <c r="B949">
        <v>7.6</v>
      </c>
    </row>
    <row r="950" spans="1:2">
      <c r="A950" t="s">
        <v>923</v>
      </c>
      <c r="B950">
        <v>6.6</v>
      </c>
    </row>
    <row r="951" spans="1:2">
      <c r="A951" t="s">
        <v>1156</v>
      </c>
      <c r="B951">
        <v>7</v>
      </c>
    </row>
    <row r="952" spans="1:2">
      <c r="A952" t="s">
        <v>5135</v>
      </c>
      <c r="B952">
        <v>5.7</v>
      </c>
    </row>
    <row r="953" spans="1:2">
      <c r="A953" t="s">
        <v>923</v>
      </c>
      <c r="B953">
        <v>8.1999999999999993</v>
      </c>
    </row>
    <row r="954" spans="1:2">
      <c r="A954" t="s">
        <v>1628</v>
      </c>
      <c r="B954">
        <v>6.2</v>
      </c>
    </row>
    <row r="955" spans="1:2">
      <c r="A955" t="s">
        <v>1935</v>
      </c>
      <c r="B955">
        <v>7.9</v>
      </c>
    </row>
    <row r="956" spans="1:2">
      <c r="A956" t="s">
        <v>471</v>
      </c>
      <c r="B956">
        <v>6.6</v>
      </c>
    </row>
    <row r="957" spans="1:2">
      <c r="A957" t="s">
        <v>5159</v>
      </c>
      <c r="B957">
        <v>4.7</v>
      </c>
    </row>
    <row r="958" spans="1:2">
      <c r="A958" t="s">
        <v>2142</v>
      </c>
      <c r="B958">
        <v>6.3</v>
      </c>
    </row>
    <row r="959" spans="1:2">
      <c r="A959" t="s">
        <v>3458</v>
      </c>
      <c r="B959">
        <v>6.1</v>
      </c>
    </row>
    <row r="960" spans="1:2">
      <c r="A960" t="s">
        <v>4075</v>
      </c>
      <c r="B960">
        <v>6.7</v>
      </c>
    </row>
    <row r="961" spans="1:2">
      <c r="A961" t="s">
        <v>227</v>
      </c>
      <c r="B961">
        <v>6.1</v>
      </c>
    </row>
    <row r="962" spans="1:2">
      <c r="A962" t="s">
        <v>4075</v>
      </c>
      <c r="B962">
        <v>7</v>
      </c>
    </row>
    <row r="963" spans="1:2">
      <c r="A963" t="s">
        <v>1910</v>
      </c>
      <c r="B963">
        <v>7.4</v>
      </c>
    </row>
    <row r="964" spans="1:2">
      <c r="A964" t="s">
        <v>3293</v>
      </c>
      <c r="B964">
        <v>7.3</v>
      </c>
    </row>
    <row r="965" spans="1:2">
      <c r="A965" t="s">
        <v>1528</v>
      </c>
      <c r="B965">
        <v>5.8</v>
      </c>
    </row>
    <row r="966" spans="1:2">
      <c r="A966" t="s">
        <v>464</v>
      </c>
      <c r="B966">
        <v>6.7</v>
      </c>
    </row>
    <row r="967" spans="1:2">
      <c r="A967" t="s">
        <v>1467</v>
      </c>
      <c r="B967">
        <v>5.8</v>
      </c>
    </row>
    <row r="968" spans="1:2">
      <c r="A968" t="s">
        <v>1924</v>
      </c>
      <c r="B968">
        <v>7.8</v>
      </c>
    </row>
    <row r="969" spans="1:2">
      <c r="A969" t="s">
        <v>5220</v>
      </c>
      <c r="B969">
        <v>6.6</v>
      </c>
    </row>
    <row r="970" spans="1:2">
      <c r="A970" t="s">
        <v>3913</v>
      </c>
      <c r="B970">
        <v>6.5</v>
      </c>
    </row>
    <row r="971" spans="1:2">
      <c r="A971" t="s">
        <v>1671</v>
      </c>
      <c r="B971">
        <v>6.7</v>
      </c>
    </row>
    <row r="972" spans="1:2">
      <c r="A972" t="s">
        <v>1120</v>
      </c>
      <c r="B972">
        <v>7.3</v>
      </c>
    </row>
    <row r="973" spans="1:2">
      <c r="A973" t="s">
        <v>59</v>
      </c>
      <c r="B973">
        <v>5.8</v>
      </c>
    </row>
    <row r="974" spans="1:2">
      <c r="A974" t="s">
        <v>422</v>
      </c>
      <c r="B974">
        <v>5.5</v>
      </c>
    </row>
    <row r="975" spans="1:2">
      <c r="A975" t="s">
        <v>882</v>
      </c>
      <c r="B975">
        <v>6.3</v>
      </c>
    </row>
    <row r="976" spans="1:2">
      <c r="A976" t="s">
        <v>1935</v>
      </c>
      <c r="B976">
        <v>7.4</v>
      </c>
    </row>
    <row r="977" spans="1:2">
      <c r="A977" t="s">
        <v>59</v>
      </c>
      <c r="B977">
        <v>5.9</v>
      </c>
    </row>
    <row r="978" spans="1:2">
      <c r="A978" t="s">
        <v>2208</v>
      </c>
      <c r="B978">
        <v>6.2</v>
      </c>
    </row>
    <row r="979" spans="1:2">
      <c r="A979" t="s">
        <v>1415</v>
      </c>
      <c r="B979">
        <v>5.9</v>
      </c>
    </row>
    <row r="980" spans="1:2">
      <c r="A980" t="s">
        <v>5274</v>
      </c>
      <c r="B980">
        <v>6.5</v>
      </c>
    </row>
    <row r="981" spans="1:2">
      <c r="A981" t="s">
        <v>50</v>
      </c>
      <c r="B981">
        <v>4.4000000000000004</v>
      </c>
    </row>
    <row r="982" spans="1:2">
      <c r="A982" t="s">
        <v>148</v>
      </c>
      <c r="B982">
        <v>3.5</v>
      </c>
    </row>
    <row r="983" spans="1:2">
      <c r="A983" t="s">
        <v>1826</v>
      </c>
      <c r="B983">
        <v>6.6</v>
      </c>
    </row>
    <row r="984" spans="1:2">
      <c r="A984" t="s">
        <v>1415</v>
      </c>
      <c r="B984">
        <v>6</v>
      </c>
    </row>
    <row r="985" spans="1:2">
      <c r="A985" t="s">
        <v>334</v>
      </c>
      <c r="B985">
        <v>6.4</v>
      </c>
    </row>
    <row r="986" spans="1:2">
      <c r="A986" t="s">
        <v>4915</v>
      </c>
      <c r="B986">
        <v>6.5</v>
      </c>
    </row>
    <row r="987" spans="1:2">
      <c r="A987" t="s">
        <v>3082</v>
      </c>
      <c r="B987">
        <v>7.8</v>
      </c>
    </row>
    <row r="988" spans="1:2">
      <c r="A988" t="s">
        <v>5316</v>
      </c>
      <c r="B988">
        <v>4.3</v>
      </c>
    </row>
    <row r="989" spans="1:2">
      <c r="A989" t="s">
        <v>3057</v>
      </c>
      <c r="B989">
        <v>4.2</v>
      </c>
    </row>
    <row r="990" spans="1:2">
      <c r="A990" t="s">
        <v>5324</v>
      </c>
      <c r="B990">
        <v>6.5</v>
      </c>
    </row>
    <row r="991" spans="1:2">
      <c r="A991" t="s">
        <v>2215</v>
      </c>
      <c r="B991">
        <v>6.1</v>
      </c>
    </row>
    <row r="992" spans="1:2">
      <c r="A992" t="s">
        <v>334</v>
      </c>
      <c r="B992">
        <v>6.3</v>
      </c>
    </row>
    <row r="993" spans="1:2">
      <c r="A993" t="s">
        <v>2125</v>
      </c>
      <c r="B993">
        <v>6.2</v>
      </c>
    </row>
    <row r="994" spans="1:2">
      <c r="A994" t="s">
        <v>1415</v>
      </c>
      <c r="B994">
        <v>5.9</v>
      </c>
    </row>
    <row r="995" spans="1:2">
      <c r="A995" t="s">
        <v>1675</v>
      </c>
      <c r="B995">
        <v>5.9</v>
      </c>
    </row>
    <row r="996" spans="1:2">
      <c r="A996" t="s">
        <v>1120</v>
      </c>
      <c r="B996">
        <v>6.5</v>
      </c>
    </row>
    <row r="997" spans="1:2">
      <c r="A997" t="s">
        <v>1120</v>
      </c>
      <c r="B997">
        <v>6.4</v>
      </c>
    </row>
    <row r="998" spans="1:2">
      <c r="A998" t="s">
        <v>1120</v>
      </c>
      <c r="B998">
        <v>6.5</v>
      </c>
    </row>
    <row r="999" spans="1:2">
      <c r="A999" t="s">
        <v>227</v>
      </c>
      <c r="B999">
        <v>5.7</v>
      </c>
    </row>
    <row r="1000" spans="1:2">
      <c r="A1000" t="s">
        <v>1924</v>
      </c>
      <c r="B1000">
        <v>7.5</v>
      </c>
    </row>
    <row r="1001" spans="1:2">
      <c r="A1001" t="s">
        <v>613</v>
      </c>
      <c r="B1001">
        <v>8</v>
      </c>
    </row>
    <row r="1002" spans="1:2">
      <c r="A1002" t="s">
        <v>5383</v>
      </c>
      <c r="B1002">
        <v>7.3</v>
      </c>
    </row>
    <row r="1003" spans="1:2">
      <c r="A1003" t="s">
        <v>5388</v>
      </c>
      <c r="B1003">
        <v>6.7</v>
      </c>
    </row>
    <row r="1004" spans="1:2">
      <c r="A1004" t="s">
        <v>2125</v>
      </c>
      <c r="B1004">
        <v>7.5</v>
      </c>
    </row>
    <row r="1005" spans="1:2">
      <c r="A1005" t="s">
        <v>2136</v>
      </c>
      <c r="B1005">
        <v>5.4</v>
      </c>
    </row>
    <row r="1006" spans="1:2">
      <c r="A1006" t="s">
        <v>464</v>
      </c>
      <c r="B1006">
        <v>6.6</v>
      </c>
    </row>
    <row r="1007" spans="1:2">
      <c r="A1007" t="s">
        <v>2215</v>
      </c>
      <c r="B1007">
        <v>7.7</v>
      </c>
    </row>
    <row r="1008" spans="1:2">
      <c r="A1008" t="s">
        <v>3336</v>
      </c>
      <c r="B1008">
        <v>5.8</v>
      </c>
    </row>
    <row r="1009" spans="1:2">
      <c r="A1009" t="s">
        <v>3430</v>
      </c>
      <c r="B1009">
        <v>6.4</v>
      </c>
    </row>
    <row r="1010" spans="1:2">
      <c r="A1010" t="s">
        <v>5419</v>
      </c>
      <c r="B1010">
        <v>5.6</v>
      </c>
    </row>
    <row r="1011" spans="1:2">
      <c r="A1011" t="s">
        <v>1924</v>
      </c>
      <c r="B1011">
        <v>6</v>
      </c>
    </row>
    <row r="1012" spans="1:2">
      <c r="A1012" t="s">
        <v>2125</v>
      </c>
      <c r="B1012">
        <v>6.2</v>
      </c>
    </row>
    <row r="1013" spans="1:2">
      <c r="A1013" t="s">
        <v>5435</v>
      </c>
      <c r="B1013">
        <v>5.9</v>
      </c>
    </row>
    <row r="1014" spans="1:2">
      <c r="A1014" t="s">
        <v>214</v>
      </c>
      <c r="B1014">
        <v>5.0999999999999996</v>
      </c>
    </row>
    <row r="1015" spans="1:2">
      <c r="A1015" t="s">
        <v>3581</v>
      </c>
      <c r="B1015">
        <v>6.8</v>
      </c>
    </row>
    <row r="1016" spans="1:2">
      <c r="A1016" t="s">
        <v>3165</v>
      </c>
      <c r="B1016">
        <v>7</v>
      </c>
    </row>
    <row r="1017" spans="1:2">
      <c r="A1017" t="s">
        <v>5451</v>
      </c>
      <c r="B1017">
        <v>6</v>
      </c>
    </row>
    <row r="1018" spans="1:2">
      <c r="A1018" t="s">
        <v>2125</v>
      </c>
      <c r="B1018">
        <v>5.0999999999999996</v>
      </c>
    </row>
    <row r="1019" spans="1:2">
      <c r="A1019" t="s">
        <v>2813</v>
      </c>
      <c r="B1019">
        <v>5.8</v>
      </c>
    </row>
    <row r="1020" spans="1:2">
      <c r="A1020" t="s">
        <v>687</v>
      </c>
      <c r="B1020">
        <v>6.2</v>
      </c>
    </row>
    <row r="1021" spans="1:2">
      <c r="A1021" t="s">
        <v>5316</v>
      </c>
      <c r="B1021">
        <v>6.4</v>
      </c>
    </row>
    <row r="1022" spans="1:2">
      <c r="A1022" t="s">
        <v>1671</v>
      </c>
      <c r="B1022">
        <v>4.8</v>
      </c>
    </row>
    <row r="1023" spans="1:2">
      <c r="A1023" t="s">
        <v>1009</v>
      </c>
      <c r="B1023">
        <v>4.9000000000000004</v>
      </c>
    </row>
    <row r="1024" spans="1:2">
      <c r="A1024" t="s">
        <v>5482</v>
      </c>
      <c r="B1024">
        <v>5.6</v>
      </c>
    </row>
    <row r="1025" spans="1:2">
      <c r="A1025" t="s">
        <v>1364</v>
      </c>
      <c r="B1025">
        <v>5.5</v>
      </c>
    </row>
    <row r="1026" spans="1:2">
      <c r="A1026" t="s">
        <v>1120</v>
      </c>
      <c r="B1026">
        <v>3.7</v>
      </c>
    </row>
    <row r="1027" spans="1:2">
      <c r="A1027" t="s">
        <v>2813</v>
      </c>
      <c r="B1027">
        <v>5.9</v>
      </c>
    </row>
    <row r="1028" spans="1:2">
      <c r="A1028" t="s">
        <v>5499</v>
      </c>
      <c r="B1028">
        <v>8.5</v>
      </c>
    </row>
    <row r="1029" spans="1:2">
      <c r="A1029" t="s">
        <v>5504</v>
      </c>
      <c r="B1029">
        <v>6.3</v>
      </c>
    </row>
    <row r="1030" spans="1:2">
      <c r="A1030" t="s">
        <v>5510</v>
      </c>
      <c r="B1030">
        <v>7.4</v>
      </c>
    </row>
    <row r="1031" spans="1:2">
      <c r="A1031" t="s">
        <v>2125</v>
      </c>
      <c r="B1031">
        <v>7.6</v>
      </c>
    </row>
    <row r="1032" spans="1:2">
      <c r="A1032" t="s">
        <v>42</v>
      </c>
      <c r="B1032">
        <v>8.3000000000000007</v>
      </c>
    </row>
    <row r="1033" spans="1:2">
      <c r="A1033" t="s">
        <v>214</v>
      </c>
      <c r="B1033">
        <v>6.6</v>
      </c>
    </row>
    <row r="1034" spans="1:2">
      <c r="A1034" t="s">
        <v>5529</v>
      </c>
      <c r="B1034">
        <v>6.9</v>
      </c>
    </row>
    <row r="1035" spans="1:2">
      <c r="A1035" t="s">
        <v>2142</v>
      </c>
      <c r="B1035">
        <v>6.7</v>
      </c>
    </row>
    <row r="1036" spans="1:2">
      <c r="A1036" t="s">
        <v>2125</v>
      </c>
      <c r="B1036">
        <v>6.8</v>
      </c>
    </row>
    <row r="1037" spans="1:2">
      <c r="A1037" t="s">
        <v>5544</v>
      </c>
      <c r="B1037">
        <v>4.5999999999999996</v>
      </c>
    </row>
    <row r="1038" spans="1:2">
      <c r="A1038" t="s">
        <v>5550</v>
      </c>
      <c r="B1038">
        <v>7.1</v>
      </c>
    </row>
    <row r="1039" spans="1:2">
      <c r="A1039" t="s">
        <v>2125</v>
      </c>
      <c r="B1039">
        <v>6.4</v>
      </c>
    </row>
    <row r="1040" spans="1:2">
      <c r="A1040" t="s">
        <v>4219</v>
      </c>
      <c r="B1040">
        <v>6.4</v>
      </c>
    </row>
    <row r="1041" spans="1:2">
      <c r="A1041" t="s">
        <v>5567</v>
      </c>
      <c r="B1041">
        <v>7.4</v>
      </c>
    </row>
    <row r="1042" spans="1:2">
      <c r="A1042" t="s">
        <v>3632</v>
      </c>
      <c r="B1042">
        <v>6.4</v>
      </c>
    </row>
    <row r="1043" spans="1:2">
      <c r="A1043" t="s">
        <v>3632</v>
      </c>
      <c r="B1043">
        <v>6</v>
      </c>
    </row>
    <row r="1044" spans="1:2">
      <c r="A1044" t="s">
        <v>5579</v>
      </c>
      <c r="B1044">
        <v>6.5</v>
      </c>
    </row>
    <row r="1045" spans="1:2">
      <c r="A1045" t="s">
        <v>5584</v>
      </c>
      <c r="B1045">
        <v>7.8</v>
      </c>
    </row>
    <row r="1046" spans="1:2">
      <c r="A1046" t="s">
        <v>59</v>
      </c>
      <c r="B1046">
        <v>6</v>
      </c>
    </row>
    <row r="1047" spans="1:2">
      <c r="A1047" t="s">
        <v>5274</v>
      </c>
      <c r="B1047">
        <v>7</v>
      </c>
    </row>
    <row r="1048" spans="1:2">
      <c r="A1048" t="s">
        <v>5598</v>
      </c>
      <c r="B1048">
        <v>6</v>
      </c>
    </row>
    <row r="1049" spans="1:2">
      <c r="A1049" t="s">
        <v>5605</v>
      </c>
      <c r="B1049">
        <v>7.8</v>
      </c>
    </row>
    <row r="1050" spans="1:2">
      <c r="A1050" t="s">
        <v>5614</v>
      </c>
      <c r="B1050">
        <v>6.1</v>
      </c>
    </row>
    <row r="1051" spans="1:2">
      <c r="A1051" t="s">
        <v>5620</v>
      </c>
      <c r="B1051">
        <v>6.8</v>
      </c>
    </row>
    <row r="1052" spans="1:2">
      <c r="A1052" t="s">
        <v>4167</v>
      </c>
      <c r="B1052">
        <v>6.4</v>
      </c>
    </row>
    <row r="1053" spans="1:2">
      <c r="A1053" t="s">
        <v>1023</v>
      </c>
      <c r="B1053">
        <v>7.7</v>
      </c>
    </row>
    <row r="1054" spans="1:2">
      <c r="A1054" t="s">
        <v>5567</v>
      </c>
      <c r="B1054">
        <v>8.1</v>
      </c>
    </row>
    <row r="1055" spans="1:2">
      <c r="A1055" t="s">
        <v>271</v>
      </c>
      <c r="B1055">
        <v>4.5</v>
      </c>
    </row>
    <row r="1056" spans="1:2">
      <c r="A1056" t="s">
        <v>3390</v>
      </c>
      <c r="B1056">
        <v>5.8</v>
      </c>
    </row>
    <row r="1057" spans="1:2">
      <c r="A1057" t="s">
        <v>1681</v>
      </c>
      <c r="B1057">
        <v>6.3</v>
      </c>
    </row>
    <row r="1058" spans="1:2">
      <c r="A1058" t="s">
        <v>1681</v>
      </c>
      <c r="B1058">
        <v>5.7</v>
      </c>
    </row>
    <row r="1059" spans="1:2">
      <c r="A1059" t="s">
        <v>1924</v>
      </c>
      <c r="B1059">
        <v>7.2</v>
      </c>
    </row>
    <row r="1060" spans="1:2">
      <c r="A1060" t="s">
        <v>5664</v>
      </c>
      <c r="B1060">
        <v>7.6</v>
      </c>
    </row>
    <row r="1061" spans="1:2">
      <c r="A1061" t="s">
        <v>5669</v>
      </c>
      <c r="B1061">
        <v>4.7</v>
      </c>
    </row>
    <row r="1062" spans="1:2">
      <c r="A1062" t="s">
        <v>5674</v>
      </c>
      <c r="B1062">
        <v>6.6</v>
      </c>
    </row>
    <row r="1063" spans="1:2">
      <c r="A1063" t="s">
        <v>3632</v>
      </c>
      <c r="B1063">
        <v>6.8</v>
      </c>
    </row>
    <row r="1064" spans="1:2">
      <c r="A1064" t="s">
        <v>5685</v>
      </c>
      <c r="B1064">
        <v>7.3</v>
      </c>
    </row>
    <row r="1065" spans="1:2">
      <c r="A1065" t="s">
        <v>1961</v>
      </c>
      <c r="B1065">
        <v>2.7</v>
      </c>
    </row>
    <row r="1066" spans="1:2">
      <c r="A1066" t="s">
        <v>515</v>
      </c>
      <c r="B1066">
        <v>4.8</v>
      </c>
    </row>
    <row r="1067" spans="1:2">
      <c r="A1067" t="s">
        <v>334</v>
      </c>
      <c r="B1067">
        <v>6.3</v>
      </c>
    </row>
    <row r="1068" spans="1:2">
      <c r="A1068" t="s">
        <v>1671</v>
      </c>
      <c r="B1068">
        <v>5.5</v>
      </c>
    </row>
    <row r="1069" spans="1:2">
      <c r="A1069" t="s">
        <v>5710</v>
      </c>
      <c r="B1069">
        <v>6.2</v>
      </c>
    </row>
    <row r="1070" spans="1:2">
      <c r="A1070" t="s">
        <v>5716</v>
      </c>
      <c r="B1070">
        <v>5.8</v>
      </c>
    </row>
    <row r="1071" spans="1:2">
      <c r="A1071" t="s">
        <v>2717</v>
      </c>
      <c r="B1071">
        <v>5.7</v>
      </c>
    </row>
    <row r="1072" spans="1:2">
      <c r="A1072" t="s">
        <v>2142</v>
      </c>
      <c r="B1072">
        <v>6.5</v>
      </c>
    </row>
    <row r="1073" spans="1:2">
      <c r="A1073" t="s">
        <v>2142</v>
      </c>
      <c r="B1073">
        <v>6.7</v>
      </c>
    </row>
    <row r="1074" spans="1:2">
      <c r="A1074" t="s">
        <v>5383</v>
      </c>
      <c r="B1074">
        <v>7.4</v>
      </c>
    </row>
    <row r="1075" spans="1:2">
      <c r="A1075" t="s">
        <v>59</v>
      </c>
      <c r="B1075">
        <v>6.9</v>
      </c>
    </row>
    <row r="1076" spans="1:2">
      <c r="A1076" t="s">
        <v>1681</v>
      </c>
      <c r="B1076">
        <v>5.5</v>
      </c>
    </row>
    <row r="1077" spans="1:2">
      <c r="A1077" t="s">
        <v>2142</v>
      </c>
      <c r="B1077">
        <v>8.1</v>
      </c>
    </row>
    <row r="1078" spans="1:2">
      <c r="A1078" t="s">
        <v>2125</v>
      </c>
      <c r="B1078">
        <v>7.7</v>
      </c>
    </row>
    <row r="1079" spans="1:2">
      <c r="A1079" t="s">
        <v>1875</v>
      </c>
      <c r="B1079">
        <v>7.3</v>
      </c>
    </row>
    <row r="1080" spans="1:2">
      <c r="A1080" t="s">
        <v>1671</v>
      </c>
      <c r="B1080">
        <v>5.2</v>
      </c>
    </row>
    <row r="1081" spans="1:2">
      <c r="A1081" t="s">
        <v>5759</v>
      </c>
      <c r="B1081">
        <v>7.1</v>
      </c>
    </row>
    <row r="1082" spans="1:2">
      <c r="A1082" t="s">
        <v>5765</v>
      </c>
      <c r="B1082">
        <v>7.1</v>
      </c>
    </row>
    <row r="1083" spans="1:2">
      <c r="A1083" t="s">
        <v>3794</v>
      </c>
      <c r="B1083">
        <v>7.2</v>
      </c>
    </row>
    <row r="1084" spans="1:2">
      <c r="A1084" t="s">
        <v>4075</v>
      </c>
      <c r="B1084">
        <v>6.5</v>
      </c>
    </row>
    <row r="1085" spans="1:2">
      <c r="A1085" t="s">
        <v>5782</v>
      </c>
      <c r="B1085">
        <v>4.5999999999999996</v>
      </c>
    </row>
    <row r="1086" spans="1:2">
      <c r="A1086" t="s">
        <v>5788</v>
      </c>
      <c r="B1086">
        <v>5.6</v>
      </c>
    </row>
    <row r="1087" spans="1:2">
      <c r="A1087" t="s">
        <v>1415</v>
      </c>
      <c r="B1087">
        <v>7.7</v>
      </c>
    </row>
    <row r="1088" spans="1:2">
      <c r="A1088" t="s">
        <v>271</v>
      </c>
      <c r="B1088">
        <v>7.2</v>
      </c>
    </row>
    <row r="1089" spans="1:2">
      <c r="A1089" t="s">
        <v>3030</v>
      </c>
      <c r="B1089">
        <v>6.8</v>
      </c>
    </row>
    <row r="1090" spans="1:2">
      <c r="A1090" t="s">
        <v>5806</v>
      </c>
      <c r="B1090">
        <v>5.4</v>
      </c>
    </row>
    <row r="1091" spans="1:2">
      <c r="A1091" t="s">
        <v>4479</v>
      </c>
      <c r="B1091">
        <v>6.3</v>
      </c>
    </row>
    <row r="1092" spans="1:2">
      <c r="A1092" t="s">
        <v>3057</v>
      </c>
      <c r="B1092">
        <v>7.2</v>
      </c>
    </row>
    <row r="1093" spans="1:2">
      <c r="A1093" t="s">
        <v>5821</v>
      </c>
      <c r="B1093">
        <v>5.6</v>
      </c>
    </row>
    <row r="1094" spans="1:2">
      <c r="A1094" t="s">
        <v>1875</v>
      </c>
      <c r="B1094">
        <v>6.8</v>
      </c>
    </row>
    <row r="1095" spans="1:2">
      <c r="A1095" t="s">
        <v>2614</v>
      </c>
      <c r="B1095">
        <v>4.3</v>
      </c>
    </row>
    <row r="1096" spans="1:2">
      <c r="A1096" t="s">
        <v>2208</v>
      </c>
      <c r="B1096">
        <v>6.3</v>
      </c>
    </row>
    <row r="1097" spans="1:2">
      <c r="A1097" t="s">
        <v>1681</v>
      </c>
      <c r="B1097">
        <v>6.5</v>
      </c>
    </row>
    <row r="1098" spans="1:2">
      <c r="A1098" t="s">
        <v>5383</v>
      </c>
      <c r="B1098">
        <v>6.4</v>
      </c>
    </row>
    <row r="1099" spans="1:2">
      <c r="A1099" t="s">
        <v>3336</v>
      </c>
      <c r="B1099">
        <v>6.3</v>
      </c>
    </row>
    <row r="1100" spans="1:2">
      <c r="A1100" t="s">
        <v>5851</v>
      </c>
      <c r="B1100">
        <v>5.9</v>
      </c>
    </row>
    <row r="1101" spans="1:2">
      <c r="A1101" t="s">
        <v>2125</v>
      </c>
      <c r="B1101">
        <v>6.5</v>
      </c>
    </row>
    <row r="1102" spans="1:2">
      <c r="A1102" t="s">
        <v>334</v>
      </c>
      <c r="B1102">
        <v>6.5</v>
      </c>
    </row>
    <row r="1103" spans="1:2">
      <c r="A1103" t="s">
        <v>1628</v>
      </c>
      <c r="B1103">
        <v>6.1</v>
      </c>
    </row>
    <row r="1104" spans="1:2">
      <c r="A1104" t="s">
        <v>271</v>
      </c>
      <c r="B1104">
        <v>5.9</v>
      </c>
    </row>
    <row r="1105" spans="1:2">
      <c r="A1105" t="s">
        <v>73</v>
      </c>
      <c r="B1105">
        <v>6.6</v>
      </c>
    </row>
    <row r="1106" spans="1:2">
      <c r="A1106" t="s">
        <v>5884</v>
      </c>
      <c r="B1106">
        <v>7.4</v>
      </c>
    </row>
    <row r="1107" spans="1:2">
      <c r="A1107" t="s">
        <v>214</v>
      </c>
      <c r="B1107">
        <v>7.3</v>
      </c>
    </row>
    <row r="1108" spans="1:2">
      <c r="A1108" t="s">
        <v>464</v>
      </c>
      <c r="B1108">
        <v>6.6</v>
      </c>
    </row>
    <row r="1109" spans="1:2">
      <c r="A1109" t="s">
        <v>227</v>
      </c>
      <c r="B1109">
        <v>5.6</v>
      </c>
    </row>
    <row r="1110" spans="1:2">
      <c r="A1110" t="s">
        <v>3554</v>
      </c>
      <c r="B1110">
        <v>5.3</v>
      </c>
    </row>
    <row r="1111" spans="1:2">
      <c r="A1111" t="s">
        <v>2469</v>
      </c>
      <c r="B1111">
        <v>6</v>
      </c>
    </row>
    <row r="1112" spans="1:2">
      <c r="A1112" t="s">
        <v>5913</v>
      </c>
      <c r="B1112">
        <v>5.4</v>
      </c>
    </row>
    <row r="1113" spans="1:2">
      <c r="A1113" t="s">
        <v>2142</v>
      </c>
      <c r="B1113">
        <v>6.8</v>
      </c>
    </row>
    <row r="1114" spans="1:2">
      <c r="A1114" t="s">
        <v>5926</v>
      </c>
      <c r="B1114">
        <v>6.4</v>
      </c>
    </row>
    <row r="1115" spans="1:2">
      <c r="A1115" t="s">
        <v>2407</v>
      </c>
      <c r="B1115">
        <v>4.9000000000000004</v>
      </c>
    </row>
    <row r="1116" spans="1:2">
      <c r="A1116" t="s">
        <v>4042</v>
      </c>
      <c r="B1116">
        <v>5.8</v>
      </c>
    </row>
    <row r="1117" spans="1:2">
      <c r="A1117" t="s">
        <v>5940</v>
      </c>
      <c r="B1117">
        <v>7.1</v>
      </c>
    </row>
    <row r="1118" spans="1:2">
      <c r="A1118" t="s">
        <v>852</v>
      </c>
      <c r="B1118">
        <v>7.2</v>
      </c>
    </row>
    <row r="1119" spans="1:2">
      <c r="A1119" t="s">
        <v>3446</v>
      </c>
      <c r="B1119">
        <v>6</v>
      </c>
    </row>
    <row r="1120" spans="1:2">
      <c r="A1120" t="s">
        <v>5951</v>
      </c>
      <c r="B1120">
        <v>6</v>
      </c>
    </row>
    <row r="1121" spans="1:2">
      <c r="A1121" t="s">
        <v>214</v>
      </c>
      <c r="B1121">
        <v>7</v>
      </c>
    </row>
    <row r="1122" spans="1:2">
      <c r="A1122" t="s">
        <v>334</v>
      </c>
      <c r="B1122">
        <v>5.4</v>
      </c>
    </row>
    <row r="1123" spans="1:2">
      <c r="A1123" t="s">
        <v>5967</v>
      </c>
      <c r="B1123">
        <v>6.5</v>
      </c>
    </row>
    <row r="1124" spans="1:2">
      <c r="A1124" t="s">
        <v>214</v>
      </c>
      <c r="B1124">
        <v>6.4</v>
      </c>
    </row>
    <row r="1125" spans="1:2">
      <c r="A1125" t="s">
        <v>5979</v>
      </c>
      <c r="B1125">
        <v>8.3000000000000007</v>
      </c>
    </row>
    <row r="1126" spans="1:2">
      <c r="A1126" t="s">
        <v>59</v>
      </c>
      <c r="B1126">
        <v>4.9000000000000004</v>
      </c>
    </row>
    <row r="1127" spans="1:2">
      <c r="A1127" t="s">
        <v>1374</v>
      </c>
      <c r="B1127">
        <v>6.3</v>
      </c>
    </row>
    <row r="1128" spans="1:2">
      <c r="A1128" t="s">
        <v>5998</v>
      </c>
      <c r="B1128">
        <v>1.7</v>
      </c>
    </row>
    <row r="1129" spans="1:2">
      <c r="A1129" t="s">
        <v>6003</v>
      </c>
      <c r="B1129">
        <v>7.7</v>
      </c>
    </row>
    <row r="1130" spans="1:2">
      <c r="A1130" t="s">
        <v>6009</v>
      </c>
      <c r="B1130">
        <v>7.8</v>
      </c>
    </row>
    <row r="1131" spans="1:2">
      <c r="A1131" t="s">
        <v>1423</v>
      </c>
      <c r="B1131">
        <v>5.5</v>
      </c>
    </row>
    <row r="1132" spans="1:2">
      <c r="A1132" t="s">
        <v>2125</v>
      </c>
      <c r="B1132">
        <v>7.5</v>
      </c>
    </row>
    <row r="1133" spans="1:2">
      <c r="A1133" t="s">
        <v>4473</v>
      </c>
      <c r="B1133">
        <v>6.4</v>
      </c>
    </row>
    <row r="1134" spans="1:2">
      <c r="A1134" t="s">
        <v>4075</v>
      </c>
      <c r="B1134">
        <v>5.6</v>
      </c>
    </row>
    <row r="1135" spans="1:2">
      <c r="A1135" t="s">
        <v>6030</v>
      </c>
      <c r="B1135">
        <v>7.5</v>
      </c>
    </row>
    <row r="1136" spans="1:2">
      <c r="A1136" t="s">
        <v>6038</v>
      </c>
      <c r="B1136">
        <v>6.8</v>
      </c>
    </row>
    <row r="1137" spans="1:2">
      <c r="A1137" t="s">
        <v>262</v>
      </c>
      <c r="B1137">
        <v>6.8</v>
      </c>
    </row>
    <row r="1138" spans="1:2">
      <c r="A1138" t="s">
        <v>3171</v>
      </c>
      <c r="B1138">
        <v>6</v>
      </c>
    </row>
    <row r="1139" spans="1:2">
      <c r="A1139" t="s">
        <v>3409</v>
      </c>
      <c r="B1139">
        <v>7.3</v>
      </c>
    </row>
    <row r="1140" spans="1:2">
      <c r="A1140" t="s">
        <v>2527</v>
      </c>
      <c r="B1140">
        <v>6</v>
      </c>
    </row>
    <row r="1141" spans="1:2">
      <c r="A1141" t="s">
        <v>464</v>
      </c>
      <c r="B1141">
        <v>7</v>
      </c>
    </row>
    <row r="1142" spans="1:2">
      <c r="A1142" t="s">
        <v>1681</v>
      </c>
      <c r="B1142">
        <v>5.0999999999999996</v>
      </c>
    </row>
    <row r="1143" spans="1:2">
      <c r="A1143" t="s">
        <v>1924</v>
      </c>
      <c r="B1143">
        <v>6.8</v>
      </c>
    </row>
    <row r="1144" spans="1:2">
      <c r="A1144" t="s">
        <v>687</v>
      </c>
      <c r="B1144">
        <v>6.5</v>
      </c>
    </row>
    <row r="1145" spans="1:2">
      <c r="A1145" t="s">
        <v>334</v>
      </c>
      <c r="B1145">
        <v>6.6</v>
      </c>
    </row>
    <row r="1146" spans="1:2">
      <c r="A1146" t="s">
        <v>1752</v>
      </c>
      <c r="B1146">
        <v>7.2</v>
      </c>
    </row>
    <row r="1147" spans="1:2">
      <c r="A1147" t="s">
        <v>1415</v>
      </c>
      <c r="B1147">
        <v>7</v>
      </c>
    </row>
    <row r="1148" spans="1:2">
      <c r="A1148" t="s">
        <v>863</v>
      </c>
      <c r="B1148">
        <v>7</v>
      </c>
    </row>
    <row r="1149" spans="1:2">
      <c r="A1149" t="s">
        <v>1681</v>
      </c>
      <c r="B1149">
        <v>5.9</v>
      </c>
    </row>
    <row r="1150" spans="1:2">
      <c r="A1150" t="s">
        <v>1415</v>
      </c>
      <c r="B1150">
        <v>5.4</v>
      </c>
    </row>
    <row r="1151" spans="1:2">
      <c r="A1151" t="s">
        <v>1752</v>
      </c>
      <c r="B1151">
        <v>6.6</v>
      </c>
    </row>
    <row r="1152" spans="1:2">
      <c r="A1152" t="s">
        <v>6113</v>
      </c>
      <c r="B1152">
        <v>7</v>
      </c>
    </row>
    <row r="1153" spans="1:2">
      <c r="A1153" t="s">
        <v>3228</v>
      </c>
      <c r="B1153">
        <v>6.5</v>
      </c>
    </row>
    <row r="1154" spans="1:2">
      <c r="A1154" t="s">
        <v>2142</v>
      </c>
      <c r="B1154">
        <v>6.3</v>
      </c>
    </row>
    <row r="1155" spans="1:2">
      <c r="A1155" t="s">
        <v>1415</v>
      </c>
      <c r="B1155">
        <v>6.5</v>
      </c>
    </row>
    <row r="1156" spans="1:2">
      <c r="A1156" t="s">
        <v>6132</v>
      </c>
      <c r="B1156">
        <v>6.5</v>
      </c>
    </row>
    <row r="1157" spans="1:2">
      <c r="A1157" t="s">
        <v>1671</v>
      </c>
      <c r="B1157">
        <v>5.8</v>
      </c>
    </row>
    <row r="1158" spans="1:2">
      <c r="A1158" t="s">
        <v>50</v>
      </c>
      <c r="B1158">
        <v>6.6</v>
      </c>
    </row>
    <row r="1159" spans="1:2">
      <c r="A1159" t="s">
        <v>2664</v>
      </c>
      <c r="B1159">
        <v>5.4</v>
      </c>
    </row>
    <row r="1160" spans="1:2">
      <c r="A1160" t="s">
        <v>464</v>
      </c>
      <c r="B1160">
        <v>6.1</v>
      </c>
    </row>
    <row r="1161" spans="1:2">
      <c r="A1161" t="s">
        <v>5913</v>
      </c>
      <c r="B1161">
        <v>4</v>
      </c>
    </row>
    <row r="1162" spans="1:2">
      <c r="A1162" t="s">
        <v>2125</v>
      </c>
      <c r="B1162">
        <v>7.6</v>
      </c>
    </row>
    <row r="1163" spans="1:2">
      <c r="A1163" t="s">
        <v>1313</v>
      </c>
      <c r="B1163">
        <v>7.9</v>
      </c>
    </row>
    <row r="1164" spans="1:2">
      <c r="A1164" t="s">
        <v>1533</v>
      </c>
      <c r="B1164">
        <v>5.3</v>
      </c>
    </row>
    <row r="1165" spans="1:2">
      <c r="A1165" t="s">
        <v>1671</v>
      </c>
      <c r="B1165">
        <v>6.6</v>
      </c>
    </row>
    <row r="1166" spans="1:2">
      <c r="A1166" t="s">
        <v>6184</v>
      </c>
      <c r="B1166">
        <v>6.3</v>
      </c>
    </row>
    <row r="1167" spans="1:2">
      <c r="A1167" t="s">
        <v>6190</v>
      </c>
      <c r="B1167">
        <v>7.5</v>
      </c>
    </row>
    <row r="1168" spans="1:2">
      <c r="A1168" t="s">
        <v>1752</v>
      </c>
      <c r="B1168">
        <v>7.2</v>
      </c>
    </row>
    <row r="1169" spans="1:2">
      <c r="A1169" t="s">
        <v>6199</v>
      </c>
      <c r="B1169">
        <v>7</v>
      </c>
    </row>
    <row r="1170" spans="1:2">
      <c r="A1170" t="s">
        <v>471</v>
      </c>
      <c r="B1170">
        <v>4.9000000000000004</v>
      </c>
    </row>
    <row r="1171" spans="1:2">
      <c r="A1171" t="s">
        <v>81</v>
      </c>
      <c r="B1171">
        <v>6.9</v>
      </c>
    </row>
    <row r="1172" spans="1:2">
      <c r="A1172" t="s">
        <v>1258</v>
      </c>
      <c r="B1172">
        <v>5.2</v>
      </c>
    </row>
    <row r="1173" spans="1:2">
      <c r="A1173" t="s">
        <v>1924</v>
      </c>
      <c r="B1173">
        <v>8.1</v>
      </c>
    </row>
    <row r="1174" spans="1:2">
      <c r="A1174" t="s">
        <v>334</v>
      </c>
      <c r="B1174">
        <v>6.6</v>
      </c>
    </row>
    <row r="1175" spans="1:2">
      <c r="A1175" t="s">
        <v>1671</v>
      </c>
      <c r="B1175">
        <v>6.2</v>
      </c>
    </row>
    <row r="1176" spans="1:2">
      <c r="A1176" t="s">
        <v>6236</v>
      </c>
      <c r="B1176">
        <v>7.2</v>
      </c>
    </row>
    <row r="1177" spans="1:2">
      <c r="A1177" t="s">
        <v>1935</v>
      </c>
      <c r="B1177">
        <v>7.3</v>
      </c>
    </row>
    <row r="1178" spans="1:2">
      <c r="A1178" t="s">
        <v>1415</v>
      </c>
      <c r="B1178">
        <v>6.7</v>
      </c>
    </row>
    <row r="1179" spans="1:2">
      <c r="A1179" t="s">
        <v>2215</v>
      </c>
      <c r="B1179">
        <v>6.4</v>
      </c>
    </row>
    <row r="1180" spans="1:2">
      <c r="A1180" t="s">
        <v>1875</v>
      </c>
      <c r="B1180">
        <v>7.8</v>
      </c>
    </row>
    <row r="1181" spans="1:2">
      <c r="A1181" t="s">
        <v>2813</v>
      </c>
      <c r="B1181">
        <v>6.4</v>
      </c>
    </row>
    <row r="1182" spans="1:2">
      <c r="A1182" t="s">
        <v>214</v>
      </c>
      <c r="B1182">
        <v>4.0999999999999996</v>
      </c>
    </row>
    <row r="1183" spans="1:2">
      <c r="A1183" t="s">
        <v>3036</v>
      </c>
      <c r="B1183">
        <v>4.0999999999999996</v>
      </c>
    </row>
    <row r="1184" spans="1:2">
      <c r="A1184" t="s">
        <v>2125</v>
      </c>
      <c r="B1184">
        <v>7.4</v>
      </c>
    </row>
    <row r="1185" spans="1:2">
      <c r="A1185" t="s">
        <v>3057</v>
      </c>
      <c r="B1185">
        <v>5.8</v>
      </c>
    </row>
    <row r="1186" spans="1:2">
      <c r="A1186" t="s">
        <v>6276</v>
      </c>
      <c r="B1186">
        <v>7.6</v>
      </c>
    </row>
    <row r="1187" spans="1:2">
      <c r="A1187" t="s">
        <v>6283</v>
      </c>
      <c r="B1187">
        <v>7.2</v>
      </c>
    </row>
    <row r="1188" spans="1:2">
      <c r="A1188" t="s">
        <v>3030</v>
      </c>
      <c r="B1188">
        <v>7.8</v>
      </c>
    </row>
    <row r="1189" spans="1:2">
      <c r="A1189" t="s">
        <v>1544</v>
      </c>
      <c r="B1189">
        <v>7.7</v>
      </c>
    </row>
    <row r="1190" spans="1:2">
      <c r="A1190" t="s">
        <v>1415</v>
      </c>
      <c r="B1190">
        <v>6.4</v>
      </c>
    </row>
    <row r="1191" spans="1:2">
      <c r="A1191" t="s">
        <v>1671</v>
      </c>
      <c r="B1191">
        <v>5.0999999999999996</v>
      </c>
    </row>
    <row r="1192" spans="1:2">
      <c r="A1192" t="s">
        <v>5103</v>
      </c>
      <c r="B1192">
        <v>5.5</v>
      </c>
    </row>
    <row r="1193" spans="1:2">
      <c r="A1193" t="s">
        <v>6314</v>
      </c>
      <c r="B1193">
        <v>7.4</v>
      </c>
    </row>
    <row r="1194" spans="1:2">
      <c r="A1194" t="s">
        <v>1009</v>
      </c>
      <c r="B1194">
        <v>6</v>
      </c>
    </row>
    <row r="1195" spans="1:2">
      <c r="A1195" t="s">
        <v>6322</v>
      </c>
      <c r="B1195">
        <v>7.5</v>
      </c>
    </row>
    <row r="1196" spans="1:2">
      <c r="A1196" t="s">
        <v>6326</v>
      </c>
      <c r="B1196">
        <v>7</v>
      </c>
    </row>
    <row r="1197" spans="1:2">
      <c r="A1197" t="s">
        <v>1634</v>
      </c>
      <c r="B1197">
        <v>7.5</v>
      </c>
    </row>
    <row r="1198" spans="1:2">
      <c r="A1198" t="s">
        <v>2125</v>
      </c>
      <c r="B1198">
        <v>7.3</v>
      </c>
    </row>
    <row r="1199" spans="1:2">
      <c r="A1199" t="s">
        <v>1671</v>
      </c>
      <c r="B1199">
        <v>5.7</v>
      </c>
    </row>
    <row r="1200" spans="1:2">
      <c r="A1200" t="s">
        <v>3271</v>
      </c>
      <c r="B1200">
        <v>7.3</v>
      </c>
    </row>
    <row r="1201" spans="1:2">
      <c r="A1201" t="s">
        <v>2527</v>
      </c>
      <c r="B1201">
        <v>7.2</v>
      </c>
    </row>
    <row r="1202" spans="1:2">
      <c r="A1202" t="s">
        <v>2136</v>
      </c>
      <c r="B1202">
        <v>5.9</v>
      </c>
    </row>
    <row r="1203" spans="1:2">
      <c r="A1203" t="s">
        <v>6351</v>
      </c>
      <c r="B1203">
        <v>7.8</v>
      </c>
    </row>
    <row r="1204" spans="1:2">
      <c r="A1204" t="s">
        <v>4296</v>
      </c>
      <c r="B1204">
        <v>7.7</v>
      </c>
    </row>
    <row r="1205" spans="1:2">
      <c r="A1205" t="s">
        <v>1528</v>
      </c>
      <c r="B1205">
        <v>8.1</v>
      </c>
    </row>
    <row r="1206" spans="1:2">
      <c r="A1206" t="s">
        <v>2142</v>
      </c>
      <c r="B1206">
        <v>6.6</v>
      </c>
    </row>
    <row r="1207" spans="1:2">
      <c r="A1207" t="s">
        <v>1681</v>
      </c>
      <c r="B1207">
        <v>7.1</v>
      </c>
    </row>
    <row r="1208" spans="1:2">
      <c r="A1208" t="s">
        <v>2490</v>
      </c>
      <c r="B1208">
        <v>5.9</v>
      </c>
    </row>
    <row r="1209" spans="1:2">
      <c r="A1209" t="s">
        <v>2819</v>
      </c>
      <c r="B1209">
        <v>8</v>
      </c>
    </row>
    <row r="1210" spans="1:2">
      <c r="A1210" t="s">
        <v>1009</v>
      </c>
      <c r="B1210">
        <v>4.5999999999999996</v>
      </c>
    </row>
    <row r="1211" spans="1:2">
      <c r="A1211" t="s">
        <v>6387</v>
      </c>
      <c r="B1211">
        <v>6.1</v>
      </c>
    </row>
    <row r="1212" spans="1:2">
      <c r="A1212" t="s">
        <v>6391</v>
      </c>
      <c r="B1212">
        <v>6.4</v>
      </c>
    </row>
    <row r="1213" spans="1:2">
      <c r="A1213" t="s">
        <v>1681</v>
      </c>
      <c r="B1213">
        <v>6</v>
      </c>
    </row>
    <row r="1214" spans="1:2">
      <c r="A1214" t="s">
        <v>6403</v>
      </c>
      <c r="B1214">
        <v>5.2</v>
      </c>
    </row>
    <row r="1215" spans="1:2">
      <c r="A1215" t="s">
        <v>2819</v>
      </c>
      <c r="B1215">
        <v>7.6</v>
      </c>
    </row>
    <row r="1216" spans="1:2">
      <c r="A1216" t="s">
        <v>1910</v>
      </c>
      <c r="B1216">
        <v>6.4</v>
      </c>
    </row>
    <row r="1217" spans="1:2">
      <c r="A1217" t="s">
        <v>6419</v>
      </c>
      <c r="B1217">
        <v>6.4</v>
      </c>
    </row>
    <row r="1218" spans="1:2">
      <c r="A1218" t="s">
        <v>1415</v>
      </c>
      <c r="B1218">
        <v>6.1</v>
      </c>
    </row>
    <row r="1219" spans="1:2">
      <c r="A1219" t="s">
        <v>3036</v>
      </c>
      <c r="B1219">
        <v>6.1</v>
      </c>
    </row>
    <row r="1220" spans="1:2">
      <c r="A1220" t="s">
        <v>5765</v>
      </c>
      <c r="B1220">
        <v>5.2</v>
      </c>
    </row>
    <row r="1221" spans="1:2">
      <c r="A1221" t="s">
        <v>6437</v>
      </c>
      <c r="B1221">
        <v>7.7</v>
      </c>
    </row>
    <row r="1222" spans="1:2">
      <c r="A1222" t="s">
        <v>2125</v>
      </c>
      <c r="B1222">
        <v>7.3</v>
      </c>
    </row>
    <row r="1223" spans="1:2">
      <c r="A1223" t="s">
        <v>1156</v>
      </c>
      <c r="B1223">
        <v>6.9</v>
      </c>
    </row>
    <row r="1224" spans="1:2">
      <c r="A1224" t="s">
        <v>2202</v>
      </c>
      <c r="B1224">
        <v>8.5</v>
      </c>
    </row>
    <row r="1225" spans="1:2">
      <c r="A1225" t="s">
        <v>1009</v>
      </c>
      <c r="B1225">
        <v>6.3</v>
      </c>
    </row>
    <row r="1226" spans="1:2">
      <c r="A1226" t="s">
        <v>621</v>
      </c>
      <c r="B1226">
        <v>5.9</v>
      </c>
    </row>
    <row r="1227" spans="1:2">
      <c r="A1227" t="s">
        <v>712</v>
      </c>
      <c r="B1227">
        <v>7.8</v>
      </c>
    </row>
    <row r="1228" spans="1:2">
      <c r="A1228" t="s">
        <v>50</v>
      </c>
      <c r="B1228">
        <v>6.7</v>
      </c>
    </row>
    <row r="1229" spans="1:2">
      <c r="A1229" t="s">
        <v>227</v>
      </c>
      <c r="B1229">
        <v>6.4</v>
      </c>
    </row>
    <row r="1230" spans="1:2">
      <c r="A1230" t="s">
        <v>4262</v>
      </c>
      <c r="B1230">
        <v>5.9</v>
      </c>
    </row>
    <row r="1231" spans="1:2">
      <c r="A1231" t="s">
        <v>852</v>
      </c>
      <c r="B1231">
        <v>6.6</v>
      </c>
    </row>
    <row r="1232" spans="1:2">
      <c r="A1232" t="s">
        <v>687</v>
      </c>
      <c r="B1232">
        <v>6.8</v>
      </c>
    </row>
    <row r="1233" spans="1:2">
      <c r="A1233" t="s">
        <v>3030</v>
      </c>
      <c r="B1233">
        <v>6.5</v>
      </c>
    </row>
    <row r="1234" spans="1:2">
      <c r="A1234" t="s">
        <v>4795</v>
      </c>
      <c r="B1234">
        <v>6.6</v>
      </c>
    </row>
    <row r="1235" spans="1:2">
      <c r="A1235" t="s">
        <v>1681</v>
      </c>
      <c r="B1235">
        <v>5.8</v>
      </c>
    </row>
    <row r="1236" spans="1:2">
      <c r="A1236" t="s">
        <v>6507</v>
      </c>
      <c r="B1236">
        <v>6.9</v>
      </c>
    </row>
    <row r="1237" spans="1:2">
      <c r="A1237" t="s">
        <v>2125</v>
      </c>
      <c r="B1237">
        <v>7.1</v>
      </c>
    </row>
    <row r="1238" spans="1:2">
      <c r="A1238" t="s">
        <v>3030</v>
      </c>
      <c r="B1238">
        <v>5.8</v>
      </c>
    </row>
    <row r="1239" spans="1:2">
      <c r="A1239" t="s">
        <v>6519</v>
      </c>
      <c r="B1239">
        <v>7.2</v>
      </c>
    </row>
    <row r="1240" spans="1:2">
      <c r="A1240" t="s">
        <v>2308</v>
      </c>
      <c r="B1240">
        <v>6</v>
      </c>
    </row>
    <row r="1241" spans="1:2">
      <c r="A1241" t="s">
        <v>2208</v>
      </c>
      <c r="B1241">
        <v>4.7</v>
      </c>
    </row>
    <row r="1242" spans="1:2">
      <c r="A1242" t="s">
        <v>3057</v>
      </c>
      <c r="B1242">
        <v>5.2</v>
      </c>
    </row>
    <row r="1243" spans="1:2">
      <c r="A1243" t="s">
        <v>214</v>
      </c>
      <c r="B1243">
        <v>5.5</v>
      </c>
    </row>
    <row r="1244" spans="1:2">
      <c r="A1244" t="s">
        <v>6545</v>
      </c>
      <c r="B1244">
        <v>6.5</v>
      </c>
    </row>
    <row r="1245" spans="1:2">
      <c r="A1245" t="s">
        <v>1875</v>
      </c>
      <c r="B1245">
        <v>7</v>
      </c>
    </row>
    <row r="1246" spans="1:2">
      <c r="A1246" t="s">
        <v>2527</v>
      </c>
      <c r="B1246">
        <v>5.8</v>
      </c>
    </row>
    <row r="1247" spans="1:2">
      <c r="A1247" t="s">
        <v>5103</v>
      </c>
      <c r="B1247">
        <v>6.2</v>
      </c>
    </row>
    <row r="1248" spans="1:2">
      <c r="A1248" t="s">
        <v>852</v>
      </c>
      <c r="B1248">
        <v>6.5</v>
      </c>
    </row>
    <row r="1249" spans="1:2">
      <c r="A1249" t="s">
        <v>6507</v>
      </c>
      <c r="B1249">
        <v>7.2</v>
      </c>
    </row>
    <row r="1250" spans="1:2">
      <c r="A1250" t="s">
        <v>1671</v>
      </c>
      <c r="B1250">
        <v>5.0999999999999996</v>
      </c>
    </row>
    <row r="1251" spans="1:2">
      <c r="A1251" t="s">
        <v>2527</v>
      </c>
      <c r="B1251">
        <v>4.7</v>
      </c>
    </row>
    <row r="1252" spans="1:2">
      <c r="A1252" t="s">
        <v>6403</v>
      </c>
      <c r="B1252">
        <v>5.9</v>
      </c>
    </row>
    <row r="1253" spans="1:2">
      <c r="A1253" t="s">
        <v>4262</v>
      </c>
      <c r="B1253">
        <v>5.8</v>
      </c>
    </row>
    <row r="1254" spans="1:2">
      <c r="A1254" t="s">
        <v>3409</v>
      </c>
      <c r="B1254">
        <v>7.2</v>
      </c>
    </row>
    <row r="1255" spans="1:2">
      <c r="A1255" t="s">
        <v>4479</v>
      </c>
      <c r="B1255">
        <v>6.2</v>
      </c>
    </row>
    <row r="1256" spans="1:2">
      <c r="A1256" t="s">
        <v>2966</v>
      </c>
      <c r="B1256">
        <v>7.4</v>
      </c>
    </row>
    <row r="1257" spans="1:2">
      <c r="A1257" t="s">
        <v>2527</v>
      </c>
      <c r="B1257">
        <v>5.7</v>
      </c>
    </row>
    <row r="1258" spans="1:2">
      <c r="A1258" t="s">
        <v>4485</v>
      </c>
      <c r="B1258">
        <v>6.1</v>
      </c>
    </row>
    <row r="1259" spans="1:2">
      <c r="A1259" t="s">
        <v>6616</v>
      </c>
      <c r="B1259">
        <v>6</v>
      </c>
    </row>
    <row r="1260" spans="1:2">
      <c r="A1260" t="s">
        <v>6622</v>
      </c>
      <c r="B1260">
        <v>6.9</v>
      </c>
    </row>
    <row r="1261" spans="1:2">
      <c r="A1261" t="s">
        <v>1415</v>
      </c>
      <c r="B1261">
        <v>6.5</v>
      </c>
    </row>
    <row r="1262" spans="1:2">
      <c r="A1262" t="s">
        <v>6633</v>
      </c>
      <c r="B1262">
        <v>5</v>
      </c>
    </row>
    <row r="1263" spans="1:2">
      <c r="A1263" t="s">
        <v>3336</v>
      </c>
      <c r="B1263">
        <v>5.7</v>
      </c>
    </row>
    <row r="1264" spans="1:2">
      <c r="A1264" t="s">
        <v>2850</v>
      </c>
      <c r="B1264">
        <v>7</v>
      </c>
    </row>
    <row r="1265" spans="1:2">
      <c r="A1265" t="s">
        <v>6648</v>
      </c>
      <c r="B1265">
        <v>5.0999999999999996</v>
      </c>
    </row>
    <row r="1266" spans="1:2">
      <c r="A1266" t="s">
        <v>1671</v>
      </c>
      <c r="B1266">
        <v>5.3</v>
      </c>
    </row>
    <row r="1267" spans="1:2">
      <c r="A1267" t="s">
        <v>4332</v>
      </c>
      <c r="B1267">
        <v>4.4000000000000004</v>
      </c>
    </row>
    <row r="1268" spans="1:2">
      <c r="A1268" t="s">
        <v>81</v>
      </c>
      <c r="B1268">
        <v>4.7</v>
      </c>
    </row>
    <row r="1269" spans="1:2">
      <c r="A1269" t="s">
        <v>6113</v>
      </c>
      <c r="B1269">
        <v>6.7</v>
      </c>
    </row>
    <row r="1270" spans="1:2">
      <c r="A1270" t="s">
        <v>214</v>
      </c>
      <c r="B1270">
        <v>6.7</v>
      </c>
    </row>
    <row r="1271" spans="1:2">
      <c r="A1271" t="s">
        <v>5544</v>
      </c>
      <c r="B1271">
        <v>5.7</v>
      </c>
    </row>
    <row r="1272" spans="1:2">
      <c r="A1272" t="s">
        <v>5274</v>
      </c>
      <c r="B1272">
        <v>7.4</v>
      </c>
    </row>
    <row r="1273" spans="1:2">
      <c r="A1273" t="s">
        <v>2527</v>
      </c>
      <c r="B1273">
        <v>6.1</v>
      </c>
    </row>
    <row r="1274" spans="1:2">
      <c r="A1274" t="s">
        <v>464</v>
      </c>
      <c r="B1274">
        <v>6.4</v>
      </c>
    </row>
    <row r="1275" spans="1:2">
      <c r="A1275" t="s">
        <v>6696</v>
      </c>
      <c r="B1275">
        <v>6.2</v>
      </c>
    </row>
    <row r="1276" spans="1:2">
      <c r="A1276" t="s">
        <v>2142</v>
      </c>
      <c r="B1276">
        <v>6.2</v>
      </c>
    </row>
    <row r="1277" spans="1:2">
      <c r="A1277" t="s">
        <v>214</v>
      </c>
      <c r="B1277">
        <v>5.9</v>
      </c>
    </row>
    <row r="1278" spans="1:2">
      <c r="A1278" t="s">
        <v>1752</v>
      </c>
      <c r="B1278">
        <v>4</v>
      </c>
    </row>
    <row r="1279" spans="1:2">
      <c r="A1279" t="s">
        <v>4075</v>
      </c>
      <c r="B1279">
        <v>6.2</v>
      </c>
    </row>
    <row r="1280" spans="1:2">
      <c r="A1280" t="s">
        <v>3409</v>
      </c>
      <c r="B1280">
        <v>4.5999999999999996</v>
      </c>
    </row>
    <row r="1281" spans="1:2">
      <c r="A1281" t="s">
        <v>6113</v>
      </c>
      <c r="B1281">
        <v>6.4</v>
      </c>
    </row>
    <row r="1282" spans="1:2">
      <c r="A1282" t="s">
        <v>334</v>
      </c>
      <c r="B1282">
        <v>5.9</v>
      </c>
    </row>
    <row r="1283" spans="1:2">
      <c r="A1283" t="s">
        <v>464</v>
      </c>
      <c r="B1283">
        <v>5.0999999999999996</v>
      </c>
    </row>
    <row r="1284" spans="1:2">
      <c r="A1284" t="s">
        <v>4075</v>
      </c>
      <c r="B1284">
        <v>7.6</v>
      </c>
    </row>
    <row r="1285" spans="1:2">
      <c r="A1285" t="s">
        <v>6743</v>
      </c>
      <c r="B1285">
        <v>4.2</v>
      </c>
    </row>
    <row r="1286" spans="1:2">
      <c r="A1286" t="s">
        <v>6749</v>
      </c>
      <c r="B1286">
        <v>7.8</v>
      </c>
    </row>
    <row r="1287" spans="1:2">
      <c r="A1287" t="s">
        <v>1681</v>
      </c>
      <c r="B1287">
        <v>5.8</v>
      </c>
    </row>
    <row r="1288" spans="1:2">
      <c r="A1288" t="s">
        <v>6757</v>
      </c>
      <c r="B1288">
        <v>5.9</v>
      </c>
    </row>
    <row r="1289" spans="1:2">
      <c r="A1289" t="s">
        <v>1681</v>
      </c>
      <c r="B1289">
        <v>8.4</v>
      </c>
    </row>
    <row r="1290" spans="1:2">
      <c r="A1290" t="s">
        <v>6769</v>
      </c>
      <c r="B1290">
        <v>4.8</v>
      </c>
    </row>
    <row r="1291" spans="1:2">
      <c r="A1291" t="s">
        <v>1415</v>
      </c>
      <c r="B1291">
        <v>6.2</v>
      </c>
    </row>
    <row r="1292" spans="1:2">
      <c r="A1292" t="s">
        <v>6326</v>
      </c>
      <c r="B1292">
        <v>6.5</v>
      </c>
    </row>
    <row r="1293" spans="1:2">
      <c r="A1293" t="s">
        <v>3409</v>
      </c>
      <c r="B1293">
        <v>6.3</v>
      </c>
    </row>
    <row r="1294" spans="1:2">
      <c r="A1294" t="s">
        <v>6790</v>
      </c>
      <c r="B1294">
        <v>3.3</v>
      </c>
    </row>
    <row r="1295" spans="1:2">
      <c r="A1295" t="s">
        <v>1930</v>
      </c>
      <c r="B1295">
        <v>5.9</v>
      </c>
    </row>
    <row r="1296" spans="1:2">
      <c r="A1296" t="s">
        <v>1671</v>
      </c>
      <c r="B1296">
        <v>5.8</v>
      </c>
    </row>
    <row r="1297" spans="1:2">
      <c r="A1297" t="s">
        <v>5510</v>
      </c>
      <c r="B1297">
        <v>6.5</v>
      </c>
    </row>
    <row r="1298" spans="1:2">
      <c r="A1298" t="s">
        <v>712</v>
      </c>
      <c r="B1298">
        <v>4.7</v>
      </c>
    </row>
    <row r="1299" spans="1:2">
      <c r="A1299" t="s">
        <v>647</v>
      </c>
      <c r="B1299">
        <v>4.0999999999999996</v>
      </c>
    </row>
    <row r="1300" spans="1:2">
      <c r="A1300" t="s">
        <v>6814</v>
      </c>
      <c r="B1300">
        <v>6.8</v>
      </c>
    </row>
    <row r="1301" spans="1:2">
      <c r="A1301" t="s">
        <v>2202</v>
      </c>
      <c r="B1301">
        <v>6.2</v>
      </c>
    </row>
    <row r="1302" spans="1:2">
      <c r="A1302" t="s">
        <v>50</v>
      </c>
      <c r="B1302">
        <v>4.5</v>
      </c>
    </row>
    <row r="1303" spans="1:2">
      <c r="A1303" t="s">
        <v>6829</v>
      </c>
      <c r="B1303">
        <v>5.8</v>
      </c>
    </row>
    <row r="1304" spans="1:2">
      <c r="A1304" t="s">
        <v>1170</v>
      </c>
      <c r="B1304">
        <v>7.3</v>
      </c>
    </row>
    <row r="1305" spans="1:2">
      <c r="A1305" t="s">
        <v>2527</v>
      </c>
      <c r="B1305">
        <v>5.9</v>
      </c>
    </row>
    <row r="1306" spans="1:2">
      <c r="A1306" t="s">
        <v>6845</v>
      </c>
      <c r="B1306">
        <v>4.4000000000000004</v>
      </c>
    </row>
    <row r="1307" spans="1:2">
      <c r="A1307" t="s">
        <v>1120</v>
      </c>
      <c r="B1307">
        <v>5.8</v>
      </c>
    </row>
    <row r="1308" spans="1:2">
      <c r="A1308" t="s">
        <v>6855</v>
      </c>
      <c r="B1308">
        <v>5.0999999999999996</v>
      </c>
    </row>
    <row r="1309" spans="1:2">
      <c r="A1309" t="s">
        <v>1924</v>
      </c>
      <c r="B1309">
        <v>6.9</v>
      </c>
    </row>
    <row r="1310" spans="1:2">
      <c r="A1310" t="s">
        <v>5316</v>
      </c>
      <c r="B1310">
        <v>6.2</v>
      </c>
    </row>
    <row r="1311" spans="1:2">
      <c r="A1311" t="s">
        <v>6870</v>
      </c>
      <c r="B1311">
        <v>6.9</v>
      </c>
    </row>
    <row r="1312" spans="1:2">
      <c r="A1312" t="s">
        <v>2786</v>
      </c>
      <c r="B1312">
        <v>7.3</v>
      </c>
    </row>
    <row r="1313" spans="1:2">
      <c r="A1313" t="s">
        <v>749</v>
      </c>
      <c r="B1313">
        <v>7.1</v>
      </c>
    </row>
    <row r="1314" spans="1:2">
      <c r="A1314" t="s">
        <v>1961</v>
      </c>
      <c r="B1314">
        <v>6</v>
      </c>
    </row>
    <row r="1315" spans="1:2">
      <c r="A1315" t="s">
        <v>1390</v>
      </c>
      <c r="B1315">
        <v>7</v>
      </c>
    </row>
    <row r="1316" spans="1:2">
      <c r="A1316" t="s">
        <v>6896</v>
      </c>
      <c r="B1316">
        <v>6.8</v>
      </c>
    </row>
    <row r="1317" spans="1:2">
      <c r="A1317" t="s">
        <v>1671</v>
      </c>
      <c r="B1317">
        <v>5.7</v>
      </c>
    </row>
    <row r="1318" spans="1:2">
      <c r="A1318" t="s">
        <v>6905</v>
      </c>
      <c r="B1318">
        <v>7.6</v>
      </c>
    </row>
    <row r="1319" spans="1:2">
      <c r="A1319" t="s">
        <v>6911</v>
      </c>
      <c r="B1319">
        <v>8.4</v>
      </c>
    </row>
    <row r="1320" spans="1:2">
      <c r="A1320" t="s">
        <v>6919</v>
      </c>
      <c r="B1320">
        <v>7.1</v>
      </c>
    </row>
    <row r="1321" spans="1:2">
      <c r="A1321" t="s">
        <v>1681</v>
      </c>
      <c r="B1321">
        <v>5.6</v>
      </c>
    </row>
    <row r="1322" spans="1:2">
      <c r="A1322" t="s">
        <v>6929</v>
      </c>
      <c r="B1322">
        <v>7</v>
      </c>
    </row>
    <row r="1323" spans="1:2">
      <c r="A1323" t="s">
        <v>227</v>
      </c>
      <c r="B1323">
        <v>8</v>
      </c>
    </row>
    <row r="1324" spans="1:2">
      <c r="A1324" t="s">
        <v>6939</v>
      </c>
      <c r="B1324">
        <v>5.3</v>
      </c>
    </row>
    <row r="1325" spans="1:2">
      <c r="A1325" t="s">
        <v>1904</v>
      </c>
      <c r="B1325">
        <v>4.9000000000000004</v>
      </c>
    </row>
    <row r="1326" spans="1:2">
      <c r="A1326" t="s">
        <v>3913</v>
      </c>
      <c r="B1326">
        <v>6.4</v>
      </c>
    </row>
    <row r="1327" spans="1:2">
      <c r="A1327" t="s">
        <v>1098</v>
      </c>
      <c r="B1327">
        <v>7.4</v>
      </c>
    </row>
    <row r="1328" spans="1:2">
      <c r="A1328" t="s">
        <v>1681</v>
      </c>
      <c r="B1328">
        <v>6.1</v>
      </c>
    </row>
    <row r="1329" spans="1:2">
      <c r="A1329" t="s">
        <v>1681</v>
      </c>
      <c r="B1329">
        <v>6.5</v>
      </c>
    </row>
    <row r="1330" spans="1:2">
      <c r="A1330" t="s">
        <v>1671</v>
      </c>
      <c r="B1330">
        <v>5.7</v>
      </c>
    </row>
    <row r="1331" spans="1:2">
      <c r="A1331" t="s">
        <v>3036</v>
      </c>
      <c r="B1331">
        <v>5.0999999999999996</v>
      </c>
    </row>
    <row r="1332" spans="1:2">
      <c r="A1332" t="s">
        <v>1589</v>
      </c>
      <c r="B1332">
        <v>6.6</v>
      </c>
    </row>
    <row r="1333" spans="1:2">
      <c r="A1333" t="s">
        <v>6979</v>
      </c>
      <c r="B1333">
        <v>6.5</v>
      </c>
    </row>
    <row r="1334" spans="1:2">
      <c r="A1334" t="s">
        <v>214</v>
      </c>
      <c r="B1334">
        <v>6.9</v>
      </c>
    </row>
    <row r="1335" spans="1:2">
      <c r="A1335" t="s">
        <v>2658</v>
      </c>
      <c r="B1335">
        <v>7.8</v>
      </c>
    </row>
    <row r="1336" spans="1:2">
      <c r="A1336" t="s">
        <v>628</v>
      </c>
      <c r="B1336">
        <v>6.4</v>
      </c>
    </row>
    <row r="1337" spans="1:2">
      <c r="A1337" t="s">
        <v>1634</v>
      </c>
      <c r="B1337">
        <v>7.6</v>
      </c>
    </row>
    <row r="1338" spans="1:2">
      <c r="A1338" t="s">
        <v>2125</v>
      </c>
      <c r="B1338">
        <v>5.6</v>
      </c>
    </row>
    <row r="1339" spans="1:2">
      <c r="A1339" t="s">
        <v>4262</v>
      </c>
      <c r="B1339">
        <v>6.2</v>
      </c>
    </row>
    <row r="1340" spans="1:2">
      <c r="A1340" t="s">
        <v>1752</v>
      </c>
      <c r="B1340">
        <v>4.4000000000000004</v>
      </c>
    </row>
    <row r="1341" spans="1:2">
      <c r="A1341" t="s">
        <v>214</v>
      </c>
      <c r="B1341">
        <v>5.6</v>
      </c>
    </row>
    <row r="1342" spans="1:2">
      <c r="A1342" t="s">
        <v>2527</v>
      </c>
      <c r="B1342">
        <v>5.5</v>
      </c>
    </row>
    <row r="1343" spans="1:2">
      <c r="A1343" t="s">
        <v>852</v>
      </c>
      <c r="B1343">
        <v>6.7</v>
      </c>
    </row>
    <row r="1344" spans="1:2">
      <c r="A1344" t="s">
        <v>2142</v>
      </c>
      <c r="B1344">
        <v>6.1</v>
      </c>
    </row>
    <row r="1345" spans="1:2">
      <c r="A1345" t="s">
        <v>6199</v>
      </c>
      <c r="B1345">
        <v>6.2</v>
      </c>
    </row>
    <row r="1346" spans="1:2">
      <c r="A1346" t="s">
        <v>3409</v>
      </c>
      <c r="B1346">
        <v>7.3</v>
      </c>
    </row>
    <row r="1347" spans="1:2">
      <c r="A1347" t="s">
        <v>7043</v>
      </c>
      <c r="B1347">
        <v>6.6</v>
      </c>
    </row>
    <row r="1348" spans="1:2">
      <c r="A1348" t="s">
        <v>7048</v>
      </c>
      <c r="B1348">
        <v>8.1999999999999993</v>
      </c>
    </row>
    <row r="1349" spans="1:2">
      <c r="A1349" t="s">
        <v>2813</v>
      </c>
      <c r="B1349">
        <v>6.4</v>
      </c>
    </row>
    <row r="1350" spans="1:2">
      <c r="A1350" t="s">
        <v>2215</v>
      </c>
      <c r="B1350">
        <v>6.4</v>
      </c>
    </row>
    <row r="1351" spans="1:2">
      <c r="A1351" t="s">
        <v>7066</v>
      </c>
      <c r="B1351">
        <v>5.2</v>
      </c>
    </row>
    <row r="1352" spans="1:2">
      <c r="A1352" t="s">
        <v>7071</v>
      </c>
      <c r="B1352">
        <v>6.5</v>
      </c>
    </row>
    <row r="1353" spans="1:2">
      <c r="A1353" t="s">
        <v>3409</v>
      </c>
      <c r="B1353">
        <v>7.1</v>
      </c>
    </row>
    <row r="1354" spans="1:2">
      <c r="A1354" t="s">
        <v>7085</v>
      </c>
      <c r="B1354">
        <v>4.8</v>
      </c>
    </row>
    <row r="1355" spans="1:2">
      <c r="A1355" t="s">
        <v>1634</v>
      </c>
      <c r="B1355">
        <v>7.3</v>
      </c>
    </row>
    <row r="1356" spans="1:2">
      <c r="A1356" t="s">
        <v>227</v>
      </c>
      <c r="B1356">
        <v>5.2</v>
      </c>
    </row>
    <row r="1357" spans="1:2">
      <c r="A1357" t="s">
        <v>3794</v>
      </c>
      <c r="B1357">
        <v>7.7</v>
      </c>
    </row>
    <row r="1358" spans="1:2">
      <c r="A1358" t="s">
        <v>2125</v>
      </c>
      <c r="B1358">
        <v>7.6</v>
      </c>
    </row>
    <row r="1359" spans="1:2">
      <c r="A1359" t="s">
        <v>1415</v>
      </c>
      <c r="B1359">
        <v>5.7</v>
      </c>
    </row>
    <row r="1360" spans="1:2">
      <c r="A1360" t="s">
        <v>2527</v>
      </c>
      <c r="B1360">
        <v>7</v>
      </c>
    </row>
    <row r="1361" spans="1:2">
      <c r="A1361" t="s">
        <v>787</v>
      </c>
      <c r="B1361">
        <v>6</v>
      </c>
    </row>
    <row r="1362" spans="1:2">
      <c r="A1362" t="s">
        <v>7123</v>
      </c>
      <c r="B1362">
        <v>8.1</v>
      </c>
    </row>
    <row r="1363" spans="1:2">
      <c r="A1363" t="s">
        <v>3409</v>
      </c>
      <c r="B1363">
        <v>8</v>
      </c>
    </row>
    <row r="1364" spans="1:2">
      <c r="A1364" t="s">
        <v>1752</v>
      </c>
      <c r="B1364">
        <v>5.6</v>
      </c>
    </row>
    <row r="1365" spans="1:2">
      <c r="A1365" t="s">
        <v>1681</v>
      </c>
      <c r="B1365">
        <v>6.1</v>
      </c>
    </row>
    <row r="1366" spans="1:2">
      <c r="A1366" t="s">
        <v>7144</v>
      </c>
      <c r="B1366">
        <v>6.9</v>
      </c>
    </row>
    <row r="1367" spans="1:2">
      <c r="A1367" t="s">
        <v>687</v>
      </c>
      <c r="B1367">
        <v>5.2</v>
      </c>
    </row>
    <row r="1368" spans="1:2">
      <c r="A1368" t="s">
        <v>2125</v>
      </c>
      <c r="B1368">
        <v>7</v>
      </c>
    </row>
    <row r="1369" spans="1:2">
      <c r="A1369" t="s">
        <v>422</v>
      </c>
      <c r="B1369">
        <v>6.3</v>
      </c>
    </row>
    <row r="1370" spans="1:2">
      <c r="A1370" t="s">
        <v>1009</v>
      </c>
      <c r="B1370">
        <v>7</v>
      </c>
    </row>
    <row r="1371" spans="1:2">
      <c r="A1371" t="s">
        <v>73</v>
      </c>
      <c r="B1371">
        <v>5.3</v>
      </c>
    </row>
    <row r="1372" spans="1:2">
      <c r="A1372" t="s">
        <v>1120</v>
      </c>
      <c r="B1372">
        <v>6.9</v>
      </c>
    </row>
    <row r="1373" spans="1:2">
      <c r="A1373" t="s">
        <v>50</v>
      </c>
      <c r="B1373">
        <v>6.2</v>
      </c>
    </row>
    <row r="1374" spans="1:2">
      <c r="A1374" t="s">
        <v>5482</v>
      </c>
      <c r="B1374">
        <v>6.4</v>
      </c>
    </row>
    <row r="1375" spans="1:2">
      <c r="A1375" t="s">
        <v>7144</v>
      </c>
      <c r="B1375">
        <v>6.4</v>
      </c>
    </row>
    <row r="1376" spans="1:2">
      <c r="A1376" t="s">
        <v>7191</v>
      </c>
      <c r="B1376">
        <v>5.7</v>
      </c>
    </row>
    <row r="1377" spans="1:2">
      <c r="A1377" t="s">
        <v>464</v>
      </c>
      <c r="B1377">
        <v>6.1</v>
      </c>
    </row>
    <row r="1378" spans="1:2">
      <c r="A1378" t="s">
        <v>1415</v>
      </c>
      <c r="B1378">
        <v>5.4</v>
      </c>
    </row>
    <row r="1379" spans="1:2">
      <c r="A1379" t="s">
        <v>6519</v>
      </c>
      <c r="B1379">
        <v>6.7</v>
      </c>
    </row>
    <row r="1380" spans="1:2">
      <c r="A1380" t="s">
        <v>3277</v>
      </c>
      <c r="B1380">
        <v>6.8</v>
      </c>
    </row>
    <row r="1381" spans="1:2">
      <c r="A1381" t="s">
        <v>6132</v>
      </c>
      <c r="B1381">
        <v>6</v>
      </c>
    </row>
    <row r="1382" spans="1:2">
      <c r="A1382" t="s">
        <v>2683</v>
      </c>
      <c r="B1382">
        <v>7.8</v>
      </c>
    </row>
    <row r="1383" spans="1:2">
      <c r="A1383" t="s">
        <v>7218</v>
      </c>
      <c r="B1383">
        <v>5.3</v>
      </c>
    </row>
    <row r="1384" spans="1:2">
      <c r="A1384" t="s">
        <v>621</v>
      </c>
      <c r="B1384">
        <v>4.5</v>
      </c>
    </row>
    <row r="1385" spans="1:2">
      <c r="A1385" t="s">
        <v>1671</v>
      </c>
      <c r="B1385">
        <v>5.4</v>
      </c>
    </row>
    <row r="1386" spans="1:2">
      <c r="A1386" t="s">
        <v>1671</v>
      </c>
      <c r="B1386">
        <v>7.8</v>
      </c>
    </row>
    <row r="1387" spans="1:2">
      <c r="A1387" t="s">
        <v>7236</v>
      </c>
      <c r="B1387">
        <v>7.2</v>
      </c>
    </row>
    <row r="1388" spans="1:2">
      <c r="A1388" t="s">
        <v>1374</v>
      </c>
      <c r="B1388">
        <v>6.6</v>
      </c>
    </row>
    <row r="1389" spans="1:2">
      <c r="A1389" t="s">
        <v>127</v>
      </c>
      <c r="B1389">
        <v>7.6</v>
      </c>
    </row>
    <row r="1390" spans="1:2">
      <c r="A1390" t="s">
        <v>7249</v>
      </c>
      <c r="B1390">
        <v>5.9</v>
      </c>
    </row>
    <row r="1391" spans="1:2">
      <c r="A1391" t="s">
        <v>334</v>
      </c>
      <c r="B1391">
        <v>6.7</v>
      </c>
    </row>
    <row r="1392" spans="1:2">
      <c r="A1392" t="s">
        <v>1634</v>
      </c>
      <c r="B1392">
        <v>7.7</v>
      </c>
    </row>
    <row r="1393" spans="1:2">
      <c r="A1393" t="s">
        <v>1752</v>
      </c>
      <c r="B1393">
        <v>5.8</v>
      </c>
    </row>
    <row r="1394" spans="1:2">
      <c r="A1394" t="s">
        <v>3036</v>
      </c>
      <c r="B1394">
        <v>5.4</v>
      </c>
    </row>
    <row r="1395" spans="1:2">
      <c r="A1395" t="s">
        <v>1009</v>
      </c>
      <c r="B1395">
        <v>6.9</v>
      </c>
    </row>
    <row r="1396" spans="1:2">
      <c r="A1396" t="s">
        <v>6038</v>
      </c>
      <c r="B1396">
        <v>7.7</v>
      </c>
    </row>
    <row r="1397" spans="1:2">
      <c r="A1397" t="s">
        <v>1415</v>
      </c>
      <c r="B1397">
        <v>6.8</v>
      </c>
    </row>
    <row r="1398" spans="1:2">
      <c r="A1398" t="s">
        <v>1380</v>
      </c>
      <c r="B1398">
        <v>6.4</v>
      </c>
    </row>
    <row r="1399" spans="1:2">
      <c r="A1399" t="s">
        <v>1009</v>
      </c>
      <c r="B1399">
        <v>5.7</v>
      </c>
    </row>
    <row r="1400" spans="1:2">
      <c r="A1400" t="s">
        <v>1528</v>
      </c>
      <c r="B1400">
        <v>7.3</v>
      </c>
    </row>
    <row r="1401" spans="1:2">
      <c r="A1401" t="s">
        <v>2125</v>
      </c>
      <c r="B1401">
        <v>6.8</v>
      </c>
    </row>
    <row r="1402" spans="1:2">
      <c r="A1402" t="s">
        <v>1681</v>
      </c>
      <c r="B1402">
        <v>6.3</v>
      </c>
    </row>
    <row r="1403" spans="1:2">
      <c r="A1403" t="s">
        <v>1681</v>
      </c>
      <c r="B1403">
        <v>5.9</v>
      </c>
    </row>
    <row r="1404" spans="1:2">
      <c r="A1404" t="s">
        <v>5605</v>
      </c>
      <c r="B1404">
        <v>7.4</v>
      </c>
    </row>
    <row r="1405" spans="1:2">
      <c r="A1405" t="s">
        <v>2142</v>
      </c>
      <c r="B1405">
        <v>8.3000000000000007</v>
      </c>
    </row>
    <row r="1406" spans="1:2">
      <c r="A1406" t="s">
        <v>7315</v>
      </c>
      <c r="B1406">
        <v>6.2</v>
      </c>
    </row>
    <row r="1407" spans="1:2">
      <c r="A1407" t="s">
        <v>1671</v>
      </c>
      <c r="B1407">
        <v>6.3</v>
      </c>
    </row>
    <row r="1408" spans="1:2">
      <c r="A1408" t="s">
        <v>2208</v>
      </c>
      <c r="B1408">
        <v>5.8</v>
      </c>
    </row>
    <row r="1409" spans="1:2">
      <c r="A1409" t="s">
        <v>6403</v>
      </c>
      <c r="B1409">
        <v>7.5</v>
      </c>
    </row>
    <row r="1410" spans="1:2">
      <c r="A1410" t="s">
        <v>4332</v>
      </c>
      <c r="B1410">
        <v>6.3</v>
      </c>
    </row>
    <row r="1411" spans="1:2">
      <c r="A1411" t="s">
        <v>127</v>
      </c>
      <c r="B1411">
        <v>6.4</v>
      </c>
    </row>
    <row r="1412" spans="1:2">
      <c r="A1412" t="s">
        <v>7344</v>
      </c>
      <c r="B1412">
        <v>7.2</v>
      </c>
    </row>
    <row r="1413" spans="1:2">
      <c r="A1413" t="s">
        <v>870</v>
      </c>
      <c r="B1413">
        <v>6.3</v>
      </c>
    </row>
    <row r="1414" spans="1:2">
      <c r="A1414" t="s">
        <v>1634</v>
      </c>
      <c r="B1414">
        <v>6.9</v>
      </c>
    </row>
    <row r="1415" spans="1:2">
      <c r="A1415" t="s">
        <v>1681</v>
      </c>
      <c r="B1415">
        <v>6.6</v>
      </c>
    </row>
    <row r="1416" spans="1:2">
      <c r="A1416" t="s">
        <v>1671</v>
      </c>
      <c r="B1416">
        <v>6</v>
      </c>
    </row>
    <row r="1417" spans="1:2">
      <c r="A1417" t="s">
        <v>7363</v>
      </c>
      <c r="B1417">
        <v>7.5</v>
      </c>
    </row>
    <row r="1418" spans="1:2">
      <c r="A1418" t="s">
        <v>6113</v>
      </c>
      <c r="B1418">
        <v>7.7</v>
      </c>
    </row>
    <row r="1419" spans="1:2">
      <c r="A1419" t="s">
        <v>1671</v>
      </c>
      <c r="B1419">
        <v>6.2</v>
      </c>
    </row>
    <row r="1420" spans="1:2">
      <c r="A1420" t="s">
        <v>3057</v>
      </c>
      <c r="B1420">
        <v>5.4</v>
      </c>
    </row>
    <row r="1421" spans="1:2">
      <c r="A1421" t="s">
        <v>262</v>
      </c>
      <c r="B1421">
        <v>6.6</v>
      </c>
    </row>
    <row r="1422" spans="1:2">
      <c r="A1422" t="s">
        <v>1681</v>
      </c>
      <c r="B1422">
        <v>5.3</v>
      </c>
    </row>
    <row r="1423" spans="1:2">
      <c r="A1423" t="s">
        <v>3898</v>
      </c>
      <c r="B1423">
        <v>5.6</v>
      </c>
    </row>
    <row r="1424" spans="1:2">
      <c r="A1424" t="s">
        <v>1681</v>
      </c>
      <c r="B1424">
        <v>5.9</v>
      </c>
    </row>
    <row r="1425" spans="1:2">
      <c r="A1425" t="s">
        <v>1726</v>
      </c>
      <c r="B1425">
        <v>7.8</v>
      </c>
    </row>
    <row r="1426" spans="1:2">
      <c r="A1426" t="s">
        <v>4177</v>
      </c>
      <c r="B1426">
        <v>6.7</v>
      </c>
    </row>
    <row r="1427" spans="1:2">
      <c r="A1427" t="s">
        <v>7406</v>
      </c>
      <c r="B1427">
        <v>7.4</v>
      </c>
    </row>
    <row r="1428" spans="1:2">
      <c r="A1428" t="s">
        <v>5967</v>
      </c>
      <c r="B1428">
        <v>6.2</v>
      </c>
    </row>
    <row r="1429" spans="1:2">
      <c r="A1429" t="s">
        <v>1120</v>
      </c>
      <c r="B1429">
        <v>5.4</v>
      </c>
    </row>
    <row r="1430" spans="1:2">
      <c r="A1430" t="s">
        <v>2813</v>
      </c>
      <c r="B1430">
        <v>6.7</v>
      </c>
    </row>
    <row r="1431" spans="1:2">
      <c r="A1431" t="s">
        <v>1681</v>
      </c>
      <c r="B1431">
        <v>5.3</v>
      </c>
    </row>
    <row r="1432" spans="1:2">
      <c r="A1432" t="s">
        <v>1415</v>
      </c>
      <c r="B1432">
        <v>5.9</v>
      </c>
    </row>
    <row r="1433" spans="1:2">
      <c r="A1433" t="s">
        <v>214</v>
      </c>
      <c r="B1433">
        <v>7</v>
      </c>
    </row>
    <row r="1434" spans="1:2">
      <c r="A1434" t="s">
        <v>5419</v>
      </c>
      <c r="B1434">
        <v>4.8</v>
      </c>
    </row>
    <row r="1435" spans="1:2">
      <c r="A1435" t="s">
        <v>7445</v>
      </c>
      <c r="B1435">
        <v>7.3</v>
      </c>
    </row>
    <row r="1436" spans="1:2">
      <c r="A1436" t="s">
        <v>1077</v>
      </c>
      <c r="B1436">
        <v>3.8</v>
      </c>
    </row>
    <row r="1437" spans="1:2">
      <c r="A1437" t="s">
        <v>7249</v>
      </c>
      <c r="B1437">
        <v>8.5</v>
      </c>
    </row>
    <row r="1438" spans="1:2">
      <c r="A1438" t="s">
        <v>5851</v>
      </c>
      <c r="B1438">
        <v>6.8</v>
      </c>
    </row>
    <row r="1439" spans="1:2">
      <c r="A1439" t="s">
        <v>6403</v>
      </c>
      <c r="B1439">
        <v>5.3</v>
      </c>
    </row>
    <row r="1440" spans="1:2">
      <c r="A1440" t="s">
        <v>214</v>
      </c>
      <c r="B1440">
        <v>7.3</v>
      </c>
    </row>
    <row r="1441" spans="1:2">
      <c r="A1441" t="s">
        <v>1726</v>
      </c>
      <c r="B1441">
        <v>6.6</v>
      </c>
    </row>
    <row r="1442" spans="1:2">
      <c r="A1442" t="s">
        <v>5103</v>
      </c>
      <c r="B1442">
        <v>6.2</v>
      </c>
    </row>
    <row r="1443" spans="1:2">
      <c r="A1443" t="s">
        <v>5051</v>
      </c>
      <c r="B1443">
        <v>5.2</v>
      </c>
    </row>
    <row r="1444" spans="1:2">
      <c r="A1444" t="s">
        <v>4177</v>
      </c>
      <c r="B1444">
        <v>6.2</v>
      </c>
    </row>
    <row r="1445" spans="1:2">
      <c r="A1445" t="s">
        <v>2125</v>
      </c>
      <c r="B1445">
        <v>6.2</v>
      </c>
    </row>
    <row r="1446" spans="1:2">
      <c r="A1446" t="s">
        <v>7499</v>
      </c>
      <c r="B1446">
        <v>6.6</v>
      </c>
    </row>
    <row r="1447" spans="1:2">
      <c r="A1447" t="s">
        <v>73</v>
      </c>
      <c r="B1447">
        <v>6.4</v>
      </c>
    </row>
    <row r="1448" spans="1:2">
      <c r="A1448" t="s">
        <v>1415</v>
      </c>
      <c r="B1448">
        <v>6.2</v>
      </c>
    </row>
    <row r="1449" spans="1:2">
      <c r="A1449" t="s">
        <v>1199</v>
      </c>
      <c r="B1449">
        <v>5.0999999999999996</v>
      </c>
    </row>
    <row r="1450" spans="1:2">
      <c r="A1450" t="s">
        <v>2142</v>
      </c>
      <c r="B1450">
        <v>6.6</v>
      </c>
    </row>
    <row r="1451" spans="1:2">
      <c r="A1451" t="s">
        <v>334</v>
      </c>
      <c r="B1451">
        <v>6.1</v>
      </c>
    </row>
    <row r="1452" spans="1:2">
      <c r="A1452" t="s">
        <v>515</v>
      </c>
      <c r="B1452">
        <v>6.1</v>
      </c>
    </row>
    <row r="1453" spans="1:2">
      <c r="A1453" t="s">
        <v>1726</v>
      </c>
      <c r="B1453">
        <v>6.6</v>
      </c>
    </row>
    <row r="1454" spans="1:2">
      <c r="A1454" t="s">
        <v>2202</v>
      </c>
      <c r="B1454">
        <v>5.9</v>
      </c>
    </row>
    <row r="1455" spans="1:2">
      <c r="A1455" t="s">
        <v>2614</v>
      </c>
      <c r="B1455">
        <v>6.3</v>
      </c>
    </row>
    <row r="1456" spans="1:2">
      <c r="A1456" t="s">
        <v>1634</v>
      </c>
      <c r="B1456">
        <v>7.1</v>
      </c>
    </row>
    <row r="1457" spans="1:2">
      <c r="A1457" t="s">
        <v>1156</v>
      </c>
      <c r="B1457">
        <v>5</v>
      </c>
    </row>
    <row r="1458" spans="1:2">
      <c r="A1458" t="s">
        <v>7556</v>
      </c>
      <c r="B1458">
        <v>5.6</v>
      </c>
    </row>
    <row r="1459" spans="1:2">
      <c r="A1459" t="s">
        <v>2527</v>
      </c>
      <c r="B1459">
        <v>7.4</v>
      </c>
    </row>
    <row r="1460" spans="1:2">
      <c r="A1460" t="s">
        <v>7566</v>
      </c>
      <c r="B1460">
        <v>4.5</v>
      </c>
    </row>
    <row r="1461" spans="1:2">
      <c r="A1461" t="s">
        <v>2125</v>
      </c>
      <c r="B1461">
        <v>6.2</v>
      </c>
    </row>
    <row r="1462" spans="1:2">
      <c r="A1462" t="s">
        <v>7579</v>
      </c>
      <c r="B1462">
        <v>5</v>
      </c>
    </row>
    <row r="1463" spans="1:2">
      <c r="A1463" t="s">
        <v>334</v>
      </c>
      <c r="B1463">
        <v>6.5</v>
      </c>
    </row>
    <row r="1464" spans="1:2">
      <c r="A1464" t="s">
        <v>1752</v>
      </c>
      <c r="B1464">
        <v>5.0999999999999996</v>
      </c>
    </row>
    <row r="1465" spans="1:2">
      <c r="A1465" t="s">
        <v>1221</v>
      </c>
      <c r="B1465">
        <v>6.5</v>
      </c>
    </row>
    <row r="1466" spans="1:2">
      <c r="A1466" t="s">
        <v>1606</v>
      </c>
      <c r="B1466">
        <v>6.2</v>
      </c>
    </row>
    <row r="1467" spans="1:2">
      <c r="A1467" t="s">
        <v>3898</v>
      </c>
      <c r="B1467">
        <v>6.3</v>
      </c>
    </row>
    <row r="1468" spans="1:2">
      <c r="A1468" t="s">
        <v>3057</v>
      </c>
      <c r="B1468">
        <v>3.8</v>
      </c>
    </row>
    <row r="1469" spans="1:2">
      <c r="A1469" t="s">
        <v>4177</v>
      </c>
      <c r="B1469">
        <v>5.2</v>
      </c>
    </row>
    <row r="1470" spans="1:2">
      <c r="A1470" t="s">
        <v>42</v>
      </c>
      <c r="B1470">
        <v>6</v>
      </c>
    </row>
    <row r="1471" spans="1:2">
      <c r="A1471" t="s">
        <v>7622</v>
      </c>
      <c r="B1471">
        <v>6.2</v>
      </c>
    </row>
    <row r="1472" spans="1:2">
      <c r="A1472" t="s">
        <v>1910</v>
      </c>
      <c r="B1472">
        <v>5.7</v>
      </c>
    </row>
    <row r="1473" spans="1:2">
      <c r="A1473" t="s">
        <v>6419</v>
      </c>
      <c r="B1473">
        <v>6.7</v>
      </c>
    </row>
    <row r="1474" spans="1:2">
      <c r="A1474" t="s">
        <v>3409</v>
      </c>
      <c r="B1474">
        <v>6.8</v>
      </c>
    </row>
    <row r="1475" spans="1:2">
      <c r="A1475" t="s">
        <v>7640</v>
      </c>
      <c r="B1475">
        <v>6</v>
      </c>
    </row>
    <row r="1476" spans="1:2">
      <c r="A1476" t="s">
        <v>6113</v>
      </c>
      <c r="B1476">
        <v>7.3</v>
      </c>
    </row>
    <row r="1477" spans="1:2">
      <c r="A1477" t="s">
        <v>1199</v>
      </c>
      <c r="B1477">
        <v>5.5</v>
      </c>
    </row>
    <row r="1478" spans="1:2">
      <c r="A1478" t="s">
        <v>5324</v>
      </c>
      <c r="B1478">
        <v>6.7</v>
      </c>
    </row>
    <row r="1479" spans="1:2">
      <c r="A1479" t="s">
        <v>1733</v>
      </c>
      <c r="B1479">
        <v>4.8</v>
      </c>
    </row>
    <row r="1480" spans="1:2">
      <c r="A1480" t="s">
        <v>464</v>
      </c>
      <c r="B1480">
        <v>5.7</v>
      </c>
    </row>
    <row r="1481" spans="1:2">
      <c r="A1481" t="s">
        <v>1156</v>
      </c>
      <c r="B1481">
        <v>5.0999999999999996</v>
      </c>
    </row>
    <row r="1482" spans="1:2">
      <c r="A1482" t="s">
        <v>464</v>
      </c>
      <c r="B1482">
        <v>6</v>
      </c>
    </row>
    <row r="1483" spans="1:2">
      <c r="A1483" t="s">
        <v>7677</v>
      </c>
      <c r="B1483">
        <v>4.2</v>
      </c>
    </row>
    <row r="1484" spans="1:2">
      <c r="A1484" t="s">
        <v>7682</v>
      </c>
      <c r="B1484">
        <v>7.4</v>
      </c>
    </row>
    <row r="1485" spans="1:2">
      <c r="A1485" t="s">
        <v>42</v>
      </c>
      <c r="B1485">
        <v>4.5999999999999996</v>
      </c>
    </row>
    <row r="1486" spans="1:2">
      <c r="A1486" t="s">
        <v>1415</v>
      </c>
      <c r="B1486">
        <v>6.9</v>
      </c>
    </row>
    <row r="1487" spans="1:2">
      <c r="A1487" t="s">
        <v>2142</v>
      </c>
      <c r="B1487">
        <v>8.6</v>
      </c>
    </row>
    <row r="1488" spans="1:2">
      <c r="A1488" t="s">
        <v>3409</v>
      </c>
      <c r="B1488">
        <v>6.9</v>
      </c>
    </row>
    <row r="1489" spans="1:2">
      <c r="A1489" t="s">
        <v>1935</v>
      </c>
      <c r="B1489">
        <v>8</v>
      </c>
    </row>
    <row r="1490" spans="1:2">
      <c r="A1490" t="s">
        <v>1390</v>
      </c>
      <c r="B1490">
        <v>6.4</v>
      </c>
    </row>
    <row r="1491" spans="1:2">
      <c r="A1491" t="s">
        <v>2142</v>
      </c>
      <c r="B1491">
        <v>6.3</v>
      </c>
    </row>
    <row r="1492" spans="1:2">
      <c r="A1492" t="s">
        <v>3241</v>
      </c>
      <c r="B1492">
        <v>8.4</v>
      </c>
    </row>
    <row r="1493" spans="1:2">
      <c r="A1493" t="s">
        <v>1221</v>
      </c>
      <c r="B1493">
        <v>7.1</v>
      </c>
    </row>
    <row r="1494" spans="1:2">
      <c r="A1494" t="s">
        <v>7727</v>
      </c>
      <c r="B1494">
        <v>6.8</v>
      </c>
    </row>
    <row r="1495" spans="1:2">
      <c r="A1495" t="s">
        <v>3409</v>
      </c>
      <c r="B1495">
        <v>7.5</v>
      </c>
    </row>
    <row r="1496" spans="1:2">
      <c r="A1496" t="s">
        <v>7740</v>
      </c>
      <c r="B1496">
        <v>5.7</v>
      </c>
    </row>
    <row r="1497" spans="1:2">
      <c r="A1497" t="s">
        <v>1935</v>
      </c>
      <c r="B1497">
        <v>7.2</v>
      </c>
    </row>
    <row r="1498" spans="1:2">
      <c r="A1498" t="s">
        <v>1644</v>
      </c>
      <c r="B1498">
        <v>6.8</v>
      </c>
    </row>
    <row r="1499" spans="1:2">
      <c r="A1499" t="s">
        <v>1671</v>
      </c>
      <c r="B1499">
        <v>5.4</v>
      </c>
    </row>
    <row r="1500" spans="1:2">
      <c r="A1500" t="s">
        <v>214</v>
      </c>
      <c r="B1500">
        <v>7.2</v>
      </c>
    </row>
    <row r="1501" spans="1:2">
      <c r="A1501" t="s">
        <v>1849</v>
      </c>
      <c r="B1501">
        <v>7.3</v>
      </c>
    </row>
    <row r="1502" spans="1:2">
      <c r="A1502" t="s">
        <v>7769</v>
      </c>
      <c r="B1502">
        <v>5.2</v>
      </c>
    </row>
    <row r="1503" spans="1:2">
      <c r="A1503" t="s">
        <v>464</v>
      </c>
      <c r="B1503">
        <v>5.5</v>
      </c>
    </row>
    <row r="1504" spans="1:2">
      <c r="A1504" t="s">
        <v>628</v>
      </c>
      <c r="B1504">
        <v>7.7</v>
      </c>
    </row>
    <row r="1505" spans="1:2">
      <c r="A1505" t="s">
        <v>214</v>
      </c>
      <c r="B1505">
        <v>7.1</v>
      </c>
    </row>
    <row r="1506" spans="1:2">
      <c r="A1506" t="s">
        <v>2683</v>
      </c>
      <c r="B1506">
        <v>5.3</v>
      </c>
    </row>
    <row r="1507" spans="1:2">
      <c r="A1507" t="s">
        <v>2308</v>
      </c>
      <c r="B1507">
        <v>5.6</v>
      </c>
    </row>
    <row r="1508" spans="1:2">
      <c r="A1508" t="s">
        <v>3898</v>
      </c>
      <c r="B1508">
        <v>5.7</v>
      </c>
    </row>
    <row r="1509" spans="1:2">
      <c r="A1509" t="s">
        <v>5940</v>
      </c>
      <c r="B1509">
        <v>7.1</v>
      </c>
    </row>
    <row r="1510" spans="1:2">
      <c r="A1510" t="s">
        <v>6113</v>
      </c>
      <c r="B1510">
        <v>7.5</v>
      </c>
    </row>
    <row r="1511" spans="1:2">
      <c r="A1511" t="s">
        <v>4075</v>
      </c>
      <c r="B1511">
        <v>7.6</v>
      </c>
    </row>
    <row r="1512" spans="1:2">
      <c r="A1512" t="s">
        <v>3554</v>
      </c>
      <c r="B1512">
        <v>5.5</v>
      </c>
    </row>
    <row r="1513" spans="1:2">
      <c r="A1513" t="s">
        <v>1752</v>
      </c>
      <c r="B1513">
        <v>5.0999999999999996</v>
      </c>
    </row>
    <row r="1514" spans="1:2">
      <c r="A1514" t="s">
        <v>271</v>
      </c>
      <c r="B1514">
        <v>6.3</v>
      </c>
    </row>
    <row r="1515" spans="1:2">
      <c r="A1515" t="s">
        <v>341</v>
      </c>
      <c r="B1515">
        <v>4.9000000000000004</v>
      </c>
    </row>
    <row r="1516" spans="1:2">
      <c r="A1516" t="s">
        <v>7837</v>
      </c>
      <c r="B1516">
        <v>6.5</v>
      </c>
    </row>
    <row r="1517" spans="1:2">
      <c r="A1517" t="s">
        <v>7842</v>
      </c>
      <c r="B1517">
        <v>5.6</v>
      </c>
    </row>
    <row r="1518" spans="1:2">
      <c r="A1518" t="s">
        <v>4833</v>
      </c>
      <c r="B1518">
        <v>5.3</v>
      </c>
    </row>
    <row r="1519" spans="1:2">
      <c r="A1519" t="s">
        <v>464</v>
      </c>
      <c r="B1519">
        <v>6.5</v>
      </c>
    </row>
    <row r="1520" spans="1:2">
      <c r="A1520" t="s">
        <v>4915</v>
      </c>
      <c r="B1520">
        <v>6.8</v>
      </c>
    </row>
    <row r="1521" spans="1:2">
      <c r="A1521" t="s">
        <v>334</v>
      </c>
      <c r="B1521">
        <v>6.5</v>
      </c>
    </row>
    <row r="1522" spans="1:2">
      <c r="A1522" t="s">
        <v>1415</v>
      </c>
      <c r="B1522">
        <v>6</v>
      </c>
    </row>
    <row r="1523" spans="1:2">
      <c r="A1523" t="s">
        <v>31</v>
      </c>
      <c r="B1523">
        <v>8.4</v>
      </c>
    </row>
    <row r="1524" spans="1:2">
      <c r="A1524" t="s">
        <v>2813</v>
      </c>
      <c r="B1524">
        <v>6</v>
      </c>
    </row>
    <row r="1525" spans="1:2">
      <c r="A1525" t="s">
        <v>214</v>
      </c>
      <c r="B1525">
        <v>7.6</v>
      </c>
    </row>
    <row r="1526" spans="1:2">
      <c r="A1526" t="s">
        <v>1671</v>
      </c>
      <c r="B1526">
        <v>5.6</v>
      </c>
    </row>
    <row r="1527" spans="1:2">
      <c r="A1527" t="s">
        <v>2614</v>
      </c>
      <c r="B1527">
        <v>6.9</v>
      </c>
    </row>
    <row r="1528" spans="1:2">
      <c r="A1528" t="s">
        <v>6919</v>
      </c>
      <c r="B1528">
        <v>6.4</v>
      </c>
    </row>
    <row r="1529" spans="1:2">
      <c r="A1529" t="s">
        <v>7897</v>
      </c>
      <c r="B1529">
        <v>5.0999999999999996</v>
      </c>
    </row>
    <row r="1530" spans="1:2">
      <c r="A1530" t="s">
        <v>7901</v>
      </c>
      <c r="B1530">
        <v>7</v>
      </c>
    </row>
    <row r="1531" spans="1:2">
      <c r="A1531" t="s">
        <v>7906</v>
      </c>
      <c r="B1531">
        <v>5.7</v>
      </c>
    </row>
    <row r="1532" spans="1:2">
      <c r="A1532" t="s">
        <v>1681</v>
      </c>
      <c r="B1532">
        <v>6.8</v>
      </c>
    </row>
    <row r="1533" spans="1:2">
      <c r="A1533" t="s">
        <v>2786</v>
      </c>
      <c r="B1533">
        <v>6.7</v>
      </c>
    </row>
    <row r="1534" spans="1:2">
      <c r="A1534" t="s">
        <v>6403</v>
      </c>
      <c r="B1534">
        <v>6.2</v>
      </c>
    </row>
    <row r="1535" spans="1:2">
      <c r="A1535" t="s">
        <v>1544</v>
      </c>
      <c r="B1535">
        <v>7.2</v>
      </c>
    </row>
    <row r="1536" spans="1:2">
      <c r="A1536" t="s">
        <v>334</v>
      </c>
      <c r="B1536">
        <v>6.2</v>
      </c>
    </row>
    <row r="1537" spans="1:2">
      <c r="A1537" t="s">
        <v>1671</v>
      </c>
      <c r="B1537">
        <v>5.6</v>
      </c>
    </row>
    <row r="1538" spans="1:2">
      <c r="A1538" t="s">
        <v>1752</v>
      </c>
      <c r="B1538">
        <v>4.4000000000000004</v>
      </c>
    </row>
    <row r="1539" spans="1:2">
      <c r="A1539" t="s">
        <v>5032</v>
      </c>
      <c r="B1539">
        <v>7.5</v>
      </c>
    </row>
    <row r="1540" spans="1:2">
      <c r="A1540" t="s">
        <v>7682</v>
      </c>
      <c r="B1540">
        <v>7.1</v>
      </c>
    </row>
    <row r="1541" spans="1:2">
      <c r="A1541" t="s">
        <v>852</v>
      </c>
      <c r="B1541">
        <v>6.4</v>
      </c>
    </row>
    <row r="1542" spans="1:2">
      <c r="A1542" t="s">
        <v>7953</v>
      </c>
      <c r="B1542">
        <v>7.1</v>
      </c>
    </row>
    <row r="1543" spans="1:2">
      <c r="A1543" t="s">
        <v>7959</v>
      </c>
      <c r="B1543">
        <v>5.9</v>
      </c>
    </row>
    <row r="1544" spans="1:2">
      <c r="A1544" t="s">
        <v>7963</v>
      </c>
      <c r="B1544">
        <v>6.9</v>
      </c>
    </row>
    <row r="1545" spans="1:2">
      <c r="A1545" t="s">
        <v>2125</v>
      </c>
      <c r="B1545">
        <v>7.5</v>
      </c>
    </row>
    <row r="1546" spans="1:2">
      <c r="A1546" t="s">
        <v>334</v>
      </c>
      <c r="B1546">
        <v>6.3</v>
      </c>
    </row>
    <row r="1547" spans="1:2">
      <c r="A1547" t="s">
        <v>7977</v>
      </c>
      <c r="B1547">
        <v>6.4</v>
      </c>
    </row>
    <row r="1548" spans="1:2">
      <c r="A1548" t="s">
        <v>1681</v>
      </c>
      <c r="B1548">
        <v>5.9</v>
      </c>
    </row>
    <row r="1549" spans="1:2">
      <c r="A1549" t="s">
        <v>4075</v>
      </c>
      <c r="B1549">
        <v>6.8</v>
      </c>
    </row>
    <row r="1550" spans="1:2">
      <c r="A1550" t="s">
        <v>1401</v>
      </c>
      <c r="B1550">
        <v>6.3</v>
      </c>
    </row>
    <row r="1551" spans="1:2">
      <c r="A1551" t="s">
        <v>7998</v>
      </c>
      <c r="B1551">
        <v>3.6</v>
      </c>
    </row>
    <row r="1552" spans="1:2">
      <c r="A1552" t="s">
        <v>515</v>
      </c>
      <c r="B1552">
        <v>5.3</v>
      </c>
    </row>
    <row r="1553" spans="1:2">
      <c r="A1553" t="s">
        <v>1671</v>
      </c>
      <c r="B1553">
        <v>5.9</v>
      </c>
    </row>
    <row r="1554" spans="1:2">
      <c r="A1554" t="s">
        <v>8010</v>
      </c>
      <c r="B1554">
        <v>6.9</v>
      </c>
    </row>
    <row r="1555" spans="1:2">
      <c r="A1555" t="s">
        <v>3409</v>
      </c>
      <c r="B1555">
        <v>6.9</v>
      </c>
    </row>
    <row r="1556" spans="1:2">
      <c r="A1556" t="s">
        <v>1924</v>
      </c>
      <c r="B1556">
        <v>6.1</v>
      </c>
    </row>
    <row r="1557" spans="1:2">
      <c r="A1557" t="s">
        <v>8024</v>
      </c>
      <c r="B1557">
        <v>5.7</v>
      </c>
    </row>
    <row r="1558" spans="1:2">
      <c r="A1558" t="s">
        <v>3396</v>
      </c>
      <c r="B1558">
        <v>8.5</v>
      </c>
    </row>
    <row r="1559" spans="1:2">
      <c r="A1559" t="s">
        <v>1681</v>
      </c>
      <c r="B1559">
        <v>6.3</v>
      </c>
    </row>
    <row r="1560" spans="1:2">
      <c r="A1560" t="s">
        <v>6199</v>
      </c>
      <c r="B1560">
        <v>7.3</v>
      </c>
    </row>
    <row r="1561" spans="1:2">
      <c r="A1561" t="s">
        <v>8041</v>
      </c>
      <c r="B1561">
        <v>6.3</v>
      </c>
    </row>
    <row r="1562" spans="1:2">
      <c r="A1562" t="s">
        <v>6326</v>
      </c>
      <c r="B1562">
        <v>7.2</v>
      </c>
    </row>
    <row r="1563" spans="1:2">
      <c r="A1563" t="s">
        <v>4075</v>
      </c>
      <c r="B1563">
        <v>7.3</v>
      </c>
    </row>
    <row r="1564" spans="1:2">
      <c r="A1564" t="s">
        <v>227</v>
      </c>
      <c r="B1564">
        <v>6.3</v>
      </c>
    </row>
    <row r="1565" spans="1:2">
      <c r="A1565" t="s">
        <v>8056</v>
      </c>
      <c r="B1565">
        <v>8.1</v>
      </c>
    </row>
    <row r="1566" spans="1:2">
      <c r="A1566" t="s">
        <v>8060</v>
      </c>
      <c r="B1566">
        <v>6.9</v>
      </c>
    </row>
    <row r="1567" spans="1:2">
      <c r="A1567" t="s">
        <v>8066</v>
      </c>
      <c r="B1567">
        <v>6.3</v>
      </c>
    </row>
    <row r="1568" spans="1:2">
      <c r="A1568" t="s">
        <v>8071</v>
      </c>
      <c r="B1568">
        <v>7.3</v>
      </c>
    </row>
    <row r="1569" spans="1:2">
      <c r="A1569" t="s">
        <v>4219</v>
      </c>
      <c r="B1569">
        <v>6.1</v>
      </c>
    </row>
    <row r="1570" spans="1:2">
      <c r="A1570" t="s">
        <v>5967</v>
      </c>
      <c r="B1570">
        <v>6.9</v>
      </c>
    </row>
    <row r="1571" spans="1:2">
      <c r="A1571" t="s">
        <v>8083</v>
      </c>
      <c r="B1571">
        <v>7.2</v>
      </c>
    </row>
    <row r="1572" spans="1:2">
      <c r="A1572" t="s">
        <v>2527</v>
      </c>
      <c r="B1572">
        <v>6.4</v>
      </c>
    </row>
    <row r="1573" spans="1:2">
      <c r="A1573" t="s">
        <v>1671</v>
      </c>
      <c r="B1573">
        <v>6.4</v>
      </c>
    </row>
    <row r="1574" spans="1:2">
      <c r="A1574" t="s">
        <v>271</v>
      </c>
      <c r="B1574">
        <v>8.3000000000000007</v>
      </c>
    </row>
    <row r="1575" spans="1:2">
      <c r="A1575" t="s">
        <v>3336</v>
      </c>
      <c r="B1575">
        <v>7.2</v>
      </c>
    </row>
    <row r="1576" spans="1:2">
      <c r="A1576" t="s">
        <v>214</v>
      </c>
      <c r="B1576">
        <v>6.8</v>
      </c>
    </row>
    <row r="1577" spans="1:2">
      <c r="A1577" t="s">
        <v>3409</v>
      </c>
      <c r="B1577">
        <v>6.5</v>
      </c>
    </row>
    <row r="1578" spans="1:2">
      <c r="A1578" t="s">
        <v>1634</v>
      </c>
      <c r="B1578">
        <v>7.8</v>
      </c>
    </row>
    <row r="1579" spans="1:2">
      <c r="A1579" t="s">
        <v>50</v>
      </c>
      <c r="B1579">
        <v>7.6</v>
      </c>
    </row>
    <row r="1580" spans="1:2">
      <c r="A1580" t="s">
        <v>1544</v>
      </c>
      <c r="B1580">
        <v>7.2</v>
      </c>
    </row>
    <row r="1581" spans="1:2">
      <c r="A1581" t="s">
        <v>3913</v>
      </c>
      <c r="B1581">
        <v>6.7</v>
      </c>
    </row>
    <row r="1582" spans="1:2">
      <c r="A1582" t="s">
        <v>2786</v>
      </c>
      <c r="B1582">
        <v>6.8</v>
      </c>
    </row>
    <row r="1583" spans="1:2">
      <c r="A1583" t="s">
        <v>4219</v>
      </c>
      <c r="B1583">
        <v>6.3</v>
      </c>
    </row>
    <row r="1584" spans="1:2">
      <c r="A1584" t="s">
        <v>2717</v>
      </c>
      <c r="B1584">
        <v>6.2</v>
      </c>
    </row>
    <row r="1585" spans="1:2">
      <c r="A1585" t="s">
        <v>1671</v>
      </c>
      <c r="B1585">
        <v>6.2</v>
      </c>
    </row>
    <row r="1586" spans="1:2">
      <c r="A1586" t="s">
        <v>2142</v>
      </c>
      <c r="B1586">
        <v>8.6</v>
      </c>
    </row>
    <row r="1587" spans="1:2">
      <c r="A1587" t="s">
        <v>2813</v>
      </c>
      <c r="B1587">
        <v>8</v>
      </c>
    </row>
    <row r="1588" spans="1:2">
      <c r="A1588" t="s">
        <v>271</v>
      </c>
      <c r="B1588">
        <v>7</v>
      </c>
    </row>
    <row r="1589" spans="1:2">
      <c r="A1589" t="s">
        <v>2142</v>
      </c>
      <c r="B1589">
        <v>8</v>
      </c>
    </row>
    <row r="1590" spans="1:2">
      <c r="A1590" t="s">
        <v>3794</v>
      </c>
      <c r="B1590">
        <v>8.1</v>
      </c>
    </row>
    <row r="1591" spans="1:2">
      <c r="A1591" t="s">
        <v>1009</v>
      </c>
      <c r="B1591">
        <v>6.7</v>
      </c>
    </row>
    <row r="1592" spans="1:2">
      <c r="A1592" t="s">
        <v>214</v>
      </c>
      <c r="B1592">
        <v>7.9</v>
      </c>
    </row>
    <row r="1593" spans="1:2">
      <c r="A1593" t="s">
        <v>1681</v>
      </c>
      <c r="B1593">
        <v>6.1</v>
      </c>
    </row>
    <row r="1594" spans="1:2">
      <c r="A1594" t="s">
        <v>8170</v>
      </c>
      <c r="B1594">
        <v>4.2</v>
      </c>
    </row>
    <row r="1595" spans="1:2">
      <c r="A1595" t="s">
        <v>1985</v>
      </c>
      <c r="B1595">
        <v>6.1</v>
      </c>
    </row>
    <row r="1596" spans="1:2">
      <c r="A1596" t="s">
        <v>214</v>
      </c>
      <c r="B1596">
        <v>6.6</v>
      </c>
    </row>
    <row r="1597" spans="1:2">
      <c r="A1597" t="s">
        <v>7727</v>
      </c>
      <c r="B1597">
        <v>7.5</v>
      </c>
    </row>
    <row r="1598" spans="1:2">
      <c r="A1598" t="s">
        <v>214</v>
      </c>
      <c r="B1598">
        <v>7.4</v>
      </c>
    </row>
    <row r="1599" spans="1:2">
      <c r="A1599" t="s">
        <v>2527</v>
      </c>
      <c r="B1599">
        <v>7.2</v>
      </c>
    </row>
    <row r="1600" spans="1:2">
      <c r="A1600" t="s">
        <v>8199</v>
      </c>
      <c r="B1600">
        <v>6.9</v>
      </c>
    </row>
    <row r="1601" spans="1:2">
      <c r="A1601" t="s">
        <v>5529</v>
      </c>
      <c r="B1601">
        <v>7.4</v>
      </c>
    </row>
    <row r="1602" spans="1:2">
      <c r="A1602" t="s">
        <v>2786</v>
      </c>
      <c r="B1602">
        <v>5.4</v>
      </c>
    </row>
    <row r="1603" spans="1:2">
      <c r="A1603" t="s">
        <v>3932</v>
      </c>
      <c r="B1603">
        <v>6.8</v>
      </c>
    </row>
    <row r="1604" spans="1:2">
      <c r="A1604" t="s">
        <v>1415</v>
      </c>
      <c r="B1604">
        <v>6.3</v>
      </c>
    </row>
    <row r="1605" spans="1:2">
      <c r="A1605" t="s">
        <v>1415</v>
      </c>
      <c r="B1605">
        <v>7.2</v>
      </c>
    </row>
    <row r="1606" spans="1:2">
      <c r="A1606" t="s">
        <v>3794</v>
      </c>
      <c r="B1606">
        <v>8.6999999999999993</v>
      </c>
    </row>
    <row r="1607" spans="1:2">
      <c r="A1607" t="s">
        <v>1120</v>
      </c>
      <c r="B1607">
        <v>6.9</v>
      </c>
    </row>
    <row r="1608" spans="1:2">
      <c r="A1608" t="s">
        <v>1681</v>
      </c>
      <c r="B1608">
        <v>6</v>
      </c>
    </row>
    <row r="1609" spans="1:2">
      <c r="A1609" t="s">
        <v>214</v>
      </c>
      <c r="B1609">
        <v>5.9</v>
      </c>
    </row>
    <row r="1610" spans="1:2">
      <c r="A1610" t="s">
        <v>1681</v>
      </c>
      <c r="B1610">
        <v>5.4</v>
      </c>
    </row>
    <row r="1611" spans="1:2">
      <c r="A1611" t="s">
        <v>2476</v>
      </c>
      <c r="B1611">
        <v>5.9</v>
      </c>
    </row>
    <row r="1612" spans="1:2">
      <c r="A1612" t="s">
        <v>3632</v>
      </c>
      <c r="B1612">
        <v>6.1</v>
      </c>
    </row>
    <row r="1613" spans="1:2">
      <c r="A1613" t="s">
        <v>3632</v>
      </c>
      <c r="B1613">
        <v>7.7</v>
      </c>
    </row>
    <row r="1614" spans="1:2">
      <c r="A1614" t="s">
        <v>471</v>
      </c>
      <c r="B1614">
        <v>5.8</v>
      </c>
    </row>
    <row r="1615" spans="1:2">
      <c r="A1615" t="s">
        <v>1726</v>
      </c>
      <c r="B1615">
        <v>7.6</v>
      </c>
    </row>
    <row r="1616" spans="1:2">
      <c r="A1616" t="s">
        <v>214</v>
      </c>
      <c r="B1616">
        <v>6.1</v>
      </c>
    </row>
    <row r="1617" spans="1:2">
      <c r="A1617" t="s">
        <v>227</v>
      </c>
      <c r="B1617">
        <v>5.4</v>
      </c>
    </row>
    <row r="1618" spans="1:2">
      <c r="A1618" t="s">
        <v>8278</v>
      </c>
      <c r="B1618">
        <v>5.0999999999999996</v>
      </c>
    </row>
    <row r="1619" spans="1:2">
      <c r="A1619" t="s">
        <v>1009</v>
      </c>
      <c r="B1619">
        <v>6.4</v>
      </c>
    </row>
    <row r="1620" spans="1:2">
      <c r="A1620" t="s">
        <v>50</v>
      </c>
      <c r="B1620">
        <v>6.3</v>
      </c>
    </row>
    <row r="1621" spans="1:2">
      <c r="A1621" t="s">
        <v>8295</v>
      </c>
      <c r="B1621">
        <v>7.5</v>
      </c>
    </row>
    <row r="1622" spans="1:2">
      <c r="A1622" t="s">
        <v>214</v>
      </c>
      <c r="B1622">
        <v>7.1</v>
      </c>
    </row>
    <row r="1623" spans="1:2">
      <c r="A1623" t="s">
        <v>8306</v>
      </c>
      <c r="B1623">
        <v>5.2</v>
      </c>
    </row>
    <row r="1624" spans="1:2">
      <c r="A1624" t="s">
        <v>4817</v>
      </c>
      <c r="B1624">
        <v>7.8</v>
      </c>
    </row>
    <row r="1625" spans="1:2">
      <c r="A1625" t="s">
        <v>1415</v>
      </c>
      <c r="B1625">
        <v>6.5</v>
      </c>
    </row>
    <row r="1626" spans="1:2">
      <c r="A1626" t="s">
        <v>334</v>
      </c>
      <c r="B1626">
        <v>6.6</v>
      </c>
    </row>
    <row r="1627" spans="1:2">
      <c r="A1627" t="s">
        <v>1671</v>
      </c>
      <c r="B1627">
        <v>5.0999999999999996</v>
      </c>
    </row>
    <row r="1628" spans="1:2">
      <c r="A1628" t="s">
        <v>8329</v>
      </c>
      <c r="B1628">
        <v>7.4</v>
      </c>
    </row>
    <row r="1629" spans="1:2">
      <c r="A1629" t="s">
        <v>1634</v>
      </c>
      <c r="B1629">
        <v>7.2</v>
      </c>
    </row>
    <row r="1630" spans="1:2">
      <c r="A1630" t="s">
        <v>1120</v>
      </c>
      <c r="B1630">
        <v>7.6</v>
      </c>
    </row>
    <row r="1631" spans="1:2">
      <c r="A1631" t="s">
        <v>3794</v>
      </c>
      <c r="B1631">
        <v>7.5</v>
      </c>
    </row>
    <row r="1632" spans="1:2">
      <c r="A1632" t="s">
        <v>5544</v>
      </c>
      <c r="B1632">
        <v>6.6</v>
      </c>
    </row>
    <row r="1633" spans="1:2">
      <c r="A1633" t="s">
        <v>687</v>
      </c>
      <c r="B1633">
        <v>7.2</v>
      </c>
    </row>
    <row r="1634" spans="1:2">
      <c r="A1634" t="s">
        <v>3932</v>
      </c>
      <c r="B1634">
        <v>7.6</v>
      </c>
    </row>
    <row r="1635" spans="1:2">
      <c r="A1635" t="s">
        <v>7837</v>
      </c>
      <c r="B1635">
        <v>6.2</v>
      </c>
    </row>
    <row r="1636" spans="1:2">
      <c r="A1636" t="s">
        <v>4915</v>
      </c>
      <c r="B1636">
        <v>5.6</v>
      </c>
    </row>
    <row r="1637" spans="1:2">
      <c r="A1637" t="s">
        <v>2490</v>
      </c>
      <c r="B1637">
        <v>7.6</v>
      </c>
    </row>
    <row r="1638" spans="1:2">
      <c r="A1638" t="s">
        <v>6403</v>
      </c>
      <c r="B1638">
        <v>6.6</v>
      </c>
    </row>
    <row r="1639" spans="1:2">
      <c r="A1639" t="s">
        <v>2664</v>
      </c>
      <c r="B1639">
        <v>7</v>
      </c>
    </row>
    <row r="1640" spans="1:2">
      <c r="A1640" t="s">
        <v>1671</v>
      </c>
      <c r="B1640">
        <v>2.7</v>
      </c>
    </row>
    <row r="1641" spans="1:2">
      <c r="A1641" t="s">
        <v>422</v>
      </c>
      <c r="B1641">
        <v>7.6</v>
      </c>
    </row>
    <row r="1642" spans="1:2">
      <c r="A1642" t="s">
        <v>1401</v>
      </c>
      <c r="B1642">
        <v>6.6</v>
      </c>
    </row>
    <row r="1643" spans="1:2">
      <c r="A1643" t="s">
        <v>8396</v>
      </c>
      <c r="B1643">
        <v>6.9</v>
      </c>
    </row>
    <row r="1644" spans="1:2">
      <c r="A1644" t="s">
        <v>923</v>
      </c>
      <c r="B1644">
        <v>6.8</v>
      </c>
    </row>
    <row r="1645" spans="1:2">
      <c r="A1645" t="s">
        <v>8060</v>
      </c>
      <c r="B1645">
        <v>7.5</v>
      </c>
    </row>
    <row r="1646" spans="1:2">
      <c r="A1646" t="s">
        <v>262</v>
      </c>
      <c r="B1646">
        <v>3.7</v>
      </c>
    </row>
    <row r="1647" spans="1:2">
      <c r="A1647" t="s">
        <v>1415</v>
      </c>
      <c r="B1647">
        <v>6.1</v>
      </c>
    </row>
    <row r="1648" spans="1:2">
      <c r="A1648" t="s">
        <v>5051</v>
      </c>
      <c r="B1648">
        <v>5.9</v>
      </c>
    </row>
    <row r="1649" spans="1:2">
      <c r="A1649" t="s">
        <v>6199</v>
      </c>
      <c r="B1649">
        <v>6.7</v>
      </c>
    </row>
    <row r="1650" spans="1:2">
      <c r="A1650" t="s">
        <v>2527</v>
      </c>
      <c r="B1650">
        <v>8.5</v>
      </c>
    </row>
    <row r="1651" spans="1:2">
      <c r="A1651" t="s">
        <v>8432</v>
      </c>
      <c r="B1651">
        <v>6.9</v>
      </c>
    </row>
    <row r="1652" spans="1:2">
      <c r="A1652" t="s">
        <v>1009</v>
      </c>
      <c r="B1652">
        <v>5.5</v>
      </c>
    </row>
    <row r="1653" spans="1:2">
      <c r="A1653" t="s">
        <v>8441</v>
      </c>
      <c r="B1653">
        <v>7.1</v>
      </c>
    </row>
    <row r="1654" spans="1:2">
      <c r="A1654" t="s">
        <v>2125</v>
      </c>
      <c r="B1654">
        <v>7.1</v>
      </c>
    </row>
    <row r="1655" spans="1:2">
      <c r="A1655" t="s">
        <v>2717</v>
      </c>
      <c r="B1655">
        <v>5.9</v>
      </c>
    </row>
    <row r="1656" spans="1:2">
      <c r="A1656" t="s">
        <v>1280</v>
      </c>
      <c r="B1656">
        <v>7.3</v>
      </c>
    </row>
    <row r="1657" spans="1:2">
      <c r="A1657" t="s">
        <v>1671</v>
      </c>
      <c r="B1657">
        <v>3.4</v>
      </c>
    </row>
    <row r="1658" spans="1:2">
      <c r="A1658" t="s">
        <v>1415</v>
      </c>
      <c r="B1658">
        <v>6.8</v>
      </c>
    </row>
    <row r="1659" spans="1:2">
      <c r="A1659" t="s">
        <v>4296</v>
      </c>
      <c r="B1659">
        <v>6.9</v>
      </c>
    </row>
    <row r="1660" spans="1:2">
      <c r="A1660" t="s">
        <v>3409</v>
      </c>
      <c r="B1660">
        <v>7</v>
      </c>
    </row>
    <row r="1661" spans="1:2">
      <c r="A1661" t="s">
        <v>1401</v>
      </c>
      <c r="B1661">
        <v>5.5</v>
      </c>
    </row>
    <row r="1662" spans="1:2">
      <c r="A1662" t="s">
        <v>2469</v>
      </c>
      <c r="B1662">
        <v>5.0999999999999996</v>
      </c>
    </row>
    <row r="1663" spans="1:2">
      <c r="A1663" t="s">
        <v>3030</v>
      </c>
      <c r="B1663">
        <v>6.2</v>
      </c>
    </row>
    <row r="1664" spans="1:2">
      <c r="A1664" t="s">
        <v>1826</v>
      </c>
      <c r="B1664">
        <v>5.9</v>
      </c>
    </row>
    <row r="1665" spans="1:2">
      <c r="A1665" t="s">
        <v>1415</v>
      </c>
      <c r="B1665">
        <v>5.2</v>
      </c>
    </row>
    <row r="1666" spans="1:2">
      <c r="A1666" t="s">
        <v>1681</v>
      </c>
      <c r="B1666">
        <v>6.2</v>
      </c>
    </row>
    <row r="1667" spans="1:2">
      <c r="A1667" t="s">
        <v>4479</v>
      </c>
      <c r="B1667">
        <v>5.5</v>
      </c>
    </row>
    <row r="1668" spans="1:2">
      <c r="A1668" t="s">
        <v>5274</v>
      </c>
      <c r="B1668">
        <v>7.4</v>
      </c>
    </row>
    <row r="1669" spans="1:2">
      <c r="A1669" t="s">
        <v>2208</v>
      </c>
      <c r="B1669">
        <v>4.4000000000000004</v>
      </c>
    </row>
    <row r="1670" spans="1:2">
      <c r="A1670" t="s">
        <v>464</v>
      </c>
      <c r="B1670">
        <v>6.3</v>
      </c>
    </row>
    <row r="1671" spans="1:2">
      <c r="A1671" t="s">
        <v>334</v>
      </c>
      <c r="B1671">
        <v>6.1</v>
      </c>
    </row>
    <row r="1672" spans="1:2">
      <c r="A1672" t="s">
        <v>8530</v>
      </c>
      <c r="B1672">
        <v>5.3</v>
      </c>
    </row>
    <row r="1673" spans="1:2">
      <c r="A1673" t="s">
        <v>8536</v>
      </c>
      <c r="B1673">
        <v>5.4</v>
      </c>
    </row>
    <row r="1674" spans="1:2">
      <c r="A1674" t="s">
        <v>1415</v>
      </c>
      <c r="B1674">
        <v>6.7</v>
      </c>
    </row>
    <row r="1675" spans="1:2">
      <c r="A1675" t="s">
        <v>2142</v>
      </c>
      <c r="B1675">
        <v>5.9</v>
      </c>
    </row>
    <row r="1676" spans="1:2">
      <c r="A1676" t="s">
        <v>3409</v>
      </c>
      <c r="B1676">
        <v>7.3</v>
      </c>
    </row>
    <row r="1677" spans="1:2">
      <c r="A1677" t="s">
        <v>5967</v>
      </c>
      <c r="B1677">
        <v>5.5</v>
      </c>
    </row>
    <row r="1678" spans="1:2">
      <c r="A1678" t="s">
        <v>782</v>
      </c>
      <c r="B1678">
        <v>5.8</v>
      </c>
    </row>
    <row r="1679" spans="1:2">
      <c r="A1679" t="s">
        <v>4432</v>
      </c>
      <c r="B1679">
        <v>4.5999999999999996</v>
      </c>
    </row>
    <row r="1680" spans="1:2">
      <c r="A1680" t="s">
        <v>2125</v>
      </c>
      <c r="B1680">
        <v>6.7</v>
      </c>
    </row>
    <row r="1681" spans="1:2">
      <c r="A1681" t="s">
        <v>8570</v>
      </c>
      <c r="B1681">
        <v>5.0999999999999996</v>
      </c>
    </row>
    <row r="1682" spans="1:2">
      <c r="A1682" t="s">
        <v>1681</v>
      </c>
      <c r="B1682">
        <v>5.6</v>
      </c>
    </row>
    <row r="1683" spans="1:2">
      <c r="A1683" t="s">
        <v>3277</v>
      </c>
      <c r="B1683">
        <v>7</v>
      </c>
    </row>
    <row r="1684" spans="1:2">
      <c r="A1684" t="s">
        <v>7579</v>
      </c>
      <c r="B1684">
        <v>6.4</v>
      </c>
    </row>
    <row r="1685" spans="1:2">
      <c r="A1685" t="s">
        <v>6113</v>
      </c>
      <c r="B1685">
        <v>6.7</v>
      </c>
    </row>
    <row r="1686" spans="1:2">
      <c r="A1686" t="s">
        <v>73</v>
      </c>
      <c r="B1686">
        <v>4.0999999999999996</v>
      </c>
    </row>
    <row r="1687" spans="1:2">
      <c r="A1687" t="s">
        <v>2001</v>
      </c>
      <c r="B1687">
        <v>5.5</v>
      </c>
    </row>
    <row r="1688" spans="1:2">
      <c r="A1688" t="s">
        <v>262</v>
      </c>
      <c r="B1688">
        <v>2.7</v>
      </c>
    </row>
    <row r="1689" spans="1:2">
      <c r="A1689" t="s">
        <v>334</v>
      </c>
      <c r="B1689">
        <v>6.4</v>
      </c>
    </row>
    <row r="1690" spans="1:2">
      <c r="A1690" t="s">
        <v>3171</v>
      </c>
      <c r="B1690">
        <v>4.8</v>
      </c>
    </row>
    <row r="1691" spans="1:2">
      <c r="A1691" t="s">
        <v>1681</v>
      </c>
      <c r="B1691">
        <v>6.1</v>
      </c>
    </row>
    <row r="1692" spans="1:2">
      <c r="A1692" t="s">
        <v>2966</v>
      </c>
      <c r="B1692">
        <v>4.8</v>
      </c>
    </row>
    <row r="1693" spans="1:2">
      <c r="A1693" t="s">
        <v>3409</v>
      </c>
      <c r="B1693">
        <v>7</v>
      </c>
    </row>
    <row r="1694" spans="1:2">
      <c r="A1694" t="s">
        <v>8633</v>
      </c>
      <c r="B1694">
        <v>6.8</v>
      </c>
    </row>
    <row r="1695" spans="1:2">
      <c r="A1695" t="s">
        <v>2527</v>
      </c>
      <c r="B1695">
        <v>7.3</v>
      </c>
    </row>
    <row r="1696" spans="1:2">
      <c r="A1696" t="s">
        <v>2125</v>
      </c>
      <c r="B1696">
        <v>8.1999999999999993</v>
      </c>
    </row>
    <row r="1697" spans="1:2">
      <c r="A1697" t="s">
        <v>1528</v>
      </c>
      <c r="B1697">
        <v>5.6</v>
      </c>
    </row>
    <row r="1698" spans="1:2">
      <c r="A1698" t="s">
        <v>464</v>
      </c>
      <c r="B1698">
        <v>6.1</v>
      </c>
    </row>
    <row r="1699" spans="1:2">
      <c r="A1699" t="s">
        <v>1961</v>
      </c>
      <c r="B1699">
        <v>7.9</v>
      </c>
    </row>
    <row r="1700" spans="1:2">
      <c r="A1700" t="s">
        <v>1935</v>
      </c>
      <c r="B1700">
        <v>8.4</v>
      </c>
    </row>
    <row r="1701" spans="1:2">
      <c r="A1701" t="s">
        <v>464</v>
      </c>
      <c r="B1701">
        <v>6.5</v>
      </c>
    </row>
    <row r="1702" spans="1:2">
      <c r="A1702" t="s">
        <v>214</v>
      </c>
      <c r="B1702">
        <v>7.1</v>
      </c>
    </row>
    <row r="1703" spans="1:2">
      <c r="A1703" t="s">
        <v>5806</v>
      </c>
      <c r="B1703">
        <v>6.6</v>
      </c>
    </row>
    <row r="1704" spans="1:2">
      <c r="A1704" t="s">
        <v>8681</v>
      </c>
      <c r="B1704">
        <v>4</v>
      </c>
    </row>
    <row r="1705" spans="1:2">
      <c r="A1705" t="s">
        <v>6326</v>
      </c>
      <c r="B1705">
        <v>7</v>
      </c>
    </row>
    <row r="1706" spans="1:2">
      <c r="A1706" t="s">
        <v>6905</v>
      </c>
      <c r="B1706">
        <v>5.6</v>
      </c>
    </row>
    <row r="1707" spans="1:2">
      <c r="A1707" t="s">
        <v>127</v>
      </c>
      <c r="B1707">
        <v>4.8</v>
      </c>
    </row>
    <row r="1708" spans="1:2">
      <c r="A1708" t="s">
        <v>8703</v>
      </c>
      <c r="B1708">
        <v>7.5</v>
      </c>
    </row>
    <row r="1709" spans="1:2">
      <c r="A1709" t="s">
        <v>1098</v>
      </c>
      <c r="B1709">
        <v>6</v>
      </c>
    </row>
    <row r="1710" spans="1:2">
      <c r="A1710" t="s">
        <v>3057</v>
      </c>
      <c r="B1710">
        <v>7.2</v>
      </c>
    </row>
    <row r="1711" spans="1:2">
      <c r="A1711" t="s">
        <v>464</v>
      </c>
      <c r="B1711">
        <v>5.6</v>
      </c>
    </row>
    <row r="1712" spans="1:2">
      <c r="A1712" t="s">
        <v>8722</v>
      </c>
      <c r="B1712">
        <v>6.8</v>
      </c>
    </row>
    <row r="1713" spans="1:2">
      <c r="A1713" t="s">
        <v>2966</v>
      </c>
      <c r="B1713">
        <v>4.9000000000000004</v>
      </c>
    </row>
    <row r="1714" spans="1:2">
      <c r="A1714" t="s">
        <v>5940</v>
      </c>
      <c r="B1714">
        <v>7.1</v>
      </c>
    </row>
    <row r="1715" spans="1:2">
      <c r="A1715" t="s">
        <v>2298</v>
      </c>
      <c r="B1715">
        <v>2</v>
      </c>
    </row>
    <row r="1716" spans="1:2">
      <c r="A1716" t="s">
        <v>6326</v>
      </c>
      <c r="B1716">
        <v>5.7</v>
      </c>
    </row>
    <row r="1717" spans="1:2">
      <c r="A1717" t="s">
        <v>8748</v>
      </c>
      <c r="B1717">
        <v>4.0999999999999996</v>
      </c>
    </row>
    <row r="1718" spans="1:2">
      <c r="A1718" t="s">
        <v>2142</v>
      </c>
      <c r="B1718">
        <v>6.7</v>
      </c>
    </row>
    <row r="1719" spans="1:2">
      <c r="A1719" t="s">
        <v>8760</v>
      </c>
      <c r="B1719">
        <v>7.5</v>
      </c>
    </row>
    <row r="1720" spans="1:2">
      <c r="A1720" t="s">
        <v>6419</v>
      </c>
      <c r="B1720">
        <v>6.5</v>
      </c>
    </row>
    <row r="1721" spans="1:2">
      <c r="A1721" t="s">
        <v>8771</v>
      </c>
      <c r="B1721">
        <v>7.9</v>
      </c>
    </row>
    <row r="1722" spans="1:2">
      <c r="A1722" t="s">
        <v>8777</v>
      </c>
      <c r="B1722">
        <v>7.6</v>
      </c>
    </row>
    <row r="1723" spans="1:2">
      <c r="A1723" t="s">
        <v>1415</v>
      </c>
      <c r="B1723">
        <v>6.4</v>
      </c>
    </row>
    <row r="1724" spans="1:2">
      <c r="A1724" t="s">
        <v>787</v>
      </c>
      <c r="B1724">
        <v>5.8</v>
      </c>
    </row>
    <row r="1725" spans="1:2">
      <c r="A1725" t="s">
        <v>3409</v>
      </c>
      <c r="B1725">
        <v>7.7</v>
      </c>
    </row>
    <row r="1726" spans="1:2">
      <c r="A1726" t="s">
        <v>8795</v>
      </c>
      <c r="B1726">
        <v>7.1</v>
      </c>
    </row>
    <row r="1727" spans="1:2">
      <c r="A1727" t="s">
        <v>1681</v>
      </c>
      <c r="B1727">
        <v>5.3</v>
      </c>
    </row>
    <row r="1728" spans="1:2">
      <c r="A1728" t="s">
        <v>1671</v>
      </c>
      <c r="B1728">
        <v>5.3</v>
      </c>
    </row>
    <row r="1729" spans="1:2">
      <c r="A1729" t="s">
        <v>5940</v>
      </c>
      <c r="B1729">
        <v>7.5</v>
      </c>
    </row>
    <row r="1730" spans="1:2">
      <c r="A1730" t="s">
        <v>2527</v>
      </c>
      <c r="B1730">
        <v>6.9</v>
      </c>
    </row>
    <row r="1731" spans="1:2">
      <c r="A1731" t="s">
        <v>8066</v>
      </c>
      <c r="B1731">
        <v>4.9000000000000004</v>
      </c>
    </row>
    <row r="1732" spans="1:2">
      <c r="A1732" t="s">
        <v>2202</v>
      </c>
      <c r="B1732">
        <v>7.1</v>
      </c>
    </row>
    <row r="1733" spans="1:2">
      <c r="A1733" t="s">
        <v>89</v>
      </c>
      <c r="B1733">
        <v>8</v>
      </c>
    </row>
    <row r="1734" spans="1:2">
      <c r="A1734" t="s">
        <v>8831</v>
      </c>
      <c r="B1734">
        <v>7.9</v>
      </c>
    </row>
    <row r="1735" spans="1:2">
      <c r="A1735" t="s">
        <v>127</v>
      </c>
      <c r="B1735">
        <v>7.6</v>
      </c>
    </row>
    <row r="1736" spans="1:2">
      <c r="A1736" t="s">
        <v>8841</v>
      </c>
      <c r="B1736">
        <v>5.9</v>
      </c>
    </row>
    <row r="1737" spans="1:2">
      <c r="A1737" t="s">
        <v>2125</v>
      </c>
      <c r="B1737">
        <v>6.3</v>
      </c>
    </row>
    <row r="1738" spans="1:2">
      <c r="A1738" t="s">
        <v>8848</v>
      </c>
      <c r="B1738">
        <v>7.1</v>
      </c>
    </row>
    <row r="1739" spans="1:2">
      <c r="A1739" t="s">
        <v>334</v>
      </c>
      <c r="B1739">
        <v>6.4</v>
      </c>
    </row>
    <row r="1740" spans="1:2">
      <c r="A1740" t="s">
        <v>59</v>
      </c>
      <c r="B1740">
        <v>8.1999999999999993</v>
      </c>
    </row>
    <row r="1741" spans="1:2">
      <c r="A1741" t="s">
        <v>1671</v>
      </c>
      <c r="B1741">
        <v>6.9</v>
      </c>
    </row>
    <row r="1742" spans="1:2">
      <c r="A1742" t="s">
        <v>3067</v>
      </c>
      <c r="B1742">
        <v>7.8</v>
      </c>
    </row>
    <row r="1743" spans="1:2">
      <c r="A1743" t="s">
        <v>5510</v>
      </c>
      <c r="B1743">
        <v>6.7</v>
      </c>
    </row>
    <row r="1744" spans="1:2">
      <c r="A1744" t="s">
        <v>4224</v>
      </c>
      <c r="B1744">
        <v>7.5</v>
      </c>
    </row>
    <row r="1745" spans="1:2">
      <c r="A1745" t="s">
        <v>4904</v>
      </c>
      <c r="B1745">
        <v>7.4</v>
      </c>
    </row>
    <row r="1746" spans="1:2">
      <c r="A1746" t="s">
        <v>1681</v>
      </c>
      <c r="B1746">
        <v>5.2</v>
      </c>
    </row>
    <row r="1747" spans="1:2">
      <c r="A1747" t="s">
        <v>8886</v>
      </c>
      <c r="B1747">
        <v>6.5</v>
      </c>
    </row>
    <row r="1748" spans="1:2">
      <c r="A1748" t="s">
        <v>2527</v>
      </c>
      <c r="B1748">
        <v>7.6</v>
      </c>
    </row>
    <row r="1749" spans="1:2">
      <c r="A1749" t="s">
        <v>852</v>
      </c>
      <c r="B1749">
        <v>7.3</v>
      </c>
    </row>
    <row r="1750" spans="1:2">
      <c r="A1750" t="s">
        <v>1681</v>
      </c>
      <c r="B1750">
        <v>6.6</v>
      </c>
    </row>
    <row r="1751" spans="1:2">
      <c r="A1751" t="s">
        <v>50</v>
      </c>
      <c r="B1751">
        <v>6.8</v>
      </c>
    </row>
    <row r="1752" spans="1:2">
      <c r="A1752" t="s">
        <v>1681</v>
      </c>
      <c r="B1752">
        <v>6.9</v>
      </c>
    </row>
    <row r="1753" spans="1:2">
      <c r="A1753" t="s">
        <v>1401</v>
      </c>
      <c r="B1753">
        <v>5.8</v>
      </c>
    </row>
    <row r="1754" spans="1:2">
      <c r="A1754" t="s">
        <v>1671</v>
      </c>
      <c r="B1754">
        <v>6.6</v>
      </c>
    </row>
    <row r="1755" spans="1:2">
      <c r="A1755" t="s">
        <v>8921</v>
      </c>
      <c r="B1755">
        <v>6.7</v>
      </c>
    </row>
    <row r="1756" spans="1:2">
      <c r="A1756" t="s">
        <v>515</v>
      </c>
      <c r="B1756">
        <v>6.7</v>
      </c>
    </row>
    <row r="1757" spans="1:2">
      <c r="A1757" t="s">
        <v>1415</v>
      </c>
      <c r="B1757">
        <v>6.3</v>
      </c>
    </row>
    <row r="1758" spans="1:2">
      <c r="A1758" t="s">
        <v>2136</v>
      </c>
      <c r="B1758">
        <v>7.7</v>
      </c>
    </row>
    <row r="1759" spans="1:2">
      <c r="A1759" t="s">
        <v>1752</v>
      </c>
      <c r="B1759">
        <v>6.1</v>
      </c>
    </row>
    <row r="1760" spans="1:2">
      <c r="A1760" t="s">
        <v>8945</v>
      </c>
      <c r="B1760">
        <v>4.9000000000000004</v>
      </c>
    </row>
    <row r="1761" spans="1:2">
      <c r="A1761" t="s">
        <v>3057</v>
      </c>
      <c r="B1761">
        <v>6.2</v>
      </c>
    </row>
    <row r="1762" spans="1:2">
      <c r="A1762" t="s">
        <v>214</v>
      </c>
      <c r="B1762">
        <v>7.8</v>
      </c>
    </row>
    <row r="1763" spans="1:2">
      <c r="A1763" t="s">
        <v>2954</v>
      </c>
      <c r="B1763">
        <v>8.1999999999999993</v>
      </c>
    </row>
    <row r="1764" spans="1:2">
      <c r="A1764" t="s">
        <v>8963</v>
      </c>
      <c r="B1764">
        <v>6.9</v>
      </c>
    </row>
    <row r="1765" spans="1:2">
      <c r="A1765" t="s">
        <v>923</v>
      </c>
      <c r="B1765">
        <v>6.2</v>
      </c>
    </row>
    <row r="1766" spans="1:2">
      <c r="A1766" t="s">
        <v>2125</v>
      </c>
      <c r="B1766">
        <v>6.9</v>
      </c>
    </row>
    <row r="1767" spans="1:2">
      <c r="A1767" t="s">
        <v>4384</v>
      </c>
      <c r="B1767">
        <v>4.8</v>
      </c>
    </row>
    <row r="1768" spans="1:2">
      <c r="A1768" t="s">
        <v>67</v>
      </c>
      <c r="B1768">
        <v>8</v>
      </c>
    </row>
    <row r="1769" spans="1:2">
      <c r="A1769" t="s">
        <v>3632</v>
      </c>
      <c r="B1769">
        <v>5.3</v>
      </c>
    </row>
    <row r="1770" spans="1:2">
      <c r="A1770" t="s">
        <v>6283</v>
      </c>
      <c r="B1770">
        <v>6.7</v>
      </c>
    </row>
    <row r="1771" spans="1:2">
      <c r="A1771" t="s">
        <v>8997</v>
      </c>
      <c r="B1771">
        <v>5.4</v>
      </c>
    </row>
    <row r="1772" spans="1:2">
      <c r="A1772" t="s">
        <v>515</v>
      </c>
      <c r="B1772">
        <v>5.4</v>
      </c>
    </row>
    <row r="1773" spans="1:2">
      <c r="A1773" t="s">
        <v>4177</v>
      </c>
      <c r="B1773">
        <v>4.9000000000000004</v>
      </c>
    </row>
    <row r="1774" spans="1:2">
      <c r="A1774" t="s">
        <v>2527</v>
      </c>
      <c r="B1774">
        <v>6.1</v>
      </c>
    </row>
    <row r="1775" spans="1:2">
      <c r="A1775" t="s">
        <v>9015</v>
      </c>
      <c r="B1775">
        <v>5.8</v>
      </c>
    </row>
    <row r="1776" spans="1:2">
      <c r="A1776" t="s">
        <v>3241</v>
      </c>
      <c r="B1776">
        <v>7</v>
      </c>
    </row>
    <row r="1777" spans="1:2">
      <c r="A1777" t="s">
        <v>1415</v>
      </c>
      <c r="B1777">
        <v>6.5</v>
      </c>
    </row>
    <row r="1778" spans="1:2">
      <c r="A1778" t="s">
        <v>1752</v>
      </c>
      <c r="B1778">
        <v>6.6</v>
      </c>
    </row>
    <row r="1779" spans="1:2">
      <c r="A1779" t="s">
        <v>9038</v>
      </c>
      <c r="B1779">
        <v>6.1</v>
      </c>
    </row>
    <row r="1780" spans="1:2">
      <c r="A1780" t="s">
        <v>464</v>
      </c>
      <c r="B1780">
        <v>5.7</v>
      </c>
    </row>
    <row r="1781" spans="1:2">
      <c r="A1781" t="s">
        <v>50</v>
      </c>
      <c r="B1781">
        <v>6.6</v>
      </c>
    </row>
    <row r="1782" spans="1:2">
      <c r="A1782" t="s">
        <v>1681</v>
      </c>
      <c r="B1782">
        <v>7</v>
      </c>
    </row>
    <row r="1783" spans="1:2">
      <c r="A1783" t="s">
        <v>3409</v>
      </c>
      <c r="B1783">
        <v>7.4</v>
      </c>
    </row>
    <row r="1784" spans="1:2">
      <c r="A1784" t="s">
        <v>1415</v>
      </c>
      <c r="B1784">
        <v>5.3</v>
      </c>
    </row>
    <row r="1785" spans="1:2">
      <c r="A1785" t="s">
        <v>2157</v>
      </c>
      <c r="B1785">
        <v>7.4</v>
      </c>
    </row>
    <row r="1786" spans="1:2">
      <c r="A1786" t="s">
        <v>5274</v>
      </c>
      <c r="B1786">
        <v>7.4</v>
      </c>
    </row>
    <row r="1787" spans="1:2">
      <c r="A1787" t="s">
        <v>4075</v>
      </c>
      <c r="B1787">
        <v>6.8</v>
      </c>
    </row>
    <row r="1788" spans="1:2">
      <c r="A1788" t="s">
        <v>9080</v>
      </c>
      <c r="B1788">
        <v>7.9</v>
      </c>
    </row>
    <row r="1789" spans="1:2">
      <c r="A1789" t="s">
        <v>227</v>
      </c>
      <c r="B1789">
        <v>7.2</v>
      </c>
    </row>
    <row r="1790" spans="1:2">
      <c r="A1790" t="s">
        <v>3409</v>
      </c>
      <c r="B1790">
        <v>6</v>
      </c>
    </row>
    <row r="1791" spans="1:2">
      <c r="A1791" t="s">
        <v>2142</v>
      </c>
      <c r="B1791">
        <v>6.6</v>
      </c>
    </row>
    <row r="1792" spans="1:2">
      <c r="A1792" t="s">
        <v>9099</v>
      </c>
      <c r="B1792">
        <v>7.9</v>
      </c>
    </row>
    <row r="1793" spans="1:2">
      <c r="A1793" t="s">
        <v>9105</v>
      </c>
      <c r="B1793">
        <v>6.2</v>
      </c>
    </row>
    <row r="1794" spans="1:2">
      <c r="A1794" t="s">
        <v>6419</v>
      </c>
      <c r="B1794">
        <v>5.7</v>
      </c>
    </row>
    <row r="1795" spans="1:2">
      <c r="A1795" t="s">
        <v>1415</v>
      </c>
      <c r="B1795">
        <v>7.1</v>
      </c>
    </row>
    <row r="1796" spans="1:2">
      <c r="A1796" t="s">
        <v>8536</v>
      </c>
      <c r="B1796">
        <v>5.6</v>
      </c>
    </row>
    <row r="1797" spans="1:2">
      <c r="A1797" t="s">
        <v>2142</v>
      </c>
      <c r="B1797">
        <v>7.8</v>
      </c>
    </row>
    <row r="1798" spans="1:2">
      <c r="A1798" t="s">
        <v>2157</v>
      </c>
      <c r="B1798">
        <v>7.9</v>
      </c>
    </row>
    <row r="1799" spans="1:2">
      <c r="A1799" t="s">
        <v>2819</v>
      </c>
      <c r="B1799">
        <v>6.9</v>
      </c>
    </row>
    <row r="1800" spans="1:2">
      <c r="A1800" t="s">
        <v>548</v>
      </c>
      <c r="B1800">
        <v>7.4</v>
      </c>
    </row>
    <row r="1801" spans="1:2">
      <c r="A1801" t="s">
        <v>9140</v>
      </c>
      <c r="B1801">
        <v>7.7</v>
      </c>
    </row>
    <row r="1802" spans="1:2">
      <c r="A1802" t="s">
        <v>6113</v>
      </c>
      <c r="B1802">
        <v>6.9</v>
      </c>
    </row>
    <row r="1803" spans="1:2">
      <c r="A1803" t="s">
        <v>3057</v>
      </c>
      <c r="B1803">
        <v>8.6999999999999993</v>
      </c>
    </row>
    <row r="1804" spans="1:2">
      <c r="A1804" t="s">
        <v>9156</v>
      </c>
      <c r="B1804">
        <v>6.7</v>
      </c>
    </row>
    <row r="1805" spans="1:2">
      <c r="A1805" t="s">
        <v>9164</v>
      </c>
      <c r="B1805">
        <v>6</v>
      </c>
    </row>
    <row r="1806" spans="1:2">
      <c r="A1806" t="s">
        <v>3030</v>
      </c>
      <c r="B1806">
        <v>6.2</v>
      </c>
    </row>
    <row r="1807" spans="1:2">
      <c r="A1807" t="s">
        <v>2142</v>
      </c>
      <c r="B1807">
        <v>5.9</v>
      </c>
    </row>
    <row r="1808" spans="1:2">
      <c r="A1808" t="s">
        <v>3932</v>
      </c>
      <c r="B1808">
        <v>6.8</v>
      </c>
    </row>
    <row r="1809" spans="1:2">
      <c r="A1809" t="s">
        <v>3036</v>
      </c>
      <c r="B1809">
        <v>3.6</v>
      </c>
    </row>
    <row r="1810" spans="1:2">
      <c r="A1810" t="s">
        <v>2125</v>
      </c>
      <c r="B1810">
        <v>6.7</v>
      </c>
    </row>
    <row r="1811" spans="1:2">
      <c r="A1811" t="s">
        <v>422</v>
      </c>
      <c r="B1811">
        <v>6.3</v>
      </c>
    </row>
    <row r="1812" spans="1:2">
      <c r="A1812" t="s">
        <v>9193</v>
      </c>
      <c r="B1812">
        <v>6.4</v>
      </c>
    </row>
    <row r="1813" spans="1:2">
      <c r="A1813" t="s">
        <v>4833</v>
      </c>
      <c r="B1813">
        <v>6.4</v>
      </c>
    </row>
    <row r="1814" spans="1:2">
      <c r="A1814" t="s">
        <v>2527</v>
      </c>
      <c r="B1814">
        <v>5.7</v>
      </c>
    </row>
    <row r="1815" spans="1:2">
      <c r="A1815" t="s">
        <v>4075</v>
      </c>
      <c r="B1815">
        <v>6.2</v>
      </c>
    </row>
    <row r="1816" spans="1:2">
      <c r="A1816" t="s">
        <v>2850</v>
      </c>
      <c r="B1816">
        <v>6.6</v>
      </c>
    </row>
    <row r="1817" spans="1:2">
      <c r="A1817" t="s">
        <v>1752</v>
      </c>
      <c r="B1817">
        <v>5.2</v>
      </c>
    </row>
    <row r="1818" spans="1:2">
      <c r="A1818" t="s">
        <v>9218</v>
      </c>
      <c r="B1818">
        <v>6.1</v>
      </c>
    </row>
    <row r="1819" spans="1:2">
      <c r="A1819" t="s">
        <v>1681</v>
      </c>
      <c r="B1819">
        <v>7.1</v>
      </c>
    </row>
    <row r="1820" spans="1:2">
      <c r="A1820" t="s">
        <v>1415</v>
      </c>
      <c r="B1820">
        <v>7.2</v>
      </c>
    </row>
    <row r="1821" spans="1:2">
      <c r="A1821" t="s">
        <v>2142</v>
      </c>
      <c r="B1821">
        <v>6.5</v>
      </c>
    </row>
    <row r="1822" spans="1:2">
      <c r="A1822" t="s">
        <v>1752</v>
      </c>
      <c r="B1822">
        <v>6</v>
      </c>
    </row>
    <row r="1823" spans="1:2">
      <c r="A1823" t="s">
        <v>1752</v>
      </c>
      <c r="B1823">
        <v>7</v>
      </c>
    </row>
    <row r="1824" spans="1:2">
      <c r="A1824" t="s">
        <v>1415</v>
      </c>
      <c r="B1824">
        <v>7</v>
      </c>
    </row>
    <row r="1825" spans="1:2">
      <c r="A1825" t="s">
        <v>4042</v>
      </c>
      <c r="B1825">
        <v>7.5</v>
      </c>
    </row>
    <row r="1826" spans="1:2">
      <c r="A1826" t="s">
        <v>3171</v>
      </c>
      <c r="B1826">
        <v>6.6</v>
      </c>
    </row>
    <row r="1827" spans="1:2">
      <c r="A1827" t="s">
        <v>1671</v>
      </c>
      <c r="B1827">
        <v>8.8000000000000007</v>
      </c>
    </row>
    <row r="1828" spans="1:2">
      <c r="A1828" t="s">
        <v>1961</v>
      </c>
      <c r="B1828">
        <v>7.4</v>
      </c>
    </row>
    <row r="1829" spans="1:2">
      <c r="A1829" t="s">
        <v>852</v>
      </c>
      <c r="B1829">
        <v>6.5</v>
      </c>
    </row>
    <row r="1830" spans="1:2">
      <c r="A1830" t="s">
        <v>5544</v>
      </c>
      <c r="B1830">
        <v>6.2</v>
      </c>
    </row>
    <row r="1831" spans="1:2">
      <c r="A1831" t="s">
        <v>9275</v>
      </c>
      <c r="B1831">
        <v>7.8</v>
      </c>
    </row>
    <row r="1832" spans="1:2">
      <c r="A1832" t="s">
        <v>3458</v>
      </c>
      <c r="B1832">
        <v>5.2</v>
      </c>
    </row>
    <row r="1833" spans="1:2">
      <c r="A1833" t="s">
        <v>9193</v>
      </c>
      <c r="B1833">
        <v>6.5</v>
      </c>
    </row>
    <row r="1834" spans="1:2">
      <c r="A1834" t="s">
        <v>1415</v>
      </c>
      <c r="B1834">
        <v>6.5</v>
      </c>
    </row>
    <row r="1835" spans="1:2">
      <c r="A1835" t="s">
        <v>9291</v>
      </c>
      <c r="B1835">
        <v>5.2</v>
      </c>
    </row>
    <row r="1836" spans="1:2">
      <c r="A1836" t="s">
        <v>9297</v>
      </c>
      <c r="B1836">
        <v>7.2</v>
      </c>
    </row>
    <row r="1837" spans="1:2">
      <c r="A1837" t="s">
        <v>4075</v>
      </c>
      <c r="B1837">
        <v>7.1</v>
      </c>
    </row>
    <row r="1838" spans="1:2">
      <c r="A1838" t="s">
        <v>9306</v>
      </c>
      <c r="B1838">
        <v>4.5</v>
      </c>
    </row>
    <row r="1839" spans="1:2">
      <c r="A1839" t="s">
        <v>1681</v>
      </c>
      <c r="B1839">
        <v>5.7</v>
      </c>
    </row>
    <row r="1840" spans="1:2">
      <c r="A1840" t="s">
        <v>3277</v>
      </c>
      <c r="B1840">
        <v>6</v>
      </c>
    </row>
    <row r="1841" spans="1:2">
      <c r="A1841" t="s">
        <v>2215</v>
      </c>
      <c r="B1841">
        <v>6.4</v>
      </c>
    </row>
    <row r="1842" spans="1:2">
      <c r="A1842" t="s">
        <v>1681</v>
      </c>
      <c r="B1842">
        <v>5.2</v>
      </c>
    </row>
    <row r="1843" spans="1:2">
      <c r="A1843" t="s">
        <v>9328</v>
      </c>
      <c r="B1843">
        <v>4.3</v>
      </c>
    </row>
    <row r="1844" spans="1:2">
      <c r="A1844" t="s">
        <v>2125</v>
      </c>
      <c r="B1844">
        <v>6.1</v>
      </c>
    </row>
    <row r="1845" spans="1:2">
      <c r="A1845" t="s">
        <v>7406</v>
      </c>
      <c r="B1845">
        <v>6.3</v>
      </c>
    </row>
    <row r="1846" spans="1:2">
      <c r="A1846" t="s">
        <v>9343</v>
      </c>
      <c r="B1846">
        <v>6.8</v>
      </c>
    </row>
    <row r="1847" spans="1:2">
      <c r="A1847" t="s">
        <v>1681</v>
      </c>
      <c r="B1847">
        <v>4</v>
      </c>
    </row>
    <row r="1848" spans="1:2">
      <c r="A1848" t="s">
        <v>9353</v>
      </c>
      <c r="B1848">
        <v>5.2</v>
      </c>
    </row>
    <row r="1849" spans="1:2">
      <c r="A1849" t="s">
        <v>1644</v>
      </c>
      <c r="B1849">
        <v>6.5</v>
      </c>
    </row>
    <row r="1850" spans="1:2">
      <c r="A1850" t="s">
        <v>3277</v>
      </c>
      <c r="B1850">
        <v>7.5</v>
      </c>
    </row>
    <row r="1851" spans="1:2">
      <c r="A1851" t="s">
        <v>3409</v>
      </c>
      <c r="B1851">
        <v>7.1</v>
      </c>
    </row>
    <row r="1852" spans="1:2">
      <c r="A1852" t="s">
        <v>9105</v>
      </c>
      <c r="B1852">
        <v>6.9</v>
      </c>
    </row>
    <row r="1853" spans="1:2">
      <c r="A1853" t="s">
        <v>3409</v>
      </c>
      <c r="B1853">
        <v>8</v>
      </c>
    </row>
    <row r="1854" spans="1:2">
      <c r="A1854" t="s">
        <v>3409</v>
      </c>
      <c r="B1854">
        <v>8.1999999999999993</v>
      </c>
    </row>
    <row r="1855" spans="1:2">
      <c r="A1855" t="s">
        <v>5940</v>
      </c>
      <c r="B1855">
        <v>6.4</v>
      </c>
    </row>
    <row r="1856" spans="1:2">
      <c r="A1856" t="s">
        <v>59</v>
      </c>
      <c r="B1856">
        <v>7.9</v>
      </c>
    </row>
    <row r="1857" spans="1:2">
      <c r="A1857" t="s">
        <v>214</v>
      </c>
      <c r="B1857">
        <v>6.7</v>
      </c>
    </row>
    <row r="1858" spans="1:2">
      <c r="A1858" t="s">
        <v>9397</v>
      </c>
      <c r="B1858">
        <v>6.1</v>
      </c>
    </row>
    <row r="1859" spans="1:2">
      <c r="A1859" t="s">
        <v>5940</v>
      </c>
      <c r="B1859">
        <v>8.9</v>
      </c>
    </row>
    <row r="1860" spans="1:2">
      <c r="A1860" t="s">
        <v>3409</v>
      </c>
      <c r="B1860">
        <v>8.1</v>
      </c>
    </row>
    <row r="1861" spans="1:2">
      <c r="A1861" t="s">
        <v>3581</v>
      </c>
      <c r="B1861">
        <v>6.2</v>
      </c>
    </row>
    <row r="1862" spans="1:2">
      <c r="A1862" t="s">
        <v>9414</v>
      </c>
      <c r="B1862">
        <v>4.9000000000000004</v>
      </c>
    </row>
    <row r="1863" spans="1:2">
      <c r="A1863" t="s">
        <v>9420</v>
      </c>
      <c r="B1863">
        <v>5.4</v>
      </c>
    </row>
    <row r="1864" spans="1:2">
      <c r="A1864" t="s">
        <v>4904</v>
      </c>
      <c r="B1864">
        <v>5.8</v>
      </c>
    </row>
    <row r="1865" spans="1:2">
      <c r="A1865" t="s">
        <v>3409</v>
      </c>
      <c r="B1865">
        <v>4.7</v>
      </c>
    </row>
    <row r="1866" spans="1:2">
      <c r="A1866" t="s">
        <v>478</v>
      </c>
      <c r="B1866">
        <v>6</v>
      </c>
    </row>
    <row r="1867" spans="1:2">
      <c r="A1867" t="s">
        <v>3446</v>
      </c>
      <c r="B1867">
        <v>7</v>
      </c>
    </row>
    <row r="1868" spans="1:2">
      <c r="A1868" t="s">
        <v>3036</v>
      </c>
      <c r="B1868">
        <v>6</v>
      </c>
    </row>
    <row r="1869" spans="1:2">
      <c r="A1869" t="s">
        <v>2125</v>
      </c>
      <c r="B1869">
        <v>7.9</v>
      </c>
    </row>
    <row r="1870" spans="1:2">
      <c r="A1870" t="s">
        <v>2125</v>
      </c>
      <c r="B1870">
        <v>8.1</v>
      </c>
    </row>
    <row r="1871" spans="1:2">
      <c r="A1871" t="s">
        <v>5710</v>
      </c>
      <c r="B1871">
        <v>6.2</v>
      </c>
    </row>
    <row r="1872" spans="1:2">
      <c r="A1872" t="s">
        <v>1415</v>
      </c>
      <c r="B1872">
        <v>6.7</v>
      </c>
    </row>
    <row r="1873" spans="1:2">
      <c r="A1873" t="s">
        <v>214</v>
      </c>
      <c r="B1873">
        <v>7.3</v>
      </c>
    </row>
    <row r="1874" spans="1:2">
      <c r="A1874" t="s">
        <v>1671</v>
      </c>
      <c r="B1874">
        <v>4.5999999999999996</v>
      </c>
    </row>
    <row r="1875" spans="1:2">
      <c r="A1875" t="s">
        <v>3057</v>
      </c>
      <c r="B1875">
        <v>6.1</v>
      </c>
    </row>
    <row r="1876" spans="1:2">
      <c r="A1876" t="s">
        <v>1681</v>
      </c>
      <c r="B1876">
        <v>6.2</v>
      </c>
    </row>
    <row r="1877" spans="1:2">
      <c r="A1877" t="s">
        <v>9484</v>
      </c>
      <c r="B1877">
        <v>7.8</v>
      </c>
    </row>
    <row r="1878" spans="1:2">
      <c r="A1878" t="s">
        <v>334</v>
      </c>
      <c r="B1878">
        <v>6.1</v>
      </c>
    </row>
    <row r="1879" spans="1:2">
      <c r="A1879" t="s">
        <v>9492</v>
      </c>
      <c r="B1879">
        <v>7.6</v>
      </c>
    </row>
    <row r="1880" spans="1:2">
      <c r="A1880" t="s">
        <v>6403</v>
      </c>
      <c r="B1880">
        <v>5.8</v>
      </c>
    </row>
    <row r="1881" spans="1:2">
      <c r="A1881" t="s">
        <v>214</v>
      </c>
      <c r="B1881">
        <v>6.5</v>
      </c>
    </row>
    <row r="1882" spans="1:2">
      <c r="A1882" t="s">
        <v>548</v>
      </c>
      <c r="B1882">
        <v>7.2</v>
      </c>
    </row>
    <row r="1883" spans="1:2">
      <c r="A1883" t="s">
        <v>9512</v>
      </c>
      <c r="B1883">
        <v>7.8</v>
      </c>
    </row>
    <row r="1884" spans="1:2">
      <c r="A1884" t="s">
        <v>2527</v>
      </c>
      <c r="B1884">
        <v>4.7</v>
      </c>
    </row>
    <row r="1885" spans="1:2">
      <c r="A1885" t="s">
        <v>712</v>
      </c>
      <c r="B1885">
        <v>6.8</v>
      </c>
    </row>
    <row r="1886" spans="1:2">
      <c r="A1886" t="s">
        <v>6132</v>
      </c>
      <c r="B1886">
        <v>5.9</v>
      </c>
    </row>
    <row r="1887" spans="1:2">
      <c r="A1887" t="s">
        <v>1671</v>
      </c>
      <c r="B1887">
        <v>7.2</v>
      </c>
    </row>
    <row r="1888" spans="1:2">
      <c r="A1888" t="s">
        <v>1726</v>
      </c>
      <c r="B1888">
        <v>8.6999999999999993</v>
      </c>
    </row>
    <row r="1889" spans="1:2">
      <c r="A1889" t="s">
        <v>9536</v>
      </c>
      <c r="B1889">
        <v>5</v>
      </c>
    </row>
    <row r="1890" spans="1:2">
      <c r="A1890" t="s">
        <v>515</v>
      </c>
      <c r="B1890">
        <v>6.6</v>
      </c>
    </row>
    <row r="1891" spans="1:2">
      <c r="A1891" t="s">
        <v>1935</v>
      </c>
      <c r="B1891">
        <v>8.3000000000000007</v>
      </c>
    </row>
    <row r="1892" spans="1:2">
      <c r="A1892" t="s">
        <v>1374</v>
      </c>
      <c r="B1892">
        <v>6.7</v>
      </c>
    </row>
    <row r="1893" spans="1:2">
      <c r="A1893" t="s">
        <v>5940</v>
      </c>
      <c r="B1893">
        <v>7.8</v>
      </c>
    </row>
    <row r="1894" spans="1:2">
      <c r="A1894" t="s">
        <v>464</v>
      </c>
      <c r="B1894">
        <v>6.5</v>
      </c>
    </row>
    <row r="1895" spans="1:2">
      <c r="A1895" t="s">
        <v>422</v>
      </c>
      <c r="B1895">
        <v>6.1</v>
      </c>
    </row>
    <row r="1896" spans="1:2">
      <c r="A1896" t="s">
        <v>3409</v>
      </c>
      <c r="B1896">
        <v>8.1</v>
      </c>
    </row>
    <row r="1897" spans="1:2">
      <c r="A1897" t="s">
        <v>271</v>
      </c>
      <c r="B1897">
        <v>5.2</v>
      </c>
    </row>
    <row r="1898" spans="1:2">
      <c r="A1898" t="s">
        <v>829</v>
      </c>
      <c r="B1898">
        <v>5.6</v>
      </c>
    </row>
    <row r="1899" spans="1:2">
      <c r="A1899" t="s">
        <v>2136</v>
      </c>
      <c r="B1899">
        <v>5.8</v>
      </c>
    </row>
    <row r="1900" spans="1:2">
      <c r="A1900" t="s">
        <v>9105</v>
      </c>
      <c r="B1900">
        <v>6.6</v>
      </c>
    </row>
    <row r="1901" spans="1:2">
      <c r="A1901" t="s">
        <v>464</v>
      </c>
      <c r="B1901">
        <v>6.6</v>
      </c>
    </row>
    <row r="1902" spans="1:2">
      <c r="A1902" t="s">
        <v>1681</v>
      </c>
      <c r="B1902">
        <v>5.5</v>
      </c>
    </row>
    <row r="1903" spans="1:2">
      <c r="A1903" t="s">
        <v>1671</v>
      </c>
      <c r="B1903">
        <v>5.5</v>
      </c>
    </row>
    <row r="1904" spans="1:2">
      <c r="A1904" t="s">
        <v>1634</v>
      </c>
      <c r="B1904">
        <v>7</v>
      </c>
    </row>
    <row r="1905" spans="1:2">
      <c r="A1905" t="s">
        <v>5499</v>
      </c>
      <c r="B1905">
        <v>6.5</v>
      </c>
    </row>
    <row r="1906" spans="1:2">
      <c r="A1906" t="s">
        <v>9105</v>
      </c>
      <c r="B1906">
        <v>5.8</v>
      </c>
    </row>
    <row r="1907" spans="1:2">
      <c r="A1907" t="s">
        <v>6403</v>
      </c>
      <c r="B1907">
        <v>5.6</v>
      </c>
    </row>
    <row r="1908" spans="1:2">
      <c r="A1908" t="s">
        <v>1681</v>
      </c>
      <c r="B1908">
        <v>5.6</v>
      </c>
    </row>
    <row r="1909" spans="1:2">
      <c r="A1909" t="s">
        <v>464</v>
      </c>
      <c r="B1909">
        <v>5.8</v>
      </c>
    </row>
    <row r="1910" spans="1:2">
      <c r="A1910" t="s">
        <v>214</v>
      </c>
      <c r="B1910">
        <v>7.6</v>
      </c>
    </row>
    <row r="1911" spans="1:2">
      <c r="A1911" t="s">
        <v>1681</v>
      </c>
      <c r="B1911">
        <v>6.4</v>
      </c>
    </row>
    <row r="1912" spans="1:2">
      <c r="A1912" t="s">
        <v>3057</v>
      </c>
      <c r="B1912">
        <v>6.3</v>
      </c>
    </row>
    <row r="1913" spans="1:2">
      <c r="A1913" t="s">
        <v>5782</v>
      </c>
      <c r="B1913">
        <v>4.5999999999999996</v>
      </c>
    </row>
    <row r="1914" spans="1:2">
      <c r="A1914" t="s">
        <v>2125</v>
      </c>
      <c r="B1914">
        <v>6.5</v>
      </c>
    </row>
    <row r="1915" spans="1:2">
      <c r="A1915" t="s">
        <v>6199</v>
      </c>
      <c r="B1915">
        <v>7.5</v>
      </c>
    </row>
    <row r="1916" spans="1:2">
      <c r="A1916" t="s">
        <v>5940</v>
      </c>
      <c r="B1916">
        <v>7.5</v>
      </c>
    </row>
    <row r="1917" spans="1:2">
      <c r="A1917" t="s">
        <v>9661</v>
      </c>
      <c r="B1917">
        <v>5.3</v>
      </c>
    </row>
    <row r="1918" spans="1:2">
      <c r="A1918" t="s">
        <v>1017</v>
      </c>
      <c r="B1918">
        <v>7.5</v>
      </c>
    </row>
    <row r="1919" spans="1:2">
      <c r="A1919" t="s">
        <v>9676</v>
      </c>
      <c r="B1919">
        <v>3.3</v>
      </c>
    </row>
    <row r="1920" spans="1:2">
      <c r="A1920" t="s">
        <v>1671</v>
      </c>
      <c r="B1920">
        <v>5.7</v>
      </c>
    </row>
    <row r="1921" spans="1:2">
      <c r="A1921" t="s">
        <v>9689</v>
      </c>
      <c r="B1921">
        <v>3.5</v>
      </c>
    </row>
    <row r="1922" spans="1:2">
      <c r="A1922" t="s">
        <v>1935</v>
      </c>
      <c r="B1922">
        <v>9.3000000000000007</v>
      </c>
    </row>
    <row r="1923" spans="1:2">
      <c r="A1923" t="s">
        <v>9696</v>
      </c>
      <c r="B1923">
        <v>4.8</v>
      </c>
    </row>
    <row r="1924" spans="1:2">
      <c r="A1924" t="s">
        <v>3913</v>
      </c>
      <c r="B1924">
        <v>6.9</v>
      </c>
    </row>
    <row r="1925" spans="1:2">
      <c r="A1925" t="s">
        <v>2125</v>
      </c>
      <c r="B1925">
        <v>6</v>
      </c>
    </row>
    <row r="1926" spans="1:2">
      <c r="A1926" t="s">
        <v>3409</v>
      </c>
      <c r="B1926">
        <v>7.3</v>
      </c>
    </row>
    <row r="1927" spans="1:2">
      <c r="A1927" t="s">
        <v>7445</v>
      </c>
      <c r="B1927">
        <v>6</v>
      </c>
    </row>
    <row r="1928" spans="1:2">
      <c r="A1928" t="s">
        <v>1415</v>
      </c>
      <c r="B1928">
        <v>6.6</v>
      </c>
    </row>
    <row r="1929" spans="1:2">
      <c r="A1929" t="s">
        <v>9728</v>
      </c>
      <c r="B1929">
        <v>7.5</v>
      </c>
    </row>
    <row r="1930" spans="1:2">
      <c r="A1930" t="s">
        <v>3794</v>
      </c>
      <c r="B1930">
        <v>6.9</v>
      </c>
    </row>
    <row r="1931" spans="1:2">
      <c r="A1931" t="s">
        <v>1415</v>
      </c>
      <c r="B1931">
        <v>6.8</v>
      </c>
    </row>
    <row r="1932" spans="1:2">
      <c r="A1932" t="s">
        <v>2966</v>
      </c>
      <c r="B1932">
        <v>8.3000000000000007</v>
      </c>
    </row>
    <row r="1933" spans="1:2">
      <c r="A1933" t="s">
        <v>5605</v>
      </c>
      <c r="B1933">
        <v>6.3</v>
      </c>
    </row>
    <row r="1934" spans="1:2">
      <c r="A1934" t="s">
        <v>1120</v>
      </c>
      <c r="B1934">
        <v>6.4</v>
      </c>
    </row>
    <row r="1935" spans="1:2">
      <c r="A1935" t="s">
        <v>9754</v>
      </c>
      <c r="B1935">
        <v>5.6</v>
      </c>
    </row>
    <row r="1936" spans="1:2">
      <c r="A1936" t="s">
        <v>334</v>
      </c>
      <c r="B1936">
        <v>6.3</v>
      </c>
    </row>
    <row r="1937" spans="1:2">
      <c r="A1937" t="s">
        <v>9762</v>
      </c>
      <c r="B1937">
        <v>7.3</v>
      </c>
    </row>
    <row r="1938" spans="1:2">
      <c r="A1938" t="s">
        <v>1671</v>
      </c>
      <c r="B1938">
        <v>6.6</v>
      </c>
    </row>
    <row r="1939" spans="1:2">
      <c r="A1939" t="s">
        <v>334</v>
      </c>
      <c r="B1939">
        <v>4.5999999999999996</v>
      </c>
    </row>
    <row r="1940" spans="1:2">
      <c r="A1940" t="s">
        <v>9780</v>
      </c>
      <c r="B1940">
        <v>5.0999999999999996</v>
      </c>
    </row>
    <row r="1941" spans="1:2">
      <c r="A1941" t="s">
        <v>3409</v>
      </c>
      <c r="B1941">
        <v>5.6</v>
      </c>
    </row>
    <row r="1942" spans="1:2">
      <c r="A1942" t="s">
        <v>9790</v>
      </c>
      <c r="B1942">
        <v>5.3</v>
      </c>
    </row>
    <row r="1943" spans="1:2">
      <c r="A1943" t="s">
        <v>2298</v>
      </c>
      <c r="B1943">
        <v>7.5</v>
      </c>
    </row>
    <row r="1944" spans="1:2">
      <c r="A1944" t="s">
        <v>3353</v>
      </c>
      <c r="B1944">
        <v>5.6</v>
      </c>
    </row>
    <row r="1945" spans="1:2">
      <c r="A1945" t="s">
        <v>6403</v>
      </c>
      <c r="B1945">
        <v>5.9</v>
      </c>
    </row>
    <row r="1946" spans="1:2">
      <c r="A1946" t="s">
        <v>1415</v>
      </c>
      <c r="B1946">
        <v>4.7</v>
      </c>
    </row>
    <row r="1947" spans="1:2">
      <c r="A1947" t="s">
        <v>3030</v>
      </c>
      <c r="B1947">
        <v>4.8</v>
      </c>
    </row>
    <row r="1948" spans="1:2">
      <c r="A1948" t="s">
        <v>1415</v>
      </c>
      <c r="B1948">
        <v>6.8</v>
      </c>
    </row>
    <row r="1949" spans="1:2">
      <c r="A1949" t="s">
        <v>2689</v>
      </c>
      <c r="B1949">
        <v>5.4</v>
      </c>
    </row>
    <row r="1950" spans="1:2">
      <c r="A1950" t="s">
        <v>1009</v>
      </c>
      <c r="B1950">
        <v>5.0999999999999996</v>
      </c>
    </row>
    <row r="1951" spans="1:2">
      <c r="A1951" t="s">
        <v>9838</v>
      </c>
      <c r="B1951">
        <v>7</v>
      </c>
    </row>
    <row r="1952" spans="1:2">
      <c r="A1952" t="s">
        <v>1671</v>
      </c>
      <c r="B1952">
        <v>6.7</v>
      </c>
    </row>
    <row r="1953" spans="1:2">
      <c r="A1953" t="s">
        <v>5544</v>
      </c>
      <c r="B1953">
        <v>4</v>
      </c>
    </row>
    <row r="1954" spans="1:2">
      <c r="A1954" t="s">
        <v>3409</v>
      </c>
      <c r="B1954">
        <v>7.3</v>
      </c>
    </row>
    <row r="1955" spans="1:2">
      <c r="A1955" t="s">
        <v>3794</v>
      </c>
      <c r="B1955">
        <v>6.8</v>
      </c>
    </row>
    <row r="1956" spans="1:2">
      <c r="A1956" t="s">
        <v>2208</v>
      </c>
      <c r="B1956">
        <v>6.1</v>
      </c>
    </row>
    <row r="1957" spans="1:2">
      <c r="A1957" t="s">
        <v>9866</v>
      </c>
      <c r="B1957">
        <v>7.2</v>
      </c>
    </row>
    <row r="1958" spans="1:2">
      <c r="A1958" t="s">
        <v>9871</v>
      </c>
      <c r="B1958">
        <v>7</v>
      </c>
    </row>
    <row r="1959" spans="1:2">
      <c r="A1959" t="s">
        <v>1634</v>
      </c>
      <c r="B1959">
        <v>7.1</v>
      </c>
    </row>
    <row r="1960" spans="1:2">
      <c r="A1960" t="s">
        <v>5940</v>
      </c>
      <c r="B1960">
        <v>6.9</v>
      </c>
    </row>
    <row r="1961" spans="1:2">
      <c r="A1961" t="s">
        <v>2407</v>
      </c>
      <c r="B1961">
        <v>7.3</v>
      </c>
    </row>
    <row r="1962" spans="1:2">
      <c r="A1962" t="s">
        <v>1681</v>
      </c>
      <c r="B1962">
        <v>6.3</v>
      </c>
    </row>
    <row r="1963" spans="1:2">
      <c r="A1963" t="s">
        <v>3794</v>
      </c>
      <c r="B1963">
        <v>8.1999999999999993</v>
      </c>
    </row>
    <row r="1964" spans="1:2">
      <c r="A1964" t="s">
        <v>9898</v>
      </c>
      <c r="B1964">
        <v>7.1</v>
      </c>
    </row>
    <row r="1965" spans="1:2">
      <c r="A1965" t="s">
        <v>1961</v>
      </c>
      <c r="B1965">
        <v>7.7</v>
      </c>
    </row>
    <row r="1966" spans="1:2">
      <c r="A1966" t="s">
        <v>3396</v>
      </c>
      <c r="B1966">
        <v>6.5</v>
      </c>
    </row>
    <row r="1967" spans="1:2">
      <c r="A1967" t="s">
        <v>9910</v>
      </c>
      <c r="B1967">
        <v>4.9000000000000004</v>
      </c>
    </row>
    <row r="1968" spans="1:2">
      <c r="A1968" t="s">
        <v>1924</v>
      </c>
      <c r="B1968">
        <v>6.4</v>
      </c>
    </row>
    <row r="1969" spans="1:2">
      <c r="A1969" t="s">
        <v>5544</v>
      </c>
      <c r="B1969">
        <v>5.9</v>
      </c>
    </row>
    <row r="1970" spans="1:2">
      <c r="A1970" t="s">
        <v>1415</v>
      </c>
      <c r="B1970">
        <v>6.2</v>
      </c>
    </row>
    <row r="1971" spans="1:2">
      <c r="A1971" t="s">
        <v>923</v>
      </c>
      <c r="B1971">
        <v>5.8</v>
      </c>
    </row>
    <row r="1972" spans="1:2">
      <c r="A1972" t="s">
        <v>2527</v>
      </c>
      <c r="B1972">
        <v>6.7</v>
      </c>
    </row>
    <row r="1973" spans="1:2">
      <c r="A1973" t="s">
        <v>464</v>
      </c>
      <c r="B1973">
        <v>5.9</v>
      </c>
    </row>
    <row r="1974" spans="1:2">
      <c r="A1974" t="s">
        <v>7043</v>
      </c>
      <c r="B1974">
        <v>7.3</v>
      </c>
    </row>
    <row r="1975" spans="1:2">
      <c r="A1975" t="s">
        <v>173</v>
      </c>
      <c r="B1975">
        <v>4.8</v>
      </c>
    </row>
    <row r="1976" spans="1:2">
      <c r="A1976" t="s">
        <v>3554</v>
      </c>
      <c r="B1976">
        <v>4.0999999999999996</v>
      </c>
    </row>
    <row r="1977" spans="1:2">
      <c r="A1977" t="s">
        <v>1681</v>
      </c>
      <c r="B1977">
        <v>4.9000000000000004</v>
      </c>
    </row>
    <row r="1978" spans="1:2">
      <c r="A1978" t="s">
        <v>1634</v>
      </c>
      <c r="B1978">
        <v>7.9</v>
      </c>
    </row>
    <row r="1979" spans="1:2">
      <c r="A1979" t="s">
        <v>1904</v>
      </c>
      <c r="B1979">
        <v>5.2</v>
      </c>
    </row>
    <row r="1980" spans="1:2">
      <c r="A1980" t="s">
        <v>1009</v>
      </c>
      <c r="B1980">
        <v>4.0999999999999996</v>
      </c>
    </row>
    <row r="1981" spans="1:2">
      <c r="A1981" t="s">
        <v>2202</v>
      </c>
      <c r="B1981">
        <v>6.6</v>
      </c>
    </row>
    <row r="1982" spans="1:2">
      <c r="A1982" t="s">
        <v>9984</v>
      </c>
      <c r="B1982">
        <v>2.9</v>
      </c>
    </row>
    <row r="1983" spans="1:2">
      <c r="A1983" t="s">
        <v>2527</v>
      </c>
      <c r="B1983">
        <v>7.2</v>
      </c>
    </row>
    <row r="1984" spans="1:2">
      <c r="A1984" t="s">
        <v>2142</v>
      </c>
      <c r="B1984">
        <v>6.5</v>
      </c>
    </row>
    <row r="1985" spans="1:2">
      <c r="A1985" t="s">
        <v>1266</v>
      </c>
      <c r="B1985">
        <v>6.8</v>
      </c>
    </row>
    <row r="1986" spans="1:2">
      <c r="A1986" t="s">
        <v>1634</v>
      </c>
      <c r="B1986">
        <v>7.2</v>
      </c>
    </row>
    <row r="1987" spans="1:2">
      <c r="A1987" t="s">
        <v>3409</v>
      </c>
      <c r="B1987">
        <v>6.8</v>
      </c>
    </row>
    <row r="1988" spans="1:2">
      <c r="A1988" t="s">
        <v>10013</v>
      </c>
      <c r="B1988">
        <v>7.8</v>
      </c>
    </row>
    <row r="1989" spans="1:2">
      <c r="A1989" t="s">
        <v>1935</v>
      </c>
      <c r="B1989">
        <v>6.7</v>
      </c>
    </row>
    <row r="1990" spans="1:2">
      <c r="A1990" t="s">
        <v>2831</v>
      </c>
      <c r="B1990">
        <v>6.1</v>
      </c>
    </row>
    <row r="1991" spans="1:2">
      <c r="A1991" t="s">
        <v>2527</v>
      </c>
      <c r="B1991">
        <v>7.1</v>
      </c>
    </row>
    <row r="1992" spans="1:2">
      <c r="A1992" t="s">
        <v>4479</v>
      </c>
      <c r="B1992">
        <v>5.7</v>
      </c>
    </row>
    <row r="1993" spans="1:2">
      <c r="A1993" t="s">
        <v>3254</v>
      </c>
      <c r="B1993">
        <v>2.9</v>
      </c>
    </row>
    <row r="1994" spans="1:2">
      <c r="A1994" t="s">
        <v>471</v>
      </c>
      <c r="B1994">
        <v>5.2</v>
      </c>
    </row>
    <row r="1995" spans="1:2">
      <c r="A1995" t="s">
        <v>2125</v>
      </c>
      <c r="B1995">
        <v>5.3</v>
      </c>
    </row>
    <row r="1996" spans="1:2">
      <c r="A1996" t="s">
        <v>10053</v>
      </c>
      <c r="B1996">
        <v>6.2</v>
      </c>
    </row>
    <row r="1997" spans="1:2">
      <c r="A1997" t="s">
        <v>1017</v>
      </c>
      <c r="B1997">
        <v>7.3</v>
      </c>
    </row>
    <row r="1998" spans="1:2">
      <c r="A1998" t="s">
        <v>777</v>
      </c>
      <c r="B1998">
        <v>6.5</v>
      </c>
    </row>
    <row r="1999" spans="1:2">
      <c r="A1999" t="s">
        <v>59</v>
      </c>
      <c r="B1999">
        <v>4.0999999999999996</v>
      </c>
    </row>
    <row r="2000" spans="1:2">
      <c r="A2000" t="s">
        <v>214</v>
      </c>
      <c r="B2000">
        <v>7.7</v>
      </c>
    </row>
    <row r="2001" spans="1:2">
      <c r="A2001" t="s">
        <v>7043</v>
      </c>
      <c r="B2001">
        <v>6.1</v>
      </c>
    </row>
    <row r="2002" spans="1:2">
      <c r="A2002" t="s">
        <v>1875</v>
      </c>
      <c r="B2002">
        <v>7.3</v>
      </c>
    </row>
    <row r="2003" spans="1:2">
      <c r="A2003" t="s">
        <v>3794</v>
      </c>
      <c r="B2003">
        <v>7.2</v>
      </c>
    </row>
    <row r="2004" spans="1:2">
      <c r="A2004" t="s">
        <v>5103</v>
      </c>
      <c r="B2004">
        <v>6.1</v>
      </c>
    </row>
    <row r="2005" spans="1:2">
      <c r="A2005" t="s">
        <v>10088</v>
      </c>
      <c r="B2005">
        <v>5.8</v>
      </c>
    </row>
    <row r="2006" spans="1:2">
      <c r="A2006" t="s">
        <v>1681</v>
      </c>
      <c r="B2006">
        <v>5.7</v>
      </c>
    </row>
    <row r="2007" spans="1:2">
      <c r="A2007" t="s">
        <v>1009</v>
      </c>
      <c r="B2007">
        <v>6.7</v>
      </c>
    </row>
    <row r="2008" spans="1:2">
      <c r="A2008" t="s">
        <v>7837</v>
      </c>
      <c r="B2008">
        <v>6.5</v>
      </c>
    </row>
    <row r="2009" spans="1:2">
      <c r="A2009" t="s">
        <v>1671</v>
      </c>
      <c r="B2009">
        <v>7.2</v>
      </c>
    </row>
    <row r="2010" spans="1:2">
      <c r="A2010" t="s">
        <v>7901</v>
      </c>
      <c r="B2010">
        <v>7.6</v>
      </c>
    </row>
    <row r="2011" spans="1:2">
      <c r="A2011" t="s">
        <v>5103</v>
      </c>
      <c r="B2011">
        <v>4.5999999999999996</v>
      </c>
    </row>
    <row r="2012" spans="1:2">
      <c r="A2012" t="s">
        <v>1415</v>
      </c>
      <c r="B2012">
        <v>6.9</v>
      </c>
    </row>
    <row r="2013" spans="1:2">
      <c r="A2013" t="s">
        <v>1681</v>
      </c>
      <c r="B2013">
        <v>6.6</v>
      </c>
    </row>
    <row r="2014" spans="1:2">
      <c r="A2014" t="s">
        <v>9193</v>
      </c>
      <c r="B2014">
        <v>6.3</v>
      </c>
    </row>
    <row r="2015" spans="1:2">
      <c r="A2015" t="s">
        <v>6190</v>
      </c>
      <c r="B2015">
        <v>6.2</v>
      </c>
    </row>
    <row r="2016" spans="1:2">
      <c r="A2016" t="s">
        <v>422</v>
      </c>
      <c r="B2016">
        <v>5.3</v>
      </c>
    </row>
    <row r="2017" spans="1:2">
      <c r="A2017" t="s">
        <v>1544</v>
      </c>
      <c r="B2017">
        <v>7.3</v>
      </c>
    </row>
    <row r="2018" spans="1:2">
      <c r="A2018" t="s">
        <v>1681</v>
      </c>
      <c r="B2018">
        <v>5.6</v>
      </c>
    </row>
    <row r="2019" spans="1:2">
      <c r="A2019" t="s">
        <v>10140</v>
      </c>
      <c r="B2019">
        <v>6.2</v>
      </c>
    </row>
    <row r="2020" spans="1:2">
      <c r="A2020" t="s">
        <v>10147</v>
      </c>
      <c r="B2020">
        <v>5.2</v>
      </c>
    </row>
    <row r="2021" spans="1:2">
      <c r="A2021" t="s">
        <v>3913</v>
      </c>
      <c r="B2021">
        <v>5.3</v>
      </c>
    </row>
    <row r="2022" spans="1:2">
      <c r="A2022" t="s">
        <v>6283</v>
      </c>
      <c r="B2022">
        <v>5.4</v>
      </c>
    </row>
    <row r="2023" spans="1:2">
      <c r="A2023" t="s">
        <v>1681</v>
      </c>
      <c r="B2023">
        <v>4.9000000000000004</v>
      </c>
    </row>
    <row r="2024" spans="1:2">
      <c r="A2024" t="s">
        <v>7579</v>
      </c>
      <c r="B2024">
        <v>5.5</v>
      </c>
    </row>
    <row r="2025" spans="1:2">
      <c r="A2025" t="s">
        <v>6507</v>
      </c>
      <c r="B2025">
        <v>6.7</v>
      </c>
    </row>
    <row r="2026" spans="1:2">
      <c r="A2026" t="s">
        <v>3057</v>
      </c>
      <c r="B2026">
        <v>3.9</v>
      </c>
    </row>
    <row r="2027" spans="1:2">
      <c r="A2027" t="s">
        <v>10178</v>
      </c>
      <c r="B2027">
        <v>7.2</v>
      </c>
    </row>
    <row r="2028" spans="1:2">
      <c r="A2028" t="s">
        <v>214</v>
      </c>
      <c r="B2028">
        <v>5.0999999999999996</v>
      </c>
    </row>
    <row r="2029" spans="1:2">
      <c r="A2029" t="s">
        <v>464</v>
      </c>
      <c r="B2029">
        <v>6.5</v>
      </c>
    </row>
    <row r="2030" spans="1:2">
      <c r="A2030" t="s">
        <v>628</v>
      </c>
      <c r="B2030">
        <v>8.1999999999999993</v>
      </c>
    </row>
    <row r="2031" spans="1:2">
      <c r="A2031" t="s">
        <v>10194</v>
      </c>
      <c r="B2031">
        <v>7.7</v>
      </c>
    </row>
    <row r="2032" spans="1:2">
      <c r="A2032" t="s">
        <v>3913</v>
      </c>
      <c r="B2032">
        <v>6.1</v>
      </c>
    </row>
    <row r="2033" spans="1:2">
      <c r="A2033" t="s">
        <v>31</v>
      </c>
      <c r="B2033">
        <v>8.8000000000000007</v>
      </c>
    </row>
    <row r="2034" spans="1:2">
      <c r="A2034" t="s">
        <v>3554</v>
      </c>
      <c r="B2034">
        <v>6.8</v>
      </c>
    </row>
    <row r="2035" spans="1:2">
      <c r="A2035" t="s">
        <v>1009</v>
      </c>
      <c r="B2035">
        <v>6.8</v>
      </c>
    </row>
    <row r="2036" spans="1:2">
      <c r="A2036" t="s">
        <v>5544</v>
      </c>
      <c r="B2036">
        <v>6.7</v>
      </c>
    </row>
    <row r="2037" spans="1:2">
      <c r="A2037" t="s">
        <v>3409</v>
      </c>
      <c r="B2037">
        <v>7.1</v>
      </c>
    </row>
    <row r="2038" spans="1:2">
      <c r="A2038" t="s">
        <v>10222</v>
      </c>
      <c r="B2038">
        <v>7.1</v>
      </c>
    </row>
    <row r="2039" spans="1:2">
      <c r="A2039" t="s">
        <v>1681</v>
      </c>
      <c r="B2039">
        <v>6.1</v>
      </c>
    </row>
    <row r="2040" spans="1:2">
      <c r="A2040" t="s">
        <v>5499</v>
      </c>
      <c r="B2040">
        <v>8</v>
      </c>
    </row>
    <row r="2041" spans="1:2">
      <c r="A2041" t="s">
        <v>852</v>
      </c>
      <c r="B2041">
        <v>6.6</v>
      </c>
    </row>
    <row r="2042" spans="1:2">
      <c r="A2042" t="s">
        <v>200</v>
      </c>
      <c r="B2042">
        <v>5.4</v>
      </c>
    </row>
    <row r="2043" spans="1:2">
      <c r="A2043" t="s">
        <v>2527</v>
      </c>
      <c r="B2043">
        <v>6.1</v>
      </c>
    </row>
    <row r="2044" spans="1:2">
      <c r="A2044" t="s">
        <v>1009</v>
      </c>
      <c r="B2044">
        <v>5.6</v>
      </c>
    </row>
    <row r="2045" spans="1:2">
      <c r="A2045" t="s">
        <v>59</v>
      </c>
      <c r="B2045">
        <v>5.8</v>
      </c>
    </row>
    <row r="2046" spans="1:2">
      <c r="A2046" t="s">
        <v>8570</v>
      </c>
      <c r="B2046">
        <v>2.8</v>
      </c>
    </row>
    <row r="2047" spans="1:2">
      <c r="A2047" t="s">
        <v>3409</v>
      </c>
      <c r="B2047">
        <v>6.7</v>
      </c>
    </row>
    <row r="2048" spans="1:2">
      <c r="A2048" t="s">
        <v>10270</v>
      </c>
      <c r="B2048">
        <v>5.0999999999999996</v>
      </c>
    </row>
    <row r="2049" spans="1:2">
      <c r="A2049" t="s">
        <v>214</v>
      </c>
      <c r="B2049">
        <v>7.2</v>
      </c>
    </row>
    <row r="2050" spans="1:2">
      <c r="A2050" t="s">
        <v>10280</v>
      </c>
      <c r="B2050">
        <v>6</v>
      </c>
    </row>
    <row r="2051" spans="1:2">
      <c r="A2051" t="s">
        <v>2142</v>
      </c>
      <c r="B2051">
        <v>7.2</v>
      </c>
    </row>
    <row r="2052" spans="1:2">
      <c r="A2052" t="s">
        <v>1544</v>
      </c>
      <c r="B2052">
        <v>6.7</v>
      </c>
    </row>
    <row r="2053" spans="1:2">
      <c r="A2053" t="s">
        <v>1765</v>
      </c>
      <c r="B2053">
        <v>6.3</v>
      </c>
    </row>
    <row r="2054" spans="1:2">
      <c r="A2054" t="s">
        <v>1415</v>
      </c>
      <c r="B2054">
        <v>6.2</v>
      </c>
    </row>
    <row r="2055" spans="1:2">
      <c r="A2055" t="s">
        <v>464</v>
      </c>
      <c r="B2055">
        <v>6.8</v>
      </c>
    </row>
    <row r="2056" spans="1:2">
      <c r="A2056" t="s">
        <v>3409</v>
      </c>
      <c r="B2056">
        <v>6.2</v>
      </c>
    </row>
    <row r="2057" spans="1:2">
      <c r="A2057" t="s">
        <v>10314</v>
      </c>
      <c r="B2057">
        <v>6.9</v>
      </c>
    </row>
    <row r="2058" spans="1:2">
      <c r="A2058" t="s">
        <v>7406</v>
      </c>
      <c r="B2058">
        <v>6.8</v>
      </c>
    </row>
    <row r="2059" spans="1:2">
      <c r="A2059" t="s">
        <v>1875</v>
      </c>
      <c r="B2059">
        <v>7.1</v>
      </c>
    </row>
    <row r="2060" spans="1:2">
      <c r="A2060" t="s">
        <v>3396</v>
      </c>
      <c r="B2060">
        <v>7.1</v>
      </c>
    </row>
    <row r="2061" spans="1:2">
      <c r="A2061" t="s">
        <v>10337</v>
      </c>
      <c r="B2061">
        <v>7</v>
      </c>
    </row>
    <row r="2062" spans="1:2">
      <c r="A2062" t="s">
        <v>1681</v>
      </c>
      <c r="B2062">
        <v>7.1</v>
      </c>
    </row>
    <row r="2063" spans="1:2">
      <c r="A2063" t="s">
        <v>4795</v>
      </c>
      <c r="B2063">
        <v>6.4</v>
      </c>
    </row>
    <row r="2064" spans="1:2">
      <c r="A2064" t="s">
        <v>7963</v>
      </c>
      <c r="B2064">
        <v>7</v>
      </c>
    </row>
    <row r="2065" spans="1:2">
      <c r="A2065" t="s">
        <v>7906</v>
      </c>
      <c r="B2065">
        <v>6.2</v>
      </c>
    </row>
    <row r="2066" spans="1:2">
      <c r="A2066" t="s">
        <v>214</v>
      </c>
      <c r="B2066">
        <v>7.5</v>
      </c>
    </row>
    <row r="2067" spans="1:2">
      <c r="A2067" t="s">
        <v>5482</v>
      </c>
      <c r="B2067">
        <v>4.8</v>
      </c>
    </row>
    <row r="2068" spans="1:2">
      <c r="A2068" t="s">
        <v>5940</v>
      </c>
      <c r="B2068">
        <v>8.1</v>
      </c>
    </row>
    <row r="2069" spans="1:2">
      <c r="A2069" t="s">
        <v>2527</v>
      </c>
      <c r="B2069">
        <v>7.3</v>
      </c>
    </row>
    <row r="2070" spans="1:2">
      <c r="A2070" t="s">
        <v>1120</v>
      </c>
      <c r="B2070">
        <v>5.8</v>
      </c>
    </row>
    <row r="2071" spans="1:2">
      <c r="A2071" t="s">
        <v>3409</v>
      </c>
      <c r="B2071">
        <v>7.6</v>
      </c>
    </row>
    <row r="2072" spans="1:2">
      <c r="A2072" t="s">
        <v>5940</v>
      </c>
      <c r="B2072">
        <v>5.6</v>
      </c>
    </row>
    <row r="2073" spans="1:2">
      <c r="A2073" t="s">
        <v>1364</v>
      </c>
      <c r="B2073">
        <v>7</v>
      </c>
    </row>
    <row r="2074" spans="1:2">
      <c r="A2074" t="s">
        <v>4075</v>
      </c>
      <c r="B2074">
        <v>6.6</v>
      </c>
    </row>
    <row r="2075" spans="1:2">
      <c r="A2075" t="s">
        <v>5316</v>
      </c>
      <c r="B2075">
        <v>6.5</v>
      </c>
    </row>
    <row r="2076" spans="1:2">
      <c r="A2076" t="s">
        <v>6326</v>
      </c>
      <c r="B2076">
        <v>7.4</v>
      </c>
    </row>
    <row r="2077" spans="1:2">
      <c r="A2077" t="s">
        <v>1671</v>
      </c>
      <c r="B2077">
        <v>4.5999999999999996</v>
      </c>
    </row>
    <row r="2078" spans="1:2">
      <c r="A2078" t="s">
        <v>2527</v>
      </c>
      <c r="B2078">
        <v>6.4</v>
      </c>
    </row>
    <row r="2079" spans="1:2">
      <c r="A2079" t="s">
        <v>10413</v>
      </c>
      <c r="B2079">
        <v>6.4</v>
      </c>
    </row>
    <row r="2080" spans="1:2">
      <c r="A2080" t="s">
        <v>4262</v>
      </c>
      <c r="B2080">
        <v>5.9</v>
      </c>
    </row>
    <row r="2081" spans="1:2">
      <c r="A2081" t="s">
        <v>3057</v>
      </c>
      <c r="B2081">
        <v>6.4</v>
      </c>
    </row>
    <row r="2082" spans="1:2">
      <c r="A2082" t="s">
        <v>5274</v>
      </c>
      <c r="B2082">
        <v>6.6</v>
      </c>
    </row>
    <row r="2083" spans="1:2">
      <c r="A2083" t="s">
        <v>1671</v>
      </c>
      <c r="B2083">
        <v>6.9</v>
      </c>
    </row>
    <row r="2084" spans="1:2">
      <c r="A2084" t="s">
        <v>2142</v>
      </c>
      <c r="B2084">
        <v>5.8</v>
      </c>
    </row>
    <row r="2085" spans="1:2">
      <c r="A2085" t="s">
        <v>10440</v>
      </c>
      <c r="B2085">
        <v>6.4</v>
      </c>
    </row>
    <row r="2086" spans="1:2">
      <c r="A2086" t="s">
        <v>6419</v>
      </c>
      <c r="B2086">
        <v>5.3</v>
      </c>
    </row>
    <row r="2087" spans="1:2">
      <c r="A2087" t="s">
        <v>464</v>
      </c>
      <c r="B2087">
        <v>6.5</v>
      </c>
    </row>
    <row r="2088" spans="1:2">
      <c r="A2088" t="s">
        <v>787</v>
      </c>
      <c r="B2088">
        <v>5.7</v>
      </c>
    </row>
    <row r="2089" spans="1:2">
      <c r="A2089" t="s">
        <v>1671</v>
      </c>
      <c r="B2089">
        <v>6.7</v>
      </c>
    </row>
    <row r="2090" spans="1:2">
      <c r="A2090" t="s">
        <v>1401</v>
      </c>
      <c r="B2090">
        <v>3.9</v>
      </c>
    </row>
    <row r="2091" spans="1:2">
      <c r="A2091" t="s">
        <v>262</v>
      </c>
      <c r="B2091">
        <v>4.0999999999999996</v>
      </c>
    </row>
    <row r="2092" spans="1:2">
      <c r="A2092" t="s">
        <v>10470</v>
      </c>
      <c r="B2092">
        <v>6.2</v>
      </c>
    </row>
    <row r="2093" spans="1:2">
      <c r="A2093" t="s">
        <v>2717</v>
      </c>
      <c r="B2093">
        <v>3.8</v>
      </c>
    </row>
    <row r="2094" spans="1:2">
      <c r="A2094" t="s">
        <v>334</v>
      </c>
      <c r="B2094">
        <v>5.0999999999999996</v>
      </c>
    </row>
    <row r="2095" spans="1:2">
      <c r="A2095" t="s">
        <v>214</v>
      </c>
      <c r="B2095">
        <v>6.4</v>
      </c>
    </row>
    <row r="2096" spans="1:2">
      <c r="A2096" t="s">
        <v>7622</v>
      </c>
      <c r="B2096">
        <v>7.8</v>
      </c>
    </row>
    <row r="2097" spans="1:2">
      <c r="A2097" t="s">
        <v>10493</v>
      </c>
      <c r="B2097">
        <v>7.8</v>
      </c>
    </row>
    <row r="2098" spans="1:2">
      <c r="A2098" t="s">
        <v>1423</v>
      </c>
      <c r="B2098">
        <v>6.1</v>
      </c>
    </row>
    <row r="2099" spans="1:2">
      <c r="A2099" t="s">
        <v>5967</v>
      </c>
      <c r="B2099">
        <v>5.8</v>
      </c>
    </row>
    <row r="2100" spans="1:2">
      <c r="A2100" t="s">
        <v>1924</v>
      </c>
      <c r="B2100">
        <v>6.3</v>
      </c>
    </row>
    <row r="2101" spans="1:2">
      <c r="A2101" t="s">
        <v>1826</v>
      </c>
      <c r="B2101">
        <v>7.7</v>
      </c>
    </row>
    <row r="2102" spans="1:2">
      <c r="A2102" t="s">
        <v>4075</v>
      </c>
      <c r="B2102">
        <v>5.4</v>
      </c>
    </row>
    <row r="2103" spans="1:2">
      <c r="A2103" t="s">
        <v>10521</v>
      </c>
      <c r="B2103">
        <v>7.3</v>
      </c>
    </row>
    <row r="2104" spans="1:2">
      <c r="A2104" t="s">
        <v>2125</v>
      </c>
      <c r="B2104">
        <v>6.8</v>
      </c>
    </row>
    <row r="2105" spans="1:2">
      <c r="A2105" t="s">
        <v>2142</v>
      </c>
      <c r="B2105">
        <v>7.3</v>
      </c>
    </row>
    <row r="2106" spans="1:2">
      <c r="A2106" t="s">
        <v>4219</v>
      </c>
      <c r="B2106">
        <v>6.5</v>
      </c>
    </row>
    <row r="2107" spans="1:2">
      <c r="A2107" t="s">
        <v>2125</v>
      </c>
      <c r="B2107">
        <v>7.2</v>
      </c>
    </row>
    <row r="2108" spans="1:2">
      <c r="A2108" t="s">
        <v>10542</v>
      </c>
      <c r="B2108">
        <v>6.7</v>
      </c>
    </row>
    <row r="2109" spans="1:2">
      <c r="A2109" t="s">
        <v>1681</v>
      </c>
      <c r="B2109">
        <v>6.3</v>
      </c>
    </row>
    <row r="2110" spans="1:2">
      <c r="A2110" t="s">
        <v>50</v>
      </c>
      <c r="B2110">
        <v>5.9</v>
      </c>
    </row>
    <row r="2111" spans="1:2">
      <c r="A2111" t="s">
        <v>10559</v>
      </c>
      <c r="B2111">
        <v>7.8</v>
      </c>
    </row>
    <row r="2112" spans="1:2">
      <c r="A2112" t="s">
        <v>1671</v>
      </c>
      <c r="B2112">
        <v>7.4</v>
      </c>
    </row>
    <row r="2113" spans="1:2">
      <c r="A2113" t="s">
        <v>165</v>
      </c>
      <c r="B2113">
        <v>4.8</v>
      </c>
    </row>
    <row r="2114" spans="1:2">
      <c r="A2114" t="s">
        <v>3794</v>
      </c>
      <c r="B2114">
        <v>6.3</v>
      </c>
    </row>
    <row r="2115" spans="1:2">
      <c r="A2115" t="s">
        <v>1415</v>
      </c>
      <c r="B2115">
        <v>7.8</v>
      </c>
    </row>
    <row r="2116" spans="1:2">
      <c r="A2116" t="s">
        <v>1726</v>
      </c>
      <c r="B2116">
        <v>7.5</v>
      </c>
    </row>
    <row r="2117" spans="1:2">
      <c r="A2117" t="s">
        <v>3409</v>
      </c>
      <c r="B2117">
        <v>6</v>
      </c>
    </row>
    <row r="2118" spans="1:2">
      <c r="A2118" t="s">
        <v>334</v>
      </c>
      <c r="B2118">
        <v>6.8</v>
      </c>
    </row>
    <row r="2119" spans="1:2">
      <c r="A2119" t="s">
        <v>3265</v>
      </c>
      <c r="B2119">
        <v>6.6</v>
      </c>
    </row>
    <row r="2120" spans="1:2">
      <c r="A2120" t="s">
        <v>4332</v>
      </c>
      <c r="B2120">
        <v>4.5999999999999996</v>
      </c>
    </row>
    <row r="2121" spans="1:2">
      <c r="A2121" t="s">
        <v>10599</v>
      </c>
      <c r="B2121">
        <v>2.9</v>
      </c>
    </row>
    <row r="2122" spans="1:2">
      <c r="A2122" t="s">
        <v>1415</v>
      </c>
      <c r="B2122">
        <v>7.1</v>
      </c>
    </row>
    <row r="2123" spans="1:2">
      <c r="A2123" t="s">
        <v>2527</v>
      </c>
      <c r="B2123">
        <v>6.1</v>
      </c>
    </row>
    <row r="2124" spans="1:2">
      <c r="A2124" t="s">
        <v>214</v>
      </c>
      <c r="B2124">
        <v>6.7</v>
      </c>
    </row>
    <row r="2125" spans="1:2">
      <c r="A2125" t="s">
        <v>1924</v>
      </c>
      <c r="B2125">
        <v>7.1</v>
      </c>
    </row>
    <row r="2126" spans="1:2">
      <c r="A2126" t="s">
        <v>1415</v>
      </c>
      <c r="B2126">
        <v>5.8</v>
      </c>
    </row>
    <row r="2127" spans="1:2">
      <c r="A2127" t="s">
        <v>3409</v>
      </c>
      <c r="B2127">
        <v>6.7</v>
      </c>
    </row>
    <row r="2128" spans="1:2">
      <c r="A2128" t="s">
        <v>5926</v>
      </c>
      <c r="B2128">
        <v>5.8</v>
      </c>
    </row>
    <row r="2129" spans="1:2">
      <c r="A2129" t="s">
        <v>4332</v>
      </c>
      <c r="B2129">
        <v>6.8</v>
      </c>
    </row>
    <row r="2130" spans="1:2">
      <c r="A2130" t="s">
        <v>127</v>
      </c>
      <c r="B2130">
        <v>8.5</v>
      </c>
    </row>
    <row r="2131" spans="1:2">
      <c r="A2131" t="s">
        <v>2358</v>
      </c>
      <c r="B2131">
        <v>6.6</v>
      </c>
    </row>
    <row r="2132" spans="1:2">
      <c r="A2132" t="s">
        <v>1849</v>
      </c>
      <c r="B2132">
        <v>7.7</v>
      </c>
    </row>
    <row r="2133" spans="1:2">
      <c r="A2133" t="s">
        <v>3171</v>
      </c>
      <c r="B2133">
        <v>4.7</v>
      </c>
    </row>
    <row r="2134" spans="1:2">
      <c r="A2134" t="s">
        <v>422</v>
      </c>
      <c r="B2134">
        <v>6.4</v>
      </c>
    </row>
    <row r="2135" spans="1:2">
      <c r="A2135" t="s">
        <v>1671</v>
      </c>
      <c r="B2135">
        <v>5.5</v>
      </c>
    </row>
    <row r="2136" spans="1:2">
      <c r="A2136" t="s">
        <v>6648</v>
      </c>
      <c r="B2136">
        <v>8.6</v>
      </c>
    </row>
    <row r="2137" spans="1:2">
      <c r="A2137" t="s">
        <v>6419</v>
      </c>
      <c r="B2137">
        <v>7</v>
      </c>
    </row>
    <row r="2138" spans="1:2">
      <c r="A2138" t="s">
        <v>10667</v>
      </c>
      <c r="B2138">
        <v>7.1</v>
      </c>
    </row>
    <row r="2139" spans="1:2">
      <c r="A2139" t="s">
        <v>8570</v>
      </c>
      <c r="B2139">
        <v>5.7</v>
      </c>
    </row>
    <row r="2140" spans="1:2">
      <c r="A2140" t="s">
        <v>10679</v>
      </c>
      <c r="B2140">
        <v>3.7</v>
      </c>
    </row>
    <row r="2141" spans="1:2">
      <c r="A2141" t="s">
        <v>3030</v>
      </c>
      <c r="B2141">
        <v>7.5</v>
      </c>
    </row>
    <row r="2142" spans="1:2">
      <c r="A2142" t="s">
        <v>9780</v>
      </c>
      <c r="B2142">
        <v>4.5999999999999996</v>
      </c>
    </row>
    <row r="2143" spans="1:2">
      <c r="A2143" t="s">
        <v>1671</v>
      </c>
      <c r="B2143">
        <v>4.9000000000000004</v>
      </c>
    </row>
    <row r="2144" spans="1:2">
      <c r="A2144" t="s">
        <v>6419</v>
      </c>
      <c r="B2144">
        <v>7.1</v>
      </c>
    </row>
    <row r="2145" spans="1:2">
      <c r="A2145" t="s">
        <v>262</v>
      </c>
      <c r="B2145">
        <v>5.8</v>
      </c>
    </row>
    <row r="2146" spans="1:2">
      <c r="A2146" t="s">
        <v>1009</v>
      </c>
      <c r="B2146">
        <v>5.4</v>
      </c>
    </row>
    <row r="2147" spans="1:2">
      <c r="A2147" t="s">
        <v>2527</v>
      </c>
      <c r="B2147">
        <v>7.3</v>
      </c>
    </row>
    <row r="2148" spans="1:2">
      <c r="A2148" t="s">
        <v>10711</v>
      </c>
      <c r="B2148">
        <v>7.1</v>
      </c>
    </row>
    <row r="2149" spans="1:2">
      <c r="A2149" t="s">
        <v>10717</v>
      </c>
      <c r="B2149">
        <v>5.8</v>
      </c>
    </row>
    <row r="2150" spans="1:2">
      <c r="A2150" t="s">
        <v>5940</v>
      </c>
      <c r="B2150">
        <v>8.1</v>
      </c>
    </row>
    <row r="2151" spans="1:2">
      <c r="A2151" t="s">
        <v>5788</v>
      </c>
      <c r="B2151">
        <v>5.7</v>
      </c>
    </row>
    <row r="2152" spans="1:2">
      <c r="A2152" t="s">
        <v>1415</v>
      </c>
      <c r="B2152">
        <v>4.4000000000000004</v>
      </c>
    </row>
    <row r="2153" spans="1:2">
      <c r="A2153" t="s">
        <v>10734</v>
      </c>
      <c r="B2153">
        <v>7.9</v>
      </c>
    </row>
    <row r="2154" spans="1:2">
      <c r="A2154" t="s">
        <v>214</v>
      </c>
      <c r="B2154">
        <v>7.6</v>
      </c>
    </row>
    <row r="2155" spans="1:2">
      <c r="A2155" t="s">
        <v>9193</v>
      </c>
      <c r="B2155">
        <v>4.8</v>
      </c>
    </row>
    <row r="2156" spans="1:2">
      <c r="A2156" t="s">
        <v>464</v>
      </c>
      <c r="B2156">
        <v>7.8</v>
      </c>
    </row>
    <row r="2157" spans="1:2">
      <c r="A2157" t="s">
        <v>1671</v>
      </c>
      <c r="B2157">
        <v>6.7</v>
      </c>
    </row>
    <row r="2158" spans="1:2">
      <c r="A2158" t="s">
        <v>1681</v>
      </c>
      <c r="B2158">
        <v>2.7</v>
      </c>
    </row>
    <row r="2159" spans="1:2">
      <c r="A2159" t="s">
        <v>628</v>
      </c>
      <c r="B2159">
        <v>5.8</v>
      </c>
    </row>
    <row r="2160" spans="1:2">
      <c r="A2160" t="s">
        <v>5940</v>
      </c>
      <c r="B2160">
        <v>7.5</v>
      </c>
    </row>
    <row r="2161" spans="1:2">
      <c r="A2161" t="s">
        <v>10770</v>
      </c>
      <c r="B2161">
        <v>5.4</v>
      </c>
    </row>
    <row r="2162" spans="1:2">
      <c r="A2162" t="s">
        <v>6132</v>
      </c>
      <c r="B2162">
        <v>4.0999999999999996</v>
      </c>
    </row>
    <row r="2163" spans="1:2">
      <c r="A2163" t="s">
        <v>1924</v>
      </c>
      <c r="B2163">
        <v>5.9</v>
      </c>
    </row>
    <row r="2164" spans="1:2">
      <c r="A2164" t="s">
        <v>10787</v>
      </c>
      <c r="B2164">
        <v>6.3</v>
      </c>
    </row>
    <row r="2165" spans="1:2">
      <c r="A2165" t="s">
        <v>3030</v>
      </c>
      <c r="B2165">
        <v>7</v>
      </c>
    </row>
    <row r="2166" spans="1:2">
      <c r="A2166" t="s">
        <v>9353</v>
      </c>
      <c r="B2166">
        <v>6.8</v>
      </c>
    </row>
    <row r="2167" spans="1:2">
      <c r="A2167" t="s">
        <v>1671</v>
      </c>
      <c r="B2167">
        <v>3.5</v>
      </c>
    </row>
    <row r="2168" spans="1:2">
      <c r="A2168" t="s">
        <v>4219</v>
      </c>
      <c r="B2168">
        <v>2.2999999999999998</v>
      </c>
    </row>
    <row r="2169" spans="1:2">
      <c r="A2169" t="s">
        <v>10811</v>
      </c>
      <c r="B2169">
        <v>8.1</v>
      </c>
    </row>
    <row r="2170" spans="1:2">
      <c r="A2170" t="s">
        <v>2125</v>
      </c>
      <c r="B2170">
        <v>6.1</v>
      </c>
    </row>
    <row r="2171" spans="1:2">
      <c r="A2171" t="s">
        <v>5544</v>
      </c>
      <c r="B2171">
        <v>5</v>
      </c>
    </row>
    <row r="2172" spans="1:2">
      <c r="A2172" t="s">
        <v>1415</v>
      </c>
      <c r="B2172">
        <v>5.5</v>
      </c>
    </row>
    <row r="2173" spans="1:2">
      <c r="A2173" t="s">
        <v>10827</v>
      </c>
      <c r="B2173">
        <v>6.2</v>
      </c>
    </row>
    <row r="2174" spans="1:2">
      <c r="A2174" t="s">
        <v>9762</v>
      </c>
      <c r="B2174">
        <v>6.2</v>
      </c>
    </row>
    <row r="2175" spans="1:2">
      <c r="A2175" t="s">
        <v>647</v>
      </c>
      <c r="B2175">
        <v>5.9</v>
      </c>
    </row>
    <row r="2176" spans="1:2">
      <c r="A2176" t="s">
        <v>2125</v>
      </c>
      <c r="B2176">
        <v>6.3</v>
      </c>
    </row>
    <row r="2177" spans="1:2">
      <c r="A2177" t="s">
        <v>4296</v>
      </c>
      <c r="B2177">
        <v>6.7</v>
      </c>
    </row>
    <row r="2178" spans="1:2">
      <c r="A2178" t="s">
        <v>1671</v>
      </c>
      <c r="B2178">
        <v>3.5</v>
      </c>
    </row>
    <row r="2179" spans="1:2">
      <c r="A2179" t="s">
        <v>3409</v>
      </c>
      <c r="B2179">
        <v>7.5</v>
      </c>
    </row>
    <row r="2180" spans="1:2">
      <c r="A2180" t="s">
        <v>2527</v>
      </c>
      <c r="B2180">
        <v>6.6</v>
      </c>
    </row>
    <row r="2181" spans="1:2">
      <c r="A2181" t="s">
        <v>8060</v>
      </c>
      <c r="B2181">
        <v>7.5</v>
      </c>
    </row>
    <row r="2182" spans="1:2">
      <c r="A2182" t="s">
        <v>2136</v>
      </c>
      <c r="B2182">
        <v>7.2</v>
      </c>
    </row>
    <row r="2183" spans="1:2">
      <c r="A2183" t="s">
        <v>5544</v>
      </c>
      <c r="B2183">
        <v>4.8</v>
      </c>
    </row>
    <row r="2184" spans="1:2">
      <c r="A2184" t="s">
        <v>2142</v>
      </c>
      <c r="B2184">
        <v>6.6</v>
      </c>
    </row>
    <row r="2185" spans="1:2">
      <c r="A2185" t="s">
        <v>1671</v>
      </c>
      <c r="B2185">
        <v>3.5</v>
      </c>
    </row>
    <row r="2186" spans="1:2">
      <c r="A2186" t="s">
        <v>10889</v>
      </c>
      <c r="B2186">
        <v>6.7</v>
      </c>
    </row>
    <row r="2187" spans="1:2">
      <c r="A2187" t="s">
        <v>5940</v>
      </c>
      <c r="B2187">
        <v>7.6</v>
      </c>
    </row>
    <row r="2188" spans="1:2">
      <c r="A2188" t="s">
        <v>10898</v>
      </c>
      <c r="B2188">
        <v>6.3</v>
      </c>
    </row>
    <row r="2189" spans="1:2">
      <c r="A2189" t="s">
        <v>6403</v>
      </c>
      <c r="B2189">
        <v>5.5</v>
      </c>
    </row>
    <row r="2190" spans="1:2">
      <c r="A2190" t="s">
        <v>4219</v>
      </c>
      <c r="B2190">
        <v>6.3</v>
      </c>
    </row>
    <row r="2191" spans="1:2">
      <c r="A2191" t="s">
        <v>2142</v>
      </c>
      <c r="B2191">
        <v>6.5</v>
      </c>
    </row>
    <row r="2192" spans="1:2">
      <c r="A2192" t="s">
        <v>1528</v>
      </c>
      <c r="B2192">
        <v>5.6</v>
      </c>
    </row>
    <row r="2193" spans="1:2">
      <c r="A2193" t="s">
        <v>4075</v>
      </c>
      <c r="B2193">
        <v>6.9</v>
      </c>
    </row>
    <row r="2194" spans="1:2">
      <c r="A2194" t="s">
        <v>5788</v>
      </c>
      <c r="B2194">
        <v>7.6</v>
      </c>
    </row>
    <row r="2195" spans="1:2">
      <c r="A2195" t="s">
        <v>5103</v>
      </c>
      <c r="B2195">
        <v>3.9</v>
      </c>
    </row>
    <row r="2196" spans="1:2">
      <c r="A2196" t="s">
        <v>2125</v>
      </c>
      <c r="B2196">
        <v>6.1</v>
      </c>
    </row>
    <row r="2197" spans="1:2">
      <c r="A2197" t="s">
        <v>5274</v>
      </c>
      <c r="B2197">
        <v>7.3</v>
      </c>
    </row>
    <row r="2198" spans="1:2">
      <c r="A2198" t="s">
        <v>6919</v>
      </c>
      <c r="B2198">
        <v>8.3000000000000007</v>
      </c>
    </row>
    <row r="2199" spans="1:2">
      <c r="A2199" t="s">
        <v>2717</v>
      </c>
      <c r="B2199">
        <v>5.8</v>
      </c>
    </row>
    <row r="2200" spans="1:2">
      <c r="A2200" t="s">
        <v>464</v>
      </c>
      <c r="B2200">
        <v>6.8</v>
      </c>
    </row>
    <row r="2201" spans="1:2">
      <c r="A2201" t="s">
        <v>1904</v>
      </c>
      <c r="B2201">
        <v>7</v>
      </c>
    </row>
    <row r="2202" spans="1:2">
      <c r="A2202" t="s">
        <v>10960</v>
      </c>
      <c r="B2202">
        <v>5.9</v>
      </c>
    </row>
    <row r="2203" spans="1:2">
      <c r="A2203" t="s">
        <v>2208</v>
      </c>
      <c r="B2203">
        <v>6.5</v>
      </c>
    </row>
    <row r="2204" spans="1:2">
      <c r="A2204" t="s">
        <v>1681</v>
      </c>
      <c r="B2204">
        <v>6.4</v>
      </c>
    </row>
    <row r="2205" spans="1:2">
      <c r="A2205" t="s">
        <v>9780</v>
      </c>
      <c r="B2205">
        <v>5.8</v>
      </c>
    </row>
    <row r="2206" spans="1:2">
      <c r="A2206" t="s">
        <v>5544</v>
      </c>
      <c r="B2206">
        <v>5.0999999999999996</v>
      </c>
    </row>
    <row r="2207" spans="1:2">
      <c r="A2207" t="s">
        <v>10987</v>
      </c>
      <c r="B2207">
        <v>6.8</v>
      </c>
    </row>
    <row r="2208" spans="1:2">
      <c r="A2208" t="s">
        <v>1985</v>
      </c>
      <c r="B2208">
        <v>5.3</v>
      </c>
    </row>
    <row r="2209" spans="1:2">
      <c r="A2209" t="s">
        <v>8945</v>
      </c>
      <c r="B2209">
        <v>5.3</v>
      </c>
    </row>
    <row r="2210" spans="1:2">
      <c r="A2210" t="s">
        <v>6283</v>
      </c>
      <c r="B2210">
        <v>6.4</v>
      </c>
    </row>
    <row r="2211" spans="1:2">
      <c r="A2211" t="s">
        <v>515</v>
      </c>
      <c r="B2211">
        <v>4.9000000000000004</v>
      </c>
    </row>
    <row r="2212" spans="1:2">
      <c r="A2212" t="s">
        <v>9193</v>
      </c>
      <c r="B2212">
        <v>6.8</v>
      </c>
    </row>
    <row r="2213" spans="1:2">
      <c r="A2213" t="s">
        <v>11013</v>
      </c>
      <c r="B2213">
        <v>7.1</v>
      </c>
    </row>
    <row r="2214" spans="1:2">
      <c r="A2214" t="s">
        <v>11019</v>
      </c>
      <c r="B2214">
        <v>6.8</v>
      </c>
    </row>
    <row r="2215" spans="1:2">
      <c r="A2215" t="s">
        <v>4904</v>
      </c>
      <c r="B2215">
        <v>6.1</v>
      </c>
    </row>
    <row r="2216" spans="1:2">
      <c r="A2216" t="s">
        <v>1853</v>
      </c>
      <c r="B2216">
        <v>7</v>
      </c>
    </row>
    <row r="2217" spans="1:2">
      <c r="A2217" t="s">
        <v>3030</v>
      </c>
      <c r="B2217">
        <v>8.5</v>
      </c>
    </row>
    <row r="2218" spans="1:2">
      <c r="A2218" t="s">
        <v>1681</v>
      </c>
      <c r="B2218">
        <v>5.9</v>
      </c>
    </row>
    <row r="2219" spans="1:2">
      <c r="A2219" t="s">
        <v>214</v>
      </c>
      <c r="B2219">
        <v>6.3</v>
      </c>
    </row>
    <row r="2220" spans="1:2">
      <c r="A2220" t="s">
        <v>2527</v>
      </c>
      <c r="B2220">
        <v>5.9</v>
      </c>
    </row>
    <row r="2221" spans="1:2">
      <c r="A2221" t="s">
        <v>1671</v>
      </c>
      <c r="B2221">
        <v>5.4</v>
      </c>
    </row>
    <row r="2222" spans="1:2">
      <c r="A2222" t="s">
        <v>11056</v>
      </c>
      <c r="B2222">
        <v>7</v>
      </c>
    </row>
    <row r="2223" spans="1:2">
      <c r="A2223" t="s">
        <v>3932</v>
      </c>
      <c r="B2223">
        <v>6.9</v>
      </c>
    </row>
    <row r="2224" spans="1:2">
      <c r="A2224" t="s">
        <v>3409</v>
      </c>
      <c r="B2224">
        <v>7.5</v>
      </c>
    </row>
    <row r="2225" spans="1:2">
      <c r="A2225" t="s">
        <v>11069</v>
      </c>
      <c r="B2225">
        <v>8.1999999999999993</v>
      </c>
    </row>
    <row r="2226" spans="1:2">
      <c r="A2226" t="s">
        <v>1671</v>
      </c>
      <c r="B2226">
        <v>5.9</v>
      </c>
    </row>
    <row r="2227" spans="1:2">
      <c r="A2227" t="s">
        <v>11077</v>
      </c>
      <c r="B2227">
        <v>5</v>
      </c>
    </row>
    <row r="2228" spans="1:2">
      <c r="A2228" t="s">
        <v>11081</v>
      </c>
      <c r="B2228">
        <v>7.3</v>
      </c>
    </row>
    <row r="2229" spans="1:2">
      <c r="A2229" t="s">
        <v>11086</v>
      </c>
      <c r="B2229">
        <v>6.4</v>
      </c>
    </row>
    <row r="2230" spans="1:2">
      <c r="A2230" t="s">
        <v>1415</v>
      </c>
      <c r="B2230">
        <v>6.6</v>
      </c>
    </row>
    <row r="2231" spans="1:2">
      <c r="A2231" t="s">
        <v>11096</v>
      </c>
      <c r="B2231">
        <v>7.8</v>
      </c>
    </row>
    <row r="2232" spans="1:2">
      <c r="A2232" t="s">
        <v>1671</v>
      </c>
      <c r="B2232">
        <v>6.7</v>
      </c>
    </row>
    <row r="2233" spans="1:2">
      <c r="A2233" t="s">
        <v>11108</v>
      </c>
      <c r="B2233">
        <v>4</v>
      </c>
    </row>
    <row r="2234" spans="1:2">
      <c r="A2234" t="s">
        <v>3409</v>
      </c>
      <c r="B2234">
        <v>7.6</v>
      </c>
    </row>
    <row r="2235" spans="1:2">
      <c r="A2235" t="s">
        <v>3409</v>
      </c>
      <c r="B2235">
        <v>7.7</v>
      </c>
    </row>
    <row r="2236" spans="1:2">
      <c r="A2236" t="s">
        <v>464</v>
      </c>
      <c r="B2236">
        <v>5.8</v>
      </c>
    </row>
    <row r="2237" spans="1:2">
      <c r="A2237" t="s">
        <v>1681</v>
      </c>
      <c r="B2237">
        <v>5.6</v>
      </c>
    </row>
    <row r="2238" spans="1:2">
      <c r="A2238" t="s">
        <v>1681</v>
      </c>
      <c r="B2238">
        <v>5.3</v>
      </c>
    </row>
    <row r="2239" spans="1:2">
      <c r="A2239" t="s">
        <v>11137</v>
      </c>
      <c r="B2239">
        <v>7.4</v>
      </c>
    </row>
    <row r="2240" spans="1:2">
      <c r="A2240" t="s">
        <v>5940</v>
      </c>
      <c r="B2240">
        <v>6.6</v>
      </c>
    </row>
    <row r="2241" spans="1:2">
      <c r="A2241" t="s">
        <v>2142</v>
      </c>
      <c r="B2241">
        <v>6.2</v>
      </c>
    </row>
    <row r="2242" spans="1:2">
      <c r="A2242" t="s">
        <v>1671</v>
      </c>
      <c r="B2242">
        <v>1.9</v>
      </c>
    </row>
    <row r="2243" spans="1:2">
      <c r="A2243" t="s">
        <v>334</v>
      </c>
      <c r="B2243">
        <v>5.7</v>
      </c>
    </row>
    <row r="2244" spans="1:2">
      <c r="A2244" t="s">
        <v>422</v>
      </c>
      <c r="B2244">
        <v>6.6</v>
      </c>
    </row>
    <row r="2245" spans="1:2">
      <c r="A2245" t="s">
        <v>1681</v>
      </c>
      <c r="B2245">
        <v>6</v>
      </c>
    </row>
    <row r="2246" spans="1:2">
      <c r="A2246" t="s">
        <v>227</v>
      </c>
      <c r="B2246">
        <v>6.1</v>
      </c>
    </row>
    <row r="2247" spans="1:2">
      <c r="A2247" t="s">
        <v>1671</v>
      </c>
      <c r="B2247">
        <v>4.8</v>
      </c>
    </row>
    <row r="2248" spans="1:2">
      <c r="A2248" t="s">
        <v>1401</v>
      </c>
      <c r="B2248">
        <v>6.2</v>
      </c>
    </row>
    <row r="2249" spans="1:2">
      <c r="A2249" t="s">
        <v>1009</v>
      </c>
      <c r="B2249">
        <v>7.5</v>
      </c>
    </row>
    <row r="2250" spans="1:2">
      <c r="A2250" t="s">
        <v>5940</v>
      </c>
      <c r="B2250">
        <v>6.3</v>
      </c>
    </row>
    <row r="2251" spans="1:2">
      <c r="A2251" t="s">
        <v>11190</v>
      </c>
      <c r="B2251">
        <v>7.1</v>
      </c>
    </row>
    <row r="2252" spans="1:2">
      <c r="A2252" t="s">
        <v>2527</v>
      </c>
      <c r="B2252">
        <v>6.6</v>
      </c>
    </row>
    <row r="2253" spans="1:2">
      <c r="A2253" t="s">
        <v>11197</v>
      </c>
      <c r="B2253">
        <v>6.1</v>
      </c>
    </row>
    <row r="2254" spans="1:2">
      <c r="A2254" t="s">
        <v>2490</v>
      </c>
      <c r="B2254">
        <v>6.7</v>
      </c>
    </row>
    <row r="2255" spans="1:2">
      <c r="A2255" t="s">
        <v>334</v>
      </c>
      <c r="B2255">
        <v>5.6</v>
      </c>
    </row>
    <row r="2256" spans="1:2">
      <c r="A2256" t="s">
        <v>5979</v>
      </c>
      <c r="B2256">
        <v>7.2</v>
      </c>
    </row>
    <row r="2257" spans="1:2">
      <c r="A2257" t="s">
        <v>8997</v>
      </c>
      <c r="B2257">
        <v>4.3</v>
      </c>
    </row>
    <row r="2258" spans="1:2">
      <c r="A2258" t="s">
        <v>1671</v>
      </c>
      <c r="B2258">
        <v>6.4</v>
      </c>
    </row>
    <row r="2259" spans="1:2">
      <c r="A2259" t="s">
        <v>11225</v>
      </c>
      <c r="B2259">
        <v>7.1</v>
      </c>
    </row>
    <row r="2260" spans="1:2">
      <c r="A2260" t="s">
        <v>464</v>
      </c>
      <c r="B2260">
        <v>6.3</v>
      </c>
    </row>
    <row r="2261" spans="1:2">
      <c r="A2261" t="s">
        <v>1671</v>
      </c>
      <c r="B2261">
        <v>7.4</v>
      </c>
    </row>
    <row r="2262" spans="1:2">
      <c r="A2262" t="s">
        <v>1681</v>
      </c>
      <c r="B2262">
        <v>6.1</v>
      </c>
    </row>
    <row r="2263" spans="1:2">
      <c r="A2263" t="s">
        <v>2527</v>
      </c>
      <c r="B2263">
        <v>6.6</v>
      </c>
    </row>
    <row r="2264" spans="1:2">
      <c r="A2264" t="s">
        <v>1009</v>
      </c>
      <c r="B2264">
        <v>6</v>
      </c>
    </row>
    <row r="2265" spans="1:2">
      <c r="A2265" t="s">
        <v>11250</v>
      </c>
      <c r="B2265">
        <v>6.8</v>
      </c>
    </row>
    <row r="2266" spans="1:2">
      <c r="A2266" t="s">
        <v>334</v>
      </c>
      <c r="B2266">
        <v>6.8</v>
      </c>
    </row>
    <row r="2267" spans="1:2">
      <c r="A2267" t="s">
        <v>7043</v>
      </c>
      <c r="B2267">
        <v>7.2</v>
      </c>
    </row>
    <row r="2268" spans="1:2">
      <c r="A2268" t="s">
        <v>2658</v>
      </c>
      <c r="B2268">
        <v>1.9</v>
      </c>
    </row>
    <row r="2269" spans="1:2">
      <c r="A2269" t="s">
        <v>1752</v>
      </c>
      <c r="B2269">
        <v>5.5</v>
      </c>
    </row>
    <row r="2270" spans="1:2">
      <c r="A2270" t="s">
        <v>1752</v>
      </c>
      <c r="B2270">
        <v>4.5</v>
      </c>
    </row>
    <row r="2271" spans="1:2">
      <c r="A2271" t="s">
        <v>3090</v>
      </c>
      <c r="B2271">
        <v>6.3</v>
      </c>
    </row>
    <row r="2272" spans="1:2">
      <c r="A2272" t="s">
        <v>11283</v>
      </c>
      <c r="B2272">
        <v>7</v>
      </c>
    </row>
    <row r="2273" spans="1:2">
      <c r="A2273" t="s">
        <v>11289</v>
      </c>
      <c r="B2273">
        <v>6.7</v>
      </c>
    </row>
    <row r="2274" spans="1:2">
      <c r="A2274" t="s">
        <v>271</v>
      </c>
      <c r="B2274">
        <v>2.8</v>
      </c>
    </row>
    <row r="2275" spans="1:2">
      <c r="A2275" t="s">
        <v>6199</v>
      </c>
      <c r="B2275">
        <v>5</v>
      </c>
    </row>
    <row r="2276" spans="1:2">
      <c r="A2276" t="s">
        <v>2142</v>
      </c>
      <c r="B2276">
        <v>7.5</v>
      </c>
    </row>
    <row r="2277" spans="1:2">
      <c r="A2277" t="s">
        <v>2786</v>
      </c>
      <c r="B2277">
        <v>4.3</v>
      </c>
    </row>
    <row r="2278" spans="1:2">
      <c r="A2278" t="s">
        <v>422</v>
      </c>
      <c r="B2278">
        <v>5.6</v>
      </c>
    </row>
    <row r="2279" spans="1:2">
      <c r="A2279" t="s">
        <v>3171</v>
      </c>
      <c r="B2279">
        <v>6.2</v>
      </c>
    </row>
    <row r="2280" spans="1:2">
      <c r="A2280" t="s">
        <v>4219</v>
      </c>
      <c r="B2280">
        <v>5.3</v>
      </c>
    </row>
    <row r="2281" spans="1:2">
      <c r="A2281" t="s">
        <v>11328</v>
      </c>
      <c r="B2281">
        <v>7.4</v>
      </c>
    </row>
    <row r="2282" spans="1:2">
      <c r="A2282" t="s">
        <v>3396</v>
      </c>
      <c r="B2282">
        <v>7.4</v>
      </c>
    </row>
    <row r="2283" spans="1:2">
      <c r="A2283" t="s">
        <v>3581</v>
      </c>
      <c r="B2283">
        <v>6.5</v>
      </c>
    </row>
    <row r="2284" spans="1:2">
      <c r="A2284" t="s">
        <v>11339</v>
      </c>
      <c r="B2284">
        <v>7.1</v>
      </c>
    </row>
    <row r="2285" spans="1:2">
      <c r="A2285" t="s">
        <v>1634</v>
      </c>
      <c r="B2285">
        <v>7.2</v>
      </c>
    </row>
    <row r="2286" spans="1:2">
      <c r="A2286" t="s">
        <v>10222</v>
      </c>
      <c r="B2286">
        <v>2.2999999999999998</v>
      </c>
    </row>
    <row r="2287" spans="1:2">
      <c r="A2287" t="s">
        <v>8170</v>
      </c>
      <c r="B2287">
        <v>6.4</v>
      </c>
    </row>
    <row r="2288" spans="1:2">
      <c r="A2288" t="s">
        <v>3277</v>
      </c>
      <c r="B2288">
        <v>6.1</v>
      </c>
    </row>
    <row r="2289" spans="1:2">
      <c r="A2289" t="s">
        <v>464</v>
      </c>
      <c r="B2289">
        <v>7</v>
      </c>
    </row>
    <row r="2290" spans="1:2">
      <c r="A2290" t="s">
        <v>1941</v>
      </c>
      <c r="B2290">
        <v>6.5</v>
      </c>
    </row>
    <row r="2291" spans="1:2">
      <c r="A2291" t="s">
        <v>1544</v>
      </c>
      <c r="B2291">
        <v>7</v>
      </c>
    </row>
    <row r="2292" spans="1:2">
      <c r="A2292" t="s">
        <v>4296</v>
      </c>
      <c r="B2292">
        <v>7</v>
      </c>
    </row>
    <row r="2293" spans="1:2">
      <c r="A2293" t="s">
        <v>59</v>
      </c>
      <c r="B2293">
        <v>4.9000000000000004</v>
      </c>
    </row>
    <row r="2294" spans="1:2">
      <c r="A2294" t="s">
        <v>11384</v>
      </c>
      <c r="B2294">
        <v>6.9</v>
      </c>
    </row>
    <row r="2295" spans="1:2">
      <c r="A2295" t="s">
        <v>1415</v>
      </c>
      <c r="B2295">
        <v>7.5</v>
      </c>
    </row>
    <row r="2296" spans="1:2">
      <c r="A2296" t="s">
        <v>8748</v>
      </c>
      <c r="B2296">
        <v>8.4</v>
      </c>
    </row>
    <row r="2297" spans="1:2">
      <c r="A2297" t="s">
        <v>11396</v>
      </c>
      <c r="B2297">
        <v>6.9</v>
      </c>
    </row>
    <row r="2298" spans="1:2">
      <c r="A2298" t="s">
        <v>11402</v>
      </c>
      <c r="B2298">
        <v>4.5</v>
      </c>
    </row>
    <row r="2299" spans="1:2">
      <c r="A2299" t="s">
        <v>11019</v>
      </c>
      <c r="B2299">
        <v>7.4</v>
      </c>
    </row>
    <row r="2300" spans="1:2">
      <c r="A2300" t="s">
        <v>1634</v>
      </c>
      <c r="B2300">
        <v>7</v>
      </c>
    </row>
    <row r="2301" spans="1:2">
      <c r="A2301" t="s">
        <v>6419</v>
      </c>
      <c r="B2301">
        <v>2.8</v>
      </c>
    </row>
    <row r="2302" spans="1:2">
      <c r="A2302" t="s">
        <v>1390</v>
      </c>
      <c r="B2302">
        <v>7.5</v>
      </c>
    </row>
    <row r="2303" spans="1:2">
      <c r="A2303" t="s">
        <v>3396</v>
      </c>
      <c r="B2303">
        <v>7.1</v>
      </c>
    </row>
    <row r="2304" spans="1:2">
      <c r="A2304" t="s">
        <v>5274</v>
      </c>
      <c r="B2304">
        <v>6.4</v>
      </c>
    </row>
    <row r="2305" spans="1:2">
      <c r="A2305" t="s">
        <v>9790</v>
      </c>
      <c r="B2305">
        <v>6.7</v>
      </c>
    </row>
    <row r="2306" spans="1:2">
      <c r="A2306" t="s">
        <v>214</v>
      </c>
      <c r="B2306">
        <v>5.3</v>
      </c>
    </row>
    <row r="2307" spans="1:2">
      <c r="A2307" t="s">
        <v>11442</v>
      </c>
      <c r="B2307">
        <v>6.9</v>
      </c>
    </row>
    <row r="2308" spans="1:2">
      <c r="A2308" t="s">
        <v>2298</v>
      </c>
      <c r="B2308">
        <v>6.2</v>
      </c>
    </row>
    <row r="2309" spans="1:2">
      <c r="A2309" t="s">
        <v>11453</v>
      </c>
      <c r="B2309">
        <v>6.3</v>
      </c>
    </row>
    <row r="2310" spans="1:2">
      <c r="A2310" t="s">
        <v>2900</v>
      </c>
      <c r="B2310">
        <v>6.4</v>
      </c>
    </row>
    <row r="2311" spans="1:2">
      <c r="A2311" t="s">
        <v>2658</v>
      </c>
      <c r="B2311">
        <v>6.5</v>
      </c>
    </row>
    <row r="2312" spans="1:2">
      <c r="A2312" t="s">
        <v>11467</v>
      </c>
      <c r="B2312">
        <v>6</v>
      </c>
    </row>
    <row r="2313" spans="1:2">
      <c r="A2313" t="s">
        <v>11474</v>
      </c>
      <c r="B2313">
        <v>5.0999999999999996</v>
      </c>
    </row>
    <row r="2314" spans="1:2">
      <c r="A2314" t="s">
        <v>3082</v>
      </c>
      <c r="B2314">
        <v>5.5</v>
      </c>
    </row>
    <row r="2315" spans="1:2">
      <c r="A2315" t="s">
        <v>7144</v>
      </c>
      <c r="B2315">
        <v>7.2</v>
      </c>
    </row>
    <row r="2316" spans="1:2">
      <c r="A2316" t="s">
        <v>2490</v>
      </c>
      <c r="B2316">
        <v>5.4</v>
      </c>
    </row>
    <row r="2317" spans="1:2">
      <c r="A2317" t="s">
        <v>2142</v>
      </c>
      <c r="B2317">
        <v>5.7</v>
      </c>
    </row>
    <row r="2318" spans="1:2">
      <c r="A2318" t="s">
        <v>11498</v>
      </c>
      <c r="B2318">
        <v>5.2</v>
      </c>
    </row>
    <row r="2319" spans="1:2">
      <c r="A2319" t="s">
        <v>1017</v>
      </c>
      <c r="B2319">
        <v>6.2</v>
      </c>
    </row>
    <row r="2320" spans="1:2">
      <c r="A2320" t="s">
        <v>2125</v>
      </c>
      <c r="B2320">
        <v>6.7</v>
      </c>
    </row>
    <row r="2321" spans="1:2">
      <c r="A2321" t="s">
        <v>471</v>
      </c>
      <c r="B2321">
        <v>5.8</v>
      </c>
    </row>
    <row r="2322" spans="1:2">
      <c r="A2322" t="s">
        <v>5940</v>
      </c>
      <c r="B2322">
        <v>7</v>
      </c>
    </row>
    <row r="2323" spans="1:2">
      <c r="A2323" t="s">
        <v>11526</v>
      </c>
      <c r="B2323">
        <v>4.8</v>
      </c>
    </row>
    <row r="2324" spans="1:2">
      <c r="A2324" t="s">
        <v>7123</v>
      </c>
      <c r="B2324">
        <v>7.2</v>
      </c>
    </row>
    <row r="2325" spans="1:2">
      <c r="A2325" t="s">
        <v>334</v>
      </c>
      <c r="B2325">
        <v>5.6</v>
      </c>
    </row>
    <row r="2326" spans="1:2">
      <c r="A2326" t="s">
        <v>2142</v>
      </c>
      <c r="B2326">
        <v>6.4</v>
      </c>
    </row>
    <row r="2327" spans="1:2">
      <c r="A2327" t="s">
        <v>214</v>
      </c>
      <c r="B2327">
        <v>7.5</v>
      </c>
    </row>
    <row r="2328" spans="1:2">
      <c r="A2328" t="s">
        <v>8722</v>
      </c>
      <c r="B2328">
        <v>7.4</v>
      </c>
    </row>
    <row r="2329" spans="1:2">
      <c r="A2329" t="s">
        <v>6038</v>
      </c>
      <c r="B2329">
        <v>8</v>
      </c>
    </row>
    <row r="2330" spans="1:2">
      <c r="A2330" t="s">
        <v>1671</v>
      </c>
      <c r="B2330">
        <v>5.7</v>
      </c>
    </row>
    <row r="2331" spans="1:2">
      <c r="A2331" t="s">
        <v>2142</v>
      </c>
      <c r="B2331">
        <v>6.8</v>
      </c>
    </row>
    <row r="2332" spans="1:2">
      <c r="A2332" t="s">
        <v>2717</v>
      </c>
      <c r="B2332">
        <v>5.9</v>
      </c>
    </row>
    <row r="2333" spans="1:2">
      <c r="A2333" t="s">
        <v>5103</v>
      </c>
      <c r="B2333">
        <v>7.2</v>
      </c>
    </row>
    <row r="2334" spans="1:2">
      <c r="A2334" t="s">
        <v>6403</v>
      </c>
      <c r="B2334">
        <v>5.5</v>
      </c>
    </row>
    <row r="2335" spans="1:2">
      <c r="A2335" t="s">
        <v>11575</v>
      </c>
      <c r="B2335">
        <v>8.4</v>
      </c>
    </row>
    <row r="2336" spans="1:2">
      <c r="A2336" t="s">
        <v>1875</v>
      </c>
      <c r="B2336">
        <v>8.5</v>
      </c>
    </row>
    <row r="2337" spans="1:2">
      <c r="A2337" t="s">
        <v>3030</v>
      </c>
      <c r="B2337">
        <v>5.6</v>
      </c>
    </row>
    <row r="2338" spans="1:2">
      <c r="A2338" t="s">
        <v>2527</v>
      </c>
      <c r="B2338">
        <v>4.0999999999999996</v>
      </c>
    </row>
    <row r="2339" spans="1:2">
      <c r="A2339" t="s">
        <v>777</v>
      </c>
      <c r="B2339">
        <v>5</v>
      </c>
    </row>
    <row r="2340" spans="1:2">
      <c r="A2340" t="s">
        <v>1415</v>
      </c>
      <c r="B2340">
        <v>6.1</v>
      </c>
    </row>
    <row r="2341" spans="1:2">
      <c r="A2341" t="s">
        <v>1681</v>
      </c>
      <c r="B2341">
        <v>5.4</v>
      </c>
    </row>
    <row r="2342" spans="1:2">
      <c r="A2342" t="s">
        <v>3581</v>
      </c>
      <c r="B2342">
        <v>7.1</v>
      </c>
    </row>
    <row r="2343" spans="1:2">
      <c r="A2343" t="s">
        <v>11614</v>
      </c>
      <c r="B2343">
        <v>6.6</v>
      </c>
    </row>
    <row r="2344" spans="1:2">
      <c r="A2344" t="s">
        <v>2449</v>
      </c>
      <c r="B2344">
        <v>3.6</v>
      </c>
    </row>
    <row r="2345" spans="1:2">
      <c r="A2345" t="s">
        <v>5544</v>
      </c>
      <c r="B2345">
        <v>6.5</v>
      </c>
    </row>
    <row r="2346" spans="1:2">
      <c r="A2346" t="s">
        <v>628</v>
      </c>
      <c r="B2346">
        <v>8.6</v>
      </c>
    </row>
    <row r="2347" spans="1:2">
      <c r="A2347" t="s">
        <v>334</v>
      </c>
      <c r="B2347">
        <v>6.2</v>
      </c>
    </row>
    <row r="2348" spans="1:2">
      <c r="A2348" t="s">
        <v>2900</v>
      </c>
      <c r="B2348">
        <v>7</v>
      </c>
    </row>
    <row r="2349" spans="1:2">
      <c r="A2349" t="s">
        <v>3396</v>
      </c>
      <c r="B2349">
        <v>7.6</v>
      </c>
    </row>
    <row r="2350" spans="1:2">
      <c r="A2350" t="s">
        <v>11648</v>
      </c>
      <c r="B2350">
        <v>6.5</v>
      </c>
    </row>
    <row r="2351" spans="1:2">
      <c r="A2351" t="s">
        <v>1681</v>
      </c>
      <c r="B2351">
        <v>6.4</v>
      </c>
    </row>
    <row r="2352" spans="1:2">
      <c r="A2352" t="s">
        <v>1961</v>
      </c>
      <c r="B2352">
        <v>6.7</v>
      </c>
    </row>
    <row r="2353" spans="1:2">
      <c r="A2353" t="s">
        <v>1415</v>
      </c>
      <c r="B2353">
        <v>6.3</v>
      </c>
    </row>
    <row r="2354" spans="1:2">
      <c r="A2354" t="s">
        <v>3409</v>
      </c>
      <c r="B2354">
        <v>6.4</v>
      </c>
    </row>
    <row r="2355" spans="1:2">
      <c r="A2355" t="s">
        <v>11675</v>
      </c>
      <c r="B2355">
        <v>5.7</v>
      </c>
    </row>
    <row r="2356" spans="1:2">
      <c r="A2356" t="s">
        <v>11682</v>
      </c>
      <c r="B2356">
        <v>6.3</v>
      </c>
    </row>
    <row r="2357" spans="1:2">
      <c r="A2357" t="s">
        <v>3409</v>
      </c>
      <c r="B2357">
        <v>7.8</v>
      </c>
    </row>
    <row r="2358" spans="1:2">
      <c r="A2358" t="s">
        <v>6132</v>
      </c>
      <c r="B2358">
        <v>6</v>
      </c>
    </row>
    <row r="2359" spans="1:2">
      <c r="A2359" t="s">
        <v>2527</v>
      </c>
      <c r="B2359">
        <v>7.7</v>
      </c>
    </row>
    <row r="2360" spans="1:2">
      <c r="A2360" t="s">
        <v>6403</v>
      </c>
      <c r="B2360">
        <v>6.2</v>
      </c>
    </row>
    <row r="2361" spans="1:2">
      <c r="A2361" t="s">
        <v>1325</v>
      </c>
      <c r="B2361">
        <v>5.7</v>
      </c>
    </row>
    <row r="2362" spans="1:2">
      <c r="A2362" t="s">
        <v>5383</v>
      </c>
      <c r="B2362">
        <v>7.7</v>
      </c>
    </row>
    <row r="2363" spans="1:2">
      <c r="A2363" t="s">
        <v>3632</v>
      </c>
      <c r="B2363">
        <v>6.4</v>
      </c>
    </row>
    <row r="2364" spans="1:2">
      <c r="A2364" t="s">
        <v>1671</v>
      </c>
      <c r="B2364">
        <v>6.4</v>
      </c>
    </row>
    <row r="2365" spans="1:2">
      <c r="A2365" t="s">
        <v>11096</v>
      </c>
      <c r="B2365">
        <v>6.9</v>
      </c>
    </row>
    <row r="2366" spans="1:2">
      <c r="A2366" t="s">
        <v>6391</v>
      </c>
      <c r="B2366">
        <v>7.3</v>
      </c>
    </row>
    <row r="2367" spans="1:2">
      <c r="A2367" t="s">
        <v>1671</v>
      </c>
      <c r="B2367">
        <v>7.3</v>
      </c>
    </row>
    <row r="2368" spans="1:2">
      <c r="A2368" t="s">
        <v>1681</v>
      </c>
      <c r="B2368">
        <v>6.2</v>
      </c>
    </row>
    <row r="2369" spans="1:2">
      <c r="A2369" t="s">
        <v>73</v>
      </c>
      <c r="B2369">
        <v>6.6</v>
      </c>
    </row>
    <row r="2370" spans="1:2">
      <c r="A2370" t="s">
        <v>4384</v>
      </c>
      <c r="B2370">
        <v>6.7</v>
      </c>
    </row>
    <row r="2371" spans="1:2">
      <c r="A2371" t="s">
        <v>1681</v>
      </c>
      <c r="B2371">
        <v>5.7</v>
      </c>
    </row>
    <row r="2372" spans="1:2">
      <c r="A2372" t="s">
        <v>11749</v>
      </c>
      <c r="B2372">
        <v>3.1</v>
      </c>
    </row>
    <row r="2373" spans="1:2">
      <c r="A2373" t="s">
        <v>1415</v>
      </c>
      <c r="B2373">
        <v>6.3</v>
      </c>
    </row>
    <row r="2374" spans="1:2">
      <c r="A2374" t="s">
        <v>2527</v>
      </c>
      <c r="B2374">
        <v>5.7</v>
      </c>
    </row>
    <row r="2375" spans="1:2">
      <c r="A2375" t="s">
        <v>9193</v>
      </c>
      <c r="B2375">
        <v>7.1</v>
      </c>
    </row>
    <row r="2376" spans="1:2">
      <c r="A2376" t="s">
        <v>1009</v>
      </c>
      <c r="B2376">
        <v>7</v>
      </c>
    </row>
    <row r="2377" spans="1:2">
      <c r="A2377" t="s">
        <v>2717</v>
      </c>
      <c r="B2377">
        <v>6.1</v>
      </c>
    </row>
    <row r="2378" spans="1:2">
      <c r="A2378" t="s">
        <v>3057</v>
      </c>
      <c r="B2378">
        <v>6.6</v>
      </c>
    </row>
    <row r="2379" spans="1:2">
      <c r="A2379" t="s">
        <v>4177</v>
      </c>
      <c r="B2379">
        <v>7.8</v>
      </c>
    </row>
    <row r="2380" spans="1:2">
      <c r="A2380" t="s">
        <v>11781</v>
      </c>
      <c r="B2380">
        <v>8.3000000000000007</v>
      </c>
    </row>
    <row r="2381" spans="1:2">
      <c r="A2381" t="s">
        <v>5103</v>
      </c>
      <c r="B2381">
        <v>3.9</v>
      </c>
    </row>
    <row r="2382" spans="1:2">
      <c r="A2382" t="s">
        <v>1671</v>
      </c>
      <c r="B2382">
        <v>7</v>
      </c>
    </row>
    <row r="2383" spans="1:2">
      <c r="A2383" t="s">
        <v>1415</v>
      </c>
      <c r="B2383">
        <v>6.7</v>
      </c>
    </row>
    <row r="2384" spans="1:2">
      <c r="A2384" t="s">
        <v>8060</v>
      </c>
      <c r="B2384">
        <v>7.3</v>
      </c>
    </row>
    <row r="2385" spans="1:2">
      <c r="A2385" t="s">
        <v>1415</v>
      </c>
      <c r="B2385">
        <v>7.5</v>
      </c>
    </row>
    <row r="2386" spans="1:2">
      <c r="A2386" t="s">
        <v>2490</v>
      </c>
      <c r="B2386">
        <v>6.3</v>
      </c>
    </row>
    <row r="2387" spans="1:2">
      <c r="A2387" t="s">
        <v>1415</v>
      </c>
      <c r="B2387">
        <v>7.8</v>
      </c>
    </row>
    <row r="2388" spans="1:2">
      <c r="A2388" t="s">
        <v>3409</v>
      </c>
      <c r="B2388">
        <v>7.3</v>
      </c>
    </row>
    <row r="2389" spans="1:2">
      <c r="A2389" t="s">
        <v>2819</v>
      </c>
      <c r="B2389">
        <v>7.6</v>
      </c>
    </row>
    <row r="2390" spans="1:2">
      <c r="A2390" t="s">
        <v>7837</v>
      </c>
      <c r="B2390">
        <v>5.3</v>
      </c>
    </row>
    <row r="2391" spans="1:2">
      <c r="A2391" t="s">
        <v>2136</v>
      </c>
      <c r="B2391">
        <v>5.3</v>
      </c>
    </row>
    <row r="2392" spans="1:2">
      <c r="A2392" t="s">
        <v>7406</v>
      </c>
      <c r="B2392">
        <v>6.8</v>
      </c>
    </row>
    <row r="2393" spans="1:2">
      <c r="A2393" t="s">
        <v>11837</v>
      </c>
      <c r="B2393">
        <v>7.1</v>
      </c>
    </row>
    <row r="2394" spans="1:2">
      <c r="A2394" t="s">
        <v>11841</v>
      </c>
      <c r="B2394">
        <v>7.2</v>
      </c>
    </row>
    <row r="2395" spans="1:2">
      <c r="A2395" t="s">
        <v>9193</v>
      </c>
      <c r="B2395">
        <v>5.8</v>
      </c>
    </row>
    <row r="2396" spans="1:2">
      <c r="A2396" t="s">
        <v>42</v>
      </c>
      <c r="B2396">
        <v>5.8</v>
      </c>
    </row>
    <row r="2397" spans="1:2">
      <c r="A2397" t="s">
        <v>1634</v>
      </c>
      <c r="B2397">
        <v>8.3000000000000007</v>
      </c>
    </row>
    <row r="2398" spans="1:2">
      <c r="A2398" t="s">
        <v>214</v>
      </c>
      <c r="B2398">
        <v>5.6</v>
      </c>
    </row>
    <row r="2399" spans="1:2">
      <c r="A2399" t="s">
        <v>9420</v>
      </c>
      <c r="B2399">
        <v>6.8</v>
      </c>
    </row>
    <row r="2400" spans="1:2">
      <c r="A2400" t="s">
        <v>3464</v>
      </c>
      <c r="B2400">
        <v>5</v>
      </c>
    </row>
    <row r="2401" spans="1:2">
      <c r="A2401" t="s">
        <v>7682</v>
      </c>
      <c r="B2401">
        <v>7.6</v>
      </c>
    </row>
    <row r="2402" spans="1:2">
      <c r="A2402" t="s">
        <v>1009</v>
      </c>
      <c r="B2402">
        <v>6.7</v>
      </c>
    </row>
    <row r="2403" spans="1:2">
      <c r="A2403" t="s">
        <v>7837</v>
      </c>
      <c r="B2403">
        <v>6.7</v>
      </c>
    </row>
    <row r="2404" spans="1:2">
      <c r="A2404" t="s">
        <v>1671</v>
      </c>
      <c r="B2404">
        <v>5.7</v>
      </c>
    </row>
    <row r="2405" spans="1:2">
      <c r="A2405" t="s">
        <v>1009</v>
      </c>
      <c r="B2405">
        <v>5.2</v>
      </c>
    </row>
    <row r="2406" spans="1:2">
      <c r="A2406" t="s">
        <v>3409</v>
      </c>
      <c r="B2406">
        <v>7.5</v>
      </c>
    </row>
    <row r="2407" spans="1:2">
      <c r="A2407" t="s">
        <v>1544</v>
      </c>
      <c r="B2407">
        <v>7.2</v>
      </c>
    </row>
    <row r="2408" spans="1:2">
      <c r="A2408" t="s">
        <v>1681</v>
      </c>
      <c r="B2408">
        <v>5.3</v>
      </c>
    </row>
    <row r="2409" spans="1:2">
      <c r="A2409" t="s">
        <v>1415</v>
      </c>
      <c r="B2409">
        <v>6.5</v>
      </c>
    </row>
    <row r="2410" spans="1:2">
      <c r="A2410" t="s">
        <v>136</v>
      </c>
      <c r="B2410">
        <v>5</v>
      </c>
    </row>
    <row r="2411" spans="1:2">
      <c r="A2411" t="s">
        <v>4075</v>
      </c>
      <c r="B2411">
        <v>6.1</v>
      </c>
    </row>
    <row r="2412" spans="1:2">
      <c r="A2412" t="s">
        <v>852</v>
      </c>
      <c r="B2412">
        <v>7.4</v>
      </c>
    </row>
    <row r="2413" spans="1:2">
      <c r="A2413" t="s">
        <v>334</v>
      </c>
      <c r="B2413">
        <v>4.4000000000000004</v>
      </c>
    </row>
    <row r="2414" spans="1:2">
      <c r="A2414" t="s">
        <v>3409</v>
      </c>
      <c r="B2414">
        <v>7.5</v>
      </c>
    </row>
    <row r="2415" spans="1:2">
      <c r="A2415" t="s">
        <v>1415</v>
      </c>
      <c r="B2415">
        <v>5.7</v>
      </c>
    </row>
    <row r="2416" spans="1:2">
      <c r="A2416" t="s">
        <v>4219</v>
      </c>
      <c r="B2416">
        <v>5.5</v>
      </c>
    </row>
    <row r="2417" spans="1:2">
      <c r="A2417" t="s">
        <v>1415</v>
      </c>
      <c r="B2417">
        <v>7.1</v>
      </c>
    </row>
    <row r="2418" spans="1:2">
      <c r="A2418" t="s">
        <v>214</v>
      </c>
      <c r="B2418">
        <v>5.9</v>
      </c>
    </row>
    <row r="2419" spans="1:2">
      <c r="A2419" t="s">
        <v>42</v>
      </c>
      <c r="B2419">
        <v>6.7</v>
      </c>
    </row>
    <row r="2420" spans="1:2">
      <c r="A2420" t="s">
        <v>6326</v>
      </c>
      <c r="B2420">
        <v>7</v>
      </c>
    </row>
    <row r="2421" spans="1:2">
      <c r="A2421" t="s">
        <v>4167</v>
      </c>
      <c r="B2421">
        <v>7.9</v>
      </c>
    </row>
    <row r="2422" spans="1:2">
      <c r="A2422" t="s">
        <v>3409</v>
      </c>
      <c r="B2422">
        <v>6.9</v>
      </c>
    </row>
    <row r="2423" spans="1:2">
      <c r="A2423" t="s">
        <v>3430</v>
      </c>
      <c r="B2423">
        <v>7.3</v>
      </c>
    </row>
    <row r="2424" spans="1:2">
      <c r="A2424" t="s">
        <v>334</v>
      </c>
      <c r="B2424">
        <v>7.3</v>
      </c>
    </row>
    <row r="2425" spans="1:2">
      <c r="A2425" t="s">
        <v>647</v>
      </c>
      <c r="B2425">
        <v>3.5</v>
      </c>
    </row>
    <row r="2426" spans="1:2">
      <c r="A2426" t="s">
        <v>3409</v>
      </c>
      <c r="B2426">
        <v>7.8</v>
      </c>
    </row>
    <row r="2427" spans="1:2">
      <c r="A2427" t="s">
        <v>8771</v>
      </c>
      <c r="B2427">
        <v>7.4</v>
      </c>
    </row>
    <row r="2428" spans="1:2">
      <c r="A2428" t="s">
        <v>1483</v>
      </c>
      <c r="B2428">
        <v>6.7</v>
      </c>
    </row>
    <row r="2429" spans="1:2">
      <c r="A2429" t="s">
        <v>1681</v>
      </c>
      <c r="B2429">
        <v>6.4</v>
      </c>
    </row>
    <row r="2430" spans="1:2">
      <c r="A2430" t="s">
        <v>12009</v>
      </c>
      <c r="B2430">
        <v>7.1</v>
      </c>
    </row>
    <row r="2431" spans="1:2">
      <c r="A2431" t="s">
        <v>8060</v>
      </c>
      <c r="B2431">
        <v>6.7</v>
      </c>
    </row>
    <row r="2432" spans="1:2">
      <c r="A2432" t="s">
        <v>8060</v>
      </c>
      <c r="B2432">
        <v>7.8</v>
      </c>
    </row>
    <row r="2433" spans="1:2">
      <c r="A2433" t="s">
        <v>6403</v>
      </c>
      <c r="B2433">
        <v>4</v>
      </c>
    </row>
    <row r="2434" spans="1:2">
      <c r="A2434" t="s">
        <v>12030</v>
      </c>
      <c r="B2434">
        <v>5.9</v>
      </c>
    </row>
    <row r="2435" spans="1:2">
      <c r="A2435" t="s">
        <v>2142</v>
      </c>
      <c r="B2435">
        <v>7.2</v>
      </c>
    </row>
    <row r="2436" spans="1:2">
      <c r="A2436" t="s">
        <v>12038</v>
      </c>
      <c r="B2436">
        <v>7.2</v>
      </c>
    </row>
    <row r="2437" spans="1:2">
      <c r="A2437" t="s">
        <v>2125</v>
      </c>
      <c r="B2437">
        <v>5.0999999999999996</v>
      </c>
    </row>
    <row r="2438" spans="1:2">
      <c r="A2438" t="s">
        <v>5685</v>
      </c>
      <c r="B2438">
        <v>7.7</v>
      </c>
    </row>
    <row r="2439" spans="1:2">
      <c r="A2439" t="s">
        <v>10413</v>
      </c>
      <c r="B2439">
        <v>5.5</v>
      </c>
    </row>
    <row r="2440" spans="1:2">
      <c r="A2440" t="s">
        <v>12061</v>
      </c>
      <c r="B2440">
        <v>6.2</v>
      </c>
    </row>
    <row r="2441" spans="1:2">
      <c r="A2441" t="s">
        <v>6403</v>
      </c>
      <c r="B2441">
        <v>7.2</v>
      </c>
    </row>
    <row r="2442" spans="1:2">
      <c r="A2442" t="s">
        <v>464</v>
      </c>
      <c r="B2442">
        <v>5.2</v>
      </c>
    </row>
    <row r="2443" spans="1:2">
      <c r="A2443" t="s">
        <v>12076</v>
      </c>
      <c r="B2443">
        <v>6.7</v>
      </c>
    </row>
    <row r="2444" spans="1:2">
      <c r="A2444" t="s">
        <v>42</v>
      </c>
      <c r="B2444">
        <v>5</v>
      </c>
    </row>
    <row r="2445" spans="1:2">
      <c r="A2445" t="s">
        <v>6132</v>
      </c>
      <c r="B2445">
        <v>6.2</v>
      </c>
    </row>
    <row r="2446" spans="1:2">
      <c r="A2446" t="s">
        <v>1671</v>
      </c>
      <c r="B2446">
        <v>7.6</v>
      </c>
    </row>
    <row r="2447" spans="1:2">
      <c r="A2447" t="s">
        <v>9193</v>
      </c>
      <c r="B2447">
        <v>4.0999999999999996</v>
      </c>
    </row>
    <row r="2448" spans="1:2">
      <c r="A2448" t="s">
        <v>5765</v>
      </c>
      <c r="B2448">
        <v>5.3</v>
      </c>
    </row>
    <row r="2449" spans="1:2">
      <c r="A2449" t="s">
        <v>4811</v>
      </c>
      <c r="B2449">
        <v>6.2</v>
      </c>
    </row>
    <row r="2450" spans="1:2">
      <c r="A2450" t="s">
        <v>12106</v>
      </c>
      <c r="B2450">
        <v>6.5</v>
      </c>
    </row>
    <row r="2451" spans="1:2">
      <c r="A2451" t="s">
        <v>1961</v>
      </c>
      <c r="B2451">
        <v>8.1</v>
      </c>
    </row>
    <row r="2452" spans="1:2">
      <c r="A2452" t="s">
        <v>464</v>
      </c>
      <c r="B2452">
        <v>6.3</v>
      </c>
    </row>
    <row r="2453" spans="1:2">
      <c r="A2453" t="s">
        <v>12121</v>
      </c>
      <c r="B2453">
        <v>4.4000000000000004</v>
      </c>
    </row>
    <row r="2454" spans="1:2">
      <c r="A2454" t="s">
        <v>59</v>
      </c>
      <c r="B2454">
        <v>4.5999999999999996</v>
      </c>
    </row>
    <row r="2455" spans="1:2">
      <c r="A2455" t="s">
        <v>2125</v>
      </c>
      <c r="B2455">
        <v>6</v>
      </c>
    </row>
    <row r="2456" spans="1:2">
      <c r="A2456" t="s">
        <v>9754</v>
      </c>
      <c r="B2456">
        <v>7.6</v>
      </c>
    </row>
    <row r="2457" spans="1:2">
      <c r="A2457" t="s">
        <v>73</v>
      </c>
      <c r="B2457">
        <v>8.4</v>
      </c>
    </row>
    <row r="2458" spans="1:2">
      <c r="A2458" t="s">
        <v>12149</v>
      </c>
      <c r="B2458">
        <v>7.9</v>
      </c>
    </row>
    <row r="2459" spans="1:2">
      <c r="A2459" t="s">
        <v>3030</v>
      </c>
      <c r="B2459">
        <v>5.6</v>
      </c>
    </row>
    <row r="2460" spans="1:2">
      <c r="A2460" t="s">
        <v>1671</v>
      </c>
      <c r="B2460">
        <v>6.5</v>
      </c>
    </row>
    <row r="2461" spans="1:2">
      <c r="A2461" t="s">
        <v>11384</v>
      </c>
      <c r="B2461">
        <v>7.5</v>
      </c>
    </row>
    <row r="2462" spans="1:2">
      <c r="A2462" t="s">
        <v>1671</v>
      </c>
      <c r="B2462">
        <v>6.3</v>
      </c>
    </row>
    <row r="2463" spans="1:2">
      <c r="A2463" t="s">
        <v>5544</v>
      </c>
      <c r="B2463">
        <v>7.9</v>
      </c>
    </row>
    <row r="2464" spans="1:2">
      <c r="A2464" t="s">
        <v>12174</v>
      </c>
      <c r="B2464">
        <v>5.0999999999999996</v>
      </c>
    </row>
    <row r="2465" spans="1:2">
      <c r="A2465" t="s">
        <v>2527</v>
      </c>
      <c r="B2465">
        <v>6.7</v>
      </c>
    </row>
    <row r="2466" spans="1:2">
      <c r="A2466" t="s">
        <v>464</v>
      </c>
      <c r="B2466">
        <v>6.7</v>
      </c>
    </row>
    <row r="2467" spans="1:2">
      <c r="A2467" t="s">
        <v>5103</v>
      </c>
      <c r="B2467">
        <v>5.6</v>
      </c>
    </row>
    <row r="2468" spans="1:2">
      <c r="A2468" t="s">
        <v>1681</v>
      </c>
      <c r="B2468">
        <v>5.6</v>
      </c>
    </row>
    <row r="2469" spans="1:2">
      <c r="A2469" t="s">
        <v>6545</v>
      </c>
      <c r="B2469">
        <v>6.2</v>
      </c>
    </row>
    <row r="2470" spans="1:2">
      <c r="A2470" t="s">
        <v>687</v>
      </c>
      <c r="B2470">
        <v>5.6</v>
      </c>
    </row>
    <row r="2471" spans="1:2">
      <c r="A2471" t="s">
        <v>6403</v>
      </c>
      <c r="B2471">
        <v>6.4</v>
      </c>
    </row>
    <row r="2472" spans="1:2">
      <c r="A2472" t="s">
        <v>1671</v>
      </c>
      <c r="B2472">
        <v>5.6</v>
      </c>
    </row>
    <row r="2473" spans="1:2">
      <c r="A2473" t="s">
        <v>1634</v>
      </c>
      <c r="B2473">
        <v>7.4</v>
      </c>
    </row>
    <row r="2474" spans="1:2">
      <c r="A2474" t="s">
        <v>1671</v>
      </c>
      <c r="B2474">
        <v>4.9000000000000004</v>
      </c>
    </row>
    <row r="2475" spans="1:2">
      <c r="A2475" t="s">
        <v>12220</v>
      </c>
      <c r="B2475">
        <v>6</v>
      </c>
    </row>
    <row r="2476" spans="1:2">
      <c r="A2476" t="s">
        <v>6545</v>
      </c>
      <c r="B2476">
        <v>7.2</v>
      </c>
    </row>
    <row r="2477" spans="1:2">
      <c r="A2477" t="s">
        <v>4479</v>
      </c>
      <c r="B2477">
        <v>4.9000000000000004</v>
      </c>
    </row>
    <row r="2478" spans="1:2">
      <c r="A2478" t="s">
        <v>2125</v>
      </c>
      <c r="B2478">
        <v>7.5</v>
      </c>
    </row>
    <row r="2479" spans="1:2">
      <c r="A2479" t="s">
        <v>3030</v>
      </c>
      <c r="B2479">
        <v>4.8</v>
      </c>
    </row>
    <row r="2480" spans="1:2">
      <c r="A2480" t="s">
        <v>1681</v>
      </c>
      <c r="B2480">
        <v>3.1</v>
      </c>
    </row>
    <row r="2481" spans="1:2">
      <c r="A2481" t="s">
        <v>12247</v>
      </c>
      <c r="B2481">
        <v>5.8</v>
      </c>
    </row>
    <row r="2482" spans="1:2">
      <c r="A2482" t="s">
        <v>2125</v>
      </c>
      <c r="B2482">
        <v>6.7</v>
      </c>
    </row>
    <row r="2483" spans="1:2">
      <c r="A2483" t="s">
        <v>1098</v>
      </c>
      <c r="B2483">
        <v>6.8</v>
      </c>
    </row>
    <row r="2484" spans="1:2">
      <c r="A2484" t="s">
        <v>6403</v>
      </c>
      <c r="B2484">
        <v>6.5</v>
      </c>
    </row>
    <row r="2485" spans="1:2">
      <c r="A2485" t="s">
        <v>1681</v>
      </c>
      <c r="B2485">
        <v>5.9</v>
      </c>
    </row>
    <row r="2486" spans="1:2">
      <c r="A2486" t="s">
        <v>6419</v>
      </c>
      <c r="B2486">
        <v>5.5</v>
      </c>
    </row>
    <row r="2487" spans="1:2">
      <c r="A2487" t="s">
        <v>7677</v>
      </c>
      <c r="B2487">
        <v>3.6</v>
      </c>
    </row>
    <row r="2488" spans="1:2">
      <c r="A2488" t="s">
        <v>3409</v>
      </c>
      <c r="B2488">
        <v>3.3</v>
      </c>
    </row>
    <row r="2489" spans="1:2">
      <c r="A2489" t="s">
        <v>464</v>
      </c>
      <c r="B2489">
        <v>7.4</v>
      </c>
    </row>
    <row r="2490" spans="1:2">
      <c r="A2490" t="s">
        <v>6939</v>
      </c>
      <c r="B2490">
        <v>6.7</v>
      </c>
    </row>
    <row r="2491" spans="1:2">
      <c r="A2491" t="s">
        <v>12296</v>
      </c>
      <c r="B2491">
        <v>3</v>
      </c>
    </row>
    <row r="2492" spans="1:2">
      <c r="A2492" t="s">
        <v>3277</v>
      </c>
      <c r="B2492">
        <v>7.6</v>
      </c>
    </row>
    <row r="2493" spans="1:2">
      <c r="A2493" t="s">
        <v>8570</v>
      </c>
      <c r="B2493">
        <v>6.4</v>
      </c>
    </row>
    <row r="2494" spans="1:2">
      <c r="A2494" t="s">
        <v>5685</v>
      </c>
      <c r="B2494">
        <v>6.9</v>
      </c>
    </row>
    <row r="2495" spans="1:2">
      <c r="A2495" t="s">
        <v>5274</v>
      </c>
      <c r="B2495">
        <v>6.6</v>
      </c>
    </row>
    <row r="2496" spans="1:2">
      <c r="A2496" t="s">
        <v>12320</v>
      </c>
      <c r="B2496">
        <v>5.5</v>
      </c>
    </row>
    <row r="2497" spans="1:2">
      <c r="A2497" t="s">
        <v>628</v>
      </c>
      <c r="B2497">
        <v>6.6</v>
      </c>
    </row>
    <row r="2498" spans="1:2">
      <c r="A2498" t="s">
        <v>12332</v>
      </c>
      <c r="B2498">
        <v>5.2</v>
      </c>
    </row>
    <row r="2499" spans="1:2">
      <c r="A2499" t="s">
        <v>5544</v>
      </c>
      <c r="B2499">
        <v>4.0999999999999996</v>
      </c>
    </row>
    <row r="2500" spans="1:2">
      <c r="A2500" t="s">
        <v>9105</v>
      </c>
      <c r="B2500">
        <v>6.8</v>
      </c>
    </row>
    <row r="2501" spans="1:2">
      <c r="A2501" t="s">
        <v>6326</v>
      </c>
      <c r="B2501">
        <v>6.5</v>
      </c>
    </row>
    <row r="2502" spans="1:2">
      <c r="A2502" t="s">
        <v>1935</v>
      </c>
      <c r="B2502">
        <v>7.4</v>
      </c>
    </row>
    <row r="2503" spans="1:2">
      <c r="A2503" t="s">
        <v>214</v>
      </c>
      <c r="B2503">
        <v>7.7</v>
      </c>
    </row>
    <row r="2504" spans="1:2">
      <c r="A2504" t="s">
        <v>6326</v>
      </c>
      <c r="B2504">
        <v>7.1</v>
      </c>
    </row>
    <row r="2505" spans="1:2">
      <c r="A2505" t="s">
        <v>1681</v>
      </c>
      <c r="B2505">
        <v>6.3</v>
      </c>
    </row>
    <row r="2506" spans="1:2">
      <c r="A2506" t="s">
        <v>3409</v>
      </c>
      <c r="B2506">
        <v>7.6</v>
      </c>
    </row>
    <row r="2507" spans="1:2">
      <c r="A2507" t="s">
        <v>2527</v>
      </c>
      <c r="B2507">
        <v>8</v>
      </c>
    </row>
    <row r="2508" spans="1:2">
      <c r="A2508" t="s">
        <v>1671</v>
      </c>
      <c r="B2508">
        <v>7.3</v>
      </c>
    </row>
    <row r="2509" spans="1:2">
      <c r="A2509" t="s">
        <v>1415</v>
      </c>
      <c r="B2509">
        <v>7.6</v>
      </c>
    </row>
    <row r="2510" spans="1:2">
      <c r="A2510" t="s">
        <v>3409</v>
      </c>
      <c r="B2510">
        <v>7.8</v>
      </c>
    </row>
    <row r="2511" spans="1:2">
      <c r="A2511" t="s">
        <v>1671</v>
      </c>
      <c r="B2511">
        <v>6.5</v>
      </c>
    </row>
    <row r="2512" spans="1:2">
      <c r="A2512" t="s">
        <v>4479</v>
      </c>
      <c r="B2512">
        <v>6.4</v>
      </c>
    </row>
    <row r="2513" spans="1:2">
      <c r="A2513" t="s">
        <v>1415</v>
      </c>
      <c r="B2513">
        <v>8</v>
      </c>
    </row>
    <row r="2514" spans="1:2">
      <c r="A2514" t="s">
        <v>2094</v>
      </c>
      <c r="B2514">
        <v>4.8</v>
      </c>
    </row>
    <row r="2515" spans="1:2">
      <c r="A2515" t="s">
        <v>11384</v>
      </c>
      <c r="B2515">
        <v>7.8</v>
      </c>
    </row>
    <row r="2516" spans="1:2">
      <c r="A2516" t="s">
        <v>6403</v>
      </c>
      <c r="B2516">
        <v>5.9</v>
      </c>
    </row>
    <row r="2517" spans="1:2">
      <c r="A2517" t="s">
        <v>3409</v>
      </c>
      <c r="B2517">
        <v>5.4</v>
      </c>
    </row>
    <row r="2518" spans="1:2">
      <c r="A2518" t="s">
        <v>3057</v>
      </c>
      <c r="B2518">
        <v>3.3</v>
      </c>
    </row>
    <row r="2519" spans="1:2">
      <c r="A2519" t="s">
        <v>12424</v>
      </c>
      <c r="B2519">
        <v>8.1999999999999993</v>
      </c>
    </row>
    <row r="2520" spans="1:2">
      <c r="A2520" t="s">
        <v>3353</v>
      </c>
      <c r="B2520">
        <v>6.6</v>
      </c>
    </row>
    <row r="2521" spans="1:2">
      <c r="A2521" t="s">
        <v>12433</v>
      </c>
      <c r="B2521">
        <v>5.4</v>
      </c>
    </row>
    <row r="2522" spans="1:2">
      <c r="A2522" t="s">
        <v>5274</v>
      </c>
      <c r="B2522">
        <v>6.4</v>
      </c>
    </row>
    <row r="2523" spans="1:2">
      <c r="A2523" t="s">
        <v>4384</v>
      </c>
      <c r="B2523">
        <v>4.8</v>
      </c>
    </row>
    <row r="2524" spans="1:2">
      <c r="A2524" t="s">
        <v>5383</v>
      </c>
      <c r="B2524">
        <v>5.9</v>
      </c>
    </row>
    <row r="2525" spans="1:2">
      <c r="A2525" t="s">
        <v>4556</v>
      </c>
      <c r="B2525">
        <v>5.5</v>
      </c>
    </row>
    <row r="2526" spans="1:2">
      <c r="A2526" t="s">
        <v>12456</v>
      </c>
      <c r="B2526">
        <v>7.9</v>
      </c>
    </row>
    <row r="2527" spans="1:2">
      <c r="A2527" t="s">
        <v>2527</v>
      </c>
      <c r="B2527">
        <v>4.9000000000000004</v>
      </c>
    </row>
    <row r="2528" spans="1:2">
      <c r="A2528" t="s">
        <v>214</v>
      </c>
      <c r="B2528">
        <v>7.2</v>
      </c>
    </row>
    <row r="2529" spans="1:2">
      <c r="A2529" t="s">
        <v>6351</v>
      </c>
      <c r="B2529">
        <v>6.6</v>
      </c>
    </row>
    <row r="2530" spans="1:2">
      <c r="A2530" t="s">
        <v>1415</v>
      </c>
      <c r="B2530">
        <v>5.3</v>
      </c>
    </row>
    <row r="2531" spans="1:2">
      <c r="A2531" t="s">
        <v>3409</v>
      </c>
      <c r="B2531">
        <v>7.2</v>
      </c>
    </row>
    <row r="2532" spans="1:2">
      <c r="A2532" t="s">
        <v>882</v>
      </c>
      <c r="B2532">
        <v>5.0999999999999996</v>
      </c>
    </row>
    <row r="2533" spans="1:2">
      <c r="A2533" t="s">
        <v>12488</v>
      </c>
      <c r="B2533">
        <v>5.6</v>
      </c>
    </row>
    <row r="2534" spans="1:2">
      <c r="A2534" t="s">
        <v>1671</v>
      </c>
      <c r="B2534">
        <v>7.6</v>
      </c>
    </row>
    <row r="2535" spans="1:2">
      <c r="A2535" t="s">
        <v>214</v>
      </c>
      <c r="B2535">
        <v>7.2</v>
      </c>
    </row>
    <row r="2536" spans="1:2">
      <c r="A2536" t="s">
        <v>1415</v>
      </c>
      <c r="B2536">
        <v>5.7</v>
      </c>
    </row>
    <row r="2537" spans="1:2">
      <c r="A2537" t="s">
        <v>2469</v>
      </c>
      <c r="B2537">
        <v>5.2</v>
      </c>
    </row>
    <row r="2538" spans="1:2">
      <c r="A2538" t="s">
        <v>3409</v>
      </c>
      <c r="B2538">
        <v>7.7</v>
      </c>
    </row>
    <row r="2539" spans="1:2">
      <c r="A2539" t="s">
        <v>5032</v>
      </c>
      <c r="B2539">
        <v>7</v>
      </c>
    </row>
    <row r="2540" spans="1:2">
      <c r="A2540" t="s">
        <v>1671</v>
      </c>
      <c r="B2540">
        <v>3.6</v>
      </c>
    </row>
    <row r="2541" spans="1:2">
      <c r="A2541" t="s">
        <v>1390</v>
      </c>
      <c r="B2541">
        <v>4.9000000000000004</v>
      </c>
    </row>
    <row r="2542" spans="1:2">
      <c r="A2542" t="s">
        <v>5510</v>
      </c>
      <c r="B2542">
        <v>6</v>
      </c>
    </row>
    <row r="2543" spans="1:2">
      <c r="A2543" t="s">
        <v>1681</v>
      </c>
      <c r="B2543">
        <v>6.6</v>
      </c>
    </row>
    <row r="2544" spans="1:2">
      <c r="A2544" t="s">
        <v>6419</v>
      </c>
      <c r="B2544">
        <v>6.8</v>
      </c>
    </row>
    <row r="2545" spans="1:2">
      <c r="A2545" t="s">
        <v>42</v>
      </c>
      <c r="B2545">
        <v>7.2</v>
      </c>
    </row>
    <row r="2546" spans="1:2">
      <c r="A2546" t="s">
        <v>3409</v>
      </c>
      <c r="B2546">
        <v>7.2</v>
      </c>
    </row>
    <row r="2547" spans="1:2">
      <c r="A2547" t="s">
        <v>12552</v>
      </c>
      <c r="B2547">
        <v>2.8</v>
      </c>
    </row>
    <row r="2548" spans="1:2">
      <c r="A2548" t="s">
        <v>214</v>
      </c>
      <c r="B2548">
        <v>6.6</v>
      </c>
    </row>
    <row r="2549" spans="1:2">
      <c r="A2549" t="s">
        <v>1941</v>
      </c>
      <c r="B2549">
        <v>6.7</v>
      </c>
    </row>
    <row r="2550" spans="1:2">
      <c r="A2550" t="s">
        <v>2142</v>
      </c>
      <c r="B2550">
        <v>7</v>
      </c>
    </row>
    <row r="2551" spans="1:2">
      <c r="A2551" t="s">
        <v>1671</v>
      </c>
      <c r="B2551">
        <v>4.4000000000000004</v>
      </c>
    </row>
    <row r="2552" spans="1:2">
      <c r="A2552" t="s">
        <v>1681</v>
      </c>
      <c r="B2552">
        <v>7.1</v>
      </c>
    </row>
    <row r="2553" spans="1:2">
      <c r="A2553" t="s">
        <v>5605</v>
      </c>
      <c r="B2553">
        <v>6.2</v>
      </c>
    </row>
    <row r="2554" spans="1:2">
      <c r="A2554" t="s">
        <v>5324</v>
      </c>
      <c r="B2554">
        <v>7.3</v>
      </c>
    </row>
    <row r="2555" spans="1:2">
      <c r="A2555" t="s">
        <v>8199</v>
      </c>
      <c r="B2555">
        <v>5.0999999999999996</v>
      </c>
    </row>
    <row r="2556" spans="1:2">
      <c r="A2556" t="s">
        <v>7144</v>
      </c>
      <c r="B2556">
        <v>8.1</v>
      </c>
    </row>
    <row r="2557" spans="1:2">
      <c r="A2557" t="s">
        <v>2125</v>
      </c>
      <c r="B2557">
        <v>6.7</v>
      </c>
    </row>
    <row r="2558" spans="1:2">
      <c r="A2558" t="s">
        <v>1765</v>
      </c>
      <c r="B2558">
        <v>6.6</v>
      </c>
    </row>
    <row r="2559" spans="1:2">
      <c r="A2559" t="s">
        <v>4479</v>
      </c>
      <c r="B2559">
        <v>4.5</v>
      </c>
    </row>
    <row r="2560" spans="1:2">
      <c r="A2560" t="s">
        <v>9193</v>
      </c>
      <c r="B2560">
        <v>8.1</v>
      </c>
    </row>
    <row r="2561" spans="1:2">
      <c r="A2561" t="s">
        <v>3396</v>
      </c>
      <c r="B2561">
        <v>6.6</v>
      </c>
    </row>
    <row r="2562" spans="1:2">
      <c r="A2562" t="s">
        <v>3794</v>
      </c>
      <c r="B2562">
        <v>6.5</v>
      </c>
    </row>
    <row r="2563" spans="1:2">
      <c r="A2563" t="s">
        <v>1924</v>
      </c>
      <c r="B2563">
        <v>5.9</v>
      </c>
    </row>
    <row r="2564" spans="1:2">
      <c r="A2564" t="s">
        <v>3554</v>
      </c>
      <c r="B2564">
        <v>6.6</v>
      </c>
    </row>
    <row r="2565" spans="1:2">
      <c r="A2565" t="s">
        <v>12639</v>
      </c>
      <c r="B2565">
        <v>6.5</v>
      </c>
    </row>
    <row r="2566" spans="1:2">
      <c r="A2566" t="s">
        <v>1752</v>
      </c>
      <c r="B2566">
        <v>7.3</v>
      </c>
    </row>
    <row r="2567" spans="1:2">
      <c r="A2567" t="s">
        <v>3057</v>
      </c>
      <c r="B2567">
        <v>7.5</v>
      </c>
    </row>
    <row r="2568" spans="1:2">
      <c r="A2568" t="s">
        <v>3932</v>
      </c>
      <c r="B2568">
        <v>5.9</v>
      </c>
    </row>
    <row r="2569" spans="1:2">
      <c r="A2569" t="s">
        <v>1415</v>
      </c>
      <c r="B2569">
        <v>7.4</v>
      </c>
    </row>
    <row r="2570" spans="1:2">
      <c r="A2570" t="s">
        <v>1693</v>
      </c>
      <c r="B2570">
        <v>6.9</v>
      </c>
    </row>
    <row r="2571" spans="1:2">
      <c r="A2571" t="s">
        <v>1693</v>
      </c>
      <c r="B2571">
        <v>7.9</v>
      </c>
    </row>
    <row r="2572" spans="1:2">
      <c r="A2572" t="s">
        <v>3409</v>
      </c>
      <c r="B2572">
        <v>8.4</v>
      </c>
    </row>
    <row r="2573" spans="1:2">
      <c r="A2573" t="s">
        <v>6113</v>
      </c>
      <c r="B2573">
        <v>8</v>
      </c>
    </row>
    <row r="2574" spans="1:2">
      <c r="A2574" t="s">
        <v>1009</v>
      </c>
      <c r="B2574">
        <v>6</v>
      </c>
    </row>
    <row r="2575" spans="1:2">
      <c r="A2575" t="s">
        <v>2348</v>
      </c>
      <c r="B2575">
        <v>7.3</v>
      </c>
    </row>
    <row r="2576" spans="1:2">
      <c r="A2576" t="s">
        <v>214</v>
      </c>
      <c r="B2576">
        <v>6.8</v>
      </c>
    </row>
    <row r="2577" spans="1:2">
      <c r="A2577" t="s">
        <v>3409</v>
      </c>
      <c r="B2577">
        <v>7.8</v>
      </c>
    </row>
    <row r="2578" spans="1:2">
      <c r="A2578" t="s">
        <v>12694</v>
      </c>
      <c r="B2578">
        <v>5.7</v>
      </c>
    </row>
    <row r="2579" spans="1:2">
      <c r="A2579" t="s">
        <v>2157</v>
      </c>
      <c r="B2579">
        <v>6.1</v>
      </c>
    </row>
    <row r="2580" spans="1:2">
      <c r="A2580" t="s">
        <v>9898</v>
      </c>
      <c r="B2580">
        <v>8.1</v>
      </c>
    </row>
    <row r="2581" spans="1:2">
      <c r="A2581" t="s">
        <v>6190</v>
      </c>
      <c r="B2581">
        <v>6.1</v>
      </c>
    </row>
    <row r="2582" spans="1:2">
      <c r="A2582" t="s">
        <v>6507</v>
      </c>
      <c r="B2582">
        <v>7.5</v>
      </c>
    </row>
    <row r="2583" spans="1:2">
      <c r="A2583" t="s">
        <v>3057</v>
      </c>
      <c r="B2583">
        <v>6.2</v>
      </c>
    </row>
    <row r="2584" spans="1:2">
      <c r="A2584" t="s">
        <v>7406</v>
      </c>
      <c r="B2584">
        <v>6.2</v>
      </c>
    </row>
    <row r="2585" spans="1:2">
      <c r="A2585" t="s">
        <v>4219</v>
      </c>
      <c r="B2585">
        <v>7.4</v>
      </c>
    </row>
    <row r="2586" spans="1:2">
      <c r="A2586" t="s">
        <v>1671</v>
      </c>
      <c r="B2586">
        <v>6.6</v>
      </c>
    </row>
    <row r="2587" spans="1:2">
      <c r="A2587" t="s">
        <v>1544</v>
      </c>
      <c r="B2587">
        <v>7.3</v>
      </c>
    </row>
    <row r="2588" spans="1:2">
      <c r="A2588" t="s">
        <v>2786</v>
      </c>
      <c r="B2588">
        <v>7.5</v>
      </c>
    </row>
    <row r="2589" spans="1:2">
      <c r="A2589" t="s">
        <v>2527</v>
      </c>
      <c r="B2589">
        <v>5.6</v>
      </c>
    </row>
    <row r="2590" spans="1:2">
      <c r="A2590" t="s">
        <v>12744</v>
      </c>
      <c r="B2590">
        <v>7.3</v>
      </c>
    </row>
    <row r="2591" spans="1:2">
      <c r="A2591" t="s">
        <v>895</v>
      </c>
      <c r="B2591">
        <v>6.4</v>
      </c>
    </row>
    <row r="2592" spans="1:2">
      <c r="A2592" t="s">
        <v>5544</v>
      </c>
      <c r="B2592">
        <v>5</v>
      </c>
    </row>
    <row r="2593" spans="1:2">
      <c r="A2593" t="s">
        <v>2358</v>
      </c>
      <c r="B2593">
        <v>5.4</v>
      </c>
    </row>
    <row r="2594" spans="1:2">
      <c r="A2594" t="s">
        <v>3396</v>
      </c>
      <c r="B2594">
        <v>8.1999999999999993</v>
      </c>
    </row>
    <row r="2595" spans="1:2">
      <c r="A2595" t="s">
        <v>2527</v>
      </c>
      <c r="B2595">
        <v>7.1</v>
      </c>
    </row>
    <row r="2596" spans="1:2">
      <c r="A2596" t="s">
        <v>12769</v>
      </c>
      <c r="B2596">
        <v>5.3</v>
      </c>
    </row>
    <row r="2597" spans="1:2">
      <c r="A2597" t="s">
        <v>923</v>
      </c>
      <c r="B2597">
        <v>6.5</v>
      </c>
    </row>
    <row r="2598" spans="1:2">
      <c r="A2598" t="s">
        <v>882</v>
      </c>
      <c r="B2598">
        <v>6.2</v>
      </c>
    </row>
    <row r="2599" spans="1:2">
      <c r="A2599" t="s">
        <v>7048</v>
      </c>
      <c r="B2599">
        <v>6.4</v>
      </c>
    </row>
    <row r="2600" spans="1:2">
      <c r="A2600" t="s">
        <v>4296</v>
      </c>
      <c r="B2600">
        <v>7.2</v>
      </c>
    </row>
    <row r="2601" spans="1:2">
      <c r="A2601" t="s">
        <v>2125</v>
      </c>
      <c r="B2601">
        <v>6.9</v>
      </c>
    </row>
    <row r="2602" spans="1:2">
      <c r="A2602" t="s">
        <v>1671</v>
      </c>
      <c r="B2602">
        <v>5.7</v>
      </c>
    </row>
    <row r="2603" spans="1:2">
      <c r="A2603" t="s">
        <v>2125</v>
      </c>
      <c r="B2603">
        <v>7.7</v>
      </c>
    </row>
    <row r="2604" spans="1:2">
      <c r="A2604" t="s">
        <v>464</v>
      </c>
      <c r="B2604">
        <v>5.6</v>
      </c>
    </row>
    <row r="2605" spans="1:2">
      <c r="A2605" t="s">
        <v>6326</v>
      </c>
      <c r="B2605">
        <v>7.7</v>
      </c>
    </row>
    <row r="2606" spans="1:2">
      <c r="A2606" t="s">
        <v>1009</v>
      </c>
      <c r="B2606">
        <v>5.0999999999999996</v>
      </c>
    </row>
    <row r="2607" spans="1:2">
      <c r="A2607" t="s">
        <v>1415</v>
      </c>
      <c r="B2607">
        <v>6.8</v>
      </c>
    </row>
    <row r="2608" spans="1:2">
      <c r="A2608" t="s">
        <v>3430</v>
      </c>
      <c r="B2608">
        <v>8.4</v>
      </c>
    </row>
    <row r="2609" spans="1:2">
      <c r="A2609" t="s">
        <v>6403</v>
      </c>
      <c r="B2609">
        <v>4.9000000000000004</v>
      </c>
    </row>
    <row r="2610" spans="1:2">
      <c r="A2610" t="s">
        <v>11069</v>
      </c>
      <c r="B2610">
        <v>7.1</v>
      </c>
    </row>
    <row r="2611" spans="1:2">
      <c r="A2611" t="s">
        <v>6790</v>
      </c>
      <c r="B2611">
        <v>6.6</v>
      </c>
    </row>
    <row r="2612" spans="1:2">
      <c r="A2612" t="s">
        <v>1681</v>
      </c>
      <c r="B2612">
        <v>6.1</v>
      </c>
    </row>
    <row r="2613" spans="1:2">
      <c r="A2613" t="s">
        <v>12838</v>
      </c>
      <c r="B2613">
        <v>4.0999999999999996</v>
      </c>
    </row>
    <row r="2614" spans="1:2">
      <c r="A2614" t="s">
        <v>3425</v>
      </c>
      <c r="B2614">
        <v>8.1</v>
      </c>
    </row>
    <row r="2615" spans="1:2">
      <c r="A2615" t="s">
        <v>1544</v>
      </c>
      <c r="B2615">
        <v>7.6</v>
      </c>
    </row>
    <row r="2616" spans="1:2">
      <c r="A2616" t="s">
        <v>1935</v>
      </c>
      <c r="B2616">
        <v>7.8</v>
      </c>
    </row>
    <row r="2617" spans="1:2">
      <c r="A2617" t="s">
        <v>12855</v>
      </c>
      <c r="B2617">
        <v>4.5999999999999996</v>
      </c>
    </row>
    <row r="2618" spans="1:2">
      <c r="A2618" t="s">
        <v>1415</v>
      </c>
      <c r="B2618">
        <v>6</v>
      </c>
    </row>
    <row r="2619" spans="1:2">
      <c r="A2619" t="s">
        <v>782</v>
      </c>
      <c r="B2619">
        <v>7</v>
      </c>
    </row>
    <row r="2620" spans="1:2">
      <c r="A2620" t="s">
        <v>7963</v>
      </c>
      <c r="B2620">
        <v>6.7</v>
      </c>
    </row>
    <row r="2621" spans="1:2">
      <c r="A2621" t="s">
        <v>3932</v>
      </c>
      <c r="B2621">
        <v>6.4</v>
      </c>
    </row>
    <row r="2622" spans="1:2">
      <c r="A2622" t="s">
        <v>4915</v>
      </c>
      <c r="B2622">
        <v>7.2</v>
      </c>
    </row>
    <row r="2623" spans="1:2">
      <c r="A2623" t="s">
        <v>1533</v>
      </c>
      <c r="B2623">
        <v>7.4</v>
      </c>
    </row>
    <row r="2624" spans="1:2">
      <c r="A2624" t="s">
        <v>1681</v>
      </c>
      <c r="B2624">
        <v>4.8</v>
      </c>
    </row>
    <row r="2625" spans="1:2">
      <c r="A2625" t="s">
        <v>12890</v>
      </c>
      <c r="B2625">
        <v>4</v>
      </c>
    </row>
    <row r="2626" spans="1:2">
      <c r="A2626" t="s">
        <v>895</v>
      </c>
      <c r="B2626">
        <v>6.2</v>
      </c>
    </row>
    <row r="2627" spans="1:2">
      <c r="A2627" t="s">
        <v>8921</v>
      </c>
      <c r="B2627">
        <v>7.7</v>
      </c>
    </row>
    <row r="2628" spans="1:2">
      <c r="A2628" t="s">
        <v>787</v>
      </c>
      <c r="B2628">
        <v>6.7</v>
      </c>
    </row>
    <row r="2629" spans="1:2">
      <c r="A2629" t="s">
        <v>214</v>
      </c>
      <c r="B2629">
        <v>7.9</v>
      </c>
    </row>
    <row r="2630" spans="1:2">
      <c r="A2630" t="s">
        <v>3409</v>
      </c>
      <c r="B2630">
        <v>7.9</v>
      </c>
    </row>
    <row r="2631" spans="1:2">
      <c r="A2631" t="s">
        <v>5806</v>
      </c>
      <c r="B2631">
        <v>5.5</v>
      </c>
    </row>
    <row r="2632" spans="1:2">
      <c r="A2632" t="s">
        <v>3271</v>
      </c>
      <c r="B2632">
        <v>6.2</v>
      </c>
    </row>
    <row r="2633" spans="1:2">
      <c r="A2633" t="s">
        <v>6403</v>
      </c>
      <c r="B2633">
        <v>5.0999999999999996</v>
      </c>
    </row>
    <row r="2634" spans="1:2">
      <c r="A2634" t="s">
        <v>3030</v>
      </c>
      <c r="B2634">
        <v>4.0999999999999996</v>
      </c>
    </row>
    <row r="2635" spans="1:2">
      <c r="A2635" t="s">
        <v>1996</v>
      </c>
      <c r="B2635">
        <v>6.7</v>
      </c>
    </row>
    <row r="2636" spans="1:2">
      <c r="A2636" t="s">
        <v>923</v>
      </c>
      <c r="B2636">
        <v>4.7</v>
      </c>
    </row>
    <row r="2637" spans="1:2">
      <c r="A2637" t="s">
        <v>2136</v>
      </c>
      <c r="B2637">
        <v>6.4</v>
      </c>
    </row>
    <row r="2638" spans="1:2">
      <c r="A2638" t="s">
        <v>6199</v>
      </c>
      <c r="B2638">
        <v>6.3</v>
      </c>
    </row>
    <row r="2639" spans="1:2">
      <c r="A2639" t="s">
        <v>4277</v>
      </c>
      <c r="B2639">
        <v>5.5</v>
      </c>
    </row>
    <row r="2640" spans="1:2">
      <c r="A2640" t="s">
        <v>2125</v>
      </c>
      <c r="B2640">
        <v>7.3</v>
      </c>
    </row>
    <row r="2641" spans="1:2">
      <c r="A2641" t="s">
        <v>334</v>
      </c>
      <c r="B2641">
        <v>6.3</v>
      </c>
    </row>
    <row r="2642" spans="1:2">
      <c r="A2642" t="s">
        <v>1924</v>
      </c>
      <c r="B2642">
        <v>4.9000000000000004</v>
      </c>
    </row>
    <row r="2643" spans="1:2">
      <c r="A2643" t="s">
        <v>2174</v>
      </c>
      <c r="B2643">
        <v>7.6</v>
      </c>
    </row>
    <row r="2644" spans="1:2">
      <c r="A2644" t="s">
        <v>2208</v>
      </c>
      <c r="B2644">
        <v>6</v>
      </c>
    </row>
    <row r="2645" spans="1:2">
      <c r="A2645" t="s">
        <v>1528</v>
      </c>
      <c r="B2645">
        <v>6.2</v>
      </c>
    </row>
    <row r="2646" spans="1:2">
      <c r="A2646" t="s">
        <v>2125</v>
      </c>
      <c r="B2646">
        <v>6.8</v>
      </c>
    </row>
    <row r="2647" spans="1:2">
      <c r="A2647" t="s">
        <v>1671</v>
      </c>
      <c r="B2647">
        <v>4.5</v>
      </c>
    </row>
    <row r="2648" spans="1:2">
      <c r="A2648" t="s">
        <v>471</v>
      </c>
      <c r="B2648">
        <v>5.7</v>
      </c>
    </row>
    <row r="2649" spans="1:2">
      <c r="A2649" t="s">
        <v>4068</v>
      </c>
      <c r="B2649">
        <v>8.4</v>
      </c>
    </row>
    <row r="2650" spans="1:2">
      <c r="A2650" t="s">
        <v>31</v>
      </c>
      <c r="B2650">
        <v>4.5999999999999996</v>
      </c>
    </row>
    <row r="2651" spans="1:2">
      <c r="A2651" t="s">
        <v>13013</v>
      </c>
      <c r="B2651">
        <v>6.2</v>
      </c>
    </row>
    <row r="2652" spans="1:2">
      <c r="A2652" t="s">
        <v>214</v>
      </c>
      <c r="B2652">
        <v>7</v>
      </c>
    </row>
    <row r="2653" spans="1:2">
      <c r="A2653" t="s">
        <v>3794</v>
      </c>
      <c r="B2653">
        <v>6.9</v>
      </c>
    </row>
    <row r="2654" spans="1:2">
      <c r="A2654" t="s">
        <v>2125</v>
      </c>
      <c r="B2654">
        <v>6.1</v>
      </c>
    </row>
    <row r="2655" spans="1:2">
      <c r="A2655" t="s">
        <v>1528</v>
      </c>
      <c r="B2655">
        <v>6.7</v>
      </c>
    </row>
    <row r="2656" spans="1:2">
      <c r="A2656" t="s">
        <v>1671</v>
      </c>
      <c r="B2656">
        <v>5.6</v>
      </c>
    </row>
    <row r="2657" spans="1:2">
      <c r="A2657" t="s">
        <v>6507</v>
      </c>
      <c r="B2657">
        <v>6.6</v>
      </c>
    </row>
    <row r="2658" spans="1:2">
      <c r="A2658" t="s">
        <v>1415</v>
      </c>
      <c r="B2658">
        <v>6.4</v>
      </c>
    </row>
    <row r="2659" spans="1:2">
      <c r="A2659" t="s">
        <v>9353</v>
      </c>
      <c r="B2659">
        <v>2.8</v>
      </c>
    </row>
    <row r="2660" spans="1:2">
      <c r="A2660" t="s">
        <v>1325</v>
      </c>
      <c r="B2660">
        <v>5.4</v>
      </c>
    </row>
    <row r="2661" spans="1:2">
      <c r="A2661" t="s">
        <v>1415</v>
      </c>
      <c r="B2661">
        <v>5</v>
      </c>
    </row>
    <row r="2662" spans="1:2">
      <c r="A2662" t="s">
        <v>214</v>
      </c>
      <c r="B2662">
        <v>5.0999999999999996</v>
      </c>
    </row>
    <row r="2663" spans="1:2">
      <c r="A2663" t="s">
        <v>1849</v>
      </c>
      <c r="B2663">
        <v>8</v>
      </c>
    </row>
    <row r="2664" spans="1:2">
      <c r="A2664" t="s">
        <v>13065</v>
      </c>
      <c r="B2664">
        <v>5.9</v>
      </c>
    </row>
    <row r="2665" spans="1:2">
      <c r="A2665" t="s">
        <v>13070</v>
      </c>
      <c r="B2665">
        <v>7.5</v>
      </c>
    </row>
    <row r="2666" spans="1:2">
      <c r="A2666" t="s">
        <v>1009</v>
      </c>
      <c r="B2666">
        <v>8.1999999999999993</v>
      </c>
    </row>
    <row r="2667" spans="1:2">
      <c r="A2667" t="s">
        <v>6199</v>
      </c>
      <c r="B2667">
        <v>7</v>
      </c>
    </row>
    <row r="2668" spans="1:2">
      <c r="A2668" t="s">
        <v>5274</v>
      </c>
      <c r="B2668">
        <v>6.6</v>
      </c>
    </row>
    <row r="2669" spans="1:2">
      <c r="A2669" t="s">
        <v>13087</v>
      </c>
      <c r="B2669">
        <v>6.7</v>
      </c>
    </row>
    <row r="2670" spans="1:2">
      <c r="A2670" t="s">
        <v>1415</v>
      </c>
      <c r="B2670">
        <v>5.5</v>
      </c>
    </row>
    <row r="2671" spans="1:2">
      <c r="A2671" t="s">
        <v>1671</v>
      </c>
      <c r="B2671">
        <v>4.9000000000000004</v>
      </c>
    </row>
    <row r="2672" spans="1:2">
      <c r="A2672" t="s">
        <v>1415</v>
      </c>
      <c r="B2672">
        <v>6.9</v>
      </c>
    </row>
    <row r="2673" spans="1:2">
      <c r="A2673" t="s">
        <v>10734</v>
      </c>
      <c r="B2673">
        <v>7.4</v>
      </c>
    </row>
    <row r="2674" spans="1:2">
      <c r="A2674" t="s">
        <v>2358</v>
      </c>
      <c r="B2674">
        <v>5.6</v>
      </c>
    </row>
    <row r="2675" spans="1:2">
      <c r="A2675" t="s">
        <v>9193</v>
      </c>
      <c r="B2675">
        <v>8</v>
      </c>
    </row>
    <row r="2676" spans="1:2">
      <c r="A2676" t="s">
        <v>1681</v>
      </c>
      <c r="B2676">
        <v>5.3</v>
      </c>
    </row>
    <row r="2677" spans="1:2">
      <c r="A2677" t="s">
        <v>6419</v>
      </c>
      <c r="B2677">
        <v>6.2</v>
      </c>
    </row>
    <row r="2678" spans="1:2">
      <c r="A2678" t="s">
        <v>1681</v>
      </c>
      <c r="B2678">
        <v>5.3</v>
      </c>
    </row>
    <row r="2679" spans="1:2">
      <c r="A2679" t="s">
        <v>3409</v>
      </c>
      <c r="B2679">
        <v>6.6</v>
      </c>
    </row>
    <row r="2680" spans="1:2">
      <c r="A2680" t="s">
        <v>1681</v>
      </c>
      <c r="B2680">
        <v>7.2</v>
      </c>
    </row>
    <row r="2681" spans="1:2">
      <c r="A2681" t="s">
        <v>1924</v>
      </c>
      <c r="B2681">
        <v>4.5999999999999996</v>
      </c>
    </row>
    <row r="2682" spans="1:2">
      <c r="A2682" t="s">
        <v>13144</v>
      </c>
      <c r="B2682">
        <v>7.5</v>
      </c>
    </row>
    <row r="2683" spans="1:2">
      <c r="A2683" t="s">
        <v>3396</v>
      </c>
      <c r="B2683">
        <v>6.5</v>
      </c>
    </row>
    <row r="2684" spans="1:2">
      <c r="A2684" t="s">
        <v>12488</v>
      </c>
      <c r="B2684">
        <v>7.6</v>
      </c>
    </row>
    <row r="2685" spans="1:2">
      <c r="A2685" t="s">
        <v>8066</v>
      </c>
      <c r="B2685">
        <v>6.2</v>
      </c>
    </row>
    <row r="2686" spans="1:2">
      <c r="A2686" t="s">
        <v>1924</v>
      </c>
      <c r="B2686">
        <v>8</v>
      </c>
    </row>
    <row r="2687" spans="1:2">
      <c r="A2687" t="s">
        <v>13165</v>
      </c>
      <c r="B2687">
        <v>5.5</v>
      </c>
    </row>
    <row r="2688" spans="1:2">
      <c r="A2688" t="s">
        <v>1415</v>
      </c>
      <c r="B2688">
        <v>6.3</v>
      </c>
    </row>
    <row r="2689" spans="1:2">
      <c r="A2689" t="s">
        <v>5499</v>
      </c>
      <c r="B2689">
        <v>7.2</v>
      </c>
    </row>
    <row r="2690" spans="1:2">
      <c r="A2690" t="s">
        <v>2819</v>
      </c>
      <c r="B2690">
        <v>7.9</v>
      </c>
    </row>
    <row r="2691" spans="1:2">
      <c r="A2691" t="s">
        <v>2142</v>
      </c>
      <c r="B2691">
        <v>6.7</v>
      </c>
    </row>
    <row r="2692" spans="1:2">
      <c r="A2692" t="s">
        <v>1356</v>
      </c>
      <c r="B2692">
        <v>5.3</v>
      </c>
    </row>
    <row r="2693" spans="1:2">
      <c r="A2693" t="s">
        <v>9193</v>
      </c>
      <c r="B2693">
        <v>6.3</v>
      </c>
    </row>
    <row r="2694" spans="1:2">
      <c r="A2694" t="s">
        <v>6648</v>
      </c>
      <c r="B2694">
        <v>6.5</v>
      </c>
    </row>
    <row r="2695" spans="1:2">
      <c r="A2695" t="s">
        <v>2683</v>
      </c>
      <c r="B2695">
        <v>5.6</v>
      </c>
    </row>
    <row r="2696" spans="1:2">
      <c r="A2696" t="s">
        <v>4075</v>
      </c>
      <c r="B2696">
        <v>7</v>
      </c>
    </row>
    <row r="2697" spans="1:2">
      <c r="A2697" t="s">
        <v>1849</v>
      </c>
      <c r="B2697">
        <v>8.3000000000000007</v>
      </c>
    </row>
    <row r="2698" spans="1:2">
      <c r="A2698" t="s">
        <v>334</v>
      </c>
      <c r="B2698">
        <v>7.2</v>
      </c>
    </row>
    <row r="2699" spans="1:2">
      <c r="A2699" t="s">
        <v>1935</v>
      </c>
      <c r="B2699">
        <v>6.8</v>
      </c>
    </row>
    <row r="2700" spans="1:2">
      <c r="A2700" t="s">
        <v>777</v>
      </c>
      <c r="B2700">
        <v>6.4</v>
      </c>
    </row>
    <row r="2701" spans="1:2">
      <c r="A2701" t="s">
        <v>13228</v>
      </c>
      <c r="B2701">
        <v>6.9</v>
      </c>
    </row>
    <row r="2702" spans="1:2">
      <c r="A2702" t="s">
        <v>1924</v>
      </c>
      <c r="B2702">
        <v>8</v>
      </c>
    </row>
    <row r="2703" spans="1:2">
      <c r="A2703" t="s">
        <v>1325</v>
      </c>
      <c r="B2703">
        <v>6.2</v>
      </c>
    </row>
    <row r="2704" spans="1:2">
      <c r="A2704" t="s">
        <v>13249</v>
      </c>
      <c r="B2704">
        <v>6.4</v>
      </c>
    </row>
    <row r="2705" spans="1:2">
      <c r="A2705" t="s">
        <v>923</v>
      </c>
      <c r="B2705">
        <v>5.6</v>
      </c>
    </row>
    <row r="2706" spans="1:2">
      <c r="A2706" t="s">
        <v>9492</v>
      </c>
      <c r="B2706">
        <v>6.1</v>
      </c>
    </row>
    <row r="2707" spans="1:2">
      <c r="A2707" t="s">
        <v>5940</v>
      </c>
      <c r="B2707">
        <v>6</v>
      </c>
    </row>
    <row r="2708" spans="1:2">
      <c r="A2708" t="s">
        <v>2125</v>
      </c>
      <c r="B2708">
        <v>5.0999999999999996</v>
      </c>
    </row>
    <row r="2709" spans="1:2">
      <c r="A2709" t="s">
        <v>13272</v>
      </c>
      <c r="B2709">
        <v>4.5</v>
      </c>
    </row>
    <row r="2710" spans="1:2">
      <c r="A2710" t="s">
        <v>13279</v>
      </c>
      <c r="B2710">
        <v>5.9</v>
      </c>
    </row>
    <row r="2711" spans="1:2">
      <c r="A2711" t="s">
        <v>13285</v>
      </c>
      <c r="B2711">
        <v>6</v>
      </c>
    </row>
    <row r="2712" spans="1:2">
      <c r="A2712" t="s">
        <v>2831</v>
      </c>
      <c r="B2712">
        <v>5.8</v>
      </c>
    </row>
    <row r="2713" spans="1:2">
      <c r="A2713" t="s">
        <v>2813</v>
      </c>
      <c r="B2713">
        <v>6.1</v>
      </c>
    </row>
    <row r="2714" spans="1:2">
      <c r="A2714" t="s">
        <v>42</v>
      </c>
      <c r="B2714">
        <v>4.9000000000000004</v>
      </c>
    </row>
    <row r="2715" spans="1:2">
      <c r="A2715" t="s">
        <v>13307</v>
      </c>
      <c r="B2715">
        <v>5.7</v>
      </c>
    </row>
    <row r="2716" spans="1:2">
      <c r="A2716" t="s">
        <v>464</v>
      </c>
      <c r="B2716">
        <v>7.1</v>
      </c>
    </row>
    <row r="2717" spans="1:2">
      <c r="A2717" t="s">
        <v>1544</v>
      </c>
      <c r="B2717">
        <v>6.6</v>
      </c>
    </row>
    <row r="2718" spans="1:2">
      <c r="A2718" t="s">
        <v>3632</v>
      </c>
      <c r="B2718">
        <v>8.1</v>
      </c>
    </row>
    <row r="2719" spans="1:2">
      <c r="A2719" t="s">
        <v>5510</v>
      </c>
      <c r="B2719">
        <v>5.7</v>
      </c>
    </row>
    <row r="2720" spans="1:2">
      <c r="A2720" t="s">
        <v>214</v>
      </c>
      <c r="B2720">
        <v>6.8</v>
      </c>
    </row>
    <row r="2721" spans="1:2">
      <c r="A2721" t="s">
        <v>3396</v>
      </c>
      <c r="B2721">
        <v>7.5</v>
      </c>
    </row>
    <row r="2722" spans="1:2">
      <c r="A2722" t="s">
        <v>13338</v>
      </c>
      <c r="B2722">
        <v>6.2</v>
      </c>
    </row>
    <row r="2723" spans="1:2">
      <c r="A2723" t="s">
        <v>1765</v>
      </c>
      <c r="B2723">
        <v>8.3000000000000007</v>
      </c>
    </row>
    <row r="2724" spans="1:2">
      <c r="A2724" t="s">
        <v>3409</v>
      </c>
      <c r="B2724">
        <v>7.4</v>
      </c>
    </row>
    <row r="2725" spans="1:2">
      <c r="A2725" t="s">
        <v>214</v>
      </c>
      <c r="B2725">
        <v>8</v>
      </c>
    </row>
    <row r="2726" spans="1:2">
      <c r="A2726" t="s">
        <v>8921</v>
      </c>
      <c r="B2726">
        <v>6.9</v>
      </c>
    </row>
    <row r="2727" spans="1:2">
      <c r="A2727" t="s">
        <v>1681</v>
      </c>
      <c r="B2727">
        <v>6.9</v>
      </c>
    </row>
    <row r="2728" spans="1:2">
      <c r="A2728" t="s">
        <v>1671</v>
      </c>
      <c r="B2728">
        <v>9.5</v>
      </c>
    </row>
    <row r="2729" spans="1:2">
      <c r="A2729" t="s">
        <v>1628</v>
      </c>
      <c r="B2729">
        <v>5.5</v>
      </c>
    </row>
    <row r="2730" spans="1:2">
      <c r="A2730" t="s">
        <v>1120</v>
      </c>
      <c r="B2730">
        <v>5.7</v>
      </c>
    </row>
    <row r="2731" spans="1:2">
      <c r="A2731" t="s">
        <v>7249</v>
      </c>
      <c r="B2731">
        <v>7.2</v>
      </c>
    </row>
    <row r="2732" spans="1:2">
      <c r="A2732" t="s">
        <v>7897</v>
      </c>
      <c r="B2732">
        <v>6.9</v>
      </c>
    </row>
    <row r="2733" spans="1:2">
      <c r="A2733" t="s">
        <v>5544</v>
      </c>
      <c r="B2733">
        <v>5.5</v>
      </c>
    </row>
    <row r="2734" spans="1:2">
      <c r="A2734" t="s">
        <v>7837</v>
      </c>
      <c r="B2734">
        <v>5.2</v>
      </c>
    </row>
    <row r="2735" spans="1:2">
      <c r="A2735" t="s">
        <v>227</v>
      </c>
      <c r="B2735">
        <v>7.1</v>
      </c>
    </row>
    <row r="2736" spans="1:2">
      <c r="A2736" t="s">
        <v>67</v>
      </c>
      <c r="B2736">
        <v>6.6</v>
      </c>
    </row>
    <row r="2737" spans="1:2">
      <c r="A2737" t="s">
        <v>3030</v>
      </c>
      <c r="B2737">
        <v>5.5</v>
      </c>
    </row>
    <row r="2738" spans="1:2">
      <c r="A2738" t="s">
        <v>1415</v>
      </c>
      <c r="B2738">
        <v>5.4</v>
      </c>
    </row>
    <row r="2739" spans="1:2">
      <c r="A2739" t="s">
        <v>7043</v>
      </c>
      <c r="B2739">
        <v>6.7</v>
      </c>
    </row>
    <row r="2740" spans="1:2">
      <c r="A2740" t="s">
        <v>1681</v>
      </c>
      <c r="B2740">
        <v>5</v>
      </c>
    </row>
    <row r="2741" spans="1:2">
      <c r="A2741" t="s">
        <v>5940</v>
      </c>
      <c r="B2741">
        <v>6.4</v>
      </c>
    </row>
    <row r="2742" spans="1:2">
      <c r="A2742" t="s">
        <v>8841</v>
      </c>
      <c r="B2742">
        <v>6.6</v>
      </c>
    </row>
    <row r="2743" spans="1:2">
      <c r="A2743" t="s">
        <v>214</v>
      </c>
      <c r="B2743">
        <v>5.9</v>
      </c>
    </row>
    <row r="2744" spans="1:2">
      <c r="A2744" t="s">
        <v>422</v>
      </c>
      <c r="B2744">
        <v>5.7</v>
      </c>
    </row>
    <row r="2745" spans="1:2">
      <c r="A2745" t="s">
        <v>9661</v>
      </c>
      <c r="B2745">
        <v>4.5</v>
      </c>
    </row>
    <row r="2746" spans="1:2">
      <c r="A2746" t="s">
        <v>6403</v>
      </c>
      <c r="B2746">
        <v>3.7</v>
      </c>
    </row>
    <row r="2747" spans="1:2">
      <c r="A2747" t="s">
        <v>3030</v>
      </c>
      <c r="B2747">
        <v>5</v>
      </c>
    </row>
    <row r="2748" spans="1:2">
      <c r="A2748" t="s">
        <v>1681</v>
      </c>
      <c r="B2748">
        <v>4.5999999999999996</v>
      </c>
    </row>
    <row r="2749" spans="1:2">
      <c r="A2749" t="s">
        <v>13450</v>
      </c>
      <c r="B2749">
        <v>6.5</v>
      </c>
    </row>
    <row r="2750" spans="1:2">
      <c r="A2750" t="s">
        <v>1681</v>
      </c>
      <c r="B2750">
        <v>4.9000000000000004</v>
      </c>
    </row>
    <row r="2751" spans="1:2">
      <c r="A2751" t="s">
        <v>1671</v>
      </c>
      <c r="B2751">
        <v>6</v>
      </c>
    </row>
    <row r="2752" spans="1:2">
      <c r="A2752" t="s">
        <v>11841</v>
      </c>
      <c r="B2752">
        <v>6.9</v>
      </c>
    </row>
    <row r="2753" spans="1:2">
      <c r="A2753" t="s">
        <v>7406</v>
      </c>
      <c r="B2753">
        <v>5.7</v>
      </c>
    </row>
    <row r="2754" spans="1:2">
      <c r="A2754" t="s">
        <v>4811</v>
      </c>
      <c r="B2754">
        <v>6.7</v>
      </c>
    </row>
    <row r="2755" spans="1:2">
      <c r="A2755" t="s">
        <v>2527</v>
      </c>
      <c r="B2755">
        <v>6.9</v>
      </c>
    </row>
    <row r="2756" spans="1:2">
      <c r="A2756" t="s">
        <v>1415</v>
      </c>
      <c r="B2756">
        <v>5.5</v>
      </c>
    </row>
    <row r="2757" spans="1:2">
      <c r="A2757" t="s">
        <v>2208</v>
      </c>
      <c r="B2757">
        <v>4.4000000000000004</v>
      </c>
    </row>
    <row r="2758" spans="1:2">
      <c r="A2758" t="s">
        <v>6519</v>
      </c>
      <c r="B2758">
        <v>7</v>
      </c>
    </row>
    <row r="2759" spans="1:2">
      <c r="A2759" t="s">
        <v>13493</v>
      </c>
      <c r="B2759">
        <v>5.4</v>
      </c>
    </row>
    <row r="2760" spans="1:2">
      <c r="A2760" t="s">
        <v>4219</v>
      </c>
      <c r="B2760">
        <v>5.4</v>
      </c>
    </row>
    <row r="2761" spans="1:2">
      <c r="A2761" t="s">
        <v>1544</v>
      </c>
      <c r="B2761">
        <v>8</v>
      </c>
    </row>
    <row r="2762" spans="1:2">
      <c r="A2762" t="s">
        <v>214</v>
      </c>
      <c r="B2762">
        <v>7.6</v>
      </c>
    </row>
    <row r="2763" spans="1:2">
      <c r="A2763" t="s">
        <v>1924</v>
      </c>
      <c r="B2763">
        <v>5.9</v>
      </c>
    </row>
    <row r="2764" spans="1:2">
      <c r="A2764" t="s">
        <v>3409</v>
      </c>
      <c r="B2764">
        <v>6.6</v>
      </c>
    </row>
    <row r="2765" spans="1:2">
      <c r="A2765" t="s">
        <v>5940</v>
      </c>
      <c r="B2765">
        <v>6.7</v>
      </c>
    </row>
    <row r="2766" spans="1:2">
      <c r="A2766" t="s">
        <v>6132</v>
      </c>
      <c r="B2766">
        <v>3.9</v>
      </c>
    </row>
    <row r="2767" spans="1:2">
      <c r="A2767" t="s">
        <v>6113</v>
      </c>
      <c r="B2767">
        <v>5.7</v>
      </c>
    </row>
    <row r="2768" spans="1:2">
      <c r="A2768" t="s">
        <v>1681</v>
      </c>
      <c r="B2768">
        <v>6.7</v>
      </c>
    </row>
    <row r="2769" spans="1:2">
      <c r="A2769" t="s">
        <v>1313</v>
      </c>
      <c r="B2769">
        <v>6.5</v>
      </c>
    </row>
    <row r="2770" spans="1:2">
      <c r="A2770" t="s">
        <v>5940</v>
      </c>
      <c r="B2770">
        <v>6.8</v>
      </c>
    </row>
    <row r="2771" spans="1:2">
      <c r="A2771" t="s">
        <v>214</v>
      </c>
      <c r="B2771">
        <v>6.3</v>
      </c>
    </row>
    <row r="2772" spans="1:2">
      <c r="A2772" t="s">
        <v>13559</v>
      </c>
      <c r="B2772">
        <v>7.3</v>
      </c>
    </row>
    <row r="2773" spans="1:2">
      <c r="A2773" t="s">
        <v>1325</v>
      </c>
      <c r="B2773">
        <v>6.9</v>
      </c>
    </row>
    <row r="2774" spans="1:2">
      <c r="A2774" t="s">
        <v>11841</v>
      </c>
      <c r="B2774">
        <v>7</v>
      </c>
    </row>
    <row r="2775" spans="1:2">
      <c r="A2775" t="s">
        <v>3409</v>
      </c>
      <c r="B2775">
        <v>6.5</v>
      </c>
    </row>
    <row r="2776" spans="1:2">
      <c r="A2776" t="s">
        <v>7579</v>
      </c>
      <c r="B2776">
        <v>3.6</v>
      </c>
    </row>
    <row r="2777" spans="1:2">
      <c r="A2777" t="s">
        <v>1415</v>
      </c>
      <c r="B2777">
        <v>7.7</v>
      </c>
    </row>
    <row r="2778" spans="1:2">
      <c r="A2778" t="s">
        <v>214</v>
      </c>
      <c r="B2778">
        <v>7.7</v>
      </c>
    </row>
    <row r="2779" spans="1:2">
      <c r="A2779" t="s">
        <v>1681</v>
      </c>
      <c r="B2779">
        <v>6.8</v>
      </c>
    </row>
    <row r="2780" spans="1:2">
      <c r="A2780" t="s">
        <v>214</v>
      </c>
      <c r="B2780">
        <v>7.4</v>
      </c>
    </row>
    <row r="2781" spans="1:2">
      <c r="A2781" t="s">
        <v>5482</v>
      </c>
      <c r="B2781">
        <v>5.0999999999999996</v>
      </c>
    </row>
    <row r="2782" spans="1:2">
      <c r="A2782" t="s">
        <v>3409</v>
      </c>
      <c r="B2782">
        <v>9.1</v>
      </c>
    </row>
    <row r="2783" spans="1:2">
      <c r="A2783" t="s">
        <v>1544</v>
      </c>
      <c r="B2783">
        <v>7.4</v>
      </c>
    </row>
    <row r="2784" spans="1:2">
      <c r="A2784" t="s">
        <v>1009</v>
      </c>
      <c r="B2784">
        <v>7.2</v>
      </c>
    </row>
    <row r="2785" spans="1:2">
      <c r="A2785" t="s">
        <v>13615</v>
      </c>
      <c r="B2785">
        <v>6</v>
      </c>
    </row>
    <row r="2786" spans="1:2">
      <c r="A2786" t="s">
        <v>464</v>
      </c>
      <c r="B2786">
        <v>7.4</v>
      </c>
    </row>
    <row r="2787" spans="1:2">
      <c r="A2787" t="s">
        <v>3241</v>
      </c>
      <c r="B2787">
        <v>8.3000000000000007</v>
      </c>
    </row>
    <row r="2788" spans="1:2">
      <c r="A2788" t="s">
        <v>6326</v>
      </c>
      <c r="B2788">
        <v>8.1</v>
      </c>
    </row>
    <row r="2789" spans="1:2">
      <c r="A2789" t="s">
        <v>3171</v>
      </c>
      <c r="B2789">
        <v>6.3</v>
      </c>
    </row>
    <row r="2790" spans="1:2">
      <c r="A2790" t="s">
        <v>13639</v>
      </c>
      <c r="B2790">
        <v>7.3</v>
      </c>
    </row>
    <row r="2791" spans="1:2">
      <c r="A2791" t="s">
        <v>1671</v>
      </c>
      <c r="B2791">
        <v>3.6</v>
      </c>
    </row>
    <row r="2792" spans="1:2">
      <c r="A2792" t="s">
        <v>4068</v>
      </c>
      <c r="B2792">
        <v>1.6</v>
      </c>
    </row>
    <row r="2793" spans="1:2">
      <c r="A2793" t="s">
        <v>4075</v>
      </c>
      <c r="B2793">
        <v>8</v>
      </c>
    </row>
    <row r="2794" spans="1:2">
      <c r="A2794" t="s">
        <v>1935</v>
      </c>
      <c r="B2794">
        <v>9</v>
      </c>
    </row>
    <row r="2795" spans="1:2">
      <c r="A2795" t="s">
        <v>7837</v>
      </c>
      <c r="B2795">
        <v>6.1</v>
      </c>
    </row>
    <row r="2796" spans="1:2">
      <c r="A2796" t="s">
        <v>9754</v>
      </c>
      <c r="B2796">
        <v>5.7</v>
      </c>
    </row>
    <row r="2797" spans="1:2">
      <c r="A2797" t="s">
        <v>3409</v>
      </c>
      <c r="B2797">
        <v>6.8</v>
      </c>
    </row>
    <row r="2798" spans="1:2">
      <c r="A2798" t="s">
        <v>10440</v>
      </c>
      <c r="B2798">
        <v>5.5</v>
      </c>
    </row>
    <row r="2799" spans="1:2">
      <c r="A2799" t="s">
        <v>10280</v>
      </c>
      <c r="B2799">
        <v>6.8</v>
      </c>
    </row>
    <row r="2800" spans="1:2">
      <c r="A2800" t="s">
        <v>2527</v>
      </c>
      <c r="B2800">
        <v>7.3</v>
      </c>
    </row>
    <row r="2801" spans="1:2">
      <c r="A2801" t="s">
        <v>1681</v>
      </c>
      <c r="B2801">
        <v>6.1</v>
      </c>
    </row>
    <row r="2802" spans="1:2">
      <c r="A2802" t="s">
        <v>1415</v>
      </c>
      <c r="B2802">
        <v>7.2</v>
      </c>
    </row>
    <row r="2803" spans="1:2">
      <c r="A2803" t="s">
        <v>1671</v>
      </c>
      <c r="B2803">
        <v>5.9</v>
      </c>
    </row>
    <row r="2804" spans="1:2">
      <c r="A2804" t="s">
        <v>1752</v>
      </c>
      <c r="B2804">
        <v>6.1</v>
      </c>
    </row>
    <row r="2805" spans="1:2">
      <c r="A2805" t="s">
        <v>4384</v>
      </c>
      <c r="B2805">
        <v>6.8</v>
      </c>
    </row>
    <row r="2806" spans="1:2">
      <c r="A2806" t="s">
        <v>2954</v>
      </c>
      <c r="B2806">
        <v>7.7</v>
      </c>
    </row>
    <row r="2807" spans="1:2">
      <c r="A2807" t="s">
        <v>2358</v>
      </c>
      <c r="B2807">
        <v>4.9000000000000004</v>
      </c>
    </row>
    <row r="2808" spans="1:2">
      <c r="A2808" t="s">
        <v>1415</v>
      </c>
      <c r="B2808">
        <v>6.1</v>
      </c>
    </row>
    <row r="2809" spans="1:2">
      <c r="A2809" t="s">
        <v>13716</v>
      </c>
      <c r="B2809">
        <v>2.5</v>
      </c>
    </row>
    <row r="2810" spans="1:2">
      <c r="A2810" t="s">
        <v>422</v>
      </c>
      <c r="B2810">
        <v>6.1</v>
      </c>
    </row>
    <row r="2811" spans="1:2">
      <c r="A2811" t="s">
        <v>3932</v>
      </c>
      <c r="B2811">
        <v>5.9</v>
      </c>
    </row>
    <row r="2812" spans="1:2">
      <c r="A2812" t="s">
        <v>7406</v>
      </c>
      <c r="B2812">
        <v>5.7</v>
      </c>
    </row>
    <row r="2813" spans="1:2">
      <c r="A2813" t="s">
        <v>1528</v>
      </c>
      <c r="B2813">
        <v>5.6</v>
      </c>
    </row>
    <row r="2814" spans="1:2">
      <c r="A2814" t="s">
        <v>6403</v>
      </c>
      <c r="B2814">
        <v>7.2</v>
      </c>
    </row>
    <row r="2815" spans="1:2">
      <c r="A2815" t="s">
        <v>2202</v>
      </c>
      <c r="B2815">
        <v>7.7</v>
      </c>
    </row>
    <row r="2816" spans="1:2">
      <c r="A2816" t="s">
        <v>7901</v>
      </c>
      <c r="B2816">
        <v>7.8</v>
      </c>
    </row>
    <row r="2817" spans="1:2">
      <c r="A2817" t="s">
        <v>1681</v>
      </c>
      <c r="B2817">
        <v>6.1</v>
      </c>
    </row>
    <row r="2818" spans="1:2">
      <c r="A2818" t="s">
        <v>13761</v>
      </c>
      <c r="B2818">
        <v>5.8</v>
      </c>
    </row>
    <row r="2819" spans="1:2">
      <c r="A2819" t="s">
        <v>214</v>
      </c>
      <c r="B2819">
        <v>6.5</v>
      </c>
    </row>
    <row r="2820" spans="1:2">
      <c r="A2820" t="s">
        <v>1961</v>
      </c>
      <c r="B2820">
        <v>7.9</v>
      </c>
    </row>
    <row r="2821" spans="1:2">
      <c r="A2821" t="s">
        <v>659</v>
      </c>
      <c r="B2821">
        <v>6.3</v>
      </c>
    </row>
    <row r="2822" spans="1:2">
      <c r="A2822" t="s">
        <v>1681</v>
      </c>
      <c r="B2822">
        <v>3.8</v>
      </c>
    </row>
    <row r="2823" spans="1:2">
      <c r="A2823" t="s">
        <v>3409</v>
      </c>
      <c r="B2823">
        <v>8.3000000000000007</v>
      </c>
    </row>
    <row r="2824" spans="1:2">
      <c r="A2824" t="s">
        <v>1671</v>
      </c>
      <c r="B2824">
        <v>6.4</v>
      </c>
    </row>
    <row r="2825" spans="1:2">
      <c r="A2825" t="s">
        <v>5967</v>
      </c>
      <c r="B2825">
        <v>6.7</v>
      </c>
    </row>
    <row r="2826" spans="1:2">
      <c r="A2826" t="s">
        <v>1671</v>
      </c>
      <c r="B2826">
        <v>6.1</v>
      </c>
    </row>
    <row r="2827" spans="1:2">
      <c r="A2827" t="s">
        <v>1199</v>
      </c>
      <c r="B2827">
        <v>8.1</v>
      </c>
    </row>
    <row r="2828" spans="1:2">
      <c r="A2828" t="s">
        <v>4075</v>
      </c>
      <c r="B2828">
        <v>6</v>
      </c>
    </row>
    <row r="2829" spans="1:2">
      <c r="A2829" t="s">
        <v>6199</v>
      </c>
      <c r="B2829">
        <v>5.8</v>
      </c>
    </row>
    <row r="2830" spans="1:2">
      <c r="A2830" t="s">
        <v>13812</v>
      </c>
      <c r="B2830">
        <v>5.6</v>
      </c>
    </row>
    <row r="2831" spans="1:2">
      <c r="A2831" t="s">
        <v>5967</v>
      </c>
      <c r="B2831">
        <v>6.1</v>
      </c>
    </row>
    <row r="2832" spans="1:2">
      <c r="A2832" t="s">
        <v>1671</v>
      </c>
      <c r="B2832">
        <v>5.9</v>
      </c>
    </row>
    <row r="2833" spans="1:2">
      <c r="A2833" t="s">
        <v>1415</v>
      </c>
      <c r="B2833">
        <v>7.3</v>
      </c>
    </row>
    <row r="2834" spans="1:2">
      <c r="A2834" t="s">
        <v>3794</v>
      </c>
      <c r="B2834">
        <v>6.8</v>
      </c>
    </row>
    <row r="2835" spans="1:2">
      <c r="A2835" t="s">
        <v>1415</v>
      </c>
      <c r="B2835">
        <v>5.7</v>
      </c>
    </row>
    <row r="2836" spans="1:2">
      <c r="A2836" t="s">
        <v>214</v>
      </c>
      <c r="B2836">
        <v>7.3</v>
      </c>
    </row>
    <row r="2837" spans="1:2">
      <c r="A2837" t="s">
        <v>3277</v>
      </c>
      <c r="B2837">
        <v>6.3</v>
      </c>
    </row>
    <row r="2838" spans="1:2">
      <c r="A2838" t="s">
        <v>9193</v>
      </c>
      <c r="B2838">
        <v>5.9</v>
      </c>
    </row>
    <row r="2839" spans="1:2">
      <c r="A2839" t="s">
        <v>1831</v>
      </c>
      <c r="B2839">
        <v>7.1</v>
      </c>
    </row>
    <row r="2840" spans="1:2">
      <c r="A2840" t="s">
        <v>214</v>
      </c>
      <c r="B2840">
        <v>8</v>
      </c>
    </row>
    <row r="2841" spans="1:2">
      <c r="A2841" t="s">
        <v>1325</v>
      </c>
      <c r="B2841">
        <v>5.0999999999999996</v>
      </c>
    </row>
    <row r="2842" spans="1:2">
      <c r="A2842" t="s">
        <v>1726</v>
      </c>
      <c r="B2842">
        <v>7.1</v>
      </c>
    </row>
    <row r="2843" spans="1:2">
      <c r="A2843" t="s">
        <v>4042</v>
      </c>
      <c r="B2843">
        <v>6.5</v>
      </c>
    </row>
    <row r="2844" spans="1:2">
      <c r="A2844" t="s">
        <v>5544</v>
      </c>
      <c r="B2844">
        <v>4.5</v>
      </c>
    </row>
    <row r="2845" spans="1:2">
      <c r="A2845" t="s">
        <v>7566</v>
      </c>
      <c r="B2845">
        <v>6.6</v>
      </c>
    </row>
    <row r="2846" spans="1:2">
      <c r="A2846" t="s">
        <v>5605</v>
      </c>
      <c r="B2846">
        <v>4.3</v>
      </c>
    </row>
    <row r="2847" spans="1:2">
      <c r="A2847" t="s">
        <v>1528</v>
      </c>
      <c r="B2847">
        <v>6.7</v>
      </c>
    </row>
    <row r="2848" spans="1:2">
      <c r="A2848" t="s">
        <v>1017</v>
      </c>
      <c r="B2848">
        <v>6.8</v>
      </c>
    </row>
    <row r="2849" spans="1:2">
      <c r="A2849" t="s">
        <v>13899</v>
      </c>
      <c r="B2849">
        <v>5.4</v>
      </c>
    </row>
    <row r="2850" spans="1:2">
      <c r="A2850" t="s">
        <v>13905</v>
      </c>
      <c r="B2850">
        <v>6.6</v>
      </c>
    </row>
    <row r="2851" spans="1:2">
      <c r="A2851" t="s">
        <v>2157</v>
      </c>
      <c r="B2851">
        <v>7.4</v>
      </c>
    </row>
    <row r="2852" spans="1:2">
      <c r="A2852" t="s">
        <v>1544</v>
      </c>
      <c r="B2852">
        <v>7.3</v>
      </c>
    </row>
    <row r="2853" spans="1:2">
      <c r="A2853" t="s">
        <v>3409</v>
      </c>
      <c r="B2853">
        <v>6.9</v>
      </c>
    </row>
    <row r="2854" spans="1:2">
      <c r="A2854" t="s">
        <v>5806</v>
      </c>
      <c r="B2854">
        <v>8</v>
      </c>
    </row>
    <row r="2855" spans="1:2">
      <c r="A2855" t="s">
        <v>5499</v>
      </c>
      <c r="B2855">
        <v>6.4</v>
      </c>
    </row>
    <row r="2856" spans="1:2">
      <c r="A2856" t="s">
        <v>3082</v>
      </c>
      <c r="B2856">
        <v>7.8</v>
      </c>
    </row>
    <row r="2857" spans="1:2">
      <c r="A2857" t="s">
        <v>2125</v>
      </c>
      <c r="B2857">
        <v>6.1</v>
      </c>
    </row>
    <row r="2858" spans="1:2">
      <c r="A2858" t="s">
        <v>9754</v>
      </c>
      <c r="B2858">
        <v>6.1</v>
      </c>
    </row>
    <row r="2859" spans="1:2">
      <c r="A2859" t="s">
        <v>5103</v>
      </c>
      <c r="B2859">
        <v>5.0999999999999996</v>
      </c>
    </row>
    <row r="2860" spans="1:2">
      <c r="A2860" t="s">
        <v>2308</v>
      </c>
      <c r="B2860">
        <v>7.8</v>
      </c>
    </row>
    <row r="2861" spans="1:2">
      <c r="A2861" t="s">
        <v>1415</v>
      </c>
      <c r="B2861">
        <v>7.4</v>
      </c>
    </row>
    <row r="2862" spans="1:2">
      <c r="A2862" t="s">
        <v>3396</v>
      </c>
      <c r="B2862">
        <v>7.8</v>
      </c>
    </row>
    <row r="2863" spans="1:2">
      <c r="A2863" t="s">
        <v>13966</v>
      </c>
      <c r="B2863">
        <v>8</v>
      </c>
    </row>
    <row r="2864" spans="1:2">
      <c r="A2864" t="s">
        <v>214</v>
      </c>
      <c r="B2864">
        <v>6.7</v>
      </c>
    </row>
    <row r="2865" spans="1:2">
      <c r="A2865" t="s">
        <v>1935</v>
      </c>
      <c r="B2865">
        <v>6.6</v>
      </c>
    </row>
    <row r="2866" spans="1:2">
      <c r="A2866" t="s">
        <v>1415</v>
      </c>
      <c r="B2866">
        <v>6.4</v>
      </c>
    </row>
    <row r="2867" spans="1:2">
      <c r="A2867" t="s">
        <v>334</v>
      </c>
      <c r="B2867">
        <v>6.7</v>
      </c>
    </row>
    <row r="2868" spans="1:2">
      <c r="A2868" t="s">
        <v>1831</v>
      </c>
      <c r="B2868">
        <v>6.2</v>
      </c>
    </row>
    <row r="2869" spans="1:2">
      <c r="A2869" t="s">
        <v>2831</v>
      </c>
      <c r="B2869">
        <v>7.3</v>
      </c>
    </row>
    <row r="2870" spans="1:2">
      <c r="A2870" t="s">
        <v>1467</v>
      </c>
      <c r="B2870">
        <v>8.1</v>
      </c>
    </row>
    <row r="2871" spans="1:2">
      <c r="A2871" t="s">
        <v>7445</v>
      </c>
      <c r="B2871">
        <v>7</v>
      </c>
    </row>
    <row r="2872" spans="1:2">
      <c r="A2872" t="s">
        <v>6403</v>
      </c>
      <c r="B2872">
        <v>8</v>
      </c>
    </row>
    <row r="2873" spans="1:2">
      <c r="A2873" t="s">
        <v>1826</v>
      </c>
      <c r="B2873">
        <v>8</v>
      </c>
    </row>
    <row r="2874" spans="1:2">
      <c r="A2874" t="s">
        <v>1671</v>
      </c>
      <c r="B2874">
        <v>7</v>
      </c>
    </row>
    <row r="2875" spans="1:2">
      <c r="A2875" t="s">
        <v>14018</v>
      </c>
      <c r="B2875">
        <v>7.9</v>
      </c>
    </row>
    <row r="2876" spans="1:2">
      <c r="A2876" t="s">
        <v>14023</v>
      </c>
      <c r="B2876">
        <v>5.9</v>
      </c>
    </row>
    <row r="2877" spans="1:2">
      <c r="A2877" t="s">
        <v>1681</v>
      </c>
      <c r="B2877">
        <v>6.6</v>
      </c>
    </row>
    <row r="2878" spans="1:2">
      <c r="A2878" t="s">
        <v>2527</v>
      </c>
      <c r="B2878">
        <v>6.3</v>
      </c>
    </row>
    <row r="2879" spans="1:2">
      <c r="A2879" t="s">
        <v>73</v>
      </c>
      <c r="B2879">
        <v>7.7</v>
      </c>
    </row>
    <row r="2880" spans="1:2">
      <c r="A2880" t="s">
        <v>1671</v>
      </c>
      <c r="B2880">
        <v>6.9</v>
      </c>
    </row>
    <row r="2881" spans="1:2">
      <c r="A2881" t="s">
        <v>2954</v>
      </c>
      <c r="B2881">
        <v>7.1</v>
      </c>
    </row>
    <row r="2882" spans="1:2">
      <c r="A2882" t="s">
        <v>5274</v>
      </c>
      <c r="B2882">
        <v>7.4</v>
      </c>
    </row>
    <row r="2883" spans="1:2">
      <c r="A2883" t="s">
        <v>14050</v>
      </c>
      <c r="B2883">
        <v>6.5</v>
      </c>
    </row>
    <row r="2884" spans="1:2">
      <c r="A2884" t="s">
        <v>14056</v>
      </c>
      <c r="B2884">
        <v>6.5</v>
      </c>
    </row>
    <row r="2885" spans="1:2">
      <c r="A2885" t="s">
        <v>14062</v>
      </c>
      <c r="B2885">
        <v>6.8</v>
      </c>
    </row>
    <row r="2886" spans="1:2">
      <c r="A2886" t="s">
        <v>1528</v>
      </c>
      <c r="B2886">
        <v>7.5</v>
      </c>
    </row>
    <row r="2887" spans="1:2">
      <c r="A2887" t="s">
        <v>4219</v>
      </c>
      <c r="B2887">
        <v>6.6</v>
      </c>
    </row>
    <row r="2888" spans="1:2">
      <c r="A2888" t="s">
        <v>2683</v>
      </c>
      <c r="B2888">
        <v>7.1</v>
      </c>
    </row>
    <row r="2889" spans="1:2">
      <c r="A2889" t="s">
        <v>2850</v>
      </c>
      <c r="B2889">
        <v>6.6</v>
      </c>
    </row>
    <row r="2890" spans="1:2">
      <c r="A2890" t="s">
        <v>14082</v>
      </c>
      <c r="B2890">
        <v>7</v>
      </c>
    </row>
    <row r="2891" spans="1:2">
      <c r="A2891" t="s">
        <v>2527</v>
      </c>
      <c r="B2891">
        <v>3.3</v>
      </c>
    </row>
    <row r="2892" spans="1:2">
      <c r="A2892" t="s">
        <v>1009</v>
      </c>
      <c r="B2892">
        <v>6.7</v>
      </c>
    </row>
    <row r="2893" spans="1:2">
      <c r="A2893" t="s">
        <v>7249</v>
      </c>
      <c r="B2893">
        <v>8</v>
      </c>
    </row>
    <row r="2894" spans="1:2">
      <c r="A2894" t="s">
        <v>4075</v>
      </c>
      <c r="B2894">
        <v>6.8</v>
      </c>
    </row>
    <row r="2895" spans="1:2">
      <c r="A2895" t="s">
        <v>4332</v>
      </c>
      <c r="B2895">
        <v>6</v>
      </c>
    </row>
    <row r="2896" spans="1:2">
      <c r="A2896" t="s">
        <v>5103</v>
      </c>
      <c r="B2896">
        <v>5.4</v>
      </c>
    </row>
    <row r="2897" spans="1:2">
      <c r="A2897" t="s">
        <v>1671</v>
      </c>
      <c r="B2897">
        <v>4.3</v>
      </c>
    </row>
    <row r="2898" spans="1:2">
      <c r="A2898" t="s">
        <v>2786</v>
      </c>
      <c r="B2898">
        <v>6.2</v>
      </c>
    </row>
    <row r="2899" spans="1:2">
      <c r="A2899" t="s">
        <v>14125</v>
      </c>
      <c r="B2899">
        <v>7.7</v>
      </c>
    </row>
    <row r="2900" spans="1:2">
      <c r="A2900" t="s">
        <v>6326</v>
      </c>
      <c r="B2900">
        <v>7.4</v>
      </c>
    </row>
    <row r="2901" spans="1:2">
      <c r="A2901" t="s">
        <v>4068</v>
      </c>
      <c r="B2901">
        <v>5.9</v>
      </c>
    </row>
    <row r="2902" spans="1:2">
      <c r="A2902" t="s">
        <v>214</v>
      </c>
      <c r="B2902">
        <v>7.8</v>
      </c>
    </row>
    <row r="2903" spans="1:2">
      <c r="A2903" t="s">
        <v>1935</v>
      </c>
      <c r="B2903">
        <v>7.4</v>
      </c>
    </row>
    <row r="2904" spans="1:2">
      <c r="A2904" t="s">
        <v>1681</v>
      </c>
      <c r="B2904">
        <v>6.5</v>
      </c>
    </row>
    <row r="2905" spans="1:2">
      <c r="A2905" t="s">
        <v>10222</v>
      </c>
      <c r="B2905">
        <v>5.4</v>
      </c>
    </row>
    <row r="2906" spans="1:2">
      <c r="A2906" t="s">
        <v>3030</v>
      </c>
      <c r="B2906">
        <v>7</v>
      </c>
    </row>
    <row r="2907" spans="1:2">
      <c r="A2907" t="s">
        <v>14162</v>
      </c>
      <c r="B2907">
        <v>8.6</v>
      </c>
    </row>
    <row r="2908" spans="1:2">
      <c r="A2908" t="s">
        <v>1544</v>
      </c>
      <c r="B2908">
        <v>7.6</v>
      </c>
    </row>
    <row r="2909" spans="1:2">
      <c r="A2909" t="s">
        <v>2527</v>
      </c>
      <c r="B2909">
        <v>6.9</v>
      </c>
    </row>
    <row r="2910" spans="1:2">
      <c r="A2910" t="s">
        <v>4075</v>
      </c>
      <c r="B2910">
        <v>7</v>
      </c>
    </row>
    <row r="2911" spans="1:2">
      <c r="A2911" t="s">
        <v>2614</v>
      </c>
      <c r="B2911">
        <v>5.3</v>
      </c>
    </row>
    <row r="2912" spans="1:2">
      <c r="A2912" t="s">
        <v>3831</v>
      </c>
      <c r="B2912">
        <v>6.4</v>
      </c>
    </row>
    <row r="2913" spans="1:2">
      <c r="A2913" t="s">
        <v>1671</v>
      </c>
      <c r="B2913">
        <v>4.5</v>
      </c>
    </row>
    <row r="2914" spans="1:2">
      <c r="A2914" t="s">
        <v>5383</v>
      </c>
      <c r="B2914">
        <v>7.8</v>
      </c>
    </row>
    <row r="2915" spans="1:2">
      <c r="A2915" t="s">
        <v>8945</v>
      </c>
      <c r="B2915">
        <v>6.7</v>
      </c>
    </row>
    <row r="2916" spans="1:2">
      <c r="A2916" t="s">
        <v>14200</v>
      </c>
      <c r="B2916">
        <v>5.3</v>
      </c>
    </row>
    <row r="2917" spans="1:2">
      <c r="A2917" t="s">
        <v>2527</v>
      </c>
      <c r="B2917">
        <v>6.3</v>
      </c>
    </row>
    <row r="2918" spans="1:2">
      <c r="A2918" t="s">
        <v>334</v>
      </c>
      <c r="B2918">
        <v>7</v>
      </c>
    </row>
    <row r="2919" spans="1:2">
      <c r="A2919" t="s">
        <v>1671</v>
      </c>
      <c r="B2919">
        <v>5.3</v>
      </c>
    </row>
    <row r="2920" spans="1:2">
      <c r="A2920" t="s">
        <v>1415</v>
      </c>
      <c r="B2920">
        <v>6.6</v>
      </c>
    </row>
    <row r="2921" spans="1:2">
      <c r="A2921" t="s">
        <v>3898</v>
      </c>
      <c r="B2921">
        <v>5.8</v>
      </c>
    </row>
    <row r="2922" spans="1:2">
      <c r="A2922" t="s">
        <v>214</v>
      </c>
      <c r="B2922">
        <v>6.7</v>
      </c>
    </row>
    <row r="2923" spans="1:2">
      <c r="A2923" t="s">
        <v>5274</v>
      </c>
      <c r="B2923">
        <v>6.6</v>
      </c>
    </row>
    <row r="2924" spans="1:2">
      <c r="A2924" t="s">
        <v>6326</v>
      </c>
      <c r="B2924">
        <v>7</v>
      </c>
    </row>
    <row r="2925" spans="1:2">
      <c r="A2925" t="s">
        <v>14233</v>
      </c>
      <c r="B2925">
        <v>8.4</v>
      </c>
    </row>
    <row r="2926" spans="1:2">
      <c r="A2926" t="s">
        <v>1671</v>
      </c>
      <c r="B2926">
        <v>5.4</v>
      </c>
    </row>
    <row r="2927" spans="1:2">
      <c r="A2927" t="s">
        <v>687</v>
      </c>
      <c r="B2927">
        <v>7.8</v>
      </c>
    </row>
    <row r="2928" spans="1:2">
      <c r="A2928" t="s">
        <v>207</v>
      </c>
      <c r="B2928">
        <v>7.6</v>
      </c>
    </row>
    <row r="2929" spans="1:2">
      <c r="A2929" t="s">
        <v>4075</v>
      </c>
      <c r="B2929">
        <v>6.6</v>
      </c>
    </row>
    <row r="2930" spans="1:2">
      <c r="A2930" t="s">
        <v>2954</v>
      </c>
      <c r="B2930">
        <v>6.4</v>
      </c>
    </row>
    <row r="2931" spans="1:2">
      <c r="A2931" t="s">
        <v>4296</v>
      </c>
      <c r="B2931">
        <v>7</v>
      </c>
    </row>
    <row r="2932" spans="1:2">
      <c r="A2932" t="s">
        <v>1009</v>
      </c>
      <c r="B2932">
        <v>5.7</v>
      </c>
    </row>
    <row r="2933" spans="1:2">
      <c r="A2933" t="s">
        <v>1401</v>
      </c>
      <c r="B2933">
        <v>5.9</v>
      </c>
    </row>
    <row r="2934" spans="1:2">
      <c r="A2934" t="s">
        <v>1671</v>
      </c>
      <c r="B2934">
        <v>6.3</v>
      </c>
    </row>
    <row r="2935" spans="1:2">
      <c r="A2935" t="s">
        <v>2527</v>
      </c>
      <c r="B2935">
        <v>6.3</v>
      </c>
    </row>
    <row r="2936" spans="1:2">
      <c r="A2936" t="s">
        <v>2527</v>
      </c>
      <c r="B2936">
        <v>6.2</v>
      </c>
    </row>
    <row r="2937" spans="1:2">
      <c r="A2937" t="s">
        <v>11250</v>
      </c>
      <c r="B2937">
        <v>2.1</v>
      </c>
    </row>
    <row r="2938" spans="1:2">
      <c r="A2938" t="s">
        <v>2527</v>
      </c>
      <c r="B2938">
        <v>5</v>
      </c>
    </row>
    <row r="2939" spans="1:2">
      <c r="A2939" t="s">
        <v>852</v>
      </c>
      <c r="B2939">
        <v>5.3</v>
      </c>
    </row>
    <row r="2940" spans="1:2">
      <c r="A2940" t="s">
        <v>214</v>
      </c>
      <c r="B2940">
        <v>7.1</v>
      </c>
    </row>
    <row r="2941" spans="1:2">
      <c r="A2941" t="s">
        <v>3409</v>
      </c>
      <c r="B2941">
        <v>7</v>
      </c>
    </row>
    <row r="2942" spans="1:2">
      <c r="A2942" t="s">
        <v>14309</v>
      </c>
      <c r="B2942">
        <v>7</v>
      </c>
    </row>
    <row r="2943" spans="1:2">
      <c r="A2943" t="s">
        <v>14314</v>
      </c>
      <c r="B2943">
        <v>5.7</v>
      </c>
    </row>
    <row r="2944" spans="1:2">
      <c r="A2944" t="s">
        <v>9754</v>
      </c>
      <c r="B2944">
        <v>7.1</v>
      </c>
    </row>
    <row r="2945" spans="1:2">
      <c r="A2945" t="s">
        <v>1415</v>
      </c>
      <c r="B2945">
        <v>7</v>
      </c>
    </row>
    <row r="2946" spans="1:2">
      <c r="A2946" t="s">
        <v>3409</v>
      </c>
      <c r="B2946">
        <v>7.7</v>
      </c>
    </row>
    <row r="2947" spans="1:2">
      <c r="A2947" t="s">
        <v>2527</v>
      </c>
      <c r="B2947">
        <v>7.1</v>
      </c>
    </row>
    <row r="2948" spans="1:2">
      <c r="A2948" t="s">
        <v>4075</v>
      </c>
      <c r="B2948">
        <v>6.8</v>
      </c>
    </row>
    <row r="2949" spans="1:2">
      <c r="A2949" t="s">
        <v>5499</v>
      </c>
      <c r="B2949">
        <v>7.5</v>
      </c>
    </row>
    <row r="2950" spans="1:2">
      <c r="A2950" t="s">
        <v>4824</v>
      </c>
      <c r="B2950">
        <v>6.3</v>
      </c>
    </row>
    <row r="2951" spans="1:2">
      <c r="A2951" t="s">
        <v>3271</v>
      </c>
      <c r="B2951">
        <v>7.3</v>
      </c>
    </row>
    <row r="2952" spans="1:2">
      <c r="A2952" t="s">
        <v>3831</v>
      </c>
      <c r="B2952">
        <v>6.8</v>
      </c>
    </row>
    <row r="2953" spans="1:2">
      <c r="A2953" t="s">
        <v>2125</v>
      </c>
      <c r="B2953">
        <v>7.2</v>
      </c>
    </row>
    <row r="2954" spans="1:2">
      <c r="A2954" t="s">
        <v>1009</v>
      </c>
      <c r="B2954">
        <v>6.4</v>
      </c>
    </row>
    <row r="2955" spans="1:2">
      <c r="A2955" t="s">
        <v>2527</v>
      </c>
      <c r="B2955">
        <v>6</v>
      </c>
    </row>
    <row r="2956" spans="1:2">
      <c r="A2956" t="s">
        <v>1924</v>
      </c>
      <c r="B2956">
        <v>6.4</v>
      </c>
    </row>
    <row r="2957" spans="1:2">
      <c r="A2957" t="s">
        <v>1415</v>
      </c>
      <c r="B2957">
        <v>5.0999999999999996</v>
      </c>
    </row>
    <row r="2958" spans="1:2">
      <c r="A2958" t="s">
        <v>2125</v>
      </c>
      <c r="B2958">
        <v>7.5</v>
      </c>
    </row>
    <row r="2959" spans="1:2">
      <c r="A2959" t="s">
        <v>5605</v>
      </c>
      <c r="B2959">
        <v>7.1</v>
      </c>
    </row>
    <row r="2960" spans="1:2">
      <c r="A2960" t="s">
        <v>1671</v>
      </c>
      <c r="B2960">
        <v>4.5999999999999996</v>
      </c>
    </row>
    <row r="2961" spans="1:2">
      <c r="A2961" t="s">
        <v>2527</v>
      </c>
      <c r="B2961">
        <v>5.7</v>
      </c>
    </row>
    <row r="2962" spans="1:2">
      <c r="A2962" t="s">
        <v>14404</v>
      </c>
      <c r="B2962">
        <v>6.8</v>
      </c>
    </row>
    <row r="2963" spans="1:2">
      <c r="A2963" t="s">
        <v>1961</v>
      </c>
      <c r="B2963">
        <v>7.7</v>
      </c>
    </row>
    <row r="2964" spans="1:2">
      <c r="A2964" t="s">
        <v>803</v>
      </c>
      <c r="B2964">
        <v>3.2</v>
      </c>
    </row>
    <row r="2965" spans="1:2">
      <c r="A2965" t="s">
        <v>571</v>
      </c>
      <c r="B2965">
        <v>6.1</v>
      </c>
    </row>
    <row r="2966" spans="1:2">
      <c r="A2966" t="s">
        <v>1467</v>
      </c>
      <c r="B2966">
        <v>5.6</v>
      </c>
    </row>
    <row r="2967" spans="1:2">
      <c r="A2967" t="s">
        <v>14433</v>
      </c>
      <c r="B2967">
        <v>6.9</v>
      </c>
    </row>
    <row r="2968" spans="1:2">
      <c r="A2968" t="s">
        <v>3409</v>
      </c>
      <c r="B2968">
        <v>7.5</v>
      </c>
    </row>
    <row r="2969" spans="1:2">
      <c r="A2969" t="s">
        <v>1544</v>
      </c>
      <c r="B2969">
        <v>5.8</v>
      </c>
    </row>
    <row r="2970" spans="1:2">
      <c r="A2970" t="s">
        <v>1009</v>
      </c>
      <c r="B2970">
        <v>8.3000000000000007</v>
      </c>
    </row>
    <row r="2971" spans="1:2">
      <c r="A2971" t="s">
        <v>14453</v>
      </c>
      <c r="B2971">
        <v>2.8</v>
      </c>
    </row>
    <row r="2972" spans="1:2">
      <c r="A2972" t="s">
        <v>7406</v>
      </c>
      <c r="B2972">
        <v>6.6</v>
      </c>
    </row>
    <row r="2973" spans="1:2">
      <c r="A2973" t="s">
        <v>3409</v>
      </c>
      <c r="B2973">
        <v>7.5</v>
      </c>
    </row>
    <row r="2974" spans="1:2">
      <c r="A2974" t="s">
        <v>4075</v>
      </c>
      <c r="B2974">
        <v>6</v>
      </c>
    </row>
    <row r="2975" spans="1:2">
      <c r="A2975" t="s">
        <v>3409</v>
      </c>
      <c r="B2975">
        <v>6.2</v>
      </c>
    </row>
    <row r="2976" spans="1:2">
      <c r="A2976" t="s">
        <v>882</v>
      </c>
      <c r="B2976">
        <v>7.2</v>
      </c>
    </row>
    <row r="2977" spans="1:2">
      <c r="A2977" t="s">
        <v>31</v>
      </c>
      <c r="B2977">
        <v>8.6999999999999993</v>
      </c>
    </row>
    <row r="2978" spans="1:2">
      <c r="A2978" t="s">
        <v>1671</v>
      </c>
      <c r="B2978">
        <v>6</v>
      </c>
    </row>
    <row r="2979" spans="1:2">
      <c r="A2979" t="s">
        <v>5605</v>
      </c>
      <c r="B2979">
        <v>8</v>
      </c>
    </row>
    <row r="2980" spans="1:2">
      <c r="A2980" t="s">
        <v>14497</v>
      </c>
      <c r="B2980">
        <v>7.2</v>
      </c>
    </row>
    <row r="2981" spans="1:2">
      <c r="A2981" t="s">
        <v>3023</v>
      </c>
      <c r="B2981">
        <v>4.5</v>
      </c>
    </row>
    <row r="2982" spans="1:2">
      <c r="A2982" t="s">
        <v>1634</v>
      </c>
      <c r="B2982">
        <v>7.9</v>
      </c>
    </row>
    <row r="2983" spans="1:2">
      <c r="A2983" t="s">
        <v>10667</v>
      </c>
      <c r="B2983">
        <v>7.1</v>
      </c>
    </row>
    <row r="2984" spans="1:2">
      <c r="A2984" t="s">
        <v>1009</v>
      </c>
      <c r="B2984">
        <v>7.5</v>
      </c>
    </row>
    <row r="2985" spans="1:2">
      <c r="A2985" t="s">
        <v>14519</v>
      </c>
      <c r="B2985">
        <v>6.8</v>
      </c>
    </row>
    <row r="2986" spans="1:2">
      <c r="A2986" t="s">
        <v>1752</v>
      </c>
      <c r="B2986">
        <v>4.3</v>
      </c>
    </row>
    <row r="2987" spans="1:2">
      <c r="A2987" t="s">
        <v>3913</v>
      </c>
      <c r="B2987">
        <v>7.2</v>
      </c>
    </row>
    <row r="2988" spans="1:2">
      <c r="A2988" t="s">
        <v>1671</v>
      </c>
      <c r="B2988">
        <v>5.8</v>
      </c>
    </row>
    <row r="2989" spans="1:2">
      <c r="A2989" t="s">
        <v>1528</v>
      </c>
      <c r="B2989">
        <v>7.1</v>
      </c>
    </row>
    <row r="2990" spans="1:2">
      <c r="A2990" t="s">
        <v>214</v>
      </c>
      <c r="B2990">
        <v>7.4</v>
      </c>
    </row>
    <row r="2991" spans="1:2">
      <c r="A2991" t="s">
        <v>1935</v>
      </c>
      <c r="B2991">
        <v>7.6</v>
      </c>
    </row>
    <row r="2992" spans="1:2">
      <c r="A2992" t="s">
        <v>214</v>
      </c>
      <c r="B2992">
        <v>6.9</v>
      </c>
    </row>
    <row r="2993" spans="1:2">
      <c r="A2993" t="s">
        <v>5103</v>
      </c>
      <c r="B2993">
        <v>6</v>
      </c>
    </row>
    <row r="2994" spans="1:2">
      <c r="A2994" t="s">
        <v>1671</v>
      </c>
      <c r="B2994">
        <v>6.9</v>
      </c>
    </row>
    <row r="2995" spans="1:2">
      <c r="A2995" t="s">
        <v>3409</v>
      </c>
      <c r="B2995">
        <v>7.3</v>
      </c>
    </row>
    <row r="2996" spans="1:2">
      <c r="A2996" t="s">
        <v>1009</v>
      </c>
      <c r="B2996">
        <v>4.5999999999999996</v>
      </c>
    </row>
    <row r="2997" spans="1:2">
      <c r="A2997" t="s">
        <v>2125</v>
      </c>
      <c r="B2997">
        <v>6</v>
      </c>
    </row>
    <row r="2998" spans="1:2">
      <c r="A2998" t="s">
        <v>3409</v>
      </c>
      <c r="B2998">
        <v>6.4</v>
      </c>
    </row>
    <row r="2999" spans="1:2">
      <c r="A2999" t="s">
        <v>10222</v>
      </c>
      <c r="B2999">
        <v>5.5</v>
      </c>
    </row>
    <row r="3000" spans="1:2">
      <c r="A3000" t="s">
        <v>214</v>
      </c>
      <c r="B3000">
        <v>7.5</v>
      </c>
    </row>
    <row r="3001" spans="1:2">
      <c r="A3001" t="s">
        <v>14586</v>
      </c>
      <c r="B3001">
        <v>8.1</v>
      </c>
    </row>
    <row r="3002" spans="1:2">
      <c r="A3002" t="s">
        <v>3913</v>
      </c>
      <c r="B3002">
        <v>6.3</v>
      </c>
    </row>
    <row r="3003" spans="1:2">
      <c r="A3003" t="s">
        <v>1671</v>
      </c>
      <c r="B3003">
        <v>5.0999999999999996</v>
      </c>
    </row>
    <row r="3004" spans="1:2">
      <c r="A3004" t="s">
        <v>2527</v>
      </c>
      <c r="B3004">
        <v>6.8</v>
      </c>
    </row>
    <row r="3005" spans="1:2">
      <c r="A3005" t="s">
        <v>1671</v>
      </c>
      <c r="B3005">
        <v>5.3</v>
      </c>
    </row>
    <row r="3006" spans="1:2">
      <c r="A3006" t="s">
        <v>2125</v>
      </c>
      <c r="B3006">
        <v>7.3</v>
      </c>
    </row>
    <row r="3007" spans="1:2">
      <c r="A3007" t="s">
        <v>5940</v>
      </c>
      <c r="B3007">
        <v>7.3</v>
      </c>
    </row>
    <row r="3008" spans="1:2">
      <c r="A3008" t="s">
        <v>1544</v>
      </c>
      <c r="B3008">
        <v>7.1</v>
      </c>
    </row>
    <row r="3009" spans="1:2">
      <c r="A3009" t="s">
        <v>882</v>
      </c>
      <c r="B3009">
        <v>7.6</v>
      </c>
    </row>
    <row r="3010" spans="1:2">
      <c r="A3010" t="s">
        <v>1681</v>
      </c>
      <c r="B3010">
        <v>5.3</v>
      </c>
    </row>
    <row r="3011" spans="1:2">
      <c r="A3011" t="s">
        <v>214</v>
      </c>
      <c r="B3011">
        <v>7.8</v>
      </c>
    </row>
    <row r="3012" spans="1:2">
      <c r="A3012" t="s">
        <v>5940</v>
      </c>
      <c r="B3012">
        <v>7.7</v>
      </c>
    </row>
    <row r="3013" spans="1:2">
      <c r="A3013" t="s">
        <v>1935</v>
      </c>
      <c r="B3013">
        <v>7.7</v>
      </c>
    </row>
    <row r="3014" spans="1:2">
      <c r="A3014" t="s">
        <v>6545</v>
      </c>
      <c r="B3014">
        <v>5.4</v>
      </c>
    </row>
    <row r="3015" spans="1:2">
      <c r="A3015" t="s">
        <v>1415</v>
      </c>
      <c r="B3015">
        <v>6.2</v>
      </c>
    </row>
    <row r="3016" spans="1:2">
      <c r="A3016" t="s">
        <v>6199</v>
      </c>
      <c r="B3016">
        <v>7.4</v>
      </c>
    </row>
    <row r="3017" spans="1:2">
      <c r="A3017" t="s">
        <v>8921</v>
      </c>
      <c r="B3017">
        <v>6.2</v>
      </c>
    </row>
    <row r="3018" spans="1:2">
      <c r="A3018" t="s">
        <v>2308</v>
      </c>
      <c r="B3018">
        <v>5.0999999999999996</v>
      </c>
    </row>
    <row r="3019" spans="1:2">
      <c r="A3019" t="s">
        <v>6519</v>
      </c>
      <c r="B3019">
        <v>6.9</v>
      </c>
    </row>
    <row r="3020" spans="1:2">
      <c r="A3020" t="s">
        <v>11250</v>
      </c>
      <c r="B3020">
        <v>6.3</v>
      </c>
    </row>
    <row r="3021" spans="1:2">
      <c r="A3021" t="s">
        <v>4296</v>
      </c>
      <c r="B3021">
        <v>6.8</v>
      </c>
    </row>
    <row r="3022" spans="1:2">
      <c r="A3022" t="s">
        <v>2125</v>
      </c>
      <c r="B3022">
        <v>5.7</v>
      </c>
    </row>
    <row r="3023" spans="1:2">
      <c r="A3023" t="s">
        <v>5103</v>
      </c>
      <c r="B3023">
        <v>5.8</v>
      </c>
    </row>
    <row r="3024" spans="1:2">
      <c r="A3024" t="s">
        <v>2125</v>
      </c>
      <c r="B3024">
        <v>6.2</v>
      </c>
    </row>
    <row r="3025" spans="1:2">
      <c r="A3025" t="s">
        <v>1415</v>
      </c>
      <c r="B3025">
        <v>4.3</v>
      </c>
    </row>
    <row r="3026" spans="1:2">
      <c r="A3026" t="s">
        <v>2142</v>
      </c>
      <c r="B3026">
        <v>6.4</v>
      </c>
    </row>
    <row r="3027" spans="1:2">
      <c r="A3027" t="s">
        <v>3409</v>
      </c>
      <c r="B3027">
        <v>6</v>
      </c>
    </row>
    <row r="3028" spans="1:2">
      <c r="A3028" t="s">
        <v>1681</v>
      </c>
      <c r="B3028">
        <v>6.9</v>
      </c>
    </row>
    <row r="3029" spans="1:2">
      <c r="A3029" t="s">
        <v>4332</v>
      </c>
      <c r="B3029">
        <v>5.5</v>
      </c>
    </row>
    <row r="3030" spans="1:2">
      <c r="A3030" t="s">
        <v>6403</v>
      </c>
      <c r="B3030">
        <v>5.4</v>
      </c>
    </row>
    <row r="3031" spans="1:2">
      <c r="A3031" t="s">
        <v>1380</v>
      </c>
      <c r="B3031">
        <v>8.3000000000000007</v>
      </c>
    </row>
    <row r="3032" spans="1:2">
      <c r="A3032" t="s">
        <v>14731</v>
      </c>
      <c r="B3032">
        <v>7.9</v>
      </c>
    </row>
    <row r="3033" spans="1:2">
      <c r="A3033" t="s">
        <v>1415</v>
      </c>
      <c r="B3033">
        <v>6.5</v>
      </c>
    </row>
    <row r="3034" spans="1:2">
      <c r="A3034" t="s">
        <v>7043</v>
      </c>
      <c r="B3034">
        <v>6.3</v>
      </c>
    </row>
    <row r="3035" spans="1:2">
      <c r="A3035" t="s">
        <v>2527</v>
      </c>
      <c r="B3035">
        <v>6.4</v>
      </c>
    </row>
    <row r="3036" spans="1:2">
      <c r="A3036" t="s">
        <v>1671</v>
      </c>
      <c r="B3036">
        <v>7.9</v>
      </c>
    </row>
    <row r="3037" spans="1:2">
      <c r="A3037" t="s">
        <v>1671</v>
      </c>
      <c r="B3037">
        <v>5.3</v>
      </c>
    </row>
    <row r="3038" spans="1:2">
      <c r="A3038" t="s">
        <v>14763</v>
      </c>
      <c r="B3038">
        <v>5.8</v>
      </c>
    </row>
    <row r="3039" spans="1:2">
      <c r="A3039" t="s">
        <v>1961</v>
      </c>
      <c r="B3039">
        <v>6.6</v>
      </c>
    </row>
    <row r="3040" spans="1:2">
      <c r="A3040" t="s">
        <v>5510</v>
      </c>
      <c r="B3040">
        <v>7.4</v>
      </c>
    </row>
    <row r="3041" spans="1:2">
      <c r="A3041" t="s">
        <v>3409</v>
      </c>
      <c r="B3041">
        <v>8.3000000000000007</v>
      </c>
    </row>
    <row r="3042" spans="1:2">
      <c r="A3042" t="s">
        <v>4075</v>
      </c>
      <c r="B3042">
        <v>5.3</v>
      </c>
    </row>
    <row r="3043" spans="1:2">
      <c r="A3043" t="s">
        <v>5103</v>
      </c>
      <c r="B3043">
        <v>6.2</v>
      </c>
    </row>
    <row r="3044" spans="1:2">
      <c r="A3044" t="s">
        <v>7959</v>
      </c>
      <c r="B3044">
        <v>6.9</v>
      </c>
    </row>
    <row r="3045" spans="1:2">
      <c r="A3045" t="s">
        <v>3913</v>
      </c>
      <c r="B3045">
        <v>5.9</v>
      </c>
    </row>
    <row r="3046" spans="1:2">
      <c r="A3046" t="s">
        <v>2208</v>
      </c>
      <c r="B3046">
        <v>6.1</v>
      </c>
    </row>
    <row r="3047" spans="1:2">
      <c r="A3047" t="s">
        <v>1681</v>
      </c>
      <c r="B3047">
        <v>5.8</v>
      </c>
    </row>
    <row r="3048" spans="1:2">
      <c r="A3048" t="s">
        <v>5103</v>
      </c>
      <c r="B3048">
        <v>5.9</v>
      </c>
    </row>
    <row r="3049" spans="1:2">
      <c r="A3049" t="s">
        <v>6132</v>
      </c>
      <c r="B3049">
        <v>5.5</v>
      </c>
    </row>
    <row r="3050" spans="1:2">
      <c r="A3050" t="s">
        <v>1415</v>
      </c>
      <c r="B3050">
        <v>5</v>
      </c>
    </row>
    <row r="3051" spans="1:2">
      <c r="A3051" t="s">
        <v>3794</v>
      </c>
      <c r="B3051">
        <v>7</v>
      </c>
    </row>
    <row r="3052" spans="1:2">
      <c r="A3052" t="s">
        <v>1017</v>
      </c>
      <c r="B3052">
        <v>7.8</v>
      </c>
    </row>
    <row r="3053" spans="1:2">
      <c r="A3053" t="s">
        <v>7445</v>
      </c>
      <c r="B3053">
        <v>6.4</v>
      </c>
    </row>
    <row r="3054" spans="1:2">
      <c r="A3054" t="s">
        <v>3030</v>
      </c>
      <c r="B3054">
        <v>5.9</v>
      </c>
    </row>
    <row r="3055" spans="1:2">
      <c r="A3055" t="s">
        <v>3913</v>
      </c>
      <c r="B3055">
        <v>7</v>
      </c>
    </row>
    <row r="3056" spans="1:2">
      <c r="A3056" t="s">
        <v>5103</v>
      </c>
      <c r="B3056">
        <v>6.1</v>
      </c>
    </row>
    <row r="3057" spans="1:2">
      <c r="A3057" t="s">
        <v>14839</v>
      </c>
      <c r="B3057">
        <v>6.9</v>
      </c>
    </row>
    <row r="3058" spans="1:2">
      <c r="A3058" t="s">
        <v>14846</v>
      </c>
      <c r="B3058">
        <v>7.5</v>
      </c>
    </row>
    <row r="3059" spans="1:2">
      <c r="A3059" t="s">
        <v>2527</v>
      </c>
      <c r="B3059">
        <v>7.3</v>
      </c>
    </row>
    <row r="3060" spans="1:2">
      <c r="A3060" t="s">
        <v>8295</v>
      </c>
      <c r="B3060">
        <v>6.5</v>
      </c>
    </row>
    <row r="3061" spans="1:2">
      <c r="A3061" t="s">
        <v>227</v>
      </c>
      <c r="B3061">
        <v>6.2</v>
      </c>
    </row>
    <row r="3062" spans="1:2">
      <c r="A3062" t="s">
        <v>50</v>
      </c>
      <c r="B3062">
        <v>6.7</v>
      </c>
    </row>
    <row r="3063" spans="1:2">
      <c r="A3063" t="s">
        <v>3030</v>
      </c>
      <c r="B3063">
        <v>6</v>
      </c>
    </row>
    <row r="3064" spans="1:2">
      <c r="A3064" t="s">
        <v>3030</v>
      </c>
      <c r="B3064">
        <v>6.3</v>
      </c>
    </row>
    <row r="3065" spans="1:2">
      <c r="A3065" t="s">
        <v>2527</v>
      </c>
      <c r="B3065">
        <v>5.8</v>
      </c>
    </row>
    <row r="3066" spans="1:2">
      <c r="A3066" t="s">
        <v>9754</v>
      </c>
      <c r="B3066">
        <v>6.1</v>
      </c>
    </row>
    <row r="3067" spans="1:2">
      <c r="A3067" t="s">
        <v>14886</v>
      </c>
      <c r="B3067">
        <v>6.9</v>
      </c>
    </row>
    <row r="3068" spans="1:2">
      <c r="A3068" t="s">
        <v>10222</v>
      </c>
      <c r="B3068">
        <v>5.4</v>
      </c>
    </row>
    <row r="3069" spans="1:2">
      <c r="A3069" t="s">
        <v>5788</v>
      </c>
      <c r="B3069">
        <v>6.7</v>
      </c>
    </row>
    <row r="3070" spans="1:2">
      <c r="A3070" t="s">
        <v>11056</v>
      </c>
      <c r="B3070">
        <v>7.4</v>
      </c>
    </row>
    <row r="3071" spans="1:2">
      <c r="A3071" t="s">
        <v>2527</v>
      </c>
      <c r="B3071">
        <v>5.6</v>
      </c>
    </row>
    <row r="3072" spans="1:2">
      <c r="A3072" t="s">
        <v>14907</v>
      </c>
      <c r="B3072">
        <v>6.5</v>
      </c>
    </row>
    <row r="3073" spans="1:2">
      <c r="A3073" t="s">
        <v>59</v>
      </c>
      <c r="B3073">
        <v>6.5</v>
      </c>
    </row>
    <row r="3074" spans="1:2">
      <c r="A3074" t="s">
        <v>1752</v>
      </c>
      <c r="B3074">
        <v>5.8</v>
      </c>
    </row>
    <row r="3075" spans="1:2">
      <c r="A3075" t="s">
        <v>4075</v>
      </c>
      <c r="B3075">
        <v>5</v>
      </c>
    </row>
    <row r="3076" spans="1:2">
      <c r="A3076" t="s">
        <v>1681</v>
      </c>
      <c r="B3076">
        <v>5.5</v>
      </c>
    </row>
    <row r="3077" spans="1:2">
      <c r="A3077" t="s">
        <v>1681</v>
      </c>
      <c r="B3077">
        <v>6.5</v>
      </c>
    </row>
    <row r="3078" spans="1:2">
      <c r="A3078" t="s">
        <v>1935</v>
      </c>
      <c r="B3078">
        <v>7.2</v>
      </c>
    </row>
    <row r="3079" spans="1:2">
      <c r="A3079" t="s">
        <v>200</v>
      </c>
      <c r="B3079">
        <v>7.3</v>
      </c>
    </row>
    <row r="3080" spans="1:2">
      <c r="A3080" t="s">
        <v>4332</v>
      </c>
      <c r="B3080">
        <v>7.2</v>
      </c>
    </row>
    <row r="3081" spans="1:2">
      <c r="A3081" t="s">
        <v>3030</v>
      </c>
      <c r="B3081">
        <v>5.2</v>
      </c>
    </row>
    <row r="3082" spans="1:2">
      <c r="A3082" t="s">
        <v>6199</v>
      </c>
      <c r="B3082">
        <v>5.7</v>
      </c>
    </row>
    <row r="3083" spans="1:2">
      <c r="A3083" t="s">
        <v>3030</v>
      </c>
      <c r="B3083">
        <v>4.7</v>
      </c>
    </row>
    <row r="3084" spans="1:2">
      <c r="A3084" t="s">
        <v>5032</v>
      </c>
      <c r="B3084">
        <v>5.9</v>
      </c>
    </row>
    <row r="3085" spans="1:2">
      <c r="A3085" t="s">
        <v>5510</v>
      </c>
      <c r="B3085">
        <v>6.8</v>
      </c>
    </row>
    <row r="3086" spans="1:2">
      <c r="A3086" t="s">
        <v>4075</v>
      </c>
      <c r="B3086">
        <v>5.9</v>
      </c>
    </row>
    <row r="3087" spans="1:2">
      <c r="A3087" t="s">
        <v>59</v>
      </c>
      <c r="B3087">
        <v>5.3</v>
      </c>
    </row>
    <row r="3088" spans="1:2">
      <c r="A3088" t="s">
        <v>5788</v>
      </c>
      <c r="B3088">
        <v>6</v>
      </c>
    </row>
    <row r="3089" spans="1:2">
      <c r="A3089" t="s">
        <v>2527</v>
      </c>
      <c r="B3089">
        <v>7.7</v>
      </c>
    </row>
    <row r="3090" spans="1:2">
      <c r="A3090" t="s">
        <v>2813</v>
      </c>
      <c r="B3090">
        <v>4.4000000000000004</v>
      </c>
    </row>
    <row r="3091" spans="1:2">
      <c r="A3091" t="s">
        <v>2527</v>
      </c>
      <c r="B3091">
        <v>6.6</v>
      </c>
    </row>
    <row r="3092" spans="1:2">
      <c r="A3092" t="s">
        <v>7144</v>
      </c>
      <c r="B3092">
        <v>6.7</v>
      </c>
    </row>
    <row r="3093" spans="1:2">
      <c r="A3093" t="s">
        <v>2717</v>
      </c>
      <c r="B3093">
        <v>5.5</v>
      </c>
    </row>
    <row r="3094" spans="1:2">
      <c r="A3094" t="s">
        <v>7837</v>
      </c>
      <c r="B3094">
        <v>6.5</v>
      </c>
    </row>
    <row r="3095" spans="1:2">
      <c r="A3095" t="s">
        <v>2136</v>
      </c>
      <c r="B3095">
        <v>6.2</v>
      </c>
    </row>
    <row r="3096" spans="1:2">
      <c r="A3096" t="s">
        <v>12639</v>
      </c>
      <c r="B3096">
        <v>7.1</v>
      </c>
    </row>
    <row r="3097" spans="1:2">
      <c r="A3097" t="s">
        <v>5544</v>
      </c>
      <c r="B3097">
        <v>6.1</v>
      </c>
    </row>
    <row r="3098" spans="1:2">
      <c r="A3098" t="s">
        <v>15011</v>
      </c>
      <c r="B3098">
        <v>7.1</v>
      </c>
    </row>
    <row r="3099" spans="1:2">
      <c r="A3099" t="s">
        <v>1120</v>
      </c>
      <c r="B3099">
        <v>6</v>
      </c>
    </row>
    <row r="3100" spans="1:2">
      <c r="A3100" t="s">
        <v>3409</v>
      </c>
      <c r="B3100">
        <v>7.4</v>
      </c>
    </row>
    <row r="3101" spans="1:2">
      <c r="A3101" t="s">
        <v>1009</v>
      </c>
      <c r="B3101">
        <v>5.9</v>
      </c>
    </row>
    <row r="3102" spans="1:2">
      <c r="A3102" t="s">
        <v>4068</v>
      </c>
      <c r="B3102">
        <v>4.0999999999999996</v>
      </c>
    </row>
    <row r="3103" spans="1:2">
      <c r="A3103" t="s">
        <v>1671</v>
      </c>
      <c r="B3103">
        <v>5.8</v>
      </c>
    </row>
    <row r="3104" spans="1:2">
      <c r="A3104" t="s">
        <v>471</v>
      </c>
      <c r="B3104">
        <v>5.9</v>
      </c>
    </row>
    <row r="3105" spans="1:2">
      <c r="A3105" t="s">
        <v>1544</v>
      </c>
      <c r="B3105">
        <v>7</v>
      </c>
    </row>
    <row r="3106" spans="1:2">
      <c r="A3106" t="s">
        <v>5316</v>
      </c>
      <c r="B3106">
        <v>6.8</v>
      </c>
    </row>
    <row r="3107" spans="1:2">
      <c r="A3107" t="s">
        <v>214</v>
      </c>
      <c r="B3107">
        <v>7.4</v>
      </c>
    </row>
    <row r="3108" spans="1:2">
      <c r="A3108" t="s">
        <v>852</v>
      </c>
      <c r="B3108">
        <v>7.1</v>
      </c>
    </row>
    <row r="3109" spans="1:2">
      <c r="A3109" t="s">
        <v>7043</v>
      </c>
      <c r="B3109">
        <v>7</v>
      </c>
    </row>
    <row r="3110" spans="1:2">
      <c r="A3110" t="s">
        <v>1681</v>
      </c>
      <c r="B3110">
        <v>5.8</v>
      </c>
    </row>
    <row r="3111" spans="1:2">
      <c r="A3111" t="s">
        <v>1671</v>
      </c>
      <c r="B3111">
        <v>7.8</v>
      </c>
    </row>
    <row r="3112" spans="1:2">
      <c r="A3112" t="s">
        <v>15070</v>
      </c>
      <c r="B3112">
        <v>6.5</v>
      </c>
    </row>
    <row r="3113" spans="1:2">
      <c r="A3113" t="s">
        <v>15074</v>
      </c>
      <c r="B3113">
        <v>7</v>
      </c>
    </row>
    <row r="3114" spans="1:2">
      <c r="A3114" t="s">
        <v>5967</v>
      </c>
      <c r="B3114">
        <v>6.3</v>
      </c>
    </row>
    <row r="3115" spans="1:2">
      <c r="A3115" t="s">
        <v>1681</v>
      </c>
      <c r="B3115">
        <v>5.3</v>
      </c>
    </row>
    <row r="3116" spans="1:2">
      <c r="A3116" t="s">
        <v>852</v>
      </c>
      <c r="B3116">
        <v>6.8</v>
      </c>
    </row>
    <row r="3117" spans="1:2">
      <c r="A3117" t="s">
        <v>1423</v>
      </c>
      <c r="B3117">
        <v>5.5</v>
      </c>
    </row>
    <row r="3118" spans="1:2">
      <c r="A3118" t="s">
        <v>2125</v>
      </c>
      <c r="B3118">
        <v>7.4</v>
      </c>
    </row>
    <row r="3119" spans="1:2">
      <c r="A3119" t="s">
        <v>1671</v>
      </c>
      <c r="B3119">
        <v>4.3</v>
      </c>
    </row>
    <row r="3120" spans="1:2">
      <c r="A3120" t="s">
        <v>3632</v>
      </c>
      <c r="B3120">
        <v>5.2</v>
      </c>
    </row>
    <row r="3121" spans="1:2">
      <c r="A3121" t="s">
        <v>15102</v>
      </c>
      <c r="B3121">
        <v>6.7</v>
      </c>
    </row>
    <row r="3122" spans="1:2">
      <c r="A3122" t="s">
        <v>1671</v>
      </c>
      <c r="B3122">
        <v>6.3</v>
      </c>
    </row>
    <row r="3123" spans="1:2">
      <c r="A3123" t="s">
        <v>11289</v>
      </c>
      <c r="B3123">
        <v>7.9</v>
      </c>
    </row>
    <row r="3124" spans="1:2">
      <c r="A3124" t="s">
        <v>1935</v>
      </c>
      <c r="B3124">
        <v>8.6</v>
      </c>
    </row>
    <row r="3125" spans="1:2">
      <c r="A3125" t="s">
        <v>4904</v>
      </c>
      <c r="B3125">
        <v>6.1</v>
      </c>
    </row>
    <row r="3126" spans="1:2">
      <c r="A3126" t="s">
        <v>8010</v>
      </c>
      <c r="B3126">
        <v>5.8</v>
      </c>
    </row>
    <row r="3127" spans="1:2">
      <c r="A3127" t="s">
        <v>15130</v>
      </c>
      <c r="B3127">
        <v>7.7</v>
      </c>
    </row>
    <row r="3128" spans="1:2">
      <c r="A3128" t="s">
        <v>1544</v>
      </c>
      <c r="B3128">
        <v>8</v>
      </c>
    </row>
    <row r="3129" spans="1:2">
      <c r="A3129" t="s">
        <v>15140</v>
      </c>
      <c r="B3129">
        <v>5.6</v>
      </c>
    </row>
    <row r="3130" spans="1:2">
      <c r="A3130" t="s">
        <v>2527</v>
      </c>
      <c r="B3130">
        <v>6.7</v>
      </c>
    </row>
    <row r="3131" spans="1:2">
      <c r="A3131" t="s">
        <v>3898</v>
      </c>
      <c r="B3131">
        <v>6.6</v>
      </c>
    </row>
    <row r="3132" spans="1:2">
      <c r="A3132" t="s">
        <v>5482</v>
      </c>
      <c r="B3132">
        <v>4.2</v>
      </c>
    </row>
    <row r="3133" spans="1:2">
      <c r="A3133" t="s">
        <v>3409</v>
      </c>
      <c r="B3133">
        <v>6.6</v>
      </c>
    </row>
    <row r="3134" spans="1:2">
      <c r="A3134" t="s">
        <v>2717</v>
      </c>
      <c r="B3134">
        <v>4.0999999999999996</v>
      </c>
    </row>
    <row r="3135" spans="1:2">
      <c r="A3135" t="s">
        <v>15167</v>
      </c>
      <c r="B3135">
        <v>7.3</v>
      </c>
    </row>
    <row r="3136" spans="1:2">
      <c r="A3136" t="s">
        <v>5510</v>
      </c>
      <c r="B3136">
        <v>7.1</v>
      </c>
    </row>
    <row r="3137" spans="1:2">
      <c r="A3137" t="s">
        <v>2527</v>
      </c>
      <c r="B3137">
        <v>6.5</v>
      </c>
    </row>
    <row r="3138" spans="1:2">
      <c r="A3138" t="s">
        <v>214</v>
      </c>
      <c r="B3138">
        <v>7</v>
      </c>
    </row>
    <row r="3139" spans="1:2">
      <c r="A3139" t="s">
        <v>5567</v>
      </c>
      <c r="B3139">
        <v>5.5</v>
      </c>
    </row>
    <row r="3140" spans="1:2">
      <c r="A3140" t="s">
        <v>464</v>
      </c>
      <c r="B3140">
        <v>6.6</v>
      </c>
    </row>
    <row r="3141" spans="1:2">
      <c r="A3141" t="s">
        <v>2142</v>
      </c>
      <c r="B3141">
        <v>7.1</v>
      </c>
    </row>
    <row r="3142" spans="1:2">
      <c r="A3142" t="s">
        <v>2125</v>
      </c>
      <c r="B3142">
        <v>7.9</v>
      </c>
    </row>
    <row r="3143" spans="1:2">
      <c r="A3143" t="s">
        <v>214</v>
      </c>
      <c r="B3143">
        <v>7.1</v>
      </c>
    </row>
    <row r="3144" spans="1:2">
      <c r="A3144" t="s">
        <v>923</v>
      </c>
      <c r="B3144">
        <v>5.6</v>
      </c>
    </row>
    <row r="3145" spans="1:2">
      <c r="A3145" t="s">
        <v>4915</v>
      </c>
      <c r="B3145">
        <v>7.3</v>
      </c>
    </row>
    <row r="3146" spans="1:2">
      <c r="A3146" t="s">
        <v>1671</v>
      </c>
      <c r="B3146">
        <v>3.3</v>
      </c>
    </row>
    <row r="3147" spans="1:2">
      <c r="A3147" t="s">
        <v>5510</v>
      </c>
      <c r="B3147">
        <v>6.5</v>
      </c>
    </row>
    <row r="3148" spans="1:2">
      <c r="A3148" t="s">
        <v>3030</v>
      </c>
      <c r="B3148">
        <v>4.8</v>
      </c>
    </row>
    <row r="3149" spans="1:2">
      <c r="A3149" t="s">
        <v>13450</v>
      </c>
      <c r="B3149">
        <v>5.2</v>
      </c>
    </row>
    <row r="3150" spans="1:2">
      <c r="A3150" t="s">
        <v>2527</v>
      </c>
      <c r="B3150">
        <v>6.3</v>
      </c>
    </row>
    <row r="3151" spans="1:2">
      <c r="A3151" t="s">
        <v>214</v>
      </c>
      <c r="B3151">
        <v>7.2</v>
      </c>
    </row>
    <row r="3152" spans="1:2">
      <c r="A3152" t="s">
        <v>1924</v>
      </c>
      <c r="B3152">
        <v>6.8</v>
      </c>
    </row>
    <row r="3153" spans="1:2">
      <c r="A3153" t="s">
        <v>4262</v>
      </c>
      <c r="B3153">
        <v>5.7</v>
      </c>
    </row>
    <row r="3154" spans="1:2">
      <c r="A3154" t="s">
        <v>214</v>
      </c>
      <c r="B3154">
        <v>7.2</v>
      </c>
    </row>
    <row r="3155" spans="1:2">
      <c r="A3155" t="s">
        <v>1726</v>
      </c>
      <c r="B3155">
        <v>6.9</v>
      </c>
    </row>
    <row r="3156" spans="1:2">
      <c r="A3156" t="s">
        <v>578</v>
      </c>
      <c r="B3156">
        <v>6.3</v>
      </c>
    </row>
    <row r="3157" spans="1:2">
      <c r="A3157" t="s">
        <v>5967</v>
      </c>
      <c r="B3157">
        <v>6.2</v>
      </c>
    </row>
    <row r="3158" spans="1:2">
      <c r="A3158" t="s">
        <v>5274</v>
      </c>
      <c r="B3158">
        <v>6.7</v>
      </c>
    </row>
    <row r="3159" spans="1:2">
      <c r="A3159" t="s">
        <v>2527</v>
      </c>
      <c r="B3159">
        <v>6.5</v>
      </c>
    </row>
    <row r="3160" spans="1:2">
      <c r="A3160" t="s">
        <v>2125</v>
      </c>
      <c r="B3160">
        <v>7.2</v>
      </c>
    </row>
    <row r="3161" spans="1:2">
      <c r="A3161" t="s">
        <v>1671</v>
      </c>
      <c r="B3161">
        <v>5.3</v>
      </c>
    </row>
    <row r="3162" spans="1:2">
      <c r="A3162" t="s">
        <v>214</v>
      </c>
      <c r="B3162">
        <v>6.7</v>
      </c>
    </row>
    <row r="3163" spans="1:2">
      <c r="A3163" t="s">
        <v>3409</v>
      </c>
      <c r="B3163">
        <v>6.2</v>
      </c>
    </row>
    <row r="3164" spans="1:2">
      <c r="A3164" t="s">
        <v>1681</v>
      </c>
      <c r="B3164">
        <v>3.6</v>
      </c>
    </row>
    <row r="3165" spans="1:2">
      <c r="A3165" t="s">
        <v>1733</v>
      </c>
      <c r="B3165">
        <v>5.7</v>
      </c>
    </row>
    <row r="3166" spans="1:2">
      <c r="A3166" t="s">
        <v>3228</v>
      </c>
      <c r="B3166">
        <v>7.3</v>
      </c>
    </row>
    <row r="3167" spans="1:2">
      <c r="A3167" t="s">
        <v>3409</v>
      </c>
      <c r="B3167">
        <v>5</v>
      </c>
    </row>
    <row r="3168" spans="1:2">
      <c r="A3168" t="s">
        <v>5967</v>
      </c>
      <c r="B3168">
        <v>6.6</v>
      </c>
    </row>
    <row r="3169" spans="1:2">
      <c r="A3169" t="s">
        <v>1544</v>
      </c>
      <c r="B3169">
        <v>6.6</v>
      </c>
    </row>
    <row r="3170" spans="1:2">
      <c r="A3170" t="s">
        <v>214</v>
      </c>
      <c r="B3170">
        <v>6.8</v>
      </c>
    </row>
    <row r="3171" spans="1:2">
      <c r="A3171" t="s">
        <v>7622</v>
      </c>
      <c r="B3171">
        <v>6.2</v>
      </c>
    </row>
    <row r="3172" spans="1:2">
      <c r="A3172" t="s">
        <v>2527</v>
      </c>
      <c r="B3172">
        <v>7.3</v>
      </c>
    </row>
    <row r="3173" spans="1:2">
      <c r="A3173" t="s">
        <v>15342</v>
      </c>
      <c r="B3173">
        <v>6.2</v>
      </c>
    </row>
    <row r="3174" spans="1:2">
      <c r="A3174" t="s">
        <v>2527</v>
      </c>
      <c r="B3174">
        <v>6.9</v>
      </c>
    </row>
    <row r="3175" spans="1:2">
      <c r="A3175" t="s">
        <v>12838</v>
      </c>
      <c r="B3175">
        <v>6.6</v>
      </c>
    </row>
    <row r="3176" spans="1:2">
      <c r="A3176" t="s">
        <v>4075</v>
      </c>
      <c r="B3176">
        <v>6.3</v>
      </c>
    </row>
    <row r="3177" spans="1:2">
      <c r="A3177" t="s">
        <v>3409</v>
      </c>
      <c r="B3177">
        <v>7</v>
      </c>
    </row>
    <row r="3178" spans="1:2">
      <c r="A3178" t="s">
        <v>1009</v>
      </c>
      <c r="B3178">
        <v>3.3</v>
      </c>
    </row>
    <row r="3179" spans="1:2">
      <c r="A3179" t="s">
        <v>3409</v>
      </c>
      <c r="B3179">
        <v>6.7</v>
      </c>
    </row>
    <row r="3180" spans="1:2">
      <c r="A3180" t="s">
        <v>1961</v>
      </c>
      <c r="B3180">
        <v>6.2</v>
      </c>
    </row>
    <row r="3181" spans="1:2">
      <c r="A3181" t="s">
        <v>1415</v>
      </c>
      <c r="B3181">
        <v>6.5</v>
      </c>
    </row>
    <row r="3182" spans="1:2">
      <c r="A3182" t="s">
        <v>1671</v>
      </c>
      <c r="B3182">
        <v>3.5</v>
      </c>
    </row>
    <row r="3183" spans="1:2">
      <c r="A3183" t="s">
        <v>2527</v>
      </c>
      <c r="B3183">
        <v>5.5</v>
      </c>
    </row>
    <row r="3184" spans="1:2">
      <c r="A3184" t="s">
        <v>1681</v>
      </c>
      <c r="B3184">
        <v>5.9</v>
      </c>
    </row>
    <row r="3185" spans="1:2">
      <c r="A3185" t="s">
        <v>2527</v>
      </c>
      <c r="B3185">
        <v>4.7</v>
      </c>
    </row>
    <row r="3186" spans="1:2">
      <c r="A3186" t="s">
        <v>3409</v>
      </c>
      <c r="B3186">
        <v>4.2</v>
      </c>
    </row>
    <row r="3187" spans="1:2">
      <c r="A3187" t="s">
        <v>1924</v>
      </c>
      <c r="B3187">
        <v>5.2</v>
      </c>
    </row>
    <row r="3188" spans="1:2">
      <c r="A3188" t="s">
        <v>3090</v>
      </c>
      <c r="B3188">
        <v>5.2</v>
      </c>
    </row>
    <row r="3189" spans="1:2">
      <c r="A3189" t="s">
        <v>1681</v>
      </c>
      <c r="B3189">
        <v>3.9</v>
      </c>
    </row>
    <row r="3190" spans="1:2">
      <c r="A3190" t="s">
        <v>2215</v>
      </c>
      <c r="B3190">
        <v>6.1</v>
      </c>
    </row>
    <row r="3191" spans="1:2">
      <c r="A3191" t="s">
        <v>5544</v>
      </c>
      <c r="B3191">
        <v>5.8</v>
      </c>
    </row>
    <row r="3192" spans="1:2">
      <c r="A3192" t="s">
        <v>2527</v>
      </c>
      <c r="B3192">
        <v>6.7</v>
      </c>
    </row>
    <row r="3193" spans="1:2">
      <c r="A3193" t="s">
        <v>895</v>
      </c>
      <c r="B3193">
        <v>5.7</v>
      </c>
    </row>
    <row r="3194" spans="1:2">
      <c r="A3194" t="s">
        <v>6199</v>
      </c>
      <c r="B3194">
        <v>4.5</v>
      </c>
    </row>
    <row r="3195" spans="1:2">
      <c r="A3195" t="s">
        <v>4075</v>
      </c>
      <c r="B3195">
        <v>6.9</v>
      </c>
    </row>
    <row r="3196" spans="1:2">
      <c r="A3196" t="s">
        <v>15453</v>
      </c>
      <c r="B3196">
        <v>4.8</v>
      </c>
    </row>
    <row r="3197" spans="1:2">
      <c r="A3197" t="s">
        <v>3396</v>
      </c>
      <c r="B3197">
        <v>6.3</v>
      </c>
    </row>
    <row r="3198" spans="1:2">
      <c r="A3198" t="s">
        <v>1415</v>
      </c>
      <c r="B3198">
        <v>6.9</v>
      </c>
    </row>
    <row r="3199" spans="1:2">
      <c r="A3199" t="s">
        <v>15468</v>
      </c>
      <c r="B3199">
        <v>5.4</v>
      </c>
    </row>
    <row r="3200" spans="1:2">
      <c r="A3200" t="s">
        <v>4177</v>
      </c>
      <c r="B3200">
        <v>3.8</v>
      </c>
    </row>
    <row r="3201" spans="1:2">
      <c r="A3201" t="s">
        <v>214</v>
      </c>
      <c r="B3201">
        <v>7</v>
      </c>
    </row>
    <row r="3202" spans="1:2">
      <c r="A3202" t="s">
        <v>1671</v>
      </c>
      <c r="B3202">
        <v>5.2</v>
      </c>
    </row>
    <row r="3203" spans="1:2">
      <c r="A3203" t="s">
        <v>4675</v>
      </c>
      <c r="B3203">
        <v>7.3</v>
      </c>
    </row>
    <row r="3204" spans="1:2">
      <c r="A3204" t="s">
        <v>5544</v>
      </c>
      <c r="B3204">
        <v>4.5999999999999996</v>
      </c>
    </row>
    <row r="3205" spans="1:2">
      <c r="A3205" t="s">
        <v>15495</v>
      </c>
      <c r="B3205">
        <v>6.5</v>
      </c>
    </row>
    <row r="3206" spans="1:2">
      <c r="A3206" t="s">
        <v>1415</v>
      </c>
      <c r="B3206">
        <v>6.8</v>
      </c>
    </row>
    <row r="3207" spans="1:2">
      <c r="A3207" t="s">
        <v>214</v>
      </c>
      <c r="B3207">
        <v>6.7</v>
      </c>
    </row>
    <row r="3208" spans="1:2">
      <c r="A3208" t="s">
        <v>1671</v>
      </c>
      <c r="B3208">
        <v>6.1</v>
      </c>
    </row>
    <row r="3209" spans="1:2">
      <c r="A3209" t="s">
        <v>464</v>
      </c>
      <c r="B3209">
        <v>5.2</v>
      </c>
    </row>
    <row r="3210" spans="1:2">
      <c r="A3210" t="s">
        <v>50</v>
      </c>
      <c r="B3210">
        <v>6.9</v>
      </c>
    </row>
    <row r="3211" spans="1:2">
      <c r="A3211" t="s">
        <v>4526</v>
      </c>
      <c r="B3211">
        <v>6</v>
      </c>
    </row>
    <row r="3212" spans="1:2">
      <c r="A3212" t="s">
        <v>214</v>
      </c>
      <c r="B3212">
        <v>7.9</v>
      </c>
    </row>
    <row r="3213" spans="1:2">
      <c r="A3213" t="s">
        <v>5544</v>
      </c>
      <c r="B3213">
        <v>4.5</v>
      </c>
    </row>
    <row r="3214" spans="1:2">
      <c r="A3214" t="s">
        <v>5765</v>
      </c>
      <c r="B3214">
        <v>5.0999999999999996</v>
      </c>
    </row>
    <row r="3215" spans="1:2">
      <c r="A3215" t="s">
        <v>1374</v>
      </c>
      <c r="B3215">
        <v>7.6</v>
      </c>
    </row>
    <row r="3216" spans="1:2">
      <c r="A3216" t="s">
        <v>15544</v>
      </c>
      <c r="B3216">
        <v>7.6</v>
      </c>
    </row>
    <row r="3217" spans="1:2">
      <c r="A3217" t="s">
        <v>15551</v>
      </c>
      <c r="B3217">
        <v>6.7</v>
      </c>
    </row>
    <row r="3218" spans="1:2">
      <c r="A3218" t="s">
        <v>1875</v>
      </c>
      <c r="B3218">
        <v>6.1</v>
      </c>
    </row>
    <row r="3219" spans="1:2">
      <c r="A3219" t="s">
        <v>3396</v>
      </c>
      <c r="B3219">
        <v>7.5</v>
      </c>
    </row>
    <row r="3220" spans="1:2">
      <c r="A3220" t="s">
        <v>4904</v>
      </c>
      <c r="B3220">
        <v>5.3</v>
      </c>
    </row>
    <row r="3221" spans="1:2">
      <c r="A3221" t="s">
        <v>15571</v>
      </c>
      <c r="B3221">
        <v>6</v>
      </c>
    </row>
    <row r="3222" spans="1:2">
      <c r="A3222" t="s">
        <v>1849</v>
      </c>
      <c r="B3222">
        <v>7.1</v>
      </c>
    </row>
    <row r="3223" spans="1:2">
      <c r="A3223" t="s">
        <v>15580</v>
      </c>
      <c r="B3223">
        <v>7.5</v>
      </c>
    </row>
    <row r="3224" spans="1:2">
      <c r="A3224" t="s">
        <v>214</v>
      </c>
      <c r="B3224">
        <v>6.9</v>
      </c>
    </row>
    <row r="3225" spans="1:2">
      <c r="A3225" t="s">
        <v>10222</v>
      </c>
      <c r="B3225">
        <v>8.5</v>
      </c>
    </row>
    <row r="3226" spans="1:2">
      <c r="A3226" t="s">
        <v>5544</v>
      </c>
      <c r="B3226">
        <v>7.5</v>
      </c>
    </row>
    <row r="3227" spans="1:2">
      <c r="A3227" t="s">
        <v>4296</v>
      </c>
      <c r="B3227">
        <v>6.6</v>
      </c>
    </row>
    <row r="3228" spans="1:2">
      <c r="A3228" t="s">
        <v>12149</v>
      </c>
      <c r="B3228">
        <v>8</v>
      </c>
    </row>
    <row r="3229" spans="1:2">
      <c r="A3229" t="s">
        <v>50</v>
      </c>
      <c r="B3229">
        <v>7</v>
      </c>
    </row>
    <row r="3230" spans="1:2">
      <c r="A3230" t="s">
        <v>12639</v>
      </c>
      <c r="B3230">
        <v>5.8</v>
      </c>
    </row>
    <row r="3231" spans="1:2">
      <c r="A3231" t="s">
        <v>1415</v>
      </c>
      <c r="B3231">
        <v>7.3</v>
      </c>
    </row>
    <row r="3232" spans="1:2">
      <c r="A3232" t="s">
        <v>5806</v>
      </c>
      <c r="B3232">
        <v>6.8</v>
      </c>
    </row>
    <row r="3233" spans="1:2">
      <c r="A3233" t="s">
        <v>2527</v>
      </c>
      <c r="B3233">
        <v>6.7</v>
      </c>
    </row>
    <row r="3234" spans="1:2">
      <c r="A3234" t="s">
        <v>7406</v>
      </c>
      <c r="B3234">
        <v>6.5</v>
      </c>
    </row>
    <row r="3235" spans="1:2">
      <c r="A3235" t="s">
        <v>2889</v>
      </c>
      <c r="B3235">
        <v>8</v>
      </c>
    </row>
    <row r="3236" spans="1:2">
      <c r="A3236" t="s">
        <v>2208</v>
      </c>
      <c r="B3236">
        <v>6.5</v>
      </c>
    </row>
    <row r="3237" spans="1:2">
      <c r="A3237" t="s">
        <v>1415</v>
      </c>
      <c r="B3237">
        <v>4.9000000000000004</v>
      </c>
    </row>
    <row r="3238" spans="1:2">
      <c r="A3238" t="s">
        <v>4219</v>
      </c>
      <c r="B3238">
        <v>7.1</v>
      </c>
    </row>
    <row r="3239" spans="1:2">
      <c r="A3239" t="s">
        <v>4075</v>
      </c>
      <c r="B3239">
        <v>7</v>
      </c>
    </row>
    <row r="3240" spans="1:2">
      <c r="A3240" t="s">
        <v>2125</v>
      </c>
      <c r="B3240">
        <v>7</v>
      </c>
    </row>
    <row r="3241" spans="1:2">
      <c r="A3241" t="s">
        <v>1671</v>
      </c>
      <c r="B3241">
        <v>7.5</v>
      </c>
    </row>
    <row r="3242" spans="1:2">
      <c r="A3242" t="s">
        <v>6403</v>
      </c>
      <c r="B3242">
        <v>4.5</v>
      </c>
    </row>
    <row r="3243" spans="1:2">
      <c r="A3243" t="s">
        <v>1681</v>
      </c>
      <c r="B3243">
        <v>5.5</v>
      </c>
    </row>
    <row r="3244" spans="1:2">
      <c r="A3244" t="s">
        <v>15673</v>
      </c>
      <c r="B3244">
        <v>7.7</v>
      </c>
    </row>
    <row r="3245" spans="1:2">
      <c r="A3245" t="s">
        <v>2527</v>
      </c>
      <c r="B3245">
        <v>7.2</v>
      </c>
    </row>
    <row r="3246" spans="1:2">
      <c r="A3246" t="s">
        <v>1681</v>
      </c>
      <c r="B3246">
        <v>4.8</v>
      </c>
    </row>
    <row r="3247" spans="1:2">
      <c r="A3247" t="s">
        <v>464</v>
      </c>
      <c r="B3247">
        <v>6.7</v>
      </c>
    </row>
    <row r="3248" spans="1:2">
      <c r="A3248" t="s">
        <v>2527</v>
      </c>
      <c r="B3248">
        <v>7</v>
      </c>
    </row>
    <row r="3249" spans="1:2">
      <c r="A3249" t="s">
        <v>1671</v>
      </c>
      <c r="B3249">
        <v>6.5</v>
      </c>
    </row>
    <row r="3250" spans="1:2">
      <c r="A3250" t="s">
        <v>12744</v>
      </c>
      <c r="B3250">
        <v>7.4</v>
      </c>
    </row>
    <row r="3251" spans="1:2">
      <c r="A3251" t="s">
        <v>214</v>
      </c>
      <c r="B3251">
        <v>3.5</v>
      </c>
    </row>
    <row r="3252" spans="1:2">
      <c r="A3252" t="s">
        <v>4432</v>
      </c>
      <c r="B3252">
        <v>5.7</v>
      </c>
    </row>
    <row r="3253" spans="1:2">
      <c r="A3253" t="s">
        <v>1634</v>
      </c>
      <c r="B3253">
        <v>6.2</v>
      </c>
    </row>
    <row r="3254" spans="1:2">
      <c r="A3254" t="s">
        <v>1415</v>
      </c>
      <c r="B3254">
        <v>5.7</v>
      </c>
    </row>
    <row r="3255" spans="1:2">
      <c r="A3255" t="s">
        <v>6419</v>
      </c>
      <c r="B3255">
        <v>6.4</v>
      </c>
    </row>
    <row r="3256" spans="1:2">
      <c r="A3256" t="s">
        <v>6199</v>
      </c>
      <c r="B3256">
        <v>7</v>
      </c>
    </row>
    <row r="3257" spans="1:2">
      <c r="A3257" t="s">
        <v>2664</v>
      </c>
      <c r="B3257">
        <v>7.7</v>
      </c>
    </row>
    <row r="3258" spans="1:2">
      <c r="A3258" t="s">
        <v>4068</v>
      </c>
      <c r="B3258">
        <v>5.4</v>
      </c>
    </row>
    <row r="3259" spans="1:2">
      <c r="A3259" t="s">
        <v>1098</v>
      </c>
      <c r="B3259">
        <v>6.6</v>
      </c>
    </row>
    <row r="3260" spans="1:2">
      <c r="A3260" t="s">
        <v>6403</v>
      </c>
      <c r="B3260">
        <v>6.1</v>
      </c>
    </row>
    <row r="3261" spans="1:2">
      <c r="A3261" t="s">
        <v>1671</v>
      </c>
      <c r="B3261">
        <v>6.1</v>
      </c>
    </row>
    <row r="3262" spans="1:2">
      <c r="A3262" t="s">
        <v>3409</v>
      </c>
      <c r="B3262">
        <v>7.6</v>
      </c>
    </row>
    <row r="3263" spans="1:2">
      <c r="A3263" t="s">
        <v>3409</v>
      </c>
      <c r="B3263">
        <v>6.2</v>
      </c>
    </row>
    <row r="3264" spans="1:2">
      <c r="A3264" t="s">
        <v>7144</v>
      </c>
      <c r="B3264">
        <v>6.6</v>
      </c>
    </row>
    <row r="3265" spans="1:2">
      <c r="A3265" t="s">
        <v>2174</v>
      </c>
      <c r="B3265">
        <v>7.3</v>
      </c>
    </row>
    <row r="3266" spans="1:2">
      <c r="A3266" t="s">
        <v>6545</v>
      </c>
      <c r="B3266">
        <v>4.2</v>
      </c>
    </row>
    <row r="3267" spans="1:2">
      <c r="A3267" t="s">
        <v>2142</v>
      </c>
      <c r="B3267">
        <v>7.1</v>
      </c>
    </row>
    <row r="3268" spans="1:2">
      <c r="A3268" t="s">
        <v>3409</v>
      </c>
      <c r="B3268">
        <v>6</v>
      </c>
    </row>
    <row r="3269" spans="1:2">
      <c r="A3269" t="s">
        <v>214</v>
      </c>
      <c r="B3269">
        <v>6.5</v>
      </c>
    </row>
    <row r="3270" spans="1:2">
      <c r="A3270" t="s">
        <v>4219</v>
      </c>
      <c r="B3270">
        <v>6.5</v>
      </c>
    </row>
    <row r="3271" spans="1:2">
      <c r="A3271" t="s">
        <v>15805</v>
      </c>
      <c r="B3271">
        <v>5.7</v>
      </c>
    </row>
    <row r="3272" spans="1:2">
      <c r="A3272" t="s">
        <v>5032</v>
      </c>
      <c r="B3272">
        <v>6.1</v>
      </c>
    </row>
    <row r="3273" spans="1:2">
      <c r="A3273" t="s">
        <v>1961</v>
      </c>
      <c r="B3273">
        <v>7.1</v>
      </c>
    </row>
    <row r="3274" spans="1:2">
      <c r="A3274" t="s">
        <v>1935</v>
      </c>
      <c r="B3274">
        <v>7.3</v>
      </c>
    </row>
    <row r="3275" spans="1:2">
      <c r="A3275" t="s">
        <v>2215</v>
      </c>
      <c r="B3275">
        <v>6.5</v>
      </c>
    </row>
    <row r="3276" spans="1:2">
      <c r="A3276" t="s">
        <v>15828</v>
      </c>
      <c r="B3276">
        <v>7.9</v>
      </c>
    </row>
    <row r="3277" spans="1:2">
      <c r="A3277" t="s">
        <v>334</v>
      </c>
      <c r="B3277">
        <v>5.7</v>
      </c>
    </row>
    <row r="3278" spans="1:2">
      <c r="A3278" t="s">
        <v>882</v>
      </c>
      <c r="B3278">
        <v>7.2</v>
      </c>
    </row>
    <row r="3279" spans="1:2">
      <c r="A3279" t="s">
        <v>7837</v>
      </c>
      <c r="B3279">
        <v>7.3</v>
      </c>
    </row>
    <row r="3280" spans="1:2">
      <c r="A3280" t="s">
        <v>7837</v>
      </c>
      <c r="B3280">
        <v>6.9</v>
      </c>
    </row>
    <row r="3281" spans="1:2">
      <c r="A3281" t="s">
        <v>1671</v>
      </c>
      <c r="B3281">
        <v>5</v>
      </c>
    </row>
    <row r="3282" spans="1:2">
      <c r="A3282" t="s">
        <v>14082</v>
      </c>
      <c r="B3282">
        <v>5.9</v>
      </c>
    </row>
    <row r="3283" spans="1:2">
      <c r="A3283" t="s">
        <v>9353</v>
      </c>
      <c r="B3283">
        <v>6.7</v>
      </c>
    </row>
    <row r="3284" spans="1:2">
      <c r="A3284" t="s">
        <v>2527</v>
      </c>
      <c r="B3284">
        <v>7.3</v>
      </c>
    </row>
    <row r="3285" spans="1:2">
      <c r="A3285" t="s">
        <v>3409</v>
      </c>
      <c r="B3285">
        <v>7.6</v>
      </c>
    </row>
    <row r="3286" spans="1:2">
      <c r="A3286" t="s">
        <v>1671</v>
      </c>
      <c r="B3286">
        <v>6.5</v>
      </c>
    </row>
    <row r="3287" spans="1:2">
      <c r="A3287" t="s">
        <v>7837</v>
      </c>
      <c r="B3287">
        <v>2.1</v>
      </c>
    </row>
    <row r="3288" spans="1:2">
      <c r="A3288" t="s">
        <v>6132</v>
      </c>
      <c r="B3288">
        <v>5.3</v>
      </c>
    </row>
    <row r="3289" spans="1:2">
      <c r="A3289" t="s">
        <v>777</v>
      </c>
      <c r="B3289">
        <v>7.2</v>
      </c>
    </row>
    <row r="3290" spans="1:2">
      <c r="A3290" t="s">
        <v>6326</v>
      </c>
      <c r="B3290">
        <v>7</v>
      </c>
    </row>
    <row r="3291" spans="1:2">
      <c r="A3291" t="s">
        <v>1826</v>
      </c>
      <c r="B3291">
        <v>8</v>
      </c>
    </row>
    <row r="3292" spans="1:2">
      <c r="A3292" t="s">
        <v>1023</v>
      </c>
      <c r="B3292">
        <v>6.9</v>
      </c>
    </row>
    <row r="3293" spans="1:2">
      <c r="A3293" t="s">
        <v>1826</v>
      </c>
      <c r="B3293">
        <v>7.1</v>
      </c>
    </row>
    <row r="3294" spans="1:2">
      <c r="A3294" t="s">
        <v>1415</v>
      </c>
      <c r="B3294">
        <v>7.3</v>
      </c>
    </row>
    <row r="3295" spans="1:2">
      <c r="A3295" t="s">
        <v>3396</v>
      </c>
      <c r="B3295">
        <v>7.5</v>
      </c>
    </row>
    <row r="3296" spans="1:2">
      <c r="A3296" t="s">
        <v>3464</v>
      </c>
      <c r="B3296">
        <v>6.9</v>
      </c>
    </row>
    <row r="3297" spans="1:2">
      <c r="A3297" t="s">
        <v>6113</v>
      </c>
      <c r="B3297">
        <v>7.2</v>
      </c>
    </row>
    <row r="3298" spans="1:2">
      <c r="A3298" t="s">
        <v>15939</v>
      </c>
      <c r="B3298">
        <v>6.7</v>
      </c>
    </row>
    <row r="3299" spans="1:2">
      <c r="A3299" t="s">
        <v>127</v>
      </c>
      <c r="B3299">
        <v>6</v>
      </c>
    </row>
    <row r="3300" spans="1:2">
      <c r="A3300" t="s">
        <v>1935</v>
      </c>
      <c r="B3300">
        <v>8.9</v>
      </c>
    </row>
    <row r="3301" spans="1:2">
      <c r="A3301" t="s">
        <v>5759</v>
      </c>
      <c r="B3301">
        <v>7.7</v>
      </c>
    </row>
    <row r="3302" spans="1:2">
      <c r="A3302" t="s">
        <v>2125</v>
      </c>
      <c r="B3302">
        <v>7.9</v>
      </c>
    </row>
    <row r="3303" spans="1:2">
      <c r="A3303" t="s">
        <v>12838</v>
      </c>
      <c r="B3303">
        <v>5.6</v>
      </c>
    </row>
    <row r="3304" spans="1:2">
      <c r="A3304" t="s">
        <v>15970</v>
      </c>
      <c r="B3304">
        <v>8</v>
      </c>
    </row>
    <row r="3305" spans="1:2">
      <c r="A3305" t="s">
        <v>3632</v>
      </c>
      <c r="B3305">
        <v>6.2</v>
      </c>
    </row>
    <row r="3306" spans="1:2">
      <c r="A3306" t="s">
        <v>2527</v>
      </c>
      <c r="B3306">
        <v>7.9</v>
      </c>
    </row>
    <row r="3307" spans="1:2">
      <c r="A3307" t="s">
        <v>7043</v>
      </c>
      <c r="B3307">
        <v>8.1</v>
      </c>
    </row>
    <row r="3308" spans="1:2">
      <c r="A3308" t="s">
        <v>3171</v>
      </c>
      <c r="B3308">
        <v>7.6</v>
      </c>
    </row>
    <row r="3309" spans="1:2">
      <c r="A3309" t="s">
        <v>6199</v>
      </c>
      <c r="B3309">
        <v>3.5</v>
      </c>
    </row>
    <row r="3310" spans="1:2">
      <c r="A3310" t="s">
        <v>1726</v>
      </c>
      <c r="B3310">
        <v>7.6</v>
      </c>
    </row>
    <row r="3311" spans="1:2">
      <c r="A3311" t="s">
        <v>5788</v>
      </c>
      <c r="B3311">
        <v>6.5</v>
      </c>
    </row>
    <row r="3312" spans="1:2">
      <c r="A3312" t="s">
        <v>16012</v>
      </c>
      <c r="B3312">
        <v>5.6</v>
      </c>
    </row>
    <row r="3313" spans="1:2">
      <c r="A3313" t="s">
        <v>1415</v>
      </c>
      <c r="B3313">
        <v>7.7</v>
      </c>
    </row>
    <row r="3314" spans="1:2">
      <c r="A3314" t="s">
        <v>3030</v>
      </c>
      <c r="B3314">
        <v>5.2</v>
      </c>
    </row>
    <row r="3315" spans="1:2">
      <c r="A3315" t="s">
        <v>1681</v>
      </c>
      <c r="B3315">
        <v>6.1</v>
      </c>
    </row>
    <row r="3316" spans="1:2">
      <c r="A3316" t="s">
        <v>6829</v>
      </c>
      <c r="B3316">
        <v>5</v>
      </c>
    </row>
    <row r="3317" spans="1:2">
      <c r="A3317" t="s">
        <v>953</v>
      </c>
      <c r="B3317">
        <v>7.8</v>
      </c>
    </row>
    <row r="3318" spans="1:2">
      <c r="A3318" t="s">
        <v>1415</v>
      </c>
      <c r="B3318">
        <v>7.4</v>
      </c>
    </row>
    <row r="3319" spans="1:2">
      <c r="A3319" t="s">
        <v>50</v>
      </c>
      <c r="B3319">
        <v>6.8</v>
      </c>
    </row>
    <row r="3320" spans="1:2">
      <c r="A3320" t="s">
        <v>464</v>
      </c>
      <c r="B3320">
        <v>7.1</v>
      </c>
    </row>
    <row r="3321" spans="1:2">
      <c r="A3321" t="s">
        <v>2664</v>
      </c>
      <c r="B3321">
        <v>6.4</v>
      </c>
    </row>
    <row r="3322" spans="1:2">
      <c r="A3322" t="s">
        <v>1415</v>
      </c>
      <c r="B3322">
        <v>5.7</v>
      </c>
    </row>
    <row r="3323" spans="1:2">
      <c r="A3323" t="s">
        <v>3409</v>
      </c>
      <c r="B3323">
        <v>7.5</v>
      </c>
    </row>
    <row r="3324" spans="1:2">
      <c r="A3324" t="s">
        <v>1009</v>
      </c>
      <c r="B3324">
        <v>6.7</v>
      </c>
    </row>
    <row r="3325" spans="1:2">
      <c r="A3325" t="s">
        <v>1681</v>
      </c>
      <c r="B3325">
        <v>5.6</v>
      </c>
    </row>
    <row r="3326" spans="1:2">
      <c r="A3326" t="s">
        <v>1935</v>
      </c>
      <c r="B3326">
        <v>7.6</v>
      </c>
    </row>
    <row r="3327" spans="1:2">
      <c r="A3327" t="s">
        <v>214</v>
      </c>
      <c r="B3327">
        <v>6.5</v>
      </c>
    </row>
    <row r="3328" spans="1:2">
      <c r="A3328" t="s">
        <v>422</v>
      </c>
      <c r="B3328">
        <v>7</v>
      </c>
    </row>
    <row r="3329" spans="1:2">
      <c r="A3329" t="s">
        <v>334</v>
      </c>
      <c r="B3329">
        <v>6.3</v>
      </c>
    </row>
    <row r="3330" spans="1:2">
      <c r="A3330" t="s">
        <v>214</v>
      </c>
      <c r="B3330">
        <v>6.4</v>
      </c>
    </row>
    <row r="3331" spans="1:2">
      <c r="A3331" t="s">
        <v>1415</v>
      </c>
      <c r="B3331">
        <v>7.1</v>
      </c>
    </row>
    <row r="3332" spans="1:2">
      <c r="A3332" t="s">
        <v>1681</v>
      </c>
      <c r="B3332">
        <v>7.1</v>
      </c>
    </row>
    <row r="3333" spans="1:2">
      <c r="A3333" t="s">
        <v>1415</v>
      </c>
      <c r="B3333">
        <v>6.5</v>
      </c>
    </row>
    <row r="3334" spans="1:2">
      <c r="A3334" t="s">
        <v>11575</v>
      </c>
      <c r="B3334">
        <v>6.9</v>
      </c>
    </row>
    <row r="3335" spans="1:2">
      <c r="A3335" t="s">
        <v>2527</v>
      </c>
      <c r="B3335">
        <v>5.4</v>
      </c>
    </row>
    <row r="3336" spans="1:2">
      <c r="A3336" t="s">
        <v>1681</v>
      </c>
      <c r="B3336">
        <v>4.9000000000000004</v>
      </c>
    </row>
    <row r="3337" spans="1:2">
      <c r="A3337" t="s">
        <v>1671</v>
      </c>
      <c r="B3337">
        <v>5.0999999999999996</v>
      </c>
    </row>
    <row r="3338" spans="1:2">
      <c r="A3338" t="s">
        <v>3632</v>
      </c>
      <c r="B3338">
        <v>5.3</v>
      </c>
    </row>
    <row r="3339" spans="1:2">
      <c r="A3339" t="s">
        <v>214</v>
      </c>
      <c r="B3339">
        <v>7.5</v>
      </c>
    </row>
    <row r="3340" spans="1:2">
      <c r="A3340" t="s">
        <v>16135</v>
      </c>
      <c r="B3340">
        <v>8.3000000000000007</v>
      </c>
    </row>
    <row r="3341" spans="1:2">
      <c r="A3341" t="s">
        <v>16140</v>
      </c>
      <c r="B3341">
        <v>7.3</v>
      </c>
    </row>
    <row r="3342" spans="1:2">
      <c r="A3342" t="s">
        <v>2527</v>
      </c>
      <c r="B3342">
        <v>7.3</v>
      </c>
    </row>
    <row r="3343" spans="1:2">
      <c r="A3343" t="s">
        <v>16149</v>
      </c>
      <c r="B3343">
        <v>7.1</v>
      </c>
    </row>
    <row r="3344" spans="1:2">
      <c r="A3344" t="s">
        <v>422</v>
      </c>
      <c r="B3344">
        <v>6</v>
      </c>
    </row>
    <row r="3345" spans="1:2">
      <c r="A3345" t="s">
        <v>1009</v>
      </c>
      <c r="B3345">
        <v>6.6</v>
      </c>
    </row>
    <row r="3346" spans="1:2">
      <c r="A3346" t="s">
        <v>1415</v>
      </c>
      <c r="B3346">
        <v>7.2</v>
      </c>
    </row>
    <row r="3347" spans="1:2">
      <c r="A3347" t="s">
        <v>3067</v>
      </c>
      <c r="B3347">
        <v>7.2</v>
      </c>
    </row>
    <row r="3348" spans="1:2">
      <c r="A3348" t="s">
        <v>1544</v>
      </c>
      <c r="B3348">
        <v>6.9</v>
      </c>
    </row>
    <row r="3349" spans="1:2">
      <c r="A3349" t="s">
        <v>6939</v>
      </c>
      <c r="B3349">
        <v>6.8</v>
      </c>
    </row>
    <row r="3350" spans="1:2">
      <c r="A3350" t="s">
        <v>7043</v>
      </c>
      <c r="B3350">
        <v>4</v>
      </c>
    </row>
    <row r="3351" spans="1:2">
      <c r="A3351" t="s">
        <v>628</v>
      </c>
      <c r="B3351">
        <v>7.7</v>
      </c>
    </row>
    <row r="3352" spans="1:2">
      <c r="A3352" t="s">
        <v>6199</v>
      </c>
      <c r="B3352">
        <v>7.4</v>
      </c>
    </row>
    <row r="3353" spans="1:2">
      <c r="A3353" t="s">
        <v>8921</v>
      </c>
      <c r="B3353">
        <v>6.5</v>
      </c>
    </row>
    <row r="3354" spans="1:2">
      <c r="A3354" t="s">
        <v>1935</v>
      </c>
      <c r="B3354">
        <v>6.4</v>
      </c>
    </row>
    <row r="3355" spans="1:2">
      <c r="A3355" t="s">
        <v>214</v>
      </c>
      <c r="B3355">
        <v>7.2</v>
      </c>
    </row>
    <row r="3356" spans="1:2">
      <c r="A3356" t="s">
        <v>16213</v>
      </c>
      <c r="B3356">
        <v>5.6</v>
      </c>
    </row>
    <row r="3357" spans="1:2">
      <c r="A3357" t="s">
        <v>5605</v>
      </c>
      <c r="B3357">
        <v>6.3</v>
      </c>
    </row>
    <row r="3358" spans="1:2">
      <c r="A3358" t="s">
        <v>14309</v>
      </c>
      <c r="B3358">
        <v>6.8</v>
      </c>
    </row>
    <row r="3359" spans="1:2">
      <c r="A3359" t="s">
        <v>1415</v>
      </c>
      <c r="B3359">
        <v>5.5</v>
      </c>
    </row>
    <row r="3360" spans="1:2">
      <c r="A3360" t="s">
        <v>1752</v>
      </c>
      <c r="B3360">
        <v>6.9</v>
      </c>
    </row>
    <row r="3361" spans="1:2">
      <c r="A3361" t="s">
        <v>6790</v>
      </c>
      <c r="B3361">
        <v>6</v>
      </c>
    </row>
    <row r="3362" spans="1:2">
      <c r="A3362" t="s">
        <v>214</v>
      </c>
      <c r="B3362">
        <v>7.7</v>
      </c>
    </row>
    <row r="3363" spans="1:2">
      <c r="A3363" t="s">
        <v>2125</v>
      </c>
      <c r="B3363">
        <v>6.4</v>
      </c>
    </row>
    <row r="3364" spans="1:2">
      <c r="A3364" t="s">
        <v>3124</v>
      </c>
      <c r="B3364">
        <v>6.6</v>
      </c>
    </row>
    <row r="3365" spans="1:2">
      <c r="A3365" t="s">
        <v>3409</v>
      </c>
      <c r="B3365">
        <v>5.3</v>
      </c>
    </row>
    <row r="3366" spans="1:2">
      <c r="A3366" t="s">
        <v>16256</v>
      </c>
      <c r="B3366">
        <v>8.1</v>
      </c>
    </row>
    <row r="3367" spans="1:2">
      <c r="A3367" t="s">
        <v>334</v>
      </c>
      <c r="B3367">
        <v>5.9</v>
      </c>
    </row>
    <row r="3368" spans="1:2">
      <c r="A3368" t="s">
        <v>1634</v>
      </c>
      <c r="B3368">
        <v>7.7</v>
      </c>
    </row>
    <row r="3369" spans="1:2">
      <c r="A3369" t="s">
        <v>464</v>
      </c>
      <c r="B3369">
        <v>4.5999999999999996</v>
      </c>
    </row>
    <row r="3370" spans="1:2">
      <c r="A3370" t="s">
        <v>2699</v>
      </c>
      <c r="B3370">
        <v>5.0999999999999996</v>
      </c>
    </row>
    <row r="3371" spans="1:2">
      <c r="A3371" t="s">
        <v>1415</v>
      </c>
      <c r="B3371">
        <v>6.9</v>
      </c>
    </row>
    <row r="3372" spans="1:2">
      <c r="A3372" t="s">
        <v>3409</v>
      </c>
      <c r="B3372">
        <v>8</v>
      </c>
    </row>
    <row r="3373" spans="1:2">
      <c r="A3373" t="s">
        <v>2142</v>
      </c>
      <c r="B3373">
        <v>6.8</v>
      </c>
    </row>
    <row r="3374" spans="1:2">
      <c r="A3374" t="s">
        <v>777</v>
      </c>
      <c r="B3374">
        <v>5.4</v>
      </c>
    </row>
    <row r="3375" spans="1:2">
      <c r="A3375" t="s">
        <v>3479</v>
      </c>
      <c r="B3375">
        <v>6.5</v>
      </c>
    </row>
    <row r="3376" spans="1:2">
      <c r="A3376" t="s">
        <v>1325</v>
      </c>
      <c r="B3376">
        <v>4.2</v>
      </c>
    </row>
    <row r="3377" spans="1:2">
      <c r="A3377" t="s">
        <v>3932</v>
      </c>
      <c r="B3377">
        <v>7.4</v>
      </c>
    </row>
    <row r="3378" spans="1:2">
      <c r="A3378" t="s">
        <v>2527</v>
      </c>
      <c r="B3378">
        <v>6.9</v>
      </c>
    </row>
    <row r="3379" spans="1:2">
      <c r="A3379" t="s">
        <v>2136</v>
      </c>
      <c r="B3379">
        <v>6.7</v>
      </c>
    </row>
    <row r="3380" spans="1:2">
      <c r="A3380" t="s">
        <v>16330</v>
      </c>
      <c r="B3380">
        <v>7.3</v>
      </c>
    </row>
    <row r="3381" spans="1:2">
      <c r="A3381" t="s">
        <v>2527</v>
      </c>
      <c r="B3381">
        <v>7.6</v>
      </c>
    </row>
    <row r="3382" spans="1:2">
      <c r="A3382" t="s">
        <v>6403</v>
      </c>
      <c r="B3382">
        <v>5.4</v>
      </c>
    </row>
    <row r="3383" spans="1:2">
      <c r="A3383" t="s">
        <v>3409</v>
      </c>
      <c r="B3383">
        <v>7.3</v>
      </c>
    </row>
    <row r="3384" spans="1:2">
      <c r="A3384" t="s">
        <v>214</v>
      </c>
      <c r="B3384">
        <v>6.4</v>
      </c>
    </row>
    <row r="3385" spans="1:2">
      <c r="A3385" t="s">
        <v>1415</v>
      </c>
      <c r="B3385">
        <v>6</v>
      </c>
    </row>
    <row r="3386" spans="1:2">
      <c r="A3386" t="s">
        <v>2142</v>
      </c>
      <c r="B3386">
        <v>7.2</v>
      </c>
    </row>
    <row r="3387" spans="1:2">
      <c r="A3387" t="s">
        <v>4479</v>
      </c>
      <c r="B3387">
        <v>6</v>
      </c>
    </row>
    <row r="3388" spans="1:2">
      <c r="A3388" t="s">
        <v>1009</v>
      </c>
      <c r="B3388">
        <v>3.1</v>
      </c>
    </row>
    <row r="3389" spans="1:2">
      <c r="A3389" t="s">
        <v>214</v>
      </c>
      <c r="B3389">
        <v>6.9</v>
      </c>
    </row>
    <row r="3390" spans="1:2">
      <c r="A3390" t="s">
        <v>4262</v>
      </c>
      <c r="B3390">
        <v>6.2</v>
      </c>
    </row>
    <row r="3391" spans="1:2">
      <c r="A3391" t="s">
        <v>5510</v>
      </c>
      <c r="B3391">
        <v>5.5</v>
      </c>
    </row>
    <row r="3392" spans="1:2">
      <c r="A3392" t="s">
        <v>16012</v>
      </c>
      <c r="B3392">
        <v>6.9</v>
      </c>
    </row>
    <row r="3393" spans="1:2">
      <c r="A3393" t="s">
        <v>16384</v>
      </c>
      <c r="B3393">
        <v>6.3</v>
      </c>
    </row>
    <row r="3394" spans="1:2">
      <c r="A3394" t="s">
        <v>1671</v>
      </c>
      <c r="B3394">
        <v>4.8</v>
      </c>
    </row>
    <row r="3395" spans="1:2">
      <c r="A3395" t="s">
        <v>3409</v>
      </c>
      <c r="B3395">
        <v>6.7</v>
      </c>
    </row>
    <row r="3396" spans="1:2">
      <c r="A3396" t="s">
        <v>464</v>
      </c>
      <c r="B3396">
        <v>5.6</v>
      </c>
    </row>
    <row r="3397" spans="1:2">
      <c r="A3397" t="s">
        <v>2717</v>
      </c>
      <c r="B3397">
        <v>5.4</v>
      </c>
    </row>
    <row r="3398" spans="1:2">
      <c r="A3398" t="s">
        <v>16411</v>
      </c>
      <c r="B3398">
        <v>8</v>
      </c>
    </row>
    <row r="3399" spans="1:2">
      <c r="A3399" t="s">
        <v>16416</v>
      </c>
      <c r="B3399">
        <v>5.7</v>
      </c>
    </row>
    <row r="3400" spans="1:2">
      <c r="A3400" t="s">
        <v>4075</v>
      </c>
      <c r="B3400">
        <v>7.6</v>
      </c>
    </row>
    <row r="3401" spans="1:2">
      <c r="A3401" t="s">
        <v>5544</v>
      </c>
      <c r="B3401">
        <v>7</v>
      </c>
    </row>
    <row r="3402" spans="1:2">
      <c r="A3402" t="s">
        <v>464</v>
      </c>
      <c r="B3402">
        <v>7.2</v>
      </c>
    </row>
    <row r="3403" spans="1:2">
      <c r="A3403" t="s">
        <v>262</v>
      </c>
      <c r="B3403">
        <v>3.5</v>
      </c>
    </row>
    <row r="3404" spans="1:2">
      <c r="A3404" t="s">
        <v>1415</v>
      </c>
      <c r="B3404">
        <v>7.5</v>
      </c>
    </row>
    <row r="3405" spans="1:2">
      <c r="A3405" t="s">
        <v>59</v>
      </c>
      <c r="B3405">
        <v>5.0999999999999996</v>
      </c>
    </row>
    <row r="3406" spans="1:2">
      <c r="A3406" t="s">
        <v>50</v>
      </c>
      <c r="B3406">
        <v>6.7</v>
      </c>
    </row>
    <row r="3407" spans="1:2">
      <c r="A3407" t="s">
        <v>1935</v>
      </c>
      <c r="B3407">
        <v>9.1999999999999993</v>
      </c>
    </row>
    <row r="3408" spans="1:2">
      <c r="A3408" t="s">
        <v>7837</v>
      </c>
      <c r="B3408">
        <v>6.1</v>
      </c>
    </row>
    <row r="3409" spans="1:2">
      <c r="A3409" t="s">
        <v>1415</v>
      </c>
      <c r="B3409">
        <v>7.7</v>
      </c>
    </row>
    <row r="3410" spans="1:2">
      <c r="A3410" t="s">
        <v>7837</v>
      </c>
      <c r="B3410">
        <v>7.6</v>
      </c>
    </row>
    <row r="3411" spans="1:2">
      <c r="A3411" t="s">
        <v>2527</v>
      </c>
      <c r="B3411">
        <v>6.1</v>
      </c>
    </row>
    <row r="3412" spans="1:2">
      <c r="A3412" t="s">
        <v>3030</v>
      </c>
      <c r="B3412">
        <v>4.9000000000000004</v>
      </c>
    </row>
    <row r="3413" spans="1:2">
      <c r="A3413" t="s">
        <v>50</v>
      </c>
      <c r="B3413">
        <v>6.8</v>
      </c>
    </row>
    <row r="3414" spans="1:2">
      <c r="A3414" t="s">
        <v>7963</v>
      </c>
      <c r="B3414">
        <v>7</v>
      </c>
    </row>
    <row r="3415" spans="1:2">
      <c r="A3415" t="s">
        <v>1415</v>
      </c>
      <c r="B3415">
        <v>7.2</v>
      </c>
    </row>
    <row r="3416" spans="1:2">
      <c r="A3416" t="s">
        <v>2527</v>
      </c>
      <c r="B3416">
        <v>5.7</v>
      </c>
    </row>
    <row r="3417" spans="1:2">
      <c r="A3417" t="s">
        <v>5940</v>
      </c>
      <c r="B3417">
        <v>7.5</v>
      </c>
    </row>
    <row r="3418" spans="1:2">
      <c r="A3418" t="s">
        <v>1726</v>
      </c>
      <c r="B3418">
        <v>7.4</v>
      </c>
    </row>
    <row r="3419" spans="1:2">
      <c r="A3419" t="s">
        <v>334</v>
      </c>
      <c r="B3419">
        <v>7.2</v>
      </c>
    </row>
    <row r="3420" spans="1:2">
      <c r="A3420" t="s">
        <v>2125</v>
      </c>
      <c r="B3420">
        <v>9</v>
      </c>
    </row>
    <row r="3421" spans="1:2">
      <c r="A3421" t="s">
        <v>73</v>
      </c>
      <c r="B3421">
        <v>6.8</v>
      </c>
    </row>
    <row r="3422" spans="1:2">
      <c r="A3422" t="s">
        <v>50</v>
      </c>
      <c r="B3422">
        <v>6.8</v>
      </c>
    </row>
    <row r="3423" spans="1:2">
      <c r="A3423" t="s">
        <v>422</v>
      </c>
      <c r="B3423">
        <v>5.2</v>
      </c>
    </row>
    <row r="3424" spans="1:2">
      <c r="A3424" t="s">
        <v>8570</v>
      </c>
      <c r="B3424">
        <v>7.2</v>
      </c>
    </row>
    <row r="3425" spans="1:2">
      <c r="A3425" t="s">
        <v>16528</v>
      </c>
      <c r="B3425">
        <v>7.5</v>
      </c>
    </row>
    <row r="3426" spans="1:2">
      <c r="A3426" t="s">
        <v>5103</v>
      </c>
      <c r="B3426">
        <v>4</v>
      </c>
    </row>
    <row r="3427" spans="1:2">
      <c r="A3427" t="s">
        <v>1671</v>
      </c>
      <c r="B3427">
        <v>6.8</v>
      </c>
    </row>
    <row r="3428" spans="1:2">
      <c r="A3428" t="s">
        <v>16544</v>
      </c>
      <c r="B3428">
        <v>6.9</v>
      </c>
    </row>
    <row r="3429" spans="1:2">
      <c r="A3429" t="s">
        <v>3144</v>
      </c>
      <c r="B3429">
        <v>8.1999999999999993</v>
      </c>
    </row>
    <row r="3430" spans="1:2">
      <c r="A3430" t="s">
        <v>9193</v>
      </c>
      <c r="B3430">
        <v>7.3</v>
      </c>
    </row>
    <row r="3431" spans="1:2">
      <c r="A3431" t="s">
        <v>2125</v>
      </c>
      <c r="B3431">
        <v>6.1</v>
      </c>
    </row>
    <row r="3432" spans="1:2">
      <c r="A3432" t="s">
        <v>6403</v>
      </c>
      <c r="B3432">
        <v>6</v>
      </c>
    </row>
    <row r="3433" spans="1:2">
      <c r="A3433" t="s">
        <v>6403</v>
      </c>
      <c r="B3433">
        <v>4.0999999999999996</v>
      </c>
    </row>
    <row r="3434" spans="1:2">
      <c r="A3434" t="s">
        <v>2527</v>
      </c>
      <c r="B3434">
        <v>7</v>
      </c>
    </row>
    <row r="3435" spans="1:2">
      <c r="A3435" t="s">
        <v>8060</v>
      </c>
      <c r="B3435">
        <v>7.1</v>
      </c>
    </row>
    <row r="3436" spans="1:2">
      <c r="A3436" t="s">
        <v>8945</v>
      </c>
      <c r="B3436">
        <v>6.2</v>
      </c>
    </row>
    <row r="3437" spans="1:2">
      <c r="A3437" t="s">
        <v>6199</v>
      </c>
      <c r="B3437">
        <v>6.9</v>
      </c>
    </row>
    <row r="3438" spans="1:2">
      <c r="A3438" t="s">
        <v>214</v>
      </c>
      <c r="B3438">
        <v>7.6</v>
      </c>
    </row>
    <row r="3439" spans="1:2">
      <c r="A3439" t="s">
        <v>3409</v>
      </c>
      <c r="B3439">
        <v>7.6</v>
      </c>
    </row>
    <row r="3440" spans="1:2">
      <c r="A3440" t="s">
        <v>1415</v>
      </c>
      <c r="B3440">
        <v>6.4</v>
      </c>
    </row>
    <row r="3441" spans="1:2">
      <c r="A3441" t="s">
        <v>3464</v>
      </c>
      <c r="B3441">
        <v>6.2</v>
      </c>
    </row>
    <row r="3442" spans="1:2">
      <c r="A3442" t="s">
        <v>16604</v>
      </c>
      <c r="B3442">
        <v>7.5</v>
      </c>
    </row>
    <row r="3443" spans="1:2">
      <c r="A3443" t="s">
        <v>3913</v>
      </c>
      <c r="B3443">
        <v>2</v>
      </c>
    </row>
    <row r="3444" spans="1:2">
      <c r="A3444" t="s">
        <v>16615</v>
      </c>
      <c r="B3444">
        <v>6.2</v>
      </c>
    </row>
    <row r="3445" spans="1:2">
      <c r="A3445" t="s">
        <v>464</v>
      </c>
      <c r="B3445">
        <v>7.7</v>
      </c>
    </row>
    <row r="3446" spans="1:2">
      <c r="A3446" t="s">
        <v>11069</v>
      </c>
      <c r="B3446">
        <v>6.5</v>
      </c>
    </row>
    <row r="3447" spans="1:2">
      <c r="A3447" t="s">
        <v>1052</v>
      </c>
      <c r="B3447">
        <v>7.4</v>
      </c>
    </row>
    <row r="3448" spans="1:2">
      <c r="A3448" t="s">
        <v>2850</v>
      </c>
      <c r="B3448">
        <v>7.9</v>
      </c>
    </row>
    <row r="3449" spans="1:2">
      <c r="A3449" t="s">
        <v>3794</v>
      </c>
      <c r="B3449">
        <v>6.8</v>
      </c>
    </row>
    <row r="3450" spans="1:2">
      <c r="A3450" t="s">
        <v>1415</v>
      </c>
      <c r="B3450">
        <v>6.3</v>
      </c>
    </row>
    <row r="3451" spans="1:2">
      <c r="A3451" t="s">
        <v>7144</v>
      </c>
      <c r="B3451">
        <v>6.3</v>
      </c>
    </row>
    <row r="3452" spans="1:2">
      <c r="A3452" t="s">
        <v>1726</v>
      </c>
      <c r="B3452">
        <v>6.6</v>
      </c>
    </row>
    <row r="3453" spans="1:2">
      <c r="A3453" t="s">
        <v>1544</v>
      </c>
      <c r="B3453">
        <v>6.4</v>
      </c>
    </row>
    <row r="3454" spans="1:2">
      <c r="A3454" t="s">
        <v>4075</v>
      </c>
      <c r="B3454">
        <v>7.5</v>
      </c>
    </row>
    <row r="3455" spans="1:2">
      <c r="A3455" t="s">
        <v>7144</v>
      </c>
      <c r="B3455">
        <v>5.8</v>
      </c>
    </row>
    <row r="3456" spans="1:2">
      <c r="A3456" t="s">
        <v>3794</v>
      </c>
      <c r="B3456">
        <v>6.5</v>
      </c>
    </row>
    <row r="3457" spans="1:2">
      <c r="A3457" t="s">
        <v>3932</v>
      </c>
      <c r="B3457">
        <v>4.8</v>
      </c>
    </row>
    <row r="3458" spans="1:2">
      <c r="A3458" t="s">
        <v>214</v>
      </c>
      <c r="B3458">
        <v>7.2</v>
      </c>
    </row>
    <row r="3459" spans="1:2">
      <c r="A3459" t="s">
        <v>1221</v>
      </c>
      <c r="B3459">
        <v>6.3</v>
      </c>
    </row>
    <row r="3460" spans="1:2">
      <c r="A3460" t="s">
        <v>6829</v>
      </c>
      <c r="B3460">
        <v>7</v>
      </c>
    </row>
    <row r="3461" spans="1:2">
      <c r="A3461" t="s">
        <v>2527</v>
      </c>
      <c r="B3461">
        <v>6.3</v>
      </c>
    </row>
    <row r="3462" spans="1:2">
      <c r="A3462" t="s">
        <v>1671</v>
      </c>
      <c r="B3462">
        <v>5.3</v>
      </c>
    </row>
    <row r="3463" spans="1:2">
      <c r="A3463" t="s">
        <v>1671</v>
      </c>
      <c r="B3463">
        <v>2.2999999999999998</v>
      </c>
    </row>
    <row r="3464" spans="1:2">
      <c r="A3464" t="s">
        <v>3409</v>
      </c>
      <c r="B3464">
        <v>7.1</v>
      </c>
    </row>
    <row r="3465" spans="1:2">
      <c r="A3465" t="s">
        <v>9193</v>
      </c>
      <c r="B3465">
        <v>6.2</v>
      </c>
    </row>
    <row r="3466" spans="1:2">
      <c r="A3466" t="s">
        <v>6622</v>
      </c>
      <c r="B3466">
        <v>6.2</v>
      </c>
    </row>
    <row r="3467" spans="1:2">
      <c r="A3467" t="s">
        <v>214</v>
      </c>
      <c r="B3467">
        <v>6.7</v>
      </c>
    </row>
    <row r="3468" spans="1:2">
      <c r="A3468" t="s">
        <v>6326</v>
      </c>
      <c r="B3468">
        <v>6.5</v>
      </c>
    </row>
    <row r="3469" spans="1:2">
      <c r="A3469" t="s">
        <v>1671</v>
      </c>
      <c r="B3469">
        <v>5.9</v>
      </c>
    </row>
    <row r="3470" spans="1:2">
      <c r="A3470" t="s">
        <v>1849</v>
      </c>
      <c r="B3470">
        <v>6.7</v>
      </c>
    </row>
    <row r="3471" spans="1:2">
      <c r="A3471" t="s">
        <v>5967</v>
      </c>
      <c r="B3471">
        <v>6</v>
      </c>
    </row>
    <row r="3472" spans="1:2">
      <c r="A3472" t="s">
        <v>3409</v>
      </c>
      <c r="B3472">
        <v>6.9</v>
      </c>
    </row>
    <row r="3473" spans="1:2">
      <c r="A3473" t="s">
        <v>334</v>
      </c>
      <c r="B3473">
        <v>7.9</v>
      </c>
    </row>
    <row r="3474" spans="1:2">
      <c r="A3474" t="s">
        <v>4556</v>
      </c>
      <c r="B3474">
        <v>5.3</v>
      </c>
    </row>
    <row r="3475" spans="1:2">
      <c r="A3475" t="s">
        <v>16749</v>
      </c>
      <c r="B3475">
        <v>4.8</v>
      </c>
    </row>
    <row r="3476" spans="1:2">
      <c r="A3476" t="s">
        <v>2831</v>
      </c>
      <c r="B3476">
        <v>5.3</v>
      </c>
    </row>
    <row r="3477" spans="1:2">
      <c r="A3477" t="s">
        <v>16762</v>
      </c>
      <c r="B3477">
        <v>6</v>
      </c>
    </row>
    <row r="3478" spans="1:2">
      <c r="A3478" t="s">
        <v>15011</v>
      </c>
      <c r="B3478">
        <v>7.3</v>
      </c>
    </row>
    <row r="3479" spans="1:2">
      <c r="A3479" t="s">
        <v>16773</v>
      </c>
      <c r="B3479">
        <v>7.4</v>
      </c>
    </row>
    <row r="3480" spans="1:2">
      <c r="A3480" t="s">
        <v>1671</v>
      </c>
      <c r="B3480">
        <v>7.7</v>
      </c>
    </row>
    <row r="3481" spans="1:2">
      <c r="A3481" t="s">
        <v>3023</v>
      </c>
      <c r="B3481">
        <v>4.8</v>
      </c>
    </row>
    <row r="3482" spans="1:2">
      <c r="A3482" t="s">
        <v>214</v>
      </c>
      <c r="B3482">
        <v>7.2</v>
      </c>
    </row>
    <row r="3483" spans="1:2">
      <c r="A3483" t="s">
        <v>2125</v>
      </c>
      <c r="B3483">
        <v>5.8</v>
      </c>
    </row>
    <row r="3484" spans="1:2">
      <c r="A3484" t="s">
        <v>12009</v>
      </c>
      <c r="B3484">
        <v>7.3</v>
      </c>
    </row>
    <row r="3485" spans="1:2">
      <c r="A3485" t="s">
        <v>2527</v>
      </c>
      <c r="B3485">
        <v>7</v>
      </c>
    </row>
    <row r="3486" spans="1:2">
      <c r="A3486" t="s">
        <v>1528</v>
      </c>
      <c r="B3486">
        <v>6.4</v>
      </c>
    </row>
    <row r="3487" spans="1:2">
      <c r="A3487" t="s">
        <v>4384</v>
      </c>
      <c r="B3487">
        <v>5.6</v>
      </c>
    </row>
    <row r="3488" spans="1:2">
      <c r="A3488" t="s">
        <v>16820</v>
      </c>
      <c r="B3488">
        <v>8.1999999999999993</v>
      </c>
    </row>
    <row r="3489" spans="1:2">
      <c r="A3489" t="s">
        <v>1415</v>
      </c>
      <c r="B3489">
        <v>6.5</v>
      </c>
    </row>
    <row r="3490" spans="1:2">
      <c r="A3490" t="s">
        <v>16832</v>
      </c>
      <c r="B3490">
        <v>6.4</v>
      </c>
    </row>
    <row r="3491" spans="1:2">
      <c r="A3491" t="s">
        <v>464</v>
      </c>
      <c r="B3491">
        <v>8.1</v>
      </c>
    </row>
    <row r="3492" spans="1:2">
      <c r="A3492" t="s">
        <v>5103</v>
      </c>
      <c r="B3492">
        <v>5.4</v>
      </c>
    </row>
    <row r="3493" spans="1:2">
      <c r="A3493" t="s">
        <v>16849</v>
      </c>
      <c r="B3493">
        <v>6.3</v>
      </c>
    </row>
    <row r="3494" spans="1:2">
      <c r="A3494" t="s">
        <v>1935</v>
      </c>
      <c r="B3494">
        <v>7.8</v>
      </c>
    </row>
    <row r="3495" spans="1:2">
      <c r="A3495" t="s">
        <v>4296</v>
      </c>
      <c r="B3495">
        <v>6.8</v>
      </c>
    </row>
    <row r="3496" spans="1:2">
      <c r="A3496" t="s">
        <v>2527</v>
      </c>
      <c r="B3496">
        <v>7.2</v>
      </c>
    </row>
    <row r="3497" spans="1:2">
      <c r="A3497" t="s">
        <v>16873</v>
      </c>
      <c r="B3497">
        <v>7.1</v>
      </c>
    </row>
    <row r="3498" spans="1:2">
      <c r="A3498" t="s">
        <v>16877</v>
      </c>
      <c r="B3498">
        <v>6.2</v>
      </c>
    </row>
    <row r="3499" spans="1:2">
      <c r="A3499" t="s">
        <v>1009</v>
      </c>
      <c r="B3499">
        <v>7.3</v>
      </c>
    </row>
    <row r="3500" spans="1:2">
      <c r="A3500" t="s">
        <v>1415</v>
      </c>
      <c r="B3500">
        <v>5.9</v>
      </c>
    </row>
    <row r="3501" spans="1:2">
      <c r="A3501" t="s">
        <v>2954</v>
      </c>
      <c r="B3501">
        <v>7.2</v>
      </c>
    </row>
    <row r="3502" spans="1:2">
      <c r="A3502" t="s">
        <v>4332</v>
      </c>
      <c r="B3502">
        <v>3.6</v>
      </c>
    </row>
    <row r="3503" spans="1:2">
      <c r="A3503" t="s">
        <v>1544</v>
      </c>
      <c r="B3503">
        <v>7.7</v>
      </c>
    </row>
    <row r="3504" spans="1:2">
      <c r="A3504" t="s">
        <v>3409</v>
      </c>
      <c r="B3504">
        <v>7.3</v>
      </c>
    </row>
    <row r="3505" spans="1:2">
      <c r="A3505" t="s">
        <v>2125</v>
      </c>
      <c r="B3505">
        <v>7.4</v>
      </c>
    </row>
    <row r="3506" spans="1:2">
      <c r="A3506" t="s">
        <v>1765</v>
      </c>
      <c r="B3506">
        <v>6.6</v>
      </c>
    </row>
    <row r="3507" spans="1:2">
      <c r="A3507" t="s">
        <v>4075</v>
      </c>
      <c r="B3507">
        <v>6.9</v>
      </c>
    </row>
    <row r="3508" spans="1:2">
      <c r="A3508" t="s">
        <v>214</v>
      </c>
      <c r="B3508">
        <v>6.8</v>
      </c>
    </row>
    <row r="3509" spans="1:2">
      <c r="A3509" t="s">
        <v>3409</v>
      </c>
      <c r="B3509">
        <v>7.3</v>
      </c>
    </row>
    <row r="3510" spans="1:2">
      <c r="A3510" t="s">
        <v>5605</v>
      </c>
      <c r="B3510">
        <v>7.2</v>
      </c>
    </row>
    <row r="3511" spans="1:2">
      <c r="A3511" t="s">
        <v>16935</v>
      </c>
      <c r="B3511">
        <v>6.5</v>
      </c>
    </row>
    <row r="3512" spans="1:2">
      <c r="A3512" t="s">
        <v>4296</v>
      </c>
      <c r="B3512">
        <v>7.7</v>
      </c>
    </row>
    <row r="3513" spans="1:2">
      <c r="A3513" t="s">
        <v>647</v>
      </c>
      <c r="B3513">
        <v>8.1</v>
      </c>
    </row>
    <row r="3514" spans="1:2">
      <c r="A3514" t="s">
        <v>214</v>
      </c>
      <c r="B3514">
        <v>7.7</v>
      </c>
    </row>
    <row r="3515" spans="1:2">
      <c r="A3515" t="s">
        <v>1634</v>
      </c>
      <c r="B3515">
        <v>7.6</v>
      </c>
    </row>
    <row r="3516" spans="1:2">
      <c r="A3516" t="s">
        <v>12639</v>
      </c>
      <c r="B3516">
        <v>7.3</v>
      </c>
    </row>
    <row r="3517" spans="1:2">
      <c r="A3517" t="s">
        <v>2125</v>
      </c>
      <c r="B3517">
        <v>8.6999999999999993</v>
      </c>
    </row>
    <row r="3518" spans="1:2">
      <c r="A3518" t="s">
        <v>1681</v>
      </c>
      <c r="B3518">
        <v>7.2</v>
      </c>
    </row>
    <row r="3519" spans="1:2">
      <c r="A3519" t="s">
        <v>16971</v>
      </c>
      <c r="B3519">
        <v>7.2</v>
      </c>
    </row>
    <row r="3520" spans="1:2">
      <c r="A3520" t="s">
        <v>3396</v>
      </c>
      <c r="B3520">
        <v>8.1</v>
      </c>
    </row>
    <row r="3521" spans="1:2">
      <c r="A3521" t="s">
        <v>16980</v>
      </c>
      <c r="B3521">
        <v>7.5</v>
      </c>
    </row>
    <row r="3522" spans="1:2">
      <c r="A3522" t="s">
        <v>16988</v>
      </c>
      <c r="B3522">
        <v>8.1</v>
      </c>
    </row>
    <row r="3523" spans="1:2">
      <c r="A3523" t="s">
        <v>16996</v>
      </c>
      <c r="B3523">
        <v>7.8</v>
      </c>
    </row>
    <row r="3524" spans="1:2">
      <c r="A3524" t="s">
        <v>3409</v>
      </c>
      <c r="B3524">
        <v>7.8</v>
      </c>
    </row>
    <row r="3525" spans="1:2">
      <c r="A3525" t="s">
        <v>17007</v>
      </c>
      <c r="B3525">
        <v>7.6</v>
      </c>
    </row>
    <row r="3526" spans="1:2">
      <c r="A3526" t="s">
        <v>3913</v>
      </c>
      <c r="B3526">
        <v>7.4</v>
      </c>
    </row>
    <row r="3527" spans="1:2">
      <c r="A3527" t="s">
        <v>2527</v>
      </c>
      <c r="B3527">
        <v>6.3</v>
      </c>
    </row>
    <row r="3528" spans="1:2">
      <c r="A3528" t="s">
        <v>1415</v>
      </c>
      <c r="B3528">
        <v>6.9</v>
      </c>
    </row>
    <row r="3529" spans="1:2">
      <c r="A3529" t="s">
        <v>2142</v>
      </c>
      <c r="B3529">
        <v>8.6</v>
      </c>
    </row>
    <row r="3530" spans="1:2">
      <c r="A3530" t="s">
        <v>17026</v>
      </c>
      <c r="B3530">
        <v>5.0999999999999996</v>
      </c>
    </row>
    <row r="3531" spans="1:2">
      <c r="A3531" t="s">
        <v>1681</v>
      </c>
      <c r="B3531">
        <v>6.4</v>
      </c>
    </row>
    <row r="3532" spans="1:2">
      <c r="A3532" t="s">
        <v>3794</v>
      </c>
      <c r="B3532">
        <v>7.9</v>
      </c>
    </row>
    <row r="3533" spans="1:2">
      <c r="A3533" t="s">
        <v>4042</v>
      </c>
      <c r="B3533">
        <v>6.9</v>
      </c>
    </row>
    <row r="3534" spans="1:2">
      <c r="A3534" t="s">
        <v>1671</v>
      </c>
      <c r="B3534">
        <v>7.5</v>
      </c>
    </row>
    <row r="3535" spans="1:2">
      <c r="A3535" t="s">
        <v>647</v>
      </c>
      <c r="B3535">
        <v>7.2</v>
      </c>
    </row>
    <row r="3536" spans="1:2">
      <c r="A3536" t="s">
        <v>16849</v>
      </c>
      <c r="B3536">
        <v>5.8</v>
      </c>
    </row>
    <row r="3537" spans="1:2">
      <c r="A3537" t="s">
        <v>3057</v>
      </c>
      <c r="B3537">
        <v>2.9</v>
      </c>
    </row>
    <row r="3538" spans="1:2">
      <c r="A3538" t="s">
        <v>1752</v>
      </c>
      <c r="B3538">
        <v>6.2</v>
      </c>
    </row>
    <row r="3539" spans="1:2">
      <c r="A3539" t="s">
        <v>6419</v>
      </c>
      <c r="B3539">
        <v>7.3</v>
      </c>
    </row>
    <row r="3540" spans="1:2">
      <c r="A3540" t="s">
        <v>1415</v>
      </c>
      <c r="B3540">
        <v>6.2</v>
      </c>
    </row>
    <row r="3541" spans="1:2">
      <c r="A3541" t="s">
        <v>1941</v>
      </c>
      <c r="B3541">
        <v>8.1999999999999993</v>
      </c>
    </row>
    <row r="3542" spans="1:2">
      <c r="A3542" t="s">
        <v>2490</v>
      </c>
      <c r="B3542">
        <v>6.8</v>
      </c>
    </row>
    <row r="3543" spans="1:2">
      <c r="A3543" t="s">
        <v>12838</v>
      </c>
      <c r="B3543">
        <v>6.1</v>
      </c>
    </row>
    <row r="3544" spans="1:2">
      <c r="A3544" t="s">
        <v>6003</v>
      </c>
      <c r="B3544">
        <v>7.7</v>
      </c>
    </row>
    <row r="3545" spans="1:2">
      <c r="A3545" t="s">
        <v>5544</v>
      </c>
      <c r="B3545">
        <v>5.2</v>
      </c>
    </row>
    <row r="3546" spans="1:2">
      <c r="A3546" t="s">
        <v>9193</v>
      </c>
      <c r="B3546">
        <v>6.8</v>
      </c>
    </row>
    <row r="3547" spans="1:2">
      <c r="A3547" t="s">
        <v>17101</v>
      </c>
      <c r="B3547">
        <v>6.5</v>
      </c>
    </row>
    <row r="3548" spans="1:2">
      <c r="A3548" t="s">
        <v>1544</v>
      </c>
      <c r="B3548">
        <v>7</v>
      </c>
    </row>
    <row r="3549" spans="1:2">
      <c r="A3549" t="s">
        <v>1415</v>
      </c>
      <c r="B3549">
        <v>5.9</v>
      </c>
    </row>
    <row r="3550" spans="1:2">
      <c r="A3550" t="s">
        <v>3277</v>
      </c>
      <c r="B3550">
        <v>7.1</v>
      </c>
    </row>
    <row r="3551" spans="1:2">
      <c r="A3551" t="s">
        <v>4485</v>
      </c>
      <c r="B3551">
        <v>5.5</v>
      </c>
    </row>
    <row r="3552" spans="1:2">
      <c r="A3552" t="s">
        <v>2527</v>
      </c>
      <c r="B3552">
        <v>7.4</v>
      </c>
    </row>
    <row r="3553" spans="1:2">
      <c r="A3553" t="s">
        <v>5967</v>
      </c>
      <c r="B3553">
        <v>7.3</v>
      </c>
    </row>
    <row r="3554" spans="1:2">
      <c r="A3554" t="s">
        <v>1671</v>
      </c>
      <c r="B3554">
        <v>4.5999999999999996</v>
      </c>
    </row>
    <row r="3555" spans="1:2">
      <c r="A3555" t="s">
        <v>214</v>
      </c>
      <c r="B3555">
        <v>7.2</v>
      </c>
    </row>
    <row r="3556" spans="1:2">
      <c r="A3556" t="s">
        <v>5788</v>
      </c>
      <c r="B3556">
        <v>7</v>
      </c>
    </row>
    <row r="3557" spans="1:2">
      <c r="A3557" t="s">
        <v>1681</v>
      </c>
      <c r="B3557">
        <v>5.0999999999999996</v>
      </c>
    </row>
    <row r="3558" spans="1:2">
      <c r="A3558" t="s">
        <v>2527</v>
      </c>
      <c r="B3558">
        <v>6.7</v>
      </c>
    </row>
    <row r="3559" spans="1:2">
      <c r="A3559" t="s">
        <v>2490</v>
      </c>
      <c r="B3559">
        <v>5.3</v>
      </c>
    </row>
    <row r="3560" spans="1:2">
      <c r="A3560" t="s">
        <v>3082</v>
      </c>
      <c r="B3560">
        <v>8.4</v>
      </c>
    </row>
    <row r="3561" spans="1:2">
      <c r="A3561" t="s">
        <v>2442</v>
      </c>
      <c r="B3561">
        <v>7.8</v>
      </c>
    </row>
    <row r="3562" spans="1:2">
      <c r="A3562" t="s">
        <v>777</v>
      </c>
      <c r="B3562">
        <v>6.7</v>
      </c>
    </row>
    <row r="3563" spans="1:2">
      <c r="A3563" t="s">
        <v>6132</v>
      </c>
      <c r="B3563">
        <v>5.4</v>
      </c>
    </row>
    <row r="3564" spans="1:2">
      <c r="A3564" t="s">
        <v>6519</v>
      </c>
      <c r="B3564">
        <v>7.2</v>
      </c>
    </row>
    <row r="3565" spans="1:2">
      <c r="A3565" t="s">
        <v>5316</v>
      </c>
      <c r="B3565">
        <v>5.8</v>
      </c>
    </row>
    <row r="3566" spans="1:2">
      <c r="A3566" t="s">
        <v>4075</v>
      </c>
      <c r="B3566">
        <v>6.4</v>
      </c>
    </row>
    <row r="3567" spans="1:2">
      <c r="A3567" t="s">
        <v>136</v>
      </c>
      <c r="B3567">
        <v>8</v>
      </c>
    </row>
    <row r="3568" spans="1:2">
      <c r="A3568" t="s">
        <v>1415</v>
      </c>
      <c r="B3568">
        <v>7</v>
      </c>
    </row>
    <row r="3569" spans="1:2">
      <c r="A3569" t="s">
        <v>17206</v>
      </c>
      <c r="B3569">
        <v>7</v>
      </c>
    </row>
    <row r="3570" spans="1:2">
      <c r="A3570" t="s">
        <v>3409</v>
      </c>
      <c r="B3570">
        <v>6.7</v>
      </c>
    </row>
    <row r="3571" spans="1:2">
      <c r="A3571" t="s">
        <v>31</v>
      </c>
      <c r="B3571">
        <v>3.8</v>
      </c>
    </row>
    <row r="3572" spans="1:2">
      <c r="A3572" t="s">
        <v>1634</v>
      </c>
      <c r="B3572">
        <v>5.7</v>
      </c>
    </row>
    <row r="3573" spans="1:2">
      <c r="A3573" t="s">
        <v>3409</v>
      </c>
      <c r="B3573">
        <v>6.6</v>
      </c>
    </row>
    <row r="3574" spans="1:2">
      <c r="A3574" t="s">
        <v>214</v>
      </c>
      <c r="B3574">
        <v>6.7</v>
      </c>
    </row>
    <row r="3575" spans="1:2">
      <c r="A3575" t="s">
        <v>6519</v>
      </c>
      <c r="B3575">
        <v>6.1</v>
      </c>
    </row>
    <row r="3576" spans="1:2">
      <c r="A3576" t="s">
        <v>214</v>
      </c>
      <c r="B3576">
        <v>6.2</v>
      </c>
    </row>
    <row r="3577" spans="1:2">
      <c r="A3577" t="s">
        <v>4262</v>
      </c>
      <c r="B3577">
        <v>6.2</v>
      </c>
    </row>
    <row r="3578" spans="1:2">
      <c r="A3578" t="s">
        <v>3409</v>
      </c>
      <c r="B3578">
        <v>7.4</v>
      </c>
    </row>
    <row r="3579" spans="1:2">
      <c r="A3579" t="s">
        <v>1671</v>
      </c>
      <c r="B3579">
        <v>4.7</v>
      </c>
    </row>
    <row r="3580" spans="1:2">
      <c r="A3580" t="s">
        <v>67</v>
      </c>
      <c r="B3580">
        <v>8.3000000000000007</v>
      </c>
    </row>
    <row r="3581" spans="1:2">
      <c r="A3581" t="s">
        <v>9193</v>
      </c>
      <c r="B3581">
        <v>7.2</v>
      </c>
    </row>
    <row r="3582" spans="1:2">
      <c r="A3582" t="s">
        <v>923</v>
      </c>
      <c r="B3582">
        <v>5.8</v>
      </c>
    </row>
    <row r="3583" spans="1:2">
      <c r="A3583" t="s">
        <v>1924</v>
      </c>
      <c r="B3583">
        <v>5.9</v>
      </c>
    </row>
    <row r="3584" spans="1:2">
      <c r="A3584" t="s">
        <v>2125</v>
      </c>
      <c r="B3584">
        <v>6.3</v>
      </c>
    </row>
    <row r="3585" spans="1:2">
      <c r="A3585" t="s">
        <v>7144</v>
      </c>
      <c r="B3585">
        <v>7.2</v>
      </c>
    </row>
    <row r="3586" spans="1:2">
      <c r="A3586" t="s">
        <v>59</v>
      </c>
      <c r="B3586">
        <v>5.4</v>
      </c>
    </row>
    <row r="3587" spans="1:2">
      <c r="A3587" t="s">
        <v>1415</v>
      </c>
      <c r="B3587">
        <v>8.1999999999999993</v>
      </c>
    </row>
    <row r="3588" spans="1:2">
      <c r="A3588" t="s">
        <v>4277</v>
      </c>
      <c r="B3588">
        <v>7.3</v>
      </c>
    </row>
    <row r="3589" spans="1:2">
      <c r="A3589" t="s">
        <v>2527</v>
      </c>
      <c r="B3589">
        <v>7.3</v>
      </c>
    </row>
    <row r="3590" spans="1:2">
      <c r="A3590" t="s">
        <v>6199</v>
      </c>
      <c r="B3590">
        <v>5.8</v>
      </c>
    </row>
    <row r="3591" spans="1:2">
      <c r="A3591" t="s">
        <v>1961</v>
      </c>
      <c r="B3591">
        <v>7.1</v>
      </c>
    </row>
    <row r="3592" spans="1:2">
      <c r="A3592" t="s">
        <v>5967</v>
      </c>
      <c r="B3592">
        <v>6.5</v>
      </c>
    </row>
    <row r="3593" spans="1:2">
      <c r="A3593" t="s">
        <v>17323</v>
      </c>
      <c r="B3593">
        <v>7.9</v>
      </c>
    </row>
    <row r="3594" spans="1:2">
      <c r="A3594" t="s">
        <v>4075</v>
      </c>
      <c r="B3594">
        <v>5.4</v>
      </c>
    </row>
    <row r="3595" spans="1:2">
      <c r="A3595" t="s">
        <v>464</v>
      </c>
      <c r="B3595">
        <v>7.1</v>
      </c>
    </row>
    <row r="3596" spans="1:2">
      <c r="A3596" t="s">
        <v>1671</v>
      </c>
      <c r="B3596">
        <v>6.4</v>
      </c>
    </row>
    <row r="3597" spans="1:2">
      <c r="A3597" t="s">
        <v>1681</v>
      </c>
      <c r="B3597">
        <v>8.4</v>
      </c>
    </row>
    <row r="3598" spans="1:2">
      <c r="A3598" t="s">
        <v>4479</v>
      </c>
      <c r="B3598">
        <v>6.7</v>
      </c>
    </row>
    <row r="3599" spans="1:2">
      <c r="A3599" t="s">
        <v>214</v>
      </c>
      <c r="B3599">
        <v>6.9</v>
      </c>
    </row>
    <row r="3600" spans="1:2">
      <c r="A3600" t="s">
        <v>17358</v>
      </c>
      <c r="B3600">
        <v>2.1</v>
      </c>
    </row>
    <row r="3601" spans="1:2">
      <c r="A3601" t="s">
        <v>2136</v>
      </c>
      <c r="B3601">
        <v>4.3</v>
      </c>
    </row>
    <row r="3602" spans="1:2">
      <c r="A3602" t="s">
        <v>6403</v>
      </c>
      <c r="B3602">
        <v>6.6</v>
      </c>
    </row>
    <row r="3603" spans="1:2">
      <c r="A3603" t="s">
        <v>17378</v>
      </c>
      <c r="B3603">
        <v>3.4</v>
      </c>
    </row>
    <row r="3604" spans="1:2">
      <c r="A3604" t="s">
        <v>9193</v>
      </c>
      <c r="B3604">
        <v>8.3000000000000007</v>
      </c>
    </row>
    <row r="3605" spans="1:2">
      <c r="A3605" t="s">
        <v>1634</v>
      </c>
      <c r="B3605">
        <v>7.2</v>
      </c>
    </row>
    <row r="3606" spans="1:2">
      <c r="A3606" t="s">
        <v>1415</v>
      </c>
      <c r="B3606">
        <v>5.6</v>
      </c>
    </row>
    <row r="3607" spans="1:2">
      <c r="A3607" t="s">
        <v>8771</v>
      </c>
      <c r="B3607">
        <v>7.7</v>
      </c>
    </row>
    <row r="3608" spans="1:2">
      <c r="A3608" t="s">
        <v>1415</v>
      </c>
      <c r="B3608">
        <v>6.6</v>
      </c>
    </row>
    <row r="3609" spans="1:2">
      <c r="A3609" t="s">
        <v>17402</v>
      </c>
      <c r="B3609">
        <v>7.6</v>
      </c>
    </row>
    <row r="3610" spans="1:2">
      <c r="A3610" t="s">
        <v>2527</v>
      </c>
      <c r="B3610">
        <v>7.4</v>
      </c>
    </row>
    <row r="3611" spans="1:2">
      <c r="A3611" t="s">
        <v>6326</v>
      </c>
      <c r="B3611">
        <v>7.1</v>
      </c>
    </row>
    <row r="3612" spans="1:2">
      <c r="A3612" t="s">
        <v>5482</v>
      </c>
      <c r="B3612">
        <v>3.4</v>
      </c>
    </row>
    <row r="3613" spans="1:2">
      <c r="A3613" t="s">
        <v>6199</v>
      </c>
      <c r="B3613">
        <v>7.9</v>
      </c>
    </row>
    <row r="3614" spans="1:2">
      <c r="A3614" t="s">
        <v>2527</v>
      </c>
      <c r="B3614">
        <v>6.7</v>
      </c>
    </row>
    <row r="3615" spans="1:2">
      <c r="A3615" t="s">
        <v>2142</v>
      </c>
      <c r="B3615">
        <v>6.6</v>
      </c>
    </row>
    <row r="3616" spans="1:2">
      <c r="A3616" t="s">
        <v>3409</v>
      </c>
      <c r="B3616">
        <v>7.9</v>
      </c>
    </row>
    <row r="3617" spans="1:2">
      <c r="A3617" t="s">
        <v>16012</v>
      </c>
      <c r="B3617">
        <v>4.9000000000000004</v>
      </c>
    </row>
    <row r="3618" spans="1:2">
      <c r="A3618" t="s">
        <v>2527</v>
      </c>
      <c r="B3618">
        <v>7.2</v>
      </c>
    </row>
    <row r="3619" spans="1:2">
      <c r="A3619" t="s">
        <v>2142</v>
      </c>
      <c r="B3619">
        <v>7.4</v>
      </c>
    </row>
    <row r="3620" spans="1:2">
      <c r="A3620" t="s">
        <v>2527</v>
      </c>
      <c r="B3620">
        <v>6.1</v>
      </c>
    </row>
    <row r="3621" spans="1:2">
      <c r="A3621" t="s">
        <v>17464</v>
      </c>
      <c r="B3621">
        <v>8.4</v>
      </c>
    </row>
    <row r="3622" spans="1:2">
      <c r="A3622" t="s">
        <v>3409</v>
      </c>
      <c r="B3622">
        <v>6.2</v>
      </c>
    </row>
    <row r="3623" spans="1:2">
      <c r="A3623" t="s">
        <v>12694</v>
      </c>
      <c r="B3623">
        <v>5.3</v>
      </c>
    </row>
    <row r="3624" spans="1:2">
      <c r="A3624" t="s">
        <v>1681</v>
      </c>
      <c r="B3624">
        <v>5</v>
      </c>
    </row>
    <row r="3625" spans="1:2">
      <c r="A3625" t="s">
        <v>2527</v>
      </c>
      <c r="B3625">
        <v>7.7</v>
      </c>
    </row>
    <row r="3626" spans="1:2">
      <c r="A3626" t="s">
        <v>2125</v>
      </c>
      <c r="B3626">
        <v>7.6</v>
      </c>
    </row>
    <row r="3627" spans="1:2">
      <c r="A3627" t="s">
        <v>17496</v>
      </c>
      <c r="B3627">
        <v>6.3</v>
      </c>
    </row>
    <row r="3628" spans="1:2">
      <c r="A3628" t="s">
        <v>6283</v>
      </c>
      <c r="B3628">
        <v>7.6</v>
      </c>
    </row>
    <row r="3629" spans="1:2">
      <c r="A3629" t="s">
        <v>214</v>
      </c>
      <c r="B3629">
        <v>5.6</v>
      </c>
    </row>
    <row r="3630" spans="1:2">
      <c r="A3630" t="s">
        <v>687</v>
      </c>
      <c r="B3630">
        <v>7.3</v>
      </c>
    </row>
    <row r="3631" spans="1:2">
      <c r="A3631" t="s">
        <v>464</v>
      </c>
      <c r="B3631">
        <v>6.2</v>
      </c>
    </row>
    <row r="3632" spans="1:2">
      <c r="A3632" t="s">
        <v>9754</v>
      </c>
      <c r="B3632">
        <v>6.6</v>
      </c>
    </row>
    <row r="3633" spans="1:2">
      <c r="A3633" t="s">
        <v>5103</v>
      </c>
      <c r="B3633">
        <v>6.6</v>
      </c>
    </row>
    <row r="3634" spans="1:2">
      <c r="A3634" t="s">
        <v>17529</v>
      </c>
      <c r="B3634">
        <v>7.3</v>
      </c>
    </row>
    <row r="3635" spans="1:2">
      <c r="A3635" t="s">
        <v>17534</v>
      </c>
      <c r="B3635">
        <v>6.6</v>
      </c>
    </row>
    <row r="3636" spans="1:2">
      <c r="A3636" t="s">
        <v>6403</v>
      </c>
      <c r="B3636">
        <v>6.9</v>
      </c>
    </row>
    <row r="3637" spans="1:2">
      <c r="A3637" t="s">
        <v>6403</v>
      </c>
      <c r="B3637">
        <v>5.8</v>
      </c>
    </row>
    <row r="3638" spans="1:2">
      <c r="A3638" t="s">
        <v>7406</v>
      </c>
      <c r="B3638">
        <v>4.4000000000000004</v>
      </c>
    </row>
    <row r="3639" spans="1:2">
      <c r="A3639" t="s">
        <v>8945</v>
      </c>
      <c r="B3639">
        <v>6.6</v>
      </c>
    </row>
    <row r="3640" spans="1:2">
      <c r="A3640" t="s">
        <v>2527</v>
      </c>
      <c r="B3640">
        <v>7.6</v>
      </c>
    </row>
    <row r="3641" spans="1:2">
      <c r="A3641" t="s">
        <v>6403</v>
      </c>
      <c r="B3641">
        <v>4.5999999999999996</v>
      </c>
    </row>
    <row r="3642" spans="1:2">
      <c r="A3642" t="s">
        <v>6519</v>
      </c>
      <c r="B3642">
        <v>6.8</v>
      </c>
    </row>
    <row r="3643" spans="1:2">
      <c r="A3643" t="s">
        <v>12488</v>
      </c>
      <c r="B3643">
        <v>7.1</v>
      </c>
    </row>
    <row r="3644" spans="1:2">
      <c r="A3644" t="s">
        <v>8066</v>
      </c>
      <c r="B3644">
        <v>4.9000000000000004</v>
      </c>
    </row>
    <row r="3645" spans="1:2">
      <c r="A3645" t="s">
        <v>5685</v>
      </c>
      <c r="B3645">
        <v>7.3</v>
      </c>
    </row>
    <row r="3646" spans="1:2">
      <c r="A3646" t="s">
        <v>17587</v>
      </c>
      <c r="B3646">
        <v>7.2</v>
      </c>
    </row>
    <row r="3647" spans="1:2">
      <c r="A3647" t="s">
        <v>9754</v>
      </c>
      <c r="B3647">
        <v>5</v>
      </c>
    </row>
    <row r="3648" spans="1:2">
      <c r="A3648" t="s">
        <v>1544</v>
      </c>
      <c r="B3648">
        <v>8.1999999999999993</v>
      </c>
    </row>
    <row r="3649" spans="1:2">
      <c r="A3649" t="s">
        <v>1544</v>
      </c>
      <c r="B3649">
        <v>8</v>
      </c>
    </row>
    <row r="3650" spans="1:2">
      <c r="A3650" t="s">
        <v>4332</v>
      </c>
      <c r="B3650">
        <v>5.2</v>
      </c>
    </row>
    <row r="3651" spans="1:2">
      <c r="A3651" t="s">
        <v>852</v>
      </c>
      <c r="B3651">
        <v>8.5</v>
      </c>
    </row>
    <row r="3652" spans="1:2">
      <c r="A3652" t="s">
        <v>5103</v>
      </c>
      <c r="B3652">
        <v>6.5</v>
      </c>
    </row>
    <row r="3653" spans="1:2">
      <c r="A3653" t="s">
        <v>1671</v>
      </c>
      <c r="B3653">
        <v>7.4</v>
      </c>
    </row>
    <row r="3654" spans="1:2">
      <c r="A3654" t="s">
        <v>6199</v>
      </c>
      <c r="B3654">
        <v>7.7</v>
      </c>
    </row>
    <row r="3655" spans="1:2">
      <c r="A3655" t="s">
        <v>2527</v>
      </c>
      <c r="B3655">
        <v>7.4</v>
      </c>
    </row>
    <row r="3656" spans="1:2">
      <c r="A3656" t="s">
        <v>5788</v>
      </c>
      <c r="B3656">
        <v>5.0999999999999996</v>
      </c>
    </row>
    <row r="3657" spans="1:2">
      <c r="A3657" t="s">
        <v>17636</v>
      </c>
      <c r="B3657">
        <v>7.3</v>
      </c>
    </row>
    <row r="3658" spans="1:2">
      <c r="A3658" t="s">
        <v>2966</v>
      </c>
      <c r="B3658">
        <v>5</v>
      </c>
    </row>
    <row r="3659" spans="1:2">
      <c r="A3659" t="s">
        <v>3409</v>
      </c>
      <c r="B3659">
        <v>7.2</v>
      </c>
    </row>
    <row r="3660" spans="1:2">
      <c r="A3660" t="s">
        <v>1544</v>
      </c>
      <c r="B3660">
        <v>6.7</v>
      </c>
    </row>
    <row r="3661" spans="1:2">
      <c r="A3661" t="s">
        <v>2527</v>
      </c>
      <c r="B3661">
        <v>6.4</v>
      </c>
    </row>
    <row r="3662" spans="1:2">
      <c r="A3662" t="s">
        <v>1634</v>
      </c>
      <c r="B3662">
        <v>7.1</v>
      </c>
    </row>
    <row r="3663" spans="1:2">
      <c r="A3663" t="s">
        <v>2527</v>
      </c>
      <c r="B3663">
        <v>5.6</v>
      </c>
    </row>
    <row r="3664" spans="1:2">
      <c r="A3664" t="s">
        <v>3030</v>
      </c>
      <c r="B3664">
        <v>6.1</v>
      </c>
    </row>
    <row r="3665" spans="1:2">
      <c r="A3665" t="s">
        <v>4075</v>
      </c>
      <c r="B3665">
        <v>5.2</v>
      </c>
    </row>
    <row r="3666" spans="1:2">
      <c r="A3666" t="s">
        <v>3409</v>
      </c>
      <c r="B3666">
        <v>7.3</v>
      </c>
    </row>
    <row r="3667" spans="1:2">
      <c r="A3667" t="s">
        <v>3409</v>
      </c>
      <c r="B3667">
        <v>7.5</v>
      </c>
    </row>
    <row r="3668" spans="1:2">
      <c r="A3668" t="s">
        <v>6519</v>
      </c>
      <c r="B3668">
        <v>6.6</v>
      </c>
    </row>
    <row r="3669" spans="1:2">
      <c r="A3669" t="s">
        <v>334</v>
      </c>
      <c r="B3669">
        <v>6.4</v>
      </c>
    </row>
    <row r="3670" spans="1:2">
      <c r="A3670" t="s">
        <v>17700</v>
      </c>
      <c r="B3670">
        <v>4.5</v>
      </c>
    </row>
    <row r="3671" spans="1:2">
      <c r="A3671" t="s">
        <v>2717</v>
      </c>
      <c r="B3671">
        <v>6.6</v>
      </c>
    </row>
    <row r="3672" spans="1:2">
      <c r="A3672" t="s">
        <v>1935</v>
      </c>
      <c r="B3672">
        <v>5.3</v>
      </c>
    </row>
    <row r="3673" spans="1:2">
      <c r="A3673" t="s">
        <v>5544</v>
      </c>
      <c r="B3673">
        <v>4.9000000000000004</v>
      </c>
    </row>
    <row r="3674" spans="1:2">
      <c r="A3674" t="s">
        <v>11384</v>
      </c>
      <c r="B3674">
        <v>7.7</v>
      </c>
    </row>
    <row r="3675" spans="1:2">
      <c r="A3675" t="s">
        <v>7579</v>
      </c>
      <c r="B3675">
        <v>8</v>
      </c>
    </row>
    <row r="3676" spans="1:2">
      <c r="A3676" t="s">
        <v>4384</v>
      </c>
      <c r="B3676">
        <v>3.8</v>
      </c>
    </row>
    <row r="3677" spans="1:2">
      <c r="A3677" t="s">
        <v>8060</v>
      </c>
      <c r="B3677">
        <v>7.6</v>
      </c>
    </row>
    <row r="3678" spans="1:2">
      <c r="A3678" t="s">
        <v>5544</v>
      </c>
      <c r="B3678">
        <v>5.9</v>
      </c>
    </row>
    <row r="3679" spans="1:2">
      <c r="A3679" t="s">
        <v>5103</v>
      </c>
      <c r="B3679">
        <v>6.2</v>
      </c>
    </row>
    <row r="3680" spans="1:2">
      <c r="A3680" t="s">
        <v>2527</v>
      </c>
      <c r="B3680">
        <v>7.2</v>
      </c>
    </row>
    <row r="3681" spans="1:2">
      <c r="A3681" t="s">
        <v>10280</v>
      </c>
      <c r="B3681">
        <v>6.3</v>
      </c>
    </row>
    <row r="3682" spans="1:2">
      <c r="A3682" t="s">
        <v>4277</v>
      </c>
      <c r="B3682">
        <v>5.2</v>
      </c>
    </row>
    <row r="3683" spans="1:2">
      <c r="A3683" t="s">
        <v>2527</v>
      </c>
      <c r="B3683">
        <v>6.9</v>
      </c>
    </row>
    <row r="3684" spans="1:2">
      <c r="A3684" t="s">
        <v>59</v>
      </c>
      <c r="B3684">
        <v>6.8</v>
      </c>
    </row>
    <row r="3685" spans="1:2">
      <c r="A3685" t="s">
        <v>42</v>
      </c>
      <c r="B3685">
        <v>6.2</v>
      </c>
    </row>
    <row r="3686" spans="1:2">
      <c r="A3686" t="s">
        <v>1941</v>
      </c>
      <c r="B3686">
        <v>6.2</v>
      </c>
    </row>
    <row r="3687" spans="1:2">
      <c r="A3687" t="s">
        <v>1671</v>
      </c>
      <c r="B3687">
        <v>3.5</v>
      </c>
    </row>
    <row r="3688" spans="1:2">
      <c r="A3688" t="s">
        <v>214</v>
      </c>
      <c r="B3688">
        <v>6.1</v>
      </c>
    </row>
    <row r="3689" spans="1:2">
      <c r="A3689" t="s">
        <v>5605</v>
      </c>
      <c r="B3689">
        <v>6.6</v>
      </c>
    </row>
    <row r="3690" spans="1:2">
      <c r="A3690" t="s">
        <v>1681</v>
      </c>
      <c r="B3690">
        <v>4.5</v>
      </c>
    </row>
    <row r="3691" spans="1:2">
      <c r="A3691" t="s">
        <v>3155</v>
      </c>
      <c r="B3691">
        <v>5.9</v>
      </c>
    </row>
    <row r="3692" spans="1:2">
      <c r="A3692" t="s">
        <v>2527</v>
      </c>
      <c r="B3692">
        <v>6.9</v>
      </c>
    </row>
    <row r="3693" spans="1:2">
      <c r="A3693" t="s">
        <v>11289</v>
      </c>
      <c r="B3693">
        <v>7.7</v>
      </c>
    </row>
    <row r="3694" spans="1:2">
      <c r="A3694" t="s">
        <v>2308</v>
      </c>
      <c r="B3694">
        <v>6.6</v>
      </c>
    </row>
    <row r="3695" spans="1:2">
      <c r="A3695" t="s">
        <v>5544</v>
      </c>
      <c r="B3695">
        <v>5.3</v>
      </c>
    </row>
    <row r="3696" spans="1:2">
      <c r="A3696" t="s">
        <v>1467</v>
      </c>
      <c r="B3696">
        <v>6.3</v>
      </c>
    </row>
    <row r="3697" spans="1:2">
      <c r="A3697" t="s">
        <v>2527</v>
      </c>
      <c r="B3697">
        <v>7</v>
      </c>
    </row>
    <row r="3698" spans="1:2">
      <c r="A3698" t="s">
        <v>1671</v>
      </c>
      <c r="B3698">
        <v>7</v>
      </c>
    </row>
    <row r="3699" spans="1:2">
      <c r="A3699" t="s">
        <v>2527</v>
      </c>
      <c r="B3699">
        <v>6.6</v>
      </c>
    </row>
    <row r="3700" spans="1:2">
      <c r="A3700" t="s">
        <v>15011</v>
      </c>
      <c r="B3700">
        <v>8.6</v>
      </c>
    </row>
    <row r="3701" spans="1:2">
      <c r="A3701" t="s">
        <v>5316</v>
      </c>
      <c r="B3701">
        <v>6.4</v>
      </c>
    </row>
    <row r="3702" spans="1:2">
      <c r="A3702" t="s">
        <v>5567</v>
      </c>
      <c r="B3702">
        <v>7.9</v>
      </c>
    </row>
    <row r="3703" spans="1:2">
      <c r="A3703" t="s">
        <v>1671</v>
      </c>
      <c r="B3703">
        <v>5.4</v>
      </c>
    </row>
    <row r="3704" spans="1:2">
      <c r="A3704" t="s">
        <v>67</v>
      </c>
      <c r="B3704">
        <v>6.9</v>
      </c>
    </row>
    <row r="3705" spans="1:2">
      <c r="A3705" t="s">
        <v>3409</v>
      </c>
      <c r="B3705">
        <v>7.7</v>
      </c>
    </row>
    <row r="3706" spans="1:2">
      <c r="A3706" t="s">
        <v>3409</v>
      </c>
      <c r="B3706">
        <v>7.2</v>
      </c>
    </row>
    <row r="3707" spans="1:2">
      <c r="A3707" t="s">
        <v>2527</v>
      </c>
      <c r="B3707">
        <v>6.8</v>
      </c>
    </row>
    <row r="3708" spans="1:2">
      <c r="A3708" t="s">
        <v>17880</v>
      </c>
      <c r="B3708">
        <v>6.2</v>
      </c>
    </row>
    <row r="3709" spans="1:2">
      <c r="A3709" t="s">
        <v>17886</v>
      </c>
      <c r="B3709">
        <v>7.4</v>
      </c>
    </row>
    <row r="3710" spans="1:2">
      <c r="A3710" t="s">
        <v>3409</v>
      </c>
      <c r="B3710">
        <v>4.5999999999999996</v>
      </c>
    </row>
    <row r="3711" spans="1:2">
      <c r="A3711" t="s">
        <v>2527</v>
      </c>
      <c r="B3711">
        <v>6.4</v>
      </c>
    </row>
    <row r="3712" spans="1:2">
      <c r="A3712" t="s">
        <v>17900</v>
      </c>
      <c r="B3712">
        <v>7</v>
      </c>
    </row>
    <row r="3713" spans="1:2">
      <c r="A3713" t="s">
        <v>4075</v>
      </c>
      <c r="B3713">
        <v>7.7</v>
      </c>
    </row>
    <row r="3714" spans="1:2">
      <c r="A3714" t="s">
        <v>1935</v>
      </c>
      <c r="B3714">
        <v>6.8</v>
      </c>
    </row>
    <row r="3715" spans="1:2">
      <c r="A3715" t="s">
        <v>17911</v>
      </c>
      <c r="B3715">
        <v>7</v>
      </c>
    </row>
    <row r="3716" spans="1:2">
      <c r="A3716" t="s">
        <v>3409</v>
      </c>
      <c r="B3716">
        <v>7</v>
      </c>
    </row>
    <row r="3717" spans="1:2">
      <c r="A3717" t="s">
        <v>5685</v>
      </c>
      <c r="B3717">
        <v>6.3</v>
      </c>
    </row>
    <row r="3718" spans="1:2">
      <c r="A3718" t="s">
        <v>17924</v>
      </c>
      <c r="B3718">
        <v>7.1</v>
      </c>
    </row>
    <row r="3719" spans="1:2">
      <c r="A3719" t="s">
        <v>1415</v>
      </c>
      <c r="B3719">
        <v>5.6</v>
      </c>
    </row>
    <row r="3720" spans="1:2">
      <c r="A3720" t="s">
        <v>5567</v>
      </c>
      <c r="B3720">
        <v>4.4000000000000004</v>
      </c>
    </row>
    <row r="3721" spans="1:2">
      <c r="A3721" t="s">
        <v>9193</v>
      </c>
      <c r="B3721">
        <v>7.1</v>
      </c>
    </row>
    <row r="3722" spans="1:2">
      <c r="A3722" t="s">
        <v>2125</v>
      </c>
      <c r="B3722">
        <v>6.1</v>
      </c>
    </row>
    <row r="3723" spans="1:2">
      <c r="A3723" t="s">
        <v>5940</v>
      </c>
      <c r="B3723">
        <v>7.4</v>
      </c>
    </row>
    <row r="3724" spans="1:2">
      <c r="A3724" t="s">
        <v>17956</v>
      </c>
      <c r="B3724">
        <v>7.5</v>
      </c>
    </row>
    <row r="3725" spans="1:2">
      <c r="A3725" t="s">
        <v>3409</v>
      </c>
      <c r="B3725">
        <v>7.2</v>
      </c>
    </row>
    <row r="3726" spans="1:2">
      <c r="A3726" t="s">
        <v>7579</v>
      </c>
      <c r="B3726">
        <v>7.6</v>
      </c>
    </row>
    <row r="3727" spans="1:2">
      <c r="A3727" t="s">
        <v>214</v>
      </c>
      <c r="B3727">
        <v>7.3</v>
      </c>
    </row>
    <row r="3728" spans="1:2">
      <c r="A3728" t="s">
        <v>2308</v>
      </c>
      <c r="B3728">
        <v>6.2</v>
      </c>
    </row>
    <row r="3729" spans="1:2">
      <c r="A3729" t="s">
        <v>3409</v>
      </c>
      <c r="B3729">
        <v>6.2</v>
      </c>
    </row>
    <row r="3730" spans="1:2">
      <c r="A3730" t="s">
        <v>12639</v>
      </c>
      <c r="B3730">
        <v>4.5999999999999996</v>
      </c>
    </row>
    <row r="3731" spans="1:2">
      <c r="A3731" t="s">
        <v>5544</v>
      </c>
      <c r="B3731">
        <v>6.2</v>
      </c>
    </row>
    <row r="3732" spans="1:2">
      <c r="A3732" t="s">
        <v>18003</v>
      </c>
      <c r="B3732">
        <v>6.2</v>
      </c>
    </row>
    <row r="3733" spans="1:2">
      <c r="A3733" t="s">
        <v>16873</v>
      </c>
      <c r="B3733">
        <v>3.3</v>
      </c>
    </row>
    <row r="3734" spans="1:2">
      <c r="A3734" t="s">
        <v>5324</v>
      </c>
      <c r="B3734">
        <v>7.5</v>
      </c>
    </row>
    <row r="3735" spans="1:2">
      <c r="A3735" t="s">
        <v>4332</v>
      </c>
      <c r="B3735">
        <v>4.2</v>
      </c>
    </row>
    <row r="3736" spans="1:2">
      <c r="A3736" t="s">
        <v>4384</v>
      </c>
      <c r="B3736">
        <v>7.2</v>
      </c>
    </row>
    <row r="3737" spans="1:2">
      <c r="A3737" t="s">
        <v>18032</v>
      </c>
      <c r="B3737">
        <v>6.2</v>
      </c>
    </row>
    <row r="3738" spans="1:2">
      <c r="A3738" t="s">
        <v>7901</v>
      </c>
      <c r="B3738">
        <v>6.1</v>
      </c>
    </row>
    <row r="3739" spans="1:2">
      <c r="A3739" t="s">
        <v>18041</v>
      </c>
      <c r="B3739">
        <v>4.2</v>
      </c>
    </row>
    <row r="3740" spans="1:2">
      <c r="A3740" t="s">
        <v>13338</v>
      </c>
      <c r="B3740">
        <v>4.5</v>
      </c>
    </row>
    <row r="3741" spans="1:2">
      <c r="A3741" t="s">
        <v>12488</v>
      </c>
      <c r="B3741">
        <v>8.4</v>
      </c>
    </row>
    <row r="3742" spans="1:2">
      <c r="A3742" t="s">
        <v>5510</v>
      </c>
      <c r="B3742">
        <v>7.5</v>
      </c>
    </row>
    <row r="3743" spans="1:2">
      <c r="A3743" t="s">
        <v>2908</v>
      </c>
      <c r="B3743">
        <v>6.7</v>
      </c>
    </row>
    <row r="3744" spans="1:2">
      <c r="A3744" t="s">
        <v>1671</v>
      </c>
      <c r="B3744">
        <v>5.0999999999999996</v>
      </c>
    </row>
    <row r="3745" spans="1:2">
      <c r="A3745" t="s">
        <v>2125</v>
      </c>
      <c r="B3745">
        <v>5.5</v>
      </c>
    </row>
    <row r="3746" spans="1:2">
      <c r="A3746" t="s">
        <v>4075</v>
      </c>
      <c r="B3746">
        <v>4.4000000000000004</v>
      </c>
    </row>
    <row r="3747" spans="1:2">
      <c r="A3747" t="s">
        <v>1910</v>
      </c>
      <c r="B3747">
        <v>4.4000000000000004</v>
      </c>
    </row>
    <row r="3748" spans="1:2">
      <c r="A3748" t="s">
        <v>2813</v>
      </c>
      <c r="B3748">
        <v>6.8</v>
      </c>
    </row>
    <row r="3749" spans="1:2">
      <c r="A3749" t="s">
        <v>2527</v>
      </c>
      <c r="B3749">
        <v>6.7</v>
      </c>
    </row>
    <row r="3750" spans="1:2">
      <c r="A3750" t="s">
        <v>18089</v>
      </c>
      <c r="B3750">
        <v>8.6</v>
      </c>
    </row>
    <row r="3751" spans="1:2">
      <c r="A3751" t="s">
        <v>8066</v>
      </c>
      <c r="B3751">
        <v>4.8</v>
      </c>
    </row>
    <row r="3752" spans="1:2">
      <c r="A3752" t="s">
        <v>5765</v>
      </c>
      <c r="B3752">
        <v>3.4</v>
      </c>
    </row>
    <row r="3753" spans="1:2">
      <c r="A3753" t="s">
        <v>18105</v>
      </c>
      <c r="B3753">
        <v>7.4</v>
      </c>
    </row>
    <row r="3754" spans="1:2">
      <c r="A3754" t="s">
        <v>2527</v>
      </c>
      <c r="B3754">
        <v>7.3</v>
      </c>
    </row>
    <row r="3755" spans="1:2">
      <c r="A3755" t="s">
        <v>3409</v>
      </c>
      <c r="B3755">
        <v>8</v>
      </c>
    </row>
    <row r="3756" spans="1:2">
      <c r="A3756" t="s">
        <v>5544</v>
      </c>
      <c r="B3756">
        <v>6.5</v>
      </c>
    </row>
    <row r="3757" spans="1:2">
      <c r="A3757" t="s">
        <v>6403</v>
      </c>
      <c r="B3757">
        <v>5.9</v>
      </c>
    </row>
    <row r="3758" spans="1:2">
      <c r="A3758" t="s">
        <v>2527</v>
      </c>
      <c r="B3758">
        <v>6.8</v>
      </c>
    </row>
    <row r="3759" spans="1:2">
      <c r="A3759" t="s">
        <v>4075</v>
      </c>
      <c r="B3759">
        <v>7.4</v>
      </c>
    </row>
    <row r="3760" spans="1:2">
      <c r="A3760" t="s">
        <v>2664</v>
      </c>
      <c r="B3760">
        <v>6.7</v>
      </c>
    </row>
    <row r="3761" spans="1:2">
      <c r="A3761" t="s">
        <v>2527</v>
      </c>
      <c r="B3761">
        <v>6.8</v>
      </c>
    </row>
    <row r="3762" spans="1:2">
      <c r="A3762" t="s">
        <v>1009</v>
      </c>
      <c r="B3762">
        <v>5.4</v>
      </c>
    </row>
    <row r="3763" spans="1:2">
      <c r="A3763" t="s">
        <v>7579</v>
      </c>
      <c r="B3763">
        <v>5.5</v>
      </c>
    </row>
    <row r="3764" spans="1:2">
      <c r="A3764" t="s">
        <v>18156</v>
      </c>
      <c r="B3764">
        <v>7.4</v>
      </c>
    </row>
    <row r="3765" spans="1:2">
      <c r="A3765" t="s">
        <v>1935</v>
      </c>
      <c r="B3765">
        <v>5.7</v>
      </c>
    </row>
    <row r="3766" spans="1:2">
      <c r="A3766" t="s">
        <v>3409</v>
      </c>
      <c r="B3766">
        <v>5.4</v>
      </c>
    </row>
    <row r="3767" spans="1:2">
      <c r="A3767" t="s">
        <v>1671</v>
      </c>
      <c r="B3767">
        <v>3.2</v>
      </c>
    </row>
    <row r="3768" spans="1:2">
      <c r="A3768" t="s">
        <v>1681</v>
      </c>
      <c r="B3768">
        <v>7.1</v>
      </c>
    </row>
    <row r="3769" spans="1:2">
      <c r="A3769" t="s">
        <v>214</v>
      </c>
      <c r="B3769">
        <v>7.8</v>
      </c>
    </row>
    <row r="3770" spans="1:2">
      <c r="A3770" t="s">
        <v>15011</v>
      </c>
      <c r="B3770">
        <v>5.3</v>
      </c>
    </row>
    <row r="3771" spans="1:2">
      <c r="A3771" t="s">
        <v>1415</v>
      </c>
      <c r="B3771">
        <v>7.2</v>
      </c>
    </row>
    <row r="3772" spans="1:2">
      <c r="A3772" t="s">
        <v>2527</v>
      </c>
      <c r="B3772">
        <v>6.2</v>
      </c>
    </row>
    <row r="3773" spans="1:2">
      <c r="A3773" t="s">
        <v>3409</v>
      </c>
      <c r="B3773">
        <v>5.9</v>
      </c>
    </row>
    <row r="3774" spans="1:2">
      <c r="A3774" t="s">
        <v>1935</v>
      </c>
      <c r="B3774">
        <v>7.3</v>
      </c>
    </row>
    <row r="3775" spans="1:2">
      <c r="A3775" t="s">
        <v>1671</v>
      </c>
      <c r="B3775">
        <v>6.7</v>
      </c>
    </row>
    <row r="3776" spans="1:2">
      <c r="A3776" t="s">
        <v>2308</v>
      </c>
      <c r="B3776">
        <v>5.7</v>
      </c>
    </row>
    <row r="3777" spans="1:2">
      <c r="A3777" t="s">
        <v>1415</v>
      </c>
      <c r="B3777">
        <v>7.1</v>
      </c>
    </row>
    <row r="3778" spans="1:2">
      <c r="A3778" t="s">
        <v>2527</v>
      </c>
      <c r="B3778">
        <v>7.2</v>
      </c>
    </row>
    <row r="3779" spans="1:2">
      <c r="A3779" t="s">
        <v>7043</v>
      </c>
      <c r="B3779">
        <v>7.4</v>
      </c>
    </row>
    <row r="3780" spans="1:2">
      <c r="A3780" t="s">
        <v>3409</v>
      </c>
      <c r="B3780">
        <v>7.7</v>
      </c>
    </row>
    <row r="3781" spans="1:2">
      <c r="A3781" t="s">
        <v>1935</v>
      </c>
      <c r="B3781">
        <v>7.7</v>
      </c>
    </row>
    <row r="3782" spans="1:2">
      <c r="A3782" t="s">
        <v>5274</v>
      </c>
      <c r="B3782">
        <v>7.4</v>
      </c>
    </row>
    <row r="3783" spans="1:2">
      <c r="A3783" t="s">
        <v>3409</v>
      </c>
      <c r="B3783">
        <v>8.4</v>
      </c>
    </row>
    <row r="3784" spans="1:2">
      <c r="A3784" t="s">
        <v>16971</v>
      </c>
      <c r="B3784">
        <v>7.1</v>
      </c>
    </row>
    <row r="3785" spans="1:2">
      <c r="A3785" t="s">
        <v>18257</v>
      </c>
      <c r="B3785">
        <v>7.2</v>
      </c>
    </row>
    <row r="3786" spans="1:2">
      <c r="A3786" t="s">
        <v>2174</v>
      </c>
      <c r="B3786">
        <v>7.5</v>
      </c>
    </row>
    <row r="3787" spans="1:2">
      <c r="A3787" t="s">
        <v>1671</v>
      </c>
      <c r="B3787">
        <v>5.4</v>
      </c>
    </row>
    <row r="3788" spans="1:2">
      <c r="A3788" t="s">
        <v>2683</v>
      </c>
      <c r="B3788">
        <v>8.1</v>
      </c>
    </row>
    <row r="3789" spans="1:2">
      <c r="A3789" t="s">
        <v>18279</v>
      </c>
      <c r="B3789">
        <v>6</v>
      </c>
    </row>
    <row r="3790" spans="1:2">
      <c r="A3790" t="s">
        <v>3082</v>
      </c>
      <c r="B3790">
        <v>7.8</v>
      </c>
    </row>
    <row r="3791" spans="1:2">
      <c r="A3791" t="s">
        <v>9193</v>
      </c>
      <c r="B3791">
        <v>6.8</v>
      </c>
    </row>
    <row r="3792" spans="1:2">
      <c r="A3792" t="s">
        <v>2527</v>
      </c>
      <c r="B3792">
        <v>6.5</v>
      </c>
    </row>
    <row r="3793" spans="1:2">
      <c r="A3793" t="s">
        <v>1935</v>
      </c>
      <c r="B3793">
        <v>7.7</v>
      </c>
    </row>
    <row r="3794" spans="1:2">
      <c r="A3794" t="s">
        <v>8771</v>
      </c>
      <c r="B3794">
        <v>6.4</v>
      </c>
    </row>
    <row r="3795" spans="1:2">
      <c r="A3795" t="s">
        <v>6283</v>
      </c>
      <c r="B3795">
        <v>6.5</v>
      </c>
    </row>
    <row r="3796" spans="1:2">
      <c r="A3796" t="s">
        <v>334</v>
      </c>
      <c r="B3796">
        <v>7.3</v>
      </c>
    </row>
    <row r="3797" spans="1:2">
      <c r="A3797" t="s">
        <v>136</v>
      </c>
      <c r="B3797">
        <v>6.6</v>
      </c>
    </row>
    <row r="3798" spans="1:2">
      <c r="A3798" t="s">
        <v>1935</v>
      </c>
      <c r="B3798">
        <v>7.9</v>
      </c>
    </row>
    <row r="3799" spans="1:2">
      <c r="A3799" t="s">
        <v>6132</v>
      </c>
      <c r="B3799">
        <v>5.9</v>
      </c>
    </row>
    <row r="3800" spans="1:2">
      <c r="A3800" t="s">
        <v>4075</v>
      </c>
      <c r="B3800">
        <v>4.7</v>
      </c>
    </row>
    <row r="3801" spans="1:2">
      <c r="A3801" t="s">
        <v>3409</v>
      </c>
      <c r="B3801">
        <v>8.6999999999999993</v>
      </c>
    </row>
    <row r="3802" spans="1:2">
      <c r="A3802" t="s">
        <v>1671</v>
      </c>
      <c r="B3802">
        <v>5.9</v>
      </c>
    </row>
    <row r="3803" spans="1:2">
      <c r="A3803" t="s">
        <v>1681</v>
      </c>
      <c r="B3803">
        <v>6.7</v>
      </c>
    </row>
    <row r="3804" spans="1:2">
      <c r="A3804" t="s">
        <v>18355</v>
      </c>
      <c r="B3804">
        <v>8.5</v>
      </c>
    </row>
    <row r="3805" spans="1:2">
      <c r="A3805" t="s">
        <v>7144</v>
      </c>
      <c r="B3805">
        <v>8.4</v>
      </c>
    </row>
    <row r="3806" spans="1:2">
      <c r="A3806" t="s">
        <v>127</v>
      </c>
      <c r="B3806">
        <v>5.8</v>
      </c>
    </row>
    <row r="3807" spans="1:2">
      <c r="A3807" t="s">
        <v>15140</v>
      </c>
      <c r="B3807">
        <v>6.1</v>
      </c>
    </row>
    <row r="3808" spans="1:2">
      <c r="A3808" t="s">
        <v>1528</v>
      </c>
      <c r="B3808">
        <v>7.3</v>
      </c>
    </row>
    <row r="3809" spans="1:2">
      <c r="A3809" t="s">
        <v>464</v>
      </c>
      <c r="B3809">
        <v>6.7</v>
      </c>
    </row>
    <row r="3810" spans="1:2">
      <c r="A3810" t="s">
        <v>7144</v>
      </c>
      <c r="B3810">
        <v>7.6</v>
      </c>
    </row>
    <row r="3811" spans="1:2">
      <c r="A3811" t="s">
        <v>2527</v>
      </c>
      <c r="B3811">
        <v>7.2</v>
      </c>
    </row>
    <row r="3812" spans="1:2">
      <c r="A3812" t="s">
        <v>5032</v>
      </c>
      <c r="B3812">
        <v>6.2</v>
      </c>
    </row>
    <row r="3813" spans="1:2">
      <c r="A3813" t="s">
        <v>3023</v>
      </c>
      <c r="B3813">
        <v>5.2</v>
      </c>
    </row>
    <row r="3814" spans="1:2">
      <c r="A3814" t="s">
        <v>1935</v>
      </c>
      <c r="B3814">
        <v>8.1</v>
      </c>
    </row>
    <row r="3815" spans="1:2">
      <c r="A3815" t="s">
        <v>2527</v>
      </c>
      <c r="B3815">
        <v>7.1</v>
      </c>
    </row>
    <row r="3816" spans="1:2">
      <c r="A3816" t="s">
        <v>18411</v>
      </c>
      <c r="B3816">
        <v>6.5</v>
      </c>
    </row>
    <row r="3817" spans="1:2">
      <c r="A3817" t="s">
        <v>5274</v>
      </c>
      <c r="B3817">
        <v>7.3</v>
      </c>
    </row>
    <row r="3818" spans="1:2">
      <c r="A3818" t="s">
        <v>1671</v>
      </c>
      <c r="B3818">
        <v>6.2</v>
      </c>
    </row>
    <row r="3819" spans="1:2">
      <c r="A3819" t="s">
        <v>6403</v>
      </c>
      <c r="B3819">
        <v>5</v>
      </c>
    </row>
    <row r="3820" spans="1:2">
      <c r="A3820" t="s">
        <v>18430</v>
      </c>
      <c r="B3820">
        <v>8</v>
      </c>
    </row>
    <row r="3821" spans="1:2">
      <c r="A3821" t="s">
        <v>3409</v>
      </c>
      <c r="B3821">
        <v>7.8</v>
      </c>
    </row>
    <row r="3822" spans="1:2">
      <c r="A3822" t="s">
        <v>1681</v>
      </c>
      <c r="B3822">
        <v>8.1</v>
      </c>
    </row>
    <row r="3823" spans="1:2">
      <c r="A3823" t="s">
        <v>12744</v>
      </c>
      <c r="B3823">
        <v>6.7</v>
      </c>
    </row>
    <row r="3824" spans="1:2">
      <c r="A3824" t="s">
        <v>214</v>
      </c>
      <c r="B3824">
        <v>7.1</v>
      </c>
    </row>
    <row r="3825" spans="1:2">
      <c r="A3825" t="s">
        <v>11575</v>
      </c>
      <c r="B3825">
        <v>5.6</v>
      </c>
    </row>
    <row r="3826" spans="1:2">
      <c r="A3826" t="s">
        <v>214</v>
      </c>
      <c r="B3826">
        <v>7.6</v>
      </c>
    </row>
    <row r="3827" spans="1:2">
      <c r="A3827" t="s">
        <v>7579</v>
      </c>
      <c r="B3827">
        <v>4.3</v>
      </c>
    </row>
    <row r="3828" spans="1:2">
      <c r="A3828" t="s">
        <v>1415</v>
      </c>
      <c r="B3828">
        <v>7.3</v>
      </c>
    </row>
    <row r="3829" spans="1:2">
      <c r="A3829" t="s">
        <v>852</v>
      </c>
      <c r="B3829">
        <v>4.5999999999999996</v>
      </c>
    </row>
    <row r="3830" spans="1:2">
      <c r="A3830" t="s">
        <v>214</v>
      </c>
      <c r="B3830">
        <v>6.8</v>
      </c>
    </row>
    <row r="3831" spans="1:2">
      <c r="A3831" t="s">
        <v>2527</v>
      </c>
      <c r="B3831">
        <v>7.1</v>
      </c>
    </row>
    <row r="3832" spans="1:2">
      <c r="A3832" t="s">
        <v>4332</v>
      </c>
      <c r="B3832">
        <v>7.3</v>
      </c>
    </row>
    <row r="3833" spans="1:2">
      <c r="A3833" t="s">
        <v>18491</v>
      </c>
      <c r="B3833">
        <v>8.3000000000000007</v>
      </c>
    </row>
    <row r="3834" spans="1:2">
      <c r="A3834" t="s">
        <v>18497</v>
      </c>
      <c r="B3834">
        <v>5.4</v>
      </c>
    </row>
    <row r="3835" spans="1:2">
      <c r="A3835" t="s">
        <v>4384</v>
      </c>
      <c r="B3835">
        <v>4</v>
      </c>
    </row>
    <row r="3836" spans="1:2">
      <c r="A3836" t="s">
        <v>3409</v>
      </c>
      <c r="B3836">
        <v>8</v>
      </c>
    </row>
    <row r="3837" spans="1:2">
      <c r="A3837" t="s">
        <v>12488</v>
      </c>
      <c r="B3837">
        <v>6.7</v>
      </c>
    </row>
    <row r="3838" spans="1:2">
      <c r="A3838" t="s">
        <v>1671</v>
      </c>
      <c r="B3838">
        <v>4.5999999999999996</v>
      </c>
    </row>
    <row r="3839" spans="1:2">
      <c r="A3839" t="s">
        <v>1671</v>
      </c>
      <c r="B3839">
        <v>4</v>
      </c>
    </row>
    <row r="3840" spans="1:2">
      <c r="A3840" t="s">
        <v>18525</v>
      </c>
      <c r="B3840">
        <v>7</v>
      </c>
    </row>
    <row r="3841" spans="1:2">
      <c r="A3841" t="s">
        <v>4042</v>
      </c>
      <c r="B3841">
        <v>7.4</v>
      </c>
    </row>
    <row r="3842" spans="1:2">
      <c r="A3842" t="s">
        <v>2215</v>
      </c>
      <c r="B3842">
        <v>5.9</v>
      </c>
    </row>
    <row r="3843" spans="1:2">
      <c r="A3843" t="s">
        <v>1009</v>
      </c>
      <c r="B3843">
        <v>4.5999999999999996</v>
      </c>
    </row>
    <row r="3844" spans="1:2">
      <c r="A3844" t="s">
        <v>1924</v>
      </c>
      <c r="B3844">
        <v>7.5</v>
      </c>
    </row>
    <row r="3845" spans="1:2">
      <c r="A3845" t="s">
        <v>2786</v>
      </c>
      <c r="B3845">
        <v>4.7</v>
      </c>
    </row>
    <row r="3846" spans="1:2">
      <c r="A3846" t="s">
        <v>1415</v>
      </c>
      <c r="B3846">
        <v>6.7</v>
      </c>
    </row>
    <row r="3847" spans="1:2">
      <c r="A3847" t="s">
        <v>4075</v>
      </c>
      <c r="B3847">
        <v>6.3</v>
      </c>
    </row>
    <row r="3848" spans="1:2">
      <c r="A3848" t="s">
        <v>1009</v>
      </c>
      <c r="B3848">
        <v>6</v>
      </c>
    </row>
    <row r="3849" spans="1:2">
      <c r="A3849" t="s">
        <v>2786</v>
      </c>
      <c r="B3849">
        <v>6.7</v>
      </c>
    </row>
    <row r="3850" spans="1:2">
      <c r="A3850" t="s">
        <v>1415</v>
      </c>
      <c r="B3850">
        <v>7.1</v>
      </c>
    </row>
    <row r="3851" spans="1:2">
      <c r="A3851" t="s">
        <v>67</v>
      </c>
      <c r="B3851">
        <v>2.7</v>
      </c>
    </row>
    <row r="3852" spans="1:2">
      <c r="A3852" t="s">
        <v>3409</v>
      </c>
      <c r="B3852">
        <v>7.3</v>
      </c>
    </row>
    <row r="3853" spans="1:2">
      <c r="A3853" t="s">
        <v>1671</v>
      </c>
      <c r="B3853">
        <v>7.6</v>
      </c>
    </row>
    <row r="3854" spans="1:2">
      <c r="A3854" t="s">
        <v>1671</v>
      </c>
      <c r="B3854">
        <v>5.8</v>
      </c>
    </row>
    <row r="3855" spans="1:2">
      <c r="A3855" t="s">
        <v>4234</v>
      </c>
      <c r="B3855">
        <v>6.5</v>
      </c>
    </row>
    <row r="3856" spans="1:2">
      <c r="A3856" t="s">
        <v>2527</v>
      </c>
      <c r="B3856">
        <v>6.6</v>
      </c>
    </row>
    <row r="3857" spans="1:2">
      <c r="A3857" t="s">
        <v>18595</v>
      </c>
      <c r="B3857">
        <v>6.2</v>
      </c>
    </row>
    <row r="3858" spans="1:2">
      <c r="A3858" t="s">
        <v>173</v>
      </c>
      <c r="B3858">
        <v>6.9</v>
      </c>
    </row>
    <row r="3859" spans="1:2">
      <c r="A3859" t="s">
        <v>4068</v>
      </c>
      <c r="B3859">
        <v>8.5</v>
      </c>
    </row>
    <row r="3860" spans="1:2">
      <c r="A3860" t="s">
        <v>173</v>
      </c>
      <c r="B3860">
        <v>4.8</v>
      </c>
    </row>
    <row r="3861" spans="1:2">
      <c r="A3861" t="s">
        <v>214</v>
      </c>
      <c r="B3861">
        <v>6.6</v>
      </c>
    </row>
    <row r="3862" spans="1:2">
      <c r="A3862" t="s">
        <v>4075</v>
      </c>
      <c r="B3862">
        <v>5.7</v>
      </c>
    </row>
    <row r="3863" spans="1:2">
      <c r="A3863" t="s">
        <v>4075</v>
      </c>
      <c r="B3863">
        <v>7</v>
      </c>
    </row>
    <row r="3864" spans="1:2">
      <c r="A3864" t="s">
        <v>3409</v>
      </c>
      <c r="B3864">
        <v>5.4</v>
      </c>
    </row>
    <row r="3865" spans="1:2">
      <c r="A3865" t="s">
        <v>5324</v>
      </c>
      <c r="B3865">
        <v>7.1</v>
      </c>
    </row>
    <row r="3866" spans="1:2">
      <c r="A3866" t="s">
        <v>3409</v>
      </c>
      <c r="B3866">
        <v>6.9</v>
      </c>
    </row>
    <row r="3867" spans="1:2">
      <c r="A3867" t="s">
        <v>4262</v>
      </c>
      <c r="B3867">
        <v>6.6</v>
      </c>
    </row>
    <row r="3868" spans="1:2">
      <c r="A3868" t="s">
        <v>6648</v>
      </c>
      <c r="B3868">
        <v>5.9</v>
      </c>
    </row>
    <row r="3869" spans="1:2">
      <c r="A3869" t="s">
        <v>18652</v>
      </c>
      <c r="B3869">
        <v>6.3</v>
      </c>
    </row>
    <row r="3870" spans="1:2">
      <c r="A3870" t="s">
        <v>1671</v>
      </c>
      <c r="B3870">
        <v>6.3</v>
      </c>
    </row>
    <row r="3871" spans="1:2">
      <c r="A3871" t="s">
        <v>3409</v>
      </c>
      <c r="B3871">
        <v>7.7</v>
      </c>
    </row>
    <row r="3872" spans="1:2">
      <c r="A3872" t="s">
        <v>2125</v>
      </c>
      <c r="B3872">
        <v>7</v>
      </c>
    </row>
    <row r="3873" spans="1:2">
      <c r="A3873" t="s">
        <v>1671</v>
      </c>
      <c r="B3873">
        <v>6.3</v>
      </c>
    </row>
    <row r="3874" spans="1:2">
      <c r="A3874" t="s">
        <v>1681</v>
      </c>
      <c r="B3874">
        <v>5.9</v>
      </c>
    </row>
    <row r="3875" spans="1:2">
      <c r="A3875" t="s">
        <v>214</v>
      </c>
      <c r="B3875">
        <v>6.2</v>
      </c>
    </row>
    <row r="3876" spans="1:2">
      <c r="A3876" t="s">
        <v>1415</v>
      </c>
      <c r="B3876">
        <v>5</v>
      </c>
    </row>
    <row r="3877" spans="1:2">
      <c r="A3877" t="s">
        <v>2527</v>
      </c>
      <c r="B3877">
        <v>7.7</v>
      </c>
    </row>
    <row r="3878" spans="1:2">
      <c r="A3878" t="s">
        <v>782</v>
      </c>
      <c r="B3878">
        <v>6.5</v>
      </c>
    </row>
    <row r="3879" spans="1:2">
      <c r="A3879" t="s">
        <v>2717</v>
      </c>
      <c r="B3879">
        <v>6.1</v>
      </c>
    </row>
    <row r="3880" spans="1:2">
      <c r="A3880" t="s">
        <v>1544</v>
      </c>
      <c r="B3880">
        <v>5.8</v>
      </c>
    </row>
    <row r="3881" spans="1:2">
      <c r="A3881" t="s">
        <v>3409</v>
      </c>
      <c r="B3881">
        <v>6.1</v>
      </c>
    </row>
    <row r="3882" spans="1:2">
      <c r="A3882" t="s">
        <v>2527</v>
      </c>
      <c r="B3882">
        <v>6</v>
      </c>
    </row>
    <row r="3883" spans="1:2">
      <c r="A3883" t="s">
        <v>3336</v>
      </c>
      <c r="B3883">
        <v>6.3</v>
      </c>
    </row>
    <row r="3884" spans="1:2">
      <c r="A3884" t="s">
        <v>2786</v>
      </c>
      <c r="B3884">
        <v>6.3</v>
      </c>
    </row>
    <row r="3885" spans="1:2">
      <c r="A3885" t="s">
        <v>7043</v>
      </c>
      <c r="B3885">
        <v>7.5</v>
      </c>
    </row>
    <row r="3886" spans="1:2">
      <c r="A3886" t="s">
        <v>18732</v>
      </c>
      <c r="B3886">
        <v>7.6</v>
      </c>
    </row>
    <row r="3887" spans="1:2">
      <c r="A3887" t="s">
        <v>3277</v>
      </c>
      <c r="B3887">
        <v>5.2</v>
      </c>
    </row>
    <row r="3888" spans="1:2">
      <c r="A3888" t="s">
        <v>3396</v>
      </c>
      <c r="B3888">
        <v>7.8</v>
      </c>
    </row>
    <row r="3889" spans="1:2">
      <c r="A3889" t="s">
        <v>1415</v>
      </c>
      <c r="B3889">
        <v>6.6</v>
      </c>
    </row>
    <row r="3890" spans="1:2">
      <c r="A3890" t="s">
        <v>6403</v>
      </c>
      <c r="B3890">
        <v>4.7</v>
      </c>
    </row>
    <row r="3891" spans="1:2">
      <c r="A3891" t="s">
        <v>5544</v>
      </c>
      <c r="B3891">
        <v>6.7</v>
      </c>
    </row>
    <row r="3892" spans="1:2">
      <c r="A3892" t="s">
        <v>6403</v>
      </c>
      <c r="B3892">
        <v>4.2</v>
      </c>
    </row>
    <row r="3893" spans="1:2">
      <c r="A3893" t="s">
        <v>1681</v>
      </c>
      <c r="B3893">
        <v>6.3</v>
      </c>
    </row>
    <row r="3894" spans="1:2">
      <c r="A3894" t="s">
        <v>18778</v>
      </c>
      <c r="B3894">
        <v>4.7</v>
      </c>
    </row>
    <row r="3895" spans="1:2">
      <c r="A3895" t="s">
        <v>2157</v>
      </c>
      <c r="B3895">
        <v>6</v>
      </c>
    </row>
    <row r="3896" spans="1:2">
      <c r="A3896" t="s">
        <v>5940</v>
      </c>
      <c r="B3896">
        <v>7.9</v>
      </c>
    </row>
    <row r="3897" spans="1:2">
      <c r="A3897" t="s">
        <v>214</v>
      </c>
      <c r="B3897">
        <v>8.1</v>
      </c>
    </row>
    <row r="3898" spans="1:2">
      <c r="A3898" t="s">
        <v>1941</v>
      </c>
      <c r="B3898">
        <v>8.1999999999999993</v>
      </c>
    </row>
    <row r="3899" spans="1:2">
      <c r="A3899" t="s">
        <v>1544</v>
      </c>
      <c r="B3899">
        <v>6</v>
      </c>
    </row>
    <row r="3900" spans="1:2">
      <c r="A3900" t="s">
        <v>18804</v>
      </c>
      <c r="B3900">
        <v>6.8</v>
      </c>
    </row>
    <row r="3901" spans="1:2">
      <c r="A3901" t="s">
        <v>3409</v>
      </c>
      <c r="B3901">
        <v>7.3</v>
      </c>
    </row>
    <row r="3902" spans="1:2">
      <c r="A3902" t="s">
        <v>18814</v>
      </c>
      <c r="B3902">
        <v>7</v>
      </c>
    </row>
    <row r="3903" spans="1:2">
      <c r="A3903" t="s">
        <v>9193</v>
      </c>
      <c r="B3903">
        <v>7.3</v>
      </c>
    </row>
    <row r="3904" spans="1:2">
      <c r="A3904" t="s">
        <v>3409</v>
      </c>
      <c r="B3904">
        <v>7.5</v>
      </c>
    </row>
    <row r="3905" spans="1:2">
      <c r="A3905" t="s">
        <v>9193</v>
      </c>
      <c r="B3905">
        <v>6.8</v>
      </c>
    </row>
    <row r="3906" spans="1:2">
      <c r="A3906" t="s">
        <v>18838</v>
      </c>
      <c r="B3906">
        <v>7.1</v>
      </c>
    </row>
    <row r="3907" spans="1:2">
      <c r="A3907" t="s">
        <v>3409</v>
      </c>
      <c r="B3907">
        <v>6.9</v>
      </c>
    </row>
    <row r="3908" spans="1:2">
      <c r="A3908" t="s">
        <v>2527</v>
      </c>
      <c r="B3908">
        <v>6.9</v>
      </c>
    </row>
    <row r="3909" spans="1:2">
      <c r="A3909" t="s">
        <v>11841</v>
      </c>
      <c r="B3909">
        <v>8.4</v>
      </c>
    </row>
    <row r="3910" spans="1:2">
      <c r="A3910" t="s">
        <v>3409</v>
      </c>
      <c r="B3910">
        <v>7.9</v>
      </c>
    </row>
    <row r="3911" spans="1:2">
      <c r="A3911" t="s">
        <v>5510</v>
      </c>
      <c r="B3911">
        <v>7.2</v>
      </c>
    </row>
    <row r="3912" spans="1:2">
      <c r="A3912" t="s">
        <v>1671</v>
      </c>
      <c r="B3912">
        <v>7.8</v>
      </c>
    </row>
    <row r="3913" spans="1:2">
      <c r="A3913" t="s">
        <v>59</v>
      </c>
      <c r="B3913">
        <v>3.5</v>
      </c>
    </row>
    <row r="3914" spans="1:2">
      <c r="A3914" t="s">
        <v>2527</v>
      </c>
      <c r="B3914">
        <v>7.3</v>
      </c>
    </row>
    <row r="3915" spans="1:2">
      <c r="A3915" t="s">
        <v>2125</v>
      </c>
      <c r="B3915">
        <v>7.5</v>
      </c>
    </row>
    <row r="3916" spans="1:2">
      <c r="A3916" t="s">
        <v>6199</v>
      </c>
      <c r="B3916">
        <v>7.8</v>
      </c>
    </row>
    <row r="3917" spans="1:2">
      <c r="A3917" t="s">
        <v>8066</v>
      </c>
      <c r="B3917">
        <v>6</v>
      </c>
    </row>
    <row r="3918" spans="1:2">
      <c r="A3918" t="s">
        <v>18893</v>
      </c>
      <c r="B3918">
        <v>7.3</v>
      </c>
    </row>
    <row r="3919" spans="1:2">
      <c r="A3919" t="s">
        <v>10811</v>
      </c>
      <c r="B3919">
        <v>8</v>
      </c>
    </row>
    <row r="3920" spans="1:2">
      <c r="A3920" t="s">
        <v>3409</v>
      </c>
      <c r="B3920">
        <v>7.6</v>
      </c>
    </row>
    <row r="3921" spans="1:2">
      <c r="A3921" t="s">
        <v>1120</v>
      </c>
      <c r="B3921">
        <v>7</v>
      </c>
    </row>
    <row r="3922" spans="1:2">
      <c r="A3922" t="s">
        <v>10413</v>
      </c>
      <c r="B3922">
        <v>7.5</v>
      </c>
    </row>
    <row r="3923" spans="1:2">
      <c r="A3923" t="s">
        <v>5103</v>
      </c>
      <c r="B3923">
        <v>6.8</v>
      </c>
    </row>
    <row r="3924" spans="1:2">
      <c r="A3924" t="s">
        <v>1671</v>
      </c>
      <c r="B3924">
        <v>3.9</v>
      </c>
    </row>
    <row r="3925" spans="1:2">
      <c r="A3925" t="s">
        <v>1415</v>
      </c>
      <c r="B3925">
        <v>6.1</v>
      </c>
    </row>
    <row r="3926" spans="1:2">
      <c r="A3926" t="s">
        <v>1544</v>
      </c>
      <c r="B3926">
        <v>7.5</v>
      </c>
    </row>
    <row r="3927" spans="1:2">
      <c r="A3927" t="s">
        <v>1924</v>
      </c>
      <c r="B3927">
        <v>8.1999999999999993</v>
      </c>
    </row>
    <row r="3928" spans="1:2">
      <c r="A3928" t="s">
        <v>5544</v>
      </c>
      <c r="B3928">
        <v>4.8</v>
      </c>
    </row>
    <row r="3929" spans="1:2">
      <c r="A3929" t="s">
        <v>8066</v>
      </c>
      <c r="B3929">
        <v>7.8</v>
      </c>
    </row>
    <row r="3930" spans="1:2">
      <c r="A3930" t="s">
        <v>18956</v>
      </c>
      <c r="B3930">
        <v>5.2</v>
      </c>
    </row>
    <row r="3931" spans="1:2">
      <c r="A3931" t="s">
        <v>6403</v>
      </c>
      <c r="B3931">
        <v>3.3</v>
      </c>
    </row>
    <row r="3932" spans="1:2">
      <c r="A3932" t="s">
        <v>6519</v>
      </c>
      <c r="B3932">
        <v>6.8</v>
      </c>
    </row>
    <row r="3933" spans="1:2">
      <c r="A3933" t="s">
        <v>18974</v>
      </c>
      <c r="B3933">
        <v>7</v>
      </c>
    </row>
    <row r="3934" spans="1:2">
      <c r="A3934" t="s">
        <v>1681</v>
      </c>
      <c r="B3934">
        <v>6.5</v>
      </c>
    </row>
    <row r="3935" spans="1:2">
      <c r="A3935" t="s">
        <v>2527</v>
      </c>
      <c r="B3935">
        <v>6.4</v>
      </c>
    </row>
    <row r="3936" spans="1:2">
      <c r="A3936" t="s">
        <v>1423</v>
      </c>
      <c r="B3936">
        <v>5.3</v>
      </c>
    </row>
    <row r="3937" spans="1:2">
      <c r="A3937" t="s">
        <v>18993</v>
      </c>
      <c r="B3937">
        <v>4.7</v>
      </c>
    </row>
    <row r="3938" spans="1:2">
      <c r="A3938" t="s">
        <v>2142</v>
      </c>
      <c r="B3938">
        <v>6.1</v>
      </c>
    </row>
    <row r="3939" spans="1:2">
      <c r="A3939" t="s">
        <v>422</v>
      </c>
      <c r="B3939">
        <v>5.5</v>
      </c>
    </row>
    <row r="3940" spans="1:2">
      <c r="A3940" t="s">
        <v>4075</v>
      </c>
      <c r="B3940">
        <v>7.3</v>
      </c>
    </row>
    <row r="3941" spans="1:2">
      <c r="A3941" t="s">
        <v>5544</v>
      </c>
      <c r="B3941">
        <v>4.8</v>
      </c>
    </row>
    <row r="3942" spans="1:2">
      <c r="A3942" t="s">
        <v>19017</v>
      </c>
      <c r="B3942">
        <v>8.4</v>
      </c>
    </row>
    <row r="3943" spans="1:2">
      <c r="A3943" t="s">
        <v>67</v>
      </c>
      <c r="B3943">
        <v>7</v>
      </c>
    </row>
    <row r="3944" spans="1:2">
      <c r="A3944" t="s">
        <v>1930</v>
      </c>
      <c r="B3944">
        <v>3.3</v>
      </c>
    </row>
    <row r="3945" spans="1:2">
      <c r="A3945" t="s">
        <v>464</v>
      </c>
      <c r="B3945">
        <v>5.4</v>
      </c>
    </row>
    <row r="3946" spans="1:2">
      <c r="A3946" t="s">
        <v>4075</v>
      </c>
      <c r="B3946">
        <v>4.8</v>
      </c>
    </row>
    <row r="3947" spans="1:2">
      <c r="A3947" t="s">
        <v>2215</v>
      </c>
      <c r="B3947">
        <v>3.1</v>
      </c>
    </row>
    <row r="3948" spans="1:2">
      <c r="A3948" t="s">
        <v>1671</v>
      </c>
      <c r="B3948">
        <v>6.7</v>
      </c>
    </row>
    <row r="3949" spans="1:2">
      <c r="A3949" t="s">
        <v>67</v>
      </c>
      <c r="B3949">
        <v>7.6</v>
      </c>
    </row>
    <row r="3950" spans="1:2">
      <c r="A3950" t="s">
        <v>3581</v>
      </c>
      <c r="B3950">
        <v>7.1</v>
      </c>
    </row>
    <row r="3951" spans="1:2">
      <c r="A3951" t="s">
        <v>214</v>
      </c>
      <c r="B3951">
        <v>6.1</v>
      </c>
    </row>
    <row r="3952" spans="1:2">
      <c r="A3952" t="s">
        <v>2527</v>
      </c>
      <c r="B3952">
        <v>6.5</v>
      </c>
    </row>
    <row r="3953" spans="1:2">
      <c r="A3953" t="s">
        <v>6199</v>
      </c>
      <c r="B3953">
        <v>8.5</v>
      </c>
    </row>
    <row r="3954" spans="1:2">
      <c r="A3954" t="s">
        <v>1935</v>
      </c>
      <c r="B3954">
        <v>8.6999999999999993</v>
      </c>
    </row>
    <row r="3955" spans="1:2">
      <c r="A3955" t="s">
        <v>6419</v>
      </c>
      <c r="B3955">
        <v>7.1</v>
      </c>
    </row>
    <row r="3956" spans="1:2">
      <c r="A3956" t="s">
        <v>4296</v>
      </c>
      <c r="B3956">
        <v>6.6</v>
      </c>
    </row>
    <row r="3957" spans="1:2">
      <c r="A3957" t="s">
        <v>3082</v>
      </c>
      <c r="B3957">
        <v>6.7</v>
      </c>
    </row>
    <row r="3958" spans="1:2">
      <c r="A3958" t="s">
        <v>3409</v>
      </c>
      <c r="B3958">
        <v>8.3000000000000007</v>
      </c>
    </row>
    <row r="3959" spans="1:2">
      <c r="A3959" t="s">
        <v>3057</v>
      </c>
      <c r="B3959">
        <v>8.1</v>
      </c>
    </row>
    <row r="3960" spans="1:2">
      <c r="A3960" t="s">
        <v>214</v>
      </c>
      <c r="B3960">
        <v>7.4</v>
      </c>
    </row>
    <row r="3961" spans="1:2">
      <c r="A3961" t="s">
        <v>464</v>
      </c>
      <c r="B3961">
        <v>6.6</v>
      </c>
    </row>
    <row r="3962" spans="1:2">
      <c r="A3962" t="s">
        <v>1671</v>
      </c>
      <c r="B3962">
        <v>4.5</v>
      </c>
    </row>
    <row r="3963" spans="1:2">
      <c r="A3963" t="s">
        <v>214</v>
      </c>
      <c r="B3963">
        <v>6.4</v>
      </c>
    </row>
    <row r="3964" spans="1:2">
      <c r="A3964" t="s">
        <v>3409</v>
      </c>
      <c r="B3964">
        <v>7.5</v>
      </c>
    </row>
    <row r="3965" spans="1:2">
      <c r="A3965" t="s">
        <v>11575</v>
      </c>
      <c r="B3965">
        <v>8</v>
      </c>
    </row>
    <row r="3966" spans="1:2">
      <c r="A3966" t="s">
        <v>1765</v>
      </c>
      <c r="B3966">
        <v>8.1</v>
      </c>
    </row>
    <row r="3967" spans="1:2">
      <c r="A3967" t="s">
        <v>214</v>
      </c>
      <c r="B3967">
        <v>7.2</v>
      </c>
    </row>
    <row r="3968" spans="1:2">
      <c r="A3968" t="s">
        <v>1935</v>
      </c>
      <c r="B3968">
        <v>7.5</v>
      </c>
    </row>
    <row r="3969" spans="1:2">
      <c r="A3969" t="s">
        <v>1415</v>
      </c>
      <c r="B3969">
        <v>7.2</v>
      </c>
    </row>
    <row r="3970" spans="1:2">
      <c r="A3970" t="s">
        <v>19151</v>
      </c>
      <c r="B3970">
        <v>6.4</v>
      </c>
    </row>
    <row r="3971" spans="1:2">
      <c r="A3971" t="s">
        <v>1671</v>
      </c>
      <c r="B3971">
        <v>7.6</v>
      </c>
    </row>
    <row r="3972" spans="1:2">
      <c r="A3972" t="s">
        <v>50</v>
      </c>
      <c r="B3972">
        <v>7.8</v>
      </c>
    </row>
    <row r="3973" spans="1:2">
      <c r="A3973" t="s">
        <v>4332</v>
      </c>
      <c r="B3973">
        <v>5.7</v>
      </c>
    </row>
    <row r="3974" spans="1:2">
      <c r="A3974" t="s">
        <v>1996</v>
      </c>
      <c r="B3974">
        <v>8.6</v>
      </c>
    </row>
    <row r="3975" spans="1:2">
      <c r="A3975" t="s">
        <v>3409</v>
      </c>
      <c r="B3975">
        <v>8.1999999999999993</v>
      </c>
    </row>
    <row r="3976" spans="1:2">
      <c r="A3976" t="s">
        <v>17534</v>
      </c>
      <c r="B3976">
        <v>6.6</v>
      </c>
    </row>
    <row r="3977" spans="1:2">
      <c r="A3977" t="s">
        <v>6403</v>
      </c>
      <c r="B3977">
        <v>5.7</v>
      </c>
    </row>
    <row r="3978" spans="1:2">
      <c r="A3978" t="s">
        <v>1671</v>
      </c>
      <c r="B3978">
        <v>7.4</v>
      </c>
    </row>
    <row r="3979" spans="1:2">
      <c r="A3979" t="s">
        <v>19188</v>
      </c>
      <c r="B3979">
        <v>8</v>
      </c>
    </row>
    <row r="3980" spans="1:2">
      <c r="A3980" t="s">
        <v>3409</v>
      </c>
      <c r="B3980">
        <v>7.3</v>
      </c>
    </row>
    <row r="3981" spans="1:2">
      <c r="A3981" t="s">
        <v>7406</v>
      </c>
      <c r="B3981">
        <v>5.4</v>
      </c>
    </row>
    <row r="3982" spans="1:2">
      <c r="A3982" t="s">
        <v>214</v>
      </c>
      <c r="B3982">
        <v>7.4</v>
      </c>
    </row>
    <row r="3983" spans="1:2">
      <c r="A3983" t="s">
        <v>4332</v>
      </c>
      <c r="B3983">
        <v>5.7</v>
      </c>
    </row>
    <row r="3984" spans="1:2">
      <c r="A3984" t="s">
        <v>5103</v>
      </c>
      <c r="B3984">
        <v>6.8</v>
      </c>
    </row>
    <row r="3985" spans="1:2">
      <c r="A3985" t="s">
        <v>19214</v>
      </c>
      <c r="B3985">
        <v>5.4</v>
      </c>
    </row>
    <row r="3986" spans="1:2">
      <c r="A3986" t="s">
        <v>214</v>
      </c>
      <c r="B3986">
        <v>8.1</v>
      </c>
    </row>
    <row r="3987" spans="1:2">
      <c r="A3987" t="s">
        <v>73</v>
      </c>
      <c r="B3987">
        <v>6.1</v>
      </c>
    </row>
    <row r="3988" spans="1:2">
      <c r="A3988" t="s">
        <v>7445</v>
      </c>
      <c r="B3988">
        <v>5.0999999999999996</v>
      </c>
    </row>
    <row r="3989" spans="1:2">
      <c r="A3989" t="s">
        <v>2161</v>
      </c>
      <c r="B3989">
        <v>5.6</v>
      </c>
    </row>
    <row r="3990" spans="1:2">
      <c r="A3990" t="s">
        <v>5544</v>
      </c>
      <c r="B3990">
        <v>5.9</v>
      </c>
    </row>
    <row r="3991" spans="1:2">
      <c r="A3991" t="s">
        <v>3322</v>
      </c>
      <c r="B3991">
        <v>8.1999999999999993</v>
      </c>
    </row>
    <row r="3992" spans="1:2">
      <c r="A3992" t="s">
        <v>1875</v>
      </c>
      <c r="B3992">
        <v>5.3</v>
      </c>
    </row>
    <row r="3993" spans="1:2">
      <c r="A3993" t="s">
        <v>19255</v>
      </c>
      <c r="B3993">
        <v>6.8</v>
      </c>
    </row>
    <row r="3994" spans="1:2">
      <c r="A3994" t="s">
        <v>1415</v>
      </c>
      <c r="B3994">
        <v>8.3000000000000007</v>
      </c>
    </row>
    <row r="3995" spans="1:2">
      <c r="A3995" t="s">
        <v>9754</v>
      </c>
      <c r="B3995">
        <v>4.3</v>
      </c>
    </row>
    <row r="3996" spans="1:2">
      <c r="A3996" t="s">
        <v>10413</v>
      </c>
      <c r="B3996">
        <v>6.7</v>
      </c>
    </row>
    <row r="3997" spans="1:2">
      <c r="A3997" t="s">
        <v>19276</v>
      </c>
      <c r="B3997">
        <v>7.2</v>
      </c>
    </row>
    <row r="3998" spans="1:2">
      <c r="A3998" t="s">
        <v>15011</v>
      </c>
      <c r="B3998">
        <v>6.9</v>
      </c>
    </row>
    <row r="3999" spans="1:2">
      <c r="A3999" t="s">
        <v>5510</v>
      </c>
      <c r="B3999">
        <v>6.6</v>
      </c>
    </row>
    <row r="4000" spans="1:2">
      <c r="A4000" t="s">
        <v>1752</v>
      </c>
      <c r="B4000">
        <v>5.9</v>
      </c>
    </row>
    <row r="4001" spans="1:2">
      <c r="A4001" t="s">
        <v>3409</v>
      </c>
      <c r="B4001">
        <v>7.9</v>
      </c>
    </row>
    <row r="4002" spans="1:2">
      <c r="A4002" t="s">
        <v>3396</v>
      </c>
      <c r="B4002">
        <v>8.3000000000000007</v>
      </c>
    </row>
    <row r="4003" spans="1:2">
      <c r="A4003" t="s">
        <v>1671</v>
      </c>
      <c r="B4003">
        <v>5.2</v>
      </c>
    </row>
    <row r="4004" spans="1:2">
      <c r="A4004" t="s">
        <v>18041</v>
      </c>
      <c r="B4004">
        <v>7.8</v>
      </c>
    </row>
    <row r="4005" spans="1:2">
      <c r="A4005" t="s">
        <v>19314</v>
      </c>
      <c r="B4005">
        <v>7.8</v>
      </c>
    </row>
    <row r="4006" spans="1:2">
      <c r="A4006" t="s">
        <v>1671</v>
      </c>
      <c r="B4006">
        <v>3</v>
      </c>
    </row>
    <row r="4007" spans="1:2">
      <c r="A4007" t="s">
        <v>214</v>
      </c>
      <c r="B4007">
        <v>7.9</v>
      </c>
    </row>
    <row r="4008" spans="1:2">
      <c r="A4008" t="s">
        <v>2786</v>
      </c>
      <c r="B4008">
        <v>3.2</v>
      </c>
    </row>
    <row r="4009" spans="1:2">
      <c r="A4009" t="s">
        <v>4319</v>
      </c>
      <c r="B4009">
        <v>6.5</v>
      </c>
    </row>
    <row r="4010" spans="1:2">
      <c r="A4010" t="s">
        <v>3409</v>
      </c>
      <c r="B4010">
        <v>6.9</v>
      </c>
    </row>
    <row r="4011" spans="1:2">
      <c r="A4011" t="s">
        <v>2527</v>
      </c>
      <c r="B4011">
        <v>7</v>
      </c>
    </row>
    <row r="4012" spans="1:2">
      <c r="A4012" t="s">
        <v>3396</v>
      </c>
      <c r="B4012">
        <v>7.4</v>
      </c>
    </row>
    <row r="4013" spans="1:2">
      <c r="A4013" t="s">
        <v>214</v>
      </c>
      <c r="B4013">
        <v>7.8</v>
      </c>
    </row>
    <row r="4014" spans="1:2">
      <c r="A4014" t="s">
        <v>2527</v>
      </c>
      <c r="B4014">
        <v>6.9</v>
      </c>
    </row>
    <row r="4015" spans="1:2">
      <c r="A4015" t="s">
        <v>1681</v>
      </c>
      <c r="B4015">
        <v>4.4000000000000004</v>
      </c>
    </row>
    <row r="4016" spans="1:2">
      <c r="A4016" t="s">
        <v>19368</v>
      </c>
      <c r="B4016">
        <v>6</v>
      </c>
    </row>
    <row r="4017" spans="1:2">
      <c r="A4017" t="s">
        <v>2527</v>
      </c>
      <c r="B4017">
        <v>6.6</v>
      </c>
    </row>
    <row r="4018" spans="1:2">
      <c r="A4018" t="s">
        <v>19378</v>
      </c>
      <c r="B4018">
        <v>7.8</v>
      </c>
    </row>
    <row r="4019" spans="1:2">
      <c r="A4019" t="s">
        <v>7406</v>
      </c>
      <c r="B4019">
        <v>5.3</v>
      </c>
    </row>
    <row r="4020" spans="1:2">
      <c r="A4020" t="s">
        <v>1009</v>
      </c>
      <c r="B4020">
        <v>5.3</v>
      </c>
    </row>
    <row r="4021" spans="1:2">
      <c r="A4021" t="s">
        <v>214</v>
      </c>
      <c r="B4021">
        <v>8</v>
      </c>
    </row>
    <row r="4022" spans="1:2">
      <c r="A4022" t="s">
        <v>3409</v>
      </c>
      <c r="B4022">
        <v>7.1</v>
      </c>
    </row>
    <row r="4023" spans="1:2">
      <c r="A4023" t="s">
        <v>5967</v>
      </c>
      <c r="B4023">
        <v>5.4</v>
      </c>
    </row>
    <row r="4024" spans="1:2">
      <c r="A4024" t="s">
        <v>1544</v>
      </c>
      <c r="B4024">
        <v>6.9</v>
      </c>
    </row>
    <row r="4025" spans="1:2">
      <c r="A4025" t="s">
        <v>1415</v>
      </c>
      <c r="B4025">
        <v>7.4</v>
      </c>
    </row>
    <row r="4026" spans="1:2">
      <c r="A4026" t="s">
        <v>1935</v>
      </c>
      <c r="B4026">
        <v>7.3</v>
      </c>
    </row>
    <row r="4027" spans="1:2">
      <c r="A4027" t="s">
        <v>2527</v>
      </c>
      <c r="B4027">
        <v>7.8</v>
      </c>
    </row>
    <row r="4028" spans="1:2">
      <c r="A4028" t="s">
        <v>17534</v>
      </c>
      <c r="B4028">
        <v>6.6</v>
      </c>
    </row>
    <row r="4029" spans="1:2">
      <c r="A4029" t="s">
        <v>19430</v>
      </c>
      <c r="B4029">
        <v>5.4</v>
      </c>
    </row>
    <row r="4030" spans="1:2">
      <c r="A4030" t="s">
        <v>1924</v>
      </c>
      <c r="B4030">
        <v>8.4</v>
      </c>
    </row>
    <row r="4031" spans="1:2">
      <c r="A4031" t="s">
        <v>7144</v>
      </c>
      <c r="B4031">
        <v>6.3</v>
      </c>
    </row>
    <row r="4032" spans="1:2">
      <c r="A4032" t="s">
        <v>1733</v>
      </c>
      <c r="B4032">
        <v>6.1</v>
      </c>
    </row>
    <row r="4033" spans="1:2">
      <c r="A4033" t="s">
        <v>2136</v>
      </c>
      <c r="B4033">
        <v>5</v>
      </c>
    </row>
    <row r="4034" spans="1:2">
      <c r="A4034" t="s">
        <v>5316</v>
      </c>
      <c r="B4034">
        <v>6.9</v>
      </c>
    </row>
    <row r="4035" spans="1:2">
      <c r="A4035" t="s">
        <v>19460</v>
      </c>
      <c r="B4035">
        <v>7.2</v>
      </c>
    </row>
    <row r="4036" spans="1:2">
      <c r="A4036" t="s">
        <v>3409</v>
      </c>
      <c r="B4036">
        <v>7.3</v>
      </c>
    </row>
    <row r="4037" spans="1:2">
      <c r="A4037" t="s">
        <v>1415</v>
      </c>
      <c r="B4037">
        <v>5.7</v>
      </c>
    </row>
    <row r="4038" spans="1:2">
      <c r="A4038" t="s">
        <v>4332</v>
      </c>
      <c r="B4038">
        <v>5</v>
      </c>
    </row>
    <row r="4039" spans="1:2">
      <c r="A4039" t="s">
        <v>1681</v>
      </c>
      <c r="B4039">
        <v>5.3</v>
      </c>
    </row>
    <row r="4040" spans="1:2">
      <c r="A4040" t="s">
        <v>19483</v>
      </c>
      <c r="B4040">
        <v>7.9</v>
      </c>
    </row>
    <row r="4041" spans="1:2">
      <c r="A4041" t="s">
        <v>13338</v>
      </c>
      <c r="B4041">
        <v>5</v>
      </c>
    </row>
    <row r="4042" spans="1:2">
      <c r="A4042" t="s">
        <v>1671</v>
      </c>
      <c r="B4042">
        <v>5.3</v>
      </c>
    </row>
    <row r="4043" spans="1:2">
      <c r="A4043" t="s">
        <v>3409</v>
      </c>
      <c r="B4043">
        <v>7.6</v>
      </c>
    </row>
    <row r="4044" spans="1:2">
      <c r="A4044" t="s">
        <v>4479</v>
      </c>
      <c r="B4044">
        <v>7.4</v>
      </c>
    </row>
    <row r="4045" spans="1:2">
      <c r="A4045" t="s">
        <v>1961</v>
      </c>
      <c r="B4045">
        <v>5.9</v>
      </c>
    </row>
    <row r="4046" spans="1:2">
      <c r="A4046" t="s">
        <v>5544</v>
      </c>
      <c r="B4046">
        <v>4.0999999999999996</v>
      </c>
    </row>
    <row r="4047" spans="1:2">
      <c r="A4047" t="s">
        <v>2527</v>
      </c>
      <c r="B4047">
        <v>6.7</v>
      </c>
    </row>
    <row r="4048" spans="1:2">
      <c r="A4048" t="s">
        <v>2683</v>
      </c>
      <c r="B4048">
        <v>5.8</v>
      </c>
    </row>
    <row r="4049" spans="1:2">
      <c r="A4049" t="s">
        <v>19525</v>
      </c>
      <c r="B4049">
        <v>6.2</v>
      </c>
    </row>
    <row r="4050" spans="1:2">
      <c r="A4050" t="s">
        <v>5544</v>
      </c>
      <c r="B4050">
        <v>5.3</v>
      </c>
    </row>
    <row r="4051" spans="1:2">
      <c r="A4051" t="s">
        <v>1671</v>
      </c>
      <c r="B4051">
        <v>3.3</v>
      </c>
    </row>
    <row r="4052" spans="1:2">
      <c r="A4052" t="s">
        <v>1671</v>
      </c>
      <c r="B4052">
        <v>6.2</v>
      </c>
    </row>
    <row r="4053" spans="1:2">
      <c r="A4053" t="s">
        <v>3409</v>
      </c>
      <c r="B4053">
        <v>5.9</v>
      </c>
    </row>
    <row r="4054" spans="1:2">
      <c r="A4054" t="s">
        <v>923</v>
      </c>
      <c r="B4054">
        <v>5.5</v>
      </c>
    </row>
    <row r="4055" spans="1:2">
      <c r="A4055" t="s">
        <v>1671</v>
      </c>
      <c r="B4055">
        <v>5.5</v>
      </c>
    </row>
    <row r="4056" spans="1:2">
      <c r="A4056" t="s">
        <v>1671</v>
      </c>
      <c r="B4056">
        <v>2.6</v>
      </c>
    </row>
    <row r="4057" spans="1:2">
      <c r="A4057" t="s">
        <v>3265</v>
      </c>
      <c r="B4057">
        <v>5.8</v>
      </c>
    </row>
    <row r="4058" spans="1:2">
      <c r="A4058" t="s">
        <v>1528</v>
      </c>
      <c r="B4058">
        <v>7.4</v>
      </c>
    </row>
    <row r="4059" spans="1:2">
      <c r="A4059" t="s">
        <v>1671</v>
      </c>
      <c r="B4059">
        <v>5.0999999999999996</v>
      </c>
    </row>
    <row r="4060" spans="1:2">
      <c r="A4060" t="s">
        <v>10413</v>
      </c>
      <c r="B4060">
        <v>5.2</v>
      </c>
    </row>
    <row r="4061" spans="1:2">
      <c r="A4061" t="s">
        <v>6132</v>
      </c>
      <c r="B4061">
        <v>4.8</v>
      </c>
    </row>
    <row r="4062" spans="1:2">
      <c r="A4062" t="s">
        <v>10413</v>
      </c>
      <c r="B4062">
        <v>3.9</v>
      </c>
    </row>
    <row r="4063" spans="1:2">
      <c r="A4063" t="s">
        <v>19598</v>
      </c>
      <c r="B4063">
        <v>6.2</v>
      </c>
    </row>
    <row r="4064" spans="1:2">
      <c r="A4064" t="s">
        <v>19604</v>
      </c>
      <c r="B4064">
        <v>6.2</v>
      </c>
    </row>
    <row r="4065" spans="1:2">
      <c r="A4065" t="s">
        <v>1415</v>
      </c>
      <c r="B4065">
        <v>5.9</v>
      </c>
    </row>
    <row r="4066" spans="1:2">
      <c r="A4066" t="s">
        <v>3409</v>
      </c>
      <c r="B4066">
        <v>8</v>
      </c>
    </row>
    <row r="4067" spans="1:2">
      <c r="A4067" t="s">
        <v>2527</v>
      </c>
      <c r="B4067">
        <v>7.3</v>
      </c>
    </row>
    <row r="4068" spans="1:2">
      <c r="A4068" t="s">
        <v>4556</v>
      </c>
      <c r="B4068">
        <v>4.9000000000000004</v>
      </c>
    </row>
    <row r="4069" spans="1:2">
      <c r="A4069" t="s">
        <v>1681</v>
      </c>
      <c r="B4069">
        <v>6.5</v>
      </c>
    </row>
    <row r="4070" spans="1:2">
      <c r="A4070" t="s">
        <v>6132</v>
      </c>
      <c r="B4070">
        <v>4.3</v>
      </c>
    </row>
    <row r="4071" spans="1:2">
      <c r="A4071" t="s">
        <v>67</v>
      </c>
      <c r="B4071">
        <v>6.4</v>
      </c>
    </row>
    <row r="4072" spans="1:2">
      <c r="A4072" t="s">
        <v>6403</v>
      </c>
      <c r="B4072">
        <v>6.8</v>
      </c>
    </row>
    <row r="4073" spans="1:2">
      <c r="A4073" t="s">
        <v>7499</v>
      </c>
      <c r="B4073">
        <v>6.1</v>
      </c>
    </row>
    <row r="4074" spans="1:2">
      <c r="A4074" t="s">
        <v>4904</v>
      </c>
      <c r="B4074">
        <v>4</v>
      </c>
    </row>
    <row r="4075" spans="1:2">
      <c r="A4075" t="s">
        <v>5579</v>
      </c>
      <c r="B4075">
        <v>7.4</v>
      </c>
    </row>
    <row r="4076" spans="1:2">
      <c r="A4076" t="s">
        <v>6545</v>
      </c>
      <c r="B4076">
        <v>8.3000000000000007</v>
      </c>
    </row>
    <row r="4077" spans="1:2">
      <c r="A4077" t="s">
        <v>6403</v>
      </c>
      <c r="B4077">
        <v>5.3</v>
      </c>
    </row>
    <row r="4078" spans="1:2">
      <c r="A4078" t="s">
        <v>9790</v>
      </c>
      <c r="B4078">
        <v>8.1</v>
      </c>
    </row>
    <row r="4079" spans="1:2">
      <c r="A4079" t="s">
        <v>1671</v>
      </c>
      <c r="B4079">
        <v>8</v>
      </c>
    </row>
    <row r="4080" spans="1:2">
      <c r="A4080" t="s">
        <v>6403</v>
      </c>
      <c r="B4080">
        <v>5.7</v>
      </c>
    </row>
    <row r="4081" spans="1:2">
      <c r="A4081" t="s">
        <v>1415</v>
      </c>
      <c r="B4081">
        <v>8.1999999999999993</v>
      </c>
    </row>
    <row r="4082" spans="1:2">
      <c r="A4082" t="s">
        <v>3409</v>
      </c>
      <c r="B4082">
        <v>7.1</v>
      </c>
    </row>
    <row r="4083" spans="1:2">
      <c r="A4083" t="s">
        <v>19704</v>
      </c>
      <c r="B4083">
        <v>7.4</v>
      </c>
    </row>
    <row r="4084" spans="1:2">
      <c r="A4084" t="s">
        <v>19711</v>
      </c>
      <c r="B4084">
        <v>6.6</v>
      </c>
    </row>
    <row r="4085" spans="1:2">
      <c r="A4085" t="s">
        <v>19719</v>
      </c>
      <c r="B4085">
        <v>5.7</v>
      </c>
    </row>
    <row r="4086" spans="1:2">
      <c r="A4086" t="s">
        <v>11648</v>
      </c>
      <c r="B4086">
        <v>6.9</v>
      </c>
    </row>
    <row r="4087" spans="1:2">
      <c r="A4087" t="s">
        <v>2527</v>
      </c>
      <c r="B4087">
        <v>7</v>
      </c>
    </row>
    <row r="4088" spans="1:2">
      <c r="A4088" t="s">
        <v>19736</v>
      </c>
      <c r="B4088">
        <v>7</v>
      </c>
    </row>
    <row r="4089" spans="1:2">
      <c r="A4089" t="s">
        <v>4485</v>
      </c>
      <c r="B4089">
        <v>7.8</v>
      </c>
    </row>
    <row r="4090" spans="1:2">
      <c r="A4090" t="s">
        <v>5544</v>
      </c>
      <c r="B4090">
        <v>5.9</v>
      </c>
    </row>
    <row r="4091" spans="1:2">
      <c r="A4091" t="s">
        <v>3409</v>
      </c>
      <c r="B4091">
        <v>7.4</v>
      </c>
    </row>
    <row r="4092" spans="1:2">
      <c r="A4092" t="s">
        <v>214</v>
      </c>
      <c r="B4092">
        <v>7.8</v>
      </c>
    </row>
    <row r="4093" spans="1:2">
      <c r="A4093" t="s">
        <v>3913</v>
      </c>
      <c r="B4093">
        <v>6</v>
      </c>
    </row>
    <row r="4094" spans="1:2">
      <c r="A4094" t="s">
        <v>19767</v>
      </c>
      <c r="B4094">
        <v>7.9</v>
      </c>
    </row>
    <row r="4095" spans="1:2">
      <c r="A4095" t="s">
        <v>4277</v>
      </c>
      <c r="B4095">
        <v>7.2</v>
      </c>
    </row>
    <row r="4096" spans="1:2">
      <c r="A4096" t="s">
        <v>1628</v>
      </c>
      <c r="B4096">
        <v>7.4</v>
      </c>
    </row>
    <row r="4097" spans="1:2">
      <c r="A4097" t="s">
        <v>5544</v>
      </c>
      <c r="B4097">
        <v>5.3</v>
      </c>
    </row>
    <row r="4098" spans="1:2">
      <c r="A4098" t="s">
        <v>11250</v>
      </c>
      <c r="B4098">
        <v>8.3000000000000007</v>
      </c>
    </row>
    <row r="4099" spans="1:2">
      <c r="A4099" t="s">
        <v>67</v>
      </c>
      <c r="B4099">
        <v>7.6</v>
      </c>
    </row>
    <row r="4100" spans="1:2">
      <c r="A4100" t="s">
        <v>2786</v>
      </c>
      <c r="B4100">
        <v>5.0999999999999996</v>
      </c>
    </row>
    <row r="4101" spans="1:2">
      <c r="A4101" t="s">
        <v>67</v>
      </c>
      <c r="B4101">
        <v>5.0999999999999996</v>
      </c>
    </row>
    <row r="4102" spans="1:2">
      <c r="A4102" t="s">
        <v>5510</v>
      </c>
      <c r="B4102">
        <v>6.9</v>
      </c>
    </row>
    <row r="4103" spans="1:2">
      <c r="A4103" t="s">
        <v>7048</v>
      </c>
      <c r="B4103">
        <v>4.5999999999999996</v>
      </c>
    </row>
    <row r="4104" spans="1:2">
      <c r="A4104" t="s">
        <v>647</v>
      </c>
      <c r="B4104">
        <v>6.3</v>
      </c>
    </row>
    <row r="4105" spans="1:2">
      <c r="A4105" t="s">
        <v>3409</v>
      </c>
      <c r="B4105">
        <v>7.9</v>
      </c>
    </row>
    <row r="4106" spans="1:2">
      <c r="A4106" t="s">
        <v>17534</v>
      </c>
      <c r="B4106">
        <v>6.7</v>
      </c>
    </row>
    <row r="4107" spans="1:2">
      <c r="A4107" t="s">
        <v>3409</v>
      </c>
      <c r="B4107">
        <v>7.1</v>
      </c>
    </row>
    <row r="4108" spans="1:2">
      <c r="A4108" t="s">
        <v>1415</v>
      </c>
      <c r="B4108">
        <v>7.6</v>
      </c>
    </row>
    <row r="4109" spans="1:2">
      <c r="A4109" t="s">
        <v>214</v>
      </c>
      <c r="B4109">
        <v>8.1</v>
      </c>
    </row>
    <row r="4110" spans="1:2">
      <c r="A4110" t="s">
        <v>19848</v>
      </c>
      <c r="B4110">
        <v>6.6</v>
      </c>
    </row>
    <row r="4111" spans="1:2">
      <c r="A4111" t="s">
        <v>3409</v>
      </c>
      <c r="B4111">
        <v>7</v>
      </c>
    </row>
    <row r="4112" spans="1:2">
      <c r="A4112" t="s">
        <v>1415</v>
      </c>
      <c r="B4112">
        <v>7.6</v>
      </c>
    </row>
    <row r="4113" spans="1:2">
      <c r="A4113" t="s">
        <v>3409</v>
      </c>
      <c r="B4113">
        <v>6.7</v>
      </c>
    </row>
    <row r="4114" spans="1:2">
      <c r="A4114" t="s">
        <v>19871</v>
      </c>
      <c r="B4114">
        <v>7.1</v>
      </c>
    </row>
    <row r="4115" spans="1:2">
      <c r="A4115" t="s">
        <v>214</v>
      </c>
      <c r="B4115">
        <v>7.6</v>
      </c>
    </row>
    <row r="4116" spans="1:2">
      <c r="A4116" t="s">
        <v>1415</v>
      </c>
      <c r="B4116">
        <v>7.1</v>
      </c>
    </row>
    <row r="4117" spans="1:2">
      <c r="A4117" t="s">
        <v>19886</v>
      </c>
      <c r="B4117">
        <v>7.1</v>
      </c>
    </row>
    <row r="4118" spans="1:2">
      <c r="A4118" t="s">
        <v>19892</v>
      </c>
      <c r="B4118">
        <v>7.7</v>
      </c>
    </row>
    <row r="4119" spans="1:2">
      <c r="A4119" t="s">
        <v>67</v>
      </c>
      <c r="B4119">
        <v>7.6</v>
      </c>
    </row>
    <row r="4120" spans="1:2">
      <c r="A4120" t="s">
        <v>3409</v>
      </c>
      <c r="B4120">
        <v>6.6</v>
      </c>
    </row>
    <row r="4121" spans="1:2">
      <c r="A4121" t="s">
        <v>3932</v>
      </c>
      <c r="B4121">
        <v>5.7</v>
      </c>
    </row>
    <row r="4122" spans="1:2">
      <c r="A4122" t="s">
        <v>67</v>
      </c>
      <c r="B4122">
        <v>7.1</v>
      </c>
    </row>
    <row r="4123" spans="1:2">
      <c r="A4123" t="s">
        <v>1415</v>
      </c>
      <c r="B4123">
        <v>6.2</v>
      </c>
    </row>
    <row r="4124" spans="1:2">
      <c r="A4124" t="s">
        <v>5544</v>
      </c>
      <c r="B4124">
        <v>6.1</v>
      </c>
    </row>
    <row r="4125" spans="1:2">
      <c r="A4125" t="s">
        <v>16384</v>
      </c>
      <c r="B4125">
        <v>5.9</v>
      </c>
    </row>
    <row r="4126" spans="1:2">
      <c r="A4126" t="s">
        <v>9193</v>
      </c>
      <c r="B4126">
        <v>6.8</v>
      </c>
    </row>
    <row r="4127" spans="1:2">
      <c r="A4127" t="s">
        <v>9105</v>
      </c>
      <c r="B4127">
        <v>5.8</v>
      </c>
    </row>
    <row r="4128" spans="1:2">
      <c r="A4128" t="s">
        <v>7579</v>
      </c>
      <c r="B4128">
        <v>5</v>
      </c>
    </row>
    <row r="4129" spans="1:2">
      <c r="A4129" t="s">
        <v>6403</v>
      </c>
      <c r="B4129">
        <v>6.3</v>
      </c>
    </row>
    <row r="4130" spans="1:2">
      <c r="A4130" t="s">
        <v>6519</v>
      </c>
      <c r="B4130">
        <v>6.8</v>
      </c>
    </row>
    <row r="4131" spans="1:2">
      <c r="A4131" t="s">
        <v>6132</v>
      </c>
      <c r="B4131">
        <v>5.0999999999999996</v>
      </c>
    </row>
    <row r="4132" spans="1:2">
      <c r="A4132" t="s">
        <v>1875</v>
      </c>
      <c r="B4132">
        <v>6.6</v>
      </c>
    </row>
    <row r="4133" spans="1:2">
      <c r="A4133" t="s">
        <v>1935</v>
      </c>
      <c r="B4133">
        <v>5</v>
      </c>
    </row>
    <row r="4134" spans="1:2">
      <c r="A4134" t="s">
        <v>1935</v>
      </c>
      <c r="B4134">
        <v>7.7</v>
      </c>
    </row>
    <row r="4135" spans="1:2">
      <c r="A4135" t="s">
        <v>5482</v>
      </c>
      <c r="B4135">
        <v>3.1</v>
      </c>
    </row>
    <row r="4136" spans="1:2">
      <c r="A4136" t="s">
        <v>5926</v>
      </c>
      <c r="B4136">
        <v>6.5</v>
      </c>
    </row>
    <row r="4137" spans="1:2">
      <c r="A4137" t="s">
        <v>18257</v>
      </c>
      <c r="B4137">
        <v>3.9</v>
      </c>
    </row>
    <row r="4138" spans="1:2">
      <c r="A4138" t="s">
        <v>3932</v>
      </c>
      <c r="B4138">
        <v>6.8</v>
      </c>
    </row>
    <row r="4139" spans="1:2">
      <c r="A4139" t="s">
        <v>12149</v>
      </c>
      <c r="B4139">
        <v>7</v>
      </c>
    </row>
    <row r="4140" spans="1:2">
      <c r="A4140" t="s">
        <v>3409</v>
      </c>
      <c r="B4140">
        <v>5.9</v>
      </c>
    </row>
    <row r="4141" spans="1:2">
      <c r="A4141" t="s">
        <v>10413</v>
      </c>
      <c r="B4141">
        <v>5.8</v>
      </c>
    </row>
    <row r="4142" spans="1:2">
      <c r="A4142" t="s">
        <v>829</v>
      </c>
      <c r="B4142">
        <v>7.3</v>
      </c>
    </row>
    <row r="4143" spans="1:2">
      <c r="A4143" t="s">
        <v>2752</v>
      </c>
      <c r="B4143">
        <v>7.8</v>
      </c>
    </row>
    <row r="4144" spans="1:2">
      <c r="A4144" t="s">
        <v>4075</v>
      </c>
      <c r="B4144">
        <v>6.9</v>
      </c>
    </row>
    <row r="4145" spans="1:2">
      <c r="A4145" t="s">
        <v>5544</v>
      </c>
      <c r="B4145">
        <v>5.7</v>
      </c>
    </row>
    <row r="4146" spans="1:2">
      <c r="A4146" t="s">
        <v>3030</v>
      </c>
      <c r="B4146">
        <v>4.7</v>
      </c>
    </row>
    <row r="4147" spans="1:2">
      <c r="A4147" t="s">
        <v>3409</v>
      </c>
      <c r="B4147">
        <v>5.9</v>
      </c>
    </row>
    <row r="4148" spans="1:2">
      <c r="A4148" t="s">
        <v>3409</v>
      </c>
      <c r="B4148">
        <v>5.9</v>
      </c>
    </row>
    <row r="4149" spans="1:2">
      <c r="A4149" t="s">
        <v>10413</v>
      </c>
      <c r="B4149">
        <v>4.3</v>
      </c>
    </row>
    <row r="4150" spans="1:2">
      <c r="A4150" t="s">
        <v>3409</v>
      </c>
      <c r="B4150">
        <v>7.5</v>
      </c>
    </row>
    <row r="4151" spans="1:2">
      <c r="A4151" t="s">
        <v>4075</v>
      </c>
      <c r="B4151">
        <v>4.8</v>
      </c>
    </row>
    <row r="4152" spans="1:2">
      <c r="A4152" t="s">
        <v>1415</v>
      </c>
      <c r="B4152">
        <v>5.8</v>
      </c>
    </row>
    <row r="4153" spans="1:2">
      <c r="A4153" t="s">
        <v>6545</v>
      </c>
      <c r="B4153">
        <v>5.3</v>
      </c>
    </row>
    <row r="4154" spans="1:2">
      <c r="A4154" t="s">
        <v>8536</v>
      </c>
      <c r="B4154">
        <v>6</v>
      </c>
    </row>
    <row r="4155" spans="1:2">
      <c r="A4155" t="s">
        <v>5605</v>
      </c>
      <c r="B4155">
        <v>8.1</v>
      </c>
    </row>
    <row r="4156" spans="1:2">
      <c r="A4156" t="s">
        <v>1726</v>
      </c>
      <c r="B4156">
        <v>7</v>
      </c>
    </row>
    <row r="4157" spans="1:2">
      <c r="A4157" t="s">
        <v>2527</v>
      </c>
      <c r="B4157">
        <v>7.6</v>
      </c>
    </row>
    <row r="4158" spans="1:2">
      <c r="A4158" t="s">
        <v>1935</v>
      </c>
      <c r="B4158">
        <v>7.2</v>
      </c>
    </row>
    <row r="4159" spans="1:2">
      <c r="A4159" t="s">
        <v>6403</v>
      </c>
      <c r="B4159">
        <v>7.5</v>
      </c>
    </row>
    <row r="4160" spans="1:2">
      <c r="A4160" t="s">
        <v>3409</v>
      </c>
      <c r="B4160">
        <v>6.3</v>
      </c>
    </row>
    <row r="4161" spans="1:2">
      <c r="A4161" t="s">
        <v>20101</v>
      </c>
      <c r="B4161">
        <v>6.7</v>
      </c>
    </row>
    <row r="4162" spans="1:2">
      <c r="A4162" t="s">
        <v>4332</v>
      </c>
      <c r="B4162">
        <v>4.8</v>
      </c>
    </row>
    <row r="4163" spans="1:2">
      <c r="A4163" t="s">
        <v>6038</v>
      </c>
      <c r="B4163">
        <v>5.5</v>
      </c>
    </row>
    <row r="4164" spans="1:2">
      <c r="A4164" t="s">
        <v>50</v>
      </c>
      <c r="B4164">
        <v>7.5</v>
      </c>
    </row>
    <row r="4165" spans="1:2">
      <c r="A4165" t="s">
        <v>20123</v>
      </c>
      <c r="B4165">
        <v>5.0999999999999996</v>
      </c>
    </row>
    <row r="4166" spans="1:2">
      <c r="A4166" t="s">
        <v>3082</v>
      </c>
      <c r="B4166">
        <v>7.4</v>
      </c>
    </row>
    <row r="4167" spans="1:2">
      <c r="A4167" t="s">
        <v>5482</v>
      </c>
      <c r="B4167">
        <v>7.3</v>
      </c>
    </row>
    <row r="4168" spans="1:2">
      <c r="A4168" t="s">
        <v>5103</v>
      </c>
      <c r="B4168">
        <v>6.9</v>
      </c>
    </row>
    <row r="4169" spans="1:2">
      <c r="A4169" t="s">
        <v>1671</v>
      </c>
      <c r="B4169">
        <v>6.8</v>
      </c>
    </row>
    <row r="4170" spans="1:2">
      <c r="A4170" t="s">
        <v>1935</v>
      </c>
      <c r="B4170">
        <v>8.4</v>
      </c>
    </row>
    <row r="4171" spans="1:2">
      <c r="A4171" t="s">
        <v>227</v>
      </c>
      <c r="B4171">
        <v>7.6</v>
      </c>
    </row>
    <row r="4172" spans="1:2">
      <c r="A4172" t="s">
        <v>2136</v>
      </c>
      <c r="B4172">
        <v>7.6</v>
      </c>
    </row>
    <row r="4173" spans="1:2">
      <c r="A4173" t="s">
        <v>15074</v>
      </c>
      <c r="B4173">
        <v>7.6</v>
      </c>
    </row>
    <row r="4174" spans="1:2">
      <c r="A4174" t="s">
        <v>6132</v>
      </c>
      <c r="B4174">
        <v>5.3</v>
      </c>
    </row>
    <row r="4175" spans="1:2">
      <c r="A4175" t="s">
        <v>4075</v>
      </c>
      <c r="B4175">
        <v>8.5</v>
      </c>
    </row>
    <row r="4176" spans="1:2">
      <c r="A4176" t="s">
        <v>3409</v>
      </c>
      <c r="B4176">
        <v>7</v>
      </c>
    </row>
    <row r="4177" spans="1:2">
      <c r="A4177" t="s">
        <v>3794</v>
      </c>
      <c r="B4177">
        <v>8</v>
      </c>
    </row>
    <row r="4178" spans="1:2">
      <c r="A4178" t="s">
        <v>20189</v>
      </c>
      <c r="B4178">
        <v>7.1</v>
      </c>
    </row>
    <row r="4179" spans="1:2">
      <c r="A4179" t="s">
        <v>20197</v>
      </c>
      <c r="B4179">
        <v>7.8</v>
      </c>
    </row>
    <row r="4180" spans="1:2">
      <c r="A4180" t="s">
        <v>2527</v>
      </c>
      <c r="B4180">
        <v>7.2</v>
      </c>
    </row>
    <row r="4181" spans="1:2">
      <c r="A4181" t="s">
        <v>4167</v>
      </c>
      <c r="B4181">
        <v>7.5</v>
      </c>
    </row>
    <row r="4182" spans="1:2">
      <c r="A4182" t="s">
        <v>214</v>
      </c>
      <c r="B4182">
        <v>8</v>
      </c>
    </row>
    <row r="4183" spans="1:2">
      <c r="A4183" t="s">
        <v>4075</v>
      </c>
      <c r="B4183">
        <v>8.1</v>
      </c>
    </row>
    <row r="4184" spans="1:2">
      <c r="A4184" t="s">
        <v>3409</v>
      </c>
      <c r="B4184">
        <v>6.8</v>
      </c>
    </row>
    <row r="4185" spans="1:2">
      <c r="A4185" t="s">
        <v>214</v>
      </c>
      <c r="B4185">
        <v>7.4</v>
      </c>
    </row>
    <row r="4186" spans="1:2">
      <c r="A4186" t="s">
        <v>3409</v>
      </c>
      <c r="B4186">
        <v>7.2</v>
      </c>
    </row>
    <row r="4187" spans="1:2">
      <c r="A4187" t="s">
        <v>20239</v>
      </c>
      <c r="B4187">
        <v>8.1</v>
      </c>
    </row>
    <row r="4188" spans="1:2">
      <c r="A4188" t="s">
        <v>2850</v>
      </c>
      <c r="B4188">
        <v>7</v>
      </c>
    </row>
    <row r="4189" spans="1:2">
      <c r="A4189" t="s">
        <v>2527</v>
      </c>
      <c r="B4189">
        <v>7.4</v>
      </c>
    </row>
    <row r="4190" spans="1:2">
      <c r="A4190" t="s">
        <v>20255</v>
      </c>
      <c r="B4190">
        <v>8.3000000000000007</v>
      </c>
    </row>
    <row r="4191" spans="1:2">
      <c r="A4191" t="s">
        <v>7837</v>
      </c>
      <c r="B4191">
        <v>6.1</v>
      </c>
    </row>
    <row r="4192" spans="1:2">
      <c r="A4192" t="s">
        <v>464</v>
      </c>
      <c r="B4192">
        <v>7.5</v>
      </c>
    </row>
    <row r="4193" spans="1:2">
      <c r="A4193" t="s">
        <v>464</v>
      </c>
      <c r="B4193">
        <v>7</v>
      </c>
    </row>
    <row r="4194" spans="1:2">
      <c r="A4194" t="s">
        <v>2125</v>
      </c>
      <c r="B4194">
        <v>5.3</v>
      </c>
    </row>
    <row r="4195" spans="1:2">
      <c r="A4195" t="s">
        <v>1681</v>
      </c>
      <c r="B4195">
        <v>4.7</v>
      </c>
    </row>
    <row r="4196" spans="1:2">
      <c r="A4196" t="s">
        <v>3030</v>
      </c>
      <c r="B4196">
        <v>5.7</v>
      </c>
    </row>
    <row r="4197" spans="1:2">
      <c r="A4197" t="s">
        <v>1671</v>
      </c>
      <c r="B4197">
        <v>8.1</v>
      </c>
    </row>
    <row r="4198" spans="1:2">
      <c r="A4198" t="s">
        <v>1415</v>
      </c>
      <c r="B4198">
        <v>6.5</v>
      </c>
    </row>
    <row r="4199" spans="1:2">
      <c r="A4199" t="s">
        <v>20297</v>
      </c>
      <c r="B4199">
        <v>8</v>
      </c>
    </row>
    <row r="4200" spans="1:2">
      <c r="A4200" t="s">
        <v>953</v>
      </c>
      <c r="B4200">
        <v>3.3</v>
      </c>
    </row>
    <row r="4201" spans="1:2">
      <c r="A4201" t="s">
        <v>20311</v>
      </c>
      <c r="B4201">
        <v>8.3000000000000007</v>
      </c>
    </row>
    <row r="4202" spans="1:2">
      <c r="A4202" t="s">
        <v>214</v>
      </c>
      <c r="B4202">
        <v>6.9</v>
      </c>
    </row>
    <row r="4203" spans="1:2">
      <c r="A4203" t="s">
        <v>1415</v>
      </c>
      <c r="B4203">
        <v>7.3</v>
      </c>
    </row>
    <row r="4204" spans="1:2">
      <c r="A4204" t="s">
        <v>20327</v>
      </c>
      <c r="B4204">
        <v>8.1</v>
      </c>
    </row>
    <row r="4205" spans="1:2">
      <c r="A4205" t="s">
        <v>1765</v>
      </c>
      <c r="B4205">
        <v>6.5</v>
      </c>
    </row>
    <row r="4206" spans="1:2">
      <c r="A4206" t="s">
        <v>20337</v>
      </c>
      <c r="B4206">
        <v>6.8</v>
      </c>
    </row>
    <row r="4207" spans="1:2">
      <c r="A4207" t="s">
        <v>4824</v>
      </c>
      <c r="B4207">
        <v>7.3</v>
      </c>
    </row>
    <row r="4208" spans="1:2">
      <c r="A4208" t="s">
        <v>2527</v>
      </c>
      <c r="B4208">
        <v>6.4</v>
      </c>
    </row>
    <row r="4209" spans="1:2">
      <c r="A4209" t="s">
        <v>1671</v>
      </c>
      <c r="B4209">
        <v>4.5999999999999996</v>
      </c>
    </row>
    <row r="4210" spans="1:2">
      <c r="A4210" t="s">
        <v>5598</v>
      </c>
      <c r="B4210">
        <v>6.5</v>
      </c>
    </row>
    <row r="4211" spans="1:2">
      <c r="A4211" t="s">
        <v>2527</v>
      </c>
      <c r="B4211">
        <v>7</v>
      </c>
    </row>
    <row r="4212" spans="1:2">
      <c r="A4212" t="s">
        <v>8066</v>
      </c>
      <c r="B4212">
        <v>5.4</v>
      </c>
    </row>
    <row r="4213" spans="1:2">
      <c r="A4213" t="s">
        <v>20374</v>
      </c>
      <c r="B4213">
        <v>6.7</v>
      </c>
    </row>
    <row r="4214" spans="1:2">
      <c r="A4214" t="s">
        <v>3103</v>
      </c>
      <c r="B4214">
        <v>2.8</v>
      </c>
    </row>
    <row r="4215" spans="1:2">
      <c r="A4215" t="s">
        <v>20387</v>
      </c>
      <c r="B4215">
        <v>7.4</v>
      </c>
    </row>
    <row r="4216" spans="1:2">
      <c r="A4216" t="s">
        <v>2527</v>
      </c>
      <c r="B4216">
        <v>5.8</v>
      </c>
    </row>
    <row r="4217" spans="1:2">
      <c r="A4217" t="s">
        <v>4479</v>
      </c>
      <c r="B4217">
        <v>7.1</v>
      </c>
    </row>
    <row r="4218" spans="1:2">
      <c r="A4218" t="s">
        <v>3409</v>
      </c>
      <c r="B4218">
        <v>4.5</v>
      </c>
    </row>
    <row r="4219" spans="1:2">
      <c r="A4219" t="s">
        <v>2256</v>
      </c>
      <c r="B4219">
        <v>7.9</v>
      </c>
    </row>
    <row r="4220" spans="1:2">
      <c r="A4220" t="s">
        <v>20409</v>
      </c>
      <c r="B4220">
        <v>5.3</v>
      </c>
    </row>
    <row r="4221" spans="1:2">
      <c r="A4221" t="s">
        <v>1935</v>
      </c>
      <c r="B4221">
        <v>5.4</v>
      </c>
    </row>
    <row r="4222" spans="1:2">
      <c r="A4222" t="s">
        <v>200</v>
      </c>
      <c r="B4222">
        <v>4.8</v>
      </c>
    </row>
    <row r="4223" spans="1:2">
      <c r="A4223" t="s">
        <v>3464</v>
      </c>
      <c r="B4223">
        <v>5.9</v>
      </c>
    </row>
    <row r="4224" spans="1:2">
      <c r="A4224" t="s">
        <v>3409</v>
      </c>
      <c r="B4224">
        <v>6.2</v>
      </c>
    </row>
    <row r="4225" spans="1:2">
      <c r="A4225" t="s">
        <v>20434</v>
      </c>
      <c r="B4225">
        <v>5.9</v>
      </c>
    </row>
    <row r="4226" spans="1:2">
      <c r="A4226" t="s">
        <v>214</v>
      </c>
      <c r="B4226">
        <v>6.6</v>
      </c>
    </row>
    <row r="4227" spans="1:2">
      <c r="A4227" t="s">
        <v>3409</v>
      </c>
      <c r="B4227">
        <v>6.6</v>
      </c>
    </row>
    <row r="4228" spans="1:2">
      <c r="A4228" t="s">
        <v>17529</v>
      </c>
      <c r="B4228">
        <v>6</v>
      </c>
    </row>
    <row r="4229" spans="1:2">
      <c r="A4229" t="s">
        <v>5544</v>
      </c>
      <c r="B4229">
        <v>6.8</v>
      </c>
    </row>
    <row r="4230" spans="1:2">
      <c r="A4230" t="s">
        <v>10413</v>
      </c>
      <c r="B4230">
        <v>5.4</v>
      </c>
    </row>
    <row r="4231" spans="1:2">
      <c r="A4231" t="s">
        <v>20464</v>
      </c>
      <c r="B4231">
        <v>5.2</v>
      </c>
    </row>
    <row r="4232" spans="1:2">
      <c r="A4232" t="s">
        <v>15140</v>
      </c>
      <c r="B4232">
        <v>7.8</v>
      </c>
    </row>
    <row r="4233" spans="1:2">
      <c r="A4233" t="s">
        <v>2125</v>
      </c>
      <c r="B4233">
        <v>6.4</v>
      </c>
    </row>
    <row r="4234" spans="1:2">
      <c r="A4234" t="s">
        <v>6403</v>
      </c>
      <c r="B4234">
        <v>6.1</v>
      </c>
    </row>
    <row r="4235" spans="1:2">
      <c r="A4235" t="s">
        <v>7579</v>
      </c>
      <c r="B4235">
        <v>5.7</v>
      </c>
    </row>
    <row r="4236" spans="1:2">
      <c r="A4236" t="s">
        <v>2348</v>
      </c>
      <c r="B4236">
        <v>5.5</v>
      </c>
    </row>
    <row r="4237" spans="1:2">
      <c r="A4237" t="s">
        <v>67</v>
      </c>
      <c r="B4237">
        <v>7.4</v>
      </c>
    </row>
    <row r="4238" spans="1:2">
      <c r="A4238" t="s">
        <v>1671</v>
      </c>
      <c r="B4238">
        <v>7.1</v>
      </c>
    </row>
    <row r="4239" spans="1:2">
      <c r="A4239" t="s">
        <v>10413</v>
      </c>
      <c r="B4239">
        <v>3.9</v>
      </c>
    </row>
    <row r="4240" spans="1:2">
      <c r="A4240" t="s">
        <v>464</v>
      </c>
      <c r="B4240">
        <v>4.5999999999999996</v>
      </c>
    </row>
    <row r="4241" spans="1:2">
      <c r="A4241" t="s">
        <v>2527</v>
      </c>
      <c r="B4241">
        <v>7.3</v>
      </c>
    </row>
    <row r="4242" spans="1:2">
      <c r="A4242" t="s">
        <v>20523</v>
      </c>
      <c r="B4242">
        <v>7.7</v>
      </c>
    </row>
    <row r="4243" spans="1:2">
      <c r="A4243" t="s">
        <v>5544</v>
      </c>
      <c r="B4243">
        <v>4.9000000000000004</v>
      </c>
    </row>
    <row r="4244" spans="1:2">
      <c r="A4244" t="s">
        <v>1935</v>
      </c>
      <c r="B4244">
        <v>6.3</v>
      </c>
    </row>
    <row r="4245" spans="1:2">
      <c r="A4245" t="s">
        <v>9193</v>
      </c>
      <c r="B4245">
        <v>6.1</v>
      </c>
    </row>
    <row r="4246" spans="1:2">
      <c r="A4246" t="s">
        <v>1671</v>
      </c>
      <c r="B4246">
        <v>6.6</v>
      </c>
    </row>
    <row r="4247" spans="1:2">
      <c r="A4247" t="s">
        <v>20546</v>
      </c>
      <c r="B4247">
        <v>5.7</v>
      </c>
    </row>
    <row r="4248" spans="1:2">
      <c r="A4248" t="s">
        <v>2527</v>
      </c>
      <c r="B4248">
        <v>5.6</v>
      </c>
    </row>
    <row r="4249" spans="1:2">
      <c r="A4249" t="s">
        <v>5103</v>
      </c>
      <c r="B4249">
        <v>6</v>
      </c>
    </row>
    <row r="4250" spans="1:2">
      <c r="A4250" t="s">
        <v>2527</v>
      </c>
      <c r="B4250">
        <v>5.7</v>
      </c>
    </row>
    <row r="4251" spans="1:2">
      <c r="A4251" t="s">
        <v>5926</v>
      </c>
      <c r="B4251">
        <v>7</v>
      </c>
    </row>
    <row r="4252" spans="1:2">
      <c r="A4252" t="s">
        <v>67</v>
      </c>
      <c r="B4252">
        <v>5.3</v>
      </c>
    </row>
    <row r="4253" spans="1:2">
      <c r="A4253" t="s">
        <v>20579</v>
      </c>
      <c r="B4253">
        <v>4.4000000000000004</v>
      </c>
    </row>
    <row r="4254" spans="1:2">
      <c r="A4254" t="s">
        <v>7579</v>
      </c>
      <c r="B4254">
        <v>3.4</v>
      </c>
    </row>
    <row r="4255" spans="1:2">
      <c r="A4255" t="s">
        <v>6132</v>
      </c>
      <c r="B4255">
        <v>4.5</v>
      </c>
    </row>
    <row r="4256" spans="1:2">
      <c r="A4256" t="s">
        <v>10413</v>
      </c>
      <c r="B4256">
        <v>3.4</v>
      </c>
    </row>
    <row r="4257" spans="1:2">
      <c r="A4257" t="s">
        <v>1935</v>
      </c>
      <c r="B4257">
        <v>7.1</v>
      </c>
    </row>
    <row r="4258" spans="1:2">
      <c r="A4258" t="s">
        <v>5324</v>
      </c>
      <c r="B4258">
        <v>6.4</v>
      </c>
    </row>
    <row r="4259" spans="1:2">
      <c r="A4259" t="s">
        <v>59</v>
      </c>
      <c r="B4259">
        <v>5.2</v>
      </c>
    </row>
    <row r="4260" spans="1:2">
      <c r="A4260" t="s">
        <v>1924</v>
      </c>
      <c r="B4260">
        <v>7</v>
      </c>
    </row>
    <row r="4261" spans="1:2">
      <c r="A4261" t="s">
        <v>1415</v>
      </c>
      <c r="B4261">
        <v>7.3</v>
      </c>
    </row>
    <row r="4262" spans="1:2">
      <c r="A4262" t="s">
        <v>20623</v>
      </c>
      <c r="B4262">
        <v>8.1</v>
      </c>
    </row>
    <row r="4263" spans="1:2">
      <c r="A4263" t="s">
        <v>3409</v>
      </c>
      <c r="B4263">
        <v>5.8</v>
      </c>
    </row>
    <row r="4264" spans="1:2">
      <c r="A4264" t="s">
        <v>18257</v>
      </c>
      <c r="B4264">
        <v>6.4</v>
      </c>
    </row>
    <row r="4265" spans="1:2">
      <c r="A4265" t="s">
        <v>20639</v>
      </c>
      <c r="B4265">
        <v>7.8</v>
      </c>
    </row>
    <row r="4266" spans="1:2">
      <c r="A4266" t="s">
        <v>3409</v>
      </c>
      <c r="B4266">
        <v>6.3</v>
      </c>
    </row>
    <row r="4267" spans="1:2">
      <c r="A4267" t="s">
        <v>3409</v>
      </c>
      <c r="B4267">
        <v>7.2</v>
      </c>
    </row>
    <row r="4268" spans="1:2">
      <c r="A4268" t="s">
        <v>4384</v>
      </c>
      <c r="B4268">
        <v>5.6</v>
      </c>
    </row>
    <row r="4269" spans="1:2">
      <c r="A4269" t="s">
        <v>4296</v>
      </c>
      <c r="B4269">
        <v>7.2</v>
      </c>
    </row>
    <row r="4270" spans="1:2">
      <c r="A4270" t="s">
        <v>3409</v>
      </c>
      <c r="B4270">
        <v>8</v>
      </c>
    </row>
    <row r="4271" spans="1:2">
      <c r="A4271" t="s">
        <v>1671</v>
      </c>
      <c r="B4271">
        <v>8.5</v>
      </c>
    </row>
    <row r="4272" spans="1:2">
      <c r="A4272" t="s">
        <v>214</v>
      </c>
      <c r="B4272">
        <v>6.8</v>
      </c>
    </row>
    <row r="4273" spans="1:2">
      <c r="A4273" t="s">
        <v>5324</v>
      </c>
      <c r="B4273">
        <v>7.3</v>
      </c>
    </row>
    <row r="4274" spans="1:2">
      <c r="A4274" t="s">
        <v>647</v>
      </c>
      <c r="B4274">
        <v>5.5</v>
      </c>
    </row>
    <row r="4275" spans="1:2">
      <c r="A4275" t="s">
        <v>6199</v>
      </c>
      <c r="B4275">
        <v>7.3</v>
      </c>
    </row>
    <row r="4276" spans="1:2">
      <c r="A4276" t="s">
        <v>3409</v>
      </c>
      <c r="B4276">
        <v>6.3</v>
      </c>
    </row>
    <row r="4277" spans="1:2">
      <c r="A4277" t="s">
        <v>1681</v>
      </c>
      <c r="B4277">
        <v>5.0999999999999996</v>
      </c>
    </row>
    <row r="4278" spans="1:2">
      <c r="A4278" t="s">
        <v>17534</v>
      </c>
      <c r="B4278">
        <v>6.6</v>
      </c>
    </row>
    <row r="4279" spans="1:2">
      <c r="A4279" t="s">
        <v>7579</v>
      </c>
      <c r="B4279">
        <v>6.1</v>
      </c>
    </row>
    <row r="4280" spans="1:2">
      <c r="A4280" t="s">
        <v>7043</v>
      </c>
      <c r="B4280">
        <v>7.5</v>
      </c>
    </row>
    <row r="4281" spans="1:2">
      <c r="A4281" t="s">
        <v>15011</v>
      </c>
      <c r="B4281">
        <v>7</v>
      </c>
    </row>
    <row r="4282" spans="1:2">
      <c r="A4282" t="s">
        <v>20724</v>
      </c>
      <c r="B4282">
        <v>7.2</v>
      </c>
    </row>
    <row r="4283" spans="1:2">
      <c r="A4283" t="s">
        <v>5544</v>
      </c>
      <c r="B4283">
        <v>5.3</v>
      </c>
    </row>
    <row r="4284" spans="1:2">
      <c r="A4284" t="s">
        <v>12838</v>
      </c>
      <c r="B4284">
        <v>8.6999999999999993</v>
      </c>
    </row>
    <row r="4285" spans="1:2">
      <c r="A4285" t="s">
        <v>647</v>
      </c>
      <c r="B4285">
        <v>3.4</v>
      </c>
    </row>
    <row r="4286" spans="1:2">
      <c r="A4286" t="s">
        <v>2527</v>
      </c>
      <c r="B4286">
        <v>5.4</v>
      </c>
    </row>
    <row r="4287" spans="1:2">
      <c r="A4287" t="s">
        <v>1935</v>
      </c>
      <c r="B4287">
        <v>7.8</v>
      </c>
    </row>
    <row r="4288" spans="1:2">
      <c r="A4288" t="s">
        <v>11575</v>
      </c>
      <c r="B4288">
        <v>6.7</v>
      </c>
    </row>
    <row r="4289" spans="1:2">
      <c r="A4289" t="s">
        <v>9353</v>
      </c>
      <c r="B4289">
        <v>4.7</v>
      </c>
    </row>
    <row r="4290" spans="1:2">
      <c r="A4290" t="s">
        <v>6403</v>
      </c>
      <c r="B4290">
        <v>6.3</v>
      </c>
    </row>
    <row r="4291" spans="1:2">
      <c r="A4291" t="s">
        <v>7043</v>
      </c>
      <c r="B4291">
        <v>7.4</v>
      </c>
    </row>
    <row r="4292" spans="1:2">
      <c r="A4292" t="s">
        <v>647</v>
      </c>
      <c r="B4292">
        <v>6.1</v>
      </c>
    </row>
    <row r="4293" spans="1:2">
      <c r="A4293" t="s">
        <v>1935</v>
      </c>
      <c r="B4293">
        <v>7.5</v>
      </c>
    </row>
    <row r="4294" spans="1:2">
      <c r="A4294" t="s">
        <v>5544</v>
      </c>
      <c r="B4294">
        <v>6.3</v>
      </c>
    </row>
    <row r="4295" spans="1:2">
      <c r="A4295" t="s">
        <v>4262</v>
      </c>
      <c r="B4295">
        <v>6.3</v>
      </c>
    </row>
    <row r="4296" spans="1:2">
      <c r="A4296" t="s">
        <v>214</v>
      </c>
      <c r="B4296">
        <v>6.8</v>
      </c>
    </row>
    <row r="4297" spans="1:2">
      <c r="A4297" t="s">
        <v>214</v>
      </c>
      <c r="B4297">
        <v>7.8</v>
      </c>
    </row>
    <row r="4298" spans="1:2">
      <c r="A4298" t="s">
        <v>214</v>
      </c>
      <c r="B4298">
        <v>6.9</v>
      </c>
    </row>
    <row r="4299" spans="1:2">
      <c r="A4299" t="s">
        <v>1415</v>
      </c>
      <c r="B4299">
        <v>8</v>
      </c>
    </row>
    <row r="4300" spans="1:2">
      <c r="A4300" t="s">
        <v>5605</v>
      </c>
      <c r="B4300">
        <v>7.8</v>
      </c>
    </row>
    <row r="4301" spans="1:2">
      <c r="A4301" t="s">
        <v>15011</v>
      </c>
      <c r="B4301">
        <v>7.4</v>
      </c>
    </row>
    <row r="4302" spans="1:2">
      <c r="A4302" t="s">
        <v>6199</v>
      </c>
      <c r="B4302">
        <v>6.1</v>
      </c>
    </row>
    <row r="4303" spans="1:2">
      <c r="A4303" t="s">
        <v>2527</v>
      </c>
      <c r="B4303">
        <v>4.3</v>
      </c>
    </row>
    <row r="4304" spans="1:2">
      <c r="A4304" t="s">
        <v>2125</v>
      </c>
      <c r="B4304">
        <v>3.5</v>
      </c>
    </row>
    <row r="4305" spans="1:2">
      <c r="A4305" t="s">
        <v>1415</v>
      </c>
      <c r="B4305">
        <v>7.2</v>
      </c>
    </row>
    <row r="4306" spans="1:2">
      <c r="A4306" t="s">
        <v>5544</v>
      </c>
      <c r="B4306">
        <v>4.7</v>
      </c>
    </row>
    <row r="4307" spans="1:2">
      <c r="A4307" t="s">
        <v>1415</v>
      </c>
      <c r="B4307">
        <v>7.3</v>
      </c>
    </row>
    <row r="4308" spans="1:2">
      <c r="A4308" t="s">
        <v>1924</v>
      </c>
      <c r="B4308">
        <v>7.9</v>
      </c>
    </row>
    <row r="4309" spans="1:2">
      <c r="A4309" t="s">
        <v>19711</v>
      </c>
      <c r="B4309">
        <v>5.0999999999999996</v>
      </c>
    </row>
    <row r="4310" spans="1:2">
      <c r="A4310" t="s">
        <v>4824</v>
      </c>
      <c r="B4310">
        <v>7.2</v>
      </c>
    </row>
    <row r="4311" spans="1:2">
      <c r="A4311" t="s">
        <v>8060</v>
      </c>
      <c r="B4311">
        <v>5.4</v>
      </c>
    </row>
    <row r="4312" spans="1:2">
      <c r="A4312" t="s">
        <v>6403</v>
      </c>
      <c r="B4312">
        <v>3.7</v>
      </c>
    </row>
    <row r="4313" spans="1:2">
      <c r="A4313" t="s">
        <v>1415</v>
      </c>
      <c r="B4313">
        <v>7.1</v>
      </c>
    </row>
    <row r="4314" spans="1:2">
      <c r="A4314" t="s">
        <v>7123</v>
      </c>
      <c r="B4314">
        <v>6.8</v>
      </c>
    </row>
    <row r="4315" spans="1:2">
      <c r="A4315" t="s">
        <v>2527</v>
      </c>
      <c r="B4315">
        <v>8.1999999999999993</v>
      </c>
    </row>
    <row r="4316" spans="1:2">
      <c r="A4316" t="s">
        <v>3409</v>
      </c>
      <c r="B4316">
        <v>7</v>
      </c>
    </row>
    <row r="4317" spans="1:2">
      <c r="A4317" t="s">
        <v>2527</v>
      </c>
      <c r="B4317">
        <v>7.4</v>
      </c>
    </row>
    <row r="4318" spans="1:2">
      <c r="A4318" t="s">
        <v>1415</v>
      </c>
      <c r="B4318">
        <v>6.7</v>
      </c>
    </row>
    <row r="4319" spans="1:2">
      <c r="A4319" t="s">
        <v>1325</v>
      </c>
      <c r="B4319">
        <v>9.1</v>
      </c>
    </row>
    <row r="4320" spans="1:2">
      <c r="A4320" t="s">
        <v>20916</v>
      </c>
      <c r="B4320">
        <v>7.6</v>
      </c>
    </row>
    <row r="4321" spans="1:2">
      <c r="A4321" t="s">
        <v>3831</v>
      </c>
      <c r="B4321">
        <v>7.2</v>
      </c>
    </row>
    <row r="4322" spans="1:2">
      <c r="A4322" t="s">
        <v>3124</v>
      </c>
      <c r="B4322">
        <v>7.5</v>
      </c>
    </row>
    <row r="4323" spans="1:2">
      <c r="A4323" t="s">
        <v>2664</v>
      </c>
      <c r="B4323">
        <v>6.8</v>
      </c>
    </row>
    <row r="4324" spans="1:2">
      <c r="A4324" t="s">
        <v>20933</v>
      </c>
      <c r="B4324">
        <v>6.9</v>
      </c>
    </row>
    <row r="4325" spans="1:2">
      <c r="A4325" t="s">
        <v>2125</v>
      </c>
      <c r="B4325">
        <v>7.9</v>
      </c>
    </row>
    <row r="4326" spans="1:2">
      <c r="A4326" t="s">
        <v>20311</v>
      </c>
      <c r="B4326">
        <v>7.6</v>
      </c>
    </row>
    <row r="4327" spans="1:2">
      <c r="A4327" t="s">
        <v>3409</v>
      </c>
      <c r="B4327">
        <v>6.7</v>
      </c>
    </row>
    <row r="4328" spans="1:2">
      <c r="A4328" t="s">
        <v>1681</v>
      </c>
      <c r="B4328">
        <v>5.8</v>
      </c>
    </row>
    <row r="4329" spans="1:2">
      <c r="A4329" t="s">
        <v>2125</v>
      </c>
      <c r="B4329">
        <v>6.5</v>
      </c>
    </row>
    <row r="4330" spans="1:2">
      <c r="A4330" t="s">
        <v>3409</v>
      </c>
      <c r="B4330">
        <v>7.2</v>
      </c>
    </row>
    <row r="4331" spans="1:2">
      <c r="A4331" t="s">
        <v>214</v>
      </c>
      <c r="B4331">
        <v>6.9</v>
      </c>
    </row>
    <row r="4332" spans="1:2">
      <c r="A4332" t="s">
        <v>4904</v>
      </c>
      <c r="B4332">
        <v>5.5</v>
      </c>
    </row>
    <row r="4333" spans="1:2">
      <c r="A4333" t="s">
        <v>5103</v>
      </c>
      <c r="B4333">
        <v>6.5</v>
      </c>
    </row>
    <row r="4334" spans="1:2">
      <c r="A4334" t="s">
        <v>1681</v>
      </c>
      <c r="B4334">
        <v>6.2</v>
      </c>
    </row>
    <row r="4335" spans="1:2">
      <c r="A4335" t="s">
        <v>7144</v>
      </c>
      <c r="B4335">
        <v>6.7</v>
      </c>
    </row>
    <row r="4336" spans="1:2">
      <c r="A4336" t="s">
        <v>7579</v>
      </c>
      <c r="B4336">
        <v>5.7</v>
      </c>
    </row>
    <row r="4337" spans="1:2">
      <c r="A4337" t="s">
        <v>3932</v>
      </c>
      <c r="B4337">
        <v>8.6</v>
      </c>
    </row>
    <row r="4338" spans="1:2">
      <c r="A4338" t="s">
        <v>3409</v>
      </c>
      <c r="B4338">
        <v>6.5</v>
      </c>
    </row>
    <row r="4339" spans="1:2">
      <c r="A4339" t="s">
        <v>2786</v>
      </c>
      <c r="B4339">
        <v>6.3</v>
      </c>
    </row>
    <row r="4340" spans="1:2">
      <c r="A4340" t="s">
        <v>2527</v>
      </c>
      <c r="B4340">
        <v>4.3</v>
      </c>
    </row>
    <row r="4341" spans="1:2">
      <c r="A4341" t="s">
        <v>1671</v>
      </c>
      <c r="B4341">
        <v>6.1</v>
      </c>
    </row>
    <row r="4342" spans="1:2">
      <c r="A4342" t="s">
        <v>7837</v>
      </c>
      <c r="B4342">
        <v>6</v>
      </c>
    </row>
    <row r="4343" spans="1:2">
      <c r="A4343" t="s">
        <v>3396</v>
      </c>
      <c r="B4343">
        <v>5.8</v>
      </c>
    </row>
    <row r="4344" spans="1:2">
      <c r="A4344" t="s">
        <v>7406</v>
      </c>
      <c r="B4344">
        <v>6.7</v>
      </c>
    </row>
    <row r="4345" spans="1:2">
      <c r="A4345" t="s">
        <v>3409</v>
      </c>
      <c r="B4345">
        <v>6.7</v>
      </c>
    </row>
    <row r="4346" spans="1:2">
      <c r="A4346" t="s">
        <v>1415</v>
      </c>
      <c r="B4346">
        <v>7.6</v>
      </c>
    </row>
    <row r="4347" spans="1:2">
      <c r="A4347" t="s">
        <v>895</v>
      </c>
      <c r="B4347">
        <v>5.0999999999999996</v>
      </c>
    </row>
    <row r="4348" spans="1:2">
      <c r="A4348" t="s">
        <v>18652</v>
      </c>
      <c r="B4348">
        <v>6.8</v>
      </c>
    </row>
    <row r="4349" spans="1:2">
      <c r="A4349" t="s">
        <v>67</v>
      </c>
      <c r="B4349">
        <v>6.8</v>
      </c>
    </row>
    <row r="4350" spans="1:2">
      <c r="A4350" t="s">
        <v>687</v>
      </c>
      <c r="B4350">
        <v>6.8</v>
      </c>
    </row>
    <row r="4351" spans="1:2">
      <c r="A4351" t="s">
        <v>2527</v>
      </c>
      <c r="B4351">
        <v>6.3</v>
      </c>
    </row>
    <row r="4352" spans="1:2">
      <c r="A4352" t="s">
        <v>2527</v>
      </c>
      <c r="B4352">
        <v>7.1</v>
      </c>
    </row>
    <row r="4353" spans="1:2">
      <c r="A4353" t="s">
        <v>12332</v>
      </c>
      <c r="B4353">
        <v>2.8</v>
      </c>
    </row>
    <row r="4354" spans="1:2">
      <c r="A4354" t="s">
        <v>3932</v>
      </c>
      <c r="B4354">
        <v>8.1999999999999993</v>
      </c>
    </row>
    <row r="4355" spans="1:2">
      <c r="A4355" t="s">
        <v>334</v>
      </c>
      <c r="B4355">
        <v>3.1</v>
      </c>
    </row>
    <row r="4356" spans="1:2">
      <c r="A4356" t="s">
        <v>6132</v>
      </c>
      <c r="B4356">
        <v>3.3</v>
      </c>
    </row>
    <row r="4357" spans="1:2">
      <c r="A4357" t="s">
        <v>4904</v>
      </c>
      <c r="B4357">
        <v>3.6</v>
      </c>
    </row>
    <row r="4358" spans="1:2">
      <c r="A4358" t="s">
        <v>6030</v>
      </c>
      <c r="B4358">
        <v>7.7</v>
      </c>
    </row>
    <row r="4359" spans="1:2">
      <c r="A4359" t="s">
        <v>3409</v>
      </c>
      <c r="B4359">
        <v>6.7</v>
      </c>
    </row>
    <row r="4360" spans="1:2">
      <c r="A4360" t="s">
        <v>15011</v>
      </c>
      <c r="B4360">
        <v>5.5</v>
      </c>
    </row>
    <row r="4361" spans="1:2">
      <c r="A4361" t="s">
        <v>21119</v>
      </c>
      <c r="B4361">
        <v>6.6</v>
      </c>
    </row>
    <row r="4362" spans="1:2">
      <c r="A4362" t="s">
        <v>3409</v>
      </c>
      <c r="B4362">
        <v>4.8</v>
      </c>
    </row>
    <row r="4363" spans="1:2">
      <c r="A4363" t="s">
        <v>5544</v>
      </c>
      <c r="B4363">
        <v>5.5</v>
      </c>
    </row>
    <row r="4364" spans="1:2">
      <c r="A4364" t="s">
        <v>5620</v>
      </c>
      <c r="B4364">
        <v>6.3</v>
      </c>
    </row>
    <row r="4365" spans="1:2">
      <c r="A4365" t="s">
        <v>5544</v>
      </c>
      <c r="B4365">
        <v>6.9</v>
      </c>
    </row>
    <row r="4366" spans="1:2">
      <c r="A4366" t="s">
        <v>2358</v>
      </c>
      <c r="B4366">
        <v>6.5</v>
      </c>
    </row>
    <row r="4367" spans="1:2">
      <c r="A4367" t="s">
        <v>1009</v>
      </c>
      <c r="B4367">
        <v>8.1999999999999993</v>
      </c>
    </row>
    <row r="4368" spans="1:2">
      <c r="A4368" t="s">
        <v>15011</v>
      </c>
      <c r="B4368">
        <v>7.1</v>
      </c>
    </row>
    <row r="4369" spans="1:2">
      <c r="A4369" t="s">
        <v>21159</v>
      </c>
      <c r="B4369">
        <v>7.3</v>
      </c>
    </row>
    <row r="4370" spans="1:2">
      <c r="A4370" t="s">
        <v>3409</v>
      </c>
      <c r="B4370">
        <v>8.1</v>
      </c>
    </row>
    <row r="4371" spans="1:2">
      <c r="A4371" t="s">
        <v>2527</v>
      </c>
      <c r="B4371">
        <v>7.2</v>
      </c>
    </row>
    <row r="4372" spans="1:2">
      <c r="A4372" t="s">
        <v>3409</v>
      </c>
      <c r="B4372">
        <v>7.4</v>
      </c>
    </row>
    <row r="4373" spans="1:2">
      <c r="A4373" t="s">
        <v>3409</v>
      </c>
      <c r="B4373">
        <v>6.5</v>
      </c>
    </row>
    <row r="4374" spans="1:2">
      <c r="A4374" t="s">
        <v>7579</v>
      </c>
      <c r="B4374">
        <v>5.7</v>
      </c>
    </row>
    <row r="4375" spans="1:2">
      <c r="A4375" t="s">
        <v>1849</v>
      </c>
      <c r="B4375">
        <v>7.7</v>
      </c>
    </row>
    <row r="4376" spans="1:2">
      <c r="A4376" t="s">
        <v>7236</v>
      </c>
      <c r="B4376">
        <v>8.6999999999999993</v>
      </c>
    </row>
    <row r="4377" spans="1:2">
      <c r="A4377" t="s">
        <v>647</v>
      </c>
      <c r="B4377">
        <v>4.3</v>
      </c>
    </row>
    <row r="4378" spans="1:2">
      <c r="A4378" t="s">
        <v>1671</v>
      </c>
      <c r="B4378">
        <v>6.2</v>
      </c>
    </row>
    <row r="4379" spans="1:2">
      <c r="A4379" t="s">
        <v>11250</v>
      </c>
      <c r="B4379">
        <v>3.3</v>
      </c>
    </row>
    <row r="4380" spans="1:2">
      <c r="A4380" t="s">
        <v>1671</v>
      </c>
      <c r="B4380">
        <v>2.7</v>
      </c>
    </row>
    <row r="4381" spans="1:2">
      <c r="A4381" t="s">
        <v>21222</v>
      </c>
      <c r="B4381">
        <v>5.2</v>
      </c>
    </row>
    <row r="4382" spans="1:2">
      <c r="A4382" t="s">
        <v>21226</v>
      </c>
      <c r="B4382">
        <v>8.1999999999999993</v>
      </c>
    </row>
    <row r="4383" spans="1:2">
      <c r="A4383" t="s">
        <v>3030</v>
      </c>
      <c r="B4383">
        <v>6.1</v>
      </c>
    </row>
    <row r="4384" spans="1:2">
      <c r="A4384" t="s">
        <v>21237</v>
      </c>
      <c r="B4384">
        <v>8</v>
      </c>
    </row>
    <row r="4385" spans="1:2">
      <c r="A4385" t="s">
        <v>10222</v>
      </c>
      <c r="B4385">
        <v>5.5</v>
      </c>
    </row>
    <row r="4386" spans="1:2">
      <c r="A4386" t="s">
        <v>6199</v>
      </c>
      <c r="B4386">
        <v>5.7</v>
      </c>
    </row>
    <row r="4387" spans="1:2">
      <c r="A4387" t="s">
        <v>11526</v>
      </c>
      <c r="B4387">
        <v>3.7</v>
      </c>
    </row>
    <row r="4388" spans="1:2">
      <c r="A4388" t="s">
        <v>21258</v>
      </c>
      <c r="B4388">
        <v>7.1</v>
      </c>
    </row>
    <row r="4389" spans="1:2">
      <c r="A4389" t="s">
        <v>7144</v>
      </c>
      <c r="B4389">
        <v>7.8</v>
      </c>
    </row>
    <row r="4390" spans="1:2">
      <c r="A4390" t="s">
        <v>3409</v>
      </c>
      <c r="B4390">
        <v>7.3</v>
      </c>
    </row>
    <row r="4391" spans="1:2">
      <c r="A4391" t="s">
        <v>15070</v>
      </c>
      <c r="B4391">
        <v>4.0999999999999996</v>
      </c>
    </row>
    <row r="4392" spans="1:2">
      <c r="A4392" t="s">
        <v>3409</v>
      </c>
      <c r="B4392">
        <v>7.2</v>
      </c>
    </row>
    <row r="4393" spans="1:2">
      <c r="A4393" t="s">
        <v>3030</v>
      </c>
      <c r="B4393">
        <v>7.7</v>
      </c>
    </row>
    <row r="4394" spans="1:2">
      <c r="A4394" t="s">
        <v>12488</v>
      </c>
      <c r="B4394">
        <v>7.1</v>
      </c>
    </row>
    <row r="4395" spans="1:2">
      <c r="A4395" t="s">
        <v>1814</v>
      </c>
      <c r="B4395">
        <v>7.6</v>
      </c>
    </row>
    <row r="4396" spans="1:2">
      <c r="A4396" t="s">
        <v>2527</v>
      </c>
      <c r="B4396">
        <v>7</v>
      </c>
    </row>
    <row r="4397" spans="1:2">
      <c r="A4397" t="s">
        <v>1415</v>
      </c>
      <c r="B4397">
        <v>7.4</v>
      </c>
    </row>
    <row r="4398" spans="1:2">
      <c r="A4398" t="s">
        <v>3409</v>
      </c>
      <c r="B4398">
        <v>7.7</v>
      </c>
    </row>
    <row r="4399" spans="1:2">
      <c r="A4399" t="s">
        <v>13493</v>
      </c>
      <c r="B4399">
        <v>7.2</v>
      </c>
    </row>
    <row r="4400" spans="1:2">
      <c r="A4400" t="s">
        <v>2527</v>
      </c>
      <c r="B4400">
        <v>6.6</v>
      </c>
    </row>
    <row r="4401" spans="1:2">
      <c r="A4401" t="s">
        <v>3794</v>
      </c>
      <c r="B4401">
        <v>6</v>
      </c>
    </row>
    <row r="4402" spans="1:2">
      <c r="A4402" t="s">
        <v>2125</v>
      </c>
      <c r="B4402">
        <v>8.4</v>
      </c>
    </row>
    <row r="4403" spans="1:2">
      <c r="A4403" t="s">
        <v>5851</v>
      </c>
      <c r="B4403">
        <v>6.5</v>
      </c>
    </row>
    <row r="4404" spans="1:2">
      <c r="A4404" t="s">
        <v>15011</v>
      </c>
      <c r="B4404">
        <v>8.9</v>
      </c>
    </row>
    <row r="4405" spans="1:2">
      <c r="A4405" t="s">
        <v>2527</v>
      </c>
      <c r="B4405">
        <v>7.9</v>
      </c>
    </row>
    <row r="4406" spans="1:2">
      <c r="A4406" t="s">
        <v>2527</v>
      </c>
      <c r="B4406">
        <v>6</v>
      </c>
    </row>
    <row r="4407" spans="1:2">
      <c r="A4407" t="s">
        <v>6419</v>
      </c>
      <c r="B4407">
        <v>6.1</v>
      </c>
    </row>
    <row r="4408" spans="1:2">
      <c r="A4408" t="s">
        <v>67</v>
      </c>
      <c r="B4408">
        <v>7.4</v>
      </c>
    </row>
    <row r="4409" spans="1:2">
      <c r="A4409" t="s">
        <v>17534</v>
      </c>
      <c r="B4409">
        <v>6.2</v>
      </c>
    </row>
    <row r="4410" spans="1:2">
      <c r="A4410" t="s">
        <v>3409</v>
      </c>
      <c r="B4410">
        <v>5.6</v>
      </c>
    </row>
    <row r="4411" spans="1:2">
      <c r="A4411" t="s">
        <v>2527</v>
      </c>
      <c r="B4411">
        <v>7.2</v>
      </c>
    </row>
    <row r="4412" spans="1:2">
      <c r="A4412" t="s">
        <v>5383</v>
      </c>
      <c r="B4412">
        <v>6.1</v>
      </c>
    </row>
    <row r="4413" spans="1:2">
      <c r="A4413" t="s">
        <v>1671</v>
      </c>
      <c r="B4413">
        <v>3.8</v>
      </c>
    </row>
    <row r="4414" spans="1:2">
      <c r="A4414" t="s">
        <v>21383</v>
      </c>
      <c r="B4414">
        <v>7.1</v>
      </c>
    </row>
    <row r="4415" spans="1:2">
      <c r="A4415" t="s">
        <v>10413</v>
      </c>
      <c r="B4415">
        <v>4.5</v>
      </c>
    </row>
    <row r="4416" spans="1:2">
      <c r="A4416" t="s">
        <v>21395</v>
      </c>
      <c r="B4416">
        <v>3.8</v>
      </c>
    </row>
    <row r="4417" spans="1:2">
      <c r="A4417" t="s">
        <v>21401</v>
      </c>
      <c r="B4417">
        <v>6.2</v>
      </c>
    </row>
    <row r="4418" spans="1:2">
      <c r="A4418" t="s">
        <v>2136</v>
      </c>
      <c r="B4418">
        <v>6.6</v>
      </c>
    </row>
    <row r="4419" spans="1:2">
      <c r="A4419" t="s">
        <v>6403</v>
      </c>
      <c r="B4419">
        <v>4.5999999999999996</v>
      </c>
    </row>
    <row r="4420" spans="1:2">
      <c r="A4420" t="s">
        <v>6403</v>
      </c>
      <c r="B4420">
        <v>4.2</v>
      </c>
    </row>
    <row r="4421" spans="1:2">
      <c r="A4421" t="s">
        <v>1671</v>
      </c>
      <c r="B4421">
        <v>6.8</v>
      </c>
    </row>
    <row r="4422" spans="1:2">
      <c r="A4422" t="s">
        <v>2125</v>
      </c>
      <c r="B4422">
        <v>7.7</v>
      </c>
    </row>
    <row r="4423" spans="1:2">
      <c r="A4423" t="s">
        <v>4384</v>
      </c>
      <c r="B4423">
        <v>7.1</v>
      </c>
    </row>
    <row r="4424" spans="1:2">
      <c r="A4424" t="s">
        <v>19848</v>
      </c>
      <c r="B4424">
        <v>5.9</v>
      </c>
    </row>
    <row r="4425" spans="1:2">
      <c r="A4425" t="s">
        <v>2889</v>
      </c>
      <c r="B4425">
        <v>4.7</v>
      </c>
    </row>
    <row r="4426" spans="1:2">
      <c r="A4426" t="s">
        <v>21447</v>
      </c>
      <c r="B4426">
        <v>7</v>
      </c>
    </row>
    <row r="4427" spans="1:2">
      <c r="A4427" t="s">
        <v>3409</v>
      </c>
      <c r="B4427">
        <v>6.9</v>
      </c>
    </row>
    <row r="4428" spans="1:2">
      <c r="A4428" t="s">
        <v>2954</v>
      </c>
      <c r="B4428">
        <v>6.1</v>
      </c>
    </row>
    <row r="4429" spans="1:2">
      <c r="A4429" t="s">
        <v>334</v>
      </c>
      <c r="B4429">
        <v>7.6</v>
      </c>
    </row>
    <row r="4430" spans="1:2">
      <c r="A4430" t="s">
        <v>4177</v>
      </c>
      <c r="B4430">
        <v>3</v>
      </c>
    </row>
    <row r="4431" spans="1:2">
      <c r="A4431" t="s">
        <v>6403</v>
      </c>
      <c r="B4431">
        <v>2.6</v>
      </c>
    </row>
    <row r="4432" spans="1:2">
      <c r="A4432" t="s">
        <v>5605</v>
      </c>
      <c r="B4432">
        <v>8.6</v>
      </c>
    </row>
    <row r="4433" spans="1:2">
      <c r="A4433" t="s">
        <v>6132</v>
      </c>
      <c r="B4433">
        <v>6.1</v>
      </c>
    </row>
    <row r="4434" spans="1:2">
      <c r="A4434" t="s">
        <v>2527</v>
      </c>
      <c r="B4434">
        <v>7.5</v>
      </c>
    </row>
    <row r="4435" spans="1:2">
      <c r="A4435" t="s">
        <v>1849</v>
      </c>
      <c r="B4435">
        <v>6.7</v>
      </c>
    </row>
    <row r="4436" spans="1:2">
      <c r="A4436" t="s">
        <v>3794</v>
      </c>
      <c r="B4436">
        <v>8.1</v>
      </c>
    </row>
    <row r="4437" spans="1:2">
      <c r="A4437" t="s">
        <v>3409</v>
      </c>
      <c r="B4437">
        <v>4.9000000000000004</v>
      </c>
    </row>
    <row r="4438" spans="1:2">
      <c r="A4438" t="s">
        <v>21515</v>
      </c>
      <c r="B4438">
        <v>6.8</v>
      </c>
    </row>
    <row r="4439" spans="1:2">
      <c r="A4439" t="s">
        <v>3030</v>
      </c>
      <c r="B4439">
        <v>5.7</v>
      </c>
    </row>
    <row r="4440" spans="1:2">
      <c r="A4440" t="s">
        <v>1935</v>
      </c>
      <c r="B4440">
        <v>8.3000000000000007</v>
      </c>
    </row>
    <row r="4441" spans="1:2">
      <c r="A4441" t="s">
        <v>6403</v>
      </c>
      <c r="B4441">
        <v>6.6</v>
      </c>
    </row>
    <row r="4442" spans="1:2">
      <c r="A4442" t="s">
        <v>50</v>
      </c>
      <c r="B4442">
        <v>7.3</v>
      </c>
    </row>
    <row r="4443" spans="1:2">
      <c r="A4443" t="s">
        <v>4277</v>
      </c>
      <c r="B4443">
        <v>5</v>
      </c>
    </row>
    <row r="4444" spans="1:2">
      <c r="A4444" t="s">
        <v>7406</v>
      </c>
      <c r="B4444">
        <v>7</v>
      </c>
    </row>
    <row r="4445" spans="1:2">
      <c r="A4445" t="s">
        <v>3409</v>
      </c>
      <c r="B4445">
        <v>3.4</v>
      </c>
    </row>
    <row r="4446" spans="1:2">
      <c r="A4446" t="s">
        <v>6132</v>
      </c>
      <c r="B4446">
        <v>5.9</v>
      </c>
    </row>
    <row r="4447" spans="1:2">
      <c r="A4447" t="s">
        <v>5664</v>
      </c>
      <c r="B4447">
        <v>6</v>
      </c>
    </row>
    <row r="4448" spans="1:2">
      <c r="A4448" t="s">
        <v>214</v>
      </c>
      <c r="B4448">
        <v>7.4</v>
      </c>
    </row>
    <row r="4449" spans="1:2">
      <c r="A4449" t="s">
        <v>5383</v>
      </c>
      <c r="B4449">
        <v>7.4</v>
      </c>
    </row>
    <row r="4450" spans="1:2">
      <c r="A4450" t="s">
        <v>6403</v>
      </c>
      <c r="B4450">
        <v>4.2</v>
      </c>
    </row>
    <row r="4451" spans="1:2">
      <c r="A4451" t="s">
        <v>5510</v>
      </c>
      <c r="B4451">
        <v>6.2</v>
      </c>
    </row>
    <row r="4452" spans="1:2">
      <c r="A4452" t="s">
        <v>4042</v>
      </c>
      <c r="B4452">
        <v>6.2</v>
      </c>
    </row>
    <row r="4453" spans="1:2">
      <c r="A4453" t="s">
        <v>67</v>
      </c>
      <c r="B4453">
        <v>7.5</v>
      </c>
    </row>
    <row r="4454" spans="1:2">
      <c r="A4454" t="s">
        <v>21597</v>
      </c>
      <c r="B4454">
        <v>7.2</v>
      </c>
    </row>
    <row r="4455" spans="1:2">
      <c r="A4455" t="s">
        <v>21604</v>
      </c>
      <c r="B4455">
        <v>7.2</v>
      </c>
    </row>
    <row r="4456" spans="1:2">
      <c r="A4456" t="s">
        <v>17700</v>
      </c>
      <c r="B4456">
        <v>5.4</v>
      </c>
    </row>
    <row r="4457" spans="1:2">
      <c r="A4457" t="s">
        <v>12744</v>
      </c>
      <c r="B4457">
        <v>7</v>
      </c>
    </row>
    <row r="4458" spans="1:2">
      <c r="A4458" t="s">
        <v>5022</v>
      </c>
      <c r="B4458">
        <v>7.2</v>
      </c>
    </row>
    <row r="4459" spans="1:2">
      <c r="A4459" t="s">
        <v>67</v>
      </c>
      <c r="B4459">
        <v>7.9</v>
      </c>
    </row>
    <row r="4460" spans="1:2">
      <c r="A4460" t="s">
        <v>3409</v>
      </c>
      <c r="B4460">
        <v>6.8</v>
      </c>
    </row>
    <row r="4461" spans="1:2">
      <c r="A4461" t="s">
        <v>1415</v>
      </c>
      <c r="B4461">
        <v>6.7</v>
      </c>
    </row>
    <row r="4462" spans="1:2">
      <c r="A4462" t="s">
        <v>2527</v>
      </c>
      <c r="B4462">
        <v>6.8</v>
      </c>
    </row>
    <row r="4463" spans="1:2">
      <c r="A4463" t="s">
        <v>1924</v>
      </c>
      <c r="B4463">
        <v>6.9</v>
      </c>
    </row>
    <row r="4464" spans="1:2">
      <c r="A4464" t="s">
        <v>2527</v>
      </c>
      <c r="B4464">
        <v>6.8</v>
      </c>
    </row>
    <row r="4465" spans="1:2">
      <c r="A4465" t="s">
        <v>1935</v>
      </c>
      <c r="B4465">
        <v>7.2</v>
      </c>
    </row>
    <row r="4466" spans="1:2">
      <c r="A4466" t="s">
        <v>4068</v>
      </c>
      <c r="B4466">
        <v>7.4</v>
      </c>
    </row>
    <row r="4467" spans="1:2">
      <c r="A4467" t="s">
        <v>2527</v>
      </c>
      <c r="B4467">
        <v>5.6</v>
      </c>
    </row>
    <row r="4468" spans="1:2">
      <c r="A4468" t="s">
        <v>1415</v>
      </c>
      <c r="B4468">
        <v>6.8</v>
      </c>
    </row>
    <row r="4469" spans="1:2">
      <c r="A4469" t="s">
        <v>67</v>
      </c>
      <c r="B4469">
        <v>7.7</v>
      </c>
    </row>
    <row r="4470" spans="1:2">
      <c r="A4470" t="s">
        <v>4479</v>
      </c>
      <c r="B4470">
        <v>7</v>
      </c>
    </row>
    <row r="4471" spans="1:2">
      <c r="A4471" t="s">
        <v>21686</v>
      </c>
      <c r="B4471">
        <v>7.2</v>
      </c>
    </row>
    <row r="4472" spans="1:2">
      <c r="A4472" t="s">
        <v>3409</v>
      </c>
      <c r="B4472">
        <v>7.2</v>
      </c>
    </row>
    <row r="4473" spans="1:2">
      <c r="A4473" t="s">
        <v>3082</v>
      </c>
      <c r="B4473">
        <v>7.2</v>
      </c>
    </row>
    <row r="4474" spans="1:2">
      <c r="A4474" t="s">
        <v>214</v>
      </c>
      <c r="B4474">
        <v>6.2</v>
      </c>
    </row>
    <row r="4475" spans="1:2">
      <c r="A4475" t="s">
        <v>5482</v>
      </c>
      <c r="B4475">
        <v>6.2</v>
      </c>
    </row>
    <row r="4476" spans="1:2">
      <c r="A4476" t="s">
        <v>214</v>
      </c>
      <c r="B4476">
        <v>6.9</v>
      </c>
    </row>
    <row r="4477" spans="1:2">
      <c r="A4477" t="s">
        <v>2527</v>
      </c>
      <c r="B4477">
        <v>7</v>
      </c>
    </row>
    <row r="4478" spans="1:2">
      <c r="A4478" t="s">
        <v>3409</v>
      </c>
      <c r="B4478">
        <v>6.7</v>
      </c>
    </row>
    <row r="4479" spans="1:2">
      <c r="A4479" t="s">
        <v>1681</v>
      </c>
      <c r="B4479">
        <v>3.6</v>
      </c>
    </row>
    <row r="4480" spans="1:2">
      <c r="A4480" t="s">
        <v>3409</v>
      </c>
      <c r="B4480">
        <v>6.3</v>
      </c>
    </row>
    <row r="4481" spans="1:2">
      <c r="A4481" t="s">
        <v>1935</v>
      </c>
      <c r="B4481">
        <v>7.4</v>
      </c>
    </row>
    <row r="4482" spans="1:2">
      <c r="A4482" t="s">
        <v>2490</v>
      </c>
      <c r="B4482">
        <v>7.4</v>
      </c>
    </row>
    <row r="4483" spans="1:2">
      <c r="A4483" t="s">
        <v>5499</v>
      </c>
      <c r="B4483">
        <v>7.3</v>
      </c>
    </row>
    <row r="4484" spans="1:2">
      <c r="A4484" t="s">
        <v>1415</v>
      </c>
      <c r="B4484">
        <v>6.1</v>
      </c>
    </row>
    <row r="4485" spans="1:2">
      <c r="A4485" t="s">
        <v>21755</v>
      </c>
      <c r="B4485">
        <v>8.1999999999999993</v>
      </c>
    </row>
    <row r="4486" spans="1:2">
      <c r="A4486" t="s">
        <v>17956</v>
      </c>
      <c r="B4486">
        <v>7.7</v>
      </c>
    </row>
    <row r="4487" spans="1:2">
      <c r="A4487" t="s">
        <v>16528</v>
      </c>
      <c r="B4487">
        <v>7.3</v>
      </c>
    </row>
    <row r="4488" spans="1:2">
      <c r="A4488" t="s">
        <v>3409</v>
      </c>
      <c r="B4488">
        <v>7.4</v>
      </c>
    </row>
    <row r="4489" spans="1:2">
      <c r="A4489" t="s">
        <v>2527</v>
      </c>
      <c r="B4489">
        <v>5.7</v>
      </c>
    </row>
    <row r="4490" spans="1:2">
      <c r="A4490" t="s">
        <v>21786</v>
      </c>
      <c r="B4490">
        <v>7.6</v>
      </c>
    </row>
    <row r="4491" spans="1:2">
      <c r="A4491" t="s">
        <v>67</v>
      </c>
      <c r="B4491">
        <v>6.8</v>
      </c>
    </row>
    <row r="4492" spans="1:2">
      <c r="A4492" t="s">
        <v>777</v>
      </c>
      <c r="B4492">
        <v>5.6</v>
      </c>
    </row>
    <row r="4493" spans="1:2">
      <c r="A4493" t="s">
        <v>10413</v>
      </c>
      <c r="B4493">
        <v>4.8</v>
      </c>
    </row>
    <row r="4494" spans="1:2">
      <c r="A4494" t="s">
        <v>6403</v>
      </c>
      <c r="B4494">
        <v>6.4</v>
      </c>
    </row>
    <row r="4495" spans="1:2">
      <c r="A4495" t="s">
        <v>5967</v>
      </c>
      <c r="B4495">
        <v>6.8</v>
      </c>
    </row>
    <row r="4496" spans="1:2">
      <c r="A4496" t="s">
        <v>1009</v>
      </c>
      <c r="B4496">
        <v>6.1</v>
      </c>
    </row>
    <row r="4497" spans="1:2">
      <c r="A4497" t="s">
        <v>4824</v>
      </c>
      <c r="B4497">
        <v>5.2</v>
      </c>
    </row>
    <row r="4498" spans="1:2">
      <c r="A4498" t="s">
        <v>2527</v>
      </c>
      <c r="B4498">
        <v>6.9</v>
      </c>
    </row>
    <row r="4499" spans="1:2">
      <c r="A4499" t="s">
        <v>971</v>
      </c>
      <c r="B4499">
        <v>6</v>
      </c>
    </row>
    <row r="4500" spans="1:2">
      <c r="A4500" t="s">
        <v>1681</v>
      </c>
      <c r="B4500">
        <v>6.3</v>
      </c>
    </row>
    <row r="4501" spans="1:2">
      <c r="A4501" t="s">
        <v>2125</v>
      </c>
      <c r="B4501">
        <v>6.1</v>
      </c>
    </row>
    <row r="4502" spans="1:2">
      <c r="A4502" t="s">
        <v>1849</v>
      </c>
      <c r="B4502">
        <v>5.5</v>
      </c>
    </row>
    <row r="4503" spans="1:2">
      <c r="A4503" t="s">
        <v>2256</v>
      </c>
      <c r="B4503">
        <v>6.9</v>
      </c>
    </row>
    <row r="4504" spans="1:2">
      <c r="A4504" t="s">
        <v>2527</v>
      </c>
      <c r="B4504">
        <v>5.6</v>
      </c>
    </row>
    <row r="4505" spans="1:2">
      <c r="A4505" t="s">
        <v>21867</v>
      </c>
      <c r="B4505">
        <v>1.9</v>
      </c>
    </row>
    <row r="4506" spans="1:2">
      <c r="A4506" t="s">
        <v>777</v>
      </c>
      <c r="B4506">
        <v>4.0999999999999996</v>
      </c>
    </row>
    <row r="4507" spans="1:2">
      <c r="A4507" t="s">
        <v>2527</v>
      </c>
      <c r="B4507">
        <v>5.4</v>
      </c>
    </row>
    <row r="4508" spans="1:2">
      <c r="A4508" t="s">
        <v>4824</v>
      </c>
      <c r="B4508">
        <v>6.8</v>
      </c>
    </row>
    <row r="4509" spans="1:2">
      <c r="A4509" t="s">
        <v>3057</v>
      </c>
      <c r="B4509">
        <v>7</v>
      </c>
    </row>
    <row r="4510" spans="1:2">
      <c r="A4510" t="s">
        <v>214</v>
      </c>
      <c r="B4510">
        <v>6.7</v>
      </c>
    </row>
    <row r="4511" spans="1:2">
      <c r="A4511" t="s">
        <v>2527</v>
      </c>
      <c r="B4511">
        <v>5.8</v>
      </c>
    </row>
    <row r="4512" spans="1:2">
      <c r="A4512" t="s">
        <v>2125</v>
      </c>
      <c r="B4512">
        <v>6.2</v>
      </c>
    </row>
    <row r="4513" spans="1:2">
      <c r="A4513" t="s">
        <v>1671</v>
      </c>
      <c r="B4513">
        <v>2.8</v>
      </c>
    </row>
    <row r="4514" spans="1:2">
      <c r="A4514" t="s">
        <v>3409</v>
      </c>
      <c r="B4514">
        <v>7.3</v>
      </c>
    </row>
    <row r="4515" spans="1:2">
      <c r="A4515" t="s">
        <v>3409</v>
      </c>
      <c r="B4515">
        <v>5.8</v>
      </c>
    </row>
    <row r="4516" spans="1:2">
      <c r="A4516" t="s">
        <v>3409</v>
      </c>
      <c r="B4516">
        <v>6.5</v>
      </c>
    </row>
    <row r="4517" spans="1:2">
      <c r="A4517" t="s">
        <v>3409</v>
      </c>
      <c r="B4517">
        <v>6.1</v>
      </c>
    </row>
    <row r="4518" spans="1:2">
      <c r="A4518" t="s">
        <v>12639</v>
      </c>
      <c r="B4518">
        <v>5.0999999999999996</v>
      </c>
    </row>
    <row r="4519" spans="1:2">
      <c r="A4519" t="s">
        <v>6403</v>
      </c>
      <c r="B4519">
        <v>2.2000000000000002</v>
      </c>
    </row>
    <row r="4520" spans="1:2">
      <c r="A4520" t="s">
        <v>214</v>
      </c>
      <c r="B4520">
        <v>7.2</v>
      </c>
    </row>
    <row r="4521" spans="1:2">
      <c r="A4521" t="s">
        <v>1415</v>
      </c>
      <c r="B4521">
        <v>5.7</v>
      </c>
    </row>
    <row r="4522" spans="1:2">
      <c r="A4522" t="s">
        <v>6419</v>
      </c>
      <c r="B4522">
        <v>3.4</v>
      </c>
    </row>
    <row r="4523" spans="1:2">
      <c r="A4523" t="s">
        <v>15011</v>
      </c>
      <c r="B4523">
        <v>3.8</v>
      </c>
    </row>
    <row r="4524" spans="1:2">
      <c r="A4524" t="s">
        <v>5544</v>
      </c>
      <c r="B4524">
        <v>4.7</v>
      </c>
    </row>
    <row r="4525" spans="1:2">
      <c r="A4525" t="s">
        <v>5103</v>
      </c>
      <c r="B4525">
        <v>5.6</v>
      </c>
    </row>
    <row r="4526" spans="1:2">
      <c r="A4526" t="s">
        <v>4075</v>
      </c>
      <c r="B4526">
        <v>3.9</v>
      </c>
    </row>
    <row r="4527" spans="1:2">
      <c r="A4527" t="s">
        <v>21988</v>
      </c>
      <c r="B4527">
        <v>5.4</v>
      </c>
    </row>
    <row r="4528" spans="1:2">
      <c r="A4528" t="s">
        <v>6403</v>
      </c>
      <c r="B4528">
        <v>5.2</v>
      </c>
    </row>
    <row r="4529" spans="1:2">
      <c r="A4529" t="s">
        <v>8536</v>
      </c>
      <c r="B4529">
        <v>3.5</v>
      </c>
    </row>
    <row r="4530" spans="1:2">
      <c r="A4530" t="s">
        <v>3409</v>
      </c>
      <c r="B4530">
        <v>5.3</v>
      </c>
    </row>
    <row r="4531" spans="1:2">
      <c r="A4531" t="s">
        <v>5499</v>
      </c>
      <c r="B4531">
        <v>7.1</v>
      </c>
    </row>
    <row r="4532" spans="1:2">
      <c r="A4532" t="s">
        <v>5544</v>
      </c>
      <c r="B4532">
        <v>5.5</v>
      </c>
    </row>
    <row r="4533" spans="1:2">
      <c r="A4533" t="s">
        <v>1671</v>
      </c>
      <c r="B4533">
        <v>5.9</v>
      </c>
    </row>
    <row r="4534" spans="1:2">
      <c r="A4534" t="s">
        <v>3409</v>
      </c>
      <c r="B4534">
        <v>6</v>
      </c>
    </row>
    <row r="4535" spans="1:2">
      <c r="A4535" t="s">
        <v>1681</v>
      </c>
      <c r="B4535">
        <v>4.8</v>
      </c>
    </row>
    <row r="4536" spans="1:2">
      <c r="A4536" t="s">
        <v>22036</v>
      </c>
      <c r="B4536">
        <v>7.1</v>
      </c>
    </row>
    <row r="4537" spans="1:2">
      <c r="A4537" t="s">
        <v>4824</v>
      </c>
      <c r="B4537">
        <v>8.1999999999999993</v>
      </c>
    </row>
    <row r="4538" spans="1:2">
      <c r="A4538" t="s">
        <v>1671</v>
      </c>
      <c r="B4538">
        <v>5.7</v>
      </c>
    </row>
    <row r="4539" spans="1:2">
      <c r="A4539" t="s">
        <v>3409</v>
      </c>
      <c r="B4539">
        <v>7.9</v>
      </c>
    </row>
    <row r="4540" spans="1:2">
      <c r="A4540" t="s">
        <v>6403</v>
      </c>
      <c r="B4540">
        <v>7.3</v>
      </c>
    </row>
    <row r="4541" spans="1:2">
      <c r="A4541" t="s">
        <v>2125</v>
      </c>
      <c r="B4541">
        <v>7.1</v>
      </c>
    </row>
    <row r="4542" spans="1:2">
      <c r="A4542" t="s">
        <v>4075</v>
      </c>
      <c r="B4542">
        <v>6.4</v>
      </c>
    </row>
    <row r="4543" spans="1:2">
      <c r="A4543" t="s">
        <v>3409</v>
      </c>
      <c r="B4543">
        <v>5.9</v>
      </c>
    </row>
    <row r="4544" spans="1:2">
      <c r="A4544" t="s">
        <v>6326</v>
      </c>
      <c r="B4544">
        <v>7.5</v>
      </c>
    </row>
    <row r="4545" spans="1:2">
      <c r="A4545" t="s">
        <v>22084</v>
      </c>
      <c r="B4545">
        <v>6.4</v>
      </c>
    </row>
    <row r="4546" spans="1:2">
      <c r="A4546" t="s">
        <v>22089</v>
      </c>
      <c r="B4546">
        <v>7.4</v>
      </c>
    </row>
    <row r="4547" spans="1:2">
      <c r="A4547" t="s">
        <v>3898</v>
      </c>
      <c r="B4547">
        <v>7.3</v>
      </c>
    </row>
    <row r="4548" spans="1:2">
      <c r="A4548" t="s">
        <v>1415</v>
      </c>
      <c r="B4548">
        <v>7.2</v>
      </c>
    </row>
    <row r="4549" spans="1:2">
      <c r="A4549" t="s">
        <v>3409</v>
      </c>
      <c r="B4549">
        <v>6.7</v>
      </c>
    </row>
    <row r="4550" spans="1:2">
      <c r="A4550" t="s">
        <v>3409</v>
      </c>
      <c r="B4550">
        <v>7.1</v>
      </c>
    </row>
    <row r="4551" spans="1:2">
      <c r="A4551" t="s">
        <v>1671</v>
      </c>
      <c r="B4551">
        <v>6</v>
      </c>
    </row>
    <row r="4552" spans="1:2">
      <c r="A4552" t="s">
        <v>1415</v>
      </c>
      <c r="B4552">
        <v>6.7</v>
      </c>
    </row>
    <row r="4553" spans="1:2">
      <c r="A4553" t="s">
        <v>22124</v>
      </c>
      <c r="B4553">
        <v>5.6</v>
      </c>
    </row>
    <row r="4554" spans="1:2">
      <c r="A4554" t="s">
        <v>2125</v>
      </c>
      <c r="B4554">
        <v>7</v>
      </c>
    </row>
    <row r="4555" spans="1:2">
      <c r="A4555" t="s">
        <v>22134</v>
      </c>
      <c r="B4555">
        <v>4.9000000000000004</v>
      </c>
    </row>
    <row r="4556" spans="1:2">
      <c r="A4556" t="s">
        <v>852</v>
      </c>
      <c r="B4556">
        <v>3.2</v>
      </c>
    </row>
    <row r="4557" spans="1:2">
      <c r="A4557" t="s">
        <v>8060</v>
      </c>
      <c r="B4557">
        <v>8.4</v>
      </c>
    </row>
    <row r="4558" spans="1:2">
      <c r="A4558" t="s">
        <v>10413</v>
      </c>
      <c r="B4558">
        <v>6.9</v>
      </c>
    </row>
    <row r="4559" spans="1:2">
      <c r="A4559" t="s">
        <v>2527</v>
      </c>
      <c r="B4559">
        <v>7.5</v>
      </c>
    </row>
    <row r="4560" spans="1:2">
      <c r="A4560" t="s">
        <v>214</v>
      </c>
      <c r="B4560">
        <v>7.2</v>
      </c>
    </row>
    <row r="4561" spans="1:2">
      <c r="A4561" t="s">
        <v>214</v>
      </c>
      <c r="B4561">
        <v>7.2</v>
      </c>
    </row>
    <row r="4562" spans="1:2">
      <c r="A4562" t="s">
        <v>4824</v>
      </c>
      <c r="B4562">
        <v>8</v>
      </c>
    </row>
    <row r="4563" spans="1:2">
      <c r="A4563" t="s">
        <v>3409</v>
      </c>
      <c r="B4563">
        <v>7.4</v>
      </c>
    </row>
    <row r="4564" spans="1:2">
      <c r="A4564" t="s">
        <v>3409</v>
      </c>
      <c r="B4564">
        <v>7.2</v>
      </c>
    </row>
    <row r="4565" spans="1:2">
      <c r="A4565" t="s">
        <v>4075</v>
      </c>
      <c r="B4565">
        <v>6.5</v>
      </c>
    </row>
    <row r="4566" spans="1:2">
      <c r="A4566" t="s">
        <v>4824</v>
      </c>
      <c r="B4566">
        <v>7.2</v>
      </c>
    </row>
    <row r="4567" spans="1:2">
      <c r="A4567" t="s">
        <v>3409</v>
      </c>
      <c r="B4567">
        <v>4.2</v>
      </c>
    </row>
    <row r="4568" spans="1:2">
      <c r="A4568" t="s">
        <v>1671</v>
      </c>
      <c r="B4568">
        <v>5.0999999999999996</v>
      </c>
    </row>
    <row r="4569" spans="1:2">
      <c r="A4569" t="s">
        <v>7579</v>
      </c>
      <c r="B4569">
        <v>6.4</v>
      </c>
    </row>
    <row r="4570" spans="1:2">
      <c r="A4570" t="s">
        <v>22216</v>
      </c>
      <c r="B4570">
        <v>6.8</v>
      </c>
    </row>
    <row r="4571" spans="1:2">
      <c r="A4571" t="s">
        <v>22223</v>
      </c>
      <c r="B4571">
        <v>6.2</v>
      </c>
    </row>
    <row r="4572" spans="1:2">
      <c r="A4572" t="s">
        <v>5510</v>
      </c>
      <c r="B4572">
        <v>7.5</v>
      </c>
    </row>
    <row r="4573" spans="1:2">
      <c r="A4573" t="s">
        <v>20311</v>
      </c>
      <c r="B4573">
        <v>7.7</v>
      </c>
    </row>
    <row r="4574" spans="1:2">
      <c r="A4574" t="s">
        <v>22240</v>
      </c>
      <c r="B4574">
        <v>6.9</v>
      </c>
    </row>
    <row r="4575" spans="1:2">
      <c r="A4575" t="s">
        <v>1415</v>
      </c>
      <c r="B4575">
        <v>7</v>
      </c>
    </row>
    <row r="4576" spans="1:2">
      <c r="A4576" t="s">
        <v>17534</v>
      </c>
      <c r="B4576">
        <v>7.5</v>
      </c>
    </row>
    <row r="4577" spans="1:2">
      <c r="A4577" t="s">
        <v>6790</v>
      </c>
      <c r="B4577">
        <v>6.3</v>
      </c>
    </row>
    <row r="4578" spans="1:2">
      <c r="A4578" t="s">
        <v>6403</v>
      </c>
      <c r="B4578">
        <v>5.5</v>
      </c>
    </row>
    <row r="4579" spans="1:2">
      <c r="A4579" t="s">
        <v>3409</v>
      </c>
      <c r="B4579">
        <v>8.1</v>
      </c>
    </row>
    <row r="4580" spans="1:2">
      <c r="A4580" t="s">
        <v>3409</v>
      </c>
      <c r="B4580">
        <v>6.6</v>
      </c>
    </row>
    <row r="4581" spans="1:2">
      <c r="A4581" t="s">
        <v>6648</v>
      </c>
      <c r="B4581">
        <v>5.2</v>
      </c>
    </row>
    <row r="4582" spans="1:2">
      <c r="A4582" t="s">
        <v>6403</v>
      </c>
      <c r="B4582">
        <v>5.6</v>
      </c>
    </row>
    <row r="4583" spans="1:2">
      <c r="A4583" t="s">
        <v>6403</v>
      </c>
      <c r="B4583">
        <v>3.1</v>
      </c>
    </row>
    <row r="4584" spans="1:2">
      <c r="A4584" t="s">
        <v>22287</v>
      </c>
      <c r="B4584">
        <v>8.1</v>
      </c>
    </row>
    <row r="4585" spans="1:2">
      <c r="A4585" t="s">
        <v>22293</v>
      </c>
      <c r="B4585">
        <v>8.3000000000000007</v>
      </c>
    </row>
    <row r="4586" spans="1:2">
      <c r="A4586" t="s">
        <v>4068</v>
      </c>
      <c r="B4586">
        <v>7.1</v>
      </c>
    </row>
    <row r="4587" spans="1:2">
      <c r="A4587" t="s">
        <v>31</v>
      </c>
      <c r="B4587">
        <v>8.1</v>
      </c>
    </row>
    <row r="4588" spans="1:2">
      <c r="A4588" t="s">
        <v>1935</v>
      </c>
      <c r="B4588">
        <v>7.2</v>
      </c>
    </row>
    <row r="4589" spans="1:2">
      <c r="A4589" t="s">
        <v>1924</v>
      </c>
      <c r="B4589">
        <v>6.3</v>
      </c>
    </row>
    <row r="4590" spans="1:2">
      <c r="A4590" t="s">
        <v>7837</v>
      </c>
      <c r="B4590">
        <v>4</v>
      </c>
    </row>
    <row r="4591" spans="1:2">
      <c r="A4591" t="s">
        <v>3409</v>
      </c>
      <c r="B4591">
        <v>7.2</v>
      </c>
    </row>
    <row r="4592" spans="1:2">
      <c r="A4592" t="s">
        <v>3409</v>
      </c>
      <c r="B4592">
        <v>6.5</v>
      </c>
    </row>
    <row r="4593" spans="1:2">
      <c r="A4593" t="s">
        <v>1671</v>
      </c>
      <c r="B4593">
        <v>6.5</v>
      </c>
    </row>
    <row r="4594" spans="1:2">
      <c r="A4594" t="s">
        <v>2125</v>
      </c>
      <c r="B4594">
        <v>4.9000000000000004</v>
      </c>
    </row>
    <row r="4595" spans="1:2">
      <c r="A4595" t="s">
        <v>7406</v>
      </c>
      <c r="B4595">
        <v>5.2</v>
      </c>
    </row>
    <row r="4596" spans="1:2">
      <c r="A4596" t="s">
        <v>67</v>
      </c>
      <c r="B4596">
        <v>7.4</v>
      </c>
    </row>
    <row r="4597" spans="1:2">
      <c r="A4597" t="s">
        <v>67</v>
      </c>
      <c r="B4597">
        <v>7.4</v>
      </c>
    </row>
    <row r="4598" spans="1:2">
      <c r="A4598" t="s">
        <v>2664</v>
      </c>
      <c r="B4598">
        <v>5.4</v>
      </c>
    </row>
    <row r="4599" spans="1:2">
      <c r="A4599" t="s">
        <v>4075</v>
      </c>
      <c r="B4599">
        <v>3.9</v>
      </c>
    </row>
    <row r="4600" spans="1:2">
      <c r="A4600" t="s">
        <v>2527</v>
      </c>
      <c r="B4600">
        <v>5.3</v>
      </c>
    </row>
    <row r="4601" spans="1:2">
      <c r="A4601" t="s">
        <v>11250</v>
      </c>
      <c r="B4601">
        <v>7.8</v>
      </c>
    </row>
    <row r="4602" spans="1:2">
      <c r="A4602" t="s">
        <v>6403</v>
      </c>
      <c r="B4602">
        <v>6.4</v>
      </c>
    </row>
    <row r="4603" spans="1:2">
      <c r="A4603" t="s">
        <v>22394</v>
      </c>
      <c r="B4603">
        <v>8.1</v>
      </c>
    </row>
    <row r="4604" spans="1:2">
      <c r="A4604" t="s">
        <v>1671</v>
      </c>
      <c r="B4604">
        <v>6.5</v>
      </c>
    </row>
    <row r="4605" spans="1:2">
      <c r="A4605" t="s">
        <v>15140</v>
      </c>
      <c r="B4605">
        <v>5.6</v>
      </c>
    </row>
    <row r="4606" spans="1:2">
      <c r="A4606" t="s">
        <v>852</v>
      </c>
      <c r="B4606">
        <v>5.6</v>
      </c>
    </row>
    <row r="4607" spans="1:2">
      <c r="A4607" t="s">
        <v>3409</v>
      </c>
      <c r="B4607">
        <v>6.6</v>
      </c>
    </row>
    <row r="4608" spans="1:2">
      <c r="A4608" t="s">
        <v>1935</v>
      </c>
      <c r="B4608">
        <v>6.3</v>
      </c>
    </row>
    <row r="4609" spans="1:2">
      <c r="A4609" t="s">
        <v>67</v>
      </c>
      <c r="B4609">
        <v>7.7</v>
      </c>
    </row>
    <row r="4610" spans="1:2">
      <c r="A4610" t="s">
        <v>67</v>
      </c>
      <c r="B4610">
        <v>7</v>
      </c>
    </row>
    <row r="4611" spans="1:2">
      <c r="A4611" t="s">
        <v>923</v>
      </c>
      <c r="B4611">
        <v>8</v>
      </c>
    </row>
    <row r="4612" spans="1:2">
      <c r="A4612" t="s">
        <v>2527</v>
      </c>
      <c r="B4612">
        <v>7.2</v>
      </c>
    </row>
    <row r="4613" spans="1:2">
      <c r="A4613" t="s">
        <v>10413</v>
      </c>
      <c r="B4613">
        <v>4.5</v>
      </c>
    </row>
    <row r="4614" spans="1:2">
      <c r="A4614" t="s">
        <v>5926</v>
      </c>
      <c r="B4614">
        <v>7.7</v>
      </c>
    </row>
    <row r="4615" spans="1:2">
      <c r="A4615" t="s">
        <v>67</v>
      </c>
      <c r="B4615">
        <v>7.2</v>
      </c>
    </row>
    <row r="4616" spans="1:2">
      <c r="A4616" t="s">
        <v>214</v>
      </c>
      <c r="B4616">
        <v>6.1</v>
      </c>
    </row>
    <row r="4617" spans="1:2">
      <c r="A4617" t="s">
        <v>1671</v>
      </c>
      <c r="B4617">
        <v>6.4</v>
      </c>
    </row>
    <row r="4618" spans="1:2">
      <c r="A4618" t="s">
        <v>214</v>
      </c>
      <c r="B4618">
        <v>6.5</v>
      </c>
    </row>
    <row r="4619" spans="1:2">
      <c r="A4619" t="s">
        <v>22484</v>
      </c>
      <c r="B4619">
        <v>7</v>
      </c>
    </row>
    <row r="4620" spans="1:2">
      <c r="A4620" t="s">
        <v>22492</v>
      </c>
      <c r="B4620">
        <v>6.1</v>
      </c>
    </row>
    <row r="4621" spans="1:2">
      <c r="A4621" t="s">
        <v>22499</v>
      </c>
      <c r="B4621">
        <v>5.7</v>
      </c>
    </row>
    <row r="4622" spans="1:2">
      <c r="A4622" t="s">
        <v>1671</v>
      </c>
      <c r="B4622">
        <v>5.4</v>
      </c>
    </row>
    <row r="4623" spans="1:2">
      <c r="A4623" t="s">
        <v>10222</v>
      </c>
      <c r="B4623">
        <v>5.9</v>
      </c>
    </row>
    <row r="4624" spans="1:2">
      <c r="A4624" t="s">
        <v>22516</v>
      </c>
      <c r="B4624">
        <v>7.5</v>
      </c>
    </row>
    <row r="4625" spans="1:2">
      <c r="A4625" t="s">
        <v>2527</v>
      </c>
      <c r="B4625">
        <v>7.7</v>
      </c>
    </row>
    <row r="4626" spans="1:2">
      <c r="A4626" t="s">
        <v>3409</v>
      </c>
      <c r="B4626">
        <v>7.1</v>
      </c>
    </row>
    <row r="4627" spans="1:2">
      <c r="A4627" t="s">
        <v>67</v>
      </c>
      <c r="B4627">
        <v>7.4</v>
      </c>
    </row>
    <row r="4628" spans="1:2">
      <c r="A4628" t="s">
        <v>22537</v>
      </c>
      <c r="B4628">
        <v>7.6</v>
      </c>
    </row>
    <row r="4629" spans="1:2">
      <c r="A4629" t="s">
        <v>1415</v>
      </c>
      <c r="B4629">
        <v>6.4</v>
      </c>
    </row>
    <row r="4630" spans="1:2">
      <c r="A4630" t="s">
        <v>3409</v>
      </c>
      <c r="B4630">
        <v>7.4</v>
      </c>
    </row>
    <row r="4631" spans="1:2">
      <c r="A4631" t="s">
        <v>67</v>
      </c>
      <c r="B4631">
        <v>6.8</v>
      </c>
    </row>
    <row r="4632" spans="1:2">
      <c r="A4632" t="s">
        <v>6199</v>
      </c>
      <c r="B4632">
        <v>6.5</v>
      </c>
    </row>
    <row r="4633" spans="1:2">
      <c r="A4633" t="s">
        <v>14200</v>
      </c>
      <c r="B4633">
        <v>6</v>
      </c>
    </row>
    <row r="4634" spans="1:2">
      <c r="A4634" t="s">
        <v>3409</v>
      </c>
      <c r="B4634">
        <v>7.3</v>
      </c>
    </row>
    <row r="4635" spans="1:2">
      <c r="A4635" t="s">
        <v>1935</v>
      </c>
      <c r="B4635">
        <v>7.3</v>
      </c>
    </row>
    <row r="4636" spans="1:2">
      <c r="A4636" t="s">
        <v>4824</v>
      </c>
      <c r="B4636">
        <v>6.5</v>
      </c>
    </row>
    <row r="4637" spans="1:2">
      <c r="A4637" t="s">
        <v>1681</v>
      </c>
      <c r="B4637">
        <v>6</v>
      </c>
    </row>
    <row r="4638" spans="1:2">
      <c r="A4638" t="s">
        <v>2125</v>
      </c>
      <c r="B4638">
        <v>5.3</v>
      </c>
    </row>
    <row r="4639" spans="1:2">
      <c r="A4639" t="s">
        <v>2527</v>
      </c>
      <c r="B4639">
        <v>6.6</v>
      </c>
    </row>
    <row r="4640" spans="1:2">
      <c r="A4640" t="s">
        <v>1415</v>
      </c>
      <c r="B4640">
        <v>6.1</v>
      </c>
    </row>
    <row r="4641" spans="1:2">
      <c r="A4641" t="s">
        <v>67</v>
      </c>
      <c r="B4641">
        <v>7.1</v>
      </c>
    </row>
    <row r="4642" spans="1:2">
      <c r="A4642" t="s">
        <v>1023</v>
      </c>
      <c r="B4642">
        <v>8.6999999999999993</v>
      </c>
    </row>
    <row r="4643" spans="1:2">
      <c r="A4643" t="s">
        <v>16528</v>
      </c>
      <c r="B4643">
        <v>8.4</v>
      </c>
    </row>
    <row r="4644" spans="1:2">
      <c r="A4644" t="s">
        <v>6545</v>
      </c>
      <c r="B4644">
        <v>5.8</v>
      </c>
    </row>
    <row r="4645" spans="1:2">
      <c r="A4645" t="s">
        <v>1671</v>
      </c>
      <c r="B4645">
        <v>6.2</v>
      </c>
    </row>
    <row r="4646" spans="1:2">
      <c r="A4646" t="s">
        <v>882</v>
      </c>
      <c r="B4646">
        <v>5.8</v>
      </c>
    </row>
    <row r="4647" spans="1:2">
      <c r="A4647" t="s">
        <v>1681</v>
      </c>
      <c r="B4647">
        <v>5.7</v>
      </c>
    </row>
    <row r="4648" spans="1:2">
      <c r="A4648" t="s">
        <v>3794</v>
      </c>
      <c r="B4648">
        <v>6.1</v>
      </c>
    </row>
    <row r="4649" spans="1:2">
      <c r="A4649" t="s">
        <v>2683</v>
      </c>
      <c r="B4649">
        <v>6.4</v>
      </c>
    </row>
    <row r="4650" spans="1:2">
      <c r="A4650" t="s">
        <v>3409</v>
      </c>
      <c r="B4650">
        <v>5</v>
      </c>
    </row>
    <row r="4651" spans="1:2">
      <c r="A4651" t="s">
        <v>1671</v>
      </c>
      <c r="B4651">
        <v>6.5</v>
      </c>
    </row>
    <row r="4652" spans="1:2">
      <c r="A4652" t="s">
        <v>7579</v>
      </c>
      <c r="B4652">
        <v>4.5999999999999996</v>
      </c>
    </row>
    <row r="4653" spans="1:2">
      <c r="A4653" t="s">
        <v>1009</v>
      </c>
      <c r="B4653">
        <v>7.7</v>
      </c>
    </row>
    <row r="4654" spans="1:2">
      <c r="A4654" t="s">
        <v>21604</v>
      </c>
      <c r="B4654">
        <v>7.3</v>
      </c>
    </row>
    <row r="4655" spans="1:2">
      <c r="A4655" t="s">
        <v>3409</v>
      </c>
      <c r="B4655">
        <v>6.6</v>
      </c>
    </row>
    <row r="4656" spans="1:2">
      <c r="A4656" t="s">
        <v>4075</v>
      </c>
      <c r="B4656">
        <v>6.4</v>
      </c>
    </row>
    <row r="4657" spans="1:2">
      <c r="A4657" t="s">
        <v>10413</v>
      </c>
      <c r="B4657">
        <v>5.8</v>
      </c>
    </row>
    <row r="4658" spans="1:2">
      <c r="A4658" t="s">
        <v>67</v>
      </c>
      <c r="B4658">
        <v>7.2</v>
      </c>
    </row>
    <row r="4659" spans="1:2">
      <c r="A4659" t="s">
        <v>214</v>
      </c>
      <c r="B4659">
        <v>7.2</v>
      </c>
    </row>
    <row r="4660" spans="1:2">
      <c r="A4660" t="s">
        <v>7579</v>
      </c>
      <c r="B4660">
        <v>3.5</v>
      </c>
    </row>
    <row r="4661" spans="1:2">
      <c r="A4661" t="s">
        <v>22704</v>
      </c>
      <c r="B4661">
        <v>7.5</v>
      </c>
    </row>
    <row r="4662" spans="1:2">
      <c r="A4662" t="s">
        <v>1156</v>
      </c>
      <c r="B4662">
        <v>2.2000000000000002</v>
      </c>
    </row>
    <row r="4663" spans="1:2">
      <c r="A4663" t="s">
        <v>852</v>
      </c>
      <c r="B4663">
        <v>6.6</v>
      </c>
    </row>
    <row r="4664" spans="1:2">
      <c r="A4664" t="s">
        <v>1935</v>
      </c>
      <c r="B4664">
        <v>6.9</v>
      </c>
    </row>
    <row r="4665" spans="1:2">
      <c r="A4665" t="s">
        <v>22725</v>
      </c>
      <c r="B4665">
        <v>4</v>
      </c>
    </row>
    <row r="4666" spans="1:2">
      <c r="A4666" t="s">
        <v>22730</v>
      </c>
      <c r="B4666">
        <v>7.4</v>
      </c>
    </row>
    <row r="4667" spans="1:2">
      <c r="A4667" t="s">
        <v>22737</v>
      </c>
      <c r="B4667">
        <v>8.3000000000000007</v>
      </c>
    </row>
    <row r="4668" spans="1:2">
      <c r="A4668" t="s">
        <v>18089</v>
      </c>
      <c r="B4668">
        <v>5.7</v>
      </c>
    </row>
    <row r="4669" spans="1:2">
      <c r="A4669" t="s">
        <v>22749</v>
      </c>
      <c r="B4669">
        <v>6.8</v>
      </c>
    </row>
    <row r="4670" spans="1:2">
      <c r="A4670" t="s">
        <v>18089</v>
      </c>
      <c r="B4670">
        <v>5.2</v>
      </c>
    </row>
    <row r="4671" spans="1:2">
      <c r="A4671" t="s">
        <v>20123</v>
      </c>
      <c r="B4671">
        <v>6.2</v>
      </c>
    </row>
    <row r="4672" spans="1:2">
      <c r="A4672" t="s">
        <v>1935</v>
      </c>
      <c r="B4672">
        <v>5.9</v>
      </c>
    </row>
    <row r="4673" spans="1:2">
      <c r="A4673" t="s">
        <v>1961</v>
      </c>
      <c r="B4673">
        <v>7.7</v>
      </c>
    </row>
    <row r="4674" spans="1:2">
      <c r="A4674" t="s">
        <v>1325</v>
      </c>
      <c r="B4674">
        <v>4.3</v>
      </c>
    </row>
    <row r="4675" spans="1:2">
      <c r="A4675" t="s">
        <v>1415</v>
      </c>
      <c r="B4675">
        <v>7.1</v>
      </c>
    </row>
    <row r="4676" spans="1:2">
      <c r="A4676" t="s">
        <v>21447</v>
      </c>
      <c r="B4676">
        <v>6.2</v>
      </c>
    </row>
    <row r="4677" spans="1:2">
      <c r="A4677" t="s">
        <v>1681</v>
      </c>
      <c r="B4677">
        <v>6.8</v>
      </c>
    </row>
    <row r="4678" spans="1:2">
      <c r="A4678" t="s">
        <v>11250</v>
      </c>
      <c r="B4678">
        <v>7.7</v>
      </c>
    </row>
    <row r="4679" spans="1:2">
      <c r="A4679" t="s">
        <v>67</v>
      </c>
      <c r="B4679">
        <v>8.1999999999999993</v>
      </c>
    </row>
    <row r="4680" spans="1:2">
      <c r="A4680" t="s">
        <v>1415</v>
      </c>
      <c r="B4680">
        <v>7.5</v>
      </c>
    </row>
    <row r="4681" spans="1:2">
      <c r="A4681" t="s">
        <v>5788</v>
      </c>
      <c r="B4681">
        <v>7.6</v>
      </c>
    </row>
    <row r="4682" spans="1:2">
      <c r="A4682" t="s">
        <v>6132</v>
      </c>
      <c r="B4682">
        <v>4.0999999999999996</v>
      </c>
    </row>
    <row r="4683" spans="1:2">
      <c r="A4683" t="s">
        <v>1671</v>
      </c>
      <c r="B4683">
        <v>6.9</v>
      </c>
    </row>
    <row r="4684" spans="1:2">
      <c r="A4684" t="s">
        <v>2125</v>
      </c>
      <c r="B4684">
        <v>7.1</v>
      </c>
    </row>
    <row r="4685" spans="1:2">
      <c r="A4685" t="s">
        <v>6403</v>
      </c>
      <c r="B4685">
        <v>6.3</v>
      </c>
    </row>
    <row r="4686" spans="1:2">
      <c r="A4686" t="s">
        <v>16528</v>
      </c>
      <c r="B4686">
        <v>7.7</v>
      </c>
    </row>
    <row r="4687" spans="1:2">
      <c r="A4687" t="s">
        <v>5419</v>
      </c>
      <c r="B4687">
        <v>8.3000000000000007</v>
      </c>
    </row>
    <row r="4688" spans="1:2">
      <c r="A4688" t="s">
        <v>3409</v>
      </c>
      <c r="B4688">
        <v>7.1</v>
      </c>
    </row>
    <row r="4689" spans="1:2">
      <c r="A4689" t="s">
        <v>22858</v>
      </c>
      <c r="B4689">
        <v>4.7</v>
      </c>
    </row>
    <row r="4690" spans="1:2">
      <c r="A4690" t="s">
        <v>22864</v>
      </c>
      <c r="B4690">
        <v>7.7</v>
      </c>
    </row>
    <row r="4691" spans="1:2">
      <c r="A4691" t="s">
        <v>22869</v>
      </c>
      <c r="B4691">
        <v>7.2</v>
      </c>
    </row>
    <row r="4692" spans="1:2">
      <c r="A4692" t="s">
        <v>67</v>
      </c>
      <c r="B4692">
        <v>5.0999999999999996</v>
      </c>
    </row>
    <row r="4693" spans="1:2">
      <c r="A4693" t="s">
        <v>7579</v>
      </c>
      <c r="B4693">
        <v>5.4</v>
      </c>
    </row>
    <row r="4694" spans="1:2">
      <c r="A4694" t="s">
        <v>6403</v>
      </c>
      <c r="B4694">
        <v>6.9</v>
      </c>
    </row>
    <row r="4695" spans="1:2">
      <c r="A4695" t="s">
        <v>20197</v>
      </c>
      <c r="B4695">
        <v>8.1999999999999993</v>
      </c>
    </row>
    <row r="4696" spans="1:2">
      <c r="A4696" t="s">
        <v>1681</v>
      </c>
      <c r="B4696">
        <v>6.1</v>
      </c>
    </row>
    <row r="4697" spans="1:2">
      <c r="A4697" t="s">
        <v>5544</v>
      </c>
      <c r="B4697">
        <v>6.1</v>
      </c>
    </row>
    <row r="4698" spans="1:2">
      <c r="A4698" t="s">
        <v>1415</v>
      </c>
      <c r="B4698">
        <v>6.9</v>
      </c>
    </row>
    <row r="4699" spans="1:2">
      <c r="A4699" t="s">
        <v>6132</v>
      </c>
      <c r="B4699">
        <v>5.8</v>
      </c>
    </row>
    <row r="4700" spans="1:2">
      <c r="A4700" t="s">
        <v>4075</v>
      </c>
      <c r="B4700">
        <v>6</v>
      </c>
    </row>
    <row r="4701" spans="1:2">
      <c r="A4701" t="s">
        <v>3409</v>
      </c>
      <c r="B4701">
        <v>8.1999999999999993</v>
      </c>
    </row>
    <row r="4702" spans="1:2">
      <c r="A4702" t="s">
        <v>1961</v>
      </c>
      <c r="B4702">
        <v>8</v>
      </c>
    </row>
    <row r="4703" spans="1:2">
      <c r="A4703" t="s">
        <v>67</v>
      </c>
      <c r="B4703">
        <v>7</v>
      </c>
    </row>
    <row r="4704" spans="1:2">
      <c r="A4704" t="s">
        <v>16971</v>
      </c>
      <c r="B4704">
        <v>6.3</v>
      </c>
    </row>
    <row r="4705" spans="1:2">
      <c r="A4705" t="s">
        <v>7406</v>
      </c>
      <c r="B4705">
        <v>7.6</v>
      </c>
    </row>
    <row r="4706" spans="1:2">
      <c r="A4706" t="s">
        <v>5544</v>
      </c>
      <c r="B4706">
        <v>6.1</v>
      </c>
    </row>
    <row r="4707" spans="1:2">
      <c r="A4707" t="s">
        <v>20327</v>
      </c>
      <c r="B4707">
        <v>7.2</v>
      </c>
    </row>
    <row r="4708" spans="1:2">
      <c r="A4708" t="s">
        <v>16528</v>
      </c>
      <c r="B4708">
        <v>7.8</v>
      </c>
    </row>
    <row r="4709" spans="1:2">
      <c r="A4709" t="s">
        <v>777</v>
      </c>
      <c r="B4709">
        <v>4.7</v>
      </c>
    </row>
    <row r="4710" spans="1:2">
      <c r="A4710" t="s">
        <v>67</v>
      </c>
      <c r="B4710">
        <v>7.5</v>
      </c>
    </row>
    <row r="4711" spans="1:2">
      <c r="A4711" t="s">
        <v>571</v>
      </c>
      <c r="B4711">
        <v>6.7</v>
      </c>
    </row>
    <row r="4712" spans="1:2">
      <c r="A4712" t="s">
        <v>14731</v>
      </c>
      <c r="B4712">
        <v>3.4</v>
      </c>
    </row>
    <row r="4713" spans="1:2">
      <c r="A4713" t="s">
        <v>1935</v>
      </c>
      <c r="B4713">
        <v>8.9</v>
      </c>
    </row>
    <row r="4714" spans="1:2">
      <c r="A4714" t="s">
        <v>23000</v>
      </c>
      <c r="B4714">
        <v>6.9</v>
      </c>
    </row>
    <row r="4715" spans="1:2">
      <c r="A4715" t="s">
        <v>1681</v>
      </c>
      <c r="B4715">
        <v>8.1999999999999993</v>
      </c>
    </row>
    <row r="4716" spans="1:2">
      <c r="A4716" t="s">
        <v>4075</v>
      </c>
      <c r="B4716">
        <v>7.3</v>
      </c>
    </row>
    <row r="4717" spans="1:2">
      <c r="A4717" t="s">
        <v>21604</v>
      </c>
      <c r="B4717">
        <v>8</v>
      </c>
    </row>
    <row r="4718" spans="1:2">
      <c r="A4718" t="s">
        <v>2527</v>
      </c>
      <c r="B4718">
        <v>6.7</v>
      </c>
    </row>
    <row r="4719" spans="1:2">
      <c r="A4719" t="s">
        <v>23027</v>
      </c>
      <c r="B4719">
        <v>6.6</v>
      </c>
    </row>
    <row r="4720" spans="1:2">
      <c r="A4720" t="s">
        <v>1681</v>
      </c>
      <c r="B4720">
        <v>6.9</v>
      </c>
    </row>
    <row r="4721" spans="1:2">
      <c r="A4721" t="s">
        <v>2527</v>
      </c>
      <c r="B4721">
        <v>7.1</v>
      </c>
    </row>
    <row r="4722" spans="1:2">
      <c r="A4722" t="s">
        <v>3409</v>
      </c>
      <c r="B4722">
        <v>5.6</v>
      </c>
    </row>
    <row r="4723" spans="1:2">
      <c r="A4723" t="s">
        <v>3409</v>
      </c>
      <c r="B4723">
        <v>6.7</v>
      </c>
    </row>
    <row r="4724" spans="1:2">
      <c r="A4724" t="s">
        <v>3409</v>
      </c>
      <c r="B4724">
        <v>7.1</v>
      </c>
    </row>
    <row r="4725" spans="1:2">
      <c r="A4725" t="s">
        <v>3409</v>
      </c>
      <c r="B4725">
        <v>5.2</v>
      </c>
    </row>
    <row r="4726" spans="1:2">
      <c r="A4726" t="s">
        <v>4824</v>
      </c>
      <c r="B4726">
        <v>7.7</v>
      </c>
    </row>
    <row r="4727" spans="1:2">
      <c r="A4727" t="s">
        <v>67</v>
      </c>
      <c r="B4727">
        <v>7.5</v>
      </c>
    </row>
    <row r="4728" spans="1:2">
      <c r="A4728" t="s">
        <v>67</v>
      </c>
      <c r="B4728">
        <v>7.6</v>
      </c>
    </row>
    <row r="4729" spans="1:2">
      <c r="A4729" t="s">
        <v>214</v>
      </c>
      <c r="B4729">
        <v>8.1</v>
      </c>
    </row>
    <row r="4730" spans="1:2">
      <c r="A4730" t="s">
        <v>214</v>
      </c>
      <c r="B4730">
        <v>5.5</v>
      </c>
    </row>
    <row r="4731" spans="1:2">
      <c r="A4731" t="s">
        <v>3794</v>
      </c>
      <c r="B4731">
        <v>6.6</v>
      </c>
    </row>
    <row r="4732" spans="1:2">
      <c r="A4732" t="s">
        <v>59</v>
      </c>
      <c r="B4732">
        <v>3.2</v>
      </c>
    </row>
    <row r="4733" spans="1:2">
      <c r="A4733" t="s">
        <v>6199</v>
      </c>
      <c r="B4733">
        <v>6.6</v>
      </c>
    </row>
    <row r="4734" spans="1:2">
      <c r="A4734" t="s">
        <v>23103</v>
      </c>
      <c r="B4734">
        <v>6.2</v>
      </c>
    </row>
    <row r="4735" spans="1:2">
      <c r="A4735" t="s">
        <v>10413</v>
      </c>
      <c r="B4735">
        <v>4.8</v>
      </c>
    </row>
    <row r="4736" spans="1:2">
      <c r="A4736" t="s">
        <v>6403</v>
      </c>
      <c r="B4736">
        <v>4.5</v>
      </c>
    </row>
    <row r="4737" spans="1:2">
      <c r="A4737" t="s">
        <v>1415</v>
      </c>
      <c r="B4737">
        <v>7.2</v>
      </c>
    </row>
    <row r="4738" spans="1:2">
      <c r="A4738" t="s">
        <v>2850</v>
      </c>
      <c r="B4738">
        <v>4.3</v>
      </c>
    </row>
    <row r="4739" spans="1:2">
      <c r="A4739" t="s">
        <v>5103</v>
      </c>
      <c r="B4739">
        <v>4.5</v>
      </c>
    </row>
    <row r="4740" spans="1:2">
      <c r="A4740" t="s">
        <v>23137</v>
      </c>
      <c r="B4740">
        <v>6.4</v>
      </c>
    </row>
    <row r="4741" spans="1:2">
      <c r="A4741" t="s">
        <v>5685</v>
      </c>
      <c r="B4741">
        <v>6.4</v>
      </c>
    </row>
    <row r="4742" spans="1:2">
      <c r="A4742" t="s">
        <v>1415</v>
      </c>
      <c r="B4742">
        <v>7.3</v>
      </c>
    </row>
    <row r="4743" spans="1:2">
      <c r="A4743" t="s">
        <v>1415</v>
      </c>
      <c r="B4743">
        <v>6.9</v>
      </c>
    </row>
    <row r="4744" spans="1:2">
      <c r="A4744" t="s">
        <v>23154</v>
      </c>
      <c r="B4744">
        <v>4.3</v>
      </c>
    </row>
    <row r="4745" spans="1:2">
      <c r="A4745" t="s">
        <v>4824</v>
      </c>
      <c r="B4745">
        <v>7.2</v>
      </c>
    </row>
    <row r="4746" spans="1:2">
      <c r="A4746" t="s">
        <v>1415</v>
      </c>
      <c r="B4746">
        <v>6.5</v>
      </c>
    </row>
    <row r="4747" spans="1:2">
      <c r="A4747" t="s">
        <v>2527</v>
      </c>
      <c r="B4747">
        <v>6.6</v>
      </c>
    </row>
    <row r="4748" spans="1:2">
      <c r="A4748" t="s">
        <v>1415</v>
      </c>
      <c r="B4748">
        <v>6.7</v>
      </c>
    </row>
    <row r="4749" spans="1:2">
      <c r="A4749" t="s">
        <v>15140</v>
      </c>
      <c r="B4749">
        <v>4.3</v>
      </c>
    </row>
    <row r="4750" spans="1:2">
      <c r="A4750" t="s">
        <v>5032</v>
      </c>
      <c r="B4750">
        <v>7.3</v>
      </c>
    </row>
    <row r="4751" spans="1:2">
      <c r="A4751" t="s">
        <v>1681</v>
      </c>
      <c r="B4751">
        <v>6.4</v>
      </c>
    </row>
    <row r="4752" spans="1:2">
      <c r="A4752" t="s">
        <v>23197</v>
      </c>
      <c r="B4752">
        <v>7</v>
      </c>
    </row>
    <row r="4753" spans="1:2">
      <c r="A4753" t="s">
        <v>1924</v>
      </c>
      <c r="B4753">
        <v>5.5</v>
      </c>
    </row>
    <row r="4754" spans="1:2">
      <c r="A4754" t="s">
        <v>214</v>
      </c>
      <c r="B4754">
        <v>6.7</v>
      </c>
    </row>
    <row r="4755" spans="1:2">
      <c r="A4755" t="s">
        <v>6403</v>
      </c>
      <c r="B4755">
        <v>4.3</v>
      </c>
    </row>
    <row r="4756" spans="1:2">
      <c r="A4756" t="s">
        <v>6419</v>
      </c>
      <c r="B4756">
        <v>6.1</v>
      </c>
    </row>
    <row r="4757" spans="1:2">
      <c r="A4757" t="s">
        <v>2527</v>
      </c>
      <c r="B4757">
        <v>6.8</v>
      </c>
    </row>
    <row r="4758" spans="1:2">
      <c r="A4758" t="s">
        <v>4075</v>
      </c>
      <c r="B4758">
        <v>3.9</v>
      </c>
    </row>
    <row r="4759" spans="1:2">
      <c r="A4759" t="s">
        <v>1935</v>
      </c>
      <c r="B4759">
        <v>8.5</v>
      </c>
    </row>
    <row r="4760" spans="1:2">
      <c r="A4760" t="s">
        <v>3409</v>
      </c>
      <c r="B4760">
        <v>6.9</v>
      </c>
    </row>
    <row r="4761" spans="1:2">
      <c r="A4761" t="s">
        <v>4075</v>
      </c>
      <c r="B4761">
        <v>7.3</v>
      </c>
    </row>
    <row r="4762" spans="1:2">
      <c r="A4762" t="s">
        <v>852</v>
      </c>
      <c r="B4762">
        <v>6.9</v>
      </c>
    </row>
    <row r="4763" spans="1:2">
      <c r="A4763" t="s">
        <v>12332</v>
      </c>
      <c r="B4763">
        <v>6.3</v>
      </c>
    </row>
    <row r="4764" spans="1:2">
      <c r="A4764" t="s">
        <v>18257</v>
      </c>
      <c r="B4764">
        <v>2.5</v>
      </c>
    </row>
    <row r="4765" spans="1:2">
      <c r="A4765" t="s">
        <v>3409</v>
      </c>
      <c r="B4765">
        <v>5.7</v>
      </c>
    </row>
    <row r="4766" spans="1:2">
      <c r="A4766" t="s">
        <v>23273</v>
      </c>
      <c r="B4766">
        <v>7</v>
      </c>
    </row>
    <row r="4767" spans="1:2">
      <c r="A4767" t="s">
        <v>7144</v>
      </c>
      <c r="B4767">
        <v>6.2</v>
      </c>
    </row>
    <row r="4768" spans="1:2">
      <c r="A4768" t="s">
        <v>23288</v>
      </c>
      <c r="B4768">
        <v>6.9</v>
      </c>
    </row>
    <row r="4769" spans="1:2">
      <c r="A4769" t="s">
        <v>1935</v>
      </c>
      <c r="B4769">
        <v>4.5</v>
      </c>
    </row>
    <row r="4770" spans="1:2">
      <c r="A4770" t="s">
        <v>67</v>
      </c>
      <c r="B4770">
        <v>7.8</v>
      </c>
    </row>
    <row r="4771" spans="1:2">
      <c r="A4771" t="s">
        <v>5544</v>
      </c>
      <c r="B4771">
        <v>4.4000000000000004</v>
      </c>
    </row>
    <row r="4772" spans="1:2">
      <c r="A4772" t="s">
        <v>18089</v>
      </c>
      <c r="B4772">
        <v>6.6</v>
      </c>
    </row>
    <row r="4773" spans="1:2">
      <c r="A4773" t="s">
        <v>67</v>
      </c>
      <c r="B4773">
        <v>8</v>
      </c>
    </row>
    <row r="4774" spans="1:2">
      <c r="A4774" t="s">
        <v>5605</v>
      </c>
      <c r="B4774">
        <v>8.3000000000000007</v>
      </c>
    </row>
    <row r="4775" spans="1:2">
      <c r="A4775" t="s">
        <v>1671</v>
      </c>
      <c r="B4775">
        <v>6.5</v>
      </c>
    </row>
    <row r="4776" spans="1:2">
      <c r="A4776" t="s">
        <v>6545</v>
      </c>
      <c r="B4776">
        <v>7.1</v>
      </c>
    </row>
    <row r="4777" spans="1:2">
      <c r="A4777" t="s">
        <v>8722</v>
      </c>
      <c r="B4777">
        <v>7.1</v>
      </c>
    </row>
    <row r="4778" spans="1:2">
      <c r="A4778" t="s">
        <v>23344</v>
      </c>
      <c r="B4778">
        <v>4</v>
      </c>
    </row>
    <row r="4779" spans="1:2">
      <c r="A4779" t="s">
        <v>67</v>
      </c>
      <c r="B4779">
        <v>7.5</v>
      </c>
    </row>
    <row r="4780" spans="1:2">
      <c r="A4780" t="s">
        <v>3409</v>
      </c>
      <c r="B4780">
        <v>7</v>
      </c>
    </row>
    <row r="4781" spans="1:2">
      <c r="A4781" t="s">
        <v>2527</v>
      </c>
      <c r="B4781">
        <v>4</v>
      </c>
    </row>
    <row r="4782" spans="1:2">
      <c r="A4782" t="s">
        <v>23371</v>
      </c>
      <c r="B4782">
        <v>6.7</v>
      </c>
    </row>
    <row r="4783" spans="1:2">
      <c r="A4783" t="s">
        <v>227</v>
      </c>
      <c r="B4783">
        <v>7</v>
      </c>
    </row>
    <row r="4784" spans="1:2">
      <c r="A4784" t="s">
        <v>2527</v>
      </c>
      <c r="B4784">
        <v>7.4</v>
      </c>
    </row>
    <row r="4785" spans="1:2">
      <c r="A4785" t="s">
        <v>10088</v>
      </c>
      <c r="B4785">
        <v>8</v>
      </c>
    </row>
    <row r="4786" spans="1:2">
      <c r="A4786" t="s">
        <v>23394</v>
      </c>
      <c r="B4786">
        <v>6.5</v>
      </c>
    </row>
    <row r="4787" spans="1:2">
      <c r="A4787" t="s">
        <v>67</v>
      </c>
      <c r="B4787">
        <v>7.2</v>
      </c>
    </row>
    <row r="4788" spans="1:2">
      <c r="A4788" t="s">
        <v>3409</v>
      </c>
      <c r="B4788">
        <v>6.4</v>
      </c>
    </row>
    <row r="4789" spans="1:2">
      <c r="A4789" t="s">
        <v>3409</v>
      </c>
      <c r="B4789">
        <v>6.5</v>
      </c>
    </row>
    <row r="4790" spans="1:2">
      <c r="A4790" t="s">
        <v>1415</v>
      </c>
      <c r="B4790">
        <v>6.8</v>
      </c>
    </row>
    <row r="4791" spans="1:2">
      <c r="A4791" t="s">
        <v>6199</v>
      </c>
      <c r="B4791">
        <v>6.9</v>
      </c>
    </row>
    <row r="4792" spans="1:2">
      <c r="A4792" t="s">
        <v>22394</v>
      </c>
      <c r="B4792">
        <v>7.5</v>
      </c>
    </row>
    <row r="4793" spans="1:2">
      <c r="A4793" t="s">
        <v>4833</v>
      </c>
      <c r="B4793">
        <v>5.0999999999999996</v>
      </c>
    </row>
    <row r="4794" spans="1:2">
      <c r="A4794" t="s">
        <v>2527</v>
      </c>
      <c r="B4794">
        <v>6.2</v>
      </c>
    </row>
    <row r="4795" spans="1:2">
      <c r="A4795" t="s">
        <v>4332</v>
      </c>
      <c r="B4795">
        <v>3.9</v>
      </c>
    </row>
    <row r="4796" spans="1:2">
      <c r="A4796" t="s">
        <v>15468</v>
      </c>
      <c r="B4796">
        <v>6</v>
      </c>
    </row>
    <row r="4797" spans="1:2">
      <c r="A4797" t="s">
        <v>23458</v>
      </c>
      <c r="B4797">
        <v>6.8</v>
      </c>
    </row>
    <row r="4798" spans="1:2">
      <c r="A4798" t="s">
        <v>67</v>
      </c>
      <c r="B4798">
        <v>7.4</v>
      </c>
    </row>
    <row r="4799" spans="1:2">
      <c r="A4799" t="s">
        <v>5324</v>
      </c>
      <c r="B4799">
        <v>8.1</v>
      </c>
    </row>
    <row r="4800" spans="1:2">
      <c r="A4800" t="s">
        <v>1415</v>
      </c>
      <c r="B4800">
        <v>6.5</v>
      </c>
    </row>
    <row r="4801" spans="1:2">
      <c r="A4801" t="s">
        <v>5499</v>
      </c>
      <c r="B4801">
        <v>8</v>
      </c>
    </row>
    <row r="4802" spans="1:2">
      <c r="A4802" t="s">
        <v>20255</v>
      </c>
      <c r="B4802">
        <v>7.7</v>
      </c>
    </row>
    <row r="4803" spans="1:2">
      <c r="A4803" t="s">
        <v>7144</v>
      </c>
      <c r="B4803">
        <v>7.2</v>
      </c>
    </row>
    <row r="4804" spans="1:2">
      <c r="A4804" t="s">
        <v>23499</v>
      </c>
      <c r="B4804">
        <v>5.4</v>
      </c>
    </row>
    <row r="4805" spans="1:2">
      <c r="A4805" t="s">
        <v>5510</v>
      </c>
      <c r="B4805">
        <v>6.7</v>
      </c>
    </row>
    <row r="4806" spans="1:2">
      <c r="A4806" t="s">
        <v>2683</v>
      </c>
      <c r="B4806">
        <v>6.3</v>
      </c>
    </row>
    <row r="4807" spans="1:2">
      <c r="A4807" t="s">
        <v>3409</v>
      </c>
      <c r="B4807">
        <v>8.1</v>
      </c>
    </row>
    <row r="4808" spans="1:2">
      <c r="A4808" t="s">
        <v>7144</v>
      </c>
      <c r="B4808">
        <v>8.5</v>
      </c>
    </row>
    <row r="4809" spans="1:2">
      <c r="A4809" t="s">
        <v>214</v>
      </c>
      <c r="B4809">
        <v>7.7</v>
      </c>
    </row>
    <row r="4810" spans="1:2">
      <c r="A4810" t="s">
        <v>1681</v>
      </c>
      <c r="B4810">
        <v>6.5</v>
      </c>
    </row>
    <row r="4811" spans="1:2">
      <c r="A4811" t="s">
        <v>67</v>
      </c>
      <c r="B4811">
        <v>8.6999999999999993</v>
      </c>
    </row>
    <row r="4812" spans="1:2">
      <c r="A4812" t="s">
        <v>3409</v>
      </c>
      <c r="B4812">
        <v>6.5</v>
      </c>
    </row>
    <row r="4813" spans="1:2">
      <c r="A4813" t="s">
        <v>5499</v>
      </c>
      <c r="B4813">
        <v>7</v>
      </c>
    </row>
    <row r="4814" spans="1:2">
      <c r="A4814" t="s">
        <v>2125</v>
      </c>
      <c r="B4814">
        <v>5.5</v>
      </c>
    </row>
    <row r="4815" spans="1:2">
      <c r="A4815" t="s">
        <v>3409</v>
      </c>
      <c r="B4815">
        <v>7</v>
      </c>
    </row>
    <row r="4816" spans="1:2">
      <c r="A4816" t="s">
        <v>1415</v>
      </c>
      <c r="B4816">
        <v>6.3</v>
      </c>
    </row>
    <row r="4817" spans="1:2">
      <c r="A4817" t="s">
        <v>7837</v>
      </c>
      <c r="B4817">
        <v>7.9</v>
      </c>
    </row>
    <row r="4818" spans="1:2">
      <c r="A4818" t="s">
        <v>1671</v>
      </c>
      <c r="B4818">
        <v>7.3</v>
      </c>
    </row>
    <row r="4819" spans="1:2">
      <c r="A4819" t="s">
        <v>67</v>
      </c>
      <c r="B4819">
        <v>7.4</v>
      </c>
    </row>
    <row r="4820" spans="1:2">
      <c r="A4820" t="s">
        <v>6403</v>
      </c>
      <c r="B4820">
        <v>5.4</v>
      </c>
    </row>
    <row r="4821" spans="1:2">
      <c r="A4821" t="s">
        <v>3265</v>
      </c>
      <c r="B4821">
        <v>7.1</v>
      </c>
    </row>
    <row r="4822" spans="1:2">
      <c r="A4822" t="s">
        <v>2966</v>
      </c>
      <c r="B4822">
        <v>8.4</v>
      </c>
    </row>
    <row r="4823" spans="1:2">
      <c r="A4823" t="s">
        <v>23610</v>
      </c>
      <c r="B4823">
        <v>7</v>
      </c>
    </row>
    <row r="4824" spans="1:2">
      <c r="A4824" t="s">
        <v>67</v>
      </c>
      <c r="B4824">
        <v>5.3</v>
      </c>
    </row>
    <row r="4825" spans="1:2">
      <c r="A4825" t="s">
        <v>67</v>
      </c>
      <c r="B4825">
        <v>7.1</v>
      </c>
    </row>
    <row r="4826" spans="1:2">
      <c r="A4826" t="s">
        <v>67</v>
      </c>
      <c r="B4826">
        <v>7.5</v>
      </c>
    </row>
    <row r="4827" spans="1:2">
      <c r="A4827" t="s">
        <v>3409</v>
      </c>
      <c r="B4827">
        <v>7.2</v>
      </c>
    </row>
    <row r="4828" spans="1:2">
      <c r="A4828" t="s">
        <v>2202</v>
      </c>
      <c r="B4828">
        <v>6.7</v>
      </c>
    </row>
    <row r="4829" spans="1:2">
      <c r="A4829" t="s">
        <v>23645</v>
      </c>
      <c r="B4829">
        <v>8.1999999999999993</v>
      </c>
    </row>
    <row r="4830" spans="1:2">
      <c r="A4830" t="s">
        <v>20311</v>
      </c>
      <c r="B4830">
        <v>6.6</v>
      </c>
    </row>
    <row r="4831" spans="1:2">
      <c r="A4831" t="s">
        <v>2527</v>
      </c>
      <c r="B4831">
        <v>6.7</v>
      </c>
    </row>
    <row r="4832" spans="1:2">
      <c r="A4832" t="s">
        <v>19711</v>
      </c>
      <c r="B4832">
        <v>5.0999999999999996</v>
      </c>
    </row>
    <row r="4833" spans="1:2">
      <c r="A4833" t="s">
        <v>1671</v>
      </c>
      <c r="B4833">
        <v>7</v>
      </c>
    </row>
    <row r="4834" spans="1:2">
      <c r="A4834" t="s">
        <v>3409</v>
      </c>
      <c r="B4834">
        <v>7.4</v>
      </c>
    </row>
    <row r="4835" spans="1:2">
      <c r="A4835" t="s">
        <v>1544</v>
      </c>
      <c r="B4835">
        <v>5.4</v>
      </c>
    </row>
    <row r="4836" spans="1:2">
      <c r="A4836" t="s">
        <v>1671</v>
      </c>
      <c r="B4836">
        <v>5.7</v>
      </c>
    </row>
    <row r="4837" spans="1:2">
      <c r="A4837" t="s">
        <v>3794</v>
      </c>
      <c r="B4837">
        <v>6.7</v>
      </c>
    </row>
    <row r="4838" spans="1:2">
      <c r="A4838" t="s">
        <v>5544</v>
      </c>
      <c r="B4838">
        <v>4.2</v>
      </c>
    </row>
    <row r="4839" spans="1:2">
      <c r="A4839" t="s">
        <v>14907</v>
      </c>
      <c r="B4839">
        <v>7.4</v>
      </c>
    </row>
    <row r="4840" spans="1:2">
      <c r="A4840" t="s">
        <v>1935</v>
      </c>
      <c r="B4840">
        <v>4.8</v>
      </c>
    </row>
    <row r="4841" spans="1:2">
      <c r="A4841" t="s">
        <v>1671</v>
      </c>
      <c r="B4841">
        <v>7</v>
      </c>
    </row>
    <row r="4842" spans="1:2">
      <c r="A4842" t="s">
        <v>2527</v>
      </c>
      <c r="B4842">
        <v>7.3</v>
      </c>
    </row>
    <row r="4843" spans="1:2">
      <c r="A4843" t="s">
        <v>8432</v>
      </c>
      <c r="B4843">
        <v>5.8</v>
      </c>
    </row>
    <row r="4844" spans="1:2">
      <c r="A4844" t="s">
        <v>12639</v>
      </c>
      <c r="B4844">
        <v>7</v>
      </c>
    </row>
    <row r="4845" spans="1:2">
      <c r="A4845" t="s">
        <v>18089</v>
      </c>
      <c r="B4845">
        <v>3.2</v>
      </c>
    </row>
    <row r="4846" spans="1:2">
      <c r="A4846" t="s">
        <v>23731</v>
      </c>
      <c r="B4846">
        <v>6.8</v>
      </c>
    </row>
    <row r="4847" spans="1:2">
      <c r="A4847" t="s">
        <v>67</v>
      </c>
      <c r="B4847">
        <v>7.7</v>
      </c>
    </row>
    <row r="4848" spans="1:2">
      <c r="A4848" t="s">
        <v>10413</v>
      </c>
      <c r="B4848">
        <v>5.6</v>
      </c>
    </row>
    <row r="4849" spans="1:2">
      <c r="A4849" t="s">
        <v>1935</v>
      </c>
      <c r="B4849">
        <v>7.1</v>
      </c>
    </row>
    <row r="4850" spans="1:2">
      <c r="A4850" t="s">
        <v>1390</v>
      </c>
      <c r="B4850">
        <v>3.6</v>
      </c>
    </row>
    <row r="4851" spans="1:2">
      <c r="A4851" t="s">
        <v>6790</v>
      </c>
      <c r="B4851">
        <v>6.8</v>
      </c>
    </row>
    <row r="4852" spans="1:2">
      <c r="A4852" t="s">
        <v>21604</v>
      </c>
      <c r="B4852">
        <v>7.6</v>
      </c>
    </row>
    <row r="4853" spans="1:2">
      <c r="A4853" t="s">
        <v>67</v>
      </c>
      <c r="B4853">
        <v>8.3000000000000007</v>
      </c>
    </row>
    <row r="4854" spans="1:2">
      <c r="A4854" t="s">
        <v>1924</v>
      </c>
      <c r="B4854">
        <v>7.5</v>
      </c>
    </row>
    <row r="4855" spans="1:2">
      <c r="A4855" t="s">
        <v>1681</v>
      </c>
      <c r="B4855">
        <v>5.4</v>
      </c>
    </row>
    <row r="4856" spans="1:2">
      <c r="A4856" t="s">
        <v>7218</v>
      </c>
      <c r="B4856">
        <v>5.3</v>
      </c>
    </row>
    <row r="4857" spans="1:2">
      <c r="A4857" t="s">
        <v>2813</v>
      </c>
      <c r="B4857">
        <v>4.5</v>
      </c>
    </row>
    <row r="4858" spans="1:2">
      <c r="A4858" t="s">
        <v>23804</v>
      </c>
      <c r="B4858">
        <v>7.3</v>
      </c>
    </row>
    <row r="4859" spans="1:2">
      <c r="A4859" t="s">
        <v>1671</v>
      </c>
      <c r="B4859">
        <v>5.6</v>
      </c>
    </row>
    <row r="4860" spans="1:2">
      <c r="A4860" t="s">
        <v>2527</v>
      </c>
      <c r="B4860">
        <v>5.6</v>
      </c>
    </row>
    <row r="4861" spans="1:2">
      <c r="A4861" t="s">
        <v>10222</v>
      </c>
      <c r="B4861">
        <v>4.0999999999999996</v>
      </c>
    </row>
    <row r="4862" spans="1:2">
      <c r="A4862" t="s">
        <v>3409</v>
      </c>
      <c r="B4862">
        <v>6.8</v>
      </c>
    </row>
    <row r="4863" spans="1:2">
      <c r="A4863" t="s">
        <v>1671</v>
      </c>
      <c r="B4863">
        <v>6.3</v>
      </c>
    </row>
    <row r="4864" spans="1:2">
      <c r="A4864" t="s">
        <v>18430</v>
      </c>
      <c r="B4864">
        <v>5.8</v>
      </c>
    </row>
    <row r="4865" spans="1:2">
      <c r="A4865" t="s">
        <v>1415</v>
      </c>
      <c r="B4865">
        <v>6.6</v>
      </c>
    </row>
    <row r="4866" spans="1:2">
      <c r="A4866" t="s">
        <v>2125</v>
      </c>
      <c r="B4866">
        <v>6.7</v>
      </c>
    </row>
    <row r="4867" spans="1:2">
      <c r="A4867" t="s">
        <v>1415</v>
      </c>
      <c r="B4867">
        <v>6.4</v>
      </c>
    </row>
    <row r="4868" spans="1:2">
      <c r="A4868" t="s">
        <v>1415</v>
      </c>
      <c r="B4868">
        <v>6.3</v>
      </c>
    </row>
    <row r="4869" spans="1:2">
      <c r="A4869" t="s">
        <v>23866</v>
      </c>
      <c r="B4869">
        <v>3.4</v>
      </c>
    </row>
    <row r="4870" spans="1:2">
      <c r="A4870" t="s">
        <v>2527</v>
      </c>
      <c r="B4870">
        <v>4.7</v>
      </c>
    </row>
    <row r="4871" spans="1:2">
      <c r="A4871" t="s">
        <v>67</v>
      </c>
      <c r="B4871">
        <v>6</v>
      </c>
    </row>
    <row r="4872" spans="1:2">
      <c r="A4872" t="s">
        <v>2664</v>
      </c>
      <c r="B4872">
        <v>7.3</v>
      </c>
    </row>
    <row r="4873" spans="1:2">
      <c r="A4873" t="s">
        <v>67</v>
      </c>
      <c r="B4873">
        <v>7.9</v>
      </c>
    </row>
    <row r="4874" spans="1:2">
      <c r="A4874" t="s">
        <v>2954</v>
      </c>
      <c r="B4874">
        <v>6.1</v>
      </c>
    </row>
    <row r="4875" spans="1:2">
      <c r="A4875" t="s">
        <v>22869</v>
      </c>
      <c r="B4875">
        <v>7.4</v>
      </c>
    </row>
    <row r="4876" spans="1:2">
      <c r="A4876" t="s">
        <v>3409</v>
      </c>
      <c r="B4876">
        <v>6.6</v>
      </c>
    </row>
    <row r="4877" spans="1:2">
      <c r="A4877" t="s">
        <v>1671</v>
      </c>
      <c r="B4877">
        <v>5.5</v>
      </c>
    </row>
    <row r="4878" spans="1:2">
      <c r="A4878" t="s">
        <v>3409</v>
      </c>
      <c r="B4878">
        <v>7.5</v>
      </c>
    </row>
    <row r="4879" spans="1:2">
      <c r="A4879" t="s">
        <v>1681</v>
      </c>
      <c r="B4879">
        <v>7.6</v>
      </c>
    </row>
    <row r="4880" spans="1:2">
      <c r="A4880" t="s">
        <v>2683</v>
      </c>
      <c r="B4880">
        <v>5</v>
      </c>
    </row>
    <row r="4881" spans="1:2">
      <c r="A4881" t="s">
        <v>6403</v>
      </c>
      <c r="B4881">
        <v>3.2</v>
      </c>
    </row>
    <row r="4882" spans="1:2">
      <c r="A4882" t="s">
        <v>4068</v>
      </c>
      <c r="B4882">
        <v>8.1999999999999993</v>
      </c>
    </row>
    <row r="4883" spans="1:2">
      <c r="A4883" t="s">
        <v>5544</v>
      </c>
      <c r="B4883">
        <v>3.7</v>
      </c>
    </row>
    <row r="4884" spans="1:2">
      <c r="A4884" t="s">
        <v>3409</v>
      </c>
      <c r="B4884">
        <v>6.3</v>
      </c>
    </row>
    <row r="4885" spans="1:2">
      <c r="A4885" t="s">
        <v>15011</v>
      </c>
      <c r="B4885">
        <v>4.0999999999999996</v>
      </c>
    </row>
    <row r="4886" spans="1:2">
      <c r="A4886" t="s">
        <v>1671</v>
      </c>
      <c r="B4886">
        <v>6.9</v>
      </c>
    </row>
    <row r="4887" spans="1:2">
      <c r="A4887" t="s">
        <v>6403</v>
      </c>
      <c r="B4887">
        <v>5.4</v>
      </c>
    </row>
    <row r="4888" spans="1:2">
      <c r="A4888" t="s">
        <v>9193</v>
      </c>
      <c r="B4888">
        <v>6.5</v>
      </c>
    </row>
    <row r="4889" spans="1:2">
      <c r="A4889" t="s">
        <v>1671</v>
      </c>
      <c r="B4889">
        <v>7.8</v>
      </c>
    </row>
    <row r="4890" spans="1:2">
      <c r="A4890" t="s">
        <v>5324</v>
      </c>
      <c r="B4890">
        <v>6.7</v>
      </c>
    </row>
    <row r="4891" spans="1:2">
      <c r="A4891" t="s">
        <v>2527</v>
      </c>
      <c r="B4891">
        <v>6.4</v>
      </c>
    </row>
    <row r="4892" spans="1:2">
      <c r="A4892" t="s">
        <v>2527</v>
      </c>
      <c r="B4892">
        <v>7.3</v>
      </c>
    </row>
    <row r="4893" spans="1:2">
      <c r="A4893" t="s">
        <v>7144</v>
      </c>
      <c r="B4893">
        <v>7</v>
      </c>
    </row>
    <row r="4894" spans="1:2">
      <c r="A4894" t="s">
        <v>334</v>
      </c>
      <c r="B4894">
        <v>6.3</v>
      </c>
    </row>
    <row r="4895" spans="1:2">
      <c r="A4895" t="s">
        <v>2527</v>
      </c>
      <c r="B4895">
        <v>7.1</v>
      </c>
    </row>
    <row r="4896" spans="1:2">
      <c r="A4896" t="s">
        <v>2125</v>
      </c>
      <c r="B4896">
        <v>4.8</v>
      </c>
    </row>
    <row r="4897" spans="1:2">
      <c r="A4897" t="s">
        <v>1681</v>
      </c>
      <c r="B4897">
        <v>3.3</v>
      </c>
    </row>
    <row r="4898" spans="1:2">
      <c r="A4898" t="s">
        <v>3409</v>
      </c>
      <c r="B4898">
        <v>6.9</v>
      </c>
    </row>
    <row r="4899" spans="1:2">
      <c r="A4899" t="s">
        <v>3030</v>
      </c>
      <c r="B4899">
        <v>4.5999999999999996</v>
      </c>
    </row>
    <row r="4900" spans="1:2">
      <c r="A4900" t="s">
        <v>4384</v>
      </c>
      <c r="B4900">
        <v>3</v>
      </c>
    </row>
    <row r="4901" spans="1:2">
      <c r="A4901" t="s">
        <v>1415</v>
      </c>
      <c r="B4901">
        <v>6.6</v>
      </c>
    </row>
    <row r="4902" spans="1:2">
      <c r="A4902" t="s">
        <v>3409</v>
      </c>
      <c r="B4902">
        <v>7.4</v>
      </c>
    </row>
    <row r="4903" spans="1:2">
      <c r="A4903" t="s">
        <v>19711</v>
      </c>
      <c r="B4903">
        <v>6.2</v>
      </c>
    </row>
    <row r="4904" spans="1:2">
      <c r="A4904" t="s">
        <v>2954</v>
      </c>
      <c r="B4904">
        <v>4</v>
      </c>
    </row>
    <row r="4905" spans="1:2">
      <c r="A4905" t="s">
        <v>24055</v>
      </c>
      <c r="B4905">
        <v>6.1</v>
      </c>
    </row>
    <row r="4906" spans="1:2">
      <c r="A4906" t="s">
        <v>7837</v>
      </c>
      <c r="B4906">
        <v>6.9</v>
      </c>
    </row>
    <row r="4907" spans="1:2">
      <c r="A4907" t="s">
        <v>3409</v>
      </c>
      <c r="B4907">
        <v>7.5</v>
      </c>
    </row>
    <row r="4908" spans="1:2">
      <c r="A4908" t="s">
        <v>6403</v>
      </c>
      <c r="B4908">
        <v>6.7</v>
      </c>
    </row>
    <row r="4909" spans="1:2">
      <c r="A4909" t="s">
        <v>4833</v>
      </c>
      <c r="B4909">
        <v>7.4</v>
      </c>
    </row>
    <row r="4910" spans="1:2">
      <c r="A4910" t="s">
        <v>3409</v>
      </c>
      <c r="B4910">
        <v>6.1</v>
      </c>
    </row>
    <row r="4911" spans="1:2">
      <c r="A4911" t="s">
        <v>12838</v>
      </c>
      <c r="B4911">
        <v>5.4</v>
      </c>
    </row>
    <row r="4912" spans="1:2">
      <c r="A4912" t="s">
        <v>1935</v>
      </c>
      <c r="B4912">
        <v>6.4</v>
      </c>
    </row>
    <row r="4913" spans="1:2">
      <c r="A4913" t="s">
        <v>2683</v>
      </c>
      <c r="B4913">
        <v>7</v>
      </c>
    </row>
    <row r="4914" spans="1:2">
      <c r="A4914" t="s">
        <v>10413</v>
      </c>
      <c r="B4914">
        <v>6.3</v>
      </c>
    </row>
    <row r="4915" spans="1:2">
      <c r="A4915" t="s">
        <v>5806</v>
      </c>
      <c r="B4915">
        <v>6.9</v>
      </c>
    </row>
    <row r="4916" spans="1:2">
      <c r="A4916" t="s">
        <v>1935</v>
      </c>
      <c r="B4916">
        <v>7.8</v>
      </c>
    </row>
    <row r="4917" spans="1:2">
      <c r="A4917" t="s">
        <v>2527</v>
      </c>
      <c r="B4917">
        <v>6.4</v>
      </c>
    </row>
    <row r="4918" spans="1:2">
      <c r="A4918" t="s">
        <v>2527</v>
      </c>
      <c r="B4918">
        <v>7.7</v>
      </c>
    </row>
    <row r="4919" spans="1:2">
      <c r="A4919" t="s">
        <v>2142</v>
      </c>
      <c r="B4919">
        <v>7.5</v>
      </c>
    </row>
    <row r="4920" spans="1:2">
      <c r="A4920" t="s">
        <v>4384</v>
      </c>
      <c r="B4920">
        <v>6.3</v>
      </c>
    </row>
    <row r="4921" spans="1:2">
      <c r="A4921" t="s">
        <v>1415</v>
      </c>
      <c r="B4921">
        <v>6.3</v>
      </c>
    </row>
    <row r="4922" spans="1:2">
      <c r="A4922" t="s">
        <v>67</v>
      </c>
      <c r="B4922">
        <v>6.6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59D87-1F59-4E11-822E-2783F4B0028D}">
  <dimension ref="A1:I4671"/>
  <sheetViews>
    <sheetView topLeftCell="A22" workbookViewId="0">
      <selection activeCell="K19" sqref="K19"/>
    </sheetView>
  </sheetViews>
  <sheetFormatPr defaultRowHeight="15"/>
  <cols>
    <col min="1" max="1" width="11.28515625" bestFit="1" customWidth="1"/>
    <col min="2" max="2" width="15.28515625" customWidth="1"/>
    <col min="5" max="5" width="25.42578125" customWidth="1"/>
    <col min="8" max="8" width="31.85546875" customWidth="1"/>
  </cols>
  <sheetData>
    <row r="1" spans="1:9" ht="30.75">
      <c r="A1" s="5" t="s">
        <v>24168</v>
      </c>
      <c r="B1" s="5" t="s">
        <v>25</v>
      </c>
      <c r="E1" s="13" t="s">
        <v>24204</v>
      </c>
      <c r="F1" s="7">
        <v>15</v>
      </c>
      <c r="H1" s="13" t="s">
        <v>24205</v>
      </c>
      <c r="I1" s="7">
        <v>0</v>
      </c>
    </row>
    <row r="2" spans="1:9">
      <c r="A2">
        <v>148</v>
      </c>
      <c r="B2">
        <v>6.8</v>
      </c>
      <c r="E2" s="10"/>
    </row>
    <row r="3" spans="1:9">
      <c r="A3">
        <v>132</v>
      </c>
      <c r="B3">
        <v>6.6</v>
      </c>
      <c r="E3" s="9" t="s">
        <v>24206</v>
      </c>
      <c r="F3" s="7">
        <f>F4+'Structured Data &amp; field Stats'!Q8</f>
        <v>4907</v>
      </c>
    </row>
    <row r="4" spans="1:9">
      <c r="A4">
        <v>100</v>
      </c>
      <c r="B4">
        <v>7.8</v>
      </c>
      <c r="E4" s="9" t="s">
        <v>24207</v>
      </c>
      <c r="F4" s="7">
        <f>COUNT(Table5[Duration])</f>
        <v>4670</v>
      </c>
    </row>
    <row r="5" spans="1:9">
      <c r="A5">
        <v>141</v>
      </c>
      <c r="B5">
        <v>7.5</v>
      </c>
    </row>
    <row r="6" spans="1:9">
      <c r="A6">
        <v>153</v>
      </c>
      <c r="B6">
        <v>7.5</v>
      </c>
      <c r="E6" s="9" t="s">
        <v>24208</v>
      </c>
      <c r="F6" s="7"/>
    </row>
    <row r="7" spans="1:9">
      <c r="A7">
        <v>106</v>
      </c>
      <c r="B7">
        <v>6.7</v>
      </c>
      <c r="E7" s="7" t="s">
        <v>24209</v>
      </c>
      <c r="F7" s="7">
        <f>AVERAGE(Table5[Duration])</f>
        <v>105.52334047109208</v>
      </c>
    </row>
    <row r="8" spans="1:9">
      <c r="A8">
        <v>151</v>
      </c>
      <c r="B8">
        <v>7.3</v>
      </c>
      <c r="E8" s="7" t="s">
        <v>24210</v>
      </c>
      <c r="F8" s="7">
        <f>MEDIAN(Table5[Duration])</f>
        <v>103</v>
      </c>
    </row>
    <row r="9" spans="1:9">
      <c r="A9">
        <v>150</v>
      </c>
      <c r="B9">
        <v>6.5</v>
      </c>
      <c r="E9" s="7" t="s">
        <v>24211</v>
      </c>
      <c r="F9" s="7">
        <f>STDEV(Table5[Duration])</f>
        <v>16.88299571178165</v>
      </c>
    </row>
    <row r="10" spans="1:9">
      <c r="A10">
        <v>143</v>
      </c>
      <c r="B10">
        <v>7.2</v>
      </c>
    </row>
    <row r="11" spans="1:9">
      <c r="A11">
        <v>150</v>
      </c>
      <c r="B11">
        <v>6.6</v>
      </c>
    </row>
    <row r="12" spans="1:9">
      <c r="A12">
        <v>136</v>
      </c>
      <c r="B12">
        <v>6.7</v>
      </c>
    </row>
    <row r="13" spans="1:9">
      <c r="A13">
        <v>106</v>
      </c>
      <c r="B13">
        <v>6.8</v>
      </c>
    </row>
    <row r="14" spans="1:9">
      <c r="A14">
        <v>153</v>
      </c>
      <c r="B14">
        <v>7</v>
      </c>
    </row>
    <row r="15" spans="1:9">
      <c r="A15">
        <v>113</v>
      </c>
      <c r="B15">
        <v>6.1</v>
      </c>
    </row>
    <row r="16" spans="1:9">
      <c r="A16">
        <v>147</v>
      </c>
      <c r="B16">
        <v>8.1999999999999993</v>
      </c>
    </row>
    <row r="17" spans="1:2">
      <c r="A17">
        <v>131</v>
      </c>
      <c r="B17">
        <v>5.9</v>
      </c>
    </row>
    <row r="18" spans="1:2">
      <c r="A18">
        <v>124</v>
      </c>
      <c r="B18">
        <v>7</v>
      </c>
    </row>
    <row r="19" spans="1:2">
      <c r="A19">
        <v>143</v>
      </c>
      <c r="B19">
        <v>7.8</v>
      </c>
    </row>
    <row r="20" spans="1:2">
      <c r="A20">
        <v>135</v>
      </c>
      <c r="B20">
        <v>7.3</v>
      </c>
    </row>
    <row r="21" spans="1:2">
      <c r="A21">
        <v>108</v>
      </c>
      <c r="B21">
        <v>6.5</v>
      </c>
    </row>
    <row r="22" spans="1:2">
      <c r="A22">
        <v>104</v>
      </c>
      <c r="B22">
        <v>6.8</v>
      </c>
    </row>
    <row r="23" spans="1:2">
      <c r="A23">
        <v>104</v>
      </c>
      <c r="B23">
        <v>7.3</v>
      </c>
    </row>
    <row r="24" spans="1:2">
      <c r="A24">
        <v>150</v>
      </c>
      <c r="B24">
        <v>6</v>
      </c>
    </row>
    <row r="25" spans="1:2">
      <c r="A25">
        <v>130</v>
      </c>
      <c r="B25">
        <v>6.4</v>
      </c>
    </row>
    <row r="26" spans="1:2">
      <c r="A26">
        <v>142</v>
      </c>
      <c r="B26">
        <v>6.7</v>
      </c>
    </row>
    <row r="27" spans="1:2">
      <c r="A27">
        <v>125</v>
      </c>
      <c r="B27">
        <v>6.8</v>
      </c>
    </row>
    <row r="28" spans="1:2">
      <c r="A28">
        <v>106</v>
      </c>
      <c r="B28">
        <v>6.3</v>
      </c>
    </row>
    <row r="29" spans="1:2">
      <c r="A29">
        <v>123</v>
      </c>
      <c r="B29">
        <v>5.6</v>
      </c>
    </row>
    <row r="30" spans="1:2">
      <c r="A30">
        <v>103</v>
      </c>
      <c r="B30">
        <v>8.3000000000000007</v>
      </c>
    </row>
    <row r="31" spans="1:2">
      <c r="A31">
        <v>118</v>
      </c>
      <c r="B31">
        <v>6.6</v>
      </c>
    </row>
    <row r="32" spans="1:2">
      <c r="A32">
        <v>140</v>
      </c>
      <c r="B32">
        <v>7.2</v>
      </c>
    </row>
    <row r="33" spans="1:2">
      <c r="A33">
        <v>123</v>
      </c>
      <c r="B33">
        <v>7</v>
      </c>
    </row>
    <row r="34" spans="1:2">
      <c r="A34">
        <v>149</v>
      </c>
      <c r="B34">
        <v>8</v>
      </c>
    </row>
    <row r="35" spans="1:2">
      <c r="A35">
        <v>132</v>
      </c>
      <c r="B35">
        <v>7.8</v>
      </c>
    </row>
    <row r="36" spans="1:2">
      <c r="A36">
        <v>114</v>
      </c>
      <c r="B36">
        <v>6.3</v>
      </c>
    </row>
    <row r="37" spans="1:2">
      <c r="A37">
        <v>143</v>
      </c>
      <c r="B37">
        <v>7.3</v>
      </c>
    </row>
    <row r="38" spans="1:2">
      <c r="A38">
        <v>116</v>
      </c>
      <c r="B38">
        <v>6.6</v>
      </c>
    </row>
    <row r="39" spans="1:2">
      <c r="A39">
        <v>131</v>
      </c>
      <c r="B39">
        <v>7</v>
      </c>
    </row>
    <row r="40" spans="1:2">
      <c r="A40">
        <v>154</v>
      </c>
      <c r="B40">
        <v>6.3</v>
      </c>
    </row>
    <row r="41" spans="1:2">
      <c r="A41">
        <v>122</v>
      </c>
      <c r="B41">
        <v>6.2</v>
      </c>
    </row>
    <row r="42" spans="1:2">
      <c r="A42">
        <v>93</v>
      </c>
      <c r="B42">
        <v>6.8</v>
      </c>
    </row>
    <row r="43" spans="1:2">
      <c r="A43">
        <v>93</v>
      </c>
      <c r="B43">
        <v>7.2</v>
      </c>
    </row>
    <row r="44" spans="1:2">
      <c r="A44">
        <v>122</v>
      </c>
      <c r="B44">
        <v>7.5</v>
      </c>
    </row>
    <row r="45" spans="1:2">
      <c r="A45">
        <v>98</v>
      </c>
      <c r="B45">
        <v>8.4</v>
      </c>
    </row>
    <row r="46" spans="1:2">
      <c r="A46">
        <v>91</v>
      </c>
      <c r="B46">
        <v>6.2</v>
      </c>
    </row>
    <row r="47" spans="1:2">
      <c r="A47">
        <v>96</v>
      </c>
      <c r="B47">
        <v>6.8</v>
      </c>
    </row>
    <row r="48" spans="1:2">
      <c r="A48">
        <v>127</v>
      </c>
      <c r="B48">
        <v>5.4</v>
      </c>
    </row>
    <row r="49" spans="1:2">
      <c r="A49">
        <v>110</v>
      </c>
      <c r="B49">
        <v>6.6</v>
      </c>
    </row>
    <row r="50" spans="1:2">
      <c r="A50">
        <v>150</v>
      </c>
      <c r="B50">
        <v>6.9</v>
      </c>
    </row>
    <row r="51" spans="1:2">
      <c r="A51">
        <v>144</v>
      </c>
      <c r="B51">
        <v>7.3</v>
      </c>
    </row>
    <row r="52" spans="1:2">
      <c r="A52">
        <v>152</v>
      </c>
      <c r="B52">
        <v>9</v>
      </c>
    </row>
    <row r="53" spans="1:2">
      <c r="A53">
        <v>96</v>
      </c>
      <c r="B53">
        <v>8.3000000000000007</v>
      </c>
    </row>
    <row r="54" spans="1:2">
      <c r="A54">
        <v>94</v>
      </c>
      <c r="B54">
        <v>6.5</v>
      </c>
    </row>
    <row r="55" spans="1:2">
      <c r="A55">
        <v>126</v>
      </c>
      <c r="B55">
        <v>7.9</v>
      </c>
    </row>
    <row r="56" spans="1:2">
      <c r="A56">
        <v>126</v>
      </c>
      <c r="B56">
        <v>7.5</v>
      </c>
    </row>
    <row r="57" spans="1:2">
      <c r="A57">
        <v>106</v>
      </c>
      <c r="B57">
        <v>4.8</v>
      </c>
    </row>
    <row r="58" spans="1:2">
      <c r="A58">
        <v>112</v>
      </c>
      <c r="B58">
        <v>5.2</v>
      </c>
    </row>
    <row r="59" spans="1:2">
      <c r="A59">
        <v>123</v>
      </c>
      <c r="B59">
        <v>6.9</v>
      </c>
    </row>
    <row r="60" spans="1:2">
      <c r="A60">
        <v>96</v>
      </c>
      <c r="B60">
        <v>5.4</v>
      </c>
    </row>
    <row r="61" spans="1:2">
      <c r="A61">
        <v>113</v>
      </c>
      <c r="B61">
        <v>7.9</v>
      </c>
    </row>
    <row r="62" spans="1:2">
      <c r="A62">
        <v>118</v>
      </c>
      <c r="B62">
        <v>5.8</v>
      </c>
    </row>
    <row r="63" spans="1:2">
      <c r="A63">
        <v>95</v>
      </c>
      <c r="B63">
        <v>8.3000000000000007</v>
      </c>
    </row>
    <row r="64" spans="1:2">
      <c r="A64">
        <v>106</v>
      </c>
      <c r="B64">
        <v>7.8</v>
      </c>
    </row>
    <row r="65" spans="1:2">
      <c r="A65">
        <v>124</v>
      </c>
      <c r="B65">
        <v>7</v>
      </c>
    </row>
    <row r="66" spans="1:2">
      <c r="A66">
        <v>132</v>
      </c>
      <c r="B66">
        <v>6.1</v>
      </c>
    </row>
    <row r="67" spans="1:2">
      <c r="A67">
        <v>97</v>
      </c>
      <c r="B67">
        <v>7</v>
      </c>
    </row>
    <row r="68" spans="1:2">
      <c r="A68">
        <v>130</v>
      </c>
      <c r="B68">
        <v>7.6</v>
      </c>
    </row>
    <row r="69" spans="1:2">
      <c r="A69">
        <v>109</v>
      </c>
      <c r="B69">
        <v>4.5</v>
      </c>
    </row>
    <row r="70" spans="1:2">
      <c r="A70">
        <v>128</v>
      </c>
      <c r="B70">
        <v>6.3</v>
      </c>
    </row>
    <row r="71" spans="1:2">
      <c r="A71">
        <v>136</v>
      </c>
      <c r="B71">
        <v>7.8</v>
      </c>
    </row>
    <row r="72" spans="1:2">
      <c r="A72">
        <v>93</v>
      </c>
      <c r="B72">
        <v>6.4</v>
      </c>
    </row>
    <row r="73" spans="1:2">
      <c r="A73">
        <v>130</v>
      </c>
      <c r="B73">
        <v>6.5</v>
      </c>
    </row>
    <row r="74" spans="1:2">
      <c r="A74">
        <v>102</v>
      </c>
      <c r="B74">
        <v>7.9</v>
      </c>
    </row>
    <row r="75" spans="1:2">
      <c r="A75">
        <v>101</v>
      </c>
      <c r="B75">
        <v>7.8</v>
      </c>
    </row>
    <row r="76" spans="1:2">
      <c r="A76">
        <v>100</v>
      </c>
      <c r="B76">
        <v>6.6</v>
      </c>
    </row>
    <row r="77" spans="1:2">
      <c r="A77">
        <v>120</v>
      </c>
      <c r="B77">
        <v>5.5</v>
      </c>
    </row>
    <row r="78" spans="1:2">
      <c r="A78">
        <v>98</v>
      </c>
      <c r="B78">
        <v>8.1999999999999993</v>
      </c>
    </row>
    <row r="79" spans="1:2">
      <c r="A79">
        <v>109</v>
      </c>
      <c r="B79">
        <v>6.4</v>
      </c>
    </row>
    <row r="80" spans="1:2">
      <c r="A80">
        <v>121</v>
      </c>
      <c r="B80">
        <v>8.1</v>
      </c>
    </row>
    <row r="81" spans="1:2">
      <c r="A81">
        <v>148</v>
      </c>
      <c r="B81">
        <v>8.8000000000000007</v>
      </c>
    </row>
    <row r="82" spans="1:2">
      <c r="A82">
        <v>120</v>
      </c>
      <c r="B82">
        <v>8.1999999999999993</v>
      </c>
    </row>
    <row r="83" spans="1:2">
      <c r="A83">
        <v>106</v>
      </c>
      <c r="B83">
        <v>6.7</v>
      </c>
    </row>
    <row r="84" spans="1:2">
      <c r="A84">
        <v>132</v>
      </c>
      <c r="B84">
        <v>7.8</v>
      </c>
    </row>
    <row r="85" spans="1:2">
      <c r="A85">
        <v>137</v>
      </c>
      <c r="B85">
        <v>6.6</v>
      </c>
    </row>
    <row r="86" spans="1:2">
      <c r="A86">
        <v>109</v>
      </c>
      <c r="B86">
        <v>6.1</v>
      </c>
    </row>
    <row r="87" spans="1:2">
      <c r="A87">
        <v>98</v>
      </c>
      <c r="B87">
        <v>5.6</v>
      </c>
    </row>
    <row r="88" spans="1:2">
      <c r="A88">
        <v>113</v>
      </c>
      <c r="B88">
        <v>6.4</v>
      </c>
    </row>
    <row r="89" spans="1:2">
      <c r="A89">
        <v>93</v>
      </c>
      <c r="B89">
        <v>6.1</v>
      </c>
    </row>
    <row r="90" spans="1:2">
      <c r="A90">
        <v>123</v>
      </c>
      <c r="B90">
        <v>7.3</v>
      </c>
    </row>
    <row r="91" spans="1:2">
      <c r="A91">
        <v>126</v>
      </c>
      <c r="B91">
        <v>6.6</v>
      </c>
    </row>
    <row r="92" spans="1:2">
      <c r="A92">
        <v>113</v>
      </c>
      <c r="B92">
        <v>6.3</v>
      </c>
    </row>
    <row r="93" spans="1:2">
      <c r="A93">
        <v>144</v>
      </c>
      <c r="B93">
        <v>7.1</v>
      </c>
    </row>
    <row r="94" spans="1:2">
      <c r="A94">
        <v>138</v>
      </c>
      <c r="B94">
        <v>7.5</v>
      </c>
    </row>
    <row r="95" spans="1:2">
      <c r="A95">
        <v>102</v>
      </c>
      <c r="B95">
        <v>6.4</v>
      </c>
    </row>
    <row r="96" spans="1:2">
      <c r="A96">
        <v>104</v>
      </c>
      <c r="B96">
        <v>7.2</v>
      </c>
    </row>
    <row r="97" spans="1:2">
      <c r="A97">
        <v>115</v>
      </c>
      <c r="B97">
        <v>6.7</v>
      </c>
    </row>
    <row r="98" spans="1:2">
      <c r="A98">
        <v>111</v>
      </c>
      <c r="B98">
        <v>8</v>
      </c>
    </row>
    <row r="99" spans="1:2">
      <c r="A99">
        <v>128</v>
      </c>
      <c r="B99">
        <v>8.3000000000000007</v>
      </c>
    </row>
    <row r="100" spans="1:2">
      <c r="A100">
        <v>89</v>
      </c>
      <c r="B100">
        <v>6.7</v>
      </c>
    </row>
    <row r="101" spans="1:2">
      <c r="A101">
        <v>105</v>
      </c>
      <c r="B101">
        <v>5.9</v>
      </c>
    </row>
    <row r="102" spans="1:2">
      <c r="A102">
        <v>119</v>
      </c>
      <c r="B102">
        <v>6.7</v>
      </c>
    </row>
    <row r="103" spans="1:2">
      <c r="A103">
        <v>129</v>
      </c>
      <c r="B103">
        <v>6.7</v>
      </c>
    </row>
    <row r="104" spans="1:2">
      <c r="A104">
        <v>102</v>
      </c>
      <c r="B104">
        <v>7.6</v>
      </c>
    </row>
    <row r="105" spans="1:2">
      <c r="A105">
        <v>138</v>
      </c>
      <c r="B105">
        <v>7.2</v>
      </c>
    </row>
    <row r="106" spans="1:2">
      <c r="A106">
        <v>112</v>
      </c>
      <c r="B106">
        <v>7.1</v>
      </c>
    </row>
    <row r="107" spans="1:2">
      <c r="A107">
        <v>120</v>
      </c>
      <c r="B107">
        <v>8.1</v>
      </c>
    </row>
    <row r="108" spans="1:2">
      <c r="A108">
        <v>146</v>
      </c>
      <c r="B108">
        <v>6.7</v>
      </c>
    </row>
    <row r="109" spans="1:2">
      <c r="A109">
        <v>115</v>
      </c>
      <c r="B109">
        <v>7</v>
      </c>
    </row>
    <row r="110" spans="1:2">
      <c r="A110">
        <v>96</v>
      </c>
      <c r="B110">
        <v>6.9</v>
      </c>
    </row>
    <row r="111" spans="1:2">
      <c r="A111">
        <v>88</v>
      </c>
      <c r="B111">
        <v>5.0999999999999996</v>
      </c>
    </row>
    <row r="112" spans="1:2">
      <c r="A112">
        <v>99</v>
      </c>
      <c r="B112">
        <v>5.8</v>
      </c>
    </row>
    <row r="113" spans="1:2">
      <c r="A113">
        <v>113</v>
      </c>
      <c r="B113">
        <v>6.2</v>
      </c>
    </row>
    <row r="114" spans="1:2">
      <c r="A114">
        <v>131</v>
      </c>
      <c r="B114">
        <v>7.4</v>
      </c>
    </row>
    <row r="115" spans="1:2">
      <c r="A115">
        <v>119</v>
      </c>
      <c r="B115">
        <v>5.8</v>
      </c>
    </row>
    <row r="116" spans="1:2">
      <c r="A116">
        <v>91</v>
      </c>
      <c r="B116">
        <v>6.2</v>
      </c>
    </row>
    <row r="117" spans="1:2">
      <c r="A117">
        <v>90</v>
      </c>
      <c r="B117">
        <v>7.3</v>
      </c>
    </row>
    <row r="118" spans="1:2">
      <c r="A118">
        <v>103</v>
      </c>
      <c r="B118">
        <v>4.2</v>
      </c>
    </row>
    <row r="119" spans="1:2">
      <c r="A119">
        <v>124</v>
      </c>
      <c r="B119">
        <v>6.9</v>
      </c>
    </row>
    <row r="120" spans="1:2">
      <c r="A120">
        <v>131</v>
      </c>
      <c r="B120">
        <v>6.4</v>
      </c>
    </row>
    <row r="121" spans="1:2">
      <c r="A121">
        <v>88</v>
      </c>
      <c r="B121">
        <v>5.4</v>
      </c>
    </row>
    <row r="122" spans="1:2">
      <c r="A122">
        <v>85</v>
      </c>
      <c r="B122">
        <v>6.7</v>
      </c>
    </row>
    <row r="123" spans="1:2">
      <c r="A123">
        <v>111</v>
      </c>
      <c r="B123">
        <v>5.8</v>
      </c>
    </row>
    <row r="124" spans="1:2">
      <c r="A124">
        <v>92</v>
      </c>
      <c r="B124">
        <v>6.9</v>
      </c>
    </row>
    <row r="125" spans="1:2">
      <c r="A125">
        <v>93</v>
      </c>
      <c r="B125">
        <v>6.9</v>
      </c>
    </row>
    <row r="126" spans="1:2">
      <c r="A126">
        <v>133</v>
      </c>
      <c r="B126">
        <v>6.1</v>
      </c>
    </row>
    <row r="127" spans="1:2">
      <c r="A127">
        <v>116</v>
      </c>
      <c r="B127">
        <v>5.5</v>
      </c>
    </row>
    <row r="128" spans="1:2">
      <c r="A128">
        <v>153</v>
      </c>
      <c r="B128">
        <v>6.6</v>
      </c>
    </row>
    <row r="129" spans="1:2">
      <c r="A129">
        <v>88</v>
      </c>
      <c r="B129">
        <v>6.1</v>
      </c>
    </row>
    <row r="130" spans="1:2">
      <c r="A130">
        <v>115</v>
      </c>
      <c r="B130">
        <v>6.3</v>
      </c>
    </row>
    <row r="131" spans="1:2">
      <c r="A131">
        <v>95</v>
      </c>
      <c r="B131">
        <v>7.2</v>
      </c>
    </row>
    <row r="132" spans="1:2">
      <c r="A132">
        <v>133</v>
      </c>
      <c r="B132">
        <v>7.4</v>
      </c>
    </row>
    <row r="133" spans="1:2">
      <c r="A133">
        <v>97</v>
      </c>
      <c r="B133">
        <v>7.3</v>
      </c>
    </row>
    <row r="134" spans="1:2">
      <c r="A134">
        <v>90</v>
      </c>
      <c r="B134">
        <v>6.1</v>
      </c>
    </row>
    <row r="135" spans="1:2">
      <c r="A135">
        <v>154</v>
      </c>
      <c r="B135">
        <v>7.7</v>
      </c>
    </row>
    <row r="136" spans="1:2">
      <c r="A136">
        <v>150</v>
      </c>
      <c r="B136">
        <v>6.1</v>
      </c>
    </row>
    <row r="137" spans="1:2">
      <c r="A137">
        <v>127</v>
      </c>
      <c r="B137">
        <v>8</v>
      </c>
    </row>
    <row r="138" spans="1:2">
      <c r="A138">
        <v>121</v>
      </c>
      <c r="B138">
        <v>7.3</v>
      </c>
    </row>
    <row r="139" spans="1:2">
      <c r="A139">
        <v>102</v>
      </c>
      <c r="B139">
        <v>7.9</v>
      </c>
    </row>
    <row r="140" spans="1:2">
      <c r="A140">
        <v>126</v>
      </c>
      <c r="B140">
        <v>5.5</v>
      </c>
    </row>
    <row r="141" spans="1:2">
      <c r="A141">
        <v>121</v>
      </c>
      <c r="B141">
        <v>5</v>
      </c>
    </row>
    <row r="142" spans="1:2">
      <c r="A142">
        <v>127</v>
      </c>
      <c r="B142">
        <v>6.6</v>
      </c>
    </row>
    <row r="143" spans="1:2">
      <c r="A143">
        <v>138</v>
      </c>
      <c r="B143">
        <v>5.7</v>
      </c>
    </row>
    <row r="144" spans="1:2">
      <c r="A144">
        <v>122</v>
      </c>
      <c r="B144">
        <v>5.8</v>
      </c>
    </row>
    <row r="145" spans="1:2">
      <c r="A145">
        <v>124</v>
      </c>
      <c r="B145">
        <v>6</v>
      </c>
    </row>
    <row r="146" spans="1:2">
      <c r="A146">
        <v>106</v>
      </c>
      <c r="B146">
        <v>6.4</v>
      </c>
    </row>
    <row r="147" spans="1:2">
      <c r="A147">
        <v>124</v>
      </c>
      <c r="B147">
        <v>6.9</v>
      </c>
    </row>
    <row r="148" spans="1:2">
      <c r="A148">
        <v>128</v>
      </c>
      <c r="B148">
        <v>6.4</v>
      </c>
    </row>
    <row r="149" spans="1:2">
      <c r="A149">
        <v>138</v>
      </c>
      <c r="B149">
        <v>7.4</v>
      </c>
    </row>
    <row r="150" spans="1:2">
      <c r="A150">
        <v>115</v>
      </c>
      <c r="B150">
        <v>5.5</v>
      </c>
    </row>
    <row r="151" spans="1:2">
      <c r="A151">
        <v>100</v>
      </c>
      <c r="B151">
        <v>5.9</v>
      </c>
    </row>
    <row r="152" spans="1:2">
      <c r="A152">
        <v>135</v>
      </c>
      <c r="B152">
        <v>6.8</v>
      </c>
    </row>
    <row r="153" spans="1:2">
      <c r="A153">
        <v>60</v>
      </c>
      <c r="B153">
        <v>7.5</v>
      </c>
    </row>
    <row r="154" spans="1:2">
      <c r="A154">
        <v>117</v>
      </c>
      <c r="B154">
        <v>6.8</v>
      </c>
    </row>
    <row r="155" spans="1:2">
      <c r="A155">
        <v>96</v>
      </c>
      <c r="B155">
        <v>6.5</v>
      </c>
    </row>
    <row r="156" spans="1:2">
      <c r="A156">
        <v>107</v>
      </c>
      <c r="B156">
        <v>7.2</v>
      </c>
    </row>
    <row r="157" spans="1:2">
      <c r="A157">
        <v>92</v>
      </c>
      <c r="B157">
        <v>6.7</v>
      </c>
    </row>
    <row r="158" spans="1:2">
      <c r="A158">
        <v>115</v>
      </c>
      <c r="B158">
        <v>8.1</v>
      </c>
    </row>
    <row r="159" spans="1:2">
      <c r="A159">
        <v>92</v>
      </c>
      <c r="B159">
        <v>7.6</v>
      </c>
    </row>
    <row r="160" spans="1:2">
      <c r="A160">
        <v>117</v>
      </c>
      <c r="B160">
        <v>7.4</v>
      </c>
    </row>
    <row r="161" spans="1:2">
      <c r="A161">
        <v>146</v>
      </c>
      <c r="B161">
        <v>7.6</v>
      </c>
    </row>
    <row r="162" spans="1:2">
      <c r="A162">
        <v>94</v>
      </c>
      <c r="B162">
        <v>6.7</v>
      </c>
    </row>
    <row r="163" spans="1:2">
      <c r="A163">
        <v>116</v>
      </c>
      <c r="B163">
        <v>6.5</v>
      </c>
    </row>
    <row r="164" spans="1:2">
      <c r="A164">
        <v>147</v>
      </c>
      <c r="B164">
        <v>6.6</v>
      </c>
    </row>
    <row r="165" spans="1:2">
      <c r="A165">
        <v>90</v>
      </c>
      <c r="B165">
        <v>6.7</v>
      </c>
    </row>
    <row r="166" spans="1:2">
      <c r="A166">
        <v>101</v>
      </c>
      <c r="B166">
        <v>6.4</v>
      </c>
    </row>
    <row r="167" spans="1:2">
      <c r="A167">
        <v>138</v>
      </c>
      <c r="B167">
        <v>5.8</v>
      </c>
    </row>
    <row r="168" spans="1:2">
      <c r="A168">
        <v>107</v>
      </c>
      <c r="B168">
        <v>7.4</v>
      </c>
    </row>
    <row r="169" spans="1:2">
      <c r="A169">
        <v>142</v>
      </c>
      <c r="B169">
        <v>7.8</v>
      </c>
    </row>
    <row r="170" spans="1:2">
      <c r="A170">
        <v>100</v>
      </c>
      <c r="B170">
        <v>4.9000000000000004</v>
      </c>
    </row>
    <row r="171" spans="1:2">
      <c r="A171">
        <v>82</v>
      </c>
      <c r="B171">
        <v>6.5</v>
      </c>
    </row>
    <row r="172" spans="1:2">
      <c r="A172">
        <v>98</v>
      </c>
      <c r="B172">
        <v>6.2</v>
      </c>
    </row>
    <row r="173" spans="1:2">
      <c r="A173">
        <v>95</v>
      </c>
      <c r="B173">
        <v>7.3</v>
      </c>
    </row>
    <row r="174" spans="1:2">
      <c r="A174">
        <v>96</v>
      </c>
      <c r="B174">
        <v>5.6</v>
      </c>
    </row>
    <row r="175" spans="1:2">
      <c r="A175">
        <v>143</v>
      </c>
      <c r="B175">
        <v>8.1</v>
      </c>
    </row>
    <row r="176" spans="1:2">
      <c r="A176">
        <v>123</v>
      </c>
      <c r="B176">
        <v>6.7</v>
      </c>
    </row>
    <row r="177" spans="1:2">
      <c r="A177">
        <v>101</v>
      </c>
      <c r="B177">
        <v>6.4</v>
      </c>
    </row>
    <row r="178" spans="1:2">
      <c r="A178">
        <v>134</v>
      </c>
      <c r="B178">
        <v>7.5</v>
      </c>
    </row>
    <row r="179" spans="1:2">
      <c r="A179">
        <v>132</v>
      </c>
      <c r="B179">
        <v>7.3</v>
      </c>
    </row>
    <row r="180" spans="1:2">
      <c r="A180">
        <v>129</v>
      </c>
      <c r="B180">
        <v>7.5</v>
      </c>
    </row>
    <row r="181" spans="1:2">
      <c r="A181">
        <v>106</v>
      </c>
      <c r="B181">
        <v>5.8</v>
      </c>
    </row>
    <row r="182" spans="1:2">
      <c r="A182">
        <v>113</v>
      </c>
      <c r="B182">
        <v>7.5</v>
      </c>
    </row>
    <row r="183" spans="1:2">
      <c r="A183">
        <v>102</v>
      </c>
      <c r="B183">
        <v>6.6</v>
      </c>
    </row>
    <row r="184" spans="1:2">
      <c r="A184">
        <v>135</v>
      </c>
      <c r="B184">
        <v>6.7</v>
      </c>
    </row>
    <row r="185" spans="1:2">
      <c r="A185">
        <v>125</v>
      </c>
      <c r="B185">
        <v>3.7</v>
      </c>
    </row>
    <row r="186" spans="1:2">
      <c r="A186">
        <v>110</v>
      </c>
      <c r="B186">
        <v>6</v>
      </c>
    </row>
    <row r="187" spans="1:2">
      <c r="A187">
        <v>124</v>
      </c>
      <c r="B187">
        <v>6.4</v>
      </c>
    </row>
    <row r="188" spans="1:2">
      <c r="A188">
        <v>123</v>
      </c>
      <c r="B188">
        <v>6.1</v>
      </c>
    </row>
    <row r="189" spans="1:2">
      <c r="A189">
        <v>130</v>
      </c>
      <c r="B189">
        <v>6.4</v>
      </c>
    </row>
    <row r="190" spans="1:2">
      <c r="A190">
        <v>92</v>
      </c>
      <c r="B190">
        <v>5.6</v>
      </c>
    </row>
    <row r="191" spans="1:2">
      <c r="A191">
        <v>127</v>
      </c>
      <c r="B191">
        <v>8</v>
      </c>
    </row>
    <row r="192" spans="1:2">
      <c r="A192">
        <v>123</v>
      </c>
      <c r="B192">
        <v>5.2</v>
      </c>
    </row>
    <row r="193" spans="1:2">
      <c r="A193">
        <v>123</v>
      </c>
      <c r="B193">
        <v>7.1</v>
      </c>
    </row>
    <row r="194" spans="1:2">
      <c r="A194">
        <v>107</v>
      </c>
      <c r="B194">
        <v>4.8</v>
      </c>
    </row>
    <row r="195" spans="1:2">
      <c r="A195">
        <v>124</v>
      </c>
      <c r="B195">
        <v>7</v>
      </c>
    </row>
    <row r="196" spans="1:2">
      <c r="A196">
        <v>77</v>
      </c>
      <c r="B196">
        <v>5.4</v>
      </c>
    </row>
    <row r="197" spans="1:2">
      <c r="A197">
        <v>109</v>
      </c>
      <c r="B197">
        <v>6.6</v>
      </c>
    </row>
    <row r="198" spans="1:2">
      <c r="A198">
        <v>134</v>
      </c>
      <c r="B198">
        <v>6.7</v>
      </c>
    </row>
    <row r="199" spans="1:2">
      <c r="A199">
        <v>117</v>
      </c>
      <c r="B199">
        <v>6.2</v>
      </c>
    </row>
    <row r="200" spans="1:2">
      <c r="A200">
        <v>135</v>
      </c>
      <c r="B200">
        <v>6.1</v>
      </c>
    </row>
    <row r="201" spans="1:2">
      <c r="A201">
        <v>121</v>
      </c>
      <c r="B201">
        <v>5.3</v>
      </c>
    </row>
    <row r="202" spans="1:2">
      <c r="A202">
        <v>117</v>
      </c>
      <c r="B202">
        <v>6.3</v>
      </c>
    </row>
    <row r="203" spans="1:2">
      <c r="A203">
        <v>124</v>
      </c>
      <c r="B203">
        <v>7</v>
      </c>
    </row>
    <row r="204" spans="1:2">
      <c r="A204">
        <v>140</v>
      </c>
      <c r="B204">
        <v>7.6</v>
      </c>
    </row>
    <row r="205" spans="1:2">
      <c r="A205">
        <v>142</v>
      </c>
      <c r="B205">
        <v>6.7</v>
      </c>
    </row>
    <row r="206" spans="1:2">
      <c r="A206">
        <v>92</v>
      </c>
      <c r="B206">
        <v>8.1</v>
      </c>
    </row>
    <row r="207" spans="1:2">
      <c r="A207">
        <v>138</v>
      </c>
      <c r="B207">
        <v>6.7</v>
      </c>
    </row>
    <row r="208" spans="1:2">
      <c r="A208">
        <v>136</v>
      </c>
      <c r="B208">
        <v>6.5</v>
      </c>
    </row>
    <row r="209" spans="1:2">
      <c r="A209">
        <v>98</v>
      </c>
      <c r="B209">
        <v>7.3</v>
      </c>
    </row>
    <row r="210" spans="1:2">
      <c r="A210">
        <v>116</v>
      </c>
      <c r="B210">
        <v>5.0999999999999996</v>
      </c>
    </row>
    <row r="211" spans="1:2">
      <c r="A211">
        <v>153</v>
      </c>
      <c r="B211">
        <v>6</v>
      </c>
    </row>
    <row r="212" spans="1:2">
      <c r="A212">
        <v>120</v>
      </c>
      <c r="B212">
        <v>6.1</v>
      </c>
    </row>
    <row r="213" spans="1:2">
      <c r="A213">
        <v>101</v>
      </c>
      <c r="B213">
        <v>5.9</v>
      </c>
    </row>
    <row r="214" spans="1:2">
      <c r="A214">
        <v>91</v>
      </c>
      <c r="B214">
        <v>7.8</v>
      </c>
    </row>
    <row r="215" spans="1:2">
      <c r="A215">
        <v>108</v>
      </c>
      <c r="B215">
        <v>5.8</v>
      </c>
    </row>
    <row r="216" spans="1:2">
      <c r="A216">
        <v>112</v>
      </c>
      <c r="B216">
        <v>6.3</v>
      </c>
    </row>
    <row r="217" spans="1:2">
      <c r="A217">
        <v>100</v>
      </c>
      <c r="B217">
        <v>4.3</v>
      </c>
    </row>
    <row r="218" spans="1:2">
      <c r="A218">
        <v>108</v>
      </c>
      <c r="B218">
        <v>6.4</v>
      </c>
    </row>
    <row r="219" spans="1:2">
      <c r="A219">
        <v>114</v>
      </c>
      <c r="B219">
        <v>6.1</v>
      </c>
    </row>
    <row r="220" spans="1:2">
      <c r="A220">
        <v>119</v>
      </c>
      <c r="B220">
        <v>6.5</v>
      </c>
    </row>
    <row r="221" spans="1:2">
      <c r="A221">
        <v>142</v>
      </c>
      <c r="B221">
        <v>7.1</v>
      </c>
    </row>
    <row r="222" spans="1:2">
      <c r="A222">
        <v>125</v>
      </c>
      <c r="B222">
        <v>6.4</v>
      </c>
    </row>
    <row r="223" spans="1:2">
      <c r="A223">
        <v>126</v>
      </c>
      <c r="B223">
        <v>6.5</v>
      </c>
    </row>
    <row r="224" spans="1:2">
      <c r="A224">
        <v>119</v>
      </c>
      <c r="B224">
        <v>6.3</v>
      </c>
    </row>
    <row r="225" spans="1:2">
      <c r="A225">
        <v>85</v>
      </c>
      <c r="B225">
        <v>4.9000000000000004</v>
      </c>
    </row>
    <row r="226" spans="1:2">
      <c r="A226">
        <v>119</v>
      </c>
      <c r="B226">
        <v>5.8</v>
      </c>
    </row>
    <row r="227" spans="1:2">
      <c r="A227">
        <v>60</v>
      </c>
      <c r="B227">
        <v>7.6</v>
      </c>
    </row>
    <row r="228" spans="1:2">
      <c r="A228">
        <v>102</v>
      </c>
      <c r="B228">
        <v>6.2</v>
      </c>
    </row>
    <row r="229" spans="1:2">
      <c r="A229">
        <v>103</v>
      </c>
      <c r="B229">
        <v>5.5</v>
      </c>
    </row>
    <row r="230" spans="1:2">
      <c r="A230">
        <v>76</v>
      </c>
      <c r="B230">
        <v>5.4</v>
      </c>
    </row>
    <row r="231" spans="1:2">
      <c r="A231">
        <v>120</v>
      </c>
      <c r="B231">
        <v>5.8</v>
      </c>
    </row>
    <row r="232" spans="1:2">
      <c r="A232">
        <v>127</v>
      </c>
      <c r="B232">
        <v>7.1</v>
      </c>
    </row>
    <row r="233" spans="1:2">
      <c r="A233">
        <v>105</v>
      </c>
      <c r="B233">
        <v>5.4</v>
      </c>
    </row>
    <row r="234" spans="1:2">
      <c r="A234">
        <v>121</v>
      </c>
      <c r="B234">
        <v>3.7</v>
      </c>
    </row>
    <row r="235" spans="1:2">
      <c r="A235">
        <v>114</v>
      </c>
      <c r="B235">
        <v>6.7</v>
      </c>
    </row>
    <row r="236" spans="1:2">
      <c r="A236">
        <v>129</v>
      </c>
      <c r="B236">
        <v>7.2</v>
      </c>
    </row>
    <row r="237" spans="1:2">
      <c r="A237">
        <v>120</v>
      </c>
      <c r="B237">
        <v>5.8</v>
      </c>
    </row>
    <row r="238" spans="1:2">
      <c r="A238">
        <v>82</v>
      </c>
      <c r="B238">
        <v>3.8</v>
      </c>
    </row>
    <row r="239" spans="1:2">
      <c r="A239">
        <v>115</v>
      </c>
      <c r="B239">
        <v>7.1</v>
      </c>
    </row>
    <row r="240" spans="1:2">
      <c r="A240">
        <v>84</v>
      </c>
      <c r="B240">
        <v>5.9</v>
      </c>
    </row>
    <row r="241" spans="1:2">
      <c r="A241">
        <v>97</v>
      </c>
      <c r="B241">
        <v>7.1</v>
      </c>
    </row>
    <row r="242" spans="1:2">
      <c r="A242">
        <v>151</v>
      </c>
      <c r="B242">
        <v>8.1</v>
      </c>
    </row>
    <row r="243" spans="1:2">
      <c r="A243">
        <v>136</v>
      </c>
      <c r="B243">
        <v>6.9</v>
      </c>
    </row>
    <row r="244" spans="1:2">
      <c r="A244">
        <v>104</v>
      </c>
      <c r="B244">
        <v>4.4000000000000004</v>
      </c>
    </row>
    <row r="245" spans="1:2">
      <c r="A245">
        <v>127</v>
      </c>
      <c r="B245">
        <v>6.5</v>
      </c>
    </row>
    <row r="246" spans="1:2">
      <c r="A246">
        <v>145</v>
      </c>
      <c r="B246">
        <v>7.7</v>
      </c>
    </row>
    <row r="247" spans="1:2">
      <c r="A247">
        <v>144</v>
      </c>
      <c r="B247">
        <v>8</v>
      </c>
    </row>
    <row r="248" spans="1:2">
      <c r="A248">
        <v>119</v>
      </c>
      <c r="B248">
        <v>5.7</v>
      </c>
    </row>
    <row r="249" spans="1:2">
      <c r="A249">
        <v>153</v>
      </c>
      <c r="B249">
        <v>8.5</v>
      </c>
    </row>
    <row r="250" spans="1:2">
      <c r="A250">
        <v>140</v>
      </c>
      <c r="B250">
        <v>7</v>
      </c>
    </row>
    <row r="251" spans="1:2">
      <c r="A251">
        <v>141</v>
      </c>
      <c r="B251">
        <v>7.2</v>
      </c>
    </row>
    <row r="252" spans="1:2">
      <c r="A252">
        <v>106</v>
      </c>
      <c r="B252">
        <v>6.4</v>
      </c>
    </row>
    <row r="253" spans="1:2">
      <c r="A253">
        <v>98</v>
      </c>
      <c r="B253">
        <v>5.5</v>
      </c>
    </row>
    <row r="254" spans="1:2">
      <c r="A254">
        <v>116</v>
      </c>
      <c r="B254">
        <v>6.7</v>
      </c>
    </row>
    <row r="255" spans="1:2">
      <c r="A255">
        <v>115</v>
      </c>
      <c r="B255">
        <v>6.1</v>
      </c>
    </row>
    <row r="256" spans="1:2">
      <c r="A256">
        <v>91</v>
      </c>
      <c r="B256">
        <v>6.9</v>
      </c>
    </row>
    <row r="257" spans="1:2">
      <c r="A257">
        <v>78</v>
      </c>
      <c r="B257">
        <v>7.3</v>
      </c>
    </row>
    <row r="258" spans="1:2">
      <c r="A258">
        <v>103</v>
      </c>
      <c r="B258">
        <v>6.7</v>
      </c>
    </row>
    <row r="259" spans="1:2">
      <c r="A259">
        <v>131</v>
      </c>
      <c r="B259">
        <v>6.9</v>
      </c>
    </row>
    <row r="260" spans="1:2">
      <c r="A260">
        <v>104</v>
      </c>
      <c r="B260">
        <v>5.0999999999999996</v>
      </c>
    </row>
    <row r="261" spans="1:2">
      <c r="A261">
        <v>101</v>
      </c>
      <c r="B261">
        <v>6.8</v>
      </c>
    </row>
    <row r="262" spans="1:2">
      <c r="A262">
        <v>102</v>
      </c>
      <c r="B262">
        <v>6.7</v>
      </c>
    </row>
    <row r="263" spans="1:2">
      <c r="A263">
        <v>103</v>
      </c>
      <c r="B263">
        <v>6</v>
      </c>
    </row>
    <row r="264" spans="1:2">
      <c r="A264">
        <v>121</v>
      </c>
      <c r="B264">
        <v>5.7</v>
      </c>
    </row>
    <row r="265" spans="1:2">
      <c r="A265">
        <v>143</v>
      </c>
      <c r="B265">
        <v>8</v>
      </c>
    </row>
    <row r="266" spans="1:2">
      <c r="A266">
        <v>121</v>
      </c>
      <c r="B266">
        <v>5.4</v>
      </c>
    </row>
    <row r="267" spans="1:2">
      <c r="A267">
        <v>129</v>
      </c>
      <c r="B267">
        <v>7.2</v>
      </c>
    </row>
    <row r="268" spans="1:2">
      <c r="A268">
        <v>101</v>
      </c>
      <c r="B268">
        <v>7</v>
      </c>
    </row>
    <row r="269" spans="1:2">
      <c r="A269">
        <v>87</v>
      </c>
      <c r="B269">
        <v>3.3</v>
      </c>
    </row>
    <row r="270" spans="1:2">
      <c r="A270">
        <v>101</v>
      </c>
      <c r="B270">
        <v>6</v>
      </c>
    </row>
    <row r="271" spans="1:2">
      <c r="A271">
        <v>95</v>
      </c>
      <c r="B271">
        <v>7.1</v>
      </c>
    </row>
    <row r="272" spans="1:2">
      <c r="A272">
        <v>102</v>
      </c>
      <c r="B272">
        <v>5.4</v>
      </c>
    </row>
    <row r="273" spans="1:2">
      <c r="A273">
        <v>131</v>
      </c>
      <c r="B273">
        <v>6.1</v>
      </c>
    </row>
    <row r="274" spans="1:2">
      <c r="A274">
        <v>114</v>
      </c>
      <c r="B274">
        <v>5.3</v>
      </c>
    </row>
    <row r="275" spans="1:2">
      <c r="A275">
        <v>94</v>
      </c>
      <c r="B275">
        <v>2.2000000000000002</v>
      </c>
    </row>
    <row r="276" spans="1:2">
      <c r="A276">
        <v>122</v>
      </c>
      <c r="B276">
        <v>7</v>
      </c>
    </row>
    <row r="277" spans="1:2">
      <c r="A277">
        <v>95</v>
      </c>
      <c r="B277">
        <v>3.8</v>
      </c>
    </row>
    <row r="278" spans="1:2">
      <c r="A278">
        <v>115</v>
      </c>
      <c r="B278">
        <v>6.9</v>
      </c>
    </row>
    <row r="279" spans="1:2">
      <c r="A279">
        <v>88</v>
      </c>
      <c r="B279">
        <v>7.2</v>
      </c>
    </row>
    <row r="280" spans="1:2">
      <c r="A280">
        <v>110</v>
      </c>
      <c r="B280">
        <v>7.3</v>
      </c>
    </row>
    <row r="281" spans="1:2">
      <c r="A281">
        <v>130</v>
      </c>
      <c r="B281">
        <v>6.3</v>
      </c>
    </row>
    <row r="282" spans="1:2">
      <c r="A282">
        <v>146</v>
      </c>
      <c r="B282">
        <v>7.6</v>
      </c>
    </row>
    <row r="283" spans="1:2">
      <c r="A283">
        <v>85</v>
      </c>
      <c r="B283">
        <v>6.8</v>
      </c>
    </row>
    <row r="284" spans="1:2">
      <c r="A284">
        <v>93</v>
      </c>
      <c r="B284">
        <v>5.2</v>
      </c>
    </row>
    <row r="285" spans="1:2">
      <c r="A285">
        <v>152</v>
      </c>
      <c r="B285">
        <v>7.7</v>
      </c>
    </row>
    <row r="286" spans="1:2">
      <c r="A286">
        <v>85</v>
      </c>
      <c r="B286">
        <v>6.2</v>
      </c>
    </row>
    <row r="287" spans="1:2">
      <c r="A287">
        <v>126</v>
      </c>
      <c r="B287">
        <v>7.7</v>
      </c>
    </row>
    <row r="288" spans="1:2">
      <c r="A288">
        <v>146</v>
      </c>
      <c r="B288">
        <v>4.3</v>
      </c>
    </row>
    <row r="289" spans="1:2">
      <c r="A289">
        <v>89</v>
      </c>
      <c r="B289">
        <v>6.9</v>
      </c>
    </row>
    <row r="290" spans="1:2">
      <c r="A290">
        <v>88</v>
      </c>
      <c r="B290">
        <v>6.6</v>
      </c>
    </row>
    <row r="291" spans="1:2">
      <c r="A291">
        <v>105</v>
      </c>
      <c r="B291">
        <v>7</v>
      </c>
    </row>
    <row r="292" spans="1:2">
      <c r="A292">
        <v>135</v>
      </c>
      <c r="B292">
        <v>6.7</v>
      </c>
    </row>
    <row r="293" spans="1:2">
      <c r="A293">
        <v>100</v>
      </c>
      <c r="B293">
        <v>8.1999999999999993</v>
      </c>
    </row>
    <row r="294" spans="1:2">
      <c r="A294">
        <v>102</v>
      </c>
      <c r="B294">
        <v>5.5</v>
      </c>
    </row>
    <row r="295" spans="1:2">
      <c r="A295">
        <v>100</v>
      </c>
      <c r="B295">
        <v>5.7</v>
      </c>
    </row>
    <row r="296" spans="1:2">
      <c r="A296">
        <v>119</v>
      </c>
      <c r="B296">
        <v>6.3</v>
      </c>
    </row>
    <row r="297" spans="1:2">
      <c r="A297">
        <v>92</v>
      </c>
      <c r="B297">
        <v>5.9</v>
      </c>
    </row>
    <row r="298" spans="1:2">
      <c r="A298">
        <v>105</v>
      </c>
      <c r="B298">
        <v>7.6</v>
      </c>
    </row>
    <row r="299" spans="1:2">
      <c r="A299">
        <v>107</v>
      </c>
      <c r="B299">
        <v>6.6</v>
      </c>
    </row>
    <row r="300" spans="1:2">
      <c r="A300">
        <v>101</v>
      </c>
      <c r="B300">
        <v>5.3</v>
      </c>
    </row>
    <row r="301" spans="1:2">
      <c r="A301">
        <v>137</v>
      </c>
      <c r="B301">
        <v>6</v>
      </c>
    </row>
    <row r="302" spans="1:2">
      <c r="A302">
        <v>115</v>
      </c>
      <c r="B302">
        <v>8</v>
      </c>
    </row>
    <row r="303" spans="1:2">
      <c r="A303">
        <v>124</v>
      </c>
      <c r="B303">
        <v>5.6</v>
      </c>
    </row>
    <row r="304" spans="1:2">
      <c r="A304">
        <v>118</v>
      </c>
      <c r="B304">
        <v>5.9</v>
      </c>
    </row>
    <row r="305" spans="1:2">
      <c r="A305">
        <v>98</v>
      </c>
      <c r="B305">
        <v>7.3</v>
      </c>
    </row>
    <row r="306" spans="1:2">
      <c r="A306">
        <v>82</v>
      </c>
      <c r="B306">
        <v>7.9</v>
      </c>
    </row>
    <row r="307" spans="1:2">
      <c r="A307">
        <v>98</v>
      </c>
      <c r="B307">
        <v>6.8</v>
      </c>
    </row>
    <row r="308" spans="1:2">
      <c r="A308">
        <v>90</v>
      </c>
      <c r="B308">
        <v>6.6</v>
      </c>
    </row>
    <row r="309" spans="1:2">
      <c r="A309">
        <v>130</v>
      </c>
      <c r="B309">
        <v>6.6</v>
      </c>
    </row>
    <row r="310" spans="1:2">
      <c r="A310">
        <v>90</v>
      </c>
      <c r="B310">
        <v>7</v>
      </c>
    </row>
    <row r="311" spans="1:2">
      <c r="A311">
        <v>94</v>
      </c>
      <c r="B311">
        <v>7</v>
      </c>
    </row>
    <row r="312" spans="1:2">
      <c r="A312">
        <v>114</v>
      </c>
      <c r="B312">
        <v>7.3</v>
      </c>
    </row>
    <row r="313" spans="1:2">
      <c r="A313">
        <v>94</v>
      </c>
      <c r="B313">
        <v>5.5</v>
      </c>
    </row>
    <row r="314" spans="1:2">
      <c r="A314">
        <v>151</v>
      </c>
      <c r="B314">
        <v>8.5</v>
      </c>
    </row>
    <row r="315" spans="1:2">
      <c r="A315">
        <v>88</v>
      </c>
      <c r="B315">
        <v>7.5</v>
      </c>
    </row>
    <row r="316" spans="1:2">
      <c r="A316">
        <v>121</v>
      </c>
      <c r="B316">
        <v>7</v>
      </c>
    </row>
    <row r="317" spans="1:2">
      <c r="A317">
        <v>128</v>
      </c>
      <c r="B317">
        <v>7.6</v>
      </c>
    </row>
    <row r="318" spans="1:2">
      <c r="A318">
        <v>128</v>
      </c>
      <c r="B318">
        <v>7.6</v>
      </c>
    </row>
    <row r="319" spans="1:2">
      <c r="A319">
        <v>141</v>
      </c>
      <c r="B319">
        <v>6.1</v>
      </c>
    </row>
    <row r="320" spans="1:2">
      <c r="A320">
        <v>95</v>
      </c>
      <c r="B320">
        <v>6.8</v>
      </c>
    </row>
    <row r="321" spans="1:2">
      <c r="A321">
        <v>92</v>
      </c>
      <c r="B321">
        <v>5</v>
      </c>
    </row>
    <row r="322" spans="1:2">
      <c r="A322">
        <v>121</v>
      </c>
      <c r="B322">
        <v>7.1</v>
      </c>
    </row>
    <row r="323" spans="1:2">
      <c r="A323">
        <v>113</v>
      </c>
      <c r="B323">
        <v>5.5</v>
      </c>
    </row>
    <row r="324" spans="1:2">
      <c r="A324">
        <v>106</v>
      </c>
      <c r="B324">
        <v>5.6</v>
      </c>
    </row>
    <row r="325" spans="1:2">
      <c r="A325">
        <v>146</v>
      </c>
      <c r="B325">
        <v>7.1</v>
      </c>
    </row>
    <row r="326" spans="1:2">
      <c r="A326">
        <v>88</v>
      </c>
      <c r="B326">
        <v>4.9000000000000004</v>
      </c>
    </row>
    <row r="327" spans="1:2">
      <c r="A327">
        <v>150</v>
      </c>
      <c r="B327">
        <v>7.4</v>
      </c>
    </row>
    <row r="328" spans="1:2">
      <c r="A328">
        <v>119</v>
      </c>
      <c r="B328">
        <v>5.7</v>
      </c>
    </row>
    <row r="329" spans="1:2">
      <c r="A329">
        <v>128</v>
      </c>
      <c r="B329">
        <v>6.4</v>
      </c>
    </row>
    <row r="330" spans="1:2">
      <c r="A330">
        <v>106</v>
      </c>
      <c r="B330">
        <v>5.9</v>
      </c>
    </row>
    <row r="331" spans="1:2">
      <c r="A331">
        <v>117</v>
      </c>
      <c r="B331">
        <v>5.5</v>
      </c>
    </row>
    <row r="332" spans="1:2">
      <c r="A332">
        <v>129</v>
      </c>
      <c r="B332">
        <v>6.9</v>
      </c>
    </row>
    <row r="333" spans="1:2">
      <c r="A333">
        <v>116</v>
      </c>
      <c r="B333">
        <v>6.2</v>
      </c>
    </row>
    <row r="334" spans="1:2">
      <c r="A334">
        <v>114</v>
      </c>
      <c r="B334">
        <v>7</v>
      </c>
    </row>
    <row r="335" spans="1:2">
      <c r="A335">
        <v>114</v>
      </c>
      <c r="B335">
        <v>5.6</v>
      </c>
    </row>
    <row r="336" spans="1:2">
      <c r="A336">
        <v>96</v>
      </c>
      <c r="B336">
        <v>7</v>
      </c>
    </row>
    <row r="337" spans="1:2">
      <c r="A337">
        <v>132</v>
      </c>
      <c r="B337">
        <v>6.8</v>
      </c>
    </row>
    <row r="338" spans="1:2">
      <c r="A338">
        <v>104</v>
      </c>
      <c r="B338">
        <v>5.4</v>
      </c>
    </row>
    <row r="339" spans="1:2">
      <c r="A339">
        <v>111</v>
      </c>
      <c r="B339">
        <v>6.1</v>
      </c>
    </row>
    <row r="340" spans="1:2">
      <c r="A340">
        <v>138</v>
      </c>
      <c r="B340">
        <v>6.7</v>
      </c>
    </row>
    <row r="341" spans="1:2">
      <c r="A341">
        <v>129</v>
      </c>
      <c r="B341">
        <v>6.9</v>
      </c>
    </row>
    <row r="342" spans="1:2">
      <c r="A342">
        <v>144</v>
      </c>
      <c r="B342">
        <v>8</v>
      </c>
    </row>
    <row r="343" spans="1:2">
      <c r="A343">
        <v>110</v>
      </c>
      <c r="B343">
        <v>4.4000000000000004</v>
      </c>
    </row>
    <row r="344" spans="1:2">
      <c r="A344">
        <v>140</v>
      </c>
      <c r="B344">
        <v>7.3</v>
      </c>
    </row>
    <row r="345" spans="1:2">
      <c r="A345">
        <v>113</v>
      </c>
      <c r="B345">
        <v>6.3</v>
      </c>
    </row>
    <row r="346" spans="1:2">
      <c r="A346">
        <v>143</v>
      </c>
      <c r="B346">
        <v>7.7</v>
      </c>
    </row>
    <row r="347" spans="1:2">
      <c r="A347">
        <v>108</v>
      </c>
      <c r="B347">
        <v>6.5</v>
      </c>
    </row>
    <row r="348" spans="1:2">
      <c r="A348">
        <v>108</v>
      </c>
      <c r="B348">
        <v>7.8</v>
      </c>
    </row>
    <row r="349" spans="1:2">
      <c r="A349">
        <v>124</v>
      </c>
      <c r="B349">
        <v>6.4</v>
      </c>
    </row>
    <row r="350" spans="1:2">
      <c r="A350">
        <v>116</v>
      </c>
      <c r="B350">
        <v>7.8</v>
      </c>
    </row>
    <row r="351" spans="1:2">
      <c r="A351">
        <v>110</v>
      </c>
      <c r="B351">
        <v>5.8</v>
      </c>
    </row>
    <row r="352" spans="1:2">
      <c r="A352">
        <v>91</v>
      </c>
      <c r="B352">
        <v>7.1</v>
      </c>
    </row>
    <row r="353" spans="1:2">
      <c r="A353">
        <v>107</v>
      </c>
      <c r="B353">
        <v>7.1</v>
      </c>
    </row>
    <row r="354" spans="1:2">
      <c r="A354">
        <v>115</v>
      </c>
      <c r="B354">
        <v>6.8</v>
      </c>
    </row>
    <row r="355" spans="1:2">
      <c r="A355">
        <v>100</v>
      </c>
      <c r="B355">
        <v>4.8</v>
      </c>
    </row>
    <row r="356" spans="1:2">
      <c r="A356">
        <v>104</v>
      </c>
      <c r="B356">
        <v>6.2</v>
      </c>
    </row>
    <row r="357" spans="1:2">
      <c r="A357">
        <v>138</v>
      </c>
      <c r="B357">
        <v>6.9</v>
      </c>
    </row>
    <row r="358" spans="1:2">
      <c r="A358">
        <v>140</v>
      </c>
      <c r="B358">
        <v>7.3</v>
      </c>
    </row>
    <row r="359" spans="1:2">
      <c r="A359">
        <v>120</v>
      </c>
      <c r="B359">
        <v>6.6</v>
      </c>
    </row>
    <row r="360" spans="1:2">
      <c r="A360">
        <v>122</v>
      </c>
      <c r="B360">
        <v>6.9</v>
      </c>
    </row>
    <row r="361" spans="1:2">
      <c r="A361">
        <v>83</v>
      </c>
      <c r="B361">
        <v>6.2</v>
      </c>
    </row>
    <row r="362" spans="1:2">
      <c r="A362">
        <v>139</v>
      </c>
      <c r="B362">
        <v>6.7</v>
      </c>
    </row>
    <row r="363" spans="1:2">
      <c r="A363">
        <v>131</v>
      </c>
      <c r="B363">
        <v>7.6</v>
      </c>
    </row>
    <row r="364" spans="1:2">
      <c r="A364">
        <v>104</v>
      </c>
      <c r="B364">
        <v>6.7</v>
      </c>
    </row>
    <row r="365" spans="1:2">
      <c r="A365">
        <v>130</v>
      </c>
      <c r="B365">
        <v>6.2</v>
      </c>
    </row>
    <row r="366" spans="1:2">
      <c r="A366">
        <v>145</v>
      </c>
      <c r="B366">
        <v>7.3</v>
      </c>
    </row>
    <row r="367" spans="1:2">
      <c r="A367">
        <v>104</v>
      </c>
      <c r="B367">
        <v>6</v>
      </c>
    </row>
    <row r="368" spans="1:2">
      <c r="A368">
        <v>97</v>
      </c>
      <c r="B368">
        <v>7.1</v>
      </c>
    </row>
    <row r="369" spans="1:2">
      <c r="A369">
        <v>108</v>
      </c>
      <c r="B369">
        <v>5.5</v>
      </c>
    </row>
    <row r="370" spans="1:2">
      <c r="A370">
        <v>123</v>
      </c>
      <c r="B370">
        <v>7.8</v>
      </c>
    </row>
    <row r="371" spans="1:2">
      <c r="A371">
        <v>106</v>
      </c>
      <c r="B371">
        <v>5.6</v>
      </c>
    </row>
    <row r="372" spans="1:2">
      <c r="A372">
        <v>112</v>
      </c>
      <c r="B372">
        <v>7.5</v>
      </c>
    </row>
    <row r="373" spans="1:2">
      <c r="A373">
        <v>135</v>
      </c>
      <c r="B373">
        <v>5.4</v>
      </c>
    </row>
    <row r="374" spans="1:2">
      <c r="A374">
        <v>109</v>
      </c>
      <c r="B374">
        <v>4.3</v>
      </c>
    </row>
    <row r="375" spans="1:2">
      <c r="A375">
        <v>86</v>
      </c>
      <c r="B375">
        <v>4.9000000000000004</v>
      </c>
    </row>
    <row r="376" spans="1:2">
      <c r="A376">
        <v>95</v>
      </c>
      <c r="B376">
        <v>7.1</v>
      </c>
    </row>
    <row r="377" spans="1:2">
      <c r="A377">
        <v>107</v>
      </c>
      <c r="B377">
        <v>6.4</v>
      </c>
    </row>
    <row r="378" spans="1:2">
      <c r="A378">
        <v>130</v>
      </c>
      <c r="B378">
        <v>6.9</v>
      </c>
    </row>
    <row r="379" spans="1:2">
      <c r="A379">
        <v>82</v>
      </c>
      <c r="B379">
        <v>4.3</v>
      </c>
    </row>
    <row r="380" spans="1:2">
      <c r="A380">
        <v>88</v>
      </c>
      <c r="B380">
        <v>6.1</v>
      </c>
    </row>
    <row r="381" spans="1:2">
      <c r="A381">
        <v>120</v>
      </c>
      <c r="B381">
        <v>7</v>
      </c>
    </row>
    <row r="382" spans="1:2">
      <c r="A382">
        <v>123</v>
      </c>
      <c r="B382">
        <v>5.9</v>
      </c>
    </row>
    <row r="383" spans="1:2">
      <c r="A383">
        <v>101</v>
      </c>
      <c r="B383">
        <v>6.7</v>
      </c>
    </row>
    <row r="384" spans="1:2">
      <c r="A384">
        <v>113</v>
      </c>
      <c r="B384">
        <v>6.5</v>
      </c>
    </row>
    <row r="385" spans="1:2">
      <c r="A385">
        <v>110</v>
      </c>
      <c r="B385">
        <v>7.1</v>
      </c>
    </row>
    <row r="386" spans="1:2">
      <c r="A386">
        <v>142</v>
      </c>
      <c r="B386">
        <v>7.3</v>
      </c>
    </row>
    <row r="387" spans="1:2">
      <c r="A387">
        <v>102</v>
      </c>
      <c r="B387">
        <v>6.5</v>
      </c>
    </row>
    <row r="388" spans="1:2">
      <c r="A388">
        <v>126</v>
      </c>
      <c r="B388">
        <v>7</v>
      </c>
    </row>
    <row r="389" spans="1:2">
      <c r="A389">
        <v>83</v>
      </c>
      <c r="B389">
        <v>6.8</v>
      </c>
    </row>
    <row r="390" spans="1:2">
      <c r="A390">
        <v>85</v>
      </c>
      <c r="B390">
        <v>7.2</v>
      </c>
    </row>
    <row r="391" spans="1:2">
      <c r="A391">
        <v>97</v>
      </c>
      <c r="B391">
        <v>6.4</v>
      </c>
    </row>
    <row r="392" spans="1:2">
      <c r="A392">
        <v>120</v>
      </c>
      <c r="B392">
        <v>6.1</v>
      </c>
    </row>
    <row r="393" spans="1:2">
      <c r="A393">
        <v>116</v>
      </c>
      <c r="B393">
        <v>6.7</v>
      </c>
    </row>
    <row r="394" spans="1:2">
      <c r="A394">
        <v>113</v>
      </c>
      <c r="B394">
        <v>6.4</v>
      </c>
    </row>
    <row r="395" spans="1:2">
      <c r="A395">
        <v>87</v>
      </c>
      <c r="B395">
        <v>4.4000000000000004</v>
      </c>
    </row>
    <row r="396" spans="1:2">
      <c r="A396">
        <v>101</v>
      </c>
      <c r="B396">
        <v>5.4</v>
      </c>
    </row>
    <row r="397" spans="1:2">
      <c r="A397">
        <v>110</v>
      </c>
      <c r="B397">
        <v>6.5</v>
      </c>
    </row>
    <row r="398" spans="1:2">
      <c r="A398">
        <v>128</v>
      </c>
      <c r="B398">
        <v>6.7</v>
      </c>
    </row>
    <row r="399" spans="1:2">
      <c r="A399">
        <v>138</v>
      </c>
      <c r="B399">
        <v>8.1</v>
      </c>
    </row>
    <row r="400" spans="1:2">
      <c r="A400">
        <v>88</v>
      </c>
      <c r="B400">
        <v>5.6</v>
      </c>
    </row>
    <row r="401" spans="1:2">
      <c r="A401">
        <v>91</v>
      </c>
      <c r="B401">
        <v>6.3</v>
      </c>
    </row>
    <row r="402" spans="1:2">
      <c r="A402">
        <v>138</v>
      </c>
      <c r="B402">
        <v>7.3</v>
      </c>
    </row>
    <row r="403" spans="1:2">
      <c r="A403">
        <v>99</v>
      </c>
      <c r="B403">
        <v>6.1</v>
      </c>
    </row>
    <row r="404" spans="1:2">
      <c r="A404">
        <v>117</v>
      </c>
      <c r="B404">
        <v>7.7</v>
      </c>
    </row>
    <row r="405" spans="1:2">
      <c r="A405">
        <v>117</v>
      </c>
      <c r="B405">
        <v>6.4</v>
      </c>
    </row>
    <row r="406" spans="1:2">
      <c r="A406">
        <v>123</v>
      </c>
      <c r="B406">
        <v>6.8</v>
      </c>
    </row>
    <row r="407" spans="1:2">
      <c r="A407">
        <v>118</v>
      </c>
      <c r="B407">
        <v>6.6</v>
      </c>
    </row>
    <row r="408" spans="1:2">
      <c r="A408">
        <v>154</v>
      </c>
      <c r="B408">
        <v>7.2</v>
      </c>
    </row>
    <row r="409" spans="1:2">
      <c r="A409">
        <v>118</v>
      </c>
      <c r="B409">
        <v>6.9</v>
      </c>
    </row>
    <row r="410" spans="1:2">
      <c r="A410">
        <v>90</v>
      </c>
      <c r="B410">
        <v>5.2</v>
      </c>
    </row>
    <row r="411" spans="1:2">
      <c r="A411">
        <v>113</v>
      </c>
      <c r="B411">
        <v>4.9000000000000004</v>
      </c>
    </row>
    <row r="412" spans="1:2">
      <c r="A412">
        <v>88</v>
      </c>
      <c r="B412">
        <v>6.3</v>
      </c>
    </row>
    <row r="413" spans="1:2">
      <c r="A413">
        <v>93</v>
      </c>
      <c r="B413">
        <v>5.6</v>
      </c>
    </row>
    <row r="414" spans="1:2">
      <c r="A414">
        <v>104</v>
      </c>
      <c r="B414">
        <v>5.5</v>
      </c>
    </row>
    <row r="415" spans="1:2">
      <c r="A415">
        <v>135</v>
      </c>
      <c r="B415">
        <v>6.7</v>
      </c>
    </row>
    <row r="416" spans="1:2">
      <c r="A416">
        <v>134</v>
      </c>
      <c r="B416">
        <v>7.6</v>
      </c>
    </row>
    <row r="417" spans="1:2">
      <c r="A417">
        <v>98</v>
      </c>
      <c r="B417">
        <v>5.7</v>
      </c>
    </row>
    <row r="418" spans="1:2">
      <c r="A418">
        <v>80</v>
      </c>
      <c r="B418">
        <v>4.5999999999999996</v>
      </c>
    </row>
    <row r="419" spans="1:2">
      <c r="A419">
        <v>83</v>
      </c>
      <c r="B419">
        <v>7</v>
      </c>
    </row>
    <row r="420" spans="1:2">
      <c r="A420">
        <v>102</v>
      </c>
      <c r="B420">
        <v>5.2</v>
      </c>
    </row>
    <row r="421" spans="1:2">
      <c r="A421">
        <v>130</v>
      </c>
      <c r="B421">
        <v>5.0999999999999996</v>
      </c>
    </row>
    <row r="422" spans="1:2">
      <c r="A422">
        <v>129</v>
      </c>
      <c r="B422">
        <v>6.6</v>
      </c>
    </row>
    <row r="423" spans="1:2">
      <c r="A423">
        <v>117</v>
      </c>
      <c r="B423">
        <v>7</v>
      </c>
    </row>
    <row r="424" spans="1:2">
      <c r="A424">
        <v>89</v>
      </c>
      <c r="B424">
        <v>6.7</v>
      </c>
    </row>
    <row r="425" spans="1:2">
      <c r="A425">
        <v>74</v>
      </c>
      <c r="B425">
        <v>7.3</v>
      </c>
    </row>
    <row r="426" spans="1:2">
      <c r="A426">
        <v>96</v>
      </c>
      <c r="B426">
        <v>5.9</v>
      </c>
    </row>
    <row r="427" spans="1:2">
      <c r="A427">
        <v>114</v>
      </c>
      <c r="B427">
        <v>5.6</v>
      </c>
    </row>
    <row r="428" spans="1:2">
      <c r="A428">
        <v>99</v>
      </c>
      <c r="B428">
        <v>6.5</v>
      </c>
    </row>
    <row r="429" spans="1:2">
      <c r="A429">
        <v>129</v>
      </c>
      <c r="B429">
        <v>5.9</v>
      </c>
    </row>
    <row r="430" spans="1:2">
      <c r="A430">
        <v>113</v>
      </c>
      <c r="B430">
        <v>7</v>
      </c>
    </row>
    <row r="431" spans="1:2">
      <c r="A431">
        <v>90</v>
      </c>
      <c r="B431">
        <v>5.3</v>
      </c>
    </row>
    <row r="432" spans="1:2">
      <c r="A432">
        <v>118</v>
      </c>
      <c r="B432">
        <v>5.9</v>
      </c>
    </row>
    <row r="433" spans="1:2">
      <c r="A433">
        <v>106</v>
      </c>
      <c r="B433">
        <v>6.3</v>
      </c>
    </row>
    <row r="434" spans="1:2">
      <c r="A434">
        <v>81</v>
      </c>
      <c r="B434">
        <v>6.4</v>
      </c>
    </row>
    <row r="435" spans="1:2">
      <c r="A435">
        <v>117</v>
      </c>
      <c r="B435">
        <v>6.9</v>
      </c>
    </row>
    <row r="436" spans="1:2">
      <c r="A436">
        <v>89</v>
      </c>
      <c r="B436">
        <v>6.3</v>
      </c>
    </row>
    <row r="437" spans="1:2">
      <c r="A437">
        <v>145</v>
      </c>
      <c r="B437">
        <v>7.3</v>
      </c>
    </row>
    <row r="438" spans="1:2">
      <c r="A438">
        <v>114</v>
      </c>
      <c r="B438">
        <v>5.8</v>
      </c>
    </row>
    <row r="439" spans="1:2">
      <c r="A439">
        <v>87</v>
      </c>
      <c r="B439">
        <v>5.2</v>
      </c>
    </row>
    <row r="440" spans="1:2">
      <c r="A440">
        <v>119</v>
      </c>
      <c r="B440">
        <v>2.4</v>
      </c>
    </row>
    <row r="441" spans="1:2">
      <c r="A441">
        <v>91</v>
      </c>
      <c r="B441">
        <v>5.7</v>
      </c>
    </row>
    <row r="442" spans="1:2">
      <c r="A442">
        <v>118</v>
      </c>
      <c r="B442">
        <v>5.8</v>
      </c>
    </row>
    <row r="443" spans="1:2">
      <c r="A443">
        <v>116</v>
      </c>
      <c r="B443">
        <v>5.6</v>
      </c>
    </row>
    <row r="444" spans="1:2">
      <c r="A444">
        <v>97</v>
      </c>
      <c r="B444">
        <v>5.8</v>
      </c>
    </row>
    <row r="445" spans="1:2">
      <c r="A445">
        <v>106</v>
      </c>
      <c r="B445">
        <v>6</v>
      </c>
    </row>
    <row r="446" spans="1:2">
      <c r="A446">
        <v>106</v>
      </c>
      <c r="B446">
        <v>5.7</v>
      </c>
    </row>
    <row r="447" spans="1:2">
      <c r="A447">
        <v>94</v>
      </c>
      <c r="B447">
        <v>6</v>
      </c>
    </row>
    <row r="448" spans="1:2">
      <c r="A448">
        <v>104</v>
      </c>
      <c r="B448">
        <v>7.8</v>
      </c>
    </row>
    <row r="449" spans="1:2">
      <c r="A449">
        <v>102</v>
      </c>
      <c r="B449">
        <v>4.2</v>
      </c>
    </row>
    <row r="450" spans="1:2">
      <c r="A450">
        <v>105</v>
      </c>
      <c r="B450">
        <v>5.6</v>
      </c>
    </row>
    <row r="451" spans="1:2">
      <c r="A451">
        <v>89</v>
      </c>
      <c r="B451">
        <v>4.4000000000000004</v>
      </c>
    </row>
    <row r="452" spans="1:2">
      <c r="A452">
        <v>135</v>
      </c>
      <c r="B452">
        <v>8.1999999999999993</v>
      </c>
    </row>
    <row r="453" spans="1:2">
      <c r="A453">
        <v>73</v>
      </c>
      <c r="B453">
        <v>8.5</v>
      </c>
    </row>
    <row r="454" spans="1:2">
      <c r="A454">
        <v>94</v>
      </c>
      <c r="B454">
        <v>5.8</v>
      </c>
    </row>
    <row r="455" spans="1:2">
      <c r="A455">
        <v>95</v>
      </c>
      <c r="B455">
        <v>6.5</v>
      </c>
    </row>
    <row r="456" spans="1:2">
      <c r="A456">
        <v>124</v>
      </c>
      <c r="B456">
        <v>7.2</v>
      </c>
    </row>
    <row r="457" spans="1:2">
      <c r="A457">
        <v>136</v>
      </c>
      <c r="B457">
        <v>6.7</v>
      </c>
    </row>
    <row r="458" spans="1:2">
      <c r="A458">
        <v>91</v>
      </c>
      <c r="B458">
        <v>3.4</v>
      </c>
    </row>
    <row r="459" spans="1:2">
      <c r="A459">
        <v>107</v>
      </c>
      <c r="B459">
        <v>5.9</v>
      </c>
    </row>
    <row r="460" spans="1:2">
      <c r="A460">
        <v>108</v>
      </c>
      <c r="B460">
        <v>7.8</v>
      </c>
    </row>
    <row r="461" spans="1:2">
      <c r="A461">
        <v>99</v>
      </c>
      <c r="B461">
        <v>5.9</v>
      </c>
    </row>
    <row r="462" spans="1:2">
      <c r="A462">
        <v>92</v>
      </c>
      <c r="B462">
        <v>4.0999999999999996</v>
      </c>
    </row>
    <row r="463" spans="1:2">
      <c r="A463">
        <v>87</v>
      </c>
      <c r="B463">
        <v>6.8</v>
      </c>
    </row>
    <row r="464" spans="1:2">
      <c r="A464">
        <v>110</v>
      </c>
      <c r="B464">
        <v>5.8</v>
      </c>
    </row>
    <row r="465" spans="1:2">
      <c r="A465">
        <v>98</v>
      </c>
      <c r="B465">
        <v>7.5</v>
      </c>
    </row>
    <row r="466" spans="1:2">
      <c r="A466">
        <v>154</v>
      </c>
      <c r="B466">
        <v>6.9</v>
      </c>
    </row>
    <row r="467" spans="1:2">
      <c r="A467">
        <v>129</v>
      </c>
      <c r="B467">
        <v>6.5</v>
      </c>
    </row>
    <row r="468" spans="1:2">
      <c r="A468">
        <v>86</v>
      </c>
      <c r="B468">
        <v>6.9</v>
      </c>
    </row>
    <row r="469" spans="1:2">
      <c r="A469">
        <v>109</v>
      </c>
      <c r="B469">
        <v>7.9</v>
      </c>
    </row>
    <row r="470" spans="1:2">
      <c r="A470">
        <v>104</v>
      </c>
      <c r="B470">
        <v>7.4</v>
      </c>
    </row>
    <row r="471" spans="1:2">
      <c r="A471">
        <v>110</v>
      </c>
      <c r="B471">
        <v>6.7</v>
      </c>
    </row>
    <row r="472" spans="1:2">
      <c r="A472">
        <v>136</v>
      </c>
      <c r="B472">
        <v>7.4</v>
      </c>
    </row>
    <row r="473" spans="1:2">
      <c r="A473">
        <v>115</v>
      </c>
      <c r="B473">
        <v>6.9</v>
      </c>
    </row>
    <row r="474" spans="1:2">
      <c r="A474">
        <v>99</v>
      </c>
      <c r="B474">
        <v>6.8</v>
      </c>
    </row>
    <row r="475" spans="1:2">
      <c r="A475">
        <v>117</v>
      </c>
      <c r="B475">
        <v>6.7</v>
      </c>
    </row>
    <row r="476" spans="1:2">
      <c r="A476">
        <v>125</v>
      </c>
      <c r="B476">
        <v>5.0999999999999996</v>
      </c>
    </row>
    <row r="477" spans="1:2">
      <c r="A477">
        <v>110</v>
      </c>
      <c r="B477">
        <v>4.0999999999999996</v>
      </c>
    </row>
    <row r="478" spans="1:2">
      <c r="A478">
        <v>125</v>
      </c>
      <c r="B478">
        <v>7.3</v>
      </c>
    </row>
    <row r="479" spans="1:2">
      <c r="A479">
        <v>102</v>
      </c>
      <c r="B479">
        <v>6</v>
      </c>
    </row>
    <row r="480" spans="1:2">
      <c r="A480">
        <v>128</v>
      </c>
      <c r="B480">
        <v>7.3</v>
      </c>
    </row>
    <row r="481" spans="1:2">
      <c r="A481">
        <v>100</v>
      </c>
      <c r="B481">
        <v>5.4</v>
      </c>
    </row>
    <row r="482" spans="1:2">
      <c r="A482">
        <v>124</v>
      </c>
      <c r="B482">
        <v>5.9</v>
      </c>
    </row>
    <row r="483" spans="1:2">
      <c r="A483">
        <v>102</v>
      </c>
      <c r="B483">
        <v>7.1</v>
      </c>
    </row>
    <row r="484" spans="1:2">
      <c r="A484">
        <v>90</v>
      </c>
      <c r="B484">
        <v>6</v>
      </c>
    </row>
    <row r="485" spans="1:2">
      <c r="A485">
        <v>130</v>
      </c>
      <c r="B485">
        <v>6.5</v>
      </c>
    </row>
    <row r="486" spans="1:2">
      <c r="A486">
        <v>118</v>
      </c>
      <c r="B486">
        <v>5.7</v>
      </c>
    </row>
    <row r="487" spans="1:2">
      <c r="A487">
        <v>142</v>
      </c>
      <c r="B487">
        <v>6.6</v>
      </c>
    </row>
    <row r="488" spans="1:2">
      <c r="A488">
        <v>100</v>
      </c>
      <c r="B488">
        <v>5.4</v>
      </c>
    </row>
    <row r="489" spans="1:2">
      <c r="A489">
        <v>116</v>
      </c>
      <c r="B489">
        <v>7.3</v>
      </c>
    </row>
    <row r="490" spans="1:2">
      <c r="A490">
        <v>131</v>
      </c>
      <c r="B490">
        <v>6.5</v>
      </c>
    </row>
    <row r="491" spans="1:2">
      <c r="A491">
        <v>91</v>
      </c>
      <c r="B491">
        <v>6.6</v>
      </c>
    </row>
    <row r="492" spans="1:2">
      <c r="A492">
        <v>123</v>
      </c>
      <c r="B492">
        <v>6.6</v>
      </c>
    </row>
    <row r="493" spans="1:2">
      <c r="A493">
        <v>134</v>
      </c>
      <c r="B493">
        <v>5.9</v>
      </c>
    </row>
    <row r="494" spans="1:2">
      <c r="A494">
        <v>148</v>
      </c>
      <c r="B494">
        <v>6.7</v>
      </c>
    </row>
    <row r="495" spans="1:2">
      <c r="A495">
        <v>110</v>
      </c>
      <c r="B495">
        <v>6.1</v>
      </c>
    </row>
    <row r="496" spans="1:2">
      <c r="A496">
        <v>113</v>
      </c>
      <c r="B496">
        <v>6.6</v>
      </c>
    </row>
    <row r="497" spans="1:2">
      <c r="A497">
        <v>94</v>
      </c>
      <c r="B497">
        <v>6.6</v>
      </c>
    </row>
    <row r="498" spans="1:2">
      <c r="A498">
        <v>116</v>
      </c>
      <c r="B498">
        <v>5.3</v>
      </c>
    </row>
    <row r="499" spans="1:2">
      <c r="A499">
        <v>99</v>
      </c>
      <c r="B499">
        <v>6</v>
      </c>
    </row>
    <row r="500" spans="1:2">
      <c r="A500">
        <v>84</v>
      </c>
      <c r="B500">
        <v>6</v>
      </c>
    </row>
    <row r="501" spans="1:2">
      <c r="A501">
        <v>93</v>
      </c>
      <c r="B501">
        <v>4.7</v>
      </c>
    </row>
    <row r="502" spans="1:2">
      <c r="A502">
        <v>113</v>
      </c>
      <c r="B502">
        <v>6.1</v>
      </c>
    </row>
    <row r="503" spans="1:2">
      <c r="A503">
        <v>106</v>
      </c>
      <c r="B503">
        <v>7.2</v>
      </c>
    </row>
    <row r="504" spans="1:2">
      <c r="A504">
        <v>91</v>
      </c>
      <c r="B504">
        <v>6.4</v>
      </c>
    </row>
    <row r="505" spans="1:2">
      <c r="A505">
        <v>128</v>
      </c>
      <c r="B505">
        <v>6.1</v>
      </c>
    </row>
    <row r="506" spans="1:2">
      <c r="A506">
        <v>98</v>
      </c>
      <c r="B506">
        <v>5.9</v>
      </c>
    </row>
    <row r="507" spans="1:2">
      <c r="A507">
        <v>134</v>
      </c>
      <c r="B507">
        <v>6</v>
      </c>
    </row>
    <row r="508" spans="1:2">
      <c r="A508">
        <v>97</v>
      </c>
      <c r="B508">
        <v>6.3</v>
      </c>
    </row>
    <row r="509" spans="1:2">
      <c r="A509">
        <v>112</v>
      </c>
      <c r="B509">
        <v>5.6</v>
      </c>
    </row>
    <row r="510" spans="1:2">
      <c r="A510">
        <v>153</v>
      </c>
      <c r="B510">
        <v>6.4</v>
      </c>
    </row>
    <row r="511" spans="1:2">
      <c r="A511">
        <v>110</v>
      </c>
      <c r="B511">
        <v>7.1</v>
      </c>
    </row>
    <row r="512" spans="1:2">
      <c r="A512">
        <v>122</v>
      </c>
      <c r="B512">
        <v>6.6</v>
      </c>
    </row>
    <row r="513" spans="1:2">
      <c r="A513">
        <v>87</v>
      </c>
      <c r="B513">
        <v>4.5999999999999996</v>
      </c>
    </row>
    <row r="514" spans="1:2">
      <c r="A514">
        <v>125</v>
      </c>
      <c r="B514">
        <v>7.1</v>
      </c>
    </row>
    <row r="515" spans="1:2">
      <c r="A515">
        <v>87</v>
      </c>
      <c r="B515">
        <v>7.4</v>
      </c>
    </row>
    <row r="516" spans="1:2">
      <c r="A516">
        <v>152</v>
      </c>
      <c r="B516">
        <v>6.9</v>
      </c>
    </row>
    <row r="517" spans="1:2">
      <c r="A517">
        <v>116</v>
      </c>
      <c r="B517">
        <v>4.5</v>
      </c>
    </row>
    <row r="518" spans="1:2">
      <c r="A518">
        <v>109</v>
      </c>
      <c r="B518">
        <v>7.1</v>
      </c>
    </row>
    <row r="519" spans="1:2">
      <c r="A519">
        <v>108</v>
      </c>
      <c r="B519">
        <v>6.5</v>
      </c>
    </row>
    <row r="520" spans="1:2">
      <c r="A520">
        <v>85</v>
      </c>
      <c r="B520">
        <v>5.3</v>
      </c>
    </row>
    <row r="521" spans="1:2">
      <c r="A521">
        <v>106</v>
      </c>
      <c r="B521">
        <v>6.7</v>
      </c>
    </row>
    <row r="522" spans="1:2">
      <c r="A522">
        <v>93</v>
      </c>
      <c r="B522">
        <v>7.2</v>
      </c>
    </row>
    <row r="523" spans="1:2">
      <c r="A523">
        <v>117</v>
      </c>
      <c r="B523">
        <v>7.2</v>
      </c>
    </row>
    <row r="524" spans="1:2">
      <c r="A524">
        <v>116</v>
      </c>
      <c r="B524">
        <v>5.5</v>
      </c>
    </row>
    <row r="525" spans="1:2">
      <c r="A525">
        <v>132</v>
      </c>
      <c r="B525">
        <v>5.8</v>
      </c>
    </row>
    <row r="526" spans="1:2">
      <c r="A526">
        <v>92</v>
      </c>
      <c r="B526">
        <v>6</v>
      </c>
    </row>
    <row r="527" spans="1:2">
      <c r="A527">
        <v>139</v>
      </c>
      <c r="B527">
        <v>6.6</v>
      </c>
    </row>
    <row r="528" spans="1:2">
      <c r="A528">
        <v>153</v>
      </c>
      <c r="B528">
        <v>8.3000000000000007</v>
      </c>
    </row>
    <row r="529" spans="1:2">
      <c r="A529">
        <v>142</v>
      </c>
      <c r="B529">
        <v>6.7</v>
      </c>
    </row>
    <row r="530" spans="1:2">
      <c r="A530">
        <v>124</v>
      </c>
      <c r="B530">
        <v>7.1</v>
      </c>
    </row>
    <row r="531" spans="1:2">
      <c r="A531">
        <v>117</v>
      </c>
      <c r="B531">
        <v>6</v>
      </c>
    </row>
    <row r="532" spans="1:2">
      <c r="A532">
        <v>141</v>
      </c>
      <c r="B532">
        <v>6.9</v>
      </c>
    </row>
    <row r="533" spans="1:2">
      <c r="A533">
        <v>110</v>
      </c>
      <c r="B533">
        <v>5.6</v>
      </c>
    </row>
    <row r="534" spans="1:2">
      <c r="A534">
        <v>109</v>
      </c>
      <c r="B534">
        <v>5.6</v>
      </c>
    </row>
    <row r="535" spans="1:2">
      <c r="A535">
        <v>88</v>
      </c>
      <c r="B535">
        <v>4.5</v>
      </c>
    </row>
    <row r="536" spans="1:2">
      <c r="A536">
        <v>124</v>
      </c>
      <c r="B536">
        <v>7.1</v>
      </c>
    </row>
    <row r="537" spans="1:2">
      <c r="A537">
        <v>119</v>
      </c>
      <c r="B537">
        <v>6.5</v>
      </c>
    </row>
    <row r="538" spans="1:2">
      <c r="A538">
        <v>103</v>
      </c>
      <c r="B538">
        <v>6.4</v>
      </c>
    </row>
    <row r="539" spans="1:2">
      <c r="A539">
        <v>116</v>
      </c>
      <c r="B539">
        <v>5.8</v>
      </c>
    </row>
    <row r="540" spans="1:2">
      <c r="A540">
        <v>125</v>
      </c>
      <c r="B540">
        <v>8</v>
      </c>
    </row>
    <row r="541" spans="1:2">
      <c r="A541">
        <v>125</v>
      </c>
      <c r="B541">
        <v>6.2</v>
      </c>
    </row>
    <row r="542" spans="1:2">
      <c r="A542">
        <v>146</v>
      </c>
      <c r="B542">
        <v>7.2</v>
      </c>
    </row>
    <row r="543" spans="1:2">
      <c r="A543">
        <v>118</v>
      </c>
      <c r="B543">
        <v>6.1</v>
      </c>
    </row>
    <row r="544" spans="1:2">
      <c r="A544">
        <v>136</v>
      </c>
      <c r="B544">
        <v>6.3</v>
      </c>
    </row>
    <row r="545" spans="1:2">
      <c r="A545">
        <v>92</v>
      </c>
      <c r="B545">
        <v>6.3</v>
      </c>
    </row>
    <row r="546" spans="1:2">
      <c r="A546">
        <v>116</v>
      </c>
      <c r="B546">
        <v>6.3</v>
      </c>
    </row>
    <row r="547" spans="1:2">
      <c r="A547">
        <v>127</v>
      </c>
      <c r="B547">
        <v>7.7</v>
      </c>
    </row>
    <row r="548" spans="1:2">
      <c r="A548">
        <v>136</v>
      </c>
      <c r="B548">
        <v>7</v>
      </c>
    </row>
    <row r="549" spans="1:2">
      <c r="A549">
        <v>111</v>
      </c>
      <c r="B549">
        <v>5.3</v>
      </c>
    </row>
    <row r="550" spans="1:2">
      <c r="A550">
        <v>116</v>
      </c>
      <c r="B550">
        <v>5.6</v>
      </c>
    </row>
    <row r="551" spans="1:2">
      <c r="A551">
        <v>113</v>
      </c>
      <c r="B551">
        <v>5.2</v>
      </c>
    </row>
    <row r="552" spans="1:2">
      <c r="A552">
        <v>97</v>
      </c>
      <c r="B552">
        <v>5.4</v>
      </c>
    </row>
    <row r="553" spans="1:2">
      <c r="A553">
        <v>88</v>
      </c>
      <c r="B553">
        <v>6.4</v>
      </c>
    </row>
    <row r="554" spans="1:2">
      <c r="A554">
        <v>136</v>
      </c>
      <c r="B554">
        <v>5.9</v>
      </c>
    </row>
    <row r="555" spans="1:2">
      <c r="A555">
        <v>125</v>
      </c>
      <c r="B555">
        <v>6.3</v>
      </c>
    </row>
    <row r="556" spans="1:2">
      <c r="A556">
        <v>116</v>
      </c>
      <c r="B556">
        <v>6.5</v>
      </c>
    </row>
    <row r="557" spans="1:2">
      <c r="A557">
        <v>98</v>
      </c>
      <c r="B557">
        <v>3</v>
      </c>
    </row>
    <row r="558" spans="1:2">
      <c r="A558">
        <v>91</v>
      </c>
      <c r="B558">
        <v>3.6</v>
      </c>
    </row>
    <row r="559" spans="1:2">
      <c r="A559">
        <v>97</v>
      </c>
      <c r="B559">
        <v>5.8</v>
      </c>
    </row>
    <row r="560" spans="1:2">
      <c r="A560">
        <v>95</v>
      </c>
      <c r="B560">
        <v>6.2</v>
      </c>
    </row>
    <row r="561" spans="1:2">
      <c r="A561">
        <v>88</v>
      </c>
      <c r="B561">
        <v>5.6</v>
      </c>
    </row>
    <row r="562" spans="1:2">
      <c r="A562">
        <v>133</v>
      </c>
      <c r="B562">
        <v>5.4</v>
      </c>
    </row>
    <row r="563" spans="1:2">
      <c r="A563">
        <v>106</v>
      </c>
      <c r="B563">
        <v>6.1</v>
      </c>
    </row>
    <row r="564" spans="1:2">
      <c r="A564">
        <v>116</v>
      </c>
      <c r="B564">
        <v>4.2</v>
      </c>
    </row>
    <row r="565" spans="1:2">
      <c r="A565">
        <v>115</v>
      </c>
      <c r="B565">
        <v>6.7</v>
      </c>
    </row>
    <row r="566" spans="1:2">
      <c r="A566">
        <v>99</v>
      </c>
      <c r="B566">
        <v>4.2</v>
      </c>
    </row>
    <row r="567" spans="1:2">
      <c r="A567">
        <v>124</v>
      </c>
      <c r="B567">
        <v>6.4</v>
      </c>
    </row>
    <row r="568" spans="1:2">
      <c r="A568">
        <v>124</v>
      </c>
      <c r="B568">
        <v>4.9000000000000004</v>
      </c>
    </row>
    <row r="569" spans="1:2">
      <c r="A569">
        <v>124</v>
      </c>
      <c r="B569">
        <v>6.8</v>
      </c>
    </row>
    <row r="570" spans="1:2">
      <c r="A570">
        <v>87</v>
      </c>
      <c r="B570">
        <v>7.7</v>
      </c>
    </row>
    <row r="571" spans="1:2">
      <c r="A571">
        <v>105</v>
      </c>
      <c r="B571">
        <v>5.6</v>
      </c>
    </row>
    <row r="572" spans="1:2">
      <c r="A572">
        <v>125</v>
      </c>
      <c r="B572">
        <v>6.4</v>
      </c>
    </row>
    <row r="573" spans="1:2">
      <c r="A573">
        <v>141</v>
      </c>
      <c r="B573">
        <v>7.2</v>
      </c>
    </row>
    <row r="574" spans="1:2">
      <c r="A574">
        <v>121</v>
      </c>
      <c r="B574">
        <v>6</v>
      </c>
    </row>
    <row r="575" spans="1:2">
      <c r="A575">
        <v>111</v>
      </c>
      <c r="B575">
        <v>5.9</v>
      </c>
    </row>
    <row r="576" spans="1:2">
      <c r="A576">
        <v>117</v>
      </c>
      <c r="B576">
        <v>6.8</v>
      </c>
    </row>
    <row r="577" spans="1:2">
      <c r="A577">
        <v>128</v>
      </c>
      <c r="B577">
        <v>7.1</v>
      </c>
    </row>
    <row r="578" spans="1:2">
      <c r="A578">
        <v>114</v>
      </c>
      <c r="B578">
        <v>5.9</v>
      </c>
    </row>
    <row r="579" spans="1:2">
      <c r="A579">
        <v>105</v>
      </c>
      <c r="B579">
        <v>5.9</v>
      </c>
    </row>
    <row r="580" spans="1:2">
      <c r="A580">
        <v>113</v>
      </c>
      <c r="B580">
        <v>6.2</v>
      </c>
    </row>
    <row r="581" spans="1:2">
      <c r="A581">
        <v>121</v>
      </c>
      <c r="B581">
        <v>7</v>
      </c>
    </row>
    <row r="582" spans="1:2">
      <c r="A582">
        <v>102</v>
      </c>
      <c r="B582">
        <v>5.4</v>
      </c>
    </row>
    <row r="583" spans="1:2">
      <c r="A583">
        <v>132</v>
      </c>
      <c r="B583">
        <v>6.5</v>
      </c>
    </row>
    <row r="584" spans="1:2">
      <c r="A584">
        <v>127</v>
      </c>
      <c r="B584">
        <v>6.4</v>
      </c>
    </row>
    <row r="585" spans="1:2">
      <c r="A585">
        <v>103</v>
      </c>
      <c r="B585">
        <v>7.6</v>
      </c>
    </row>
    <row r="586" spans="1:2">
      <c r="A586">
        <v>136</v>
      </c>
      <c r="B586">
        <v>5.5</v>
      </c>
    </row>
    <row r="587" spans="1:2">
      <c r="A587">
        <v>150</v>
      </c>
      <c r="B587">
        <v>7.4</v>
      </c>
    </row>
    <row r="588" spans="1:2">
      <c r="A588">
        <v>136</v>
      </c>
      <c r="B588">
        <v>8.6999999999999993</v>
      </c>
    </row>
    <row r="589" spans="1:2">
      <c r="A589">
        <v>140</v>
      </c>
      <c r="B589">
        <v>7.6</v>
      </c>
    </row>
    <row r="590" spans="1:2">
      <c r="A590">
        <v>104</v>
      </c>
      <c r="B590">
        <v>5.5</v>
      </c>
    </row>
    <row r="591" spans="1:2">
      <c r="A591">
        <v>119</v>
      </c>
      <c r="B591">
        <v>6.5</v>
      </c>
    </row>
    <row r="592" spans="1:2">
      <c r="A592">
        <v>106</v>
      </c>
      <c r="B592">
        <v>6.9</v>
      </c>
    </row>
    <row r="593" spans="1:2">
      <c r="A593">
        <v>136</v>
      </c>
      <c r="B593">
        <v>6.7</v>
      </c>
    </row>
    <row r="594" spans="1:2">
      <c r="A594">
        <v>95</v>
      </c>
      <c r="B594">
        <v>6.6</v>
      </c>
    </row>
    <row r="595" spans="1:2">
      <c r="A595">
        <v>137</v>
      </c>
      <c r="B595">
        <v>7.2</v>
      </c>
    </row>
    <row r="596" spans="1:2">
      <c r="A596">
        <v>130</v>
      </c>
      <c r="B596">
        <v>6.4</v>
      </c>
    </row>
    <row r="597" spans="1:2">
      <c r="A597">
        <v>124</v>
      </c>
      <c r="B597">
        <v>6.4</v>
      </c>
    </row>
    <row r="598" spans="1:2">
      <c r="A598">
        <v>108</v>
      </c>
      <c r="B598">
        <v>6</v>
      </c>
    </row>
    <row r="599" spans="1:2">
      <c r="A599">
        <v>104</v>
      </c>
      <c r="B599">
        <v>6.1</v>
      </c>
    </row>
    <row r="600" spans="1:2">
      <c r="A600">
        <v>129</v>
      </c>
      <c r="B600">
        <v>6</v>
      </c>
    </row>
    <row r="601" spans="1:2">
      <c r="A601">
        <v>117</v>
      </c>
      <c r="B601">
        <v>6.4</v>
      </c>
    </row>
    <row r="602" spans="1:2">
      <c r="A602">
        <v>99</v>
      </c>
      <c r="B602">
        <v>6.4</v>
      </c>
    </row>
    <row r="603" spans="1:2">
      <c r="A603">
        <v>118</v>
      </c>
      <c r="B603">
        <v>5.2</v>
      </c>
    </row>
    <row r="604" spans="1:2">
      <c r="A604">
        <v>105</v>
      </c>
      <c r="B604">
        <v>6.6</v>
      </c>
    </row>
    <row r="605" spans="1:2">
      <c r="A605">
        <v>103</v>
      </c>
      <c r="B605">
        <v>6.3</v>
      </c>
    </row>
    <row r="606" spans="1:2">
      <c r="A606">
        <v>122</v>
      </c>
      <c r="B606">
        <v>5.9</v>
      </c>
    </row>
    <row r="607" spans="1:2">
      <c r="A607">
        <v>114</v>
      </c>
      <c r="B607">
        <v>6.4</v>
      </c>
    </row>
    <row r="608" spans="1:2">
      <c r="A608">
        <v>143</v>
      </c>
      <c r="B608">
        <v>6.7</v>
      </c>
    </row>
    <row r="609" spans="1:2">
      <c r="A609">
        <v>96</v>
      </c>
      <c r="B609">
        <v>5.4</v>
      </c>
    </row>
    <row r="610" spans="1:2">
      <c r="A610">
        <v>111</v>
      </c>
      <c r="B610">
        <v>6.4</v>
      </c>
    </row>
    <row r="611" spans="1:2">
      <c r="A611">
        <v>121</v>
      </c>
      <c r="B611">
        <v>6.7</v>
      </c>
    </row>
    <row r="612" spans="1:2">
      <c r="A612">
        <v>135</v>
      </c>
      <c r="B612">
        <v>6.2</v>
      </c>
    </row>
    <row r="613" spans="1:2">
      <c r="A613">
        <v>101</v>
      </c>
      <c r="B613">
        <v>6.1</v>
      </c>
    </row>
    <row r="614" spans="1:2">
      <c r="A614">
        <v>151</v>
      </c>
      <c r="B614">
        <v>8.8000000000000007</v>
      </c>
    </row>
    <row r="615" spans="1:2">
      <c r="A615">
        <v>131</v>
      </c>
      <c r="B615">
        <v>7.1</v>
      </c>
    </row>
    <row r="616" spans="1:2">
      <c r="A616">
        <v>60</v>
      </c>
      <c r="B616">
        <v>8.1</v>
      </c>
    </row>
    <row r="617" spans="1:2">
      <c r="A617">
        <v>100</v>
      </c>
      <c r="B617">
        <v>5.7</v>
      </c>
    </row>
    <row r="618" spans="1:2">
      <c r="A618">
        <v>105</v>
      </c>
      <c r="B618">
        <v>5</v>
      </c>
    </row>
    <row r="619" spans="1:2">
      <c r="A619">
        <v>92</v>
      </c>
      <c r="B619">
        <v>5.0999999999999996</v>
      </c>
    </row>
    <row r="620" spans="1:2">
      <c r="A620">
        <v>130</v>
      </c>
      <c r="B620">
        <v>6.9</v>
      </c>
    </row>
    <row r="621" spans="1:2">
      <c r="A621">
        <v>100</v>
      </c>
      <c r="B621">
        <v>4.8</v>
      </c>
    </row>
    <row r="622" spans="1:2">
      <c r="A622">
        <v>102</v>
      </c>
      <c r="B622">
        <v>6.5</v>
      </c>
    </row>
    <row r="623" spans="1:2">
      <c r="A623">
        <v>133</v>
      </c>
      <c r="B623">
        <v>5.0999999999999996</v>
      </c>
    </row>
    <row r="624" spans="1:2">
      <c r="A624">
        <v>121</v>
      </c>
      <c r="B624">
        <v>7.1</v>
      </c>
    </row>
    <row r="625" spans="1:2">
      <c r="A625">
        <v>147</v>
      </c>
      <c r="B625">
        <v>7.5</v>
      </c>
    </row>
    <row r="626" spans="1:2">
      <c r="A626">
        <v>94</v>
      </c>
      <c r="B626">
        <v>6.2</v>
      </c>
    </row>
    <row r="627" spans="1:2">
      <c r="A627">
        <v>94</v>
      </c>
      <c r="B627">
        <v>6.3</v>
      </c>
    </row>
    <row r="628" spans="1:2">
      <c r="A628">
        <v>127</v>
      </c>
      <c r="B628">
        <v>8.1</v>
      </c>
    </row>
    <row r="629" spans="1:2">
      <c r="A629">
        <v>141</v>
      </c>
      <c r="B629">
        <v>6.9</v>
      </c>
    </row>
    <row r="630" spans="1:2">
      <c r="A630">
        <v>103</v>
      </c>
      <c r="B630">
        <v>6.1</v>
      </c>
    </row>
    <row r="631" spans="1:2">
      <c r="A631">
        <v>98</v>
      </c>
      <c r="B631">
        <v>4.3</v>
      </c>
    </row>
    <row r="632" spans="1:2">
      <c r="A632">
        <v>116</v>
      </c>
      <c r="B632">
        <v>6.6</v>
      </c>
    </row>
    <row r="633" spans="1:2">
      <c r="A633">
        <v>114</v>
      </c>
      <c r="B633">
        <v>6.8</v>
      </c>
    </row>
    <row r="634" spans="1:2">
      <c r="A634">
        <v>87</v>
      </c>
      <c r="B634">
        <v>3.8</v>
      </c>
    </row>
    <row r="635" spans="1:2">
      <c r="A635">
        <v>125</v>
      </c>
      <c r="B635">
        <v>5.9</v>
      </c>
    </row>
    <row r="636" spans="1:2">
      <c r="A636">
        <v>93</v>
      </c>
      <c r="B636">
        <v>6.3</v>
      </c>
    </row>
    <row r="637" spans="1:2">
      <c r="A637">
        <v>95</v>
      </c>
      <c r="B637">
        <v>5.5</v>
      </c>
    </row>
    <row r="638" spans="1:2">
      <c r="A638">
        <v>117</v>
      </c>
      <c r="B638">
        <v>7.7</v>
      </c>
    </row>
    <row r="639" spans="1:2">
      <c r="A639">
        <v>106</v>
      </c>
      <c r="B639">
        <v>6.3</v>
      </c>
    </row>
    <row r="640" spans="1:2">
      <c r="A640">
        <v>115</v>
      </c>
      <c r="B640">
        <v>7.1</v>
      </c>
    </row>
    <row r="641" spans="1:2">
      <c r="A641">
        <v>100</v>
      </c>
      <c r="B641">
        <v>5.9</v>
      </c>
    </row>
    <row r="642" spans="1:2">
      <c r="A642">
        <v>81</v>
      </c>
      <c r="B642">
        <v>5.8</v>
      </c>
    </row>
    <row r="643" spans="1:2">
      <c r="A643">
        <v>149</v>
      </c>
      <c r="B643">
        <v>8.1</v>
      </c>
    </row>
    <row r="644" spans="1:2">
      <c r="A644">
        <v>119</v>
      </c>
      <c r="B644">
        <v>7.9</v>
      </c>
    </row>
    <row r="645" spans="1:2">
      <c r="A645">
        <v>130</v>
      </c>
      <c r="B645">
        <v>7.2</v>
      </c>
    </row>
    <row r="646" spans="1:2">
      <c r="A646">
        <v>116</v>
      </c>
      <c r="B646">
        <v>6.3</v>
      </c>
    </row>
    <row r="647" spans="1:2">
      <c r="A647">
        <v>103</v>
      </c>
      <c r="B647">
        <v>8.1</v>
      </c>
    </row>
    <row r="648" spans="1:2">
      <c r="A648">
        <v>99</v>
      </c>
      <c r="B648">
        <v>7</v>
      </c>
    </row>
    <row r="649" spans="1:2">
      <c r="A649">
        <v>92</v>
      </c>
      <c r="B649">
        <v>5.5</v>
      </c>
    </row>
    <row r="650" spans="1:2">
      <c r="A650">
        <v>109</v>
      </c>
      <c r="B650">
        <v>6.7</v>
      </c>
    </row>
    <row r="651" spans="1:2">
      <c r="A651">
        <v>87</v>
      </c>
      <c r="B651">
        <v>5.2</v>
      </c>
    </row>
    <row r="652" spans="1:2">
      <c r="A652">
        <v>111</v>
      </c>
      <c r="B652">
        <v>7</v>
      </c>
    </row>
    <row r="653" spans="1:2">
      <c r="A653">
        <v>101</v>
      </c>
      <c r="B653">
        <v>6.1</v>
      </c>
    </row>
    <row r="654" spans="1:2">
      <c r="A654">
        <v>83</v>
      </c>
      <c r="B654">
        <v>6.6</v>
      </c>
    </row>
    <row r="655" spans="1:2">
      <c r="A655">
        <v>113</v>
      </c>
      <c r="B655">
        <v>5.5</v>
      </c>
    </row>
    <row r="656" spans="1:2">
      <c r="A656">
        <v>107</v>
      </c>
      <c r="B656">
        <v>5.9</v>
      </c>
    </row>
    <row r="657" spans="1:2">
      <c r="A657">
        <v>94</v>
      </c>
      <c r="B657">
        <v>5.4</v>
      </c>
    </row>
    <row r="658" spans="1:2">
      <c r="A658">
        <v>132</v>
      </c>
      <c r="B658">
        <v>6.4</v>
      </c>
    </row>
    <row r="659" spans="1:2">
      <c r="A659">
        <v>140</v>
      </c>
      <c r="B659">
        <v>5.7</v>
      </c>
    </row>
    <row r="660" spans="1:2">
      <c r="A660">
        <v>125</v>
      </c>
      <c r="B660">
        <v>6.7</v>
      </c>
    </row>
    <row r="661" spans="1:2">
      <c r="A661">
        <v>111</v>
      </c>
      <c r="B661">
        <v>7.1</v>
      </c>
    </row>
    <row r="662" spans="1:2">
      <c r="A662">
        <v>120</v>
      </c>
      <c r="B662">
        <v>7.6</v>
      </c>
    </row>
    <row r="663" spans="1:2">
      <c r="A663">
        <v>100</v>
      </c>
      <c r="B663">
        <v>5.5</v>
      </c>
    </row>
    <row r="664" spans="1:2">
      <c r="A664">
        <v>115</v>
      </c>
      <c r="B664">
        <v>6.5</v>
      </c>
    </row>
    <row r="665" spans="1:2">
      <c r="A665">
        <v>130</v>
      </c>
      <c r="B665">
        <v>7</v>
      </c>
    </row>
    <row r="666" spans="1:2">
      <c r="A666">
        <v>105</v>
      </c>
      <c r="B666">
        <v>5.8</v>
      </c>
    </row>
    <row r="667" spans="1:2">
      <c r="A667">
        <v>111</v>
      </c>
      <c r="B667">
        <v>7.3</v>
      </c>
    </row>
    <row r="668" spans="1:2">
      <c r="A668">
        <v>106</v>
      </c>
      <c r="B668">
        <v>6.6</v>
      </c>
    </row>
    <row r="669" spans="1:2">
      <c r="A669">
        <v>89</v>
      </c>
      <c r="B669">
        <v>4.4000000000000004</v>
      </c>
    </row>
    <row r="670" spans="1:2">
      <c r="A670">
        <v>100</v>
      </c>
      <c r="B670">
        <v>7.7</v>
      </c>
    </row>
    <row r="671" spans="1:2">
      <c r="A671">
        <v>91</v>
      </c>
      <c r="B671">
        <v>5</v>
      </c>
    </row>
    <row r="672" spans="1:2">
      <c r="A672">
        <v>146</v>
      </c>
      <c r="B672">
        <v>7.7</v>
      </c>
    </row>
    <row r="673" spans="1:2">
      <c r="A673">
        <v>98</v>
      </c>
      <c r="B673">
        <v>4.4000000000000004</v>
      </c>
    </row>
    <row r="674" spans="1:2">
      <c r="A674">
        <v>101</v>
      </c>
      <c r="B674">
        <v>6.1</v>
      </c>
    </row>
    <row r="675" spans="1:2">
      <c r="A675">
        <v>94</v>
      </c>
      <c r="B675">
        <v>5.4</v>
      </c>
    </row>
    <row r="676" spans="1:2">
      <c r="A676">
        <v>132</v>
      </c>
      <c r="B676">
        <v>6.8</v>
      </c>
    </row>
    <row r="677" spans="1:2">
      <c r="A677">
        <v>115</v>
      </c>
      <c r="B677">
        <v>6.5</v>
      </c>
    </row>
    <row r="678" spans="1:2">
      <c r="A678">
        <v>92</v>
      </c>
      <c r="B678">
        <v>7</v>
      </c>
    </row>
    <row r="679" spans="1:2">
      <c r="A679">
        <v>124</v>
      </c>
      <c r="B679">
        <v>6.3</v>
      </c>
    </row>
    <row r="680" spans="1:2">
      <c r="A680">
        <v>119</v>
      </c>
      <c r="B680">
        <v>6.3</v>
      </c>
    </row>
    <row r="681" spans="1:2">
      <c r="A681">
        <v>124</v>
      </c>
      <c r="B681">
        <v>6.1</v>
      </c>
    </row>
    <row r="682" spans="1:2">
      <c r="A682">
        <v>93</v>
      </c>
      <c r="B682">
        <v>6.1</v>
      </c>
    </row>
    <row r="683" spans="1:2">
      <c r="A683">
        <v>98</v>
      </c>
      <c r="B683">
        <v>5.3</v>
      </c>
    </row>
    <row r="684" spans="1:2">
      <c r="A684">
        <v>92</v>
      </c>
      <c r="B684">
        <v>5.4</v>
      </c>
    </row>
    <row r="685" spans="1:2">
      <c r="A685">
        <v>105</v>
      </c>
      <c r="B685">
        <v>6.2</v>
      </c>
    </row>
    <row r="686" spans="1:2">
      <c r="A686">
        <v>124</v>
      </c>
      <c r="B686">
        <v>6.6</v>
      </c>
    </row>
    <row r="687" spans="1:2">
      <c r="A687">
        <v>99</v>
      </c>
      <c r="B687">
        <v>5.9</v>
      </c>
    </row>
    <row r="688" spans="1:2">
      <c r="A688">
        <v>116</v>
      </c>
      <c r="B688">
        <v>6.3</v>
      </c>
    </row>
    <row r="689" spans="1:2">
      <c r="A689">
        <v>124</v>
      </c>
      <c r="B689">
        <v>7.2</v>
      </c>
    </row>
    <row r="690" spans="1:2">
      <c r="A690">
        <v>96</v>
      </c>
      <c r="B690">
        <v>6.8</v>
      </c>
    </row>
    <row r="691" spans="1:2">
      <c r="A691">
        <v>104</v>
      </c>
      <c r="B691">
        <v>6.1</v>
      </c>
    </row>
    <row r="692" spans="1:2">
      <c r="A692">
        <v>100</v>
      </c>
      <c r="B692">
        <v>7.8</v>
      </c>
    </row>
    <row r="693" spans="1:2">
      <c r="A693">
        <v>115</v>
      </c>
      <c r="B693">
        <v>5</v>
      </c>
    </row>
    <row r="694" spans="1:2">
      <c r="A694">
        <v>101</v>
      </c>
      <c r="B694">
        <v>6.2</v>
      </c>
    </row>
    <row r="695" spans="1:2">
      <c r="A695">
        <v>113</v>
      </c>
      <c r="B695">
        <v>6.7</v>
      </c>
    </row>
    <row r="696" spans="1:2">
      <c r="A696">
        <v>100</v>
      </c>
      <c r="B696">
        <v>4.9000000000000004</v>
      </c>
    </row>
    <row r="697" spans="1:2">
      <c r="A697">
        <v>134</v>
      </c>
      <c r="B697">
        <v>7.4</v>
      </c>
    </row>
    <row r="698" spans="1:2">
      <c r="A698">
        <v>127</v>
      </c>
      <c r="B698">
        <v>7.1</v>
      </c>
    </row>
    <row r="699" spans="1:2">
      <c r="A699">
        <v>125</v>
      </c>
      <c r="B699">
        <v>6.2</v>
      </c>
    </row>
    <row r="700" spans="1:2">
      <c r="A700">
        <v>94</v>
      </c>
      <c r="B700">
        <v>4.9000000000000004</v>
      </c>
    </row>
    <row r="701" spans="1:2">
      <c r="A701">
        <v>107</v>
      </c>
      <c r="B701">
        <v>6.1</v>
      </c>
    </row>
    <row r="702" spans="1:2">
      <c r="A702">
        <v>91</v>
      </c>
      <c r="B702">
        <v>6.1</v>
      </c>
    </row>
    <row r="703" spans="1:2">
      <c r="A703">
        <v>116</v>
      </c>
      <c r="B703">
        <v>6.4</v>
      </c>
    </row>
    <row r="704" spans="1:2">
      <c r="A704">
        <v>100</v>
      </c>
      <c r="B704">
        <v>6.3</v>
      </c>
    </row>
    <row r="705" spans="1:2">
      <c r="A705">
        <v>111</v>
      </c>
      <c r="B705">
        <v>6.8</v>
      </c>
    </row>
    <row r="706" spans="1:2">
      <c r="A706">
        <v>117</v>
      </c>
      <c r="B706">
        <v>6.6</v>
      </c>
    </row>
    <row r="707" spans="1:2">
      <c r="A707">
        <v>110</v>
      </c>
      <c r="B707">
        <v>5.7</v>
      </c>
    </row>
    <row r="708" spans="1:2">
      <c r="A708">
        <v>96</v>
      </c>
      <c r="B708">
        <v>5.9</v>
      </c>
    </row>
    <row r="709" spans="1:2">
      <c r="A709">
        <v>101</v>
      </c>
      <c r="B709">
        <v>6</v>
      </c>
    </row>
    <row r="710" spans="1:2">
      <c r="A710">
        <v>111</v>
      </c>
      <c r="B710">
        <v>6.1</v>
      </c>
    </row>
    <row r="711" spans="1:2">
      <c r="A711">
        <v>117</v>
      </c>
      <c r="B711">
        <v>6.7</v>
      </c>
    </row>
    <row r="712" spans="1:2">
      <c r="A712">
        <v>126</v>
      </c>
      <c r="B712">
        <v>6.7</v>
      </c>
    </row>
    <row r="713" spans="1:2">
      <c r="A713">
        <v>152</v>
      </c>
      <c r="B713">
        <v>7.9</v>
      </c>
    </row>
    <row r="714" spans="1:2">
      <c r="A714">
        <v>86</v>
      </c>
      <c r="B714">
        <v>5</v>
      </c>
    </row>
    <row r="715" spans="1:2">
      <c r="A715">
        <v>101</v>
      </c>
      <c r="B715">
        <v>4.3</v>
      </c>
    </row>
    <row r="716" spans="1:2">
      <c r="A716">
        <v>87</v>
      </c>
      <c r="B716">
        <v>5.7</v>
      </c>
    </row>
    <row r="717" spans="1:2">
      <c r="A717">
        <v>85</v>
      </c>
      <c r="B717">
        <v>6.7</v>
      </c>
    </row>
    <row r="718" spans="1:2">
      <c r="A718">
        <v>130</v>
      </c>
      <c r="B718">
        <v>6.7</v>
      </c>
    </row>
    <row r="719" spans="1:2">
      <c r="A719">
        <v>104</v>
      </c>
      <c r="B719">
        <v>6.1</v>
      </c>
    </row>
    <row r="720" spans="1:2">
      <c r="A720">
        <v>121</v>
      </c>
      <c r="B720">
        <v>5.6</v>
      </c>
    </row>
    <row r="721" spans="1:2">
      <c r="A721">
        <v>140</v>
      </c>
      <c r="B721">
        <v>6.6</v>
      </c>
    </row>
    <row r="722" spans="1:2">
      <c r="A722">
        <v>131</v>
      </c>
      <c r="B722">
        <v>6.9</v>
      </c>
    </row>
    <row r="723" spans="1:2">
      <c r="A723">
        <v>91</v>
      </c>
      <c r="B723">
        <v>4.8</v>
      </c>
    </row>
    <row r="724" spans="1:2">
      <c r="A724">
        <v>118</v>
      </c>
      <c r="B724">
        <v>6.2</v>
      </c>
    </row>
    <row r="725" spans="1:2">
      <c r="A725">
        <v>130</v>
      </c>
      <c r="B725">
        <v>6</v>
      </c>
    </row>
    <row r="726" spans="1:2">
      <c r="A726">
        <v>90</v>
      </c>
      <c r="B726">
        <v>4.9000000000000004</v>
      </c>
    </row>
    <row r="727" spans="1:2">
      <c r="A727">
        <v>103</v>
      </c>
      <c r="B727">
        <v>5.6</v>
      </c>
    </row>
    <row r="728" spans="1:2">
      <c r="A728">
        <v>122</v>
      </c>
      <c r="B728">
        <v>6.1</v>
      </c>
    </row>
    <row r="729" spans="1:2">
      <c r="A729">
        <v>106</v>
      </c>
      <c r="B729">
        <v>6.1</v>
      </c>
    </row>
    <row r="730" spans="1:2">
      <c r="A730">
        <v>103</v>
      </c>
      <c r="B730">
        <v>4.8</v>
      </c>
    </row>
    <row r="731" spans="1:2">
      <c r="A731">
        <v>107</v>
      </c>
      <c r="B731">
        <v>5.5</v>
      </c>
    </row>
    <row r="732" spans="1:2">
      <c r="A732">
        <v>127</v>
      </c>
      <c r="B732">
        <v>6.5</v>
      </c>
    </row>
    <row r="733" spans="1:2">
      <c r="A733">
        <v>119</v>
      </c>
      <c r="B733">
        <v>6</v>
      </c>
    </row>
    <row r="734" spans="1:2">
      <c r="A734">
        <v>132</v>
      </c>
      <c r="B734">
        <v>6.7</v>
      </c>
    </row>
    <row r="735" spans="1:2">
      <c r="A735">
        <v>108</v>
      </c>
      <c r="B735">
        <v>8.1</v>
      </c>
    </row>
    <row r="736" spans="1:2">
      <c r="A736">
        <v>114</v>
      </c>
      <c r="B736">
        <v>4.9000000000000004</v>
      </c>
    </row>
    <row r="737" spans="1:2">
      <c r="A737">
        <v>133</v>
      </c>
      <c r="B737">
        <v>7.3</v>
      </c>
    </row>
    <row r="738" spans="1:2">
      <c r="A738">
        <v>103</v>
      </c>
      <c r="B738">
        <v>6.4</v>
      </c>
    </row>
    <row r="739" spans="1:2">
      <c r="A739">
        <v>95</v>
      </c>
      <c r="B739">
        <v>6.7</v>
      </c>
    </row>
    <row r="740" spans="1:2">
      <c r="A740">
        <v>90</v>
      </c>
      <c r="B740">
        <v>3.6</v>
      </c>
    </row>
    <row r="741" spans="1:2">
      <c r="A741">
        <v>87</v>
      </c>
      <c r="B741">
        <v>5.7</v>
      </c>
    </row>
    <row r="742" spans="1:2">
      <c r="A742">
        <v>114</v>
      </c>
      <c r="B742">
        <v>6</v>
      </c>
    </row>
    <row r="743" spans="1:2">
      <c r="A743">
        <v>119</v>
      </c>
      <c r="B743">
        <v>4.9000000000000004</v>
      </c>
    </row>
    <row r="744" spans="1:2">
      <c r="A744">
        <v>103</v>
      </c>
      <c r="B744">
        <v>4.7</v>
      </c>
    </row>
    <row r="745" spans="1:2">
      <c r="A745">
        <v>125</v>
      </c>
      <c r="B745">
        <v>6.3</v>
      </c>
    </row>
    <row r="746" spans="1:2">
      <c r="A746">
        <v>97</v>
      </c>
      <c r="B746">
        <v>5.9</v>
      </c>
    </row>
    <row r="747" spans="1:2">
      <c r="A747">
        <v>125</v>
      </c>
      <c r="B747">
        <v>5.9</v>
      </c>
    </row>
    <row r="748" spans="1:2">
      <c r="A748">
        <v>136</v>
      </c>
      <c r="B748">
        <v>7.5</v>
      </c>
    </row>
    <row r="749" spans="1:2">
      <c r="A749">
        <v>116</v>
      </c>
      <c r="B749">
        <v>5.6</v>
      </c>
    </row>
    <row r="750" spans="1:2">
      <c r="A750">
        <v>103</v>
      </c>
      <c r="B750">
        <v>6.4</v>
      </c>
    </row>
    <row r="751" spans="1:2">
      <c r="A751">
        <v>97</v>
      </c>
      <c r="B751">
        <v>6.3</v>
      </c>
    </row>
    <row r="752" spans="1:2">
      <c r="A752">
        <v>96</v>
      </c>
      <c r="B752">
        <v>4.3</v>
      </c>
    </row>
    <row r="753" spans="1:2">
      <c r="A753">
        <v>131</v>
      </c>
      <c r="B753">
        <v>5.9</v>
      </c>
    </row>
    <row r="754" spans="1:2">
      <c r="A754">
        <v>95</v>
      </c>
      <c r="B754">
        <v>5.5</v>
      </c>
    </row>
    <row r="755" spans="1:2">
      <c r="A755">
        <v>86</v>
      </c>
      <c r="B755">
        <v>6.2</v>
      </c>
    </row>
    <row r="756" spans="1:2">
      <c r="A756">
        <v>142</v>
      </c>
      <c r="B756">
        <v>8.8000000000000007</v>
      </c>
    </row>
    <row r="757" spans="1:2">
      <c r="A757">
        <v>92</v>
      </c>
      <c r="B757">
        <v>5.2</v>
      </c>
    </row>
    <row r="758" spans="1:2">
      <c r="A758">
        <v>108</v>
      </c>
      <c r="B758">
        <v>7</v>
      </c>
    </row>
    <row r="759" spans="1:2">
      <c r="A759">
        <v>84</v>
      </c>
      <c r="B759">
        <v>6.6</v>
      </c>
    </row>
    <row r="760" spans="1:2">
      <c r="A760">
        <v>95</v>
      </c>
      <c r="B760">
        <v>5.6</v>
      </c>
    </row>
    <row r="761" spans="1:2">
      <c r="A761">
        <v>118</v>
      </c>
      <c r="B761">
        <v>6.6</v>
      </c>
    </row>
    <row r="762" spans="1:2">
      <c r="A762">
        <v>92</v>
      </c>
      <c r="B762">
        <v>5.4</v>
      </c>
    </row>
    <row r="763" spans="1:2">
      <c r="A763">
        <v>74</v>
      </c>
      <c r="B763">
        <v>6.3</v>
      </c>
    </row>
    <row r="764" spans="1:2">
      <c r="A764">
        <v>134</v>
      </c>
      <c r="B764">
        <v>7.9</v>
      </c>
    </row>
    <row r="765" spans="1:2">
      <c r="A765">
        <v>101</v>
      </c>
      <c r="B765">
        <v>6.3</v>
      </c>
    </row>
    <row r="766" spans="1:2">
      <c r="A766">
        <v>100</v>
      </c>
      <c r="B766">
        <v>6</v>
      </c>
    </row>
    <row r="767" spans="1:2">
      <c r="A767">
        <v>132</v>
      </c>
      <c r="B767">
        <v>7.2</v>
      </c>
    </row>
    <row r="768" spans="1:2">
      <c r="A768">
        <v>105</v>
      </c>
      <c r="B768">
        <v>5.0999999999999996</v>
      </c>
    </row>
    <row r="769" spans="1:2">
      <c r="A769">
        <v>123</v>
      </c>
      <c r="B769">
        <v>7.3</v>
      </c>
    </row>
    <row r="770" spans="1:2">
      <c r="A770">
        <v>117</v>
      </c>
      <c r="B770">
        <v>8</v>
      </c>
    </row>
    <row r="771" spans="1:2">
      <c r="A771">
        <v>98</v>
      </c>
      <c r="B771">
        <v>6.2</v>
      </c>
    </row>
    <row r="772" spans="1:2">
      <c r="A772">
        <v>128</v>
      </c>
      <c r="B772">
        <v>6</v>
      </c>
    </row>
    <row r="773" spans="1:2">
      <c r="A773">
        <v>114</v>
      </c>
      <c r="B773">
        <v>6.7</v>
      </c>
    </row>
    <row r="774" spans="1:2">
      <c r="A774">
        <v>111</v>
      </c>
      <c r="B774">
        <v>8.1</v>
      </c>
    </row>
    <row r="775" spans="1:2">
      <c r="A775">
        <v>85</v>
      </c>
      <c r="B775">
        <v>6.4</v>
      </c>
    </row>
    <row r="776" spans="1:2">
      <c r="A776">
        <v>137</v>
      </c>
      <c r="B776">
        <v>8</v>
      </c>
    </row>
    <row r="777" spans="1:2">
      <c r="A777">
        <v>97</v>
      </c>
      <c r="B777">
        <v>6.3</v>
      </c>
    </row>
    <row r="778" spans="1:2">
      <c r="A778">
        <v>104</v>
      </c>
      <c r="B778">
        <v>6.4</v>
      </c>
    </row>
    <row r="779" spans="1:2">
      <c r="A779">
        <v>110</v>
      </c>
      <c r="B779">
        <v>6.6</v>
      </c>
    </row>
    <row r="780" spans="1:2">
      <c r="A780">
        <v>133</v>
      </c>
      <c r="B780">
        <v>6.4</v>
      </c>
    </row>
    <row r="781" spans="1:2">
      <c r="A781">
        <v>94</v>
      </c>
      <c r="B781">
        <v>6</v>
      </c>
    </row>
    <row r="782" spans="1:2">
      <c r="A782">
        <v>104</v>
      </c>
      <c r="B782">
        <v>6.6</v>
      </c>
    </row>
    <row r="783" spans="1:2">
      <c r="A783">
        <v>91</v>
      </c>
      <c r="B783">
        <v>5.9</v>
      </c>
    </row>
    <row r="784" spans="1:2">
      <c r="A784">
        <v>145</v>
      </c>
      <c r="B784">
        <v>6.4</v>
      </c>
    </row>
    <row r="785" spans="1:2">
      <c r="A785">
        <v>135</v>
      </c>
      <c r="B785">
        <v>6.3</v>
      </c>
    </row>
    <row r="786" spans="1:2">
      <c r="A786">
        <v>122</v>
      </c>
      <c r="B786">
        <v>7.3</v>
      </c>
    </row>
    <row r="787" spans="1:2">
      <c r="A787">
        <v>110</v>
      </c>
      <c r="B787">
        <v>6.8</v>
      </c>
    </row>
    <row r="788" spans="1:2">
      <c r="A788">
        <v>95</v>
      </c>
      <c r="B788">
        <v>7.2</v>
      </c>
    </row>
    <row r="789" spans="1:2">
      <c r="A789">
        <v>102</v>
      </c>
      <c r="B789">
        <v>5.7</v>
      </c>
    </row>
    <row r="790" spans="1:2">
      <c r="A790">
        <v>94</v>
      </c>
      <c r="B790">
        <v>6</v>
      </c>
    </row>
    <row r="791" spans="1:2">
      <c r="A791">
        <v>126</v>
      </c>
      <c r="B791">
        <v>6.5</v>
      </c>
    </row>
    <row r="792" spans="1:2">
      <c r="A792">
        <v>118</v>
      </c>
      <c r="B792">
        <v>5.8</v>
      </c>
    </row>
    <row r="793" spans="1:2">
      <c r="A793">
        <v>99</v>
      </c>
      <c r="B793">
        <v>5.8</v>
      </c>
    </row>
    <row r="794" spans="1:2">
      <c r="A794">
        <v>88</v>
      </c>
      <c r="B794">
        <v>6.7</v>
      </c>
    </row>
    <row r="795" spans="1:2">
      <c r="A795">
        <v>141</v>
      </c>
      <c r="B795">
        <v>7.8</v>
      </c>
    </row>
    <row r="796" spans="1:2">
      <c r="A796">
        <v>107</v>
      </c>
      <c r="B796">
        <v>5.6</v>
      </c>
    </row>
    <row r="797" spans="1:2">
      <c r="A797">
        <v>116</v>
      </c>
      <c r="B797">
        <v>5.8</v>
      </c>
    </row>
    <row r="798" spans="1:2">
      <c r="A798">
        <v>143</v>
      </c>
      <c r="B798">
        <v>7.4</v>
      </c>
    </row>
    <row r="799" spans="1:2">
      <c r="A799">
        <v>114</v>
      </c>
      <c r="B799">
        <v>6.9</v>
      </c>
    </row>
    <row r="800" spans="1:2">
      <c r="A800">
        <v>93</v>
      </c>
      <c r="B800">
        <v>5.5</v>
      </c>
    </row>
    <row r="801" spans="1:2">
      <c r="A801">
        <v>100</v>
      </c>
      <c r="B801">
        <v>4.7</v>
      </c>
    </row>
    <row r="802" spans="1:2">
      <c r="A802">
        <v>107</v>
      </c>
      <c r="B802">
        <v>5.6</v>
      </c>
    </row>
    <row r="803" spans="1:2">
      <c r="A803">
        <v>119</v>
      </c>
      <c r="B803">
        <v>6.4</v>
      </c>
    </row>
    <row r="804" spans="1:2">
      <c r="A804">
        <v>95</v>
      </c>
      <c r="B804">
        <v>4.2</v>
      </c>
    </row>
    <row r="805" spans="1:2">
      <c r="A805">
        <v>119</v>
      </c>
      <c r="B805">
        <v>6.4</v>
      </c>
    </row>
    <row r="806" spans="1:2">
      <c r="A806">
        <v>133</v>
      </c>
      <c r="B806">
        <v>7.7</v>
      </c>
    </row>
    <row r="807" spans="1:2">
      <c r="A807">
        <v>152</v>
      </c>
      <c r="B807">
        <v>7.7</v>
      </c>
    </row>
    <row r="808" spans="1:2">
      <c r="A808">
        <v>96</v>
      </c>
      <c r="B808">
        <v>5.3</v>
      </c>
    </row>
    <row r="809" spans="1:2">
      <c r="A809">
        <v>117</v>
      </c>
      <c r="B809">
        <v>6.7</v>
      </c>
    </row>
    <row r="810" spans="1:2">
      <c r="A810">
        <v>123</v>
      </c>
      <c r="B810">
        <v>7.7</v>
      </c>
    </row>
    <row r="811" spans="1:2">
      <c r="A811">
        <v>92</v>
      </c>
      <c r="B811">
        <v>5.7</v>
      </c>
    </row>
    <row r="812" spans="1:2">
      <c r="A812">
        <v>123</v>
      </c>
      <c r="B812">
        <v>6.4</v>
      </c>
    </row>
    <row r="813" spans="1:2">
      <c r="A813">
        <v>110</v>
      </c>
      <c r="B813">
        <v>5.6</v>
      </c>
    </row>
    <row r="814" spans="1:2">
      <c r="A814">
        <v>116</v>
      </c>
      <c r="B814">
        <v>6.8</v>
      </c>
    </row>
    <row r="815" spans="1:2">
      <c r="A815">
        <v>121</v>
      </c>
      <c r="B815">
        <v>2.4</v>
      </c>
    </row>
    <row r="816" spans="1:2">
      <c r="A816">
        <v>128</v>
      </c>
      <c r="B816">
        <v>6.2</v>
      </c>
    </row>
    <row r="817" spans="1:2">
      <c r="A817">
        <v>99</v>
      </c>
      <c r="B817">
        <v>5.9</v>
      </c>
    </row>
    <row r="818" spans="1:2">
      <c r="A818">
        <v>94</v>
      </c>
      <c r="B818">
        <v>7.1</v>
      </c>
    </row>
    <row r="819" spans="1:2">
      <c r="A819">
        <v>127</v>
      </c>
      <c r="B819">
        <v>7.6</v>
      </c>
    </row>
    <row r="820" spans="1:2">
      <c r="A820">
        <v>89</v>
      </c>
      <c r="B820">
        <v>5.5</v>
      </c>
    </row>
    <row r="821" spans="1:2">
      <c r="A821">
        <v>123</v>
      </c>
      <c r="B821">
        <v>7</v>
      </c>
    </row>
    <row r="822" spans="1:2">
      <c r="A822">
        <v>135</v>
      </c>
      <c r="B822">
        <v>7.1</v>
      </c>
    </row>
    <row r="823" spans="1:2">
      <c r="A823">
        <v>118</v>
      </c>
      <c r="B823">
        <v>7.4</v>
      </c>
    </row>
    <row r="824" spans="1:2">
      <c r="A824">
        <v>124</v>
      </c>
      <c r="B824">
        <v>5.9</v>
      </c>
    </row>
    <row r="825" spans="1:2">
      <c r="A825">
        <v>141</v>
      </c>
      <c r="B825">
        <v>8</v>
      </c>
    </row>
    <row r="826" spans="1:2">
      <c r="A826">
        <v>106</v>
      </c>
      <c r="B826">
        <v>5.8</v>
      </c>
    </row>
    <row r="827" spans="1:2">
      <c r="A827">
        <v>108</v>
      </c>
      <c r="B827">
        <v>6.3</v>
      </c>
    </row>
    <row r="828" spans="1:2">
      <c r="A828">
        <v>125</v>
      </c>
      <c r="B828">
        <v>5.7</v>
      </c>
    </row>
    <row r="829" spans="1:2">
      <c r="A829">
        <v>107</v>
      </c>
      <c r="B829">
        <v>5.0999999999999996</v>
      </c>
    </row>
    <row r="830" spans="1:2">
      <c r="A830">
        <v>118</v>
      </c>
      <c r="B830">
        <v>6.4</v>
      </c>
    </row>
    <row r="831" spans="1:2">
      <c r="A831">
        <v>118</v>
      </c>
      <c r="B831">
        <v>7.4</v>
      </c>
    </row>
    <row r="832" spans="1:2">
      <c r="A832">
        <v>92</v>
      </c>
      <c r="B832">
        <v>6.5</v>
      </c>
    </row>
    <row r="833" spans="1:2">
      <c r="A833">
        <v>104</v>
      </c>
      <c r="B833">
        <v>5.5</v>
      </c>
    </row>
    <row r="834" spans="1:2">
      <c r="A834">
        <v>116</v>
      </c>
      <c r="B834">
        <v>6.5</v>
      </c>
    </row>
    <row r="835" spans="1:2">
      <c r="A835">
        <v>90</v>
      </c>
      <c r="B835">
        <v>5.6</v>
      </c>
    </row>
    <row r="836" spans="1:2">
      <c r="A836">
        <v>93</v>
      </c>
      <c r="B836">
        <v>4.9000000000000004</v>
      </c>
    </row>
    <row r="837" spans="1:2">
      <c r="A837">
        <v>130</v>
      </c>
      <c r="B837">
        <v>4.5999999999999996</v>
      </c>
    </row>
    <row r="838" spans="1:2">
      <c r="A838">
        <v>90</v>
      </c>
      <c r="B838">
        <v>7.9</v>
      </c>
    </row>
    <row r="839" spans="1:2">
      <c r="A839">
        <v>106</v>
      </c>
      <c r="B839">
        <v>7.1</v>
      </c>
    </row>
    <row r="840" spans="1:2">
      <c r="A840">
        <v>155</v>
      </c>
      <c r="B840">
        <v>6.9</v>
      </c>
    </row>
    <row r="841" spans="1:2">
      <c r="A841">
        <v>139</v>
      </c>
      <c r="B841">
        <v>7.3</v>
      </c>
    </row>
    <row r="842" spans="1:2">
      <c r="A842">
        <v>112</v>
      </c>
      <c r="B842">
        <v>7</v>
      </c>
    </row>
    <row r="843" spans="1:2">
      <c r="A843">
        <v>139</v>
      </c>
      <c r="B843">
        <v>7.7</v>
      </c>
    </row>
    <row r="844" spans="1:2">
      <c r="A844">
        <v>115</v>
      </c>
      <c r="B844">
        <v>6.7</v>
      </c>
    </row>
    <row r="845" spans="1:2">
      <c r="A845">
        <v>143</v>
      </c>
      <c r="B845">
        <v>6.3</v>
      </c>
    </row>
    <row r="846" spans="1:2">
      <c r="A846">
        <v>96</v>
      </c>
      <c r="B846">
        <v>5.8</v>
      </c>
    </row>
    <row r="847" spans="1:2">
      <c r="A847">
        <v>112</v>
      </c>
      <c r="B847">
        <v>7.1</v>
      </c>
    </row>
    <row r="848" spans="1:2">
      <c r="A848">
        <v>131</v>
      </c>
      <c r="B848">
        <v>7.3</v>
      </c>
    </row>
    <row r="849" spans="1:2">
      <c r="A849">
        <v>116</v>
      </c>
      <c r="B849">
        <v>6.4</v>
      </c>
    </row>
    <row r="850" spans="1:2">
      <c r="A850">
        <v>112</v>
      </c>
      <c r="B850">
        <v>7.1</v>
      </c>
    </row>
    <row r="851" spans="1:2">
      <c r="A851">
        <v>123</v>
      </c>
      <c r="B851">
        <v>7.6</v>
      </c>
    </row>
    <row r="852" spans="1:2">
      <c r="A852">
        <v>104</v>
      </c>
      <c r="B852">
        <v>6.8</v>
      </c>
    </row>
    <row r="853" spans="1:2">
      <c r="A853">
        <v>107</v>
      </c>
      <c r="B853">
        <v>6.6</v>
      </c>
    </row>
    <row r="854" spans="1:2">
      <c r="A854">
        <v>124</v>
      </c>
      <c r="B854">
        <v>6.7</v>
      </c>
    </row>
    <row r="855" spans="1:2">
      <c r="A855">
        <v>96</v>
      </c>
      <c r="B855">
        <v>6.1</v>
      </c>
    </row>
    <row r="856" spans="1:2">
      <c r="A856">
        <v>125</v>
      </c>
      <c r="B856">
        <v>6</v>
      </c>
    </row>
    <row r="857" spans="1:2">
      <c r="A857">
        <v>129</v>
      </c>
      <c r="B857">
        <v>7.6</v>
      </c>
    </row>
    <row r="858" spans="1:2">
      <c r="A858">
        <v>90</v>
      </c>
      <c r="B858">
        <v>7.1</v>
      </c>
    </row>
    <row r="859" spans="1:2">
      <c r="A859">
        <v>109</v>
      </c>
      <c r="B859">
        <v>5</v>
      </c>
    </row>
    <row r="860" spans="1:2">
      <c r="A860">
        <v>124</v>
      </c>
      <c r="B860">
        <v>7.1</v>
      </c>
    </row>
    <row r="861" spans="1:2">
      <c r="A861">
        <v>121</v>
      </c>
      <c r="B861">
        <v>6.2</v>
      </c>
    </row>
    <row r="862" spans="1:2">
      <c r="A862">
        <v>95</v>
      </c>
      <c r="B862">
        <v>5.6</v>
      </c>
    </row>
    <row r="863" spans="1:2">
      <c r="A863">
        <v>128</v>
      </c>
      <c r="B863">
        <v>5.4</v>
      </c>
    </row>
    <row r="864" spans="1:2">
      <c r="A864">
        <v>118</v>
      </c>
      <c r="B864">
        <v>7.4</v>
      </c>
    </row>
    <row r="865" spans="1:2">
      <c r="A865">
        <v>80</v>
      </c>
      <c r="B865">
        <v>5</v>
      </c>
    </row>
    <row r="866" spans="1:2">
      <c r="A866">
        <v>99</v>
      </c>
      <c r="B866">
        <v>5.2</v>
      </c>
    </row>
    <row r="867" spans="1:2">
      <c r="A867">
        <v>133</v>
      </c>
      <c r="B867">
        <v>7.6</v>
      </c>
    </row>
    <row r="868" spans="1:2">
      <c r="A868">
        <v>127</v>
      </c>
      <c r="B868">
        <v>6.6</v>
      </c>
    </row>
    <row r="869" spans="1:2">
      <c r="A869">
        <v>106</v>
      </c>
      <c r="B869">
        <v>7</v>
      </c>
    </row>
    <row r="870" spans="1:2">
      <c r="A870">
        <v>98</v>
      </c>
      <c r="B870">
        <v>5.7</v>
      </c>
    </row>
    <row r="871" spans="1:2">
      <c r="A871">
        <v>132</v>
      </c>
      <c r="B871">
        <v>8.1999999999999993</v>
      </c>
    </row>
    <row r="872" spans="1:2">
      <c r="A872">
        <v>114</v>
      </c>
      <c r="B872">
        <v>6.2</v>
      </c>
    </row>
    <row r="873" spans="1:2">
      <c r="A873">
        <v>78</v>
      </c>
      <c r="B873">
        <v>6.6</v>
      </c>
    </row>
    <row r="874" spans="1:2">
      <c r="A874">
        <v>101</v>
      </c>
      <c r="B874">
        <v>4.7</v>
      </c>
    </row>
    <row r="875" spans="1:2">
      <c r="A875">
        <v>113</v>
      </c>
      <c r="B875">
        <v>6.3</v>
      </c>
    </row>
    <row r="876" spans="1:2">
      <c r="A876">
        <v>98</v>
      </c>
      <c r="B876">
        <v>6.1</v>
      </c>
    </row>
    <row r="877" spans="1:2">
      <c r="A877">
        <v>124</v>
      </c>
      <c r="B877">
        <v>6.7</v>
      </c>
    </row>
    <row r="878" spans="1:2">
      <c r="A878">
        <v>109</v>
      </c>
      <c r="B878">
        <v>6.1</v>
      </c>
    </row>
    <row r="879" spans="1:2">
      <c r="A879">
        <v>128</v>
      </c>
      <c r="B879">
        <v>7</v>
      </c>
    </row>
    <row r="880" spans="1:2">
      <c r="A880">
        <v>144</v>
      </c>
      <c r="B880">
        <v>7.4</v>
      </c>
    </row>
    <row r="881" spans="1:2">
      <c r="A881">
        <v>95</v>
      </c>
      <c r="B881">
        <v>7.3</v>
      </c>
    </row>
    <row r="882" spans="1:2">
      <c r="A882">
        <v>105</v>
      </c>
      <c r="B882">
        <v>5.8</v>
      </c>
    </row>
    <row r="883" spans="1:2">
      <c r="A883">
        <v>121</v>
      </c>
      <c r="B883">
        <v>6.7</v>
      </c>
    </row>
    <row r="884" spans="1:2">
      <c r="A884">
        <v>125</v>
      </c>
      <c r="B884">
        <v>5.8</v>
      </c>
    </row>
    <row r="885" spans="1:2">
      <c r="A885">
        <v>129</v>
      </c>
      <c r="B885">
        <v>7.8</v>
      </c>
    </row>
    <row r="886" spans="1:2">
      <c r="A886">
        <v>132</v>
      </c>
      <c r="B886">
        <v>6.6</v>
      </c>
    </row>
    <row r="887" spans="1:2">
      <c r="A887">
        <v>118</v>
      </c>
      <c r="B887">
        <v>6.5</v>
      </c>
    </row>
    <row r="888" spans="1:2">
      <c r="A888">
        <v>113</v>
      </c>
      <c r="B888">
        <v>6.7</v>
      </c>
    </row>
    <row r="889" spans="1:2">
      <c r="A889">
        <v>140</v>
      </c>
      <c r="B889">
        <v>7.3</v>
      </c>
    </row>
    <row r="890" spans="1:2">
      <c r="A890">
        <v>89</v>
      </c>
      <c r="B890">
        <v>5.8</v>
      </c>
    </row>
    <row r="891" spans="1:2">
      <c r="A891">
        <v>104</v>
      </c>
      <c r="B891">
        <v>5.5</v>
      </c>
    </row>
    <row r="892" spans="1:2">
      <c r="A892">
        <v>106</v>
      </c>
      <c r="B892">
        <v>6.3</v>
      </c>
    </row>
    <row r="893" spans="1:2">
      <c r="A893">
        <v>141</v>
      </c>
      <c r="B893">
        <v>7.4</v>
      </c>
    </row>
    <row r="894" spans="1:2">
      <c r="A894">
        <v>124</v>
      </c>
      <c r="B894">
        <v>5.9</v>
      </c>
    </row>
    <row r="895" spans="1:2">
      <c r="A895">
        <v>98</v>
      </c>
      <c r="B895">
        <v>6.2</v>
      </c>
    </row>
    <row r="896" spans="1:2">
      <c r="A896">
        <v>108</v>
      </c>
      <c r="B896">
        <v>5.9</v>
      </c>
    </row>
    <row r="897" spans="1:2">
      <c r="A897">
        <v>114</v>
      </c>
      <c r="B897">
        <v>6.5</v>
      </c>
    </row>
    <row r="898" spans="1:2">
      <c r="A898">
        <v>101</v>
      </c>
      <c r="B898">
        <v>4.4000000000000004</v>
      </c>
    </row>
    <row r="899" spans="1:2">
      <c r="A899">
        <v>93</v>
      </c>
      <c r="B899">
        <v>3.5</v>
      </c>
    </row>
    <row r="900" spans="1:2">
      <c r="A900">
        <v>119</v>
      </c>
      <c r="B900">
        <v>6.6</v>
      </c>
    </row>
    <row r="901" spans="1:2">
      <c r="A901">
        <v>119</v>
      </c>
      <c r="B901">
        <v>6</v>
      </c>
    </row>
    <row r="902" spans="1:2">
      <c r="A902">
        <v>99</v>
      </c>
      <c r="B902">
        <v>6.4</v>
      </c>
    </row>
    <row r="903" spans="1:2">
      <c r="A903">
        <v>137</v>
      </c>
      <c r="B903">
        <v>6.5</v>
      </c>
    </row>
    <row r="904" spans="1:2">
      <c r="A904">
        <v>105</v>
      </c>
      <c r="B904">
        <v>7.8</v>
      </c>
    </row>
    <row r="905" spans="1:2">
      <c r="A905">
        <v>117</v>
      </c>
      <c r="B905">
        <v>4.3</v>
      </c>
    </row>
    <row r="906" spans="1:2">
      <c r="A906">
        <v>87</v>
      </c>
      <c r="B906">
        <v>4.2</v>
      </c>
    </row>
    <row r="907" spans="1:2">
      <c r="A907">
        <v>129</v>
      </c>
      <c r="B907">
        <v>6.5</v>
      </c>
    </row>
    <row r="908" spans="1:2">
      <c r="A908">
        <v>115</v>
      </c>
      <c r="B908">
        <v>6.1</v>
      </c>
    </row>
    <row r="909" spans="1:2">
      <c r="A909">
        <v>132</v>
      </c>
      <c r="B909">
        <v>6.3</v>
      </c>
    </row>
    <row r="910" spans="1:2">
      <c r="A910">
        <v>131</v>
      </c>
      <c r="B910">
        <v>6.2</v>
      </c>
    </row>
    <row r="911" spans="1:2">
      <c r="A911">
        <v>95</v>
      </c>
      <c r="B911">
        <v>5.9</v>
      </c>
    </row>
    <row r="912" spans="1:2">
      <c r="A912">
        <v>125</v>
      </c>
      <c r="B912">
        <v>5.9</v>
      </c>
    </row>
    <row r="913" spans="1:2">
      <c r="A913">
        <v>98</v>
      </c>
      <c r="B913">
        <v>6.5</v>
      </c>
    </row>
    <row r="914" spans="1:2">
      <c r="A914">
        <v>110</v>
      </c>
      <c r="B914">
        <v>6.4</v>
      </c>
    </row>
    <row r="915" spans="1:2">
      <c r="A915">
        <v>118</v>
      </c>
      <c r="B915">
        <v>6.5</v>
      </c>
    </row>
    <row r="916" spans="1:2">
      <c r="A916">
        <v>101</v>
      </c>
      <c r="B916">
        <v>5.7</v>
      </c>
    </row>
    <row r="917" spans="1:2">
      <c r="A917">
        <v>60</v>
      </c>
      <c r="B917">
        <v>7.5</v>
      </c>
    </row>
    <row r="918" spans="1:2">
      <c r="A918">
        <v>90</v>
      </c>
      <c r="B918">
        <v>8</v>
      </c>
    </row>
    <row r="919" spans="1:2">
      <c r="A919">
        <v>119</v>
      </c>
      <c r="B919">
        <v>7.3</v>
      </c>
    </row>
    <row r="920" spans="1:2">
      <c r="A920">
        <v>139</v>
      </c>
      <c r="B920">
        <v>6.7</v>
      </c>
    </row>
    <row r="921" spans="1:2">
      <c r="A921">
        <v>130</v>
      </c>
      <c r="B921">
        <v>7.5</v>
      </c>
    </row>
    <row r="922" spans="1:2">
      <c r="A922">
        <v>100</v>
      </c>
      <c r="B922">
        <v>5.4</v>
      </c>
    </row>
    <row r="923" spans="1:2">
      <c r="A923">
        <v>114</v>
      </c>
      <c r="B923">
        <v>6.6</v>
      </c>
    </row>
    <row r="924" spans="1:2">
      <c r="A924">
        <v>96</v>
      </c>
      <c r="B924">
        <v>7.7</v>
      </c>
    </row>
    <row r="925" spans="1:2">
      <c r="A925">
        <v>110</v>
      </c>
      <c r="B925">
        <v>5.8</v>
      </c>
    </row>
    <row r="926" spans="1:2">
      <c r="A926">
        <v>102</v>
      </c>
      <c r="B926">
        <v>5.6</v>
      </c>
    </row>
    <row r="927" spans="1:2">
      <c r="A927">
        <v>84</v>
      </c>
      <c r="B927">
        <v>6</v>
      </c>
    </row>
    <row r="928" spans="1:2">
      <c r="A928">
        <v>115</v>
      </c>
      <c r="B928">
        <v>6.2</v>
      </c>
    </row>
    <row r="929" spans="1:2">
      <c r="A929">
        <v>99</v>
      </c>
      <c r="B929">
        <v>5.9</v>
      </c>
    </row>
    <row r="930" spans="1:2">
      <c r="A930">
        <v>135</v>
      </c>
      <c r="B930">
        <v>5.0999999999999996</v>
      </c>
    </row>
    <row r="931" spans="1:2">
      <c r="A931">
        <v>108</v>
      </c>
      <c r="B931">
        <v>6.8</v>
      </c>
    </row>
    <row r="932" spans="1:2">
      <c r="A932">
        <v>127</v>
      </c>
      <c r="B932">
        <v>6</v>
      </c>
    </row>
    <row r="933" spans="1:2">
      <c r="A933">
        <v>107</v>
      </c>
      <c r="B933">
        <v>5.0999999999999996</v>
      </c>
    </row>
    <row r="934" spans="1:2">
      <c r="A934">
        <v>95</v>
      </c>
      <c r="B934">
        <v>5.8</v>
      </c>
    </row>
    <row r="935" spans="1:2">
      <c r="A935">
        <v>124</v>
      </c>
      <c r="B935">
        <v>6.2</v>
      </c>
    </row>
    <row r="936" spans="1:2">
      <c r="A936">
        <v>109</v>
      </c>
      <c r="B936">
        <v>6.4</v>
      </c>
    </row>
    <row r="937" spans="1:2">
      <c r="A937">
        <v>102</v>
      </c>
      <c r="B937">
        <v>4.8</v>
      </c>
    </row>
    <row r="938" spans="1:2">
      <c r="A938">
        <v>88</v>
      </c>
      <c r="B938">
        <v>4.9000000000000004</v>
      </c>
    </row>
    <row r="939" spans="1:2">
      <c r="A939">
        <v>87</v>
      </c>
      <c r="B939">
        <v>5.6</v>
      </c>
    </row>
    <row r="940" spans="1:2">
      <c r="A940">
        <v>104</v>
      </c>
      <c r="B940">
        <v>5.5</v>
      </c>
    </row>
    <row r="941" spans="1:2">
      <c r="A941">
        <v>96</v>
      </c>
      <c r="B941">
        <v>3.7</v>
      </c>
    </row>
    <row r="942" spans="1:2">
      <c r="A942">
        <v>85</v>
      </c>
      <c r="B942">
        <v>5.9</v>
      </c>
    </row>
    <row r="943" spans="1:2">
      <c r="A943">
        <v>64</v>
      </c>
      <c r="B943">
        <v>8.5</v>
      </c>
    </row>
    <row r="944" spans="1:2">
      <c r="A944">
        <v>104</v>
      </c>
      <c r="B944">
        <v>6.3</v>
      </c>
    </row>
    <row r="945" spans="1:2">
      <c r="A945">
        <v>135</v>
      </c>
      <c r="B945">
        <v>7.4</v>
      </c>
    </row>
    <row r="946" spans="1:2">
      <c r="A946">
        <v>127</v>
      </c>
      <c r="B946">
        <v>8.3000000000000007</v>
      </c>
    </row>
    <row r="947" spans="1:2">
      <c r="A947">
        <v>129</v>
      </c>
      <c r="B947">
        <v>6.6</v>
      </c>
    </row>
    <row r="948" spans="1:2">
      <c r="A948">
        <v>120</v>
      </c>
      <c r="B948">
        <v>6.9</v>
      </c>
    </row>
    <row r="949" spans="1:2">
      <c r="A949">
        <v>118</v>
      </c>
      <c r="B949">
        <v>6.7</v>
      </c>
    </row>
    <row r="950" spans="1:2">
      <c r="A950">
        <v>112</v>
      </c>
      <c r="B950">
        <v>6.8</v>
      </c>
    </row>
    <row r="951" spans="1:2">
      <c r="A951">
        <v>89</v>
      </c>
      <c r="B951">
        <v>4.5999999999999996</v>
      </c>
    </row>
    <row r="952" spans="1:2">
      <c r="A952">
        <v>114</v>
      </c>
      <c r="B952">
        <v>7.1</v>
      </c>
    </row>
    <row r="953" spans="1:2">
      <c r="A953">
        <v>137</v>
      </c>
      <c r="B953">
        <v>6.4</v>
      </c>
    </row>
    <row r="954" spans="1:2">
      <c r="A954">
        <v>112</v>
      </c>
      <c r="B954">
        <v>6.4</v>
      </c>
    </row>
    <row r="955" spans="1:2">
      <c r="A955">
        <v>120</v>
      </c>
      <c r="B955">
        <v>7.4</v>
      </c>
    </row>
    <row r="956" spans="1:2">
      <c r="A956">
        <v>123</v>
      </c>
      <c r="B956">
        <v>6.4</v>
      </c>
    </row>
    <row r="957" spans="1:2">
      <c r="A957">
        <v>93</v>
      </c>
      <c r="B957">
        <v>6</v>
      </c>
    </row>
    <row r="958" spans="1:2">
      <c r="A958">
        <v>123</v>
      </c>
      <c r="B958">
        <v>6.5</v>
      </c>
    </row>
    <row r="959" spans="1:2">
      <c r="A959">
        <v>122</v>
      </c>
      <c r="B959">
        <v>7.8</v>
      </c>
    </row>
    <row r="960" spans="1:2">
      <c r="A960">
        <v>115</v>
      </c>
      <c r="B960">
        <v>6</v>
      </c>
    </row>
    <row r="961" spans="1:2">
      <c r="A961">
        <v>123</v>
      </c>
      <c r="B961">
        <v>7</v>
      </c>
    </row>
    <row r="962" spans="1:2">
      <c r="A962">
        <v>96</v>
      </c>
      <c r="B962">
        <v>6</v>
      </c>
    </row>
    <row r="963" spans="1:2">
      <c r="A963">
        <v>110</v>
      </c>
      <c r="B963">
        <v>7.8</v>
      </c>
    </row>
    <row r="964" spans="1:2">
      <c r="A964">
        <v>105</v>
      </c>
      <c r="B964">
        <v>6.1</v>
      </c>
    </row>
    <row r="965" spans="1:2">
      <c r="A965">
        <v>113</v>
      </c>
      <c r="B965">
        <v>6.8</v>
      </c>
    </row>
    <row r="966" spans="1:2">
      <c r="A966">
        <v>132</v>
      </c>
      <c r="B966">
        <v>6.4</v>
      </c>
    </row>
    <row r="967" spans="1:2">
      <c r="A967">
        <v>93</v>
      </c>
      <c r="B967">
        <v>7.7</v>
      </c>
    </row>
    <row r="968" spans="1:2">
      <c r="A968">
        <v>115</v>
      </c>
      <c r="B968">
        <v>8.1</v>
      </c>
    </row>
    <row r="969" spans="1:2">
      <c r="A969">
        <v>75</v>
      </c>
      <c r="B969">
        <v>4.5</v>
      </c>
    </row>
    <row r="970" spans="1:2">
      <c r="A970">
        <v>108</v>
      </c>
      <c r="B970">
        <v>5.8</v>
      </c>
    </row>
    <row r="971" spans="1:2">
      <c r="A971">
        <v>105</v>
      </c>
      <c r="B971">
        <v>6.3</v>
      </c>
    </row>
    <row r="972" spans="1:2">
      <c r="A972">
        <v>102</v>
      </c>
      <c r="B972">
        <v>5.7</v>
      </c>
    </row>
    <row r="973" spans="1:2">
      <c r="A973">
        <v>118</v>
      </c>
      <c r="B973">
        <v>7.2</v>
      </c>
    </row>
    <row r="974" spans="1:2">
      <c r="A974">
        <v>111</v>
      </c>
      <c r="B974">
        <v>7.6</v>
      </c>
    </row>
    <row r="975" spans="1:2">
      <c r="A975">
        <v>81</v>
      </c>
      <c r="B975">
        <v>4.7</v>
      </c>
    </row>
    <row r="976" spans="1:2">
      <c r="A976">
        <v>116</v>
      </c>
      <c r="B976">
        <v>6.6</v>
      </c>
    </row>
    <row r="977" spans="1:2">
      <c r="A977">
        <v>86</v>
      </c>
      <c r="B977">
        <v>6.8</v>
      </c>
    </row>
    <row r="978" spans="1:2">
      <c r="A978">
        <v>127</v>
      </c>
      <c r="B978">
        <v>7.3</v>
      </c>
    </row>
    <row r="979" spans="1:2">
      <c r="A979">
        <v>140</v>
      </c>
      <c r="B979">
        <v>2.7</v>
      </c>
    </row>
    <row r="980" spans="1:2">
      <c r="A980">
        <v>91</v>
      </c>
      <c r="B980">
        <v>4.8</v>
      </c>
    </row>
    <row r="981" spans="1:2">
      <c r="A981">
        <v>98</v>
      </c>
      <c r="B981">
        <v>6.3</v>
      </c>
    </row>
    <row r="982" spans="1:2">
      <c r="A982">
        <v>84</v>
      </c>
      <c r="B982">
        <v>5.5</v>
      </c>
    </row>
    <row r="983" spans="1:2">
      <c r="A983">
        <v>109</v>
      </c>
      <c r="B983">
        <v>6.2</v>
      </c>
    </row>
    <row r="984" spans="1:2">
      <c r="A984">
        <v>93</v>
      </c>
      <c r="B984">
        <v>5.8</v>
      </c>
    </row>
    <row r="985" spans="1:2">
      <c r="A985">
        <v>113</v>
      </c>
      <c r="B985">
        <v>5.7</v>
      </c>
    </row>
    <row r="986" spans="1:2">
      <c r="A986">
        <v>141</v>
      </c>
      <c r="B986">
        <v>6.5</v>
      </c>
    </row>
    <row r="987" spans="1:2">
      <c r="A987">
        <v>119</v>
      </c>
      <c r="B987">
        <v>6.7</v>
      </c>
    </row>
    <row r="988" spans="1:2">
      <c r="A988">
        <v>97</v>
      </c>
      <c r="B988">
        <v>7.4</v>
      </c>
    </row>
    <row r="989" spans="1:2">
      <c r="A989">
        <v>117</v>
      </c>
      <c r="B989">
        <v>6.9</v>
      </c>
    </row>
    <row r="990" spans="1:2">
      <c r="A990">
        <v>101</v>
      </c>
      <c r="B990">
        <v>5.5</v>
      </c>
    </row>
    <row r="991" spans="1:2">
      <c r="A991">
        <v>153</v>
      </c>
      <c r="B991">
        <v>8.1</v>
      </c>
    </row>
    <row r="992" spans="1:2">
      <c r="A992">
        <v>122</v>
      </c>
      <c r="B992">
        <v>7.7</v>
      </c>
    </row>
    <row r="993" spans="1:2">
      <c r="A993">
        <v>102</v>
      </c>
      <c r="B993">
        <v>7.3</v>
      </c>
    </row>
    <row r="994" spans="1:2">
      <c r="A994">
        <v>83</v>
      </c>
      <c r="B994">
        <v>5.2</v>
      </c>
    </row>
    <row r="995" spans="1:2">
      <c r="A995">
        <v>103</v>
      </c>
      <c r="B995">
        <v>7.1</v>
      </c>
    </row>
    <row r="996" spans="1:2">
      <c r="A996">
        <v>110</v>
      </c>
      <c r="B996">
        <v>7.1</v>
      </c>
    </row>
    <row r="997" spans="1:2">
      <c r="A997">
        <v>136</v>
      </c>
      <c r="B997">
        <v>7.2</v>
      </c>
    </row>
    <row r="998" spans="1:2">
      <c r="A998">
        <v>91</v>
      </c>
      <c r="B998">
        <v>6.5</v>
      </c>
    </row>
    <row r="999" spans="1:2">
      <c r="A999">
        <v>89</v>
      </c>
      <c r="B999">
        <v>4.5999999999999996</v>
      </c>
    </row>
    <row r="1000" spans="1:2">
      <c r="A1000">
        <v>107</v>
      </c>
      <c r="B1000">
        <v>5.6</v>
      </c>
    </row>
    <row r="1001" spans="1:2">
      <c r="A1001">
        <v>129</v>
      </c>
      <c r="B1001">
        <v>7.7</v>
      </c>
    </row>
    <row r="1002" spans="1:2">
      <c r="A1002">
        <v>95</v>
      </c>
      <c r="B1002">
        <v>7.2</v>
      </c>
    </row>
    <row r="1003" spans="1:2">
      <c r="A1003">
        <v>122</v>
      </c>
      <c r="B1003">
        <v>6.8</v>
      </c>
    </row>
    <row r="1004" spans="1:2">
      <c r="A1004">
        <v>110</v>
      </c>
      <c r="B1004">
        <v>5.4</v>
      </c>
    </row>
    <row r="1005" spans="1:2">
      <c r="A1005">
        <v>135</v>
      </c>
      <c r="B1005">
        <v>6.3</v>
      </c>
    </row>
    <row r="1006" spans="1:2">
      <c r="A1006">
        <v>111</v>
      </c>
      <c r="B1006">
        <v>7.2</v>
      </c>
    </row>
    <row r="1007" spans="1:2">
      <c r="A1007">
        <v>95</v>
      </c>
      <c r="B1007">
        <v>5.6</v>
      </c>
    </row>
    <row r="1008" spans="1:2">
      <c r="A1008">
        <v>109</v>
      </c>
      <c r="B1008">
        <v>6.8</v>
      </c>
    </row>
    <row r="1009" spans="1:2">
      <c r="A1009">
        <v>93</v>
      </c>
      <c r="B1009">
        <v>4.3</v>
      </c>
    </row>
    <row r="1010" spans="1:2">
      <c r="A1010">
        <v>94</v>
      </c>
      <c r="B1010">
        <v>6.3</v>
      </c>
    </row>
    <row r="1011" spans="1:2">
      <c r="A1011">
        <v>117</v>
      </c>
      <c r="B1011">
        <v>6.5</v>
      </c>
    </row>
    <row r="1012" spans="1:2">
      <c r="A1012">
        <v>112</v>
      </c>
      <c r="B1012">
        <v>6.4</v>
      </c>
    </row>
    <row r="1013" spans="1:2">
      <c r="A1013">
        <v>111</v>
      </c>
      <c r="B1013">
        <v>6.3</v>
      </c>
    </row>
    <row r="1014" spans="1:2">
      <c r="A1014">
        <v>96</v>
      </c>
      <c r="B1014">
        <v>5.9</v>
      </c>
    </row>
    <row r="1015" spans="1:2">
      <c r="A1015">
        <v>141</v>
      </c>
      <c r="B1015">
        <v>6.5</v>
      </c>
    </row>
    <row r="1016" spans="1:2">
      <c r="A1016">
        <v>94</v>
      </c>
      <c r="B1016">
        <v>6.5</v>
      </c>
    </row>
    <row r="1017" spans="1:2">
      <c r="A1017">
        <v>87</v>
      </c>
      <c r="B1017">
        <v>6.1</v>
      </c>
    </row>
    <row r="1018" spans="1:2">
      <c r="A1018">
        <v>88</v>
      </c>
      <c r="B1018">
        <v>5.9</v>
      </c>
    </row>
    <row r="1019" spans="1:2">
      <c r="A1019">
        <v>133</v>
      </c>
      <c r="B1019">
        <v>7.4</v>
      </c>
    </row>
    <row r="1020" spans="1:2">
      <c r="A1020">
        <v>119</v>
      </c>
      <c r="B1020">
        <v>7.3</v>
      </c>
    </row>
    <row r="1021" spans="1:2">
      <c r="A1021">
        <v>102</v>
      </c>
      <c r="B1021">
        <v>6.6</v>
      </c>
    </row>
    <row r="1022" spans="1:2">
      <c r="A1022">
        <v>101</v>
      </c>
      <c r="B1022">
        <v>5.6</v>
      </c>
    </row>
    <row r="1023" spans="1:2">
      <c r="A1023">
        <v>91</v>
      </c>
      <c r="B1023">
        <v>5.3</v>
      </c>
    </row>
    <row r="1024" spans="1:2">
      <c r="A1024">
        <v>117</v>
      </c>
      <c r="B1024">
        <v>6</v>
      </c>
    </row>
    <row r="1025" spans="1:2">
      <c r="A1025">
        <v>86</v>
      </c>
      <c r="B1025">
        <v>5.4</v>
      </c>
    </row>
    <row r="1026" spans="1:2">
      <c r="A1026">
        <v>124</v>
      </c>
      <c r="B1026">
        <v>6.8</v>
      </c>
    </row>
    <row r="1027" spans="1:2">
      <c r="A1027">
        <v>134</v>
      </c>
      <c r="B1027">
        <v>6.4</v>
      </c>
    </row>
    <row r="1028" spans="1:2">
      <c r="A1028">
        <v>100</v>
      </c>
      <c r="B1028">
        <v>4.9000000000000004</v>
      </c>
    </row>
    <row r="1029" spans="1:2">
      <c r="A1029">
        <v>128</v>
      </c>
      <c r="B1029">
        <v>7.2</v>
      </c>
    </row>
    <row r="1030" spans="1:2">
      <c r="A1030">
        <v>106</v>
      </c>
      <c r="B1030">
        <v>6</v>
      </c>
    </row>
    <row r="1031" spans="1:2">
      <c r="A1031">
        <v>114</v>
      </c>
      <c r="B1031">
        <v>7</v>
      </c>
    </row>
    <row r="1032" spans="1:2">
      <c r="A1032">
        <v>99</v>
      </c>
      <c r="B1032">
        <v>5.4</v>
      </c>
    </row>
    <row r="1033" spans="1:2">
      <c r="A1033">
        <v>74</v>
      </c>
      <c r="B1033">
        <v>6.5</v>
      </c>
    </row>
    <row r="1034" spans="1:2">
      <c r="A1034">
        <v>139</v>
      </c>
      <c r="B1034">
        <v>6.4</v>
      </c>
    </row>
    <row r="1035" spans="1:2">
      <c r="A1035">
        <v>103</v>
      </c>
      <c r="B1035">
        <v>4.9000000000000004</v>
      </c>
    </row>
    <row r="1036" spans="1:2">
      <c r="A1036">
        <v>101</v>
      </c>
      <c r="B1036">
        <v>6.3</v>
      </c>
    </row>
    <row r="1037" spans="1:2">
      <c r="A1037">
        <v>91</v>
      </c>
      <c r="B1037">
        <v>1.7</v>
      </c>
    </row>
    <row r="1038" spans="1:2">
      <c r="A1038">
        <v>130</v>
      </c>
      <c r="B1038">
        <v>7.7</v>
      </c>
    </row>
    <row r="1039" spans="1:2">
      <c r="A1039">
        <v>130</v>
      </c>
      <c r="B1039">
        <v>7.8</v>
      </c>
    </row>
    <row r="1040" spans="1:2">
      <c r="A1040">
        <v>110</v>
      </c>
      <c r="B1040">
        <v>5.5</v>
      </c>
    </row>
    <row r="1041" spans="1:2">
      <c r="A1041">
        <v>147</v>
      </c>
      <c r="B1041">
        <v>7.5</v>
      </c>
    </row>
    <row r="1042" spans="1:2">
      <c r="A1042">
        <v>96</v>
      </c>
      <c r="B1042">
        <v>6.4</v>
      </c>
    </row>
    <row r="1043" spans="1:2">
      <c r="A1043">
        <v>118</v>
      </c>
      <c r="B1043">
        <v>5.6</v>
      </c>
    </row>
    <row r="1044" spans="1:2">
      <c r="A1044">
        <v>88</v>
      </c>
      <c r="B1044">
        <v>7.5</v>
      </c>
    </row>
    <row r="1045" spans="1:2">
      <c r="A1045">
        <v>102</v>
      </c>
      <c r="B1045">
        <v>6.8</v>
      </c>
    </row>
    <row r="1046" spans="1:2">
      <c r="A1046">
        <v>110</v>
      </c>
      <c r="B1046">
        <v>6</v>
      </c>
    </row>
    <row r="1047" spans="1:2">
      <c r="A1047">
        <v>136</v>
      </c>
      <c r="B1047">
        <v>7.3</v>
      </c>
    </row>
    <row r="1048" spans="1:2">
      <c r="A1048">
        <v>103</v>
      </c>
      <c r="B1048">
        <v>6</v>
      </c>
    </row>
    <row r="1049" spans="1:2">
      <c r="A1049">
        <v>103</v>
      </c>
      <c r="B1049">
        <v>7</v>
      </c>
    </row>
    <row r="1050" spans="1:2">
      <c r="A1050">
        <v>90</v>
      </c>
      <c r="B1050">
        <v>5.0999999999999996</v>
      </c>
    </row>
    <row r="1051" spans="1:2">
      <c r="A1051">
        <v>154</v>
      </c>
      <c r="B1051">
        <v>6.8</v>
      </c>
    </row>
    <row r="1052" spans="1:2">
      <c r="A1052">
        <v>99</v>
      </c>
      <c r="B1052">
        <v>6.5</v>
      </c>
    </row>
    <row r="1053" spans="1:2">
      <c r="A1053">
        <v>93</v>
      </c>
      <c r="B1053">
        <v>6.6</v>
      </c>
    </row>
    <row r="1054" spans="1:2">
      <c r="A1054">
        <v>109</v>
      </c>
      <c r="B1054">
        <v>7.2</v>
      </c>
    </row>
    <row r="1055" spans="1:2">
      <c r="A1055">
        <v>124</v>
      </c>
      <c r="B1055">
        <v>7</v>
      </c>
    </row>
    <row r="1056" spans="1:2">
      <c r="A1056">
        <v>84</v>
      </c>
      <c r="B1056">
        <v>7</v>
      </c>
    </row>
    <row r="1057" spans="1:2">
      <c r="A1057">
        <v>90</v>
      </c>
      <c r="B1057">
        <v>5.9</v>
      </c>
    </row>
    <row r="1058" spans="1:2">
      <c r="A1058">
        <v>117</v>
      </c>
      <c r="B1058">
        <v>5.4</v>
      </c>
    </row>
    <row r="1059" spans="1:2">
      <c r="A1059">
        <v>123</v>
      </c>
      <c r="B1059">
        <v>6.6</v>
      </c>
    </row>
    <row r="1060" spans="1:2">
      <c r="A1060">
        <v>105</v>
      </c>
      <c r="B1060">
        <v>6.5</v>
      </c>
    </row>
    <row r="1061" spans="1:2">
      <c r="A1061">
        <v>115</v>
      </c>
      <c r="B1061">
        <v>6.3</v>
      </c>
    </row>
    <row r="1062" spans="1:2">
      <c r="A1062">
        <v>122</v>
      </c>
      <c r="B1062">
        <v>6.5</v>
      </c>
    </row>
    <row r="1063" spans="1:2">
      <c r="A1063">
        <v>119</v>
      </c>
      <c r="B1063">
        <v>6.5</v>
      </c>
    </row>
    <row r="1064" spans="1:2">
      <c r="A1064">
        <v>81</v>
      </c>
      <c r="B1064">
        <v>5.8</v>
      </c>
    </row>
    <row r="1065" spans="1:2">
      <c r="A1065">
        <v>133</v>
      </c>
      <c r="B1065">
        <v>6.6</v>
      </c>
    </row>
    <row r="1066" spans="1:2">
      <c r="A1066">
        <v>100</v>
      </c>
      <c r="B1066">
        <v>5.4</v>
      </c>
    </row>
    <row r="1067" spans="1:2">
      <c r="A1067">
        <v>120</v>
      </c>
      <c r="B1067">
        <v>6.1</v>
      </c>
    </row>
    <row r="1068" spans="1:2">
      <c r="A1068">
        <v>104</v>
      </c>
      <c r="B1068">
        <v>4</v>
      </c>
    </row>
    <row r="1069" spans="1:2">
      <c r="A1069">
        <v>122</v>
      </c>
      <c r="B1069">
        <v>7.6</v>
      </c>
    </row>
    <row r="1070" spans="1:2">
      <c r="A1070">
        <v>80</v>
      </c>
      <c r="B1070">
        <v>7.9</v>
      </c>
    </row>
    <row r="1071" spans="1:2">
      <c r="A1071">
        <v>91</v>
      </c>
      <c r="B1071">
        <v>5.3</v>
      </c>
    </row>
    <row r="1072" spans="1:2">
      <c r="A1072">
        <v>112</v>
      </c>
      <c r="B1072">
        <v>6.6</v>
      </c>
    </row>
    <row r="1073" spans="1:2">
      <c r="A1073">
        <v>100</v>
      </c>
      <c r="B1073">
        <v>6.3</v>
      </c>
    </row>
    <row r="1074" spans="1:2">
      <c r="A1074">
        <v>105</v>
      </c>
      <c r="B1074">
        <v>7.2</v>
      </c>
    </row>
    <row r="1075" spans="1:2">
      <c r="A1075">
        <v>110</v>
      </c>
      <c r="B1075">
        <v>7</v>
      </c>
    </row>
    <row r="1076" spans="1:2">
      <c r="A1076">
        <v>101</v>
      </c>
      <c r="B1076">
        <v>4.9000000000000004</v>
      </c>
    </row>
    <row r="1077" spans="1:2">
      <c r="A1077">
        <v>144</v>
      </c>
      <c r="B1077">
        <v>6.9</v>
      </c>
    </row>
    <row r="1078" spans="1:2">
      <c r="A1078">
        <v>108</v>
      </c>
      <c r="B1078">
        <v>5.2</v>
      </c>
    </row>
    <row r="1079" spans="1:2">
      <c r="A1079">
        <v>107</v>
      </c>
      <c r="B1079">
        <v>8.1</v>
      </c>
    </row>
    <row r="1080" spans="1:2">
      <c r="A1080">
        <v>102</v>
      </c>
      <c r="B1080">
        <v>6.6</v>
      </c>
    </row>
    <row r="1081" spans="1:2">
      <c r="A1081">
        <v>100</v>
      </c>
      <c r="B1081">
        <v>6.2</v>
      </c>
    </row>
    <row r="1082" spans="1:2">
      <c r="A1082">
        <v>126</v>
      </c>
      <c r="B1082">
        <v>7.2</v>
      </c>
    </row>
    <row r="1083" spans="1:2">
      <c r="A1083">
        <v>138</v>
      </c>
      <c r="B1083">
        <v>7.3</v>
      </c>
    </row>
    <row r="1084" spans="1:2">
      <c r="A1084">
        <v>108</v>
      </c>
      <c r="B1084">
        <v>6.7</v>
      </c>
    </row>
    <row r="1085" spans="1:2">
      <c r="A1085">
        <v>105</v>
      </c>
      <c r="B1085">
        <v>6.4</v>
      </c>
    </row>
    <row r="1086" spans="1:2">
      <c r="A1086">
        <v>108</v>
      </c>
      <c r="B1086">
        <v>7.8</v>
      </c>
    </row>
    <row r="1087" spans="1:2">
      <c r="A1087">
        <v>89</v>
      </c>
      <c r="B1087">
        <v>6.4</v>
      </c>
    </row>
    <row r="1088" spans="1:2">
      <c r="A1088">
        <v>129</v>
      </c>
      <c r="B1088">
        <v>4.0999999999999996</v>
      </c>
    </row>
    <row r="1089" spans="1:2">
      <c r="A1089">
        <v>84</v>
      </c>
      <c r="B1089">
        <v>4.0999999999999996</v>
      </c>
    </row>
    <row r="1090" spans="1:2">
      <c r="A1090">
        <v>149</v>
      </c>
      <c r="B1090">
        <v>7.4</v>
      </c>
    </row>
    <row r="1091" spans="1:2">
      <c r="A1091">
        <v>94</v>
      </c>
      <c r="B1091">
        <v>5.8</v>
      </c>
    </row>
    <row r="1092" spans="1:2">
      <c r="A1092">
        <v>121</v>
      </c>
      <c r="B1092">
        <v>7.6</v>
      </c>
    </row>
    <row r="1093" spans="1:2">
      <c r="A1093">
        <v>128</v>
      </c>
      <c r="B1093">
        <v>7.2</v>
      </c>
    </row>
    <row r="1094" spans="1:2">
      <c r="A1094">
        <v>134</v>
      </c>
      <c r="B1094">
        <v>7.8</v>
      </c>
    </row>
    <row r="1095" spans="1:2">
      <c r="A1095">
        <v>120</v>
      </c>
      <c r="B1095">
        <v>7.7</v>
      </c>
    </row>
    <row r="1096" spans="1:2">
      <c r="A1096">
        <v>129</v>
      </c>
      <c r="B1096">
        <v>6.4</v>
      </c>
    </row>
    <row r="1097" spans="1:2">
      <c r="A1097">
        <v>89</v>
      </c>
      <c r="B1097">
        <v>5.0999999999999996</v>
      </c>
    </row>
    <row r="1098" spans="1:2">
      <c r="A1098">
        <v>116</v>
      </c>
      <c r="B1098">
        <v>5.5</v>
      </c>
    </row>
    <row r="1099" spans="1:2">
      <c r="A1099">
        <v>118</v>
      </c>
      <c r="B1099">
        <v>7.4</v>
      </c>
    </row>
    <row r="1100" spans="1:2">
      <c r="A1100">
        <v>107</v>
      </c>
      <c r="B1100">
        <v>6</v>
      </c>
    </row>
    <row r="1101" spans="1:2">
      <c r="A1101">
        <v>155</v>
      </c>
      <c r="B1101">
        <v>7.5</v>
      </c>
    </row>
    <row r="1102" spans="1:2">
      <c r="A1102">
        <v>123</v>
      </c>
      <c r="B1102">
        <v>7</v>
      </c>
    </row>
    <row r="1103" spans="1:2">
      <c r="A1103">
        <v>128</v>
      </c>
      <c r="B1103">
        <v>7.5</v>
      </c>
    </row>
    <row r="1104" spans="1:2">
      <c r="A1104">
        <v>139</v>
      </c>
      <c r="B1104">
        <v>7.3</v>
      </c>
    </row>
    <row r="1105" spans="1:2">
      <c r="A1105">
        <v>109</v>
      </c>
      <c r="B1105">
        <v>5.7</v>
      </c>
    </row>
    <row r="1106" spans="1:2">
      <c r="A1106">
        <v>120</v>
      </c>
      <c r="B1106">
        <v>7.3</v>
      </c>
    </row>
    <row r="1107" spans="1:2">
      <c r="A1107">
        <v>121</v>
      </c>
      <c r="B1107">
        <v>7.2</v>
      </c>
    </row>
    <row r="1108" spans="1:2">
      <c r="A1108">
        <v>102</v>
      </c>
      <c r="B1108">
        <v>5.9</v>
      </c>
    </row>
    <row r="1109" spans="1:2">
      <c r="A1109">
        <v>117</v>
      </c>
      <c r="B1109">
        <v>7.8</v>
      </c>
    </row>
    <row r="1110" spans="1:2">
      <c r="A1110">
        <v>147</v>
      </c>
      <c r="B1110">
        <v>8.1</v>
      </c>
    </row>
    <row r="1111" spans="1:2">
      <c r="A1111">
        <v>90</v>
      </c>
      <c r="B1111">
        <v>6.6</v>
      </c>
    </row>
    <row r="1112" spans="1:2">
      <c r="A1112">
        <v>105</v>
      </c>
      <c r="B1112">
        <v>7.1</v>
      </c>
    </row>
    <row r="1113" spans="1:2">
      <c r="A1113">
        <v>114</v>
      </c>
      <c r="B1113">
        <v>5.9</v>
      </c>
    </row>
    <row r="1114" spans="1:2">
      <c r="A1114">
        <v>99</v>
      </c>
      <c r="B1114">
        <v>4.5999999999999996</v>
      </c>
    </row>
    <row r="1115" spans="1:2">
      <c r="A1115">
        <v>123</v>
      </c>
      <c r="B1115">
        <v>6.1</v>
      </c>
    </row>
    <row r="1116" spans="1:2">
      <c r="A1116">
        <v>102</v>
      </c>
      <c r="B1116">
        <v>6.4</v>
      </c>
    </row>
    <row r="1117" spans="1:2">
      <c r="A1117">
        <v>109</v>
      </c>
      <c r="B1117">
        <v>6</v>
      </c>
    </row>
    <row r="1118" spans="1:2">
      <c r="A1118">
        <v>82</v>
      </c>
      <c r="B1118">
        <v>5.2</v>
      </c>
    </row>
    <row r="1119" spans="1:2">
      <c r="A1119">
        <v>142</v>
      </c>
      <c r="B1119">
        <v>7.6</v>
      </c>
    </row>
    <row r="1120" spans="1:2">
      <c r="A1120">
        <v>106</v>
      </c>
      <c r="B1120">
        <v>6.4</v>
      </c>
    </row>
    <row r="1121" spans="1:2">
      <c r="A1121">
        <v>114</v>
      </c>
      <c r="B1121">
        <v>6.4</v>
      </c>
    </row>
    <row r="1122" spans="1:2">
      <c r="A1122">
        <v>106</v>
      </c>
      <c r="B1122">
        <v>6.1</v>
      </c>
    </row>
    <row r="1123" spans="1:2">
      <c r="A1123">
        <v>108</v>
      </c>
      <c r="B1123">
        <v>6.1</v>
      </c>
    </row>
    <row r="1124" spans="1:2">
      <c r="A1124">
        <v>98</v>
      </c>
      <c r="B1124">
        <v>5.2</v>
      </c>
    </row>
    <row r="1125" spans="1:2">
      <c r="A1125">
        <v>131</v>
      </c>
      <c r="B1125">
        <v>7.7</v>
      </c>
    </row>
    <row r="1126" spans="1:2">
      <c r="A1126">
        <v>118</v>
      </c>
      <c r="B1126">
        <v>7.3</v>
      </c>
    </row>
    <row r="1127" spans="1:2">
      <c r="A1127">
        <v>113</v>
      </c>
      <c r="B1127">
        <v>6.9</v>
      </c>
    </row>
    <row r="1128" spans="1:2">
      <c r="A1128">
        <v>130</v>
      </c>
      <c r="B1128">
        <v>8.5</v>
      </c>
    </row>
    <row r="1129" spans="1:2">
      <c r="A1129">
        <v>116</v>
      </c>
      <c r="B1129">
        <v>6.3</v>
      </c>
    </row>
    <row r="1130" spans="1:2">
      <c r="A1130">
        <v>89</v>
      </c>
      <c r="B1130">
        <v>5.9</v>
      </c>
    </row>
    <row r="1131" spans="1:2">
      <c r="A1131">
        <v>139</v>
      </c>
      <c r="B1131">
        <v>7.8</v>
      </c>
    </row>
    <row r="1132" spans="1:2">
      <c r="A1132">
        <v>130</v>
      </c>
      <c r="B1132">
        <v>6.7</v>
      </c>
    </row>
    <row r="1133" spans="1:2">
      <c r="A1133">
        <v>107</v>
      </c>
      <c r="B1133">
        <v>6.4</v>
      </c>
    </row>
    <row r="1134" spans="1:2">
      <c r="A1134">
        <v>116</v>
      </c>
      <c r="B1134">
        <v>5.9</v>
      </c>
    </row>
    <row r="1135" spans="1:2">
      <c r="A1135">
        <v>96</v>
      </c>
      <c r="B1135">
        <v>6.6</v>
      </c>
    </row>
    <row r="1136" spans="1:2">
      <c r="A1136">
        <v>99</v>
      </c>
      <c r="B1136">
        <v>6.8</v>
      </c>
    </row>
    <row r="1137" spans="1:2">
      <c r="A1137">
        <v>104</v>
      </c>
      <c r="B1137">
        <v>6.5</v>
      </c>
    </row>
    <row r="1138" spans="1:2">
      <c r="A1138">
        <v>105</v>
      </c>
      <c r="B1138">
        <v>6.6</v>
      </c>
    </row>
    <row r="1139" spans="1:2">
      <c r="A1139">
        <v>101</v>
      </c>
      <c r="B1139">
        <v>5.8</v>
      </c>
    </row>
    <row r="1140" spans="1:2">
      <c r="A1140">
        <v>134</v>
      </c>
      <c r="B1140">
        <v>6.9</v>
      </c>
    </row>
    <row r="1141" spans="1:2">
      <c r="A1141">
        <v>135</v>
      </c>
      <c r="B1141">
        <v>7.1</v>
      </c>
    </row>
    <row r="1142" spans="1:2">
      <c r="A1142">
        <v>98</v>
      </c>
      <c r="B1142">
        <v>5.8</v>
      </c>
    </row>
    <row r="1143" spans="1:2">
      <c r="A1143">
        <v>155</v>
      </c>
      <c r="B1143">
        <v>7.2</v>
      </c>
    </row>
    <row r="1144" spans="1:2">
      <c r="A1144">
        <v>106</v>
      </c>
      <c r="B1144">
        <v>6</v>
      </c>
    </row>
    <row r="1145" spans="1:2">
      <c r="A1145">
        <v>102</v>
      </c>
      <c r="B1145">
        <v>4.7</v>
      </c>
    </row>
    <row r="1146" spans="1:2">
      <c r="A1146">
        <v>95</v>
      </c>
      <c r="B1146">
        <v>5.2</v>
      </c>
    </row>
    <row r="1147" spans="1:2">
      <c r="A1147">
        <v>103</v>
      </c>
      <c r="B1147">
        <v>5.5</v>
      </c>
    </row>
    <row r="1148" spans="1:2">
      <c r="A1148">
        <v>95</v>
      </c>
      <c r="B1148">
        <v>6.5</v>
      </c>
    </row>
    <row r="1149" spans="1:2">
      <c r="A1149">
        <v>109</v>
      </c>
      <c r="B1149">
        <v>7</v>
      </c>
    </row>
    <row r="1150" spans="1:2">
      <c r="A1150">
        <v>95</v>
      </c>
      <c r="B1150">
        <v>5.8</v>
      </c>
    </row>
    <row r="1151" spans="1:2">
      <c r="A1151">
        <v>111</v>
      </c>
      <c r="B1151">
        <v>6.2</v>
      </c>
    </row>
    <row r="1152" spans="1:2">
      <c r="A1152">
        <v>123</v>
      </c>
      <c r="B1152">
        <v>6.5</v>
      </c>
    </row>
    <row r="1153" spans="1:2">
      <c r="A1153">
        <v>140</v>
      </c>
      <c r="B1153">
        <v>7.2</v>
      </c>
    </row>
    <row r="1154" spans="1:2">
      <c r="A1154">
        <v>94</v>
      </c>
      <c r="B1154">
        <v>5.0999999999999996</v>
      </c>
    </row>
    <row r="1155" spans="1:2">
      <c r="A1155">
        <v>94</v>
      </c>
      <c r="B1155">
        <v>4.7</v>
      </c>
    </row>
    <row r="1156" spans="1:2">
      <c r="A1156">
        <v>92</v>
      </c>
      <c r="B1156">
        <v>5.9</v>
      </c>
    </row>
    <row r="1157" spans="1:2">
      <c r="A1157">
        <v>102</v>
      </c>
      <c r="B1157">
        <v>5.8</v>
      </c>
    </row>
    <row r="1158" spans="1:2">
      <c r="A1158">
        <v>123</v>
      </c>
      <c r="B1158">
        <v>7.2</v>
      </c>
    </row>
    <row r="1159" spans="1:2">
      <c r="A1159">
        <v>104</v>
      </c>
      <c r="B1159">
        <v>6.2</v>
      </c>
    </row>
    <row r="1160" spans="1:2">
      <c r="A1160">
        <v>102</v>
      </c>
      <c r="B1160">
        <v>5.7</v>
      </c>
    </row>
    <row r="1161" spans="1:2">
      <c r="A1161">
        <v>136</v>
      </c>
      <c r="B1161">
        <v>6.1</v>
      </c>
    </row>
    <row r="1162" spans="1:2">
      <c r="A1162">
        <v>93</v>
      </c>
      <c r="B1162">
        <v>6</v>
      </c>
    </row>
    <row r="1163" spans="1:2">
      <c r="A1163">
        <v>129</v>
      </c>
      <c r="B1163">
        <v>6.9</v>
      </c>
    </row>
    <row r="1164" spans="1:2">
      <c r="A1164">
        <v>107</v>
      </c>
      <c r="B1164">
        <v>6.5</v>
      </c>
    </row>
    <row r="1165" spans="1:2">
      <c r="A1165">
        <v>117</v>
      </c>
      <c r="B1165">
        <v>5</v>
      </c>
    </row>
    <row r="1166" spans="1:2">
      <c r="A1166">
        <v>116</v>
      </c>
      <c r="B1166">
        <v>5.7</v>
      </c>
    </row>
    <row r="1167" spans="1:2">
      <c r="A1167">
        <v>135</v>
      </c>
      <c r="B1167">
        <v>7</v>
      </c>
    </row>
    <row r="1168" spans="1:2">
      <c r="A1168">
        <v>107</v>
      </c>
      <c r="B1168">
        <v>5.0999999999999996</v>
      </c>
    </row>
    <row r="1169" spans="1:2">
      <c r="A1169">
        <v>90</v>
      </c>
      <c r="B1169">
        <v>5.3</v>
      </c>
    </row>
    <row r="1170" spans="1:2">
      <c r="A1170">
        <v>99</v>
      </c>
      <c r="B1170">
        <v>4.4000000000000004</v>
      </c>
    </row>
    <row r="1171" spans="1:2">
      <c r="A1171">
        <v>104</v>
      </c>
      <c r="B1171">
        <v>4.7</v>
      </c>
    </row>
    <row r="1172" spans="1:2">
      <c r="A1172">
        <v>115</v>
      </c>
      <c r="B1172">
        <v>6.7</v>
      </c>
    </row>
    <row r="1173" spans="1:2">
      <c r="A1173">
        <v>119</v>
      </c>
      <c r="B1173">
        <v>6.7</v>
      </c>
    </row>
    <row r="1174" spans="1:2">
      <c r="A1174">
        <v>99</v>
      </c>
      <c r="B1174">
        <v>5.7</v>
      </c>
    </row>
    <row r="1175" spans="1:2">
      <c r="A1175">
        <v>112</v>
      </c>
      <c r="B1175">
        <v>7.4</v>
      </c>
    </row>
    <row r="1176" spans="1:2">
      <c r="A1176">
        <v>128</v>
      </c>
      <c r="B1176">
        <v>6.1</v>
      </c>
    </row>
    <row r="1177" spans="1:2">
      <c r="A1177">
        <v>112</v>
      </c>
      <c r="B1177">
        <v>6.4</v>
      </c>
    </row>
    <row r="1178" spans="1:2">
      <c r="A1178">
        <v>86</v>
      </c>
      <c r="B1178">
        <v>6.2</v>
      </c>
    </row>
    <row r="1179" spans="1:2">
      <c r="A1179">
        <v>108</v>
      </c>
      <c r="B1179">
        <v>6.2</v>
      </c>
    </row>
    <row r="1180" spans="1:2">
      <c r="A1180">
        <v>128</v>
      </c>
      <c r="B1180">
        <v>5.9</v>
      </c>
    </row>
    <row r="1181" spans="1:2">
      <c r="A1181">
        <v>84</v>
      </c>
      <c r="B1181">
        <v>4</v>
      </c>
    </row>
    <row r="1182" spans="1:2">
      <c r="A1182">
        <v>111</v>
      </c>
      <c r="B1182">
        <v>6.2</v>
      </c>
    </row>
    <row r="1183" spans="1:2">
      <c r="A1183">
        <v>131</v>
      </c>
      <c r="B1183">
        <v>4.5999999999999996</v>
      </c>
    </row>
    <row r="1184" spans="1:2">
      <c r="A1184">
        <v>123</v>
      </c>
      <c r="B1184">
        <v>6.4</v>
      </c>
    </row>
    <row r="1185" spans="1:2">
      <c r="A1185">
        <v>101</v>
      </c>
      <c r="B1185">
        <v>5.9</v>
      </c>
    </row>
    <row r="1186" spans="1:2">
      <c r="A1186">
        <v>102</v>
      </c>
      <c r="B1186">
        <v>5.0999999999999996</v>
      </c>
    </row>
    <row r="1187" spans="1:2">
      <c r="A1187">
        <v>114</v>
      </c>
      <c r="B1187">
        <v>7.6</v>
      </c>
    </row>
    <row r="1188" spans="1:2">
      <c r="A1188">
        <v>107</v>
      </c>
      <c r="B1188">
        <v>4.2</v>
      </c>
    </row>
    <row r="1189" spans="1:2">
      <c r="A1189">
        <v>87</v>
      </c>
      <c r="B1189">
        <v>7.8</v>
      </c>
    </row>
    <row r="1190" spans="1:2">
      <c r="A1190">
        <v>103</v>
      </c>
      <c r="B1190">
        <v>5.8</v>
      </c>
    </row>
    <row r="1191" spans="1:2">
      <c r="A1191">
        <v>99</v>
      </c>
      <c r="B1191">
        <v>5.9</v>
      </c>
    </row>
    <row r="1192" spans="1:2">
      <c r="A1192">
        <v>122</v>
      </c>
      <c r="B1192">
        <v>8.4</v>
      </c>
    </row>
    <row r="1193" spans="1:2">
      <c r="A1193">
        <v>91</v>
      </c>
      <c r="B1193">
        <v>4.8</v>
      </c>
    </row>
    <row r="1194" spans="1:2">
      <c r="A1194">
        <v>103</v>
      </c>
      <c r="B1194">
        <v>6.2</v>
      </c>
    </row>
    <row r="1195" spans="1:2">
      <c r="A1195">
        <v>107</v>
      </c>
      <c r="B1195">
        <v>6.5</v>
      </c>
    </row>
    <row r="1196" spans="1:2">
      <c r="A1196">
        <v>106</v>
      </c>
      <c r="B1196">
        <v>6.3</v>
      </c>
    </row>
    <row r="1197" spans="1:2">
      <c r="A1197">
        <v>101</v>
      </c>
      <c r="B1197">
        <v>3.3</v>
      </c>
    </row>
    <row r="1198" spans="1:2">
      <c r="A1198">
        <v>109</v>
      </c>
      <c r="B1198">
        <v>5.9</v>
      </c>
    </row>
    <row r="1199" spans="1:2">
      <c r="A1199">
        <v>89</v>
      </c>
      <c r="B1199">
        <v>5.8</v>
      </c>
    </row>
    <row r="1200" spans="1:2">
      <c r="A1200">
        <v>100</v>
      </c>
      <c r="B1200">
        <v>6.5</v>
      </c>
    </row>
    <row r="1201" spans="1:2">
      <c r="A1201">
        <v>119</v>
      </c>
      <c r="B1201">
        <v>4.7</v>
      </c>
    </row>
    <row r="1202" spans="1:2">
      <c r="A1202">
        <v>83</v>
      </c>
      <c r="B1202">
        <v>4.0999999999999996</v>
      </c>
    </row>
    <row r="1203" spans="1:2">
      <c r="A1203">
        <v>108</v>
      </c>
      <c r="B1203">
        <v>6.8</v>
      </c>
    </row>
    <row r="1204" spans="1:2">
      <c r="A1204">
        <v>102</v>
      </c>
      <c r="B1204">
        <v>6.2</v>
      </c>
    </row>
    <row r="1205" spans="1:2">
      <c r="A1205">
        <v>93</v>
      </c>
      <c r="B1205">
        <v>4.5</v>
      </c>
    </row>
    <row r="1206" spans="1:2">
      <c r="A1206">
        <v>84</v>
      </c>
      <c r="B1206">
        <v>5.8</v>
      </c>
    </row>
    <row r="1207" spans="1:2">
      <c r="A1207">
        <v>107</v>
      </c>
      <c r="B1207">
        <v>7.3</v>
      </c>
    </row>
    <row r="1208" spans="1:2">
      <c r="A1208">
        <v>91</v>
      </c>
      <c r="B1208">
        <v>5.9</v>
      </c>
    </row>
    <row r="1209" spans="1:2">
      <c r="A1209">
        <v>94</v>
      </c>
      <c r="B1209">
        <v>4.4000000000000004</v>
      </c>
    </row>
    <row r="1210" spans="1:2">
      <c r="A1210">
        <v>115</v>
      </c>
      <c r="B1210">
        <v>5.8</v>
      </c>
    </row>
    <row r="1211" spans="1:2">
      <c r="A1211">
        <v>93</v>
      </c>
      <c r="B1211">
        <v>5.0999999999999996</v>
      </c>
    </row>
    <row r="1212" spans="1:2">
      <c r="A1212">
        <v>105</v>
      </c>
      <c r="B1212">
        <v>6.9</v>
      </c>
    </row>
    <row r="1213" spans="1:2">
      <c r="A1213">
        <v>107</v>
      </c>
      <c r="B1213">
        <v>6.2</v>
      </c>
    </row>
    <row r="1214" spans="1:2">
      <c r="A1214">
        <v>101</v>
      </c>
      <c r="B1214">
        <v>6.9</v>
      </c>
    </row>
    <row r="1215" spans="1:2">
      <c r="A1215">
        <v>111</v>
      </c>
      <c r="B1215">
        <v>7.3</v>
      </c>
    </row>
    <row r="1216" spans="1:2">
      <c r="A1216">
        <v>113</v>
      </c>
      <c r="B1216">
        <v>7.1</v>
      </c>
    </row>
    <row r="1217" spans="1:2">
      <c r="A1217">
        <v>112</v>
      </c>
      <c r="B1217">
        <v>6</v>
      </c>
    </row>
    <row r="1218" spans="1:2">
      <c r="A1218">
        <v>126</v>
      </c>
      <c r="B1218">
        <v>7</v>
      </c>
    </row>
    <row r="1219" spans="1:2">
      <c r="A1219">
        <v>90</v>
      </c>
      <c r="B1219">
        <v>6.8</v>
      </c>
    </row>
    <row r="1220" spans="1:2">
      <c r="A1220">
        <v>93</v>
      </c>
      <c r="B1220">
        <v>5.7</v>
      </c>
    </row>
    <row r="1221" spans="1:2">
      <c r="A1221">
        <v>98</v>
      </c>
      <c r="B1221">
        <v>7.6</v>
      </c>
    </row>
    <row r="1222" spans="1:2">
      <c r="A1222">
        <v>107</v>
      </c>
      <c r="B1222">
        <v>7.1</v>
      </c>
    </row>
    <row r="1223" spans="1:2">
      <c r="A1223">
        <v>102</v>
      </c>
      <c r="B1223">
        <v>5.6</v>
      </c>
    </row>
    <row r="1224" spans="1:2">
      <c r="A1224">
        <v>87</v>
      </c>
      <c r="B1224">
        <v>7</v>
      </c>
    </row>
    <row r="1225" spans="1:2">
      <c r="A1225">
        <v>119</v>
      </c>
      <c r="B1225">
        <v>8</v>
      </c>
    </row>
    <row r="1226" spans="1:2">
      <c r="A1226">
        <v>110</v>
      </c>
      <c r="B1226">
        <v>5.3</v>
      </c>
    </row>
    <row r="1227" spans="1:2">
      <c r="A1227">
        <v>125</v>
      </c>
      <c r="B1227">
        <v>4.9000000000000004</v>
      </c>
    </row>
    <row r="1228" spans="1:2">
      <c r="A1228">
        <v>113</v>
      </c>
      <c r="B1228">
        <v>6.4</v>
      </c>
    </row>
    <row r="1229" spans="1:2">
      <c r="A1229">
        <v>150</v>
      </c>
      <c r="B1229">
        <v>7.4</v>
      </c>
    </row>
    <row r="1230" spans="1:2">
      <c r="A1230">
        <v>108</v>
      </c>
      <c r="B1230">
        <v>6.1</v>
      </c>
    </row>
    <row r="1231" spans="1:2">
      <c r="A1231">
        <v>96</v>
      </c>
      <c r="B1231">
        <v>6.5</v>
      </c>
    </row>
    <row r="1232" spans="1:2">
      <c r="A1232">
        <v>93</v>
      </c>
      <c r="B1232">
        <v>5.7</v>
      </c>
    </row>
    <row r="1233" spans="1:2">
      <c r="A1233">
        <v>100</v>
      </c>
      <c r="B1233">
        <v>5.0999999999999996</v>
      </c>
    </row>
    <row r="1234" spans="1:2">
      <c r="A1234">
        <v>118</v>
      </c>
      <c r="B1234">
        <v>6.6</v>
      </c>
    </row>
    <row r="1235" spans="1:2">
      <c r="A1235">
        <v>122</v>
      </c>
      <c r="B1235">
        <v>6.5</v>
      </c>
    </row>
    <row r="1236" spans="1:2">
      <c r="A1236">
        <v>120</v>
      </c>
      <c r="B1236">
        <v>6.9</v>
      </c>
    </row>
    <row r="1237" spans="1:2">
      <c r="A1237">
        <v>60</v>
      </c>
      <c r="B1237">
        <v>7.8</v>
      </c>
    </row>
    <row r="1238" spans="1:2">
      <c r="A1238">
        <v>88</v>
      </c>
      <c r="B1238">
        <v>6.4</v>
      </c>
    </row>
    <row r="1239" spans="1:2">
      <c r="A1239">
        <v>146</v>
      </c>
      <c r="B1239">
        <v>7.6</v>
      </c>
    </row>
    <row r="1240" spans="1:2">
      <c r="A1240">
        <v>115</v>
      </c>
      <c r="B1240">
        <v>5.6</v>
      </c>
    </row>
    <row r="1241" spans="1:2">
      <c r="A1241">
        <v>123</v>
      </c>
      <c r="B1241">
        <v>6.2</v>
      </c>
    </row>
    <row r="1242" spans="1:2">
      <c r="A1242">
        <v>94</v>
      </c>
      <c r="B1242">
        <v>4.4000000000000004</v>
      </c>
    </row>
    <row r="1243" spans="1:2">
      <c r="A1243">
        <v>102</v>
      </c>
      <c r="B1243">
        <v>5.6</v>
      </c>
    </row>
    <row r="1244" spans="1:2">
      <c r="A1244">
        <v>98</v>
      </c>
      <c r="B1244">
        <v>5.5</v>
      </c>
    </row>
    <row r="1245" spans="1:2">
      <c r="A1245">
        <v>133</v>
      </c>
      <c r="B1245">
        <v>6.7</v>
      </c>
    </row>
    <row r="1246" spans="1:2">
      <c r="A1246">
        <v>118</v>
      </c>
      <c r="B1246">
        <v>6.1</v>
      </c>
    </row>
    <row r="1247" spans="1:2">
      <c r="A1247">
        <v>105</v>
      </c>
      <c r="B1247">
        <v>6.2</v>
      </c>
    </row>
    <row r="1248" spans="1:2">
      <c r="A1248">
        <v>109</v>
      </c>
      <c r="B1248">
        <v>7.3</v>
      </c>
    </row>
    <row r="1249" spans="1:2">
      <c r="A1249">
        <v>129</v>
      </c>
      <c r="B1249">
        <v>6.6</v>
      </c>
    </row>
    <row r="1250" spans="1:2">
      <c r="A1250">
        <v>109</v>
      </c>
      <c r="B1250">
        <v>8.1999999999999993</v>
      </c>
    </row>
    <row r="1251" spans="1:2">
      <c r="A1251">
        <v>127</v>
      </c>
      <c r="B1251">
        <v>6.4</v>
      </c>
    </row>
    <row r="1252" spans="1:2">
      <c r="A1252">
        <v>118</v>
      </c>
      <c r="B1252">
        <v>6.4</v>
      </c>
    </row>
    <row r="1253" spans="1:2">
      <c r="A1253">
        <v>110</v>
      </c>
      <c r="B1253">
        <v>5.2</v>
      </c>
    </row>
    <row r="1254" spans="1:2">
      <c r="A1254">
        <v>90</v>
      </c>
      <c r="B1254">
        <v>6.5</v>
      </c>
    </row>
    <row r="1255" spans="1:2">
      <c r="A1255">
        <v>144</v>
      </c>
      <c r="B1255">
        <v>7.1</v>
      </c>
    </row>
    <row r="1256" spans="1:2">
      <c r="A1256">
        <v>97</v>
      </c>
      <c r="B1256">
        <v>4.8</v>
      </c>
    </row>
    <row r="1257" spans="1:2">
      <c r="A1257">
        <v>130</v>
      </c>
      <c r="B1257">
        <v>7.3</v>
      </c>
    </row>
    <row r="1258" spans="1:2">
      <c r="A1258">
        <v>112</v>
      </c>
      <c r="B1258">
        <v>5.2</v>
      </c>
    </row>
    <row r="1259" spans="1:2">
      <c r="A1259">
        <v>133</v>
      </c>
      <c r="B1259">
        <v>7.7</v>
      </c>
    </row>
    <row r="1260" spans="1:2">
      <c r="A1260">
        <v>150</v>
      </c>
      <c r="B1260">
        <v>7.6</v>
      </c>
    </row>
    <row r="1261" spans="1:2">
      <c r="A1261">
        <v>110</v>
      </c>
      <c r="B1261">
        <v>5.7</v>
      </c>
    </row>
    <row r="1262" spans="1:2">
      <c r="A1262">
        <v>96</v>
      </c>
      <c r="B1262">
        <v>7</v>
      </c>
    </row>
    <row r="1263" spans="1:2">
      <c r="A1263">
        <v>96</v>
      </c>
      <c r="B1263">
        <v>6</v>
      </c>
    </row>
    <row r="1264" spans="1:2">
      <c r="A1264">
        <v>123</v>
      </c>
      <c r="B1264">
        <v>8.1</v>
      </c>
    </row>
    <row r="1265" spans="1:2">
      <c r="A1265">
        <v>107</v>
      </c>
      <c r="B1265">
        <v>5.6</v>
      </c>
    </row>
    <row r="1266" spans="1:2">
      <c r="A1266">
        <v>110</v>
      </c>
      <c r="B1266">
        <v>6.1</v>
      </c>
    </row>
    <row r="1267" spans="1:2">
      <c r="A1267">
        <v>113</v>
      </c>
      <c r="B1267">
        <v>6.9</v>
      </c>
    </row>
    <row r="1268" spans="1:2">
      <c r="A1268">
        <v>122</v>
      </c>
      <c r="B1268">
        <v>5.2</v>
      </c>
    </row>
    <row r="1269" spans="1:2">
      <c r="A1269">
        <v>116</v>
      </c>
      <c r="B1269">
        <v>7</v>
      </c>
    </row>
    <row r="1270" spans="1:2">
      <c r="A1270">
        <v>93</v>
      </c>
      <c r="B1270">
        <v>6.3</v>
      </c>
    </row>
    <row r="1271" spans="1:2">
      <c r="A1271">
        <v>118</v>
      </c>
      <c r="B1271">
        <v>7</v>
      </c>
    </row>
    <row r="1272" spans="1:2">
      <c r="A1272">
        <v>115</v>
      </c>
      <c r="B1272">
        <v>5.3</v>
      </c>
    </row>
    <row r="1273" spans="1:2">
      <c r="A1273">
        <v>93</v>
      </c>
      <c r="B1273">
        <v>6.9</v>
      </c>
    </row>
    <row r="1274" spans="1:2">
      <c r="A1274">
        <v>121</v>
      </c>
      <c r="B1274">
        <v>6.2</v>
      </c>
    </row>
    <row r="1275" spans="1:2">
      <c r="A1275">
        <v>101</v>
      </c>
      <c r="B1275">
        <v>6.4</v>
      </c>
    </row>
    <row r="1276" spans="1:2">
      <c r="A1276">
        <v>107</v>
      </c>
      <c r="B1276">
        <v>6.4</v>
      </c>
    </row>
    <row r="1277" spans="1:2">
      <c r="A1277">
        <v>124</v>
      </c>
      <c r="B1277">
        <v>5.7</v>
      </c>
    </row>
    <row r="1278" spans="1:2">
      <c r="A1278">
        <v>109</v>
      </c>
      <c r="B1278">
        <v>6.1</v>
      </c>
    </row>
    <row r="1279" spans="1:2">
      <c r="A1279">
        <v>105</v>
      </c>
      <c r="B1279">
        <v>5.4</v>
      </c>
    </row>
    <row r="1280" spans="1:2">
      <c r="A1280">
        <v>130</v>
      </c>
      <c r="B1280">
        <v>6.7</v>
      </c>
    </row>
    <row r="1281" spans="1:2">
      <c r="A1281">
        <v>127</v>
      </c>
      <c r="B1281">
        <v>6.8</v>
      </c>
    </row>
    <row r="1282" spans="1:2">
      <c r="A1282">
        <v>114</v>
      </c>
      <c r="B1282">
        <v>6</v>
      </c>
    </row>
    <row r="1283" spans="1:2">
      <c r="A1283">
        <v>106</v>
      </c>
      <c r="B1283">
        <v>7.8</v>
      </c>
    </row>
    <row r="1284" spans="1:2">
      <c r="A1284">
        <v>95</v>
      </c>
      <c r="B1284">
        <v>5.3</v>
      </c>
    </row>
    <row r="1285" spans="1:2">
      <c r="A1285">
        <v>81</v>
      </c>
      <c r="B1285">
        <v>4.5</v>
      </c>
    </row>
    <row r="1286" spans="1:2">
      <c r="A1286">
        <v>95</v>
      </c>
      <c r="B1286">
        <v>5.4</v>
      </c>
    </row>
    <row r="1287" spans="1:2">
      <c r="A1287">
        <v>108</v>
      </c>
      <c r="B1287">
        <v>7.8</v>
      </c>
    </row>
    <row r="1288" spans="1:2">
      <c r="A1288">
        <v>105</v>
      </c>
      <c r="B1288">
        <v>7.2</v>
      </c>
    </row>
    <row r="1289" spans="1:2">
      <c r="A1289">
        <v>95</v>
      </c>
      <c r="B1289">
        <v>6.6</v>
      </c>
    </row>
    <row r="1290" spans="1:2">
      <c r="A1290">
        <v>126</v>
      </c>
      <c r="B1290">
        <v>7.6</v>
      </c>
    </row>
    <row r="1291" spans="1:2">
      <c r="A1291">
        <v>102</v>
      </c>
      <c r="B1291">
        <v>5.9</v>
      </c>
    </row>
    <row r="1292" spans="1:2">
      <c r="A1292">
        <v>121</v>
      </c>
      <c r="B1292">
        <v>6.7</v>
      </c>
    </row>
    <row r="1293" spans="1:2">
      <c r="A1293">
        <v>129</v>
      </c>
      <c r="B1293">
        <v>7.7</v>
      </c>
    </row>
    <row r="1294" spans="1:2">
      <c r="A1294">
        <v>88</v>
      </c>
      <c r="B1294">
        <v>5.4</v>
      </c>
    </row>
    <row r="1295" spans="1:2">
      <c r="A1295">
        <v>106</v>
      </c>
      <c r="B1295">
        <v>6.9</v>
      </c>
    </row>
    <row r="1296" spans="1:2">
      <c r="A1296">
        <v>110</v>
      </c>
      <c r="B1296">
        <v>7.7</v>
      </c>
    </row>
    <row r="1297" spans="1:2">
      <c r="A1297">
        <v>109</v>
      </c>
      <c r="B1297">
        <v>6.8</v>
      </c>
    </row>
    <row r="1298" spans="1:2">
      <c r="A1298">
        <v>143</v>
      </c>
      <c r="B1298">
        <v>6.4</v>
      </c>
    </row>
    <row r="1299" spans="1:2">
      <c r="A1299">
        <v>120</v>
      </c>
      <c r="B1299">
        <v>5.7</v>
      </c>
    </row>
    <row r="1300" spans="1:2">
      <c r="A1300">
        <v>128</v>
      </c>
      <c r="B1300">
        <v>7.3</v>
      </c>
    </row>
    <row r="1301" spans="1:2">
      <c r="A1301">
        <v>123</v>
      </c>
      <c r="B1301">
        <v>6.8</v>
      </c>
    </row>
    <row r="1302" spans="1:2">
      <c r="A1302">
        <v>129</v>
      </c>
      <c r="B1302">
        <v>6.3</v>
      </c>
    </row>
    <row r="1303" spans="1:2">
      <c r="A1303">
        <v>105</v>
      </c>
      <c r="B1303">
        <v>5.9</v>
      </c>
    </row>
    <row r="1304" spans="1:2">
      <c r="A1304">
        <v>138</v>
      </c>
      <c r="B1304">
        <v>8.3000000000000007</v>
      </c>
    </row>
    <row r="1305" spans="1:2">
      <c r="A1305">
        <v>100</v>
      </c>
      <c r="B1305">
        <v>6.2</v>
      </c>
    </row>
    <row r="1306" spans="1:2">
      <c r="A1306">
        <v>90</v>
      </c>
      <c r="B1306">
        <v>6.3</v>
      </c>
    </row>
    <row r="1307" spans="1:2">
      <c r="A1307">
        <v>108</v>
      </c>
      <c r="B1307">
        <v>5.8</v>
      </c>
    </row>
    <row r="1308" spans="1:2">
      <c r="A1308">
        <v>101</v>
      </c>
      <c r="B1308">
        <v>7.5</v>
      </c>
    </row>
    <row r="1309" spans="1:2">
      <c r="A1309">
        <v>109</v>
      </c>
      <c r="B1309">
        <v>6.3</v>
      </c>
    </row>
    <row r="1310" spans="1:2">
      <c r="A1310">
        <v>132</v>
      </c>
      <c r="B1310">
        <v>6.4</v>
      </c>
    </row>
    <row r="1311" spans="1:2">
      <c r="A1311">
        <v>123</v>
      </c>
      <c r="B1311">
        <v>7.2</v>
      </c>
    </row>
    <row r="1312" spans="1:2">
      <c r="A1312">
        <v>87</v>
      </c>
      <c r="B1312">
        <v>6.3</v>
      </c>
    </row>
    <row r="1313" spans="1:2">
      <c r="A1313">
        <v>109</v>
      </c>
      <c r="B1313">
        <v>6.9</v>
      </c>
    </row>
    <row r="1314" spans="1:2">
      <c r="A1314">
        <v>109</v>
      </c>
      <c r="B1314">
        <v>6.6</v>
      </c>
    </row>
    <row r="1315" spans="1:2">
      <c r="A1315">
        <v>92</v>
      </c>
      <c r="B1315">
        <v>6</v>
      </c>
    </row>
    <row r="1316" spans="1:2">
      <c r="A1316">
        <v>125</v>
      </c>
      <c r="B1316">
        <v>7.5</v>
      </c>
    </row>
    <row r="1317" spans="1:2">
      <c r="A1317">
        <v>134</v>
      </c>
      <c r="B1317">
        <v>6.2</v>
      </c>
    </row>
    <row r="1318" spans="1:2">
      <c r="A1318">
        <v>88</v>
      </c>
      <c r="B1318">
        <v>5.4</v>
      </c>
    </row>
    <row r="1319" spans="1:2">
      <c r="A1319">
        <v>92</v>
      </c>
      <c r="B1319">
        <v>6.6</v>
      </c>
    </row>
    <row r="1320" spans="1:2">
      <c r="A1320">
        <v>91</v>
      </c>
      <c r="B1320">
        <v>5.3</v>
      </c>
    </row>
    <row r="1321" spans="1:2">
      <c r="A1321">
        <v>75</v>
      </c>
      <c r="B1321">
        <v>5.6</v>
      </c>
    </row>
    <row r="1322" spans="1:2">
      <c r="A1322">
        <v>98</v>
      </c>
      <c r="B1322">
        <v>5.9</v>
      </c>
    </row>
    <row r="1323" spans="1:2">
      <c r="A1323">
        <v>147</v>
      </c>
      <c r="B1323">
        <v>7.8</v>
      </c>
    </row>
    <row r="1324" spans="1:2">
      <c r="A1324">
        <v>100</v>
      </c>
      <c r="B1324">
        <v>6.7</v>
      </c>
    </row>
    <row r="1325" spans="1:2">
      <c r="A1325">
        <v>120</v>
      </c>
      <c r="B1325">
        <v>7.4</v>
      </c>
    </row>
    <row r="1326" spans="1:2">
      <c r="A1326">
        <v>104</v>
      </c>
      <c r="B1326">
        <v>6.2</v>
      </c>
    </row>
    <row r="1327" spans="1:2">
      <c r="A1327">
        <v>103</v>
      </c>
      <c r="B1327">
        <v>5.4</v>
      </c>
    </row>
    <row r="1328" spans="1:2">
      <c r="A1328">
        <v>109</v>
      </c>
      <c r="B1328">
        <v>6.7</v>
      </c>
    </row>
    <row r="1329" spans="1:2">
      <c r="A1329">
        <v>104</v>
      </c>
      <c r="B1329">
        <v>5.3</v>
      </c>
    </row>
    <row r="1330" spans="1:2">
      <c r="A1330">
        <v>112</v>
      </c>
      <c r="B1330">
        <v>5.9</v>
      </c>
    </row>
    <row r="1331" spans="1:2">
      <c r="A1331">
        <v>60</v>
      </c>
      <c r="B1331">
        <v>7</v>
      </c>
    </row>
    <row r="1332" spans="1:2">
      <c r="A1332">
        <v>95</v>
      </c>
      <c r="B1332">
        <v>4.8</v>
      </c>
    </row>
    <row r="1333" spans="1:2">
      <c r="A1333">
        <v>102</v>
      </c>
      <c r="B1333">
        <v>7.3</v>
      </c>
    </row>
    <row r="1334" spans="1:2">
      <c r="A1334">
        <v>102</v>
      </c>
      <c r="B1334">
        <v>3.8</v>
      </c>
    </row>
    <row r="1335" spans="1:2">
      <c r="A1335">
        <v>150</v>
      </c>
      <c r="B1335">
        <v>8.5</v>
      </c>
    </row>
    <row r="1336" spans="1:2">
      <c r="A1336">
        <v>101</v>
      </c>
      <c r="B1336">
        <v>6.8</v>
      </c>
    </row>
    <row r="1337" spans="1:2">
      <c r="A1337">
        <v>108</v>
      </c>
      <c r="B1337">
        <v>5.3</v>
      </c>
    </row>
    <row r="1338" spans="1:2">
      <c r="A1338">
        <v>98</v>
      </c>
      <c r="B1338">
        <v>7.3</v>
      </c>
    </row>
    <row r="1339" spans="1:2">
      <c r="A1339">
        <v>137</v>
      </c>
      <c r="B1339">
        <v>6.6</v>
      </c>
    </row>
    <row r="1340" spans="1:2">
      <c r="A1340">
        <v>112</v>
      </c>
      <c r="B1340">
        <v>6.2</v>
      </c>
    </row>
    <row r="1341" spans="1:2">
      <c r="A1341">
        <v>101</v>
      </c>
      <c r="B1341">
        <v>5.2</v>
      </c>
    </row>
    <row r="1342" spans="1:2">
      <c r="A1342">
        <v>103</v>
      </c>
      <c r="B1342">
        <v>6.2</v>
      </c>
    </row>
    <row r="1343" spans="1:2">
      <c r="A1343">
        <v>101</v>
      </c>
      <c r="B1343">
        <v>6.2</v>
      </c>
    </row>
    <row r="1344" spans="1:2">
      <c r="A1344">
        <v>112</v>
      </c>
      <c r="B1344">
        <v>6.6</v>
      </c>
    </row>
    <row r="1345" spans="1:2">
      <c r="A1345">
        <v>111</v>
      </c>
      <c r="B1345">
        <v>6.4</v>
      </c>
    </row>
    <row r="1346" spans="1:2">
      <c r="A1346">
        <v>102</v>
      </c>
      <c r="B1346">
        <v>6.2</v>
      </c>
    </row>
    <row r="1347" spans="1:2">
      <c r="A1347">
        <v>101</v>
      </c>
      <c r="B1347">
        <v>5.0999999999999996</v>
      </c>
    </row>
    <row r="1348" spans="1:2">
      <c r="A1348">
        <v>155</v>
      </c>
      <c r="B1348">
        <v>6.6</v>
      </c>
    </row>
    <row r="1349" spans="1:2">
      <c r="A1349">
        <v>93</v>
      </c>
      <c r="B1349">
        <v>6.1</v>
      </c>
    </row>
    <row r="1350" spans="1:2">
      <c r="A1350">
        <v>109</v>
      </c>
      <c r="B1350">
        <v>6.1</v>
      </c>
    </row>
    <row r="1351" spans="1:2">
      <c r="A1351">
        <v>140</v>
      </c>
      <c r="B1351">
        <v>6.6</v>
      </c>
    </row>
    <row r="1352" spans="1:2">
      <c r="A1352">
        <v>108</v>
      </c>
      <c r="B1352">
        <v>5.9</v>
      </c>
    </row>
    <row r="1353" spans="1:2">
      <c r="A1353">
        <v>96</v>
      </c>
      <c r="B1353">
        <v>6.3</v>
      </c>
    </row>
    <row r="1354" spans="1:2">
      <c r="A1354">
        <v>123</v>
      </c>
      <c r="B1354">
        <v>7.1</v>
      </c>
    </row>
    <row r="1355" spans="1:2">
      <c r="A1355">
        <v>106</v>
      </c>
      <c r="B1355">
        <v>5</v>
      </c>
    </row>
    <row r="1356" spans="1:2">
      <c r="A1356">
        <v>76</v>
      </c>
      <c r="B1356">
        <v>5.6</v>
      </c>
    </row>
    <row r="1357" spans="1:2">
      <c r="A1357">
        <v>107</v>
      </c>
      <c r="B1357">
        <v>7.4</v>
      </c>
    </row>
    <row r="1358" spans="1:2">
      <c r="A1358">
        <v>82</v>
      </c>
      <c r="B1358">
        <v>4.5</v>
      </c>
    </row>
    <row r="1359" spans="1:2">
      <c r="A1359">
        <v>109</v>
      </c>
      <c r="B1359">
        <v>6.2</v>
      </c>
    </row>
    <row r="1360" spans="1:2">
      <c r="A1360">
        <v>99</v>
      </c>
      <c r="B1360">
        <v>5</v>
      </c>
    </row>
    <row r="1361" spans="1:2">
      <c r="A1361">
        <v>91</v>
      </c>
      <c r="B1361">
        <v>6.5</v>
      </c>
    </row>
    <row r="1362" spans="1:2">
      <c r="A1362">
        <v>87</v>
      </c>
      <c r="B1362">
        <v>5.0999999999999996</v>
      </c>
    </row>
    <row r="1363" spans="1:2">
      <c r="A1363">
        <v>125</v>
      </c>
      <c r="B1363">
        <v>6.5</v>
      </c>
    </row>
    <row r="1364" spans="1:2">
      <c r="A1364">
        <v>118</v>
      </c>
      <c r="B1364">
        <v>6.2</v>
      </c>
    </row>
    <row r="1365" spans="1:2">
      <c r="A1365">
        <v>98</v>
      </c>
      <c r="B1365">
        <v>6.3</v>
      </c>
    </row>
    <row r="1366" spans="1:2">
      <c r="A1366">
        <v>92</v>
      </c>
      <c r="B1366">
        <v>3.8</v>
      </c>
    </row>
    <row r="1367" spans="1:2">
      <c r="A1367">
        <v>93</v>
      </c>
      <c r="B1367">
        <v>5.2</v>
      </c>
    </row>
    <row r="1368" spans="1:2">
      <c r="A1368">
        <v>116</v>
      </c>
      <c r="B1368">
        <v>6</v>
      </c>
    </row>
    <row r="1369" spans="1:2">
      <c r="A1369">
        <v>92</v>
      </c>
      <c r="B1369">
        <v>6.2</v>
      </c>
    </row>
    <row r="1370" spans="1:2">
      <c r="A1370">
        <v>115</v>
      </c>
      <c r="B1370">
        <v>5.7</v>
      </c>
    </row>
    <row r="1371" spans="1:2">
      <c r="A1371">
        <v>120</v>
      </c>
      <c r="B1371">
        <v>6.7</v>
      </c>
    </row>
    <row r="1372" spans="1:2">
      <c r="A1372">
        <v>111</v>
      </c>
      <c r="B1372">
        <v>6.8</v>
      </c>
    </row>
    <row r="1373" spans="1:2">
      <c r="A1373">
        <v>94</v>
      </c>
      <c r="B1373">
        <v>6</v>
      </c>
    </row>
    <row r="1374" spans="1:2">
      <c r="A1374">
        <v>100</v>
      </c>
      <c r="B1374">
        <v>7.3</v>
      </c>
    </row>
    <row r="1375" spans="1:2">
      <c r="A1375">
        <v>101</v>
      </c>
      <c r="B1375">
        <v>5.5</v>
      </c>
    </row>
    <row r="1376" spans="1:2">
      <c r="A1376">
        <v>139</v>
      </c>
      <c r="B1376">
        <v>6.7</v>
      </c>
    </row>
    <row r="1377" spans="1:2">
      <c r="A1377">
        <v>91</v>
      </c>
      <c r="B1377">
        <v>4.8</v>
      </c>
    </row>
    <row r="1378" spans="1:2">
      <c r="A1378">
        <v>109</v>
      </c>
      <c r="B1378">
        <v>5.7</v>
      </c>
    </row>
    <row r="1379" spans="1:2">
      <c r="A1379">
        <v>102</v>
      </c>
      <c r="B1379">
        <v>5.0999999999999996</v>
      </c>
    </row>
    <row r="1380" spans="1:2">
      <c r="A1380">
        <v>103</v>
      </c>
      <c r="B1380">
        <v>6</v>
      </c>
    </row>
    <row r="1381" spans="1:2">
      <c r="A1381">
        <v>83</v>
      </c>
      <c r="B1381">
        <v>4.2</v>
      </c>
    </row>
    <row r="1382" spans="1:2">
      <c r="A1382">
        <v>123</v>
      </c>
      <c r="B1382">
        <v>7.4</v>
      </c>
    </row>
    <row r="1383" spans="1:2">
      <c r="A1383">
        <v>101</v>
      </c>
      <c r="B1383">
        <v>4.5999999999999996</v>
      </c>
    </row>
    <row r="1384" spans="1:2">
      <c r="A1384">
        <v>117</v>
      </c>
      <c r="B1384">
        <v>6.9</v>
      </c>
    </row>
    <row r="1385" spans="1:2">
      <c r="A1385">
        <v>60</v>
      </c>
      <c r="B1385">
        <v>8.6</v>
      </c>
    </row>
    <row r="1386" spans="1:2">
      <c r="A1386">
        <v>114</v>
      </c>
      <c r="B1386">
        <v>6.9</v>
      </c>
    </row>
    <row r="1387" spans="1:2">
      <c r="A1387">
        <v>121</v>
      </c>
      <c r="B1387">
        <v>6.4</v>
      </c>
    </row>
    <row r="1388" spans="1:2">
      <c r="A1388">
        <v>114</v>
      </c>
      <c r="B1388">
        <v>6.3</v>
      </c>
    </row>
    <row r="1389" spans="1:2">
      <c r="A1389">
        <v>135</v>
      </c>
      <c r="B1389">
        <v>7.1</v>
      </c>
    </row>
    <row r="1390" spans="1:2">
      <c r="A1390">
        <v>148</v>
      </c>
      <c r="B1390">
        <v>6.8</v>
      </c>
    </row>
    <row r="1391" spans="1:2">
      <c r="A1391">
        <v>148</v>
      </c>
      <c r="B1391">
        <v>7.5</v>
      </c>
    </row>
    <row r="1392" spans="1:2">
      <c r="A1392">
        <v>93</v>
      </c>
      <c r="B1392">
        <v>5.7</v>
      </c>
    </row>
    <row r="1393" spans="1:2">
      <c r="A1393">
        <v>113</v>
      </c>
      <c r="B1393">
        <v>6.8</v>
      </c>
    </row>
    <row r="1394" spans="1:2">
      <c r="A1394">
        <v>91</v>
      </c>
      <c r="B1394">
        <v>5.4</v>
      </c>
    </row>
    <row r="1395" spans="1:2">
      <c r="A1395">
        <v>139</v>
      </c>
      <c r="B1395">
        <v>7.2</v>
      </c>
    </row>
    <row r="1396" spans="1:2">
      <c r="A1396">
        <v>96</v>
      </c>
      <c r="B1396">
        <v>7.3</v>
      </c>
    </row>
    <row r="1397" spans="1:2">
      <c r="A1397">
        <v>102</v>
      </c>
      <c r="B1397">
        <v>5.2</v>
      </c>
    </row>
    <row r="1398" spans="1:2">
      <c r="A1398">
        <v>96</v>
      </c>
      <c r="B1398">
        <v>5.5</v>
      </c>
    </row>
    <row r="1399" spans="1:2">
      <c r="A1399">
        <v>101</v>
      </c>
      <c r="B1399">
        <v>7.7</v>
      </c>
    </row>
    <row r="1400" spans="1:2">
      <c r="A1400">
        <v>128</v>
      </c>
      <c r="B1400">
        <v>7.1</v>
      </c>
    </row>
    <row r="1401" spans="1:2">
      <c r="A1401">
        <v>109</v>
      </c>
      <c r="B1401">
        <v>5.3</v>
      </c>
    </row>
    <row r="1402" spans="1:2">
      <c r="A1402">
        <v>114</v>
      </c>
      <c r="B1402">
        <v>5.6</v>
      </c>
    </row>
    <row r="1403" spans="1:2">
      <c r="A1403">
        <v>105</v>
      </c>
      <c r="B1403">
        <v>5.7</v>
      </c>
    </row>
    <row r="1404" spans="1:2">
      <c r="A1404">
        <v>141</v>
      </c>
      <c r="B1404">
        <v>7.1</v>
      </c>
    </row>
    <row r="1405" spans="1:2">
      <c r="A1405">
        <v>138</v>
      </c>
      <c r="B1405">
        <v>7.6</v>
      </c>
    </row>
    <row r="1406" spans="1:2">
      <c r="A1406">
        <v>101</v>
      </c>
      <c r="B1406">
        <v>5.5</v>
      </c>
    </row>
    <row r="1407" spans="1:2">
      <c r="A1407">
        <v>99</v>
      </c>
      <c r="B1407">
        <v>5.0999999999999996</v>
      </c>
    </row>
    <row r="1408" spans="1:2">
      <c r="A1408">
        <v>85</v>
      </c>
      <c r="B1408">
        <v>6.3</v>
      </c>
    </row>
    <row r="1409" spans="1:2">
      <c r="A1409">
        <v>89</v>
      </c>
      <c r="B1409">
        <v>4.9000000000000004</v>
      </c>
    </row>
    <row r="1410" spans="1:2">
      <c r="A1410">
        <v>99</v>
      </c>
      <c r="B1410">
        <v>6.5</v>
      </c>
    </row>
    <row r="1411" spans="1:2">
      <c r="A1411">
        <v>105</v>
      </c>
      <c r="B1411">
        <v>5.6</v>
      </c>
    </row>
    <row r="1412" spans="1:2">
      <c r="A1412">
        <v>97</v>
      </c>
      <c r="B1412">
        <v>5.3</v>
      </c>
    </row>
    <row r="1413" spans="1:2">
      <c r="A1413">
        <v>140</v>
      </c>
      <c r="B1413">
        <v>6.5</v>
      </c>
    </row>
    <row r="1414" spans="1:2">
      <c r="A1414">
        <v>118</v>
      </c>
      <c r="B1414">
        <v>6.8</v>
      </c>
    </row>
    <row r="1415" spans="1:2">
      <c r="A1415">
        <v>94</v>
      </c>
      <c r="B1415">
        <v>6.5</v>
      </c>
    </row>
    <row r="1416" spans="1:2">
      <c r="A1416">
        <v>124</v>
      </c>
      <c r="B1416">
        <v>6</v>
      </c>
    </row>
    <row r="1417" spans="1:2">
      <c r="A1417">
        <v>134</v>
      </c>
      <c r="B1417">
        <v>8.4</v>
      </c>
    </row>
    <row r="1418" spans="1:2">
      <c r="A1418">
        <v>113</v>
      </c>
      <c r="B1418">
        <v>6</v>
      </c>
    </row>
    <row r="1419" spans="1:2">
      <c r="A1419">
        <v>124</v>
      </c>
      <c r="B1419">
        <v>7.6</v>
      </c>
    </row>
    <row r="1420" spans="1:2">
      <c r="A1420">
        <v>98</v>
      </c>
      <c r="B1420">
        <v>5.6</v>
      </c>
    </row>
    <row r="1421" spans="1:2">
      <c r="A1421">
        <v>97</v>
      </c>
      <c r="B1421">
        <v>6.9</v>
      </c>
    </row>
    <row r="1422" spans="1:2">
      <c r="A1422">
        <v>123</v>
      </c>
      <c r="B1422">
        <v>6.4</v>
      </c>
    </row>
    <row r="1423" spans="1:2">
      <c r="A1423">
        <v>99</v>
      </c>
      <c r="B1423">
        <v>5.0999999999999996</v>
      </c>
    </row>
    <row r="1424" spans="1:2">
      <c r="A1424">
        <v>101</v>
      </c>
      <c r="B1424">
        <v>7</v>
      </c>
    </row>
    <row r="1425" spans="1:2">
      <c r="A1425">
        <v>92</v>
      </c>
      <c r="B1425">
        <v>5.7</v>
      </c>
    </row>
    <row r="1426" spans="1:2">
      <c r="A1426">
        <v>131</v>
      </c>
      <c r="B1426">
        <v>6.8</v>
      </c>
    </row>
    <row r="1427" spans="1:2">
      <c r="A1427">
        <v>107</v>
      </c>
      <c r="B1427">
        <v>6.7</v>
      </c>
    </row>
    <row r="1428" spans="1:2">
      <c r="A1428">
        <v>103</v>
      </c>
      <c r="B1428">
        <v>6.2</v>
      </c>
    </row>
    <row r="1429" spans="1:2">
      <c r="A1429">
        <v>129</v>
      </c>
      <c r="B1429">
        <v>7.2</v>
      </c>
    </row>
    <row r="1430" spans="1:2">
      <c r="A1430">
        <v>107</v>
      </c>
      <c r="B1430">
        <v>6.2</v>
      </c>
    </row>
    <row r="1431" spans="1:2">
      <c r="A1431">
        <v>89</v>
      </c>
      <c r="B1431">
        <v>5.6</v>
      </c>
    </row>
    <row r="1432" spans="1:2">
      <c r="A1432">
        <v>113</v>
      </c>
      <c r="B1432">
        <v>4.4000000000000004</v>
      </c>
    </row>
    <row r="1433" spans="1:2">
      <c r="A1433">
        <v>93</v>
      </c>
      <c r="B1433">
        <v>7.5</v>
      </c>
    </row>
    <row r="1434" spans="1:2">
      <c r="A1434">
        <v>120</v>
      </c>
      <c r="B1434">
        <v>7.1</v>
      </c>
    </row>
    <row r="1435" spans="1:2">
      <c r="A1435">
        <v>98</v>
      </c>
      <c r="B1435">
        <v>6.4</v>
      </c>
    </row>
    <row r="1436" spans="1:2">
      <c r="A1436">
        <v>105</v>
      </c>
      <c r="B1436">
        <v>7.1</v>
      </c>
    </row>
    <row r="1437" spans="1:2">
      <c r="A1437">
        <v>142</v>
      </c>
      <c r="B1437">
        <v>5.9</v>
      </c>
    </row>
    <row r="1438" spans="1:2">
      <c r="A1438">
        <v>98</v>
      </c>
      <c r="B1438">
        <v>6.9</v>
      </c>
    </row>
    <row r="1439" spans="1:2">
      <c r="A1439">
        <v>96</v>
      </c>
      <c r="B1439">
        <v>7.5</v>
      </c>
    </row>
    <row r="1440" spans="1:2">
      <c r="A1440">
        <v>87</v>
      </c>
      <c r="B1440">
        <v>6.3</v>
      </c>
    </row>
    <row r="1441" spans="1:2">
      <c r="A1441">
        <v>107</v>
      </c>
      <c r="B1441">
        <v>6.4</v>
      </c>
    </row>
    <row r="1442" spans="1:2">
      <c r="A1442">
        <v>90</v>
      </c>
      <c r="B1442">
        <v>5.9</v>
      </c>
    </row>
    <row r="1443" spans="1:2">
      <c r="A1443">
        <v>121</v>
      </c>
      <c r="B1443">
        <v>6.8</v>
      </c>
    </row>
    <row r="1444" spans="1:2">
      <c r="A1444">
        <v>119</v>
      </c>
      <c r="B1444">
        <v>6.3</v>
      </c>
    </row>
    <row r="1445" spans="1:2">
      <c r="A1445">
        <v>107</v>
      </c>
      <c r="B1445">
        <v>3.6</v>
      </c>
    </row>
    <row r="1446" spans="1:2">
      <c r="A1446">
        <v>110</v>
      </c>
      <c r="B1446">
        <v>5.3</v>
      </c>
    </row>
    <row r="1447" spans="1:2">
      <c r="A1447">
        <v>100</v>
      </c>
      <c r="B1447">
        <v>5.9</v>
      </c>
    </row>
    <row r="1448" spans="1:2">
      <c r="A1448">
        <v>75</v>
      </c>
      <c r="B1448">
        <v>6.9</v>
      </c>
    </row>
    <row r="1449" spans="1:2">
      <c r="A1449">
        <v>132</v>
      </c>
      <c r="B1449">
        <v>6.9</v>
      </c>
    </row>
    <row r="1450" spans="1:2">
      <c r="A1450">
        <v>105</v>
      </c>
      <c r="B1450">
        <v>6.1</v>
      </c>
    </row>
    <row r="1451" spans="1:2">
      <c r="A1451">
        <v>93</v>
      </c>
      <c r="B1451">
        <v>5.7</v>
      </c>
    </row>
    <row r="1452" spans="1:2">
      <c r="A1452">
        <v>102</v>
      </c>
      <c r="B1452">
        <v>6.3</v>
      </c>
    </row>
    <row r="1453" spans="1:2">
      <c r="A1453">
        <v>143</v>
      </c>
      <c r="B1453">
        <v>7.3</v>
      </c>
    </row>
    <row r="1454" spans="1:2">
      <c r="A1454">
        <v>113</v>
      </c>
      <c r="B1454">
        <v>6.3</v>
      </c>
    </row>
    <row r="1455" spans="1:2">
      <c r="A1455">
        <v>138</v>
      </c>
      <c r="B1455">
        <v>7.3</v>
      </c>
    </row>
    <row r="1456" spans="1:2">
      <c r="A1456">
        <v>126</v>
      </c>
      <c r="B1456">
        <v>6.3</v>
      </c>
    </row>
    <row r="1457" spans="1:2">
      <c r="A1457">
        <v>99</v>
      </c>
      <c r="B1457">
        <v>8.1</v>
      </c>
    </row>
    <row r="1458" spans="1:2">
      <c r="A1458">
        <v>101</v>
      </c>
      <c r="B1458">
        <v>6.9</v>
      </c>
    </row>
    <row r="1459" spans="1:2">
      <c r="A1459">
        <v>103</v>
      </c>
      <c r="B1459">
        <v>6.3</v>
      </c>
    </row>
    <row r="1460" spans="1:2">
      <c r="A1460">
        <v>118</v>
      </c>
      <c r="B1460">
        <v>7.3</v>
      </c>
    </row>
    <row r="1461" spans="1:2">
      <c r="A1461">
        <v>99</v>
      </c>
      <c r="B1461">
        <v>6.1</v>
      </c>
    </row>
    <row r="1462" spans="1:2">
      <c r="A1462">
        <v>105</v>
      </c>
      <c r="B1462">
        <v>6.9</v>
      </c>
    </row>
    <row r="1463" spans="1:2">
      <c r="A1463">
        <v>113</v>
      </c>
      <c r="B1463">
        <v>7.2</v>
      </c>
    </row>
    <row r="1464" spans="1:2">
      <c r="A1464">
        <v>93</v>
      </c>
      <c r="B1464">
        <v>6.4</v>
      </c>
    </row>
    <row r="1465" spans="1:2">
      <c r="A1465">
        <v>108</v>
      </c>
      <c r="B1465">
        <v>6.4</v>
      </c>
    </row>
    <row r="1466" spans="1:2">
      <c r="A1466">
        <v>74</v>
      </c>
      <c r="B1466">
        <v>8.3000000000000007</v>
      </c>
    </row>
    <row r="1467" spans="1:2">
      <c r="A1467">
        <v>116</v>
      </c>
      <c r="B1467">
        <v>7.2</v>
      </c>
    </row>
    <row r="1468" spans="1:2">
      <c r="A1468">
        <v>104</v>
      </c>
      <c r="B1468">
        <v>6.8</v>
      </c>
    </row>
    <row r="1469" spans="1:2">
      <c r="A1469">
        <v>106</v>
      </c>
      <c r="B1469">
        <v>6.5</v>
      </c>
    </row>
    <row r="1470" spans="1:2">
      <c r="A1470">
        <v>120</v>
      </c>
      <c r="B1470">
        <v>7.8</v>
      </c>
    </row>
    <row r="1471" spans="1:2">
      <c r="A1471">
        <v>135</v>
      </c>
      <c r="B1471">
        <v>7.6</v>
      </c>
    </row>
    <row r="1472" spans="1:2">
      <c r="A1472">
        <v>132</v>
      </c>
      <c r="B1472">
        <v>7.2</v>
      </c>
    </row>
    <row r="1473" spans="1:2">
      <c r="A1473">
        <v>92</v>
      </c>
      <c r="B1473">
        <v>6.7</v>
      </c>
    </row>
    <row r="1474" spans="1:2">
      <c r="A1474">
        <v>99</v>
      </c>
      <c r="B1474">
        <v>6.8</v>
      </c>
    </row>
    <row r="1475" spans="1:2">
      <c r="A1475">
        <v>90</v>
      </c>
      <c r="B1475">
        <v>6.3</v>
      </c>
    </row>
    <row r="1476" spans="1:2">
      <c r="A1476">
        <v>111</v>
      </c>
      <c r="B1476">
        <v>6.2</v>
      </c>
    </row>
    <row r="1477" spans="1:2">
      <c r="A1477">
        <v>103</v>
      </c>
      <c r="B1477">
        <v>6.2</v>
      </c>
    </row>
    <row r="1478" spans="1:2">
      <c r="A1478">
        <v>127</v>
      </c>
      <c r="B1478">
        <v>8.6</v>
      </c>
    </row>
    <row r="1479" spans="1:2">
      <c r="A1479">
        <v>112</v>
      </c>
      <c r="B1479">
        <v>8</v>
      </c>
    </row>
    <row r="1480" spans="1:2">
      <c r="A1480">
        <v>87</v>
      </c>
      <c r="B1480">
        <v>7</v>
      </c>
    </row>
    <row r="1481" spans="1:2">
      <c r="A1481">
        <v>138</v>
      </c>
      <c r="B1481">
        <v>8</v>
      </c>
    </row>
    <row r="1482" spans="1:2">
      <c r="A1482">
        <v>132</v>
      </c>
      <c r="B1482">
        <v>8.1</v>
      </c>
    </row>
    <row r="1483" spans="1:2">
      <c r="A1483">
        <v>103</v>
      </c>
      <c r="B1483">
        <v>6.7</v>
      </c>
    </row>
    <row r="1484" spans="1:2">
      <c r="A1484">
        <v>123</v>
      </c>
      <c r="B1484">
        <v>7.9</v>
      </c>
    </row>
    <row r="1485" spans="1:2">
      <c r="A1485">
        <v>111</v>
      </c>
      <c r="B1485">
        <v>6.1</v>
      </c>
    </row>
    <row r="1486" spans="1:2">
      <c r="A1486">
        <v>102</v>
      </c>
      <c r="B1486">
        <v>4.2</v>
      </c>
    </row>
    <row r="1487" spans="1:2">
      <c r="A1487">
        <v>78</v>
      </c>
      <c r="B1487">
        <v>6.1</v>
      </c>
    </row>
    <row r="1488" spans="1:2">
      <c r="A1488">
        <v>132</v>
      </c>
      <c r="B1488">
        <v>6.6</v>
      </c>
    </row>
    <row r="1489" spans="1:2">
      <c r="A1489">
        <v>133</v>
      </c>
      <c r="B1489">
        <v>7.5</v>
      </c>
    </row>
    <row r="1490" spans="1:2">
      <c r="A1490">
        <v>108</v>
      </c>
      <c r="B1490">
        <v>7.4</v>
      </c>
    </row>
    <row r="1491" spans="1:2">
      <c r="A1491">
        <v>125</v>
      </c>
      <c r="B1491">
        <v>7.2</v>
      </c>
    </row>
    <row r="1492" spans="1:2">
      <c r="A1492">
        <v>98</v>
      </c>
      <c r="B1492">
        <v>6.9</v>
      </c>
    </row>
    <row r="1493" spans="1:2">
      <c r="A1493">
        <v>119</v>
      </c>
      <c r="B1493">
        <v>7.4</v>
      </c>
    </row>
    <row r="1494" spans="1:2">
      <c r="A1494">
        <v>87</v>
      </c>
      <c r="B1494">
        <v>5.4</v>
      </c>
    </row>
    <row r="1495" spans="1:2">
      <c r="A1495">
        <v>91</v>
      </c>
      <c r="B1495">
        <v>6.8</v>
      </c>
    </row>
    <row r="1496" spans="1:2">
      <c r="A1496">
        <v>100</v>
      </c>
      <c r="B1496">
        <v>6.3</v>
      </c>
    </row>
    <row r="1497" spans="1:2">
      <c r="A1497">
        <v>118</v>
      </c>
      <c r="B1497">
        <v>7.2</v>
      </c>
    </row>
    <row r="1498" spans="1:2">
      <c r="A1498">
        <v>109</v>
      </c>
      <c r="B1498">
        <v>6.9</v>
      </c>
    </row>
    <row r="1499" spans="1:2">
      <c r="A1499">
        <v>99</v>
      </c>
      <c r="B1499">
        <v>6</v>
      </c>
    </row>
    <row r="1500" spans="1:2">
      <c r="A1500">
        <v>114</v>
      </c>
      <c r="B1500">
        <v>5.9</v>
      </c>
    </row>
    <row r="1501" spans="1:2">
      <c r="A1501">
        <v>89</v>
      </c>
      <c r="B1501">
        <v>5.4</v>
      </c>
    </row>
    <row r="1502" spans="1:2">
      <c r="A1502">
        <v>95</v>
      </c>
      <c r="B1502">
        <v>5.9</v>
      </c>
    </row>
    <row r="1503" spans="1:2">
      <c r="A1503">
        <v>98</v>
      </c>
      <c r="B1503">
        <v>6.1</v>
      </c>
    </row>
    <row r="1504" spans="1:2">
      <c r="A1504">
        <v>94</v>
      </c>
      <c r="B1504">
        <v>7.7</v>
      </c>
    </row>
    <row r="1505" spans="1:2">
      <c r="A1505">
        <v>85</v>
      </c>
      <c r="B1505">
        <v>5.8</v>
      </c>
    </row>
    <row r="1506" spans="1:2">
      <c r="A1506">
        <v>124</v>
      </c>
      <c r="B1506">
        <v>7.6</v>
      </c>
    </row>
    <row r="1507" spans="1:2">
      <c r="A1507">
        <v>131</v>
      </c>
      <c r="B1507">
        <v>6.1</v>
      </c>
    </row>
    <row r="1508" spans="1:2">
      <c r="A1508">
        <v>107</v>
      </c>
      <c r="B1508">
        <v>5.4</v>
      </c>
    </row>
    <row r="1509" spans="1:2">
      <c r="A1509">
        <v>99</v>
      </c>
      <c r="B1509">
        <v>5.0999999999999996</v>
      </c>
    </row>
    <row r="1510" spans="1:2">
      <c r="A1510">
        <v>83</v>
      </c>
      <c r="B1510">
        <v>6.4</v>
      </c>
    </row>
    <row r="1511" spans="1:2">
      <c r="A1511">
        <v>131</v>
      </c>
      <c r="B1511">
        <v>6.3</v>
      </c>
    </row>
    <row r="1512" spans="1:2">
      <c r="A1512">
        <v>85</v>
      </c>
      <c r="B1512">
        <v>7.5</v>
      </c>
    </row>
    <row r="1513" spans="1:2">
      <c r="A1513">
        <v>126</v>
      </c>
      <c r="B1513">
        <v>7.1</v>
      </c>
    </row>
    <row r="1514" spans="1:2">
      <c r="A1514">
        <v>102</v>
      </c>
      <c r="B1514">
        <v>5.2</v>
      </c>
    </row>
    <row r="1515" spans="1:2">
      <c r="A1515">
        <v>123</v>
      </c>
      <c r="B1515">
        <v>7.8</v>
      </c>
    </row>
    <row r="1516" spans="1:2">
      <c r="A1516">
        <v>105</v>
      </c>
      <c r="B1516">
        <v>6.5</v>
      </c>
    </row>
    <row r="1517" spans="1:2">
      <c r="A1517">
        <v>125</v>
      </c>
      <c r="B1517">
        <v>6.6</v>
      </c>
    </row>
    <row r="1518" spans="1:2">
      <c r="A1518">
        <v>92</v>
      </c>
      <c r="B1518">
        <v>5.0999999999999996</v>
      </c>
    </row>
    <row r="1519" spans="1:2">
      <c r="A1519">
        <v>77</v>
      </c>
      <c r="B1519">
        <v>7.4</v>
      </c>
    </row>
    <row r="1520" spans="1:2">
      <c r="A1520">
        <v>118</v>
      </c>
      <c r="B1520">
        <v>7.2</v>
      </c>
    </row>
    <row r="1521" spans="1:2">
      <c r="A1521">
        <v>121</v>
      </c>
      <c r="B1521">
        <v>7.6</v>
      </c>
    </row>
    <row r="1522" spans="1:2">
      <c r="A1522">
        <v>124</v>
      </c>
      <c r="B1522">
        <v>7.5</v>
      </c>
    </row>
    <row r="1523" spans="1:2">
      <c r="A1523">
        <v>99</v>
      </c>
      <c r="B1523">
        <v>6.6</v>
      </c>
    </row>
    <row r="1524" spans="1:2">
      <c r="A1524">
        <v>112</v>
      </c>
      <c r="B1524">
        <v>7.2</v>
      </c>
    </row>
    <row r="1525" spans="1:2">
      <c r="A1525">
        <v>111</v>
      </c>
      <c r="B1525">
        <v>7.6</v>
      </c>
    </row>
    <row r="1526" spans="1:2">
      <c r="A1526">
        <v>107</v>
      </c>
      <c r="B1526">
        <v>6.2</v>
      </c>
    </row>
    <row r="1527" spans="1:2">
      <c r="A1527">
        <v>104</v>
      </c>
      <c r="B1527">
        <v>5.6</v>
      </c>
    </row>
    <row r="1528" spans="1:2">
      <c r="A1528">
        <v>113</v>
      </c>
      <c r="B1528">
        <v>7.6</v>
      </c>
    </row>
    <row r="1529" spans="1:2">
      <c r="A1529">
        <v>113</v>
      </c>
      <c r="B1529">
        <v>6.6</v>
      </c>
    </row>
    <row r="1530" spans="1:2">
      <c r="A1530">
        <v>95</v>
      </c>
      <c r="B1530">
        <v>7</v>
      </c>
    </row>
    <row r="1531" spans="1:2">
      <c r="A1531">
        <v>86</v>
      </c>
      <c r="B1531">
        <v>2.7</v>
      </c>
    </row>
    <row r="1532" spans="1:2">
      <c r="A1532">
        <v>126</v>
      </c>
      <c r="B1532">
        <v>7.6</v>
      </c>
    </row>
    <row r="1533" spans="1:2">
      <c r="A1533">
        <v>101</v>
      </c>
      <c r="B1533">
        <v>6.6</v>
      </c>
    </row>
    <row r="1534" spans="1:2">
      <c r="A1534">
        <v>102</v>
      </c>
      <c r="B1534">
        <v>6.9</v>
      </c>
    </row>
    <row r="1535" spans="1:2">
      <c r="A1535">
        <v>111</v>
      </c>
      <c r="B1535">
        <v>6.8</v>
      </c>
    </row>
    <row r="1536" spans="1:2">
      <c r="A1536">
        <v>60</v>
      </c>
      <c r="B1536">
        <v>7.5</v>
      </c>
    </row>
    <row r="1537" spans="1:2">
      <c r="A1537">
        <v>95</v>
      </c>
      <c r="B1537">
        <v>3.7</v>
      </c>
    </row>
    <row r="1538" spans="1:2">
      <c r="A1538">
        <v>98</v>
      </c>
      <c r="B1538">
        <v>6.1</v>
      </c>
    </row>
    <row r="1539" spans="1:2">
      <c r="A1539">
        <v>100</v>
      </c>
      <c r="B1539">
        <v>5.9</v>
      </c>
    </row>
    <row r="1540" spans="1:2">
      <c r="A1540">
        <v>118</v>
      </c>
      <c r="B1540">
        <v>6.7</v>
      </c>
    </row>
    <row r="1541" spans="1:2">
      <c r="A1541">
        <v>125</v>
      </c>
      <c r="B1541">
        <v>6.9</v>
      </c>
    </row>
    <row r="1542" spans="1:2">
      <c r="A1542">
        <v>94</v>
      </c>
      <c r="B1542">
        <v>5.5</v>
      </c>
    </row>
    <row r="1543" spans="1:2">
      <c r="A1543">
        <v>79</v>
      </c>
      <c r="B1543">
        <v>7.1</v>
      </c>
    </row>
    <row r="1544" spans="1:2">
      <c r="A1544">
        <v>106</v>
      </c>
      <c r="B1544">
        <v>7.1</v>
      </c>
    </row>
    <row r="1545" spans="1:2">
      <c r="A1545">
        <v>111</v>
      </c>
      <c r="B1545">
        <v>5.9</v>
      </c>
    </row>
    <row r="1546" spans="1:2">
      <c r="A1546">
        <v>63</v>
      </c>
      <c r="B1546">
        <v>7.3</v>
      </c>
    </row>
    <row r="1547" spans="1:2">
      <c r="A1547">
        <v>85</v>
      </c>
      <c r="B1547">
        <v>3.4</v>
      </c>
    </row>
    <row r="1548" spans="1:2">
      <c r="A1548">
        <v>108</v>
      </c>
      <c r="B1548">
        <v>6.8</v>
      </c>
    </row>
    <row r="1549" spans="1:2">
      <c r="A1549">
        <v>139</v>
      </c>
      <c r="B1549">
        <v>6.9</v>
      </c>
    </row>
    <row r="1550" spans="1:2">
      <c r="A1550">
        <v>127</v>
      </c>
      <c r="B1550">
        <v>7</v>
      </c>
    </row>
    <row r="1551" spans="1:2">
      <c r="A1551">
        <v>106</v>
      </c>
      <c r="B1551">
        <v>5.5</v>
      </c>
    </row>
    <row r="1552" spans="1:2">
      <c r="A1552">
        <v>95</v>
      </c>
      <c r="B1552">
        <v>5.0999999999999996</v>
      </c>
    </row>
    <row r="1553" spans="1:2">
      <c r="A1553">
        <v>118</v>
      </c>
      <c r="B1553">
        <v>6.2</v>
      </c>
    </row>
    <row r="1554" spans="1:2">
      <c r="A1554">
        <v>108</v>
      </c>
      <c r="B1554">
        <v>5.9</v>
      </c>
    </row>
    <row r="1555" spans="1:2">
      <c r="A1555">
        <v>105</v>
      </c>
      <c r="B1555">
        <v>5.2</v>
      </c>
    </row>
    <row r="1556" spans="1:2">
      <c r="A1556">
        <v>131</v>
      </c>
      <c r="B1556">
        <v>6.2</v>
      </c>
    </row>
    <row r="1557" spans="1:2">
      <c r="A1557">
        <v>104</v>
      </c>
      <c r="B1557">
        <v>5.5</v>
      </c>
    </row>
    <row r="1558" spans="1:2">
      <c r="A1558">
        <v>133</v>
      </c>
      <c r="B1558">
        <v>7.4</v>
      </c>
    </row>
    <row r="1559" spans="1:2">
      <c r="A1559">
        <v>94</v>
      </c>
      <c r="B1559">
        <v>4.4000000000000004</v>
      </c>
    </row>
    <row r="1560" spans="1:2">
      <c r="A1560">
        <v>109</v>
      </c>
      <c r="B1560">
        <v>6.3</v>
      </c>
    </row>
    <row r="1561" spans="1:2">
      <c r="A1561">
        <v>96</v>
      </c>
      <c r="B1561">
        <v>6.1</v>
      </c>
    </row>
    <row r="1562" spans="1:2">
      <c r="A1562">
        <v>105</v>
      </c>
      <c r="B1562">
        <v>5.3</v>
      </c>
    </row>
    <row r="1563" spans="1:2">
      <c r="A1563">
        <v>99</v>
      </c>
      <c r="B1563">
        <v>5.4</v>
      </c>
    </row>
    <row r="1564" spans="1:2">
      <c r="A1564">
        <v>112</v>
      </c>
      <c r="B1564">
        <v>6.7</v>
      </c>
    </row>
    <row r="1565" spans="1:2">
      <c r="A1565">
        <v>108</v>
      </c>
      <c r="B1565">
        <v>5.9</v>
      </c>
    </row>
    <row r="1566" spans="1:2">
      <c r="A1566">
        <v>126</v>
      </c>
      <c r="B1566">
        <v>7.3</v>
      </c>
    </row>
    <row r="1567" spans="1:2">
      <c r="A1567">
        <v>98</v>
      </c>
      <c r="B1567">
        <v>5.5</v>
      </c>
    </row>
    <row r="1568" spans="1:2">
      <c r="A1568">
        <v>104</v>
      </c>
      <c r="B1568">
        <v>5.8</v>
      </c>
    </row>
    <row r="1569" spans="1:2">
      <c r="A1569">
        <v>110</v>
      </c>
      <c r="B1569">
        <v>4.5999999999999996</v>
      </c>
    </row>
    <row r="1570" spans="1:2">
      <c r="A1570">
        <v>130</v>
      </c>
      <c r="B1570">
        <v>6.7</v>
      </c>
    </row>
    <row r="1571" spans="1:2">
      <c r="A1571">
        <v>93</v>
      </c>
      <c r="B1571">
        <v>5.0999999999999996</v>
      </c>
    </row>
    <row r="1572" spans="1:2">
      <c r="A1572">
        <v>96</v>
      </c>
      <c r="B1572">
        <v>5.6</v>
      </c>
    </row>
    <row r="1573" spans="1:2">
      <c r="A1573">
        <v>114</v>
      </c>
      <c r="B1573">
        <v>7</v>
      </c>
    </row>
    <row r="1574" spans="1:2">
      <c r="A1574">
        <v>106</v>
      </c>
      <c r="B1574">
        <v>6.4</v>
      </c>
    </row>
    <row r="1575" spans="1:2">
      <c r="A1575">
        <v>150</v>
      </c>
      <c r="B1575">
        <v>6.7</v>
      </c>
    </row>
    <row r="1576" spans="1:2">
      <c r="A1576">
        <v>100</v>
      </c>
      <c r="B1576">
        <v>4.0999999999999996</v>
      </c>
    </row>
    <row r="1577" spans="1:2">
      <c r="A1577">
        <v>100</v>
      </c>
      <c r="B1577">
        <v>5.5</v>
      </c>
    </row>
    <row r="1578" spans="1:2">
      <c r="A1578">
        <v>100</v>
      </c>
      <c r="B1578">
        <v>2.7</v>
      </c>
    </row>
    <row r="1579" spans="1:2">
      <c r="A1579">
        <v>107</v>
      </c>
      <c r="B1579">
        <v>6.4</v>
      </c>
    </row>
    <row r="1580" spans="1:2">
      <c r="A1580">
        <v>102</v>
      </c>
      <c r="B1580">
        <v>4.8</v>
      </c>
    </row>
    <row r="1581" spans="1:2">
      <c r="A1581">
        <v>101</v>
      </c>
      <c r="B1581">
        <v>6.1</v>
      </c>
    </row>
    <row r="1582" spans="1:2">
      <c r="A1582">
        <v>86</v>
      </c>
      <c r="B1582">
        <v>4.8</v>
      </c>
    </row>
    <row r="1583" spans="1:2">
      <c r="A1583">
        <v>108</v>
      </c>
      <c r="B1583">
        <v>7</v>
      </c>
    </row>
    <row r="1584" spans="1:2">
      <c r="A1584">
        <v>123</v>
      </c>
      <c r="B1584">
        <v>6.8</v>
      </c>
    </row>
    <row r="1585" spans="1:2">
      <c r="A1585">
        <v>134</v>
      </c>
      <c r="B1585">
        <v>7.3</v>
      </c>
    </row>
    <row r="1586" spans="1:2">
      <c r="A1586">
        <v>88</v>
      </c>
      <c r="B1586">
        <v>5.6</v>
      </c>
    </row>
    <row r="1587" spans="1:2">
      <c r="A1587">
        <v>109</v>
      </c>
      <c r="B1587">
        <v>6.1</v>
      </c>
    </row>
    <row r="1588" spans="1:2">
      <c r="A1588">
        <v>122</v>
      </c>
      <c r="B1588">
        <v>7.9</v>
      </c>
    </row>
    <row r="1589" spans="1:2">
      <c r="A1589">
        <v>118</v>
      </c>
      <c r="B1589">
        <v>6.5</v>
      </c>
    </row>
    <row r="1590" spans="1:2">
      <c r="A1590">
        <v>131</v>
      </c>
      <c r="B1590">
        <v>7.1</v>
      </c>
    </row>
    <row r="1591" spans="1:2">
      <c r="A1591">
        <v>109</v>
      </c>
      <c r="B1591">
        <v>6.6</v>
      </c>
    </row>
    <row r="1592" spans="1:2">
      <c r="A1592">
        <v>80</v>
      </c>
      <c r="B1592">
        <v>4</v>
      </c>
    </row>
    <row r="1593" spans="1:2">
      <c r="A1593">
        <v>88</v>
      </c>
      <c r="B1593">
        <v>7</v>
      </c>
    </row>
    <row r="1594" spans="1:2">
      <c r="A1594">
        <v>103</v>
      </c>
      <c r="B1594">
        <v>5.6</v>
      </c>
    </row>
    <row r="1595" spans="1:2">
      <c r="A1595">
        <v>87</v>
      </c>
      <c r="B1595">
        <v>4.8</v>
      </c>
    </row>
    <row r="1596" spans="1:2">
      <c r="A1596">
        <v>121</v>
      </c>
      <c r="B1596">
        <v>6</v>
      </c>
    </row>
    <row r="1597" spans="1:2">
      <c r="A1597">
        <v>91</v>
      </c>
      <c r="B1597">
        <v>7.2</v>
      </c>
    </row>
    <row r="1598" spans="1:2">
      <c r="A1598">
        <v>92</v>
      </c>
      <c r="B1598">
        <v>5.6</v>
      </c>
    </row>
    <row r="1599" spans="1:2">
      <c r="A1599">
        <v>129</v>
      </c>
      <c r="B1599">
        <v>6.8</v>
      </c>
    </row>
    <row r="1600" spans="1:2">
      <c r="A1600">
        <v>93</v>
      </c>
      <c r="B1600">
        <v>4.9000000000000004</v>
      </c>
    </row>
    <row r="1601" spans="1:2">
      <c r="A1601">
        <v>118</v>
      </c>
      <c r="B1601">
        <v>7.1</v>
      </c>
    </row>
    <row r="1602" spans="1:2">
      <c r="A1602">
        <v>110</v>
      </c>
      <c r="B1602">
        <v>2</v>
      </c>
    </row>
    <row r="1603" spans="1:2">
      <c r="A1603">
        <v>103</v>
      </c>
      <c r="B1603">
        <v>5.7</v>
      </c>
    </row>
    <row r="1604" spans="1:2">
      <c r="A1604">
        <v>85</v>
      </c>
      <c r="B1604">
        <v>4.0999999999999996</v>
      </c>
    </row>
    <row r="1605" spans="1:2">
      <c r="A1605">
        <v>110</v>
      </c>
      <c r="B1605">
        <v>6.7</v>
      </c>
    </row>
    <row r="1606" spans="1:2">
      <c r="A1606">
        <v>89</v>
      </c>
      <c r="B1606">
        <v>7.5</v>
      </c>
    </row>
    <row r="1607" spans="1:2">
      <c r="A1607">
        <v>115</v>
      </c>
      <c r="B1607">
        <v>6.5</v>
      </c>
    </row>
    <row r="1608" spans="1:2">
      <c r="A1608">
        <v>153</v>
      </c>
      <c r="B1608">
        <v>7.9</v>
      </c>
    </row>
    <row r="1609" spans="1:2">
      <c r="A1609">
        <v>128</v>
      </c>
      <c r="B1609">
        <v>6.4</v>
      </c>
    </row>
    <row r="1610" spans="1:2">
      <c r="A1610">
        <v>89</v>
      </c>
      <c r="B1610">
        <v>5.8</v>
      </c>
    </row>
    <row r="1611" spans="1:2">
      <c r="A1611">
        <v>122</v>
      </c>
      <c r="B1611">
        <v>7.7</v>
      </c>
    </row>
    <row r="1612" spans="1:2">
      <c r="A1612">
        <v>113</v>
      </c>
      <c r="B1612">
        <v>7.1</v>
      </c>
    </row>
    <row r="1613" spans="1:2">
      <c r="A1613">
        <v>99</v>
      </c>
      <c r="B1613">
        <v>5.3</v>
      </c>
    </row>
    <row r="1614" spans="1:2">
      <c r="A1614">
        <v>99</v>
      </c>
      <c r="B1614">
        <v>5.3</v>
      </c>
    </row>
    <row r="1615" spans="1:2">
      <c r="A1615">
        <v>147</v>
      </c>
      <c r="B1615">
        <v>7.5</v>
      </c>
    </row>
    <row r="1616" spans="1:2">
      <c r="A1616">
        <v>112</v>
      </c>
      <c r="B1616">
        <v>6.9</v>
      </c>
    </row>
    <row r="1617" spans="1:2">
      <c r="A1617">
        <v>88</v>
      </c>
      <c r="B1617">
        <v>4.9000000000000004</v>
      </c>
    </row>
    <row r="1618" spans="1:2">
      <c r="A1618">
        <v>94</v>
      </c>
      <c r="B1618">
        <v>7.1</v>
      </c>
    </row>
    <row r="1619" spans="1:2">
      <c r="A1619">
        <v>90</v>
      </c>
      <c r="B1619">
        <v>8</v>
      </c>
    </row>
    <row r="1620" spans="1:2">
      <c r="A1620">
        <v>118</v>
      </c>
      <c r="B1620">
        <v>7.6</v>
      </c>
    </row>
    <row r="1621" spans="1:2">
      <c r="A1621">
        <v>83</v>
      </c>
      <c r="B1621">
        <v>5.9</v>
      </c>
    </row>
    <row r="1622" spans="1:2">
      <c r="A1622">
        <v>104</v>
      </c>
      <c r="B1622">
        <v>6.3</v>
      </c>
    </row>
    <row r="1623" spans="1:2">
      <c r="A1623">
        <v>110</v>
      </c>
      <c r="B1623">
        <v>7.1</v>
      </c>
    </row>
    <row r="1624" spans="1:2">
      <c r="A1624">
        <v>102</v>
      </c>
      <c r="B1624">
        <v>6.4</v>
      </c>
    </row>
    <row r="1625" spans="1:2">
      <c r="A1625">
        <v>131</v>
      </c>
      <c r="B1625">
        <v>8.1999999999999993</v>
      </c>
    </row>
    <row r="1626" spans="1:2">
      <c r="A1626">
        <v>101</v>
      </c>
      <c r="B1626">
        <v>6.9</v>
      </c>
    </row>
    <row r="1627" spans="1:2">
      <c r="A1627">
        <v>130</v>
      </c>
      <c r="B1627">
        <v>7.8</v>
      </c>
    </row>
    <row r="1628" spans="1:2">
      <c r="A1628">
        <v>120</v>
      </c>
      <c r="B1628">
        <v>6.7</v>
      </c>
    </row>
    <row r="1629" spans="1:2">
      <c r="A1629">
        <v>135</v>
      </c>
      <c r="B1629">
        <v>7.5</v>
      </c>
    </row>
    <row r="1630" spans="1:2">
      <c r="A1630">
        <v>110</v>
      </c>
      <c r="B1630">
        <v>7.4</v>
      </c>
    </row>
    <row r="1631" spans="1:2">
      <c r="A1631">
        <v>103</v>
      </c>
      <c r="B1631">
        <v>5.2</v>
      </c>
    </row>
    <row r="1632" spans="1:2">
      <c r="A1632">
        <v>115</v>
      </c>
      <c r="B1632">
        <v>6.5</v>
      </c>
    </row>
    <row r="1633" spans="1:2">
      <c r="A1633">
        <v>110</v>
      </c>
      <c r="B1633">
        <v>7.6</v>
      </c>
    </row>
    <row r="1634" spans="1:2">
      <c r="A1634">
        <v>91</v>
      </c>
      <c r="B1634">
        <v>7.3</v>
      </c>
    </row>
    <row r="1635" spans="1:2">
      <c r="A1635">
        <v>105</v>
      </c>
      <c r="B1635">
        <v>6.6</v>
      </c>
    </row>
    <row r="1636" spans="1:2">
      <c r="A1636">
        <v>127</v>
      </c>
      <c r="B1636">
        <v>6.8</v>
      </c>
    </row>
    <row r="1637" spans="1:2">
      <c r="A1637">
        <v>82</v>
      </c>
      <c r="B1637">
        <v>6.9</v>
      </c>
    </row>
    <row r="1638" spans="1:2">
      <c r="A1638">
        <v>99</v>
      </c>
      <c r="B1638">
        <v>5.8</v>
      </c>
    </row>
    <row r="1639" spans="1:2">
      <c r="A1639">
        <v>90</v>
      </c>
      <c r="B1639">
        <v>6.6</v>
      </c>
    </row>
    <row r="1640" spans="1:2">
      <c r="A1640">
        <v>115</v>
      </c>
      <c r="B1640">
        <v>6.7</v>
      </c>
    </row>
    <row r="1641" spans="1:2">
      <c r="A1641">
        <v>96</v>
      </c>
      <c r="B1641">
        <v>6.7</v>
      </c>
    </row>
    <row r="1642" spans="1:2">
      <c r="A1642">
        <v>104</v>
      </c>
      <c r="B1642">
        <v>6.3</v>
      </c>
    </row>
    <row r="1643" spans="1:2">
      <c r="A1643">
        <v>117</v>
      </c>
      <c r="B1643">
        <v>7.7</v>
      </c>
    </row>
    <row r="1644" spans="1:2">
      <c r="A1644">
        <v>83</v>
      </c>
      <c r="B1644">
        <v>6.1</v>
      </c>
    </row>
    <row r="1645" spans="1:2">
      <c r="A1645">
        <v>99</v>
      </c>
      <c r="B1645">
        <v>4.9000000000000004</v>
      </c>
    </row>
    <row r="1646" spans="1:2">
      <c r="A1646">
        <v>81</v>
      </c>
      <c r="B1646">
        <v>6.2</v>
      </c>
    </row>
    <row r="1647" spans="1:2">
      <c r="A1647">
        <v>135</v>
      </c>
      <c r="B1647">
        <v>7.8</v>
      </c>
    </row>
    <row r="1648" spans="1:2">
      <c r="A1648">
        <v>117</v>
      </c>
      <c r="B1648">
        <v>8.1999999999999993</v>
      </c>
    </row>
    <row r="1649" spans="1:2">
      <c r="A1649">
        <v>139</v>
      </c>
      <c r="B1649">
        <v>6.9</v>
      </c>
    </row>
    <row r="1650" spans="1:2">
      <c r="A1650">
        <v>123</v>
      </c>
      <c r="B1650">
        <v>6.2</v>
      </c>
    </row>
    <row r="1651" spans="1:2">
      <c r="A1651">
        <v>117</v>
      </c>
      <c r="B1651">
        <v>6.9</v>
      </c>
    </row>
    <row r="1652" spans="1:2">
      <c r="A1652">
        <v>97</v>
      </c>
      <c r="B1652">
        <v>4.8</v>
      </c>
    </row>
    <row r="1653" spans="1:2">
      <c r="A1653">
        <v>81</v>
      </c>
      <c r="B1653">
        <v>8</v>
      </c>
    </row>
    <row r="1654" spans="1:2">
      <c r="A1654">
        <v>103</v>
      </c>
      <c r="B1654">
        <v>5.3</v>
      </c>
    </row>
    <row r="1655" spans="1:2">
      <c r="A1655">
        <v>119</v>
      </c>
      <c r="B1655">
        <v>6.7</v>
      </c>
    </row>
    <row r="1656" spans="1:2">
      <c r="A1656">
        <v>94</v>
      </c>
      <c r="B1656">
        <v>5.4</v>
      </c>
    </row>
    <row r="1657" spans="1:2">
      <c r="A1657">
        <v>89</v>
      </c>
      <c r="B1657">
        <v>5.4</v>
      </c>
    </row>
    <row r="1658" spans="1:2">
      <c r="A1658">
        <v>98</v>
      </c>
      <c r="B1658">
        <v>4.9000000000000004</v>
      </c>
    </row>
    <row r="1659" spans="1:2">
      <c r="A1659">
        <v>107</v>
      </c>
      <c r="B1659">
        <v>6.1</v>
      </c>
    </row>
    <row r="1660" spans="1:2">
      <c r="A1660">
        <v>108</v>
      </c>
      <c r="B1660">
        <v>5.8</v>
      </c>
    </row>
    <row r="1661" spans="1:2">
      <c r="A1661">
        <v>134</v>
      </c>
      <c r="B1661">
        <v>7</v>
      </c>
    </row>
    <row r="1662" spans="1:2">
      <c r="A1662">
        <v>110</v>
      </c>
      <c r="B1662">
        <v>6.5</v>
      </c>
    </row>
    <row r="1663" spans="1:2">
      <c r="A1663">
        <v>103</v>
      </c>
      <c r="B1663">
        <v>6.6</v>
      </c>
    </row>
    <row r="1664" spans="1:2">
      <c r="A1664">
        <v>145</v>
      </c>
      <c r="B1664">
        <v>6.1</v>
      </c>
    </row>
    <row r="1665" spans="1:2">
      <c r="A1665">
        <v>100</v>
      </c>
      <c r="B1665">
        <v>5.7</v>
      </c>
    </row>
    <row r="1666" spans="1:2">
      <c r="A1666">
        <v>131</v>
      </c>
      <c r="B1666">
        <v>6.6</v>
      </c>
    </row>
    <row r="1667" spans="1:2">
      <c r="A1667">
        <v>133</v>
      </c>
      <c r="B1667">
        <v>7</v>
      </c>
    </row>
    <row r="1668" spans="1:2">
      <c r="A1668">
        <v>109</v>
      </c>
      <c r="B1668">
        <v>7.4</v>
      </c>
    </row>
    <row r="1669" spans="1:2">
      <c r="A1669">
        <v>114</v>
      </c>
      <c r="B1669">
        <v>5.3</v>
      </c>
    </row>
    <row r="1670" spans="1:2">
      <c r="A1670">
        <v>92</v>
      </c>
      <c r="B1670">
        <v>7.4</v>
      </c>
    </row>
    <row r="1671" spans="1:2">
      <c r="A1671">
        <v>122</v>
      </c>
      <c r="B1671">
        <v>6.8</v>
      </c>
    </row>
    <row r="1672" spans="1:2">
      <c r="A1672">
        <v>110</v>
      </c>
      <c r="B1672">
        <v>7.2</v>
      </c>
    </row>
    <row r="1673" spans="1:2">
      <c r="A1673">
        <v>116</v>
      </c>
      <c r="B1673">
        <v>6</v>
      </c>
    </row>
    <row r="1674" spans="1:2">
      <c r="A1674">
        <v>115</v>
      </c>
      <c r="B1674">
        <v>6.6</v>
      </c>
    </row>
    <row r="1675" spans="1:2">
      <c r="A1675">
        <v>148</v>
      </c>
      <c r="B1675">
        <v>7.9</v>
      </c>
    </row>
    <row r="1676" spans="1:2">
      <c r="A1676">
        <v>119</v>
      </c>
      <c r="B1676">
        <v>6.2</v>
      </c>
    </row>
    <row r="1677" spans="1:2">
      <c r="A1677">
        <v>118</v>
      </c>
      <c r="B1677">
        <v>5.7</v>
      </c>
    </row>
    <row r="1678" spans="1:2">
      <c r="A1678">
        <v>101</v>
      </c>
      <c r="B1678">
        <v>7.1</v>
      </c>
    </row>
    <row r="1679" spans="1:2">
      <c r="A1679">
        <v>82</v>
      </c>
      <c r="B1679">
        <v>5.6</v>
      </c>
    </row>
    <row r="1680" spans="1:2">
      <c r="A1680">
        <v>110</v>
      </c>
      <c r="B1680">
        <v>7.8</v>
      </c>
    </row>
    <row r="1681" spans="1:2">
      <c r="A1681">
        <v>130</v>
      </c>
      <c r="B1681">
        <v>6.9</v>
      </c>
    </row>
    <row r="1682" spans="1:2">
      <c r="A1682">
        <v>94</v>
      </c>
      <c r="B1682">
        <v>7.4</v>
      </c>
    </row>
    <row r="1683" spans="1:2">
      <c r="A1683">
        <v>111</v>
      </c>
      <c r="B1683">
        <v>7.7</v>
      </c>
    </row>
    <row r="1684" spans="1:2">
      <c r="A1684">
        <v>110</v>
      </c>
      <c r="B1684">
        <v>6.9</v>
      </c>
    </row>
    <row r="1685" spans="1:2">
      <c r="A1685">
        <v>109</v>
      </c>
      <c r="B1685">
        <v>6.7</v>
      </c>
    </row>
    <row r="1686" spans="1:2">
      <c r="A1686">
        <v>123</v>
      </c>
      <c r="B1686">
        <v>6</v>
      </c>
    </row>
    <row r="1687" spans="1:2">
      <c r="A1687">
        <v>109</v>
      </c>
      <c r="B1687">
        <v>6.2</v>
      </c>
    </row>
    <row r="1688" spans="1:2">
      <c r="A1688">
        <v>99</v>
      </c>
      <c r="B1688">
        <v>5.9</v>
      </c>
    </row>
    <row r="1689" spans="1:2">
      <c r="A1689">
        <v>106</v>
      </c>
      <c r="B1689">
        <v>6.8</v>
      </c>
    </row>
    <row r="1690" spans="1:2">
      <c r="A1690">
        <v>89</v>
      </c>
      <c r="B1690">
        <v>3.6</v>
      </c>
    </row>
    <row r="1691" spans="1:2">
      <c r="A1691">
        <v>98</v>
      </c>
      <c r="B1691">
        <v>6.7</v>
      </c>
    </row>
    <row r="1692" spans="1:2">
      <c r="A1692">
        <v>93</v>
      </c>
      <c r="B1692">
        <v>6.3</v>
      </c>
    </row>
    <row r="1693" spans="1:2">
      <c r="A1693">
        <v>112</v>
      </c>
      <c r="B1693">
        <v>6.4</v>
      </c>
    </row>
    <row r="1694" spans="1:2">
      <c r="A1694">
        <v>101</v>
      </c>
      <c r="B1694">
        <v>6.4</v>
      </c>
    </row>
    <row r="1695" spans="1:2">
      <c r="A1695">
        <v>104</v>
      </c>
      <c r="B1695">
        <v>5.7</v>
      </c>
    </row>
    <row r="1696" spans="1:2">
      <c r="A1696">
        <v>120</v>
      </c>
      <c r="B1696">
        <v>6.2</v>
      </c>
    </row>
    <row r="1697" spans="1:2">
      <c r="A1697">
        <v>135</v>
      </c>
      <c r="B1697">
        <v>6.6</v>
      </c>
    </row>
    <row r="1698" spans="1:2">
      <c r="A1698">
        <v>91</v>
      </c>
      <c r="B1698">
        <v>5.2</v>
      </c>
    </row>
    <row r="1699" spans="1:2">
      <c r="A1699">
        <v>97</v>
      </c>
      <c r="B1699">
        <v>6.1</v>
      </c>
    </row>
    <row r="1700" spans="1:2">
      <c r="A1700">
        <v>133</v>
      </c>
      <c r="B1700">
        <v>7.1</v>
      </c>
    </row>
    <row r="1701" spans="1:2">
      <c r="A1701">
        <v>123</v>
      </c>
      <c r="B1701">
        <v>7.2</v>
      </c>
    </row>
    <row r="1702" spans="1:2">
      <c r="A1702">
        <v>114</v>
      </c>
      <c r="B1702">
        <v>6.5</v>
      </c>
    </row>
    <row r="1703" spans="1:2">
      <c r="A1703">
        <v>111</v>
      </c>
      <c r="B1703">
        <v>6</v>
      </c>
    </row>
    <row r="1704" spans="1:2">
      <c r="A1704">
        <v>117</v>
      </c>
      <c r="B1704">
        <v>7</v>
      </c>
    </row>
    <row r="1705" spans="1:2">
      <c r="A1705">
        <v>121</v>
      </c>
      <c r="B1705">
        <v>7</v>
      </c>
    </row>
    <row r="1706" spans="1:2">
      <c r="A1706">
        <v>139</v>
      </c>
      <c r="B1706">
        <v>7.5</v>
      </c>
    </row>
    <row r="1707" spans="1:2">
      <c r="A1707">
        <v>115</v>
      </c>
      <c r="B1707">
        <v>6.6</v>
      </c>
    </row>
    <row r="1708" spans="1:2">
      <c r="A1708">
        <v>85</v>
      </c>
      <c r="B1708">
        <v>6.5</v>
      </c>
    </row>
    <row r="1709" spans="1:2">
      <c r="A1709">
        <v>90</v>
      </c>
      <c r="B1709">
        <v>6.2</v>
      </c>
    </row>
    <row r="1710" spans="1:2">
      <c r="A1710">
        <v>107</v>
      </c>
      <c r="B1710">
        <v>7.8</v>
      </c>
    </row>
    <row r="1711" spans="1:2">
      <c r="A1711">
        <v>100</v>
      </c>
      <c r="B1711">
        <v>5.2</v>
      </c>
    </row>
    <row r="1712" spans="1:2">
      <c r="A1712">
        <v>129</v>
      </c>
      <c r="B1712">
        <v>6.5</v>
      </c>
    </row>
    <row r="1713" spans="1:2">
      <c r="A1713">
        <v>109</v>
      </c>
      <c r="B1713">
        <v>6.5</v>
      </c>
    </row>
    <row r="1714" spans="1:2">
      <c r="A1714">
        <v>94</v>
      </c>
      <c r="B1714">
        <v>5.2</v>
      </c>
    </row>
    <row r="1715" spans="1:2">
      <c r="A1715">
        <v>133</v>
      </c>
      <c r="B1715">
        <v>7.2</v>
      </c>
    </row>
    <row r="1716" spans="1:2">
      <c r="A1716">
        <v>105</v>
      </c>
      <c r="B1716">
        <v>7.1</v>
      </c>
    </row>
    <row r="1717" spans="1:2">
      <c r="A1717">
        <v>100</v>
      </c>
      <c r="B1717">
        <v>4.5</v>
      </c>
    </row>
    <row r="1718" spans="1:2">
      <c r="A1718">
        <v>113</v>
      </c>
      <c r="B1718">
        <v>5.7</v>
      </c>
    </row>
    <row r="1719" spans="1:2">
      <c r="A1719">
        <v>118</v>
      </c>
      <c r="B1719">
        <v>6</v>
      </c>
    </row>
    <row r="1720" spans="1:2">
      <c r="A1720">
        <v>110</v>
      </c>
      <c r="B1720">
        <v>6.4</v>
      </c>
    </row>
    <row r="1721" spans="1:2">
      <c r="A1721">
        <v>110</v>
      </c>
      <c r="B1721">
        <v>5.2</v>
      </c>
    </row>
    <row r="1722" spans="1:2">
      <c r="A1722">
        <v>99</v>
      </c>
      <c r="B1722">
        <v>4.3</v>
      </c>
    </row>
    <row r="1723" spans="1:2">
      <c r="A1723">
        <v>101</v>
      </c>
      <c r="B1723">
        <v>6.1</v>
      </c>
    </row>
    <row r="1724" spans="1:2">
      <c r="A1724">
        <v>100</v>
      </c>
      <c r="B1724">
        <v>6.3</v>
      </c>
    </row>
    <row r="1725" spans="1:2">
      <c r="A1725">
        <v>103</v>
      </c>
      <c r="B1725">
        <v>6.8</v>
      </c>
    </row>
    <row r="1726" spans="1:2">
      <c r="A1726">
        <v>100</v>
      </c>
      <c r="B1726">
        <v>4</v>
      </c>
    </row>
    <row r="1727" spans="1:2">
      <c r="A1727">
        <v>95</v>
      </c>
      <c r="B1727">
        <v>5.2</v>
      </c>
    </row>
    <row r="1728" spans="1:2">
      <c r="A1728">
        <v>117</v>
      </c>
      <c r="B1728">
        <v>6.5</v>
      </c>
    </row>
    <row r="1729" spans="1:2">
      <c r="A1729">
        <v>129</v>
      </c>
      <c r="B1729">
        <v>7.5</v>
      </c>
    </row>
    <row r="1730" spans="1:2">
      <c r="A1730">
        <v>120</v>
      </c>
      <c r="B1730">
        <v>7.1</v>
      </c>
    </row>
    <row r="1731" spans="1:2">
      <c r="A1731">
        <v>125</v>
      </c>
      <c r="B1731">
        <v>6.9</v>
      </c>
    </row>
    <row r="1732" spans="1:2">
      <c r="A1732">
        <v>133</v>
      </c>
      <c r="B1732">
        <v>8</v>
      </c>
    </row>
    <row r="1733" spans="1:2">
      <c r="A1733">
        <v>116</v>
      </c>
      <c r="B1733">
        <v>8.1999999999999993</v>
      </c>
    </row>
    <row r="1734" spans="1:2">
      <c r="A1734">
        <v>129</v>
      </c>
      <c r="B1734">
        <v>6.4</v>
      </c>
    </row>
    <row r="1735" spans="1:2">
      <c r="A1735">
        <v>93</v>
      </c>
      <c r="B1735">
        <v>7.9</v>
      </c>
    </row>
    <row r="1736" spans="1:2">
      <c r="A1736">
        <v>118</v>
      </c>
      <c r="B1736">
        <v>6.7</v>
      </c>
    </row>
    <row r="1737" spans="1:2">
      <c r="A1737">
        <v>129</v>
      </c>
      <c r="B1737">
        <v>6.1</v>
      </c>
    </row>
    <row r="1738" spans="1:2">
      <c r="A1738">
        <v>146</v>
      </c>
      <c r="B1738">
        <v>8.1</v>
      </c>
    </row>
    <row r="1739" spans="1:2">
      <c r="A1739">
        <v>128</v>
      </c>
      <c r="B1739">
        <v>6.2</v>
      </c>
    </row>
    <row r="1740" spans="1:2">
      <c r="A1740">
        <v>93</v>
      </c>
      <c r="B1740">
        <v>4.9000000000000004</v>
      </c>
    </row>
    <row r="1741" spans="1:2">
      <c r="A1741">
        <v>107</v>
      </c>
      <c r="B1741">
        <v>5.4</v>
      </c>
    </row>
    <row r="1742" spans="1:2">
      <c r="A1742">
        <v>97</v>
      </c>
      <c r="B1742">
        <v>5.8</v>
      </c>
    </row>
    <row r="1743" spans="1:2">
      <c r="A1743">
        <v>101</v>
      </c>
      <c r="B1743">
        <v>4.7</v>
      </c>
    </row>
    <row r="1744" spans="1:2">
      <c r="A1744">
        <v>82</v>
      </c>
      <c r="B1744">
        <v>6</v>
      </c>
    </row>
    <row r="1745" spans="1:2">
      <c r="A1745">
        <v>85</v>
      </c>
      <c r="B1745">
        <v>7</v>
      </c>
    </row>
    <row r="1746" spans="1:2">
      <c r="A1746">
        <v>88</v>
      </c>
      <c r="B1746">
        <v>6</v>
      </c>
    </row>
    <row r="1747" spans="1:2">
      <c r="A1747">
        <v>119</v>
      </c>
      <c r="B1747">
        <v>7.9</v>
      </c>
    </row>
    <row r="1748" spans="1:2">
      <c r="A1748">
        <v>122</v>
      </c>
      <c r="B1748">
        <v>8.1</v>
      </c>
    </row>
    <row r="1749" spans="1:2">
      <c r="A1749">
        <v>99</v>
      </c>
      <c r="B1749">
        <v>6.2</v>
      </c>
    </row>
    <row r="1750" spans="1:2">
      <c r="A1750">
        <v>97</v>
      </c>
      <c r="B1750">
        <v>6.7</v>
      </c>
    </row>
    <row r="1751" spans="1:2">
      <c r="A1751">
        <v>121</v>
      </c>
      <c r="B1751">
        <v>7.3</v>
      </c>
    </row>
    <row r="1752" spans="1:2">
      <c r="A1752">
        <v>95</v>
      </c>
      <c r="B1752">
        <v>4.5999999999999996</v>
      </c>
    </row>
    <row r="1753" spans="1:2">
      <c r="A1753">
        <v>105</v>
      </c>
      <c r="B1753">
        <v>6.1</v>
      </c>
    </row>
    <row r="1754" spans="1:2">
      <c r="A1754">
        <v>108</v>
      </c>
      <c r="B1754">
        <v>6.2</v>
      </c>
    </row>
    <row r="1755" spans="1:2">
      <c r="A1755">
        <v>134</v>
      </c>
      <c r="B1755">
        <v>7.8</v>
      </c>
    </row>
    <row r="1756" spans="1:2">
      <c r="A1756">
        <v>115</v>
      </c>
      <c r="B1756">
        <v>6.1</v>
      </c>
    </row>
    <row r="1757" spans="1:2">
      <c r="A1757">
        <v>107</v>
      </c>
      <c r="B1757">
        <v>7.6</v>
      </c>
    </row>
    <row r="1758" spans="1:2">
      <c r="A1758">
        <v>86</v>
      </c>
      <c r="B1758">
        <v>5.8</v>
      </c>
    </row>
    <row r="1759" spans="1:2">
      <c r="A1759">
        <v>101</v>
      </c>
      <c r="B1759">
        <v>6.5</v>
      </c>
    </row>
    <row r="1760" spans="1:2">
      <c r="A1760">
        <v>96</v>
      </c>
      <c r="B1760">
        <v>7.2</v>
      </c>
    </row>
    <row r="1761" spans="1:2">
      <c r="A1761">
        <v>101</v>
      </c>
      <c r="B1761">
        <v>7.8</v>
      </c>
    </row>
    <row r="1762" spans="1:2">
      <c r="A1762">
        <v>100</v>
      </c>
      <c r="B1762">
        <v>4.7</v>
      </c>
    </row>
    <row r="1763" spans="1:2">
      <c r="A1763">
        <v>117</v>
      </c>
      <c r="B1763">
        <v>6.8</v>
      </c>
    </row>
    <row r="1764" spans="1:2">
      <c r="A1764">
        <v>101</v>
      </c>
      <c r="B1764">
        <v>5.9</v>
      </c>
    </row>
    <row r="1765" spans="1:2">
      <c r="A1765">
        <v>98</v>
      </c>
      <c r="B1765">
        <v>7.2</v>
      </c>
    </row>
    <row r="1766" spans="1:2">
      <c r="A1766">
        <v>146</v>
      </c>
      <c r="B1766">
        <v>8.6999999999999993</v>
      </c>
    </row>
    <row r="1767" spans="1:2">
      <c r="A1767">
        <v>102</v>
      </c>
      <c r="B1767">
        <v>5</v>
      </c>
    </row>
    <row r="1768" spans="1:2">
      <c r="A1768">
        <v>97</v>
      </c>
      <c r="B1768">
        <v>6.6</v>
      </c>
    </row>
    <row r="1769" spans="1:2">
      <c r="A1769">
        <v>142</v>
      </c>
      <c r="B1769">
        <v>8.3000000000000007</v>
      </c>
    </row>
    <row r="1770" spans="1:2">
      <c r="A1770">
        <v>98</v>
      </c>
      <c r="B1770">
        <v>6.7</v>
      </c>
    </row>
    <row r="1771" spans="1:2">
      <c r="A1771">
        <v>109</v>
      </c>
      <c r="B1771">
        <v>6.5</v>
      </c>
    </row>
    <row r="1772" spans="1:2">
      <c r="A1772">
        <v>97</v>
      </c>
      <c r="B1772">
        <v>6.1</v>
      </c>
    </row>
    <row r="1773" spans="1:2">
      <c r="A1773">
        <v>85</v>
      </c>
      <c r="B1773">
        <v>5.2</v>
      </c>
    </row>
    <row r="1774" spans="1:2">
      <c r="A1774">
        <v>80</v>
      </c>
      <c r="B1774">
        <v>5.6</v>
      </c>
    </row>
    <row r="1775" spans="1:2">
      <c r="A1775">
        <v>86</v>
      </c>
      <c r="B1775">
        <v>5.8</v>
      </c>
    </row>
    <row r="1776" spans="1:2">
      <c r="A1776">
        <v>119</v>
      </c>
      <c r="B1776">
        <v>6.6</v>
      </c>
    </row>
    <row r="1777" spans="1:2">
      <c r="A1777">
        <v>98</v>
      </c>
      <c r="B1777">
        <v>6.6</v>
      </c>
    </row>
    <row r="1778" spans="1:2">
      <c r="A1778">
        <v>97</v>
      </c>
      <c r="B1778">
        <v>5.5</v>
      </c>
    </row>
    <row r="1779" spans="1:2">
      <c r="A1779">
        <v>105</v>
      </c>
      <c r="B1779">
        <v>5.5</v>
      </c>
    </row>
    <row r="1780" spans="1:2">
      <c r="A1780">
        <v>124</v>
      </c>
      <c r="B1780">
        <v>7</v>
      </c>
    </row>
    <row r="1781" spans="1:2">
      <c r="A1781">
        <v>97</v>
      </c>
      <c r="B1781">
        <v>6.5</v>
      </c>
    </row>
    <row r="1782" spans="1:2">
      <c r="A1782">
        <v>105</v>
      </c>
      <c r="B1782">
        <v>5.8</v>
      </c>
    </row>
    <row r="1783" spans="1:2">
      <c r="A1783">
        <v>104</v>
      </c>
      <c r="B1783">
        <v>5.6</v>
      </c>
    </row>
    <row r="1784" spans="1:2">
      <c r="A1784">
        <v>101</v>
      </c>
      <c r="B1784">
        <v>5.6</v>
      </c>
    </row>
    <row r="1785" spans="1:2">
      <c r="A1785">
        <v>101</v>
      </c>
      <c r="B1785">
        <v>5.8</v>
      </c>
    </row>
    <row r="1786" spans="1:2">
      <c r="A1786">
        <v>114</v>
      </c>
      <c r="B1786">
        <v>7.6</v>
      </c>
    </row>
    <row r="1787" spans="1:2">
      <c r="A1787">
        <v>105</v>
      </c>
      <c r="B1787">
        <v>6.4</v>
      </c>
    </row>
    <row r="1788" spans="1:2">
      <c r="A1788">
        <v>90</v>
      </c>
      <c r="B1788">
        <v>6.3</v>
      </c>
    </row>
    <row r="1789" spans="1:2">
      <c r="A1789">
        <v>97</v>
      </c>
      <c r="B1789">
        <v>4.5999999999999996</v>
      </c>
    </row>
    <row r="1790" spans="1:2">
      <c r="A1790">
        <v>144</v>
      </c>
      <c r="B1790">
        <v>6.5</v>
      </c>
    </row>
    <row r="1791" spans="1:2">
      <c r="A1791">
        <v>114</v>
      </c>
      <c r="B1791">
        <v>7.5</v>
      </c>
    </row>
    <row r="1792" spans="1:2">
      <c r="A1792">
        <v>124</v>
      </c>
      <c r="B1792">
        <v>7.5</v>
      </c>
    </row>
    <row r="1793" spans="1:2">
      <c r="A1793">
        <v>89</v>
      </c>
      <c r="B1793">
        <v>5.3</v>
      </c>
    </row>
    <row r="1794" spans="1:2">
      <c r="A1794">
        <v>93</v>
      </c>
      <c r="B1794">
        <v>3.3</v>
      </c>
    </row>
    <row r="1795" spans="1:2">
      <c r="A1795">
        <v>87</v>
      </c>
      <c r="B1795">
        <v>5.7</v>
      </c>
    </row>
    <row r="1796" spans="1:2">
      <c r="A1796">
        <v>88</v>
      </c>
      <c r="B1796">
        <v>3.5</v>
      </c>
    </row>
    <row r="1797" spans="1:2">
      <c r="A1797">
        <v>142</v>
      </c>
      <c r="B1797">
        <v>9.3000000000000007</v>
      </c>
    </row>
    <row r="1798" spans="1:2">
      <c r="A1798">
        <v>92</v>
      </c>
      <c r="B1798">
        <v>4.8</v>
      </c>
    </row>
    <row r="1799" spans="1:2">
      <c r="A1799">
        <v>117</v>
      </c>
      <c r="B1799">
        <v>6.9</v>
      </c>
    </row>
    <row r="1800" spans="1:2">
      <c r="A1800">
        <v>111</v>
      </c>
      <c r="B1800">
        <v>6</v>
      </c>
    </row>
    <row r="1801" spans="1:2">
      <c r="A1801">
        <v>121</v>
      </c>
      <c r="B1801">
        <v>7.3</v>
      </c>
    </row>
    <row r="1802" spans="1:2">
      <c r="A1802">
        <v>98</v>
      </c>
      <c r="B1802">
        <v>6</v>
      </c>
    </row>
    <row r="1803" spans="1:2">
      <c r="A1803">
        <v>107</v>
      </c>
      <c r="B1803">
        <v>6.6</v>
      </c>
    </row>
    <row r="1804" spans="1:2">
      <c r="A1804">
        <v>106</v>
      </c>
      <c r="B1804">
        <v>7.5</v>
      </c>
    </row>
    <row r="1805" spans="1:2">
      <c r="A1805">
        <v>136</v>
      </c>
      <c r="B1805">
        <v>6.9</v>
      </c>
    </row>
    <row r="1806" spans="1:2">
      <c r="A1806">
        <v>97</v>
      </c>
      <c r="B1806">
        <v>6.8</v>
      </c>
    </row>
    <row r="1807" spans="1:2">
      <c r="A1807">
        <v>108</v>
      </c>
      <c r="B1807">
        <v>6.3</v>
      </c>
    </row>
    <row r="1808" spans="1:2">
      <c r="A1808">
        <v>97</v>
      </c>
      <c r="B1808">
        <v>6.4</v>
      </c>
    </row>
    <row r="1809" spans="1:2">
      <c r="A1809">
        <v>99</v>
      </c>
      <c r="B1809">
        <v>5.6</v>
      </c>
    </row>
    <row r="1810" spans="1:2">
      <c r="A1810">
        <v>103</v>
      </c>
      <c r="B1810">
        <v>6.3</v>
      </c>
    </row>
    <row r="1811" spans="1:2">
      <c r="A1811">
        <v>95</v>
      </c>
      <c r="B1811">
        <v>7.3</v>
      </c>
    </row>
    <row r="1812" spans="1:2">
      <c r="A1812">
        <v>93</v>
      </c>
      <c r="B1812">
        <v>6.6</v>
      </c>
    </row>
    <row r="1813" spans="1:2">
      <c r="A1813">
        <v>98</v>
      </c>
      <c r="B1813">
        <v>4.5999999999999996</v>
      </c>
    </row>
    <row r="1814" spans="1:2">
      <c r="A1814">
        <v>90</v>
      </c>
      <c r="B1814">
        <v>5.0999999999999996</v>
      </c>
    </row>
    <row r="1815" spans="1:2">
      <c r="A1815">
        <v>107</v>
      </c>
      <c r="B1815">
        <v>5.6</v>
      </c>
    </row>
    <row r="1816" spans="1:2">
      <c r="A1816">
        <v>90</v>
      </c>
      <c r="B1816">
        <v>5.3</v>
      </c>
    </row>
    <row r="1817" spans="1:2">
      <c r="A1817">
        <v>120</v>
      </c>
      <c r="B1817">
        <v>7.5</v>
      </c>
    </row>
    <row r="1818" spans="1:2">
      <c r="A1818">
        <v>115</v>
      </c>
      <c r="B1818">
        <v>5.6</v>
      </c>
    </row>
    <row r="1819" spans="1:2">
      <c r="A1819">
        <v>93</v>
      </c>
      <c r="B1819">
        <v>5.9</v>
      </c>
    </row>
    <row r="1820" spans="1:2">
      <c r="A1820">
        <v>99</v>
      </c>
      <c r="B1820">
        <v>4.7</v>
      </c>
    </row>
    <row r="1821" spans="1:2">
      <c r="A1821">
        <v>107</v>
      </c>
      <c r="B1821">
        <v>4.8</v>
      </c>
    </row>
    <row r="1822" spans="1:2">
      <c r="A1822">
        <v>110</v>
      </c>
      <c r="B1822">
        <v>6.8</v>
      </c>
    </row>
    <row r="1823" spans="1:2">
      <c r="A1823">
        <v>101</v>
      </c>
      <c r="B1823">
        <v>5.4</v>
      </c>
    </row>
    <row r="1824" spans="1:2">
      <c r="A1824">
        <v>85</v>
      </c>
      <c r="B1824">
        <v>5.0999999999999996</v>
      </c>
    </row>
    <row r="1825" spans="1:2">
      <c r="A1825">
        <v>132</v>
      </c>
      <c r="B1825">
        <v>7</v>
      </c>
    </row>
    <row r="1826" spans="1:2">
      <c r="A1826">
        <v>88</v>
      </c>
      <c r="B1826">
        <v>6.7</v>
      </c>
    </row>
    <row r="1827" spans="1:2">
      <c r="A1827">
        <v>90</v>
      </c>
      <c r="B1827">
        <v>4</v>
      </c>
    </row>
    <row r="1828" spans="1:2">
      <c r="A1828">
        <v>145</v>
      </c>
      <c r="B1828">
        <v>7.3</v>
      </c>
    </row>
    <row r="1829" spans="1:2">
      <c r="A1829">
        <v>110</v>
      </c>
      <c r="B1829">
        <v>6.8</v>
      </c>
    </row>
    <row r="1830" spans="1:2">
      <c r="A1830">
        <v>101</v>
      </c>
      <c r="B1830">
        <v>6.1</v>
      </c>
    </row>
    <row r="1831" spans="1:2">
      <c r="A1831">
        <v>122</v>
      </c>
      <c r="B1831">
        <v>7</v>
      </c>
    </row>
    <row r="1832" spans="1:2">
      <c r="A1832">
        <v>107</v>
      </c>
      <c r="B1832">
        <v>7.1</v>
      </c>
    </row>
    <row r="1833" spans="1:2">
      <c r="A1833">
        <v>127</v>
      </c>
      <c r="B1833">
        <v>6.9</v>
      </c>
    </row>
    <row r="1834" spans="1:2">
      <c r="A1834">
        <v>99</v>
      </c>
      <c r="B1834">
        <v>7.3</v>
      </c>
    </row>
    <row r="1835" spans="1:2">
      <c r="A1835">
        <v>104</v>
      </c>
      <c r="B1835">
        <v>6.3</v>
      </c>
    </row>
    <row r="1836" spans="1:2">
      <c r="A1836">
        <v>140</v>
      </c>
      <c r="B1836">
        <v>8.1999999999999993</v>
      </c>
    </row>
    <row r="1837" spans="1:2">
      <c r="A1837">
        <v>133</v>
      </c>
      <c r="B1837">
        <v>7.1</v>
      </c>
    </row>
    <row r="1838" spans="1:2">
      <c r="A1838">
        <v>112</v>
      </c>
      <c r="B1838">
        <v>6.5</v>
      </c>
    </row>
    <row r="1839" spans="1:2">
      <c r="A1839">
        <v>99</v>
      </c>
      <c r="B1839">
        <v>4.9000000000000004</v>
      </c>
    </row>
    <row r="1840" spans="1:2">
      <c r="A1840">
        <v>100</v>
      </c>
      <c r="B1840">
        <v>6.4</v>
      </c>
    </row>
    <row r="1841" spans="1:2">
      <c r="A1841">
        <v>92</v>
      </c>
      <c r="B1841">
        <v>5.9</v>
      </c>
    </row>
    <row r="1842" spans="1:2">
      <c r="A1842">
        <v>105</v>
      </c>
      <c r="B1842">
        <v>6.2</v>
      </c>
    </row>
    <row r="1843" spans="1:2">
      <c r="A1843">
        <v>110</v>
      </c>
      <c r="B1843">
        <v>5.8</v>
      </c>
    </row>
    <row r="1844" spans="1:2">
      <c r="A1844">
        <v>116</v>
      </c>
      <c r="B1844">
        <v>6.7</v>
      </c>
    </row>
    <row r="1845" spans="1:2">
      <c r="A1845">
        <v>88</v>
      </c>
      <c r="B1845">
        <v>5.9</v>
      </c>
    </row>
    <row r="1846" spans="1:2">
      <c r="A1846">
        <v>111</v>
      </c>
      <c r="B1846">
        <v>7.3</v>
      </c>
    </row>
    <row r="1847" spans="1:2">
      <c r="A1847">
        <v>117</v>
      </c>
      <c r="B1847">
        <v>4.8</v>
      </c>
    </row>
    <row r="1848" spans="1:2">
      <c r="A1848">
        <v>95</v>
      </c>
      <c r="B1848">
        <v>4.0999999999999996</v>
      </c>
    </row>
    <row r="1849" spans="1:2">
      <c r="A1849">
        <v>95</v>
      </c>
      <c r="B1849">
        <v>4.9000000000000004</v>
      </c>
    </row>
    <row r="1850" spans="1:2">
      <c r="A1850">
        <v>127</v>
      </c>
      <c r="B1850">
        <v>7.9</v>
      </c>
    </row>
    <row r="1851" spans="1:2">
      <c r="A1851">
        <v>104</v>
      </c>
      <c r="B1851">
        <v>5.2</v>
      </c>
    </row>
    <row r="1852" spans="1:2">
      <c r="A1852">
        <v>95</v>
      </c>
      <c r="B1852">
        <v>4.0999999999999996</v>
      </c>
    </row>
    <row r="1853" spans="1:2">
      <c r="A1853">
        <v>121</v>
      </c>
      <c r="B1853">
        <v>6.6</v>
      </c>
    </row>
    <row r="1854" spans="1:2">
      <c r="A1854">
        <v>92</v>
      </c>
      <c r="B1854">
        <v>2.9</v>
      </c>
    </row>
    <row r="1855" spans="1:2">
      <c r="A1855">
        <v>80</v>
      </c>
      <c r="B1855">
        <v>7.2</v>
      </c>
    </row>
    <row r="1856" spans="1:2">
      <c r="A1856">
        <v>107</v>
      </c>
      <c r="B1856">
        <v>6.5</v>
      </c>
    </row>
    <row r="1857" spans="1:2">
      <c r="A1857">
        <v>91</v>
      </c>
      <c r="B1857">
        <v>6.8</v>
      </c>
    </row>
    <row r="1858" spans="1:2">
      <c r="A1858">
        <v>117</v>
      </c>
      <c r="B1858">
        <v>7.2</v>
      </c>
    </row>
    <row r="1859" spans="1:2">
      <c r="A1859">
        <v>107</v>
      </c>
      <c r="B1859">
        <v>6.8</v>
      </c>
    </row>
    <row r="1860" spans="1:2">
      <c r="A1860">
        <v>131</v>
      </c>
      <c r="B1860">
        <v>7.8</v>
      </c>
    </row>
    <row r="1861" spans="1:2">
      <c r="A1861">
        <v>122</v>
      </c>
      <c r="B1861">
        <v>6.7</v>
      </c>
    </row>
    <row r="1862" spans="1:2">
      <c r="A1862">
        <v>88</v>
      </c>
      <c r="B1862">
        <v>6.1</v>
      </c>
    </row>
    <row r="1863" spans="1:2">
      <c r="A1863">
        <v>134</v>
      </c>
      <c r="B1863">
        <v>7.1</v>
      </c>
    </row>
    <row r="1864" spans="1:2">
      <c r="A1864">
        <v>117</v>
      </c>
      <c r="B1864">
        <v>5.7</v>
      </c>
    </row>
    <row r="1865" spans="1:2">
      <c r="A1865">
        <v>80</v>
      </c>
      <c r="B1865">
        <v>2.9</v>
      </c>
    </row>
    <row r="1866" spans="1:2">
      <c r="A1866">
        <v>85</v>
      </c>
      <c r="B1866">
        <v>5.2</v>
      </c>
    </row>
    <row r="1867" spans="1:2">
      <c r="A1867">
        <v>138</v>
      </c>
      <c r="B1867">
        <v>5.3</v>
      </c>
    </row>
    <row r="1868" spans="1:2">
      <c r="A1868">
        <v>121</v>
      </c>
      <c r="B1868">
        <v>6.2</v>
      </c>
    </row>
    <row r="1869" spans="1:2">
      <c r="A1869">
        <v>134</v>
      </c>
      <c r="B1869">
        <v>7.3</v>
      </c>
    </row>
    <row r="1870" spans="1:2">
      <c r="A1870">
        <v>100</v>
      </c>
      <c r="B1870">
        <v>6.5</v>
      </c>
    </row>
    <row r="1871" spans="1:2">
      <c r="A1871">
        <v>100</v>
      </c>
      <c r="B1871">
        <v>4.0999999999999996</v>
      </c>
    </row>
    <row r="1872" spans="1:2">
      <c r="A1872">
        <v>119</v>
      </c>
      <c r="B1872">
        <v>7.7</v>
      </c>
    </row>
    <row r="1873" spans="1:2">
      <c r="A1873">
        <v>137</v>
      </c>
      <c r="B1873">
        <v>6.1</v>
      </c>
    </row>
    <row r="1874" spans="1:2">
      <c r="A1874">
        <v>119</v>
      </c>
      <c r="B1874">
        <v>7.3</v>
      </c>
    </row>
    <row r="1875" spans="1:2">
      <c r="A1875">
        <v>139</v>
      </c>
      <c r="B1875">
        <v>7.2</v>
      </c>
    </row>
    <row r="1876" spans="1:2">
      <c r="A1876">
        <v>120</v>
      </c>
      <c r="B1876">
        <v>6.1</v>
      </c>
    </row>
    <row r="1877" spans="1:2">
      <c r="A1877">
        <v>98</v>
      </c>
      <c r="B1877">
        <v>5.8</v>
      </c>
    </row>
    <row r="1878" spans="1:2">
      <c r="A1878">
        <v>106</v>
      </c>
      <c r="B1878">
        <v>5.7</v>
      </c>
    </row>
    <row r="1879" spans="1:2">
      <c r="A1879">
        <v>98</v>
      </c>
      <c r="B1879">
        <v>6.7</v>
      </c>
    </row>
    <row r="1880" spans="1:2">
      <c r="A1880">
        <v>107</v>
      </c>
      <c r="B1880">
        <v>6.5</v>
      </c>
    </row>
    <row r="1881" spans="1:2">
      <c r="A1881">
        <v>88</v>
      </c>
      <c r="B1881">
        <v>7.2</v>
      </c>
    </row>
    <row r="1882" spans="1:2">
      <c r="A1882">
        <v>137</v>
      </c>
      <c r="B1882">
        <v>7.6</v>
      </c>
    </row>
    <row r="1883" spans="1:2">
      <c r="A1883">
        <v>100</v>
      </c>
      <c r="B1883">
        <v>4.5999999999999996</v>
      </c>
    </row>
    <row r="1884" spans="1:2">
      <c r="A1884">
        <v>115</v>
      </c>
      <c r="B1884">
        <v>6.9</v>
      </c>
    </row>
    <row r="1885" spans="1:2">
      <c r="A1885">
        <v>101</v>
      </c>
      <c r="B1885">
        <v>6.6</v>
      </c>
    </row>
    <row r="1886" spans="1:2">
      <c r="A1886">
        <v>110</v>
      </c>
      <c r="B1886">
        <v>6.3</v>
      </c>
    </row>
    <row r="1887" spans="1:2">
      <c r="A1887">
        <v>94</v>
      </c>
      <c r="B1887">
        <v>6.2</v>
      </c>
    </row>
    <row r="1888" spans="1:2">
      <c r="A1888">
        <v>88</v>
      </c>
      <c r="B1888">
        <v>5.3</v>
      </c>
    </row>
    <row r="1889" spans="1:2">
      <c r="A1889">
        <v>127</v>
      </c>
      <c r="B1889">
        <v>7.3</v>
      </c>
    </row>
    <row r="1890" spans="1:2">
      <c r="A1890">
        <v>95</v>
      </c>
      <c r="B1890">
        <v>5.6</v>
      </c>
    </row>
    <row r="1891" spans="1:2">
      <c r="A1891">
        <v>87</v>
      </c>
      <c r="B1891">
        <v>6.2</v>
      </c>
    </row>
    <row r="1892" spans="1:2">
      <c r="A1892">
        <v>118</v>
      </c>
      <c r="B1892">
        <v>5.2</v>
      </c>
    </row>
    <row r="1893" spans="1:2">
      <c r="A1893">
        <v>107</v>
      </c>
      <c r="B1893">
        <v>5.3</v>
      </c>
    </row>
    <row r="1894" spans="1:2">
      <c r="A1894">
        <v>124</v>
      </c>
      <c r="B1894">
        <v>5.4</v>
      </c>
    </row>
    <row r="1895" spans="1:2">
      <c r="A1895">
        <v>89</v>
      </c>
      <c r="B1895">
        <v>4.9000000000000004</v>
      </c>
    </row>
    <row r="1896" spans="1:2">
      <c r="A1896">
        <v>88</v>
      </c>
      <c r="B1896">
        <v>5.5</v>
      </c>
    </row>
    <row r="1897" spans="1:2">
      <c r="A1897">
        <v>118</v>
      </c>
      <c r="B1897">
        <v>6.7</v>
      </c>
    </row>
    <row r="1898" spans="1:2">
      <c r="A1898">
        <v>93</v>
      </c>
      <c r="B1898">
        <v>3.9</v>
      </c>
    </row>
    <row r="1899" spans="1:2">
      <c r="A1899">
        <v>80</v>
      </c>
      <c r="B1899">
        <v>7.2</v>
      </c>
    </row>
    <row r="1900" spans="1:2">
      <c r="A1900">
        <v>120</v>
      </c>
      <c r="B1900">
        <v>5.0999999999999996</v>
      </c>
    </row>
    <row r="1901" spans="1:2">
      <c r="A1901">
        <v>98</v>
      </c>
      <c r="B1901">
        <v>6.5</v>
      </c>
    </row>
    <row r="1902" spans="1:2">
      <c r="A1902">
        <v>119</v>
      </c>
      <c r="B1902">
        <v>8.1999999999999993</v>
      </c>
    </row>
    <row r="1903" spans="1:2">
      <c r="A1903">
        <v>88</v>
      </c>
      <c r="B1903">
        <v>7.7</v>
      </c>
    </row>
    <row r="1904" spans="1:2">
      <c r="A1904">
        <v>90</v>
      </c>
      <c r="B1904">
        <v>6.1</v>
      </c>
    </row>
    <row r="1905" spans="1:2">
      <c r="A1905">
        <v>127</v>
      </c>
      <c r="B1905">
        <v>8.8000000000000007</v>
      </c>
    </row>
    <row r="1906" spans="1:2">
      <c r="A1906">
        <v>119</v>
      </c>
      <c r="B1906">
        <v>6.8</v>
      </c>
    </row>
    <row r="1907" spans="1:2">
      <c r="A1907">
        <v>85</v>
      </c>
      <c r="B1907">
        <v>6.8</v>
      </c>
    </row>
    <row r="1908" spans="1:2">
      <c r="A1908">
        <v>98</v>
      </c>
      <c r="B1908">
        <v>6.7</v>
      </c>
    </row>
    <row r="1909" spans="1:2">
      <c r="A1909">
        <v>101</v>
      </c>
      <c r="B1909">
        <v>7.1</v>
      </c>
    </row>
    <row r="1910" spans="1:2">
      <c r="A1910">
        <v>112</v>
      </c>
      <c r="B1910">
        <v>7.1</v>
      </c>
    </row>
    <row r="1911" spans="1:2">
      <c r="A1911">
        <v>97</v>
      </c>
      <c r="B1911">
        <v>6.1</v>
      </c>
    </row>
    <row r="1912" spans="1:2">
      <c r="A1912">
        <v>126</v>
      </c>
      <c r="B1912">
        <v>8</v>
      </c>
    </row>
    <row r="1913" spans="1:2">
      <c r="A1913">
        <v>97</v>
      </c>
      <c r="B1913">
        <v>6.6</v>
      </c>
    </row>
    <row r="1914" spans="1:2">
      <c r="A1914">
        <v>100</v>
      </c>
      <c r="B1914">
        <v>5.4</v>
      </c>
    </row>
    <row r="1915" spans="1:2">
      <c r="A1915">
        <v>114</v>
      </c>
      <c r="B1915">
        <v>6.1</v>
      </c>
    </row>
    <row r="1916" spans="1:2">
      <c r="A1916">
        <v>88</v>
      </c>
      <c r="B1916">
        <v>5.6</v>
      </c>
    </row>
    <row r="1917" spans="1:2">
      <c r="A1917">
        <v>93</v>
      </c>
      <c r="B1917">
        <v>5.8</v>
      </c>
    </row>
    <row r="1918" spans="1:2">
      <c r="A1918">
        <v>92</v>
      </c>
      <c r="B1918">
        <v>2.8</v>
      </c>
    </row>
    <row r="1919" spans="1:2">
      <c r="A1919">
        <v>98</v>
      </c>
      <c r="B1919">
        <v>6.7</v>
      </c>
    </row>
    <row r="1920" spans="1:2">
      <c r="A1920">
        <v>94</v>
      </c>
      <c r="B1920">
        <v>5.0999999999999996</v>
      </c>
    </row>
    <row r="1921" spans="1:2">
      <c r="A1921">
        <v>102</v>
      </c>
      <c r="B1921">
        <v>7.2</v>
      </c>
    </row>
    <row r="1922" spans="1:2">
      <c r="A1922">
        <v>98</v>
      </c>
      <c r="B1922">
        <v>6</v>
      </c>
    </row>
    <row r="1923" spans="1:2">
      <c r="A1923">
        <v>121</v>
      </c>
      <c r="B1923">
        <v>7.2</v>
      </c>
    </row>
    <row r="1924" spans="1:2">
      <c r="A1924">
        <v>111</v>
      </c>
      <c r="B1924">
        <v>6.7</v>
      </c>
    </row>
    <row r="1925" spans="1:2">
      <c r="A1925">
        <v>90</v>
      </c>
      <c r="B1925">
        <v>6.3</v>
      </c>
    </row>
    <row r="1926" spans="1:2">
      <c r="A1926">
        <v>100</v>
      </c>
      <c r="B1926">
        <v>6.2</v>
      </c>
    </row>
    <row r="1927" spans="1:2">
      <c r="A1927">
        <v>141</v>
      </c>
      <c r="B1927">
        <v>6.2</v>
      </c>
    </row>
    <row r="1928" spans="1:2">
      <c r="A1928">
        <v>139</v>
      </c>
      <c r="B1928">
        <v>6.9</v>
      </c>
    </row>
    <row r="1929" spans="1:2">
      <c r="A1929">
        <v>114</v>
      </c>
      <c r="B1929">
        <v>6.8</v>
      </c>
    </row>
    <row r="1930" spans="1:2">
      <c r="A1930">
        <v>96</v>
      </c>
      <c r="B1930">
        <v>7.1</v>
      </c>
    </row>
    <row r="1931" spans="1:2">
      <c r="A1931">
        <v>111</v>
      </c>
      <c r="B1931">
        <v>7.1</v>
      </c>
    </row>
    <row r="1932" spans="1:2">
      <c r="A1932">
        <v>127</v>
      </c>
      <c r="B1932">
        <v>7</v>
      </c>
    </row>
    <row r="1933" spans="1:2">
      <c r="A1933">
        <v>107</v>
      </c>
      <c r="B1933">
        <v>7.1</v>
      </c>
    </row>
    <row r="1934" spans="1:2">
      <c r="A1934">
        <v>97</v>
      </c>
      <c r="B1934">
        <v>6.4</v>
      </c>
    </row>
    <row r="1935" spans="1:2">
      <c r="A1935">
        <v>127</v>
      </c>
      <c r="B1935">
        <v>7</v>
      </c>
    </row>
    <row r="1936" spans="1:2">
      <c r="A1936">
        <v>110</v>
      </c>
      <c r="B1936">
        <v>6.2</v>
      </c>
    </row>
    <row r="1937" spans="1:2">
      <c r="A1937">
        <v>135</v>
      </c>
      <c r="B1937">
        <v>7.5</v>
      </c>
    </row>
    <row r="1938" spans="1:2">
      <c r="A1938">
        <v>84</v>
      </c>
      <c r="B1938">
        <v>4.8</v>
      </c>
    </row>
    <row r="1939" spans="1:2">
      <c r="A1939">
        <v>122</v>
      </c>
      <c r="B1939">
        <v>7.3</v>
      </c>
    </row>
    <row r="1940" spans="1:2">
      <c r="A1940">
        <v>114</v>
      </c>
      <c r="B1940">
        <v>5.8</v>
      </c>
    </row>
    <row r="1941" spans="1:2">
      <c r="A1941">
        <v>132</v>
      </c>
      <c r="B1941">
        <v>7.6</v>
      </c>
    </row>
    <row r="1942" spans="1:2">
      <c r="A1942">
        <v>133</v>
      </c>
      <c r="B1942">
        <v>7</v>
      </c>
    </row>
    <row r="1943" spans="1:2">
      <c r="A1943">
        <v>112</v>
      </c>
      <c r="B1943">
        <v>6.6</v>
      </c>
    </row>
    <row r="1944" spans="1:2">
      <c r="A1944">
        <v>108</v>
      </c>
      <c r="B1944">
        <v>6.5</v>
      </c>
    </row>
    <row r="1945" spans="1:2">
      <c r="A1945">
        <v>115</v>
      </c>
      <c r="B1945">
        <v>7.4</v>
      </c>
    </row>
    <row r="1946" spans="1:2">
      <c r="A1946">
        <v>83</v>
      </c>
      <c r="B1946">
        <v>4.5999999999999996</v>
      </c>
    </row>
    <row r="1947" spans="1:2">
      <c r="A1947">
        <v>105</v>
      </c>
      <c r="B1947">
        <v>6.4</v>
      </c>
    </row>
    <row r="1948" spans="1:2">
      <c r="A1948">
        <v>108</v>
      </c>
      <c r="B1948">
        <v>6.4</v>
      </c>
    </row>
    <row r="1949" spans="1:2">
      <c r="A1949">
        <v>96</v>
      </c>
      <c r="B1949">
        <v>5.9</v>
      </c>
    </row>
    <row r="1950" spans="1:2">
      <c r="A1950">
        <v>94</v>
      </c>
      <c r="B1950">
        <v>6.4</v>
      </c>
    </row>
    <row r="1951" spans="1:2">
      <c r="A1951">
        <v>142</v>
      </c>
      <c r="B1951">
        <v>6.6</v>
      </c>
    </row>
    <row r="1952" spans="1:2">
      <c r="A1952">
        <v>104</v>
      </c>
      <c r="B1952">
        <v>6.9</v>
      </c>
    </row>
    <row r="1953" spans="1:2">
      <c r="A1953">
        <v>106</v>
      </c>
      <c r="B1953">
        <v>5.8</v>
      </c>
    </row>
    <row r="1954" spans="1:2">
      <c r="A1954">
        <v>106</v>
      </c>
      <c r="B1954">
        <v>6.4</v>
      </c>
    </row>
    <row r="1955" spans="1:2">
      <c r="A1955">
        <v>98</v>
      </c>
      <c r="B1955">
        <v>5.3</v>
      </c>
    </row>
    <row r="1956" spans="1:2">
      <c r="A1956">
        <v>100</v>
      </c>
      <c r="B1956">
        <v>6.5</v>
      </c>
    </row>
    <row r="1957" spans="1:2">
      <c r="A1957">
        <v>95</v>
      </c>
      <c r="B1957">
        <v>5.7</v>
      </c>
    </row>
    <row r="1958" spans="1:2">
      <c r="A1958">
        <v>107</v>
      </c>
      <c r="B1958">
        <v>6.7</v>
      </c>
    </row>
    <row r="1959" spans="1:2">
      <c r="A1959">
        <v>104</v>
      </c>
      <c r="B1959">
        <v>3.9</v>
      </c>
    </row>
    <row r="1960" spans="1:2">
      <c r="A1960">
        <v>104</v>
      </c>
      <c r="B1960">
        <v>4.0999999999999996</v>
      </c>
    </row>
    <row r="1961" spans="1:2">
      <c r="A1961">
        <v>143</v>
      </c>
      <c r="B1961">
        <v>6.2</v>
      </c>
    </row>
    <row r="1962" spans="1:2">
      <c r="A1962">
        <v>77</v>
      </c>
      <c r="B1962">
        <v>3.8</v>
      </c>
    </row>
    <row r="1963" spans="1:2">
      <c r="A1963">
        <v>96</v>
      </c>
      <c r="B1963">
        <v>5.0999999999999996</v>
      </c>
    </row>
    <row r="1964" spans="1:2">
      <c r="A1964">
        <v>114</v>
      </c>
      <c r="B1964">
        <v>6.4</v>
      </c>
    </row>
    <row r="1965" spans="1:2">
      <c r="A1965">
        <v>145</v>
      </c>
      <c r="B1965">
        <v>7.8</v>
      </c>
    </row>
    <row r="1966" spans="1:2">
      <c r="A1966">
        <v>116</v>
      </c>
      <c r="B1966">
        <v>7.8</v>
      </c>
    </row>
    <row r="1967" spans="1:2">
      <c r="A1967">
        <v>100</v>
      </c>
      <c r="B1967">
        <v>6.1</v>
      </c>
    </row>
    <row r="1968" spans="1:2">
      <c r="A1968">
        <v>104</v>
      </c>
      <c r="B1968">
        <v>5.8</v>
      </c>
    </row>
    <row r="1969" spans="1:2">
      <c r="A1969">
        <v>92</v>
      </c>
      <c r="B1969">
        <v>6.3</v>
      </c>
    </row>
    <row r="1970" spans="1:2">
      <c r="A1970">
        <v>92</v>
      </c>
      <c r="B1970">
        <v>7.7</v>
      </c>
    </row>
    <row r="1971" spans="1:2">
      <c r="A1971">
        <v>105</v>
      </c>
      <c r="B1971">
        <v>5.4</v>
      </c>
    </row>
    <row r="1972" spans="1:2">
      <c r="A1972">
        <v>120</v>
      </c>
      <c r="B1972">
        <v>7.3</v>
      </c>
    </row>
    <row r="1973" spans="1:2">
      <c r="A1973">
        <v>116</v>
      </c>
      <c r="B1973">
        <v>6.8</v>
      </c>
    </row>
    <row r="1974" spans="1:2">
      <c r="A1974">
        <v>119</v>
      </c>
      <c r="B1974">
        <v>7.3</v>
      </c>
    </row>
    <row r="1975" spans="1:2">
      <c r="A1975">
        <v>101</v>
      </c>
      <c r="B1975">
        <v>6.5</v>
      </c>
    </row>
    <row r="1976" spans="1:2">
      <c r="A1976">
        <v>117</v>
      </c>
      <c r="B1976">
        <v>7.2</v>
      </c>
    </row>
    <row r="1977" spans="1:2">
      <c r="A1977">
        <v>106</v>
      </c>
      <c r="B1977">
        <v>6.7</v>
      </c>
    </row>
    <row r="1978" spans="1:2">
      <c r="A1978">
        <v>112</v>
      </c>
      <c r="B1978">
        <v>6.3</v>
      </c>
    </row>
    <row r="1979" spans="1:2">
      <c r="A1979">
        <v>136</v>
      </c>
      <c r="B1979">
        <v>5.9</v>
      </c>
    </row>
    <row r="1980" spans="1:2">
      <c r="A1980">
        <v>81</v>
      </c>
      <c r="B1980">
        <v>7.8</v>
      </c>
    </row>
    <row r="1981" spans="1:2">
      <c r="A1981">
        <v>87</v>
      </c>
      <c r="B1981">
        <v>7.4</v>
      </c>
    </row>
    <row r="1982" spans="1:2">
      <c r="A1982">
        <v>96</v>
      </c>
      <c r="B1982">
        <v>4.8</v>
      </c>
    </row>
    <row r="1983" spans="1:2">
      <c r="A1983">
        <v>106</v>
      </c>
      <c r="B1983">
        <v>6.3</v>
      </c>
    </row>
    <row r="1984" spans="1:2">
      <c r="A1984">
        <v>122</v>
      </c>
      <c r="B1984">
        <v>7.8</v>
      </c>
    </row>
    <row r="1985" spans="1:2">
      <c r="A1985">
        <v>123</v>
      </c>
      <c r="B1985">
        <v>7.5</v>
      </c>
    </row>
    <row r="1986" spans="1:2">
      <c r="A1986">
        <v>133</v>
      </c>
      <c r="B1986">
        <v>6</v>
      </c>
    </row>
    <row r="1987" spans="1:2">
      <c r="A1987">
        <v>92</v>
      </c>
      <c r="B1987">
        <v>6.8</v>
      </c>
    </row>
    <row r="1988" spans="1:2">
      <c r="A1988">
        <v>110</v>
      </c>
      <c r="B1988">
        <v>6.6</v>
      </c>
    </row>
    <row r="1989" spans="1:2">
      <c r="A1989">
        <v>104</v>
      </c>
      <c r="B1989">
        <v>4.5999999999999996</v>
      </c>
    </row>
    <row r="1990" spans="1:2">
      <c r="A1990">
        <v>60</v>
      </c>
      <c r="B1990">
        <v>2.9</v>
      </c>
    </row>
    <row r="1991" spans="1:2">
      <c r="A1991">
        <v>98</v>
      </c>
      <c r="B1991">
        <v>7.1</v>
      </c>
    </row>
    <row r="1992" spans="1:2">
      <c r="A1992">
        <v>120</v>
      </c>
      <c r="B1992">
        <v>6.1</v>
      </c>
    </row>
    <row r="1993" spans="1:2">
      <c r="A1993">
        <v>112</v>
      </c>
      <c r="B1993">
        <v>6.7</v>
      </c>
    </row>
    <row r="1994" spans="1:2">
      <c r="A1994">
        <v>127</v>
      </c>
      <c r="B1994">
        <v>7.1</v>
      </c>
    </row>
    <row r="1995" spans="1:2">
      <c r="A1995">
        <v>102</v>
      </c>
      <c r="B1995">
        <v>5.8</v>
      </c>
    </row>
    <row r="1996" spans="1:2">
      <c r="A1996">
        <v>91</v>
      </c>
      <c r="B1996">
        <v>6.7</v>
      </c>
    </row>
    <row r="1997" spans="1:2">
      <c r="A1997">
        <v>114</v>
      </c>
      <c r="B1997">
        <v>5.8</v>
      </c>
    </row>
    <row r="1998" spans="1:2">
      <c r="A1998">
        <v>115</v>
      </c>
      <c r="B1998">
        <v>6.8</v>
      </c>
    </row>
    <row r="1999" spans="1:2">
      <c r="A1999">
        <v>115</v>
      </c>
      <c r="B1999">
        <v>8.5</v>
      </c>
    </row>
    <row r="2000" spans="1:2">
      <c r="A2000">
        <v>120</v>
      </c>
      <c r="B2000">
        <v>6.6</v>
      </c>
    </row>
    <row r="2001" spans="1:2">
      <c r="A2001">
        <v>135</v>
      </c>
      <c r="B2001">
        <v>7.7</v>
      </c>
    </row>
    <row r="2002" spans="1:2">
      <c r="A2002">
        <v>90</v>
      </c>
      <c r="B2002">
        <v>4.7</v>
      </c>
    </row>
    <row r="2003" spans="1:2">
      <c r="A2003">
        <v>100</v>
      </c>
      <c r="B2003">
        <v>6.4</v>
      </c>
    </row>
    <row r="2004" spans="1:2">
      <c r="A2004">
        <v>105</v>
      </c>
      <c r="B2004">
        <v>5.5</v>
      </c>
    </row>
    <row r="2005" spans="1:2">
      <c r="A2005">
        <v>138</v>
      </c>
      <c r="B2005">
        <v>8.6</v>
      </c>
    </row>
    <row r="2006" spans="1:2">
      <c r="A2006">
        <v>94</v>
      </c>
      <c r="B2006">
        <v>7</v>
      </c>
    </row>
    <row r="2007" spans="1:2">
      <c r="A2007">
        <v>101</v>
      </c>
      <c r="B2007">
        <v>7.1</v>
      </c>
    </row>
    <row r="2008" spans="1:2">
      <c r="A2008">
        <v>131</v>
      </c>
      <c r="B2008">
        <v>5.7</v>
      </c>
    </row>
    <row r="2009" spans="1:2">
      <c r="A2009">
        <v>91</v>
      </c>
      <c r="B2009">
        <v>3.7</v>
      </c>
    </row>
    <row r="2010" spans="1:2">
      <c r="A2010">
        <v>112</v>
      </c>
      <c r="B2010">
        <v>7.5</v>
      </c>
    </row>
    <row r="2011" spans="1:2">
      <c r="A2011">
        <v>95</v>
      </c>
      <c r="B2011">
        <v>4.5999999999999996</v>
      </c>
    </row>
    <row r="2012" spans="1:2">
      <c r="A2012">
        <v>100</v>
      </c>
      <c r="B2012">
        <v>4.9000000000000004</v>
      </c>
    </row>
    <row r="2013" spans="1:2">
      <c r="A2013">
        <v>108</v>
      </c>
      <c r="B2013">
        <v>7.1</v>
      </c>
    </row>
    <row r="2014" spans="1:2">
      <c r="A2014">
        <v>101</v>
      </c>
      <c r="B2014">
        <v>5.8</v>
      </c>
    </row>
    <row r="2015" spans="1:2">
      <c r="A2015">
        <v>109</v>
      </c>
      <c r="B2015">
        <v>5.4</v>
      </c>
    </row>
    <row r="2016" spans="1:2">
      <c r="A2016">
        <v>115</v>
      </c>
      <c r="B2016">
        <v>7.3</v>
      </c>
    </row>
    <row r="2017" spans="1:2">
      <c r="A2017">
        <v>117</v>
      </c>
      <c r="B2017">
        <v>7.1</v>
      </c>
    </row>
    <row r="2018" spans="1:2">
      <c r="A2018">
        <v>107</v>
      </c>
      <c r="B2018">
        <v>5.8</v>
      </c>
    </row>
    <row r="2019" spans="1:2">
      <c r="A2019">
        <v>134</v>
      </c>
      <c r="B2019">
        <v>8.1</v>
      </c>
    </row>
    <row r="2020" spans="1:2">
      <c r="A2020">
        <v>118</v>
      </c>
      <c r="B2020">
        <v>5.7</v>
      </c>
    </row>
    <row r="2021" spans="1:2">
      <c r="A2021">
        <v>121</v>
      </c>
      <c r="B2021">
        <v>4.4000000000000004</v>
      </c>
    </row>
    <row r="2022" spans="1:2">
      <c r="A2022">
        <v>105</v>
      </c>
      <c r="B2022">
        <v>7.9</v>
      </c>
    </row>
    <row r="2023" spans="1:2">
      <c r="A2023">
        <v>110</v>
      </c>
      <c r="B2023">
        <v>7.6</v>
      </c>
    </row>
    <row r="2024" spans="1:2">
      <c r="A2024">
        <v>114</v>
      </c>
      <c r="B2024">
        <v>4.8</v>
      </c>
    </row>
    <row r="2025" spans="1:2">
      <c r="A2025">
        <v>104</v>
      </c>
      <c r="B2025">
        <v>7.8</v>
      </c>
    </row>
    <row r="2026" spans="1:2">
      <c r="A2026">
        <v>100</v>
      </c>
      <c r="B2026">
        <v>6.7</v>
      </c>
    </row>
    <row r="2027" spans="1:2">
      <c r="A2027">
        <v>85</v>
      </c>
      <c r="B2027">
        <v>2.7</v>
      </c>
    </row>
    <row r="2028" spans="1:2">
      <c r="A2028">
        <v>72</v>
      </c>
      <c r="B2028">
        <v>5.8</v>
      </c>
    </row>
    <row r="2029" spans="1:2">
      <c r="A2029">
        <v>128</v>
      </c>
      <c r="B2029">
        <v>7.5</v>
      </c>
    </row>
    <row r="2030" spans="1:2">
      <c r="A2030">
        <v>72</v>
      </c>
      <c r="B2030">
        <v>5.4</v>
      </c>
    </row>
    <row r="2031" spans="1:2">
      <c r="A2031">
        <v>89</v>
      </c>
      <c r="B2031">
        <v>4.0999999999999996</v>
      </c>
    </row>
    <row r="2032" spans="1:2">
      <c r="A2032">
        <v>96</v>
      </c>
      <c r="B2032">
        <v>5.9</v>
      </c>
    </row>
    <row r="2033" spans="1:2">
      <c r="A2033">
        <v>77</v>
      </c>
      <c r="B2033">
        <v>6.3</v>
      </c>
    </row>
    <row r="2034" spans="1:2">
      <c r="A2034">
        <v>123</v>
      </c>
      <c r="B2034">
        <v>7</v>
      </c>
    </row>
    <row r="2035" spans="1:2">
      <c r="A2035">
        <v>111</v>
      </c>
      <c r="B2035">
        <v>6.8</v>
      </c>
    </row>
    <row r="2036" spans="1:2">
      <c r="A2036">
        <v>93</v>
      </c>
      <c r="B2036">
        <v>2.2999999999999998</v>
      </c>
    </row>
    <row r="2037" spans="1:2">
      <c r="A2037">
        <v>128</v>
      </c>
      <c r="B2037">
        <v>8.1</v>
      </c>
    </row>
    <row r="2038" spans="1:2">
      <c r="A2038">
        <v>110</v>
      </c>
      <c r="B2038">
        <v>6.1</v>
      </c>
    </row>
    <row r="2039" spans="1:2">
      <c r="A2039">
        <v>137</v>
      </c>
      <c r="B2039">
        <v>5</v>
      </c>
    </row>
    <row r="2040" spans="1:2">
      <c r="A2040">
        <v>124</v>
      </c>
      <c r="B2040">
        <v>5.5</v>
      </c>
    </row>
    <row r="2041" spans="1:2">
      <c r="A2041">
        <v>93</v>
      </c>
      <c r="B2041">
        <v>6.2</v>
      </c>
    </row>
    <row r="2042" spans="1:2">
      <c r="A2042">
        <v>115</v>
      </c>
      <c r="B2042">
        <v>6.2</v>
      </c>
    </row>
    <row r="2043" spans="1:2">
      <c r="A2043">
        <v>98</v>
      </c>
      <c r="B2043">
        <v>5.9</v>
      </c>
    </row>
    <row r="2044" spans="1:2">
      <c r="A2044">
        <v>105</v>
      </c>
      <c r="B2044">
        <v>6.3</v>
      </c>
    </row>
    <row r="2045" spans="1:2">
      <c r="A2045">
        <v>127</v>
      </c>
      <c r="B2045">
        <v>6.7</v>
      </c>
    </row>
    <row r="2046" spans="1:2">
      <c r="A2046">
        <v>82</v>
      </c>
      <c r="B2046">
        <v>3.5</v>
      </c>
    </row>
    <row r="2047" spans="1:2">
      <c r="A2047">
        <v>143</v>
      </c>
      <c r="B2047">
        <v>7.5</v>
      </c>
    </row>
    <row r="2048" spans="1:2">
      <c r="A2048">
        <v>103</v>
      </c>
      <c r="B2048">
        <v>6.6</v>
      </c>
    </row>
    <row r="2049" spans="1:2">
      <c r="A2049">
        <v>104</v>
      </c>
      <c r="B2049">
        <v>7.5</v>
      </c>
    </row>
    <row r="2050" spans="1:2">
      <c r="A2050">
        <v>98</v>
      </c>
      <c r="B2050">
        <v>7.2</v>
      </c>
    </row>
    <row r="2051" spans="1:2">
      <c r="A2051">
        <v>92</v>
      </c>
      <c r="B2051">
        <v>4.8</v>
      </c>
    </row>
    <row r="2052" spans="1:2">
      <c r="A2052">
        <v>123</v>
      </c>
      <c r="B2052">
        <v>6.6</v>
      </c>
    </row>
    <row r="2053" spans="1:2">
      <c r="A2053">
        <v>88</v>
      </c>
      <c r="B2053">
        <v>3.5</v>
      </c>
    </row>
    <row r="2054" spans="1:2">
      <c r="A2054">
        <v>128</v>
      </c>
      <c r="B2054">
        <v>7.6</v>
      </c>
    </row>
    <row r="2055" spans="1:2">
      <c r="A2055">
        <v>107</v>
      </c>
      <c r="B2055">
        <v>6.3</v>
      </c>
    </row>
    <row r="2056" spans="1:2">
      <c r="A2056">
        <v>91</v>
      </c>
      <c r="B2056">
        <v>5.5</v>
      </c>
    </row>
    <row r="2057" spans="1:2">
      <c r="A2057">
        <v>90</v>
      </c>
      <c r="B2057">
        <v>6.3</v>
      </c>
    </row>
    <row r="2058" spans="1:2">
      <c r="A2058">
        <v>115</v>
      </c>
      <c r="B2058">
        <v>6.5</v>
      </c>
    </row>
    <row r="2059" spans="1:2">
      <c r="A2059">
        <v>101</v>
      </c>
      <c r="B2059">
        <v>5.6</v>
      </c>
    </row>
    <row r="2060" spans="1:2">
      <c r="A2060">
        <v>113</v>
      </c>
      <c r="B2060">
        <v>6.9</v>
      </c>
    </row>
    <row r="2061" spans="1:2">
      <c r="A2061">
        <v>113</v>
      </c>
      <c r="B2061">
        <v>7.6</v>
      </c>
    </row>
    <row r="2062" spans="1:2">
      <c r="A2062">
        <v>87</v>
      </c>
      <c r="B2062">
        <v>3.9</v>
      </c>
    </row>
    <row r="2063" spans="1:2">
      <c r="A2063">
        <v>101</v>
      </c>
      <c r="B2063">
        <v>6.1</v>
      </c>
    </row>
    <row r="2064" spans="1:2">
      <c r="A2064">
        <v>111</v>
      </c>
      <c r="B2064">
        <v>7.3</v>
      </c>
    </row>
    <row r="2065" spans="1:2">
      <c r="A2065">
        <v>108</v>
      </c>
      <c r="B2065">
        <v>8.3000000000000007</v>
      </c>
    </row>
    <row r="2066" spans="1:2">
      <c r="A2066">
        <v>105</v>
      </c>
      <c r="B2066">
        <v>5.8</v>
      </c>
    </row>
    <row r="2067" spans="1:2">
      <c r="A2067">
        <v>109</v>
      </c>
      <c r="B2067">
        <v>6.8</v>
      </c>
    </row>
    <row r="2068" spans="1:2">
      <c r="A2068">
        <v>109</v>
      </c>
      <c r="B2068">
        <v>7</v>
      </c>
    </row>
    <row r="2069" spans="1:2">
      <c r="A2069">
        <v>99</v>
      </c>
      <c r="B2069">
        <v>5.9</v>
      </c>
    </row>
    <row r="2070" spans="1:2">
      <c r="A2070">
        <v>98</v>
      </c>
      <c r="B2070">
        <v>6.5</v>
      </c>
    </row>
    <row r="2071" spans="1:2">
      <c r="A2071">
        <v>104</v>
      </c>
      <c r="B2071">
        <v>6.4</v>
      </c>
    </row>
    <row r="2072" spans="1:2">
      <c r="A2072">
        <v>109</v>
      </c>
      <c r="B2072">
        <v>5.8</v>
      </c>
    </row>
    <row r="2073" spans="1:2">
      <c r="A2073">
        <v>75</v>
      </c>
      <c r="B2073">
        <v>5.0999999999999996</v>
      </c>
    </row>
    <row r="2074" spans="1:2">
      <c r="A2074">
        <v>119</v>
      </c>
      <c r="B2074">
        <v>6.8</v>
      </c>
    </row>
    <row r="2075" spans="1:2">
      <c r="A2075">
        <v>90</v>
      </c>
      <c r="B2075">
        <v>5.3</v>
      </c>
    </row>
    <row r="2076" spans="1:2">
      <c r="A2076">
        <v>97</v>
      </c>
      <c r="B2076">
        <v>5.3</v>
      </c>
    </row>
    <row r="2077" spans="1:2">
      <c r="A2077">
        <v>103</v>
      </c>
      <c r="B2077">
        <v>6.4</v>
      </c>
    </row>
    <row r="2078" spans="1:2">
      <c r="A2078">
        <v>89</v>
      </c>
      <c r="B2078">
        <v>4.9000000000000004</v>
      </c>
    </row>
    <row r="2079" spans="1:2">
      <c r="A2079">
        <v>106</v>
      </c>
      <c r="B2079">
        <v>6.8</v>
      </c>
    </row>
    <row r="2080" spans="1:2">
      <c r="A2080">
        <v>96</v>
      </c>
      <c r="B2080">
        <v>7.1</v>
      </c>
    </row>
    <row r="2081" spans="1:2">
      <c r="A2081">
        <v>115</v>
      </c>
      <c r="B2081">
        <v>6.8</v>
      </c>
    </row>
    <row r="2082" spans="1:2">
      <c r="A2082">
        <v>104</v>
      </c>
      <c r="B2082">
        <v>6.1</v>
      </c>
    </row>
    <row r="2083" spans="1:2">
      <c r="A2083">
        <v>108</v>
      </c>
      <c r="B2083">
        <v>8.5</v>
      </c>
    </row>
    <row r="2084" spans="1:2">
      <c r="A2084">
        <v>112</v>
      </c>
      <c r="B2084">
        <v>5.9</v>
      </c>
    </row>
    <row r="2085" spans="1:2">
      <c r="A2085">
        <v>104</v>
      </c>
      <c r="B2085">
        <v>6.3</v>
      </c>
    </row>
    <row r="2086" spans="1:2">
      <c r="A2086">
        <v>113</v>
      </c>
      <c r="B2086">
        <v>5.9</v>
      </c>
    </row>
    <row r="2087" spans="1:2">
      <c r="A2087">
        <v>98</v>
      </c>
      <c r="B2087">
        <v>5.4</v>
      </c>
    </row>
    <row r="2088" spans="1:2">
      <c r="A2088">
        <v>121</v>
      </c>
      <c r="B2088">
        <v>7</v>
      </c>
    </row>
    <row r="2089" spans="1:2">
      <c r="A2089">
        <v>114</v>
      </c>
      <c r="B2089">
        <v>6.9</v>
      </c>
    </row>
    <row r="2090" spans="1:2">
      <c r="A2090">
        <v>124</v>
      </c>
      <c r="B2090">
        <v>7.5</v>
      </c>
    </row>
    <row r="2091" spans="1:2">
      <c r="A2091">
        <v>148</v>
      </c>
      <c r="B2091">
        <v>8.1999999999999993</v>
      </c>
    </row>
    <row r="2092" spans="1:2">
      <c r="A2092">
        <v>108</v>
      </c>
      <c r="B2092">
        <v>5.9</v>
      </c>
    </row>
    <row r="2093" spans="1:2">
      <c r="A2093">
        <v>95</v>
      </c>
      <c r="B2093">
        <v>5</v>
      </c>
    </row>
    <row r="2094" spans="1:2">
      <c r="A2094">
        <v>108</v>
      </c>
      <c r="B2094">
        <v>7.3</v>
      </c>
    </row>
    <row r="2095" spans="1:2">
      <c r="A2095">
        <v>68</v>
      </c>
      <c r="B2095">
        <v>6.4</v>
      </c>
    </row>
    <row r="2096" spans="1:2">
      <c r="A2096">
        <v>103</v>
      </c>
      <c r="B2096">
        <v>6.6</v>
      </c>
    </row>
    <row r="2097" spans="1:2">
      <c r="A2097">
        <v>99</v>
      </c>
      <c r="B2097">
        <v>7.8</v>
      </c>
    </row>
    <row r="2098" spans="1:2">
      <c r="A2098">
        <v>88</v>
      </c>
      <c r="B2098">
        <v>4</v>
      </c>
    </row>
    <row r="2099" spans="1:2">
      <c r="A2099">
        <v>128</v>
      </c>
      <c r="B2099">
        <v>7.6</v>
      </c>
    </row>
    <row r="2100" spans="1:2">
      <c r="A2100">
        <v>124</v>
      </c>
      <c r="B2100">
        <v>7.7</v>
      </c>
    </row>
    <row r="2101" spans="1:2">
      <c r="A2101">
        <v>84</v>
      </c>
      <c r="B2101">
        <v>5.8</v>
      </c>
    </row>
    <row r="2102" spans="1:2">
      <c r="A2102">
        <v>101</v>
      </c>
      <c r="B2102">
        <v>5.6</v>
      </c>
    </row>
    <row r="2103" spans="1:2">
      <c r="A2103">
        <v>98</v>
      </c>
      <c r="B2103">
        <v>5.3</v>
      </c>
    </row>
    <row r="2104" spans="1:2">
      <c r="A2104">
        <v>105</v>
      </c>
      <c r="B2104">
        <v>7.4</v>
      </c>
    </row>
    <row r="2105" spans="1:2">
      <c r="A2105">
        <v>111</v>
      </c>
      <c r="B2105">
        <v>6.2</v>
      </c>
    </row>
    <row r="2106" spans="1:2">
      <c r="A2106">
        <v>88</v>
      </c>
      <c r="B2106">
        <v>1.9</v>
      </c>
    </row>
    <row r="2107" spans="1:2">
      <c r="A2107">
        <v>88</v>
      </c>
      <c r="B2107">
        <v>5.7</v>
      </c>
    </row>
    <row r="2108" spans="1:2">
      <c r="A2108">
        <v>94</v>
      </c>
      <c r="B2108">
        <v>6.6</v>
      </c>
    </row>
    <row r="2109" spans="1:2">
      <c r="A2109">
        <v>117</v>
      </c>
      <c r="B2109">
        <v>6</v>
      </c>
    </row>
    <row r="2110" spans="1:2">
      <c r="A2110">
        <v>95</v>
      </c>
      <c r="B2110">
        <v>6.1</v>
      </c>
    </row>
    <row r="2111" spans="1:2">
      <c r="A2111">
        <v>99</v>
      </c>
      <c r="B2111">
        <v>4.8</v>
      </c>
    </row>
    <row r="2112" spans="1:2">
      <c r="A2112">
        <v>96</v>
      </c>
      <c r="B2112">
        <v>6.2</v>
      </c>
    </row>
    <row r="2113" spans="1:2">
      <c r="A2113">
        <v>98</v>
      </c>
      <c r="B2113">
        <v>7.5</v>
      </c>
    </row>
    <row r="2114" spans="1:2">
      <c r="A2114">
        <v>123</v>
      </c>
      <c r="B2114">
        <v>6.3</v>
      </c>
    </row>
    <row r="2115" spans="1:2">
      <c r="A2115">
        <v>101</v>
      </c>
      <c r="B2115">
        <v>7.1</v>
      </c>
    </row>
    <row r="2116" spans="1:2">
      <c r="A2116">
        <v>102</v>
      </c>
      <c r="B2116">
        <v>6.6</v>
      </c>
    </row>
    <row r="2117" spans="1:2">
      <c r="A2117">
        <v>94</v>
      </c>
      <c r="B2117">
        <v>6.1</v>
      </c>
    </row>
    <row r="2118" spans="1:2">
      <c r="A2118">
        <v>102</v>
      </c>
      <c r="B2118">
        <v>6.7</v>
      </c>
    </row>
    <row r="2119" spans="1:2">
      <c r="A2119">
        <v>108</v>
      </c>
      <c r="B2119">
        <v>5.6</v>
      </c>
    </row>
    <row r="2120" spans="1:2">
      <c r="A2120">
        <v>116</v>
      </c>
      <c r="B2120">
        <v>7.2</v>
      </c>
    </row>
    <row r="2121" spans="1:2">
      <c r="A2121">
        <v>93</v>
      </c>
      <c r="B2121">
        <v>4.3</v>
      </c>
    </row>
    <row r="2122" spans="1:2">
      <c r="A2122">
        <v>102</v>
      </c>
      <c r="B2122">
        <v>6.4</v>
      </c>
    </row>
    <row r="2123" spans="1:2">
      <c r="A2123">
        <v>103</v>
      </c>
      <c r="B2123">
        <v>7.1</v>
      </c>
    </row>
    <row r="2124" spans="1:2">
      <c r="A2124">
        <v>115</v>
      </c>
      <c r="B2124">
        <v>6.3</v>
      </c>
    </row>
    <row r="2125" spans="1:2">
      <c r="A2125">
        <v>96</v>
      </c>
      <c r="B2125">
        <v>7.4</v>
      </c>
    </row>
    <row r="2126" spans="1:2">
      <c r="A2126">
        <v>98</v>
      </c>
      <c r="B2126">
        <v>6.1</v>
      </c>
    </row>
    <row r="2127" spans="1:2">
      <c r="A2127">
        <v>101</v>
      </c>
      <c r="B2127">
        <v>6.6</v>
      </c>
    </row>
    <row r="2128" spans="1:2">
      <c r="A2128">
        <v>106</v>
      </c>
      <c r="B2128">
        <v>6</v>
      </c>
    </row>
    <row r="2129" spans="1:2">
      <c r="A2129">
        <v>101</v>
      </c>
      <c r="B2129">
        <v>6.8</v>
      </c>
    </row>
    <row r="2130" spans="1:2">
      <c r="A2130">
        <v>111</v>
      </c>
      <c r="B2130">
        <v>6.8</v>
      </c>
    </row>
    <row r="2131" spans="1:2">
      <c r="A2131">
        <v>99</v>
      </c>
      <c r="B2131">
        <v>7.2</v>
      </c>
    </row>
    <row r="2132" spans="1:2">
      <c r="A2132">
        <v>88</v>
      </c>
      <c r="B2132">
        <v>1.9</v>
      </c>
    </row>
    <row r="2133" spans="1:2">
      <c r="A2133">
        <v>83</v>
      </c>
      <c r="B2133">
        <v>5.5</v>
      </c>
    </row>
    <row r="2134" spans="1:2">
      <c r="A2134">
        <v>91</v>
      </c>
      <c r="B2134">
        <v>4.5</v>
      </c>
    </row>
    <row r="2135" spans="1:2">
      <c r="A2135">
        <v>108</v>
      </c>
      <c r="B2135">
        <v>6.3</v>
      </c>
    </row>
    <row r="2136" spans="1:2">
      <c r="A2136">
        <v>154</v>
      </c>
      <c r="B2136">
        <v>7</v>
      </c>
    </row>
    <row r="2137" spans="1:2">
      <c r="A2137">
        <v>148</v>
      </c>
      <c r="B2137">
        <v>6.7</v>
      </c>
    </row>
    <row r="2138" spans="1:2">
      <c r="A2138">
        <v>77</v>
      </c>
      <c r="B2138">
        <v>2.8</v>
      </c>
    </row>
    <row r="2139" spans="1:2">
      <c r="A2139">
        <v>110</v>
      </c>
      <c r="B2139">
        <v>5</v>
      </c>
    </row>
    <row r="2140" spans="1:2">
      <c r="A2140">
        <v>83</v>
      </c>
      <c r="B2140">
        <v>4.3</v>
      </c>
    </row>
    <row r="2141" spans="1:2">
      <c r="A2141">
        <v>107</v>
      </c>
      <c r="B2141">
        <v>5.6</v>
      </c>
    </row>
    <row r="2142" spans="1:2">
      <c r="A2142">
        <v>100</v>
      </c>
      <c r="B2142">
        <v>6.2</v>
      </c>
    </row>
    <row r="2143" spans="1:2">
      <c r="A2143">
        <v>87</v>
      </c>
      <c r="B2143">
        <v>5.3</v>
      </c>
    </row>
    <row r="2144" spans="1:2">
      <c r="A2144">
        <v>154</v>
      </c>
      <c r="B2144">
        <v>7.4</v>
      </c>
    </row>
    <row r="2145" spans="1:2">
      <c r="A2145">
        <v>106</v>
      </c>
      <c r="B2145">
        <v>7.4</v>
      </c>
    </row>
    <row r="2146" spans="1:2">
      <c r="A2146">
        <v>99</v>
      </c>
      <c r="B2146">
        <v>6.5</v>
      </c>
    </row>
    <row r="2147" spans="1:2">
      <c r="A2147">
        <v>100</v>
      </c>
      <c r="B2147">
        <v>7.1</v>
      </c>
    </row>
    <row r="2148" spans="1:2">
      <c r="A2148">
        <v>116</v>
      </c>
      <c r="B2148">
        <v>7.2</v>
      </c>
    </row>
    <row r="2149" spans="1:2">
      <c r="A2149">
        <v>94</v>
      </c>
      <c r="B2149">
        <v>2.2999999999999998</v>
      </c>
    </row>
    <row r="2150" spans="1:2">
      <c r="A2150">
        <v>111</v>
      </c>
      <c r="B2150">
        <v>6.4</v>
      </c>
    </row>
    <row r="2151" spans="1:2">
      <c r="A2151">
        <v>100</v>
      </c>
      <c r="B2151">
        <v>6.1</v>
      </c>
    </row>
    <row r="2152" spans="1:2">
      <c r="A2152">
        <v>125</v>
      </c>
      <c r="B2152">
        <v>7</v>
      </c>
    </row>
    <row r="2153" spans="1:2">
      <c r="A2153">
        <v>114</v>
      </c>
      <c r="B2153">
        <v>6.5</v>
      </c>
    </row>
    <row r="2154" spans="1:2">
      <c r="A2154">
        <v>119</v>
      </c>
      <c r="B2154">
        <v>7</v>
      </c>
    </row>
    <row r="2155" spans="1:2">
      <c r="A2155">
        <v>135</v>
      </c>
      <c r="B2155">
        <v>7</v>
      </c>
    </row>
    <row r="2156" spans="1:2">
      <c r="A2156">
        <v>93</v>
      </c>
      <c r="B2156">
        <v>4.9000000000000004</v>
      </c>
    </row>
    <row r="2157" spans="1:2">
      <c r="A2157">
        <v>114</v>
      </c>
      <c r="B2157">
        <v>6.9</v>
      </c>
    </row>
    <row r="2158" spans="1:2">
      <c r="A2158">
        <v>124</v>
      </c>
      <c r="B2158">
        <v>7.5</v>
      </c>
    </row>
    <row r="2159" spans="1:2">
      <c r="A2159">
        <v>134</v>
      </c>
      <c r="B2159">
        <v>8.4</v>
      </c>
    </row>
    <row r="2160" spans="1:2">
      <c r="A2160">
        <v>114</v>
      </c>
      <c r="B2160">
        <v>6.9</v>
      </c>
    </row>
    <row r="2161" spans="1:2">
      <c r="A2161">
        <v>124</v>
      </c>
      <c r="B2161">
        <v>4.5</v>
      </c>
    </row>
    <row r="2162" spans="1:2">
      <c r="A2162">
        <v>104</v>
      </c>
      <c r="B2162">
        <v>7.4</v>
      </c>
    </row>
    <row r="2163" spans="1:2">
      <c r="A2163">
        <v>118</v>
      </c>
      <c r="B2163">
        <v>7</v>
      </c>
    </row>
    <row r="2164" spans="1:2">
      <c r="A2164">
        <v>80</v>
      </c>
      <c r="B2164">
        <v>2.8</v>
      </c>
    </row>
    <row r="2165" spans="1:2">
      <c r="A2165">
        <v>107</v>
      </c>
      <c r="B2165">
        <v>7.5</v>
      </c>
    </row>
    <row r="2166" spans="1:2">
      <c r="A2166">
        <v>125</v>
      </c>
      <c r="B2166">
        <v>7.1</v>
      </c>
    </row>
    <row r="2167" spans="1:2">
      <c r="A2167">
        <v>115</v>
      </c>
      <c r="B2167">
        <v>6.4</v>
      </c>
    </row>
    <row r="2168" spans="1:2">
      <c r="A2168">
        <v>88</v>
      </c>
      <c r="B2168">
        <v>6.7</v>
      </c>
    </row>
    <row r="2169" spans="1:2">
      <c r="A2169">
        <v>122</v>
      </c>
      <c r="B2169">
        <v>5.3</v>
      </c>
    </row>
    <row r="2170" spans="1:2">
      <c r="A2170">
        <v>103</v>
      </c>
      <c r="B2170">
        <v>6.9</v>
      </c>
    </row>
    <row r="2171" spans="1:2">
      <c r="A2171">
        <v>101</v>
      </c>
      <c r="B2171">
        <v>6.2</v>
      </c>
    </row>
    <row r="2172" spans="1:2">
      <c r="A2172">
        <v>101</v>
      </c>
      <c r="B2172">
        <v>6.3</v>
      </c>
    </row>
    <row r="2173" spans="1:2">
      <c r="A2173">
        <v>107</v>
      </c>
      <c r="B2173">
        <v>6.4</v>
      </c>
    </row>
    <row r="2174" spans="1:2">
      <c r="A2174">
        <v>86</v>
      </c>
      <c r="B2174">
        <v>6.5</v>
      </c>
    </row>
    <row r="2175" spans="1:2">
      <c r="A2175">
        <v>118</v>
      </c>
      <c r="B2175">
        <v>6</v>
      </c>
    </row>
    <row r="2176" spans="1:2">
      <c r="A2176">
        <v>107</v>
      </c>
      <c r="B2176">
        <v>5.0999999999999996</v>
      </c>
    </row>
    <row r="2177" spans="1:2">
      <c r="A2177">
        <v>100</v>
      </c>
      <c r="B2177">
        <v>5.5</v>
      </c>
    </row>
    <row r="2178" spans="1:2">
      <c r="A2178">
        <v>110</v>
      </c>
      <c r="B2178">
        <v>5.4</v>
      </c>
    </row>
    <row r="2179" spans="1:2">
      <c r="A2179">
        <v>106</v>
      </c>
      <c r="B2179">
        <v>5.7</v>
      </c>
    </row>
    <row r="2180" spans="1:2">
      <c r="A2180">
        <v>102</v>
      </c>
      <c r="B2180">
        <v>6.2</v>
      </c>
    </row>
    <row r="2181" spans="1:2">
      <c r="A2181">
        <v>98</v>
      </c>
      <c r="B2181">
        <v>6.7</v>
      </c>
    </row>
    <row r="2182" spans="1:2">
      <c r="A2182">
        <v>83</v>
      </c>
      <c r="B2182">
        <v>5.8</v>
      </c>
    </row>
    <row r="2183" spans="1:2">
      <c r="A2183">
        <v>153</v>
      </c>
      <c r="B2183">
        <v>7</v>
      </c>
    </row>
    <row r="2184" spans="1:2">
      <c r="A2184">
        <v>98</v>
      </c>
      <c r="B2184">
        <v>4.8</v>
      </c>
    </row>
    <row r="2185" spans="1:2">
      <c r="A2185">
        <v>105</v>
      </c>
      <c r="B2185">
        <v>7.2</v>
      </c>
    </row>
    <row r="2186" spans="1:2">
      <c r="A2186">
        <v>96</v>
      </c>
      <c r="B2186">
        <v>5.6</v>
      </c>
    </row>
    <row r="2187" spans="1:2">
      <c r="A2187">
        <v>105</v>
      </c>
      <c r="B2187">
        <v>6.4</v>
      </c>
    </row>
    <row r="2188" spans="1:2">
      <c r="A2188">
        <v>125</v>
      </c>
      <c r="B2188">
        <v>7.5</v>
      </c>
    </row>
    <row r="2189" spans="1:2">
      <c r="A2189">
        <v>97</v>
      </c>
      <c r="B2189">
        <v>5.7</v>
      </c>
    </row>
    <row r="2190" spans="1:2">
      <c r="A2190">
        <v>113</v>
      </c>
      <c r="B2190">
        <v>6.8</v>
      </c>
    </row>
    <row r="2191" spans="1:2">
      <c r="A2191">
        <v>95</v>
      </c>
      <c r="B2191">
        <v>5.9</v>
      </c>
    </row>
    <row r="2192" spans="1:2">
      <c r="A2192">
        <v>103</v>
      </c>
      <c r="B2192">
        <v>7.2</v>
      </c>
    </row>
    <row r="2193" spans="1:2">
      <c r="A2193">
        <v>91</v>
      </c>
      <c r="B2193">
        <v>5.5</v>
      </c>
    </row>
    <row r="2194" spans="1:2">
      <c r="A2194">
        <v>146</v>
      </c>
      <c r="B2194">
        <v>8.4</v>
      </c>
    </row>
    <row r="2195" spans="1:2">
      <c r="A2195">
        <v>116</v>
      </c>
      <c r="B2195">
        <v>8.5</v>
      </c>
    </row>
    <row r="2196" spans="1:2">
      <c r="A2196">
        <v>93</v>
      </c>
      <c r="B2196">
        <v>5.6</v>
      </c>
    </row>
    <row r="2197" spans="1:2">
      <c r="A2197">
        <v>113</v>
      </c>
      <c r="B2197">
        <v>4.0999999999999996</v>
      </c>
    </row>
    <row r="2198" spans="1:2">
      <c r="A2198">
        <v>90</v>
      </c>
      <c r="B2198">
        <v>5</v>
      </c>
    </row>
    <row r="2199" spans="1:2">
      <c r="A2199">
        <v>101</v>
      </c>
      <c r="B2199">
        <v>6.1</v>
      </c>
    </row>
    <row r="2200" spans="1:2">
      <c r="A2200">
        <v>95</v>
      </c>
      <c r="B2200">
        <v>5.4</v>
      </c>
    </row>
    <row r="2201" spans="1:2">
      <c r="A2201">
        <v>109</v>
      </c>
      <c r="B2201">
        <v>7.1</v>
      </c>
    </row>
    <row r="2202" spans="1:2">
      <c r="A2202">
        <v>85</v>
      </c>
      <c r="B2202">
        <v>3.6</v>
      </c>
    </row>
    <row r="2203" spans="1:2">
      <c r="A2203">
        <v>101</v>
      </c>
      <c r="B2203">
        <v>6.5</v>
      </c>
    </row>
    <row r="2204" spans="1:2">
      <c r="A2204">
        <v>125</v>
      </c>
      <c r="B2204">
        <v>8.6</v>
      </c>
    </row>
    <row r="2205" spans="1:2">
      <c r="A2205">
        <v>118</v>
      </c>
      <c r="B2205">
        <v>6.2</v>
      </c>
    </row>
    <row r="2206" spans="1:2">
      <c r="A2206">
        <v>132</v>
      </c>
      <c r="B2206">
        <v>7</v>
      </c>
    </row>
    <row r="2207" spans="1:2">
      <c r="A2207">
        <v>131</v>
      </c>
      <c r="B2207">
        <v>7.6</v>
      </c>
    </row>
    <row r="2208" spans="1:2">
      <c r="A2208">
        <v>129</v>
      </c>
      <c r="B2208">
        <v>6.5</v>
      </c>
    </row>
    <row r="2209" spans="1:2">
      <c r="A2209">
        <v>100</v>
      </c>
      <c r="B2209">
        <v>6.4</v>
      </c>
    </row>
    <row r="2210" spans="1:2">
      <c r="A2210">
        <v>97</v>
      </c>
      <c r="B2210">
        <v>6.3</v>
      </c>
    </row>
    <row r="2211" spans="1:2">
      <c r="A2211">
        <v>121</v>
      </c>
      <c r="B2211">
        <v>6.4</v>
      </c>
    </row>
    <row r="2212" spans="1:2">
      <c r="A2212">
        <v>92</v>
      </c>
      <c r="B2212">
        <v>5.7</v>
      </c>
    </row>
    <row r="2213" spans="1:2">
      <c r="A2213">
        <v>116</v>
      </c>
      <c r="B2213">
        <v>6.3</v>
      </c>
    </row>
    <row r="2214" spans="1:2">
      <c r="A2214">
        <v>110</v>
      </c>
      <c r="B2214">
        <v>7.8</v>
      </c>
    </row>
    <row r="2215" spans="1:2">
      <c r="A2215">
        <v>90</v>
      </c>
      <c r="B2215">
        <v>6</v>
      </c>
    </row>
    <row r="2216" spans="1:2">
      <c r="A2216">
        <v>81</v>
      </c>
      <c r="B2216">
        <v>7.7</v>
      </c>
    </row>
    <row r="2217" spans="1:2">
      <c r="A2217">
        <v>97</v>
      </c>
      <c r="B2217">
        <v>6.2</v>
      </c>
    </row>
    <row r="2218" spans="1:2">
      <c r="A2218">
        <v>107</v>
      </c>
      <c r="B2218">
        <v>5.7</v>
      </c>
    </row>
    <row r="2219" spans="1:2">
      <c r="A2219">
        <v>118</v>
      </c>
      <c r="B2219">
        <v>7.7</v>
      </c>
    </row>
    <row r="2220" spans="1:2">
      <c r="A2220">
        <v>100</v>
      </c>
      <c r="B2220">
        <v>6.4</v>
      </c>
    </row>
    <row r="2221" spans="1:2">
      <c r="A2221">
        <v>97</v>
      </c>
      <c r="B2221">
        <v>6.4</v>
      </c>
    </row>
    <row r="2222" spans="1:2">
      <c r="A2222">
        <v>114</v>
      </c>
      <c r="B2222">
        <v>6.9</v>
      </c>
    </row>
    <row r="2223" spans="1:2">
      <c r="A2223">
        <v>130</v>
      </c>
      <c r="B2223">
        <v>7.3</v>
      </c>
    </row>
    <row r="2224" spans="1:2">
      <c r="A2224">
        <v>82</v>
      </c>
      <c r="B2224">
        <v>7.3</v>
      </c>
    </row>
    <row r="2225" spans="1:2">
      <c r="A2225">
        <v>96</v>
      </c>
      <c r="B2225">
        <v>6.2</v>
      </c>
    </row>
    <row r="2226" spans="1:2">
      <c r="A2226">
        <v>105</v>
      </c>
      <c r="B2226">
        <v>6.6</v>
      </c>
    </row>
    <row r="2227" spans="1:2">
      <c r="A2227">
        <v>122</v>
      </c>
      <c r="B2227">
        <v>6.7</v>
      </c>
    </row>
    <row r="2228" spans="1:2">
      <c r="A2228">
        <v>88</v>
      </c>
      <c r="B2228">
        <v>5.7</v>
      </c>
    </row>
    <row r="2229" spans="1:2">
      <c r="A2229">
        <v>110</v>
      </c>
      <c r="B2229">
        <v>3.1</v>
      </c>
    </row>
    <row r="2230" spans="1:2">
      <c r="A2230">
        <v>103</v>
      </c>
      <c r="B2230">
        <v>6.3</v>
      </c>
    </row>
    <row r="2231" spans="1:2">
      <c r="A2231">
        <v>106</v>
      </c>
      <c r="B2231">
        <v>5.7</v>
      </c>
    </row>
    <row r="2232" spans="1:2">
      <c r="A2232">
        <v>98</v>
      </c>
      <c r="B2232">
        <v>7.1</v>
      </c>
    </row>
    <row r="2233" spans="1:2">
      <c r="A2233">
        <v>68</v>
      </c>
      <c r="B2233">
        <v>7</v>
      </c>
    </row>
    <row r="2234" spans="1:2">
      <c r="A2234">
        <v>94</v>
      </c>
      <c r="B2234">
        <v>6.1</v>
      </c>
    </row>
    <row r="2235" spans="1:2">
      <c r="A2235">
        <v>99</v>
      </c>
      <c r="B2235">
        <v>6.6</v>
      </c>
    </row>
    <row r="2236" spans="1:2">
      <c r="A2236">
        <v>107</v>
      </c>
      <c r="B2236">
        <v>7.8</v>
      </c>
    </row>
    <row r="2237" spans="1:2">
      <c r="A2237">
        <v>89</v>
      </c>
      <c r="B2237">
        <v>3.9</v>
      </c>
    </row>
    <row r="2238" spans="1:2">
      <c r="A2238">
        <v>97</v>
      </c>
      <c r="B2238">
        <v>7</v>
      </c>
    </row>
    <row r="2239" spans="1:2">
      <c r="A2239">
        <v>113</v>
      </c>
      <c r="B2239">
        <v>6.7</v>
      </c>
    </row>
    <row r="2240" spans="1:2">
      <c r="A2240">
        <v>131</v>
      </c>
      <c r="B2240">
        <v>7.3</v>
      </c>
    </row>
    <row r="2241" spans="1:2">
      <c r="A2241">
        <v>103</v>
      </c>
      <c r="B2241">
        <v>6.3</v>
      </c>
    </row>
    <row r="2242" spans="1:2">
      <c r="A2242">
        <v>119</v>
      </c>
      <c r="B2242">
        <v>7.8</v>
      </c>
    </row>
    <row r="2243" spans="1:2">
      <c r="A2243">
        <v>98</v>
      </c>
      <c r="B2243">
        <v>7.3</v>
      </c>
    </row>
    <row r="2244" spans="1:2">
      <c r="A2244">
        <v>111</v>
      </c>
      <c r="B2244">
        <v>7.6</v>
      </c>
    </row>
    <row r="2245" spans="1:2">
      <c r="A2245">
        <v>94</v>
      </c>
      <c r="B2245">
        <v>5.3</v>
      </c>
    </row>
    <row r="2246" spans="1:2">
      <c r="A2246">
        <v>81</v>
      </c>
      <c r="B2246">
        <v>5.3</v>
      </c>
    </row>
    <row r="2247" spans="1:2">
      <c r="A2247">
        <v>89</v>
      </c>
      <c r="B2247">
        <v>6.8</v>
      </c>
    </row>
    <row r="2248" spans="1:2">
      <c r="A2248">
        <v>106</v>
      </c>
      <c r="B2248">
        <v>7.1</v>
      </c>
    </row>
    <row r="2249" spans="1:2">
      <c r="A2249">
        <v>122</v>
      </c>
      <c r="B2249">
        <v>7.2</v>
      </c>
    </row>
    <row r="2250" spans="1:2">
      <c r="A2250">
        <v>86</v>
      </c>
      <c r="B2250">
        <v>5.8</v>
      </c>
    </row>
    <row r="2251" spans="1:2">
      <c r="A2251">
        <v>103</v>
      </c>
      <c r="B2251">
        <v>5.8</v>
      </c>
    </row>
    <row r="2252" spans="1:2">
      <c r="A2252">
        <v>121</v>
      </c>
      <c r="B2252">
        <v>8.3000000000000007</v>
      </c>
    </row>
    <row r="2253" spans="1:2">
      <c r="A2253">
        <v>109</v>
      </c>
      <c r="B2253">
        <v>5.6</v>
      </c>
    </row>
    <row r="2254" spans="1:2">
      <c r="A2254">
        <v>109</v>
      </c>
      <c r="B2254">
        <v>6.8</v>
      </c>
    </row>
    <row r="2255" spans="1:2">
      <c r="A2255">
        <v>123</v>
      </c>
      <c r="B2255">
        <v>5</v>
      </c>
    </row>
    <row r="2256" spans="1:2">
      <c r="A2256">
        <v>94</v>
      </c>
      <c r="B2256">
        <v>7.6</v>
      </c>
    </row>
    <row r="2257" spans="1:2">
      <c r="A2257">
        <v>94</v>
      </c>
      <c r="B2257">
        <v>6.7</v>
      </c>
    </row>
    <row r="2258" spans="1:2">
      <c r="A2258">
        <v>115</v>
      </c>
      <c r="B2258">
        <v>6.7</v>
      </c>
    </row>
    <row r="2259" spans="1:2">
      <c r="A2259">
        <v>107</v>
      </c>
      <c r="B2259">
        <v>5.7</v>
      </c>
    </row>
    <row r="2260" spans="1:2">
      <c r="A2260">
        <v>91</v>
      </c>
      <c r="B2260">
        <v>5.2</v>
      </c>
    </row>
    <row r="2261" spans="1:2">
      <c r="A2261">
        <v>125</v>
      </c>
      <c r="B2261">
        <v>7.5</v>
      </c>
    </row>
    <row r="2262" spans="1:2">
      <c r="A2262">
        <v>122</v>
      </c>
      <c r="B2262">
        <v>7.2</v>
      </c>
    </row>
    <row r="2263" spans="1:2">
      <c r="A2263">
        <v>102</v>
      </c>
      <c r="B2263">
        <v>5.3</v>
      </c>
    </row>
    <row r="2264" spans="1:2">
      <c r="A2264">
        <v>90</v>
      </c>
      <c r="B2264">
        <v>6.5</v>
      </c>
    </row>
    <row r="2265" spans="1:2">
      <c r="A2265">
        <v>98</v>
      </c>
      <c r="B2265">
        <v>5</v>
      </c>
    </row>
    <row r="2266" spans="1:2">
      <c r="A2266">
        <v>109</v>
      </c>
      <c r="B2266">
        <v>6.1</v>
      </c>
    </row>
    <row r="2267" spans="1:2">
      <c r="A2267">
        <v>107</v>
      </c>
      <c r="B2267">
        <v>7.4</v>
      </c>
    </row>
    <row r="2268" spans="1:2">
      <c r="A2268">
        <v>90</v>
      </c>
      <c r="B2268">
        <v>4.4000000000000004</v>
      </c>
    </row>
    <row r="2269" spans="1:2">
      <c r="A2269">
        <v>112</v>
      </c>
      <c r="B2269">
        <v>7.5</v>
      </c>
    </row>
    <row r="2270" spans="1:2">
      <c r="A2270">
        <v>94</v>
      </c>
      <c r="B2270">
        <v>5.7</v>
      </c>
    </row>
    <row r="2271" spans="1:2">
      <c r="A2271">
        <v>105</v>
      </c>
      <c r="B2271">
        <v>5.5</v>
      </c>
    </row>
    <row r="2272" spans="1:2">
      <c r="A2272">
        <v>104</v>
      </c>
      <c r="B2272">
        <v>7.1</v>
      </c>
    </row>
    <row r="2273" spans="1:2">
      <c r="A2273">
        <v>112</v>
      </c>
      <c r="B2273">
        <v>5.9</v>
      </c>
    </row>
    <row r="2274" spans="1:2">
      <c r="A2274">
        <v>108</v>
      </c>
      <c r="B2274">
        <v>6.7</v>
      </c>
    </row>
    <row r="2275" spans="1:2">
      <c r="A2275">
        <v>112</v>
      </c>
      <c r="B2275">
        <v>7</v>
      </c>
    </row>
    <row r="2276" spans="1:2">
      <c r="A2276">
        <v>127</v>
      </c>
      <c r="B2276">
        <v>7.9</v>
      </c>
    </row>
    <row r="2277" spans="1:2">
      <c r="A2277">
        <v>111</v>
      </c>
      <c r="B2277">
        <v>6.9</v>
      </c>
    </row>
    <row r="2278" spans="1:2">
      <c r="A2278">
        <v>126</v>
      </c>
      <c r="B2278">
        <v>7.3</v>
      </c>
    </row>
    <row r="2279" spans="1:2">
      <c r="A2279">
        <v>114</v>
      </c>
      <c r="B2279">
        <v>7.3</v>
      </c>
    </row>
    <row r="2280" spans="1:2">
      <c r="A2280">
        <v>99</v>
      </c>
      <c r="B2280">
        <v>3.5</v>
      </c>
    </row>
    <row r="2281" spans="1:2">
      <c r="A2281">
        <v>150</v>
      </c>
      <c r="B2281">
        <v>7.8</v>
      </c>
    </row>
    <row r="2282" spans="1:2">
      <c r="A2282">
        <v>117</v>
      </c>
      <c r="B2282">
        <v>7.4</v>
      </c>
    </row>
    <row r="2283" spans="1:2">
      <c r="A2283">
        <v>112</v>
      </c>
      <c r="B2283">
        <v>6.7</v>
      </c>
    </row>
    <row r="2284" spans="1:2">
      <c r="A2284">
        <v>108</v>
      </c>
      <c r="B2284">
        <v>6.4</v>
      </c>
    </row>
    <row r="2285" spans="1:2">
      <c r="A2285">
        <v>116</v>
      </c>
      <c r="B2285">
        <v>7.1</v>
      </c>
    </row>
    <row r="2286" spans="1:2">
      <c r="A2286">
        <v>60</v>
      </c>
      <c r="B2286">
        <v>6.7</v>
      </c>
    </row>
    <row r="2287" spans="1:2">
      <c r="A2287">
        <v>144</v>
      </c>
      <c r="B2287">
        <v>7.8</v>
      </c>
    </row>
    <row r="2288" spans="1:2">
      <c r="A2288">
        <v>92</v>
      </c>
      <c r="B2288">
        <v>4</v>
      </c>
    </row>
    <row r="2289" spans="1:2">
      <c r="A2289">
        <v>93</v>
      </c>
      <c r="B2289">
        <v>5.9</v>
      </c>
    </row>
    <row r="2290" spans="1:2">
      <c r="A2290">
        <v>103</v>
      </c>
      <c r="B2290">
        <v>7.2</v>
      </c>
    </row>
    <row r="2291" spans="1:2">
      <c r="A2291">
        <v>93</v>
      </c>
      <c r="B2291">
        <v>7.2</v>
      </c>
    </row>
    <row r="2292" spans="1:2">
      <c r="A2292">
        <v>98</v>
      </c>
      <c r="B2292">
        <v>5.0999999999999996</v>
      </c>
    </row>
    <row r="2293" spans="1:2">
      <c r="A2293">
        <v>114</v>
      </c>
      <c r="B2293">
        <v>5.5</v>
      </c>
    </row>
    <row r="2294" spans="1:2">
      <c r="A2294">
        <v>121</v>
      </c>
      <c r="B2294">
        <v>6.2</v>
      </c>
    </row>
    <row r="2295" spans="1:2">
      <c r="A2295">
        <v>87</v>
      </c>
      <c r="B2295">
        <v>7.2</v>
      </c>
    </row>
    <row r="2296" spans="1:2">
      <c r="A2296">
        <v>92</v>
      </c>
      <c r="B2296">
        <v>5.2</v>
      </c>
    </row>
    <row r="2297" spans="1:2">
      <c r="A2297">
        <v>105</v>
      </c>
      <c r="B2297">
        <v>6.7</v>
      </c>
    </row>
    <row r="2298" spans="1:2">
      <c r="A2298">
        <v>89</v>
      </c>
      <c r="B2298">
        <v>5</v>
      </c>
    </row>
    <row r="2299" spans="1:2">
      <c r="A2299">
        <v>114</v>
      </c>
      <c r="B2299">
        <v>6.2</v>
      </c>
    </row>
    <row r="2300" spans="1:2">
      <c r="A2300">
        <v>119</v>
      </c>
      <c r="B2300">
        <v>7.6</v>
      </c>
    </row>
    <row r="2301" spans="1:2">
      <c r="A2301">
        <v>103</v>
      </c>
      <c r="B2301">
        <v>4.0999999999999996</v>
      </c>
    </row>
    <row r="2302" spans="1:2">
      <c r="A2302">
        <v>91</v>
      </c>
      <c r="B2302">
        <v>5.3</v>
      </c>
    </row>
    <row r="2303" spans="1:2">
      <c r="A2303">
        <v>98</v>
      </c>
      <c r="B2303">
        <v>6.2</v>
      </c>
    </row>
    <row r="2304" spans="1:2">
      <c r="A2304">
        <v>80</v>
      </c>
      <c r="B2304">
        <v>6.5</v>
      </c>
    </row>
    <row r="2305" spans="1:2">
      <c r="A2305">
        <v>121</v>
      </c>
      <c r="B2305">
        <v>8.1</v>
      </c>
    </row>
    <row r="2306" spans="1:2">
      <c r="A2306">
        <v>94</v>
      </c>
      <c r="B2306">
        <v>6.3</v>
      </c>
    </row>
    <row r="2307" spans="1:2">
      <c r="A2307">
        <v>93</v>
      </c>
      <c r="B2307">
        <v>4.4000000000000004</v>
      </c>
    </row>
    <row r="2308" spans="1:2">
      <c r="A2308">
        <v>93</v>
      </c>
      <c r="B2308">
        <v>4.5999999999999996</v>
      </c>
    </row>
    <row r="2309" spans="1:2">
      <c r="A2309">
        <v>116</v>
      </c>
      <c r="B2309">
        <v>6</v>
      </c>
    </row>
    <row r="2310" spans="1:2">
      <c r="A2310">
        <v>101</v>
      </c>
      <c r="B2310">
        <v>7.6</v>
      </c>
    </row>
    <row r="2311" spans="1:2">
      <c r="A2311">
        <v>154</v>
      </c>
      <c r="B2311">
        <v>8.4</v>
      </c>
    </row>
    <row r="2312" spans="1:2">
      <c r="A2312">
        <v>99</v>
      </c>
      <c r="B2312">
        <v>5.6</v>
      </c>
    </row>
    <row r="2313" spans="1:2">
      <c r="A2313">
        <v>104</v>
      </c>
      <c r="B2313">
        <v>6.5</v>
      </c>
    </row>
    <row r="2314" spans="1:2">
      <c r="A2314">
        <v>126</v>
      </c>
      <c r="B2314">
        <v>7.5</v>
      </c>
    </row>
    <row r="2315" spans="1:2">
      <c r="A2315">
        <v>110</v>
      </c>
      <c r="B2315">
        <v>6.3</v>
      </c>
    </row>
    <row r="2316" spans="1:2">
      <c r="A2316">
        <v>101</v>
      </c>
      <c r="B2316">
        <v>7.9</v>
      </c>
    </row>
    <row r="2317" spans="1:2">
      <c r="A2317">
        <v>87</v>
      </c>
      <c r="B2317">
        <v>5.0999999999999996</v>
      </c>
    </row>
    <row r="2318" spans="1:2">
      <c r="A2318">
        <v>123</v>
      </c>
      <c r="B2318">
        <v>6.7</v>
      </c>
    </row>
    <row r="2319" spans="1:2">
      <c r="A2319">
        <v>109</v>
      </c>
      <c r="B2319">
        <v>6.7</v>
      </c>
    </row>
    <row r="2320" spans="1:2">
      <c r="A2320">
        <v>90</v>
      </c>
      <c r="B2320">
        <v>5.6</v>
      </c>
    </row>
    <row r="2321" spans="1:2">
      <c r="A2321">
        <v>96</v>
      </c>
      <c r="B2321">
        <v>5.6</v>
      </c>
    </row>
    <row r="2322" spans="1:2">
      <c r="A2322">
        <v>82</v>
      </c>
      <c r="B2322">
        <v>6.2</v>
      </c>
    </row>
    <row r="2323" spans="1:2">
      <c r="A2323">
        <v>86</v>
      </c>
      <c r="B2323">
        <v>5.6</v>
      </c>
    </row>
    <row r="2324" spans="1:2">
      <c r="A2324">
        <v>108</v>
      </c>
      <c r="B2324">
        <v>6.4</v>
      </c>
    </row>
    <row r="2325" spans="1:2">
      <c r="A2325">
        <v>98</v>
      </c>
      <c r="B2325">
        <v>5.6</v>
      </c>
    </row>
    <row r="2326" spans="1:2">
      <c r="A2326">
        <v>129</v>
      </c>
      <c r="B2326">
        <v>7.4</v>
      </c>
    </row>
    <row r="2327" spans="1:2">
      <c r="A2327">
        <v>99</v>
      </c>
      <c r="B2327">
        <v>4.9000000000000004</v>
      </c>
    </row>
    <row r="2328" spans="1:2">
      <c r="A2328">
        <v>105</v>
      </c>
      <c r="B2328">
        <v>6</v>
      </c>
    </row>
    <row r="2329" spans="1:2">
      <c r="A2329">
        <v>112</v>
      </c>
      <c r="B2329">
        <v>7.2</v>
      </c>
    </row>
    <row r="2330" spans="1:2">
      <c r="A2330">
        <v>108</v>
      </c>
      <c r="B2330">
        <v>4.9000000000000004</v>
      </c>
    </row>
    <row r="2331" spans="1:2">
      <c r="A2331">
        <v>121</v>
      </c>
      <c r="B2331">
        <v>7.5</v>
      </c>
    </row>
    <row r="2332" spans="1:2">
      <c r="A2332">
        <v>89</v>
      </c>
      <c r="B2332">
        <v>4.8</v>
      </c>
    </row>
    <row r="2333" spans="1:2">
      <c r="A2333">
        <v>89</v>
      </c>
      <c r="B2333">
        <v>3.1</v>
      </c>
    </row>
    <row r="2334" spans="1:2">
      <c r="A2334">
        <v>73</v>
      </c>
      <c r="B2334">
        <v>5.8</v>
      </c>
    </row>
    <row r="2335" spans="1:2">
      <c r="A2335">
        <v>132</v>
      </c>
      <c r="B2335">
        <v>6.7</v>
      </c>
    </row>
    <row r="2336" spans="1:2">
      <c r="A2336">
        <v>154</v>
      </c>
      <c r="B2336">
        <v>6.8</v>
      </c>
    </row>
    <row r="2337" spans="1:2">
      <c r="A2337">
        <v>96</v>
      </c>
      <c r="B2337">
        <v>6.5</v>
      </c>
    </row>
    <row r="2338" spans="1:2">
      <c r="A2338">
        <v>98</v>
      </c>
      <c r="B2338">
        <v>5.9</v>
      </c>
    </row>
    <row r="2339" spans="1:2">
      <c r="A2339">
        <v>107</v>
      </c>
      <c r="B2339">
        <v>5.5</v>
      </c>
    </row>
    <row r="2340" spans="1:2">
      <c r="A2340">
        <v>134</v>
      </c>
      <c r="B2340">
        <v>3.6</v>
      </c>
    </row>
    <row r="2341" spans="1:2">
      <c r="A2341">
        <v>94</v>
      </c>
      <c r="B2341">
        <v>3.3</v>
      </c>
    </row>
    <row r="2342" spans="1:2">
      <c r="A2342">
        <v>122</v>
      </c>
      <c r="B2342">
        <v>7.4</v>
      </c>
    </row>
    <row r="2343" spans="1:2">
      <c r="A2343">
        <v>128</v>
      </c>
      <c r="B2343">
        <v>6.7</v>
      </c>
    </row>
    <row r="2344" spans="1:2">
      <c r="A2344">
        <v>97</v>
      </c>
      <c r="B2344">
        <v>3</v>
      </c>
    </row>
    <row r="2345" spans="1:2">
      <c r="A2345">
        <v>110</v>
      </c>
      <c r="B2345">
        <v>7.6</v>
      </c>
    </row>
    <row r="2346" spans="1:2">
      <c r="A2346">
        <v>102</v>
      </c>
      <c r="B2346">
        <v>6.4</v>
      </c>
    </row>
    <row r="2347" spans="1:2">
      <c r="A2347">
        <v>98</v>
      </c>
      <c r="B2347">
        <v>6.9</v>
      </c>
    </row>
    <row r="2348" spans="1:2">
      <c r="A2348">
        <v>120</v>
      </c>
      <c r="B2348">
        <v>6.6</v>
      </c>
    </row>
    <row r="2349" spans="1:2">
      <c r="A2349">
        <v>80</v>
      </c>
      <c r="B2349">
        <v>6.6</v>
      </c>
    </row>
    <row r="2350" spans="1:2">
      <c r="A2350">
        <v>91</v>
      </c>
      <c r="B2350">
        <v>5.2</v>
      </c>
    </row>
    <row r="2351" spans="1:2">
      <c r="A2351">
        <v>83</v>
      </c>
      <c r="B2351">
        <v>4.0999999999999996</v>
      </c>
    </row>
    <row r="2352" spans="1:2">
      <c r="A2352">
        <v>102</v>
      </c>
      <c r="B2352">
        <v>6.8</v>
      </c>
    </row>
    <row r="2353" spans="1:2">
      <c r="A2353">
        <v>122</v>
      </c>
      <c r="B2353">
        <v>6.5</v>
      </c>
    </row>
    <row r="2354" spans="1:2">
      <c r="A2354">
        <v>126</v>
      </c>
      <c r="B2354">
        <v>7.4</v>
      </c>
    </row>
    <row r="2355" spans="1:2">
      <c r="A2355">
        <v>136</v>
      </c>
      <c r="B2355">
        <v>7.7</v>
      </c>
    </row>
    <row r="2356" spans="1:2">
      <c r="A2356">
        <v>120</v>
      </c>
      <c r="B2356">
        <v>7.1</v>
      </c>
    </row>
    <row r="2357" spans="1:2">
      <c r="A2357">
        <v>108</v>
      </c>
      <c r="B2357">
        <v>6.3</v>
      </c>
    </row>
    <row r="2358" spans="1:2">
      <c r="A2358">
        <v>126</v>
      </c>
      <c r="B2358">
        <v>7.6</v>
      </c>
    </row>
    <row r="2359" spans="1:2">
      <c r="A2359">
        <v>128</v>
      </c>
      <c r="B2359">
        <v>8</v>
      </c>
    </row>
    <row r="2360" spans="1:2">
      <c r="A2360">
        <v>113</v>
      </c>
      <c r="B2360">
        <v>7.3</v>
      </c>
    </row>
    <row r="2361" spans="1:2">
      <c r="A2361">
        <v>89</v>
      </c>
      <c r="B2361">
        <v>7.6</v>
      </c>
    </row>
    <row r="2362" spans="1:2">
      <c r="A2362">
        <v>129</v>
      </c>
      <c r="B2362">
        <v>7.8</v>
      </c>
    </row>
    <row r="2363" spans="1:2">
      <c r="A2363">
        <v>94</v>
      </c>
      <c r="B2363">
        <v>6.5</v>
      </c>
    </row>
    <row r="2364" spans="1:2">
      <c r="A2364">
        <v>106</v>
      </c>
      <c r="B2364">
        <v>6.4</v>
      </c>
    </row>
    <row r="2365" spans="1:2">
      <c r="A2365">
        <v>100</v>
      </c>
      <c r="B2365">
        <v>8</v>
      </c>
    </row>
    <row r="2366" spans="1:2">
      <c r="A2366">
        <v>89</v>
      </c>
      <c r="B2366">
        <v>4.8</v>
      </c>
    </row>
    <row r="2367" spans="1:2">
      <c r="A2367">
        <v>94</v>
      </c>
      <c r="B2367">
        <v>7.8</v>
      </c>
    </row>
    <row r="2368" spans="1:2">
      <c r="A2368">
        <v>83</v>
      </c>
      <c r="B2368">
        <v>5.9</v>
      </c>
    </row>
    <row r="2369" spans="1:2">
      <c r="A2369">
        <v>111</v>
      </c>
      <c r="B2369">
        <v>5.4</v>
      </c>
    </row>
    <row r="2370" spans="1:2">
      <c r="A2370">
        <v>80</v>
      </c>
      <c r="B2370">
        <v>3.3</v>
      </c>
    </row>
    <row r="2371" spans="1:2">
      <c r="A2371">
        <v>112</v>
      </c>
      <c r="B2371">
        <v>8.1999999999999993</v>
      </c>
    </row>
    <row r="2372" spans="1:2">
      <c r="A2372">
        <v>60</v>
      </c>
      <c r="B2372">
        <v>6.6</v>
      </c>
    </row>
    <row r="2373" spans="1:2">
      <c r="A2373">
        <v>94</v>
      </c>
      <c r="B2373">
        <v>5.4</v>
      </c>
    </row>
    <row r="2374" spans="1:2">
      <c r="A2374">
        <v>130</v>
      </c>
      <c r="B2374">
        <v>6.4</v>
      </c>
    </row>
    <row r="2375" spans="1:2">
      <c r="A2375">
        <v>91</v>
      </c>
      <c r="B2375">
        <v>4.8</v>
      </c>
    </row>
    <row r="2376" spans="1:2">
      <c r="A2376">
        <v>91</v>
      </c>
      <c r="B2376">
        <v>5.9</v>
      </c>
    </row>
    <row r="2377" spans="1:2">
      <c r="A2377">
        <v>110</v>
      </c>
      <c r="B2377">
        <v>5.5</v>
      </c>
    </row>
    <row r="2378" spans="1:2">
      <c r="A2378">
        <v>121</v>
      </c>
      <c r="B2378">
        <v>7.9</v>
      </c>
    </row>
    <row r="2379" spans="1:2">
      <c r="A2379">
        <v>114</v>
      </c>
      <c r="B2379">
        <v>4.9000000000000004</v>
      </c>
    </row>
    <row r="2380" spans="1:2">
      <c r="A2380">
        <v>96</v>
      </c>
      <c r="B2380">
        <v>7.2</v>
      </c>
    </row>
    <row r="2381" spans="1:2">
      <c r="A2381">
        <v>94</v>
      </c>
      <c r="B2381">
        <v>5.3</v>
      </c>
    </row>
    <row r="2382" spans="1:2">
      <c r="A2382">
        <v>109</v>
      </c>
      <c r="B2382">
        <v>7.2</v>
      </c>
    </row>
    <row r="2383" spans="1:2">
      <c r="A2383">
        <v>107</v>
      </c>
      <c r="B2383">
        <v>5.0999999999999996</v>
      </c>
    </row>
    <row r="2384" spans="1:2">
      <c r="A2384">
        <v>96</v>
      </c>
      <c r="B2384">
        <v>5.6</v>
      </c>
    </row>
    <row r="2385" spans="1:2">
      <c r="A2385">
        <v>88</v>
      </c>
      <c r="B2385">
        <v>7.6</v>
      </c>
    </row>
    <row r="2386" spans="1:2">
      <c r="A2386">
        <v>113</v>
      </c>
      <c r="B2386">
        <v>7.2</v>
      </c>
    </row>
    <row r="2387" spans="1:2">
      <c r="A2387">
        <v>101</v>
      </c>
      <c r="B2387">
        <v>5.7</v>
      </c>
    </row>
    <row r="2388" spans="1:2">
      <c r="A2388">
        <v>105</v>
      </c>
      <c r="B2388">
        <v>5.2</v>
      </c>
    </row>
    <row r="2389" spans="1:2">
      <c r="A2389">
        <v>125</v>
      </c>
      <c r="B2389">
        <v>7.7</v>
      </c>
    </row>
    <row r="2390" spans="1:2">
      <c r="A2390">
        <v>100</v>
      </c>
      <c r="B2390">
        <v>7</v>
      </c>
    </row>
    <row r="2391" spans="1:2">
      <c r="A2391">
        <v>97</v>
      </c>
      <c r="B2391">
        <v>3.6</v>
      </c>
    </row>
    <row r="2392" spans="1:2">
      <c r="A2392">
        <v>108</v>
      </c>
      <c r="B2392">
        <v>4.9000000000000004</v>
      </c>
    </row>
    <row r="2393" spans="1:2">
      <c r="A2393">
        <v>112</v>
      </c>
      <c r="B2393">
        <v>6</v>
      </c>
    </row>
    <row r="2394" spans="1:2">
      <c r="A2394">
        <v>112</v>
      </c>
      <c r="B2394">
        <v>6.6</v>
      </c>
    </row>
    <row r="2395" spans="1:2">
      <c r="A2395">
        <v>95</v>
      </c>
      <c r="B2395">
        <v>6.8</v>
      </c>
    </row>
    <row r="2396" spans="1:2">
      <c r="A2396">
        <v>110</v>
      </c>
      <c r="B2396">
        <v>7.2</v>
      </c>
    </row>
    <row r="2397" spans="1:2">
      <c r="A2397">
        <v>118</v>
      </c>
      <c r="B2397">
        <v>7.2</v>
      </c>
    </row>
    <row r="2398" spans="1:2">
      <c r="A2398">
        <v>97</v>
      </c>
      <c r="B2398">
        <v>2.8</v>
      </c>
    </row>
    <row r="2399" spans="1:2">
      <c r="A2399">
        <v>120</v>
      </c>
      <c r="B2399">
        <v>6.6</v>
      </c>
    </row>
    <row r="2400" spans="1:2">
      <c r="A2400">
        <v>135</v>
      </c>
      <c r="B2400">
        <v>6.7</v>
      </c>
    </row>
    <row r="2401" spans="1:2">
      <c r="A2401">
        <v>101</v>
      </c>
      <c r="B2401">
        <v>7</v>
      </c>
    </row>
    <row r="2402" spans="1:2">
      <c r="A2402">
        <v>92</v>
      </c>
      <c r="B2402">
        <v>4.4000000000000004</v>
      </c>
    </row>
    <row r="2403" spans="1:2">
      <c r="A2403">
        <v>106</v>
      </c>
      <c r="B2403">
        <v>7.1</v>
      </c>
    </row>
    <row r="2404" spans="1:2">
      <c r="A2404">
        <v>92</v>
      </c>
      <c r="B2404">
        <v>6.2</v>
      </c>
    </row>
    <row r="2405" spans="1:2">
      <c r="A2405">
        <v>92</v>
      </c>
      <c r="B2405">
        <v>5.0999999999999996</v>
      </c>
    </row>
    <row r="2406" spans="1:2">
      <c r="A2406">
        <v>93</v>
      </c>
      <c r="B2406">
        <v>8.1</v>
      </c>
    </row>
    <row r="2407" spans="1:2">
      <c r="A2407">
        <v>110</v>
      </c>
      <c r="B2407">
        <v>6.7</v>
      </c>
    </row>
    <row r="2408" spans="1:2">
      <c r="A2408">
        <v>122</v>
      </c>
      <c r="B2408">
        <v>6.6</v>
      </c>
    </row>
    <row r="2409" spans="1:2">
      <c r="A2409">
        <v>91</v>
      </c>
      <c r="B2409">
        <v>4.5</v>
      </c>
    </row>
    <row r="2410" spans="1:2">
      <c r="A2410">
        <v>115</v>
      </c>
      <c r="B2410">
        <v>6.6</v>
      </c>
    </row>
    <row r="2411" spans="1:2">
      <c r="A2411">
        <v>94</v>
      </c>
      <c r="B2411">
        <v>6.5</v>
      </c>
    </row>
    <row r="2412" spans="1:2">
      <c r="A2412">
        <v>93</v>
      </c>
      <c r="B2412">
        <v>5.9</v>
      </c>
    </row>
    <row r="2413" spans="1:2">
      <c r="A2413">
        <v>94</v>
      </c>
      <c r="B2413">
        <v>6.6</v>
      </c>
    </row>
    <row r="2414" spans="1:2">
      <c r="A2414">
        <v>95</v>
      </c>
      <c r="B2414">
        <v>6.5</v>
      </c>
    </row>
    <row r="2415" spans="1:2">
      <c r="A2415">
        <v>105</v>
      </c>
      <c r="B2415">
        <v>7.3</v>
      </c>
    </row>
    <row r="2416" spans="1:2">
      <c r="A2416">
        <v>103</v>
      </c>
      <c r="B2416">
        <v>7.5</v>
      </c>
    </row>
    <row r="2417" spans="1:2">
      <c r="A2417">
        <v>102</v>
      </c>
      <c r="B2417">
        <v>5.9</v>
      </c>
    </row>
    <row r="2418" spans="1:2">
      <c r="A2418">
        <v>116</v>
      </c>
      <c r="B2418">
        <v>7.4</v>
      </c>
    </row>
    <row r="2419" spans="1:2">
      <c r="A2419">
        <v>110</v>
      </c>
      <c r="B2419">
        <v>6.9</v>
      </c>
    </row>
    <row r="2420" spans="1:2">
      <c r="A2420">
        <v>120</v>
      </c>
      <c r="B2420">
        <v>7.9</v>
      </c>
    </row>
    <row r="2421" spans="1:2">
      <c r="A2421">
        <v>122</v>
      </c>
      <c r="B2421">
        <v>8.4</v>
      </c>
    </row>
    <row r="2422" spans="1:2">
      <c r="A2422">
        <v>118</v>
      </c>
      <c r="B2422">
        <v>8</v>
      </c>
    </row>
    <row r="2423" spans="1:2">
      <c r="A2423">
        <v>107</v>
      </c>
      <c r="B2423">
        <v>6</v>
      </c>
    </row>
    <row r="2424" spans="1:2">
      <c r="A2424">
        <v>102</v>
      </c>
      <c r="B2424">
        <v>6.8</v>
      </c>
    </row>
    <row r="2425" spans="1:2">
      <c r="A2425">
        <v>154</v>
      </c>
      <c r="B2425">
        <v>7.8</v>
      </c>
    </row>
    <row r="2426" spans="1:2">
      <c r="A2426">
        <v>103</v>
      </c>
      <c r="B2426">
        <v>5.7</v>
      </c>
    </row>
    <row r="2427" spans="1:2">
      <c r="A2427">
        <v>141</v>
      </c>
      <c r="B2427">
        <v>6.1</v>
      </c>
    </row>
    <row r="2428" spans="1:2">
      <c r="A2428">
        <v>114</v>
      </c>
      <c r="B2428">
        <v>8.1</v>
      </c>
    </row>
    <row r="2429" spans="1:2">
      <c r="A2429">
        <v>109</v>
      </c>
      <c r="B2429">
        <v>6.1</v>
      </c>
    </row>
    <row r="2430" spans="1:2">
      <c r="A2430">
        <v>124</v>
      </c>
      <c r="B2430">
        <v>7.5</v>
      </c>
    </row>
    <row r="2431" spans="1:2">
      <c r="A2431">
        <v>94</v>
      </c>
      <c r="B2431">
        <v>6.2</v>
      </c>
    </row>
    <row r="2432" spans="1:2">
      <c r="A2432">
        <v>100</v>
      </c>
      <c r="B2432">
        <v>6.2</v>
      </c>
    </row>
    <row r="2433" spans="1:2">
      <c r="A2433">
        <v>98</v>
      </c>
      <c r="B2433">
        <v>7.4</v>
      </c>
    </row>
    <row r="2434" spans="1:2">
      <c r="A2434">
        <v>102</v>
      </c>
      <c r="B2434">
        <v>6.6</v>
      </c>
    </row>
    <row r="2435" spans="1:2">
      <c r="A2435">
        <v>94</v>
      </c>
      <c r="B2435">
        <v>7.3</v>
      </c>
    </row>
    <row r="2436" spans="1:2">
      <c r="A2436">
        <v>92</v>
      </c>
      <c r="B2436">
        <v>7.5</v>
      </c>
    </row>
    <row r="2437" spans="1:2">
      <c r="A2437">
        <v>113</v>
      </c>
      <c r="B2437">
        <v>5.6</v>
      </c>
    </row>
    <row r="2438" spans="1:2">
      <c r="A2438">
        <v>115</v>
      </c>
      <c r="B2438">
        <v>7.3</v>
      </c>
    </row>
    <row r="2439" spans="1:2">
      <c r="A2439">
        <v>95</v>
      </c>
      <c r="B2439">
        <v>6.4</v>
      </c>
    </row>
    <row r="2440" spans="1:2">
      <c r="A2440">
        <v>87</v>
      </c>
      <c r="B2440">
        <v>5</v>
      </c>
    </row>
    <row r="2441" spans="1:2">
      <c r="A2441">
        <v>88</v>
      </c>
      <c r="B2441">
        <v>5.4</v>
      </c>
    </row>
    <row r="2442" spans="1:2">
      <c r="A2442">
        <v>97</v>
      </c>
      <c r="B2442">
        <v>7.1</v>
      </c>
    </row>
    <row r="2443" spans="1:2">
      <c r="A2443">
        <v>94</v>
      </c>
      <c r="B2443">
        <v>5.3</v>
      </c>
    </row>
    <row r="2444" spans="1:2">
      <c r="A2444">
        <v>112</v>
      </c>
      <c r="B2444">
        <v>6.5</v>
      </c>
    </row>
    <row r="2445" spans="1:2">
      <c r="A2445">
        <v>98</v>
      </c>
      <c r="B2445">
        <v>6.2</v>
      </c>
    </row>
    <row r="2446" spans="1:2">
      <c r="A2446">
        <v>104</v>
      </c>
      <c r="B2446">
        <v>6.4</v>
      </c>
    </row>
    <row r="2447" spans="1:2">
      <c r="A2447">
        <v>118</v>
      </c>
      <c r="B2447">
        <v>7.2</v>
      </c>
    </row>
    <row r="2448" spans="1:2">
      <c r="A2448">
        <v>120</v>
      </c>
      <c r="B2448">
        <v>6.9</v>
      </c>
    </row>
    <row r="2449" spans="1:2">
      <c r="A2449">
        <v>99</v>
      </c>
      <c r="B2449">
        <v>5.7</v>
      </c>
    </row>
    <row r="2450" spans="1:2">
      <c r="A2450">
        <v>109</v>
      </c>
      <c r="B2450">
        <v>7.7</v>
      </c>
    </row>
    <row r="2451" spans="1:2">
      <c r="A2451">
        <v>106</v>
      </c>
      <c r="B2451">
        <v>5.6</v>
      </c>
    </row>
    <row r="2452" spans="1:2">
      <c r="A2452">
        <v>123</v>
      </c>
      <c r="B2452">
        <v>7.7</v>
      </c>
    </row>
    <row r="2453" spans="1:2">
      <c r="A2453">
        <v>86</v>
      </c>
      <c r="B2453">
        <v>5.0999999999999996</v>
      </c>
    </row>
    <row r="2454" spans="1:2">
      <c r="A2454">
        <v>120</v>
      </c>
      <c r="B2454">
        <v>6.8</v>
      </c>
    </row>
    <row r="2455" spans="1:2">
      <c r="A2455">
        <v>119</v>
      </c>
      <c r="B2455">
        <v>4.9000000000000004</v>
      </c>
    </row>
    <row r="2456" spans="1:2">
      <c r="A2456">
        <v>115</v>
      </c>
      <c r="B2456">
        <v>7.1</v>
      </c>
    </row>
    <row r="2457" spans="1:2">
      <c r="A2457">
        <v>114</v>
      </c>
      <c r="B2457">
        <v>6.6</v>
      </c>
    </row>
    <row r="2458" spans="1:2">
      <c r="A2458">
        <v>90</v>
      </c>
      <c r="B2458">
        <v>6.1</v>
      </c>
    </row>
    <row r="2459" spans="1:2">
      <c r="A2459">
        <v>94</v>
      </c>
      <c r="B2459">
        <v>4.0999999999999996</v>
      </c>
    </row>
    <row r="2460" spans="1:2">
      <c r="A2460">
        <v>98</v>
      </c>
      <c r="B2460">
        <v>8.1</v>
      </c>
    </row>
    <row r="2461" spans="1:2">
      <c r="A2461">
        <v>126</v>
      </c>
      <c r="B2461">
        <v>7.6</v>
      </c>
    </row>
    <row r="2462" spans="1:2">
      <c r="A2462">
        <v>100</v>
      </c>
      <c r="B2462">
        <v>7.8</v>
      </c>
    </row>
    <row r="2463" spans="1:2">
      <c r="A2463">
        <v>89</v>
      </c>
      <c r="B2463">
        <v>4.5999999999999996</v>
      </c>
    </row>
    <row r="2464" spans="1:2">
      <c r="A2464">
        <v>111</v>
      </c>
      <c r="B2464">
        <v>6</v>
      </c>
    </row>
    <row r="2465" spans="1:2">
      <c r="A2465">
        <v>100</v>
      </c>
      <c r="B2465">
        <v>7</v>
      </c>
    </row>
    <row r="2466" spans="1:2">
      <c r="A2466">
        <v>115</v>
      </c>
      <c r="B2466">
        <v>6.7</v>
      </c>
    </row>
    <row r="2467" spans="1:2">
      <c r="A2467">
        <v>106</v>
      </c>
      <c r="B2467">
        <v>6.4</v>
      </c>
    </row>
    <row r="2468" spans="1:2">
      <c r="A2468">
        <v>124</v>
      </c>
      <c r="B2468">
        <v>7.2</v>
      </c>
    </row>
    <row r="2469" spans="1:2">
      <c r="A2469">
        <v>107</v>
      </c>
      <c r="B2469">
        <v>7.4</v>
      </c>
    </row>
    <row r="2470" spans="1:2">
      <c r="A2470">
        <v>99</v>
      </c>
      <c r="B2470">
        <v>4.8</v>
      </c>
    </row>
    <row r="2471" spans="1:2">
      <c r="A2471">
        <v>90</v>
      </c>
      <c r="B2471">
        <v>4</v>
      </c>
    </row>
    <row r="2472" spans="1:2">
      <c r="A2472">
        <v>101</v>
      </c>
      <c r="B2472">
        <v>6.2</v>
      </c>
    </row>
    <row r="2473" spans="1:2">
      <c r="A2473">
        <v>119</v>
      </c>
      <c r="B2473">
        <v>7.7</v>
      </c>
    </row>
    <row r="2474" spans="1:2">
      <c r="A2474">
        <v>103</v>
      </c>
      <c r="B2474">
        <v>6.7</v>
      </c>
    </row>
    <row r="2475" spans="1:2">
      <c r="A2475">
        <v>134</v>
      </c>
      <c r="B2475">
        <v>7.9</v>
      </c>
    </row>
    <row r="2476" spans="1:2">
      <c r="A2476">
        <v>155</v>
      </c>
      <c r="B2476">
        <v>7.9</v>
      </c>
    </row>
    <row r="2477" spans="1:2">
      <c r="A2477">
        <v>94</v>
      </c>
      <c r="B2477">
        <v>5.5</v>
      </c>
    </row>
    <row r="2478" spans="1:2">
      <c r="A2478">
        <v>95</v>
      </c>
      <c r="B2478">
        <v>6.2</v>
      </c>
    </row>
    <row r="2479" spans="1:2">
      <c r="A2479">
        <v>89</v>
      </c>
      <c r="B2479">
        <v>5.0999999999999996</v>
      </c>
    </row>
    <row r="2480" spans="1:2">
      <c r="A2480">
        <v>97</v>
      </c>
      <c r="B2480">
        <v>4.0999999999999996</v>
      </c>
    </row>
    <row r="2481" spans="1:2">
      <c r="A2481">
        <v>90</v>
      </c>
      <c r="B2481">
        <v>6.7</v>
      </c>
    </row>
    <row r="2482" spans="1:2">
      <c r="A2482">
        <v>92</v>
      </c>
      <c r="B2482">
        <v>4.7</v>
      </c>
    </row>
    <row r="2483" spans="1:2">
      <c r="A2483">
        <v>100</v>
      </c>
      <c r="B2483">
        <v>6.4</v>
      </c>
    </row>
    <row r="2484" spans="1:2">
      <c r="A2484">
        <v>117</v>
      </c>
      <c r="B2484">
        <v>6.3</v>
      </c>
    </row>
    <row r="2485" spans="1:2">
      <c r="A2485">
        <v>84</v>
      </c>
      <c r="B2485">
        <v>5.5</v>
      </c>
    </row>
    <row r="2486" spans="1:2">
      <c r="A2486">
        <v>140</v>
      </c>
      <c r="B2486">
        <v>7.3</v>
      </c>
    </row>
    <row r="2487" spans="1:2">
      <c r="A2487">
        <v>108</v>
      </c>
      <c r="B2487">
        <v>6.3</v>
      </c>
    </row>
    <row r="2488" spans="1:2">
      <c r="A2488">
        <v>109</v>
      </c>
      <c r="B2488">
        <v>4.9000000000000004</v>
      </c>
    </row>
    <row r="2489" spans="1:2">
      <c r="A2489">
        <v>131</v>
      </c>
      <c r="B2489">
        <v>7.6</v>
      </c>
    </row>
    <row r="2490" spans="1:2">
      <c r="A2490">
        <v>114</v>
      </c>
      <c r="B2490">
        <v>6</v>
      </c>
    </row>
    <row r="2491" spans="1:2">
      <c r="A2491">
        <v>97</v>
      </c>
      <c r="B2491">
        <v>6.2</v>
      </c>
    </row>
    <row r="2492" spans="1:2">
      <c r="A2492">
        <v>122</v>
      </c>
      <c r="B2492">
        <v>6.8</v>
      </c>
    </row>
    <row r="2493" spans="1:2">
      <c r="A2493">
        <v>87</v>
      </c>
      <c r="B2493">
        <v>4.5</v>
      </c>
    </row>
    <row r="2494" spans="1:2">
      <c r="A2494">
        <v>85</v>
      </c>
      <c r="B2494">
        <v>5.7</v>
      </c>
    </row>
    <row r="2495" spans="1:2">
      <c r="A2495">
        <v>85</v>
      </c>
      <c r="B2495">
        <v>8.4</v>
      </c>
    </row>
    <row r="2496" spans="1:2">
      <c r="A2496">
        <v>101</v>
      </c>
      <c r="B2496">
        <v>4.5999999999999996</v>
      </c>
    </row>
    <row r="2497" spans="1:2">
      <c r="A2497">
        <v>121</v>
      </c>
      <c r="B2497">
        <v>6.2</v>
      </c>
    </row>
    <row r="2498" spans="1:2">
      <c r="A2498">
        <v>107</v>
      </c>
      <c r="B2498">
        <v>7</v>
      </c>
    </row>
    <row r="2499" spans="1:2">
      <c r="A2499">
        <v>111</v>
      </c>
      <c r="B2499">
        <v>6.9</v>
      </c>
    </row>
    <row r="2500" spans="1:2">
      <c r="A2500">
        <v>92</v>
      </c>
      <c r="B2500">
        <v>6.1</v>
      </c>
    </row>
    <row r="2501" spans="1:2">
      <c r="A2501">
        <v>97</v>
      </c>
      <c r="B2501">
        <v>6.7</v>
      </c>
    </row>
    <row r="2502" spans="1:2">
      <c r="A2502">
        <v>97</v>
      </c>
      <c r="B2502">
        <v>5.6</v>
      </c>
    </row>
    <row r="2503" spans="1:2">
      <c r="A2503">
        <v>125</v>
      </c>
      <c r="B2503">
        <v>6.6</v>
      </c>
    </row>
    <row r="2504" spans="1:2">
      <c r="A2504">
        <v>124</v>
      </c>
      <c r="B2504">
        <v>6.4</v>
      </c>
    </row>
    <row r="2505" spans="1:2">
      <c r="A2505">
        <v>76</v>
      </c>
      <c r="B2505">
        <v>2.8</v>
      </c>
    </row>
    <row r="2506" spans="1:2">
      <c r="A2506">
        <v>107</v>
      </c>
      <c r="B2506">
        <v>5.4</v>
      </c>
    </row>
    <row r="2507" spans="1:2">
      <c r="A2507">
        <v>91</v>
      </c>
      <c r="B2507">
        <v>5</v>
      </c>
    </row>
    <row r="2508" spans="1:2">
      <c r="A2508">
        <v>96</v>
      </c>
      <c r="B2508">
        <v>5.0999999999999996</v>
      </c>
    </row>
    <row r="2509" spans="1:2">
      <c r="A2509">
        <v>142</v>
      </c>
      <c r="B2509">
        <v>8</v>
      </c>
    </row>
    <row r="2510" spans="1:2">
      <c r="A2510">
        <v>103</v>
      </c>
      <c r="B2510">
        <v>5.9</v>
      </c>
    </row>
    <row r="2511" spans="1:2">
      <c r="A2511">
        <v>60</v>
      </c>
      <c r="B2511">
        <v>7.5</v>
      </c>
    </row>
    <row r="2512" spans="1:2">
      <c r="A2512">
        <v>117</v>
      </c>
      <c r="B2512">
        <v>8.1999999999999993</v>
      </c>
    </row>
    <row r="2513" spans="1:2">
      <c r="A2513">
        <v>116</v>
      </c>
      <c r="B2513">
        <v>7</v>
      </c>
    </row>
    <row r="2514" spans="1:2">
      <c r="A2514">
        <v>118</v>
      </c>
      <c r="B2514">
        <v>6.6</v>
      </c>
    </row>
    <row r="2515" spans="1:2">
      <c r="A2515">
        <v>108</v>
      </c>
      <c r="B2515">
        <v>6.7</v>
      </c>
    </row>
    <row r="2516" spans="1:2">
      <c r="A2516">
        <v>94</v>
      </c>
      <c r="B2516">
        <v>5.5</v>
      </c>
    </row>
    <row r="2517" spans="1:2">
      <c r="A2517">
        <v>97</v>
      </c>
      <c r="B2517">
        <v>4.9000000000000004</v>
      </c>
    </row>
    <row r="2518" spans="1:2">
      <c r="A2518">
        <v>97</v>
      </c>
      <c r="B2518">
        <v>6.9</v>
      </c>
    </row>
    <row r="2519" spans="1:2">
      <c r="A2519">
        <v>99</v>
      </c>
      <c r="B2519">
        <v>7.4</v>
      </c>
    </row>
    <row r="2520" spans="1:2">
      <c r="A2520">
        <v>91</v>
      </c>
      <c r="B2520">
        <v>5.6</v>
      </c>
    </row>
    <row r="2521" spans="1:2">
      <c r="A2521">
        <v>107</v>
      </c>
      <c r="B2521">
        <v>8</v>
      </c>
    </row>
    <row r="2522" spans="1:2">
      <c r="A2522">
        <v>95</v>
      </c>
      <c r="B2522">
        <v>5.3</v>
      </c>
    </row>
    <row r="2523" spans="1:2">
      <c r="A2523">
        <v>102</v>
      </c>
      <c r="B2523">
        <v>6.2</v>
      </c>
    </row>
    <row r="2524" spans="1:2">
      <c r="A2524">
        <v>88</v>
      </c>
      <c r="B2524">
        <v>5.3</v>
      </c>
    </row>
    <row r="2525" spans="1:2">
      <c r="A2525">
        <v>106</v>
      </c>
      <c r="B2525">
        <v>6.6</v>
      </c>
    </row>
    <row r="2526" spans="1:2">
      <c r="A2526">
        <v>92</v>
      </c>
      <c r="B2526">
        <v>7.2</v>
      </c>
    </row>
    <row r="2527" spans="1:2">
      <c r="A2527">
        <v>105</v>
      </c>
      <c r="B2527">
        <v>4.5999999999999996</v>
      </c>
    </row>
    <row r="2528" spans="1:2">
      <c r="A2528">
        <v>107</v>
      </c>
      <c r="B2528">
        <v>7.5</v>
      </c>
    </row>
    <row r="2529" spans="1:2">
      <c r="A2529">
        <v>120</v>
      </c>
      <c r="B2529">
        <v>6.5</v>
      </c>
    </row>
    <row r="2530" spans="1:2">
      <c r="A2530">
        <v>103</v>
      </c>
      <c r="B2530">
        <v>7.6</v>
      </c>
    </row>
    <row r="2531" spans="1:2">
      <c r="A2531">
        <v>92</v>
      </c>
      <c r="B2531">
        <v>6.2</v>
      </c>
    </row>
    <row r="2532" spans="1:2">
      <c r="A2532">
        <v>147</v>
      </c>
      <c r="B2532">
        <v>8</v>
      </c>
    </row>
    <row r="2533" spans="1:2">
      <c r="A2533">
        <v>98</v>
      </c>
      <c r="B2533">
        <v>5.5</v>
      </c>
    </row>
    <row r="2534" spans="1:2">
      <c r="A2534">
        <v>98</v>
      </c>
      <c r="B2534">
        <v>6.3</v>
      </c>
    </row>
    <row r="2535" spans="1:2">
      <c r="A2535">
        <v>103</v>
      </c>
      <c r="B2535">
        <v>7.2</v>
      </c>
    </row>
    <row r="2536" spans="1:2">
      <c r="A2536">
        <v>111</v>
      </c>
      <c r="B2536">
        <v>6.7</v>
      </c>
    </row>
    <row r="2537" spans="1:2">
      <c r="A2537">
        <v>98</v>
      </c>
      <c r="B2537">
        <v>5.3</v>
      </c>
    </row>
    <row r="2538" spans="1:2">
      <c r="A2538">
        <v>111</v>
      </c>
      <c r="B2538">
        <v>6.3</v>
      </c>
    </row>
    <row r="2539" spans="1:2">
      <c r="A2539">
        <v>111</v>
      </c>
      <c r="B2539">
        <v>6.5</v>
      </c>
    </row>
    <row r="2540" spans="1:2">
      <c r="A2540">
        <v>100</v>
      </c>
      <c r="B2540">
        <v>5.6</v>
      </c>
    </row>
    <row r="2541" spans="1:2">
      <c r="A2541">
        <v>116</v>
      </c>
      <c r="B2541">
        <v>7</v>
      </c>
    </row>
    <row r="2542" spans="1:2">
      <c r="A2542">
        <v>145</v>
      </c>
      <c r="B2542">
        <v>8.3000000000000007</v>
      </c>
    </row>
    <row r="2543" spans="1:2">
      <c r="A2543">
        <v>84</v>
      </c>
      <c r="B2543">
        <v>7.2</v>
      </c>
    </row>
    <row r="2544" spans="1:2">
      <c r="A2544">
        <v>115</v>
      </c>
      <c r="B2544">
        <v>6.8</v>
      </c>
    </row>
    <row r="2545" spans="1:2">
      <c r="A2545">
        <v>105</v>
      </c>
      <c r="B2545">
        <v>6.4</v>
      </c>
    </row>
    <row r="2546" spans="1:2">
      <c r="A2546">
        <v>98</v>
      </c>
      <c r="B2546">
        <v>6.9</v>
      </c>
    </row>
    <row r="2547" spans="1:2">
      <c r="A2547">
        <v>99</v>
      </c>
      <c r="B2547">
        <v>8</v>
      </c>
    </row>
    <row r="2548" spans="1:2">
      <c r="A2548">
        <v>110</v>
      </c>
      <c r="B2548">
        <v>6.2</v>
      </c>
    </row>
    <row r="2549" spans="1:2">
      <c r="A2549">
        <v>97</v>
      </c>
      <c r="B2549">
        <v>6.4</v>
      </c>
    </row>
    <row r="2550" spans="1:2">
      <c r="A2550">
        <v>88</v>
      </c>
      <c r="B2550">
        <v>5.6</v>
      </c>
    </row>
    <row r="2551" spans="1:2">
      <c r="A2551">
        <v>103</v>
      </c>
      <c r="B2551">
        <v>6.1</v>
      </c>
    </row>
    <row r="2552" spans="1:2">
      <c r="A2552">
        <v>104</v>
      </c>
      <c r="B2552">
        <v>6</v>
      </c>
    </row>
    <row r="2553" spans="1:2">
      <c r="A2553">
        <v>90</v>
      </c>
      <c r="B2553">
        <v>5.0999999999999996</v>
      </c>
    </row>
    <row r="2554" spans="1:2">
      <c r="A2554">
        <v>105</v>
      </c>
      <c r="B2554">
        <v>4.5</v>
      </c>
    </row>
    <row r="2555" spans="1:2">
      <c r="A2555">
        <v>93</v>
      </c>
      <c r="B2555">
        <v>5.9</v>
      </c>
    </row>
    <row r="2556" spans="1:2">
      <c r="A2556">
        <v>141</v>
      </c>
      <c r="B2556">
        <v>6</v>
      </c>
    </row>
    <row r="2557" spans="1:2">
      <c r="A2557">
        <v>85</v>
      </c>
      <c r="B2557">
        <v>5.8</v>
      </c>
    </row>
    <row r="2558" spans="1:2">
      <c r="A2558">
        <v>109</v>
      </c>
      <c r="B2558">
        <v>6.1</v>
      </c>
    </row>
    <row r="2559" spans="1:2">
      <c r="A2559">
        <v>105</v>
      </c>
      <c r="B2559">
        <v>4.9000000000000004</v>
      </c>
    </row>
    <row r="2560" spans="1:2">
      <c r="A2560">
        <v>98</v>
      </c>
      <c r="B2560">
        <v>5.7</v>
      </c>
    </row>
    <row r="2561" spans="1:2">
      <c r="A2561">
        <v>119</v>
      </c>
      <c r="B2561">
        <v>7.1</v>
      </c>
    </row>
    <row r="2562" spans="1:2">
      <c r="A2562">
        <v>124</v>
      </c>
      <c r="B2562">
        <v>6.6</v>
      </c>
    </row>
    <row r="2563" spans="1:2">
      <c r="A2563">
        <v>101</v>
      </c>
      <c r="B2563">
        <v>8.1</v>
      </c>
    </row>
    <row r="2564" spans="1:2">
      <c r="A2564">
        <v>115</v>
      </c>
      <c r="B2564">
        <v>5.7</v>
      </c>
    </row>
    <row r="2565" spans="1:2">
      <c r="A2565">
        <v>120</v>
      </c>
      <c r="B2565">
        <v>6.8</v>
      </c>
    </row>
    <row r="2566" spans="1:2">
      <c r="A2566">
        <v>111</v>
      </c>
      <c r="B2566">
        <v>7.5</v>
      </c>
    </row>
    <row r="2567" spans="1:2">
      <c r="A2567">
        <v>94</v>
      </c>
      <c r="B2567">
        <v>6.2</v>
      </c>
    </row>
    <row r="2568" spans="1:2">
      <c r="A2568">
        <v>131</v>
      </c>
      <c r="B2568">
        <v>8.3000000000000007</v>
      </c>
    </row>
    <row r="2569" spans="1:2">
      <c r="A2569">
        <v>139</v>
      </c>
      <c r="B2569">
        <v>7.4</v>
      </c>
    </row>
    <row r="2570" spans="1:2">
      <c r="A2570">
        <v>120</v>
      </c>
      <c r="B2570">
        <v>8</v>
      </c>
    </row>
    <row r="2571" spans="1:2">
      <c r="A2571">
        <v>119</v>
      </c>
      <c r="B2571">
        <v>6.9</v>
      </c>
    </row>
    <row r="2572" spans="1:2">
      <c r="A2572">
        <v>125</v>
      </c>
      <c r="B2572">
        <v>6.9</v>
      </c>
    </row>
    <row r="2573" spans="1:2">
      <c r="A2573">
        <v>65</v>
      </c>
      <c r="B2573">
        <v>9.5</v>
      </c>
    </row>
    <row r="2574" spans="1:2">
      <c r="A2574">
        <v>108</v>
      </c>
      <c r="B2574">
        <v>5.5</v>
      </c>
    </row>
    <row r="2575" spans="1:2">
      <c r="A2575">
        <v>101</v>
      </c>
      <c r="B2575">
        <v>5.7</v>
      </c>
    </row>
    <row r="2576" spans="1:2">
      <c r="A2576">
        <v>145</v>
      </c>
      <c r="B2576">
        <v>7.2</v>
      </c>
    </row>
    <row r="2577" spans="1:2">
      <c r="A2577">
        <v>98</v>
      </c>
      <c r="B2577">
        <v>6.9</v>
      </c>
    </row>
    <row r="2578" spans="1:2">
      <c r="A2578">
        <v>101</v>
      </c>
      <c r="B2578">
        <v>5.5</v>
      </c>
    </row>
    <row r="2579" spans="1:2">
      <c r="A2579">
        <v>109</v>
      </c>
      <c r="B2579">
        <v>5.2</v>
      </c>
    </row>
    <row r="2580" spans="1:2">
      <c r="A2580">
        <v>123</v>
      </c>
      <c r="B2580">
        <v>7.1</v>
      </c>
    </row>
    <row r="2581" spans="1:2">
      <c r="A2581">
        <v>60</v>
      </c>
      <c r="B2581">
        <v>6.6</v>
      </c>
    </row>
    <row r="2582" spans="1:2">
      <c r="A2582">
        <v>99</v>
      </c>
      <c r="B2582">
        <v>5.5</v>
      </c>
    </row>
    <row r="2583" spans="1:2">
      <c r="A2583">
        <v>110</v>
      </c>
      <c r="B2583">
        <v>5.4</v>
      </c>
    </row>
    <row r="2584" spans="1:2">
      <c r="A2584">
        <v>107</v>
      </c>
      <c r="B2584">
        <v>6.7</v>
      </c>
    </row>
    <row r="2585" spans="1:2">
      <c r="A2585">
        <v>81</v>
      </c>
      <c r="B2585">
        <v>5</v>
      </c>
    </row>
    <row r="2586" spans="1:2">
      <c r="A2586">
        <v>105</v>
      </c>
      <c r="B2586">
        <v>6.4</v>
      </c>
    </row>
    <row r="2587" spans="1:2">
      <c r="A2587">
        <v>82</v>
      </c>
      <c r="B2587">
        <v>6.6</v>
      </c>
    </row>
    <row r="2588" spans="1:2">
      <c r="A2588">
        <v>109</v>
      </c>
      <c r="B2588">
        <v>5.9</v>
      </c>
    </row>
    <row r="2589" spans="1:2">
      <c r="A2589">
        <v>95</v>
      </c>
      <c r="B2589">
        <v>5.7</v>
      </c>
    </row>
    <row r="2590" spans="1:2">
      <c r="A2590">
        <v>100</v>
      </c>
      <c r="B2590">
        <v>4.5</v>
      </c>
    </row>
    <row r="2591" spans="1:2">
      <c r="A2591">
        <v>118</v>
      </c>
      <c r="B2591">
        <v>3.7</v>
      </c>
    </row>
    <row r="2592" spans="1:2">
      <c r="A2592">
        <v>91</v>
      </c>
      <c r="B2592">
        <v>5</v>
      </c>
    </row>
    <row r="2593" spans="1:2">
      <c r="A2593">
        <v>90</v>
      </c>
      <c r="B2593">
        <v>4.5999999999999996</v>
      </c>
    </row>
    <row r="2594" spans="1:2">
      <c r="A2594">
        <v>108</v>
      </c>
      <c r="B2594">
        <v>6.5</v>
      </c>
    </row>
    <row r="2595" spans="1:2">
      <c r="A2595">
        <v>103</v>
      </c>
      <c r="B2595">
        <v>4.9000000000000004</v>
      </c>
    </row>
    <row r="2596" spans="1:2">
      <c r="A2596">
        <v>96</v>
      </c>
      <c r="B2596">
        <v>6</v>
      </c>
    </row>
    <row r="2597" spans="1:2">
      <c r="A2597">
        <v>117</v>
      </c>
      <c r="B2597">
        <v>6.9</v>
      </c>
    </row>
    <row r="2598" spans="1:2">
      <c r="A2598">
        <v>93</v>
      </c>
      <c r="B2598">
        <v>5.7</v>
      </c>
    </row>
    <row r="2599" spans="1:2">
      <c r="A2599">
        <v>136</v>
      </c>
      <c r="B2599">
        <v>6.7</v>
      </c>
    </row>
    <row r="2600" spans="1:2">
      <c r="A2600">
        <v>115</v>
      </c>
      <c r="B2600">
        <v>6.9</v>
      </c>
    </row>
    <row r="2601" spans="1:2">
      <c r="A2601">
        <v>94</v>
      </c>
      <c r="B2601">
        <v>5.5</v>
      </c>
    </row>
    <row r="2602" spans="1:2">
      <c r="A2602">
        <v>85</v>
      </c>
      <c r="B2602">
        <v>4.4000000000000004</v>
      </c>
    </row>
    <row r="2603" spans="1:2">
      <c r="A2603">
        <v>112</v>
      </c>
      <c r="B2603">
        <v>7</v>
      </c>
    </row>
    <row r="2604" spans="1:2">
      <c r="A2604">
        <v>86</v>
      </c>
      <c r="B2604">
        <v>5.4</v>
      </c>
    </row>
    <row r="2605" spans="1:2">
      <c r="A2605">
        <v>86</v>
      </c>
      <c r="B2605">
        <v>5.4</v>
      </c>
    </row>
    <row r="2606" spans="1:2">
      <c r="A2606">
        <v>112</v>
      </c>
      <c r="B2606">
        <v>8</v>
      </c>
    </row>
    <row r="2607" spans="1:2">
      <c r="A2607">
        <v>137</v>
      </c>
      <c r="B2607">
        <v>7.6</v>
      </c>
    </row>
    <row r="2608" spans="1:2">
      <c r="A2608">
        <v>90</v>
      </c>
      <c r="B2608">
        <v>5.9</v>
      </c>
    </row>
    <row r="2609" spans="1:2">
      <c r="A2609">
        <v>107</v>
      </c>
      <c r="B2609">
        <v>6.6</v>
      </c>
    </row>
    <row r="2610" spans="1:2">
      <c r="A2610">
        <v>98</v>
      </c>
      <c r="B2610">
        <v>6.7</v>
      </c>
    </row>
    <row r="2611" spans="1:2">
      <c r="A2611">
        <v>84</v>
      </c>
      <c r="B2611">
        <v>3.9</v>
      </c>
    </row>
    <row r="2612" spans="1:2">
      <c r="A2612">
        <v>139</v>
      </c>
      <c r="B2612">
        <v>5.7</v>
      </c>
    </row>
    <row r="2613" spans="1:2">
      <c r="A2613">
        <v>97</v>
      </c>
      <c r="B2613">
        <v>6.7</v>
      </c>
    </row>
    <row r="2614" spans="1:2">
      <c r="A2614">
        <v>127</v>
      </c>
      <c r="B2614">
        <v>6.5</v>
      </c>
    </row>
    <row r="2615" spans="1:2">
      <c r="A2615">
        <v>150</v>
      </c>
      <c r="B2615">
        <v>6.8</v>
      </c>
    </row>
    <row r="2616" spans="1:2">
      <c r="A2616">
        <v>104</v>
      </c>
      <c r="B2616">
        <v>6.3</v>
      </c>
    </row>
    <row r="2617" spans="1:2">
      <c r="A2617">
        <v>132</v>
      </c>
      <c r="B2617">
        <v>7.3</v>
      </c>
    </row>
    <row r="2618" spans="1:2">
      <c r="A2618">
        <v>117</v>
      </c>
      <c r="B2618">
        <v>6.9</v>
      </c>
    </row>
    <row r="2619" spans="1:2">
      <c r="A2619">
        <v>115</v>
      </c>
      <c r="B2619">
        <v>7</v>
      </c>
    </row>
    <row r="2620" spans="1:2">
      <c r="A2620">
        <v>90</v>
      </c>
      <c r="B2620">
        <v>3.6</v>
      </c>
    </row>
    <row r="2621" spans="1:2">
      <c r="A2621">
        <v>90</v>
      </c>
      <c r="B2621">
        <v>7.7</v>
      </c>
    </row>
    <row r="2622" spans="1:2">
      <c r="A2622">
        <v>134</v>
      </c>
      <c r="B2622">
        <v>7.7</v>
      </c>
    </row>
    <row r="2623" spans="1:2">
      <c r="A2623">
        <v>97</v>
      </c>
      <c r="B2623">
        <v>6.8</v>
      </c>
    </row>
    <row r="2624" spans="1:2">
      <c r="A2624">
        <v>107</v>
      </c>
      <c r="B2624">
        <v>7.4</v>
      </c>
    </row>
    <row r="2625" spans="1:2">
      <c r="A2625">
        <v>99</v>
      </c>
      <c r="B2625">
        <v>5.0999999999999996</v>
      </c>
    </row>
    <row r="2626" spans="1:2">
      <c r="A2626">
        <v>124</v>
      </c>
      <c r="B2626">
        <v>7.4</v>
      </c>
    </row>
    <row r="2627" spans="1:2">
      <c r="A2627">
        <v>110</v>
      </c>
      <c r="B2627">
        <v>7.2</v>
      </c>
    </row>
    <row r="2628" spans="1:2">
      <c r="A2628">
        <v>105</v>
      </c>
      <c r="B2628">
        <v>6</v>
      </c>
    </row>
    <row r="2629" spans="1:2">
      <c r="A2629">
        <v>125</v>
      </c>
      <c r="B2629">
        <v>8.1</v>
      </c>
    </row>
    <row r="2630" spans="1:2">
      <c r="A2630">
        <v>108</v>
      </c>
      <c r="B2630">
        <v>6.3</v>
      </c>
    </row>
    <row r="2631" spans="1:2">
      <c r="A2631">
        <v>121</v>
      </c>
      <c r="B2631">
        <v>7.3</v>
      </c>
    </row>
    <row r="2632" spans="1:2">
      <c r="A2632">
        <v>100</v>
      </c>
      <c r="B2632">
        <v>3.6</v>
      </c>
    </row>
    <row r="2633" spans="1:2">
      <c r="A2633">
        <v>115</v>
      </c>
      <c r="B2633">
        <v>1.6</v>
      </c>
    </row>
    <row r="2634" spans="1:2">
      <c r="A2634">
        <v>108</v>
      </c>
      <c r="B2634">
        <v>8</v>
      </c>
    </row>
    <row r="2635" spans="1:2">
      <c r="A2635">
        <v>112</v>
      </c>
      <c r="B2635">
        <v>6.1</v>
      </c>
    </row>
    <row r="2636" spans="1:2">
      <c r="A2636">
        <v>99</v>
      </c>
      <c r="B2636">
        <v>5.7</v>
      </c>
    </row>
    <row r="2637" spans="1:2">
      <c r="A2637">
        <v>109</v>
      </c>
      <c r="B2637">
        <v>6.8</v>
      </c>
    </row>
    <row r="2638" spans="1:2">
      <c r="A2638">
        <v>83</v>
      </c>
      <c r="B2638">
        <v>5.5</v>
      </c>
    </row>
    <row r="2639" spans="1:2">
      <c r="A2639">
        <v>107</v>
      </c>
      <c r="B2639">
        <v>6.8</v>
      </c>
    </row>
    <row r="2640" spans="1:2">
      <c r="A2640">
        <v>102</v>
      </c>
      <c r="B2640">
        <v>7.3</v>
      </c>
    </row>
    <row r="2641" spans="1:2">
      <c r="A2641">
        <v>100</v>
      </c>
      <c r="B2641">
        <v>6.1</v>
      </c>
    </row>
    <row r="2642" spans="1:2">
      <c r="A2642">
        <v>97</v>
      </c>
      <c r="B2642">
        <v>7.2</v>
      </c>
    </row>
    <row r="2643" spans="1:2">
      <c r="A2643">
        <v>92</v>
      </c>
      <c r="B2643">
        <v>5.9</v>
      </c>
    </row>
    <row r="2644" spans="1:2">
      <c r="A2644">
        <v>84</v>
      </c>
      <c r="B2644">
        <v>6.1</v>
      </c>
    </row>
    <row r="2645" spans="1:2">
      <c r="A2645">
        <v>86</v>
      </c>
      <c r="B2645">
        <v>6.8</v>
      </c>
    </row>
    <row r="2646" spans="1:2">
      <c r="A2646">
        <v>120</v>
      </c>
      <c r="B2646">
        <v>7.7</v>
      </c>
    </row>
    <row r="2647" spans="1:2">
      <c r="A2647">
        <v>89</v>
      </c>
      <c r="B2647">
        <v>4.9000000000000004</v>
      </c>
    </row>
    <row r="2648" spans="1:2">
      <c r="A2648">
        <v>117</v>
      </c>
      <c r="B2648">
        <v>6.1</v>
      </c>
    </row>
    <row r="2649" spans="1:2">
      <c r="A2649">
        <v>97</v>
      </c>
      <c r="B2649">
        <v>2.5</v>
      </c>
    </row>
    <row r="2650" spans="1:2">
      <c r="A2650">
        <v>91</v>
      </c>
      <c r="B2650">
        <v>6.1</v>
      </c>
    </row>
    <row r="2651" spans="1:2">
      <c r="A2651">
        <v>100</v>
      </c>
      <c r="B2651">
        <v>5.9</v>
      </c>
    </row>
    <row r="2652" spans="1:2">
      <c r="A2652">
        <v>72</v>
      </c>
      <c r="B2652">
        <v>5.7</v>
      </c>
    </row>
    <row r="2653" spans="1:2">
      <c r="A2653">
        <v>84</v>
      </c>
      <c r="B2653">
        <v>5.6</v>
      </c>
    </row>
    <row r="2654" spans="1:2">
      <c r="A2654">
        <v>126</v>
      </c>
      <c r="B2654">
        <v>7.2</v>
      </c>
    </row>
    <row r="2655" spans="1:2">
      <c r="A2655">
        <v>108</v>
      </c>
      <c r="B2655">
        <v>7.7</v>
      </c>
    </row>
    <row r="2656" spans="1:2">
      <c r="A2656">
        <v>112</v>
      </c>
      <c r="B2656">
        <v>7.8</v>
      </c>
    </row>
    <row r="2657" spans="1:2">
      <c r="A2657">
        <v>90</v>
      </c>
      <c r="B2657">
        <v>6.1</v>
      </c>
    </row>
    <row r="2658" spans="1:2">
      <c r="A2658">
        <v>91</v>
      </c>
      <c r="B2658">
        <v>5.8</v>
      </c>
    </row>
    <row r="2659" spans="1:2">
      <c r="A2659">
        <v>135</v>
      </c>
      <c r="B2659">
        <v>6.5</v>
      </c>
    </row>
    <row r="2660" spans="1:2">
      <c r="A2660">
        <v>141</v>
      </c>
      <c r="B2660">
        <v>7.9</v>
      </c>
    </row>
    <row r="2661" spans="1:2">
      <c r="A2661">
        <v>104</v>
      </c>
      <c r="B2661">
        <v>6.3</v>
      </c>
    </row>
    <row r="2662" spans="1:2">
      <c r="A2662">
        <v>84</v>
      </c>
      <c r="B2662">
        <v>3.8</v>
      </c>
    </row>
    <row r="2663" spans="1:2">
      <c r="A2663">
        <v>118</v>
      </c>
      <c r="B2663">
        <v>8.3000000000000007</v>
      </c>
    </row>
    <row r="2664" spans="1:2">
      <c r="A2664">
        <v>82</v>
      </c>
      <c r="B2664">
        <v>6.4</v>
      </c>
    </row>
    <row r="2665" spans="1:2">
      <c r="A2665">
        <v>95</v>
      </c>
      <c r="B2665">
        <v>6.7</v>
      </c>
    </row>
    <row r="2666" spans="1:2">
      <c r="A2666">
        <v>94</v>
      </c>
      <c r="B2666">
        <v>6.1</v>
      </c>
    </row>
    <row r="2667" spans="1:2">
      <c r="A2667">
        <v>88</v>
      </c>
      <c r="B2667">
        <v>8.1</v>
      </c>
    </row>
    <row r="2668" spans="1:2">
      <c r="A2668">
        <v>99</v>
      </c>
      <c r="B2668">
        <v>6</v>
      </c>
    </row>
    <row r="2669" spans="1:2">
      <c r="A2669">
        <v>121</v>
      </c>
      <c r="B2669">
        <v>5.8</v>
      </c>
    </row>
    <row r="2670" spans="1:2">
      <c r="A2670">
        <v>84</v>
      </c>
      <c r="B2670">
        <v>5.6</v>
      </c>
    </row>
    <row r="2671" spans="1:2">
      <c r="A2671">
        <v>93</v>
      </c>
      <c r="B2671">
        <v>6.1</v>
      </c>
    </row>
    <row r="2672" spans="1:2">
      <c r="A2672">
        <v>93</v>
      </c>
      <c r="B2672">
        <v>5.9</v>
      </c>
    </row>
    <row r="2673" spans="1:2">
      <c r="A2673">
        <v>120</v>
      </c>
      <c r="B2673">
        <v>7.3</v>
      </c>
    </row>
    <row r="2674" spans="1:2">
      <c r="A2674">
        <v>112</v>
      </c>
      <c r="B2674">
        <v>6.8</v>
      </c>
    </row>
    <row r="2675" spans="1:2">
      <c r="A2675">
        <v>107</v>
      </c>
      <c r="B2675">
        <v>5.7</v>
      </c>
    </row>
    <row r="2676" spans="1:2">
      <c r="A2676">
        <v>112</v>
      </c>
      <c r="B2676">
        <v>7.3</v>
      </c>
    </row>
    <row r="2677" spans="1:2">
      <c r="A2677">
        <v>96</v>
      </c>
      <c r="B2677">
        <v>6.3</v>
      </c>
    </row>
    <row r="2678" spans="1:2">
      <c r="A2678">
        <v>91</v>
      </c>
      <c r="B2678">
        <v>5.9</v>
      </c>
    </row>
    <row r="2679" spans="1:2">
      <c r="A2679">
        <v>125</v>
      </c>
      <c r="B2679">
        <v>7.1</v>
      </c>
    </row>
    <row r="2680" spans="1:2">
      <c r="A2680">
        <v>102</v>
      </c>
      <c r="B2680">
        <v>8</v>
      </c>
    </row>
    <row r="2681" spans="1:2">
      <c r="A2681">
        <v>87</v>
      </c>
      <c r="B2681">
        <v>5.0999999999999996</v>
      </c>
    </row>
    <row r="2682" spans="1:2">
      <c r="A2682">
        <v>118</v>
      </c>
      <c r="B2682">
        <v>7.1</v>
      </c>
    </row>
    <row r="2683" spans="1:2">
      <c r="A2683">
        <v>115</v>
      </c>
      <c r="B2683">
        <v>6.5</v>
      </c>
    </row>
    <row r="2684" spans="1:2">
      <c r="A2684">
        <v>91</v>
      </c>
      <c r="B2684">
        <v>4.5</v>
      </c>
    </row>
    <row r="2685" spans="1:2">
      <c r="A2685">
        <v>88</v>
      </c>
      <c r="B2685">
        <v>6.6</v>
      </c>
    </row>
    <row r="2686" spans="1:2">
      <c r="A2686">
        <v>127</v>
      </c>
      <c r="B2686">
        <v>4.3</v>
      </c>
    </row>
    <row r="2687" spans="1:2">
      <c r="A2687">
        <v>94</v>
      </c>
      <c r="B2687">
        <v>6.7</v>
      </c>
    </row>
    <row r="2688" spans="1:2">
      <c r="A2688">
        <v>115</v>
      </c>
      <c r="B2688">
        <v>6.8</v>
      </c>
    </row>
    <row r="2689" spans="1:2">
      <c r="A2689">
        <v>90</v>
      </c>
      <c r="B2689">
        <v>5.4</v>
      </c>
    </row>
    <row r="2690" spans="1:2">
      <c r="A2690">
        <v>102</v>
      </c>
      <c r="B2690">
        <v>6.6</v>
      </c>
    </row>
    <row r="2691" spans="1:2">
      <c r="A2691">
        <v>100</v>
      </c>
      <c r="B2691">
        <v>7.4</v>
      </c>
    </row>
    <row r="2692" spans="1:2">
      <c r="A2692">
        <v>117</v>
      </c>
      <c r="B2692">
        <v>7.3</v>
      </c>
    </row>
    <row r="2693" spans="1:2">
      <c r="A2693">
        <v>109</v>
      </c>
      <c r="B2693">
        <v>6.9</v>
      </c>
    </row>
    <row r="2694" spans="1:2">
      <c r="A2694">
        <v>121</v>
      </c>
      <c r="B2694">
        <v>8</v>
      </c>
    </row>
    <row r="2695" spans="1:2">
      <c r="A2695">
        <v>111</v>
      </c>
      <c r="B2695">
        <v>6.4</v>
      </c>
    </row>
    <row r="2696" spans="1:2">
      <c r="A2696">
        <v>100</v>
      </c>
      <c r="B2696">
        <v>7.8</v>
      </c>
    </row>
    <row r="2697" spans="1:2">
      <c r="A2697">
        <v>109</v>
      </c>
      <c r="B2697">
        <v>6.1</v>
      </c>
    </row>
    <row r="2698" spans="1:2">
      <c r="A2698">
        <v>93</v>
      </c>
      <c r="B2698">
        <v>6.1</v>
      </c>
    </row>
    <row r="2699" spans="1:2">
      <c r="A2699">
        <v>101</v>
      </c>
      <c r="B2699">
        <v>5.0999999999999996</v>
      </c>
    </row>
    <row r="2700" spans="1:2">
      <c r="A2700">
        <v>101</v>
      </c>
      <c r="B2700">
        <v>7.8</v>
      </c>
    </row>
    <row r="2701" spans="1:2">
      <c r="A2701">
        <v>106</v>
      </c>
      <c r="B2701">
        <v>7.4</v>
      </c>
    </row>
    <row r="2702" spans="1:2">
      <c r="A2702">
        <v>94</v>
      </c>
      <c r="B2702">
        <v>7.8</v>
      </c>
    </row>
    <row r="2703" spans="1:2">
      <c r="A2703">
        <v>140</v>
      </c>
      <c r="B2703">
        <v>8</v>
      </c>
    </row>
    <row r="2704" spans="1:2">
      <c r="A2704">
        <v>132</v>
      </c>
      <c r="B2704">
        <v>6.7</v>
      </c>
    </row>
    <row r="2705" spans="1:2">
      <c r="A2705">
        <v>99</v>
      </c>
      <c r="B2705">
        <v>6.6</v>
      </c>
    </row>
    <row r="2706" spans="1:2">
      <c r="A2706">
        <v>90</v>
      </c>
      <c r="B2706">
        <v>6.4</v>
      </c>
    </row>
    <row r="2707" spans="1:2">
      <c r="A2707">
        <v>105</v>
      </c>
      <c r="B2707">
        <v>6.7</v>
      </c>
    </row>
    <row r="2708" spans="1:2">
      <c r="A2708">
        <v>108</v>
      </c>
      <c r="B2708">
        <v>6.2</v>
      </c>
    </row>
    <row r="2709" spans="1:2">
      <c r="A2709">
        <v>69</v>
      </c>
      <c r="B2709">
        <v>7.3</v>
      </c>
    </row>
    <row r="2710" spans="1:2">
      <c r="A2710">
        <v>148</v>
      </c>
      <c r="B2710">
        <v>8.1</v>
      </c>
    </row>
    <row r="2711" spans="1:2">
      <c r="A2711">
        <v>118</v>
      </c>
      <c r="B2711">
        <v>7</v>
      </c>
    </row>
    <row r="2712" spans="1:2">
      <c r="A2712">
        <v>132</v>
      </c>
      <c r="B2712">
        <v>8</v>
      </c>
    </row>
    <row r="2713" spans="1:2">
      <c r="A2713">
        <v>130</v>
      </c>
      <c r="B2713">
        <v>8</v>
      </c>
    </row>
    <row r="2714" spans="1:2">
      <c r="A2714">
        <v>95</v>
      </c>
      <c r="B2714">
        <v>7</v>
      </c>
    </row>
    <row r="2715" spans="1:2">
      <c r="A2715">
        <v>80</v>
      </c>
      <c r="B2715">
        <v>7.9</v>
      </c>
    </row>
    <row r="2716" spans="1:2">
      <c r="A2716">
        <v>94</v>
      </c>
      <c r="B2716">
        <v>5.9</v>
      </c>
    </row>
    <row r="2717" spans="1:2">
      <c r="A2717">
        <v>122</v>
      </c>
      <c r="B2717">
        <v>6.6</v>
      </c>
    </row>
    <row r="2718" spans="1:2">
      <c r="A2718">
        <v>102</v>
      </c>
      <c r="B2718">
        <v>6.3</v>
      </c>
    </row>
    <row r="2719" spans="1:2">
      <c r="A2719">
        <v>116</v>
      </c>
      <c r="B2719">
        <v>7.7</v>
      </c>
    </row>
    <row r="2720" spans="1:2">
      <c r="A2720">
        <v>78</v>
      </c>
      <c r="B2720">
        <v>6.9</v>
      </c>
    </row>
    <row r="2721" spans="1:2">
      <c r="A2721">
        <v>114</v>
      </c>
      <c r="B2721">
        <v>7.1</v>
      </c>
    </row>
    <row r="2722" spans="1:2">
      <c r="A2722">
        <v>112</v>
      </c>
      <c r="B2722">
        <v>7.4</v>
      </c>
    </row>
    <row r="2723" spans="1:2">
      <c r="A2723">
        <v>110</v>
      </c>
      <c r="B2723">
        <v>6.5</v>
      </c>
    </row>
    <row r="2724" spans="1:2">
      <c r="A2724">
        <v>104</v>
      </c>
      <c r="B2724">
        <v>6.5</v>
      </c>
    </row>
    <row r="2725" spans="1:2">
      <c r="A2725">
        <v>81</v>
      </c>
      <c r="B2725">
        <v>6.8</v>
      </c>
    </row>
    <row r="2726" spans="1:2">
      <c r="A2726">
        <v>154</v>
      </c>
      <c r="B2726">
        <v>7.5</v>
      </c>
    </row>
    <row r="2727" spans="1:2">
      <c r="A2727">
        <v>102</v>
      </c>
      <c r="B2727">
        <v>6.6</v>
      </c>
    </row>
    <row r="2728" spans="1:2">
      <c r="A2728">
        <v>89</v>
      </c>
      <c r="B2728">
        <v>7.1</v>
      </c>
    </row>
    <row r="2729" spans="1:2">
      <c r="A2729">
        <v>132</v>
      </c>
      <c r="B2729">
        <v>6.6</v>
      </c>
    </row>
    <row r="2730" spans="1:2">
      <c r="A2730">
        <v>103</v>
      </c>
      <c r="B2730">
        <v>7</v>
      </c>
    </row>
    <row r="2731" spans="1:2">
      <c r="A2731">
        <v>93</v>
      </c>
      <c r="B2731">
        <v>3.3</v>
      </c>
    </row>
    <row r="2732" spans="1:2">
      <c r="A2732">
        <v>93</v>
      </c>
      <c r="B2732">
        <v>6.7</v>
      </c>
    </row>
    <row r="2733" spans="1:2">
      <c r="A2733">
        <v>96</v>
      </c>
      <c r="B2733">
        <v>6.8</v>
      </c>
    </row>
    <row r="2734" spans="1:2">
      <c r="A2734">
        <v>89</v>
      </c>
      <c r="B2734">
        <v>6</v>
      </c>
    </row>
    <row r="2735" spans="1:2">
      <c r="A2735">
        <v>92</v>
      </c>
      <c r="B2735">
        <v>5.4</v>
      </c>
    </row>
    <row r="2736" spans="1:2">
      <c r="A2736">
        <v>97</v>
      </c>
      <c r="B2736">
        <v>4.3</v>
      </c>
    </row>
    <row r="2737" spans="1:2">
      <c r="A2737">
        <v>93</v>
      </c>
      <c r="B2737">
        <v>6.2</v>
      </c>
    </row>
    <row r="2738" spans="1:2">
      <c r="A2738">
        <v>89</v>
      </c>
      <c r="B2738">
        <v>7.7</v>
      </c>
    </row>
    <row r="2739" spans="1:2">
      <c r="A2739">
        <v>123</v>
      </c>
      <c r="B2739">
        <v>7.4</v>
      </c>
    </row>
    <row r="2740" spans="1:2">
      <c r="A2740">
        <v>93</v>
      </c>
      <c r="B2740">
        <v>5.9</v>
      </c>
    </row>
    <row r="2741" spans="1:2">
      <c r="A2741">
        <v>133</v>
      </c>
      <c r="B2741">
        <v>7.8</v>
      </c>
    </row>
    <row r="2742" spans="1:2">
      <c r="A2742">
        <v>121</v>
      </c>
      <c r="B2742">
        <v>7.4</v>
      </c>
    </row>
    <row r="2743" spans="1:2">
      <c r="A2743">
        <v>102</v>
      </c>
      <c r="B2743">
        <v>6.5</v>
      </c>
    </row>
    <row r="2744" spans="1:2">
      <c r="A2744">
        <v>102</v>
      </c>
      <c r="B2744">
        <v>5.4</v>
      </c>
    </row>
    <row r="2745" spans="1:2">
      <c r="A2745">
        <v>99</v>
      </c>
      <c r="B2745">
        <v>7</v>
      </c>
    </row>
    <row r="2746" spans="1:2">
      <c r="A2746">
        <v>98</v>
      </c>
      <c r="B2746">
        <v>7.6</v>
      </c>
    </row>
    <row r="2747" spans="1:2">
      <c r="A2747">
        <v>118</v>
      </c>
      <c r="B2747">
        <v>6.9</v>
      </c>
    </row>
    <row r="2748" spans="1:2">
      <c r="A2748">
        <v>125</v>
      </c>
      <c r="B2748">
        <v>7</v>
      </c>
    </row>
    <row r="2749" spans="1:2">
      <c r="A2749">
        <v>104</v>
      </c>
      <c r="B2749">
        <v>5.3</v>
      </c>
    </row>
    <row r="2750" spans="1:2">
      <c r="A2750">
        <v>109</v>
      </c>
      <c r="B2750">
        <v>6.4</v>
      </c>
    </row>
    <row r="2751" spans="1:2">
      <c r="A2751">
        <v>86</v>
      </c>
      <c r="B2751">
        <v>4.5</v>
      </c>
    </row>
    <row r="2752" spans="1:2">
      <c r="A2752">
        <v>115</v>
      </c>
      <c r="B2752">
        <v>7.8</v>
      </c>
    </row>
    <row r="2753" spans="1:2">
      <c r="A2753">
        <v>92</v>
      </c>
      <c r="B2753">
        <v>6.7</v>
      </c>
    </row>
    <row r="2754" spans="1:2">
      <c r="A2754">
        <v>91</v>
      </c>
      <c r="B2754">
        <v>5.3</v>
      </c>
    </row>
    <row r="2755" spans="1:2">
      <c r="A2755">
        <v>94</v>
      </c>
      <c r="B2755">
        <v>6.3</v>
      </c>
    </row>
    <row r="2756" spans="1:2">
      <c r="A2756">
        <v>93</v>
      </c>
      <c r="B2756">
        <v>7</v>
      </c>
    </row>
    <row r="2757" spans="1:2">
      <c r="A2757">
        <v>93</v>
      </c>
      <c r="B2757">
        <v>5.3</v>
      </c>
    </row>
    <row r="2758" spans="1:2">
      <c r="A2758">
        <v>100</v>
      </c>
      <c r="B2758">
        <v>6.6</v>
      </c>
    </row>
    <row r="2759" spans="1:2">
      <c r="A2759">
        <v>100</v>
      </c>
      <c r="B2759">
        <v>5.8</v>
      </c>
    </row>
    <row r="2760" spans="1:2">
      <c r="A2760">
        <v>113</v>
      </c>
      <c r="B2760">
        <v>6.7</v>
      </c>
    </row>
    <row r="2761" spans="1:2">
      <c r="A2761">
        <v>122</v>
      </c>
      <c r="B2761">
        <v>6.6</v>
      </c>
    </row>
    <row r="2762" spans="1:2">
      <c r="A2762">
        <v>100</v>
      </c>
      <c r="B2762">
        <v>7</v>
      </c>
    </row>
    <row r="2763" spans="1:2">
      <c r="A2763">
        <v>93</v>
      </c>
      <c r="B2763">
        <v>5.4</v>
      </c>
    </row>
    <row r="2764" spans="1:2">
      <c r="A2764">
        <v>123</v>
      </c>
      <c r="B2764">
        <v>7.8</v>
      </c>
    </row>
    <row r="2765" spans="1:2">
      <c r="A2765">
        <v>119</v>
      </c>
      <c r="B2765">
        <v>7.6</v>
      </c>
    </row>
    <row r="2766" spans="1:2">
      <c r="A2766">
        <v>107</v>
      </c>
      <c r="B2766">
        <v>6.6</v>
      </c>
    </row>
    <row r="2767" spans="1:2">
      <c r="A2767">
        <v>106</v>
      </c>
      <c r="B2767">
        <v>6.4</v>
      </c>
    </row>
    <row r="2768" spans="1:2">
      <c r="A2768">
        <v>109</v>
      </c>
      <c r="B2768">
        <v>7</v>
      </c>
    </row>
    <row r="2769" spans="1:2">
      <c r="A2769">
        <v>81</v>
      </c>
      <c r="B2769">
        <v>5.7</v>
      </c>
    </row>
    <row r="2770" spans="1:2">
      <c r="A2770">
        <v>95</v>
      </c>
      <c r="B2770">
        <v>5.9</v>
      </c>
    </row>
    <row r="2771" spans="1:2">
      <c r="A2771">
        <v>86</v>
      </c>
      <c r="B2771">
        <v>6.3</v>
      </c>
    </row>
    <row r="2772" spans="1:2">
      <c r="A2772">
        <v>113</v>
      </c>
      <c r="B2772">
        <v>6.3</v>
      </c>
    </row>
    <row r="2773" spans="1:2">
      <c r="A2773">
        <v>122</v>
      </c>
      <c r="B2773">
        <v>6.2</v>
      </c>
    </row>
    <row r="2774" spans="1:2">
      <c r="A2774">
        <v>90</v>
      </c>
      <c r="B2774">
        <v>2.1</v>
      </c>
    </row>
    <row r="2775" spans="1:2">
      <c r="A2775">
        <v>108</v>
      </c>
      <c r="B2775">
        <v>5</v>
      </c>
    </row>
    <row r="2776" spans="1:2">
      <c r="A2776">
        <v>113</v>
      </c>
      <c r="B2776">
        <v>5.3</v>
      </c>
    </row>
    <row r="2777" spans="1:2">
      <c r="A2777">
        <v>110</v>
      </c>
      <c r="B2777">
        <v>7.1</v>
      </c>
    </row>
    <row r="2778" spans="1:2">
      <c r="A2778">
        <v>109</v>
      </c>
      <c r="B2778">
        <v>7</v>
      </c>
    </row>
    <row r="2779" spans="1:2">
      <c r="A2779">
        <v>110</v>
      </c>
      <c r="B2779">
        <v>7</v>
      </c>
    </row>
    <row r="2780" spans="1:2">
      <c r="A2780">
        <v>100</v>
      </c>
      <c r="B2780">
        <v>5.7</v>
      </c>
    </row>
    <row r="2781" spans="1:2">
      <c r="A2781">
        <v>101</v>
      </c>
      <c r="B2781">
        <v>7.1</v>
      </c>
    </row>
    <row r="2782" spans="1:2">
      <c r="A2782">
        <v>97</v>
      </c>
      <c r="B2782">
        <v>7</v>
      </c>
    </row>
    <row r="2783" spans="1:2">
      <c r="A2783">
        <v>104</v>
      </c>
      <c r="B2783">
        <v>7.1</v>
      </c>
    </row>
    <row r="2784" spans="1:2">
      <c r="A2784">
        <v>99</v>
      </c>
      <c r="B2784">
        <v>6.8</v>
      </c>
    </row>
    <row r="2785" spans="1:2">
      <c r="A2785">
        <v>129</v>
      </c>
      <c r="B2785">
        <v>7.5</v>
      </c>
    </row>
    <row r="2786" spans="1:2">
      <c r="A2786">
        <v>91</v>
      </c>
      <c r="B2786">
        <v>6.3</v>
      </c>
    </row>
    <row r="2787" spans="1:2">
      <c r="A2787">
        <v>100</v>
      </c>
      <c r="B2787">
        <v>7.3</v>
      </c>
    </row>
    <row r="2788" spans="1:2">
      <c r="A2788">
        <v>111</v>
      </c>
      <c r="B2788">
        <v>6.8</v>
      </c>
    </row>
    <row r="2789" spans="1:2">
      <c r="A2789">
        <v>114</v>
      </c>
      <c r="B2789">
        <v>7.2</v>
      </c>
    </row>
    <row r="2790" spans="1:2">
      <c r="A2790">
        <v>86</v>
      </c>
      <c r="B2790">
        <v>6.4</v>
      </c>
    </row>
    <row r="2791" spans="1:2">
      <c r="A2791">
        <v>107</v>
      </c>
      <c r="B2791">
        <v>6</v>
      </c>
    </row>
    <row r="2792" spans="1:2">
      <c r="A2792">
        <v>90</v>
      </c>
      <c r="B2792">
        <v>6.4</v>
      </c>
    </row>
    <row r="2793" spans="1:2">
      <c r="A2793">
        <v>103</v>
      </c>
      <c r="B2793">
        <v>5.0999999999999996</v>
      </c>
    </row>
    <row r="2794" spans="1:2">
      <c r="A2794">
        <v>120</v>
      </c>
      <c r="B2794">
        <v>7.5</v>
      </c>
    </row>
    <row r="2795" spans="1:2">
      <c r="A2795">
        <v>134</v>
      </c>
      <c r="B2795">
        <v>7.1</v>
      </c>
    </row>
    <row r="2796" spans="1:2">
      <c r="A2796">
        <v>110</v>
      </c>
      <c r="B2796">
        <v>4.5999999999999996</v>
      </c>
    </row>
    <row r="2797" spans="1:2">
      <c r="A2797">
        <v>95</v>
      </c>
      <c r="B2797">
        <v>5.7</v>
      </c>
    </row>
    <row r="2798" spans="1:2">
      <c r="A2798">
        <v>95</v>
      </c>
      <c r="B2798">
        <v>6.8</v>
      </c>
    </row>
    <row r="2799" spans="1:2">
      <c r="A2799">
        <v>132</v>
      </c>
      <c r="B2799">
        <v>7.7</v>
      </c>
    </row>
    <row r="2800" spans="1:2">
      <c r="A2800">
        <v>89</v>
      </c>
      <c r="B2800">
        <v>3.2</v>
      </c>
    </row>
    <row r="2801" spans="1:2">
      <c r="A2801">
        <v>138</v>
      </c>
      <c r="B2801">
        <v>6.1</v>
      </c>
    </row>
    <row r="2802" spans="1:2">
      <c r="A2802">
        <v>113</v>
      </c>
      <c r="B2802">
        <v>5.6</v>
      </c>
    </row>
    <row r="2803" spans="1:2">
      <c r="A2803">
        <v>99</v>
      </c>
      <c r="B2803">
        <v>6.9</v>
      </c>
    </row>
    <row r="2804" spans="1:2">
      <c r="A2804">
        <v>111</v>
      </c>
      <c r="B2804">
        <v>7.5</v>
      </c>
    </row>
    <row r="2805" spans="1:2">
      <c r="A2805">
        <v>99</v>
      </c>
      <c r="B2805">
        <v>5.8</v>
      </c>
    </row>
    <row r="2806" spans="1:2">
      <c r="A2806">
        <v>104</v>
      </c>
      <c r="B2806">
        <v>8.3000000000000007</v>
      </c>
    </row>
    <row r="2807" spans="1:2">
      <c r="A2807">
        <v>89</v>
      </c>
      <c r="B2807">
        <v>2.8</v>
      </c>
    </row>
    <row r="2808" spans="1:2">
      <c r="A2808">
        <v>103</v>
      </c>
      <c r="B2808">
        <v>6.6</v>
      </c>
    </row>
    <row r="2809" spans="1:2">
      <c r="A2809">
        <v>134</v>
      </c>
      <c r="B2809">
        <v>7.5</v>
      </c>
    </row>
    <row r="2810" spans="1:2">
      <c r="A2810">
        <v>100</v>
      </c>
      <c r="B2810">
        <v>6</v>
      </c>
    </row>
    <row r="2811" spans="1:2">
      <c r="A2811">
        <v>130</v>
      </c>
      <c r="B2811">
        <v>6.2</v>
      </c>
    </row>
    <row r="2812" spans="1:2">
      <c r="A2812">
        <v>106</v>
      </c>
      <c r="B2812">
        <v>7.2</v>
      </c>
    </row>
    <row r="2813" spans="1:2">
      <c r="A2813">
        <v>125</v>
      </c>
      <c r="B2813">
        <v>8.6999999999999993</v>
      </c>
    </row>
    <row r="2814" spans="1:2">
      <c r="A2814">
        <v>109</v>
      </c>
      <c r="B2814">
        <v>6</v>
      </c>
    </row>
    <row r="2815" spans="1:2">
      <c r="A2815">
        <v>114</v>
      </c>
      <c r="B2815">
        <v>7.2</v>
      </c>
    </row>
    <row r="2816" spans="1:2">
      <c r="A2816">
        <v>112</v>
      </c>
      <c r="B2816">
        <v>4.5</v>
      </c>
    </row>
    <row r="2817" spans="1:2">
      <c r="A2817">
        <v>116</v>
      </c>
      <c r="B2817">
        <v>7.9</v>
      </c>
    </row>
    <row r="2818" spans="1:2">
      <c r="A2818">
        <v>92</v>
      </c>
      <c r="B2818">
        <v>7.1</v>
      </c>
    </row>
    <row r="2819" spans="1:2">
      <c r="A2819">
        <v>120</v>
      </c>
      <c r="B2819">
        <v>7.5</v>
      </c>
    </row>
    <row r="2820" spans="1:2">
      <c r="A2820">
        <v>107</v>
      </c>
      <c r="B2820">
        <v>6.8</v>
      </c>
    </row>
    <row r="2821" spans="1:2">
      <c r="A2821">
        <v>92</v>
      </c>
      <c r="B2821">
        <v>4.3</v>
      </c>
    </row>
    <row r="2822" spans="1:2">
      <c r="A2822">
        <v>107</v>
      </c>
      <c r="B2822">
        <v>7.2</v>
      </c>
    </row>
    <row r="2823" spans="1:2">
      <c r="A2823">
        <v>100</v>
      </c>
      <c r="B2823">
        <v>5.8</v>
      </c>
    </row>
    <row r="2824" spans="1:2">
      <c r="A2824">
        <v>81</v>
      </c>
      <c r="B2824">
        <v>7.1</v>
      </c>
    </row>
    <row r="2825" spans="1:2">
      <c r="A2825">
        <v>101</v>
      </c>
      <c r="B2825">
        <v>7.4</v>
      </c>
    </row>
    <row r="2826" spans="1:2">
      <c r="A2826">
        <v>122</v>
      </c>
      <c r="B2826">
        <v>7.6</v>
      </c>
    </row>
    <row r="2827" spans="1:2">
      <c r="A2827">
        <v>97</v>
      </c>
      <c r="B2827">
        <v>6.9</v>
      </c>
    </row>
    <row r="2828" spans="1:2">
      <c r="A2828">
        <v>92</v>
      </c>
      <c r="B2828">
        <v>6</v>
      </c>
    </row>
    <row r="2829" spans="1:2">
      <c r="A2829">
        <v>92</v>
      </c>
      <c r="B2829">
        <v>6.9</v>
      </c>
    </row>
    <row r="2830" spans="1:2">
      <c r="A2830">
        <v>110</v>
      </c>
      <c r="B2830">
        <v>7.3</v>
      </c>
    </row>
    <row r="2831" spans="1:2">
      <c r="A2831">
        <v>86</v>
      </c>
      <c r="B2831">
        <v>4.5999999999999996</v>
      </c>
    </row>
    <row r="2832" spans="1:2">
      <c r="A2832">
        <v>91</v>
      </c>
      <c r="B2832">
        <v>6</v>
      </c>
    </row>
    <row r="2833" spans="1:2">
      <c r="A2833">
        <v>145</v>
      </c>
      <c r="B2833">
        <v>6.4</v>
      </c>
    </row>
    <row r="2834" spans="1:2">
      <c r="A2834">
        <v>100</v>
      </c>
      <c r="B2834">
        <v>5.5</v>
      </c>
    </row>
    <row r="2835" spans="1:2">
      <c r="A2835">
        <v>111</v>
      </c>
      <c r="B2835">
        <v>7.5</v>
      </c>
    </row>
    <row r="2836" spans="1:2">
      <c r="A2836">
        <v>89</v>
      </c>
      <c r="B2836">
        <v>6.3</v>
      </c>
    </row>
    <row r="2837" spans="1:2">
      <c r="A2837">
        <v>84</v>
      </c>
      <c r="B2837">
        <v>5.0999999999999996</v>
      </c>
    </row>
    <row r="2838" spans="1:2">
      <c r="A2838">
        <v>98</v>
      </c>
      <c r="B2838">
        <v>6.8</v>
      </c>
    </row>
    <row r="2839" spans="1:2">
      <c r="A2839">
        <v>95</v>
      </c>
      <c r="B2839">
        <v>5.3</v>
      </c>
    </row>
    <row r="2840" spans="1:2">
      <c r="A2840">
        <v>100</v>
      </c>
      <c r="B2840">
        <v>7.3</v>
      </c>
    </row>
    <row r="2841" spans="1:2">
      <c r="A2841">
        <v>109</v>
      </c>
      <c r="B2841">
        <v>7.3</v>
      </c>
    </row>
    <row r="2842" spans="1:2">
      <c r="A2842">
        <v>118</v>
      </c>
      <c r="B2842">
        <v>7.1</v>
      </c>
    </row>
    <row r="2843" spans="1:2">
      <c r="A2843">
        <v>88</v>
      </c>
      <c r="B2843">
        <v>7.6</v>
      </c>
    </row>
    <row r="2844" spans="1:2">
      <c r="A2844">
        <v>86</v>
      </c>
      <c r="B2844">
        <v>5.3</v>
      </c>
    </row>
    <row r="2845" spans="1:2">
      <c r="A2845">
        <v>118</v>
      </c>
      <c r="B2845">
        <v>7.8</v>
      </c>
    </row>
    <row r="2846" spans="1:2">
      <c r="A2846">
        <v>125</v>
      </c>
      <c r="B2846">
        <v>7.7</v>
      </c>
    </row>
    <row r="2847" spans="1:2">
      <c r="A2847">
        <v>125</v>
      </c>
      <c r="B2847">
        <v>7.7</v>
      </c>
    </row>
    <row r="2848" spans="1:2">
      <c r="A2848">
        <v>94</v>
      </c>
      <c r="B2848">
        <v>5.4</v>
      </c>
    </row>
    <row r="2849" spans="1:2">
      <c r="A2849">
        <v>113</v>
      </c>
      <c r="B2849">
        <v>6.2</v>
      </c>
    </row>
    <row r="2850" spans="1:2">
      <c r="A2850">
        <v>104</v>
      </c>
      <c r="B2850">
        <v>7.4</v>
      </c>
    </row>
    <row r="2851" spans="1:2">
      <c r="A2851">
        <v>95</v>
      </c>
      <c r="B2851">
        <v>6.2</v>
      </c>
    </row>
    <row r="2852" spans="1:2">
      <c r="A2852">
        <v>102</v>
      </c>
      <c r="B2852">
        <v>5.0999999999999996</v>
      </c>
    </row>
    <row r="2853" spans="1:2">
      <c r="A2853">
        <v>124</v>
      </c>
      <c r="B2853">
        <v>6.9</v>
      </c>
    </row>
    <row r="2854" spans="1:2">
      <c r="A2854">
        <v>105</v>
      </c>
      <c r="B2854">
        <v>6.3</v>
      </c>
    </row>
    <row r="2855" spans="1:2">
      <c r="A2855">
        <v>104</v>
      </c>
      <c r="B2855">
        <v>6.8</v>
      </c>
    </row>
    <row r="2856" spans="1:2">
      <c r="A2856">
        <v>111</v>
      </c>
      <c r="B2856">
        <v>5.7</v>
      </c>
    </row>
    <row r="2857" spans="1:2">
      <c r="A2857">
        <v>95</v>
      </c>
      <c r="B2857">
        <v>5.8</v>
      </c>
    </row>
    <row r="2858" spans="1:2">
      <c r="A2858">
        <v>96</v>
      </c>
      <c r="B2858">
        <v>6.2</v>
      </c>
    </row>
    <row r="2859" spans="1:2">
      <c r="A2859">
        <v>97</v>
      </c>
      <c r="B2859">
        <v>4.3</v>
      </c>
    </row>
    <row r="2860" spans="1:2">
      <c r="A2860">
        <v>118</v>
      </c>
      <c r="B2860">
        <v>6.4</v>
      </c>
    </row>
    <row r="2861" spans="1:2">
      <c r="A2861">
        <v>97</v>
      </c>
      <c r="B2861">
        <v>6.9</v>
      </c>
    </row>
    <row r="2862" spans="1:2">
      <c r="A2862">
        <v>98</v>
      </c>
      <c r="B2862">
        <v>5.5</v>
      </c>
    </row>
    <row r="2863" spans="1:2">
      <c r="A2863">
        <v>103</v>
      </c>
      <c r="B2863">
        <v>5.4</v>
      </c>
    </row>
    <row r="2864" spans="1:2">
      <c r="A2864">
        <v>120</v>
      </c>
      <c r="B2864">
        <v>7.9</v>
      </c>
    </row>
    <row r="2865" spans="1:2">
      <c r="A2865">
        <v>97</v>
      </c>
      <c r="B2865">
        <v>6.5</v>
      </c>
    </row>
    <row r="2866" spans="1:2">
      <c r="A2866">
        <v>97</v>
      </c>
      <c r="B2866">
        <v>6.3</v>
      </c>
    </row>
    <row r="2867" spans="1:2">
      <c r="A2867">
        <v>99</v>
      </c>
      <c r="B2867">
        <v>6.4</v>
      </c>
    </row>
    <row r="2868" spans="1:2">
      <c r="A2868">
        <v>144</v>
      </c>
      <c r="B2868">
        <v>5.3</v>
      </c>
    </row>
    <row r="2869" spans="1:2">
      <c r="A2869">
        <v>111</v>
      </c>
      <c r="B2869">
        <v>5.8</v>
      </c>
    </row>
    <row r="2870" spans="1:2">
      <c r="A2870">
        <v>145</v>
      </c>
      <c r="B2870">
        <v>6.6</v>
      </c>
    </row>
    <row r="2871" spans="1:2">
      <c r="A2871">
        <v>106</v>
      </c>
      <c r="B2871">
        <v>7.4</v>
      </c>
    </row>
    <row r="2872" spans="1:2">
      <c r="A2872">
        <v>126</v>
      </c>
      <c r="B2872">
        <v>8.3000000000000007</v>
      </c>
    </row>
    <row r="2873" spans="1:2">
      <c r="A2873">
        <v>106</v>
      </c>
      <c r="B2873">
        <v>5.3</v>
      </c>
    </row>
    <row r="2874" spans="1:2">
      <c r="A2874">
        <v>121</v>
      </c>
      <c r="B2874">
        <v>6.2</v>
      </c>
    </row>
    <row r="2875" spans="1:2">
      <c r="A2875">
        <v>117</v>
      </c>
      <c r="B2875">
        <v>6.9</v>
      </c>
    </row>
    <row r="2876" spans="1:2">
      <c r="A2876">
        <v>98</v>
      </c>
      <c r="B2876">
        <v>5.9</v>
      </c>
    </row>
    <row r="2877" spans="1:2">
      <c r="A2877">
        <v>109</v>
      </c>
      <c r="B2877">
        <v>6.1</v>
      </c>
    </row>
    <row r="2878" spans="1:2">
      <c r="A2878">
        <v>95</v>
      </c>
      <c r="B2878">
        <v>5.8</v>
      </c>
    </row>
    <row r="2879" spans="1:2">
      <c r="A2879">
        <v>96</v>
      </c>
      <c r="B2879">
        <v>5.9</v>
      </c>
    </row>
    <row r="2880" spans="1:2">
      <c r="A2880">
        <v>101</v>
      </c>
      <c r="B2880">
        <v>5.5</v>
      </c>
    </row>
    <row r="2881" spans="1:2">
      <c r="A2881">
        <v>107</v>
      </c>
      <c r="B2881">
        <v>5</v>
      </c>
    </row>
    <row r="2882" spans="1:2">
      <c r="A2882">
        <v>119</v>
      </c>
      <c r="B2882">
        <v>7</v>
      </c>
    </row>
    <row r="2883" spans="1:2">
      <c r="A2883">
        <v>100</v>
      </c>
      <c r="B2883">
        <v>6.4</v>
      </c>
    </row>
    <row r="2884" spans="1:2">
      <c r="A2884">
        <v>98</v>
      </c>
      <c r="B2884">
        <v>5.9</v>
      </c>
    </row>
    <row r="2885" spans="1:2">
      <c r="A2885">
        <v>92</v>
      </c>
      <c r="B2885">
        <v>7</v>
      </c>
    </row>
    <row r="2886" spans="1:2">
      <c r="A2886">
        <v>90</v>
      </c>
      <c r="B2886">
        <v>6.1</v>
      </c>
    </row>
    <row r="2887" spans="1:2">
      <c r="A2887">
        <v>90</v>
      </c>
      <c r="B2887">
        <v>6.9</v>
      </c>
    </row>
    <row r="2888" spans="1:2">
      <c r="A2888">
        <v>153</v>
      </c>
      <c r="B2888">
        <v>7.5</v>
      </c>
    </row>
    <row r="2889" spans="1:2">
      <c r="A2889">
        <v>124</v>
      </c>
      <c r="B2889">
        <v>7.3</v>
      </c>
    </row>
    <row r="2890" spans="1:2">
      <c r="A2890">
        <v>82</v>
      </c>
      <c r="B2890">
        <v>6.5</v>
      </c>
    </row>
    <row r="2891" spans="1:2">
      <c r="A2891">
        <v>107</v>
      </c>
      <c r="B2891">
        <v>6.2</v>
      </c>
    </row>
    <row r="2892" spans="1:2">
      <c r="A2892">
        <v>75</v>
      </c>
      <c r="B2892">
        <v>6.7</v>
      </c>
    </row>
    <row r="2893" spans="1:2">
      <c r="A2893">
        <v>97</v>
      </c>
      <c r="B2893">
        <v>6</v>
      </c>
    </row>
    <row r="2894" spans="1:2">
      <c r="A2894">
        <v>80</v>
      </c>
      <c r="B2894">
        <v>6.3</v>
      </c>
    </row>
    <row r="2895" spans="1:2">
      <c r="A2895">
        <v>85</v>
      </c>
      <c r="B2895">
        <v>5.8</v>
      </c>
    </row>
    <row r="2896" spans="1:2">
      <c r="A2896">
        <v>97</v>
      </c>
      <c r="B2896">
        <v>6.1</v>
      </c>
    </row>
    <row r="2897" spans="1:2">
      <c r="A2897">
        <v>109</v>
      </c>
      <c r="B2897">
        <v>6.9</v>
      </c>
    </row>
    <row r="2898" spans="1:2">
      <c r="A2898">
        <v>140</v>
      </c>
      <c r="B2898">
        <v>5.4</v>
      </c>
    </row>
    <row r="2899" spans="1:2">
      <c r="A2899">
        <v>90</v>
      </c>
      <c r="B2899">
        <v>6.7</v>
      </c>
    </row>
    <row r="2900" spans="1:2">
      <c r="A2900">
        <v>130</v>
      </c>
      <c r="B2900">
        <v>7.4</v>
      </c>
    </row>
    <row r="2901" spans="1:2">
      <c r="A2901">
        <v>98</v>
      </c>
      <c r="B2901">
        <v>5.6</v>
      </c>
    </row>
    <row r="2902" spans="1:2">
      <c r="A2902">
        <v>101</v>
      </c>
      <c r="B2902">
        <v>6.5</v>
      </c>
    </row>
    <row r="2903" spans="1:2">
      <c r="A2903">
        <v>114</v>
      </c>
      <c r="B2903">
        <v>6.5</v>
      </c>
    </row>
    <row r="2904" spans="1:2">
      <c r="A2904">
        <v>100</v>
      </c>
      <c r="B2904">
        <v>5.8</v>
      </c>
    </row>
    <row r="2905" spans="1:2">
      <c r="A2905">
        <v>85</v>
      </c>
      <c r="B2905">
        <v>5</v>
      </c>
    </row>
    <row r="2906" spans="1:2">
      <c r="A2906">
        <v>103</v>
      </c>
      <c r="B2906">
        <v>5.5</v>
      </c>
    </row>
    <row r="2907" spans="1:2">
      <c r="A2907">
        <v>100</v>
      </c>
      <c r="B2907">
        <v>6.5</v>
      </c>
    </row>
    <row r="2908" spans="1:2">
      <c r="A2908">
        <v>114</v>
      </c>
      <c r="B2908">
        <v>7.2</v>
      </c>
    </row>
    <row r="2909" spans="1:2">
      <c r="A2909">
        <v>102</v>
      </c>
      <c r="B2909">
        <v>7.3</v>
      </c>
    </row>
    <row r="2910" spans="1:2">
      <c r="A2910">
        <v>103</v>
      </c>
      <c r="B2910">
        <v>7.2</v>
      </c>
    </row>
    <row r="2911" spans="1:2">
      <c r="A2911">
        <v>97</v>
      </c>
      <c r="B2911">
        <v>5.2</v>
      </c>
    </row>
    <row r="2912" spans="1:2">
      <c r="A2912">
        <v>116</v>
      </c>
      <c r="B2912">
        <v>5.7</v>
      </c>
    </row>
    <row r="2913" spans="1:2">
      <c r="A2913">
        <v>96</v>
      </c>
      <c r="B2913">
        <v>4.7</v>
      </c>
    </row>
    <row r="2914" spans="1:2">
      <c r="A2914">
        <v>98</v>
      </c>
      <c r="B2914">
        <v>5.9</v>
      </c>
    </row>
    <row r="2915" spans="1:2">
      <c r="A2915">
        <v>105</v>
      </c>
      <c r="B2915">
        <v>6.8</v>
      </c>
    </row>
    <row r="2916" spans="1:2">
      <c r="A2916">
        <v>123</v>
      </c>
      <c r="B2916">
        <v>5.9</v>
      </c>
    </row>
    <row r="2917" spans="1:2">
      <c r="A2917">
        <v>107</v>
      </c>
      <c r="B2917">
        <v>5.3</v>
      </c>
    </row>
    <row r="2918" spans="1:2">
      <c r="A2918">
        <v>112</v>
      </c>
      <c r="B2918">
        <v>6</v>
      </c>
    </row>
    <row r="2919" spans="1:2">
      <c r="A2919">
        <v>93</v>
      </c>
      <c r="B2919">
        <v>7.7</v>
      </c>
    </row>
    <row r="2920" spans="1:2">
      <c r="A2920">
        <v>97</v>
      </c>
      <c r="B2920">
        <v>4.4000000000000004</v>
      </c>
    </row>
    <row r="2921" spans="1:2">
      <c r="A2921">
        <v>122</v>
      </c>
      <c r="B2921">
        <v>6.6</v>
      </c>
    </row>
    <row r="2922" spans="1:2">
      <c r="A2922">
        <v>101</v>
      </c>
      <c r="B2922">
        <v>6.7</v>
      </c>
    </row>
    <row r="2923" spans="1:2">
      <c r="A2923">
        <v>100</v>
      </c>
      <c r="B2923">
        <v>5.5</v>
      </c>
    </row>
    <row r="2924" spans="1:2">
      <c r="A2924">
        <v>129</v>
      </c>
      <c r="B2924">
        <v>6.5</v>
      </c>
    </row>
    <row r="2925" spans="1:2">
      <c r="A2925">
        <v>81</v>
      </c>
      <c r="B2925">
        <v>6.2</v>
      </c>
    </row>
    <row r="2926" spans="1:2">
      <c r="A2926">
        <v>96</v>
      </c>
      <c r="B2926">
        <v>7.1</v>
      </c>
    </row>
    <row r="2927" spans="1:2">
      <c r="A2927">
        <v>84</v>
      </c>
      <c r="B2927">
        <v>6.1</v>
      </c>
    </row>
    <row r="2928" spans="1:2">
      <c r="A2928">
        <v>100</v>
      </c>
      <c r="B2928">
        <v>7.1</v>
      </c>
    </row>
    <row r="2929" spans="1:2">
      <c r="A2929">
        <v>110</v>
      </c>
      <c r="B2929">
        <v>6</v>
      </c>
    </row>
    <row r="2930" spans="1:2">
      <c r="A2930">
        <v>130</v>
      </c>
      <c r="B2930">
        <v>7.4</v>
      </c>
    </row>
    <row r="2931" spans="1:2">
      <c r="A2931">
        <v>84</v>
      </c>
      <c r="B2931">
        <v>5.9</v>
      </c>
    </row>
    <row r="2932" spans="1:2">
      <c r="A2932">
        <v>106</v>
      </c>
      <c r="B2932">
        <v>4.0999999999999996</v>
      </c>
    </row>
    <row r="2933" spans="1:2">
      <c r="A2933">
        <v>89</v>
      </c>
      <c r="B2933">
        <v>5.8</v>
      </c>
    </row>
    <row r="2934" spans="1:2">
      <c r="A2934">
        <v>76</v>
      </c>
      <c r="B2934">
        <v>5.9</v>
      </c>
    </row>
    <row r="2935" spans="1:2">
      <c r="A2935">
        <v>99</v>
      </c>
      <c r="B2935">
        <v>7</v>
      </c>
    </row>
    <row r="2936" spans="1:2">
      <c r="A2936">
        <v>96</v>
      </c>
      <c r="B2936">
        <v>6.8</v>
      </c>
    </row>
    <row r="2937" spans="1:2">
      <c r="A2937">
        <v>104</v>
      </c>
      <c r="B2937">
        <v>7.4</v>
      </c>
    </row>
    <row r="2938" spans="1:2">
      <c r="A2938">
        <v>108</v>
      </c>
      <c r="B2938">
        <v>7.1</v>
      </c>
    </row>
    <row r="2939" spans="1:2">
      <c r="A2939">
        <v>108</v>
      </c>
      <c r="B2939">
        <v>7</v>
      </c>
    </row>
    <row r="2940" spans="1:2">
      <c r="A2940">
        <v>87</v>
      </c>
      <c r="B2940">
        <v>5.8</v>
      </c>
    </row>
    <row r="2941" spans="1:2">
      <c r="A2941">
        <v>89</v>
      </c>
      <c r="B2941">
        <v>7.8</v>
      </c>
    </row>
    <row r="2942" spans="1:2">
      <c r="A2942">
        <v>97</v>
      </c>
      <c r="B2942">
        <v>6.5</v>
      </c>
    </row>
    <row r="2943" spans="1:2">
      <c r="A2943">
        <v>106</v>
      </c>
      <c r="B2943">
        <v>7</v>
      </c>
    </row>
    <row r="2944" spans="1:2">
      <c r="A2944">
        <v>100</v>
      </c>
      <c r="B2944">
        <v>6.3</v>
      </c>
    </row>
    <row r="2945" spans="1:2">
      <c r="A2945">
        <v>89</v>
      </c>
      <c r="B2945">
        <v>5.3</v>
      </c>
    </row>
    <row r="2946" spans="1:2">
      <c r="A2946">
        <v>114</v>
      </c>
      <c r="B2946">
        <v>6.8</v>
      </c>
    </row>
    <row r="2947" spans="1:2">
      <c r="A2947">
        <v>95</v>
      </c>
      <c r="B2947">
        <v>5.5</v>
      </c>
    </row>
    <row r="2948" spans="1:2">
      <c r="A2948">
        <v>97</v>
      </c>
      <c r="B2948">
        <v>7.4</v>
      </c>
    </row>
    <row r="2949" spans="1:2">
      <c r="A2949">
        <v>94</v>
      </c>
      <c r="B2949">
        <v>4.3</v>
      </c>
    </row>
    <row r="2950" spans="1:2">
      <c r="A2950">
        <v>95</v>
      </c>
      <c r="B2950">
        <v>5.2</v>
      </c>
    </row>
    <row r="2951" spans="1:2">
      <c r="A2951">
        <v>101</v>
      </c>
      <c r="B2951">
        <v>6.7</v>
      </c>
    </row>
    <row r="2952" spans="1:2">
      <c r="A2952">
        <v>87</v>
      </c>
      <c r="B2952">
        <v>6.3</v>
      </c>
    </row>
    <row r="2953" spans="1:2">
      <c r="A2953">
        <v>101</v>
      </c>
      <c r="B2953">
        <v>8.6</v>
      </c>
    </row>
    <row r="2954" spans="1:2">
      <c r="A2954">
        <v>82</v>
      </c>
      <c r="B2954">
        <v>6.1</v>
      </c>
    </row>
    <row r="2955" spans="1:2">
      <c r="A2955">
        <v>74</v>
      </c>
      <c r="B2955">
        <v>5.8</v>
      </c>
    </row>
    <row r="2956" spans="1:2">
      <c r="A2956">
        <v>130</v>
      </c>
      <c r="B2956">
        <v>7.7</v>
      </c>
    </row>
    <row r="2957" spans="1:2">
      <c r="A2957">
        <v>112</v>
      </c>
      <c r="B2957">
        <v>8</v>
      </c>
    </row>
    <row r="2958" spans="1:2">
      <c r="A2958">
        <v>96</v>
      </c>
      <c r="B2958">
        <v>5.6</v>
      </c>
    </row>
    <row r="2959" spans="1:2">
      <c r="A2959">
        <v>89</v>
      </c>
      <c r="B2959">
        <v>6.7</v>
      </c>
    </row>
    <row r="2960" spans="1:2">
      <c r="A2960">
        <v>100</v>
      </c>
      <c r="B2960">
        <v>6.6</v>
      </c>
    </row>
    <row r="2961" spans="1:2">
      <c r="A2961">
        <v>78</v>
      </c>
      <c r="B2961">
        <v>4.2</v>
      </c>
    </row>
    <row r="2962" spans="1:2">
      <c r="A2962">
        <v>121</v>
      </c>
      <c r="B2962">
        <v>6.6</v>
      </c>
    </row>
    <row r="2963" spans="1:2">
      <c r="A2963">
        <v>85</v>
      </c>
      <c r="B2963">
        <v>4.0999999999999996</v>
      </c>
    </row>
    <row r="2964" spans="1:2">
      <c r="A2964">
        <v>120</v>
      </c>
      <c r="B2964">
        <v>7.3</v>
      </c>
    </row>
    <row r="2965" spans="1:2">
      <c r="A2965">
        <v>106</v>
      </c>
      <c r="B2965">
        <v>7.1</v>
      </c>
    </row>
    <row r="2966" spans="1:2">
      <c r="A2966">
        <v>83</v>
      </c>
      <c r="B2966">
        <v>6.5</v>
      </c>
    </row>
    <row r="2967" spans="1:2">
      <c r="A2967">
        <v>120</v>
      </c>
      <c r="B2967">
        <v>7</v>
      </c>
    </row>
    <row r="2968" spans="1:2">
      <c r="A2968">
        <v>111</v>
      </c>
      <c r="B2968">
        <v>5.5</v>
      </c>
    </row>
    <row r="2969" spans="1:2">
      <c r="A2969">
        <v>100</v>
      </c>
      <c r="B2969">
        <v>6.6</v>
      </c>
    </row>
    <row r="2970" spans="1:2">
      <c r="A2970">
        <v>89</v>
      </c>
      <c r="B2970">
        <v>7.1</v>
      </c>
    </row>
    <row r="2971" spans="1:2">
      <c r="A2971">
        <v>115</v>
      </c>
      <c r="B2971">
        <v>7.9</v>
      </c>
    </row>
    <row r="2972" spans="1:2">
      <c r="A2972">
        <v>135</v>
      </c>
      <c r="B2972">
        <v>7.1</v>
      </c>
    </row>
    <row r="2973" spans="1:2">
      <c r="A2973">
        <v>92</v>
      </c>
      <c r="B2973">
        <v>5.6</v>
      </c>
    </row>
    <row r="2974" spans="1:2">
      <c r="A2974">
        <v>120</v>
      </c>
      <c r="B2974">
        <v>7.3</v>
      </c>
    </row>
    <row r="2975" spans="1:2">
      <c r="A2975">
        <v>97</v>
      </c>
      <c r="B2975">
        <v>3.3</v>
      </c>
    </row>
    <row r="2976" spans="1:2">
      <c r="A2976">
        <v>135</v>
      </c>
      <c r="B2976">
        <v>6.5</v>
      </c>
    </row>
    <row r="2977" spans="1:2">
      <c r="A2977">
        <v>93</v>
      </c>
      <c r="B2977">
        <v>4.8</v>
      </c>
    </row>
    <row r="2978" spans="1:2">
      <c r="A2978">
        <v>118</v>
      </c>
      <c r="B2978">
        <v>5.2</v>
      </c>
    </row>
    <row r="2979" spans="1:2">
      <c r="A2979">
        <v>97</v>
      </c>
      <c r="B2979">
        <v>6.3</v>
      </c>
    </row>
    <row r="2980" spans="1:2">
      <c r="A2980">
        <v>98</v>
      </c>
      <c r="B2980">
        <v>7.2</v>
      </c>
    </row>
    <row r="2981" spans="1:2">
      <c r="A2981">
        <v>98</v>
      </c>
      <c r="B2981">
        <v>6.8</v>
      </c>
    </row>
    <row r="2982" spans="1:2">
      <c r="A2982">
        <v>101</v>
      </c>
      <c r="B2982">
        <v>5.7</v>
      </c>
    </row>
    <row r="2983" spans="1:2">
      <c r="A2983">
        <v>132</v>
      </c>
      <c r="B2983">
        <v>7.2</v>
      </c>
    </row>
    <row r="2984" spans="1:2">
      <c r="A2984">
        <v>106</v>
      </c>
      <c r="B2984">
        <v>6.9</v>
      </c>
    </row>
    <row r="2985" spans="1:2">
      <c r="A2985">
        <v>87</v>
      </c>
      <c r="B2985">
        <v>6.2</v>
      </c>
    </row>
    <row r="2986" spans="1:2">
      <c r="A2986">
        <v>98</v>
      </c>
      <c r="B2986">
        <v>6.7</v>
      </c>
    </row>
    <row r="2987" spans="1:2">
      <c r="A2987">
        <v>96</v>
      </c>
      <c r="B2987">
        <v>6.5</v>
      </c>
    </row>
    <row r="2988" spans="1:2">
      <c r="A2988">
        <v>104</v>
      </c>
      <c r="B2988">
        <v>7.2</v>
      </c>
    </row>
    <row r="2989" spans="1:2">
      <c r="A2989">
        <v>93</v>
      </c>
      <c r="B2989">
        <v>5.3</v>
      </c>
    </row>
    <row r="2990" spans="1:2">
      <c r="A2990">
        <v>95</v>
      </c>
      <c r="B2990">
        <v>6.7</v>
      </c>
    </row>
    <row r="2991" spans="1:2">
      <c r="A2991">
        <v>119</v>
      </c>
      <c r="B2991">
        <v>6.2</v>
      </c>
    </row>
    <row r="2992" spans="1:2">
      <c r="A2992">
        <v>89</v>
      </c>
      <c r="B2992">
        <v>3.6</v>
      </c>
    </row>
    <row r="2993" spans="1:2">
      <c r="A2993">
        <v>107</v>
      </c>
      <c r="B2993">
        <v>5.7</v>
      </c>
    </row>
    <row r="2994" spans="1:2">
      <c r="A2994">
        <v>85</v>
      </c>
      <c r="B2994">
        <v>7.3</v>
      </c>
    </row>
    <row r="2995" spans="1:2">
      <c r="A2995">
        <v>93</v>
      </c>
      <c r="B2995">
        <v>5</v>
      </c>
    </row>
    <row r="2996" spans="1:2">
      <c r="A2996">
        <v>101</v>
      </c>
      <c r="B2996">
        <v>6.6</v>
      </c>
    </row>
    <row r="2997" spans="1:2">
      <c r="A2997">
        <v>103</v>
      </c>
      <c r="B2997">
        <v>6.6</v>
      </c>
    </row>
    <row r="2998" spans="1:2">
      <c r="A2998">
        <v>101</v>
      </c>
      <c r="B2998">
        <v>6.8</v>
      </c>
    </row>
    <row r="2999" spans="1:2">
      <c r="A2999">
        <v>123</v>
      </c>
      <c r="B2999">
        <v>6.2</v>
      </c>
    </row>
    <row r="3000" spans="1:2">
      <c r="A3000">
        <v>111</v>
      </c>
      <c r="B3000">
        <v>7.3</v>
      </c>
    </row>
    <row r="3001" spans="1:2">
      <c r="A3001">
        <v>86</v>
      </c>
      <c r="B3001">
        <v>6.2</v>
      </c>
    </row>
    <row r="3002" spans="1:2">
      <c r="A3002">
        <v>99</v>
      </c>
      <c r="B3002">
        <v>6.9</v>
      </c>
    </row>
    <row r="3003" spans="1:2">
      <c r="A3003">
        <v>90</v>
      </c>
      <c r="B3003">
        <v>6.6</v>
      </c>
    </row>
    <row r="3004" spans="1:2">
      <c r="A3004">
        <v>82</v>
      </c>
      <c r="B3004">
        <v>6.3</v>
      </c>
    </row>
    <row r="3005" spans="1:2">
      <c r="A3005">
        <v>110</v>
      </c>
      <c r="B3005">
        <v>7</v>
      </c>
    </row>
    <row r="3006" spans="1:2">
      <c r="A3006">
        <v>83</v>
      </c>
      <c r="B3006">
        <v>3.3</v>
      </c>
    </row>
    <row r="3007" spans="1:2">
      <c r="A3007">
        <v>128</v>
      </c>
      <c r="B3007">
        <v>6.7</v>
      </c>
    </row>
    <row r="3008" spans="1:2">
      <c r="A3008">
        <v>125</v>
      </c>
      <c r="B3008">
        <v>6.2</v>
      </c>
    </row>
    <row r="3009" spans="1:2">
      <c r="A3009">
        <v>97</v>
      </c>
      <c r="B3009">
        <v>6.5</v>
      </c>
    </row>
    <row r="3010" spans="1:2">
      <c r="A3010">
        <v>86</v>
      </c>
      <c r="B3010">
        <v>3.5</v>
      </c>
    </row>
    <row r="3011" spans="1:2">
      <c r="A3011">
        <v>91</v>
      </c>
      <c r="B3011">
        <v>5.5</v>
      </c>
    </row>
    <row r="3012" spans="1:2">
      <c r="A3012">
        <v>90</v>
      </c>
      <c r="B3012">
        <v>5.9</v>
      </c>
    </row>
    <row r="3013" spans="1:2">
      <c r="A3013">
        <v>90</v>
      </c>
      <c r="B3013">
        <v>4.7</v>
      </c>
    </row>
    <row r="3014" spans="1:2">
      <c r="A3014">
        <v>94</v>
      </c>
      <c r="B3014">
        <v>4.2</v>
      </c>
    </row>
    <row r="3015" spans="1:2">
      <c r="A3015">
        <v>112</v>
      </c>
      <c r="B3015">
        <v>5.2</v>
      </c>
    </row>
    <row r="3016" spans="1:2">
      <c r="A3016">
        <v>85</v>
      </c>
      <c r="B3016">
        <v>5.2</v>
      </c>
    </row>
    <row r="3017" spans="1:2">
      <c r="A3017">
        <v>93</v>
      </c>
      <c r="B3017">
        <v>3.9</v>
      </c>
    </row>
    <row r="3018" spans="1:2">
      <c r="A3018">
        <v>104</v>
      </c>
      <c r="B3018">
        <v>6.1</v>
      </c>
    </row>
    <row r="3019" spans="1:2">
      <c r="A3019">
        <v>94</v>
      </c>
      <c r="B3019">
        <v>5.8</v>
      </c>
    </row>
    <row r="3020" spans="1:2">
      <c r="A3020">
        <v>85</v>
      </c>
      <c r="B3020">
        <v>6.7</v>
      </c>
    </row>
    <row r="3021" spans="1:2">
      <c r="A3021">
        <v>99</v>
      </c>
      <c r="B3021">
        <v>5.7</v>
      </c>
    </row>
    <row r="3022" spans="1:2">
      <c r="A3022">
        <v>91</v>
      </c>
      <c r="B3022">
        <v>4.5</v>
      </c>
    </row>
    <row r="3023" spans="1:2">
      <c r="A3023">
        <v>117</v>
      </c>
      <c r="B3023">
        <v>6.9</v>
      </c>
    </row>
    <row r="3024" spans="1:2">
      <c r="A3024">
        <v>85</v>
      </c>
      <c r="B3024">
        <v>4.8</v>
      </c>
    </row>
    <row r="3025" spans="1:2">
      <c r="A3025">
        <v>106</v>
      </c>
      <c r="B3025">
        <v>6.3</v>
      </c>
    </row>
    <row r="3026" spans="1:2">
      <c r="A3026">
        <v>81</v>
      </c>
      <c r="B3026">
        <v>6.9</v>
      </c>
    </row>
    <row r="3027" spans="1:2">
      <c r="A3027">
        <v>100</v>
      </c>
      <c r="B3027">
        <v>5.4</v>
      </c>
    </row>
    <row r="3028" spans="1:2">
      <c r="A3028">
        <v>90</v>
      </c>
      <c r="B3028">
        <v>3.8</v>
      </c>
    </row>
    <row r="3029" spans="1:2">
      <c r="A3029">
        <v>116</v>
      </c>
      <c r="B3029">
        <v>7</v>
      </c>
    </row>
    <row r="3030" spans="1:2">
      <c r="A3030">
        <v>84</v>
      </c>
      <c r="B3030">
        <v>5.2</v>
      </c>
    </row>
    <row r="3031" spans="1:2">
      <c r="A3031">
        <v>135</v>
      </c>
      <c r="B3031">
        <v>7.3</v>
      </c>
    </row>
    <row r="3032" spans="1:2">
      <c r="A3032">
        <v>84</v>
      </c>
      <c r="B3032">
        <v>4.5999999999999996</v>
      </c>
    </row>
    <row r="3033" spans="1:2">
      <c r="A3033">
        <v>89</v>
      </c>
      <c r="B3033">
        <v>6.5</v>
      </c>
    </row>
    <row r="3034" spans="1:2">
      <c r="A3034">
        <v>107</v>
      </c>
      <c r="B3034">
        <v>6.8</v>
      </c>
    </row>
    <row r="3035" spans="1:2">
      <c r="A3035">
        <v>144</v>
      </c>
      <c r="B3035">
        <v>6.7</v>
      </c>
    </row>
    <row r="3036" spans="1:2">
      <c r="A3036">
        <v>98</v>
      </c>
      <c r="B3036">
        <v>6.1</v>
      </c>
    </row>
    <row r="3037" spans="1:2">
      <c r="A3037">
        <v>94</v>
      </c>
      <c r="B3037">
        <v>5.2</v>
      </c>
    </row>
    <row r="3038" spans="1:2">
      <c r="A3038">
        <v>117</v>
      </c>
      <c r="B3038">
        <v>6.9</v>
      </c>
    </row>
    <row r="3039" spans="1:2">
      <c r="A3039">
        <v>102</v>
      </c>
      <c r="B3039">
        <v>6</v>
      </c>
    </row>
    <row r="3040" spans="1:2">
      <c r="A3040">
        <v>127</v>
      </c>
      <c r="B3040">
        <v>7.9</v>
      </c>
    </row>
    <row r="3041" spans="1:2">
      <c r="A3041">
        <v>98</v>
      </c>
      <c r="B3041">
        <v>4.5</v>
      </c>
    </row>
    <row r="3042" spans="1:2">
      <c r="A3042">
        <v>88</v>
      </c>
      <c r="B3042">
        <v>5.0999999999999996</v>
      </c>
    </row>
    <row r="3043" spans="1:2">
      <c r="A3043">
        <v>121</v>
      </c>
      <c r="B3043">
        <v>7.6</v>
      </c>
    </row>
    <row r="3044" spans="1:2">
      <c r="A3044">
        <v>90</v>
      </c>
      <c r="B3044">
        <v>6.7</v>
      </c>
    </row>
    <row r="3045" spans="1:2">
      <c r="A3045">
        <v>89</v>
      </c>
      <c r="B3045">
        <v>6.1</v>
      </c>
    </row>
    <row r="3046" spans="1:2">
      <c r="A3046">
        <v>104</v>
      </c>
      <c r="B3046">
        <v>7.5</v>
      </c>
    </row>
    <row r="3047" spans="1:2">
      <c r="A3047">
        <v>94</v>
      </c>
      <c r="B3047">
        <v>5.3</v>
      </c>
    </row>
    <row r="3048" spans="1:2">
      <c r="A3048">
        <v>90</v>
      </c>
      <c r="B3048">
        <v>6</v>
      </c>
    </row>
    <row r="3049" spans="1:2">
      <c r="A3049">
        <v>130</v>
      </c>
      <c r="B3049">
        <v>7.1</v>
      </c>
    </row>
    <row r="3050" spans="1:2">
      <c r="A3050">
        <v>92</v>
      </c>
      <c r="B3050">
        <v>7.5</v>
      </c>
    </row>
    <row r="3051" spans="1:2">
      <c r="A3051">
        <v>116</v>
      </c>
      <c r="B3051">
        <v>8.5</v>
      </c>
    </row>
    <row r="3052" spans="1:2">
      <c r="A3052">
        <v>88</v>
      </c>
      <c r="B3052">
        <v>7.5</v>
      </c>
    </row>
    <row r="3053" spans="1:2">
      <c r="A3053">
        <v>106</v>
      </c>
      <c r="B3053">
        <v>6.6</v>
      </c>
    </row>
    <row r="3054" spans="1:2">
      <c r="A3054">
        <v>130</v>
      </c>
      <c r="B3054">
        <v>7</v>
      </c>
    </row>
    <row r="3055" spans="1:2">
      <c r="A3055">
        <v>93</v>
      </c>
      <c r="B3055">
        <v>5.8</v>
      </c>
    </row>
    <row r="3056" spans="1:2">
      <c r="A3056">
        <v>110</v>
      </c>
      <c r="B3056">
        <v>7.3</v>
      </c>
    </row>
    <row r="3057" spans="1:2">
      <c r="A3057">
        <v>123</v>
      </c>
      <c r="B3057">
        <v>6.8</v>
      </c>
    </row>
    <row r="3058" spans="1:2">
      <c r="A3058">
        <v>120</v>
      </c>
      <c r="B3058">
        <v>6.7</v>
      </c>
    </row>
    <row r="3059" spans="1:2">
      <c r="A3059">
        <v>87</v>
      </c>
      <c r="B3059">
        <v>6.5</v>
      </c>
    </row>
    <row r="3060" spans="1:2">
      <c r="A3060">
        <v>123</v>
      </c>
      <c r="B3060">
        <v>8</v>
      </c>
    </row>
    <row r="3061" spans="1:2">
      <c r="A3061">
        <v>103</v>
      </c>
      <c r="B3061">
        <v>6.5</v>
      </c>
    </row>
    <row r="3062" spans="1:2">
      <c r="A3062">
        <v>91</v>
      </c>
      <c r="B3062">
        <v>4.9000000000000004</v>
      </c>
    </row>
    <row r="3063" spans="1:2">
      <c r="A3063">
        <v>88</v>
      </c>
      <c r="B3063">
        <v>7.1</v>
      </c>
    </row>
    <row r="3064" spans="1:2">
      <c r="A3064">
        <v>126</v>
      </c>
      <c r="B3064">
        <v>7</v>
      </c>
    </row>
    <row r="3065" spans="1:2">
      <c r="A3065">
        <v>120</v>
      </c>
      <c r="B3065">
        <v>7</v>
      </c>
    </row>
    <row r="3066" spans="1:2">
      <c r="A3066">
        <v>116</v>
      </c>
      <c r="B3066">
        <v>7.5</v>
      </c>
    </row>
    <row r="3067" spans="1:2">
      <c r="A3067">
        <v>94</v>
      </c>
      <c r="B3067">
        <v>4.5</v>
      </c>
    </row>
    <row r="3068" spans="1:2">
      <c r="A3068">
        <v>85</v>
      </c>
      <c r="B3068">
        <v>5.5</v>
      </c>
    </row>
    <row r="3069" spans="1:2">
      <c r="A3069">
        <v>137</v>
      </c>
      <c r="B3069">
        <v>7.7</v>
      </c>
    </row>
    <row r="3070" spans="1:2">
      <c r="A3070">
        <v>114</v>
      </c>
      <c r="B3070">
        <v>7.2</v>
      </c>
    </row>
    <row r="3071" spans="1:2">
      <c r="A3071">
        <v>76</v>
      </c>
      <c r="B3071">
        <v>4.8</v>
      </c>
    </row>
    <row r="3072" spans="1:2">
      <c r="A3072">
        <v>119</v>
      </c>
      <c r="B3072">
        <v>6.7</v>
      </c>
    </row>
    <row r="3073" spans="1:2">
      <c r="A3073">
        <v>99</v>
      </c>
      <c r="B3073">
        <v>7</v>
      </c>
    </row>
    <row r="3074" spans="1:2">
      <c r="A3074">
        <v>79</v>
      </c>
      <c r="B3074">
        <v>6.5</v>
      </c>
    </row>
    <row r="3075" spans="1:2">
      <c r="A3075">
        <v>114</v>
      </c>
      <c r="B3075">
        <v>7.4</v>
      </c>
    </row>
    <row r="3076" spans="1:2">
      <c r="A3076">
        <v>91</v>
      </c>
      <c r="B3076">
        <v>5.7</v>
      </c>
    </row>
    <row r="3077" spans="1:2">
      <c r="A3077">
        <v>95</v>
      </c>
      <c r="B3077">
        <v>6.2</v>
      </c>
    </row>
    <row r="3078" spans="1:2">
      <c r="A3078">
        <v>103</v>
      </c>
      <c r="B3078">
        <v>5.7</v>
      </c>
    </row>
    <row r="3079" spans="1:2">
      <c r="A3079">
        <v>92</v>
      </c>
      <c r="B3079">
        <v>6.4</v>
      </c>
    </row>
    <row r="3080" spans="1:2">
      <c r="A3080">
        <v>124</v>
      </c>
      <c r="B3080">
        <v>7</v>
      </c>
    </row>
    <row r="3081" spans="1:2">
      <c r="A3081">
        <v>84</v>
      </c>
      <c r="B3081">
        <v>5.4</v>
      </c>
    </row>
    <row r="3082" spans="1:2">
      <c r="A3082">
        <v>120</v>
      </c>
      <c r="B3082">
        <v>6.1</v>
      </c>
    </row>
    <row r="3083" spans="1:2">
      <c r="A3083">
        <v>98</v>
      </c>
      <c r="B3083">
        <v>6.1</v>
      </c>
    </row>
    <row r="3084" spans="1:2">
      <c r="A3084">
        <v>121</v>
      </c>
      <c r="B3084">
        <v>7.6</v>
      </c>
    </row>
    <row r="3085" spans="1:2">
      <c r="A3085">
        <v>97</v>
      </c>
      <c r="B3085">
        <v>6.2</v>
      </c>
    </row>
    <row r="3086" spans="1:2">
      <c r="A3086">
        <v>86</v>
      </c>
      <c r="B3086">
        <v>6.6</v>
      </c>
    </row>
    <row r="3087" spans="1:2">
      <c r="A3087">
        <v>97</v>
      </c>
      <c r="B3087">
        <v>4.2</v>
      </c>
    </row>
    <row r="3088" spans="1:2">
      <c r="A3088">
        <v>102</v>
      </c>
      <c r="B3088">
        <v>7.1</v>
      </c>
    </row>
    <row r="3089" spans="1:2">
      <c r="A3089">
        <v>105</v>
      </c>
      <c r="B3089">
        <v>6</v>
      </c>
    </row>
    <row r="3090" spans="1:2">
      <c r="A3090">
        <v>103</v>
      </c>
      <c r="B3090">
        <v>6.5</v>
      </c>
    </row>
    <row r="3091" spans="1:2">
      <c r="A3091">
        <v>93</v>
      </c>
      <c r="B3091">
        <v>6.5</v>
      </c>
    </row>
    <row r="3092" spans="1:2">
      <c r="A3092">
        <v>76</v>
      </c>
      <c r="B3092">
        <v>5.7</v>
      </c>
    </row>
    <row r="3093" spans="1:2">
      <c r="A3093">
        <v>90</v>
      </c>
      <c r="B3093">
        <v>6.1</v>
      </c>
    </row>
    <row r="3094" spans="1:2">
      <c r="A3094">
        <v>122</v>
      </c>
      <c r="B3094">
        <v>7.1</v>
      </c>
    </row>
    <row r="3095" spans="1:2">
      <c r="A3095">
        <v>127</v>
      </c>
      <c r="B3095">
        <v>7.3</v>
      </c>
    </row>
    <row r="3096" spans="1:2">
      <c r="A3096">
        <v>84</v>
      </c>
      <c r="B3096">
        <v>6.5</v>
      </c>
    </row>
    <row r="3097" spans="1:2">
      <c r="A3097">
        <v>96</v>
      </c>
      <c r="B3097">
        <v>5.7</v>
      </c>
    </row>
    <row r="3098" spans="1:2">
      <c r="A3098">
        <v>97</v>
      </c>
      <c r="B3098">
        <v>7.2</v>
      </c>
    </row>
    <row r="3099" spans="1:2">
      <c r="A3099">
        <v>112</v>
      </c>
      <c r="B3099">
        <v>7.3</v>
      </c>
    </row>
    <row r="3100" spans="1:2">
      <c r="A3100">
        <v>125</v>
      </c>
      <c r="B3100">
        <v>6.9</v>
      </c>
    </row>
    <row r="3101" spans="1:2">
      <c r="A3101">
        <v>96</v>
      </c>
      <c r="B3101">
        <v>5</v>
      </c>
    </row>
    <row r="3102" spans="1:2">
      <c r="A3102">
        <v>98</v>
      </c>
      <c r="B3102">
        <v>5.9</v>
      </c>
    </row>
    <row r="3103" spans="1:2">
      <c r="A3103">
        <v>92</v>
      </c>
      <c r="B3103">
        <v>6.7</v>
      </c>
    </row>
    <row r="3104" spans="1:2">
      <c r="A3104">
        <v>103</v>
      </c>
      <c r="B3104">
        <v>7.3</v>
      </c>
    </row>
    <row r="3105" spans="1:2">
      <c r="A3105">
        <v>122</v>
      </c>
      <c r="B3105">
        <v>7.6</v>
      </c>
    </row>
    <row r="3106" spans="1:2">
      <c r="A3106">
        <v>101</v>
      </c>
      <c r="B3106">
        <v>6.5</v>
      </c>
    </row>
    <row r="3107" spans="1:2">
      <c r="A3107">
        <v>104</v>
      </c>
      <c r="B3107">
        <v>2.1</v>
      </c>
    </row>
    <row r="3108" spans="1:2">
      <c r="A3108">
        <v>101</v>
      </c>
      <c r="B3108">
        <v>5.3</v>
      </c>
    </row>
    <row r="3109" spans="1:2">
      <c r="A3109">
        <v>135</v>
      </c>
      <c r="B3109">
        <v>7.2</v>
      </c>
    </row>
    <row r="3110" spans="1:2">
      <c r="A3110">
        <v>119</v>
      </c>
      <c r="B3110">
        <v>7</v>
      </c>
    </row>
    <row r="3111" spans="1:2">
      <c r="A3111">
        <v>128</v>
      </c>
      <c r="B3111">
        <v>8</v>
      </c>
    </row>
    <row r="3112" spans="1:2">
      <c r="A3112">
        <v>106</v>
      </c>
      <c r="B3112">
        <v>6.9</v>
      </c>
    </row>
    <row r="3113" spans="1:2">
      <c r="A3113">
        <v>126</v>
      </c>
      <c r="B3113">
        <v>7.1</v>
      </c>
    </row>
    <row r="3114" spans="1:2">
      <c r="A3114">
        <v>128</v>
      </c>
      <c r="B3114">
        <v>7.3</v>
      </c>
    </row>
    <row r="3115" spans="1:2">
      <c r="A3115">
        <v>127</v>
      </c>
      <c r="B3115">
        <v>7.5</v>
      </c>
    </row>
    <row r="3116" spans="1:2">
      <c r="A3116">
        <v>150</v>
      </c>
      <c r="B3116">
        <v>6.7</v>
      </c>
    </row>
    <row r="3117" spans="1:2">
      <c r="A3117">
        <v>122</v>
      </c>
      <c r="B3117">
        <v>6</v>
      </c>
    </row>
    <row r="3118" spans="1:2">
      <c r="A3118">
        <v>95</v>
      </c>
      <c r="B3118">
        <v>7.7</v>
      </c>
    </row>
    <row r="3119" spans="1:2">
      <c r="A3119">
        <v>117</v>
      </c>
      <c r="B3119">
        <v>7.9</v>
      </c>
    </row>
    <row r="3120" spans="1:2">
      <c r="A3120">
        <v>119</v>
      </c>
      <c r="B3120">
        <v>5.6</v>
      </c>
    </row>
    <row r="3121" spans="1:2">
      <c r="A3121">
        <v>111</v>
      </c>
      <c r="B3121">
        <v>6.2</v>
      </c>
    </row>
    <row r="3122" spans="1:2">
      <c r="A3122">
        <v>101</v>
      </c>
      <c r="B3122">
        <v>7.9</v>
      </c>
    </row>
    <row r="3123" spans="1:2">
      <c r="A3123">
        <v>89</v>
      </c>
      <c r="B3123">
        <v>8.1</v>
      </c>
    </row>
    <row r="3124" spans="1:2">
      <c r="A3124">
        <v>113</v>
      </c>
      <c r="B3124">
        <v>7.6</v>
      </c>
    </row>
    <row r="3125" spans="1:2">
      <c r="A3125">
        <v>95</v>
      </c>
      <c r="B3125">
        <v>3.5</v>
      </c>
    </row>
    <row r="3126" spans="1:2">
      <c r="A3126">
        <v>112</v>
      </c>
      <c r="B3126">
        <v>7.6</v>
      </c>
    </row>
    <row r="3127" spans="1:2">
      <c r="A3127">
        <v>109</v>
      </c>
      <c r="B3127">
        <v>6.5</v>
      </c>
    </row>
    <row r="3128" spans="1:2">
      <c r="A3128">
        <v>108</v>
      </c>
      <c r="B3128">
        <v>5.6</v>
      </c>
    </row>
    <row r="3129" spans="1:2">
      <c r="A3129">
        <v>100</v>
      </c>
      <c r="B3129">
        <v>7.7</v>
      </c>
    </row>
    <row r="3130" spans="1:2">
      <c r="A3130">
        <v>90</v>
      </c>
      <c r="B3130">
        <v>5.2</v>
      </c>
    </row>
    <row r="3131" spans="1:2">
      <c r="A3131">
        <v>94</v>
      </c>
      <c r="B3131">
        <v>6.1</v>
      </c>
    </row>
    <row r="3132" spans="1:2">
      <c r="A3132">
        <v>93</v>
      </c>
      <c r="B3132">
        <v>5</v>
      </c>
    </row>
    <row r="3133" spans="1:2">
      <c r="A3133">
        <v>80</v>
      </c>
      <c r="B3133">
        <v>7.8</v>
      </c>
    </row>
    <row r="3134" spans="1:2">
      <c r="A3134">
        <v>111</v>
      </c>
      <c r="B3134">
        <v>7.4</v>
      </c>
    </row>
    <row r="3135" spans="1:2">
      <c r="A3135">
        <v>142</v>
      </c>
      <c r="B3135">
        <v>6.8</v>
      </c>
    </row>
    <row r="3136" spans="1:2">
      <c r="A3136">
        <v>60</v>
      </c>
      <c r="B3136">
        <v>7.1</v>
      </c>
    </row>
    <row r="3137" spans="1:2">
      <c r="A3137">
        <v>107</v>
      </c>
      <c r="B3137">
        <v>6.4</v>
      </c>
    </row>
    <row r="3138" spans="1:2">
      <c r="A3138">
        <v>91</v>
      </c>
      <c r="B3138">
        <v>5.7</v>
      </c>
    </row>
    <row r="3139" spans="1:2">
      <c r="A3139">
        <v>112</v>
      </c>
      <c r="B3139">
        <v>7.5</v>
      </c>
    </row>
    <row r="3140" spans="1:2">
      <c r="A3140">
        <v>82</v>
      </c>
      <c r="B3140">
        <v>6.7</v>
      </c>
    </row>
    <row r="3141" spans="1:2">
      <c r="A3141">
        <v>97</v>
      </c>
      <c r="B3141">
        <v>5.6</v>
      </c>
    </row>
    <row r="3142" spans="1:2">
      <c r="A3142">
        <v>102</v>
      </c>
      <c r="B3142">
        <v>7.6</v>
      </c>
    </row>
    <row r="3143" spans="1:2">
      <c r="A3143">
        <v>93</v>
      </c>
      <c r="B3143">
        <v>6.5</v>
      </c>
    </row>
    <row r="3144" spans="1:2">
      <c r="A3144">
        <v>116</v>
      </c>
      <c r="B3144">
        <v>7</v>
      </c>
    </row>
    <row r="3145" spans="1:2">
      <c r="A3145">
        <v>138</v>
      </c>
      <c r="B3145">
        <v>6.3</v>
      </c>
    </row>
    <row r="3146" spans="1:2">
      <c r="A3146">
        <v>117</v>
      </c>
      <c r="B3146">
        <v>6.4</v>
      </c>
    </row>
    <row r="3147" spans="1:2">
      <c r="A3147">
        <v>93</v>
      </c>
      <c r="B3147">
        <v>7.1</v>
      </c>
    </row>
    <row r="3148" spans="1:2">
      <c r="A3148">
        <v>92</v>
      </c>
      <c r="B3148">
        <v>7.1</v>
      </c>
    </row>
    <row r="3149" spans="1:2">
      <c r="A3149">
        <v>110</v>
      </c>
      <c r="B3149">
        <v>6.5</v>
      </c>
    </row>
    <row r="3150" spans="1:2">
      <c r="A3150">
        <v>92</v>
      </c>
      <c r="B3150">
        <v>6.9</v>
      </c>
    </row>
    <row r="3151" spans="1:2">
      <c r="A3151">
        <v>104</v>
      </c>
      <c r="B3151">
        <v>5.4</v>
      </c>
    </row>
    <row r="3152" spans="1:2">
      <c r="A3152">
        <v>98</v>
      </c>
      <c r="B3152">
        <v>4.9000000000000004</v>
      </c>
    </row>
    <row r="3153" spans="1:2">
      <c r="A3153">
        <v>89</v>
      </c>
      <c r="B3153">
        <v>5.0999999999999996</v>
      </c>
    </row>
    <row r="3154" spans="1:2">
      <c r="A3154">
        <v>92</v>
      </c>
      <c r="B3154">
        <v>5.3</v>
      </c>
    </row>
    <row r="3155" spans="1:2">
      <c r="A3155">
        <v>140</v>
      </c>
      <c r="B3155">
        <v>7.5</v>
      </c>
    </row>
    <row r="3156" spans="1:2">
      <c r="A3156">
        <v>60</v>
      </c>
      <c r="B3156">
        <v>8.3000000000000007</v>
      </c>
    </row>
    <row r="3157" spans="1:2">
      <c r="A3157">
        <v>90</v>
      </c>
      <c r="B3157">
        <v>7.3</v>
      </c>
    </row>
    <row r="3158" spans="1:2">
      <c r="A3158">
        <v>129</v>
      </c>
      <c r="B3158">
        <v>7.3</v>
      </c>
    </row>
    <row r="3159" spans="1:2">
      <c r="A3159">
        <v>111</v>
      </c>
      <c r="B3159">
        <v>7.1</v>
      </c>
    </row>
    <row r="3160" spans="1:2">
      <c r="A3160">
        <v>79</v>
      </c>
      <c r="B3160">
        <v>6</v>
      </c>
    </row>
    <row r="3161" spans="1:2">
      <c r="A3161">
        <v>104</v>
      </c>
      <c r="B3161">
        <v>6.6</v>
      </c>
    </row>
    <row r="3162" spans="1:2">
      <c r="A3162">
        <v>101</v>
      </c>
      <c r="B3162">
        <v>7.2</v>
      </c>
    </row>
    <row r="3163" spans="1:2">
      <c r="A3163">
        <v>113</v>
      </c>
      <c r="B3163">
        <v>7.2</v>
      </c>
    </row>
    <row r="3164" spans="1:2">
      <c r="A3164">
        <v>92</v>
      </c>
      <c r="B3164">
        <v>6.9</v>
      </c>
    </row>
    <row r="3165" spans="1:2">
      <c r="A3165">
        <v>106</v>
      </c>
      <c r="B3165">
        <v>6.8</v>
      </c>
    </row>
    <row r="3166" spans="1:2">
      <c r="A3166">
        <v>98</v>
      </c>
      <c r="B3166">
        <v>4</v>
      </c>
    </row>
    <row r="3167" spans="1:2">
      <c r="A3167">
        <v>75</v>
      </c>
      <c r="B3167">
        <v>7.7</v>
      </c>
    </row>
    <row r="3168" spans="1:2">
      <c r="A3168">
        <v>104</v>
      </c>
      <c r="B3168">
        <v>7.4</v>
      </c>
    </row>
    <row r="3169" spans="1:2">
      <c r="A3169">
        <v>108</v>
      </c>
      <c r="B3169">
        <v>6.5</v>
      </c>
    </row>
    <row r="3170" spans="1:2">
      <c r="A3170">
        <v>99</v>
      </c>
      <c r="B3170">
        <v>6.4</v>
      </c>
    </row>
    <row r="3171" spans="1:2">
      <c r="A3171">
        <v>109</v>
      </c>
      <c r="B3171">
        <v>5.6</v>
      </c>
    </row>
    <row r="3172" spans="1:2">
      <c r="A3172">
        <v>111</v>
      </c>
      <c r="B3172">
        <v>6.3</v>
      </c>
    </row>
    <row r="3173" spans="1:2">
      <c r="A3173">
        <v>93</v>
      </c>
      <c r="B3173">
        <v>6.8</v>
      </c>
    </row>
    <row r="3174" spans="1:2">
      <c r="A3174">
        <v>99</v>
      </c>
      <c r="B3174">
        <v>5.5</v>
      </c>
    </row>
    <row r="3175" spans="1:2">
      <c r="A3175">
        <v>98</v>
      </c>
      <c r="B3175">
        <v>6.9</v>
      </c>
    </row>
    <row r="3176" spans="1:2">
      <c r="A3176">
        <v>95</v>
      </c>
      <c r="B3176">
        <v>6</v>
      </c>
    </row>
    <row r="3177" spans="1:2">
      <c r="A3177">
        <v>142</v>
      </c>
      <c r="B3177">
        <v>7.7</v>
      </c>
    </row>
    <row r="3178" spans="1:2">
      <c r="A3178">
        <v>107</v>
      </c>
      <c r="B3178">
        <v>6.4</v>
      </c>
    </row>
    <row r="3179" spans="1:2">
      <c r="A3179">
        <v>102</v>
      </c>
      <c r="B3179">
        <v>6.6</v>
      </c>
    </row>
    <row r="3180" spans="1:2">
      <c r="A3180">
        <v>97</v>
      </c>
      <c r="B3180">
        <v>5.3</v>
      </c>
    </row>
    <row r="3181" spans="1:2">
      <c r="A3181">
        <v>124</v>
      </c>
      <c r="B3181">
        <v>8.1</v>
      </c>
    </row>
    <row r="3182" spans="1:2">
      <c r="A3182">
        <v>97</v>
      </c>
      <c r="B3182">
        <v>5.9</v>
      </c>
    </row>
    <row r="3183" spans="1:2">
      <c r="A3183">
        <v>124</v>
      </c>
      <c r="B3183">
        <v>7.7</v>
      </c>
    </row>
    <row r="3184" spans="1:2">
      <c r="A3184">
        <v>96</v>
      </c>
      <c r="B3184">
        <v>4.5999999999999996</v>
      </c>
    </row>
    <row r="3185" spans="1:2">
      <c r="A3185">
        <v>114</v>
      </c>
      <c r="B3185">
        <v>5.0999999999999996</v>
      </c>
    </row>
    <row r="3186" spans="1:2">
      <c r="A3186">
        <v>90</v>
      </c>
      <c r="B3186">
        <v>6.9</v>
      </c>
    </row>
    <row r="3187" spans="1:2">
      <c r="A3187">
        <v>104</v>
      </c>
      <c r="B3187">
        <v>8</v>
      </c>
    </row>
    <row r="3188" spans="1:2">
      <c r="A3188">
        <v>102</v>
      </c>
      <c r="B3188">
        <v>6.8</v>
      </c>
    </row>
    <row r="3189" spans="1:2">
      <c r="A3189">
        <v>93</v>
      </c>
      <c r="B3189">
        <v>5.4</v>
      </c>
    </row>
    <row r="3190" spans="1:2">
      <c r="A3190">
        <v>90</v>
      </c>
      <c r="B3190">
        <v>6.5</v>
      </c>
    </row>
    <row r="3191" spans="1:2">
      <c r="A3191">
        <v>106</v>
      </c>
      <c r="B3191">
        <v>4.2</v>
      </c>
    </row>
    <row r="3192" spans="1:2">
      <c r="A3192">
        <v>99</v>
      </c>
      <c r="B3192">
        <v>7.4</v>
      </c>
    </row>
    <row r="3193" spans="1:2">
      <c r="A3193">
        <v>115</v>
      </c>
      <c r="B3193">
        <v>6.9</v>
      </c>
    </row>
    <row r="3194" spans="1:2">
      <c r="A3194">
        <v>89</v>
      </c>
      <c r="B3194">
        <v>6.7</v>
      </c>
    </row>
    <row r="3195" spans="1:2">
      <c r="A3195">
        <v>101</v>
      </c>
      <c r="B3195">
        <v>7.3</v>
      </c>
    </row>
    <row r="3196" spans="1:2">
      <c r="A3196">
        <v>92</v>
      </c>
      <c r="B3196">
        <v>7.6</v>
      </c>
    </row>
    <row r="3197" spans="1:2">
      <c r="A3197">
        <v>94</v>
      </c>
      <c r="B3197">
        <v>5.4</v>
      </c>
    </row>
    <row r="3198" spans="1:2">
      <c r="A3198">
        <v>100</v>
      </c>
      <c r="B3198">
        <v>7.3</v>
      </c>
    </row>
    <row r="3199" spans="1:2">
      <c r="A3199">
        <v>106</v>
      </c>
      <c r="B3199">
        <v>6.4</v>
      </c>
    </row>
    <row r="3200" spans="1:2">
      <c r="A3200">
        <v>109</v>
      </c>
      <c r="B3200">
        <v>6</v>
      </c>
    </row>
    <row r="3201" spans="1:2">
      <c r="A3201">
        <v>105</v>
      </c>
      <c r="B3201">
        <v>7.2</v>
      </c>
    </row>
    <row r="3202" spans="1:2">
      <c r="A3202">
        <v>102</v>
      </c>
      <c r="B3202">
        <v>6</v>
      </c>
    </row>
    <row r="3203" spans="1:2">
      <c r="A3203">
        <v>97</v>
      </c>
      <c r="B3203">
        <v>3.1</v>
      </c>
    </row>
    <row r="3204" spans="1:2">
      <c r="A3204">
        <v>118</v>
      </c>
      <c r="B3204">
        <v>6.9</v>
      </c>
    </row>
    <row r="3205" spans="1:2">
      <c r="A3205">
        <v>92</v>
      </c>
      <c r="B3205">
        <v>6.2</v>
      </c>
    </row>
    <row r="3206" spans="1:2">
      <c r="A3206">
        <v>112</v>
      </c>
      <c r="B3206">
        <v>5.5</v>
      </c>
    </row>
    <row r="3207" spans="1:2">
      <c r="A3207">
        <v>103</v>
      </c>
      <c r="B3207">
        <v>6.9</v>
      </c>
    </row>
    <row r="3208" spans="1:2">
      <c r="A3208">
        <v>93</v>
      </c>
      <c r="B3208">
        <v>6.3</v>
      </c>
    </row>
    <row r="3209" spans="1:2">
      <c r="A3209">
        <v>101</v>
      </c>
      <c r="B3209">
        <v>4.8</v>
      </c>
    </row>
    <row r="3210" spans="1:2">
      <c r="A3210">
        <v>113</v>
      </c>
      <c r="B3210">
        <v>6.7</v>
      </c>
    </row>
    <row r="3211" spans="1:2">
      <c r="A3211">
        <v>95</v>
      </c>
      <c r="B3211">
        <v>5.6</v>
      </c>
    </row>
    <row r="3212" spans="1:2">
      <c r="A3212">
        <v>153</v>
      </c>
      <c r="B3212">
        <v>5.4</v>
      </c>
    </row>
    <row r="3213" spans="1:2">
      <c r="A3213">
        <v>89</v>
      </c>
      <c r="B3213">
        <v>8</v>
      </c>
    </row>
    <row r="3214" spans="1:2">
      <c r="A3214">
        <v>92</v>
      </c>
      <c r="B3214">
        <v>5.7</v>
      </c>
    </row>
    <row r="3215" spans="1:2">
      <c r="A3215">
        <v>107</v>
      </c>
      <c r="B3215">
        <v>7.6</v>
      </c>
    </row>
    <row r="3216" spans="1:2">
      <c r="A3216">
        <v>118</v>
      </c>
      <c r="B3216">
        <v>7</v>
      </c>
    </row>
    <row r="3217" spans="1:2">
      <c r="A3217">
        <v>97</v>
      </c>
      <c r="B3217">
        <v>7.2</v>
      </c>
    </row>
    <row r="3218" spans="1:2">
      <c r="A3218">
        <v>100</v>
      </c>
      <c r="B3218">
        <v>3.5</v>
      </c>
    </row>
    <row r="3219" spans="1:2">
      <c r="A3219">
        <v>96</v>
      </c>
      <c r="B3219">
        <v>7.5</v>
      </c>
    </row>
    <row r="3220" spans="1:2">
      <c r="A3220">
        <v>104</v>
      </c>
      <c r="B3220">
        <v>5.0999999999999996</v>
      </c>
    </row>
    <row r="3221" spans="1:2">
      <c r="A3221">
        <v>120</v>
      </c>
      <c r="B3221">
        <v>6.7</v>
      </c>
    </row>
    <row r="3222" spans="1:2">
      <c r="A3222">
        <v>95</v>
      </c>
      <c r="B3222">
        <v>6.1</v>
      </c>
    </row>
    <row r="3223" spans="1:2">
      <c r="A3223">
        <v>95</v>
      </c>
      <c r="B3223">
        <v>7.7</v>
      </c>
    </row>
    <row r="3224" spans="1:2">
      <c r="A3224">
        <v>121</v>
      </c>
      <c r="B3224">
        <v>7.6</v>
      </c>
    </row>
    <row r="3225" spans="1:2">
      <c r="A3225">
        <v>110</v>
      </c>
      <c r="B3225">
        <v>6.1</v>
      </c>
    </row>
    <row r="3226" spans="1:2">
      <c r="A3226">
        <v>96</v>
      </c>
      <c r="B3226">
        <v>4.9000000000000004</v>
      </c>
    </row>
    <row r="3227" spans="1:2">
      <c r="A3227">
        <v>121</v>
      </c>
      <c r="B3227">
        <v>6.8</v>
      </c>
    </row>
    <row r="3228" spans="1:2">
      <c r="A3228">
        <v>95</v>
      </c>
      <c r="B3228">
        <v>7</v>
      </c>
    </row>
    <row r="3229" spans="1:2">
      <c r="A3229">
        <v>112</v>
      </c>
      <c r="B3229">
        <v>7.2</v>
      </c>
    </row>
    <row r="3230" spans="1:2">
      <c r="A3230">
        <v>112</v>
      </c>
      <c r="B3230">
        <v>5.7</v>
      </c>
    </row>
    <row r="3231" spans="1:2">
      <c r="A3231">
        <v>93</v>
      </c>
      <c r="B3231">
        <v>7.5</v>
      </c>
    </row>
    <row r="3232" spans="1:2">
      <c r="A3232">
        <v>110</v>
      </c>
      <c r="B3232">
        <v>7.4</v>
      </c>
    </row>
    <row r="3233" spans="1:2">
      <c r="A3233">
        <v>104</v>
      </c>
      <c r="B3233">
        <v>7.2</v>
      </c>
    </row>
    <row r="3234" spans="1:2">
      <c r="A3234">
        <v>119</v>
      </c>
      <c r="B3234">
        <v>6.8</v>
      </c>
    </row>
    <row r="3235" spans="1:2">
      <c r="A3235">
        <v>125</v>
      </c>
      <c r="B3235">
        <v>6.8</v>
      </c>
    </row>
    <row r="3236" spans="1:2">
      <c r="A3236">
        <v>96</v>
      </c>
      <c r="B3236">
        <v>5.2</v>
      </c>
    </row>
    <row r="3237" spans="1:2">
      <c r="A3237">
        <v>100</v>
      </c>
      <c r="B3237">
        <v>7.2</v>
      </c>
    </row>
    <row r="3238" spans="1:2">
      <c r="A3238">
        <v>89</v>
      </c>
      <c r="B3238">
        <v>4</v>
      </c>
    </row>
    <row r="3239" spans="1:2">
      <c r="A3239">
        <v>92</v>
      </c>
      <c r="B3239">
        <v>6.8</v>
      </c>
    </row>
    <row r="3240" spans="1:2">
      <c r="A3240">
        <v>109</v>
      </c>
      <c r="B3240">
        <v>6.9</v>
      </c>
    </row>
    <row r="3241" spans="1:2">
      <c r="A3241">
        <v>103</v>
      </c>
      <c r="B3241">
        <v>7.3</v>
      </c>
    </row>
    <row r="3242" spans="1:2">
      <c r="A3242">
        <v>95</v>
      </c>
      <c r="B3242">
        <v>6.1</v>
      </c>
    </row>
    <row r="3243" spans="1:2">
      <c r="A3243">
        <v>105</v>
      </c>
      <c r="B3243">
        <v>6</v>
      </c>
    </row>
    <row r="3244" spans="1:2">
      <c r="A3244">
        <v>79</v>
      </c>
      <c r="B3244">
        <v>4.0999999999999996</v>
      </c>
    </row>
    <row r="3245" spans="1:2">
      <c r="A3245">
        <v>106</v>
      </c>
      <c r="B3245">
        <v>7</v>
      </c>
    </row>
    <row r="3246" spans="1:2">
      <c r="A3246">
        <v>100</v>
      </c>
      <c r="B3246">
        <v>7.1</v>
      </c>
    </row>
    <row r="3247" spans="1:2">
      <c r="A3247">
        <v>103</v>
      </c>
      <c r="B3247">
        <v>6.2</v>
      </c>
    </row>
    <row r="3248" spans="1:2">
      <c r="A3248">
        <v>116</v>
      </c>
      <c r="B3248">
        <v>6.9</v>
      </c>
    </row>
    <row r="3249" spans="1:2">
      <c r="A3249">
        <v>99</v>
      </c>
      <c r="B3249">
        <v>7.6</v>
      </c>
    </row>
    <row r="3250" spans="1:2">
      <c r="A3250">
        <v>96</v>
      </c>
      <c r="B3250">
        <v>6.4</v>
      </c>
    </row>
    <row r="3251" spans="1:2">
      <c r="A3251">
        <v>122</v>
      </c>
      <c r="B3251">
        <v>6.2</v>
      </c>
    </row>
    <row r="3252" spans="1:2">
      <c r="A3252">
        <v>94</v>
      </c>
      <c r="B3252">
        <v>7.5</v>
      </c>
    </row>
    <row r="3253" spans="1:2">
      <c r="A3253">
        <v>93</v>
      </c>
      <c r="B3253">
        <v>2</v>
      </c>
    </row>
    <row r="3254" spans="1:2">
      <c r="A3254">
        <v>96</v>
      </c>
      <c r="B3254">
        <v>6.2</v>
      </c>
    </row>
    <row r="3255" spans="1:2">
      <c r="A3255">
        <v>60</v>
      </c>
      <c r="B3255">
        <v>7.7</v>
      </c>
    </row>
    <row r="3256" spans="1:2">
      <c r="A3256">
        <v>113</v>
      </c>
      <c r="B3256">
        <v>6.5</v>
      </c>
    </row>
    <row r="3257" spans="1:2">
      <c r="A3257">
        <v>60</v>
      </c>
      <c r="B3257">
        <v>7.4</v>
      </c>
    </row>
    <row r="3258" spans="1:2">
      <c r="A3258">
        <v>99</v>
      </c>
      <c r="B3258">
        <v>6.8</v>
      </c>
    </row>
    <row r="3259" spans="1:2">
      <c r="A3259">
        <v>91</v>
      </c>
      <c r="B3259">
        <v>6.3</v>
      </c>
    </row>
    <row r="3260" spans="1:2">
      <c r="A3260">
        <v>100</v>
      </c>
      <c r="B3260">
        <v>6.3</v>
      </c>
    </row>
    <row r="3261" spans="1:2">
      <c r="A3261">
        <v>105</v>
      </c>
      <c r="B3261">
        <v>6.6</v>
      </c>
    </row>
    <row r="3262" spans="1:2">
      <c r="A3262">
        <v>99</v>
      </c>
      <c r="B3262">
        <v>6.4</v>
      </c>
    </row>
    <row r="3263" spans="1:2">
      <c r="A3263">
        <v>112</v>
      </c>
      <c r="B3263">
        <v>7.5</v>
      </c>
    </row>
    <row r="3264" spans="1:2">
      <c r="A3264">
        <v>100</v>
      </c>
      <c r="B3264">
        <v>5.8</v>
      </c>
    </row>
    <row r="3265" spans="1:2">
      <c r="A3265">
        <v>99</v>
      </c>
      <c r="B3265">
        <v>6.5</v>
      </c>
    </row>
    <row r="3266" spans="1:2">
      <c r="A3266">
        <v>100</v>
      </c>
      <c r="B3266">
        <v>4.8</v>
      </c>
    </row>
    <row r="3267" spans="1:2">
      <c r="A3267">
        <v>125</v>
      </c>
      <c r="B3267">
        <v>7.2</v>
      </c>
    </row>
    <row r="3268" spans="1:2">
      <c r="A3268">
        <v>107</v>
      </c>
      <c r="B3268">
        <v>6.3</v>
      </c>
    </row>
    <row r="3269" spans="1:2">
      <c r="A3269">
        <v>107</v>
      </c>
      <c r="B3269">
        <v>7</v>
      </c>
    </row>
    <row r="3270" spans="1:2">
      <c r="A3270">
        <v>97</v>
      </c>
      <c r="B3270">
        <v>6.3</v>
      </c>
    </row>
    <row r="3271" spans="1:2">
      <c r="A3271">
        <v>105</v>
      </c>
      <c r="B3271">
        <v>5.3</v>
      </c>
    </row>
    <row r="3272" spans="1:2">
      <c r="A3272">
        <v>95</v>
      </c>
      <c r="B3272">
        <v>2.2999999999999998</v>
      </c>
    </row>
    <row r="3273" spans="1:2">
      <c r="A3273">
        <v>106</v>
      </c>
      <c r="B3273">
        <v>7.1</v>
      </c>
    </row>
    <row r="3274" spans="1:2">
      <c r="A3274">
        <v>93</v>
      </c>
      <c r="B3274">
        <v>6.2</v>
      </c>
    </row>
    <row r="3275" spans="1:2">
      <c r="A3275">
        <v>103</v>
      </c>
      <c r="B3275">
        <v>6.2</v>
      </c>
    </row>
    <row r="3276" spans="1:2">
      <c r="A3276">
        <v>96</v>
      </c>
      <c r="B3276">
        <v>6.7</v>
      </c>
    </row>
    <row r="3277" spans="1:2">
      <c r="A3277">
        <v>103</v>
      </c>
      <c r="B3277">
        <v>6.5</v>
      </c>
    </row>
    <row r="3278" spans="1:2">
      <c r="A3278">
        <v>108</v>
      </c>
      <c r="B3278">
        <v>5.9</v>
      </c>
    </row>
    <row r="3279" spans="1:2">
      <c r="A3279">
        <v>118</v>
      </c>
      <c r="B3279">
        <v>6</v>
      </c>
    </row>
    <row r="3280" spans="1:2">
      <c r="A3280">
        <v>97</v>
      </c>
      <c r="B3280">
        <v>6.9</v>
      </c>
    </row>
    <row r="3281" spans="1:2">
      <c r="A3281">
        <v>102</v>
      </c>
      <c r="B3281">
        <v>7.9</v>
      </c>
    </row>
    <row r="3282" spans="1:2">
      <c r="A3282">
        <v>92</v>
      </c>
      <c r="B3282">
        <v>5.3</v>
      </c>
    </row>
    <row r="3283" spans="1:2">
      <c r="A3283">
        <v>88</v>
      </c>
      <c r="B3283">
        <v>4.8</v>
      </c>
    </row>
    <row r="3284" spans="1:2">
      <c r="A3284">
        <v>80</v>
      </c>
      <c r="B3284">
        <v>5.3</v>
      </c>
    </row>
    <row r="3285" spans="1:2">
      <c r="A3285">
        <v>115</v>
      </c>
      <c r="B3285">
        <v>7.3</v>
      </c>
    </row>
    <row r="3286" spans="1:2">
      <c r="A3286">
        <v>97</v>
      </c>
      <c r="B3286">
        <v>7.4</v>
      </c>
    </row>
    <row r="3287" spans="1:2">
      <c r="A3287">
        <v>102</v>
      </c>
      <c r="B3287">
        <v>7.7</v>
      </c>
    </row>
    <row r="3288" spans="1:2">
      <c r="A3288">
        <v>111</v>
      </c>
      <c r="B3288">
        <v>4.8</v>
      </c>
    </row>
    <row r="3289" spans="1:2">
      <c r="A3289">
        <v>96</v>
      </c>
      <c r="B3289">
        <v>7.2</v>
      </c>
    </row>
    <row r="3290" spans="1:2">
      <c r="A3290">
        <v>94</v>
      </c>
      <c r="B3290">
        <v>5.8</v>
      </c>
    </row>
    <row r="3291" spans="1:2">
      <c r="A3291">
        <v>125</v>
      </c>
      <c r="B3291">
        <v>7.3</v>
      </c>
    </row>
    <row r="3292" spans="1:2">
      <c r="A3292">
        <v>108</v>
      </c>
      <c r="B3292">
        <v>7</v>
      </c>
    </row>
    <row r="3293" spans="1:2">
      <c r="A3293">
        <v>101</v>
      </c>
      <c r="B3293">
        <v>6.4</v>
      </c>
    </row>
    <row r="3294" spans="1:2">
      <c r="A3294">
        <v>101</v>
      </c>
      <c r="B3294">
        <v>5.6</v>
      </c>
    </row>
    <row r="3295" spans="1:2">
      <c r="A3295">
        <v>139</v>
      </c>
      <c r="B3295">
        <v>8.1999999999999993</v>
      </c>
    </row>
    <row r="3296" spans="1:2">
      <c r="A3296">
        <v>125</v>
      </c>
      <c r="B3296">
        <v>6.5</v>
      </c>
    </row>
    <row r="3297" spans="1:2">
      <c r="A3297">
        <v>88</v>
      </c>
      <c r="B3297">
        <v>6.4</v>
      </c>
    </row>
    <row r="3298" spans="1:2">
      <c r="A3298">
        <v>115</v>
      </c>
      <c r="B3298">
        <v>8.1</v>
      </c>
    </row>
    <row r="3299" spans="1:2">
      <c r="A3299">
        <v>99</v>
      </c>
      <c r="B3299">
        <v>5.4</v>
      </c>
    </row>
    <row r="3300" spans="1:2">
      <c r="A3300">
        <v>88</v>
      </c>
      <c r="B3300">
        <v>6.3</v>
      </c>
    </row>
    <row r="3301" spans="1:2">
      <c r="A3301">
        <v>112</v>
      </c>
      <c r="B3301">
        <v>7.8</v>
      </c>
    </row>
    <row r="3302" spans="1:2">
      <c r="A3302">
        <v>108</v>
      </c>
      <c r="B3302">
        <v>6.8</v>
      </c>
    </row>
    <row r="3303" spans="1:2">
      <c r="A3303">
        <v>107</v>
      </c>
      <c r="B3303">
        <v>7.2</v>
      </c>
    </row>
    <row r="3304" spans="1:2">
      <c r="A3304">
        <v>104</v>
      </c>
      <c r="B3304">
        <v>7.1</v>
      </c>
    </row>
    <row r="3305" spans="1:2">
      <c r="A3305">
        <v>108</v>
      </c>
      <c r="B3305">
        <v>6.2</v>
      </c>
    </row>
    <row r="3306" spans="1:2">
      <c r="A3306">
        <v>102</v>
      </c>
      <c r="B3306">
        <v>7.3</v>
      </c>
    </row>
    <row r="3307" spans="1:2">
      <c r="A3307">
        <v>88</v>
      </c>
      <c r="B3307">
        <v>5.9</v>
      </c>
    </row>
    <row r="3308" spans="1:2">
      <c r="A3308">
        <v>115</v>
      </c>
      <c r="B3308">
        <v>7.2</v>
      </c>
    </row>
    <row r="3309" spans="1:2">
      <c r="A3309">
        <v>91</v>
      </c>
      <c r="B3309">
        <v>3.6</v>
      </c>
    </row>
    <row r="3310" spans="1:2">
      <c r="A3310">
        <v>141</v>
      </c>
      <c r="B3310">
        <v>7.7</v>
      </c>
    </row>
    <row r="3311" spans="1:2">
      <c r="A3311">
        <v>101</v>
      </c>
      <c r="B3311">
        <v>7.3</v>
      </c>
    </row>
    <row r="3312" spans="1:2">
      <c r="A3312">
        <v>105</v>
      </c>
      <c r="B3312">
        <v>7.4</v>
      </c>
    </row>
    <row r="3313" spans="1:2">
      <c r="A3313">
        <v>100</v>
      </c>
      <c r="B3313">
        <v>6.6</v>
      </c>
    </row>
    <row r="3314" spans="1:2">
      <c r="A3314">
        <v>116</v>
      </c>
      <c r="B3314">
        <v>6.9</v>
      </c>
    </row>
    <row r="3315" spans="1:2">
      <c r="A3315">
        <v>97</v>
      </c>
      <c r="B3315">
        <v>6.8</v>
      </c>
    </row>
    <row r="3316" spans="1:2">
      <c r="A3316">
        <v>106</v>
      </c>
      <c r="B3316">
        <v>7.3</v>
      </c>
    </row>
    <row r="3317" spans="1:2">
      <c r="A3317">
        <v>105</v>
      </c>
      <c r="B3317">
        <v>7.2</v>
      </c>
    </row>
    <row r="3318" spans="1:2">
      <c r="A3318">
        <v>102</v>
      </c>
      <c r="B3318">
        <v>6.5</v>
      </c>
    </row>
    <row r="3319" spans="1:2">
      <c r="A3319">
        <v>122</v>
      </c>
      <c r="B3319">
        <v>7.7</v>
      </c>
    </row>
    <row r="3320" spans="1:2">
      <c r="A3320">
        <v>107</v>
      </c>
      <c r="B3320">
        <v>8.1</v>
      </c>
    </row>
    <row r="3321" spans="1:2">
      <c r="A3321">
        <v>121</v>
      </c>
      <c r="B3321">
        <v>7.7</v>
      </c>
    </row>
    <row r="3322" spans="1:2">
      <c r="A3322">
        <v>98</v>
      </c>
      <c r="B3322">
        <v>7.6</v>
      </c>
    </row>
    <row r="3323" spans="1:2">
      <c r="A3323">
        <v>108</v>
      </c>
      <c r="B3323">
        <v>7.3</v>
      </c>
    </row>
    <row r="3324" spans="1:2">
      <c r="A3324">
        <v>123</v>
      </c>
      <c r="B3324">
        <v>7.2</v>
      </c>
    </row>
    <row r="3325" spans="1:2">
      <c r="A3325">
        <v>110</v>
      </c>
      <c r="B3325">
        <v>7.2</v>
      </c>
    </row>
    <row r="3326" spans="1:2">
      <c r="A3326">
        <v>120</v>
      </c>
      <c r="B3326">
        <v>8.1</v>
      </c>
    </row>
    <row r="3327" spans="1:2">
      <c r="A3327">
        <v>122</v>
      </c>
      <c r="B3327">
        <v>7.5</v>
      </c>
    </row>
    <row r="3328" spans="1:2">
      <c r="A3328">
        <v>110</v>
      </c>
      <c r="B3328">
        <v>8.1</v>
      </c>
    </row>
    <row r="3329" spans="1:2">
      <c r="A3329">
        <v>139</v>
      </c>
      <c r="B3329">
        <v>7.8</v>
      </c>
    </row>
    <row r="3330" spans="1:2">
      <c r="A3330">
        <v>124</v>
      </c>
      <c r="B3330">
        <v>7.8</v>
      </c>
    </row>
    <row r="3331" spans="1:2">
      <c r="A3331">
        <v>152</v>
      </c>
      <c r="B3331">
        <v>7.6</v>
      </c>
    </row>
    <row r="3332" spans="1:2">
      <c r="A3332">
        <v>98</v>
      </c>
      <c r="B3332">
        <v>7.4</v>
      </c>
    </row>
    <row r="3333" spans="1:2">
      <c r="A3333">
        <v>106</v>
      </c>
      <c r="B3333">
        <v>6.3</v>
      </c>
    </row>
    <row r="3334" spans="1:2">
      <c r="A3334">
        <v>106</v>
      </c>
      <c r="B3334">
        <v>6.9</v>
      </c>
    </row>
    <row r="3335" spans="1:2">
      <c r="A3335">
        <v>106</v>
      </c>
      <c r="B3335">
        <v>8.6</v>
      </c>
    </row>
    <row r="3336" spans="1:2">
      <c r="A3336">
        <v>89</v>
      </c>
      <c r="B3336">
        <v>5.0999999999999996</v>
      </c>
    </row>
    <row r="3337" spans="1:2">
      <c r="A3337">
        <v>94</v>
      </c>
      <c r="B3337">
        <v>6.4</v>
      </c>
    </row>
    <row r="3338" spans="1:2">
      <c r="A3338">
        <v>109</v>
      </c>
      <c r="B3338">
        <v>7.9</v>
      </c>
    </row>
    <row r="3339" spans="1:2">
      <c r="A3339">
        <v>144</v>
      </c>
      <c r="B3339">
        <v>6.9</v>
      </c>
    </row>
    <row r="3340" spans="1:2">
      <c r="A3340">
        <v>90</v>
      </c>
      <c r="B3340">
        <v>7.5</v>
      </c>
    </row>
    <row r="3341" spans="1:2">
      <c r="A3341">
        <v>106</v>
      </c>
      <c r="B3341">
        <v>7.2</v>
      </c>
    </row>
    <row r="3342" spans="1:2">
      <c r="A3342">
        <v>121</v>
      </c>
      <c r="B3342">
        <v>5.8</v>
      </c>
    </row>
    <row r="3343" spans="1:2">
      <c r="A3343">
        <v>89</v>
      </c>
      <c r="B3343">
        <v>2.9</v>
      </c>
    </row>
    <row r="3344" spans="1:2">
      <c r="A3344">
        <v>86</v>
      </c>
      <c r="B3344">
        <v>6.2</v>
      </c>
    </row>
    <row r="3345" spans="1:2">
      <c r="A3345">
        <v>91</v>
      </c>
      <c r="B3345">
        <v>7.3</v>
      </c>
    </row>
    <row r="3346" spans="1:2">
      <c r="A3346">
        <v>104</v>
      </c>
      <c r="B3346">
        <v>6.2</v>
      </c>
    </row>
    <row r="3347" spans="1:2">
      <c r="A3347">
        <v>99</v>
      </c>
      <c r="B3347">
        <v>6.8</v>
      </c>
    </row>
    <row r="3348" spans="1:2">
      <c r="A3348">
        <v>98</v>
      </c>
      <c r="B3348">
        <v>6.1</v>
      </c>
    </row>
    <row r="3349" spans="1:2">
      <c r="A3349">
        <v>121</v>
      </c>
      <c r="B3349">
        <v>7.7</v>
      </c>
    </row>
    <row r="3350" spans="1:2">
      <c r="A3350">
        <v>96</v>
      </c>
      <c r="B3350">
        <v>5.2</v>
      </c>
    </row>
    <row r="3351" spans="1:2">
      <c r="A3351">
        <v>99</v>
      </c>
      <c r="B3351">
        <v>6.8</v>
      </c>
    </row>
    <row r="3352" spans="1:2">
      <c r="A3352">
        <v>122</v>
      </c>
      <c r="B3352">
        <v>7</v>
      </c>
    </row>
    <row r="3353" spans="1:2">
      <c r="A3353">
        <v>101</v>
      </c>
      <c r="B3353">
        <v>5.9</v>
      </c>
    </row>
    <row r="3354" spans="1:2">
      <c r="A3354">
        <v>102</v>
      </c>
      <c r="B3354">
        <v>7.1</v>
      </c>
    </row>
    <row r="3355" spans="1:2">
      <c r="A3355">
        <v>84</v>
      </c>
      <c r="B3355">
        <v>5.5</v>
      </c>
    </row>
    <row r="3356" spans="1:2">
      <c r="A3356">
        <v>104</v>
      </c>
      <c r="B3356">
        <v>7.4</v>
      </c>
    </row>
    <row r="3357" spans="1:2">
      <c r="A3357">
        <v>96</v>
      </c>
      <c r="B3357">
        <v>7.3</v>
      </c>
    </row>
    <row r="3358" spans="1:2">
      <c r="A3358">
        <v>94</v>
      </c>
      <c r="B3358">
        <v>4.5999999999999996</v>
      </c>
    </row>
    <row r="3359" spans="1:2">
      <c r="A3359">
        <v>90</v>
      </c>
      <c r="B3359">
        <v>7.2</v>
      </c>
    </row>
    <row r="3360" spans="1:2">
      <c r="A3360">
        <v>97</v>
      </c>
      <c r="B3360">
        <v>7</v>
      </c>
    </row>
    <row r="3361" spans="1:2">
      <c r="A3361">
        <v>90</v>
      </c>
      <c r="B3361">
        <v>5.0999999999999996</v>
      </c>
    </row>
    <row r="3362" spans="1:2">
      <c r="A3362">
        <v>106</v>
      </c>
      <c r="B3362">
        <v>6.7</v>
      </c>
    </row>
    <row r="3363" spans="1:2">
      <c r="A3363">
        <v>96</v>
      </c>
      <c r="B3363">
        <v>5.3</v>
      </c>
    </row>
    <row r="3364" spans="1:2">
      <c r="A3364">
        <v>95</v>
      </c>
      <c r="B3364">
        <v>7.8</v>
      </c>
    </row>
    <row r="3365" spans="1:2">
      <c r="A3365">
        <v>99</v>
      </c>
      <c r="B3365">
        <v>6.7</v>
      </c>
    </row>
    <row r="3366" spans="1:2">
      <c r="A3366">
        <v>93</v>
      </c>
      <c r="B3366">
        <v>5.4</v>
      </c>
    </row>
    <row r="3367" spans="1:2">
      <c r="A3367">
        <v>99</v>
      </c>
      <c r="B3367">
        <v>7.2</v>
      </c>
    </row>
    <row r="3368" spans="1:2">
      <c r="A3368">
        <v>95</v>
      </c>
      <c r="B3368">
        <v>5.8</v>
      </c>
    </row>
    <row r="3369" spans="1:2">
      <c r="A3369">
        <v>84</v>
      </c>
      <c r="B3369">
        <v>6.4</v>
      </c>
    </row>
    <row r="3370" spans="1:2">
      <c r="A3370">
        <v>144</v>
      </c>
      <c r="B3370">
        <v>8</v>
      </c>
    </row>
    <row r="3371" spans="1:2">
      <c r="A3371">
        <v>99</v>
      </c>
      <c r="B3371">
        <v>7</v>
      </c>
    </row>
    <row r="3372" spans="1:2">
      <c r="A3372">
        <v>110</v>
      </c>
      <c r="B3372">
        <v>7</v>
      </c>
    </row>
    <row r="3373" spans="1:2">
      <c r="A3373">
        <v>97</v>
      </c>
      <c r="B3373">
        <v>6.7</v>
      </c>
    </row>
    <row r="3374" spans="1:2">
      <c r="A3374">
        <v>107</v>
      </c>
      <c r="B3374">
        <v>3.8</v>
      </c>
    </row>
    <row r="3375" spans="1:2">
      <c r="A3375">
        <v>90</v>
      </c>
      <c r="B3375">
        <v>5.7</v>
      </c>
    </row>
    <row r="3376" spans="1:2">
      <c r="A3376">
        <v>104</v>
      </c>
      <c r="B3376">
        <v>6.6</v>
      </c>
    </row>
    <row r="3377" spans="1:2">
      <c r="A3377">
        <v>96</v>
      </c>
      <c r="B3377">
        <v>6.7</v>
      </c>
    </row>
    <row r="3378" spans="1:2">
      <c r="A3378">
        <v>104</v>
      </c>
      <c r="B3378">
        <v>6.1</v>
      </c>
    </row>
    <row r="3379" spans="1:2">
      <c r="A3379">
        <v>97</v>
      </c>
      <c r="B3379">
        <v>6.2</v>
      </c>
    </row>
    <row r="3380" spans="1:2">
      <c r="A3380">
        <v>107</v>
      </c>
      <c r="B3380">
        <v>6.2</v>
      </c>
    </row>
    <row r="3381" spans="1:2">
      <c r="A3381">
        <v>117</v>
      </c>
      <c r="B3381">
        <v>7.4</v>
      </c>
    </row>
    <row r="3382" spans="1:2">
      <c r="A3382">
        <v>85</v>
      </c>
      <c r="B3382">
        <v>4.7</v>
      </c>
    </row>
    <row r="3383" spans="1:2">
      <c r="A3383">
        <v>152</v>
      </c>
      <c r="B3383">
        <v>8.3000000000000007</v>
      </c>
    </row>
    <row r="3384" spans="1:2">
      <c r="A3384">
        <v>85</v>
      </c>
      <c r="B3384">
        <v>7.2</v>
      </c>
    </row>
    <row r="3385" spans="1:2">
      <c r="A3385">
        <v>76</v>
      </c>
      <c r="B3385">
        <v>5.8</v>
      </c>
    </row>
    <row r="3386" spans="1:2">
      <c r="A3386">
        <v>87</v>
      </c>
      <c r="B3386">
        <v>5.9</v>
      </c>
    </row>
    <row r="3387" spans="1:2">
      <c r="A3387">
        <v>95</v>
      </c>
      <c r="B3387">
        <v>6.3</v>
      </c>
    </row>
    <row r="3388" spans="1:2">
      <c r="A3388">
        <v>101</v>
      </c>
      <c r="B3388">
        <v>7.2</v>
      </c>
    </row>
    <row r="3389" spans="1:2">
      <c r="A3389">
        <v>90</v>
      </c>
      <c r="B3389">
        <v>5.4</v>
      </c>
    </row>
    <row r="3390" spans="1:2">
      <c r="A3390">
        <v>89</v>
      </c>
      <c r="B3390">
        <v>7.3</v>
      </c>
    </row>
    <row r="3391" spans="1:2">
      <c r="A3391">
        <v>111</v>
      </c>
      <c r="B3391">
        <v>7.3</v>
      </c>
    </row>
    <row r="3392" spans="1:2">
      <c r="A3392">
        <v>86</v>
      </c>
      <c r="B3392">
        <v>5.8</v>
      </c>
    </row>
    <row r="3393" spans="1:2">
      <c r="A3393">
        <v>103</v>
      </c>
      <c r="B3393">
        <v>7.1</v>
      </c>
    </row>
    <row r="3394" spans="1:2">
      <c r="A3394">
        <v>90</v>
      </c>
      <c r="B3394">
        <v>6.5</v>
      </c>
    </row>
    <row r="3395" spans="1:2">
      <c r="A3395">
        <v>133</v>
      </c>
      <c r="B3395">
        <v>7.9</v>
      </c>
    </row>
    <row r="3396" spans="1:2">
      <c r="A3396">
        <v>88</v>
      </c>
      <c r="B3396">
        <v>5.4</v>
      </c>
    </row>
    <row r="3397" spans="1:2">
      <c r="A3397">
        <v>111</v>
      </c>
      <c r="B3397">
        <v>7.1</v>
      </c>
    </row>
    <row r="3398" spans="1:2">
      <c r="A3398">
        <v>94</v>
      </c>
      <c r="B3398">
        <v>6.4</v>
      </c>
    </row>
    <row r="3399" spans="1:2">
      <c r="A3399">
        <v>112</v>
      </c>
      <c r="B3399">
        <v>6.7</v>
      </c>
    </row>
    <row r="3400" spans="1:2">
      <c r="A3400">
        <v>141</v>
      </c>
      <c r="B3400">
        <v>6.9</v>
      </c>
    </row>
    <row r="3401" spans="1:2">
      <c r="A3401">
        <v>95</v>
      </c>
      <c r="B3401">
        <v>2.1</v>
      </c>
    </row>
    <row r="3402" spans="1:2">
      <c r="A3402">
        <v>141</v>
      </c>
      <c r="B3402">
        <v>4.3</v>
      </c>
    </row>
    <row r="3403" spans="1:2">
      <c r="A3403">
        <v>85</v>
      </c>
      <c r="B3403">
        <v>6.6</v>
      </c>
    </row>
    <row r="3404" spans="1:2">
      <c r="A3404">
        <v>105</v>
      </c>
      <c r="B3404">
        <v>3.4</v>
      </c>
    </row>
    <row r="3405" spans="1:2">
      <c r="A3405">
        <v>129</v>
      </c>
      <c r="B3405">
        <v>8.3000000000000007</v>
      </c>
    </row>
    <row r="3406" spans="1:2">
      <c r="A3406">
        <v>125</v>
      </c>
      <c r="B3406">
        <v>7.2</v>
      </c>
    </row>
    <row r="3407" spans="1:2">
      <c r="A3407">
        <v>116</v>
      </c>
      <c r="B3407">
        <v>5.6</v>
      </c>
    </row>
    <row r="3408" spans="1:2">
      <c r="A3408">
        <v>105</v>
      </c>
      <c r="B3408">
        <v>7.7</v>
      </c>
    </row>
    <row r="3409" spans="1:2">
      <c r="A3409">
        <v>90</v>
      </c>
      <c r="B3409">
        <v>6.6</v>
      </c>
    </row>
    <row r="3410" spans="1:2">
      <c r="A3410">
        <v>105</v>
      </c>
      <c r="B3410">
        <v>7.6</v>
      </c>
    </row>
    <row r="3411" spans="1:2">
      <c r="A3411">
        <v>111</v>
      </c>
      <c r="B3411">
        <v>7.4</v>
      </c>
    </row>
    <row r="3412" spans="1:2">
      <c r="A3412">
        <v>91</v>
      </c>
      <c r="B3412">
        <v>7.1</v>
      </c>
    </row>
    <row r="3413" spans="1:2">
      <c r="A3413">
        <v>95</v>
      </c>
      <c r="B3413">
        <v>3.4</v>
      </c>
    </row>
    <row r="3414" spans="1:2">
      <c r="A3414">
        <v>97</v>
      </c>
      <c r="B3414">
        <v>7.9</v>
      </c>
    </row>
    <row r="3415" spans="1:2">
      <c r="A3415">
        <v>92</v>
      </c>
      <c r="B3415">
        <v>6.7</v>
      </c>
    </row>
    <row r="3416" spans="1:2">
      <c r="A3416">
        <v>104</v>
      </c>
      <c r="B3416">
        <v>6.6</v>
      </c>
    </row>
    <row r="3417" spans="1:2">
      <c r="A3417">
        <v>120</v>
      </c>
      <c r="B3417">
        <v>7.9</v>
      </c>
    </row>
    <row r="3418" spans="1:2">
      <c r="A3418">
        <v>99</v>
      </c>
      <c r="B3418">
        <v>4.9000000000000004</v>
      </c>
    </row>
    <row r="3419" spans="1:2">
      <c r="A3419">
        <v>93</v>
      </c>
      <c r="B3419">
        <v>7.2</v>
      </c>
    </row>
    <row r="3420" spans="1:2">
      <c r="A3420">
        <v>99</v>
      </c>
      <c r="B3420">
        <v>7.4</v>
      </c>
    </row>
    <row r="3421" spans="1:2">
      <c r="A3421">
        <v>99</v>
      </c>
      <c r="B3421">
        <v>6.1</v>
      </c>
    </row>
    <row r="3422" spans="1:2">
      <c r="A3422">
        <v>90</v>
      </c>
      <c r="B3422">
        <v>6.2</v>
      </c>
    </row>
    <row r="3423" spans="1:2">
      <c r="A3423">
        <v>96</v>
      </c>
      <c r="B3423">
        <v>5.3</v>
      </c>
    </row>
    <row r="3424" spans="1:2">
      <c r="A3424">
        <v>96</v>
      </c>
      <c r="B3424">
        <v>5</v>
      </c>
    </row>
    <row r="3425" spans="1:2">
      <c r="A3425">
        <v>90</v>
      </c>
      <c r="B3425">
        <v>7.7</v>
      </c>
    </row>
    <row r="3426" spans="1:2">
      <c r="A3426">
        <v>100</v>
      </c>
      <c r="B3426">
        <v>7.6</v>
      </c>
    </row>
    <row r="3427" spans="1:2">
      <c r="A3427">
        <v>94</v>
      </c>
      <c r="B3427">
        <v>6.3</v>
      </c>
    </row>
    <row r="3428" spans="1:2">
      <c r="A3428">
        <v>98</v>
      </c>
      <c r="B3428">
        <v>7.6</v>
      </c>
    </row>
    <row r="3429" spans="1:2">
      <c r="A3429">
        <v>129</v>
      </c>
      <c r="B3429">
        <v>5.6</v>
      </c>
    </row>
    <row r="3430" spans="1:2">
      <c r="A3430">
        <v>103</v>
      </c>
      <c r="B3430">
        <v>7.3</v>
      </c>
    </row>
    <row r="3431" spans="1:2">
      <c r="A3431">
        <v>128</v>
      </c>
      <c r="B3431">
        <v>6.2</v>
      </c>
    </row>
    <row r="3432" spans="1:2">
      <c r="A3432">
        <v>106</v>
      </c>
      <c r="B3432">
        <v>6.6</v>
      </c>
    </row>
    <row r="3433" spans="1:2">
      <c r="A3433">
        <v>95</v>
      </c>
      <c r="B3433">
        <v>6.6</v>
      </c>
    </row>
    <row r="3434" spans="1:2">
      <c r="A3434">
        <v>104</v>
      </c>
      <c r="B3434">
        <v>7.3</v>
      </c>
    </row>
    <row r="3435" spans="1:2">
      <c r="A3435">
        <v>87</v>
      </c>
      <c r="B3435">
        <v>6.6</v>
      </c>
    </row>
    <row r="3436" spans="1:2">
      <c r="A3436">
        <v>81</v>
      </c>
      <c r="B3436">
        <v>6.9</v>
      </c>
    </row>
    <row r="3437" spans="1:2">
      <c r="A3437">
        <v>94</v>
      </c>
      <c r="B3437">
        <v>5.8</v>
      </c>
    </row>
    <row r="3438" spans="1:2">
      <c r="A3438">
        <v>89</v>
      </c>
      <c r="B3438">
        <v>4.4000000000000004</v>
      </c>
    </row>
    <row r="3439" spans="1:2">
      <c r="A3439">
        <v>88</v>
      </c>
      <c r="B3439">
        <v>6.6</v>
      </c>
    </row>
    <row r="3440" spans="1:2">
      <c r="A3440">
        <v>115</v>
      </c>
      <c r="B3440">
        <v>7.6</v>
      </c>
    </row>
    <row r="3441" spans="1:2">
      <c r="A3441">
        <v>96</v>
      </c>
      <c r="B3441">
        <v>4.5999999999999996</v>
      </c>
    </row>
    <row r="3442" spans="1:2">
      <c r="A3442">
        <v>135</v>
      </c>
      <c r="B3442">
        <v>6.8</v>
      </c>
    </row>
    <row r="3443" spans="1:2">
      <c r="A3443">
        <v>113</v>
      </c>
      <c r="B3443">
        <v>7.1</v>
      </c>
    </row>
    <row r="3444" spans="1:2">
      <c r="A3444">
        <v>93</v>
      </c>
      <c r="B3444">
        <v>4.9000000000000004</v>
      </c>
    </row>
    <row r="3445" spans="1:2">
      <c r="A3445">
        <v>109</v>
      </c>
      <c r="B3445">
        <v>7.3</v>
      </c>
    </row>
    <row r="3446" spans="1:2">
      <c r="A3446">
        <v>127</v>
      </c>
      <c r="B3446">
        <v>7.2</v>
      </c>
    </row>
    <row r="3447" spans="1:2">
      <c r="A3447">
        <v>101</v>
      </c>
      <c r="B3447">
        <v>5</v>
      </c>
    </row>
    <row r="3448" spans="1:2">
      <c r="A3448">
        <v>124</v>
      </c>
      <c r="B3448">
        <v>8.1999999999999993</v>
      </c>
    </row>
    <row r="3449" spans="1:2">
      <c r="A3449">
        <v>117</v>
      </c>
      <c r="B3449">
        <v>8</v>
      </c>
    </row>
    <row r="3450" spans="1:2">
      <c r="A3450">
        <v>83</v>
      </c>
      <c r="B3450">
        <v>5.2</v>
      </c>
    </row>
    <row r="3451" spans="1:2">
      <c r="A3451">
        <v>113</v>
      </c>
      <c r="B3451">
        <v>8.5</v>
      </c>
    </row>
    <row r="3452" spans="1:2">
      <c r="A3452">
        <v>104</v>
      </c>
      <c r="B3452">
        <v>6.5</v>
      </c>
    </row>
    <row r="3453" spans="1:2">
      <c r="A3453">
        <v>97</v>
      </c>
      <c r="B3453">
        <v>7.4</v>
      </c>
    </row>
    <row r="3454" spans="1:2">
      <c r="A3454">
        <v>110</v>
      </c>
      <c r="B3454">
        <v>7.7</v>
      </c>
    </row>
    <row r="3455" spans="1:2">
      <c r="A3455">
        <v>103</v>
      </c>
      <c r="B3455">
        <v>7.4</v>
      </c>
    </row>
    <row r="3456" spans="1:2">
      <c r="A3456">
        <v>94</v>
      </c>
      <c r="B3456">
        <v>5.0999999999999996</v>
      </c>
    </row>
    <row r="3457" spans="1:2">
      <c r="A3457">
        <v>102</v>
      </c>
      <c r="B3457">
        <v>7.3</v>
      </c>
    </row>
    <row r="3458" spans="1:2">
      <c r="A3458">
        <v>77</v>
      </c>
      <c r="B3458">
        <v>5</v>
      </c>
    </row>
    <row r="3459" spans="1:2">
      <c r="A3459">
        <v>134</v>
      </c>
      <c r="B3459">
        <v>7.2</v>
      </c>
    </row>
    <row r="3460" spans="1:2">
      <c r="A3460">
        <v>129</v>
      </c>
      <c r="B3460">
        <v>6.7</v>
      </c>
    </row>
    <row r="3461" spans="1:2">
      <c r="A3461">
        <v>90</v>
      </c>
      <c r="B3461">
        <v>6.4</v>
      </c>
    </row>
    <row r="3462" spans="1:2">
      <c r="A3462">
        <v>134</v>
      </c>
      <c r="B3462">
        <v>7.1</v>
      </c>
    </row>
    <row r="3463" spans="1:2">
      <c r="A3463">
        <v>104</v>
      </c>
      <c r="B3463">
        <v>5.6</v>
      </c>
    </row>
    <row r="3464" spans="1:2">
      <c r="A3464">
        <v>93</v>
      </c>
      <c r="B3464">
        <v>6.1</v>
      </c>
    </row>
    <row r="3465" spans="1:2">
      <c r="A3465">
        <v>106</v>
      </c>
      <c r="B3465">
        <v>5.2</v>
      </c>
    </row>
    <row r="3466" spans="1:2">
      <c r="A3466">
        <v>109</v>
      </c>
      <c r="B3466">
        <v>7.3</v>
      </c>
    </row>
    <row r="3467" spans="1:2">
      <c r="A3467">
        <v>101</v>
      </c>
      <c r="B3467">
        <v>7.5</v>
      </c>
    </row>
    <row r="3468" spans="1:2">
      <c r="A3468">
        <v>139</v>
      </c>
      <c r="B3468">
        <v>6.6</v>
      </c>
    </row>
    <row r="3469" spans="1:2">
      <c r="A3469">
        <v>99</v>
      </c>
      <c r="B3469">
        <v>6.4</v>
      </c>
    </row>
    <row r="3470" spans="1:2">
      <c r="A3470">
        <v>100</v>
      </c>
      <c r="B3470">
        <v>4.5</v>
      </c>
    </row>
    <row r="3471" spans="1:2">
      <c r="A3471">
        <v>95</v>
      </c>
      <c r="B3471">
        <v>6.6</v>
      </c>
    </row>
    <row r="3472" spans="1:2">
      <c r="A3472">
        <v>94</v>
      </c>
      <c r="B3472">
        <v>5.3</v>
      </c>
    </row>
    <row r="3473" spans="1:2">
      <c r="A3473">
        <v>93</v>
      </c>
      <c r="B3473">
        <v>4.9000000000000004</v>
      </c>
    </row>
    <row r="3474" spans="1:2">
      <c r="A3474">
        <v>106</v>
      </c>
      <c r="B3474">
        <v>7.7</v>
      </c>
    </row>
    <row r="3475" spans="1:2">
      <c r="A3475">
        <v>99</v>
      </c>
      <c r="B3475">
        <v>8</v>
      </c>
    </row>
    <row r="3476" spans="1:2">
      <c r="A3476">
        <v>82</v>
      </c>
      <c r="B3476">
        <v>3.8</v>
      </c>
    </row>
    <row r="3477" spans="1:2">
      <c r="A3477">
        <v>135</v>
      </c>
      <c r="B3477">
        <v>7.6</v>
      </c>
    </row>
    <row r="3478" spans="1:2">
      <c r="A3478">
        <v>88</v>
      </c>
      <c r="B3478">
        <v>5.9</v>
      </c>
    </row>
    <row r="3479" spans="1:2">
      <c r="A3479">
        <v>89</v>
      </c>
      <c r="B3479">
        <v>6.2</v>
      </c>
    </row>
    <row r="3480" spans="1:2">
      <c r="A3480">
        <v>110</v>
      </c>
      <c r="B3480">
        <v>7.2</v>
      </c>
    </row>
    <row r="3481" spans="1:2">
      <c r="A3481">
        <v>107</v>
      </c>
      <c r="B3481">
        <v>6.3</v>
      </c>
    </row>
    <row r="3482" spans="1:2">
      <c r="A3482">
        <v>86</v>
      </c>
      <c r="B3482">
        <v>5.2</v>
      </c>
    </row>
    <row r="3483" spans="1:2">
      <c r="A3483">
        <v>91</v>
      </c>
      <c r="B3483">
        <v>6.9</v>
      </c>
    </row>
    <row r="3484" spans="1:2">
      <c r="A3484">
        <v>103</v>
      </c>
      <c r="B3484">
        <v>6.8</v>
      </c>
    </row>
    <row r="3485" spans="1:2">
      <c r="A3485">
        <v>90</v>
      </c>
      <c r="B3485">
        <v>6.2</v>
      </c>
    </row>
    <row r="3486" spans="1:2">
      <c r="A3486">
        <v>141</v>
      </c>
      <c r="B3486">
        <v>6.2</v>
      </c>
    </row>
    <row r="3487" spans="1:2">
      <c r="A3487">
        <v>92</v>
      </c>
      <c r="B3487">
        <v>3.5</v>
      </c>
    </row>
    <row r="3488" spans="1:2">
      <c r="A3488">
        <v>99</v>
      </c>
      <c r="B3488">
        <v>6.1</v>
      </c>
    </row>
    <row r="3489" spans="1:2">
      <c r="A3489">
        <v>79</v>
      </c>
      <c r="B3489">
        <v>6.6</v>
      </c>
    </row>
    <row r="3490" spans="1:2">
      <c r="A3490">
        <v>96</v>
      </c>
      <c r="B3490">
        <v>4.5</v>
      </c>
    </row>
    <row r="3491" spans="1:2">
      <c r="A3491">
        <v>82</v>
      </c>
      <c r="B3491">
        <v>5.9</v>
      </c>
    </row>
    <row r="3492" spans="1:2">
      <c r="A3492">
        <v>92</v>
      </c>
      <c r="B3492">
        <v>6.9</v>
      </c>
    </row>
    <row r="3493" spans="1:2">
      <c r="A3493">
        <v>112</v>
      </c>
      <c r="B3493">
        <v>7.7</v>
      </c>
    </row>
    <row r="3494" spans="1:2">
      <c r="A3494">
        <v>106</v>
      </c>
      <c r="B3494">
        <v>6.6</v>
      </c>
    </row>
    <row r="3495" spans="1:2">
      <c r="A3495">
        <v>90</v>
      </c>
      <c r="B3495">
        <v>5.3</v>
      </c>
    </row>
    <row r="3496" spans="1:2">
      <c r="A3496">
        <v>126</v>
      </c>
      <c r="B3496">
        <v>6.3</v>
      </c>
    </row>
    <row r="3497" spans="1:2">
      <c r="A3497">
        <v>150</v>
      </c>
      <c r="B3497">
        <v>7</v>
      </c>
    </row>
    <row r="3498" spans="1:2">
      <c r="A3498">
        <v>90</v>
      </c>
      <c r="B3498">
        <v>7</v>
      </c>
    </row>
    <row r="3499" spans="1:2">
      <c r="A3499">
        <v>91</v>
      </c>
      <c r="B3499">
        <v>6.6</v>
      </c>
    </row>
    <row r="3500" spans="1:2">
      <c r="A3500">
        <v>145</v>
      </c>
      <c r="B3500">
        <v>8.6</v>
      </c>
    </row>
    <row r="3501" spans="1:2">
      <c r="A3501">
        <v>95</v>
      </c>
      <c r="B3501">
        <v>6.4</v>
      </c>
    </row>
    <row r="3502" spans="1:2">
      <c r="A3502">
        <v>97</v>
      </c>
      <c r="B3502">
        <v>7.9</v>
      </c>
    </row>
    <row r="3503" spans="1:2">
      <c r="A3503">
        <v>90</v>
      </c>
      <c r="B3503">
        <v>5.4</v>
      </c>
    </row>
    <row r="3504" spans="1:2">
      <c r="A3504">
        <v>112</v>
      </c>
      <c r="B3504">
        <v>7.7</v>
      </c>
    </row>
    <row r="3505" spans="1:2">
      <c r="A3505">
        <v>122</v>
      </c>
      <c r="B3505">
        <v>7.2</v>
      </c>
    </row>
    <row r="3506" spans="1:2">
      <c r="A3506">
        <v>110</v>
      </c>
      <c r="B3506">
        <v>6.8</v>
      </c>
    </row>
    <row r="3507" spans="1:2">
      <c r="A3507">
        <v>87</v>
      </c>
      <c r="B3507">
        <v>6.2</v>
      </c>
    </row>
    <row r="3508" spans="1:2">
      <c r="A3508">
        <v>108</v>
      </c>
      <c r="B3508">
        <v>7.4</v>
      </c>
    </row>
    <row r="3509" spans="1:2">
      <c r="A3509">
        <v>121</v>
      </c>
      <c r="B3509">
        <v>4.5999999999999996</v>
      </c>
    </row>
    <row r="3510" spans="1:2">
      <c r="A3510">
        <v>97</v>
      </c>
      <c r="B3510">
        <v>6.4</v>
      </c>
    </row>
    <row r="3511" spans="1:2">
      <c r="A3511">
        <v>116</v>
      </c>
      <c r="B3511">
        <v>7</v>
      </c>
    </row>
    <row r="3512" spans="1:2">
      <c r="A3512">
        <v>94</v>
      </c>
      <c r="B3512">
        <v>7.7</v>
      </c>
    </row>
    <row r="3513" spans="1:2">
      <c r="A3513">
        <v>103</v>
      </c>
      <c r="B3513">
        <v>6.8</v>
      </c>
    </row>
    <row r="3514" spans="1:2">
      <c r="A3514">
        <v>112</v>
      </c>
      <c r="B3514">
        <v>7</v>
      </c>
    </row>
    <row r="3515" spans="1:2">
      <c r="A3515">
        <v>91</v>
      </c>
      <c r="B3515">
        <v>7</v>
      </c>
    </row>
    <row r="3516" spans="1:2">
      <c r="A3516">
        <v>98</v>
      </c>
      <c r="B3516">
        <v>6.3</v>
      </c>
    </row>
    <row r="3517" spans="1:2">
      <c r="A3517">
        <v>95</v>
      </c>
      <c r="B3517">
        <v>7.1</v>
      </c>
    </row>
    <row r="3518" spans="1:2">
      <c r="A3518">
        <v>88</v>
      </c>
      <c r="B3518">
        <v>5.6</v>
      </c>
    </row>
    <row r="3519" spans="1:2">
      <c r="A3519">
        <v>99</v>
      </c>
      <c r="B3519">
        <v>4.4000000000000004</v>
      </c>
    </row>
    <row r="3520" spans="1:2">
      <c r="A3520">
        <v>91</v>
      </c>
      <c r="B3520">
        <v>7.1</v>
      </c>
    </row>
    <row r="3521" spans="1:2">
      <c r="A3521">
        <v>97</v>
      </c>
      <c r="B3521">
        <v>6.1</v>
      </c>
    </row>
    <row r="3522" spans="1:2">
      <c r="A3522">
        <v>136</v>
      </c>
      <c r="B3522">
        <v>7.4</v>
      </c>
    </row>
    <row r="3523" spans="1:2">
      <c r="A3523">
        <v>118</v>
      </c>
      <c r="B3523">
        <v>7.5</v>
      </c>
    </row>
    <row r="3524" spans="1:2">
      <c r="A3524">
        <v>94</v>
      </c>
      <c r="B3524">
        <v>7.2</v>
      </c>
    </row>
    <row r="3525" spans="1:2">
      <c r="A3525">
        <v>89</v>
      </c>
      <c r="B3525">
        <v>7.6</v>
      </c>
    </row>
    <row r="3526" spans="1:2">
      <c r="A3526">
        <v>90</v>
      </c>
      <c r="B3526">
        <v>7.3</v>
      </c>
    </row>
    <row r="3527" spans="1:2">
      <c r="A3527">
        <v>95</v>
      </c>
      <c r="B3527">
        <v>6.2</v>
      </c>
    </row>
    <row r="3528" spans="1:2">
      <c r="A3528">
        <v>90</v>
      </c>
      <c r="B3528">
        <v>6.2</v>
      </c>
    </row>
    <row r="3529" spans="1:2">
      <c r="A3529">
        <v>95</v>
      </c>
      <c r="B3529">
        <v>4.5999999999999996</v>
      </c>
    </row>
    <row r="3530" spans="1:2">
      <c r="A3530">
        <v>94</v>
      </c>
      <c r="B3530">
        <v>6.2</v>
      </c>
    </row>
    <row r="3531" spans="1:2">
      <c r="A3531">
        <v>90</v>
      </c>
      <c r="B3531">
        <v>6.2</v>
      </c>
    </row>
    <row r="3532" spans="1:2">
      <c r="A3532">
        <v>103</v>
      </c>
      <c r="B3532">
        <v>3.3</v>
      </c>
    </row>
    <row r="3533" spans="1:2">
      <c r="A3533">
        <v>60</v>
      </c>
      <c r="B3533">
        <v>7.5</v>
      </c>
    </row>
    <row r="3534" spans="1:2">
      <c r="A3534">
        <v>91</v>
      </c>
      <c r="B3534">
        <v>4.2</v>
      </c>
    </row>
    <row r="3535" spans="1:2">
      <c r="A3535">
        <v>102</v>
      </c>
      <c r="B3535">
        <v>7.2</v>
      </c>
    </row>
    <row r="3536" spans="1:2">
      <c r="A3536">
        <v>92</v>
      </c>
      <c r="B3536">
        <v>6.2</v>
      </c>
    </row>
    <row r="3537" spans="1:2">
      <c r="A3537">
        <v>87</v>
      </c>
      <c r="B3537">
        <v>6.1</v>
      </c>
    </row>
    <row r="3538" spans="1:2">
      <c r="A3538">
        <v>80</v>
      </c>
      <c r="B3538">
        <v>4.2</v>
      </c>
    </row>
    <row r="3539" spans="1:2">
      <c r="A3539">
        <v>90</v>
      </c>
      <c r="B3539">
        <v>4.5</v>
      </c>
    </row>
    <row r="3540" spans="1:2">
      <c r="A3540">
        <v>105</v>
      </c>
      <c r="B3540">
        <v>7.5</v>
      </c>
    </row>
    <row r="3541" spans="1:2">
      <c r="A3541">
        <v>67</v>
      </c>
      <c r="B3541">
        <v>6.7</v>
      </c>
    </row>
    <row r="3542" spans="1:2">
      <c r="A3542">
        <v>95</v>
      </c>
      <c r="B3542">
        <v>5.0999999999999996</v>
      </c>
    </row>
    <row r="3543" spans="1:2">
      <c r="A3543">
        <v>87</v>
      </c>
      <c r="B3543">
        <v>5.5</v>
      </c>
    </row>
    <row r="3544" spans="1:2">
      <c r="A3544">
        <v>94</v>
      </c>
      <c r="B3544">
        <v>4.4000000000000004</v>
      </c>
    </row>
    <row r="3545" spans="1:2">
      <c r="A3545">
        <v>109</v>
      </c>
      <c r="B3545">
        <v>4.4000000000000004</v>
      </c>
    </row>
    <row r="3546" spans="1:2">
      <c r="A3546">
        <v>130</v>
      </c>
      <c r="B3546">
        <v>6.8</v>
      </c>
    </row>
    <row r="3547" spans="1:2">
      <c r="A3547">
        <v>88</v>
      </c>
      <c r="B3547">
        <v>8.6</v>
      </c>
    </row>
    <row r="3548" spans="1:2">
      <c r="A3548">
        <v>88</v>
      </c>
      <c r="B3548">
        <v>4.8</v>
      </c>
    </row>
    <row r="3549" spans="1:2">
      <c r="A3549">
        <v>97</v>
      </c>
      <c r="B3549">
        <v>3.4</v>
      </c>
    </row>
    <row r="3550" spans="1:2">
      <c r="A3550">
        <v>113</v>
      </c>
      <c r="B3550">
        <v>7.4</v>
      </c>
    </row>
    <row r="3551" spans="1:2">
      <c r="A3551">
        <v>99</v>
      </c>
      <c r="B3551">
        <v>7.3</v>
      </c>
    </row>
    <row r="3552" spans="1:2">
      <c r="A3552">
        <v>148</v>
      </c>
      <c r="B3552">
        <v>8</v>
      </c>
    </row>
    <row r="3553" spans="1:2">
      <c r="A3553">
        <v>107</v>
      </c>
      <c r="B3553">
        <v>6.5</v>
      </c>
    </row>
    <row r="3554" spans="1:2">
      <c r="A3554">
        <v>93</v>
      </c>
      <c r="B3554">
        <v>5.9</v>
      </c>
    </row>
    <row r="3555" spans="1:2">
      <c r="A3555">
        <v>94</v>
      </c>
      <c r="B3555">
        <v>6.8</v>
      </c>
    </row>
    <row r="3556" spans="1:2">
      <c r="A3556">
        <v>121</v>
      </c>
      <c r="B3556">
        <v>7.4</v>
      </c>
    </row>
    <row r="3557" spans="1:2">
      <c r="A3557">
        <v>118</v>
      </c>
      <c r="B3557">
        <v>6.7</v>
      </c>
    </row>
    <row r="3558" spans="1:2">
      <c r="A3558">
        <v>98</v>
      </c>
      <c r="B3558">
        <v>6.8</v>
      </c>
    </row>
    <row r="3559" spans="1:2">
      <c r="A3559">
        <v>82</v>
      </c>
      <c r="B3559">
        <v>5.4</v>
      </c>
    </row>
    <row r="3560" spans="1:2">
      <c r="A3560">
        <v>101</v>
      </c>
      <c r="B3560">
        <v>5.5</v>
      </c>
    </row>
    <row r="3561" spans="1:2">
      <c r="A3561">
        <v>106</v>
      </c>
      <c r="B3561">
        <v>7.4</v>
      </c>
    </row>
    <row r="3562" spans="1:2">
      <c r="A3562">
        <v>90</v>
      </c>
      <c r="B3562">
        <v>5.7</v>
      </c>
    </row>
    <row r="3563" spans="1:2">
      <c r="A3563">
        <v>79</v>
      </c>
      <c r="B3563">
        <v>5.4</v>
      </c>
    </row>
    <row r="3564" spans="1:2">
      <c r="A3564">
        <v>87</v>
      </c>
      <c r="B3564">
        <v>3.2</v>
      </c>
    </row>
    <row r="3565" spans="1:2">
      <c r="A3565">
        <v>105</v>
      </c>
      <c r="B3565">
        <v>7.8</v>
      </c>
    </row>
    <row r="3566" spans="1:2">
      <c r="A3566">
        <v>89</v>
      </c>
      <c r="B3566">
        <v>5.3</v>
      </c>
    </row>
    <row r="3567" spans="1:2">
      <c r="A3567">
        <v>100</v>
      </c>
      <c r="B3567">
        <v>7.2</v>
      </c>
    </row>
    <row r="3568" spans="1:2">
      <c r="A3568">
        <v>92</v>
      </c>
      <c r="B3568">
        <v>6.2</v>
      </c>
    </row>
    <row r="3569" spans="1:2">
      <c r="A3569">
        <v>97</v>
      </c>
      <c r="B3569">
        <v>5.9</v>
      </c>
    </row>
    <row r="3570" spans="1:2">
      <c r="A3570">
        <v>100</v>
      </c>
      <c r="B3570">
        <v>7.3</v>
      </c>
    </row>
    <row r="3571" spans="1:2">
      <c r="A3571">
        <v>96</v>
      </c>
      <c r="B3571">
        <v>6.7</v>
      </c>
    </row>
    <row r="3572" spans="1:2">
      <c r="A3572">
        <v>104</v>
      </c>
      <c r="B3572">
        <v>5.7</v>
      </c>
    </row>
    <row r="3573" spans="1:2">
      <c r="A3573">
        <v>117</v>
      </c>
      <c r="B3573">
        <v>7.1</v>
      </c>
    </row>
    <row r="3574" spans="1:2">
      <c r="A3574">
        <v>90</v>
      </c>
      <c r="B3574">
        <v>7.2</v>
      </c>
    </row>
    <row r="3575" spans="1:2">
      <c r="A3575">
        <v>115</v>
      </c>
      <c r="B3575">
        <v>7.4</v>
      </c>
    </row>
    <row r="3576" spans="1:2">
      <c r="A3576">
        <v>108</v>
      </c>
      <c r="B3576">
        <v>7.7</v>
      </c>
    </row>
    <row r="3577" spans="1:2">
      <c r="A3577">
        <v>109</v>
      </c>
      <c r="B3577">
        <v>7.4</v>
      </c>
    </row>
    <row r="3578" spans="1:2">
      <c r="A3578">
        <v>102</v>
      </c>
      <c r="B3578">
        <v>8.4</v>
      </c>
    </row>
    <row r="3579" spans="1:2">
      <c r="A3579">
        <v>100</v>
      </c>
      <c r="B3579">
        <v>7.1</v>
      </c>
    </row>
    <row r="3580" spans="1:2">
      <c r="A3580">
        <v>115</v>
      </c>
      <c r="B3580">
        <v>7.2</v>
      </c>
    </row>
    <row r="3581" spans="1:2">
      <c r="A3581">
        <v>122</v>
      </c>
      <c r="B3581">
        <v>7.5</v>
      </c>
    </row>
    <row r="3582" spans="1:2">
      <c r="A3582">
        <v>98</v>
      </c>
      <c r="B3582">
        <v>5.4</v>
      </c>
    </row>
    <row r="3583" spans="1:2">
      <c r="A3583">
        <v>133</v>
      </c>
      <c r="B3583">
        <v>8.1</v>
      </c>
    </row>
    <row r="3584" spans="1:2">
      <c r="A3584">
        <v>105</v>
      </c>
      <c r="B3584">
        <v>6</v>
      </c>
    </row>
    <row r="3585" spans="1:2">
      <c r="A3585">
        <v>122</v>
      </c>
      <c r="B3585">
        <v>7.8</v>
      </c>
    </row>
    <row r="3586" spans="1:2">
      <c r="A3586">
        <v>106</v>
      </c>
      <c r="B3586">
        <v>6.8</v>
      </c>
    </row>
    <row r="3587" spans="1:2">
      <c r="A3587">
        <v>98</v>
      </c>
      <c r="B3587">
        <v>6.5</v>
      </c>
    </row>
    <row r="3588" spans="1:2">
      <c r="A3588">
        <v>112</v>
      </c>
      <c r="B3588">
        <v>7.7</v>
      </c>
    </row>
    <row r="3589" spans="1:2">
      <c r="A3589">
        <v>120</v>
      </c>
      <c r="B3589">
        <v>6.4</v>
      </c>
    </row>
    <row r="3590" spans="1:2">
      <c r="A3590">
        <v>99</v>
      </c>
      <c r="B3590">
        <v>6.5</v>
      </c>
    </row>
    <row r="3591" spans="1:2">
      <c r="A3591">
        <v>110</v>
      </c>
      <c r="B3591">
        <v>7.3</v>
      </c>
    </row>
    <row r="3592" spans="1:2">
      <c r="A3592">
        <v>102</v>
      </c>
      <c r="B3592">
        <v>6.6</v>
      </c>
    </row>
    <row r="3593" spans="1:2">
      <c r="A3593">
        <v>109</v>
      </c>
      <c r="B3593">
        <v>7.9</v>
      </c>
    </row>
    <row r="3594" spans="1:2">
      <c r="A3594">
        <v>104</v>
      </c>
      <c r="B3594">
        <v>5.9</v>
      </c>
    </row>
    <row r="3595" spans="1:2">
      <c r="A3595">
        <v>134</v>
      </c>
      <c r="B3595">
        <v>4.7</v>
      </c>
    </row>
    <row r="3596" spans="1:2">
      <c r="A3596">
        <v>133</v>
      </c>
      <c r="B3596">
        <v>8.6999999999999993</v>
      </c>
    </row>
    <row r="3597" spans="1:2">
      <c r="A3597">
        <v>85</v>
      </c>
      <c r="B3597">
        <v>5.9</v>
      </c>
    </row>
    <row r="3598" spans="1:2">
      <c r="A3598">
        <v>87</v>
      </c>
      <c r="B3598">
        <v>6.7</v>
      </c>
    </row>
    <row r="3599" spans="1:2">
      <c r="A3599">
        <v>130</v>
      </c>
      <c r="B3599">
        <v>8.5</v>
      </c>
    </row>
    <row r="3600" spans="1:2">
      <c r="A3600">
        <v>103</v>
      </c>
      <c r="B3600">
        <v>5.8</v>
      </c>
    </row>
    <row r="3601" spans="1:2">
      <c r="A3601">
        <v>112</v>
      </c>
      <c r="B3601">
        <v>6.1</v>
      </c>
    </row>
    <row r="3602" spans="1:2">
      <c r="A3602">
        <v>89</v>
      </c>
      <c r="B3602">
        <v>7.3</v>
      </c>
    </row>
    <row r="3603" spans="1:2">
      <c r="A3603">
        <v>124</v>
      </c>
      <c r="B3603">
        <v>6.7</v>
      </c>
    </row>
    <row r="3604" spans="1:2">
      <c r="A3604">
        <v>101</v>
      </c>
      <c r="B3604">
        <v>7.6</v>
      </c>
    </row>
    <row r="3605" spans="1:2">
      <c r="A3605">
        <v>133</v>
      </c>
      <c r="B3605">
        <v>7.2</v>
      </c>
    </row>
    <row r="3606" spans="1:2">
      <c r="A3606">
        <v>112</v>
      </c>
      <c r="B3606">
        <v>6.2</v>
      </c>
    </row>
    <row r="3607" spans="1:2">
      <c r="A3607">
        <v>98</v>
      </c>
      <c r="B3607">
        <v>5.2</v>
      </c>
    </row>
    <row r="3608" spans="1:2">
      <c r="A3608">
        <v>60</v>
      </c>
      <c r="B3608">
        <v>8.1</v>
      </c>
    </row>
    <row r="3609" spans="1:2">
      <c r="A3609">
        <v>93</v>
      </c>
      <c r="B3609">
        <v>7.1</v>
      </c>
    </row>
    <row r="3610" spans="1:2">
      <c r="A3610">
        <v>104</v>
      </c>
      <c r="B3610">
        <v>6.5</v>
      </c>
    </row>
    <row r="3611" spans="1:2">
      <c r="A3611">
        <v>112</v>
      </c>
      <c r="B3611">
        <v>7.3</v>
      </c>
    </row>
    <row r="3612" spans="1:2">
      <c r="A3612">
        <v>94</v>
      </c>
      <c r="B3612">
        <v>6.2</v>
      </c>
    </row>
    <row r="3613" spans="1:2">
      <c r="A3613">
        <v>90</v>
      </c>
      <c r="B3613">
        <v>5</v>
      </c>
    </row>
    <row r="3614" spans="1:2">
      <c r="A3614">
        <v>96</v>
      </c>
      <c r="B3614">
        <v>8</v>
      </c>
    </row>
    <row r="3615" spans="1:2">
      <c r="A3615">
        <v>101</v>
      </c>
      <c r="B3615">
        <v>7.8</v>
      </c>
    </row>
    <row r="3616" spans="1:2">
      <c r="A3616">
        <v>93</v>
      </c>
      <c r="B3616">
        <v>8.1</v>
      </c>
    </row>
    <row r="3617" spans="1:2">
      <c r="A3617">
        <v>152</v>
      </c>
      <c r="B3617">
        <v>6.7</v>
      </c>
    </row>
    <row r="3618" spans="1:2">
      <c r="A3618">
        <v>112</v>
      </c>
      <c r="B3618">
        <v>7.1</v>
      </c>
    </row>
    <row r="3619" spans="1:2">
      <c r="A3619">
        <v>95</v>
      </c>
      <c r="B3619">
        <v>5.6</v>
      </c>
    </row>
    <row r="3620" spans="1:2">
      <c r="A3620">
        <v>111</v>
      </c>
      <c r="B3620">
        <v>7.6</v>
      </c>
    </row>
    <row r="3621" spans="1:2">
      <c r="A3621">
        <v>86</v>
      </c>
      <c r="B3621">
        <v>4.3</v>
      </c>
    </row>
    <row r="3622" spans="1:2">
      <c r="A3622">
        <v>105</v>
      </c>
      <c r="B3622">
        <v>7.3</v>
      </c>
    </row>
    <row r="3623" spans="1:2">
      <c r="A3623">
        <v>91</v>
      </c>
      <c r="B3623">
        <v>4.5999999999999996</v>
      </c>
    </row>
    <row r="3624" spans="1:2">
      <c r="A3624">
        <v>105</v>
      </c>
      <c r="B3624">
        <v>6.8</v>
      </c>
    </row>
    <row r="3625" spans="1:2">
      <c r="A3625">
        <v>106</v>
      </c>
      <c r="B3625">
        <v>7.1</v>
      </c>
    </row>
    <row r="3626" spans="1:2">
      <c r="A3626">
        <v>93</v>
      </c>
      <c r="B3626">
        <v>7.3</v>
      </c>
    </row>
    <row r="3627" spans="1:2">
      <c r="A3627">
        <v>109</v>
      </c>
      <c r="B3627">
        <v>5.4</v>
      </c>
    </row>
    <row r="3628" spans="1:2">
      <c r="A3628">
        <v>93</v>
      </c>
      <c r="B3628">
        <v>4</v>
      </c>
    </row>
    <row r="3629" spans="1:2">
      <c r="A3629">
        <v>96</v>
      </c>
      <c r="B3629">
        <v>6.7</v>
      </c>
    </row>
    <row r="3630" spans="1:2">
      <c r="A3630">
        <v>93</v>
      </c>
      <c r="B3630">
        <v>4.5999999999999996</v>
      </c>
    </row>
    <row r="3631" spans="1:2">
      <c r="A3631">
        <v>82</v>
      </c>
      <c r="B3631">
        <v>4</v>
      </c>
    </row>
    <row r="3632" spans="1:2">
      <c r="A3632">
        <v>101</v>
      </c>
      <c r="B3632">
        <v>7</v>
      </c>
    </row>
    <row r="3633" spans="1:2">
      <c r="A3633">
        <v>120</v>
      </c>
      <c r="B3633">
        <v>7.4</v>
      </c>
    </row>
    <row r="3634" spans="1:2">
      <c r="A3634">
        <v>81</v>
      </c>
      <c r="B3634">
        <v>5.9</v>
      </c>
    </row>
    <row r="3635" spans="1:2">
      <c r="A3635">
        <v>82</v>
      </c>
      <c r="B3635">
        <v>4.5999999999999996</v>
      </c>
    </row>
    <row r="3636" spans="1:2">
      <c r="A3636">
        <v>105</v>
      </c>
      <c r="B3636">
        <v>7.5</v>
      </c>
    </row>
    <row r="3637" spans="1:2">
      <c r="A3637">
        <v>86</v>
      </c>
      <c r="B3637">
        <v>4.7</v>
      </c>
    </row>
    <row r="3638" spans="1:2">
      <c r="A3638">
        <v>110</v>
      </c>
      <c r="B3638">
        <v>6.7</v>
      </c>
    </row>
    <row r="3639" spans="1:2">
      <c r="A3639">
        <v>127</v>
      </c>
      <c r="B3639">
        <v>6.3</v>
      </c>
    </row>
    <row r="3640" spans="1:2">
      <c r="A3640">
        <v>90</v>
      </c>
      <c r="B3640">
        <v>6</v>
      </c>
    </row>
    <row r="3641" spans="1:2">
      <c r="A3641">
        <v>110</v>
      </c>
      <c r="B3641">
        <v>6.7</v>
      </c>
    </row>
    <row r="3642" spans="1:2">
      <c r="A3642">
        <v>104</v>
      </c>
      <c r="B3642">
        <v>7.1</v>
      </c>
    </row>
    <row r="3643" spans="1:2">
      <c r="A3643">
        <v>96</v>
      </c>
      <c r="B3643">
        <v>2.7</v>
      </c>
    </row>
    <row r="3644" spans="1:2">
      <c r="A3644">
        <v>110</v>
      </c>
      <c r="B3644">
        <v>7.3</v>
      </c>
    </row>
    <row r="3645" spans="1:2">
      <c r="A3645">
        <v>84</v>
      </c>
      <c r="B3645">
        <v>7.6</v>
      </c>
    </row>
    <row r="3646" spans="1:2">
      <c r="A3646">
        <v>94</v>
      </c>
      <c r="B3646">
        <v>5.8</v>
      </c>
    </row>
    <row r="3647" spans="1:2">
      <c r="A3647">
        <v>93</v>
      </c>
      <c r="B3647">
        <v>6.5</v>
      </c>
    </row>
    <row r="3648" spans="1:2">
      <c r="A3648">
        <v>96</v>
      </c>
      <c r="B3648">
        <v>6.6</v>
      </c>
    </row>
    <row r="3649" spans="1:2">
      <c r="A3649">
        <v>88</v>
      </c>
      <c r="B3649">
        <v>6.2</v>
      </c>
    </row>
    <row r="3650" spans="1:2">
      <c r="A3650">
        <v>101</v>
      </c>
      <c r="B3650">
        <v>6.9</v>
      </c>
    </row>
    <row r="3651" spans="1:2">
      <c r="A3651">
        <v>102</v>
      </c>
      <c r="B3651">
        <v>8.5</v>
      </c>
    </row>
    <row r="3652" spans="1:2">
      <c r="A3652">
        <v>87</v>
      </c>
      <c r="B3652">
        <v>4.8</v>
      </c>
    </row>
    <row r="3653" spans="1:2">
      <c r="A3653">
        <v>83</v>
      </c>
      <c r="B3653">
        <v>6.6</v>
      </c>
    </row>
    <row r="3654" spans="1:2">
      <c r="A3654">
        <v>103</v>
      </c>
      <c r="B3654">
        <v>5.7</v>
      </c>
    </row>
    <row r="3655" spans="1:2">
      <c r="A3655">
        <v>99</v>
      </c>
      <c r="B3655">
        <v>7</v>
      </c>
    </row>
    <row r="3656" spans="1:2">
      <c r="A3656">
        <v>106</v>
      </c>
      <c r="B3656">
        <v>5.4</v>
      </c>
    </row>
    <row r="3657" spans="1:2">
      <c r="A3657">
        <v>115</v>
      </c>
      <c r="B3657">
        <v>7.1</v>
      </c>
    </row>
    <row r="3658" spans="1:2">
      <c r="A3658">
        <v>117</v>
      </c>
      <c r="B3658">
        <v>6.9</v>
      </c>
    </row>
    <row r="3659" spans="1:2">
      <c r="A3659">
        <v>99</v>
      </c>
      <c r="B3659">
        <v>6.6</v>
      </c>
    </row>
    <row r="3660" spans="1:2">
      <c r="A3660">
        <v>102</v>
      </c>
      <c r="B3660">
        <v>5.9</v>
      </c>
    </row>
    <row r="3661" spans="1:2">
      <c r="A3661">
        <v>85</v>
      </c>
      <c r="B3661">
        <v>6.3</v>
      </c>
    </row>
    <row r="3662" spans="1:2">
      <c r="A3662">
        <v>86</v>
      </c>
      <c r="B3662">
        <v>6.3</v>
      </c>
    </row>
    <row r="3663" spans="1:2">
      <c r="A3663">
        <v>120</v>
      </c>
      <c r="B3663">
        <v>7.7</v>
      </c>
    </row>
    <row r="3664" spans="1:2">
      <c r="A3664">
        <v>106</v>
      </c>
      <c r="B3664">
        <v>7</v>
      </c>
    </row>
    <row r="3665" spans="1:2">
      <c r="A3665">
        <v>103</v>
      </c>
      <c r="B3665">
        <v>6.3</v>
      </c>
    </row>
    <row r="3666" spans="1:2">
      <c r="A3666">
        <v>93</v>
      </c>
      <c r="B3666">
        <v>5.9</v>
      </c>
    </row>
    <row r="3667" spans="1:2">
      <c r="A3667">
        <v>112</v>
      </c>
      <c r="B3667">
        <v>6.2</v>
      </c>
    </row>
    <row r="3668" spans="1:2">
      <c r="A3668">
        <v>100</v>
      </c>
      <c r="B3668">
        <v>5</v>
      </c>
    </row>
    <row r="3669" spans="1:2">
      <c r="A3669">
        <v>113</v>
      </c>
      <c r="B3669">
        <v>7.7</v>
      </c>
    </row>
    <row r="3670" spans="1:2">
      <c r="A3670">
        <v>98</v>
      </c>
      <c r="B3670">
        <v>6.5</v>
      </c>
    </row>
    <row r="3671" spans="1:2">
      <c r="A3671">
        <v>92</v>
      </c>
      <c r="B3671">
        <v>5.8</v>
      </c>
    </row>
    <row r="3672" spans="1:2">
      <c r="A3672">
        <v>106</v>
      </c>
      <c r="B3672">
        <v>6.1</v>
      </c>
    </row>
    <row r="3673" spans="1:2">
      <c r="A3673">
        <v>119</v>
      </c>
      <c r="B3673">
        <v>6</v>
      </c>
    </row>
    <row r="3674" spans="1:2">
      <c r="A3674">
        <v>99</v>
      </c>
      <c r="B3674">
        <v>6.3</v>
      </c>
    </row>
    <row r="3675" spans="1:2">
      <c r="A3675">
        <v>90</v>
      </c>
      <c r="B3675">
        <v>6.3</v>
      </c>
    </row>
    <row r="3676" spans="1:2">
      <c r="A3676">
        <v>120</v>
      </c>
      <c r="B3676">
        <v>7.5</v>
      </c>
    </row>
    <row r="3677" spans="1:2">
      <c r="A3677">
        <v>93</v>
      </c>
      <c r="B3677">
        <v>5.2</v>
      </c>
    </row>
    <row r="3678" spans="1:2">
      <c r="A3678">
        <v>96</v>
      </c>
      <c r="B3678">
        <v>7.8</v>
      </c>
    </row>
    <row r="3679" spans="1:2">
      <c r="A3679">
        <v>103</v>
      </c>
      <c r="B3679">
        <v>6.6</v>
      </c>
    </row>
    <row r="3680" spans="1:2">
      <c r="A3680">
        <v>93</v>
      </c>
      <c r="B3680">
        <v>4.7</v>
      </c>
    </row>
    <row r="3681" spans="1:2">
      <c r="A3681">
        <v>84</v>
      </c>
      <c r="B3681">
        <v>6.7</v>
      </c>
    </row>
    <row r="3682" spans="1:2">
      <c r="A3682">
        <v>81</v>
      </c>
      <c r="B3682">
        <v>4.2</v>
      </c>
    </row>
    <row r="3683" spans="1:2">
      <c r="A3683">
        <v>84</v>
      </c>
      <c r="B3683">
        <v>6.3</v>
      </c>
    </row>
    <row r="3684" spans="1:2">
      <c r="A3684">
        <v>94</v>
      </c>
      <c r="B3684">
        <v>4.7</v>
      </c>
    </row>
    <row r="3685" spans="1:2">
      <c r="A3685">
        <v>141</v>
      </c>
      <c r="B3685">
        <v>6</v>
      </c>
    </row>
    <row r="3686" spans="1:2">
      <c r="A3686">
        <v>120</v>
      </c>
      <c r="B3686">
        <v>7.9</v>
      </c>
    </row>
    <row r="3687" spans="1:2">
      <c r="A3687">
        <v>121</v>
      </c>
      <c r="B3687">
        <v>8.1</v>
      </c>
    </row>
    <row r="3688" spans="1:2">
      <c r="A3688">
        <v>104</v>
      </c>
      <c r="B3688">
        <v>6</v>
      </c>
    </row>
    <row r="3689" spans="1:2">
      <c r="A3689">
        <v>152</v>
      </c>
      <c r="B3689">
        <v>6.8</v>
      </c>
    </row>
    <row r="3690" spans="1:2">
      <c r="A3690">
        <v>92</v>
      </c>
      <c r="B3690">
        <v>7.3</v>
      </c>
    </row>
    <row r="3691" spans="1:2">
      <c r="A3691">
        <v>107</v>
      </c>
      <c r="B3691">
        <v>7</v>
      </c>
    </row>
    <row r="3692" spans="1:2">
      <c r="A3692">
        <v>97</v>
      </c>
      <c r="B3692">
        <v>7.3</v>
      </c>
    </row>
    <row r="3693" spans="1:2">
      <c r="A3693">
        <v>115</v>
      </c>
      <c r="B3693">
        <v>7.5</v>
      </c>
    </row>
    <row r="3694" spans="1:2">
      <c r="A3694">
        <v>95</v>
      </c>
      <c r="B3694">
        <v>6.8</v>
      </c>
    </row>
    <row r="3695" spans="1:2">
      <c r="A3695">
        <v>102</v>
      </c>
      <c r="B3695">
        <v>7.1</v>
      </c>
    </row>
    <row r="3696" spans="1:2">
      <c r="A3696">
        <v>99</v>
      </c>
      <c r="B3696">
        <v>6.9</v>
      </c>
    </row>
    <row r="3697" spans="1:2">
      <c r="A3697">
        <v>109</v>
      </c>
      <c r="B3697">
        <v>6.9</v>
      </c>
    </row>
    <row r="3698" spans="1:2">
      <c r="A3698">
        <v>113</v>
      </c>
      <c r="B3698">
        <v>7.9</v>
      </c>
    </row>
    <row r="3699" spans="1:2">
      <c r="A3699">
        <v>91</v>
      </c>
      <c r="B3699">
        <v>7.2</v>
      </c>
    </row>
    <row r="3700" spans="1:2">
      <c r="A3700">
        <v>88</v>
      </c>
      <c r="B3700">
        <v>7.8</v>
      </c>
    </row>
    <row r="3701" spans="1:2">
      <c r="A3701">
        <v>88</v>
      </c>
      <c r="B3701">
        <v>3.5</v>
      </c>
    </row>
    <row r="3702" spans="1:2">
      <c r="A3702">
        <v>97</v>
      </c>
      <c r="B3702">
        <v>7.3</v>
      </c>
    </row>
    <row r="3703" spans="1:2">
      <c r="A3703">
        <v>97</v>
      </c>
      <c r="B3703">
        <v>7.5</v>
      </c>
    </row>
    <row r="3704" spans="1:2">
      <c r="A3704">
        <v>85</v>
      </c>
      <c r="B3704">
        <v>6</v>
      </c>
    </row>
    <row r="3705" spans="1:2">
      <c r="A3705">
        <v>121</v>
      </c>
      <c r="B3705">
        <v>7.3</v>
      </c>
    </row>
    <row r="3706" spans="1:2">
      <c r="A3706">
        <v>134</v>
      </c>
      <c r="B3706">
        <v>8</v>
      </c>
    </row>
    <row r="3707" spans="1:2">
      <c r="A3707">
        <v>149</v>
      </c>
      <c r="B3707">
        <v>7.6</v>
      </c>
    </row>
    <row r="3708" spans="1:2">
      <c r="A3708">
        <v>121</v>
      </c>
      <c r="B3708">
        <v>7</v>
      </c>
    </row>
    <row r="3709" spans="1:2">
      <c r="A3709">
        <v>116</v>
      </c>
      <c r="B3709">
        <v>7.5</v>
      </c>
    </row>
    <row r="3710" spans="1:2">
      <c r="A3710">
        <v>92</v>
      </c>
      <c r="B3710">
        <v>6.8</v>
      </c>
    </row>
    <row r="3711" spans="1:2">
      <c r="A3711">
        <v>93</v>
      </c>
      <c r="B3711">
        <v>3.9</v>
      </c>
    </row>
    <row r="3712" spans="1:2">
      <c r="A3712">
        <v>96</v>
      </c>
      <c r="B3712">
        <v>6.1</v>
      </c>
    </row>
    <row r="3713" spans="1:2">
      <c r="A3713">
        <v>105</v>
      </c>
      <c r="B3713">
        <v>7.5</v>
      </c>
    </row>
    <row r="3714" spans="1:2">
      <c r="A3714">
        <v>129</v>
      </c>
      <c r="B3714">
        <v>8.1999999999999993</v>
      </c>
    </row>
    <row r="3715" spans="1:2">
      <c r="A3715">
        <v>94</v>
      </c>
      <c r="B3715">
        <v>4.8</v>
      </c>
    </row>
    <row r="3716" spans="1:2">
      <c r="A3716">
        <v>81</v>
      </c>
      <c r="B3716">
        <v>5.2</v>
      </c>
    </row>
    <row r="3717" spans="1:2">
      <c r="A3717">
        <v>97</v>
      </c>
      <c r="B3717">
        <v>3.3</v>
      </c>
    </row>
    <row r="3718" spans="1:2">
      <c r="A3718">
        <v>106</v>
      </c>
      <c r="B3718">
        <v>6.8</v>
      </c>
    </row>
    <row r="3719" spans="1:2">
      <c r="A3719">
        <v>103</v>
      </c>
      <c r="B3719">
        <v>7</v>
      </c>
    </row>
    <row r="3720" spans="1:2">
      <c r="A3720">
        <v>101</v>
      </c>
      <c r="B3720">
        <v>6.5</v>
      </c>
    </row>
    <row r="3721" spans="1:2">
      <c r="A3721">
        <v>98</v>
      </c>
      <c r="B3721">
        <v>6.4</v>
      </c>
    </row>
    <row r="3722" spans="1:2">
      <c r="A3722">
        <v>91</v>
      </c>
      <c r="B3722">
        <v>5.3</v>
      </c>
    </row>
    <row r="3723" spans="1:2">
      <c r="A3723">
        <v>105</v>
      </c>
      <c r="B3723">
        <v>4.7</v>
      </c>
    </row>
    <row r="3724" spans="1:2">
      <c r="A3724">
        <v>98</v>
      </c>
      <c r="B3724">
        <v>6.1</v>
      </c>
    </row>
    <row r="3725" spans="1:2">
      <c r="A3725">
        <v>104</v>
      </c>
      <c r="B3725">
        <v>5.5</v>
      </c>
    </row>
    <row r="3726" spans="1:2">
      <c r="A3726">
        <v>96</v>
      </c>
      <c r="B3726">
        <v>4.8</v>
      </c>
    </row>
    <row r="3727" spans="1:2">
      <c r="A3727">
        <v>148</v>
      </c>
      <c r="B3727">
        <v>8.4</v>
      </c>
    </row>
    <row r="3728" spans="1:2">
      <c r="A3728">
        <v>100</v>
      </c>
      <c r="B3728">
        <v>7</v>
      </c>
    </row>
    <row r="3729" spans="1:2">
      <c r="A3729">
        <v>86</v>
      </c>
      <c r="B3729">
        <v>3.3</v>
      </c>
    </row>
    <row r="3730" spans="1:2">
      <c r="A3730">
        <v>92</v>
      </c>
      <c r="B3730">
        <v>5.4</v>
      </c>
    </row>
    <row r="3731" spans="1:2">
      <c r="A3731">
        <v>88</v>
      </c>
      <c r="B3731">
        <v>4.8</v>
      </c>
    </row>
    <row r="3732" spans="1:2">
      <c r="A3732">
        <v>90</v>
      </c>
      <c r="B3732">
        <v>3.1</v>
      </c>
    </row>
    <row r="3733" spans="1:2">
      <c r="A3733">
        <v>94</v>
      </c>
      <c r="B3733">
        <v>6.7</v>
      </c>
    </row>
    <row r="3734" spans="1:2">
      <c r="A3734">
        <v>80</v>
      </c>
      <c r="B3734">
        <v>7.6</v>
      </c>
    </row>
    <row r="3735" spans="1:2">
      <c r="A3735">
        <v>107</v>
      </c>
      <c r="B3735">
        <v>7.1</v>
      </c>
    </row>
    <row r="3736" spans="1:2">
      <c r="A3736">
        <v>99</v>
      </c>
      <c r="B3736">
        <v>6.1</v>
      </c>
    </row>
    <row r="3737" spans="1:2">
      <c r="A3737">
        <v>92</v>
      </c>
      <c r="B3737">
        <v>6.5</v>
      </c>
    </row>
    <row r="3738" spans="1:2">
      <c r="A3738">
        <v>107</v>
      </c>
      <c r="B3738">
        <v>8.5</v>
      </c>
    </row>
    <row r="3739" spans="1:2">
      <c r="A3739">
        <v>135</v>
      </c>
      <c r="B3739">
        <v>8.6999999999999993</v>
      </c>
    </row>
    <row r="3740" spans="1:2">
      <c r="A3740">
        <v>99</v>
      </c>
      <c r="B3740">
        <v>7.1</v>
      </c>
    </row>
    <row r="3741" spans="1:2">
      <c r="A3741">
        <v>102</v>
      </c>
      <c r="B3741">
        <v>6.6</v>
      </c>
    </row>
    <row r="3742" spans="1:2">
      <c r="A3742">
        <v>93</v>
      </c>
      <c r="B3742">
        <v>6.7</v>
      </c>
    </row>
    <row r="3743" spans="1:2">
      <c r="A3743">
        <v>115</v>
      </c>
      <c r="B3743">
        <v>8.3000000000000007</v>
      </c>
    </row>
    <row r="3744" spans="1:2">
      <c r="A3744">
        <v>94</v>
      </c>
      <c r="B3744">
        <v>8.1</v>
      </c>
    </row>
    <row r="3745" spans="1:2">
      <c r="A3745">
        <v>91</v>
      </c>
      <c r="B3745">
        <v>7.4</v>
      </c>
    </row>
    <row r="3746" spans="1:2">
      <c r="A3746">
        <v>98</v>
      </c>
      <c r="B3746">
        <v>6.6</v>
      </c>
    </row>
    <row r="3747" spans="1:2">
      <c r="A3747">
        <v>97</v>
      </c>
      <c r="B3747">
        <v>4.5</v>
      </c>
    </row>
    <row r="3748" spans="1:2">
      <c r="A3748">
        <v>92</v>
      </c>
      <c r="B3748">
        <v>6.4</v>
      </c>
    </row>
    <row r="3749" spans="1:2">
      <c r="A3749">
        <v>128</v>
      </c>
      <c r="B3749">
        <v>7.5</v>
      </c>
    </row>
    <row r="3750" spans="1:2">
      <c r="A3750">
        <v>136</v>
      </c>
      <c r="B3750">
        <v>8</v>
      </c>
    </row>
    <row r="3751" spans="1:2">
      <c r="A3751">
        <v>113</v>
      </c>
      <c r="B3751">
        <v>8.1</v>
      </c>
    </row>
    <row r="3752" spans="1:2">
      <c r="A3752">
        <v>99</v>
      </c>
      <c r="B3752">
        <v>7.2</v>
      </c>
    </row>
    <row r="3753" spans="1:2">
      <c r="A3753">
        <v>101</v>
      </c>
      <c r="B3753">
        <v>7.5</v>
      </c>
    </row>
    <row r="3754" spans="1:2">
      <c r="A3754">
        <v>105</v>
      </c>
      <c r="B3754">
        <v>7.2</v>
      </c>
    </row>
    <row r="3755" spans="1:2">
      <c r="A3755">
        <v>95</v>
      </c>
      <c r="B3755">
        <v>6.4</v>
      </c>
    </row>
    <row r="3756" spans="1:2">
      <c r="A3756">
        <v>109</v>
      </c>
      <c r="B3756">
        <v>7.6</v>
      </c>
    </row>
    <row r="3757" spans="1:2">
      <c r="A3757">
        <v>110</v>
      </c>
      <c r="B3757">
        <v>7.8</v>
      </c>
    </row>
    <row r="3758" spans="1:2">
      <c r="A3758">
        <v>108</v>
      </c>
      <c r="B3758">
        <v>5.7</v>
      </c>
    </row>
    <row r="3759" spans="1:2">
      <c r="A3759">
        <v>118</v>
      </c>
      <c r="B3759">
        <v>8.6</v>
      </c>
    </row>
    <row r="3760" spans="1:2">
      <c r="A3760">
        <v>94</v>
      </c>
      <c r="B3760">
        <v>8.1999999999999993</v>
      </c>
    </row>
    <row r="3761" spans="1:2">
      <c r="A3761">
        <v>115</v>
      </c>
      <c r="B3761">
        <v>6.6</v>
      </c>
    </row>
    <row r="3762" spans="1:2">
      <c r="A3762">
        <v>98</v>
      </c>
      <c r="B3762">
        <v>5.7</v>
      </c>
    </row>
    <row r="3763" spans="1:2">
      <c r="A3763">
        <v>91</v>
      </c>
      <c r="B3763">
        <v>7.4</v>
      </c>
    </row>
    <row r="3764" spans="1:2">
      <c r="A3764">
        <v>120</v>
      </c>
      <c r="B3764">
        <v>8</v>
      </c>
    </row>
    <row r="3765" spans="1:2">
      <c r="A3765">
        <v>109</v>
      </c>
      <c r="B3765">
        <v>7.3</v>
      </c>
    </row>
    <row r="3766" spans="1:2">
      <c r="A3766">
        <v>87</v>
      </c>
      <c r="B3766">
        <v>5.4</v>
      </c>
    </row>
    <row r="3767" spans="1:2">
      <c r="A3767">
        <v>117</v>
      </c>
      <c r="B3767">
        <v>7.4</v>
      </c>
    </row>
    <row r="3768" spans="1:2">
      <c r="A3768">
        <v>85</v>
      </c>
      <c r="B3768">
        <v>5.7</v>
      </c>
    </row>
    <row r="3769" spans="1:2">
      <c r="A3769">
        <v>110</v>
      </c>
      <c r="B3769">
        <v>6.8</v>
      </c>
    </row>
    <row r="3770" spans="1:2">
      <c r="A3770">
        <v>113</v>
      </c>
      <c r="B3770">
        <v>5.4</v>
      </c>
    </row>
    <row r="3771" spans="1:2">
      <c r="A3771">
        <v>108</v>
      </c>
      <c r="B3771">
        <v>8.1</v>
      </c>
    </row>
    <row r="3772" spans="1:2">
      <c r="A3772">
        <v>95</v>
      </c>
      <c r="B3772">
        <v>6.1</v>
      </c>
    </row>
    <row r="3773" spans="1:2">
      <c r="A3773">
        <v>98</v>
      </c>
      <c r="B3773">
        <v>5.0999999999999996</v>
      </c>
    </row>
    <row r="3774" spans="1:2">
      <c r="A3774">
        <v>93</v>
      </c>
      <c r="B3774">
        <v>5.6</v>
      </c>
    </row>
    <row r="3775" spans="1:2">
      <c r="A3775">
        <v>86</v>
      </c>
      <c r="B3775">
        <v>5.9</v>
      </c>
    </row>
    <row r="3776" spans="1:2">
      <c r="A3776">
        <v>100</v>
      </c>
      <c r="B3776">
        <v>5.3</v>
      </c>
    </row>
    <row r="3777" spans="1:2">
      <c r="A3777">
        <v>120</v>
      </c>
      <c r="B3777">
        <v>6.8</v>
      </c>
    </row>
    <row r="3778" spans="1:2">
      <c r="A3778">
        <v>125</v>
      </c>
      <c r="B3778">
        <v>8.3000000000000007</v>
      </c>
    </row>
    <row r="3779" spans="1:2">
      <c r="A3779">
        <v>91</v>
      </c>
      <c r="B3779">
        <v>4.3</v>
      </c>
    </row>
    <row r="3780" spans="1:2">
      <c r="A3780">
        <v>128</v>
      </c>
      <c r="B3780">
        <v>6.7</v>
      </c>
    </row>
    <row r="3781" spans="1:2">
      <c r="A3781">
        <v>100</v>
      </c>
      <c r="B3781">
        <v>7.2</v>
      </c>
    </row>
    <row r="3782" spans="1:2">
      <c r="A3782">
        <v>84</v>
      </c>
      <c r="B3782">
        <v>6.9</v>
      </c>
    </row>
    <row r="3783" spans="1:2">
      <c r="A3783">
        <v>97</v>
      </c>
      <c r="B3783">
        <v>6.6</v>
      </c>
    </row>
    <row r="3784" spans="1:2">
      <c r="A3784">
        <v>84</v>
      </c>
      <c r="B3784">
        <v>5.9</v>
      </c>
    </row>
    <row r="3785" spans="1:2">
      <c r="A3785">
        <v>146</v>
      </c>
      <c r="B3785">
        <v>7.9</v>
      </c>
    </row>
    <row r="3786" spans="1:2">
      <c r="A3786">
        <v>94</v>
      </c>
      <c r="B3786">
        <v>5.2</v>
      </c>
    </row>
    <row r="3787" spans="1:2">
      <c r="A3787">
        <v>126</v>
      </c>
      <c r="B3787">
        <v>7.8</v>
      </c>
    </row>
    <row r="3788" spans="1:2">
      <c r="A3788">
        <v>99</v>
      </c>
      <c r="B3788">
        <v>3</v>
      </c>
    </row>
    <row r="3789" spans="1:2">
      <c r="A3789">
        <v>109</v>
      </c>
      <c r="B3789">
        <v>7.9</v>
      </c>
    </row>
    <row r="3790" spans="1:2">
      <c r="A3790">
        <v>95</v>
      </c>
      <c r="B3790">
        <v>3.2</v>
      </c>
    </row>
    <row r="3791" spans="1:2">
      <c r="A3791">
        <v>97</v>
      </c>
      <c r="B3791">
        <v>6.5</v>
      </c>
    </row>
    <row r="3792" spans="1:2">
      <c r="A3792">
        <v>94</v>
      </c>
      <c r="B3792">
        <v>6.9</v>
      </c>
    </row>
    <row r="3793" spans="1:2">
      <c r="A3793">
        <v>90</v>
      </c>
      <c r="B3793">
        <v>7</v>
      </c>
    </row>
    <row r="3794" spans="1:2">
      <c r="A3794">
        <v>117</v>
      </c>
      <c r="B3794">
        <v>7.8</v>
      </c>
    </row>
    <row r="3795" spans="1:2">
      <c r="A3795">
        <v>96</v>
      </c>
      <c r="B3795">
        <v>6.9</v>
      </c>
    </row>
    <row r="3796" spans="1:2">
      <c r="A3796">
        <v>82</v>
      </c>
      <c r="B3796">
        <v>4.4000000000000004</v>
      </c>
    </row>
    <row r="3797" spans="1:2">
      <c r="A3797">
        <v>109</v>
      </c>
      <c r="B3797">
        <v>6</v>
      </c>
    </row>
    <row r="3798" spans="1:2">
      <c r="A3798">
        <v>90</v>
      </c>
      <c r="B3798">
        <v>6.6</v>
      </c>
    </row>
    <row r="3799" spans="1:2">
      <c r="A3799">
        <v>89</v>
      </c>
      <c r="B3799">
        <v>7.8</v>
      </c>
    </row>
    <row r="3800" spans="1:2">
      <c r="A3800">
        <v>98</v>
      </c>
      <c r="B3800">
        <v>5.3</v>
      </c>
    </row>
    <row r="3801" spans="1:2">
      <c r="A3801">
        <v>95</v>
      </c>
      <c r="B3801">
        <v>5.3</v>
      </c>
    </row>
    <row r="3802" spans="1:2">
      <c r="A3802">
        <v>94</v>
      </c>
      <c r="B3802">
        <v>8</v>
      </c>
    </row>
    <row r="3803" spans="1:2">
      <c r="A3803">
        <v>104</v>
      </c>
      <c r="B3803">
        <v>7.1</v>
      </c>
    </row>
    <row r="3804" spans="1:2">
      <c r="A3804">
        <v>87</v>
      </c>
      <c r="B3804">
        <v>5.4</v>
      </c>
    </row>
    <row r="3805" spans="1:2">
      <c r="A3805">
        <v>108</v>
      </c>
      <c r="B3805">
        <v>6.9</v>
      </c>
    </row>
    <row r="3806" spans="1:2">
      <c r="A3806">
        <v>86</v>
      </c>
      <c r="B3806">
        <v>7.4</v>
      </c>
    </row>
    <row r="3807" spans="1:2">
      <c r="A3807">
        <v>94</v>
      </c>
      <c r="B3807">
        <v>7.3</v>
      </c>
    </row>
    <row r="3808" spans="1:2">
      <c r="A3808">
        <v>134</v>
      </c>
      <c r="B3808">
        <v>7.8</v>
      </c>
    </row>
    <row r="3809" spans="1:2">
      <c r="A3809">
        <v>89</v>
      </c>
      <c r="B3809">
        <v>6.6</v>
      </c>
    </row>
    <row r="3810" spans="1:2">
      <c r="A3810">
        <v>102</v>
      </c>
      <c r="B3810">
        <v>5.4</v>
      </c>
    </row>
    <row r="3811" spans="1:2">
      <c r="A3811">
        <v>120</v>
      </c>
      <c r="B3811">
        <v>8.4</v>
      </c>
    </row>
    <row r="3812" spans="1:2">
      <c r="A3812">
        <v>110</v>
      </c>
      <c r="B3812">
        <v>6.3</v>
      </c>
    </row>
    <row r="3813" spans="1:2">
      <c r="A3813">
        <v>86</v>
      </c>
      <c r="B3813">
        <v>6.1</v>
      </c>
    </row>
    <row r="3814" spans="1:2">
      <c r="A3814">
        <v>101</v>
      </c>
      <c r="B3814">
        <v>5</v>
      </c>
    </row>
    <row r="3815" spans="1:2">
      <c r="A3815">
        <v>102</v>
      </c>
      <c r="B3815">
        <v>6.9</v>
      </c>
    </row>
    <row r="3816" spans="1:2">
      <c r="A3816">
        <v>87</v>
      </c>
      <c r="B3816">
        <v>7.2</v>
      </c>
    </row>
    <row r="3817" spans="1:2">
      <c r="A3817">
        <v>123</v>
      </c>
      <c r="B3817">
        <v>7.3</v>
      </c>
    </row>
    <row r="3818" spans="1:2">
      <c r="A3818">
        <v>99</v>
      </c>
      <c r="B3818">
        <v>5.7</v>
      </c>
    </row>
    <row r="3819" spans="1:2">
      <c r="A3819">
        <v>87</v>
      </c>
      <c r="B3819">
        <v>5.3</v>
      </c>
    </row>
    <row r="3820" spans="1:2">
      <c r="A3820">
        <v>120</v>
      </c>
      <c r="B3820">
        <v>5</v>
      </c>
    </row>
    <row r="3821" spans="1:2">
      <c r="A3821">
        <v>93</v>
      </c>
      <c r="B3821">
        <v>5.3</v>
      </c>
    </row>
    <row r="3822" spans="1:2">
      <c r="A3822">
        <v>60</v>
      </c>
      <c r="B3822">
        <v>7.6</v>
      </c>
    </row>
    <row r="3823" spans="1:2">
      <c r="A3823">
        <v>98</v>
      </c>
      <c r="B3823">
        <v>7.4</v>
      </c>
    </row>
    <row r="3824" spans="1:2">
      <c r="A3824">
        <v>100</v>
      </c>
      <c r="B3824">
        <v>5.9</v>
      </c>
    </row>
    <row r="3825" spans="1:2">
      <c r="A3825">
        <v>88</v>
      </c>
      <c r="B3825">
        <v>4.0999999999999996</v>
      </c>
    </row>
    <row r="3826" spans="1:2">
      <c r="A3826">
        <v>97</v>
      </c>
      <c r="B3826">
        <v>6.7</v>
      </c>
    </row>
    <row r="3827" spans="1:2">
      <c r="A3827">
        <v>122</v>
      </c>
      <c r="B3827">
        <v>5.8</v>
      </c>
    </row>
    <row r="3828" spans="1:2">
      <c r="A3828">
        <v>86</v>
      </c>
      <c r="B3828">
        <v>6.2</v>
      </c>
    </row>
    <row r="3829" spans="1:2">
      <c r="A3829">
        <v>83</v>
      </c>
      <c r="B3829">
        <v>5.3</v>
      </c>
    </row>
    <row r="3830" spans="1:2">
      <c r="A3830">
        <v>80</v>
      </c>
      <c r="B3830">
        <v>3.3</v>
      </c>
    </row>
    <row r="3831" spans="1:2">
      <c r="A3831">
        <v>90</v>
      </c>
      <c r="B3831">
        <v>6.2</v>
      </c>
    </row>
    <row r="3832" spans="1:2">
      <c r="A3832">
        <v>96</v>
      </c>
      <c r="B3832">
        <v>5.9</v>
      </c>
    </row>
    <row r="3833" spans="1:2">
      <c r="A3833">
        <v>85</v>
      </c>
      <c r="B3833">
        <v>5.5</v>
      </c>
    </row>
    <row r="3834" spans="1:2">
      <c r="A3834">
        <v>83</v>
      </c>
      <c r="B3834">
        <v>5.5</v>
      </c>
    </row>
    <row r="3835" spans="1:2">
      <c r="A3835">
        <v>80</v>
      </c>
      <c r="B3835">
        <v>2.6</v>
      </c>
    </row>
    <row r="3836" spans="1:2">
      <c r="A3836">
        <v>90</v>
      </c>
      <c r="B3836">
        <v>5.8</v>
      </c>
    </row>
    <row r="3837" spans="1:2">
      <c r="A3837">
        <v>92</v>
      </c>
      <c r="B3837">
        <v>7.4</v>
      </c>
    </row>
    <row r="3838" spans="1:2">
      <c r="A3838">
        <v>100</v>
      </c>
      <c r="B3838">
        <v>5.0999999999999996</v>
      </c>
    </row>
    <row r="3839" spans="1:2">
      <c r="A3839">
        <v>88</v>
      </c>
      <c r="B3839">
        <v>5.2</v>
      </c>
    </row>
    <row r="3840" spans="1:2">
      <c r="A3840">
        <v>95</v>
      </c>
      <c r="B3840">
        <v>4.8</v>
      </c>
    </row>
    <row r="3841" spans="1:2">
      <c r="A3841">
        <v>82</v>
      </c>
      <c r="B3841">
        <v>3.9</v>
      </c>
    </row>
    <row r="3842" spans="1:2">
      <c r="A3842">
        <v>97</v>
      </c>
      <c r="B3842">
        <v>6.2</v>
      </c>
    </row>
    <row r="3843" spans="1:2">
      <c r="A3843">
        <v>94</v>
      </c>
      <c r="B3843">
        <v>6.2</v>
      </c>
    </row>
    <row r="3844" spans="1:2">
      <c r="A3844">
        <v>95</v>
      </c>
      <c r="B3844">
        <v>5.9</v>
      </c>
    </row>
    <row r="3845" spans="1:2">
      <c r="A3845">
        <v>113</v>
      </c>
      <c r="B3845">
        <v>8</v>
      </c>
    </row>
    <row r="3846" spans="1:2">
      <c r="A3846">
        <v>136</v>
      </c>
      <c r="B3846">
        <v>7.3</v>
      </c>
    </row>
    <row r="3847" spans="1:2">
      <c r="A3847">
        <v>80</v>
      </c>
      <c r="B3847">
        <v>4.9000000000000004</v>
      </c>
    </row>
    <row r="3848" spans="1:2">
      <c r="A3848">
        <v>105</v>
      </c>
      <c r="B3848">
        <v>6.5</v>
      </c>
    </row>
    <row r="3849" spans="1:2">
      <c r="A3849">
        <v>90</v>
      </c>
      <c r="B3849">
        <v>4.3</v>
      </c>
    </row>
    <row r="3850" spans="1:2">
      <c r="A3850">
        <v>93</v>
      </c>
      <c r="B3850">
        <v>6.4</v>
      </c>
    </row>
    <row r="3851" spans="1:2">
      <c r="A3851">
        <v>89</v>
      </c>
      <c r="B3851">
        <v>6.8</v>
      </c>
    </row>
    <row r="3852" spans="1:2">
      <c r="A3852">
        <v>90</v>
      </c>
      <c r="B3852">
        <v>6.1</v>
      </c>
    </row>
    <row r="3853" spans="1:2">
      <c r="A3853">
        <v>89</v>
      </c>
      <c r="B3853">
        <v>4</v>
      </c>
    </row>
    <row r="3854" spans="1:2">
      <c r="A3854">
        <v>116</v>
      </c>
      <c r="B3854">
        <v>7.4</v>
      </c>
    </row>
    <row r="3855" spans="1:2">
      <c r="A3855">
        <v>120</v>
      </c>
      <c r="B3855">
        <v>8.3000000000000007</v>
      </c>
    </row>
    <row r="3856" spans="1:2">
      <c r="A3856">
        <v>88</v>
      </c>
      <c r="B3856">
        <v>5.3</v>
      </c>
    </row>
    <row r="3857" spans="1:2">
      <c r="A3857">
        <v>102</v>
      </c>
      <c r="B3857">
        <v>8.1</v>
      </c>
    </row>
    <row r="3858" spans="1:2">
      <c r="A3858">
        <v>106</v>
      </c>
      <c r="B3858">
        <v>8</v>
      </c>
    </row>
    <row r="3859" spans="1:2">
      <c r="A3859">
        <v>95</v>
      </c>
      <c r="B3859">
        <v>5.7</v>
      </c>
    </row>
    <row r="3860" spans="1:2">
      <c r="A3860">
        <v>144</v>
      </c>
      <c r="B3860">
        <v>8.1999999999999993</v>
      </c>
    </row>
    <row r="3861" spans="1:2">
      <c r="A3861">
        <v>113</v>
      </c>
      <c r="B3861">
        <v>7.1</v>
      </c>
    </row>
    <row r="3862" spans="1:2">
      <c r="A3862">
        <v>118</v>
      </c>
      <c r="B3862">
        <v>7.4</v>
      </c>
    </row>
    <row r="3863" spans="1:2">
      <c r="A3863">
        <v>141</v>
      </c>
      <c r="B3863">
        <v>6.6</v>
      </c>
    </row>
    <row r="3864" spans="1:2">
      <c r="A3864">
        <v>90</v>
      </c>
      <c r="B3864">
        <v>5.7</v>
      </c>
    </row>
    <row r="3865" spans="1:2">
      <c r="A3865">
        <v>109</v>
      </c>
      <c r="B3865">
        <v>6.9</v>
      </c>
    </row>
    <row r="3866" spans="1:2">
      <c r="A3866">
        <v>95</v>
      </c>
      <c r="B3866">
        <v>7</v>
      </c>
    </row>
    <row r="3867" spans="1:2">
      <c r="A3867">
        <v>122</v>
      </c>
      <c r="B3867">
        <v>7</v>
      </c>
    </row>
    <row r="3868" spans="1:2">
      <c r="A3868">
        <v>93</v>
      </c>
      <c r="B3868">
        <v>7.8</v>
      </c>
    </row>
    <row r="3869" spans="1:2">
      <c r="A3869">
        <v>97</v>
      </c>
      <c r="B3869">
        <v>5.9</v>
      </c>
    </row>
    <row r="3870" spans="1:2">
      <c r="A3870">
        <v>82</v>
      </c>
      <c r="B3870">
        <v>7.4</v>
      </c>
    </row>
    <row r="3871" spans="1:2">
      <c r="A3871">
        <v>140</v>
      </c>
      <c r="B3871">
        <v>7.8</v>
      </c>
    </row>
    <row r="3872" spans="1:2">
      <c r="A3872">
        <v>86</v>
      </c>
      <c r="B3872">
        <v>6</v>
      </c>
    </row>
    <row r="3873" spans="1:2">
      <c r="A3873">
        <v>105</v>
      </c>
      <c r="B3873">
        <v>7.9</v>
      </c>
    </row>
    <row r="3874" spans="1:2">
      <c r="A3874">
        <v>66</v>
      </c>
      <c r="B3874">
        <v>7.2</v>
      </c>
    </row>
    <row r="3875" spans="1:2">
      <c r="A3875">
        <v>99</v>
      </c>
      <c r="B3875">
        <v>7.4</v>
      </c>
    </row>
    <row r="3876" spans="1:2">
      <c r="A3876">
        <v>100</v>
      </c>
      <c r="B3876">
        <v>5.3</v>
      </c>
    </row>
    <row r="3877" spans="1:2">
      <c r="A3877">
        <v>103</v>
      </c>
      <c r="B3877">
        <v>8.3000000000000007</v>
      </c>
    </row>
    <row r="3878" spans="1:2">
      <c r="A3878">
        <v>97</v>
      </c>
      <c r="B3878">
        <v>7.6</v>
      </c>
    </row>
    <row r="3879" spans="1:2">
      <c r="A3879">
        <v>86</v>
      </c>
      <c r="B3879">
        <v>5.0999999999999996</v>
      </c>
    </row>
    <row r="3880" spans="1:2">
      <c r="A3880">
        <v>87</v>
      </c>
      <c r="B3880">
        <v>5.0999999999999996</v>
      </c>
    </row>
    <row r="3881" spans="1:2">
      <c r="A3881">
        <v>149</v>
      </c>
      <c r="B3881">
        <v>6.9</v>
      </c>
    </row>
    <row r="3882" spans="1:2">
      <c r="A3882">
        <v>98</v>
      </c>
      <c r="B3882">
        <v>4.5999999999999996</v>
      </c>
    </row>
    <row r="3883" spans="1:2">
      <c r="A3883">
        <v>98</v>
      </c>
      <c r="B3883">
        <v>6.3</v>
      </c>
    </row>
    <row r="3884" spans="1:2">
      <c r="A3884">
        <v>112</v>
      </c>
      <c r="B3884">
        <v>7.9</v>
      </c>
    </row>
    <row r="3885" spans="1:2">
      <c r="A3885">
        <v>75</v>
      </c>
      <c r="B3885">
        <v>6.7</v>
      </c>
    </row>
    <row r="3886" spans="1:2">
      <c r="A3886">
        <v>104</v>
      </c>
      <c r="B3886">
        <v>7.1</v>
      </c>
    </row>
    <row r="3887" spans="1:2">
      <c r="A3887">
        <v>102</v>
      </c>
      <c r="B3887">
        <v>7.6</v>
      </c>
    </row>
    <row r="3888" spans="1:2">
      <c r="A3888">
        <v>105</v>
      </c>
      <c r="B3888">
        <v>8.1</v>
      </c>
    </row>
    <row r="3889" spans="1:2">
      <c r="A3889">
        <v>99</v>
      </c>
      <c r="B3889">
        <v>6.6</v>
      </c>
    </row>
    <row r="3890" spans="1:2">
      <c r="A3890">
        <v>107</v>
      </c>
      <c r="B3890">
        <v>7</v>
      </c>
    </row>
    <row r="3891" spans="1:2">
      <c r="A3891">
        <v>96</v>
      </c>
      <c r="B3891">
        <v>7.6</v>
      </c>
    </row>
    <row r="3892" spans="1:2">
      <c r="A3892">
        <v>101</v>
      </c>
      <c r="B3892">
        <v>6.7</v>
      </c>
    </row>
    <row r="3893" spans="1:2">
      <c r="A3893">
        <v>89</v>
      </c>
      <c r="B3893">
        <v>7.1</v>
      </c>
    </row>
    <row r="3894" spans="1:2">
      <c r="A3894">
        <v>106</v>
      </c>
      <c r="B3894">
        <v>7.6</v>
      </c>
    </row>
    <row r="3895" spans="1:2">
      <c r="A3895">
        <v>95</v>
      </c>
      <c r="B3895">
        <v>7.1</v>
      </c>
    </row>
    <row r="3896" spans="1:2">
      <c r="A3896">
        <v>101</v>
      </c>
      <c r="B3896">
        <v>7.7</v>
      </c>
    </row>
    <row r="3897" spans="1:2">
      <c r="A3897">
        <v>112</v>
      </c>
      <c r="B3897">
        <v>7.6</v>
      </c>
    </row>
    <row r="3898" spans="1:2">
      <c r="A3898">
        <v>100</v>
      </c>
      <c r="B3898">
        <v>6.6</v>
      </c>
    </row>
    <row r="3899" spans="1:2">
      <c r="A3899">
        <v>100</v>
      </c>
      <c r="B3899">
        <v>5.7</v>
      </c>
    </row>
    <row r="3900" spans="1:2">
      <c r="A3900">
        <v>80</v>
      </c>
      <c r="B3900">
        <v>7.1</v>
      </c>
    </row>
    <row r="3901" spans="1:2">
      <c r="A3901">
        <v>106</v>
      </c>
      <c r="B3901">
        <v>6.2</v>
      </c>
    </row>
    <row r="3902" spans="1:2">
      <c r="A3902">
        <v>103</v>
      </c>
      <c r="B3902">
        <v>6.1</v>
      </c>
    </row>
    <row r="3903" spans="1:2">
      <c r="A3903">
        <v>90</v>
      </c>
      <c r="B3903">
        <v>5.9</v>
      </c>
    </row>
    <row r="3904" spans="1:2">
      <c r="A3904">
        <v>96</v>
      </c>
      <c r="B3904">
        <v>6.8</v>
      </c>
    </row>
    <row r="3905" spans="1:2">
      <c r="A3905">
        <v>89</v>
      </c>
      <c r="B3905">
        <v>5.8</v>
      </c>
    </row>
    <row r="3906" spans="1:2">
      <c r="A3906">
        <v>87</v>
      </c>
      <c r="B3906">
        <v>5</v>
      </c>
    </row>
    <row r="3907" spans="1:2">
      <c r="A3907">
        <v>94</v>
      </c>
      <c r="B3907">
        <v>6.3</v>
      </c>
    </row>
    <row r="3908" spans="1:2">
      <c r="A3908">
        <v>120</v>
      </c>
      <c r="B3908">
        <v>6.8</v>
      </c>
    </row>
    <row r="3909" spans="1:2">
      <c r="A3909">
        <v>101</v>
      </c>
      <c r="B3909">
        <v>5.0999999999999996</v>
      </c>
    </row>
    <row r="3910" spans="1:2">
      <c r="A3910">
        <v>84</v>
      </c>
      <c r="B3910">
        <v>6.6</v>
      </c>
    </row>
    <row r="3911" spans="1:2">
      <c r="A3911">
        <v>110</v>
      </c>
      <c r="B3911">
        <v>5</v>
      </c>
    </row>
    <row r="3912" spans="1:2">
      <c r="A3912">
        <v>101</v>
      </c>
      <c r="B3912">
        <v>7.7</v>
      </c>
    </row>
    <row r="3913" spans="1:2">
      <c r="A3913">
        <v>101</v>
      </c>
      <c r="B3913">
        <v>3.1</v>
      </c>
    </row>
    <row r="3914" spans="1:2">
      <c r="A3914">
        <v>101</v>
      </c>
      <c r="B3914">
        <v>6.5</v>
      </c>
    </row>
    <row r="3915" spans="1:2">
      <c r="A3915">
        <v>105</v>
      </c>
      <c r="B3915">
        <v>3.9</v>
      </c>
    </row>
    <row r="3916" spans="1:2">
      <c r="A3916">
        <v>97</v>
      </c>
      <c r="B3916">
        <v>6.8</v>
      </c>
    </row>
    <row r="3917" spans="1:2">
      <c r="A3917">
        <v>108</v>
      </c>
      <c r="B3917">
        <v>7</v>
      </c>
    </row>
    <row r="3918" spans="1:2">
      <c r="A3918">
        <v>95</v>
      </c>
      <c r="B3918">
        <v>5.9</v>
      </c>
    </row>
    <row r="3919" spans="1:2">
      <c r="A3919">
        <v>108</v>
      </c>
      <c r="B3919">
        <v>5.8</v>
      </c>
    </row>
    <row r="3920" spans="1:2">
      <c r="A3920">
        <v>90</v>
      </c>
      <c r="B3920">
        <v>7.3</v>
      </c>
    </row>
    <row r="3921" spans="1:2">
      <c r="A3921">
        <v>120</v>
      </c>
      <c r="B3921">
        <v>7.8</v>
      </c>
    </row>
    <row r="3922" spans="1:2">
      <c r="A3922">
        <v>90</v>
      </c>
      <c r="B3922">
        <v>6.9</v>
      </c>
    </row>
    <row r="3923" spans="1:2">
      <c r="A3923">
        <v>91</v>
      </c>
      <c r="B3923">
        <v>5.7</v>
      </c>
    </row>
    <row r="3924" spans="1:2">
      <c r="A3924">
        <v>92</v>
      </c>
      <c r="B3924">
        <v>4.7</v>
      </c>
    </row>
    <row r="3925" spans="1:2">
      <c r="A3925">
        <v>117</v>
      </c>
      <c r="B3925">
        <v>5.9</v>
      </c>
    </row>
    <row r="3926" spans="1:2">
      <c r="A3926">
        <v>120</v>
      </c>
      <c r="B3926">
        <v>5.9</v>
      </c>
    </row>
    <row r="3927" spans="1:2">
      <c r="A3927">
        <v>90</v>
      </c>
      <c r="B3927">
        <v>4.3</v>
      </c>
    </row>
    <row r="3928" spans="1:2">
      <c r="A3928">
        <v>119</v>
      </c>
      <c r="B3928">
        <v>7.5</v>
      </c>
    </row>
    <row r="3929" spans="1:2">
      <c r="A3929">
        <v>90</v>
      </c>
      <c r="B3929">
        <v>4.8</v>
      </c>
    </row>
    <row r="3930" spans="1:2">
      <c r="A3930">
        <v>90</v>
      </c>
      <c r="B3930">
        <v>5.8</v>
      </c>
    </row>
    <row r="3931" spans="1:2">
      <c r="A3931">
        <v>97</v>
      </c>
      <c r="B3931">
        <v>5.3</v>
      </c>
    </row>
    <row r="3932" spans="1:2">
      <c r="A3932">
        <v>90</v>
      </c>
      <c r="B3932">
        <v>6</v>
      </c>
    </row>
    <row r="3933" spans="1:2">
      <c r="A3933">
        <v>115</v>
      </c>
      <c r="B3933">
        <v>7</v>
      </c>
    </row>
    <row r="3934" spans="1:2">
      <c r="A3934">
        <v>89</v>
      </c>
      <c r="B3934">
        <v>7.6</v>
      </c>
    </row>
    <row r="3935" spans="1:2">
      <c r="A3935">
        <v>125</v>
      </c>
      <c r="B3935">
        <v>7.2</v>
      </c>
    </row>
    <row r="3936" spans="1:2">
      <c r="A3936">
        <v>78</v>
      </c>
      <c r="B3936">
        <v>7.5</v>
      </c>
    </row>
    <row r="3937" spans="1:2">
      <c r="A3937">
        <v>89</v>
      </c>
      <c r="B3937">
        <v>6.3</v>
      </c>
    </row>
    <row r="3938" spans="1:2">
      <c r="A3938">
        <v>100</v>
      </c>
      <c r="B3938">
        <v>6.7</v>
      </c>
    </row>
    <row r="3939" spans="1:2">
      <c r="A3939">
        <v>77</v>
      </c>
      <c r="B3939">
        <v>4.8</v>
      </c>
    </row>
    <row r="3940" spans="1:2">
      <c r="A3940">
        <v>81</v>
      </c>
      <c r="B3940">
        <v>5.5</v>
      </c>
    </row>
    <row r="3941" spans="1:2">
      <c r="A3941">
        <v>115</v>
      </c>
      <c r="B3941">
        <v>7.5</v>
      </c>
    </row>
    <row r="3942" spans="1:2">
      <c r="A3942">
        <v>96</v>
      </c>
      <c r="B3942">
        <v>5.0999999999999996</v>
      </c>
    </row>
    <row r="3943" spans="1:2">
      <c r="A3943">
        <v>60</v>
      </c>
      <c r="B3943">
        <v>7.4</v>
      </c>
    </row>
    <row r="3944" spans="1:2">
      <c r="A3944">
        <v>89</v>
      </c>
      <c r="B3944">
        <v>7.3</v>
      </c>
    </row>
    <row r="3945" spans="1:2">
      <c r="A3945">
        <v>100</v>
      </c>
      <c r="B3945">
        <v>6.9</v>
      </c>
    </row>
    <row r="3946" spans="1:2">
      <c r="A3946">
        <v>88</v>
      </c>
      <c r="B3946">
        <v>6.8</v>
      </c>
    </row>
    <row r="3947" spans="1:2">
      <c r="A3947">
        <v>129</v>
      </c>
      <c r="B3947">
        <v>8.4</v>
      </c>
    </row>
    <row r="3948" spans="1:2">
      <c r="A3948">
        <v>87</v>
      </c>
      <c r="B3948">
        <v>7.6</v>
      </c>
    </row>
    <row r="3949" spans="1:2">
      <c r="A3949">
        <v>102</v>
      </c>
      <c r="B3949">
        <v>7.6</v>
      </c>
    </row>
    <row r="3950" spans="1:2">
      <c r="A3950">
        <v>118</v>
      </c>
      <c r="B3950">
        <v>7.6</v>
      </c>
    </row>
    <row r="3951" spans="1:2">
      <c r="A3951">
        <v>86</v>
      </c>
      <c r="B3951">
        <v>5.3</v>
      </c>
    </row>
    <row r="3952" spans="1:2">
      <c r="A3952">
        <v>137</v>
      </c>
      <c r="B3952">
        <v>8.5</v>
      </c>
    </row>
    <row r="3953" spans="1:2">
      <c r="A3953">
        <v>129</v>
      </c>
      <c r="B3953">
        <v>7</v>
      </c>
    </row>
    <row r="3954" spans="1:2">
      <c r="A3954">
        <v>134</v>
      </c>
      <c r="B3954">
        <v>8</v>
      </c>
    </row>
    <row r="3955" spans="1:2">
      <c r="A3955">
        <v>119</v>
      </c>
      <c r="B3955">
        <v>7.1</v>
      </c>
    </row>
    <row r="3956" spans="1:2">
      <c r="A3956">
        <v>80</v>
      </c>
      <c r="B3956">
        <v>7.8</v>
      </c>
    </row>
    <row r="3957" spans="1:2">
      <c r="A3957">
        <v>89</v>
      </c>
      <c r="B3957">
        <v>7.2</v>
      </c>
    </row>
    <row r="3958" spans="1:2">
      <c r="A3958">
        <v>101</v>
      </c>
      <c r="B3958">
        <v>7.5</v>
      </c>
    </row>
    <row r="3959" spans="1:2">
      <c r="A3959">
        <v>80</v>
      </c>
      <c r="B3959">
        <v>8</v>
      </c>
    </row>
    <row r="3960" spans="1:2">
      <c r="A3960">
        <v>115</v>
      </c>
      <c r="B3960">
        <v>8.1</v>
      </c>
    </row>
    <row r="3961" spans="1:2">
      <c r="A3961">
        <v>100</v>
      </c>
      <c r="B3961">
        <v>6.8</v>
      </c>
    </row>
    <row r="3962" spans="1:2">
      <c r="A3962">
        <v>118</v>
      </c>
      <c r="B3962">
        <v>7.4</v>
      </c>
    </row>
    <row r="3963" spans="1:2">
      <c r="A3963">
        <v>100</v>
      </c>
      <c r="B3963">
        <v>7.2</v>
      </c>
    </row>
    <row r="3964" spans="1:2">
      <c r="A3964">
        <v>106</v>
      </c>
      <c r="B3964">
        <v>8.1</v>
      </c>
    </row>
    <row r="3965" spans="1:2">
      <c r="A3965">
        <v>106</v>
      </c>
      <c r="B3965">
        <v>7</v>
      </c>
    </row>
    <row r="3966" spans="1:2">
      <c r="A3966">
        <v>91</v>
      </c>
      <c r="B3966">
        <v>7.4</v>
      </c>
    </row>
    <row r="3967" spans="1:2">
      <c r="A3967">
        <v>105</v>
      </c>
      <c r="B3967">
        <v>8.3000000000000007</v>
      </c>
    </row>
    <row r="3968" spans="1:2">
      <c r="A3968">
        <v>96</v>
      </c>
      <c r="B3968">
        <v>6.1</v>
      </c>
    </row>
    <row r="3969" spans="1:2">
      <c r="A3969">
        <v>116</v>
      </c>
      <c r="B3969">
        <v>7.5</v>
      </c>
    </row>
    <row r="3970" spans="1:2">
      <c r="A3970">
        <v>116</v>
      </c>
      <c r="B3970">
        <v>7</v>
      </c>
    </row>
    <row r="3971" spans="1:2">
      <c r="A3971">
        <v>97</v>
      </c>
      <c r="B3971">
        <v>5.3</v>
      </c>
    </row>
    <row r="3972" spans="1:2">
      <c r="A3972">
        <v>101</v>
      </c>
      <c r="B3972">
        <v>4.7</v>
      </c>
    </row>
    <row r="3973" spans="1:2">
      <c r="A3973">
        <v>98</v>
      </c>
      <c r="B3973">
        <v>5.7</v>
      </c>
    </row>
    <row r="3974" spans="1:2">
      <c r="A3974">
        <v>101</v>
      </c>
      <c r="B3974">
        <v>6.5</v>
      </c>
    </row>
    <row r="3975" spans="1:2">
      <c r="A3975">
        <v>90</v>
      </c>
      <c r="B3975">
        <v>8</v>
      </c>
    </row>
    <row r="3976" spans="1:2">
      <c r="A3976">
        <v>120</v>
      </c>
      <c r="B3976">
        <v>3.3</v>
      </c>
    </row>
    <row r="3977" spans="1:2">
      <c r="A3977">
        <v>102</v>
      </c>
      <c r="B3977">
        <v>8.3000000000000007</v>
      </c>
    </row>
    <row r="3978" spans="1:2">
      <c r="A3978">
        <v>102</v>
      </c>
      <c r="B3978">
        <v>6.9</v>
      </c>
    </row>
    <row r="3979" spans="1:2">
      <c r="A3979">
        <v>60</v>
      </c>
      <c r="B3979">
        <v>7.3</v>
      </c>
    </row>
    <row r="3980" spans="1:2">
      <c r="A3980">
        <v>100</v>
      </c>
      <c r="B3980">
        <v>8.1</v>
      </c>
    </row>
    <row r="3981" spans="1:2">
      <c r="A3981">
        <v>104</v>
      </c>
      <c r="B3981">
        <v>6.5</v>
      </c>
    </row>
    <row r="3982" spans="1:2">
      <c r="A3982">
        <v>89</v>
      </c>
      <c r="B3982">
        <v>6.8</v>
      </c>
    </row>
    <row r="3983" spans="1:2">
      <c r="A3983">
        <v>99</v>
      </c>
      <c r="B3983">
        <v>7.3</v>
      </c>
    </row>
    <row r="3984" spans="1:2">
      <c r="A3984">
        <v>96</v>
      </c>
      <c r="B3984">
        <v>6.4</v>
      </c>
    </row>
    <row r="3985" spans="1:2">
      <c r="A3985">
        <v>86</v>
      </c>
      <c r="B3985">
        <v>4.5999999999999996</v>
      </c>
    </row>
    <row r="3986" spans="1:2">
      <c r="A3986">
        <v>98</v>
      </c>
      <c r="B3986">
        <v>6.5</v>
      </c>
    </row>
    <row r="3987" spans="1:2">
      <c r="A3987">
        <v>96</v>
      </c>
      <c r="B3987">
        <v>7</v>
      </c>
    </row>
    <row r="3988" spans="1:2">
      <c r="A3988">
        <v>94</v>
      </c>
      <c r="B3988">
        <v>5.4</v>
      </c>
    </row>
    <row r="3989" spans="1:2">
      <c r="A3989">
        <v>91</v>
      </c>
      <c r="B3989">
        <v>6.7</v>
      </c>
    </row>
    <row r="3990" spans="1:2">
      <c r="A3990">
        <v>90</v>
      </c>
      <c r="B3990">
        <v>7.4</v>
      </c>
    </row>
    <row r="3991" spans="1:2">
      <c r="A3991">
        <v>85</v>
      </c>
      <c r="B3991">
        <v>5.8</v>
      </c>
    </row>
    <row r="3992" spans="1:2">
      <c r="A3992">
        <v>96</v>
      </c>
      <c r="B3992">
        <v>7.1</v>
      </c>
    </row>
    <row r="3993" spans="1:2">
      <c r="A3993">
        <v>129</v>
      </c>
      <c r="B3993">
        <v>4.5</v>
      </c>
    </row>
    <row r="3994" spans="1:2">
      <c r="A3994">
        <v>60</v>
      </c>
      <c r="B3994">
        <v>7.9</v>
      </c>
    </row>
    <row r="3995" spans="1:2">
      <c r="A3995">
        <v>93</v>
      </c>
      <c r="B3995">
        <v>5.3</v>
      </c>
    </row>
    <row r="3996" spans="1:2">
      <c r="A3996">
        <v>100</v>
      </c>
      <c r="B3996">
        <v>5.4</v>
      </c>
    </row>
    <row r="3997" spans="1:2">
      <c r="A3997">
        <v>97</v>
      </c>
      <c r="B3997">
        <v>4.8</v>
      </c>
    </row>
    <row r="3998" spans="1:2">
      <c r="A3998">
        <v>94</v>
      </c>
      <c r="B3998">
        <v>5.9</v>
      </c>
    </row>
    <row r="3999" spans="1:2">
      <c r="A3999">
        <v>95</v>
      </c>
      <c r="B3999">
        <v>6.2</v>
      </c>
    </row>
    <row r="4000" spans="1:2">
      <c r="A4000">
        <v>97</v>
      </c>
      <c r="B4000">
        <v>5.9</v>
      </c>
    </row>
    <row r="4001" spans="1:2">
      <c r="A4001">
        <v>92</v>
      </c>
      <c r="B4001">
        <v>6.6</v>
      </c>
    </row>
    <row r="4002" spans="1:2">
      <c r="A4002">
        <v>96</v>
      </c>
      <c r="B4002">
        <v>6.6</v>
      </c>
    </row>
    <row r="4003" spans="1:2">
      <c r="A4003">
        <v>87</v>
      </c>
      <c r="B4003">
        <v>6</v>
      </c>
    </row>
    <row r="4004" spans="1:2">
      <c r="A4004">
        <v>91</v>
      </c>
      <c r="B4004">
        <v>6.8</v>
      </c>
    </row>
    <row r="4005" spans="1:2">
      <c r="A4005">
        <v>99</v>
      </c>
      <c r="B4005">
        <v>5.4</v>
      </c>
    </row>
    <row r="4006" spans="1:2">
      <c r="A4006">
        <v>88</v>
      </c>
      <c r="B4006">
        <v>5.2</v>
      </c>
    </row>
    <row r="4007" spans="1:2">
      <c r="A4007">
        <v>119</v>
      </c>
      <c r="B4007">
        <v>7.8</v>
      </c>
    </row>
    <row r="4008" spans="1:2">
      <c r="A4008">
        <v>99</v>
      </c>
      <c r="B4008">
        <v>6.4</v>
      </c>
    </row>
    <row r="4009" spans="1:2">
      <c r="A4009">
        <v>92</v>
      </c>
      <c r="B4009">
        <v>6.1</v>
      </c>
    </row>
    <row r="4010" spans="1:2">
      <c r="A4010">
        <v>86</v>
      </c>
      <c r="B4010">
        <v>5.7</v>
      </c>
    </row>
    <row r="4011" spans="1:2">
      <c r="A4011">
        <v>83</v>
      </c>
      <c r="B4011">
        <v>5.5</v>
      </c>
    </row>
    <row r="4012" spans="1:2">
      <c r="A4012">
        <v>81</v>
      </c>
      <c r="B4012">
        <v>7.4</v>
      </c>
    </row>
    <row r="4013" spans="1:2">
      <c r="A4013">
        <v>82</v>
      </c>
      <c r="B4013">
        <v>7.1</v>
      </c>
    </row>
    <row r="4014" spans="1:2">
      <c r="A4014">
        <v>102</v>
      </c>
      <c r="B4014">
        <v>3.9</v>
      </c>
    </row>
    <row r="4015" spans="1:2">
      <c r="A4015">
        <v>90</v>
      </c>
      <c r="B4015">
        <v>4.5999999999999996</v>
      </c>
    </row>
    <row r="4016" spans="1:2">
      <c r="A4016">
        <v>92</v>
      </c>
      <c r="B4016">
        <v>7.7</v>
      </c>
    </row>
    <row r="4017" spans="1:2">
      <c r="A4017">
        <v>88</v>
      </c>
      <c r="B4017">
        <v>4.9000000000000004</v>
      </c>
    </row>
    <row r="4018" spans="1:2">
      <c r="A4018">
        <v>97</v>
      </c>
      <c r="B4018">
        <v>6.3</v>
      </c>
    </row>
    <row r="4019" spans="1:2">
      <c r="A4019">
        <v>96</v>
      </c>
      <c r="B4019">
        <v>6.1</v>
      </c>
    </row>
    <row r="4020" spans="1:2">
      <c r="A4020">
        <v>87</v>
      </c>
      <c r="B4020">
        <v>6.6</v>
      </c>
    </row>
    <row r="4021" spans="1:2">
      <c r="A4021">
        <v>106</v>
      </c>
      <c r="B4021">
        <v>5.7</v>
      </c>
    </row>
    <row r="4022" spans="1:2">
      <c r="A4022">
        <v>107</v>
      </c>
      <c r="B4022">
        <v>5.6</v>
      </c>
    </row>
    <row r="4023" spans="1:2">
      <c r="A4023">
        <v>80</v>
      </c>
      <c r="B4023">
        <v>6</v>
      </c>
    </row>
    <row r="4024" spans="1:2">
      <c r="A4024">
        <v>91</v>
      </c>
      <c r="B4024">
        <v>5.7</v>
      </c>
    </row>
    <row r="4025" spans="1:2">
      <c r="A4025">
        <v>99</v>
      </c>
      <c r="B4025">
        <v>7</v>
      </c>
    </row>
    <row r="4026" spans="1:2">
      <c r="A4026">
        <v>102</v>
      </c>
      <c r="B4026">
        <v>5.3</v>
      </c>
    </row>
    <row r="4027" spans="1:2">
      <c r="A4027">
        <v>108</v>
      </c>
      <c r="B4027">
        <v>4.4000000000000004</v>
      </c>
    </row>
    <row r="4028" spans="1:2">
      <c r="A4028">
        <v>88</v>
      </c>
      <c r="B4028">
        <v>3.4</v>
      </c>
    </row>
    <row r="4029" spans="1:2">
      <c r="A4029">
        <v>89</v>
      </c>
      <c r="B4029">
        <v>4.5</v>
      </c>
    </row>
    <row r="4030" spans="1:2">
      <c r="A4030">
        <v>92</v>
      </c>
      <c r="B4030">
        <v>3.4</v>
      </c>
    </row>
    <row r="4031" spans="1:2">
      <c r="A4031">
        <v>99</v>
      </c>
      <c r="B4031">
        <v>7.1</v>
      </c>
    </row>
    <row r="4032" spans="1:2">
      <c r="A4032">
        <v>103</v>
      </c>
      <c r="B4032">
        <v>6.4</v>
      </c>
    </row>
    <row r="4033" spans="1:2">
      <c r="A4033">
        <v>90</v>
      </c>
      <c r="B4033">
        <v>5.2</v>
      </c>
    </row>
    <row r="4034" spans="1:2">
      <c r="A4034">
        <v>95</v>
      </c>
      <c r="B4034">
        <v>7</v>
      </c>
    </row>
    <row r="4035" spans="1:2">
      <c r="A4035">
        <v>97</v>
      </c>
      <c r="B4035">
        <v>7.3</v>
      </c>
    </row>
    <row r="4036" spans="1:2">
      <c r="A4036">
        <v>108</v>
      </c>
      <c r="B4036">
        <v>8.1</v>
      </c>
    </row>
    <row r="4037" spans="1:2">
      <c r="A4037">
        <v>95</v>
      </c>
      <c r="B4037">
        <v>5.8</v>
      </c>
    </row>
    <row r="4038" spans="1:2">
      <c r="A4038">
        <v>90</v>
      </c>
      <c r="B4038">
        <v>7.8</v>
      </c>
    </row>
    <row r="4039" spans="1:2">
      <c r="A4039">
        <v>86</v>
      </c>
      <c r="B4039">
        <v>6.3</v>
      </c>
    </row>
    <row r="4040" spans="1:2">
      <c r="A4040">
        <v>89</v>
      </c>
      <c r="B4040">
        <v>7.2</v>
      </c>
    </row>
    <row r="4041" spans="1:2">
      <c r="A4041">
        <v>87</v>
      </c>
      <c r="B4041">
        <v>5.6</v>
      </c>
    </row>
    <row r="4042" spans="1:2">
      <c r="A4042">
        <v>98</v>
      </c>
      <c r="B4042">
        <v>7.2</v>
      </c>
    </row>
    <row r="4043" spans="1:2">
      <c r="A4043">
        <v>125</v>
      </c>
      <c r="B4043">
        <v>8</v>
      </c>
    </row>
    <row r="4044" spans="1:2">
      <c r="A4044">
        <v>95</v>
      </c>
      <c r="B4044">
        <v>8.5</v>
      </c>
    </row>
    <row r="4045" spans="1:2">
      <c r="A4045">
        <v>118</v>
      </c>
      <c r="B4045">
        <v>6.8</v>
      </c>
    </row>
    <row r="4046" spans="1:2">
      <c r="A4046">
        <v>93</v>
      </c>
      <c r="B4046">
        <v>7.3</v>
      </c>
    </row>
    <row r="4047" spans="1:2">
      <c r="A4047">
        <v>96</v>
      </c>
      <c r="B4047">
        <v>5.5</v>
      </c>
    </row>
    <row r="4048" spans="1:2">
      <c r="A4048">
        <v>109</v>
      </c>
      <c r="B4048">
        <v>7.3</v>
      </c>
    </row>
    <row r="4049" spans="1:2">
      <c r="A4049">
        <v>109</v>
      </c>
      <c r="B4049">
        <v>6.3</v>
      </c>
    </row>
    <row r="4050" spans="1:2">
      <c r="A4050">
        <v>155</v>
      </c>
      <c r="B4050">
        <v>5.0999999999999996</v>
      </c>
    </row>
    <row r="4051" spans="1:2">
      <c r="A4051">
        <v>90</v>
      </c>
      <c r="B4051">
        <v>6.6</v>
      </c>
    </row>
    <row r="4052" spans="1:2">
      <c r="A4052">
        <v>93</v>
      </c>
      <c r="B4052">
        <v>6.1</v>
      </c>
    </row>
    <row r="4053" spans="1:2">
      <c r="A4053">
        <v>108</v>
      </c>
      <c r="B4053">
        <v>7.5</v>
      </c>
    </row>
    <row r="4054" spans="1:2">
      <c r="A4054">
        <v>114</v>
      </c>
      <c r="B4054">
        <v>7</v>
      </c>
    </row>
    <row r="4055" spans="1:2">
      <c r="A4055">
        <v>87</v>
      </c>
      <c r="B4055">
        <v>7.2</v>
      </c>
    </row>
    <row r="4056" spans="1:2">
      <c r="A4056">
        <v>113</v>
      </c>
      <c r="B4056">
        <v>5.3</v>
      </c>
    </row>
    <row r="4057" spans="1:2">
      <c r="A4057">
        <v>87</v>
      </c>
      <c r="B4057">
        <v>8.6999999999999993</v>
      </c>
    </row>
    <row r="4058" spans="1:2">
      <c r="A4058">
        <v>90</v>
      </c>
      <c r="B4058">
        <v>3.4</v>
      </c>
    </row>
    <row r="4059" spans="1:2">
      <c r="A4059">
        <v>111</v>
      </c>
      <c r="B4059">
        <v>5.4</v>
      </c>
    </row>
    <row r="4060" spans="1:2">
      <c r="A4060">
        <v>81</v>
      </c>
      <c r="B4060">
        <v>7.8</v>
      </c>
    </row>
    <row r="4061" spans="1:2">
      <c r="A4061">
        <v>93</v>
      </c>
      <c r="B4061">
        <v>6.7</v>
      </c>
    </row>
    <row r="4062" spans="1:2">
      <c r="A4062">
        <v>90</v>
      </c>
      <c r="B4062">
        <v>4.7</v>
      </c>
    </row>
    <row r="4063" spans="1:2">
      <c r="A4063">
        <v>112</v>
      </c>
      <c r="B4063">
        <v>6.3</v>
      </c>
    </row>
    <row r="4064" spans="1:2">
      <c r="A4064">
        <v>106</v>
      </c>
      <c r="B4064">
        <v>7.4</v>
      </c>
    </row>
    <row r="4065" spans="1:2">
      <c r="A4065">
        <v>88</v>
      </c>
      <c r="B4065">
        <v>6.1</v>
      </c>
    </row>
    <row r="4066" spans="1:2">
      <c r="A4066">
        <v>138</v>
      </c>
      <c r="B4066">
        <v>7.5</v>
      </c>
    </row>
    <row r="4067" spans="1:2">
      <c r="A4067">
        <v>105</v>
      </c>
      <c r="B4067">
        <v>6.3</v>
      </c>
    </row>
    <row r="4068" spans="1:2">
      <c r="A4068">
        <v>98</v>
      </c>
      <c r="B4068">
        <v>6.3</v>
      </c>
    </row>
    <row r="4069" spans="1:2">
      <c r="A4069">
        <v>86</v>
      </c>
      <c r="B4069">
        <v>6.8</v>
      </c>
    </row>
    <row r="4070" spans="1:2">
      <c r="A4070">
        <v>104</v>
      </c>
      <c r="B4070">
        <v>7.8</v>
      </c>
    </row>
    <row r="4071" spans="1:2">
      <c r="A4071">
        <v>100</v>
      </c>
      <c r="B4071">
        <v>6.9</v>
      </c>
    </row>
    <row r="4072" spans="1:2">
      <c r="A4072">
        <v>126</v>
      </c>
      <c r="B4072">
        <v>8</v>
      </c>
    </row>
    <row r="4073" spans="1:2">
      <c r="A4073">
        <v>118</v>
      </c>
      <c r="B4073">
        <v>7.8</v>
      </c>
    </row>
    <row r="4074" spans="1:2">
      <c r="A4074">
        <v>103</v>
      </c>
      <c r="B4074">
        <v>7.4</v>
      </c>
    </row>
    <row r="4075" spans="1:2">
      <c r="A4075">
        <v>102</v>
      </c>
      <c r="B4075">
        <v>6.1</v>
      </c>
    </row>
    <row r="4076" spans="1:2">
      <c r="A4076">
        <v>84</v>
      </c>
      <c r="B4076">
        <v>4.3</v>
      </c>
    </row>
    <row r="4077" spans="1:2">
      <c r="A4077">
        <v>95</v>
      </c>
      <c r="B4077">
        <v>7.2</v>
      </c>
    </row>
    <row r="4078" spans="1:2">
      <c r="A4078">
        <v>92</v>
      </c>
      <c r="B4078">
        <v>4.7</v>
      </c>
    </row>
    <row r="4079" spans="1:2">
      <c r="A4079">
        <v>90</v>
      </c>
      <c r="B4079">
        <v>7.3</v>
      </c>
    </row>
    <row r="4080" spans="1:2">
      <c r="A4080">
        <v>113</v>
      </c>
      <c r="B4080">
        <v>7.9</v>
      </c>
    </row>
    <row r="4081" spans="1:2">
      <c r="A4081">
        <v>123</v>
      </c>
      <c r="B4081">
        <v>7.2</v>
      </c>
    </row>
    <row r="4082" spans="1:2">
      <c r="A4082">
        <v>111</v>
      </c>
      <c r="B4082">
        <v>5.4</v>
      </c>
    </row>
    <row r="4083" spans="1:2">
      <c r="A4083">
        <v>99</v>
      </c>
      <c r="B4083">
        <v>3.7</v>
      </c>
    </row>
    <row r="4084" spans="1:2">
      <c r="A4084">
        <v>108</v>
      </c>
      <c r="B4084">
        <v>7.1</v>
      </c>
    </row>
    <row r="4085" spans="1:2">
      <c r="A4085">
        <v>92</v>
      </c>
      <c r="B4085">
        <v>6.8</v>
      </c>
    </row>
    <row r="4086" spans="1:2">
      <c r="A4086">
        <v>120</v>
      </c>
      <c r="B4086">
        <v>8.1999999999999993</v>
      </c>
    </row>
    <row r="4087" spans="1:2">
      <c r="A4087">
        <v>91</v>
      </c>
      <c r="B4087">
        <v>7</v>
      </c>
    </row>
    <row r="4088" spans="1:2">
      <c r="A4088">
        <v>88</v>
      </c>
      <c r="B4088">
        <v>7.4</v>
      </c>
    </row>
    <row r="4089" spans="1:2">
      <c r="A4089">
        <v>97</v>
      </c>
      <c r="B4089">
        <v>6.7</v>
      </c>
    </row>
    <row r="4090" spans="1:2">
      <c r="A4090">
        <v>90</v>
      </c>
      <c r="B4090">
        <v>9.1</v>
      </c>
    </row>
    <row r="4091" spans="1:2">
      <c r="A4091">
        <v>95</v>
      </c>
      <c r="B4091">
        <v>7.6</v>
      </c>
    </row>
    <row r="4092" spans="1:2">
      <c r="A4092">
        <v>103</v>
      </c>
      <c r="B4092">
        <v>7.2</v>
      </c>
    </row>
    <row r="4093" spans="1:2">
      <c r="A4093">
        <v>110</v>
      </c>
      <c r="B4093">
        <v>7.5</v>
      </c>
    </row>
    <row r="4094" spans="1:2">
      <c r="A4094">
        <v>103</v>
      </c>
      <c r="B4094">
        <v>6.8</v>
      </c>
    </row>
    <row r="4095" spans="1:2">
      <c r="A4095">
        <v>92</v>
      </c>
      <c r="B4095">
        <v>6.9</v>
      </c>
    </row>
    <row r="4096" spans="1:2">
      <c r="A4096">
        <v>114</v>
      </c>
      <c r="B4096">
        <v>7.9</v>
      </c>
    </row>
    <row r="4097" spans="1:2">
      <c r="A4097">
        <v>101</v>
      </c>
      <c r="B4097">
        <v>7.6</v>
      </c>
    </row>
    <row r="4098" spans="1:2">
      <c r="A4098">
        <v>112</v>
      </c>
      <c r="B4098">
        <v>6.7</v>
      </c>
    </row>
    <row r="4099" spans="1:2">
      <c r="A4099">
        <v>104</v>
      </c>
      <c r="B4099">
        <v>5.8</v>
      </c>
    </row>
    <row r="4100" spans="1:2">
      <c r="A4100">
        <v>99</v>
      </c>
      <c r="B4100">
        <v>6.5</v>
      </c>
    </row>
    <row r="4101" spans="1:2">
      <c r="A4101">
        <v>98</v>
      </c>
      <c r="B4101">
        <v>7.2</v>
      </c>
    </row>
    <row r="4102" spans="1:2">
      <c r="A4102">
        <v>107</v>
      </c>
      <c r="B4102">
        <v>6.9</v>
      </c>
    </row>
    <row r="4103" spans="1:2">
      <c r="A4103">
        <v>93</v>
      </c>
      <c r="B4103">
        <v>5.5</v>
      </c>
    </row>
    <row r="4104" spans="1:2">
      <c r="A4104">
        <v>100</v>
      </c>
      <c r="B4104">
        <v>6.5</v>
      </c>
    </row>
    <row r="4105" spans="1:2">
      <c r="A4105">
        <v>80</v>
      </c>
      <c r="B4105">
        <v>6.2</v>
      </c>
    </row>
    <row r="4106" spans="1:2">
      <c r="A4106">
        <v>94</v>
      </c>
      <c r="B4106">
        <v>6.7</v>
      </c>
    </row>
    <row r="4107" spans="1:2">
      <c r="A4107">
        <v>93</v>
      </c>
      <c r="B4107">
        <v>5.7</v>
      </c>
    </row>
    <row r="4108" spans="1:2">
      <c r="A4108">
        <v>87</v>
      </c>
      <c r="B4108">
        <v>8.6</v>
      </c>
    </row>
    <row r="4109" spans="1:2">
      <c r="A4109">
        <v>91</v>
      </c>
      <c r="B4109">
        <v>6.5</v>
      </c>
    </row>
    <row r="4110" spans="1:2">
      <c r="A4110">
        <v>84</v>
      </c>
      <c r="B4110">
        <v>6.3</v>
      </c>
    </row>
    <row r="4111" spans="1:2">
      <c r="A4111">
        <v>90</v>
      </c>
      <c r="B4111">
        <v>4.3</v>
      </c>
    </row>
    <row r="4112" spans="1:2">
      <c r="A4112">
        <v>98</v>
      </c>
      <c r="B4112">
        <v>6.1</v>
      </c>
    </row>
    <row r="4113" spans="1:2">
      <c r="A4113">
        <v>108</v>
      </c>
      <c r="B4113">
        <v>6</v>
      </c>
    </row>
    <row r="4114" spans="1:2">
      <c r="A4114">
        <v>124</v>
      </c>
      <c r="B4114">
        <v>5.8</v>
      </c>
    </row>
    <row r="4115" spans="1:2">
      <c r="A4115">
        <v>95</v>
      </c>
      <c r="B4115">
        <v>6.7</v>
      </c>
    </row>
    <row r="4116" spans="1:2">
      <c r="A4116">
        <v>90</v>
      </c>
      <c r="B4116">
        <v>6.7</v>
      </c>
    </row>
    <row r="4117" spans="1:2">
      <c r="A4117">
        <v>93</v>
      </c>
      <c r="B4117">
        <v>7.6</v>
      </c>
    </row>
    <row r="4118" spans="1:2">
      <c r="A4118">
        <v>101</v>
      </c>
      <c r="B4118">
        <v>5.0999999999999996</v>
      </c>
    </row>
    <row r="4119" spans="1:2">
      <c r="A4119">
        <v>107</v>
      </c>
      <c r="B4119">
        <v>6.8</v>
      </c>
    </row>
    <row r="4120" spans="1:2">
      <c r="A4120">
        <v>87</v>
      </c>
      <c r="B4120">
        <v>6.8</v>
      </c>
    </row>
    <row r="4121" spans="1:2">
      <c r="A4121">
        <v>98</v>
      </c>
      <c r="B4121">
        <v>6.3</v>
      </c>
    </row>
    <row r="4122" spans="1:2">
      <c r="A4122">
        <v>112</v>
      </c>
      <c r="B4122">
        <v>7.1</v>
      </c>
    </row>
    <row r="4123" spans="1:2">
      <c r="A4123">
        <v>82</v>
      </c>
      <c r="B4123">
        <v>2.8</v>
      </c>
    </row>
    <row r="4124" spans="1:2">
      <c r="A4124">
        <v>102</v>
      </c>
      <c r="B4124">
        <v>8.1999999999999993</v>
      </c>
    </row>
    <row r="4125" spans="1:2">
      <c r="A4125">
        <v>97</v>
      </c>
      <c r="B4125">
        <v>3.1</v>
      </c>
    </row>
    <row r="4126" spans="1:2">
      <c r="A4126">
        <v>101</v>
      </c>
      <c r="B4126">
        <v>3.3</v>
      </c>
    </row>
    <row r="4127" spans="1:2">
      <c r="A4127">
        <v>93</v>
      </c>
      <c r="B4127">
        <v>3.6</v>
      </c>
    </row>
    <row r="4128" spans="1:2">
      <c r="A4128">
        <v>83</v>
      </c>
      <c r="B4128">
        <v>7.7</v>
      </c>
    </row>
    <row r="4129" spans="1:2">
      <c r="A4129">
        <v>106</v>
      </c>
      <c r="B4129">
        <v>6.7</v>
      </c>
    </row>
    <row r="4130" spans="1:2">
      <c r="A4130">
        <v>113</v>
      </c>
      <c r="B4130">
        <v>5.5</v>
      </c>
    </row>
    <row r="4131" spans="1:2">
      <c r="A4131">
        <v>94</v>
      </c>
      <c r="B4131">
        <v>6.6</v>
      </c>
    </row>
    <row r="4132" spans="1:2">
      <c r="A4132">
        <v>101</v>
      </c>
      <c r="B4132">
        <v>4.8</v>
      </c>
    </row>
    <row r="4133" spans="1:2">
      <c r="A4133">
        <v>99</v>
      </c>
      <c r="B4133">
        <v>5.5</v>
      </c>
    </row>
    <row r="4134" spans="1:2">
      <c r="A4134">
        <v>76</v>
      </c>
      <c r="B4134">
        <v>6.3</v>
      </c>
    </row>
    <row r="4135" spans="1:2">
      <c r="A4135">
        <v>91</v>
      </c>
      <c r="B4135">
        <v>6.9</v>
      </c>
    </row>
    <row r="4136" spans="1:2">
      <c r="A4136">
        <v>105</v>
      </c>
      <c r="B4136">
        <v>6.5</v>
      </c>
    </row>
    <row r="4137" spans="1:2">
      <c r="A4137">
        <v>120</v>
      </c>
      <c r="B4137">
        <v>8.1999999999999993</v>
      </c>
    </row>
    <row r="4138" spans="1:2">
      <c r="A4138">
        <v>105</v>
      </c>
      <c r="B4138">
        <v>7.1</v>
      </c>
    </row>
    <row r="4139" spans="1:2">
      <c r="A4139">
        <v>120</v>
      </c>
      <c r="B4139">
        <v>7.3</v>
      </c>
    </row>
    <row r="4140" spans="1:2">
      <c r="A4140">
        <v>105</v>
      </c>
      <c r="B4140">
        <v>8.1</v>
      </c>
    </row>
    <row r="4141" spans="1:2">
      <c r="A4141">
        <v>95</v>
      </c>
      <c r="B4141">
        <v>7.2</v>
      </c>
    </row>
    <row r="4142" spans="1:2">
      <c r="A4142">
        <v>135</v>
      </c>
      <c r="B4142">
        <v>7.4</v>
      </c>
    </row>
    <row r="4143" spans="1:2">
      <c r="A4143">
        <v>105</v>
      </c>
      <c r="B4143">
        <v>6.5</v>
      </c>
    </row>
    <row r="4144" spans="1:2">
      <c r="A4144">
        <v>83</v>
      </c>
      <c r="B4144">
        <v>5.7</v>
      </c>
    </row>
    <row r="4145" spans="1:2">
      <c r="A4145">
        <v>60</v>
      </c>
      <c r="B4145">
        <v>7.7</v>
      </c>
    </row>
    <row r="4146" spans="1:2">
      <c r="A4146">
        <v>135</v>
      </c>
      <c r="B4146">
        <v>8.6999999999999993</v>
      </c>
    </row>
    <row r="4147" spans="1:2">
      <c r="A4147">
        <v>88</v>
      </c>
      <c r="B4147">
        <v>4.3</v>
      </c>
    </row>
    <row r="4148" spans="1:2">
      <c r="A4148">
        <v>87</v>
      </c>
      <c r="B4148">
        <v>6.2</v>
      </c>
    </row>
    <row r="4149" spans="1:2">
      <c r="A4149">
        <v>97</v>
      </c>
      <c r="B4149">
        <v>3.3</v>
      </c>
    </row>
    <row r="4150" spans="1:2">
      <c r="A4150">
        <v>82</v>
      </c>
      <c r="B4150">
        <v>2.7</v>
      </c>
    </row>
    <row r="4151" spans="1:2">
      <c r="A4151">
        <v>103</v>
      </c>
      <c r="B4151">
        <v>5.2</v>
      </c>
    </row>
    <row r="4152" spans="1:2">
      <c r="A4152">
        <v>130</v>
      </c>
      <c r="B4152">
        <v>8.1999999999999993</v>
      </c>
    </row>
    <row r="4153" spans="1:2">
      <c r="A4153">
        <v>87</v>
      </c>
      <c r="B4153">
        <v>6.1</v>
      </c>
    </row>
    <row r="4154" spans="1:2">
      <c r="A4154">
        <v>101</v>
      </c>
      <c r="B4154">
        <v>8</v>
      </c>
    </row>
    <row r="4155" spans="1:2">
      <c r="A4155">
        <v>96</v>
      </c>
      <c r="B4155">
        <v>5.5</v>
      </c>
    </row>
    <row r="4156" spans="1:2">
      <c r="A4156">
        <v>80</v>
      </c>
      <c r="B4156">
        <v>5.7</v>
      </c>
    </row>
    <row r="4157" spans="1:2">
      <c r="A4157">
        <v>87</v>
      </c>
      <c r="B4157">
        <v>3.7</v>
      </c>
    </row>
    <row r="4158" spans="1:2">
      <c r="A4158">
        <v>92</v>
      </c>
      <c r="B4158">
        <v>7.1</v>
      </c>
    </row>
    <row r="4159" spans="1:2">
      <c r="A4159">
        <v>118</v>
      </c>
      <c r="B4159">
        <v>7.8</v>
      </c>
    </row>
    <row r="4160" spans="1:2">
      <c r="A4160">
        <v>123</v>
      </c>
      <c r="B4160">
        <v>4.0999999999999996</v>
      </c>
    </row>
    <row r="4161" spans="1:2">
      <c r="A4161">
        <v>100</v>
      </c>
      <c r="B4161">
        <v>7.2</v>
      </c>
    </row>
    <row r="4162" spans="1:2">
      <c r="A4162">
        <v>103</v>
      </c>
      <c r="B4162">
        <v>7.7</v>
      </c>
    </row>
    <row r="4163" spans="1:2">
      <c r="A4163">
        <v>100</v>
      </c>
      <c r="B4163">
        <v>7.1</v>
      </c>
    </row>
    <row r="4164" spans="1:2">
      <c r="A4164">
        <v>99</v>
      </c>
      <c r="B4164">
        <v>7.6</v>
      </c>
    </row>
    <row r="4165" spans="1:2">
      <c r="A4165">
        <v>89</v>
      </c>
      <c r="B4165">
        <v>7</v>
      </c>
    </row>
    <row r="4166" spans="1:2">
      <c r="A4166">
        <v>114</v>
      </c>
      <c r="B4166">
        <v>7.4</v>
      </c>
    </row>
    <row r="4167" spans="1:2">
      <c r="A4167">
        <v>111</v>
      </c>
      <c r="B4167">
        <v>7.7</v>
      </c>
    </row>
    <row r="4168" spans="1:2">
      <c r="A4168">
        <v>99</v>
      </c>
      <c r="B4168">
        <v>7.2</v>
      </c>
    </row>
    <row r="4169" spans="1:2">
      <c r="A4169">
        <v>85</v>
      </c>
      <c r="B4169">
        <v>6.6</v>
      </c>
    </row>
    <row r="4170" spans="1:2">
      <c r="A4170">
        <v>113</v>
      </c>
      <c r="B4170">
        <v>6</v>
      </c>
    </row>
    <row r="4171" spans="1:2">
      <c r="A4171">
        <v>99</v>
      </c>
      <c r="B4171">
        <v>8.4</v>
      </c>
    </row>
    <row r="4172" spans="1:2">
      <c r="A4172">
        <v>83</v>
      </c>
      <c r="B4172">
        <v>6.5</v>
      </c>
    </row>
    <row r="4173" spans="1:2">
      <c r="A4173">
        <v>142</v>
      </c>
      <c r="B4173">
        <v>8.9</v>
      </c>
    </row>
    <row r="4174" spans="1:2">
      <c r="A4174">
        <v>112</v>
      </c>
      <c r="B4174">
        <v>7.9</v>
      </c>
    </row>
    <row r="4175" spans="1:2">
      <c r="A4175">
        <v>108</v>
      </c>
      <c r="B4175">
        <v>6</v>
      </c>
    </row>
    <row r="4176" spans="1:2">
      <c r="A4176">
        <v>88</v>
      </c>
      <c r="B4176">
        <v>6.1</v>
      </c>
    </row>
    <row r="4177" spans="1:2">
      <c r="A4177">
        <v>97</v>
      </c>
      <c r="B4177">
        <v>7.4</v>
      </c>
    </row>
    <row r="4178" spans="1:2">
      <c r="A4178">
        <v>85</v>
      </c>
      <c r="B4178">
        <v>6.2</v>
      </c>
    </row>
    <row r="4179" spans="1:2">
      <c r="A4179">
        <v>103</v>
      </c>
      <c r="B4179">
        <v>5.6</v>
      </c>
    </row>
    <row r="4180" spans="1:2">
      <c r="A4180">
        <v>110</v>
      </c>
      <c r="B4180">
        <v>7.2</v>
      </c>
    </row>
    <row r="4181" spans="1:2">
      <c r="A4181">
        <v>88</v>
      </c>
      <c r="B4181">
        <v>6.1</v>
      </c>
    </row>
    <row r="4182" spans="1:2">
      <c r="A4182">
        <v>76</v>
      </c>
      <c r="B4182">
        <v>3.8</v>
      </c>
    </row>
    <row r="4183" spans="1:2">
      <c r="A4183">
        <v>100</v>
      </c>
      <c r="B4183">
        <v>7.1</v>
      </c>
    </row>
    <row r="4184" spans="1:2">
      <c r="A4184">
        <v>99</v>
      </c>
      <c r="B4184">
        <v>4.5</v>
      </c>
    </row>
    <row r="4185" spans="1:2">
      <c r="A4185">
        <v>84</v>
      </c>
      <c r="B4185">
        <v>3.8</v>
      </c>
    </row>
    <row r="4186" spans="1:2">
      <c r="A4186">
        <v>91</v>
      </c>
      <c r="B4186">
        <v>6.2</v>
      </c>
    </row>
    <row r="4187" spans="1:2">
      <c r="A4187">
        <v>97</v>
      </c>
      <c r="B4187">
        <v>6.6</v>
      </c>
    </row>
    <row r="4188" spans="1:2">
      <c r="A4188">
        <v>84</v>
      </c>
      <c r="B4188">
        <v>4.5999999999999996</v>
      </c>
    </row>
    <row r="4189" spans="1:2">
      <c r="A4189">
        <v>100</v>
      </c>
      <c r="B4189">
        <v>4.2</v>
      </c>
    </row>
    <row r="4190" spans="1:2">
      <c r="A4190">
        <v>94</v>
      </c>
      <c r="B4190">
        <v>6.8</v>
      </c>
    </row>
    <row r="4191" spans="1:2">
      <c r="A4191">
        <v>90</v>
      </c>
      <c r="B4191">
        <v>7.7</v>
      </c>
    </row>
    <row r="4192" spans="1:2">
      <c r="A4192">
        <v>92</v>
      </c>
      <c r="B4192">
        <v>5.9</v>
      </c>
    </row>
    <row r="4193" spans="1:2">
      <c r="A4193">
        <v>105</v>
      </c>
      <c r="B4193">
        <v>4.7</v>
      </c>
    </row>
    <row r="4194" spans="1:2">
      <c r="A4194">
        <v>73</v>
      </c>
      <c r="B4194">
        <v>7</v>
      </c>
    </row>
    <row r="4195" spans="1:2">
      <c r="A4195">
        <v>116</v>
      </c>
      <c r="B4195">
        <v>6.9</v>
      </c>
    </row>
    <row r="4196" spans="1:2">
      <c r="A4196">
        <v>110</v>
      </c>
      <c r="B4196">
        <v>6.1</v>
      </c>
    </row>
    <row r="4197" spans="1:2">
      <c r="A4197">
        <v>102</v>
      </c>
      <c r="B4197">
        <v>7.6</v>
      </c>
    </row>
    <row r="4198" spans="1:2">
      <c r="A4198">
        <v>89</v>
      </c>
      <c r="B4198">
        <v>3</v>
      </c>
    </row>
    <row r="4199" spans="1:2">
      <c r="A4199">
        <v>76</v>
      </c>
      <c r="B4199">
        <v>2.6</v>
      </c>
    </row>
    <row r="4200" spans="1:2">
      <c r="A4200">
        <v>82</v>
      </c>
      <c r="B4200">
        <v>8.6</v>
      </c>
    </row>
    <row r="4201" spans="1:2">
      <c r="A4201">
        <v>89</v>
      </c>
      <c r="B4201">
        <v>6.1</v>
      </c>
    </row>
    <row r="4202" spans="1:2">
      <c r="A4202">
        <v>150</v>
      </c>
      <c r="B4202">
        <v>7.5</v>
      </c>
    </row>
    <row r="4203" spans="1:2">
      <c r="A4203">
        <v>89</v>
      </c>
      <c r="B4203">
        <v>6.7</v>
      </c>
    </row>
    <row r="4204" spans="1:2">
      <c r="A4204">
        <v>145</v>
      </c>
      <c r="B4204">
        <v>8.1</v>
      </c>
    </row>
    <row r="4205" spans="1:2">
      <c r="A4205">
        <v>91</v>
      </c>
      <c r="B4205">
        <v>4.9000000000000004</v>
      </c>
    </row>
    <row r="4206" spans="1:2">
      <c r="A4206">
        <v>121</v>
      </c>
      <c r="B4206">
        <v>6.8</v>
      </c>
    </row>
    <row r="4207" spans="1:2">
      <c r="A4207">
        <v>83</v>
      </c>
      <c r="B4207">
        <v>5.7</v>
      </c>
    </row>
    <row r="4208" spans="1:2">
      <c r="A4208">
        <v>110</v>
      </c>
      <c r="B4208">
        <v>8.3000000000000007</v>
      </c>
    </row>
    <row r="4209" spans="1:2">
      <c r="A4209">
        <v>91</v>
      </c>
      <c r="B4209">
        <v>6.6</v>
      </c>
    </row>
    <row r="4210" spans="1:2">
      <c r="A4210">
        <v>110</v>
      </c>
      <c r="B4210">
        <v>7.3</v>
      </c>
    </row>
    <row r="4211" spans="1:2">
      <c r="A4211">
        <v>86</v>
      </c>
      <c r="B4211">
        <v>5</v>
      </c>
    </row>
    <row r="4212" spans="1:2">
      <c r="A4212">
        <v>86</v>
      </c>
      <c r="B4212">
        <v>7</v>
      </c>
    </row>
    <row r="4213" spans="1:2">
      <c r="A4213">
        <v>120</v>
      </c>
      <c r="B4213">
        <v>3.4</v>
      </c>
    </row>
    <row r="4214" spans="1:2">
      <c r="A4214">
        <v>90</v>
      </c>
      <c r="B4214">
        <v>5.9</v>
      </c>
    </row>
    <row r="4215" spans="1:2">
      <c r="A4215">
        <v>99</v>
      </c>
      <c r="B4215">
        <v>6</v>
      </c>
    </row>
    <row r="4216" spans="1:2">
      <c r="A4216">
        <v>112</v>
      </c>
      <c r="B4216">
        <v>7.4</v>
      </c>
    </row>
    <row r="4217" spans="1:2">
      <c r="A4217">
        <v>103</v>
      </c>
      <c r="B4217">
        <v>7.4</v>
      </c>
    </row>
    <row r="4218" spans="1:2">
      <c r="A4218">
        <v>83</v>
      </c>
      <c r="B4218">
        <v>4.2</v>
      </c>
    </row>
    <row r="4219" spans="1:2">
      <c r="A4219">
        <v>109</v>
      </c>
      <c r="B4219">
        <v>6.2</v>
      </c>
    </row>
    <row r="4220" spans="1:2">
      <c r="A4220">
        <v>89</v>
      </c>
      <c r="B4220">
        <v>6.2</v>
      </c>
    </row>
    <row r="4221" spans="1:2">
      <c r="A4221">
        <v>96</v>
      </c>
      <c r="B4221">
        <v>7.5</v>
      </c>
    </row>
    <row r="4222" spans="1:2">
      <c r="A4222">
        <v>109</v>
      </c>
      <c r="B4222">
        <v>7.2</v>
      </c>
    </row>
    <row r="4223" spans="1:2">
      <c r="A4223">
        <v>122</v>
      </c>
      <c r="B4223">
        <v>7.2</v>
      </c>
    </row>
    <row r="4224" spans="1:2">
      <c r="A4224">
        <v>100</v>
      </c>
      <c r="B4224">
        <v>5.4</v>
      </c>
    </row>
    <row r="4225" spans="1:2">
      <c r="A4225">
        <v>109</v>
      </c>
      <c r="B4225">
        <v>7</v>
      </c>
    </row>
    <row r="4226" spans="1:2">
      <c r="A4226">
        <v>95</v>
      </c>
      <c r="B4226">
        <v>7.2</v>
      </c>
    </row>
    <row r="4227" spans="1:2">
      <c r="A4227">
        <v>94</v>
      </c>
      <c r="B4227">
        <v>7.9</v>
      </c>
    </row>
    <row r="4228" spans="1:2">
      <c r="A4228">
        <v>107</v>
      </c>
      <c r="B4228">
        <v>6.8</v>
      </c>
    </row>
    <row r="4229" spans="1:2">
      <c r="A4229">
        <v>104</v>
      </c>
      <c r="B4229">
        <v>6.7</v>
      </c>
    </row>
    <row r="4230" spans="1:2">
      <c r="A4230">
        <v>93</v>
      </c>
      <c r="B4230">
        <v>6.8</v>
      </c>
    </row>
    <row r="4231" spans="1:2">
      <c r="A4231">
        <v>102</v>
      </c>
      <c r="B4231">
        <v>6.9</v>
      </c>
    </row>
    <row r="4232" spans="1:2">
      <c r="A4232">
        <v>84</v>
      </c>
      <c r="B4232">
        <v>6.8</v>
      </c>
    </row>
    <row r="4233" spans="1:2">
      <c r="A4233">
        <v>97</v>
      </c>
      <c r="B4233">
        <v>7.2</v>
      </c>
    </row>
    <row r="4234" spans="1:2">
      <c r="A4234">
        <v>91</v>
      </c>
      <c r="B4234">
        <v>7.4</v>
      </c>
    </row>
    <row r="4235" spans="1:2">
      <c r="A4235">
        <v>84</v>
      </c>
      <c r="B4235">
        <v>5.6</v>
      </c>
    </row>
    <row r="4236" spans="1:2">
      <c r="A4236">
        <v>86</v>
      </c>
      <c r="B4236">
        <v>6.8</v>
      </c>
    </row>
    <row r="4237" spans="1:2">
      <c r="A4237">
        <v>92</v>
      </c>
      <c r="B4237">
        <v>7.7</v>
      </c>
    </row>
    <row r="4238" spans="1:2">
      <c r="A4238">
        <v>94</v>
      </c>
      <c r="B4238">
        <v>7</v>
      </c>
    </row>
    <row r="4239" spans="1:2">
      <c r="A4239">
        <v>92</v>
      </c>
      <c r="B4239">
        <v>7.2</v>
      </c>
    </row>
    <row r="4240" spans="1:2">
      <c r="A4240">
        <v>100</v>
      </c>
      <c r="B4240">
        <v>7.2</v>
      </c>
    </row>
    <row r="4241" spans="1:2">
      <c r="A4241">
        <v>119</v>
      </c>
      <c r="B4241">
        <v>7.2</v>
      </c>
    </row>
    <row r="4242" spans="1:2">
      <c r="A4242">
        <v>92</v>
      </c>
      <c r="B4242">
        <v>6.2</v>
      </c>
    </row>
    <row r="4243" spans="1:2">
      <c r="A4243">
        <v>108</v>
      </c>
      <c r="B4243">
        <v>6.9</v>
      </c>
    </row>
    <row r="4244" spans="1:2">
      <c r="A4244">
        <v>97</v>
      </c>
      <c r="B4244">
        <v>7</v>
      </c>
    </row>
    <row r="4245" spans="1:2">
      <c r="A4245">
        <v>88</v>
      </c>
      <c r="B4245">
        <v>6.7</v>
      </c>
    </row>
    <row r="4246" spans="1:2">
      <c r="A4246">
        <v>100</v>
      </c>
      <c r="B4246">
        <v>3.6</v>
      </c>
    </row>
    <row r="4247" spans="1:2">
      <c r="A4247">
        <v>100</v>
      </c>
      <c r="B4247">
        <v>6.3</v>
      </c>
    </row>
    <row r="4248" spans="1:2">
      <c r="A4248">
        <v>124</v>
      </c>
      <c r="B4248">
        <v>7.4</v>
      </c>
    </row>
    <row r="4249" spans="1:2">
      <c r="A4249">
        <v>88</v>
      </c>
      <c r="B4249">
        <v>7.4</v>
      </c>
    </row>
    <row r="4250" spans="1:2">
      <c r="A4250">
        <v>106</v>
      </c>
      <c r="B4250">
        <v>7.3</v>
      </c>
    </row>
    <row r="4251" spans="1:2">
      <c r="A4251">
        <v>79</v>
      </c>
      <c r="B4251">
        <v>6.1</v>
      </c>
    </row>
    <row r="4252" spans="1:2">
      <c r="A4252">
        <v>96</v>
      </c>
      <c r="B4252">
        <v>8.1999999999999993</v>
      </c>
    </row>
    <row r="4253" spans="1:2">
      <c r="A4253">
        <v>97</v>
      </c>
      <c r="B4253">
        <v>7.3</v>
      </c>
    </row>
    <row r="4254" spans="1:2">
      <c r="A4254">
        <v>120</v>
      </c>
      <c r="B4254">
        <v>7.4</v>
      </c>
    </row>
    <row r="4255" spans="1:2">
      <c r="A4255">
        <v>90</v>
      </c>
      <c r="B4255">
        <v>5.7</v>
      </c>
    </row>
    <row r="4256" spans="1:2">
      <c r="A4256">
        <v>91</v>
      </c>
      <c r="B4256">
        <v>7.6</v>
      </c>
    </row>
    <row r="4257" spans="1:2">
      <c r="A4257">
        <v>93</v>
      </c>
      <c r="B4257">
        <v>6.8</v>
      </c>
    </row>
    <row r="4258" spans="1:2">
      <c r="A4258">
        <v>112</v>
      </c>
      <c r="B4258">
        <v>5.6</v>
      </c>
    </row>
    <row r="4259" spans="1:2">
      <c r="A4259">
        <v>95</v>
      </c>
      <c r="B4259">
        <v>6.4</v>
      </c>
    </row>
    <row r="4260" spans="1:2">
      <c r="A4260">
        <v>93</v>
      </c>
      <c r="B4260">
        <v>6.8</v>
      </c>
    </row>
    <row r="4261" spans="1:2">
      <c r="A4261">
        <v>88</v>
      </c>
      <c r="B4261">
        <v>6.1</v>
      </c>
    </row>
    <row r="4262" spans="1:2">
      <c r="A4262">
        <v>105</v>
      </c>
      <c r="B4262">
        <v>5.2</v>
      </c>
    </row>
    <row r="4263" spans="1:2">
      <c r="A4263">
        <v>98</v>
      </c>
      <c r="B4263">
        <v>6.9</v>
      </c>
    </row>
    <row r="4264" spans="1:2">
      <c r="A4264">
        <v>82</v>
      </c>
      <c r="B4264">
        <v>6</v>
      </c>
    </row>
    <row r="4265" spans="1:2">
      <c r="A4265">
        <v>89</v>
      </c>
      <c r="B4265">
        <v>6.3</v>
      </c>
    </row>
    <row r="4266" spans="1:2">
      <c r="A4266">
        <v>78</v>
      </c>
      <c r="B4266">
        <v>6.1</v>
      </c>
    </row>
    <row r="4267" spans="1:2">
      <c r="A4267">
        <v>97</v>
      </c>
      <c r="B4267">
        <v>5.5</v>
      </c>
    </row>
    <row r="4268" spans="1:2">
      <c r="A4268">
        <v>81</v>
      </c>
      <c r="B4268">
        <v>6.9</v>
      </c>
    </row>
    <row r="4269" spans="1:2">
      <c r="A4269">
        <v>90</v>
      </c>
      <c r="B4269">
        <v>5.6</v>
      </c>
    </row>
    <row r="4270" spans="1:2">
      <c r="A4270">
        <v>97</v>
      </c>
      <c r="B4270">
        <v>1.9</v>
      </c>
    </row>
    <row r="4271" spans="1:2">
      <c r="A4271">
        <v>88</v>
      </c>
      <c r="B4271">
        <v>4.0999999999999996</v>
      </c>
    </row>
    <row r="4272" spans="1:2">
      <c r="A4272">
        <v>96</v>
      </c>
      <c r="B4272">
        <v>5.4</v>
      </c>
    </row>
    <row r="4273" spans="1:2">
      <c r="A4273">
        <v>105</v>
      </c>
      <c r="B4273">
        <v>6.8</v>
      </c>
    </row>
    <row r="4274" spans="1:2">
      <c r="A4274">
        <v>76</v>
      </c>
      <c r="B4274">
        <v>6.7</v>
      </c>
    </row>
    <row r="4275" spans="1:2">
      <c r="A4275">
        <v>96</v>
      </c>
      <c r="B4275">
        <v>5.8</v>
      </c>
    </row>
    <row r="4276" spans="1:2">
      <c r="A4276">
        <v>99</v>
      </c>
      <c r="B4276">
        <v>6.2</v>
      </c>
    </row>
    <row r="4277" spans="1:2">
      <c r="A4277">
        <v>90</v>
      </c>
      <c r="B4277">
        <v>2.8</v>
      </c>
    </row>
    <row r="4278" spans="1:2">
      <c r="A4278">
        <v>94</v>
      </c>
      <c r="B4278">
        <v>7.3</v>
      </c>
    </row>
    <row r="4279" spans="1:2">
      <c r="A4279">
        <v>87</v>
      </c>
      <c r="B4279">
        <v>5.8</v>
      </c>
    </row>
    <row r="4280" spans="1:2">
      <c r="A4280">
        <v>93</v>
      </c>
      <c r="B4280">
        <v>6.5</v>
      </c>
    </row>
    <row r="4281" spans="1:2">
      <c r="A4281">
        <v>90</v>
      </c>
      <c r="B4281">
        <v>6.1</v>
      </c>
    </row>
    <row r="4282" spans="1:2">
      <c r="A4282">
        <v>89</v>
      </c>
      <c r="B4282">
        <v>5.0999999999999996</v>
      </c>
    </row>
    <row r="4283" spans="1:2">
      <c r="A4283">
        <v>83</v>
      </c>
      <c r="B4283">
        <v>2.2000000000000002</v>
      </c>
    </row>
    <row r="4284" spans="1:2">
      <c r="A4284">
        <v>96</v>
      </c>
      <c r="B4284">
        <v>7.2</v>
      </c>
    </row>
    <row r="4285" spans="1:2">
      <c r="A4285">
        <v>90</v>
      </c>
      <c r="B4285">
        <v>5.7</v>
      </c>
    </row>
    <row r="4286" spans="1:2">
      <c r="A4286">
        <v>138</v>
      </c>
      <c r="B4286">
        <v>3.4</v>
      </c>
    </row>
    <row r="4287" spans="1:2">
      <c r="A4287">
        <v>84</v>
      </c>
      <c r="B4287">
        <v>3.8</v>
      </c>
    </row>
    <row r="4288" spans="1:2">
      <c r="A4288">
        <v>83</v>
      </c>
      <c r="B4288">
        <v>4.7</v>
      </c>
    </row>
    <row r="4289" spans="1:2">
      <c r="A4289">
        <v>96</v>
      </c>
      <c r="B4289">
        <v>5.6</v>
      </c>
    </row>
    <row r="4290" spans="1:2">
      <c r="A4290">
        <v>94</v>
      </c>
      <c r="B4290">
        <v>3.9</v>
      </c>
    </row>
    <row r="4291" spans="1:2">
      <c r="A4291">
        <v>90</v>
      </c>
      <c r="B4291">
        <v>5.4</v>
      </c>
    </row>
    <row r="4292" spans="1:2">
      <c r="A4292">
        <v>95</v>
      </c>
      <c r="B4292">
        <v>5.2</v>
      </c>
    </row>
    <row r="4293" spans="1:2">
      <c r="A4293">
        <v>93</v>
      </c>
      <c r="B4293">
        <v>3.5</v>
      </c>
    </row>
    <row r="4294" spans="1:2">
      <c r="A4294">
        <v>111</v>
      </c>
      <c r="B4294">
        <v>5.3</v>
      </c>
    </row>
    <row r="4295" spans="1:2">
      <c r="A4295">
        <v>103</v>
      </c>
      <c r="B4295">
        <v>7.1</v>
      </c>
    </row>
    <row r="4296" spans="1:2">
      <c r="A4296">
        <v>87</v>
      </c>
      <c r="B4296">
        <v>5.5</v>
      </c>
    </row>
    <row r="4297" spans="1:2">
      <c r="A4297">
        <v>100</v>
      </c>
      <c r="B4297">
        <v>6</v>
      </c>
    </row>
    <row r="4298" spans="1:2">
      <c r="A4298">
        <v>90</v>
      </c>
      <c r="B4298">
        <v>4.8</v>
      </c>
    </row>
    <row r="4299" spans="1:2">
      <c r="A4299">
        <v>83</v>
      </c>
      <c r="B4299">
        <v>7.1</v>
      </c>
    </row>
    <row r="4300" spans="1:2">
      <c r="A4300">
        <v>108</v>
      </c>
      <c r="B4300">
        <v>8.1999999999999993</v>
      </c>
    </row>
    <row r="4301" spans="1:2">
      <c r="A4301">
        <v>100</v>
      </c>
      <c r="B4301">
        <v>5.7</v>
      </c>
    </row>
    <row r="4302" spans="1:2">
      <c r="A4302">
        <v>113</v>
      </c>
      <c r="B4302">
        <v>7.9</v>
      </c>
    </row>
    <row r="4303" spans="1:2">
      <c r="A4303">
        <v>97</v>
      </c>
      <c r="B4303">
        <v>7.3</v>
      </c>
    </row>
    <row r="4304" spans="1:2">
      <c r="A4304">
        <v>104</v>
      </c>
      <c r="B4304">
        <v>7.1</v>
      </c>
    </row>
    <row r="4305" spans="1:2">
      <c r="A4305">
        <v>91</v>
      </c>
      <c r="B4305">
        <v>6.4</v>
      </c>
    </row>
    <row r="4306" spans="1:2">
      <c r="A4306">
        <v>107</v>
      </c>
      <c r="B4306">
        <v>5.9</v>
      </c>
    </row>
    <row r="4307" spans="1:2">
      <c r="A4307">
        <v>85</v>
      </c>
      <c r="B4307">
        <v>7.5</v>
      </c>
    </row>
    <row r="4308" spans="1:2">
      <c r="A4308">
        <v>101</v>
      </c>
      <c r="B4308">
        <v>6.4</v>
      </c>
    </row>
    <row r="4309" spans="1:2">
      <c r="A4309">
        <v>70</v>
      </c>
      <c r="B4309">
        <v>7.4</v>
      </c>
    </row>
    <row r="4310" spans="1:2">
      <c r="A4310">
        <v>88</v>
      </c>
      <c r="B4310">
        <v>7.3</v>
      </c>
    </row>
    <row r="4311" spans="1:2">
      <c r="A4311">
        <v>107</v>
      </c>
      <c r="B4311">
        <v>7.2</v>
      </c>
    </row>
    <row r="4312" spans="1:2">
      <c r="A4312">
        <v>78</v>
      </c>
      <c r="B4312">
        <v>6.7</v>
      </c>
    </row>
    <row r="4313" spans="1:2">
      <c r="A4313">
        <v>90</v>
      </c>
      <c r="B4313">
        <v>7.1</v>
      </c>
    </row>
    <row r="4314" spans="1:2">
      <c r="A4314">
        <v>88</v>
      </c>
      <c r="B4314">
        <v>6</v>
      </c>
    </row>
    <row r="4315" spans="1:2">
      <c r="A4315">
        <v>92</v>
      </c>
      <c r="B4315">
        <v>6.7</v>
      </c>
    </row>
    <row r="4316" spans="1:2">
      <c r="A4316">
        <v>95</v>
      </c>
      <c r="B4316">
        <v>5.6</v>
      </c>
    </row>
    <row r="4317" spans="1:2">
      <c r="A4317">
        <v>85</v>
      </c>
      <c r="B4317">
        <v>7</v>
      </c>
    </row>
    <row r="4318" spans="1:2">
      <c r="A4318">
        <v>86</v>
      </c>
      <c r="B4318">
        <v>4.9000000000000004</v>
      </c>
    </row>
    <row r="4319" spans="1:2">
      <c r="A4319">
        <v>90</v>
      </c>
      <c r="B4319">
        <v>3.2</v>
      </c>
    </row>
    <row r="4320" spans="1:2">
      <c r="A4320">
        <v>123</v>
      </c>
      <c r="B4320">
        <v>8.4</v>
      </c>
    </row>
    <row r="4321" spans="1:2">
      <c r="A4321">
        <v>93</v>
      </c>
      <c r="B4321">
        <v>6.9</v>
      </c>
    </row>
    <row r="4322" spans="1:2">
      <c r="A4322">
        <v>88</v>
      </c>
      <c r="B4322">
        <v>7.5</v>
      </c>
    </row>
    <row r="4323" spans="1:2">
      <c r="A4323">
        <v>114</v>
      </c>
      <c r="B4323">
        <v>7.2</v>
      </c>
    </row>
    <row r="4324" spans="1:2">
      <c r="A4324">
        <v>88</v>
      </c>
      <c r="B4324">
        <v>7.2</v>
      </c>
    </row>
    <row r="4325" spans="1:2">
      <c r="A4325">
        <v>110</v>
      </c>
      <c r="B4325">
        <v>8</v>
      </c>
    </row>
    <row r="4326" spans="1:2">
      <c r="A4326">
        <v>95</v>
      </c>
      <c r="B4326">
        <v>7.4</v>
      </c>
    </row>
    <row r="4327" spans="1:2">
      <c r="A4327">
        <v>83</v>
      </c>
      <c r="B4327">
        <v>7.2</v>
      </c>
    </row>
    <row r="4328" spans="1:2">
      <c r="A4328">
        <v>104</v>
      </c>
      <c r="B4328">
        <v>6.5</v>
      </c>
    </row>
    <row r="4329" spans="1:2">
      <c r="A4329">
        <v>94</v>
      </c>
      <c r="B4329">
        <v>7.2</v>
      </c>
    </row>
    <row r="4330" spans="1:2">
      <c r="A4330">
        <v>87</v>
      </c>
      <c r="B4330">
        <v>4.2</v>
      </c>
    </row>
    <row r="4331" spans="1:2">
      <c r="A4331">
        <v>93</v>
      </c>
      <c r="B4331">
        <v>5.0999999999999996</v>
      </c>
    </row>
    <row r="4332" spans="1:2">
      <c r="A4332">
        <v>91</v>
      </c>
      <c r="B4332">
        <v>6.4</v>
      </c>
    </row>
    <row r="4333" spans="1:2">
      <c r="A4333">
        <v>90</v>
      </c>
      <c r="B4333">
        <v>6.8</v>
      </c>
    </row>
    <row r="4334" spans="1:2">
      <c r="A4334">
        <v>112</v>
      </c>
      <c r="B4334">
        <v>7.5</v>
      </c>
    </row>
    <row r="4335" spans="1:2">
      <c r="A4335">
        <v>75</v>
      </c>
      <c r="B4335">
        <v>7.7</v>
      </c>
    </row>
    <row r="4336" spans="1:2">
      <c r="A4336">
        <v>86</v>
      </c>
      <c r="B4336">
        <v>6.9</v>
      </c>
    </row>
    <row r="4337" spans="1:2">
      <c r="A4337">
        <v>86</v>
      </c>
      <c r="B4337">
        <v>7</v>
      </c>
    </row>
    <row r="4338" spans="1:2">
      <c r="A4338">
        <v>89</v>
      </c>
      <c r="B4338">
        <v>7.5</v>
      </c>
    </row>
    <row r="4339" spans="1:2">
      <c r="A4339">
        <v>95</v>
      </c>
      <c r="B4339">
        <v>6.3</v>
      </c>
    </row>
    <row r="4340" spans="1:2">
      <c r="A4340">
        <v>101</v>
      </c>
      <c r="B4340">
        <v>5.5</v>
      </c>
    </row>
    <row r="4341" spans="1:2">
      <c r="A4341">
        <v>106</v>
      </c>
      <c r="B4341">
        <v>8.1</v>
      </c>
    </row>
    <row r="4342" spans="1:2">
      <c r="A4342">
        <v>88</v>
      </c>
      <c r="B4342">
        <v>6.6</v>
      </c>
    </row>
    <row r="4343" spans="1:2">
      <c r="A4343">
        <v>99</v>
      </c>
      <c r="B4343">
        <v>5.2</v>
      </c>
    </row>
    <row r="4344" spans="1:2">
      <c r="A4344">
        <v>90</v>
      </c>
      <c r="B4344">
        <v>5.6</v>
      </c>
    </row>
    <row r="4345" spans="1:2">
      <c r="A4345">
        <v>95</v>
      </c>
      <c r="B4345">
        <v>3.1</v>
      </c>
    </row>
    <row r="4346" spans="1:2">
      <c r="A4346">
        <v>85</v>
      </c>
      <c r="B4346">
        <v>8.1</v>
      </c>
    </row>
    <row r="4347" spans="1:2">
      <c r="A4347">
        <v>86</v>
      </c>
      <c r="B4347">
        <v>7.1</v>
      </c>
    </row>
    <row r="4348" spans="1:2">
      <c r="A4348">
        <v>97</v>
      </c>
      <c r="B4348">
        <v>7.2</v>
      </c>
    </row>
    <row r="4349" spans="1:2">
      <c r="A4349">
        <v>104</v>
      </c>
      <c r="B4349">
        <v>6.3</v>
      </c>
    </row>
    <row r="4350" spans="1:2">
      <c r="A4350">
        <v>88</v>
      </c>
      <c r="B4350">
        <v>4</v>
      </c>
    </row>
    <row r="4351" spans="1:2">
      <c r="A4351">
        <v>106</v>
      </c>
      <c r="B4351">
        <v>7.2</v>
      </c>
    </row>
    <row r="4352" spans="1:2">
      <c r="A4352">
        <v>107</v>
      </c>
      <c r="B4352">
        <v>6.5</v>
      </c>
    </row>
    <row r="4353" spans="1:2">
      <c r="A4353">
        <v>84</v>
      </c>
      <c r="B4353">
        <v>6.5</v>
      </c>
    </row>
    <row r="4354" spans="1:2">
      <c r="A4354">
        <v>91</v>
      </c>
      <c r="B4354">
        <v>4.9000000000000004</v>
      </c>
    </row>
    <row r="4355" spans="1:2">
      <c r="A4355">
        <v>90</v>
      </c>
      <c r="B4355">
        <v>5.2</v>
      </c>
    </row>
    <row r="4356" spans="1:2">
      <c r="A4356">
        <v>103</v>
      </c>
      <c r="B4356">
        <v>7.4</v>
      </c>
    </row>
    <row r="4357" spans="1:2">
      <c r="A4357">
        <v>71</v>
      </c>
      <c r="B4357">
        <v>7.4</v>
      </c>
    </row>
    <row r="4358" spans="1:2">
      <c r="A4358">
        <v>90</v>
      </c>
      <c r="B4358">
        <v>5.4</v>
      </c>
    </row>
    <row r="4359" spans="1:2">
      <c r="A4359">
        <v>67</v>
      </c>
      <c r="B4359">
        <v>3.9</v>
      </c>
    </row>
    <row r="4360" spans="1:2">
      <c r="A4360">
        <v>94</v>
      </c>
      <c r="B4360">
        <v>5.3</v>
      </c>
    </row>
    <row r="4361" spans="1:2">
      <c r="A4361">
        <v>81</v>
      </c>
      <c r="B4361">
        <v>7.8</v>
      </c>
    </row>
    <row r="4362" spans="1:2">
      <c r="A4362">
        <v>81</v>
      </c>
      <c r="B4362">
        <v>6.4</v>
      </c>
    </row>
    <row r="4363" spans="1:2">
      <c r="A4363">
        <v>83</v>
      </c>
      <c r="B4363">
        <v>6.5</v>
      </c>
    </row>
    <row r="4364" spans="1:2">
      <c r="A4364">
        <v>106</v>
      </c>
      <c r="B4364">
        <v>5.6</v>
      </c>
    </row>
    <row r="4365" spans="1:2">
      <c r="A4365">
        <v>103</v>
      </c>
      <c r="B4365">
        <v>5.6</v>
      </c>
    </row>
    <row r="4366" spans="1:2">
      <c r="A4366">
        <v>90</v>
      </c>
      <c r="B4366">
        <v>6.6</v>
      </c>
    </row>
    <row r="4367" spans="1:2">
      <c r="A4367">
        <v>88</v>
      </c>
      <c r="B4367">
        <v>6.3</v>
      </c>
    </row>
    <row r="4368" spans="1:2">
      <c r="A4368">
        <v>105</v>
      </c>
      <c r="B4368">
        <v>7.7</v>
      </c>
    </row>
    <row r="4369" spans="1:2">
      <c r="A4369">
        <v>115</v>
      </c>
      <c r="B4369">
        <v>7</v>
      </c>
    </row>
    <row r="4370" spans="1:2">
      <c r="A4370">
        <v>90</v>
      </c>
      <c r="B4370">
        <v>8</v>
      </c>
    </row>
    <row r="4371" spans="1:2">
      <c r="A4371">
        <v>102</v>
      </c>
      <c r="B4371">
        <v>7.2</v>
      </c>
    </row>
    <row r="4372" spans="1:2">
      <c r="A4372">
        <v>98</v>
      </c>
      <c r="B4372">
        <v>4.5</v>
      </c>
    </row>
    <row r="4373" spans="1:2">
      <c r="A4373">
        <v>87</v>
      </c>
      <c r="B4373">
        <v>7.7</v>
      </c>
    </row>
    <row r="4374" spans="1:2">
      <c r="A4374">
        <v>80</v>
      </c>
      <c r="B4374">
        <v>7.2</v>
      </c>
    </row>
    <row r="4375" spans="1:2">
      <c r="A4375">
        <v>88</v>
      </c>
      <c r="B4375">
        <v>6.1</v>
      </c>
    </row>
    <row r="4376" spans="1:2">
      <c r="A4376">
        <v>83</v>
      </c>
      <c r="B4376">
        <v>6.4</v>
      </c>
    </row>
    <row r="4377" spans="1:2">
      <c r="A4377">
        <v>122</v>
      </c>
      <c r="B4377">
        <v>6.5</v>
      </c>
    </row>
    <row r="4378" spans="1:2">
      <c r="A4378">
        <v>115</v>
      </c>
      <c r="B4378">
        <v>7</v>
      </c>
    </row>
    <row r="4379" spans="1:2">
      <c r="A4379">
        <v>86</v>
      </c>
      <c r="B4379">
        <v>6.1</v>
      </c>
    </row>
    <row r="4380" spans="1:2">
      <c r="A4380">
        <v>79</v>
      </c>
      <c r="B4380">
        <v>5.7</v>
      </c>
    </row>
    <row r="4381" spans="1:2">
      <c r="A4381">
        <v>87</v>
      </c>
      <c r="B4381">
        <v>5.4</v>
      </c>
    </row>
    <row r="4382" spans="1:2">
      <c r="A4382">
        <v>97</v>
      </c>
      <c r="B4382">
        <v>5.9</v>
      </c>
    </row>
    <row r="4383" spans="1:2">
      <c r="A4383">
        <v>105</v>
      </c>
      <c r="B4383">
        <v>7.5</v>
      </c>
    </row>
    <row r="4384" spans="1:2">
      <c r="A4384">
        <v>89</v>
      </c>
      <c r="B4384">
        <v>7.7</v>
      </c>
    </row>
    <row r="4385" spans="1:2">
      <c r="A4385">
        <v>120</v>
      </c>
      <c r="B4385">
        <v>7.1</v>
      </c>
    </row>
    <row r="4386" spans="1:2">
      <c r="A4386">
        <v>94</v>
      </c>
      <c r="B4386">
        <v>7.4</v>
      </c>
    </row>
    <row r="4387" spans="1:2">
      <c r="A4387">
        <v>108</v>
      </c>
      <c r="B4387">
        <v>7.6</v>
      </c>
    </row>
    <row r="4388" spans="1:2">
      <c r="A4388">
        <v>102</v>
      </c>
      <c r="B4388">
        <v>6.4</v>
      </c>
    </row>
    <row r="4389" spans="1:2">
      <c r="A4389">
        <v>83</v>
      </c>
      <c r="B4389">
        <v>7.4</v>
      </c>
    </row>
    <row r="4390" spans="1:2">
      <c r="A4390">
        <v>93</v>
      </c>
      <c r="B4390">
        <v>6.8</v>
      </c>
    </row>
    <row r="4391" spans="1:2">
      <c r="A4391">
        <v>86</v>
      </c>
      <c r="B4391">
        <v>6.5</v>
      </c>
    </row>
    <row r="4392" spans="1:2">
      <c r="A4392">
        <v>101</v>
      </c>
      <c r="B4392">
        <v>6</v>
      </c>
    </row>
    <row r="4393" spans="1:2">
      <c r="A4393">
        <v>111</v>
      </c>
      <c r="B4393">
        <v>7.3</v>
      </c>
    </row>
    <row r="4394" spans="1:2">
      <c r="A4394">
        <v>90</v>
      </c>
      <c r="B4394">
        <v>7.3</v>
      </c>
    </row>
    <row r="4395" spans="1:2">
      <c r="A4395">
        <v>86</v>
      </c>
      <c r="B4395">
        <v>6.5</v>
      </c>
    </row>
    <row r="4396" spans="1:2">
      <c r="A4396">
        <v>98</v>
      </c>
      <c r="B4396">
        <v>6</v>
      </c>
    </row>
    <row r="4397" spans="1:2">
      <c r="A4397">
        <v>91</v>
      </c>
      <c r="B4397">
        <v>5.3</v>
      </c>
    </row>
    <row r="4398" spans="1:2">
      <c r="A4398">
        <v>91</v>
      </c>
      <c r="B4398">
        <v>6.6</v>
      </c>
    </row>
    <row r="4399" spans="1:2">
      <c r="A4399">
        <v>90</v>
      </c>
      <c r="B4399">
        <v>6.1</v>
      </c>
    </row>
    <row r="4400" spans="1:2">
      <c r="A4400">
        <v>88</v>
      </c>
      <c r="B4400">
        <v>7.1</v>
      </c>
    </row>
    <row r="4401" spans="1:2">
      <c r="A4401">
        <v>89</v>
      </c>
      <c r="B4401">
        <v>8.4</v>
      </c>
    </row>
    <row r="4402" spans="1:2">
      <c r="A4402">
        <v>97</v>
      </c>
      <c r="B4402">
        <v>5.8</v>
      </c>
    </row>
    <row r="4403" spans="1:2">
      <c r="A4403">
        <v>84</v>
      </c>
      <c r="B4403">
        <v>6.2</v>
      </c>
    </row>
    <row r="4404" spans="1:2">
      <c r="A4404">
        <v>82</v>
      </c>
      <c r="B4404">
        <v>5.8</v>
      </c>
    </row>
    <row r="4405" spans="1:2">
      <c r="A4405">
        <v>100</v>
      </c>
      <c r="B4405">
        <v>5.7</v>
      </c>
    </row>
    <row r="4406" spans="1:2">
      <c r="A4406">
        <v>112</v>
      </c>
      <c r="B4406">
        <v>6.1</v>
      </c>
    </row>
    <row r="4407" spans="1:2">
      <c r="A4407">
        <v>94</v>
      </c>
      <c r="B4407">
        <v>6.4</v>
      </c>
    </row>
    <row r="4408" spans="1:2">
      <c r="A4408">
        <v>87</v>
      </c>
      <c r="B4408">
        <v>5</v>
      </c>
    </row>
    <row r="4409" spans="1:2">
      <c r="A4409">
        <v>91</v>
      </c>
      <c r="B4409">
        <v>6.5</v>
      </c>
    </row>
    <row r="4410" spans="1:2">
      <c r="A4410">
        <v>87</v>
      </c>
      <c r="B4410">
        <v>4.5999999999999996</v>
      </c>
    </row>
    <row r="4411" spans="1:2">
      <c r="A4411">
        <v>98</v>
      </c>
      <c r="B4411">
        <v>7.7</v>
      </c>
    </row>
    <row r="4412" spans="1:2">
      <c r="A4412">
        <v>95</v>
      </c>
      <c r="B4412">
        <v>7.3</v>
      </c>
    </row>
    <row r="4413" spans="1:2">
      <c r="A4413">
        <v>87</v>
      </c>
      <c r="B4413">
        <v>6.6</v>
      </c>
    </row>
    <row r="4414" spans="1:2">
      <c r="A4414">
        <v>102</v>
      </c>
      <c r="B4414">
        <v>6.4</v>
      </c>
    </row>
    <row r="4415" spans="1:2">
      <c r="A4415">
        <v>127</v>
      </c>
      <c r="B4415">
        <v>5.8</v>
      </c>
    </row>
    <row r="4416" spans="1:2">
      <c r="A4416">
        <v>96</v>
      </c>
      <c r="B4416">
        <v>7.2</v>
      </c>
    </row>
    <row r="4417" spans="1:2">
      <c r="A4417">
        <v>103</v>
      </c>
      <c r="B4417">
        <v>7.2</v>
      </c>
    </row>
    <row r="4418" spans="1:2">
      <c r="A4418">
        <v>104</v>
      </c>
      <c r="B4418">
        <v>3.5</v>
      </c>
    </row>
    <row r="4419" spans="1:2">
      <c r="A4419">
        <v>90</v>
      </c>
      <c r="B4419">
        <v>7.5</v>
      </c>
    </row>
    <row r="4420" spans="1:2">
      <c r="A4420">
        <v>122</v>
      </c>
      <c r="B4420">
        <v>2.2000000000000002</v>
      </c>
    </row>
    <row r="4421" spans="1:2">
      <c r="A4421">
        <v>90</v>
      </c>
      <c r="B4421">
        <v>6.6</v>
      </c>
    </row>
    <row r="4422" spans="1:2">
      <c r="A4422">
        <v>101</v>
      </c>
      <c r="B4422">
        <v>6.9</v>
      </c>
    </row>
    <row r="4423" spans="1:2">
      <c r="A4423">
        <v>94</v>
      </c>
      <c r="B4423">
        <v>4</v>
      </c>
    </row>
    <row r="4424" spans="1:2">
      <c r="A4424">
        <v>97</v>
      </c>
      <c r="B4424">
        <v>7.4</v>
      </c>
    </row>
    <row r="4425" spans="1:2">
      <c r="A4425">
        <v>90</v>
      </c>
      <c r="B4425">
        <v>8.3000000000000007</v>
      </c>
    </row>
    <row r="4426" spans="1:2">
      <c r="A4426">
        <v>108</v>
      </c>
      <c r="B4426">
        <v>5.7</v>
      </c>
    </row>
    <row r="4427" spans="1:2">
      <c r="A4427">
        <v>82</v>
      </c>
      <c r="B4427">
        <v>6.8</v>
      </c>
    </row>
    <row r="4428" spans="1:2">
      <c r="A4428">
        <v>84</v>
      </c>
      <c r="B4428">
        <v>5.2</v>
      </c>
    </row>
    <row r="4429" spans="1:2">
      <c r="A4429">
        <v>91</v>
      </c>
      <c r="B4429">
        <v>6.2</v>
      </c>
    </row>
    <row r="4430" spans="1:2">
      <c r="A4430">
        <v>91</v>
      </c>
      <c r="B4430">
        <v>5.9</v>
      </c>
    </row>
    <row r="4431" spans="1:2">
      <c r="A4431">
        <v>107</v>
      </c>
      <c r="B4431">
        <v>7.7</v>
      </c>
    </row>
    <row r="4432" spans="1:2">
      <c r="A4432">
        <v>82</v>
      </c>
      <c r="B4432">
        <v>4.3</v>
      </c>
    </row>
    <row r="4433" spans="1:2">
      <c r="A4433">
        <v>84</v>
      </c>
      <c r="B4433">
        <v>7.1</v>
      </c>
    </row>
    <row r="4434" spans="1:2">
      <c r="A4434">
        <v>103</v>
      </c>
      <c r="B4434">
        <v>6.2</v>
      </c>
    </row>
    <row r="4435" spans="1:2">
      <c r="A4435">
        <v>86</v>
      </c>
      <c r="B4435">
        <v>6.8</v>
      </c>
    </row>
    <row r="4436" spans="1:2">
      <c r="A4436">
        <v>89</v>
      </c>
      <c r="B4436">
        <v>7.7</v>
      </c>
    </row>
    <row r="4437" spans="1:2">
      <c r="A4437">
        <v>98</v>
      </c>
      <c r="B4437">
        <v>7.5</v>
      </c>
    </row>
    <row r="4438" spans="1:2">
      <c r="A4438">
        <v>133</v>
      </c>
      <c r="B4438">
        <v>7.6</v>
      </c>
    </row>
    <row r="4439" spans="1:2">
      <c r="A4439">
        <v>81</v>
      </c>
      <c r="B4439">
        <v>4.0999999999999996</v>
      </c>
    </row>
    <row r="4440" spans="1:2">
      <c r="A4440">
        <v>92</v>
      </c>
      <c r="B4440">
        <v>6.9</v>
      </c>
    </row>
    <row r="4441" spans="1:2">
      <c r="A4441">
        <v>90</v>
      </c>
      <c r="B4441">
        <v>7.1</v>
      </c>
    </row>
    <row r="4442" spans="1:2">
      <c r="A4442">
        <v>84</v>
      </c>
      <c r="B4442">
        <v>6.3</v>
      </c>
    </row>
    <row r="4443" spans="1:2">
      <c r="A4443">
        <v>91</v>
      </c>
      <c r="B4443">
        <v>7.7</v>
      </c>
    </row>
    <row r="4444" spans="1:2">
      <c r="A4444">
        <v>91</v>
      </c>
      <c r="B4444">
        <v>8.3000000000000007</v>
      </c>
    </row>
    <row r="4445" spans="1:2">
      <c r="A4445">
        <v>90</v>
      </c>
      <c r="B4445">
        <v>7.1</v>
      </c>
    </row>
    <row r="4446" spans="1:2">
      <c r="A4446">
        <v>96</v>
      </c>
      <c r="B4446">
        <v>4.7</v>
      </c>
    </row>
    <row r="4447" spans="1:2">
      <c r="A4447">
        <v>60</v>
      </c>
      <c r="B4447">
        <v>7.7</v>
      </c>
    </row>
    <row r="4448" spans="1:2">
      <c r="A4448">
        <v>88</v>
      </c>
      <c r="B4448">
        <v>7.2</v>
      </c>
    </row>
    <row r="4449" spans="1:2">
      <c r="A4449">
        <v>92</v>
      </c>
      <c r="B4449">
        <v>5.0999999999999996</v>
      </c>
    </row>
    <row r="4450" spans="1:2">
      <c r="A4450">
        <v>97</v>
      </c>
      <c r="B4450">
        <v>5.4</v>
      </c>
    </row>
    <row r="4451" spans="1:2">
      <c r="A4451">
        <v>82</v>
      </c>
      <c r="B4451">
        <v>6.9</v>
      </c>
    </row>
    <row r="4452" spans="1:2">
      <c r="A4452">
        <v>101</v>
      </c>
      <c r="B4452">
        <v>6.1</v>
      </c>
    </row>
    <row r="4453" spans="1:2">
      <c r="A4453">
        <v>80</v>
      </c>
      <c r="B4453">
        <v>6.1</v>
      </c>
    </row>
    <row r="4454" spans="1:2">
      <c r="A4454">
        <v>97</v>
      </c>
      <c r="B4454">
        <v>6.9</v>
      </c>
    </row>
    <row r="4455" spans="1:2">
      <c r="A4455">
        <v>84</v>
      </c>
      <c r="B4455">
        <v>5.8</v>
      </c>
    </row>
    <row r="4456" spans="1:2">
      <c r="A4456">
        <v>97</v>
      </c>
      <c r="B4456">
        <v>6</v>
      </c>
    </row>
    <row r="4457" spans="1:2">
      <c r="A4457">
        <v>91</v>
      </c>
      <c r="B4457">
        <v>8.1999999999999993</v>
      </c>
    </row>
    <row r="4458" spans="1:2">
      <c r="A4458">
        <v>123</v>
      </c>
      <c r="B4458">
        <v>8</v>
      </c>
    </row>
    <row r="4459" spans="1:2">
      <c r="A4459">
        <v>86</v>
      </c>
      <c r="B4459">
        <v>7</v>
      </c>
    </row>
    <row r="4460" spans="1:2">
      <c r="A4460">
        <v>100</v>
      </c>
      <c r="B4460">
        <v>6.3</v>
      </c>
    </row>
    <row r="4461" spans="1:2">
      <c r="A4461">
        <v>96</v>
      </c>
      <c r="B4461">
        <v>7.6</v>
      </c>
    </row>
    <row r="4462" spans="1:2">
      <c r="A4462">
        <v>89</v>
      </c>
      <c r="B4462">
        <v>6.1</v>
      </c>
    </row>
    <row r="4463" spans="1:2">
      <c r="A4463">
        <v>84</v>
      </c>
      <c r="B4463">
        <v>7.2</v>
      </c>
    </row>
    <row r="4464" spans="1:2">
      <c r="A4464">
        <v>88</v>
      </c>
      <c r="B4464">
        <v>7.8</v>
      </c>
    </row>
    <row r="4465" spans="1:2">
      <c r="A4465">
        <v>90</v>
      </c>
      <c r="B4465">
        <v>4.7</v>
      </c>
    </row>
    <row r="4466" spans="1:2">
      <c r="A4466">
        <v>90</v>
      </c>
      <c r="B4466">
        <v>7.5</v>
      </c>
    </row>
    <row r="4467" spans="1:2">
      <c r="A4467">
        <v>98</v>
      </c>
      <c r="B4467">
        <v>3.4</v>
      </c>
    </row>
    <row r="4468" spans="1:2">
      <c r="A4468">
        <v>96</v>
      </c>
      <c r="B4468">
        <v>8.9</v>
      </c>
    </row>
    <row r="4469" spans="1:2">
      <c r="A4469">
        <v>83</v>
      </c>
      <c r="B4469">
        <v>6.9</v>
      </c>
    </row>
    <row r="4470" spans="1:2">
      <c r="A4470">
        <v>65</v>
      </c>
      <c r="B4470">
        <v>8.1999999999999993</v>
      </c>
    </row>
    <row r="4471" spans="1:2">
      <c r="A4471">
        <v>94</v>
      </c>
      <c r="B4471">
        <v>7.3</v>
      </c>
    </row>
    <row r="4472" spans="1:2">
      <c r="A4472">
        <v>112</v>
      </c>
      <c r="B4472">
        <v>8</v>
      </c>
    </row>
    <row r="4473" spans="1:2">
      <c r="A4473">
        <v>102</v>
      </c>
      <c r="B4473">
        <v>6.7</v>
      </c>
    </row>
    <row r="4474" spans="1:2">
      <c r="A4474">
        <v>98</v>
      </c>
      <c r="B4474">
        <v>6.6</v>
      </c>
    </row>
    <row r="4475" spans="1:2">
      <c r="A4475">
        <v>91</v>
      </c>
      <c r="B4475">
        <v>6.9</v>
      </c>
    </row>
    <row r="4476" spans="1:2">
      <c r="A4476">
        <v>80</v>
      </c>
      <c r="B4476">
        <v>7.1</v>
      </c>
    </row>
    <row r="4477" spans="1:2">
      <c r="A4477">
        <v>114</v>
      </c>
      <c r="B4477">
        <v>5.6</v>
      </c>
    </row>
    <row r="4478" spans="1:2">
      <c r="A4478">
        <v>76</v>
      </c>
      <c r="B4478">
        <v>6.7</v>
      </c>
    </row>
    <row r="4479" spans="1:2">
      <c r="A4479">
        <v>80</v>
      </c>
      <c r="B4479">
        <v>7.1</v>
      </c>
    </row>
    <row r="4480" spans="1:2">
      <c r="A4480">
        <v>88</v>
      </c>
      <c r="B4480">
        <v>5.2</v>
      </c>
    </row>
    <row r="4481" spans="1:2">
      <c r="A4481">
        <v>110</v>
      </c>
      <c r="B4481">
        <v>7.7</v>
      </c>
    </row>
    <row r="4482" spans="1:2">
      <c r="A4482">
        <v>104</v>
      </c>
      <c r="B4482">
        <v>7.5</v>
      </c>
    </row>
    <row r="4483" spans="1:2">
      <c r="A4483">
        <v>102</v>
      </c>
      <c r="B4483">
        <v>7.6</v>
      </c>
    </row>
    <row r="4484" spans="1:2">
      <c r="A4484">
        <v>95</v>
      </c>
      <c r="B4484">
        <v>8.1</v>
      </c>
    </row>
    <row r="4485" spans="1:2">
      <c r="A4485">
        <v>94</v>
      </c>
      <c r="B4485">
        <v>5.5</v>
      </c>
    </row>
    <row r="4486" spans="1:2">
      <c r="A4486">
        <v>109</v>
      </c>
      <c r="B4486">
        <v>6.6</v>
      </c>
    </row>
    <row r="4487" spans="1:2">
      <c r="A4487">
        <v>90</v>
      </c>
      <c r="B4487">
        <v>3.2</v>
      </c>
    </row>
    <row r="4488" spans="1:2">
      <c r="A4488">
        <v>110</v>
      </c>
      <c r="B4488">
        <v>6.6</v>
      </c>
    </row>
    <row r="4489" spans="1:2">
      <c r="A4489">
        <v>80</v>
      </c>
      <c r="B4489">
        <v>6.2</v>
      </c>
    </row>
    <row r="4490" spans="1:2">
      <c r="A4490">
        <v>95</v>
      </c>
      <c r="B4490">
        <v>4.8</v>
      </c>
    </row>
    <row r="4491" spans="1:2">
      <c r="A4491">
        <v>94</v>
      </c>
      <c r="B4491">
        <v>4.5</v>
      </c>
    </row>
    <row r="4492" spans="1:2">
      <c r="A4492">
        <v>98</v>
      </c>
      <c r="B4492">
        <v>7.2</v>
      </c>
    </row>
    <row r="4493" spans="1:2">
      <c r="A4493">
        <v>98</v>
      </c>
      <c r="B4493">
        <v>4.3</v>
      </c>
    </row>
    <row r="4494" spans="1:2">
      <c r="A4494">
        <v>96</v>
      </c>
      <c r="B4494">
        <v>4.5</v>
      </c>
    </row>
    <row r="4495" spans="1:2">
      <c r="A4495">
        <v>97</v>
      </c>
      <c r="B4495">
        <v>6.4</v>
      </c>
    </row>
    <row r="4496" spans="1:2">
      <c r="A4496">
        <v>90</v>
      </c>
      <c r="B4496">
        <v>6.4</v>
      </c>
    </row>
    <row r="4497" spans="1:2">
      <c r="A4497">
        <v>113</v>
      </c>
      <c r="B4497">
        <v>7.3</v>
      </c>
    </row>
    <row r="4498" spans="1:2">
      <c r="A4498">
        <v>91</v>
      </c>
      <c r="B4498">
        <v>6.9</v>
      </c>
    </row>
    <row r="4499" spans="1:2">
      <c r="A4499">
        <v>90</v>
      </c>
      <c r="B4499">
        <v>4.3</v>
      </c>
    </row>
    <row r="4500" spans="1:2">
      <c r="A4500">
        <v>98</v>
      </c>
      <c r="B4500">
        <v>7.2</v>
      </c>
    </row>
    <row r="4501" spans="1:2">
      <c r="A4501">
        <v>94</v>
      </c>
      <c r="B4501">
        <v>6.5</v>
      </c>
    </row>
    <row r="4502" spans="1:2">
      <c r="A4502">
        <v>96</v>
      </c>
      <c r="B4502">
        <v>6.6</v>
      </c>
    </row>
    <row r="4503" spans="1:2">
      <c r="A4503">
        <v>100</v>
      </c>
      <c r="B4503">
        <v>6.7</v>
      </c>
    </row>
    <row r="4504" spans="1:2">
      <c r="A4504">
        <v>90</v>
      </c>
      <c r="B4504">
        <v>4.3</v>
      </c>
    </row>
    <row r="4505" spans="1:2">
      <c r="A4505">
        <v>90</v>
      </c>
      <c r="B4505">
        <v>7.3</v>
      </c>
    </row>
    <row r="4506" spans="1:2">
      <c r="A4506">
        <v>76</v>
      </c>
      <c r="B4506">
        <v>6.4</v>
      </c>
    </row>
    <row r="4507" spans="1:2">
      <c r="A4507">
        <v>75</v>
      </c>
      <c r="B4507">
        <v>7</v>
      </c>
    </row>
    <row r="4508" spans="1:2">
      <c r="A4508">
        <v>78</v>
      </c>
      <c r="B4508">
        <v>5.5</v>
      </c>
    </row>
    <row r="4509" spans="1:2">
      <c r="A4509">
        <v>90</v>
      </c>
      <c r="B4509">
        <v>6.7</v>
      </c>
    </row>
    <row r="4510" spans="1:2">
      <c r="A4510">
        <v>96</v>
      </c>
      <c r="B4510">
        <v>4.3</v>
      </c>
    </row>
    <row r="4511" spans="1:2">
      <c r="A4511">
        <v>92</v>
      </c>
      <c r="B4511">
        <v>6.1</v>
      </c>
    </row>
    <row r="4512" spans="1:2">
      <c r="A4512">
        <v>75</v>
      </c>
      <c r="B4512">
        <v>6.8</v>
      </c>
    </row>
    <row r="4513" spans="1:2">
      <c r="A4513">
        <v>99</v>
      </c>
      <c r="B4513">
        <v>3.9</v>
      </c>
    </row>
    <row r="4514" spans="1:2">
      <c r="A4514">
        <v>58</v>
      </c>
      <c r="B4514">
        <v>8.5</v>
      </c>
    </row>
    <row r="4515" spans="1:2">
      <c r="A4515">
        <v>86</v>
      </c>
      <c r="B4515">
        <v>6.9</v>
      </c>
    </row>
    <row r="4516" spans="1:2">
      <c r="A4516">
        <v>92</v>
      </c>
      <c r="B4516">
        <v>7.3</v>
      </c>
    </row>
    <row r="4517" spans="1:2">
      <c r="A4517">
        <v>101</v>
      </c>
      <c r="B4517">
        <v>6.9</v>
      </c>
    </row>
    <row r="4518" spans="1:2">
      <c r="A4518">
        <v>81</v>
      </c>
      <c r="B4518">
        <v>6.3</v>
      </c>
    </row>
    <row r="4519" spans="1:2">
      <c r="A4519">
        <v>93</v>
      </c>
      <c r="B4519">
        <v>2.5</v>
      </c>
    </row>
    <row r="4520" spans="1:2">
      <c r="A4520">
        <v>95</v>
      </c>
      <c r="B4520">
        <v>5.7</v>
      </c>
    </row>
    <row r="4521" spans="1:2">
      <c r="A4521">
        <v>107</v>
      </c>
      <c r="B4521">
        <v>7</v>
      </c>
    </row>
    <row r="4522" spans="1:2">
      <c r="A4522">
        <v>98</v>
      </c>
      <c r="B4522">
        <v>6.2</v>
      </c>
    </row>
    <row r="4523" spans="1:2">
      <c r="A4523">
        <v>108</v>
      </c>
      <c r="B4523">
        <v>4.5</v>
      </c>
    </row>
    <row r="4524" spans="1:2">
      <c r="A4524">
        <v>66</v>
      </c>
      <c r="B4524">
        <v>7.8</v>
      </c>
    </row>
    <row r="4525" spans="1:2">
      <c r="A4525">
        <v>95</v>
      </c>
      <c r="B4525">
        <v>4.4000000000000004</v>
      </c>
    </row>
    <row r="4526" spans="1:2">
      <c r="A4526">
        <v>108</v>
      </c>
      <c r="B4526">
        <v>6.6</v>
      </c>
    </row>
    <row r="4527" spans="1:2">
      <c r="A4527">
        <v>90</v>
      </c>
      <c r="B4527">
        <v>8</v>
      </c>
    </row>
    <row r="4528" spans="1:2">
      <c r="A4528">
        <v>151</v>
      </c>
      <c r="B4528">
        <v>8.3000000000000007</v>
      </c>
    </row>
    <row r="4529" spans="1:2">
      <c r="A4529">
        <v>83</v>
      </c>
      <c r="B4529">
        <v>6.5</v>
      </c>
    </row>
    <row r="4530" spans="1:2">
      <c r="A4530">
        <v>108</v>
      </c>
      <c r="B4530">
        <v>7.1</v>
      </c>
    </row>
    <row r="4531" spans="1:2">
      <c r="A4531">
        <v>92</v>
      </c>
      <c r="B4531">
        <v>7.1</v>
      </c>
    </row>
    <row r="4532" spans="1:2">
      <c r="A4532">
        <v>105</v>
      </c>
      <c r="B4532">
        <v>4</v>
      </c>
    </row>
    <row r="4533" spans="1:2">
      <c r="A4533">
        <v>86</v>
      </c>
      <c r="B4533">
        <v>7.5</v>
      </c>
    </row>
    <row r="4534" spans="1:2">
      <c r="A4534">
        <v>106</v>
      </c>
      <c r="B4534">
        <v>7</v>
      </c>
    </row>
    <row r="4535" spans="1:2">
      <c r="A4535">
        <v>93</v>
      </c>
      <c r="B4535">
        <v>4</v>
      </c>
    </row>
    <row r="4536" spans="1:2">
      <c r="A4536">
        <v>80</v>
      </c>
      <c r="B4536">
        <v>6.7</v>
      </c>
    </row>
    <row r="4537" spans="1:2">
      <c r="A4537">
        <v>93</v>
      </c>
      <c r="B4537">
        <v>7</v>
      </c>
    </row>
    <row r="4538" spans="1:2">
      <c r="A4538">
        <v>96</v>
      </c>
      <c r="B4538">
        <v>7.4</v>
      </c>
    </row>
    <row r="4539" spans="1:2">
      <c r="A4539">
        <v>99</v>
      </c>
      <c r="B4539">
        <v>8</v>
      </c>
    </row>
    <row r="4540" spans="1:2">
      <c r="A4540">
        <v>66</v>
      </c>
      <c r="B4540">
        <v>6.5</v>
      </c>
    </row>
    <row r="4541" spans="1:2">
      <c r="A4541">
        <v>85</v>
      </c>
      <c r="B4541">
        <v>7.2</v>
      </c>
    </row>
    <row r="4542" spans="1:2">
      <c r="A4542">
        <v>101</v>
      </c>
      <c r="B4542">
        <v>6.4</v>
      </c>
    </row>
    <row r="4543" spans="1:2">
      <c r="A4543">
        <v>97</v>
      </c>
      <c r="B4543">
        <v>6.5</v>
      </c>
    </row>
    <row r="4544" spans="1:2">
      <c r="A4544">
        <v>119</v>
      </c>
      <c r="B4544">
        <v>6.8</v>
      </c>
    </row>
    <row r="4545" spans="1:2">
      <c r="A4545">
        <v>103</v>
      </c>
      <c r="B4545">
        <v>6.9</v>
      </c>
    </row>
    <row r="4546" spans="1:2">
      <c r="A4546">
        <v>86</v>
      </c>
      <c r="B4546">
        <v>7.5</v>
      </c>
    </row>
    <row r="4547" spans="1:2">
      <c r="A4547">
        <v>90</v>
      </c>
      <c r="B4547">
        <v>5.0999999999999996</v>
      </c>
    </row>
    <row r="4548" spans="1:2">
      <c r="A4548">
        <v>95</v>
      </c>
      <c r="B4548">
        <v>6.2</v>
      </c>
    </row>
    <row r="4549" spans="1:2">
      <c r="A4549">
        <v>94</v>
      </c>
      <c r="B4549">
        <v>3.9</v>
      </c>
    </row>
    <row r="4550" spans="1:2">
      <c r="A4550">
        <v>84</v>
      </c>
      <c r="B4550">
        <v>6</v>
      </c>
    </row>
    <row r="4551" spans="1:2">
      <c r="A4551">
        <v>89</v>
      </c>
      <c r="B4551">
        <v>6.8</v>
      </c>
    </row>
    <row r="4552" spans="1:2">
      <c r="A4552">
        <v>59</v>
      </c>
      <c r="B4552">
        <v>7.4</v>
      </c>
    </row>
    <row r="4553" spans="1:2">
      <c r="A4553">
        <v>126</v>
      </c>
      <c r="B4553">
        <v>8.1</v>
      </c>
    </row>
    <row r="4554" spans="1:2">
      <c r="A4554">
        <v>86</v>
      </c>
      <c r="B4554">
        <v>6.5</v>
      </c>
    </row>
    <row r="4555" spans="1:2">
      <c r="A4555">
        <v>87</v>
      </c>
      <c r="B4555">
        <v>8</v>
      </c>
    </row>
    <row r="4556" spans="1:2">
      <c r="A4556">
        <v>106</v>
      </c>
      <c r="B4556">
        <v>7.7</v>
      </c>
    </row>
    <row r="4557" spans="1:2">
      <c r="A4557">
        <v>86</v>
      </c>
      <c r="B4557">
        <v>7.2</v>
      </c>
    </row>
    <row r="4558" spans="1:2">
      <c r="A4558">
        <v>89</v>
      </c>
      <c r="B4558">
        <v>5.4</v>
      </c>
    </row>
    <row r="4559" spans="1:2">
      <c r="A4559">
        <v>105</v>
      </c>
      <c r="B4559">
        <v>6.7</v>
      </c>
    </row>
    <row r="4560" spans="1:2">
      <c r="A4560">
        <v>93</v>
      </c>
      <c r="B4560">
        <v>6.3</v>
      </c>
    </row>
    <row r="4561" spans="1:2">
      <c r="A4561">
        <v>94</v>
      </c>
      <c r="B4561">
        <v>8.1</v>
      </c>
    </row>
    <row r="4562" spans="1:2">
      <c r="A4562">
        <v>89</v>
      </c>
      <c r="B4562">
        <v>8.5</v>
      </c>
    </row>
    <row r="4563" spans="1:2">
      <c r="A4563">
        <v>97</v>
      </c>
      <c r="B4563">
        <v>7.7</v>
      </c>
    </row>
    <row r="4564" spans="1:2">
      <c r="A4564">
        <v>88</v>
      </c>
      <c r="B4564">
        <v>6.5</v>
      </c>
    </row>
    <row r="4565" spans="1:2">
      <c r="A4565">
        <v>78</v>
      </c>
      <c r="B4565">
        <v>8.6999999999999993</v>
      </c>
    </row>
    <row r="4566" spans="1:2">
      <c r="A4566">
        <v>104</v>
      </c>
      <c r="B4566">
        <v>6.5</v>
      </c>
    </row>
    <row r="4567" spans="1:2">
      <c r="A4567">
        <v>92</v>
      </c>
      <c r="B4567">
        <v>7</v>
      </c>
    </row>
    <row r="4568" spans="1:2">
      <c r="A4568">
        <v>97</v>
      </c>
      <c r="B4568">
        <v>5.5</v>
      </c>
    </row>
    <row r="4569" spans="1:2">
      <c r="A4569">
        <v>109</v>
      </c>
      <c r="B4569">
        <v>7</v>
      </c>
    </row>
    <row r="4570" spans="1:2">
      <c r="A4570">
        <v>78</v>
      </c>
      <c r="B4570">
        <v>6.3</v>
      </c>
    </row>
    <row r="4571" spans="1:2">
      <c r="A4571">
        <v>85</v>
      </c>
      <c r="B4571">
        <v>7.9</v>
      </c>
    </row>
    <row r="4572" spans="1:2">
      <c r="A4572">
        <v>88</v>
      </c>
      <c r="B4572">
        <v>7.3</v>
      </c>
    </row>
    <row r="4573" spans="1:2">
      <c r="A4573">
        <v>93</v>
      </c>
      <c r="B4573">
        <v>7.4</v>
      </c>
    </row>
    <row r="4574" spans="1:2">
      <c r="A4574">
        <v>86</v>
      </c>
      <c r="B4574">
        <v>5.4</v>
      </c>
    </row>
    <row r="4575" spans="1:2">
      <c r="A4575">
        <v>98</v>
      </c>
      <c r="B4575">
        <v>7.1</v>
      </c>
    </row>
    <row r="4576" spans="1:2">
      <c r="A4576">
        <v>72</v>
      </c>
      <c r="B4576">
        <v>7</v>
      </c>
    </row>
    <row r="4577" spans="1:2">
      <c r="A4577">
        <v>66</v>
      </c>
      <c r="B4577">
        <v>5.3</v>
      </c>
    </row>
    <row r="4578" spans="1:2">
      <c r="A4578">
        <v>80</v>
      </c>
      <c r="B4578">
        <v>7.1</v>
      </c>
    </row>
    <row r="4579" spans="1:2">
      <c r="A4579">
        <v>91</v>
      </c>
      <c r="B4579">
        <v>7.5</v>
      </c>
    </row>
    <row r="4580" spans="1:2">
      <c r="A4580">
        <v>89</v>
      </c>
      <c r="B4580">
        <v>7.2</v>
      </c>
    </row>
    <row r="4581" spans="1:2">
      <c r="A4581">
        <v>85</v>
      </c>
      <c r="B4581">
        <v>6.7</v>
      </c>
    </row>
    <row r="4582" spans="1:2">
      <c r="A4582">
        <v>62</v>
      </c>
      <c r="B4582">
        <v>8.1999999999999993</v>
      </c>
    </row>
    <row r="4583" spans="1:2">
      <c r="A4583">
        <v>90</v>
      </c>
      <c r="B4583">
        <v>6.6</v>
      </c>
    </row>
    <row r="4584" spans="1:2">
      <c r="A4584">
        <v>90</v>
      </c>
      <c r="B4584">
        <v>6.7</v>
      </c>
    </row>
    <row r="4585" spans="1:2">
      <c r="A4585">
        <v>88</v>
      </c>
      <c r="B4585">
        <v>7</v>
      </c>
    </row>
    <row r="4586" spans="1:2">
      <c r="A4586">
        <v>94</v>
      </c>
      <c r="B4586">
        <v>7.4</v>
      </c>
    </row>
    <row r="4587" spans="1:2">
      <c r="A4587">
        <v>120</v>
      </c>
      <c r="B4587">
        <v>5.4</v>
      </c>
    </row>
    <row r="4588" spans="1:2">
      <c r="A4588">
        <v>77</v>
      </c>
      <c r="B4588">
        <v>5.7</v>
      </c>
    </row>
    <row r="4589" spans="1:2">
      <c r="A4589">
        <v>111</v>
      </c>
      <c r="B4589">
        <v>6.7</v>
      </c>
    </row>
    <row r="4590" spans="1:2">
      <c r="A4590">
        <v>81</v>
      </c>
      <c r="B4590">
        <v>4.2</v>
      </c>
    </row>
    <row r="4591" spans="1:2">
      <c r="A4591">
        <v>89</v>
      </c>
      <c r="B4591">
        <v>7.4</v>
      </c>
    </row>
    <row r="4592" spans="1:2">
      <c r="A4592">
        <v>110</v>
      </c>
      <c r="B4592">
        <v>4.8</v>
      </c>
    </row>
    <row r="4593" spans="1:2">
      <c r="A4593">
        <v>81</v>
      </c>
      <c r="B4593">
        <v>7</v>
      </c>
    </row>
    <row r="4594" spans="1:2">
      <c r="A4594">
        <v>100</v>
      </c>
      <c r="B4594">
        <v>7.3</v>
      </c>
    </row>
    <row r="4595" spans="1:2">
      <c r="A4595">
        <v>99</v>
      </c>
      <c r="B4595">
        <v>5.8</v>
      </c>
    </row>
    <row r="4596" spans="1:2">
      <c r="A4596">
        <v>90</v>
      </c>
      <c r="B4596">
        <v>7</v>
      </c>
    </row>
    <row r="4597" spans="1:2">
      <c r="A4597">
        <v>82</v>
      </c>
      <c r="B4597">
        <v>3.2</v>
      </c>
    </row>
    <row r="4598" spans="1:2">
      <c r="A4598">
        <v>88</v>
      </c>
      <c r="B4598">
        <v>6.8</v>
      </c>
    </row>
    <row r="4599" spans="1:2">
      <c r="A4599">
        <v>103</v>
      </c>
      <c r="B4599">
        <v>7.7</v>
      </c>
    </row>
    <row r="4600" spans="1:2">
      <c r="A4600">
        <v>80</v>
      </c>
      <c r="B4600">
        <v>5.6</v>
      </c>
    </row>
    <row r="4601" spans="1:2">
      <c r="A4601">
        <v>68</v>
      </c>
      <c r="B4601">
        <v>7.1</v>
      </c>
    </row>
    <row r="4602" spans="1:2">
      <c r="A4602">
        <v>81</v>
      </c>
      <c r="B4602">
        <v>3.6</v>
      </c>
    </row>
    <row r="4603" spans="1:2">
      <c r="A4603">
        <v>106</v>
      </c>
      <c r="B4603">
        <v>6.8</v>
      </c>
    </row>
    <row r="4604" spans="1:2">
      <c r="A4604">
        <v>77</v>
      </c>
      <c r="B4604">
        <v>7.6</v>
      </c>
    </row>
    <row r="4605" spans="1:2">
      <c r="A4605">
        <v>80</v>
      </c>
      <c r="B4605">
        <v>8.3000000000000007</v>
      </c>
    </row>
    <row r="4606" spans="1:2">
      <c r="A4606">
        <v>84</v>
      </c>
      <c r="B4606">
        <v>7.5</v>
      </c>
    </row>
    <row r="4607" spans="1:2">
      <c r="A4607">
        <v>86</v>
      </c>
      <c r="B4607">
        <v>5.4</v>
      </c>
    </row>
    <row r="4608" spans="1:2">
      <c r="A4608">
        <v>87</v>
      </c>
      <c r="B4608">
        <v>5.3</v>
      </c>
    </row>
    <row r="4609" spans="1:2">
      <c r="A4609">
        <v>80</v>
      </c>
      <c r="B4609">
        <v>4.5</v>
      </c>
    </row>
    <row r="4610" spans="1:2">
      <c r="A4610">
        <v>100</v>
      </c>
      <c r="B4610">
        <v>7.3</v>
      </c>
    </row>
    <row r="4611" spans="1:2">
      <c r="A4611">
        <v>82</v>
      </c>
      <c r="B4611">
        <v>5.6</v>
      </c>
    </row>
    <row r="4612" spans="1:2">
      <c r="A4612">
        <v>82</v>
      </c>
      <c r="B4612">
        <v>5.6</v>
      </c>
    </row>
    <row r="4613" spans="1:2">
      <c r="A4613">
        <v>70</v>
      </c>
      <c r="B4613">
        <v>4.0999999999999996</v>
      </c>
    </row>
    <row r="4614" spans="1:2">
      <c r="A4614">
        <v>75</v>
      </c>
      <c r="B4614">
        <v>6.8</v>
      </c>
    </row>
    <row r="4615" spans="1:2">
      <c r="A4615">
        <v>87</v>
      </c>
      <c r="B4615">
        <v>6.3</v>
      </c>
    </row>
    <row r="4616" spans="1:2">
      <c r="A4616">
        <v>87</v>
      </c>
      <c r="B4616">
        <v>5.8</v>
      </c>
    </row>
    <row r="4617" spans="1:2">
      <c r="A4617">
        <v>98</v>
      </c>
      <c r="B4617">
        <v>6.6</v>
      </c>
    </row>
    <row r="4618" spans="1:2">
      <c r="A4618">
        <v>83</v>
      </c>
      <c r="B4618">
        <v>6.7</v>
      </c>
    </row>
    <row r="4619" spans="1:2">
      <c r="A4619">
        <v>99</v>
      </c>
      <c r="B4619">
        <v>6.4</v>
      </c>
    </row>
    <row r="4620" spans="1:2">
      <c r="A4620">
        <v>98</v>
      </c>
      <c r="B4620">
        <v>6.3</v>
      </c>
    </row>
    <row r="4621" spans="1:2">
      <c r="A4621">
        <v>93</v>
      </c>
      <c r="B4621">
        <v>3.4</v>
      </c>
    </row>
    <row r="4622" spans="1:2">
      <c r="A4622">
        <v>111</v>
      </c>
      <c r="B4622">
        <v>6</v>
      </c>
    </row>
    <row r="4623" spans="1:2">
      <c r="A4623">
        <v>92</v>
      </c>
      <c r="B4623">
        <v>7.9</v>
      </c>
    </row>
    <row r="4624" spans="1:2">
      <c r="A4624">
        <v>97</v>
      </c>
      <c r="B4624">
        <v>6.1</v>
      </c>
    </row>
    <row r="4625" spans="1:2">
      <c r="A4625">
        <v>81</v>
      </c>
      <c r="B4625">
        <v>7.4</v>
      </c>
    </row>
    <row r="4626" spans="1:2">
      <c r="A4626">
        <v>83</v>
      </c>
      <c r="B4626">
        <v>6.6</v>
      </c>
    </row>
    <row r="4627" spans="1:2">
      <c r="A4627">
        <v>96</v>
      </c>
      <c r="B4627">
        <v>5.5</v>
      </c>
    </row>
    <row r="4628" spans="1:2">
      <c r="A4628">
        <v>90</v>
      </c>
      <c r="B4628">
        <v>7.5</v>
      </c>
    </row>
    <row r="4629" spans="1:2">
      <c r="A4629">
        <v>90</v>
      </c>
      <c r="B4629">
        <v>7.6</v>
      </c>
    </row>
    <row r="4630" spans="1:2">
      <c r="A4630">
        <v>95</v>
      </c>
      <c r="B4630">
        <v>5</v>
      </c>
    </row>
    <row r="4631" spans="1:2">
      <c r="A4631">
        <v>83</v>
      </c>
      <c r="B4631">
        <v>3.2</v>
      </c>
    </row>
    <row r="4632" spans="1:2">
      <c r="A4632">
        <v>117</v>
      </c>
      <c r="B4632">
        <v>8.1999999999999993</v>
      </c>
    </row>
    <row r="4633" spans="1:2">
      <c r="A4633">
        <v>75</v>
      </c>
      <c r="B4633">
        <v>3.7</v>
      </c>
    </row>
    <row r="4634" spans="1:2">
      <c r="A4634">
        <v>79</v>
      </c>
      <c r="B4634">
        <v>6.3</v>
      </c>
    </row>
    <row r="4635" spans="1:2">
      <c r="A4635">
        <v>78</v>
      </c>
      <c r="B4635">
        <v>4.0999999999999996</v>
      </c>
    </row>
    <row r="4636" spans="1:2">
      <c r="A4636">
        <v>109</v>
      </c>
      <c r="B4636">
        <v>6.9</v>
      </c>
    </row>
    <row r="4637" spans="1:2">
      <c r="A4637">
        <v>89</v>
      </c>
      <c r="B4637">
        <v>5.4</v>
      </c>
    </row>
    <row r="4638" spans="1:2">
      <c r="A4638">
        <v>93</v>
      </c>
      <c r="B4638">
        <v>6.5</v>
      </c>
    </row>
    <row r="4639" spans="1:2">
      <c r="A4639">
        <v>102</v>
      </c>
      <c r="B4639">
        <v>7.8</v>
      </c>
    </row>
    <row r="4640" spans="1:2">
      <c r="A4640">
        <v>65</v>
      </c>
      <c r="B4640">
        <v>6.7</v>
      </c>
    </row>
    <row r="4641" spans="1:2">
      <c r="A4641">
        <v>85</v>
      </c>
      <c r="B4641">
        <v>6.4</v>
      </c>
    </row>
    <row r="4642" spans="1:2">
      <c r="A4642">
        <v>97</v>
      </c>
      <c r="B4642">
        <v>7.3</v>
      </c>
    </row>
    <row r="4643" spans="1:2">
      <c r="A4643">
        <v>79</v>
      </c>
      <c r="B4643">
        <v>7</v>
      </c>
    </row>
    <row r="4644" spans="1:2">
      <c r="A4644">
        <v>80</v>
      </c>
      <c r="B4644">
        <v>6.3</v>
      </c>
    </row>
    <row r="4645" spans="1:2">
      <c r="A4645">
        <v>100</v>
      </c>
      <c r="B4645">
        <v>7.1</v>
      </c>
    </row>
    <row r="4646" spans="1:2">
      <c r="A4646">
        <v>90</v>
      </c>
      <c r="B4646">
        <v>4.8</v>
      </c>
    </row>
    <row r="4647" spans="1:2">
      <c r="A4647">
        <v>90</v>
      </c>
      <c r="B4647">
        <v>3.3</v>
      </c>
    </row>
    <row r="4648" spans="1:2">
      <c r="A4648">
        <v>120</v>
      </c>
      <c r="B4648">
        <v>6.9</v>
      </c>
    </row>
    <row r="4649" spans="1:2">
      <c r="A4649">
        <v>91</v>
      </c>
      <c r="B4649">
        <v>4.5999999999999996</v>
      </c>
    </row>
    <row r="4650" spans="1:2">
      <c r="A4650">
        <v>143</v>
      </c>
      <c r="B4650">
        <v>3</v>
      </c>
    </row>
    <row r="4651" spans="1:2">
      <c r="A4651">
        <v>85</v>
      </c>
      <c r="B4651">
        <v>6.6</v>
      </c>
    </row>
    <row r="4652" spans="1:2">
      <c r="A4652">
        <v>60</v>
      </c>
      <c r="B4652">
        <v>7.4</v>
      </c>
    </row>
    <row r="4653" spans="1:2">
      <c r="A4653">
        <v>88</v>
      </c>
      <c r="B4653">
        <v>6.2</v>
      </c>
    </row>
    <row r="4654" spans="1:2">
      <c r="A4654">
        <v>78</v>
      </c>
      <c r="B4654">
        <v>4</v>
      </c>
    </row>
    <row r="4655" spans="1:2">
      <c r="A4655">
        <v>108</v>
      </c>
      <c r="B4655">
        <v>6.1</v>
      </c>
    </row>
    <row r="4656" spans="1:2">
      <c r="A4656">
        <v>110</v>
      </c>
      <c r="B4656">
        <v>6.9</v>
      </c>
    </row>
    <row r="4657" spans="1:2">
      <c r="A4657">
        <v>90</v>
      </c>
      <c r="B4657">
        <v>7.5</v>
      </c>
    </row>
    <row r="4658" spans="1:2">
      <c r="A4658">
        <v>83</v>
      </c>
      <c r="B4658">
        <v>6.7</v>
      </c>
    </row>
    <row r="4659" spans="1:2">
      <c r="A4659">
        <v>111</v>
      </c>
      <c r="B4659">
        <v>7.4</v>
      </c>
    </row>
    <row r="4660" spans="1:2">
      <c r="A4660">
        <v>84</v>
      </c>
      <c r="B4660">
        <v>6.1</v>
      </c>
    </row>
    <row r="4661" spans="1:2">
      <c r="A4661">
        <v>82</v>
      </c>
      <c r="B4661">
        <v>5.4</v>
      </c>
    </row>
    <row r="4662" spans="1:2">
      <c r="A4662">
        <v>98</v>
      </c>
      <c r="B4662">
        <v>6.4</v>
      </c>
    </row>
    <row r="4663" spans="1:2">
      <c r="A4663">
        <v>77</v>
      </c>
      <c r="B4663">
        <v>7</v>
      </c>
    </row>
    <row r="4664" spans="1:2">
      <c r="A4664">
        <v>80</v>
      </c>
      <c r="B4664">
        <v>6.3</v>
      </c>
    </row>
    <row r="4665" spans="1:2">
      <c r="A4665">
        <v>81</v>
      </c>
      <c r="B4665">
        <v>6.9</v>
      </c>
    </row>
    <row r="4666" spans="1:2">
      <c r="A4666">
        <v>84</v>
      </c>
      <c r="B4666">
        <v>7.8</v>
      </c>
    </row>
    <row r="4667" spans="1:2">
      <c r="A4667">
        <v>95</v>
      </c>
      <c r="B4667">
        <v>6.4</v>
      </c>
    </row>
    <row r="4668" spans="1:2">
      <c r="A4668">
        <v>87</v>
      </c>
      <c r="B4668">
        <v>7.7</v>
      </c>
    </row>
    <row r="4669" spans="1:2">
      <c r="A4669">
        <v>76</v>
      </c>
      <c r="B4669">
        <v>6.3</v>
      </c>
    </row>
    <row r="4670" spans="1:2">
      <c r="A4670">
        <v>100</v>
      </c>
      <c r="B4670">
        <v>6.3</v>
      </c>
    </row>
    <row r="4671" spans="1:2">
      <c r="A4671">
        <v>90</v>
      </c>
      <c r="B4671">
        <v>6.6</v>
      </c>
    </row>
  </sheetData>
  <conditionalFormatting sqref="A2:B4671">
    <cfRule type="containsBlanks" dxfId="24" priority="3">
      <formula>LEN(TRIM(A2))=0</formula>
    </cfRule>
  </conditionalFormatting>
  <conditionalFormatting sqref="A2:A4671">
    <cfRule type="cellIs" dxfId="23" priority="1" operator="notBetween">
      <formula>55.5</formula>
      <formula>155.5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4671D-16C7-44A0-8760-5C9A1BED88E6}">
  <dimension ref="A1:L4910"/>
  <sheetViews>
    <sheetView tabSelected="1" workbookViewId="0">
      <selection activeCell="H1" sqref="H1"/>
    </sheetView>
  </sheetViews>
  <sheetFormatPr defaultRowHeight="15"/>
  <cols>
    <col min="1" max="1" width="11.85546875" bestFit="1" customWidth="1"/>
    <col min="2" max="2" width="13.85546875" bestFit="1" customWidth="1"/>
    <col min="5" max="5" width="24.140625" customWidth="1"/>
    <col min="6" max="6" width="14.5703125" customWidth="1"/>
    <col min="7" max="7" width="16.140625" customWidth="1"/>
    <col min="8" max="8" width="21" customWidth="1"/>
    <col min="11" max="11" width="24" customWidth="1"/>
  </cols>
  <sheetData>
    <row r="1" spans="1:12" ht="43.5" customHeight="1">
      <c r="A1" s="5" t="s">
        <v>24166</v>
      </c>
      <c r="B1" s="5" t="s">
        <v>25</v>
      </c>
      <c r="E1" s="15" t="s">
        <v>24212</v>
      </c>
      <c r="F1" s="7">
        <v>12</v>
      </c>
      <c r="H1" s="15" t="s">
        <v>24213</v>
      </c>
      <c r="I1" s="7">
        <v>0</v>
      </c>
      <c r="K1" s="15" t="s">
        <v>24214</v>
      </c>
      <c r="L1" s="7">
        <f>COUNTA(Table2[Language])</f>
        <v>4909</v>
      </c>
    </row>
    <row r="2" spans="1:12">
      <c r="A2" t="s">
        <v>37</v>
      </c>
      <c r="B2">
        <v>7.9</v>
      </c>
    </row>
    <row r="3" spans="1:12">
      <c r="A3" t="s">
        <v>37</v>
      </c>
      <c r="B3">
        <v>7.1</v>
      </c>
    </row>
    <row r="4" spans="1:12">
      <c r="A4" t="s">
        <v>37</v>
      </c>
      <c r="B4">
        <v>6.8</v>
      </c>
      <c r="E4" s="9" t="s">
        <v>24215</v>
      </c>
      <c r="F4" s="11" t="s">
        <v>24216</v>
      </c>
      <c r="G4" s="9" t="s">
        <v>24192</v>
      </c>
      <c r="H4" s="9" t="s">
        <v>24194</v>
      </c>
      <c r="I4" s="11" t="s">
        <v>24217</v>
      </c>
      <c r="J4" s="9" t="s">
        <v>24218</v>
      </c>
    </row>
    <row r="5" spans="1:12">
      <c r="A5" t="s">
        <v>37</v>
      </c>
      <c r="B5">
        <v>8.5</v>
      </c>
      <c r="E5" s="7" t="str" cm="1">
        <f t="array" ref="E5:E51">_xlfn.UNIQUE(Table2[Language],FALSE,FALSE)</f>
        <v>English</v>
      </c>
      <c r="F5" s="14">
        <f>COUNTIF(Table2[Language],E5)</f>
        <v>4586</v>
      </c>
      <c r="G5" s="7">
        <f>ROUND(AVERAGEIF(Table2[Language],E5,Table2[imdb_score]),2)</f>
        <v>6.39</v>
      </c>
      <c r="H5" s="7" cm="1">
        <f t="array" ref="H5">MEDIAN(IF(Table2[Language]=E5,Table2[imdb_score]," "))</f>
        <v>6.5</v>
      </c>
      <c r="I5" s="14" cm="1">
        <f t="array" ref="I5">ROUND(_xlfn.VAR.P(IF(Table2[Language]=E5,Table2[imdb_score]," ")),4)</f>
        <v>1.2654000000000001</v>
      </c>
      <c r="J5" s="7">
        <f>ROUND(SQRT(I5),4)</f>
        <v>1.1249</v>
      </c>
    </row>
    <row r="6" spans="1:12">
      <c r="A6" t="s">
        <v>37</v>
      </c>
      <c r="B6">
        <v>6.6</v>
      </c>
      <c r="E6" s="7" t="str">
        <v>Japanese</v>
      </c>
      <c r="F6" s="14">
        <f>COUNTIF(Table2[Language],E6)</f>
        <v>17</v>
      </c>
      <c r="G6" s="7">
        <f>ROUND(AVERAGEIF(Table2[Language],E6,Table2[imdb_score]),2)</f>
        <v>7.35</v>
      </c>
      <c r="H6" s="7" cm="1">
        <f t="array" ref="H6">MEDIAN(IF(Table2[Language]=E6,Table2[imdb_score]," "))</f>
        <v>7.5</v>
      </c>
      <c r="I6" s="14" cm="1">
        <f t="array" ref="I6">ROUND(_xlfn.VAR.P(IF(Table2[Language]=E6,Table2[imdb_score]," ")),4)</f>
        <v>0.94130000000000003</v>
      </c>
      <c r="J6" s="7">
        <f t="shared" ref="J6:J51" si="0">ROUND(SQRT(I6),4)</f>
        <v>0.97019999999999995</v>
      </c>
    </row>
    <row r="7" spans="1:12">
      <c r="A7" t="s">
        <v>37</v>
      </c>
      <c r="B7">
        <v>6.2</v>
      </c>
      <c r="E7" s="7" t="str">
        <v>French</v>
      </c>
      <c r="F7" s="14">
        <f>COUNTIF(Table2[Language],E7)</f>
        <v>73</v>
      </c>
      <c r="G7" s="7">
        <f>ROUND(AVERAGEIF(Table2[Language],E7,Table2[imdb_score]),2)</f>
        <v>7.04</v>
      </c>
      <c r="H7" s="7" cm="1">
        <f t="array" ref="H7">MEDIAN(IF(Table2[Language]=E7,Table2[imdb_score]," "))</f>
        <v>7.2</v>
      </c>
      <c r="I7" s="14" cm="1">
        <f t="array" ref="I7">ROUND(_xlfn.VAR.P(IF(Table2[Language]=E7,Table2[imdb_score]," ")),4)</f>
        <v>0.52129999999999999</v>
      </c>
      <c r="J7" s="7">
        <f t="shared" si="0"/>
        <v>0.72199999999999998</v>
      </c>
    </row>
    <row r="8" spans="1:12">
      <c r="A8" t="s">
        <v>37</v>
      </c>
      <c r="B8">
        <v>7.8</v>
      </c>
      <c r="E8" s="7" t="str">
        <v>Mandarin</v>
      </c>
      <c r="F8" s="14">
        <f>COUNTIF(Table2[Language],E8)</f>
        <v>24</v>
      </c>
      <c r="G8" s="7">
        <f>ROUND(AVERAGEIF(Table2[Language],E8,Table2[imdb_score]),2)</f>
        <v>6.79</v>
      </c>
      <c r="H8" s="7" cm="1">
        <f t="array" ref="H8">MEDIAN(IF(Table2[Language]=E8,Table2[imdb_score]," "))</f>
        <v>7.05</v>
      </c>
      <c r="I8" s="14" cm="1">
        <f t="array" ref="I8">ROUND(_xlfn.VAR.P(IF(Table2[Language]=E8,Table2[imdb_score]," ")),4)</f>
        <v>1.0303</v>
      </c>
      <c r="J8" s="7">
        <f t="shared" si="0"/>
        <v>1.0149999999999999</v>
      </c>
    </row>
    <row r="9" spans="1:12">
      <c r="A9" t="s">
        <v>37</v>
      </c>
      <c r="B9">
        <v>7.5</v>
      </c>
      <c r="E9" s="7" t="str">
        <v>Aboriginal</v>
      </c>
      <c r="F9" s="14">
        <f>COUNTIF(Table2[Language],E9)</f>
        <v>2</v>
      </c>
      <c r="G9" s="7">
        <f>ROUND(AVERAGEIF(Table2[Language],E9,Table2[imdb_score]),2)</f>
        <v>6.95</v>
      </c>
      <c r="H9" s="7" cm="1">
        <f t="array" ref="H9">MEDIAN(IF(Table2[Language]=E9,Table2[imdb_score]," "))</f>
        <v>6.95</v>
      </c>
      <c r="I9" s="14" cm="1">
        <f t="array" ref="I9">ROUND(_xlfn.VAR.P(IF(Table2[Language]=E9,Table2[imdb_score]," ")),4)</f>
        <v>0.30249999999999999</v>
      </c>
      <c r="J9" s="7">
        <f t="shared" si="0"/>
        <v>0.55000000000000004</v>
      </c>
    </row>
    <row r="10" spans="1:12">
      <c r="A10" t="s">
        <v>37</v>
      </c>
      <c r="B10">
        <v>7.5</v>
      </c>
      <c r="E10" s="7" t="str">
        <v>Spanish</v>
      </c>
      <c r="F10" s="14">
        <f>COUNTIF(Table2[Language],E10)</f>
        <v>40</v>
      </c>
      <c r="G10" s="7">
        <f>ROUND(AVERAGEIF(Table2[Language],E10,Table2[imdb_score]),2)</f>
        <v>6.94</v>
      </c>
      <c r="H10" s="7" cm="1">
        <f t="array" ref="H10">MEDIAN(IF(Table2[Language]=E10,Table2[imdb_score]," "))</f>
        <v>7.15</v>
      </c>
      <c r="I10" s="14" cm="1">
        <f t="array" ref="I10">ROUND(_xlfn.VAR.P(IF(Table2[Language]=E10,Table2[imdb_score]," ")),4)</f>
        <v>0.71279999999999999</v>
      </c>
      <c r="J10" s="7">
        <f t="shared" si="0"/>
        <v>0.84430000000000005</v>
      </c>
    </row>
    <row r="11" spans="1:12">
      <c r="A11" t="s">
        <v>37</v>
      </c>
      <c r="B11">
        <v>6.9</v>
      </c>
      <c r="E11" s="7" t="str">
        <v>Filipino</v>
      </c>
      <c r="F11" s="14">
        <f>COUNTIF(Table2[Language],E11)</f>
        <v>1</v>
      </c>
      <c r="G11" s="7">
        <f>ROUND(AVERAGEIF(Table2[Language],E11,Table2[imdb_score]),2)</f>
        <v>6.7</v>
      </c>
      <c r="H11" s="7" cm="1">
        <f t="array" ref="H11">MEDIAN(IF(Table2[Language]=E11,Table2[imdb_score]," "))</f>
        <v>6.7</v>
      </c>
      <c r="I11" s="14" cm="1">
        <f t="array" ref="I11">ROUND(_xlfn.VAR.P(IF(Table2[Language]=E11,Table2[imdb_score]," ")),4)</f>
        <v>0</v>
      </c>
      <c r="J11" s="7">
        <f t="shared" si="0"/>
        <v>0</v>
      </c>
    </row>
    <row r="12" spans="1:12">
      <c r="A12" t="s">
        <v>37</v>
      </c>
      <c r="B12">
        <v>6.1</v>
      </c>
      <c r="E12" s="7" t="str">
        <v>Hindi</v>
      </c>
      <c r="F12" s="14">
        <f>COUNTIF(Table2[Language],E12)</f>
        <v>28</v>
      </c>
      <c r="G12" s="7">
        <f>ROUND(AVERAGEIF(Table2[Language],E12,Table2[imdb_score]),2)</f>
        <v>6.63</v>
      </c>
      <c r="H12" s="7" cm="1">
        <f t="array" ref="H12">MEDIAN(IF(Table2[Language]=E12,Table2[imdb_score]," "))</f>
        <v>6.95</v>
      </c>
      <c r="I12" s="14" cm="1">
        <f t="array" ref="I12">ROUND(_xlfn.VAR.P(IF(Table2[Language]=E12,Table2[imdb_score]," ")),4)</f>
        <v>1.8872</v>
      </c>
      <c r="J12" s="7">
        <f t="shared" si="0"/>
        <v>1.3737999999999999</v>
      </c>
    </row>
    <row r="13" spans="1:12">
      <c r="A13" t="s">
        <v>37</v>
      </c>
      <c r="B13">
        <v>6.7</v>
      </c>
      <c r="E13" s="7" t="str">
        <v>Russian</v>
      </c>
      <c r="F13" s="14">
        <f>COUNTIF(Table2[Language],E13)</f>
        <v>11</v>
      </c>
      <c r="G13" s="7">
        <f>ROUND(AVERAGEIF(Table2[Language],E13,Table2[imdb_score]),2)</f>
        <v>6.36</v>
      </c>
      <c r="H13" s="7" cm="1">
        <f t="array" ref="H13">MEDIAN(IF(Table2[Language]=E13,Table2[imdb_score]," "))</f>
        <v>6.5</v>
      </c>
      <c r="I13" s="14" cm="1">
        <f t="array" ref="I13">ROUND(_xlfn.VAR.P(IF(Table2[Language]=E13,Table2[imdb_score]," ")),4)</f>
        <v>1.7404999999999999</v>
      </c>
      <c r="J13" s="7">
        <f t="shared" si="0"/>
        <v>1.3192999999999999</v>
      </c>
    </row>
    <row r="14" spans="1:12">
      <c r="A14" t="s">
        <v>37</v>
      </c>
      <c r="B14">
        <v>7.3</v>
      </c>
      <c r="E14" s="7" t="str">
        <v>Maya</v>
      </c>
      <c r="F14" s="14">
        <f>COUNTIF(Table2[Language],E14)</f>
        <v>1</v>
      </c>
      <c r="G14" s="7">
        <f>ROUND(AVERAGEIF(Table2[Language],E14,Table2[imdb_score]),2)</f>
        <v>7.8</v>
      </c>
      <c r="H14" s="7" cm="1">
        <f t="array" ref="H14">MEDIAN(IF(Table2[Language]=E14,Table2[imdb_score]," "))</f>
        <v>7.8</v>
      </c>
      <c r="I14" s="14" cm="1">
        <f t="array" ref="I14">ROUND(_xlfn.VAR.P(IF(Table2[Language]=E14,Table2[imdb_score]," ")),4)</f>
        <v>0</v>
      </c>
      <c r="J14" s="7">
        <f t="shared" si="0"/>
        <v>0</v>
      </c>
    </row>
    <row r="15" spans="1:12">
      <c r="A15" t="s">
        <v>37</v>
      </c>
      <c r="B15">
        <v>6.5</v>
      </c>
      <c r="E15" s="7" t="str">
        <v>Kazakh</v>
      </c>
      <c r="F15" s="14">
        <f>COUNTIF(Table2[Language],E15)</f>
        <v>1</v>
      </c>
      <c r="G15" s="7">
        <f>ROUND(AVERAGEIF(Table2[Language],E15,Table2[imdb_score]),2)</f>
        <v>6</v>
      </c>
      <c r="H15" s="7" cm="1">
        <f t="array" ref="H15">MEDIAN(IF(Table2[Language]=E15,Table2[imdb_score]," "))</f>
        <v>6</v>
      </c>
      <c r="I15" s="14" cm="1">
        <f t="array" ref="I15">ROUND(_xlfn.VAR.P(IF(Table2[Language]=E15,Table2[imdb_score]," ")),4)</f>
        <v>0</v>
      </c>
      <c r="J15" s="7">
        <f t="shared" si="0"/>
        <v>0</v>
      </c>
    </row>
    <row r="16" spans="1:12">
      <c r="A16" t="s">
        <v>37</v>
      </c>
      <c r="B16">
        <v>7.2</v>
      </c>
      <c r="E16" s="7" t="str">
        <v>Telugu</v>
      </c>
      <c r="F16" s="14">
        <f>COUNTIF(Table2[Language],E16)</f>
        <v>1</v>
      </c>
      <c r="G16" s="7">
        <f>ROUND(AVERAGEIF(Table2[Language],E16,Table2[imdb_score]),2)</f>
        <v>8.4</v>
      </c>
      <c r="H16" s="7" cm="1">
        <f t="array" ref="H16">MEDIAN(IF(Table2[Language]=E16,Table2[imdb_score]," "))</f>
        <v>8.4</v>
      </c>
      <c r="I16" s="14" cm="1">
        <f t="array" ref="I16">ROUND(_xlfn.VAR.P(IF(Table2[Language]=E16,Table2[imdb_score]," ")),4)</f>
        <v>0</v>
      </c>
      <c r="J16" s="7">
        <f t="shared" si="0"/>
        <v>0</v>
      </c>
    </row>
    <row r="17" spans="1:10">
      <c r="A17" t="s">
        <v>37</v>
      </c>
      <c r="B17">
        <v>6.6</v>
      </c>
      <c r="E17" s="7" t="str">
        <v>Cantonese</v>
      </c>
      <c r="F17" s="14">
        <f>COUNTIF(Table2[Language],E17)</f>
        <v>11</v>
      </c>
      <c r="G17" s="7">
        <f>ROUND(AVERAGEIF(Table2[Language],E17,Table2[imdb_score]),2)</f>
        <v>6.95</v>
      </c>
      <c r="H17" s="7" cm="1">
        <f t="array" ref="H17">MEDIAN(IF(Table2[Language]=E17,Table2[imdb_score]," "))</f>
        <v>7.2</v>
      </c>
      <c r="I17" s="14" cm="1">
        <f t="array" ref="I17">ROUND(_xlfn.VAR.P(IF(Table2[Language]=E17,Table2[imdb_score]," ")),4)</f>
        <v>0.4516</v>
      </c>
      <c r="J17" s="7">
        <f t="shared" si="0"/>
        <v>0.67200000000000004</v>
      </c>
    </row>
    <row r="18" spans="1:10">
      <c r="A18" t="s">
        <v>37</v>
      </c>
      <c r="B18">
        <v>8.1</v>
      </c>
      <c r="E18" s="7" t="str">
        <v>Icelandic</v>
      </c>
      <c r="F18" s="14">
        <f>COUNTIF(Table2[Language],E18)</f>
        <v>2</v>
      </c>
      <c r="G18" s="7">
        <f>ROUND(AVERAGEIF(Table2[Language],E18,Table2[imdb_score]),2)</f>
        <v>7.55</v>
      </c>
      <c r="H18" s="7" cm="1">
        <f t="array" ref="H18">MEDIAN(IF(Table2[Language]=E18,Table2[imdb_score]," "))</f>
        <v>7.55</v>
      </c>
      <c r="I18" s="14" cm="1">
        <f t="array" ref="I18">ROUND(_xlfn.VAR.P(IF(Table2[Language]=E18,Table2[imdb_score]," ")),4)</f>
        <v>0.42249999999999999</v>
      </c>
      <c r="J18" s="7">
        <f t="shared" si="0"/>
        <v>0.65</v>
      </c>
    </row>
    <row r="19" spans="1:10">
      <c r="A19" t="s">
        <v>37</v>
      </c>
      <c r="B19">
        <v>6.7</v>
      </c>
      <c r="E19" s="7" t="str">
        <v>German</v>
      </c>
      <c r="F19" s="14">
        <f>COUNTIF(Table2[Language],E19)</f>
        <v>19</v>
      </c>
      <c r="G19" s="7">
        <f>ROUND(AVERAGEIF(Table2[Language],E19,Table2[imdb_score]),2)</f>
        <v>7.34</v>
      </c>
      <c r="H19" s="7" cm="1">
        <f t="array" ref="H19">MEDIAN(IF(Table2[Language]=E19,Table2[imdb_score]," "))</f>
        <v>7.6</v>
      </c>
      <c r="I19" s="14" cm="1">
        <f t="array" ref="I19">ROUND(_xlfn.VAR.P(IF(Table2[Language]=E19,Table2[imdb_score]," ")),4)</f>
        <v>0.86240000000000006</v>
      </c>
      <c r="J19" s="7">
        <f t="shared" si="0"/>
        <v>0.92869999999999997</v>
      </c>
    </row>
    <row r="20" spans="1:10">
      <c r="A20" t="s">
        <v>37</v>
      </c>
      <c r="B20">
        <v>6.8</v>
      </c>
      <c r="E20" s="7" t="str">
        <v>Aramaic</v>
      </c>
      <c r="F20" s="14">
        <f>COUNTIF(Table2[Language],E20)</f>
        <v>1</v>
      </c>
      <c r="G20" s="7">
        <f>ROUND(AVERAGEIF(Table2[Language],E20,Table2[imdb_score]),2)</f>
        <v>7.1</v>
      </c>
      <c r="H20" s="7" cm="1">
        <f t="array" ref="H20">MEDIAN(IF(Table2[Language]=E20,Table2[imdb_score]," "))</f>
        <v>7.1</v>
      </c>
      <c r="I20" s="14" cm="1">
        <f t="array" ref="I20">ROUND(_xlfn.VAR.P(IF(Table2[Language]=E20,Table2[imdb_score]," ")),4)</f>
        <v>0</v>
      </c>
      <c r="J20" s="7">
        <f t="shared" si="0"/>
        <v>0</v>
      </c>
    </row>
    <row r="21" spans="1:10">
      <c r="A21" t="s">
        <v>37</v>
      </c>
      <c r="B21">
        <v>7.5</v>
      </c>
      <c r="E21" s="7" t="str">
        <v>Italian</v>
      </c>
      <c r="F21" s="14">
        <f>COUNTIF(Table2[Language],E21)</f>
        <v>11</v>
      </c>
      <c r="G21" s="7">
        <f>ROUND(AVERAGEIF(Table2[Language],E21,Table2[imdb_score]),2)</f>
        <v>7.23</v>
      </c>
      <c r="H21" s="7" cm="1">
        <f t="array" ref="H21">MEDIAN(IF(Table2[Language]=E21,Table2[imdb_score]," "))</f>
        <v>7.3</v>
      </c>
      <c r="I21" s="14" cm="1">
        <f t="array" ref="I21">ROUND(_xlfn.VAR.P(IF(Table2[Language]=E21,Table2[imdb_score]," ")),4)</f>
        <v>1.4074</v>
      </c>
      <c r="J21" s="7">
        <f t="shared" si="0"/>
        <v>1.1862999999999999</v>
      </c>
    </row>
    <row r="22" spans="1:10">
      <c r="A22" t="s">
        <v>37</v>
      </c>
      <c r="B22">
        <v>7</v>
      </c>
      <c r="E22" s="7" t="str">
        <v>Dutch</v>
      </c>
      <c r="F22" s="14">
        <f>COUNTIF(Table2[Language],E22)</f>
        <v>4</v>
      </c>
      <c r="G22" s="7">
        <f>ROUND(AVERAGEIF(Table2[Language],E22,Table2[imdb_score]),2)</f>
        <v>7.43</v>
      </c>
      <c r="H22" s="7" cm="1">
        <f t="array" ref="H22">MEDIAN(IF(Table2[Language]=E22,Table2[imdb_score]," "))</f>
        <v>7.4499999999999993</v>
      </c>
      <c r="I22" s="14" cm="1">
        <f t="array" ref="I22">ROUND(_xlfn.VAR.P(IF(Table2[Language]=E22,Table2[imdb_score]," ")),4)</f>
        <v>0.1419</v>
      </c>
      <c r="J22" s="7">
        <f t="shared" si="0"/>
        <v>0.37669999999999998</v>
      </c>
    </row>
    <row r="23" spans="1:10">
      <c r="A23" t="s">
        <v>37</v>
      </c>
      <c r="B23">
        <v>6.7</v>
      </c>
      <c r="E23" s="7" t="str">
        <v>Dari</v>
      </c>
      <c r="F23" s="14">
        <f>COUNTIF(Table2[Language],E23)</f>
        <v>2</v>
      </c>
      <c r="G23" s="7">
        <f>ROUND(AVERAGEIF(Table2[Language],E23,Table2[imdb_score]),2)</f>
        <v>7.5</v>
      </c>
      <c r="H23" s="7" cm="1">
        <f t="array" ref="H23">MEDIAN(IF(Table2[Language]=E23,Table2[imdb_score]," "))</f>
        <v>7.5</v>
      </c>
      <c r="I23" s="14" cm="1">
        <f t="array" ref="I23">ROUND(_xlfn.VAR.P(IF(Table2[Language]=E23,Table2[imdb_score]," ")),4)</f>
        <v>0.01</v>
      </c>
      <c r="J23" s="7">
        <f t="shared" si="0"/>
        <v>0.1</v>
      </c>
    </row>
    <row r="24" spans="1:10">
      <c r="A24" t="s">
        <v>37</v>
      </c>
      <c r="B24">
        <v>7.9</v>
      </c>
      <c r="E24" s="7" t="str">
        <v>Hebrew</v>
      </c>
      <c r="F24" s="14">
        <f>COUNTIF(Table2[Language],E24)</f>
        <v>5</v>
      </c>
      <c r="G24" s="7">
        <f>ROUND(AVERAGEIF(Table2[Language],E24,Table2[imdb_score]),2)</f>
        <v>7.58</v>
      </c>
      <c r="H24" s="7" cm="1">
        <f t="array" ref="H24">MEDIAN(IF(Table2[Language]=E24,Table2[imdb_score]," "))</f>
        <v>7.6</v>
      </c>
      <c r="I24" s="14" cm="1">
        <f t="array" ref="I24">ROUND(_xlfn.VAR.P(IF(Table2[Language]=E24,Table2[imdb_score]," ")),4)</f>
        <v>8.9599999999999999E-2</v>
      </c>
      <c r="J24" s="7">
        <f t="shared" si="0"/>
        <v>0.29930000000000001</v>
      </c>
    </row>
    <row r="25" spans="1:10">
      <c r="A25" t="s">
        <v>37</v>
      </c>
      <c r="B25">
        <v>6.1</v>
      </c>
      <c r="E25" s="7" t="str">
        <v>Chinese</v>
      </c>
      <c r="F25" s="14">
        <f>COUNTIF(Table2[Language],E25)</f>
        <v>3</v>
      </c>
      <c r="G25" s="7">
        <f>ROUND(AVERAGEIF(Table2[Language],E25,Table2[imdb_score]),2)</f>
        <v>5.67</v>
      </c>
      <c r="H25" s="7" cm="1">
        <f t="array" ref="H25">MEDIAN(IF(Table2[Language]=E25,Table2[imdb_score]," "))</f>
        <v>5.7</v>
      </c>
      <c r="I25" s="14" cm="1">
        <f t="array" ref="I25">ROUND(_xlfn.VAR.P(IF(Table2[Language]=E25,Table2[imdb_score]," ")),4)</f>
        <v>0.20219999999999999</v>
      </c>
      <c r="J25" s="7">
        <f t="shared" si="0"/>
        <v>0.44969999999999999</v>
      </c>
    </row>
    <row r="26" spans="1:10">
      <c r="A26" t="s">
        <v>37</v>
      </c>
      <c r="B26">
        <v>7.2</v>
      </c>
      <c r="E26" s="7" t="str">
        <v>Mongolian</v>
      </c>
      <c r="F26" s="14">
        <f>COUNTIF(Table2[Language],E26)</f>
        <v>1</v>
      </c>
      <c r="G26" s="7">
        <f>ROUND(AVERAGEIF(Table2[Language],E26,Table2[imdb_score]),2)</f>
        <v>7.3</v>
      </c>
      <c r="H26" s="7" cm="1">
        <f t="array" ref="H26">MEDIAN(IF(Table2[Language]=E26,Table2[imdb_score]," "))</f>
        <v>7.3</v>
      </c>
      <c r="I26" s="14" cm="1">
        <f t="array" ref="I26">ROUND(_xlfn.VAR.P(IF(Table2[Language]=E26,Table2[imdb_score]," ")),4)</f>
        <v>0</v>
      </c>
      <c r="J26" s="7">
        <f t="shared" si="0"/>
        <v>0</v>
      </c>
    </row>
    <row r="27" spans="1:10">
      <c r="A27" t="s">
        <v>37</v>
      </c>
      <c r="B27">
        <v>7.7</v>
      </c>
      <c r="E27" s="7" t="str">
        <v>Swedish</v>
      </c>
      <c r="F27" s="14">
        <f>COUNTIF(Table2[Language],E27)</f>
        <v>5</v>
      </c>
      <c r="G27" s="7">
        <f>ROUND(AVERAGEIF(Table2[Language],E27,Table2[imdb_score]),2)</f>
        <v>7.44</v>
      </c>
      <c r="H27" s="7" cm="1">
        <f t="array" ref="H27">MEDIAN(IF(Table2[Language]=E27,Table2[imdb_score]," "))</f>
        <v>7.6</v>
      </c>
      <c r="I27" s="14" cm="1">
        <f t="array" ref="I27">ROUND(_xlfn.VAR.P(IF(Table2[Language]=E27,Table2[imdb_score]," ")),4)</f>
        <v>0.45839999999999997</v>
      </c>
      <c r="J27" s="7">
        <f t="shared" si="0"/>
        <v>0.67710000000000004</v>
      </c>
    </row>
    <row r="28" spans="1:10">
      <c r="A28" t="s">
        <v>37</v>
      </c>
      <c r="B28">
        <v>8.1999999999999993</v>
      </c>
      <c r="E28" s="7" t="str">
        <v>Korean</v>
      </c>
      <c r="F28" s="14">
        <f>COUNTIF(Table2[Language],E28)</f>
        <v>8</v>
      </c>
      <c r="G28" s="7">
        <f>ROUND(AVERAGEIF(Table2[Language],E28,Table2[imdb_score]),2)</f>
        <v>7.39</v>
      </c>
      <c r="H28" s="7" cm="1">
        <f t="array" ref="H28">MEDIAN(IF(Table2[Language]=E28,Table2[imdb_score]," "))</f>
        <v>7.5</v>
      </c>
      <c r="I28" s="14" cm="1">
        <f t="array" ref="I28">ROUND(_xlfn.VAR.P(IF(Table2[Language]=E28,Table2[imdb_score]," ")),4)</f>
        <v>0.59609999999999996</v>
      </c>
      <c r="J28" s="7">
        <f t="shared" si="0"/>
        <v>0.77210000000000001</v>
      </c>
    </row>
    <row r="29" spans="1:10">
      <c r="A29" t="s">
        <v>37</v>
      </c>
      <c r="B29">
        <v>5.9</v>
      </c>
      <c r="E29" s="7" t="str">
        <v>Thai</v>
      </c>
      <c r="F29" s="14">
        <f>COUNTIF(Table2[Language],E29)</f>
        <v>3</v>
      </c>
      <c r="G29" s="7">
        <f>ROUND(AVERAGEIF(Table2[Language],E29,Table2[imdb_score]),2)</f>
        <v>6.63</v>
      </c>
      <c r="H29" s="7" cm="1">
        <f t="array" ref="H29">MEDIAN(IF(Table2[Language]=E29,Table2[imdb_score]," "))</f>
        <v>6.6</v>
      </c>
      <c r="I29" s="14" cm="1">
        <f t="array" ref="I29">ROUND(_xlfn.VAR.P(IF(Table2[Language]=E29,Table2[imdb_score]," ")),4)</f>
        <v>0.1356</v>
      </c>
      <c r="J29" s="7">
        <f t="shared" si="0"/>
        <v>0.36820000000000003</v>
      </c>
    </row>
    <row r="30" spans="1:10">
      <c r="A30" t="s">
        <v>37</v>
      </c>
      <c r="B30">
        <v>7</v>
      </c>
      <c r="E30" s="7" t="str">
        <v>Polish</v>
      </c>
      <c r="F30" s="14">
        <f>COUNTIF(Table2[Language],E30)</f>
        <v>3</v>
      </c>
      <c r="G30" s="7">
        <f>ROUND(AVERAGEIF(Table2[Language],E30,Table2[imdb_score]),2)</f>
        <v>7.97</v>
      </c>
      <c r="H30" s="7" cm="1">
        <f t="array" ref="H30">MEDIAN(IF(Table2[Language]=E30,Table2[imdb_score]," "))</f>
        <v>7.4</v>
      </c>
      <c r="I30" s="14" cm="1">
        <f t="array" ref="I30">ROUND(_xlfn.VAR.P(IF(Table2[Language]=E30,Table2[imdb_score]," ")),4)</f>
        <v>0.64219999999999999</v>
      </c>
      <c r="J30" s="7">
        <f t="shared" si="0"/>
        <v>0.8014</v>
      </c>
    </row>
    <row r="31" spans="1:10">
      <c r="A31" t="s">
        <v>37</v>
      </c>
      <c r="B31">
        <v>7.8</v>
      </c>
      <c r="E31" s="7" t="str">
        <v>Bosnian</v>
      </c>
      <c r="F31" s="14">
        <f>COUNTIF(Table2[Language],E31)</f>
        <v>1</v>
      </c>
      <c r="G31" s="7">
        <f>ROUND(AVERAGEIF(Table2[Language],E31,Table2[imdb_score]),2)</f>
        <v>4.3</v>
      </c>
      <c r="H31" s="7" cm="1">
        <f t="array" ref="H31">MEDIAN(IF(Table2[Language]=E31,Table2[imdb_score]," "))</f>
        <v>4.3</v>
      </c>
      <c r="I31" s="14" cm="1">
        <f t="array" ref="I31">ROUND(_xlfn.VAR.P(IF(Table2[Language]=E31,Table2[imdb_score]," ")),4)</f>
        <v>0</v>
      </c>
      <c r="J31" s="7">
        <f t="shared" si="0"/>
        <v>0</v>
      </c>
    </row>
    <row r="32" spans="1:10">
      <c r="A32" t="s">
        <v>37</v>
      </c>
      <c r="B32">
        <v>7.3</v>
      </c>
      <c r="E32" s="7" t="str">
        <v>None</v>
      </c>
      <c r="F32" s="14">
        <f>COUNTIF(Table2[Language],E32)</f>
        <v>2</v>
      </c>
      <c r="G32" s="7">
        <f>ROUND(AVERAGEIF(Table2[Language],E32,Table2[imdb_score]),2)</f>
        <v>7.95</v>
      </c>
      <c r="H32" s="7" cm="1">
        <f t="array" ref="H32">MEDIAN(IF(Table2[Language]=E32,Table2[imdb_score]," "))</f>
        <v>7.95</v>
      </c>
      <c r="I32" s="14" cm="1">
        <f t="array" ref="I32">ROUND(_xlfn.VAR.P(IF(Table2[Language]=E32,Table2[imdb_score]," ")),4)</f>
        <v>0.30249999999999999</v>
      </c>
      <c r="J32" s="7">
        <f t="shared" si="0"/>
        <v>0.55000000000000004</v>
      </c>
    </row>
    <row r="33" spans="1:10">
      <c r="A33" t="s">
        <v>37</v>
      </c>
      <c r="B33">
        <v>7.2</v>
      </c>
      <c r="E33" s="7" t="str">
        <v>Hungarian</v>
      </c>
      <c r="F33" s="14">
        <f>COUNTIF(Table2[Language],E33)</f>
        <v>1</v>
      </c>
      <c r="G33" s="7">
        <f>ROUND(AVERAGEIF(Table2[Language],E33,Table2[imdb_score]),2)</f>
        <v>7.1</v>
      </c>
      <c r="H33" s="7" cm="1">
        <f t="array" ref="H33">MEDIAN(IF(Table2[Language]=E33,Table2[imdb_score]," "))</f>
        <v>7.1</v>
      </c>
      <c r="I33" s="14" cm="1">
        <f t="array" ref="I33">ROUND(_xlfn.VAR.P(IF(Table2[Language]=E33,Table2[imdb_score]," ")),4)</f>
        <v>0</v>
      </c>
      <c r="J33" s="7">
        <f t="shared" si="0"/>
        <v>0</v>
      </c>
    </row>
    <row r="34" spans="1:10">
      <c r="A34" t="s">
        <v>37</v>
      </c>
      <c r="B34">
        <v>6.5</v>
      </c>
      <c r="E34" s="7" t="str">
        <v>Portuguese</v>
      </c>
      <c r="F34" s="14">
        <f>COUNTIF(Table2[Language],E34)</f>
        <v>8</v>
      </c>
      <c r="G34" s="7">
        <f>ROUND(AVERAGEIF(Table2[Language],E34,Table2[imdb_score]),2)</f>
        <v>7.49</v>
      </c>
      <c r="H34" s="7" cm="1">
        <f t="array" ref="H34">MEDIAN(IF(Table2[Language]=E34,Table2[imdb_score]," "))</f>
        <v>7.7</v>
      </c>
      <c r="I34" s="14" cm="1">
        <f t="array" ref="I34">ROUND(_xlfn.VAR.P(IF(Table2[Language]=E34,Table2[imdb_score]," ")),4)</f>
        <v>0.68359999999999999</v>
      </c>
      <c r="J34" s="7">
        <f t="shared" si="0"/>
        <v>0.82679999999999998</v>
      </c>
    </row>
    <row r="35" spans="1:10">
      <c r="A35" t="s">
        <v>37</v>
      </c>
      <c r="B35">
        <v>6.8</v>
      </c>
      <c r="E35" s="7" t="str">
        <v>Danish</v>
      </c>
      <c r="F35" s="14">
        <f>COUNTIF(Table2[Language],E35)</f>
        <v>5</v>
      </c>
      <c r="G35" s="7">
        <f>ROUND(AVERAGEIF(Table2[Language],E35,Table2[imdb_score]),2)</f>
        <v>7.5</v>
      </c>
      <c r="H35" s="7" cm="1">
        <f t="array" ref="H35">MEDIAN(IF(Table2[Language]=E35,Table2[imdb_score]," "))</f>
        <v>8.1</v>
      </c>
      <c r="I35" s="14" cm="1">
        <f t="array" ref="I35">ROUND(_xlfn.VAR.P(IF(Table2[Language]=E35,Table2[imdb_score]," ")),4)</f>
        <v>0.92800000000000005</v>
      </c>
      <c r="J35" s="7">
        <f t="shared" si="0"/>
        <v>0.96330000000000005</v>
      </c>
    </row>
    <row r="36" spans="1:10">
      <c r="A36" t="s">
        <v>37</v>
      </c>
      <c r="B36">
        <v>7.3</v>
      </c>
      <c r="E36" s="7" t="str">
        <v>Arabic</v>
      </c>
      <c r="F36" s="14">
        <f>COUNTIF(Table2[Language],E36)</f>
        <v>5</v>
      </c>
      <c r="G36" s="7">
        <f>ROUND(AVERAGEIF(Table2[Language],E36,Table2[imdb_score]),2)</f>
        <v>7.38</v>
      </c>
      <c r="H36" s="7" cm="1">
        <f t="array" ref="H36">MEDIAN(IF(Table2[Language]=E36,Table2[imdb_score]," "))</f>
        <v>7.4</v>
      </c>
      <c r="I36" s="14" cm="1">
        <f t="array" ref="I36">ROUND(_xlfn.VAR.P(IF(Table2[Language]=E36,Table2[imdb_score]," ")),4)</f>
        <v>0.62560000000000004</v>
      </c>
      <c r="J36" s="7">
        <f t="shared" si="0"/>
        <v>0.79090000000000005</v>
      </c>
    </row>
    <row r="37" spans="1:10">
      <c r="A37" t="s">
        <v>37</v>
      </c>
      <c r="B37">
        <v>6</v>
      </c>
      <c r="E37" s="7" t="str">
        <v>Norwegian</v>
      </c>
      <c r="F37" s="14">
        <f>COUNTIF(Table2[Language],E37)</f>
        <v>4</v>
      </c>
      <c r="G37" s="7">
        <f>ROUND(AVERAGEIF(Table2[Language],E37,Table2[imdb_score]),2)</f>
        <v>7.15</v>
      </c>
      <c r="H37" s="7" cm="1">
        <f t="array" ref="H37">MEDIAN(IF(Table2[Language]=E37,Table2[imdb_score]," "))</f>
        <v>7.3</v>
      </c>
      <c r="I37" s="14" cm="1">
        <f t="array" ref="I37">ROUND(_xlfn.VAR.P(IF(Table2[Language]=E37,Table2[imdb_score]," ")),4)</f>
        <v>0.2475</v>
      </c>
      <c r="J37" s="7">
        <f t="shared" si="0"/>
        <v>0.4975</v>
      </c>
    </row>
    <row r="38" spans="1:10">
      <c r="A38" t="s">
        <v>37</v>
      </c>
      <c r="B38">
        <v>5.7</v>
      </c>
      <c r="E38" s="7" t="str">
        <v>Czech</v>
      </c>
      <c r="F38" s="14">
        <f>COUNTIF(Table2[Language],E38)</f>
        <v>1</v>
      </c>
      <c r="G38" s="7">
        <f>ROUND(AVERAGEIF(Table2[Language],E38,Table2[imdb_score]),2)</f>
        <v>7.4</v>
      </c>
      <c r="H38" s="7" cm="1">
        <f t="array" ref="H38">MEDIAN(IF(Table2[Language]=E38,Table2[imdb_score]," "))</f>
        <v>7.4</v>
      </c>
      <c r="I38" s="14" cm="1">
        <f t="array" ref="I38">ROUND(_xlfn.VAR.P(IF(Table2[Language]=E38,Table2[imdb_score]," ")),4)</f>
        <v>0</v>
      </c>
      <c r="J38" s="7">
        <f t="shared" si="0"/>
        <v>0</v>
      </c>
    </row>
    <row r="39" spans="1:10">
      <c r="A39" t="s">
        <v>37</v>
      </c>
      <c r="B39">
        <v>6.4</v>
      </c>
      <c r="E39" s="7" t="str">
        <v>Kannada</v>
      </c>
      <c r="F39" s="14">
        <f>COUNTIF(Table2[Language],E39)</f>
        <v>1</v>
      </c>
      <c r="G39" s="7">
        <f>ROUND(AVERAGEIF(Table2[Language],E39,Table2[imdb_score]),2)</f>
        <v>7.1</v>
      </c>
      <c r="H39" s="7" cm="1">
        <f t="array" ref="H39">MEDIAN(IF(Table2[Language]=E39,Table2[imdb_score]," "))</f>
        <v>7.1</v>
      </c>
      <c r="I39" s="14" cm="1">
        <f t="array" ref="I39">ROUND(_xlfn.VAR.P(IF(Table2[Language]=E39,Table2[imdb_score]," ")),4)</f>
        <v>0</v>
      </c>
      <c r="J39" s="7">
        <f t="shared" si="0"/>
        <v>0</v>
      </c>
    </row>
    <row r="40" spans="1:10">
      <c r="A40" t="s">
        <v>37</v>
      </c>
      <c r="B40">
        <v>6.7</v>
      </c>
      <c r="E40" s="7" t="str">
        <v>Zulu</v>
      </c>
      <c r="F40" s="14">
        <f>COUNTIF(Table2[Language],E40)</f>
        <v>2</v>
      </c>
      <c r="G40" s="7">
        <f>ROUND(AVERAGEIF(Table2[Language],E40,Table2[imdb_score]),2)</f>
        <v>7.1</v>
      </c>
      <c r="H40" s="7" cm="1">
        <f t="array" ref="H40">MEDIAN(IF(Table2[Language]=E40,Table2[imdb_score]," "))</f>
        <v>7.1</v>
      </c>
      <c r="I40" s="14" cm="1">
        <f t="array" ref="I40">ROUND(_xlfn.VAR.P(IF(Table2[Language]=E40,Table2[imdb_score]," ")),4)</f>
        <v>0.04</v>
      </c>
      <c r="J40" s="7">
        <f t="shared" si="0"/>
        <v>0.2</v>
      </c>
    </row>
    <row r="41" spans="1:10">
      <c r="A41" t="s">
        <v>37</v>
      </c>
      <c r="B41">
        <v>6.8</v>
      </c>
      <c r="E41" s="7" t="str">
        <v>Panjabi</v>
      </c>
      <c r="F41" s="14">
        <f>COUNTIF(Table2[Language],E41)</f>
        <v>1</v>
      </c>
      <c r="G41" s="7">
        <f>ROUND(AVERAGEIF(Table2[Language],E41,Table2[imdb_score]),2)</f>
        <v>6.6</v>
      </c>
      <c r="H41" s="7" cm="1">
        <f t="array" ref="H41">MEDIAN(IF(Table2[Language]=E41,Table2[imdb_score]," "))</f>
        <v>6.6</v>
      </c>
      <c r="I41" s="14" cm="1">
        <f t="array" ref="I41">ROUND(_xlfn.VAR.P(IF(Table2[Language]=E41,Table2[imdb_score]," ")),4)</f>
        <v>0</v>
      </c>
      <c r="J41" s="7">
        <f t="shared" si="0"/>
        <v>0</v>
      </c>
    </row>
    <row r="42" spans="1:10">
      <c r="A42" t="s">
        <v>37</v>
      </c>
      <c r="B42">
        <v>6.3</v>
      </c>
      <c r="E42" s="7" t="str">
        <v>Tamil</v>
      </c>
      <c r="F42" s="14">
        <f>COUNTIF(Table2[Language],E42)</f>
        <v>1</v>
      </c>
      <c r="G42" s="7">
        <f>ROUND(AVERAGEIF(Table2[Language],E42,Table2[imdb_score]),2)</f>
        <v>5.0999999999999996</v>
      </c>
      <c r="H42" s="7" cm="1">
        <f t="array" ref="H42">MEDIAN(IF(Table2[Language]=E42,Table2[imdb_score]," "))</f>
        <v>5.0999999999999996</v>
      </c>
      <c r="I42" s="14" cm="1">
        <f t="array" ref="I42">ROUND(_xlfn.VAR.P(IF(Table2[Language]=E42,Table2[imdb_score]," ")),4)</f>
        <v>0</v>
      </c>
      <c r="J42" s="7">
        <f t="shared" si="0"/>
        <v>0</v>
      </c>
    </row>
    <row r="43" spans="1:10">
      <c r="A43" t="s">
        <v>37</v>
      </c>
      <c r="B43">
        <v>5.6</v>
      </c>
      <c r="E43" s="7" t="str">
        <v>Dzongkha</v>
      </c>
      <c r="F43" s="14">
        <f>COUNTIF(Table2[Language],E43)</f>
        <v>1</v>
      </c>
      <c r="G43" s="7">
        <f>ROUND(AVERAGEIF(Table2[Language],E43,Table2[imdb_score]),2)</f>
        <v>7.5</v>
      </c>
      <c r="H43" s="7" cm="1">
        <f t="array" ref="H43">MEDIAN(IF(Table2[Language]=E43,Table2[imdb_score]," "))</f>
        <v>7.5</v>
      </c>
      <c r="I43" s="14" cm="1">
        <f t="array" ref="I43">ROUND(_xlfn.VAR.P(IF(Table2[Language]=E43,Table2[imdb_score]," ")),4)</f>
        <v>0</v>
      </c>
      <c r="J43" s="7">
        <f t="shared" si="0"/>
        <v>0</v>
      </c>
    </row>
    <row r="44" spans="1:10">
      <c r="A44" t="s">
        <v>37</v>
      </c>
      <c r="B44">
        <v>8.3000000000000007</v>
      </c>
      <c r="E44" s="7" t="str">
        <v>Vietnamese</v>
      </c>
      <c r="F44" s="14">
        <f>COUNTIF(Table2[Language],E44)</f>
        <v>1</v>
      </c>
      <c r="G44" s="7">
        <f>ROUND(AVERAGEIF(Table2[Language],E44,Table2[imdb_score]),2)</f>
        <v>7.4</v>
      </c>
      <c r="H44" s="7" cm="1">
        <f t="array" ref="H44">MEDIAN(IF(Table2[Language]=E44,Table2[imdb_score]," "))</f>
        <v>7.4</v>
      </c>
      <c r="I44" s="14" cm="1">
        <f t="array" ref="I44">ROUND(_xlfn.VAR.P(IF(Table2[Language]=E44,Table2[imdb_score]," ")),4)</f>
        <v>0</v>
      </c>
      <c r="J44" s="7">
        <f t="shared" si="0"/>
        <v>0</v>
      </c>
    </row>
    <row r="45" spans="1:10">
      <c r="A45" t="s">
        <v>37</v>
      </c>
      <c r="B45">
        <v>6.6</v>
      </c>
      <c r="E45" s="7" t="str">
        <v>Indonesian</v>
      </c>
      <c r="F45" s="14">
        <f>COUNTIF(Table2[Language],E45)</f>
        <v>2</v>
      </c>
      <c r="G45" s="7">
        <f>ROUND(AVERAGEIF(Table2[Language],E45,Table2[imdb_score]),2)</f>
        <v>7.9</v>
      </c>
      <c r="H45" s="7" cm="1">
        <f t="array" ref="H45">MEDIAN(IF(Table2[Language]=E45,Table2[imdb_score]," "))</f>
        <v>7.8999999999999995</v>
      </c>
      <c r="I45" s="14" cm="1">
        <f t="array" ref="I45">ROUND(_xlfn.VAR.P(IF(Table2[Language]=E45,Table2[imdb_score]," ")),4)</f>
        <v>0.09</v>
      </c>
      <c r="J45" s="7">
        <f t="shared" si="0"/>
        <v>0.3</v>
      </c>
    </row>
    <row r="46" spans="1:10">
      <c r="A46" t="s">
        <v>37</v>
      </c>
      <c r="B46">
        <v>7.2</v>
      </c>
      <c r="E46" s="7" t="str">
        <v>Urdu</v>
      </c>
      <c r="F46" s="14">
        <f>COUNTIF(Table2[Language],E46)</f>
        <v>1</v>
      </c>
      <c r="G46" s="7">
        <f>ROUND(AVERAGEIF(Table2[Language],E46,Table2[imdb_score]),2)</f>
        <v>7</v>
      </c>
      <c r="H46" s="7" cm="1">
        <f t="array" ref="H46">MEDIAN(IF(Table2[Language]=E46,Table2[imdb_score]," "))</f>
        <v>7</v>
      </c>
      <c r="I46" s="14" cm="1">
        <f t="array" ref="I46">ROUND(_xlfn.VAR.P(IF(Table2[Language]=E46,Table2[imdb_score]," ")),4)</f>
        <v>0</v>
      </c>
      <c r="J46" s="7">
        <f t="shared" si="0"/>
        <v>0</v>
      </c>
    </row>
    <row r="47" spans="1:10">
      <c r="A47" t="s">
        <v>37</v>
      </c>
      <c r="B47">
        <v>7</v>
      </c>
      <c r="E47" s="7" t="str">
        <v>Romanian</v>
      </c>
      <c r="F47" s="14">
        <f>COUNTIF(Table2[Language],E47)</f>
        <v>2</v>
      </c>
      <c r="G47" s="7">
        <f>ROUND(AVERAGEIF(Table2[Language],E47,Table2[imdb_score]),2)</f>
        <v>7.2</v>
      </c>
      <c r="H47" s="7" cm="1">
        <f t="array" ref="H47">MEDIAN(IF(Table2[Language]=E47,Table2[imdb_score]," "))</f>
        <v>7.2</v>
      </c>
      <c r="I47" s="14" cm="1">
        <f t="array" ref="I47">ROUND(_xlfn.VAR.P(IF(Table2[Language]=E47,Table2[imdb_score]," ")),4)</f>
        <v>0.49</v>
      </c>
      <c r="J47" s="7">
        <f t="shared" si="0"/>
        <v>0.7</v>
      </c>
    </row>
    <row r="48" spans="1:10">
      <c r="A48" t="s">
        <v>37</v>
      </c>
      <c r="B48">
        <v>8</v>
      </c>
      <c r="E48" s="7" t="str">
        <v>Persian</v>
      </c>
      <c r="F48" s="14">
        <f>COUNTIF(Table2[Language],E48)</f>
        <v>4</v>
      </c>
      <c r="G48" s="7">
        <f>ROUND(AVERAGEIF(Table2[Language],E48,Table2[imdb_score]),2)</f>
        <v>7.58</v>
      </c>
      <c r="H48" s="7" cm="1">
        <f t="array" ref="H48">MEDIAN(IF(Table2[Language]=E48,Table2[imdb_score]," "))</f>
        <v>7.95</v>
      </c>
      <c r="I48" s="14" cm="1">
        <f t="array" ref="I48">ROUND(_xlfn.VAR.P(IF(Table2[Language]=E48,Table2[imdb_score]," ")),4)</f>
        <v>1.0869</v>
      </c>
      <c r="J48" s="7">
        <f t="shared" si="0"/>
        <v>1.0425</v>
      </c>
    </row>
    <row r="49" spans="1:10">
      <c r="A49" t="s">
        <v>37</v>
      </c>
      <c r="B49">
        <v>7.8</v>
      </c>
      <c r="E49" s="7" t="str">
        <v>Slovenian</v>
      </c>
      <c r="F49" s="14">
        <f>COUNTIF(Table2[Language],E49)</f>
        <v>1</v>
      </c>
      <c r="G49" s="7">
        <f>ROUND(AVERAGEIF(Table2[Language],E49,Table2[imdb_score]),2)</f>
        <v>6.4</v>
      </c>
      <c r="H49" s="7" cm="1">
        <f t="array" ref="H49">MEDIAN(IF(Table2[Language]=E49,Table2[imdb_score]," "))</f>
        <v>6.4</v>
      </c>
      <c r="I49" s="14" cm="1">
        <f t="array" ref="I49">ROUND(_xlfn.VAR.P(IF(Table2[Language]=E49,Table2[imdb_score]," ")),4)</f>
        <v>0</v>
      </c>
      <c r="J49" s="7">
        <f t="shared" si="0"/>
        <v>0</v>
      </c>
    </row>
    <row r="50" spans="1:10">
      <c r="A50" t="s">
        <v>37</v>
      </c>
      <c r="B50">
        <v>6.3</v>
      </c>
      <c r="E50" s="7" t="str">
        <v>Greek</v>
      </c>
      <c r="F50" s="14">
        <f>COUNTIF(Table2[Language],E50)</f>
        <v>1</v>
      </c>
      <c r="G50" s="7">
        <f>ROUND(AVERAGEIF(Table2[Language],E50,Table2[imdb_score]),2)</f>
        <v>7.3</v>
      </c>
      <c r="H50" s="7" cm="1">
        <f t="array" ref="H50">MEDIAN(IF(Table2[Language]=E50,Table2[imdb_score]," "))</f>
        <v>7.3</v>
      </c>
      <c r="I50" s="14" cm="1">
        <f t="array" ref="I50">ROUND(_xlfn.VAR.P(IF(Table2[Language]=E50,Table2[imdb_score]," ")),4)</f>
        <v>0</v>
      </c>
      <c r="J50" s="7">
        <f t="shared" si="0"/>
        <v>0</v>
      </c>
    </row>
    <row r="51" spans="1:10">
      <c r="A51" t="s">
        <v>37</v>
      </c>
      <c r="B51">
        <v>7.3</v>
      </c>
      <c r="E51" s="7" t="str">
        <v>Swahili</v>
      </c>
      <c r="F51" s="14">
        <f>COUNTIF(Table2[Language],E51)</f>
        <v>1</v>
      </c>
      <c r="G51" s="7">
        <f>ROUND(AVERAGEIF(Table2[Language],E51,Table2[imdb_score]),2)</f>
        <v>7.4</v>
      </c>
      <c r="H51" s="7" cm="1">
        <f t="array" ref="H51">MEDIAN(IF(Table2[Language]=E51,Table2[imdb_score]," "))</f>
        <v>7.4</v>
      </c>
      <c r="I51" s="14" cm="1">
        <f t="array" ref="I51">ROUND(_xlfn.VAR.P(IF(Table2[Language]=E51,Table2[imdb_score]," ")),4)</f>
        <v>0</v>
      </c>
      <c r="J51" s="7">
        <f t="shared" si="0"/>
        <v>0</v>
      </c>
    </row>
    <row r="52" spans="1:10">
      <c r="A52" t="s">
        <v>37</v>
      </c>
      <c r="B52">
        <v>6.6</v>
      </c>
    </row>
    <row r="53" spans="1:10">
      <c r="A53" t="s">
        <v>37</v>
      </c>
      <c r="B53">
        <v>7</v>
      </c>
    </row>
    <row r="54" spans="1:10">
      <c r="A54" t="s">
        <v>37</v>
      </c>
      <c r="B54">
        <v>6.3</v>
      </c>
    </row>
    <row r="55" spans="1:10">
      <c r="A55" t="s">
        <v>37</v>
      </c>
      <c r="B55">
        <v>6.2</v>
      </c>
    </row>
    <row r="56" spans="1:10">
      <c r="A56" t="s">
        <v>37</v>
      </c>
      <c r="B56">
        <v>6.8</v>
      </c>
    </row>
    <row r="57" spans="1:10">
      <c r="A57" t="s">
        <v>37</v>
      </c>
      <c r="B57">
        <v>7.2</v>
      </c>
    </row>
    <row r="58" spans="1:10">
      <c r="A58" t="s">
        <v>37</v>
      </c>
      <c r="B58">
        <v>7.5</v>
      </c>
    </row>
    <row r="59" spans="1:10">
      <c r="A59" t="s">
        <v>37</v>
      </c>
      <c r="B59">
        <v>8.4</v>
      </c>
    </row>
    <row r="60" spans="1:10">
      <c r="A60" t="s">
        <v>37</v>
      </c>
      <c r="B60">
        <v>6.2</v>
      </c>
    </row>
    <row r="61" spans="1:10">
      <c r="A61" t="s">
        <v>37</v>
      </c>
      <c r="B61">
        <v>5.8</v>
      </c>
    </row>
    <row r="62" spans="1:10">
      <c r="A62" t="s">
        <v>37</v>
      </c>
      <c r="B62">
        <v>6.8</v>
      </c>
    </row>
    <row r="63" spans="1:10">
      <c r="A63" t="s">
        <v>37</v>
      </c>
      <c r="B63">
        <v>5.4</v>
      </c>
    </row>
    <row r="64" spans="1:10">
      <c r="A64" t="s">
        <v>37</v>
      </c>
      <c r="B64">
        <v>6.6</v>
      </c>
    </row>
    <row r="65" spans="1:2">
      <c r="A65" t="s">
        <v>37</v>
      </c>
      <c r="B65">
        <v>6.9</v>
      </c>
    </row>
    <row r="66" spans="1:2">
      <c r="A66" t="s">
        <v>37</v>
      </c>
      <c r="B66">
        <v>7.3</v>
      </c>
    </row>
    <row r="67" spans="1:2">
      <c r="A67" t="s">
        <v>37</v>
      </c>
      <c r="B67">
        <v>9</v>
      </c>
    </row>
    <row r="68" spans="1:2">
      <c r="A68" t="s">
        <v>37</v>
      </c>
      <c r="B68">
        <v>8.3000000000000007</v>
      </c>
    </row>
    <row r="69" spans="1:2">
      <c r="A69" t="s">
        <v>37</v>
      </c>
      <c r="B69">
        <v>6.5</v>
      </c>
    </row>
    <row r="70" spans="1:2">
      <c r="A70" t="s">
        <v>37</v>
      </c>
      <c r="B70">
        <v>7.9</v>
      </c>
    </row>
    <row r="71" spans="1:2">
      <c r="A71" t="s">
        <v>37</v>
      </c>
      <c r="B71">
        <v>7.5</v>
      </c>
    </row>
    <row r="72" spans="1:2">
      <c r="A72" t="s">
        <v>37</v>
      </c>
      <c r="B72">
        <v>4.8</v>
      </c>
    </row>
    <row r="73" spans="1:2">
      <c r="A73" t="s">
        <v>37</v>
      </c>
      <c r="B73">
        <v>5.2</v>
      </c>
    </row>
    <row r="74" spans="1:2">
      <c r="A74" t="s">
        <v>37</v>
      </c>
      <c r="B74">
        <v>6.9</v>
      </c>
    </row>
    <row r="75" spans="1:2">
      <c r="A75" t="s">
        <v>37</v>
      </c>
      <c r="B75">
        <v>5.4</v>
      </c>
    </row>
    <row r="76" spans="1:2">
      <c r="A76" t="s">
        <v>37</v>
      </c>
      <c r="B76">
        <v>7.9</v>
      </c>
    </row>
    <row r="77" spans="1:2">
      <c r="A77" t="s">
        <v>37</v>
      </c>
      <c r="B77">
        <v>6.1</v>
      </c>
    </row>
    <row r="78" spans="1:2">
      <c r="A78" t="s">
        <v>37</v>
      </c>
      <c r="B78">
        <v>5.8</v>
      </c>
    </row>
    <row r="79" spans="1:2">
      <c r="A79" t="s">
        <v>37</v>
      </c>
      <c r="B79">
        <v>8.3000000000000007</v>
      </c>
    </row>
    <row r="80" spans="1:2">
      <c r="A80" t="s">
        <v>37</v>
      </c>
      <c r="B80">
        <v>7.8</v>
      </c>
    </row>
    <row r="81" spans="1:2">
      <c r="A81" t="s">
        <v>37</v>
      </c>
      <c r="B81">
        <v>7</v>
      </c>
    </row>
    <row r="82" spans="1:2">
      <c r="A82" t="s">
        <v>37</v>
      </c>
      <c r="B82">
        <v>6.1</v>
      </c>
    </row>
    <row r="83" spans="1:2">
      <c r="A83" t="s">
        <v>37</v>
      </c>
      <c r="B83">
        <v>7</v>
      </c>
    </row>
    <row r="84" spans="1:2">
      <c r="A84" t="s">
        <v>37</v>
      </c>
      <c r="B84">
        <v>7.6</v>
      </c>
    </row>
    <row r="85" spans="1:2">
      <c r="A85" t="s">
        <v>37</v>
      </c>
      <c r="B85">
        <v>4.5</v>
      </c>
    </row>
    <row r="86" spans="1:2">
      <c r="A86" t="s">
        <v>37</v>
      </c>
      <c r="B86">
        <v>6.3</v>
      </c>
    </row>
    <row r="87" spans="1:2">
      <c r="A87" t="s">
        <v>37</v>
      </c>
      <c r="B87">
        <v>7.8</v>
      </c>
    </row>
    <row r="88" spans="1:2">
      <c r="A88" t="s">
        <v>37</v>
      </c>
      <c r="B88">
        <v>6.4</v>
      </c>
    </row>
    <row r="89" spans="1:2">
      <c r="A89" t="s">
        <v>37</v>
      </c>
      <c r="B89">
        <v>6.5</v>
      </c>
    </row>
    <row r="90" spans="1:2">
      <c r="A90" t="s">
        <v>37</v>
      </c>
      <c r="B90">
        <v>7.9</v>
      </c>
    </row>
    <row r="91" spans="1:2">
      <c r="A91" t="s">
        <v>37</v>
      </c>
      <c r="B91">
        <v>7.8</v>
      </c>
    </row>
    <row r="92" spans="1:2">
      <c r="A92" t="s">
        <v>37</v>
      </c>
      <c r="B92">
        <v>6.6</v>
      </c>
    </row>
    <row r="93" spans="1:2">
      <c r="A93" t="s">
        <v>37</v>
      </c>
      <c r="B93">
        <v>5.5</v>
      </c>
    </row>
    <row r="94" spans="1:2">
      <c r="A94" t="s">
        <v>37</v>
      </c>
      <c r="B94">
        <v>8.1999999999999993</v>
      </c>
    </row>
    <row r="95" spans="1:2">
      <c r="A95" t="s">
        <v>37</v>
      </c>
      <c r="B95">
        <v>6.4</v>
      </c>
    </row>
    <row r="96" spans="1:2">
      <c r="A96" t="s">
        <v>37</v>
      </c>
      <c r="B96">
        <v>8.1</v>
      </c>
    </row>
    <row r="97" spans="1:2">
      <c r="A97" t="s">
        <v>37</v>
      </c>
      <c r="B97">
        <v>8.6</v>
      </c>
    </row>
    <row r="98" spans="1:2">
      <c r="A98" t="s">
        <v>37</v>
      </c>
      <c r="B98">
        <v>8.8000000000000007</v>
      </c>
    </row>
    <row r="99" spans="1:2">
      <c r="A99" t="s">
        <v>676</v>
      </c>
      <c r="B99">
        <v>8.1999999999999993</v>
      </c>
    </row>
    <row r="100" spans="1:2">
      <c r="A100" t="s">
        <v>37</v>
      </c>
      <c r="B100">
        <v>7.9</v>
      </c>
    </row>
    <row r="101" spans="1:2">
      <c r="A101" t="s">
        <v>37</v>
      </c>
      <c r="B101">
        <v>6.7</v>
      </c>
    </row>
    <row r="102" spans="1:2">
      <c r="A102" t="s">
        <v>37</v>
      </c>
      <c r="B102">
        <v>7.8</v>
      </c>
    </row>
    <row r="103" spans="1:2">
      <c r="A103" t="s">
        <v>37</v>
      </c>
      <c r="B103">
        <v>7.8</v>
      </c>
    </row>
    <row r="104" spans="1:2">
      <c r="A104" t="s">
        <v>37</v>
      </c>
      <c r="B104">
        <v>6.6</v>
      </c>
    </row>
    <row r="105" spans="1:2">
      <c r="A105" t="s">
        <v>37</v>
      </c>
      <c r="B105">
        <v>6.1</v>
      </c>
    </row>
    <row r="106" spans="1:2">
      <c r="A106" t="s">
        <v>37</v>
      </c>
      <c r="B106">
        <v>5.6</v>
      </c>
    </row>
    <row r="107" spans="1:2">
      <c r="A107" t="s">
        <v>37</v>
      </c>
      <c r="B107">
        <v>6.4</v>
      </c>
    </row>
    <row r="108" spans="1:2">
      <c r="A108" t="s">
        <v>37</v>
      </c>
      <c r="B108">
        <v>6.1</v>
      </c>
    </row>
    <row r="109" spans="1:2">
      <c r="A109" t="s">
        <v>37</v>
      </c>
      <c r="B109">
        <v>7.3</v>
      </c>
    </row>
    <row r="110" spans="1:2">
      <c r="A110" t="s">
        <v>37</v>
      </c>
      <c r="B110">
        <v>6.6</v>
      </c>
    </row>
    <row r="111" spans="1:2">
      <c r="A111" t="s">
        <v>37</v>
      </c>
      <c r="B111">
        <v>6.3</v>
      </c>
    </row>
    <row r="112" spans="1:2">
      <c r="A112" t="s">
        <v>37</v>
      </c>
      <c r="B112">
        <v>6.1</v>
      </c>
    </row>
    <row r="113" spans="1:2">
      <c r="A113" t="s">
        <v>37</v>
      </c>
      <c r="B113">
        <v>7.1</v>
      </c>
    </row>
    <row r="114" spans="1:2">
      <c r="A114" t="s">
        <v>37</v>
      </c>
      <c r="B114">
        <v>5.5</v>
      </c>
    </row>
    <row r="115" spans="1:2">
      <c r="A115" t="s">
        <v>37</v>
      </c>
      <c r="B115">
        <v>7.5</v>
      </c>
    </row>
    <row r="116" spans="1:2">
      <c r="A116" t="s">
        <v>37</v>
      </c>
      <c r="B116">
        <v>7.6</v>
      </c>
    </row>
    <row r="117" spans="1:2">
      <c r="A117" t="s">
        <v>37</v>
      </c>
      <c r="B117">
        <v>6.4</v>
      </c>
    </row>
    <row r="118" spans="1:2">
      <c r="A118" t="s">
        <v>37</v>
      </c>
      <c r="B118">
        <v>7.2</v>
      </c>
    </row>
    <row r="119" spans="1:2">
      <c r="A119" t="s">
        <v>37</v>
      </c>
      <c r="B119">
        <v>6.7</v>
      </c>
    </row>
    <row r="120" spans="1:2">
      <c r="A120" t="s">
        <v>37</v>
      </c>
      <c r="B120">
        <v>8</v>
      </c>
    </row>
    <row r="121" spans="1:2">
      <c r="A121" t="s">
        <v>37</v>
      </c>
      <c r="B121">
        <v>8.3000000000000007</v>
      </c>
    </row>
    <row r="122" spans="1:2">
      <c r="A122" t="s">
        <v>37</v>
      </c>
      <c r="B122">
        <v>6.7</v>
      </c>
    </row>
    <row r="123" spans="1:2">
      <c r="A123" t="s">
        <v>37</v>
      </c>
      <c r="B123">
        <v>5.9</v>
      </c>
    </row>
    <row r="124" spans="1:2">
      <c r="A124" t="s">
        <v>37</v>
      </c>
      <c r="B124">
        <v>6.7</v>
      </c>
    </row>
    <row r="125" spans="1:2">
      <c r="A125" t="s">
        <v>37</v>
      </c>
      <c r="B125">
        <v>6.7</v>
      </c>
    </row>
    <row r="126" spans="1:2">
      <c r="A126" t="s">
        <v>37</v>
      </c>
      <c r="B126">
        <v>7.6</v>
      </c>
    </row>
    <row r="127" spans="1:2">
      <c r="A127" t="s">
        <v>37</v>
      </c>
      <c r="B127">
        <v>7.2</v>
      </c>
    </row>
    <row r="128" spans="1:2">
      <c r="A128" t="s">
        <v>37</v>
      </c>
      <c r="B128">
        <v>7.1</v>
      </c>
    </row>
    <row r="129" spans="1:2">
      <c r="A129" t="s">
        <v>37</v>
      </c>
      <c r="B129">
        <v>8.1</v>
      </c>
    </row>
    <row r="130" spans="1:2">
      <c r="A130" t="s">
        <v>37</v>
      </c>
      <c r="B130">
        <v>6.7</v>
      </c>
    </row>
    <row r="131" spans="1:2">
      <c r="A131" t="s">
        <v>37</v>
      </c>
      <c r="B131">
        <v>7</v>
      </c>
    </row>
    <row r="132" spans="1:2">
      <c r="A132" t="s">
        <v>37</v>
      </c>
      <c r="B132">
        <v>6.9</v>
      </c>
    </row>
    <row r="133" spans="1:2">
      <c r="A133" t="s">
        <v>37</v>
      </c>
      <c r="B133">
        <v>5.0999999999999996</v>
      </c>
    </row>
    <row r="134" spans="1:2">
      <c r="A134" t="s">
        <v>37</v>
      </c>
      <c r="B134">
        <v>5.8</v>
      </c>
    </row>
    <row r="135" spans="1:2">
      <c r="A135" t="s">
        <v>37</v>
      </c>
      <c r="B135">
        <v>6.2</v>
      </c>
    </row>
    <row r="136" spans="1:2">
      <c r="A136" t="s">
        <v>37</v>
      </c>
      <c r="B136">
        <v>7.4</v>
      </c>
    </row>
    <row r="137" spans="1:2">
      <c r="A137" t="s">
        <v>37</v>
      </c>
      <c r="B137">
        <v>5.8</v>
      </c>
    </row>
    <row r="138" spans="1:2">
      <c r="A138" t="s">
        <v>37</v>
      </c>
      <c r="B138">
        <v>6.2</v>
      </c>
    </row>
    <row r="139" spans="1:2">
      <c r="A139" t="s">
        <v>37</v>
      </c>
      <c r="B139">
        <v>7.3</v>
      </c>
    </row>
    <row r="140" spans="1:2">
      <c r="A140" t="s">
        <v>37</v>
      </c>
      <c r="B140">
        <v>4.2</v>
      </c>
    </row>
    <row r="141" spans="1:2">
      <c r="A141" t="s">
        <v>37</v>
      </c>
      <c r="B141">
        <v>6.9</v>
      </c>
    </row>
    <row r="142" spans="1:2">
      <c r="A142" t="s">
        <v>37</v>
      </c>
      <c r="B142">
        <v>6.4</v>
      </c>
    </row>
    <row r="143" spans="1:2">
      <c r="A143" t="s">
        <v>37</v>
      </c>
      <c r="B143">
        <v>5.4</v>
      </c>
    </row>
    <row r="144" spans="1:2">
      <c r="A144" t="s">
        <v>37</v>
      </c>
      <c r="B144">
        <v>6.7</v>
      </c>
    </row>
    <row r="145" spans="1:2">
      <c r="A145" t="s">
        <v>37</v>
      </c>
      <c r="B145">
        <v>5.8</v>
      </c>
    </row>
    <row r="146" spans="1:2">
      <c r="A146" t="s">
        <v>37</v>
      </c>
      <c r="B146">
        <v>6.9</v>
      </c>
    </row>
    <row r="147" spans="1:2">
      <c r="A147" t="s">
        <v>37</v>
      </c>
      <c r="B147">
        <v>7.2</v>
      </c>
    </row>
    <row r="148" spans="1:2">
      <c r="A148" t="s">
        <v>37</v>
      </c>
      <c r="B148">
        <v>6.9</v>
      </c>
    </row>
    <row r="149" spans="1:2">
      <c r="A149" t="s">
        <v>37</v>
      </c>
      <c r="B149">
        <v>6.1</v>
      </c>
    </row>
    <row r="150" spans="1:2">
      <c r="A150" t="s">
        <v>37</v>
      </c>
      <c r="B150">
        <v>5.5</v>
      </c>
    </row>
    <row r="151" spans="1:2">
      <c r="A151" t="s">
        <v>37</v>
      </c>
      <c r="B151">
        <v>6.6</v>
      </c>
    </row>
    <row r="152" spans="1:2">
      <c r="A152" t="s">
        <v>37</v>
      </c>
      <c r="B152">
        <v>6.1</v>
      </c>
    </row>
    <row r="153" spans="1:2">
      <c r="A153" t="s">
        <v>37</v>
      </c>
      <c r="B153">
        <v>6.3</v>
      </c>
    </row>
    <row r="154" spans="1:2">
      <c r="A154" t="s">
        <v>37</v>
      </c>
      <c r="B154">
        <v>7.2</v>
      </c>
    </row>
    <row r="155" spans="1:2">
      <c r="A155" t="s">
        <v>37</v>
      </c>
      <c r="B155">
        <v>7.4</v>
      </c>
    </row>
    <row r="156" spans="1:2">
      <c r="A156" t="s">
        <v>37</v>
      </c>
      <c r="B156">
        <v>7.3</v>
      </c>
    </row>
    <row r="157" spans="1:2">
      <c r="A157" t="s">
        <v>37</v>
      </c>
      <c r="B157">
        <v>6.1</v>
      </c>
    </row>
    <row r="158" spans="1:2">
      <c r="A158" t="s">
        <v>37</v>
      </c>
      <c r="B158">
        <v>7.7</v>
      </c>
    </row>
    <row r="159" spans="1:2">
      <c r="A159" t="s">
        <v>37</v>
      </c>
      <c r="B159">
        <v>6.1</v>
      </c>
    </row>
    <row r="160" spans="1:2">
      <c r="A160" t="s">
        <v>37</v>
      </c>
      <c r="B160">
        <v>8</v>
      </c>
    </row>
    <row r="161" spans="1:2">
      <c r="A161" t="s">
        <v>37</v>
      </c>
      <c r="B161">
        <v>7.3</v>
      </c>
    </row>
    <row r="162" spans="1:2">
      <c r="A162" t="s">
        <v>37</v>
      </c>
      <c r="B162">
        <v>7.9</v>
      </c>
    </row>
    <row r="163" spans="1:2">
      <c r="A163" t="s">
        <v>37</v>
      </c>
      <c r="B163">
        <v>5.5</v>
      </c>
    </row>
    <row r="164" spans="1:2">
      <c r="A164" t="s">
        <v>37</v>
      </c>
      <c r="B164">
        <v>5</v>
      </c>
    </row>
    <row r="165" spans="1:2">
      <c r="A165" t="s">
        <v>37</v>
      </c>
      <c r="B165">
        <v>7.7</v>
      </c>
    </row>
    <row r="166" spans="1:2">
      <c r="A166" t="s">
        <v>37</v>
      </c>
      <c r="B166">
        <v>6.6</v>
      </c>
    </row>
    <row r="167" spans="1:2">
      <c r="A167" t="s">
        <v>37</v>
      </c>
      <c r="B167">
        <v>5.7</v>
      </c>
    </row>
    <row r="168" spans="1:2">
      <c r="A168" t="s">
        <v>37</v>
      </c>
      <c r="B168">
        <v>5.8</v>
      </c>
    </row>
    <row r="169" spans="1:2">
      <c r="A169" t="s">
        <v>37</v>
      </c>
      <c r="B169">
        <v>6</v>
      </c>
    </row>
    <row r="170" spans="1:2">
      <c r="A170" t="s">
        <v>37</v>
      </c>
      <c r="B170">
        <v>6.4</v>
      </c>
    </row>
    <row r="171" spans="1:2">
      <c r="A171" t="s">
        <v>37</v>
      </c>
      <c r="B171">
        <v>6.9</v>
      </c>
    </row>
    <row r="172" spans="1:2">
      <c r="A172" t="s">
        <v>37</v>
      </c>
      <c r="B172">
        <v>6.4</v>
      </c>
    </row>
    <row r="173" spans="1:2">
      <c r="A173" t="s">
        <v>37</v>
      </c>
      <c r="B173">
        <v>7.4</v>
      </c>
    </row>
    <row r="174" spans="1:2">
      <c r="A174" t="s">
        <v>37</v>
      </c>
      <c r="B174">
        <v>5.5</v>
      </c>
    </row>
    <row r="175" spans="1:2">
      <c r="A175" t="s">
        <v>37</v>
      </c>
      <c r="B175">
        <v>5.9</v>
      </c>
    </row>
    <row r="176" spans="1:2">
      <c r="A176" t="s">
        <v>37</v>
      </c>
      <c r="B176">
        <v>6.8</v>
      </c>
    </row>
    <row r="177" spans="1:2">
      <c r="A177" t="s">
        <v>37</v>
      </c>
      <c r="B177">
        <v>7.5</v>
      </c>
    </row>
    <row r="178" spans="1:2">
      <c r="A178" t="s">
        <v>37</v>
      </c>
      <c r="B178">
        <v>6.8</v>
      </c>
    </row>
    <row r="179" spans="1:2">
      <c r="A179" t="s">
        <v>37</v>
      </c>
      <c r="B179">
        <v>8.1</v>
      </c>
    </row>
    <row r="180" spans="1:2">
      <c r="A180" t="s">
        <v>37</v>
      </c>
      <c r="B180">
        <v>6.5</v>
      </c>
    </row>
    <row r="181" spans="1:2">
      <c r="A181" t="s">
        <v>37</v>
      </c>
      <c r="B181">
        <v>7.2</v>
      </c>
    </row>
    <row r="182" spans="1:2">
      <c r="A182" t="s">
        <v>37</v>
      </c>
      <c r="B182">
        <v>6.7</v>
      </c>
    </row>
    <row r="183" spans="1:2">
      <c r="A183" t="s">
        <v>37</v>
      </c>
      <c r="B183">
        <v>8.1</v>
      </c>
    </row>
    <row r="184" spans="1:2">
      <c r="A184" t="s">
        <v>37</v>
      </c>
      <c r="B184">
        <v>7.6</v>
      </c>
    </row>
    <row r="185" spans="1:2">
      <c r="A185" t="s">
        <v>37</v>
      </c>
      <c r="B185">
        <v>7.4</v>
      </c>
    </row>
    <row r="186" spans="1:2">
      <c r="A186" t="s">
        <v>37</v>
      </c>
      <c r="B186">
        <v>7.6</v>
      </c>
    </row>
    <row r="187" spans="1:2">
      <c r="A187" t="s">
        <v>37</v>
      </c>
      <c r="B187">
        <v>6.7</v>
      </c>
    </row>
    <row r="188" spans="1:2">
      <c r="A188" t="s">
        <v>37</v>
      </c>
      <c r="B188">
        <v>6.5</v>
      </c>
    </row>
    <row r="189" spans="1:2">
      <c r="A189" t="s">
        <v>37</v>
      </c>
      <c r="B189">
        <v>6.6</v>
      </c>
    </row>
    <row r="190" spans="1:2">
      <c r="A190" t="s">
        <v>37</v>
      </c>
      <c r="B190">
        <v>6.7</v>
      </c>
    </row>
    <row r="191" spans="1:2">
      <c r="A191" t="s">
        <v>37</v>
      </c>
      <c r="B191">
        <v>6.4</v>
      </c>
    </row>
    <row r="192" spans="1:2">
      <c r="A192" t="s">
        <v>37</v>
      </c>
      <c r="B192">
        <v>5.8</v>
      </c>
    </row>
    <row r="193" spans="1:2">
      <c r="A193" t="s">
        <v>37</v>
      </c>
      <c r="B193">
        <v>7.4</v>
      </c>
    </row>
    <row r="194" spans="1:2">
      <c r="A194" t="s">
        <v>37</v>
      </c>
      <c r="B194">
        <v>7.8</v>
      </c>
    </row>
    <row r="195" spans="1:2">
      <c r="A195" t="s">
        <v>37</v>
      </c>
      <c r="B195">
        <v>6.6</v>
      </c>
    </row>
    <row r="196" spans="1:2">
      <c r="A196" t="s">
        <v>37</v>
      </c>
      <c r="B196">
        <v>4.9000000000000004</v>
      </c>
    </row>
    <row r="197" spans="1:2">
      <c r="A197" t="s">
        <v>37</v>
      </c>
      <c r="B197">
        <v>6.5</v>
      </c>
    </row>
    <row r="198" spans="1:2">
      <c r="A198" t="s">
        <v>37</v>
      </c>
      <c r="B198">
        <v>7.5</v>
      </c>
    </row>
    <row r="199" spans="1:2">
      <c r="A199" t="s">
        <v>37</v>
      </c>
      <c r="B199">
        <v>6.2</v>
      </c>
    </row>
    <row r="200" spans="1:2">
      <c r="A200" t="s">
        <v>37</v>
      </c>
      <c r="B200">
        <v>7.3</v>
      </c>
    </row>
    <row r="201" spans="1:2">
      <c r="A201" t="s">
        <v>37</v>
      </c>
      <c r="B201">
        <v>7.5</v>
      </c>
    </row>
    <row r="202" spans="1:2">
      <c r="A202" t="s">
        <v>37</v>
      </c>
      <c r="B202">
        <v>5.6</v>
      </c>
    </row>
    <row r="203" spans="1:2">
      <c r="A203" t="s">
        <v>37</v>
      </c>
      <c r="B203">
        <v>8.1</v>
      </c>
    </row>
    <row r="204" spans="1:2">
      <c r="A204" t="s">
        <v>37</v>
      </c>
      <c r="B204">
        <v>6.4</v>
      </c>
    </row>
    <row r="205" spans="1:2">
      <c r="A205" t="s">
        <v>37</v>
      </c>
      <c r="B205">
        <v>6.7</v>
      </c>
    </row>
    <row r="206" spans="1:2">
      <c r="A206" t="s">
        <v>37</v>
      </c>
      <c r="B206">
        <v>6.6</v>
      </c>
    </row>
    <row r="207" spans="1:2">
      <c r="A207" t="s">
        <v>37</v>
      </c>
      <c r="B207">
        <v>6.4</v>
      </c>
    </row>
    <row r="208" spans="1:2">
      <c r="A208" t="s">
        <v>37</v>
      </c>
      <c r="B208">
        <v>7.5</v>
      </c>
    </row>
    <row r="209" spans="1:2">
      <c r="A209" t="s">
        <v>37</v>
      </c>
      <c r="B209">
        <v>7.3</v>
      </c>
    </row>
    <row r="210" spans="1:2">
      <c r="A210" t="s">
        <v>37</v>
      </c>
      <c r="B210">
        <v>7.5</v>
      </c>
    </row>
    <row r="211" spans="1:2">
      <c r="A211" t="s">
        <v>37</v>
      </c>
      <c r="B211">
        <v>5.8</v>
      </c>
    </row>
    <row r="212" spans="1:2">
      <c r="A212" t="s">
        <v>37</v>
      </c>
      <c r="B212">
        <v>7.5</v>
      </c>
    </row>
    <row r="213" spans="1:2">
      <c r="A213" t="s">
        <v>37</v>
      </c>
      <c r="B213">
        <v>6.6</v>
      </c>
    </row>
    <row r="214" spans="1:2">
      <c r="A214" t="s">
        <v>37</v>
      </c>
      <c r="B214">
        <v>6.7</v>
      </c>
    </row>
    <row r="215" spans="1:2">
      <c r="A215" t="s">
        <v>37</v>
      </c>
      <c r="B215">
        <v>3.7</v>
      </c>
    </row>
    <row r="216" spans="1:2">
      <c r="A216" t="s">
        <v>37</v>
      </c>
      <c r="B216">
        <v>6</v>
      </c>
    </row>
    <row r="217" spans="1:2">
      <c r="A217" t="s">
        <v>37</v>
      </c>
      <c r="B217">
        <v>6.4</v>
      </c>
    </row>
    <row r="218" spans="1:2">
      <c r="A218" t="s">
        <v>37</v>
      </c>
      <c r="B218">
        <v>6.1</v>
      </c>
    </row>
    <row r="219" spans="1:2">
      <c r="A219" t="s">
        <v>37</v>
      </c>
      <c r="B219">
        <v>6.4</v>
      </c>
    </row>
    <row r="220" spans="1:2">
      <c r="A220" t="s">
        <v>37</v>
      </c>
      <c r="B220">
        <v>5.6</v>
      </c>
    </row>
    <row r="221" spans="1:2">
      <c r="A221" t="s">
        <v>37</v>
      </c>
      <c r="B221">
        <v>8</v>
      </c>
    </row>
    <row r="222" spans="1:2">
      <c r="A222" t="s">
        <v>37</v>
      </c>
      <c r="B222">
        <v>5.2</v>
      </c>
    </row>
    <row r="223" spans="1:2">
      <c r="A223" t="s">
        <v>37</v>
      </c>
      <c r="B223">
        <v>7.1</v>
      </c>
    </row>
    <row r="224" spans="1:2">
      <c r="A224" t="s">
        <v>37</v>
      </c>
      <c r="B224">
        <v>4.8</v>
      </c>
    </row>
    <row r="225" spans="1:2">
      <c r="A225" t="s">
        <v>37</v>
      </c>
      <c r="B225">
        <v>7</v>
      </c>
    </row>
    <row r="226" spans="1:2">
      <c r="A226" t="s">
        <v>37</v>
      </c>
      <c r="B226">
        <v>5.4</v>
      </c>
    </row>
    <row r="227" spans="1:2">
      <c r="A227" t="s">
        <v>37</v>
      </c>
      <c r="B227">
        <v>6.6</v>
      </c>
    </row>
    <row r="228" spans="1:2">
      <c r="A228" t="s">
        <v>37</v>
      </c>
      <c r="B228">
        <v>6.7</v>
      </c>
    </row>
    <row r="229" spans="1:2">
      <c r="A229" t="s">
        <v>37</v>
      </c>
      <c r="B229">
        <v>6.2</v>
      </c>
    </row>
    <row r="230" spans="1:2">
      <c r="A230" t="s">
        <v>37</v>
      </c>
      <c r="B230">
        <v>6.1</v>
      </c>
    </row>
    <row r="231" spans="1:2">
      <c r="A231" t="s">
        <v>37</v>
      </c>
      <c r="B231">
        <v>5.3</v>
      </c>
    </row>
    <row r="232" spans="1:2">
      <c r="A232" t="s">
        <v>37</v>
      </c>
      <c r="B232">
        <v>6.3</v>
      </c>
    </row>
    <row r="233" spans="1:2">
      <c r="A233" t="s">
        <v>37</v>
      </c>
      <c r="B233">
        <v>7</v>
      </c>
    </row>
    <row r="234" spans="1:2">
      <c r="A234" t="s">
        <v>37</v>
      </c>
      <c r="B234">
        <v>7.6</v>
      </c>
    </row>
    <row r="235" spans="1:2">
      <c r="A235" t="s">
        <v>37</v>
      </c>
      <c r="B235">
        <v>6.7</v>
      </c>
    </row>
    <row r="236" spans="1:2">
      <c r="A236" t="s">
        <v>37</v>
      </c>
      <c r="B236">
        <v>8.1</v>
      </c>
    </row>
    <row r="237" spans="1:2">
      <c r="A237" t="s">
        <v>37</v>
      </c>
      <c r="B237">
        <v>6.7</v>
      </c>
    </row>
    <row r="238" spans="1:2">
      <c r="A238" t="s">
        <v>37</v>
      </c>
      <c r="B238">
        <v>6.5</v>
      </c>
    </row>
    <row r="239" spans="1:2">
      <c r="A239" t="s">
        <v>37</v>
      </c>
      <c r="B239">
        <v>7.3</v>
      </c>
    </row>
    <row r="240" spans="1:2">
      <c r="A240" t="s">
        <v>1464</v>
      </c>
      <c r="B240">
        <v>5.0999999999999996</v>
      </c>
    </row>
    <row r="241" spans="1:2">
      <c r="A241" t="s">
        <v>37</v>
      </c>
      <c r="B241">
        <v>6</v>
      </c>
    </row>
    <row r="242" spans="1:2">
      <c r="A242" t="s">
        <v>37</v>
      </c>
      <c r="B242">
        <v>6.1</v>
      </c>
    </row>
    <row r="243" spans="1:2">
      <c r="A243" t="s">
        <v>37</v>
      </c>
      <c r="B243">
        <v>5.9</v>
      </c>
    </row>
    <row r="244" spans="1:2">
      <c r="A244" t="s">
        <v>37</v>
      </c>
      <c r="B244">
        <v>7.8</v>
      </c>
    </row>
    <row r="245" spans="1:2">
      <c r="A245" t="s">
        <v>37</v>
      </c>
      <c r="B245">
        <v>5.8</v>
      </c>
    </row>
    <row r="246" spans="1:2">
      <c r="A246" t="s">
        <v>37</v>
      </c>
      <c r="B246">
        <v>6.3</v>
      </c>
    </row>
    <row r="247" spans="1:2">
      <c r="A247" t="s">
        <v>37</v>
      </c>
      <c r="B247">
        <v>4.3</v>
      </c>
    </row>
    <row r="248" spans="1:2">
      <c r="A248" t="s">
        <v>37</v>
      </c>
      <c r="B248">
        <v>6.4</v>
      </c>
    </row>
    <row r="249" spans="1:2">
      <c r="A249" t="s">
        <v>37</v>
      </c>
      <c r="B249">
        <v>6.1</v>
      </c>
    </row>
    <row r="250" spans="1:2">
      <c r="A250" t="s">
        <v>37</v>
      </c>
      <c r="B250">
        <v>6.5</v>
      </c>
    </row>
    <row r="251" spans="1:2">
      <c r="A251" t="s">
        <v>37</v>
      </c>
      <c r="B251">
        <v>7.1</v>
      </c>
    </row>
    <row r="252" spans="1:2">
      <c r="A252" t="s">
        <v>37</v>
      </c>
      <c r="B252">
        <v>6.4</v>
      </c>
    </row>
    <row r="253" spans="1:2">
      <c r="A253" t="s">
        <v>37</v>
      </c>
      <c r="B253">
        <v>6.5</v>
      </c>
    </row>
    <row r="254" spans="1:2">
      <c r="A254" t="s">
        <v>37</v>
      </c>
      <c r="B254">
        <v>6.3</v>
      </c>
    </row>
    <row r="255" spans="1:2">
      <c r="A255" t="s">
        <v>37</v>
      </c>
      <c r="B255">
        <v>7.5</v>
      </c>
    </row>
    <row r="256" spans="1:2">
      <c r="A256" t="s">
        <v>37</v>
      </c>
      <c r="B256">
        <v>4.9000000000000004</v>
      </c>
    </row>
    <row r="257" spans="1:2">
      <c r="A257" t="s">
        <v>37</v>
      </c>
      <c r="B257">
        <v>5.8</v>
      </c>
    </row>
    <row r="258" spans="1:2">
      <c r="A258" t="s">
        <v>37</v>
      </c>
      <c r="B258">
        <v>7.6</v>
      </c>
    </row>
    <row r="259" spans="1:2">
      <c r="A259" t="s">
        <v>37</v>
      </c>
      <c r="B259">
        <v>6.2</v>
      </c>
    </row>
    <row r="260" spans="1:2">
      <c r="A260" t="s">
        <v>37</v>
      </c>
      <c r="B260">
        <v>5.5</v>
      </c>
    </row>
    <row r="261" spans="1:2">
      <c r="A261" t="s">
        <v>37</v>
      </c>
      <c r="B261">
        <v>5.4</v>
      </c>
    </row>
    <row r="262" spans="1:2">
      <c r="A262" t="s">
        <v>37</v>
      </c>
      <c r="B262">
        <v>5.8</v>
      </c>
    </row>
    <row r="263" spans="1:2">
      <c r="A263" t="s">
        <v>37</v>
      </c>
      <c r="B263">
        <v>7.1</v>
      </c>
    </row>
    <row r="264" spans="1:2">
      <c r="A264" t="s">
        <v>37</v>
      </c>
      <c r="B264">
        <v>5.4</v>
      </c>
    </row>
    <row r="265" spans="1:2">
      <c r="A265" t="s">
        <v>37</v>
      </c>
      <c r="B265">
        <v>3.7</v>
      </c>
    </row>
    <row r="266" spans="1:2">
      <c r="A266" t="s">
        <v>37</v>
      </c>
      <c r="B266">
        <v>6.7</v>
      </c>
    </row>
    <row r="267" spans="1:2">
      <c r="A267" t="s">
        <v>37</v>
      </c>
      <c r="B267">
        <v>7.2</v>
      </c>
    </row>
    <row r="268" spans="1:2">
      <c r="A268" t="s">
        <v>37</v>
      </c>
      <c r="B268">
        <v>8.8000000000000007</v>
      </c>
    </row>
    <row r="269" spans="1:2">
      <c r="A269" t="s">
        <v>37</v>
      </c>
      <c r="B269">
        <v>5.8</v>
      </c>
    </row>
    <row r="270" spans="1:2">
      <c r="A270" t="s">
        <v>37</v>
      </c>
      <c r="B270">
        <v>6.8</v>
      </c>
    </row>
    <row r="271" spans="1:2">
      <c r="A271" t="s">
        <v>37</v>
      </c>
      <c r="B271">
        <v>3.8</v>
      </c>
    </row>
    <row r="272" spans="1:2">
      <c r="A272" t="s">
        <v>37</v>
      </c>
      <c r="B272">
        <v>7.1</v>
      </c>
    </row>
    <row r="273" spans="1:2">
      <c r="A273" t="s">
        <v>37</v>
      </c>
      <c r="B273">
        <v>7.2</v>
      </c>
    </row>
    <row r="274" spans="1:2">
      <c r="A274" t="s">
        <v>37</v>
      </c>
      <c r="B274">
        <v>5.9</v>
      </c>
    </row>
    <row r="275" spans="1:2">
      <c r="A275" t="s">
        <v>37</v>
      </c>
      <c r="B275">
        <v>7.1</v>
      </c>
    </row>
    <row r="276" spans="1:2">
      <c r="A276" t="s">
        <v>37</v>
      </c>
      <c r="B276">
        <v>8.1</v>
      </c>
    </row>
    <row r="277" spans="1:2">
      <c r="A277" t="s">
        <v>37</v>
      </c>
      <c r="B277">
        <v>6.9</v>
      </c>
    </row>
    <row r="278" spans="1:2">
      <c r="A278" t="s">
        <v>37</v>
      </c>
      <c r="B278">
        <v>4.4000000000000004</v>
      </c>
    </row>
    <row r="279" spans="1:2">
      <c r="A279" t="s">
        <v>37</v>
      </c>
      <c r="B279">
        <v>6.5</v>
      </c>
    </row>
    <row r="280" spans="1:2">
      <c r="A280" t="s">
        <v>37</v>
      </c>
      <c r="B280">
        <v>8.5</v>
      </c>
    </row>
    <row r="281" spans="1:2">
      <c r="A281" t="s">
        <v>37</v>
      </c>
      <c r="B281">
        <v>7.7</v>
      </c>
    </row>
    <row r="282" spans="1:2">
      <c r="A282" t="s">
        <v>37</v>
      </c>
      <c r="B282">
        <v>7.4</v>
      </c>
    </row>
    <row r="283" spans="1:2">
      <c r="A283" t="s">
        <v>37</v>
      </c>
      <c r="B283">
        <v>8</v>
      </c>
    </row>
    <row r="284" spans="1:2">
      <c r="A284" t="s">
        <v>37</v>
      </c>
      <c r="B284">
        <v>5.7</v>
      </c>
    </row>
    <row r="285" spans="1:2">
      <c r="A285" t="s">
        <v>37</v>
      </c>
      <c r="B285">
        <v>8.5</v>
      </c>
    </row>
    <row r="286" spans="1:2">
      <c r="A286" t="s">
        <v>37</v>
      </c>
      <c r="B286">
        <v>7</v>
      </c>
    </row>
    <row r="287" spans="1:2">
      <c r="A287" t="s">
        <v>37</v>
      </c>
      <c r="B287">
        <v>7.8</v>
      </c>
    </row>
    <row r="288" spans="1:2">
      <c r="A288" t="s">
        <v>37</v>
      </c>
      <c r="B288">
        <v>7.2</v>
      </c>
    </row>
    <row r="289" spans="1:2">
      <c r="A289" t="s">
        <v>37</v>
      </c>
      <c r="B289">
        <v>6.4</v>
      </c>
    </row>
    <row r="290" spans="1:2">
      <c r="A290" t="s">
        <v>37</v>
      </c>
      <c r="B290">
        <v>5.5</v>
      </c>
    </row>
    <row r="291" spans="1:2">
      <c r="A291" t="s">
        <v>37</v>
      </c>
      <c r="B291">
        <v>6.7</v>
      </c>
    </row>
    <row r="292" spans="1:2">
      <c r="A292" t="s">
        <v>37</v>
      </c>
      <c r="B292">
        <v>6.1</v>
      </c>
    </row>
    <row r="293" spans="1:2">
      <c r="A293" t="s">
        <v>37</v>
      </c>
      <c r="B293">
        <v>8.5</v>
      </c>
    </row>
    <row r="294" spans="1:2">
      <c r="A294" t="s">
        <v>37</v>
      </c>
      <c r="B294">
        <v>6.9</v>
      </c>
    </row>
    <row r="295" spans="1:2">
      <c r="A295" t="s">
        <v>37</v>
      </c>
      <c r="B295">
        <v>7.3</v>
      </c>
    </row>
    <row r="296" spans="1:2">
      <c r="A296" t="s">
        <v>37</v>
      </c>
      <c r="B296">
        <v>6.7</v>
      </c>
    </row>
    <row r="297" spans="1:2">
      <c r="A297" t="s">
        <v>37</v>
      </c>
      <c r="B297">
        <v>6.9</v>
      </c>
    </row>
    <row r="298" spans="1:2">
      <c r="A298" t="s">
        <v>37</v>
      </c>
      <c r="B298">
        <v>5.0999999999999996</v>
      </c>
    </row>
    <row r="299" spans="1:2">
      <c r="A299" t="s">
        <v>37</v>
      </c>
      <c r="B299">
        <v>6.8</v>
      </c>
    </row>
    <row r="300" spans="1:2">
      <c r="A300" t="s">
        <v>37</v>
      </c>
      <c r="B300">
        <v>6.7</v>
      </c>
    </row>
    <row r="301" spans="1:2">
      <c r="A301" t="s">
        <v>37</v>
      </c>
      <c r="B301">
        <v>6</v>
      </c>
    </row>
    <row r="302" spans="1:2">
      <c r="A302" t="s">
        <v>37</v>
      </c>
      <c r="B302">
        <v>5.7</v>
      </c>
    </row>
    <row r="303" spans="1:2">
      <c r="A303" t="s">
        <v>37</v>
      </c>
      <c r="B303">
        <v>8</v>
      </c>
    </row>
    <row r="304" spans="1:2">
      <c r="A304" t="s">
        <v>37</v>
      </c>
      <c r="B304">
        <v>8.1999999999999993</v>
      </c>
    </row>
    <row r="305" spans="1:2">
      <c r="A305" t="s">
        <v>37</v>
      </c>
      <c r="B305">
        <v>5.4</v>
      </c>
    </row>
    <row r="306" spans="1:2">
      <c r="A306" t="s">
        <v>37</v>
      </c>
      <c r="B306">
        <v>7.2</v>
      </c>
    </row>
    <row r="307" spans="1:2">
      <c r="A307" t="s">
        <v>37</v>
      </c>
      <c r="B307">
        <v>7.5</v>
      </c>
    </row>
    <row r="308" spans="1:2">
      <c r="A308" t="s">
        <v>37</v>
      </c>
      <c r="B308">
        <v>7</v>
      </c>
    </row>
    <row r="309" spans="1:2">
      <c r="A309" t="s">
        <v>37</v>
      </c>
      <c r="B309">
        <v>3.3</v>
      </c>
    </row>
    <row r="310" spans="1:2">
      <c r="A310" t="s">
        <v>37</v>
      </c>
      <c r="B310">
        <v>6</v>
      </c>
    </row>
    <row r="311" spans="1:2">
      <c r="A311" t="s">
        <v>37</v>
      </c>
      <c r="B311">
        <v>7.1</v>
      </c>
    </row>
    <row r="312" spans="1:2">
      <c r="A312" t="s">
        <v>37</v>
      </c>
      <c r="B312">
        <v>5.4</v>
      </c>
    </row>
    <row r="313" spans="1:2">
      <c r="A313" t="s">
        <v>37</v>
      </c>
      <c r="B313">
        <v>6.1</v>
      </c>
    </row>
    <row r="314" spans="1:2">
      <c r="A314" t="s">
        <v>37</v>
      </c>
      <c r="B314">
        <v>5.3</v>
      </c>
    </row>
    <row r="315" spans="1:2">
      <c r="A315" t="s">
        <v>37</v>
      </c>
      <c r="B315">
        <v>2.2000000000000002</v>
      </c>
    </row>
    <row r="316" spans="1:2">
      <c r="A316" t="s">
        <v>37</v>
      </c>
      <c r="B316">
        <v>7</v>
      </c>
    </row>
    <row r="317" spans="1:2">
      <c r="A317" t="s">
        <v>37</v>
      </c>
      <c r="B317">
        <v>3.8</v>
      </c>
    </row>
    <row r="318" spans="1:2">
      <c r="A318" t="s">
        <v>37</v>
      </c>
      <c r="B318">
        <v>6.9</v>
      </c>
    </row>
    <row r="319" spans="1:2">
      <c r="A319" t="s">
        <v>37</v>
      </c>
      <c r="B319">
        <v>7.2</v>
      </c>
    </row>
    <row r="320" spans="1:2">
      <c r="A320" t="s">
        <v>37</v>
      </c>
      <c r="B320">
        <v>7.3</v>
      </c>
    </row>
    <row r="321" spans="1:2">
      <c r="A321" t="s">
        <v>37</v>
      </c>
      <c r="B321">
        <v>6.3</v>
      </c>
    </row>
    <row r="322" spans="1:2">
      <c r="A322" t="s">
        <v>37</v>
      </c>
      <c r="B322">
        <v>7.5</v>
      </c>
    </row>
    <row r="323" spans="1:2">
      <c r="A323" t="s">
        <v>1946</v>
      </c>
      <c r="B323">
        <v>7.6</v>
      </c>
    </row>
    <row r="324" spans="1:2">
      <c r="A324" t="s">
        <v>37</v>
      </c>
      <c r="B324">
        <v>6.8</v>
      </c>
    </row>
    <row r="325" spans="1:2">
      <c r="A325" t="s">
        <v>37</v>
      </c>
      <c r="B325">
        <v>5.2</v>
      </c>
    </row>
    <row r="326" spans="1:2">
      <c r="A326" t="s">
        <v>37</v>
      </c>
      <c r="B326">
        <v>7.7</v>
      </c>
    </row>
    <row r="327" spans="1:2">
      <c r="A327" t="s">
        <v>37</v>
      </c>
      <c r="B327">
        <v>6.2</v>
      </c>
    </row>
    <row r="328" spans="1:2">
      <c r="A328" t="s">
        <v>37</v>
      </c>
      <c r="B328">
        <v>7.7</v>
      </c>
    </row>
    <row r="329" spans="1:2">
      <c r="A329" t="s">
        <v>37</v>
      </c>
      <c r="B329">
        <v>4.3</v>
      </c>
    </row>
    <row r="330" spans="1:2">
      <c r="A330" t="s">
        <v>37</v>
      </c>
      <c r="B330">
        <v>6.9</v>
      </c>
    </row>
    <row r="331" spans="1:2">
      <c r="A331" t="s">
        <v>37</v>
      </c>
      <c r="B331">
        <v>6.6</v>
      </c>
    </row>
    <row r="332" spans="1:2">
      <c r="A332" t="s">
        <v>37</v>
      </c>
      <c r="B332">
        <v>7</v>
      </c>
    </row>
    <row r="333" spans="1:2">
      <c r="A333" t="s">
        <v>37</v>
      </c>
      <c r="B333">
        <v>6.7</v>
      </c>
    </row>
    <row r="334" spans="1:2">
      <c r="A334" t="s">
        <v>37</v>
      </c>
      <c r="B334">
        <v>8.1999999999999993</v>
      </c>
    </row>
    <row r="335" spans="1:2">
      <c r="A335" t="s">
        <v>37</v>
      </c>
      <c r="B335">
        <v>8.9</v>
      </c>
    </row>
    <row r="336" spans="1:2">
      <c r="A336" t="s">
        <v>37</v>
      </c>
      <c r="B336">
        <v>8.6999999999999993</v>
      </c>
    </row>
    <row r="337" spans="1:2">
      <c r="A337" t="s">
        <v>37</v>
      </c>
      <c r="B337">
        <v>5.5</v>
      </c>
    </row>
    <row r="338" spans="1:2">
      <c r="A338" t="s">
        <v>37</v>
      </c>
      <c r="B338">
        <v>5.7</v>
      </c>
    </row>
    <row r="339" spans="1:2">
      <c r="A339" t="s">
        <v>37</v>
      </c>
      <c r="B339">
        <v>6.3</v>
      </c>
    </row>
    <row r="340" spans="1:2">
      <c r="A340" t="s">
        <v>37</v>
      </c>
      <c r="B340">
        <v>5.9</v>
      </c>
    </row>
    <row r="341" spans="1:2">
      <c r="A341" t="s">
        <v>37</v>
      </c>
      <c r="B341">
        <v>7.6</v>
      </c>
    </row>
    <row r="342" spans="1:2">
      <c r="A342" t="s">
        <v>37</v>
      </c>
      <c r="B342">
        <v>6.6</v>
      </c>
    </row>
    <row r="343" spans="1:2">
      <c r="A343" t="s">
        <v>37</v>
      </c>
      <c r="B343">
        <v>5.3</v>
      </c>
    </row>
    <row r="344" spans="1:2">
      <c r="A344" t="s">
        <v>37</v>
      </c>
      <c r="B344">
        <v>6</v>
      </c>
    </row>
    <row r="345" spans="1:2">
      <c r="A345" t="s">
        <v>37</v>
      </c>
      <c r="B345">
        <v>8</v>
      </c>
    </row>
    <row r="346" spans="1:2">
      <c r="A346" t="s">
        <v>37</v>
      </c>
      <c r="B346">
        <v>5.6</v>
      </c>
    </row>
    <row r="347" spans="1:2">
      <c r="A347" t="s">
        <v>37</v>
      </c>
      <c r="B347">
        <v>5.9</v>
      </c>
    </row>
    <row r="348" spans="1:2">
      <c r="A348" t="s">
        <v>37</v>
      </c>
      <c r="B348">
        <v>7.3</v>
      </c>
    </row>
    <row r="349" spans="1:2">
      <c r="A349" t="s">
        <v>37</v>
      </c>
      <c r="B349">
        <v>7.9</v>
      </c>
    </row>
    <row r="350" spans="1:2">
      <c r="A350" t="s">
        <v>37</v>
      </c>
      <c r="B350">
        <v>6.8</v>
      </c>
    </row>
    <row r="351" spans="1:2">
      <c r="A351" t="s">
        <v>37</v>
      </c>
      <c r="B351">
        <v>6.6</v>
      </c>
    </row>
    <row r="352" spans="1:2">
      <c r="A352" t="s">
        <v>37</v>
      </c>
      <c r="B352">
        <v>6.6</v>
      </c>
    </row>
    <row r="353" spans="1:2">
      <c r="A353" t="s">
        <v>37</v>
      </c>
      <c r="B353">
        <v>7</v>
      </c>
    </row>
    <row r="354" spans="1:2">
      <c r="A354" t="s">
        <v>37</v>
      </c>
      <c r="B354">
        <v>7</v>
      </c>
    </row>
    <row r="355" spans="1:2">
      <c r="A355" t="s">
        <v>37</v>
      </c>
      <c r="B355">
        <v>7.3</v>
      </c>
    </row>
    <row r="356" spans="1:2">
      <c r="A356" t="s">
        <v>37</v>
      </c>
      <c r="B356">
        <v>5.5</v>
      </c>
    </row>
    <row r="357" spans="1:2">
      <c r="A357" t="s">
        <v>37</v>
      </c>
      <c r="B357">
        <v>8.5</v>
      </c>
    </row>
    <row r="358" spans="1:2">
      <c r="A358" t="s">
        <v>37</v>
      </c>
      <c r="B358">
        <v>7.5</v>
      </c>
    </row>
    <row r="359" spans="1:2">
      <c r="A359" t="s">
        <v>37</v>
      </c>
      <c r="B359">
        <v>7</v>
      </c>
    </row>
    <row r="360" spans="1:2">
      <c r="A360" t="s">
        <v>37</v>
      </c>
      <c r="B360">
        <v>7.8</v>
      </c>
    </row>
    <row r="361" spans="1:2">
      <c r="A361" t="s">
        <v>37</v>
      </c>
      <c r="B361">
        <v>7.6</v>
      </c>
    </row>
    <row r="362" spans="1:2">
      <c r="A362" t="s">
        <v>37</v>
      </c>
      <c r="B362">
        <v>7.6</v>
      </c>
    </row>
    <row r="363" spans="1:2">
      <c r="A363" t="s">
        <v>37</v>
      </c>
      <c r="B363">
        <v>6.1</v>
      </c>
    </row>
    <row r="364" spans="1:2">
      <c r="A364" t="s">
        <v>37</v>
      </c>
      <c r="B364">
        <v>6.8</v>
      </c>
    </row>
    <row r="365" spans="1:2">
      <c r="A365" t="s">
        <v>37</v>
      </c>
      <c r="B365">
        <v>5</v>
      </c>
    </row>
    <row r="366" spans="1:2">
      <c r="A366" t="s">
        <v>37</v>
      </c>
      <c r="B366">
        <v>7.1</v>
      </c>
    </row>
    <row r="367" spans="1:2">
      <c r="A367" t="s">
        <v>37</v>
      </c>
      <c r="B367">
        <v>5.5</v>
      </c>
    </row>
    <row r="368" spans="1:2">
      <c r="A368" t="s">
        <v>37</v>
      </c>
      <c r="B368">
        <v>5.6</v>
      </c>
    </row>
    <row r="369" spans="1:2">
      <c r="A369" t="s">
        <v>37</v>
      </c>
      <c r="B369">
        <v>7.1</v>
      </c>
    </row>
    <row r="370" spans="1:2">
      <c r="A370" t="s">
        <v>37</v>
      </c>
      <c r="B370">
        <v>4.9000000000000004</v>
      </c>
    </row>
    <row r="371" spans="1:2">
      <c r="A371" t="s">
        <v>37</v>
      </c>
      <c r="B371">
        <v>7.4</v>
      </c>
    </row>
    <row r="372" spans="1:2">
      <c r="A372" t="s">
        <v>37</v>
      </c>
      <c r="B372">
        <v>5.7</v>
      </c>
    </row>
    <row r="373" spans="1:2">
      <c r="A373" t="s">
        <v>2221</v>
      </c>
      <c r="B373">
        <v>6.4</v>
      </c>
    </row>
    <row r="374" spans="1:2">
      <c r="A374" t="s">
        <v>37</v>
      </c>
      <c r="B374">
        <v>5.9</v>
      </c>
    </row>
    <row r="375" spans="1:2">
      <c r="A375" t="s">
        <v>37</v>
      </c>
      <c r="B375">
        <v>5.5</v>
      </c>
    </row>
    <row r="376" spans="1:2">
      <c r="A376" t="s">
        <v>37</v>
      </c>
      <c r="B376">
        <v>6.9</v>
      </c>
    </row>
    <row r="377" spans="1:2">
      <c r="A377" t="s">
        <v>37</v>
      </c>
      <c r="B377">
        <v>6.2</v>
      </c>
    </row>
    <row r="378" spans="1:2">
      <c r="A378" t="s">
        <v>37</v>
      </c>
      <c r="B378">
        <v>7</v>
      </c>
    </row>
    <row r="379" spans="1:2">
      <c r="A379" t="s">
        <v>37</v>
      </c>
      <c r="B379">
        <v>5.6</v>
      </c>
    </row>
    <row r="380" spans="1:2">
      <c r="A380" t="s">
        <v>37</v>
      </c>
      <c r="B380">
        <v>7</v>
      </c>
    </row>
    <row r="381" spans="1:2">
      <c r="A381" t="s">
        <v>37</v>
      </c>
      <c r="B381">
        <v>6.8</v>
      </c>
    </row>
    <row r="382" spans="1:2">
      <c r="A382" t="s">
        <v>37</v>
      </c>
      <c r="B382">
        <v>5.4</v>
      </c>
    </row>
    <row r="383" spans="1:2">
      <c r="A383" t="s">
        <v>37</v>
      </c>
      <c r="B383">
        <v>6.1</v>
      </c>
    </row>
    <row r="384" spans="1:2">
      <c r="A384" t="s">
        <v>37</v>
      </c>
      <c r="B384">
        <v>6.7</v>
      </c>
    </row>
    <row r="385" spans="1:2">
      <c r="A385" t="s">
        <v>37</v>
      </c>
      <c r="B385">
        <v>6.9</v>
      </c>
    </row>
    <row r="386" spans="1:2">
      <c r="A386" t="s">
        <v>37</v>
      </c>
      <c r="B386">
        <v>8</v>
      </c>
    </row>
    <row r="387" spans="1:2">
      <c r="A387" t="s">
        <v>37</v>
      </c>
      <c r="B387">
        <v>4.4000000000000004</v>
      </c>
    </row>
    <row r="388" spans="1:2">
      <c r="A388" t="s">
        <v>37</v>
      </c>
      <c r="B388">
        <v>7.3</v>
      </c>
    </row>
    <row r="389" spans="1:2">
      <c r="A389" t="s">
        <v>37</v>
      </c>
      <c r="B389">
        <v>6.3</v>
      </c>
    </row>
    <row r="390" spans="1:2">
      <c r="A390" t="s">
        <v>37</v>
      </c>
      <c r="B390">
        <v>7.7</v>
      </c>
    </row>
    <row r="391" spans="1:2">
      <c r="A391" t="s">
        <v>37</v>
      </c>
      <c r="B391">
        <v>6.5</v>
      </c>
    </row>
    <row r="392" spans="1:2">
      <c r="A392" t="s">
        <v>37</v>
      </c>
      <c r="B392">
        <v>7.8</v>
      </c>
    </row>
    <row r="393" spans="1:2">
      <c r="A393" t="s">
        <v>37</v>
      </c>
      <c r="B393">
        <v>6.4</v>
      </c>
    </row>
    <row r="394" spans="1:2">
      <c r="A394" t="s">
        <v>37</v>
      </c>
      <c r="B394">
        <v>7.8</v>
      </c>
    </row>
    <row r="395" spans="1:2">
      <c r="A395" t="s">
        <v>37</v>
      </c>
      <c r="B395">
        <v>5.8</v>
      </c>
    </row>
    <row r="396" spans="1:2">
      <c r="A396" t="s">
        <v>37</v>
      </c>
      <c r="B396">
        <v>7.1</v>
      </c>
    </row>
    <row r="397" spans="1:2">
      <c r="A397" t="s">
        <v>37</v>
      </c>
      <c r="B397">
        <v>7.1</v>
      </c>
    </row>
    <row r="398" spans="1:2">
      <c r="A398" t="s">
        <v>37</v>
      </c>
      <c r="B398">
        <v>8.6</v>
      </c>
    </row>
    <row r="399" spans="1:2">
      <c r="A399" t="s">
        <v>37</v>
      </c>
      <c r="B399">
        <v>6.8</v>
      </c>
    </row>
    <row r="400" spans="1:2">
      <c r="A400" t="s">
        <v>37</v>
      </c>
      <c r="B400">
        <v>4.8</v>
      </c>
    </row>
    <row r="401" spans="1:2">
      <c r="A401" t="s">
        <v>37</v>
      </c>
      <c r="B401">
        <v>6.2</v>
      </c>
    </row>
    <row r="402" spans="1:2">
      <c r="A402" t="s">
        <v>37</v>
      </c>
      <c r="B402">
        <v>6.9</v>
      </c>
    </row>
    <row r="403" spans="1:2">
      <c r="A403" t="s">
        <v>37</v>
      </c>
      <c r="B403">
        <v>7.3</v>
      </c>
    </row>
    <row r="404" spans="1:2">
      <c r="A404" t="s">
        <v>37</v>
      </c>
      <c r="B404">
        <v>6.6</v>
      </c>
    </row>
    <row r="405" spans="1:2">
      <c r="A405" t="s">
        <v>37</v>
      </c>
      <c r="B405">
        <v>6.9</v>
      </c>
    </row>
    <row r="406" spans="1:2">
      <c r="A406" t="s">
        <v>37</v>
      </c>
      <c r="B406">
        <v>6.2</v>
      </c>
    </row>
    <row r="407" spans="1:2">
      <c r="A407" t="s">
        <v>37</v>
      </c>
      <c r="B407">
        <v>6.7</v>
      </c>
    </row>
    <row r="408" spans="1:2">
      <c r="A408" t="s">
        <v>37</v>
      </c>
      <c r="B408">
        <v>7.6</v>
      </c>
    </row>
    <row r="409" spans="1:2">
      <c r="A409" t="s">
        <v>37</v>
      </c>
      <c r="B409">
        <v>6.7</v>
      </c>
    </row>
    <row r="410" spans="1:2">
      <c r="A410" t="s">
        <v>37</v>
      </c>
      <c r="B410">
        <v>6.2</v>
      </c>
    </row>
    <row r="411" spans="1:2">
      <c r="A411" t="s">
        <v>37</v>
      </c>
      <c r="B411">
        <v>7.3</v>
      </c>
    </row>
    <row r="412" spans="1:2">
      <c r="A412" t="s">
        <v>37</v>
      </c>
      <c r="B412">
        <v>6</v>
      </c>
    </row>
    <row r="413" spans="1:2">
      <c r="A413" t="s">
        <v>37</v>
      </c>
      <c r="B413">
        <v>7.1</v>
      </c>
    </row>
    <row r="414" spans="1:2">
      <c r="A414" t="s">
        <v>37</v>
      </c>
      <c r="B414">
        <v>7.1</v>
      </c>
    </row>
    <row r="415" spans="1:2">
      <c r="A415" t="s">
        <v>37</v>
      </c>
      <c r="B415">
        <v>5.5</v>
      </c>
    </row>
    <row r="416" spans="1:2">
      <c r="A416" t="s">
        <v>37</v>
      </c>
      <c r="B416">
        <v>7.8</v>
      </c>
    </row>
    <row r="417" spans="1:2">
      <c r="A417" t="s">
        <v>37</v>
      </c>
      <c r="B417">
        <v>5.6</v>
      </c>
    </row>
    <row r="418" spans="1:2">
      <c r="A418" t="s">
        <v>37</v>
      </c>
      <c r="B418">
        <v>7.5</v>
      </c>
    </row>
    <row r="419" spans="1:2">
      <c r="A419" t="s">
        <v>37</v>
      </c>
      <c r="B419">
        <v>5.4</v>
      </c>
    </row>
    <row r="420" spans="1:2">
      <c r="A420" t="s">
        <v>37</v>
      </c>
      <c r="B420">
        <v>4.3</v>
      </c>
    </row>
    <row r="421" spans="1:2">
      <c r="A421" t="s">
        <v>37</v>
      </c>
      <c r="B421">
        <v>4.9000000000000004</v>
      </c>
    </row>
    <row r="422" spans="1:2">
      <c r="A422" t="s">
        <v>37</v>
      </c>
      <c r="B422">
        <v>7.1</v>
      </c>
    </row>
    <row r="423" spans="1:2">
      <c r="A423" t="s">
        <v>37</v>
      </c>
      <c r="B423">
        <v>6.4</v>
      </c>
    </row>
    <row r="424" spans="1:2">
      <c r="A424" t="s">
        <v>37</v>
      </c>
      <c r="B424">
        <v>6.9</v>
      </c>
    </row>
    <row r="425" spans="1:2">
      <c r="A425" t="s">
        <v>37</v>
      </c>
      <c r="B425">
        <v>4.3</v>
      </c>
    </row>
    <row r="426" spans="1:2">
      <c r="A426" t="s">
        <v>37</v>
      </c>
      <c r="B426">
        <v>6.1</v>
      </c>
    </row>
    <row r="427" spans="1:2">
      <c r="A427" t="s">
        <v>37</v>
      </c>
      <c r="B427">
        <v>7</v>
      </c>
    </row>
    <row r="428" spans="1:2">
      <c r="A428" t="s">
        <v>37</v>
      </c>
      <c r="B428">
        <v>7.7</v>
      </c>
    </row>
    <row r="429" spans="1:2">
      <c r="A429" t="s">
        <v>37</v>
      </c>
      <c r="B429">
        <v>5.9</v>
      </c>
    </row>
    <row r="430" spans="1:2">
      <c r="A430" t="s">
        <v>37</v>
      </c>
      <c r="B430">
        <v>6.7</v>
      </c>
    </row>
    <row r="431" spans="1:2">
      <c r="A431" t="s">
        <v>37</v>
      </c>
      <c r="B431">
        <v>6.5</v>
      </c>
    </row>
    <row r="432" spans="1:2">
      <c r="A432" t="s">
        <v>37</v>
      </c>
      <c r="B432">
        <v>7.1</v>
      </c>
    </row>
    <row r="433" spans="1:2">
      <c r="A433" t="s">
        <v>37</v>
      </c>
      <c r="B433">
        <v>7.3</v>
      </c>
    </row>
    <row r="434" spans="1:2">
      <c r="A434" t="s">
        <v>37</v>
      </c>
      <c r="B434">
        <v>6.5</v>
      </c>
    </row>
    <row r="435" spans="1:2">
      <c r="A435" t="s">
        <v>37</v>
      </c>
      <c r="B435">
        <v>7</v>
      </c>
    </row>
    <row r="436" spans="1:2">
      <c r="A436" t="s">
        <v>37</v>
      </c>
      <c r="B436">
        <v>6.8</v>
      </c>
    </row>
    <row r="437" spans="1:2">
      <c r="A437" t="s">
        <v>37</v>
      </c>
      <c r="B437">
        <v>7.2</v>
      </c>
    </row>
    <row r="438" spans="1:2">
      <c r="A438" t="s">
        <v>37</v>
      </c>
      <c r="B438">
        <v>6.4</v>
      </c>
    </row>
    <row r="439" spans="1:2">
      <c r="A439" t="s">
        <v>37</v>
      </c>
      <c r="B439">
        <v>6.1</v>
      </c>
    </row>
    <row r="440" spans="1:2">
      <c r="A440" t="s">
        <v>37</v>
      </c>
      <c r="B440">
        <v>6.7</v>
      </c>
    </row>
    <row r="441" spans="1:2">
      <c r="A441" t="s">
        <v>37</v>
      </c>
      <c r="B441">
        <v>6.4</v>
      </c>
    </row>
    <row r="442" spans="1:2">
      <c r="A442" t="s">
        <v>37</v>
      </c>
      <c r="B442">
        <v>4.4000000000000004</v>
      </c>
    </row>
    <row r="443" spans="1:2">
      <c r="A443" t="s">
        <v>37</v>
      </c>
      <c r="B443">
        <v>5.4</v>
      </c>
    </row>
    <row r="444" spans="1:2">
      <c r="A444" t="s">
        <v>37</v>
      </c>
      <c r="B444">
        <v>6.5</v>
      </c>
    </row>
    <row r="445" spans="1:2">
      <c r="A445" t="s">
        <v>37</v>
      </c>
      <c r="B445">
        <v>6.7</v>
      </c>
    </row>
    <row r="446" spans="1:2">
      <c r="A446" t="s">
        <v>37</v>
      </c>
      <c r="B446">
        <v>8.1</v>
      </c>
    </row>
    <row r="447" spans="1:2">
      <c r="A447" t="s">
        <v>37</v>
      </c>
      <c r="B447">
        <v>5.6</v>
      </c>
    </row>
    <row r="448" spans="1:2">
      <c r="A448" t="s">
        <v>37</v>
      </c>
      <c r="B448">
        <v>6.3</v>
      </c>
    </row>
    <row r="449" spans="1:2">
      <c r="A449" t="s">
        <v>37</v>
      </c>
      <c r="B449">
        <v>7.3</v>
      </c>
    </row>
    <row r="450" spans="1:2">
      <c r="A450" t="s">
        <v>37</v>
      </c>
      <c r="B450">
        <v>6.1</v>
      </c>
    </row>
    <row r="451" spans="1:2">
      <c r="A451" t="s">
        <v>37</v>
      </c>
      <c r="B451">
        <v>7.7</v>
      </c>
    </row>
    <row r="452" spans="1:2">
      <c r="A452" t="s">
        <v>37</v>
      </c>
      <c r="B452">
        <v>6.4</v>
      </c>
    </row>
    <row r="453" spans="1:2">
      <c r="A453" t="s">
        <v>37</v>
      </c>
      <c r="B453">
        <v>8.8000000000000007</v>
      </c>
    </row>
    <row r="454" spans="1:2">
      <c r="A454" t="s">
        <v>37</v>
      </c>
      <c r="B454">
        <v>6.8</v>
      </c>
    </row>
    <row r="455" spans="1:2">
      <c r="A455" t="s">
        <v>37</v>
      </c>
      <c r="B455">
        <v>6.6</v>
      </c>
    </row>
    <row r="456" spans="1:2">
      <c r="A456" t="s">
        <v>37</v>
      </c>
      <c r="B456">
        <v>7.2</v>
      </c>
    </row>
    <row r="457" spans="1:2">
      <c r="A457" t="s">
        <v>37</v>
      </c>
      <c r="B457">
        <v>6.9</v>
      </c>
    </row>
    <row r="458" spans="1:2">
      <c r="A458" t="s">
        <v>37</v>
      </c>
      <c r="B458">
        <v>5.2</v>
      </c>
    </row>
    <row r="459" spans="1:2">
      <c r="A459" t="s">
        <v>37</v>
      </c>
      <c r="B459">
        <v>4.9000000000000004</v>
      </c>
    </row>
    <row r="460" spans="1:2">
      <c r="A460" t="s">
        <v>37</v>
      </c>
      <c r="B460">
        <v>6.3</v>
      </c>
    </row>
    <row r="461" spans="1:2">
      <c r="A461" t="s">
        <v>37</v>
      </c>
      <c r="B461">
        <v>5.6</v>
      </c>
    </row>
    <row r="462" spans="1:2">
      <c r="A462" t="s">
        <v>37</v>
      </c>
      <c r="B462">
        <v>5.5</v>
      </c>
    </row>
    <row r="463" spans="1:2">
      <c r="A463" t="s">
        <v>37</v>
      </c>
      <c r="B463">
        <v>6.7</v>
      </c>
    </row>
    <row r="464" spans="1:2">
      <c r="A464" t="s">
        <v>37</v>
      </c>
      <c r="B464">
        <v>7.6</v>
      </c>
    </row>
    <row r="465" spans="1:2">
      <c r="A465" t="s">
        <v>37</v>
      </c>
      <c r="B465">
        <v>5.7</v>
      </c>
    </row>
    <row r="466" spans="1:2">
      <c r="A466" t="s">
        <v>37</v>
      </c>
      <c r="B466">
        <v>4.5999999999999996</v>
      </c>
    </row>
    <row r="467" spans="1:2">
      <c r="A467" t="s">
        <v>37</v>
      </c>
      <c r="B467">
        <v>7</v>
      </c>
    </row>
    <row r="468" spans="1:2">
      <c r="A468" t="s">
        <v>37</v>
      </c>
      <c r="B468">
        <v>5.2</v>
      </c>
    </row>
    <row r="469" spans="1:2">
      <c r="A469" t="s">
        <v>37</v>
      </c>
      <c r="B469">
        <v>5.0999999999999996</v>
      </c>
    </row>
    <row r="470" spans="1:2">
      <c r="A470" t="s">
        <v>37</v>
      </c>
      <c r="B470">
        <v>6.6</v>
      </c>
    </row>
    <row r="471" spans="1:2">
      <c r="A471" t="s">
        <v>37</v>
      </c>
      <c r="B471">
        <v>7</v>
      </c>
    </row>
    <row r="472" spans="1:2">
      <c r="A472" t="s">
        <v>37</v>
      </c>
      <c r="B472">
        <v>6.7</v>
      </c>
    </row>
    <row r="473" spans="1:2">
      <c r="A473" t="s">
        <v>37</v>
      </c>
      <c r="B473">
        <v>7.6</v>
      </c>
    </row>
    <row r="474" spans="1:2">
      <c r="A474" t="s">
        <v>37</v>
      </c>
      <c r="B474">
        <v>7.3</v>
      </c>
    </row>
    <row r="475" spans="1:2">
      <c r="A475" t="s">
        <v>37</v>
      </c>
      <c r="B475">
        <v>5.9</v>
      </c>
    </row>
    <row r="476" spans="1:2">
      <c r="A476" t="s">
        <v>37</v>
      </c>
      <c r="B476">
        <v>5.6</v>
      </c>
    </row>
    <row r="477" spans="1:2">
      <c r="A477" t="s">
        <v>37</v>
      </c>
      <c r="B477">
        <v>6.5</v>
      </c>
    </row>
    <row r="478" spans="1:2">
      <c r="A478" t="s">
        <v>2778</v>
      </c>
      <c r="B478">
        <v>5.9</v>
      </c>
    </row>
    <row r="479" spans="1:2">
      <c r="A479" t="s">
        <v>37</v>
      </c>
      <c r="B479">
        <v>7</v>
      </c>
    </row>
    <row r="480" spans="1:2">
      <c r="A480" t="s">
        <v>37</v>
      </c>
      <c r="B480">
        <v>5.3</v>
      </c>
    </row>
    <row r="481" spans="1:2">
      <c r="A481" t="s">
        <v>37</v>
      </c>
      <c r="B481">
        <v>5.9</v>
      </c>
    </row>
    <row r="482" spans="1:2">
      <c r="A482" t="s">
        <v>37</v>
      </c>
      <c r="B482">
        <v>6.3</v>
      </c>
    </row>
    <row r="483" spans="1:2">
      <c r="A483" t="s">
        <v>1464</v>
      </c>
      <c r="B483">
        <v>6.4</v>
      </c>
    </row>
    <row r="484" spans="1:2">
      <c r="A484" t="s">
        <v>37</v>
      </c>
      <c r="B484">
        <v>6.9</v>
      </c>
    </row>
    <row r="485" spans="1:2">
      <c r="A485" t="s">
        <v>37</v>
      </c>
      <c r="B485">
        <v>6.3</v>
      </c>
    </row>
    <row r="486" spans="1:2">
      <c r="A486" t="s">
        <v>37</v>
      </c>
      <c r="B486">
        <v>7.3</v>
      </c>
    </row>
    <row r="487" spans="1:2">
      <c r="A487" t="s">
        <v>37</v>
      </c>
      <c r="B487">
        <v>5.8</v>
      </c>
    </row>
    <row r="488" spans="1:2">
      <c r="A488" t="s">
        <v>37</v>
      </c>
      <c r="B488">
        <v>5.2</v>
      </c>
    </row>
    <row r="489" spans="1:2">
      <c r="A489" t="s">
        <v>37</v>
      </c>
      <c r="B489">
        <v>2.4</v>
      </c>
    </row>
    <row r="490" spans="1:2">
      <c r="A490" t="s">
        <v>37</v>
      </c>
      <c r="B490">
        <v>5.7</v>
      </c>
    </row>
    <row r="491" spans="1:2">
      <c r="A491" t="s">
        <v>37</v>
      </c>
      <c r="B491">
        <v>5.8</v>
      </c>
    </row>
    <row r="492" spans="1:2">
      <c r="A492" t="s">
        <v>37</v>
      </c>
      <c r="B492">
        <v>5.6</v>
      </c>
    </row>
    <row r="493" spans="1:2">
      <c r="A493" t="s">
        <v>37</v>
      </c>
      <c r="B493">
        <v>6</v>
      </c>
    </row>
    <row r="494" spans="1:2">
      <c r="A494" t="s">
        <v>37</v>
      </c>
      <c r="B494">
        <v>5.8</v>
      </c>
    </row>
    <row r="495" spans="1:2">
      <c r="A495" t="s">
        <v>37</v>
      </c>
      <c r="B495">
        <v>6</v>
      </c>
    </row>
    <row r="496" spans="1:2">
      <c r="A496" t="s">
        <v>37</v>
      </c>
      <c r="B496">
        <v>5.7</v>
      </c>
    </row>
    <row r="497" spans="1:2">
      <c r="A497" t="s">
        <v>37</v>
      </c>
      <c r="B497">
        <v>6</v>
      </c>
    </row>
    <row r="498" spans="1:2">
      <c r="A498" t="s">
        <v>1464</v>
      </c>
      <c r="B498">
        <v>7.8</v>
      </c>
    </row>
    <row r="499" spans="1:2">
      <c r="A499" t="s">
        <v>37</v>
      </c>
      <c r="B499">
        <v>4.2</v>
      </c>
    </row>
    <row r="500" spans="1:2">
      <c r="A500" t="s">
        <v>37</v>
      </c>
      <c r="B500">
        <v>5.6</v>
      </c>
    </row>
    <row r="501" spans="1:2">
      <c r="A501" t="s">
        <v>2778</v>
      </c>
      <c r="B501">
        <v>4.4000000000000004</v>
      </c>
    </row>
    <row r="502" spans="1:2">
      <c r="A502" t="s">
        <v>37</v>
      </c>
      <c r="B502">
        <v>8.1999999999999993</v>
      </c>
    </row>
    <row r="503" spans="1:2">
      <c r="A503" t="s">
        <v>37</v>
      </c>
      <c r="B503">
        <v>8.5</v>
      </c>
    </row>
    <row r="504" spans="1:2">
      <c r="A504" t="s">
        <v>37</v>
      </c>
      <c r="B504">
        <v>5.8</v>
      </c>
    </row>
    <row r="505" spans="1:2">
      <c r="A505" t="s">
        <v>37</v>
      </c>
      <c r="B505">
        <v>6.5</v>
      </c>
    </row>
    <row r="506" spans="1:2">
      <c r="A506" t="s">
        <v>37</v>
      </c>
      <c r="B506">
        <v>7.2</v>
      </c>
    </row>
    <row r="507" spans="1:2">
      <c r="A507" t="s">
        <v>37</v>
      </c>
      <c r="B507">
        <v>6.7</v>
      </c>
    </row>
    <row r="508" spans="1:2">
      <c r="A508" t="s">
        <v>37</v>
      </c>
      <c r="B508">
        <v>3.4</v>
      </c>
    </row>
    <row r="509" spans="1:2">
      <c r="A509" t="s">
        <v>37</v>
      </c>
      <c r="B509">
        <v>5.9</v>
      </c>
    </row>
    <row r="510" spans="1:2">
      <c r="A510" t="s">
        <v>37</v>
      </c>
      <c r="B510">
        <v>7.8</v>
      </c>
    </row>
    <row r="511" spans="1:2">
      <c r="A511" t="s">
        <v>37</v>
      </c>
      <c r="B511">
        <v>5.9</v>
      </c>
    </row>
    <row r="512" spans="1:2">
      <c r="A512" t="s">
        <v>37</v>
      </c>
      <c r="B512">
        <v>4.0999999999999996</v>
      </c>
    </row>
    <row r="513" spans="1:2">
      <c r="A513" t="s">
        <v>37</v>
      </c>
      <c r="B513">
        <v>6.8</v>
      </c>
    </row>
    <row r="514" spans="1:2">
      <c r="A514" t="s">
        <v>37</v>
      </c>
      <c r="B514">
        <v>5.8</v>
      </c>
    </row>
    <row r="515" spans="1:2">
      <c r="A515" t="s">
        <v>37</v>
      </c>
      <c r="B515">
        <v>7.5</v>
      </c>
    </row>
    <row r="516" spans="1:2">
      <c r="A516" t="s">
        <v>37</v>
      </c>
      <c r="B516">
        <v>6.9</v>
      </c>
    </row>
    <row r="517" spans="1:2">
      <c r="A517" t="s">
        <v>37</v>
      </c>
      <c r="B517">
        <v>6.5</v>
      </c>
    </row>
    <row r="518" spans="1:2">
      <c r="A518" t="s">
        <v>37</v>
      </c>
      <c r="B518">
        <v>6.9</v>
      </c>
    </row>
    <row r="519" spans="1:2">
      <c r="A519" t="s">
        <v>37</v>
      </c>
      <c r="B519">
        <v>7.9</v>
      </c>
    </row>
    <row r="520" spans="1:2">
      <c r="A520" t="s">
        <v>37</v>
      </c>
      <c r="B520">
        <v>7.4</v>
      </c>
    </row>
    <row r="521" spans="1:2">
      <c r="A521" t="s">
        <v>37</v>
      </c>
      <c r="B521">
        <v>6.7</v>
      </c>
    </row>
    <row r="522" spans="1:2">
      <c r="A522" t="s">
        <v>37</v>
      </c>
      <c r="B522">
        <v>7.4</v>
      </c>
    </row>
    <row r="523" spans="1:2">
      <c r="A523" t="s">
        <v>37</v>
      </c>
      <c r="B523">
        <v>6.9</v>
      </c>
    </row>
    <row r="524" spans="1:2">
      <c r="A524" t="s">
        <v>37</v>
      </c>
      <c r="B524">
        <v>6.8</v>
      </c>
    </row>
    <row r="525" spans="1:2">
      <c r="A525" t="s">
        <v>37</v>
      </c>
      <c r="B525">
        <v>6.7</v>
      </c>
    </row>
    <row r="526" spans="1:2">
      <c r="A526" t="s">
        <v>37</v>
      </c>
      <c r="B526">
        <v>5.0999999999999996</v>
      </c>
    </row>
    <row r="527" spans="1:2">
      <c r="A527" t="s">
        <v>37</v>
      </c>
      <c r="B527">
        <v>4.0999999999999996</v>
      </c>
    </row>
    <row r="528" spans="1:2">
      <c r="A528" t="s">
        <v>37</v>
      </c>
      <c r="B528">
        <v>7.3</v>
      </c>
    </row>
    <row r="529" spans="1:2">
      <c r="A529" t="s">
        <v>37</v>
      </c>
      <c r="B529">
        <v>6</v>
      </c>
    </row>
    <row r="530" spans="1:2">
      <c r="A530" t="s">
        <v>37</v>
      </c>
      <c r="B530">
        <v>7.3</v>
      </c>
    </row>
    <row r="531" spans="1:2">
      <c r="A531" t="s">
        <v>37</v>
      </c>
      <c r="B531">
        <v>7.5</v>
      </c>
    </row>
    <row r="532" spans="1:2">
      <c r="A532" t="s">
        <v>37</v>
      </c>
      <c r="B532">
        <v>5.4</v>
      </c>
    </row>
    <row r="533" spans="1:2">
      <c r="A533" t="s">
        <v>37</v>
      </c>
      <c r="B533">
        <v>5.9</v>
      </c>
    </row>
    <row r="534" spans="1:2">
      <c r="A534" t="s">
        <v>37</v>
      </c>
      <c r="B534">
        <v>7.1</v>
      </c>
    </row>
    <row r="535" spans="1:2">
      <c r="A535" t="s">
        <v>37</v>
      </c>
      <c r="B535">
        <v>6</v>
      </c>
    </row>
    <row r="536" spans="1:2">
      <c r="A536" t="s">
        <v>37</v>
      </c>
      <c r="B536">
        <v>6.5</v>
      </c>
    </row>
    <row r="537" spans="1:2">
      <c r="A537" t="s">
        <v>37</v>
      </c>
      <c r="B537">
        <v>8.3000000000000007</v>
      </c>
    </row>
    <row r="538" spans="1:2">
      <c r="A538" t="s">
        <v>37</v>
      </c>
      <c r="B538">
        <v>5.7</v>
      </c>
    </row>
    <row r="539" spans="1:2">
      <c r="A539" t="s">
        <v>37</v>
      </c>
      <c r="B539">
        <v>7.6</v>
      </c>
    </row>
    <row r="540" spans="1:2">
      <c r="A540" t="s">
        <v>37</v>
      </c>
      <c r="B540">
        <v>6.6</v>
      </c>
    </row>
    <row r="541" spans="1:2">
      <c r="A541" t="s">
        <v>37</v>
      </c>
      <c r="B541">
        <v>5.4</v>
      </c>
    </row>
    <row r="542" spans="1:2">
      <c r="A542" t="s">
        <v>37</v>
      </c>
      <c r="B542">
        <v>7.3</v>
      </c>
    </row>
    <row r="543" spans="1:2">
      <c r="A543" t="s">
        <v>37</v>
      </c>
      <c r="B543">
        <v>6.5</v>
      </c>
    </row>
    <row r="544" spans="1:2">
      <c r="A544" t="s">
        <v>37</v>
      </c>
      <c r="B544">
        <v>6.6</v>
      </c>
    </row>
    <row r="545" spans="1:2">
      <c r="A545" t="s">
        <v>37</v>
      </c>
      <c r="B545">
        <v>6.6</v>
      </c>
    </row>
    <row r="546" spans="1:2">
      <c r="A546" t="s">
        <v>37</v>
      </c>
      <c r="B546">
        <v>5.9</v>
      </c>
    </row>
    <row r="547" spans="1:2">
      <c r="A547" t="s">
        <v>37</v>
      </c>
      <c r="B547">
        <v>6.7</v>
      </c>
    </row>
    <row r="548" spans="1:2">
      <c r="A548" t="s">
        <v>37</v>
      </c>
      <c r="B548">
        <v>6.1</v>
      </c>
    </row>
    <row r="549" spans="1:2">
      <c r="A549" t="s">
        <v>37</v>
      </c>
      <c r="B549">
        <v>6.6</v>
      </c>
    </row>
    <row r="550" spans="1:2">
      <c r="A550" t="s">
        <v>37</v>
      </c>
      <c r="B550">
        <v>6.6</v>
      </c>
    </row>
    <row r="551" spans="1:2">
      <c r="A551" t="s">
        <v>37</v>
      </c>
      <c r="B551">
        <v>5.3</v>
      </c>
    </row>
    <row r="552" spans="1:2">
      <c r="A552" t="s">
        <v>37</v>
      </c>
      <c r="B552">
        <v>6</v>
      </c>
    </row>
    <row r="553" spans="1:2">
      <c r="A553" t="s">
        <v>37</v>
      </c>
      <c r="B553">
        <v>6</v>
      </c>
    </row>
    <row r="554" spans="1:2">
      <c r="A554" t="s">
        <v>37</v>
      </c>
      <c r="B554">
        <v>4.7</v>
      </c>
    </row>
    <row r="555" spans="1:2">
      <c r="A555" t="s">
        <v>37</v>
      </c>
      <c r="B555">
        <v>6.1</v>
      </c>
    </row>
    <row r="556" spans="1:2">
      <c r="A556" t="s">
        <v>37</v>
      </c>
      <c r="B556">
        <v>7.2</v>
      </c>
    </row>
    <row r="557" spans="1:2">
      <c r="A557" t="s">
        <v>37</v>
      </c>
      <c r="B557">
        <v>6.4</v>
      </c>
    </row>
    <row r="558" spans="1:2">
      <c r="A558" t="s">
        <v>37</v>
      </c>
      <c r="B558">
        <v>6.1</v>
      </c>
    </row>
    <row r="559" spans="1:2">
      <c r="A559" t="s">
        <v>37</v>
      </c>
      <c r="B559">
        <v>5.9</v>
      </c>
    </row>
    <row r="560" spans="1:2">
      <c r="A560" t="s">
        <v>37</v>
      </c>
      <c r="B560">
        <v>6</v>
      </c>
    </row>
    <row r="561" spans="1:2">
      <c r="A561" t="s">
        <v>37</v>
      </c>
      <c r="B561">
        <v>6.3</v>
      </c>
    </row>
    <row r="562" spans="1:2">
      <c r="A562" t="s">
        <v>37</v>
      </c>
      <c r="B562">
        <v>5.6</v>
      </c>
    </row>
    <row r="563" spans="1:2">
      <c r="A563" t="s">
        <v>37</v>
      </c>
      <c r="B563">
        <v>6.4</v>
      </c>
    </row>
    <row r="564" spans="1:2">
      <c r="A564" t="s">
        <v>37</v>
      </c>
      <c r="B564">
        <v>7.1</v>
      </c>
    </row>
    <row r="565" spans="1:2">
      <c r="A565" t="s">
        <v>37</v>
      </c>
      <c r="B565">
        <v>6.6</v>
      </c>
    </row>
    <row r="566" spans="1:2">
      <c r="A566" t="s">
        <v>37</v>
      </c>
      <c r="B566">
        <v>4.5999999999999996</v>
      </c>
    </row>
    <row r="567" spans="1:2">
      <c r="A567" t="s">
        <v>37</v>
      </c>
      <c r="B567">
        <v>8.4</v>
      </c>
    </row>
    <row r="568" spans="1:2">
      <c r="A568" t="s">
        <v>37</v>
      </c>
      <c r="B568">
        <v>7.1</v>
      </c>
    </row>
    <row r="569" spans="1:2">
      <c r="A569" t="s">
        <v>37</v>
      </c>
      <c r="B569">
        <v>7.4</v>
      </c>
    </row>
    <row r="570" spans="1:2">
      <c r="A570" t="s">
        <v>37</v>
      </c>
      <c r="B570">
        <v>6.9</v>
      </c>
    </row>
    <row r="571" spans="1:2">
      <c r="A571" t="s">
        <v>37</v>
      </c>
      <c r="B571">
        <v>4.5</v>
      </c>
    </row>
    <row r="572" spans="1:2">
      <c r="A572" t="s">
        <v>37</v>
      </c>
      <c r="B572">
        <v>7.1</v>
      </c>
    </row>
    <row r="573" spans="1:2">
      <c r="A573" t="s">
        <v>37</v>
      </c>
      <c r="B573">
        <v>6.5</v>
      </c>
    </row>
    <row r="574" spans="1:2">
      <c r="A574" t="s">
        <v>37</v>
      </c>
      <c r="B574">
        <v>5.3</v>
      </c>
    </row>
    <row r="575" spans="1:2">
      <c r="A575" t="s">
        <v>37</v>
      </c>
      <c r="B575">
        <v>6.7</v>
      </c>
    </row>
    <row r="576" spans="1:2">
      <c r="A576" t="s">
        <v>37</v>
      </c>
      <c r="B576">
        <v>7.2</v>
      </c>
    </row>
    <row r="577" spans="1:2">
      <c r="A577" t="s">
        <v>37</v>
      </c>
      <c r="B577">
        <v>7.2</v>
      </c>
    </row>
    <row r="578" spans="1:2">
      <c r="A578" t="s">
        <v>37</v>
      </c>
      <c r="B578">
        <v>5.5</v>
      </c>
    </row>
    <row r="579" spans="1:2">
      <c r="A579" t="s">
        <v>37</v>
      </c>
      <c r="B579">
        <v>5.8</v>
      </c>
    </row>
    <row r="580" spans="1:2">
      <c r="A580" t="s">
        <v>37</v>
      </c>
      <c r="B580">
        <v>6</v>
      </c>
    </row>
    <row r="581" spans="1:2">
      <c r="A581" t="s">
        <v>37</v>
      </c>
      <c r="B581">
        <v>6.6</v>
      </c>
    </row>
    <row r="582" spans="1:2">
      <c r="A582" t="s">
        <v>37</v>
      </c>
      <c r="B582">
        <v>8.3000000000000007</v>
      </c>
    </row>
    <row r="583" spans="1:2">
      <c r="A583" t="s">
        <v>37</v>
      </c>
      <c r="B583">
        <v>6.7</v>
      </c>
    </row>
    <row r="584" spans="1:2">
      <c r="A584" t="s">
        <v>37</v>
      </c>
      <c r="B584">
        <v>7.1</v>
      </c>
    </row>
    <row r="585" spans="1:2">
      <c r="A585" t="s">
        <v>37</v>
      </c>
      <c r="B585">
        <v>6</v>
      </c>
    </row>
    <row r="586" spans="1:2">
      <c r="A586" t="s">
        <v>37</v>
      </c>
      <c r="B586">
        <v>7.5</v>
      </c>
    </row>
    <row r="587" spans="1:2">
      <c r="A587" t="s">
        <v>37</v>
      </c>
      <c r="B587">
        <v>6.9</v>
      </c>
    </row>
    <row r="588" spans="1:2">
      <c r="A588" t="s">
        <v>37</v>
      </c>
      <c r="B588">
        <v>5.6</v>
      </c>
    </row>
    <row r="589" spans="1:2">
      <c r="A589" t="s">
        <v>37</v>
      </c>
      <c r="B589">
        <v>5.6</v>
      </c>
    </row>
    <row r="590" spans="1:2">
      <c r="A590" t="s">
        <v>37</v>
      </c>
      <c r="B590">
        <v>4.5</v>
      </c>
    </row>
    <row r="591" spans="1:2">
      <c r="A591" t="s">
        <v>37</v>
      </c>
      <c r="B591">
        <v>7.1</v>
      </c>
    </row>
    <row r="592" spans="1:2">
      <c r="A592" t="s">
        <v>37</v>
      </c>
      <c r="B592">
        <v>6.5</v>
      </c>
    </row>
    <row r="593" spans="1:2">
      <c r="A593" t="s">
        <v>37</v>
      </c>
      <c r="B593">
        <v>6.4</v>
      </c>
    </row>
    <row r="594" spans="1:2">
      <c r="A594" t="s">
        <v>37</v>
      </c>
      <c r="B594">
        <v>5.8</v>
      </c>
    </row>
    <row r="595" spans="1:2">
      <c r="A595" t="s">
        <v>37</v>
      </c>
      <c r="B595">
        <v>8</v>
      </c>
    </row>
    <row r="596" spans="1:2">
      <c r="A596" t="s">
        <v>37</v>
      </c>
      <c r="B596">
        <v>6.2</v>
      </c>
    </row>
    <row r="597" spans="1:2">
      <c r="A597" t="s">
        <v>37</v>
      </c>
      <c r="B597">
        <v>7.2</v>
      </c>
    </row>
    <row r="598" spans="1:2">
      <c r="A598" t="s">
        <v>37</v>
      </c>
      <c r="B598">
        <v>6.1</v>
      </c>
    </row>
    <row r="599" spans="1:2">
      <c r="A599" t="s">
        <v>37</v>
      </c>
      <c r="B599">
        <v>7.6</v>
      </c>
    </row>
    <row r="600" spans="1:2">
      <c r="A600" t="s">
        <v>37</v>
      </c>
      <c r="B600">
        <v>6.3</v>
      </c>
    </row>
    <row r="601" spans="1:2">
      <c r="A601" t="s">
        <v>37</v>
      </c>
      <c r="B601">
        <v>6.3</v>
      </c>
    </row>
    <row r="602" spans="1:2">
      <c r="A602" t="s">
        <v>37</v>
      </c>
      <c r="B602">
        <v>6.3</v>
      </c>
    </row>
    <row r="603" spans="1:2">
      <c r="A603" t="s">
        <v>37</v>
      </c>
      <c r="B603">
        <v>7.7</v>
      </c>
    </row>
    <row r="604" spans="1:2">
      <c r="A604" t="s">
        <v>37</v>
      </c>
      <c r="B604">
        <v>7</v>
      </c>
    </row>
    <row r="605" spans="1:2">
      <c r="A605" t="s">
        <v>37</v>
      </c>
      <c r="B605">
        <v>5.3</v>
      </c>
    </row>
    <row r="606" spans="1:2">
      <c r="A606" t="s">
        <v>37</v>
      </c>
      <c r="B606">
        <v>5.6</v>
      </c>
    </row>
    <row r="607" spans="1:2">
      <c r="A607" t="s">
        <v>37</v>
      </c>
      <c r="B607">
        <v>5.2</v>
      </c>
    </row>
    <row r="608" spans="1:2">
      <c r="A608" t="s">
        <v>37</v>
      </c>
      <c r="B608">
        <v>5.4</v>
      </c>
    </row>
    <row r="609" spans="1:2">
      <c r="A609" t="s">
        <v>37</v>
      </c>
      <c r="B609">
        <v>6.4</v>
      </c>
    </row>
    <row r="610" spans="1:2">
      <c r="A610" t="s">
        <v>37</v>
      </c>
      <c r="B610">
        <v>5.9</v>
      </c>
    </row>
    <row r="611" spans="1:2">
      <c r="A611" t="s">
        <v>37</v>
      </c>
      <c r="B611">
        <v>6.3</v>
      </c>
    </row>
    <row r="612" spans="1:2">
      <c r="A612" t="s">
        <v>37</v>
      </c>
      <c r="B612">
        <v>6.5</v>
      </c>
    </row>
    <row r="613" spans="1:2">
      <c r="A613" t="s">
        <v>37</v>
      </c>
      <c r="B613">
        <v>3</v>
      </c>
    </row>
    <row r="614" spans="1:2">
      <c r="A614" t="s">
        <v>37</v>
      </c>
      <c r="B614">
        <v>3.6</v>
      </c>
    </row>
    <row r="615" spans="1:2">
      <c r="A615" t="s">
        <v>37</v>
      </c>
      <c r="B615">
        <v>5.8</v>
      </c>
    </row>
    <row r="616" spans="1:2">
      <c r="A616" t="s">
        <v>37</v>
      </c>
      <c r="B616">
        <v>6.2</v>
      </c>
    </row>
    <row r="617" spans="1:2">
      <c r="A617" t="s">
        <v>37</v>
      </c>
      <c r="B617">
        <v>5.6</v>
      </c>
    </row>
    <row r="618" spans="1:2">
      <c r="A618" t="s">
        <v>37</v>
      </c>
      <c r="B618">
        <v>5.4</v>
      </c>
    </row>
    <row r="619" spans="1:2">
      <c r="A619" t="s">
        <v>37</v>
      </c>
      <c r="B619">
        <v>6.1</v>
      </c>
    </row>
    <row r="620" spans="1:2">
      <c r="A620" t="s">
        <v>37</v>
      </c>
      <c r="B620">
        <v>4.2</v>
      </c>
    </row>
    <row r="621" spans="1:2">
      <c r="A621" t="s">
        <v>37</v>
      </c>
      <c r="B621">
        <v>6.7</v>
      </c>
    </row>
    <row r="622" spans="1:2">
      <c r="A622" t="s">
        <v>37</v>
      </c>
      <c r="B622">
        <v>4.2</v>
      </c>
    </row>
    <row r="623" spans="1:2">
      <c r="A623" t="s">
        <v>37</v>
      </c>
      <c r="B623">
        <v>6.4</v>
      </c>
    </row>
    <row r="624" spans="1:2">
      <c r="A624" t="s">
        <v>37</v>
      </c>
      <c r="B624">
        <v>4.9000000000000004</v>
      </c>
    </row>
    <row r="625" spans="1:2">
      <c r="A625" t="s">
        <v>37</v>
      </c>
      <c r="B625">
        <v>6.8</v>
      </c>
    </row>
    <row r="626" spans="1:2">
      <c r="A626" t="s">
        <v>37</v>
      </c>
      <c r="B626">
        <v>7.7</v>
      </c>
    </row>
    <row r="627" spans="1:2">
      <c r="A627" t="s">
        <v>37</v>
      </c>
      <c r="B627">
        <v>5.6</v>
      </c>
    </row>
    <row r="628" spans="1:2">
      <c r="A628" t="s">
        <v>37</v>
      </c>
      <c r="B628">
        <v>6.4</v>
      </c>
    </row>
    <row r="629" spans="1:2">
      <c r="A629" t="s">
        <v>37</v>
      </c>
      <c r="B629">
        <v>7.2</v>
      </c>
    </row>
    <row r="630" spans="1:2">
      <c r="A630" t="s">
        <v>37</v>
      </c>
      <c r="B630">
        <v>6</v>
      </c>
    </row>
    <row r="631" spans="1:2">
      <c r="A631" t="s">
        <v>37</v>
      </c>
      <c r="B631">
        <v>5.9</v>
      </c>
    </row>
    <row r="632" spans="1:2">
      <c r="A632" t="s">
        <v>37</v>
      </c>
      <c r="B632">
        <v>7.9</v>
      </c>
    </row>
    <row r="633" spans="1:2">
      <c r="A633" t="s">
        <v>37</v>
      </c>
      <c r="B633">
        <v>6.8</v>
      </c>
    </row>
    <row r="634" spans="1:2">
      <c r="A634" t="s">
        <v>37</v>
      </c>
      <c r="B634">
        <v>7.1</v>
      </c>
    </row>
    <row r="635" spans="1:2">
      <c r="A635" t="s">
        <v>37</v>
      </c>
      <c r="B635">
        <v>5.9</v>
      </c>
    </row>
    <row r="636" spans="1:2">
      <c r="A636" t="s">
        <v>37</v>
      </c>
      <c r="B636">
        <v>5.9</v>
      </c>
    </row>
    <row r="637" spans="1:2">
      <c r="A637" t="s">
        <v>37</v>
      </c>
      <c r="B637">
        <v>6.2</v>
      </c>
    </row>
    <row r="638" spans="1:2">
      <c r="A638" t="s">
        <v>37</v>
      </c>
      <c r="B638">
        <v>7.4</v>
      </c>
    </row>
    <row r="639" spans="1:2">
      <c r="A639" t="s">
        <v>37</v>
      </c>
      <c r="B639">
        <v>7</v>
      </c>
    </row>
    <row r="640" spans="1:2">
      <c r="A640" t="s">
        <v>37</v>
      </c>
      <c r="B640">
        <v>5.4</v>
      </c>
    </row>
    <row r="641" spans="1:2">
      <c r="A641" t="s">
        <v>37</v>
      </c>
      <c r="B641">
        <v>8.6</v>
      </c>
    </row>
    <row r="642" spans="1:2">
      <c r="A642" t="s">
        <v>37</v>
      </c>
      <c r="B642">
        <v>6.5</v>
      </c>
    </row>
    <row r="643" spans="1:2">
      <c r="A643" t="s">
        <v>37</v>
      </c>
      <c r="B643">
        <v>6.4</v>
      </c>
    </row>
    <row r="644" spans="1:2">
      <c r="A644" t="s">
        <v>37</v>
      </c>
      <c r="B644">
        <v>7.6</v>
      </c>
    </row>
    <row r="645" spans="1:2">
      <c r="A645" t="s">
        <v>37</v>
      </c>
      <c r="B645">
        <v>5.5</v>
      </c>
    </row>
    <row r="646" spans="1:2">
      <c r="A646" t="s">
        <v>37</v>
      </c>
      <c r="B646">
        <v>7.4</v>
      </c>
    </row>
    <row r="647" spans="1:2">
      <c r="A647" t="s">
        <v>37</v>
      </c>
      <c r="B647">
        <v>8.6999999999999993</v>
      </c>
    </row>
    <row r="648" spans="1:2">
      <c r="A648" t="s">
        <v>37</v>
      </c>
      <c r="B648">
        <v>7.6</v>
      </c>
    </row>
    <row r="649" spans="1:2">
      <c r="A649" t="s">
        <v>37</v>
      </c>
      <c r="B649">
        <v>5.5</v>
      </c>
    </row>
    <row r="650" spans="1:2">
      <c r="A650" t="s">
        <v>37</v>
      </c>
      <c r="B650">
        <v>7.6</v>
      </c>
    </row>
    <row r="651" spans="1:2">
      <c r="A651" t="s">
        <v>37</v>
      </c>
      <c r="B651">
        <v>6.5</v>
      </c>
    </row>
    <row r="652" spans="1:2">
      <c r="A652" t="s">
        <v>37</v>
      </c>
      <c r="B652">
        <v>6.9</v>
      </c>
    </row>
    <row r="653" spans="1:2">
      <c r="A653" t="s">
        <v>37</v>
      </c>
      <c r="B653">
        <v>6.7</v>
      </c>
    </row>
    <row r="654" spans="1:2">
      <c r="A654" t="s">
        <v>37</v>
      </c>
      <c r="B654">
        <v>6.6</v>
      </c>
    </row>
    <row r="655" spans="1:2">
      <c r="A655" t="s">
        <v>37</v>
      </c>
      <c r="B655">
        <v>7.2</v>
      </c>
    </row>
    <row r="656" spans="1:2">
      <c r="A656" t="s">
        <v>37</v>
      </c>
      <c r="B656">
        <v>6.4</v>
      </c>
    </row>
    <row r="657" spans="1:2">
      <c r="A657" t="s">
        <v>37</v>
      </c>
      <c r="B657">
        <v>6.4</v>
      </c>
    </row>
    <row r="658" spans="1:2">
      <c r="A658" t="s">
        <v>37</v>
      </c>
      <c r="B658">
        <v>6</v>
      </c>
    </row>
    <row r="659" spans="1:2">
      <c r="A659" t="s">
        <v>37</v>
      </c>
      <c r="B659">
        <v>6.1</v>
      </c>
    </row>
    <row r="660" spans="1:2">
      <c r="A660" t="s">
        <v>37</v>
      </c>
      <c r="B660">
        <v>6</v>
      </c>
    </row>
    <row r="661" spans="1:2">
      <c r="A661" t="s">
        <v>37</v>
      </c>
      <c r="B661">
        <v>6.4</v>
      </c>
    </row>
    <row r="662" spans="1:2">
      <c r="A662" t="s">
        <v>37</v>
      </c>
      <c r="B662">
        <v>6.4</v>
      </c>
    </row>
    <row r="663" spans="1:2">
      <c r="A663" t="s">
        <v>37</v>
      </c>
      <c r="B663">
        <v>7.3</v>
      </c>
    </row>
    <row r="664" spans="1:2">
      <c r="A664" t="s">
        <v>37</v>
      </c>
      <c r="B664">
        <v>5.2</v>
      </c>
    </row>
    <row r="665" spans="1:2">
      <c r="A665" t="s">
        <v>37</v>
      </c>
      <c r="B665">
        <v>6.6</v>
      </c>
    </row>
    <row r="666" spans="1:2">
      <c r="A666" t="s">
        <v>37</v>
      </c>
      <c r="B666">
        <v>6.3</v>
      </c>
    </row>
    <row r="667" spans="1:2">
      <c r="A667" t="s">
        <v>37</v>
      </c>
      <c r="B667">
        <v>5.9</v>
      </c>
    </row>
    <row r="668" spans="1:2">
      <c r="A668" t="s">
        <v>37</v>
      </c>
      <c r="B668">
        <v>6.4</v>
      </c>
    </row>
    <row r="669" spans="1:2">
      <c r="A669" t="s">
        <v>37</v>
      </c>
      <c r="B669">
        <v>6.7</v>
      </c>
    </row>
    <row r="670" spans="1:2">
      <c r="A670" t="s">
        <v>37</v>
      </c>
      <c r="B670">
        <v>5.4</v>
      </c>
    </row>
    <row r="671" spans="1:2">
      <c r="A671" t="s">
        <v>37</v>
      </c>
      <c r="B671">
        <v>6.4</v>
      </c>
    </row>
    <row r="672" spans="1:2">
      <c r="A672" t="s">
        <v>37</v>
      </c>
      <c r="B672">
        <v>6.7</v>
      </c>
    </row>
    <row r="673" spans="1:2">
      <c r="A673" t="s">
        <v>37</v>
      </c>
      <c r="B673">
        <v>6.2</v>
      </c>
    </row>
    <row r="674" spans="1:2">
      <c r="A674" t="s">
        <v>37</v>
      </c>
      <c r="B674">
        <v>6.1</v>
      </c>
    </row>
    <row r="675" spans="1:2">
      <c r="A675" t="s">
        <v>37</v>
      </c>
      <c r="B675">
        <v>8.8000000000000007</v>
      </c>
    </row>
    <row r="676" spans="1:2">
      <c r="A676" t="s">
        <v>37</v>
      </c>
      <c r="B676">
        <v>7.1</v>
      </c>
    </row>
    <row r="677" spans="1:2">
      <c r="A677" t="s">
        <v>37</v>
      </c>
      <c r="B677">
        <v>8.1</v>
      </c>
    </row>
    <row r="678" spans="1:2">
      <c r="A678" t="s">
        <v>37</v>
      </c>
      <c r="B678">
        <v>5.7</v>
      </c>
    </row>
    <row r="679" spans="1:2">
      <c r="A679" t="s">
        <v>37</v>
      </c>
      <c r="B679">
        <v>5</v>
      </c>
    </row>
    <row r="680" spans="1:2">
      <c r="A680" t="s">
        <v>37</v>
      </c>
      <c r="B680">
        <v>5.0999999999999996</v>
      </c>
    </row>
    <row r="681" spans="1:2">
      <c r="A681" t="s">
        <v>37</v>
      </c>
      <c r="B681">
        <v>6.9</v>
      </c>
    </row>
    <row r="682" spans="1:2">
      <c r="A682" t="s">
        <v>37</v>
      </c>
      <c r="B682">
        <v>4.8</v>
      </c>
    </row>
    <row r="683" spans="1:2">
      <c r="A683" t="s">
        <v>37</v>
      </c>
      <c r="B683">
        <v>6.5</v>
      </c>
    </row>
    <row r="684" spans="1:2">
      <c r="A684" t="s">
        <v>37</v>
      </c>
      <c r="B684">
        <v>5.0999999999999996</v>
      </c>
    </row>
    <row r="685" spans="1:2">
      <c r="A685" t="s">
        <v>37</v>
      </c>
      <c r="B685">
        <v>7.1</v>
      </c>
    </row>
    <row r="686" spans="1:2">
      <c r="A686" t="s">
        <v>37</v>
      </c>
      <c r="B686">
        <v>7.5</v>
      </c>
    </row>
    <row r="687" spans="1:2">
      <c r="A687" t="s">
        <v>37</v>
      </c>
      <c r="B687">
        <v>6.2</v>
      </c>
    </row>
    <row r="688" spans="1:2">
      <c r="A688" t="s">
        <v>37</v>
      </c>
      <c r="B688">
        <v>6.3</v>
      </c>
    </row>
    <row r="689" spans="1:2">
      <c r="A689" t="s">
        <v>37</v>
      </c>
      <c r="B689">
        <v>8.1</v>
      </c>
    </row>
    <row r="690" spans="1:2">
      <c r="A690" t="s">
        <v>37</v>
      </c>
      <c r="B690">
        <v>6.6</v>
      </c>
    </row>
    <row r="691" spans="1:2">
      <c r="A691" t="s">
        <v>37</v>
      </c>
      <c r="B691">
        <v>6.9</v>
      </c>
    </row>
    <row r="692" spans="1:2">
      <c r="A692" t="s">
        <v>1946</v>
      </c>
      <c r="B692">
        <v>6.1</v>
      </c>
    </row>
    <row r="693" spans="1:2">
      <c r="A693" t="s">
        <v>37</v>
      </c>
      <c r="B693">
        <v>4.3</v>
      </c>
    </row>
    <row r="694" spans="1:2">
      <c r="A694" t="s">
        <v>37</v>
      </c>
      <c r="B694">
        <v>6.6</v>
      </c>
    </row>
    <row r="695" spans="1:2">
      <c r="A695" t="s">
        <v>37</v>
      </c>
      <c r="B695">
        <v>6.8</v>
      </c>
    </row>
    <row r="696" spans="1:2">
      <c r="A696" t="s">
        <v>37</v>
      </c>
      <c r="B696">
        <v>3.8</v>
      </c>
    </row>
    <row r="697" spans="1:2">
      <c r="A697" t="s">
        <v>37</v>
      </c>
      <c r="B697">
        <v>5.9</v>
      </c>
    </row>
    <row r="698" spans="1:2">
      <c r="A698" t="s">
        <v>37</v>
      </c>
      <c r="B698">
        <v>7.9</v>
      </c>
    </row>
    <row r="699" spans="1:2">
      <c r="A699" t="s">
        <v>37</v>
      </c>
      <c r="B699">
        <v>6.3</v>
      </c>
    </row>
    <row r="700" spans="1:2">
      <c r="A700" t="s">
        <v>37</v>
      </c>
      <c r="B700">
        <v>5.5</v>
      </c>
    </row>
    <row r="701" spans="1:2">
      <c r="A701" t="s">
        <v>37</v>
      </c>
      <c r="B701">
        <v>7.7</v>
      </c>
    </row>
    <row r="702" spans="1:2">
      <c r="A702" t="s">
        <v>37</v>
      </c>
      <c r="B702">
        <v>6.3</v>
      </c>
    </row>
    <row r="703" spans="1:2">
      <c r="A703" t="s">
        <v>37</v>
      </c>
      <c r="B703">
        <v>7.1</v>
      </c>
    </row>
    <row r="704" spans="1:2">
      <c r="A704" t="s">
        <v>37</v>
      </c>
      <c r="B704">
        <v>8.5</v>
      </c>
    </row>
    <row r="705" spans="1:2">
      <c r="A705" t="s">
        <v>37</v>
      </c>
      <c r="B705">
        <v>5.9</v>
      </c>
    </row>
    <row r="706" spans="1:2">
      <c r="A706" t="s">
        <v>37</v>
      </c>
      <c r="B706">
        <v>5.8</v>
      </c>
    </row>
    <row r="707" spans="1:2">
      <c r="A707" t="s">
        <v>37</v>
      </c>
      <c r="B707">
        <v>8.1</v>
      </c>
    </row>
    <row r="708" spans="1:2">
      <c r="A708" t="s">
        <v>37</v>
      </c>
      <c r="B708">
        <v>7.9</v>
      </c>
    </row>
    <row r="709" spans="1:2">
      <c r="A709" t="s">
        <v>37</v>
      </c>
      <c r="B709">
        <v>7.2</v>
      </c>
    </row>
    <row r="710" spans="1:2">
      <c r="A710" t="s">
        <v>37</v>
      </c>
      <c r="B710">
        <v>6.3</v>
      </c>
    </row>
    <row r="711" spans="1:2">
      <c r="A711" t="s">
        <v>37</v>
      </c>
      <c r="B711">
        <v>8.1</v>
      </c>
    </row>
    <row r="712" spans="1:2">
      <c r="A712" t="s">
        <v>37</v>
      </c>
      <c r="B712">
        <v>7</v>
      </c>
    </row>
    <row r="713" spans="1:2">
      <c r="A713" t="s">
        <v>37</v>
      </c>
      <c r="B713">
        <v>5.5</v>
      </c>
    </row>
    <row r="714" spans="1:2">
      <c r="A714" t="s">
        <v>37</v>
      </c>
      <c r="B714">
        <v>6.7</v>
      </c>
    </row>
    <row r="715" spans="1:2">
      <c r="A715" t="s">
        <v>37</v>
      </c>
      <c r="B715">
        <v>5.2</v>
      </c>
    </row>
    <row r="716" spans="1:2">
      <c r="A716" t="s">
        <v>37</v>
      </c>
      <c r="B716">
        <v>7</v>
      </c>
    </row>
    <row r="717" spans="1:2">
      <c r="A717" t="s">
        <v>37</v>
      </c>
      <c r="B717">
        <v>6.1</v>
      </c>
    </row>
    <row r="718" spans="1:2">
      <c r="A718" t="s">
        <v>37</v>
      </c>
      <c r="B718">
        <v>6.6</v>
      </c>
    </row>
    <row r="719" spans="1:2">
      <c r="A719" t="s">
        <v>37</v>
      </c>
      <c r="B719">
        <v>5.5</v>
      </c>
    </row>
    <row r="720" spans="1:2">
      <c r="A720" t="s">
        <v>37</v>
      </c>
      <c r="B720">
        <v>5.9</v>
      </c>
    </row>
    <row r="721" spans="1:2">
      <c r="A721" t="s">
        <v>37</v>
      </c>
      <c r="B721">
        <v>5.4</v>
      </c>
    </row>
    <row r="722" spans="1:2">
      <c r="A722" t="s">
        <v>37</v>
      </c>
      <c r="B722">
        <v>6.4</v>
      </c>
    </row>
    <row r="723" spans="1:2">
      <c r="A723" t="s">
        <v>37</v>
      </c>
      <c r="B723">
        <v>5.7</v>
      </c>
    </row>
    <row r="724" spans="1:2">
      <c r="A724" t="s">
        <v>37</v>
      </c>
      <c r="B724">
        <v>6.7</v>
      </c>
    </row>
    <row r="725" spans="1:2">
      <c r="A725" t="s">
        <v>37</v>
      </c>
      <c r="B725">
        <v>7.1</v>
      </c>
    </row>
    <row r="726" spans="1:2">
      <c r="A726" t="s">
        <v>37</v>
      </c>
      <c r="B726">
        <v>6.8</v>
      </c>
    </row>
    <row r="727" spans="1:2">
      <c r="A727" t="s">
        <v>37</v>
      </c>
      <c r="B727">
        <v>6.5</v>
      </c>
    </row>
    <row r="728" spans="1:2">
      <c r="A728" t="s">
        <v>37</v>
      </c>
      <c r="B728">
        <v>7.6</v>
      </c>
    </row>
    <row r="729" spans="1:2">
      <c r="A729" t="s">
        <v>37</v>
      </c>
      <c r="B729">
        <v>5.5</v>
      </c>
    </row>
    <row r="730" spans="1:2">
      <c r="A730" t="s">
        <v>37</v>
      </c>
      <c r="B730">
        <v>6.5</v>
      </c>
    </row>
    <row r="731" spans="1:2">
      <c r="A731" t="s">
        <v>37</v>
      </c>
      <c r="B731">
        <v>7</v>
      </c>
    </row>
    <row r="732" spans="1:2">
      <c r="A732" t="s">
        <v>37</v>
      </c>
      <c r="B732">
        <v>5.8</v>
      </c>
    </row>
    <row r="733" spans="1:2">
      <c r="A733" t="s">
        <v>37</v>
      </c>
      <c r="B733">
        <v>7.3</v>
      </c>
    </row>
    <row r="734" spans="1:2">
      <c r="A734" t="s">
        <v>37</v>
      </c>
      <c r="B734">
        <v>6.6</v>
      </c>
    </row>
    <row r="735" spans="1:2">
      <c r="A735" t="s">
        <v>37</v>
      </c>
      <c r="B735">
        <v>4.4000000000000004</v>
      </c>
    </row>
    <row r="736" spans="1:2">
      <c r="A736" t="s">
        <v>37</v>
      </c>
      <c r="B736">
        <v>7.7</v>
      </c>
    </row>
    <row r="737" spans="1:2">
      <c r="A737" t="s">
        <v>37</v>
      </c>
      <c r="B737">
        <v>5</v>
      </c>
    </row>
    <row r="738" spans="1:2">
      <c r="A738" t="s">
        <v>37</v>
      </c>
      <c r="B738">
        <v>7.7</v>
      </c>
    </row>
    <row r="739" spans="1:2">
      <c r="A739" t="s">
        <v>37</v>
      </c>
      <c r="B739">
        <v>4.4000000000000004</v>
      </c>
    </row>
    <row r="740" spans="1:2">
      <c r="A740" t="s">
        <v>37</v>
      </c>
      <c r="B740">
        <v>6.1</v>
      </c>
    </row>
    <row r="741" spans="1:2">
      <c r="A741" t="s">
        <v>37</v>
      </c>
      <c r="B741">
        <v>5.4</v>
      </c>
    </row>
    <row r="742" spans="1:2">
      <c r="A742" t="s">
        <v>37</v>
      </c>
      <c r="B742">
        <v>6.8</v>
      </c>
    </row>
    <row r="743" spans="1:2">
      <c r="A743" t="s">
        <v>37</v>
      </c>
      <c r="B743">
        <v>6.5</v>
      </c>
    </row>
    <row r="744" spans="1:2">
      <c r="A744" t="s">
        <v>37</v>
      </c>
      <c r="B744">
        <v>7</v>
      </c>
    </row>
    <row r="745" spans="1:2">
      <c r="A745" t="s">
        <v>37</v>
      </c>
      <c r="B745">
        <v>6.3</v>
      </c>
    </row>
    <row r="746" spans="1:2">
      <c r="A746" t="s">
        <v>37</v>
      </c>
      <c r="B746">
        <v>6.3</v>
      </c>
    </row>
    <row r="747" spans="1:2">
      <c r="A747" t="s">
        <v>37</v>
      </c>
      <c r="B747">
        <v>6.1</v>
      </c>
    </row>
    <row r="748" spans="1:2">
      <c r="A748" t="s">
        <v>37</v>
      </c>
      <c r="B748">
        <v>6.1</v>
      </c>
    </row>
    <row r="749" spans="1:2">
      <c r="A749" t="s">
        <v>37</v>
      </c>
      <c r="B749">
        <v>7.3</v>
      </c>
    </row>
    <row r="750" spans="1:2">
      <c r="A750" t="s">
        <v>37</v>
      </c>
      <c r="B750">
        <v>5.3</v>
      </c>
    </row>
    <row r="751" spans="1:2">
      <c r="A751" t="s">
        <v>37</v>
      </c>
      <c r="B751">
        <v>5.4</v>
      </c>
    </row>
    <row r="752" spans="1:2">
      <c r="A752" t="s">
        <v>37</v>
      </c>
      <c r="B752">
        <v>6.2</v>
      </c>
    </row>
    <row r="753" spans="1:2">
      <c r="A753" t="s">
        <v>37</v>
      </c>
      <c r="B753">
        <v>6.6</v>
      </c>
    </row>
    <row r="754" spans="1:2">
      <c r="A754" t="s">
        <v>37</v>
      </c>
      <c r="B754">
        <v>5.9</v>
      </c>
    </row>
    <row r="755" spans="1:2">
      <c r="A755" t="s">
        <v>37</v>
      </c>
      <c r="B755">
        <v>6.3</v>
      </c>
    </row>
    <row r="756" spans="1:2">
      <c r="A756" t="s">
        <v>37</v>
      </c>
      <c r="B756">
        <v>7.2</v>
      </c>
    </row>
    <row r="757" spans="1:2">
      <c r="A757" t="s">
        <v>37</v>
      </c>
      <c r="B757">
        <v>6.8</v>
      </c>
    </row>
    <row r="758" spans="1:2">
      <c r="A758" t="s">
        <v>37</v>
      </c>
      <c r="B758">
        <v>6.1</v>
      </c>
    </row>
    <row r="759" spans="1:2">
      <c r="A759" t="s">
        <v>37</v>
      </c>
      <c r="B759">
        <v>7.8</v>
      </c>
    </row>
    <row r="760" spans="1:2">
      <c r="A760" t="s">
        <v>37</v>
      </c>
      <c r="B760">
        <v>5</v>
      </c>
    </row>
    <row r="761" spans="1:2">
      <c r="A761" t="s">
        <v>37</v>
      </c>
      <c r="B761">
        <v>6.2</v>
      </c>
    </row>
    <row r="762" spans="1:2">
      <c r="A762" t="s">
        <v>37</v>
      </c>
      <c r="B762">
        <v>6.7</v>
      </c>
    </row>
    <row r="763" spans="1:2">
      <c r="A763" t="s">
        <v>37</v>
      </c>
      <c r="B763">
        <v>4.9000000000000004</v>
      </c>
    </row>
    <row r="764" spans="1:2">
      <c r="A764" t="s">
        <v>37</v>
      </c>
      <c r="B764">
        <v>7.4</v>
      </c>
    </row>
    <row r="765" spans="1:2">
      <c r="A765" t="s">
        <v>37</v>
      </c>
      <c r="B765">
        <v>7.1</v>
      </c>
    </row>
    <row r="766" spans="1:2">
      <c r="A766" t="s">
        <v>37</v>
      </c>
      <c r="B766">
        <v>6.2</v>
      </c>
    </row>
    <row r="767" spans="1:2">
      <c r="A767" t="s">
        <v>37</v>
      </c>
      <c r="B767">
        <v>4.9000000000000004</v>
      </c>
    </row>
    <row r="768" spans="1:2">
      <c r="A768" t="s">
        <v>37</v>
      </c>
      <c r="B768">
        <v>6.1</v>
      </c>
    </row>
    <row r="769" spans="1:2">
      <c r="A769" t="s">
        <v>37</v>
      </c>
      <c r="B769">
        <v>6.1</v>
      </c>
    </row>
    <row r="770" spans="1:2">
      <c r="A770" t="s">
        <v>37</v>
      </c>
      <c r="B770">
        <v>6.4</v>
      </c>
    </row>
    <row r="771" spans="1:2">
      <c r="A771" t="s">
        <v>37</v>
      </c>
      <c r="B771">
        <v>6.3</v>
      </c>
    </row>
    <row r="772" spans="1:2">
      <c r="A772" t="s">
        <v>37</v>
      </c>
      <c r="B772">
        <v>6.8</v>
      </c>
    </row>
    <row r="773" spans="1:2">
      <c r="A773" t="s">
        <v>37</v>
      </c>
      <c r="B773">
        <v>6.6</v>
      </c>
    </row>
    <row r="774" spans="1:2">
      <c r="A774" t="s">
        <v>37</v>
      </c>
      <c r="B774">
        <v>5.7</v>
      </c>
    </row>
    <row r="775" spans="1:2">
      <c r="A775" t="s">
        <v>37</v>
      </c>
      <c r="B775">
        <v>5.9</v>
      </c>
    </row>
    <row r="776" spans="1:2">
      <c r="A776" t="s">
        <v>37</v>
      </c>
      <c r="B776">
        <v>6</v>
      </c>
    </row>
    <row r="777" spans="1:2">
      <c r="A777" t="s">
        <v>37</v>
      </c>
      <c r="B777">
        <v>6.1</v>
      </c>
    </row>
    <row r="778" spans="1:2">
      <c r="A778" t="s">
        <v>37</v>
      </c>
      <c r="B778">
        <v>6.7</v>
      </c>
    </row>
    <row r="779" spans="1:2">
      <c r="A779" t="s">
        <v>37</v>
      </c>
      <c r="B779">
        <v>6.7</v>
      </c>
    </row>
    <row r="780" spans="1:2">
      <c r="A780" t="s">
        <v>37</v>
      </c>
      <c r="B780">
        <v>7.9</v>
      </c>
    </row>
    <row r="781" spans="1:2">
      <c r="A781" t="s">
        <v>37</v>
      </c>
      <c r="B781">
        <v>5</v>
      </c>
    </row>
    <row r="782" spans="1:2">
      <c r="A782" t="s">
        <v>37</v>
      </c>
      <c r="B782">
        <v>4.3</v>
      </c>
    </row>
    <row r="783" spans="1:2">
      <c r="A783" t="s">
        <v>37</v>
      </c>
      <c r="B783">
        <v>5.7</v>
      </c>
    </row>
    <row r="784" spans="1:2">
      <c r="A784" t="s">
        <v>37</v>
      </c>
      <c r="B784">
        <v>6.7</v>
      </c>
    </row>
    <row r="785" spans="1:2">
      <c r="A785" t="s">
        <v>37</v>
      </c>
      <c r="B785">
        <v>6.7</v>
      </c>
    </row>
    <row r="786" spans="1:2">
      <c r="A786" t="s">
        <v>37</v>
      </c>
      <c r="B786">
        <v>6.1</v>
      </c>
    </row>
    <row r="787" spans="1:2">
      <c r="A787" t="s">
        <v>37</v>
      </c>
      <c r="B787">
        <v>5.6</v>
      </c>
    </row>
    <row r="788" spans="1:2">
      <c r="A788" t="s">
        <v>37</v>
      </c>
      <c r="B788">
        <v>6.6</v>
      </c>
    </row>
    <row r="789" spans="1:2">
      <c r="A789" t="s">
        <v>37</v>
      </c>
      <c r="B789">
        <v>6.9</v>
      </c>
    </row>
    <row r="790" spans="1:2">
      <c r="A790" t="s">
        <v>37</v>
      </c>
      <c r="B790">
        <v>4.8</v>
      </c>
    </row>
    <row r="791" spans="1:2">
      <c r="A791" t="s">
        <v>37</v>
      </c>
      <c r="B791">
        <v>6.2</v>
      </c>
    </row>
    <row r="792" spans="1:2">
      <c r="A792" t="s">
        <v>37</v>
      </c>
      <c r="B792">
        <v>6</v>
      </c>
    </row>
    <row r="793" spans="1:2">
      <c r="A793" t="s">
        <v>37</v>
      </c>
      <c r="B793">
        <v>4.9000000000000004</v>
      </c>
    </row>
    <row r="794" spans="1:2">
      <c r="A794" t="s">
        <v>37</v>
      </c>
      <c r="B794">
        <v>5.6</v>
      </c>
    </row>
    <row r="795" spans="1:2">
      <c r="A795" t="s">
        <v>37</v>
      </c>
      <c r="B795">
        <v>6.1</v>
      </c>
    </row>
    <row r="796" spans="1:2">
      <c r="A796" t="s">
        <v>37</v>
      </c>
      <c r="B796">
        <v>6.1</v>
      </c>
    </row>
    <row r="797" spans="1:2">
      <c r="A797" t="s">
        <v>37</v>
      </c>
      <c r="B797">
        <v>4.8</v>
      </c>
    </row>
    <row r="798" spans="1:2">
      <c r="A798" t="s">
        <v>37</v>
      </c>
      <c r="B798">
        <v>5.5</v>
      </c>
    </row>
    <row r="799" spans="1:2">
      <c r="A799" t="s">
        <v>37</v>
      </c>
      <c r="B799">
        <v>3.8</v>
      </c>
    </row>
    <row r="800" spans="1:2">
      <c r="A800" t="s">
        <v>37</v>
      </c>
      <c r="B800">
        <v>6.5</v>
      </c>
    </row>
    <row r="801" spans="1:2">
      <c r="A801" t="s">
        <v>37</v>
      </c>
      <c r="B801">
        <v>6</v>
      </c>
    </row>
    <row r="802" spans="1:2">
      <c r="A802" t="s">
        <v>4429</v>
      </c>
      <c r="B802">
        <v>6.7</v>
      </c>
    </row>
    <row r="803" spans="1:2">
      <c r="A803" t="s">
        <v>37</v>
      </c>
      <c r="B803">
        <v>8.1</v>
      </c>
    </row>
    <row r="804" spans="1:2">
      <c r="A804" t="s">
        <v>37</v>
      </c>
      <c r="B804">
        <v>4.9000000000000004</v>
      </c>
    </row>
    <row r="805" spans="1:2">
      <c r="A805" t="s">
        <v>37</v>
      </c>
      <c r="B805">
        <v>7.3</v>
      </c>
    </row>
    <row r="806" spans="1:2">
      <c r="A806" t="s">
        <v>37</v>
      </c>
      <c r="B806">
        <v>6.4</v>
      </c>
    </row>
    <row r="807" spans="1:2">
      <c r="A807" t="s">
        <v>37</v>
      </c>
      <c r="B807">
        <v>6.6</v>
      </c>
    </row>
    <row r="808" spans="1:2">
      <c r="A808" t="s">
        <v>37</v>
      </c>
      <c r="B808">
        <v>6.7</v>
      </c>
    </row>
    <row r="809" spans="1:2">
      <c r="A809" t="s">
        <v>37</v>
      </c>
      <c r="B809">
        <v>3.6</v>
      </c>
    </row>
    <row r="810" spans="1:2">
      <c r="A810" t="s">
        <v>37</v>
      </c>
      <c r="B810">
        <v>5.7</v>
      </c>
    </row>
    <row r="811" spans="1:2">
      <c r="A811" t="s">
        <v>37</v>
      </c>
      <c r="B811">
        <v>6</v>
      </c>
    </row>
    <row r="812" spans="1:2">
      <c r="A812" t="s">
        <v>37</v>
      </c>
      <c r="B812">
        <v>4.9000000000000004</v>
      </c>
    </row>
    <row r="813" spans="1:2">
      <c r="A813" t="s">
        <v>37</v>
      </c>
      <c r="B813">
        <v>4.7</v>
      </c>
    </row>
    <row r="814" spans="1:2">
      <c r="A814" t="s">
        <v>37</v>
      </c>
      <c r="B814">
        <v>6.3</v>
      </c>
    </row>
    <row r="815" spans="1:2">
      <c r="A815" t="s">
        <v>37</v>
      </c>
      <c r="B815">
        <v>5.9</v>
      </c>
    </row>
    <row r="816" spans="1:2">
      <c r="A816" t="s">
        <v>37</v>
      </c>
      <c r="B816">
        <v>5.9</v>
      </c>
    </row>
    <row r="817" spans="1:2">
      <c r="A817" t="s">
        <v>37</v>
      </c>
      <c r="B817">
        <v>7</v>
      </c>
    </row>
    <row r="818" spans="1:2">
      <c r="A818" t="s">
        <v>37</v>
      </c>
      <c r="B818">
        <v>7.5</v>
      </c>
    </row>
    <row r="819" spans="1:2">
      <c r="A819" t="s">
        <v>37</v>
      </c>
      <c r="B819">
        <v>5.6</v>
      </c>
    </row>
    <row r="820" spans="1:2">
      <c r="A820" t="s">
        <v>37</v>
      </c>
      <c r="B820">
        <v>6.4</v>
      </c>
    </row>
    <row r="821" spans="1:2">
      <c r="A821" t="s">
        <v>37</v>
      </c>
      <c r="B821">
        <v>6.3</v>
      </c>
    </row>
    <row r="822" spans="1:2">
      <c r="A822" t="s">
        <v>37</v>
      </c>
      <c r="B822">
        <v>4.3</v>
      </c>
    </row>
    <row r="823" spans="1:2">
      <c r="A823" t="s">
        <v>37</v>
      </c>
      <c r="B823">
        <v>5.9</v>
      </c>
    </row>
    <row r="824" spans="1:2">
      <c r="A824" t="s">
        <v>37</v>
      </c>
      <c r="B824">
        <v>6.7</v>
      </c>
    </row>
    <row r="825" spans="1:2">
      <c r="A825" t="s">
        <v>37</v>
      </c>
      <c r="B825">
        <v>5.5</v>
      </c>
    </row>
    <row r="826" spans="1:2">
      <c r="A826" t="s">
        <v>37</v>
      </c>
      <c r="B826">
        <v>6.2</v>
      </c>
    </row>
    <row r="827" spans="1:2">
      <c r="A827" t="s">
        <v>37</v>
      </c>
      <c r="B827">
        <v>8.8000000000000007</v>
      </c>
    </row>
    <row r="828" spans="1:2">
      <c r="A828" t="s">
        <v>37</v>
      </c>
      <c r="B828">
        <v>5.2</v>
      </c>
    </row>
    <row r="829" spans="1:2">
      <c r="A829" t="s">
        <v>37</v>
      </c>
      <c r="B829">
        <v>7</v>
      </c>
    </row>
    <row r="830" spans="1:2">
      <c r="A830" t="s">
        <v>37</v>
      </c>
      <c r="B830">
        <v>6.6</v>
      </c>
    </row>
    <row r="831" spans="1:2">
      <c r="A831" t="s">
        <v>37</v>
      </c>
      <c r="B831">
        <v>7.3</v>
      </c>
    </row>
    <row r="832" spans="1:2">
      <c r="A832" t="s">
        <v>37</v>
      </c>
      <c r="B832">
        <v>5.6</v>
      </c>
    </row>
    <row r="833" spans="1:2">
      <c r="A833" t="s">
        <v>37</v>
      </c>
      <c r="B833">
        <v>6.6</v>
      </c>
    </row>
    <row r="834" spans="1:2">
      <c r="A834" t="s">
        <v>37</v>
      </c>
      <c r="B834">
        <v>5.4</v>
      </c>
    </row>
    <row r="835" spans="1:2">
      <c r="A835" t="s">
        <v>37</v>
      </c>
      <c r="B835">
        <v>6.3</v>
      </c>
    </row>
    <row r="836" spans="1:2">
      <c r="A836" t="s">
        <v>37</v>
      </c>
      <c r="B836">
        <v>7.9</v>
      </c>
    </row>
    <row r="837" spans="1:2">
      <c r="A837" t="s">
        <v>37</v>
      </c>
      <c r="B837">
        <v>6.3</v>
      </c>
    </row>
    <row r="838" spans="1:2">
      <c r="A838" t="s">
        <v>37</v>
      </c>
      <c r="B838">
        <v>6</v>
      </c>
    </row>
    <row r="839" spans="1:2">
      <c r="A839" t="s">
        <v>37</v>
      </c>
      <c r="B839">
        <v>7.2</v>
      </c>
    </row>
    <row r="840" spans="1:2">
      <c r="A840" t="s">
        <v>37</v>
      </c>
      <c r="B840">
        <v>5.0999999999999996</v>
      </c>
    </row>
    <row r="841" spans="1:2">
      <c r="A841" t="s">
        <v>37</v>
      </c>
      <c r="B841">
        <v>7.3</v>
      </c>
    </row>
    <row r="842" spans="1:2">
      <c r="A842" t="s">
        <v>37</v>
      </c>
      <c r="B842">
        <v>8</v>
      </c>
    </row>
    <row r="843" spans="1:2">
      <c r="A843" t="s">
        <v>37</v>
      </c>
      <c r="B843">
        <v>6.2</v>
      </c>
    </row>
    <row r="844" spans="1:2">
      <c r="A844" t="s">
        <v>37</v>
      </c>
      <c r="B844">
        <v>6</v>
      </c>
    </row>
    <row r="845" spans="1:2">
      <c r="A845" t="s">
        <v>37</v>
      </c>
      <c r="B845">
        <v>6.7</v>
      </c>
    </row>
    <row r="846" spans="1:2">
      <c r="A846" t="s">
        <v>37</v>
      </c>
      <c r="B846">
        <v>8.1</v>
      </c>
    </row>
    <row r="847" spans="1:2">
      <c r="A847" t="s">
        <v>37</v>
      </c>
      <c r="B847">
        <v>6.4</v>
      </c>
    </row>
    <row r="848" spans="1:2">
      <c r="A848" t="s">
        <v>37</v>
      </c>
      <c r="B848">
        <v>8.4</v>
      </c>
    </row>
    <row r="849" spans="1:2">
      <c r="A849" t="s">
        <v>37</v>
      </c>
      <c r="B849">
        <v>8</v>
      </c>
    </row>
    <row r="850" spans="1:2">
      <c r="A850" t="s">
        <v>37</v>
      </c>
      <c r="B850">
        <v>6.3</v>
      </c>
    </row>
    <row r="851" spans="1:2">
      <c r="A851" t="s">
        <v>37</v>
      </c>
      <c r="B851">
        <v>6.4</v>
      </c>
    </row>
    <row r="852" spans="1:2">
      <c r="A852" t="s">
        <v>37</v>
      </c>
      <c r="B852">
        <v>6.6</v>
      </c>
    </row>
    <row r="853" spans="1:2">
      <c r="A853" t="s">
        <v>37</v>
      </c>
      <c r="B853">
        <v>6.4</v>
      </c>
    </row>
    <row r="854" spans="1:2">
      <c r="A854" t="s">
        <v>37</v>
      </c>
      <c r="B854">
        <v>6</v>
      </c>
    </row>
    <row r="855" spans="1:2">
      <c r="A855" t="s">
        <v>37</v>
      </c>
      <c r="B855">
        <v>6.6</v>
      </c>
    </row>
    <row r="856" spans="1:2">
      <c r="A856" t="s">
        <v>37</v>
      </c>
      <c r="B856">
        <v>5.9</v>
      </c>
    </row>
    <row r="857" spans="1:2">
      <c r="A857" t="s">
        <v>37</v>
      </c>
      <c r="B857">
        <v>6.4</v>
      </c>
    </row>
    <row r="858" spans="1:2">
      <c r="A858" t="s">
        <v>37</v>
      </c>
      <c r="B858">
        <v>6.3</v>
      </c>
    </row>
    <row r="859" spans="1:2">
      <c r="A859" t="s">
        <v>37</v>
      </c>
      <c r="B859">
        <v>7.3</v>
      </c>
    </row>
    <row r="860" spans="1:2">
      <c r="A860" t="s">
        <v>37</v>
      </c>
      <c r="B860">
        <v>6.8</v>
      </c>
    </row>
    <row r="861" spans="1:2">
      <c r="A861" t="s">
        <v>37</v>
      </c>
      <c r="B861">
        <v>7.2</v>
      </c>
    </row>
    <row r="862" spans="1:2">
      <c r="A862" t="s">
        <v>37</v>
      </c>
      <c r="B862">
        <v>5.7</v>
      </c>
    </row>
    <row r="863" spans="1:2">
      <c r="A863" t="s">
        <v>37</v>
      </c>
      <c r="B863">
        <v>6</v>
      </c>
    </row>
    <row r="864" spans="1:2">
      <c r="A864" t="s">
        <v>37</v>
      </c>
      <c r="B864">
        <v>6.5</v>
      </c>
    </row>
    <row r="865" spans="1:2">
      <c r="A865" t="s">
        <v>37</v>
      </c>
      <c r="B865">
        <v>5.8</v>
      </c>
    </row>
    <row r="866" spans="1:2">
      <c r="A866" t="s">
        <v>37</v>
      </c>
      <c r="B866">
        <v>5.8</v>
      </c>
    </row>
    <row r="867" spans="1:2">
      <c r="A867" t="s">
        <v>37</v>
      </c>
      <c r="B867">
        <v>6.7</v>
      </c>
    </row>
    <row r="868" spans="1:2">
      <c r="A868" t="s">
        <v>37</v>
      </c>
      <c r="B868">
        <v>7.8</v>
      </c>
    </row>
    <row r="869" spans="1:2">
      <c r="A869" t="s">
        <v>37</v>
      </c>
      <c r="B869">
        <v>5.6</v>
      </c>
    </row>
    <row r="870" spans="1:2">
      <c r="A870" t="s">
        <v>37</v>
      </c>
      <c r="B870">
        <v>5.8</v>
      </c>
    </row>
    <row r="871" spans="1:2">
      <c r="A871" t="s">
        <v>37</v>
      </c>
      <c r="B871">
        <v>7.4</v>
      </c>
    </row>
    <row r="872" spans="1:2">
      <c r="A872" t="s">
        <v>37</v>
      </c>
      <c r="B872">
        <v>6.9</v>
      </c>
    </row>
    <row r="873" spans="1:2">
      <c r="A873" t="s">
        <v>37</v>
      </c>
      <c r="B873">
        <v>5.5</v>
      </c>
    </row>
    <row r="874" spans="1:2">
      <c r="A874" t="s">
        <v>37</v>
      </c>
      <c r="B874">
        <v>6.3</v>
      </c>
    </row>
    <row r="875" spans="1:2">
      <c r="A875" t="s">
        <v>37</v>
      </c>
      <c r="B875">
        <v>4.7</v>
      </c>
    </row>
    <row r="876" spans="1:2">
      <c r="A876" t="s">
        <v>37</v>
      </c>
      <c r="B876">
        <v>5.6</v>
      </c>
    </row>
    <row r="877" spans="1:2">
      <c r="A877" t="s">
        <v>37</v>
      </c>
      <c r="B877">
        <v>6.4</v>
      </c>
    </row>
    <row r="878" spans="1:2">
      <c r="A878" t="s">
        <v>37</v>
      </c>
      <c r="B878">
        <v>4.2</v>
      </c>
    </row>
    <row r="879" spans="1:2">
      <c r="A879" t="s">
        <v>37</v>
      </c>
      <c r="B879">
        <v>6.4</v>
      </c>
    </row>
    <row r="880" spans="1:2">
      <c r="A880" t="s">
        <v>1464</v>
      </c>
      <c r="B880">
        <v>7.7</v>
      </c>
    </row>
    <row r="881" spans="1:2">
      <c r="A881" t="s">
        <v>37</v>
      </c>
      <c r="B881">
        <v>7.7</v>
      </c>
    </row>
    <row r="882" spans="1:2">
      <c r="A882" t="s">
        <v>37</v>
      </c>
      <c r="B882">
        <v>5.3</v>
      </c>
    </row>
    <row r="883" spans="1:2">
      <c r="A883" t="s">
        <v>37</v>
      </c>
      <c r="B883">
        <v>6.7</v>
      </c>
    </row>
    <row r="884" spans="1:2">
      <c r="A884" t="s">
        <v>37</v>
      </c>
      <c r="B884">
        <v>7.7</v>
      </c>
    </row>
    <row r="885" spans="1:2">
      <c r="A885" t="s">
        <v>37</v>
      </c>
      <c r="B885">
        <v>5.7</v>
      </c>
    </row>
    <row r="886" spans="1:2">
      <c r="A886" t="s">
        <v>37</v>
      </c>
      <c r="B886">
        <v>7.6</v>
      </c>
    </row>
    <row r="887" spans="1:2">
      <c r="A887" t="s">
        <v>37</v>
      </c>
      <c r="B887">
        <v>6.4</v>
      </c>
    </row>
    <row r="888" spans="1:2">
      <c r="A888" t="s">
        <v>37</v>
      </c>
      <c r="B888">
        <v>5.6</v>
      </c>
    </row>
    <row r="889" spans="1:2">
      <c r="A889" t="s">
        <v>37</v>
      </c>
      <c r="B889">
        <v>6.8</v>
      </c>
    </row>
    <row r="890" spans="1:2">
      <c r="A890" t="s">
        <v>37</v>
      </c>
      <c r="B890">
        <v>2.4</v>
      </c>
    </row>
    <row r="891" spans="1:2">
      <c r="A891" t="s">
        <v>37</v>
      </c>
      <c r="B891">
        <v>6.2</v>
      </c>
    </row>
    <row r="892" spans="1:2">
      <c r="A892" t="s">
        <v>37</v>
      </c>
      <c r="B892">
        <v>5.9</v>
      </c>
    </row>
    <row r="893" spans="1:2">
      <c r="A893" t="s">
        <v>37</v>
      </c>
      <c r="B893">
        <v>7.1</v>
      </c>
    </row>
    <row r="894" spans="1:2">
      <c r="A894" t="s">
        <v>37</v>
      </c>
      <c r="B894">
        <v>7.6</v>
      </c>
    </row>
    <row r="895" spans="1:2">
      <c r="A895" t="s">
        <v>37</v>
      </c>
      <c r="B895">
        <v>5.5</v>
      </c>
    </row>
    <row r="896" spans="1:2">
      <c r="A896" t="s">
        <v>37</v>
      </c>
      <c r="B896">
        <v>7</v>
      </c>
    </row>
    <row r="897" spans="1:2">
      <c r="A897" t="s">
        <v>37</v>
      </c>
      <c r="B897">
        <v>7.1</v>
      </c>
    </row>
    <row r="898" spans="1:2">
      <c r="A898" t="s">
        <v>37</v>
      </c>
      <c r="B898">
        <v>7.4</v>
      </c>
    </row>
    <row r="899" spans="1:2">
      <c r="A899" t="s">
        <v>37</v>
      </c>
      <c r="B899">
        <v>7.6</v>
      </c>
    </row>
    <row r="900" spans="1:2">
      <c r="A900" t="s">
        <v>37</v>
      </c>
      <c r="B900">
        <v>5.9</v>
      </c>
    </row>
    <row r="901" spans="1:2">
      <c r="A901" t="s">
        <v>37</v>
      </c>
      <c r="B901">
        <v>5.9</v>
      </c>
    </row>
    <row r="902" spans="1:2">
      <c r="A902" t="s">
        <v>37</v>
      </c>
      <c r="B902">
        <v>8</v>
      </c>
    </row>
    <row r="903" spans="1:2">
      <c r="A903" t="s">
        <v>37</v>
      </c>
      <c r="B903">
        <v>7.4</v>
      </c>
    </row>
    <row r="904" spans="1:2">
      <c r="A904" t="s">
        <v>37</v>
      </c>
      <c r="B904">
        <v>5.8</v>
      </c>
    </row>
    <row r="905" spans="1:2">
      <c r="A905" t="s">
        <v>37</v>
      </c>
      <c r="B905">
        <v>6.3</v>
      </c>
    </row>
    <row r="906" spans="1:2">
      <c r="A906" t="s">
        <v>37</v>
      </c>
      <c r="B906">
        <v>5.7</v>
      </c>
    </row>
    <row r="907" spans="1:2">
      <c r="A907" t="s">
        <v>37</v>
      </c>
      <c r="B907">
        <v>5.0999999999999996</v>
      </c>
    </row>
    <row r="908" spans="1:2">
      <c r="A908" t="s">
        <v>37</v>
      </c>
      <c r="B908">
        <v>7.6</v>
      </c>
    </row>
    <row r="909" spans="1:2">
      <c r="A909" t="s">
        <v>37</v>
      </c>
      <c r="B909">
        <v>6.4</v>
      </c>
    </row>
    <row r="910" spans="1:2">
      <c r="A910" t="s">
        <v>37</v>
      </c>
      <c r="B910">
        <v>7.4</v>
      </c>
    </row>
    <row r="911" spans="1:2">
      <c r="A911" t="s">
        <v>37</v>
      </c>
      <c r="B911">
        <v>8.1999999999999993</v>
      </c>
    </row>
    <row r="912" spans="1:2">
      <c r="A912" t="s">
        <v>37</v>
      </c>
      <c r="B912">
        <v>6.5</v>
      </c>
    </row>
    <row r="913" spans="1:2">
      <c r="A913" t="s">
        <v>37</v>
      </c>
      <c r="B913">
        <v>5.5</v>
      </c>
    </row>
    <row r="914" spans="1:2">
      <c r="A914" t="s">
        <v>37</v>
      </c>
      <c r="B914">
        <v>6.5</v>
      </c>
    </row>
    <row r="915" spans="1:2">
      <c r="A915" t="s">
        <v>37</v>
      </c>
      <c r="B915">
        <v>5.6</v>
      </c>
    </row>
    <row r="916" spans="1:2">
      <c r="A916" t="s">
        <v>37</v>
      </c>
      <c r="B916">
        <v>4.9000000000000004</v>
      </c>
    </row>
    <row r="917" spans="1:2">
      <c r="A917" t="s">
        <v>37</v>
      </c>
      <c r="B917">
        <v>4.5999999999999996</v>
      </c>
    </row>
    <row r="918" spans="1:2">
      <c r="A918" t="s">
        <v>37</v>
      </c>
      <c r="B918">
        <v>7.9</v>
      </c>
    </row>
    <row r="919" spans="1:2">
      <c r="A919" t="s">
        <v>37</v>
      </c>
      <c r="B919">
        <v>7.1</v>
      </c>
    </row>
    <row r="920" spans="1:2">
      <c r="A920" t="s">
        <v>37</v>
      </c>
      <c r="B920">
        <v>6.9</v>
      </c>
    </row>
    <row r="921" spans="1:2">
      <c r="A921" t="s">
        <v>37</v>
      </c>
      <c r="B921">
        <v>7.3</v>
      </c>
    </row>
    <row r="922" spans="1:2">
      <c r="A922" t="s">
        <v>37</v>
      </c>
      <c r="B922">
        <v>7</v>
      </c>
    </row>
    <row r="923" spans="1:2">
      <c r="A923" t="s">
        <v>37</v>
      </c>
      <c r="B923">
        <v>7.7</v>
      </c>
    </row>
    <row r="924" spans="1:2">
      <c r="A924" t="s">
        <v>37</v>
      </c>
      <c r="B924">
        <v>6.7</v>
      </c>
    </row>
    <row r="925" spans="1:2">
      <c r="A925" t="s">
        <v>37</v>
      </c>
      <c r="B925">
        <v>6.3</v>
      </c>
    </row>
    <row r="926" spans="1:2">
      <c r="A926" t="s">
        <v>37</v>
      </c>
      <c r="B926">
        <v>5.8</v>
      </c>
    </row>
    <row r="927" spans="1:2">
      <c r="A927" t="s">
        <v>37</v>
      </c>
      <c r="B927">
        <v>7.1</v>
      </c>
    </row>
    <row r="928" spans="1:2">
      <c r="A928" t="s">
        <v>37</v>
      </c>
      <c r="B928">
        <v>7.3</v>
      </c>
    </row>
    <row r="929" spans="1:2">
      <c r="A929" t="s">
        <v>37</v>
      </c>
      <c r="B929">
        <v>6.4</v>
      </c>
    </row>
    <row r="930" spans="1:2">
      <c r="A930" t="s">
        <v>37</v>
      </c>
      <c r="B930">
        <v>7.1</v>
      </c>
    </row>
    <row r="931" spans="1:2">
      <c r="A931" t="s">
        <v>37</v>
      </c>
      <c r="B931">
        <v>7.6</v>
      </c>
    </row>
    <row r="932" spans="1:2">
      <c r="A932" t="s">
        <v>37</v>
      </c>
      <c r="B932">
        <v>6.8</v>
      </c>
    </row>
    <row r="933" spans="1:2">
      <c r="A933" t="s">
        <v>37</v>
      </c>
      <c r="B933">
        <v>6.6</v>
      </c>
    </row>
    <row r="934" spans="1:2">
      <c r="A934" t="s">
        <v>37</v>
      </c>
      <c r="B934">
        <v>6.7</v>
      </c>
    </row>
    <row r="935" spans="1:2">
      <c r="A935" t="s">
        <v>37</v>
      </c>
      <c r="B935">
        <v>6.1</v>
      </c>
    </row>
    <row r="936" spans="1:2">
      <c r="A936" t="s">
        <v>37</v>
      </c>
      <c r="B936">
        <v>6</v>
      </c>
    </row>
    <row r="937" spans="1:2">
      <c r="A937" t="s">
        <v>37</v>
      </c>
      <c r="B937">
        <v>7.6</v>
      </c>
    </row>
    <row r="938" spans="1:2">
      <c r="A938" t="s">
        <v>37</v>
      </c>
      <c r="B938">
        <v>7.1</v>
      </c>
    </row>
    <row r="939" spans="1:2">
      <c r="A939" t="s">
        <v>37</v>
      </c>
      <c r="B939">
        <v>5</v>
      </c>
    </row>
    <row r="940" spans="1:2">
      <c r="A940" t="s">
        <v>37</v>
      </c>
      <c r="B940">
        <v>7.1</v>
      </c>
    </row>
    <row r="941" spans="1:2">
      <c r="A941" t="s">
        <v>37</v>
      </c>
      <c r="B941">
        <v>6.2</v>
      </c>
    </row>
    <row r="942" spans="1:2">
      <c r="A942" t="s">
        <v>37</v>
      </c>
      <c r="B942">
        <v>5.6</v>
      </c>
    </row>
    <row r="943" spans="1:2">
      <c r="A943" t="s">
        <v>37</v>
      </c>
      <c r="B943">
        <v>5.4</v>
      </c>
    </row>
    <row r="944" spans="1:2">
      <c r="A944" t="s">
        <v>37</v>
      </c>
      <c r="B944">
        <v>7.4</v>
      </c>
    </row>
    <row r="945" spans="1:2">
      <c r="A945" t="s">
        <v>37</v>
      </c>
      <c r="B945">
        <v>5</v>
      </c>
    </row>
    <row r="946" spans="1:2">
      <c r="A946" t="s">
        <v>37</v>
      </c>
      <c r="B946">
        <v>5.2</v>
      </c>
    </row>
    <row r="947" spans="1:2">
      <c r="A947" t="s">
        <v>37</v>
      </c>
      <c r="B947">
        <v>7.6</v>
      </c>
    </row>
    <row r="948" spans="1:2">
      <c r="A948" t="s">
        <v>37</v>
      </c>
      <c r="B948">
        <v>6.6</v>
      </c>
    </row>
    <row r="949" spans="1:2">
      <c r="A949" t="s">
        <v>37</v>
      </c>
      <c r="B949">
        <v>7</v>
      </c>
    </row>
    <row r="950" spans="1:2">
      <c r="A950" t="s">
        <v>37</v>
      </c>
      <c r="B950">
        <v>5.7</v>
      </c>
    </row>
    <row r="951" spans="1:2">
      <c r="A951" t="s">
        <v>37</v>
      </c>
      <c r="B951">
        <v>8.1999999999999993</v>
      </c>
    </row>
    <row r="952" spans="1:2">
      <c r="A952" t="s">
        <v>37</v>
      </c>
      <c r="B952">
        <v>6.2</v>
      </c>
    </row>
    <row r="953" spans="1:2">
      <c r="A953" t="s">
        <v>37</v>
      </c>
      <c r="B953">
        <v>7.9</v>
      </c>
    </row>
    <row r="954" spans="1:2">
      <c r="A954" t="s">
        <v>37</v>
      </c>
      <c r="B954">
        <v>6.6</v>
      </c>
    </row>
    <row r="955" spans="1:2">
      <c r="A955" t="s">
        <v>37</v>
      </c>
      <c r="B955">
        <v>4.7</v>
      </c>
    </row>
    <row r="956" spans="1:2">
      <c r="A956" t="s">
        <v>37</v>
      </c>
      <c r="B956">
        <v>6.3</v>
      </c>
    </row>
    <row r="957" spans="1:2">
      <c r="A957" t="s">
        <v>37</v>
      </c>
      <c r="B957">
        <v>6.1</v>
      </c>
    </row>
    <row r="958" spans="1:2">
      <c r="A958" t="s">
        <v>37</v>
      </c>
      <c r="B958">
        <v>6.7</v>
      </c>
    </row>
    <row r="959" spans="1:2">
      <c r="A959" t="s">
        <v>37</v>
      </c>
      <c r="B959">
        <v>6.1</v>
      </c>
    </row>
    <row r="960" spans="1:2">
      <c r="A960" t="s">
        <v>37</v>
      </c>
      <c r="B960">
        <v>7</v>
      </c>
    </row>
    <row r="961" spans="1:2">
      <c r="A961" t="s">
        <v>37</v>
      </c>
      <c r="B961">
        <v>7.4</v>
      </c>
    </row>
    <row r="962" spans="1:2">
      <c r="A962" t="s">
        <v>37</v>
      </c>
      <c r="B962">
        <v>7.3</v>
      </c>
    </row>
    <row r="963" spans="1:2">
      <c r="A963" t="s">
        <v>37</v>
      </c>
      <c r="B963">
        <v>5.8</v>
      </c>
    </row>
    <row r="964" spans="1:2">
      <c r="A964" t="s">
        <v>37</v>
      </c>
      <c r="B964">
        <v>6.7</v>
      </c>
    </row>
    <row r="965" spans="1:2">
      <c r="A965" t="s">
        <v>37</v>
      </c>
      <c r="B965">
        <v>5.8</v>
      </c>
    </row>
    <row r="966" spans="1:2">
      <c r="A966" t="s">
        <v>37</v>
      </c>
      <c r="B966">
        <v>7.8</v>
      </c>
    </row>
    <row r="967" spans="1:2">
      <c r="A967" t="s">
        <v>37</v>
      </c>
      <c r="B967">
        <v>6.6</v>
      </c>
    </row>
    <row r="968" spans="1:2">
      <c r="A968" t="s">
        <v>37</v>
      </c>
      <c r="B968">
        <v>6.5</v>
      </c>
    </row>
    <row r="969" spans="1:2">
      <c r="A969" t="s">
        <v>37</v>
      </c>
      <c r="B969">
        <v>6.7</v>
      </c>
    </row>
    <row r="970" spans="1:2">
      <c r="A970" t="s">
        <v>37</v>
      </c>
      <c r="B970">
        <v>7.3</v>
      </c>
    </row>
    <row r="971" spans="1:2">
      <c r="A971" t="s">
        <v>37</v>
      </c>
      <c r="B971">
        <v>5.8</v>
      </c>
    </row>
    <row r="972" spans="1:2">
      <c r="A972" t="s">
        <v>37</v>
      </c>
      <c r="B972">
        <v>5.5</v>
      </c>
    </row>
    <row r="973" spans="1:2">
      <c r="A973" t="s">
        <v>37</v>
      </c>
      <c r="B973">
        <v>6.3</v>
      </c>
    </row>
    <row r="974" spans="1:2">
      <c r="A974" t="s">
        <v>37</v>
      </c>
      <c r="B974">
        <v>7.4</v>
      </c>
    </row>
    <row r="975" spans="1:2">
      <c r="A975" t="s">
        <v>37</v>
      </c>
      <c r="B975">
        <v>5.9</v>
      </c>
    </row>
    <row r="976" spans="1:2">
      <c r="A976" t="s">
        <v>37</v>
      </c>
      <c r="B976">
        <v>6.2</v>
      </c>
    </row>
    <row r="977" spans="1:2">
      <c r="A977" t="s">
        <v>37</v>
      </c>
      <c r="B977">
        <v>5.9</v>
      </c>
    </row>
    <row r="978" spans="1:2">
      <c r="A978" t="s">
        <v>37</v>
      </c>
      <c r="B978">
        <v>6.5</v>
      </c>
    </row>
    <row r="979" spans="1:2">
      <c r="A979" t="s">
        <v>37</v>
      </c>
      <c r="B979">
        <v>4.4000000000000004</v>
      </c>
    </row>
    <row r="980" spans="1:2">
      <c r="A980" t="s">
        <v>37</v>
      </c>
      <c r="B980">
        <v>3.5</v>
      </c>
    </row>
    <row r="981" spans="1:2">
      <c r="A981" t="s">
        <v>37</v>
      </c>
      <c r="B981">
        <v>6.6</v>
      </c>
    </row>
    <row r="982" spans="1:2">
      <c r="A982" t="s">
        <v>37</v>
      </c>
      <c r="B982">
        <v>6</v>
      </c>
    </row>
    <row r="983" spans="1:2">
      <c r="A983" t="s">
        <v>37</v>
      </c>
      <c r="B983">
        <v>6.4</v>
      </c>
    </row>
    <row r="984" spans="1:2">
      <c r="A984" t="s">
        <v>37</v>
      </c>
      <c r="B984">
        <v>6.5</v>
      </c>
    </row>
    <row r="985" spans="1:2">
      <c r="A985" t="s">
        <v>37</v>
      </c>
      <c r="B985">
        <v>7.8</v>
      </c>
    </row>
    <row r="986" spans="1:2">
      <c r="A986" t="s">
        <v>37</v>
      </c>
      <c r="B986">
        <v>4.3</v>
      </c>
    </row>
    <row r="987" spans="1:2">
      <c r="A987" t="s">
        <v>37</v>
      </c>
      <c r="B987">
        <v>4.2</v>
      </c>
    </row>
    <row r="988" spans="1:2">
      <c r="A988" t="s">
        <v>37</v>
      </c>
      <c r="B988">
        <v>6.5</v>
      </c>
    </row>
    <row r="989" spans="1:2">
      <c r="A989" t="s">
        <v>37</v>
      </c>
      <c r="B989">
        <v>6.1</v>
      </c>
    </row>
    <row r="990" spans="1:2">
      <c r="A990" t="s">
        <v>37</v>
      </c>
      <c r="B990">
        <v>6.3</v>
      </c>
    </row>
    <row r="991" spans="1:2">
      <c r="A991" t="s">
        <v>37</v>
      </c>
      <c r="B991">
        <v>6.2</v>
      </c>
    </row>
    <row r="992" spans="1:2">
      <c r="A992" t="s">
        <v>37</v>
      </c>
      <c r="B992">
        <v>5.9</v>
      </c>
    </row>
    <row r="993" spans="1:2">
      <c r="A993" t="s">
        <v>37</v>
      </c>
      <c r="B993">
        <v>5.9</v>
      </c>
    </row>
    <row r="994" spans="1:2">
      <c r="A994" t="s">
        <v>37</v>
      </c>
      <c r="B994">
        <v>6.5</v>
      </c>
    </row>
    <row r="995" spans="1:2">
      <c r="A995" t="s">
        <v>37</v>
      </c>
      <c r="B995">
        <v>6.4</v>
      </c>
    </row>
    <row r="996" spans="1:2">
      <c r="A996" t="s">
        <v>37</v>
      </c>
      <c r="B996">
        <v>6.5</v>
      </c>
    </row>
    <row r="997" spans="1:2">
      <c r="A997" t="s">
        <v>37</v>
      </c>
      <c r="B997">
        <v>5.7</v>
      </c>
    </row>
    <row r="998" spans="1:2">
      <c r="A998" t="s">
        <v>37</v>
      </c>
      <c r="B998">
        <v>7.5</v>
      </c>
    </row>
    <row r="999" spans="1:2">
      <c r="A999" t="s">
        <v>37</v>
      </c>
      <c r="B999">
        <v>8</v>
      </c>
    </row>
    <row r="1000" spans="1:2">
      <c r="A1000" t="s">
        <v>37</v>
      </c>
      <c r="B1000">
        <v>7.3</v>
      </c>
    </row>
    <row r="1001" spans="1:2">
      <c r="A1001" t="s">
        <v>37</v>
      </c>
      <c r="B1001">
        <v>6.7</v>
      </c>
    </row>
    <row r="1002" spans="1:2">
      <c r="A1002" t="s">
        <v>37</v>
      </c>
      <c r="B1002">
        <v>7.5</v>
      </c>
    </row>
    <row r="1003" spans="1:2">
      <c r="A1003" t="s">
        <v>37</v>
      </c>
      <c r="B1003">
        <v>5.4</v>
      </c>
    </row>
    <row r="1004" spans="1:2">
      <c r="A1004" t="s">
        <v>37</v>
      </c>
      <c r="B1004">
        <v>6.6</v>
      </c>
    </row>
    <row r="1005" spans="1:2">
      <c r="A1005" t="s">
        <v>37</v>
      </c>
      <c r="B1005">
        <v>7.7</v>
      </c>
    </row>
    <row r="1006" spans="1:2">
      <c r="A1006" t="s">
        <v>37</v>
      </c>
      <c r="B1006">
        <v>5.8</v>
      </c>
    </row>
    <row r="1007" spans="1:2">
      <c r="A1007" t="s">
        <v>37</v>
      </c>
      <c r="B1007">
        <v>6.4</v>
      </c>
    </row>
    <row r="1008" spans="1:2">
      <c r="A1008" t="s">
        <v>37</v>
      </c>
      <c r="B1008">
        <v>5.6</v>
      </c>
    </row>
    <row r="1009" spans="1:2">
      <c r="A1009" t="s">
        <v>37</v>
      </c>
      <c r="B1009">
        <v>6</v>
      </c>
    </row>
    <row r="1010" spans="1:2">
      <c r="A1010" t="s">
        <v>37</v>
      </c>
      <c r="B1010">
        <v>6.2</v>
      </c>
    </row>
    <row r="1011" spans="1:2">
      <c r="A1011" t="s">
        <v>37</v>
      </c>
      <c r="B1011">
        <v>5.9</v>
      </c>
    </row>
    <row r="1012" spans="1:2">
      <c r="A1012" t="s">
        <v>37</v>
      </c>
      <c r="B1012">
        <v>5.0999999999999996</v>
      </c>
    </row>
    <row r="1013" spans="1:2">
      <c r="A1013" t="s">
        <v>37</v>
      </c>
      <c r="B1013">
        <v>6.8</v>
      </c>
    </row>
    <row r="1014" spans="1:2">
      <c r="A1014" t="s">
        <v>37</v>
      </c>
      <c r="B1014">
        <v>7</v>
      </c>
    </row>
    <row r="1015" spans="1:2">
      <c r="A1015" t="s">
        <v>37</v>
      </c>
      <c r="B1015">
        <v>6</v>
      </c>
    </row>
    <row r="1016" spans="1:2">
      <c r="A1016" t="s">
        <v>37</v>
      </c>
      <c r="B1016">
        <v>5.0999999999999996</v>
      </c>
    </row>
    <row r="1017" spans="1:2">
      <c r="A1017" t="s">
        <v>37</v>
      </c>
      <c r="B1017">
        <v>5.8</v>
      </c>
    </row>
    <row r="1018" spans="1:2">
      <c r="A1018" t="s">
        <v>37</v>
      </c>
      <c r="B1018">
        <v>6.2</v>
      </c>
    </row>
    <row r="1019" spans="1:2">
      <c r="A1019" t="s">
        <v>37</v>
      </c>
      <c r="B1019">
        <v>6.4</v>
      </c>
    </row>
    <row r="1020" spans="1:2">
      <c r="A1020" t="s">
        <v>37</v>
      </c>
      <c r="B1020">
        <v>4.8</v>
      </c>
    </row>
    <row r="1021" spans="1:2">
      <c r="A1021" t="s">
        <v>37</v>
      </c>
      <c r="B1021">
        <v>4.9000000000000004</v>
      </c>
    </row>
    <row r="1022" spans="1:2">
      <c r="A1022" t="s">
        <v>37</v>
      </c>
      <c r="B1022">
        <v>5.6</v>
      </c>
    </row>
    <row r="1023" spans="1:2">
      <c r="A1023" t="s">
        <v>37</v>
      </c>
      <c r="B1023">
        <v>5.5</v>
      </c>
    </row>
    <row r="1024" spans="1:2">
      <c r="A1024" t="s">
        <v>37</v>
      </c>
      <c r="B1024">
        <v>3.7</v>
      </c>
    </row>
    <row r="1025" spans="1:2">
      <c r="A1025" t="s">
        <v>37</v>
      </c>
      <c r="B1025">
        <v>5.9</v>
      </c>
    </row>
    <row r="1026" spans="1:2">
      <c r="A1026" t="s">
        <v>37</v>
      </c>
      <c r="B1026">
        <v>8.5</v>
      </c>
    </row>
    <row r="1027" spans="1:2">
      <c r="A1027" t="s">
        <v>37</v>
      </c>
      <c r="B1027">
        <v>6.3</v>
      </c>
    </row>
    <row r="1028" spans="1:2">
      <c r="A1028" t="s">
        <v>37</v>
      </c>
      <c r="B1028">
        <v>7.4</v>
      </c>
    </row>
    <row r="1029" spans="1:2">
      <c r="A1029" t="s">
        <v>37</v>
      </c>
      <c r="B1029">
        <v>7.6</v>
      </c>
    </row>
    <row r="1030" spans="1:2">
      <c r="A1030" t="s">
        <v>37</v>
      </c>
      <c r="B1030">
        <v>8.3000000000000007</v>
      </c>
    </row>
    <row r="1031" spans="1:2">
      <c r="A1031" t="s">
        <v>37</v>
      </c>
      <c r="B1031">
        <v>6.6</v>
      </c>
    </row>
    <row r="1032" spans="1:2">
      <c r="A1032" t="s">
        <v>37</v>
      </c>
      <c r="B1032">
        <v>6.9</v>
      </c>
    </row>
    <row r="1033" spans="1:2">
      <c r="A1033" t="s">
        <v>37</v>
      </c>
      <c r="B1033">
        <v>6.7</v>
      </c>
    </row>
    <row r="1034" spans="1:2">
      <c r="A1034" t="s">
        <v>37</v>
      </c>
      <c r="B1034">
        <v>6.8</v>
      </c>
    </row>
    <row r="1035" spans="1:2">
      <c r="A1035" t="s">
        <v>37</v>
      </c>
      <c r="B1035">
        <v>4.5999999999999996</v>
      </c>
    </row>
    <row r="1036" spans="1:2">
      <c r="A1036" t="s">
        <v>37</v>
      </c>
      <c r="B1036">
        <v>7.1</v>
      </c>
    </row>
    <row r="1037" spans="1:2">
      <c r="A1037" t="s">
        <v>37</v>
      </c>
      <c r="B1037">
        <v>6.4</v>
      </c>
    </row>
    <row r="1038" spans="1:2">
      <c r="A1038" t="s">
        <v>37</v>
      </c>
      <c r="B1038">
        <v>6.4</v>
      </c>
    </row>
    <row r="1039" spans="1:2">
      <c r="A1039" t="s">
        <v>37</v>
      </c>
      <c r="B1039">
        <v>7.4</v>
      </c>
    </row>
    <row r="1040" spans="1:2">
      <c r="A1040" t="s">
        <v>37</v>
      </c>
      <c r="B1040">
        <v>6.4</v>
      </c>
    </row>
    <row r="1041" spans="1:2">
      <c r="A1041" t="s">
        <v>37</v>
      </c>
      <c r="B1041">
        <v>6</v>
      </c>
    </row>
    <row r="1042" spans="1:2">
      <c r="A1042" t="s">
        <v>37</v>
      </c>
      <c r="B1042">
        <v>6.5</v>
      </c>
    </row>
    <row r="1043" spans="1:2">
      <c r="A1043" t="s">
        <v>37</v>
      </c>
      <c r="B1043">
        <v>7.8</v>
      </c>
    </row>
    <row r="1044" spans="1:2">
      <c r="A1044" t="s">
        <v>37</v>
      </c>
      <c r="B1044">
        <v>6</v>
      </c>
    </row>
    <row r="1045" spans="1:2">
      <c r="A1045" t="s">
        <v>37</v>
      </c>
      <c r="B1045">
        <v>7</v>
      </c>
    </row>
    <row r="1046" spans="1:2">
      <c r="A1046" t="s">
        <v>37</v>
      </c>
      <c r="B1046">
        <v>6</v>
      </c>
    </row>
    <row r="1047" spans="1:2">
      <c r="A1047" t="s">
        <v>5611</v>
      </c>
      <c r="B1047">
        <v>7.8</v>
      </c>
    </row>
    <row r="1048" spans="1:2">
      <c r="A1048" t="s">
        <v>37</v>
      </c>
      <c r="B1048">
        <v>6.1</v>
      </c>
    </row>
    <row r="1049" spans="1:2">
      <c r="A1049" t="s">
        <v>37</v>
      </c>
      <c r="B1049">
        <v>6.8</v>
      </c>
    </row>
    <row r="1050" spans="1:2">
      <c r="A1050" t="s">
        <v>37</v>
      </c>
      <c r="B1050">
        <v>6.4</v>
      </c>
    </row>
    <row r="1051" spans="1:2">
      <c r="A1051" t="s">
        <v>37</v>
      </c>
      <c r="B1051">
        <v>7.7</v>
      </c>
    </row>
    <row r="1052" spans="1:2">
      <c r="A1052" t="s">
        <v>5641</v>
      </c>
      <c r="B1052">
        <v>8.1</v>
      </c>
    </row>
    <row r="1053" spans="1:2">
      <c r="A1053" t="s">
        <v>37</v>
      </c>
      <c r="B1053">
        <v>4.5</v>
      </c>
    </row>
    <row r="1054" spans="1:2">
      <c r="A1054" t="s">
        <v>37</v>
      </c>
      <c r="B1054">
        <v>5.8</v>
      </c>
    </row>
    <row r="1055" spans="1:2">
      <c r="A1055" t="s">
        <v>37</v>
      </c>
      <c r="B1055">
        <v>6.3</v>
      </c>
    </row>
    <row r="1056" spans="1:2">
      <c r="A1056" t="s">
        <v>37</v>
      </c>
      <c r="B1056">
        <v>5.7</v>
      </c>
    </row>
    <row r="1057" spans="1:2">
      <c r="A1057" t="s">
        <v>37</v>
      </c>
      <c r="B1057">
        <v>7.2</v>
      </c>
    </row>
    <row r="1058" spans="1:2">
      <c r="A1058" t="s">
        <v>37</v>
      </c>
      <c r="B1058">
        <v>7.6</v>
      </c>
    </row>
    <row r="1059" spans="1:2">
      <c r="A1059" t="s">
        <v>37</v>
      </c>
      <c r="B1059">
        <v>4.7</v>
      </c>
    </row>
    <row r="1060" spans="1:2">
      <c r="A1060" t="s">
        <v>37</v>
      </c>
      <c r="B1060">
        <v>6.6</v>
      </c>
    </row>
    <row r="1061" spans="1:2">
      <c r="A1061" t="s">
        <v>37</v>
      </c>
      <c r="B1061">
        <v>6.8</v>
      </c>
    </row>
    <row r="1062" spans="1:2">
      <c r="A1062" t="s">
        <v>37</v>
      </c>
      <c r="B1062">
        <v>7.3</v>
      </c>
    </row>
    <row r="1063" spans="1:2">
      <c r="A1063" t="s">
        <v>37</v>
      </c>
      <c r="B1063">
        <v>2.7</v>
      </c>
    </row>
    <row r="1064" spans="1:2">
      <c r="A1064" t="s">
        <v>37</v>
      </c>
      <c r="B1064">
        <v>4.8</v>
      </c>
    </row>
    <row r="1065" spans="1:2">
      <c r="A1065" t="s">
        <v>37</v>
      </c>
      <c r="B1065">
        <v>6.3</v>
      </c>
    </row>
    <row r="1066" spans="1:2">
      <c r="A1066" t="s">
        <v>37</v>
      </c>
      <c r="B1066">
        <v>5.5</v>
      </c>
    </row>
    <row r="1067" spans="1:2">
      <c r="A1067" t="s">
        <v>37</v>
      </c>
      <c r="B1067">
        <v>6.2</v>
      </c>
    </row>
    <row r="1068" spans="1:2">
      <c r="A1068" t="s">
        <v>37</v>
      </c>
      <c r="B1068">
        <v>5.8</v>
      </c>
    </row>
    <row r="1069" spans="1:2">
      <c r="A1069" t="s">
        <v>37</v>
      </c>
      <c r="B1069">
        <v>5.7</v>
      </c>
    </row>
    <row r="1070" spans="1:2">
      <c r="A1070" t="s">
        <v>37</v>
      </c>
      <c r="B1070">
        <v>6.5</v>
      </c>
    </row>
    <row r="1071" spans="1:2">
      <c r="A1071" t="s">
        <v>37</v>
      </c>
      <c r="B1071">
        <v>6.7</v>
      </c>
    </row>
    <row r="1072" spans="1:2">
      <c r="A1072" t="s">
        <v>37</v>
      </c>
      <c r="B1072">
        <v>7.4</v>
      </c>
    </row>
    <row r="1073" spans="1:2">
      <c r="A1073" t="s">
        <v>37</v>
      </c>
      <c r="B1073">
        <v>6.9</v>
      </c>
    </row>
    <row r="1074" spans="1:2">
      <c r="A1074" t="s">
        <v>37</v>
      </c>
      <c r="B1074">
        <v>5.5</v>
      </c>
    </row>
    <row r="1075" spans="1:2">
      <c r="A1075" t="s">
        <v>37</v>
      </c>
      <c r="B1075">
        <v>8.1</v>
      </c>
    </row>
    <row r="1076" spans="1:2">
      <c r="A1076" t="s">
        <v>37</v>
      </c>
      <c r="B1076">
        <v>7.7</v>
      </c>
    </row>
    <row r="1077" spans="1:2">
      <c r="A1077" t="s">
        <v>37</v>
      </c>
      <c r="B1077">
        <v>7.3</v>
      </c>
    </row>
    <row r="1078" spans="1:2">
      <c r="A1078" t="s">
        <v>37</v>
      </c>
      <c r="B1078">
        <v>5.2</v>
      </c>
    </row>
    <row r="1079" spans="1:2">
      <c r="A1079" t="s">
        <v>37</v>
      </c>
      <c r="B1079">
        <v>7.1</v>
      </c>
    </row>
    <row r="1080" spans="1:2">
      <c r="A1080" t="s">
        <v>37</v>
      </c>
      <c r="B1080">
        <v>7.1</v>
      </c>
    </row>
    <row r="1081" spans="1:2">
      <c r="A1081" t="s">
        <v>37</v>
      </c>
      <c r="B1081">
        <v>7.2</v>
      </c>
    </row>
    <row r="1082" spans="1:2">
      <c r="A1082" t="s">
        <v>37</v>
      </c>
      <c r="B1082">
        <v>6.5</v>
      </c>
    </row>
    <row r="1083" spans="1:2">
      <c r="A1083" t="s">
        <v>37</v>
      </c>
      <c r="B1083">
        <v>4.5999999999999996</v>
      </c>
    </row>
    <row r="1084" spans="1:2">
      <c r="A1084" t="s">
        <v>37</v>
      </c>
      <c r="B1084">
        <v>5.6</v>
      </c>
    </row>
    <row r="1085" spans="1:2">
      <c r="A1085" t="s">
        <v>37</v>
      </c>
      <c r="B1085">
        <v>7.7</v>
      </c>
    </row>
    <row r="1086" spans="1:2">
      <c r="A1086" t="s">
        <v>37</v>
      </c>
      <c r="B1086">
        <v>7.2</v>
      </c>
    </row>
    <row r="1087" spans="1:2">
      <c r="A1087" t="s">
        <v>37</v>
      </c>
      <c r="B1087">
        <v>6.8</v>
      </c>
    </row>
    <row r="1088" spans="1:2">
      <c r="A1088" t="s">
        <v>37</v>
      </c>
      <c r="B1088">
        <v>5.4</v>
      </c>
    </row>
    <row r="1089" spans="1:2">
      <c r="A1089" t="s">
        <v>37</v>
      </c>
      <c r="B1089">
        <v>6.3</v>
      </c>
    </row>
    <row r="1090" spans="1:2">
      <c r="A1090" t="s">
        <v>37</v>
      </c>
      <c r="B1090">
        <v>7.2</v>
      </c>
    </row>
    <row r="1091" spans="1:2">
      <c r="A1091" t="s">
        <v>37</v>
      </c>
      <c r="B1091">
        <v>5.6</v>
      </c>
    </row>
    <row r="1092" spans="1:2">
      <c r="A1092" t="s">
        <v>37</v>
      </c>
      <c r="B1092">
        <v>6.8</v>
      </c>
    </row>
    <row r="1093" spans="1:2">
      <c r="A1093" t="s">
        <v>37</v>
      </c>
      <c r="B1093">
        <v>4.3</v>
      </c>
    </row>
    <row r="1094" spans="1:2">
      <c r="A1094" t="s">
        <v>37</v>
      </c>
      <c r="B1094">
        <v>6.3</v>
      </c>
    </row>
    <row r="1095" spans="1:2">
      <c r="A1095" t="s">
        <v>37</v>
      </c>
      <c r="B1095">
        <v>6.5</v>
      </c>
    </row>
    <row r="1096" spans="1:2">
      <c r="A1096" t="s">
        <v>37</v>
      </c>
      <c r="B1096">
        <v>6.4</v>
      </c>
    </row>
    <row r="1097" spans="1:2">
      <c r="A1097" t="s">
        <v>37</v>
      </c>
      <c r="B1097">
        <v>6.3</v>
      </c>
    </row>
    <row r="1098" spans="1:2">
      <c r="A1098" t="s">
        <v>37</v>
      </c>
      <c r="B1098">
        <v>5.9</v>
      </c>
    </row>
    <row r="1099" spans="1:2">
      <c r="A1099" t="s">
        <v>37</v>
      </c>
      <c r="B1099">
        <v>6.5</v>
      </c>
    </row>
    <row r="1100" spans="1:2">
      <c r="A1100" t="s">
        <v>37</v>
      </c>
      <c r="B1100">
        <v>6.5</v>
      </c>
    </row>
    <row r="1101" spans="1:2">
      <c r="A1101" t="s">
        <v>37</v>
      </c>
      <c r="B1101">
        <v>6.1</v>
      </c>
    </row>
    <row r="1102" spans="1:2">
      <c r="A1102" t="s">
        <v>37</v>
      </c>
      <c r="B1102">
        <v>5.9</v>
      </c>
    </row>
    <row r="1103" spans="1:2">
      <c r="A1103" t="s">
        <v>37</v>
      </c>
      <c r="B1103">
        <v>6.6</v>
      </c>
    </row>
    <row r="1104" spans="1:2">
      <c r="A1104" t="s">
        <v>37</v>
      </c>
      <c r="B1104">
        <v>7.4</v>
      </c>
    </row>
    <row r="1105" spans="1:2">
      <c r="A1105" t="s">
        <v>37</v>
      </c>
      <c r="B1105">
        <v>7.3</v>
      </c>
    </row>
    <row r="1106" spans="1:2">
      <c r="A1106" t="s">
        <v>37</v>
      </c>
      <c r="B1106">
        <v>6.6</v>
      </c>
    </row>
    <row r="1107" spans="1:2">
      <c r="A1107" t="s">
        <v>37</v>
      </c>
      <c r="B1107">
        <v>5.6</v>
      </c>
    </row>
    <row r="1108" spans="1:2">
      <c r="A1108" t="s">
        <v>37</v>
      </c>
      <c r="B1108">
        <v>5.3</v>
      </c>
    </row>
    <row r="1109" spans="1:2">
      <c r="A1109" t="s">
        <v>37</v>
      </c>
      <c r="B1109">
        <v>6</v>
      </c>
    </row>
    <row r="1110" spans="1:2">
      <c r="A1110" t="s">
        <v>37</v>
      </c>
      <c r="B1110">
        <v>5.4</v>
      </c>
    </row>
    <row r="1111" spans="1:2">
      <c r="A1111" t="s">
        <v>37</v>
      </c>
      <c r="B1111">
        <v>6.8</v>
      </c>
    </row>
    <row r="1112" spans="1:2">
      <c r="A1112" t="s">
        <v>37</v>
      </c>
      <c r="B1112">
        <v>6.4</v>
      </c>
    </row>
    <row r="1113" spans="1:2">
      <c r="A1113" t="s">
        <v>37</v>
      </c>
      <c r="B1113">
        <v>4.9000000000000004</v>
      </c>
    </row>
    <row r="1114" spans="1:2">
      <c r="A1114" t="s">
        <v>37</v>
      </c>
      <c r="B1114">
        <v>5.8</v>
      </c>
    </row>
    <row r="1115" spans="1:2">
      <c r="A1115" t="s">
        <v>37</v>
      </c>
      <c r="B1115">
        <v>7.1</v>
      </c>
    </row>
    <row r="1116" spans="1:2">
      <c r="A1116" t="s">
        <v>37</v>
      </c>
      <c r="B1116">
        <v>7.2</v>
      </c>
    </row>
    <row r="1117" spans="1:2">
      <c r="A1117" t="s">
        <v>37</v>
      </c>
      <c r="B1117">
        <v>6</v>
      </c>
    </row>
    <row r="1118" spans="1:2">
      <c r="A1118" t="s">
        <v>37</v>
      </c>
      <c r="B1118">
        <v>6</v>
      </c>
    </row>
    <row r="1119" spans="1:2">
      <c r="A1119" t="s">
        <v>1946</v>
      </c>
      <c r="B1119">
        <v>7</v>
      </c>
    </row>
    <row r="1120" spans="1:2">
      <c r="A1120" t="s">
        <v>37</v>
      </c>
      <c r="B1120">
        <v>5.4</v>
      </c>
    </row>
    <row r="1121" spans="1:2">
      <c r="A1121" t="s">
        <v>37</v>
      </c>
      <c r="B1121">
        <v>6.5</v>
      </c>
    </row>
    <row r="1122" spans="1:2">
      <c r="A1122" t="s">
        <v>37</v>
      </c>
      <c r="B1122">
        <v>6.4</v>
      </c>
    </row>
    <row r="1123" spans="1:2">
      <c r="A1123" t="s">
        <v>1464</v>
      </c>
      <c r="B1123">
        <v>8.3000000000000007</v>
      </c>
    </row>
    <row r="1124" spans="1:2">
      <c r="A1124" t="s">
        <v>37</v>
      </c>
      <c r="B1124">
        <v>4.9000000000000004</v>
      </c>
    </row>
    <row r="1125" spans="1:2">
      <c r="A1125" t="s">
        <v>37</v>
      </c>
      <c r="B1125">
        <v>6.3</v>
      </c>
    </row>
    <row r="1126" spans="1:2">
      <c r="A1126" t="s">
        <v>37</v>
      </c>
      <c r="B1126">
        <v>1.7</v>
      </c>
    </row>
    <row r="1127" spans="1:2">
      <c r="A1127" t="s">
        <v>37</v>
      </c>
      <c r="B1127">
        <v>7.7</v>
      </c>
    </row>
    <row r="1128" spans="1:2">
      <c r="A1128" t="s">
        <v>37</v>
      </c>
      <c r="B1128">
        <v>7.8</v>
      </c>
    </row>
    <row r="1129" spans="1:2">
      <c r="A1129" t="s">
        <v>37</v>
      </c>
      <c r="B1129">
        <v>5.5</v>
      </c>
    </row>
    <row r="1130" spans="1:2">
      <c r="A1130" t="s">
        <v>37</v>
      </c>
      <c r="B1130">
        <v>7.5</v>
      </c>
    </row>
    <row r="1131" spans="1:2">
      <c r="A1131" t="s">
        <v>37</v>
      </c>
      <c r="B1131">
        <v>6.4</v>
      </c>
    </row>
    <row r="1132" spans="1:2">
      <c r="A1132" t="s">
        <v>37</v>
      </c>
      <c r="B1132">
        <v>5.6</v>
      </c>
    </row>
    <row r="1133" spans="1:2">
      <c r="A1133" t="s">
        <v>37</v>
      </c>
      <c r="B1133">
        <v>7.5</v>
      </c>
    </row>
    <row r="1134" spans="1:2">
      <c r="A1134" t="s">
        <v>37</v>
      </c>
      <c r="B1134">
        <v>6.8</v>
      </c>
    </row>
    <row r="1135" spans="1:2">
      <c r="A1135" t="s">
        <v>37</v>
      </c>
      <c r="B1135">
        <v>6.8</v>
      </c>
    </row>
    <row r="1136" spans="1:2">
      <c r="A1136" t="s">
        <v>37</v>
      </c>
      <c r="B1136">
        <v>6</v>
      </c>
    </row>
    <row r="1137" spans="1:2">
      <c r="A1137" t="s">
        <v>37</v>
      </c>
      <c r="B1137">
        <v>7.3</v>
      </c>
    </row>
    <row r="1138" spans="1:2">
      <c r="A1138" t="s">
        <v>37</v>
      </c>
      <c r="B1138">
        <v>6</v>
      </c>
    </row>
    <row r="1139" spans="1:2">
      <c r="A1139" t="s">
        <v>37</v>
      </c>
      <c r="B1139">
        <v>7</v>
      </c>
    </row>
    <row r="1140" spans="1:2">
      <c r="A1140" t="s">
        <v>37</v>
      </c>
      <c r="B1140">
        <v>5.0999999999999996</v>
      </c>
    </row>
    <row r="1141" spans="1:2">
      <c r="A1141" t="s">
        <v>37</v>
      </c>
      <c r="B1141">
        <v>6.8</v>
      </c>
    </row>
    <row r="1142" spans="1:2">
      <c r="A1142" t="s">
        <v>37</v>
      </c>
      <c r="B1142">
        <v>6.5</v>
      </c>
    </row>
    <row r="1143" spans="1:2">
      <c r="A1143" t="s">
        <v>37</v>
      </c>
      <c r="B1143">
        <v>6.6</v>
      </c>
    </row>
    <row r="1144" spans="1:2">
      <c r="A1144" t="s">
        <v>37</v>
      </c>
      <c r="B1144">
        <v>7.2</v>
      </c>
    </row>
    <row r="1145" spans="1:2">
      <c r="A1145" t="s">
        <v>37</v>
      </c>
      <c r="B1145">
        <v>7</v>
      </c>
    </row>
    <row r="1146" spans="1:2">
      <c r="A1146" t="s">
        <v>37</v>
      </c>
      <c r="B1146">
        <v>7</v>
      </c>
    </row>
    <row r="1147" spans="1:2">
      <c r="A1147" t="s">
        <v>37</v>
      </c>
      <c r="B1147">
        <v>5.9</v>
      </c>
    </row>
    <row r="1148" spans="1:2">
      <c r="A1148" t="s">
        <v>37</v>
      </c>
      <c r="B1148">
        <v>5.4</v>
      </c>
    </row>
    <row r="1149" spans="1:2">
      <c r="A1149" t="s">
        <v>37</v>
      </c>
      <c r="B1149">
        <v>6.6</v>
      </c>
    </row>
    <row r="1150" spans="1:2">
      <c r="A1150" t="s">
        <v>37</v>
      </c>
      <c r="B1150">
        <v>7</v>
      </c>
    </row>
    <row r="1151" spans="1:2">
      <c r="A1151" t="s">
        <v>37</v>
      </c>
      <c r="B1151">
        <v>6.5</v>
      </c>
    </row>
    <row r="1152" spans="1:2">
      <c r="A1152" t="s">
        <v>37</v>
      </c>
      <c r="B1152">
        <v>6.3</v>
      </c>
    </row>
    <row r="1153" spans="1:2">
      <c r="A1153" t="s">
        <v>37</v>
      </c>
      <c r="B1153">
        <v>6.5</v>
      </c>
    </row>
    <row r="1154" spans="1:2">
      <c r="A1154" t="s">
        <v>37</v>
      </c>
      <c r="B1154">
        <v>6.5</v>
      </c>
    </row>
    <row r="1155" spans="1:2">
      <c r="A1155" t="s">
        <v>37</v>
      </c>
      <c r="B1155">
        <v>5.8</v>
      </c>
    </row>
    <row r="1156" spans="1:2">
      <c r="A1156" t="s">
        <v>37</v>
      </c>
      <c r="B1156">
        <v>6.6</v>
      </c>
    </row>
    <row r="1157" spans="1:2">
      <c r="A1157" t="s">
        <v>37</v>
      </c>
      <c r="B1157">
        <v>5.4</v>
      </c>
    </row>
    <row r="1158" spans="1:2">
      <c r="A1158" t="s">
        <v>37</v>
      </c>
      <c r="B1158">
        <v>6.1</v>
      </c>
    </row>
    <row r="1159" spans="1:2">
      <c r="A1159" t="s">
        <v>37</v>
      </c>
      <c r="B1159">
        <v>4</v>
      </c>
    </row>
    <row r="1160" spans="1:2">
      <c r="A1160" t="s">
        <v>37</v>
      </c>
      <c r="B1160">
        <v>7.6</v>
      </c>
    </row>
    <row r="1161" spans="1:2">
      <c r="A1161" t="s">
        <v>1946</v>
      </c>
      <c r="B1161">
        <v>7.9</v>
      </c>
    </row>
    <row r="1162" spans="1:2">
      <c r="A1162" t="s">
        <v>37</v>
      </c>
      <c r="B1162">
        <v>5.3</v>
      </c>
    </row>
    <row r="1163" spans="1:2">
      <c r="A1163" t="s">
        <v>37</v>
      </c>
      <c r="B1163">
        <v>6.6</v>
      </c>
    </row>
    <row r="1164" spans="1:2">
      <c r="A1164" t="s">
        <v>37</v>
      </c>
      <c r="B1164">
        <v>6.3</v>
      </c>
    </row>
    <row r="1165" spans="1:2">
      <c r="A1165" t="s">
        <v>37</v>
      </c>
      <c r="B1165">
        <v>7.5</v>
      </c>
    </row>
    <row r="1166" spans="1:2">
      <c r="A1166" t="s">
        <v>1464</v>
      </c>
      <c r="B1166">
        <v>7.2</v>
      </c>
    </row>
    <row r="1167" spans="1:2">
      <c r="A1167" t="s">
        <v>37</v>
      </c>
      <c r="B1167">
        <v>7</v>
      </c>
    </row>
    <row r="1168" spans="1:2">
      <c r="A1168" t="s">
        <v>1464</v>
      </c>
      <c r="B1168">
        <v>4.9000000000000004</v>
      </c>
    </row>
    <row r="1169" spans="1:2">
      <c r="A1169" t="s">
        <v>37</v>
      </c>
      <c r="B1169">
        <v>6.9</v>
      </c>
    </row>
    <row r="1170" spans="1:2">
      <c r="A1170" t="s">
        <v>37</v>
      </c>
      <c r="B1170">
        <v>5.2</v>
      </c>
    </row>
    <row r="1171" spans="1:2">
      <c r="A1171" t="s">
        <v>37</v>
      </c>
      <c r="B1171">
        <v>8.1</v>
      </c>
    </row>
    <row r="1172" spans="1:2">
      <c r="A1172" t="s">
        <v>37</v>
      </c>
      <c r="B1172">
        <v>6.6</v>
      </c>
    </row>
    <row r="1173" spans="1:2">
      <c r="A1173" t="s">
        <v>37</v>
      </c>
      <c r="B1173">
        <v>6.2</v>
      </c>
    </row>
    <row r="1174" spans="1:2">
      <c r="A1174" t="s">
        <v>37</v>
      </c>
      <c r="B1174">
        <v>7.2</v>
      </c>
    </row>
    <row r="1175" spans="1:2">
      <c r="A1175" t="s">
        <v>37</v>
      </c>
      <c r="B1175">
        <v>7.3</v>
      </c>
    </row>
    <row r="1176" spans="1:2">
      <c r="A1176" t="s">
        <v>37</v>
      </c>
      <c r="B1176">
        <v>6.7</v>
      </c>
    </row>
    <row r="1177" spans="1:2">
      <c r="A1177" t="s">
        <v>37</v>
      </c>
      <c r="B1177">
        <v>6.4</v>
      </c>
    </row>
    <row r="1178" spans="1:2">
      <c r="A1178" t="s">
        <v>37</v>
      </c>
      <c r="B1178">
        <v>7.8</v>
      </c>
    </row>
    <row r="1179" spans="1:2">
      <c r="A1179" t="s">
        <v>37</v>
      </c>
      <c r="B1179">
        <v>6.4</v>
      </c>
    </row>
    <row r="1180" spans="1:2">
      <c r="A1180" t="s">
        <v>37</v>
      </c>
      <c r="B1180">
        <v>4.0999999999999996</v>
      </c>
    </row>
    <row r="1181" spans="1:2">
      <c r="A1181" t="s">
        <v>37</v>
      </c>
      <c r="B1181">
        <v>4.0999999999999996</v>
      </c>
    </row>
    <row r="1182" spans="1:2">
      <c r="A1182" t="s">
        <v>37</v>
      </c>
      <c r="B1182">
        <v>7.4</v>
      </c>
    </row>
    <row r="1183" spans="1:2">
      <c r="A1183" t="s">
        <v>37</v>
      </c>
      <c r="B1183">
        <v>5.8</v>
      </c>
    </row>
    <row r="1184" spans="1:2">
      <c r="A1184" t="s">
        <v>37</v>
      </c>
      <c r="B1184">
        <v>7.6</v>
      </c>
    </row>
    <row r="1185" spans="1:2">
      <c r="A1185" t="s">
        <v>37</v>
      </c>
      <c r="B1185">
        <v>7.2</v>
      </c>
    </row>
    <row r="1186" spans="1:2">
      <c r="A1186" t="s">
        <v>37</v>
      </c>
      <c r="B1186">
        <v>7.8</v>
      </c>
    </row>
    <row r="1187" spans="1:2">
      <c r="A1187" t="s">
        <v>37</v>
      </c>
      <c r="B1187">
        <v>7.7</v>
      </c>
    </row>
    <row r="1188" spans="1:2">
      <c r="A1188" t="s">
        <v>37</v>
      </c>
      <c r="B1188">
        <v>6.4</v>
      </c>
    </row>
    <row r="1189" spans="1:2">
      <c r="A1189" t="s">
        <v>37</v>
      </c>
      <c r="B1189">
        <v>5.0999999999999996</v>
      </c>
    </row>
    <row r="1190" spans="1:2">
      <c r="A1190" t="s">
        <v>37</v>
      </c>
      <c r="B1190">
        <v>5.5</v>
      </c>
    </row>
    <row r="1191" spans="1:2">
      <c r="A1191" t="s">
        <v>37</v>
      </c>
      <c r="B1191">
        <v>7.4</v>
      </c>
    </row>
    <row r="1192" spans="1:2">
      <c r="A1192" t="s">
        <v>37</v>
      </c>
      <c r="B1192">
        <v>6</v>
      </c>
    </row>
    <row r="1193" spans="1:2">
      <c r="A1193" t="s">
        <v>37</v>
      </c>
      <c r="B1193">
        <v>7.5</v>
      </c>
    </row>
    <row r="1194" spans="1:2">
      <c r="A1194" t="s">
        <v>37</v>
      </c>
      <c r="B1194">
        <v>7</v>
      </c>
    </row>
    <row r="1195" spans="1:2">
      <c r="A1195" t="s">
        <v>37</v>
      </c>
      <c r="B1195">
        <v>7.5</v>
      </c>
    </row>
    <row r="1196" spans="1:2">
      <c r="A1196" t="s">
        <v>37</v>
      </c>
      <c r="B1196">
        <v>7.3</v>
      </c>
    </row>
    <row r="1197" spans="1:2">
      <c r="A1197" t="s">
        <v>37</v>
      </c>
      <c r="B1197">
        <v>5.7</v>
      </c>
    </row>
    <row r="1198" spans="1:2">
      <c r="A1198" t="s">
        <v>37</v>
      </c>
      <c r="B1198">
        <v>7.3</v>
      </c>
    </row>
    <row r="1199" spans="1:2">
      <c r="A1199" t="s">
        <v>37</v>
      </c>
      <c r="B1199">
        <v>7.2</v>
      </c>
    </row>
    <row r="1200" spans="1:2">
      <c r="A1200" t="s">
        <v>37</v>
      </c>
      <c r="B1200">
        <v>5.9</v>
      </c>
    </row>
    <row r="1201" spans="1:2">
      <c r="A1201" t="s">
        <v>37</v>
      </c>
      <c r="B1201">
        <v>7.8</v>
      </c>
    </row>
    <row r="1202" spans="1:2">
      <c r="A1202" t="s">
        <v>37</v>
      </c>
      <c r="B1202">
        <v>7.7</v>
      </c>
    </row>
    <row r="1203" spans="1:2">
      <c r="A1203" t="s">
        <v>37</v>
      </c>
      <c r="B1203">
        <v>8.1</v>
      </c>
    </row>
    <row r="1204" spans="1:2">
      <c r="A1204" t="s">
        <v>37</v>
      </c>
      <c r="B1204">
        <v>6.6</v>
      </c>
    </row>
    <row r="1205" spans="1:2">
      <c r="A1205" t="s">
        <v>37</v>
      </c>
      <c r="B1205">
        <v>7.1</v>
      </c>
    </row>
    <row r="1206" spans="1:2">
      <c r="A1206" t="s">
        <v>37</v>
      </c>
      <c r="B1206">
        <v>5.9</v>
      </c>
    </row>
    <row r="1207" spans="1:2">
      <c r="A1207" t="s">
        <v>37</v>
      </c>
      <c r="B1207">
        <v>8</v>
      </c>
    </row>
    <row r="1208" spans="1:2">
      <c r="A1208" t="s">
        <v>37</v>
      </c>
      <c r="B1208">
        <v>4.5999999999999996</v>
      </c>
    </row>
    <row r="1209" spans="1:2">
      <c r="A1209" t="s">
        <v>37</v>
      </c>
      <c r="B1209">
        <v>6.1</v>
      </c>
    </row>
    <row r="1210" spans="1:2">
      <c r="A1210" t="s">
        <v>37</v>
      </c>
      <c r="B1210">
        <v>6.4</v>
      </c>
    </row>
    <row r="1211" spans="1:2">
      <c r="A1211" t="s">
        <v>37</v>
      </c>
      <c r="B1211">
        <v>6</v>
      </c>
    </row>
    <row r="1212" spans="1:2">
      <c r="A1212" t="s">
        <v>37</v>
      </c>
      <c r="B1212">
        <v>5.2</v>
      </c>
    </row>
    <row r="1213" spans="1:2">
      <c r="A1213" t="s">
        <v>37</v>
      </c>
      <c r="B1213">
        <v>7.6</v>
      </c>
    </row>
    <row r="1214" spans="1:2">
      <c r="A1214" t="s">
        <v>37</v>
      </c>
      <c r="B1214">
        <v>6.4</v>
      </c>
    </row>
    <row r="1215" spans="1:2">
      <c r="A1215" t="s">
        <v>37</v>
      </c>
      <c r="B1215">
        <v>6.4</v>
      </c>
    </row>
    <row r="1216" spans="1:2">
      <c r="A1216" t="s">
        <v>37</v>
      </c>
      <c r="B1216">
        <v>6.1</v>
      </c>
    </row>
    <row r="1217" spans="1:2">
      <c r="A1217" t="s">
        <v>37</v>
      </c>
      <c r="B1217">
        <v>6.1</v>
      </c>
    </row>
    <row r="1218" spans="1:2">
      <c r="A1218" t="s">
        <v>37</v>
      </c>
      <c r="B1218">
        <v>5.2</v>
      </c>
    </row>
    <row r="1219" spans="1:2">
      <c r="A1219" t="s">
        <v>37</v>
      </c>
      <c r="B1219">
        <v>7.7</v>
      </c>
    </row>
    <row r="1220" spans="1:2">
      <c r="A1220" t="s">
        <v>37</v>
      </c>
      <c r="B1220">
        <v>7.3</v>
      </c>
    </row>
    <row r="1221" spans="1:2">
      <c r="A1221" t="s">
        <v>37</v>
      </c>
      <c r="B1221">
        <v>6.9</v>
      </c>
    </row>
    <row r="1222" spans="1:2">
      <c r="A1222" t="s">
        <v>37</v>
      </c>
      <c r="B1222">
        <v>8.5</v>
      </c>
    </row>
    <row r="1223" spans="1:2">
      <c r="A1223" t="s">
        <v>37</v>
      </c>
      <c r="B1223">
        <v>6.3</v>
      </c>
    </row>
    <row r="1224" spans="1:2">
      <c r="A1224" t="s">
        <v>37</v>
      </c>
      <c r="B1224">
        <v>5.9</v>
      </c>
    </row>
    <row r="1225" spans="1:2">
      <c r="A1225" t="s">
        <v>6468</v>
      </c>
      <c r="B1225">
        <v>7.8</v>
      </c>
    </row>
    <row r="1226" spans="1:2">
      <c r="A1226" t="s">
        <v>37</v>
      </c>
      <c r="B1226">
        <v>6.7</v>
      </c>
    </row>
    <row r="1227" spans="1:2">
      <c r="A1227" t="s">
        <v>37</v>
      </c>
      <c r="B1227">
        <v>6.4</v>
      </c>
    </row>
    <row r="1228" spans="1:2">
      <c r="A1228" t="s">
        <v>37</v>
      </c>
      <c r="B1228">
        <v>5.9</v>
      </c>
    </row>
    <row r="1229" spans="1:2">
      <c r="A1229" t="s">
        <v>37</v>
      </c>
      <c r="B1229">
        <v>6.6</v>
      </c>
    </row>
    <row r="1230" spans="1:2">
      <c r="A1230" t="s">
        <v>37</v>
      </c>
      <c r="B1230">
        <v>6.8</v>
      </c>
    </row>
    <row r="1231" spans="1:2">
      <c r="A1231" t="s">
        <v>37</v>
      </c>
      <c r="B1231">
        <v>6.5</v>
      </c>
    </row>
    <row r="1232" spans="1:2">
      <c r="A1232" t="s">
        <v>37</v>
      </c>
      <c r="B1232">
        <v>6.6</v>
      </c>
    </row>
    <row r="1233" spans="1:2">
      <c r="A1233" t="s">
        <v>37</v>
      </c>
      <c r="B1233">
        <v>5.8</v>
      </c>
    </row>
    <row r="1234" spans="1:2">
      <c r="A1234" t="s">
        <v>37</v>
      </c>
      <c r="B1234">
        <v>6.9</v>
      </c>
    </row>
    <row r="1235" spans="1:2">
      <c r="A1235" t="s">
        <v>37</v>
      </c>
      <c r="B1235">
        <v>7.1</v>
      </c>
    </row>
    <row r="1236" spans="1:2">
      <c r="A1236" t="s">
        <v>37</v>
      </c>
      <c r="B1236">
        <v>5.8</v>
      </c>
    </row>
    <row r="1237" spans="1:2">
      <c r="A1237" t="s">
        <v>37</v>
      </c>
      <c r="B1237">
        <v>7.2</v>
      </c>
    </row>
    <row r="1238" spans="1:2">
      <c r="A1238" t="s">
        <v>37</v>
      </c>
      <c r="B1238">
        <v>6</v>
      </c>
    </row>
    <row r="1239" spans="1:2">
      <c r="A1239" t="s">
        <v>37</v>
      </c>
      <c r="B1239">
        <v>4.7</v>
      </c>
    </row>
    <row r="1240" spans="1:2">
      <c r="A1240" t="s">
        <v>37</v>
      </c>
      <c r="B1240">
        <v>5.2</v>
      </c>
    </row>
    <row r="1241" spans="1:2">
      <c r="A1241" t="s">
        <v>37</v>
      </c>
      <c r="B1241">
        <v>5.5</v>
      </c>
    </row>
    <row r="1242" spans="1:2">
      <c r="A1242" t="s">
        <v>37</v>
      </c>
      <c r="B1242">
        <v>6.5</v>
      </c>
    </row>
    <row r="1243" spans="1:2">
      <c r="A1243" t="s">
        <v>37</v>
      </c>
      <c r="B1243">
        <v>7</v>
      </c>
    </row>
    <row r="1244" spans="1:2">
      <c r="A1244" t="s">
        <v>37</v>
      </c>
      <c r="B1244">
        <v>5.8</v>
      </c>
    </row>
    <row r="1245" spans="1:2">
      <c r="A1245" t="s">
        <v>37</v>
      </c>
      <c r="B1245">
        <v>6.2</v>
      </c>
    </row>
    <row r="1246" spans="1:2">
      <c r="A1246" t="s">
        <v>37</v>
      </c>
      <c r="B1246">
        <v>6.5</v>
      </c>
    </row>
    <row r="1247" spans="1:2">
      <c r="A1247" t="s">
        <v>37</v>
      </c>
      <c r="B1247">
        <v>7.2</v>
      </c>
    </row>
    <row r="1248" spans="1:2">
      <c r="A1248" t="s">
        <v>37</v>
      </c>
      <c r="B1248">
        <v>5.0999999999999996</v>
      </c>
    </row>
    <row r="1249" spans="1:2">
      <c r="A1249" t="s">
        <v>37</v>
      </c>
      <c r="B1249">
        <v>4.7</v>
      </c>
    </row>
    <row r="1250" spans="1:2">
      <c r="A1250" t="s">
        <v>37</v>
      </c>
      <c r="B1250">
        <v>5.9</v>
      </c>
    </row>
    <row r="1251" spans="1:2">
      <c r="A1251" t="s">
        <v>37</v>
      </c>
      <c r="B1251">
        <v>5.8</v>
      </c>
    </row>
    <row r="1252" spans="1:2">
      <c r="A1252" t="s">
        <v>37</v>
      </c>
      <c r="B1252">
        <v>7.2</v>
      </c>
    </row>
    <row r="1253" spans="1:2">
      <c r="A1253" t="s">
        <v>37</v>
      </c>
      <c r="B1253">
        <v>6.2</v>
      </c>
    </row>
    <row r="1254" spans="1:2">
      <c r="A1254" t="s">
        <v>37</v>
      </c>
      <c r="B1254">
        <v>7.4</v>
      </c>
    </row>
    <row r="1255" spans="1:2">
      <c r="A1255" t="s">
        <v>37</v>
      </c>
      <c r="B1255">
        <v>5.7</v>
      </c>
    </row>
    <row r="1256" spans="1:2">
      <c r="A1256" t="s">
        <v>37</v>
      </c>
      <c r="B1256">
        <v>6.1</v>
      </c>
    </row>
    <row r="1257" spans="1:2">
      <c r="A1257" t="s">
        <v>37</v>
      </c>
      <c r="B1257">
        <v>6</v>
      </c>
    </row>
    <row r="1258" spans="1:2">
      <c r="A1258" t="s">
        <v>37</v>
      </c>
      <c r="B1258">
        <v>6.9</v>
      </c>
    </row>
    <row r="1259" spans="1:2">
      <c r="A1259" t="s">
        <v>37</v>
      </c>
      <c r="B1259">
        <v>6.5</v>
      </c>
    </row>
    <row r="1260" spans="1:2">
      <c r="A1260" t="s">
        <v>37</v>
      </c>
      <c r="B1260">
        <v>5</v>
      </c>
    </row>
    <row r="1261" spans="1:2">
      <c r="A1261" t="s">
        <v>37</v>
      </c>
      <c r="B1261">
        <v>5.7</v>
      </c>
    </row>
    <row r="1262" spans="1:2">
      <c r="A1262" t="s">
        <v>37</v>
      </c>
      <c r="B1262">
        <v>7</v>
      </c>
    </row>
    <row r="1263" spans="1:2">
      <c r="A1263" t="s">
        <v>37</v>
      </c>
      <c r="B1263">
        <v>5.0999999999999996</v>
      </c>
    </row>
    <row r="1264" spans="1:2">
      <c r="A1264" t="s">
        <v>37</v>
      </c>
      <c r="B1264">
        <v>5.3</v>
      </c>
    </row>
    <row r="1265" spans="1:2">
      <c r="A1265" t="s">
        <v>37</v>
      </c>
      <c r="B1265">
        <v>4.4000000000000004</v>
      </c>
    </row>
    <row r="1266" spans="1:2">
      <c r="A1266" t="s">
        <v>37</v>
      </c>
      <c r="B1266">
        <v>4.7</v>
      </c>
    </row>
    <row r="1267" spans="1:2">
      <c r="A1267" t="s">
        <v>37</v>
      </c>
      <c r="B1267">
        <v>6.7</v>
      </c>
    </row>
    <row r="1268" spans="1:2">
      <c r="A1268" t="s">
        <v>37</v>
      </c>
      <c r="B1268">
        <v>6.7</v>
      </c>
    </row>
    <row r="1269" spans="1:2">
      <c r="A1269" t="s">
        <v>37</v>
      </c>
      <c r="B1269">
        <v>5.7</v>
      </c>
    </row>
    <row r="1270" spans="1:2">
      <c r="A1270" t="s">
        <v>37</v>
      </c>
      <c r="B1270">
        <v>7.4</v>
      </c>
    </row>
    <row r="1271" spans="1:2">
      <c r="A1271" t="s">
        <v>37</v>
      </c>
      <c r="B1271">
        <v>6.1</v>
      </c>
    </row>
    <row r="1272" spans="1:2">
      <c r="A1272" t="s">
        <v>37</v>
      </c>
      <c r="B1272">
        <v>6.4</v>
      </c>
    </row>
    <row r="1273" spans="1:2">
      <c r="A1273" t="s">
        <v>37</v>
      </c>
      <c r="B1273">
        <v>6.2</v>
      </c>
    </row>
    <row r="1274" spans="1:2">
      <c r="A1274" t="s">
        <v>37</v>
      </c>
      <c r="B1274">
        <v>6.2</v>
      </c>
    </row>
    <row r="1275" spans="1:2">
      <c r="A1275" t="s">
        <v>37</v>
      </c>
      <c r="B1275">
        <v>5.9</v>
      </c>
    </row>
    <row r="1276" spans="1:2">
      <c r="A1276" t="s">
        <v>37</v>
      </c>
      <c r="B1276">
        <v>4</v>
      </c>
    </row>
    <row r="1277" spans="1:2">
      <c r="A1277" t="s">
        <v>37</v>
      </c>
      <c r="B1277">
        <v>6.2</v>
      </c>
    </row>
    <row r="1278" spans="1:2">
      <c r="A1278" t="s">
        <v>37</v>
      </c>
      <c r="B1278">
        <v>4.5999999999999996</v>
      </c>
    </row>
    <row r="1279" spans="1:2">
      <c r="A1279" t="s">
        <v>37</v>
      </c>
      <c r="B1279">
        <v>6.4</v>
      </c>
    </row>
    <row r="1280" spans="1:2">
      <c r="A1280" t="s">
        <v>37</v>
      </c>
      <c r="B1280">
        <v>5.9</v>
      </c>
    </row>
    <row r="1281" spans="1:2">
      <c r="A1281" t="s">
        <v>37</v>
      </c>
      <c r="B1281">
        <v>5.0999999999999996</v>
      </c>
    </row>
    <row r="1282" spans="1:2">
      <c r="A1282" t="s">
        <v>37</v>
      </c>
      <c r="B1282">
        <v>7.6</v>
      </c>
    </row>
    <row r="1283" spans="1:2">
      <c r="A1283" t="s">
        <v>37</v>
      </c>
      <c r="B1283">
        <v>4.2</v>
      </c>
    </row>
    <row r="1284" spans="1:2">
      <c r="A1284" t="s">
        <v>37</v>
      </c>
      <c r="B1284">
        <v>7.8</v>
      </c>
    </row>
    <row r="1285" spans="1:2">
      <c r="A1285" t="s">
        <v>37</v>
      </c>
      <c r="B1285">
        <v>5.8</v>
      </c>
    </row>
    <row r="1286" spans="1:2">
      <c r="A1286" t="s">
        <v>37</v>
      </c>
      <c r="B1286">
        <v>5.9</v>
      </c>
    </row>
    <row r="1287" spans="1:2">
      <c r="A1287" t="s">
        <v>1464</v>
      </c>
      <c r="B1287">
        <v>8.4</v>
      </c>
    </row>
    <row r="1288" spans="1:2">
      <c r="A1288" t="s">
        <v>37</v>
      </c>
      <c r="B1288">
        <v>4.8</v>
      </c>
    </row>
    <row r="1289" spans="1:2">
      <c r="A1289" t="s">
        <v>37</v>
      </c>
      <c r="B1289">
        <v>6.2</v>
      </c>
    </row>
    <row r="1290" spans="1:2">
      <c r="A1290" t="s">
        <v>37</v>
      </c>
      <c r="B1290">
        <v>6.5</v>
      </c>
    </row>
    <row r="1291" spans="1:2">
      <c r="A1291" t="s">
        <v>37</v>
      </c>
      <c r="B1291">
        <v>6.3</v>
      </c>
    </row>
    <row r="1292" spans="1:2">
      <c r="A1292" t="s">
        <v>37</v>
      </c>
      <c r="B1292">
        <v>3.3</v>
      </c>
    </row>
    <row r="1293" spans="1:2">
      <c r="A1293" t="s">
        <v>37</v>
      </c>
      <c r="B1293">
        <v>5.9</v>
      </c>
    </row>
    <row r="1294" spans="1:2">
      <c r="A1294" t="s">
        <v>37</v>
      </c>
      <c r="B1294">
        <v>5.8</v>
      </c>
    </row>
    <row r="1295" spans="1:2">
      <c r="A1295" t="s">
        <v>37</v>
      </c>
      <c r="B1295">
        <v>6.5</v>
      </c>
    </row>
    <row r="1296" spans="1:2">
      <c r="A1296" t="s">
        <v>37</v>
      </c>
      <c r="B1296">
        <v>4.7</v>
      </c>
    </row>
    <row r="1297" spans="1:2">
      <c r="A1297" t="s">
        <v>37</v>
      </c>
      <c r="B1297">
        <v>4.0999999999999996</v>
      </c>
    </row>
    <row r="1298" spans="1:2">
      <c r="A1298" t="s">
        <v>37</v>
      </c>
      <c r="B1298">
        <v>6.8</v>
      </c>
    </row>
    <row r="1299" spans="1:2">
      <c r="A1299" t="s">
        <v>37</v>
      </c>
      <c r="B1299">
        <v>6.2</v>
      </c>
    </row>
    <row r="1300" spans="1:2">
      <c r="A1300" t="s">
        <v>37</v>
      </c>
      <c r="B1300">
        <v>4.5</v>
      </c>
    </row>
    <row r="1301" spans="1:2">
      <c r="A1301" t="s">
        <v>37</v>
      </c>
      <c r="B1301">
        <v>5.8</v>
      </c>
    </row>
    <row r="1302" spans="1:2">
      <c r="A1302" t="s">
        <v>37</v>
      </c>
      <c r="B1302">
        <v>7.3</v>
      </c>
    </row>
    <row r="1303" spans="1:2">
      <c r="A1303" t="s">
        <v>37</v>
      </c>
      <c r="B1303">
        <v>5.9</v>
      </c>
    </row>
    <row r="1304" spans="1:2">
      <c r="A1304" t="s">
        <v>37</v>
      </c>
      <c r="B1304">
        <v>4.4000000000000004</v>
      </c>
    </row>
    <row r="1305" spans="1:2">
      <c r="A1305" t="s">
        <v>37</v>
      </c>
      <c r="B1305">
        <v>5.8</v>
      </c>
    </row>
    <row r="1306" spans="1:2">
      <c r="A1306" t="s">
        <v>37</v>
      </c>
      <c r="B1306">
        <v>5.0999999999999996</v>
      </c>
    </row>
    <row r="1307" spans="1:2">
      <c r="A1307" t="s">
        <v>37</v>
      </c>
      <c r="B1307">
        <v>6.9</v>
      </c>
    </row>
    <row r="1308" spans="1:2">
      <c r="A1308" t="s">
        <v>37</v>
      </c>
      <c r="B1308">
        <v>6.2</v>
      </c>
    </row>
    <row r="1309" spans="1:2">
      <c r="A1309" t="s">
        <v>37</v>
      </c>
      <c r="B1309">
        <v>6.9</v>
      </c>
    </row>
    <row r="1310" spans="1:2">
      <c r="A1310" t="s">
        <v>37</v>
      </c>
      <c r="B1310">
        <v>7.3</v>
      </c>
    </row>
    <row r="1311" spans="1:2">
      <c r="A1311" t="s">
        <v>1946</v>
      </c>
      <c r="B1311">
        <v>7.1</v>
      </c>
    </row>
    <row r="1312" spans="1:2">
      <c r="A1312" t="s">
        <v>6890</v>
      </c>
      <c r="B1312">
        <v>6</v>
      </c>
    </row>
    <row r="1313" spans="1:2">
      <c r="A1313" t="s">
        <v>37</v>
      </c>
      <c r="B1313">
        <v>7</v>
      </c>
    </row>
    <row r="1314" spans="1:2">
      <c r="A1314" t="s">
        <v>1464</v>
      </c>
      <c r="B1314">
        <v>6.8</v>
      </c>
    </row>
    <row r="1315" spans="1:2">
      <c r="A1315" t="s">
        <v>37</v>
      </c>
      <c r="B1315">
        <v>5.7</v>
      </c>
    </row>
    <row r="1316" spans="1:2">
      <c r="A1316" t="s">
        <v>37</v>
      </c>
      <c r="B1316">
        <v>7.6</v>
      </c>
    </row>
    <row r="1317" spans="1:2">
      <c r="A1317" t="s">
        <v>6917</v>
      </c>
      <c r="B1317">
        <v>8.4</v>
      </c>
    </row>
    <row r="1318" spans="1:2">
      <c r="A1318" t="s">
        <v>37</v>
      </c>
      <c r="B1318">
        <v>7.1</v>
      </c>
    </row>
    <row r="1319" spans="1:2">
      <c r="A1319" t="s">
        <v>37</v>
      </c>
      <c r="B1319">
        <v>5.6</v>
      </c>
    </row>
    <row r="1320" spans="1:2">
      <c r="A1320" t="s">
        <v>37</v>
      </c>
      <c r="B1320">
        <v>7</v>
      </c>
    </row>
    <row r="1321" spans="1:2">
      <c r="A1321" t="s">
        <v>37</v>
      </c>
      <c r="B1321">
        <v>8</v>
      </c>
    </row>
    <row r="1322" spans="1:2">
      <c r="A1322" t="s">
        <v>37</v>
      </c>
      <c r="B1322">
        <v>5.3</v>
      </c>
    </row>
    <row r="1323" spans="1:2">
      <c r="A1323" t="s">
        <v>37</v>
      </c>
      <c r="B1323">
        <v>4.9000000000000004</v>
      </c>
    </row>
    <row r="1324" spans="1:2">
      <c r="A1324" t="s">
        <v>37</v>
      </c>
      <c r="B1324">
        <v>6.4</v>
      </c>
    </row>
    <row r="1325" spans="1:2">
      <c r="A1325" t="s">
        <v>1946</v>
      </c>
      <c r="B1325">
        <v>7.4</v>
      </c>
    </row>
    <row r="1326" spans="1:2">
      <c r="A1326" t="s">
        <v>37</v>
      </c>
      <c r="B1326">
        <v>6.1</v>
      </c>
    </row>
    <row r="1327" spans="1:2">
      <c r="A1327" t="s">
        <v>37</v>
      </c>
      <c r="B1327">
        <v>6.5</v>
      </c>
    </row>
    <row r="1328" spans="1:2">
      <c r="A1328" t="s">
        <v>37</v>
      </c>
      <c r="B1328">
        <v>5.7</v>
      </c>
    </row>
    <row r="1329" spans="1:2">
      <c r="A1329" t="s">
        <v>37</v>
      </c>
      <c r="B1329">
        <v>5.0999999999999996</v>
      </c>
    </row>
    <row r="1330" spans="1:2">
      <c r="A1330" t="s">
        <v>37</v>
      </c>
      <c r="B1330">
        <v>6.6</v>
      </c>
    </row>
    <row r="1331" spans="1:2">
      <c r="A1331" t="s">
        <v>1946</v>
      </c>
      <c r="B1331">
        <v>6.5</v>
      </c>
    </row>
    <row r="1332" spans="1:2">
      <c r="A1332" t="s">
        <v>37</v>
      </c>
      <c r="B1332">
        <v>6.9</v>
      </c>
    </row>
    <row r="1333" spans="1:2">
      <c r="A1333" t="s">
        <v>37</v>
      </c>
      <c r="B1333">
        <v>7.8</v>
      </c>
    </row>
    <row r="1334" spans="1:2">
      <c r="A1334" t="s">
        <v>37</v>
      </c>
      <c r="B1334">
        <v>6.4</v>
      </c>
    </row>
    <row r="1335" spans="1:2">
      <c r="A1335" t="s">
        <v>37</v>
      </c>
      <c r="B1335">
        <v>7.6</v>
      </c>
    </row>
    <row r="1336" spans="1:2">
      <c r="A1336" t="s">
        <v>37</v>
      </c>
      <c r="B1336">
        <v>5.6</v>
      </c>
    </row>
    <row r="1337" spans="1:2">
      <c r="A1337" t="s">
        <v>37</v>
      </c>
      <c r="B1337">
        <v>6.2</v>
      </c>
    </row>
    <row r="1338" spans="1:2">
      <c r="A1338" t="s">
        <v>37</v>
      </c>
      <c r="B1338">
        <v>4.4000000000000004</v>
      </c>
    </row>
    <row r="1339" spans="1:2">
      <c r="A1339" t="s">
        <v>37</v>
      </c>
      <c r="B1339">
        <v>5.6</v>
      </c>
    </row>
    <row r="1340" spans="1:2">
      <c r="A1340" t="s">
        <v>37</v>
      </c>
      <c r="B1340">
        <v>5.5</v>
      </c>
    </row>
    <row r="1341" spans="1:2">
      <c r="A1341" t="s">
        <v>37</v>
      </c>
      <c r="B1341">
        <v>6.7</v>
      </c>
    </row>
    <row r="1342" spans="1:2">
      <c r="A1342" t="s">
        <v>37</v>
      </c>
      <c r="B1342">
        <v>6.1</v>
      </c>
    </row>
    <row r="1343" spans="1:2">
      <c r="A1343" t="s">
        <v>37</v>
      </c>
      <c r="B1343">
        <v>6.2</v>
      </c>
    </row>
    <row r="1344" spans="1:2">
      <c r="A1344" t="s">
        <v>37</v>
      </c>
      <c r="B1344">
        <v>7.3</v>
      </c>
    </row>
    <row r="1345" spans="1:2">
      <c r="A1345" t="s">
        <v>37</v>
      </c>
      <c r="B1345">
        <v>6.6</v>
      </c>
    </row>
    <row r="1346" spans="1:2">
      <c r="A1346" t="s">
        <v>37</v>
      </c>
      <c r="B1346">
        <v>8.1999999999999993</v>
      </c>
    </row>
    <row r="1347" spans="1:2">
      <c r="A1347" t="s">
        <v>37</v>
      </c>
      <c r="B1347">
        <v>6.4</v>
      </c>
    </row>
    <row r="1348" spans="1:2">
      <c r="A1348" t="s">
        <v>37</v>
      </c>
      <c r="B1348">
        <v>6.4</v>
      </c>
    </row>
    <row r="1349" spans="1:2">
      <c r="A1349" t="s">
        <v>37</v>
      </c>
      <c r="B1349">
        <v>5.2</v>
      </c>
    </row>
    <row r="1350" spans="1:2">
      <c r="A1350" t="s">
        <v>37</v>
      </c>
      <c r="B1350">
        <v>6.5</v>
      </c>
    </row>
    <row r="1351" spans="1:2">
      <c r="A1351" t="s">
        <v>37</v>
      </c>
      <c r="B1351">
        <v>7.1</v>
      </c>
    </row>
    <row r="1352" spans="1:2">
      <c r="A1352" t="s">
        <v>37</v>
      </c>
      <c r="B1352">
        <v>4.8</v>
      </c>
    </row>
    <row r="1353" spans="1:2">
      <c r="A1353" t="s">
        <v>37</v>
      </c>
      <c r="B1353">
        <v>7.3</v>
      </c>
    </row>
    <row r="1354" spans="1:2">
      <c r="A1354" t="s">
        <v>37</v>
      </c>
      <c r="B1354">
        <v>5.2</v>
      </c>
    </row>
    <row r="1355" spans="1:2">
      <c r="A1355" t="s">
        <v>37</v>
      </c>
      <c r="B1355">
        <v>7.7</v>
      </c>
    </row>
    <row r="1356" spans="1:2">
      <c r="A1356" t="s">
        <v>37</v>
      </c>
      <c r="B1356">
        <v>7.6</v>
      </c>
    </row>
    <row r="1357" spans="1:2">
      <c r="A1357" t="s">
        <v>37</v>
      </c>
      <c r="B1357">
        <v>5.7</v>
      </c>
    </row>
    <row r="1358" spans="1:2">
      <c r="A1358" t="s">
        <v>37</v>
      </c>
      <c r="B1358">
        <v>7</v>
      </c>
    </row>
    <row r="1359" spans="1:2">
      <c r="A1359" t="s">
        <v>37</v>
      </c>
      <c r="B1359">
        <v>6</v>
      </c>
    </row>
    <row r="1360" spans="1:2">
      <c r="A1360" t="s">
        <v>37</v>
      </c>
      <c r="B1360">
        <v>8.1</v>
      </c>
    </row>
    <row r="1361" spans="1:2">
      <c r="A1361" t="s">
        <v>37</v>
      </c>
      <c r="B1361">
        <v>8</v>
      </c>
    </row>
    <row r="1362" spans="1:2">
      <c r="A1362" t="s">
        <v>37</v>
      </c>
      <c r="B1362">
        <v>5.6</v>
      </c>
    </row>
    <row r="1363" spans="1:2">
      <c r="A1363" t="s">
        <v>37</v>
      </c>
      <c r="B1363">
        <v>6.1</v>
      </c>
    </row>
    <row r="1364" spans="1:2">
      <c r="A1364" t="s">
        <v>37</v>
      </c>
      <c r="B1364">
        <v>6.9</v>
      </c>
    </row>
    <row r="1365" spans="1:2">
      <c r="A1365" t="s">
        <v>37</v>
      </c>
      <c r="B1365">
        <v>5.2</v>
      </c>
    </row>
    <row r="1366" spans="1:2">
      <c r="A1366" t="s">
        <v>37</v>
      </c>
      <c r="B1366">
        <v>7</v>
      </c>
    </row>
    <row r="1367" spans="1:2">
      <c r="A1367" t="s">
        <v>37</v>
      </c>
      <c r="B1367">
        <v>6.3</v>
      </c>
    </row>
    <row r="1368" spans="1:2">
      <c r="A1368" t="s">
        <v>37</v>
      </c>
      <c r="B1368">
        <v>7</v>
      </c>
    </row>
    <row r="1369" spans="1:2">
      <c r="A1369" t="s">
        <v>5641</v>
      </c>
      <c r="B1369">
        <v>5.3</v>
      </c>
    </row>
    <row r="1370" spans="1:2">
      <c r="A1370" t="s">
        <v>37</v>
      </c>
      <c r="B1370">
        <v>6.9</v>
      </c>
    </row>
    <row r="1371" spans="1:2">
      <c r="A1371" t="s">
        <v>37</v>
      </c>
      <c r="B1371">
        <v>6.2</v>
      </c>
    </row>
    <row r="1372" spans="1:2">
      <c r="A1372" t="s">
        <v>37</v>
      </c>
      <c r="B1372">
        <v>6.4</v>
      </c>
    </row>
    <row r="1373" spans="1:2">
      <c r="A1373" t="s">
        <v>37</v>
      </c>
      <c r="B1373">
        <v>6.4</v>
      </c>
    </row>
    <row r="1374" spans="1:2">
      <c r="A1374" t="s">
        <v>37</v>
      </c>
      <c r="B1374">
        <v>5.7</v>
      </c>
    </row>
    <row r="1375" spans="1:2">
      <c r="A1375" t="s">
        <v>37</v>
      </c>
      <c r="B1375">
        <v>6.1</v>
      </c>
    </row>
    <row r="1376" spans="1:2">
      <c r="A1376" t="s">
        <v>37</v>
      </c>
      <c r="B1376">
        <v>5.4</v>
      </c>
    </row>
    <row r="1377" spans="1:2">
      <c r="A1377" t="s">
        <v>37</v>
      </c>
      <c r="B1377">
        <v>6.7</v>
      </c>
    </row>
    <row r="1378" spans="1:2">
      <c r="A1378" t="s">
        <v>37</v>
      </c>
      <c r="B1378">
        <v>6.8</v>
      </c>
    </row>
    <row r="1379" spans="1:2">
      <c r="A1379" t="s">
        <v>37</v>
      </c>
      <c r="B1379">
        <v>6</v>
      </c>
    </row>
    <row r="1380" spans="1:2">
      <c r="A1380" t="s">
        <v>37</v>
      </c>
      <c r="B1380">
        <v>7.8</v>
      </c>
    </row>
    <row r="1381" spans="1:2">
      <c r="A1381" t="s">
        <v>37</v>
      </c>
      <c r="B1381">
        <v>5.3</v>
      </c>
    </row>
    <row r="1382" spans="1:2">
      <c r="A1382" t="s">
        <v>37</v>
      </c>
      <c r="B1382">
        <v>4.5</v>
      </c>
    </row>
    <row r="1383" spans="1:2">
      <c r="A1383" t="s">
        <v>37</v>
      </c>
      <c r="B1383">
        <v>5.4</v>
      </c>
    </row>
    <row r="1384" spans="1:2">
      <c r="A1384" t="s">
        <v>37</v>
      </c>
      <c r="B1384">
        <v>7.8</v>
      </c>
    </row>
    <row r="1385" spans="1:2">
      <c r="A1385" t="s">
        <v>7241</v>
      </c>
      <c r="B1385">
        <v>7.2</v>
      </c>
    </row>
    <row r="1386" spans="1:2">
      <c r="A1386" t="s">
        <v>37</v>
      </c>
      <c r="B1386">
        <v>6.6</v>
      </c>
    </row>
    <row r="1387" spans="1:2">
      <c r="A1387" t="s">
        <v>37</v>
      </c>
      <c r="B1387">
        <v>7.6</v>
      </c>
    </row>
    <row r="1388" spans="1:2">
      <c r="A1388" t="s">
        <v>37</v>
      </c>
      <c r="B1388">
        <v>5.9</v>
      </c>
    </row>
    <row r="1389" spans="1:2">
      <c r="A1389" t="s">
        <v>37</v>
      </c>
      <c r="B1389">
        <v>6.7</v>
      </c>
    </row>
    <row r="1390" spans="1:2">
      <c r="A1390" t="s">
        <v>37</v>
      </c>
      <c r="B1390">
        <v>7.7</v>
      </c>
    </row>
    <row r="1391" spans="1:2">
      <c r="A1391" t="s">
        <v>37</v>
      </c>
      <c r="B1391">
        <v>5.8</v>
      </c>
    </row>
    <row r="1392" spans="1:2">
      <c r="A1392" t="s">
        <v>37</v>
      </c>
      <c r="B1392">
        <v>5.4</v>
      </c>
    </row>
    <row r="1393" spans="1:2">
      <c r="A1393" t="s">
        <v>37</v>
      </c>
      <c r="B1393">
        <v>6.9</v>
      </c>
    </row>
    <row r="1394" spans="1:2">
      <c r="A1394" t="s">
        <v>37</v>
      </c>
      <c r="B1394">
        <v>7.7</v>
      </c>
    </row>
    <row r="1395" spans="1:2">
      <c r="A1395" t="s">
        <v>37</v>
      </c>
      <c r="B1395">
        <v>6.8</v>
      </c>
    </row>
    <row r="1396" spans="1:2">
      <c r="A1396" t="s">
        <v>37</v>
      </c>
      <c r="B1396">
        <v>6.4</v>
      </c>
    </row>
    <row r="1397" spans="1:2">
      <c r="A1397" t="s">
        <v>37</v>
      </c>
      <c r="B1397">
        <v>5.7</v>
      </c>
    </row>
    <row r="1398" spans="1:2">
      <c r="A1398" t="s">
        <v>37</v>
      </c>
      <c r="B1398">
        <v>7.3</v>
      </c>
    </row>
    <row r="1399" spans="1:2">
      <c r="A1399" t="s">
        <v>37</v>
      </c>
      <c r="B1399">
        <v>6.8</v>
      </c>
    </row>
    <row r="1400" spans="1:2">
      <c r="A1400" t="s">
        <v>37</v>
      </c>
      <c r="B1400">
        <v>6.3</v>
      </c>
    </row>
    <row r="1401" spans="1:2">
      <c r="A1401" t="s">
        <v>37</v>
      </c>
      <c r="B1401">
        <v>5.9</v>
      </c>
    </row>
    <row r="1402" spans="1:2">
      <c r="A1402" t="s">
        <v>37</v>
      </c>
      <c r="B1402">
        <v>7.4</v>
      </c>
    </row>
    <row r="1403" spans="1:2">
      <c r="A1403" t="s">
        <v>37</v>
      </c>
      <c r="B1403">
        <v>8.3000000000000007</v>
      </c>
    </row>
    <row r="1404" spans="1:2">
      <c r="A1404" t="s">
        <v>37</v>
      </c>
      <c r="B1404">
        <v>6.2</v>
      </c>
    </row>
    <row r="1405" spans="1:2">
      <c r="A1405" t="s">
        <v>37</v>
      </c>
      <c r="B1405">
        <v>6.3</v>
      </c>
    </row>
    <row r="1406" spans="1:2">
      <c r="A1406" t="s">
        <v>37</v>
      </c>
      <c r="B1406">
        <v>5.8</v>
      </c>
    </row>
    <row r="1407" spans="1:2">
      <c r="A1407" t="s">
        <v>37</v>
      </c>
      <c r="B1407">
        <v>7.5</v>
      </c>
    </row>
    <row r="1408" spans="1:2">
      <c r="A1408" t="s">
        <v>37</v>
      </c>
      <c r="B1408">
        <v>6.3</v>
      </c>
    </row>
    <row r="1409" spans="1:2">
      <c r="A1409" t="s">
        <v>37</v>
      </c>
      <c r="B1409">
        <v>6.4</v>
      </c>
    </row>
    <row r="1410" spans="1:2">
      <c r="A1410" t="s">
        <v>37</v>
      </c>
      <c r="B1410">
        <v>7.2</v>
      </c>
    </row>
    <row r="1411" spans="1:2">
      <c r="A1411" t="s">
        <v>37</v>
      </c>
      <c r="B1411">
        <v>6.3</v>
      </c>
    </row>
    <row r="1412" spans="1:2">
      <c r="A1412" t="s">
        <v>37</v>
      </c>
      <c r="B1412">
        <v>6.9</v>
      </c>
    </row>
    <row r="1413" spans="1:2">
      <c r="A1413" t="s">
        <v>37</v>
      </c>
      <c r="B1413">
        <v>6.6</v>
      </c>
    </row>
    <row r="1414" spans="1:2">
      <c r="A1414" t="s">
        <v>37</v>
      </c>
      <c r="B1414">
        <v>6</v>
      </c>
    </row>
    <row r="1415" spans="1:2">
      <c r="A1415" t="s">
        <v>37</v>
      </c>
      <c r="B1415">
        <v>7.5</v>
      </c>
    </row>
    <row r="1416" spans="1:2">
      <c r="A1416" t="s">
        <v>37</v>
      </c>
      <c r="B1416">
        <v>7.7</v>
      </c>
    </row>
    <row r="1417" spans="1:2">
      <c r="A1417" t="s">
        <v>37</v>
      </c>
      <c r="B1417">
        <v>6.2</v>
      </c>
    </row>
    <row r="1418" spans="1:2">
      <c r="A1418" t="s">
        <v>37</v>
      </c>
      <c r="B1418">
        <v>5.4</v>
      </c>
    </row>
    <row r="1419" spans="1:2">
      <c r="A1419" t="s">
        <v>37</v>
      </c>
      <c r="B1419">
        <v>6.6</v>
      </c>
    </row>
    <row r="1420" spans="1:2">
      <c r="A1420" t="s">
        <v>37</v>
      </c>
      <c r="B1420">
        <v>5.3</v>
      </c>
    </row>
    <row r="1421" spans="1:2">
      <c r="A1421" t="s">
        <v>37</v>
      </c>
      <c r="B1421">
        <v>5.6</v>
      </c>
    </row>
    <row r="1422" spans="1:2">
      <c r="A1422" t="s">
        <v>37</v>
      </c>
      <c r="B1422">
        <v>5.9</v>
      </c>
    </row>
    <row r="1423" spans="1:2">
      <c r="A1423" t="s">
        <v>37</v>
      </c>
      <c r="B1423">
        <v>7.8</v>
      </c>
    </row>
    <row r="1424" spans="1:2">
      <c r="A1424" t="s">
        <v>37</v>
      </c>
      <c r="B1424">
        <v>6.7</v>
      </c>
    </row>
    <row r="1425" spans="1:2">
      <c r="A1425" t="s">
        <v>37</v>
      </c>
      <c r="B1425">
        <v>7.4</v>
      </c>
    </row>
    <row r="1426" spans="1:2">
      <c r="A1426" t="s">
        <v>37</v>
      </c>
      <c r="B1426">
        <v>6.2</v>
      </c>
    </row>
    <row r="1427" spans="1:2">
      <c r="A1427" t="s">
        <v>37</v>
      </c>
      <c r="B1427">
        <v>5.4</v>
      </c>
    </row>
    <row r="1428" spans="1:2">
      <c r="A1428" t="s">
        <v>37</v>
      </c>
      <c r="B1428">
        <v>6.7</v>
      </c>
    </row>
    <row r="1429" spans="1:2">
      <c r="A1429" t="s">
        <v>37</v>
      </c>
      <c r="B1429">
        <v>5.3</v>
      </c>
    </row>
    <row r="1430" spans="1:2">
      <c r="A1430" t="s">
        <v>37</v>
      </c>
      <c r="B1430">
        <v>5.9</v>
      </c>
    </row>
    <row r="1431" spans="1:2">
      <c r="A1431" t="s">
        <v>37</v>
      </c>
      <c r="B1431">
        <v>7</v>
      </c>
    </row>
    <row r="1432" spans="1:2">
      <c r="A1432" t="s">
        <v>37</v>
      </c>
      <c r="B1432">
        <v>4.8</v>
      </c>
    </row>
    <row r="1433" spans="1:2">
      <c r="A1433" t="s">
        <v>37</v>
      </c>
      <c r="B1433">
        <v>7.3</v>
      </c>
    </row>
    <row r="1434" spans="1:2">
      <c r="A1434" t="s">
        <v>37</v>
      </c>
      <c r="B1434">
        <v>3.8</v>
      </c>
    </row>
    <row r="1435" spans="1:2">
      <c r="A1435" t="s">
        <v>37</v>
      </c>
      <c r="B1435">
        <v>8.5</v>
      </c>
    </row>
    <row r="1436" spans="1:2">
      <c r="A1436" t="s">
        <v>37</v>
      </c>
      <c r="B1436">
        <v>6.8</v>
      </c>
    </row>
    <row r="1437" spans="1:2">
      <c r="A1437" t="s">
        <v>37</v>
      </c>
      <c r="B1437">
        <v>5.3</v>
      </c>
    </row>
    <row r="1438" spans="1:2">
      <c r="A1438" t="s">
        <v>37</v>
      </c>
      <c r="B1438">
        <v>7.3</v>
      </c>
    </row>
    <row r="1439" spans="1:2">
      <c r="A1439" t="s">
        <v>37</v>
      </c>
      <c r="B1439">
        <v>6.6</v>
      </c>
    </row>
    <row r="1440" spans="1:2">
      <c r="A1440" t="s">
        <v>37</v>
      </c>
      <c r="B1440">
        <v>6.2</v>
      </c>
    </row>
    <row r="1441" spans="1:2">
      <c r="A1441" t="s">
        <v>37</v>
      </c>
      <c r="B1441">
        <v>5.2</v>
      </c>
    </row>
    <row r="1442" spans="1:2">
      <c r="A1442" t="s">
        <v>37</v>
      </c>
      <c r="B1442">
        <v>6.2</v>
      </c>
    </row>
    <row r="1443" spans="1:2">
      <c r="A1443" t="s">
        <v>37</v>
      </c>
      <c r="B1443">
        <v>6.2</v>
      </c>
    </row>
    <row r="1444" spans="1:2">
      <c r="A1444" t="s">
        <v>37</v>
      </c>
      <c r="B1444">
        <v>6.6</v>
      </c>
    </row>
    <row r="1445" spans="1:2">
      <c r="A1445" t="s">
        <v>37</v>
      </c>
      <c r="B1445">
        <v>6.4</v>
      </c>
    </row>
    <row r="1446" spans="1:2">
      <c r="A1446" t="s">
        <v>37</v>
      </c>
      <c r="B1446">
        <v>6.2</v>
      </c>
    </row>
    <row r="1447" spans="1:2">
      <c r="A1447" t="s">
        <v>37</v>
      </c>
      <c r="B1447">
        <v>5.0999999999999996</v>
      </c>
    </row>
    <row r="1448" spans="1:2">
      <c r="A1448" t="s">
        <v>37</v>
      </c>
      <c r="B1448">
        <v>6.6</v>
      </c>
    </row>
    <row r="1449" spans="1:2">
      <c r="A1449" t="s">
        <v>37</v>
      </c>
      <c r="B1449">
        <v>6.1</v>
      </c>
    </row>
    <row r="1450" spans="1:2">
      <c r="A1450" t="s">
        <v>37</v>
      </c>
      <c r="B1450">
        <v>6.1</v>
      </c>
    </row>
    <row r="1451" spans="1:2">
      <c r="A1451" t="s">
        <v>37</v>
      </c>
      <c r="B1451">
        <v>6.6</v>
      </c>
    </row>
    <row r="1452" spans="1:2">
      <c r="A1452" t="s">
        <v>37</v>
      </c>
      <c r="B1452">
        <v>5.9</v>
      </c>
    </row>
    <row r="1453" spans="1:2">
      <c r="A1453" t="s">
        <v>37</v>
      </c>
      <c r="B1453">
        <v>6.3</v>
      </c>
    </row>
    <row r="1454" spans="1:2">
      <c r="A1454" t="s">
        <v>37</v>
      </c>
      <c r="B1454">
        <v>7.1</v>
      </c>
    </row>
    <row r="1455" spans="1:2">
      <c r="A1455" t="s">
        <v>37</v>
      </c>
      <c r="B1455">
        <v>5</v>
      </c>
    </row>
    <row r="1456" spans="1:2">
      <c r="A1456" t="s">
        <v>37</v>
      </c>
      <c r="B1456">
        <v>5.6</v>
      </c>
    </row>
    <row r="1457" spans="1:2">
      <c r="A1457" t="s">
        <v>37</v>
      </c>
      <c r="B1457">
        <v>7.4</v>
      </c>
    </row>
    <row r="1458" spans="1:2">
      <c r="A1458" t="s">
        <v>37</v>
      </c>
      <c r="B1458">
        <v>4.5</v>
      </c>
    </row>
    <row r="1459" spans="1:2">
      <c r="A1459" t="s">
        <v>37</v>
      </c>
      <c r="B1459">
        <v>6.2</v>
      </c>
    </row>
    <row r="1460" spans="1:2">
      <c r="A1460" t="s">
        <v>37</v>
      </c>
      <c r="B1460">
        <v>5</v>
      </c>
    </row>
    <row r="1461" spans="1:2">
      <c r="A1461" t="s">
        <v>37</v>
      </c>
      <c r="B1461">
        <v>6.5</v>
      </c>
    </row>
    <row r="1462" spans="1:2">
      <c r="A1462" t="s">
        <v>37</v>
      </c>
      <c r="B1462">
        <v>5.0999999999999996</v>
      </c>
    </row>
    <row r="1463" spans="1:2">
      <c r="A1463" t="s">
        <v>37</v>
      </c>
      <c r="B1463">
        <v>6.5</v>
      </c>
    </row>
    <row r="1464" spans="1:2">
      <c r="A1464" t="s">
        <v>37</v>
      </c>
      <c r="B1464">
        <v>6.2</v>
      </c>
    </row>
    <row r="1465" spans="1:2">
      <c r="A1465" t="s">
        <v>37</v>
      </c>
      <c r="B1465">
        <v>6.3</v>
      </c>
    </row>
    <row r="1466" spans="1:2">
      <c r="A1466" t="s">
        <v>37</v>
      </c>
      <c r="B1466">
        <v>3.8</v>
      </c>
    </row>
    <row r="1467" spans="1:2">
      <c r="A1467" t="s">
        <v>37</v>
      </c>
      <c r="B1467">
        <v>5.2</v>
      </c>
    </row>
    <row r="1468" spans="1:2">
      <c r="A1468" t="s">
        <v>37</v>
      </c>
      <c r="B1468">
        <v>6</v>
      </c>
    </row>
    <row r="1469" spans="1:2">
      <c r="A1469" t="s">
        <v>37</v>
      </c>
      <c r="B1469">
        <v>6.2</v>
      </c>
    </row>
    <row r="1470" spans="1:2">
      <c r="A1470" t="s">
        <v>37</v>
      </c>
      <c r="B1470">
        <v>5.7</v>
      </c>
    </row>
    <row r="1471" spans="1:2">
      <c r="A1471" t="s">
        <v>37</v>
      </c>
      <c r="B1471">
        <v>6.7</v>
      </c>
    </row>
    <row r="1472" spans="1:2">
      <c r="A1472" t="s">
        <v>37</v>
      </c>
      <c r="B1472">
        <v>6.8</v>
      </c>
    </row>
    <row r="1473" spans="1:2">
      <c r="A1473" t="s">
        <v>37</v>
      </c>
      <c r="B1473">
        <v>6</v>
      </c>
    </row>
    <row r="1474" spans="1:2">
      <c r="A1474" t="s">
        <v>37</v>
      </c>
      <c r="B1474">
        <v>7.3</v>
      </c>
    </row>
    <row r="1475" spans="1:2">
      <c r="A1475" t="s">
        <v>37</v>
      </c>
      <c r="B1475">
        <v>5.5</v>
      </c>
    </row>
    <row r="1476" spans="1:2">
      <c r="A1476" t="s">
        <v>37</v>
      </c>
      <c r="B1476">
        <v>6.7</v>
      </c>
    </row>
    <row r="1477" spans="1:2">
      <c r="A1477" t="s">
        <v>37</v>
      </c>
      <c r="B1477">
        <v>4.8</v>
      </c>
    </row>
    <row r="1478" spans="1:2">
      <c r="A1478" t="s">
        <v>37</v>
      </c>
      <c r="B1478">
        <v>5.7</v>
      </c>
    </row>
    <row r="1479" spans="1:2">
      <c r="A1479" t="s">
        <v>37</v>
      </c>
      <c r="B1479">
        <v>5.0999999999999996</v>
      </c>
    </row>
    <row r="1480" spans="1:2">
      <c r="A1480" t="s">
        <v>37</v>
      </c>
      <c r="B1480">
        <v>6</v>
      </c>
    </row>
    <row r="1481" spans="1:2">
      <c r="A1481" t="s">
        <v>37</v>
      </c>
      <c r="B1481">
        <v>4.2</v>
      </c>
    </row>
    <row r="1482" spans="1:2">
      <c r="A1482" t="s">
        <v>37</v>
      </c>
      <c r="B1482">
        <v>7.4</v>
      </c>
    </row>
    <row r="1483" spans="1:2">
      <c r="A1483" t="s">
        <v>37</v>
      </c>
      <c r="B1483">
        <v>4.5999999999999996</v>
      </c>
    </row>
    <row r="1484" spans="1:2">
      <c r="A1484" t="s">
        <v>37</v>
      </c>
      <c r="B1484">
        <v>6.9</v>
      </c>
    </row>
    <row r="1485" spans="1:2">
      <c r="A1485" t="s">
        <v>37</v>
      </c>
      <c r="B1485">
        <v>8.6</v>
      </c>
    </row>
    <row r="1486" spans="1:2">
      <c r="A1486" t="s">
        <v>37</v>
      </c>
      <c r="B1486">
        <v>6.9</v>
      </c>
    </row>
    <row r="1487" spans="1:2">
      <c r="A1487" t="s">
        <v>37</v>
      </c>
      <c r="B1487">
        <v>8</v>
      </c>
    </row>
    <row r="1488" spans="1:2">
      <c r="A1488" t="s">
        <v>37</v>
      </c>
      <c r="B1488">
        <v>6.4</v>
      </c>
    </row>
    <row r="1489" spans="1:2">
      <c r="A1489" t="s">
        <v>37</v>
      </c>
      <c r="B1489">
        <v>6.3</v>
      </c>
    </row>
    <row r="1490" spans="1:2">
      <c r="A1490" t="s">
        <v>37</v>
      </c>
      <c r="B1490">
        <v>8.4</v>
      </c>
    </row>
    <row r="1491" spans="1:2">
      <c r="A1491" t="s">
        <v>1464</v>
      </c>
      <c r="B1491">
        <v>7.1</v>
      </c>
    </row>
    <row r="1492" spans="1:2">
      <c r="A1492" t="s">
        <v>37</v>
      </c>
      <c r="B1492">
        <v>6.8</v>
      </c>
    </row>
    <row r="1493" spans="1:2">
      <c r="A1493" t="s">
        <v>2778</v>
      </c>
      <c r="B1493">
        <v>7.5</v>
      </c>
    </row>
    <row r="1494" spans="1:2">
      <c r="A1494" t="s">
        <v>37</v>
      </c>
      <c r="B1494">
        <v>5.7</v>
      </c>
    </row>
    <row r="1495" spans="1:2">
      <c r="A1495" t="s">
        <v>37</v>
      </c>
      <c r="B1495">
        <v>7.2</v>
      </c>
    </row>
    <row r="1496" spans="1:2">
      <c r="A1496" t="s">
        <v>37</v>
      </c>
      <c r="B1496">
        <v>6.8</v>
      </c>
    </row>
    <row r="1497" spans="1:2">
      <c r="A1497" t="s">
        <v>37</v>
      </c>
      <c r="B1497">
        <v>5.4</v>
      </c>
    </row>
    <row r="1498" spans="1:2">
      <c r="A1498" t="s">
        <v>37</v>
      </c>
      <c r="B1498">
        <v>7.2</v>
      </c>
    </row>
    <row r="1499" spans="1:2">
      <c r="A1499" t="s">
        <v>37</v>
      </c>
      <c r="B1499">
        <v>7.3</v>
      </c>
    </row>
    <row r="1500" spans="1:2">
      <c r="A1500" t="s">
        <v>37</v>
      </c>
      <c r="B1500">
        <v>5.2</v>
      </c>
    </row>
    <row r="1501" spans="1:2">
      <c r="A1501" t="s">
        <v>37</v>
      </c>
      <c r="B1501">
        <v>5.5</v>
      </c>
    </row>
    <row r="1502" spans="1:2">
      <c r="A1502" t="s">
        <v>676</v>
      </c>
      <c r="B1502">
        <v>7.7</v>
      </c>
    </row>
    <row r="1503" spans="1:2">
      <c r="A1503" t="s">
        <v>37</v>
      </c>
      <c r="B1503">
        <v>7.1</v>
      </c>
    </row>
    <row r="1504" spans="1:2">
      <c r="A1504" t="s">
        <v>37</v>
      </c>
      <c r="B1504">
        <v>5.3</v>
      </c>
    </row>
    <row r="1505" spans="1:2">
      <c r="A1505" t="s">
        <v>37</v>
      </c>
      <c r="B1505">
        <v>5.6</v>
      </c>
    </row>
    <row r="1506" spans="1:2">
      <c r="A1506" t="s">
        <v>37</v>
      </c>
      <c r="B1506">
        <v>5.7</v>
      </c>
    </row>
    <row r="1507" spans="1:2">
      <c r="A1507" t="s">
        <v>37</v>
      </c>
      <c r="B1507">
        <v>7.1</v>
      </c>
    </row>
    <row r="1508" spans="1:2">
      <c r="A1508" t="s">
        <v>37</v>
      </c>
      <c r="B1508">
        <v>7.5</v>
      </c>
    </row>
    <row r="1509" spans="1:2">
      <c r="A1509" t="s">
        <v>37</v>
      </c>
      <c r="B1509">
        <v>7.6</v>
      </c>
    </row>
    <row r="1510" spans="1:2">
      <c r="A1510" t="s">
        <v>37</v>
      </c>
      <c r="B1510">
        <v>5.5</v>
      </c>
    </row>
    <row r="1511" spans="1:2">
      <c r="A1511" t="s">
        <v>37</v>
      </c>
      <c r="B1511">
        <v>5.0999999999999996</v>
      </c>
    </row>
    <row r="1512" spans="1:2">
      <c r="A1512" t="s">
        <v>37</v>
      </c>
      <c r="B1512">
        <v>6.3</v>
      </c>
    </row>
    <row r="1513" spans="1:2">
      <c r="A1513" t="s">
        <v>37</v>
      </c>
      <c r="B1513">
        <v>4.9000000000000004</v>
      </c>
    </row>
    <row r="1514" spans="1:2">
      <c r="A1514" t="s">
        <v>37</v>
      </c>
      <c r="B1514">
        <v>6.5</v>
      </c>
    </row>
    <row r="1515" spans="1:2">
      <c r="A1515" t="s">
        <v>37</v>
      </c>
      <c r="B1515">
        <v>5.6</v>
      </c>
    </row>
    <row r="1516" spans="1:2">
      <c r="A1516" t="s">
        <v>37</v>
      </c>
      <c r="B1516">
        <v>5.3</v>
      </c>
    </row>
    <row r="1517" spans="1:2">
      <c r="A1517" t="s">
        <v>37</v>
      </c>
      <c r="B1517">
        <v>6.5</v>
      </c>
    </row>
    <row r="1518" spans="1:2">
      <c r="A1518" t="s">
        <v>37</v>
      </c>
      <c r="B1518">
        <v>6.8</v>
      </c>
    </row>
    <row r="1519" spans="1:2">
      <c r="A1519" t="s">
        <v>37</v>
      </c>
      <c r="B1519">
        <v>6.5</v>
      </c>
    </row>
    <row r="1520" spans="1:2">
      <c r="A1520" t="s">
        <v>37</v>
      </c>
      <c r="B1520">
        <v>6</v>
      </c>
    </row>
    <row r="1521" spans="1:2">
      <c r="A1521" t="s">
        <v>37</v>
      </c>
      <c r="B1521">
        <v>8.4</v>
      </c>
    </row>
    <row r="1522" spans="1:2">
      <c r="A1522" t="s">
        <v>37</v>
      </c>
      <c r="B1522">
        <v>6</v>
      </c>
    </row>
    <row r="1523" spans="1:2">
      <c r="A1523" t="s">
        <v>37</v>
      </c>
      <c r="B1523">
        <v>7.6</v>
      </c>
    </row>
    <row r="1524" spans="1:2">
      <c r="A1524" t="s">
        <v>37</v>
      </c>
      <c r="B1524">
        <v>5.6</v>
      </c>
    </row>
    <row r="1525" spans="1:2">
      <c r="A1525" t="s">
        <v>37</v>
      </c>
      <c r="B1525">
        <v>6.9</v>
      </c>
    </row>
    <row r="1526" spans="1:2">
      <c r="A1526" t="s">
        <v>37</v>
      </c>
      <c r="B1526">
        <v>6.4</v>
      </c>
    </row>
    <row r="1527" spans="1:2">
      <c r="A1527" t="s">
        <v>37</v>
      </c>
      <c r="B1527">
        <v>5.0999999999999996</v>
      </c>
    </row>
    <row r="1528" spans="1:2">
      <c r="A1528" t="s">
        <v>37</v>
      </c>
      <c r="B1528">
        <v>7</v>
      </c>
    </row>
    <row r="1529" spans="1:2">
      <c r="A1529" t="s">
        <v>37</v>
      </c>
      <c r="B1529">
        <v>5.7</v>
      </c>
    </row>
    <row r="1530" spans="1:2">
      <c r="A1530" t="s">
        <v>37</v>
      </c>
      <c r="B1530">
        <v>6.8</v>
      </c>
    </row>
    <row r="1531" spans="1:2">
      <c r="A1531" t="s">
        <v>37</v>
      </c>
      <c r="B1531">
        <v>6.7</v>
      </c>
    </row>
    <row r="1532" spans="1:2">
      <c r="A1532" t="s">
        <v>37</v>
      </c>
      <c r="B1532">
        <v>6.2</v>
      </c>
    </row>
    <row r="1533" spans="1:2">
      <c r="A1533" t="s">
        <v>37</v>
      </c>
      <c r="B1533">
        <v>7.2</v>
      </c>
    </row>
    <row r="1534" spans="1:2">
      <c r="A1534" t="s">
        <v>37</v>
      </c>
      <c r="B1534">
        <v>6.2</v>
      </c>
    </row>
    <row r="1535" spans="1:2">
      <c r="A1535" t="s">
        <v>37</v>
      </c>
      <c r="B1535">
        <v>5.6</v>
      </c>
    </row>
    <row r="1536" spans="1:2">
      <c r="A1536" t="s">
        <v>37</v>
      </c>
      <c r="B1536">
        <v>4.4000000000000004</v>
      </c>
    </row>
    <row r="1537" spans="1:2">
      <c r="A1537" t="s">
        <v>37</v>
      </c>
      <c r="B1537">
        <v>7.5</v>
      </c>
    </row>
    <row r="1538" spans="1:2">
      <c r="A1538" t="s">
        <v>37</v>
      </c>
      <c r="B1538">
        <v>7.1</v>
      </c>
    </row>
    <row r="1539" spans="1:2">
      <c r="A1539" t="s">
        <v>37</v>
      </c>
      <c r="B1539">
        <v>6.4</v>
      </c>
    </row>
    <row r="1540" spans="1:2">
      <c r="A1540" t="s">
        <v>37</v>
      </c>
      <c r="B1540">
        <v>7.1</v>
      </c>
    </row>
    <row r="1541" spans="1:2">
      <c r="A1541" t="s">
        <v>37</v>
      </c>
      <c r="B1541">
        <v>5.9</v>
      </c>
    </row>
    <row r="1542" spans="1:2">
      <c r="A1542" t="s">
        <v>37</v>
      </c>
      <c r="B1542">
        <v>6.9</v>
      </c>
    </row>
    <row r="1543" spans="1:2">
      <c r="A1543" t="s">
        <v>37</v>
      </c>
      <c r="B1543">
        <v>7.5</v>
      </c>
    </row>
    <row r="1544" spans="1:2">
      <c r="A1544" t="s">
        <v>37</v>
      </c>
      <c r="B1544">
        <v>6.3</v>
      </c>
    </row>
    <row r="1545" spans="1:2">
      <c r="A1545" t="s">
        <v>37</v>
      </c>
      <c r="B1545">
        <v>6.4</v>
      </c>
    </row>
    <row r="1546" spans="1:2">
      <c r="A1546" t="s">
        <v>37</v>
      </c>
      <c r="B1546">
        <v>5.9</v>
      </c>
    </row>
    <row r="1547" spans="1:2">
      <c r="A1547" t="s">
        <v>37</v>
      </c>
      <c r="B1547">
        <v>6.8</v>
      </c>
    </row>
    <row r="1548" spans="1:2">
      <c r="A1548" t="s">
        <v>37</v>
      </c>
      <c r="B1548">
        <v>6.3</v>
      </c>
    </row>
    <row r="1549" spans="1:2">
      <c r="A1549" t="s">
        <v>37</v>
      </c>
      <c r="B1549">
        <v>3.6</v>
      </c>
    </row>
    <row r="1550" spans="1:2">
      <c r="A1550" t="s">
        <v>37</v>
      </c>
      <c r="B1550">
        <v>5.3</v>
      </c>
    </row>
    <row r="1551" spans="1:2">
      <c r="A1551" t="s">
        <v>37</v>
      </c>
      <c r="B1551">
        <v>5.9</v>
      </c>
    </row>
    <row r="1552" spans="1:2">
      <c r="A1552" t="s">
        <v>37</v>
      </c>
      <c r="B1552">
        <v>6.9</v>
      </c>
    </row>
    <row r="1553" spans="1:2">
      <c r="A1553" t="s">
        <v>37</v>
      </c>
      <c r="B1553">
        <v>6.9</v>
      </c>
    </row>
    <row r="1554" spans="1:2">
      <c r="A1554" t="s">
        <v>37</v>
      </c>
      <c r="B1554">
        <v>6.1</v>
      </c>
    </row>
    <row r="1555" spans="1:2">
      <c r="A1555" t="s">
        <v>37</v>
      </c>
      <c r="B1555">
        <v>5.7</v>
      </c>
    </row>
    <row r="1556" spans="1:2">
      <c r="A1556" t="s">
        <v>37</v>
      </c>
      <c r="B1556">
        <v>8.5</v>
      </c>
    </row>
    <row r="1557" spans="1:2">
      <c r="A1557" t="s">
        <v>37</v>
      </c>
      <c r="B1557">
        <v>6.3</v>
      </c>
    </row>
    <row r="1558" spans="1:2">
      <c r="A1558" t="s">
        <v>37</v>
      </c>
      <c r="B1558">
        <v>7.3</v>
      </c>
    </row>
    <row r="1559" spans="1:2">
      <c r="A1559" t="s">
        <v>37</v>
      </c>
      <c r="B1559">
        <v>6.3</v>
      </c>
    </row>
    <row r="1560" spans="1:2">
      <c r="A1560" t="s">
        <v>37</v>
      </c>
      <c r="B1560">
        <v>7.2</v>
      </c>
    </row>
    <row r="1561" spans="1:2">
      <c r="A1561" t="s">
        <v>37</v>
      </c>
      <c r="B1561">
        <v>7.3</v>
      </c>
    </row>
    <row r="1562" spans="1:2">
      <c r="A1562" t="s">
        <v>37</v>
      </c>
      <c r="B1562">
        <v>6.3</v>
      </c>
    </row>
    <row r="1563" spans="1:2">
      <c r="A1563" t="s">
        <v>37</v>
      </c>
      <c r="B1563">
        <v>8.1</v>
      </c>
    </row>
    <row r="1564" spans="1:2">
      <c r="A1564" t="s">
        <v>37</v>
      </c>
      <c r="B1564">
        <v>6.9</v>
      </c>
    </row>
    <row r="1565" spans="1:2">
      <c r="A1565" t="s">
        <v>37</v>
      </c>
      <c r="B1565">
        <v>6.3</v>
      </c>
    </row>
    <row r="1566" spans="1:2">
      <c r="A1566" t="s">
        <v>37</v>
      </c>
      <c r="B1566">
        <v>7.3</v>
      </c>
    </row>
    <row r="1567" spans="1:2">
      <c r="A1567" t="s">
        <v>37</v>
      </c>
      <c r="B1567">
        <v>6.1</v>
      </c>
    </row>
    <row r="1568" spans="1:2">
      <c r="A1568" t="s">
        <v>37</v>
      </c>
      <c r="B1568">
        <v>6.9</v>
      </c>
    </row>
    <row r="1569" spans="1:2">
      <c r="A1569" t="s">
        <v>37</v>
      </c>
      <c r="B1569">
        <v>7.2</v>
      </c>
    </row>
    <row r="1570" spans="1:2">
      <c r="A1570" t="s">
        <v>37</v>
      </c>
      <c r="B1570">
        <v>6.4</v>
      </c>
    </row>
    <row r="1571" spans="1:2">
      <c r="A1571" t="s">
        <v>37</v>
      </c>
      <c r="B1571">
        <v>6.4</v>
      </c>
    </row>
    <row r="1572" spans="1:2">
      <c r="A1572" t="s">
        <v>37</v>
      </c>
      <c r="B1572">
        <v>8.3000000000000007</v>
      </c>
    </row>
    <row r="1573" spans="1:2">
      <c r="A1573" t="s">
        <v>37</v>
      </c>
      <c r="B1573">
        <v>7.2</v>
      </c>
    </row>
    <row r="1574" spans="1:2">
      <c r="A1574" t="s">
        <v>37</v>
      </c>
      <c r="B1574">
        <v>6.8</v>
      </c>
    </row>
    <row r="1575" spans="1:2">
      <c r="A1575" t="s">
        <v>37</v>
      </c>
      <c r="B1575">
        <v>6.5</v>
      </c>
    </row>
    <row r="1576" spans="1:2">
      <c r="A1576" t="s">
        <v>37</v>
      </c>
      <c r="B1576">
        <v>7.8</v>
      </c>
    </row>
    <row r="1577" spans="1:2">
      <c r="A1577" t="s">
        <v>37</v>
      </c>
      <c r="B1577">
        <v>7.6</v>
      </c>
    </row>
    <row r="1578" spans="1:2">
      <c r="A1578" t="s">
        <v>37</v>
      </c>
      <c r="B1578">
        <v>7.2</v>
      </c>
    </row>
    <row r="1579" spans="1:2">
      <c r="A1579" t="s">
        <v>37</v>
      </c>
      <c r="B1579">
        <v>6.7</v>
      </c>
    </row>
    <row r="1580" spans="1:2">
      <c r="A1580" t="s">
        <v>37</v>
      </c>
      <c r="B1580">
        <v>6.8</v>
      </c>
    </row>
    <row r="1581" spans="1:2">
      <c r="A1581" t="s">
        <v>37</v>
      </c>
      <c r="B1581">
        <v>6.3</v>
      </c>
    </row>
    <row r="1582" spans="1:2">
      <c r="A1582" t="s">
        <v>37</v>
      </c>
      <c r="B1582">
        <v>6.2</v>
      </c>
    </row>
    <row r="1583" spans="1:2">
      <c r="A1583" t="s">
        <v>37</v>
      </c>
      <c r="B1583">
        <v>6.2</v>
      </c>
    </row>
    <row r="1584" spans="1:2">
      <c r="A1584" t="s">
        <v>37</v>
      </c>
      <c r="B1584">
        <v>8.6</v>
      </c>
    </row>
    <row r="1585" spans="1:2">
      <c r="A1585" t="s">
        <v>37</v>
      </c>
      <c r="B1585">
        <v>8</v>
      </c>
    </row>
    <row r="1586" spans="1:2">
      <c r="A1586" t="s">
        <v>37</v>
      </c>
      <c r="B1586">
        <v>7</v>
      </c>
    </row>
    <row r="1587" spans="1:2">
      <c r="A1587" t="s">
        <v>37</v>
      </c>
      <c r="B1587">
        <v>8</v>
      </c>
    </row>
    <row r="1588" spans="1:2">
      <c r="A1588" t="s">
        <v>37</v>
      </c>
      <c r="B1588">
        <v>8.1</v>
      </c>
    </row>
    <row r="1589" spans="1:2">
      <c r="A1589" t="s">
        <v>37</v>
      </c>
      <c r="B1589">
        <v>6.7</v>
      </c>
    </row>
    <row r="1590" spans="1:2">
      <c r="A1590" t="s">
        <v>37</v>
      </c>
      <c r="B1590">
        <v>7.9</v>
      </c>
    </row>
    <row r="1591" spans="1:2">
      <c r="A1591" t="s">
        <v>37</v>
      </c>
      <c r="B1591">
        <v>6.1</v>
      </c>
    </row>
    <row r="1592" spans="1:2">
      <c r="A1592" t="s">
        <v>37</v>
      </c>
      <c r="B1592">
        <v>4.2</v>
      </c>
    </row>
    <row r="1593" spans="1:2">
      <c r="A1593" t="s">
        <v>37</v>
      </c>
      <c r="B1593">
        <v>6.1</v>
      </c>
    </row>
    <row r="1594" spans="1:2">
      <c r="A1594" t="s">
        <v>37</v>
      </c>
      <c r="B1594">
        <v>6.6</v>
      </c>
    </row>
    <row r="1595" spans="1:2">
      <c r="A1595" t="s">
        <v>37</v>
      </c>
      <c r="B1595">
        <v>7.5</v>
      </c>
    </row>
    <row r="1596" spans="1:2">
      <c r="A1596" t="s">
        <v>37</v>
      </c>
      <c r="B1596">
        <v>7.4</v>
      </c>
    </row>
    <row r="1597" spans="1:2">
      <c r="A1597" t="s">
        <v>37</v>
      </c>
      <c r="B1597">
        <v>7.2</v>
      </c>
    </row>
    <row r="1598" spans="1:2">
      <c r="A1598" t="s">
        <v>37</v>
      </c>
      <c r="B1598">
        <v>6.9</v>
      </c>
    </row>
    <row r="1599" spans="1:2">
      <c r="A1599" t="s">
        <v>37</v>
      </c>
      <c r="B1599">
        <v>7.4</v>
      </c>
    </row>
    <row r="1600" spans="1:2">
      <c r="A1600" t="s">
        <v>37</v>
      </c>
      <c r="B1600">
        <v>5.4</v>
      </c>
    </row>
    <row r="1601" spans="1:2">
      <c r="A1601" t="s">
        <v>37</v>
      </c>
      <c r="B1601">
        <v>6.8</v>
      </c>
    </row>
    <row r="1602" spans="1:2">
      <c r="A1602" t="s">
        <v>37</v>
      </c>
      <c r="B1602">
        <v>6.3</v>
      </c>
    </row>
    <row r="1603" spans="1:2">
      <c r="A1603" t="s">
        <v>37</v>
      </c>
      <c r="B1603">
        <v>7.2</v>
      </c>
    </row>
    <row r="1604" spans="1:2">
      <c r="A1604" t="s">
        <v>37</v>
      </c>
      <c r="B1604">
        <v>8.6999999999999993</v>
      </c>
    </row>
    <row r="1605" spans="1:2">
      <c r="A1605" t="s">
        <v>37</v>
      </c>
      <c r="B1605">
        <v>6.9</v>
      </c>
    </row>
    <row r="1606" spans="1:2">
      <c r="A1606" t="s">
        <v>37</v>
      </c>
      <c r="B1606">
        <v>6</v>
      </c>
    </row>
    <row r="1607" spans="1:2">
      <c r="A1607" t="s">
        <v>37</v>
      </c>
      <c r="B1607">
        <v>5.9</v>
      </c>
    </row>
    <row r="1608" spans="1:2">
      <c r="A1608" t="s">
        <v>37</v>
      </c>
      <c r="B1608">
        <v>5.4</v>
      </c>
    </row>
    <row r="1609" spans="1:2">
      <c r="A1609" t="s">
        <v>37</v>
      </c>
      <c r="B1609">
        <v>5.9</v>
      </c>
    </row>
    <row r="1610" spans="1:2">
      <c r="A1610" t="s">
        <v>37</v>
      </c>
      <c r="B1610">
        <v>6.1</v>
      </c>
    </row>
    <row r="1611" spans="1:2">
      <c r="A1611" t="s">
        <v>37</v>
      </c>
      <c r="B1611">
        <v>7.7</v>
      </c>
    </row>
    <row r="1612" spans="1:2">
      <c r="A1612" t="s">
        <v>37</v>
      </c>
      <c r="B1612">
        <v>5.8</v>
      </c>
    </row>
    <row r="1613" spans="1:2">
      <c r="A1613" t="s">
        <v>37</v>
      </c>
      <c r="B1613">
        <v>7.6</v>
      </c>
    </row>
    <row r="1614" spans="1:2">
      <c r="A1614" t="s">
        <v>37</v>
      </c>
      <c r="B1614">
        <v>6.1</v>
      </c>
    </row>
    <row r="1615" spans="1:2">
      <c r="A1615" t="s">
        <v>37</v>
      </c>
      <c r="B1615">
        <v>5.4</v>
      </c>
    </row>
    <row r="1616" spans="1:2">
      <c r="A1616" t="s">
        <v>37</v>
      </c>
      <c r="B1616">
        <v>5.0999999999999996</v>
      </c>
    </row>
    <row r="1617" spans="1:2">
      <c r="A1617" t="s">
        <v>37</v>
      </c>
      <c r="B1617">
        <v>6.4</v>
      </c>
    </row>
    <row r="1618" spans="1:2">
      <c r="A1618" t="s">
        <v>37</v>
      </c>
      <c r="B1618">
        <v>6.3</v>
      </c>
    </row>
    <row r="1619" spans="1:2">
      <c r="A1619" t="s">
        <v>37</v>
      </c>
      <c r="B1619">
        <v>7.5</v>
      </c>
    </row>
    <row r="1620" spans="1:2">
      <c r="A1620" t="s">
        <v>37</v>
      </c>
      <c r="B1620">
        <v>7.1</v>
      </c>
    </row>
    <row r="1621" spans="1:2">
      <c r="A1621" t="s">
        <v>37</v>
      </c>
      <c r="B1621">
        <v>5.2</v>
      </c>
    </row>
    <row r="1622" spans="1:2">
      <c r="A1622" t="s">
        <v>37</v>
      </c>
      <c r="B1622">
        <v>7.8</v>
      </c>
    </row>
    <row r="1623" spans="1:2">
      <c r="A1623" t="s">
        <v>37</v>
      </c>
      <c r="B1623">
        <v>6.5</v>
      </c>
    </row>
    <row r="1624" spans="1:2">
      <c r="A1624" t="s">
        <v>37</v>
      </c>
      <c r="B1624">
        <v>6.6</v>
      </c>
    </row>
    <row r="1625" spans="1:2">
      <c r="A1625" t="s">
        <v>37</v>
      </c>
      <c r="B1625">
        <v>5.0999999999999996</v>
      </c>
    </row>
    <row r="1626" spans="1:2">
      <c r="A1626" t="s">
        <v>37</v>
      </c>
      <c r="B1626">
        <v>7.4</v>
      </c>
    </row>
    <row r="1627" spans="1:2">
      <c r="A1627" t="s">
        <v>37</v>
      </c>
      <c r="B1627">
        <v>7.2</v>
      </c>
    </row>
    <row r="1628" spans="1:2">
      <c r="A1628" t="s">
        <v>37</v>
      </c>
      <c r="B1628">
        <v>7.6</v>
      </c>
    </row>
    <row r="1629" spans="1:2">
      <c r="A1629" t="s">
        <v>37</v>
      </c>
      <c r="B1629">
        <v>7.5</v>
      </c>
    </row>
    <row r="1630" spans="1:2">
      <c r="A1630" t="s">
        <v>37</v>
      </c>
      <c r="B1630">
        <v>6.6</v>
      </c>
    </row>
    <row r="1631" spans="1:2">
      <c r="A1631" t="s">
        <v>37</v>
      </c>
      <c r="B1631">
        <v>7.2</v>
      </c>
    </row>
    <row r="1632" spans="1:2">
      <c r="A1632" t="s">
        <v>37</v>
      </c>
      <c r="B1632">
        <v>7.6</v>
      </c>
    </row>
    <row r="1633" spans="1:2">
      <c r="A1633" t="s">
        <v>37</v>
      </c>
      <c r="B1633">
        <v>6.2</v>
      </c>
    </row>
    <row r="1634" spans="1:2">
      <c r="A1634" t="s">
        <v>37</v>
      </c>
      <c r="B1634">
        <v>5.6</v>
      </c>
    </row>
    <row r="1635" spans="1:2">
      <c r="A1635" t="s">
        <v>37</v>
      </c>
      <c r="B1635">
        <v>7.6</v>
      </c>
    </row>
    <row r="1636" spans="1:2">
      <c r="A1636" t="s">
        <v>37</v>
      </c>
      <c r="B1636">
        <v>6.6</v>
      </c>
    </row>
    <row r="1637" spans="1:2">
      <c r="A1637" t="s">
        <v>37</v>
      </c>
      <c r="B1637">
        <v>7</v>
      </c>
    </row>
    <row r="1638" spans="1:2">
      <c r="A1638" t="s">
        <v>37</v>
      </c>
      <c r="B1638">
        <v>2.7</v>
      </c>
    </row>
    <row r="1639" spans="1:2">
      <c r="A1639" t="s">
        <v>37</v>
      </c>
      <c r="B1639">
        <v>7.6</v>
      </c>
    </row>
    <row r="1640" spans="1:2">
      <c r="A1640" t="s">
        <v>37</v>
      </c>
      <c r="B1640">
        <v>6.6</v>
      </c>
    </row>
    <row r="1641" spans="1:2">
      <c r="A1641" t="s">
        <v>37</v>
      </c>
      <c r="B1641">
        <v>6.9</v>
      </c>
    </row>
    <row r="1642" spans="1:2">
      <c r="A1642" t="s">
        <v>37</v>
      </c>
      <c r="B1642">
        <v>6.8</v>
      </c>
    </row>
    <row r="1643" spans="1:2">
      <c r="A1643" t="s">
        <v>37</v>
      </c>
      <c r="B1643">
        <v>7.5</v>
      </c>
    </row>
    <row r="1644" spans="1:2">
      <c r="A1644" t="s">
        <v>37</v>
      </c>
      <c r="B1644">
        <v>3.7</v>
      </c>
    </row>
    <row r="1645" spans="1:2">
      <c r="A1645" t="s">
        <v>37</v>
      </c>
      <c r="B1645">
        <v>6.1</v>
      </c>
    </row>
    <row r="1646" spans="1:2">
      <c r="A1646" t="s">
        <v>37</v>
      </c>
      <c r="B1646">
        <v>5.9</v>
      </c>
    </row>
    <row r="1647" spans="1:2">
      <c r="A1647" t="s">
        <v>37</v>
      </c>
      <c r="B1647">
        <v>6.7</v>
      </c>
    </row>
    <row r="1648" spans="1:2">
      <c r="A1648" t="s">
        <v>37</v>
      </c>
      <c r="B1648">
        <v>8.5</v>
      </c>
    </row>
    <row r="1649" spans="1:2">
      <c r="A1649" t="s">
        <v>37</v>
      </c>
      <c r="B1649">
        <v>6.9</v>
      </c>
    </row>
    <row r="1650" spans="1:2">
      <c r="A1650" t="s">
        <v>37</v>
      </c>
      <c r="B1650">
        <v>5.5</v>
      </c>
    </row>
    <row r="1651" spans="1:2">
      <c r="A1651" t="s">
        <v>37</v>
      </c>
      <c r="B1651">
        <v>7.1</v>
      </c>
    </row>
    <row r="1652" spans="1:2">
      <c r="A1652" t="s">
        <v>37</v>
      </c>
      <c r="B1652">
        <v>7.1</v>
      </c>
    </row>
    <row r="1653" spans="1:2">
      <c r="A1653" t="s">
        <v>37</v>
      </c>
      <c r="B1653">
        <v>5.9</v>
      </c>
    </row>
    <row r="1654" spans="1:2">
      <c r="A1654" t="s">
        <v>37</v>
      </c>
      <c r="B1654">
        <v>7.3</v>
      </c>
    </row>
    <row r="1655" spans="1:2">
      <c r="A1655" t="s">
        <v>37</v>
      </c>
      <c r="B1655">
        <v>3.4</v>
      </c>
    </row>
    <row r="1656" spans="1:2">
      <c r="A1656" t="s">
        <v>37</v>
      </c>
      <c r="B1656">
        <v>6.8</v>
      </c>
    </row>
    <row r="1657" spans="1:2">
      <c r="A1657" t="s">
        <v>37</v>
      </c>
      <c r="B1657">
        <v>6.9</v>
      </c>
    </row>
    <row r="1658" spans="1:2">
      <c r="A1658" t="s">
        <v>37</v>
      </c>
      <c r="B1658">
        <v>7</v>
      </c>
    </row>
    <row r="1659" spans="1:2">
      <c r="A1659" t="s">
        <v>37</v>
      </c>
      <c r="B1659">
        <v>5.5</v>
      </c>
    </row>
    <row r="1660" spans="1:2">
      <c r="A1660" t="s">
        <v>37</v>
      </c>
      <c r="B1660">
        <v>5.0999999999999996</v>
      </c>
    </row>
    <row r="1661" spans="1:2">
      <c r="A1661" t="s">
        <v>37</v>
      </c>
      <c r="B1661">
        <v>6.2</v>
      </c>
    </row>
    <row r="1662" spans="1:2">
      <c r="A1662" t="s">
        <v>37</v>
      </c>
      <c r="B1662">
        <v>5.9</v>
      </c>
    </row>
    <row r="1663" spans="1:2">
      <c r="A1663" t="s">
        <v>37</v>
      </c>
      <c r="B1663">
        <v>5.2</v>
      </c>
    </row>
    <row r="1664" spans="1:2">
      <c r="A1664" t="s">
        <v>37</v>
      </c>
      <c r="B1664">
        <v>6.2</v>
      </c>
    </row>
    <row r="1665" spans="1:2">
      <c r="A1665" t="s">
        <v>37</v>
      </c>
      <c r="B1665">
        <v>5.5</v>
      </c>
    </row>
    <row r="1666" spans="1:2">
      <c r="A1666" t="s">
        <v>37</v>
      </c>
      <c r="B1666">
        <v>7.4</v>
      </c>
    </row>
    <row r="1667" spans="1:2">
      <c r="A1667" t="s">
        <v>37</v>
      </c>
      <c r="B1667">
        <v>4.4000000000000004</v>
      </c>
    </row>
    <row r="1668" spans="1:2">
      <c r="A1668" t="s">
        <v>37</v>
      </c>
      <c r="B1668">
        <v>6.3</v>
      </c>
    </row>
    <row r="1669" spans="1:2">
      <c r="A1669" t="s">
        <v>37</v>
      </c>
      <c r="B1669">
        <v>6.1</v>
      </c>
    </row>
    <row r="1670" spans="1:2">
      <c r="A1670" t="s">
        <v>37</v>
      </c>
      <c r="B1670">
        <v>5.3</v>
      </c>
    </row>
    <row r="1671" spans="1:2">
      <c r="A1671" t="s">
        <v>37</v>
      </c>
      <c r="B1671">
        <v>5.4</v>
      </c>
    </row>
    <row r="1672" spans="1:2">
      <c r="A1672" t="s">
        <v>37</v>
      </c>
      <c r="B1672">
        <v>6.7</v>
      </c>
    </row>
    <row r="1673" spans="1:2">
      <c r="A1673" t="s">
        <v>37</v>
      </c>
      <c r="B1673">
        <v>5.9</v>
      </c>
    </row>
    <row r="1674" spans="1:2">
      <c r="A1674" t="s">
        <v>37</v>
      </c>
      <c r="B1674">
        <v>7.3</v>
      </c>
    </row>
    <row r="1675" spans="1:2">
      <c r="A1675" t="s">
        <v>37</v>
      </c>
      <c r="B1675">
        <v>5.5</v>
      </c>
    </row>
    <row r="1676" spans="1:2">
      <c r="A1676" t="s">
        <v>37</v>
      </c>
      <c r="B1676">
        <v>5.8</v>
      </c>
    </row>
    <row r="1677" spans="1:2">
      <c r="A1677" t="s">
        <v>37</v>
      </c>
      <c r="B1677">
        <v>4.5999999999999996</v>
      </c>
    </row>
    <row r="1678" spans="1:2">
      <c r="A1678" t="s">
        <v>37</v>
      </c>
      <c r="B1678">
        <v>6.7</v>
      </c>
    </row>
    <row r="1679" spans="1:2">
      <c r="A1679" t="s">
        <v>37</v>
      </c>
      <c r="B1679">
        <v>5.0999999999999996</v>
      </c>
    </row>
    <row r="1680" spans="1:2">
      <c r="A1680" t="s">
        <v>37</v>
      </c>
      <c r="B1680">
        <v>5.6</v>
      </c>
    </row>
    <row r="1681" spans="1:2">
      <c r="A1681" t="s">
        <v>37</v>
      </c>
      <c r="B1681">
        <v>7</v>
      </c>
    </row>
    <row r="1682" spans="1:2">
      <c r="A1682" t="s">
        <v>37</v>
      </c>
      <c r="B1682">
        <v>6.4</v>
      </c>
    </row>
    <row r="1683" spans="1:2">
      <c r="A1683" t="s">
        <v>37</v>
      </c>
      <c r="B1683">
        <v>6.7</v>
      </c>
    </row>
    <row r="1684" spans="1:2">
      <c r="A1684" t="s">
        <v>37</v>
      </c>
      <c r="B1684">
        <v>4.0999999999999996</v>
      </c>
    </row>
    <row r="1685" spans="1:2">
      <c r="A1685" t="s">
        <v>37</v>
      </c>
      <c r="B1685">
        <v>5.5</v>
      </c>
    </row>
    <row r="1686" spans="1:2">
      <c r="A1686" t="s">
        <v>37</v>
      </c>
      <c r="B1686">
        <v>2.7</v>
      </c>
    </row>
    <row r="1687" spans="1:2">
      <c r="A1687" t="s">
        <v>37</v>
      </c>
      <c r="B1687">
        <v>6.4</v>
      </c>
    </row>
    <row r="1688" spans="1:2">
      <c r="A1688" t="s">
        <v>37</v>
      </c>
      <c r="B1688">
        <v>4.8</v>
      </c>
    </row>
    <row r="1689" spans="1:2">
      <c r="A1689" t="s">
        <v>37</v>
      </c>
      <c r="B1689">
        <v>6.1</v>
      </c>
    </row>
    <row r="1690" spans="1:2">
      <c r="A1690" t="s">
        <v>37</v>
      </c>
      <c r="B1690">
        <v>4.8</v>
      </c>
    </row>
    <row r="1691" spans="1:2">
      <c r="A1691" t="s">
        <v>37</v>
      </c>
      <c r="B1691">
        <v>7</v>
      </c>
    </row>
    <row r="1692" spans="1:2">
      <c r="A1692" t="s">
        <v>37</v>
      </c>
      <c r="B1692">
        <v>6.8</v>
      </c>
    </row>
    <row r="1693" spans="1:2">
      <c r="A1693" t="s">
        <v>37</v>
      </c>
      <c r="B1693">
        <v>7.3</v>
      </c>
    </row>
    <row r="1694" spans="1:2">
      <c r="A1694" t="s">
        <v>8649</v>
      </c>
      <c r="B1694">
        <v>8.1999999999999993</v>
      </c>
    </row>
    <row r="1695" spans="1:2">
      <c r="A1695" t="s">
        <v>37</v>
      </c>
      <c r="B1695">
        <v>5.6</v>
      </c>
    </row>
    <row r="1696" spans="1:2">
      <c r="A1696" t="s">
        <v>37</v>
      </c>
      <c r="B1696">
        <v>6.1</v>
      </c>
    </row>
    <row r="1697" spans="1:2">
      <c r="A1697" t="s">
        <v>37</v>
      </c>
      <c r="B1697">
        <v>7.9</v>
      </c>
    </row>
    <row r="1698" spans="1:2">
      <c r="A1698" t="s">
        <v>37</v>
      </c>
      <c r="B1698">
        <v>8.4</v>
      </c>
    </row>
    <row r="1699" spans="1:2">
      <c r="A1699" t="s">
        <v>37</v>
      </c>
      <c r="B1699">
        <v>6.5</v>
      </c>
    </row>
    <row r="1700" spans="1:2">
      <c r="A1700" t="s">
        <v>37</v>
      </c>
      <c r="B1700">
        <v>7.1</v>
      </c>
    </row>
    <row r="1701" spans="1:2">
      <c r="A1701" t="s">
        <v>37</v>
      </c>
      <c r="B1701">
        <v>6.6</v>
      </c>
    </row>
    <row r="1702" spans="1:2">
      <c r="A1702" t="s">
        <v>37</v>
      </c>
      <c r="B1702">
        <v>4</v>
      </c>
    </row>
    <row r="1703" spans="1:2">
      <c r="A1703" t="s">
        <v>37</v>
      </c>
      <c r="B1703">
        <v>7</v>
      </c>
    </row>
    <row r="1704" spans="1:2">
      <c r="A1704" t="s">
        <v>1946</v>
      </c>
      <c r="B1704">
        <v>5.6</v>
      </c>
    </row>
    <row r="1705" spans="1:2">
      <c r="A1705" t="s">
        <v>37</v>
      </c>
      <c r="B1705">
        <v>4.8</v>
      </c>
    </row>
    <row r="1706" spans="1:2">
      <c r="A1706" t="s">
        <v>37</v>
      </c>
      <c r="B1706">
        <v>7.5</v>
      </c>
    </row>
    <row r="1707" spans="1:2">
      <c r="A1707" t="s">
        <v>1946</v>
      </c>
      <c r="B1707">
        <v>6</v>
      </c>
    </row>
    <row r="1708" spans="1:2">
      <c r="A1708" t="s">
        <v>1464</v>
      </c>
      <c r="B1708">
        <v>7.2</v>
      </c>
    </row>
    <row r="1709" spans="1:2">
      <c r="A1709" t="s">
        <v>37</v>
      </c>
      <c r="B1709">
        <v>5.6</v>
      </c>
    </row>
    <row r="1710" spans="1:2">
      <c r="A1710" t="s">
        <v>37</v>
      </c>
      <c r="B1710">
        <v>6.8</v>
      </c>
    </row>
    <row r="1711" spans="1:2">
      <c r="A1711" t="s">
        <v>8731</v>
      </c>
      <c r="B1711">
        <v>4.9000000000000004</v>
      </c>
    </row>
    <row r="1712" spans="1:2">
      <c r="A1712" t="s">
        <v>37</v>
      </c>
      <c r="B1712">
        <v>7.1</v>
      </c>
    </row>
    <row r="1713" spans="1:2">
      <c r="A1713" t="s">
        <v>37</v>
      </c>
      <c r="B1713">
        <v>2</v>
      </c>
    </row>
    <row r="1714" spans="1:2">
      <c r="A1714" t="s">
        <v>37</v>
      </c>
      <c r="B1714">
        <v>5.7</v>
      </c>
    </row>
    <row r="1715" spans="1:2">
      <c r="A1715" t="s">
        <v>5641</v>
      </c>
      <c r="B1715">
        <v>4.0999999999999996</v>
      </c>
    </row>
    <row r="1716" spans="1:2">
      <c r="A1716" t="s">
        <v>37</v>
      </c>
      <c r="B1716">
        <v>6.7</v>
      </c>
    </row>
    <row r="1717" spans="1:2">
      <c r="A1717" t="s">
        <v>37</v>
      </c>
      <c r="B1717">
        <v>7.5</v>
      </c>
    </row>
    <row r="1718" spans="1:2">
      <c r="A1718" t="s">
        <v>37</v>
      </c>
      <c r="B1718">
        <v>6.5</v>
      </c>
    </row>
    <row r="1719" spans="1:2">
      <c r="A1719" t="s">
        <v>37</v>
      </c>
      <c r="B1719">
        <v>7.9</v>
      </c>
    </row>
    <row r="1720" spans="1:2">
      <c r="A1720" t="s">
        <v>37</v>
      </c>
      <c r="B1720">
        <v>7.6</v>
      </c>
    </row>
    <row r="1721" spans="1:2">
      <c r="A1721" t="s">
        <v>37</v>
      </c>
      <c r="B1721">
        <v>6.4</v>
      </c>
    </row>
    <row r="1722" spans="1:2">
      <c r="A1722" t="s">
        <v>37</v>
      </c>
      <c r="B1722">
        <v>5.8</v>
      </c>
    </row>
    <row r="1723" spans="1:2">
      <c r="A1723" t="s">
        <v>37</v>
      </c>
      <c r="B1723">
        <v>7.7</v>
      </c>
    </row>
    <row r="1724" spans="1:2">
      <c r="A1724" t="s">
        <v>37</v>
      </c>
      <c r="B1724">
        <v>7.1</v>
      </c>
    </row>
    <row r="1725" spans="1:2">
      <c r="A1725" t="s">
        <v>37</v>
      </c>
      <c r="B1725">
        <v>5.3</v>
      </c>
    </row>
    <row r="1726" spans="1:2">
      <c r="A1726" t="s">
        <v>37</v>
      </c>
      <c r="B1726">
        <v>5.3</v>
      </c>
    </row>
    <row r="1727" spans="1:2">
      <c r="A1727" t="s">
        <v>37</v>
      </c>
      <c r="B1727">
        <v>7.5</v>
      </c>
    </row>
    <row r="1728" spans="1:2">
      <c r="A1728" t="s">
        <v>37</v>
      </c>
      <c r="B1728">
        <v>6.9</v>
      </c>
    </row>
    <row r="1729" spans="1:2">
      <c r="A1729" t="s">
        <v>37</v>
      </c>
      <c r="B1729">
        <v>4.9000000000000004</v>
      </c>
    </row>
    <row r="1730" spans="1:2">
      <c r="A1730" t="s">
        <v>37</v>
      </c>
      <c r="B1730">
        <v>7.1</v>
      </c>
    </row>
    <row r="1731" spans="1:2">
      <c r="A1731" t="s">
        <v>37</v>
      </c>
      <c r="B1731">
        <v>8</v>
      </c>
    </row>
    <row r="1732" spans="1:2">
      <c r="A1732" t="s">
        <v>37</v>
      </c>
      <c r="B1732">
        <v>7.9</v>
      </c>
    </row>
    <row r="1733" spans="1:2">
      <c r="A1733" t="s">
        <v>37</v>
      </c>
      <c r="B1733">
        <v>7.6</v>
      </c>
    </row>
    <row r="1734" spans="1:2">
      <c r="A1734" t="s">
        <v>37</v>
      </c>
      <c r="B1734">
        <v>5.9</v>
      </c>
    </row>
    <row r="1735" spans="1:2">
      <c r="A1735" t="s">
        <v>37</v>
      </c>
      <c r="B1735">
        <v>6.3</v>
      </c>
    </row>
    <row r="1736" spans="1:2">
      <c r="A1736" t="s">
        <v>37</v>
      </c>
      <c r="B1736">
        <v>7.1</v>
      </c>
    </row>
    <row r="1737" spans="1:2">
      <c r="A1737" t="s">
        <v>37</v>
      </c>
      <c r="B1737">
        <v>6.4</v>
      </c>
    </row>
    <row r="1738" spans="1:2">
      <c r="A1738" t="s">
        <v>37</v>
      </c>
      <c r="B1738">
        <v>8.1999999999999993</v>
      </c>
    </row>
    <row r="1739" spans="1:2">
      <c r="A1739" t="s">
        <v>37</v>
      </c>
      <c r="B1739">
        <v>6.9</v>
      </c>
    </row>
    <row r="1740" spans="1:2">
      <c r="A1740" t="s">
        <v>37</v>
      </c>
      <c r="B1740">
        <v>7.8</v>
      </c>
    </row>
    <row r="1741" spans="1:2">
      <c r="A1741" t="s">
        <v>37</v>
      </c>
      <c r="B1741">
        <v>6.7</v>
      </c>
    </row>
    <row r="1742" spans="1:2">
      <c r="A1742" t="s">
        <v>37</v>
      </c>
      <c r="B1742">
        <v>7.5</v>
      </c>
    </row>
    <row r="1743" spans="1:2">
      <c r="A1743" t="s">
        <v>37</v>
      </c>
      <c r="B1743">
        <v>7.4</v>
      </c>
    </row>
    <row r="1744" spans="1:2">
      <c r="A1744" t="s">
        <v>37</v>
      </c>
      <c r="B1744">
        <v>5.2</v>
      </c>
    </row>
    <row r="1745" spans="1:2">
      <c r="A1745" t="s">
        <v>676</v>
      </c>
      <c r="B1745">
        <v>6.5</v>
      </c>
    </row>
    <row r="1746" spans="1:2">
      <c r="A1746" t="s">
        <v>37</v>
      </c>
      <c r="B1746">
        <v>7.6</v>
      </c>
    </row>
    <row r="1747" spans="1:2">
      <c r="A1747" t="s">
        <v>37</v>
      </c>
      <c r="B1747">
        <v>7.3</v>
      </c>
    </row>
    <row r="1748" spans="1:2">
      <c r="A1748" t="s">
        <v>37</v>
      </c>
      <c r="B1748">
        <v>6.6</v>
      </c>
    </row>
    <row r="1749" spans="1:2">
      <c r="A1749" t="s">
        <v>37</v>
      </c>
      <c r="B1749">
        <v>6.8</v>
      </c>
    </row>
    <row r="1750" spans="1:2">
      <c r="A1750" t="s">
        <v>37</v>
      </c>
      <c r="B1750">
        <v>6.9</v>
      </c>
    </row>
    <row r="1751" spans="1:2">
      <c r="A1751" t="s">
        <v>37</v>
      </c>
      <c r="B1751">
        <v>5.8</v>
      </c>
    </row>
    <row r="1752" spans="1:2">
      <c r="A1752" t="s">
        <v>37</v>
      </c>
      <c r="B1752">
        <v>6.6</v>
      </c>
    </row>
    <row r="1753" spans="1:2">
      <c r="A1753" t="s">
        <v>37</v>
      </c>
      <c r="B1753">
        <v>6.7</v>
      </c>
    </row>
    <row r="1754" spans="1:2">
      <c r="A1754" t="s">
        <v>37</v>
      </c>
      <c r="B1754">
        <v>6.7</v>
      </c>
    </row>
    <row r="1755" spans="1:2">
      <c r="A1755" t="s">
        <v>37</v>
      </c>
      <c r="B1755">
        <v>6.3</v>
      </c>
    </row>
    <row r="1756" spans="1:2">
      <c r="A1756" t="s">
        <v>37</v>
      </c>
      <c r="B1756">
        <v>7.7</v>
      </c>
    </row>
    <row r="1757" spans="1:2">
      <c r="A1757" t="s">
        <v>37</v>
      </c>
      <c r="B1757">
        <v>6.1</v>
      </c>
    </row>
    <row r="1758" spans="1:2">
      <c r="A1758" t="s">
        <v>37</v>
      </c>
      <c r="B1758">
        <v>4.9000000000000004</v>
      </c>
    </row>
    <row r="1759" spans="1:2">
      <c r="A1759" t="s">
        <v>37</v>
      </c>
      <c r="B1759">
        <v>6.2</v>
      </c>
    </row>
    <row r="1760" spans="1:2">
      <c r="A1760" t="s">
        <v>37</v>
      </c>
      <c r="B1760">
        <v>7.8</v>
      </c>
    </row>
    <row r="1761" spans="1:2">
      <c r="A1761" t="s">
        <v>37</v>
      </c>
      <c r="B1761">
        <v>8.1999999999999993</v>
      </c>
    </row>
    <row r="1762" spans="1:2">
      <c r="A1762" t="s">
        <v>37</v>
      </c>
      <c r="B1762">
        <v>6.9</v>
      </c>
    </row>
    <row r="1763" spans="1:2">
      <c r="A1763" t="s">
        <v>37</v>
      </c>
      <c r="B1763">
        <v>6.2</v>
      </c>
    </row>
    <row r="1764" spans="1:2">
      <c r="A1764" t="s">
        <v>37</v>
      </c>
      <c r="B1764">
        <v>6.9</v>
      </c>
    </row>
    <row r="1765" spans="1:2">
      <c r="A1765" t="s">
        <v>37</v>
      </c>
      <c r="B1765">
        <v>4.8</v>
      </c>
    </row>
    <row r="1766" spans="1:2">
      <c r="A1766" t="s">
        <v>37</v>
      </c>
      <c r="B1766">
        <v>8</v>
      </c>
    </row>
    <row r="1767" spans="1:2">
      <c r="A1767" t="s">
        <v>37</v>
      </c>
      <c r="B1767">
        <v>5.3</v>
      </c>
    </row>
    <row r="1768" spans="1:2">
      <c r="A1768" t="s">
        <v>37</v>
      </c>
      <c r="B1768">
        <v>6.7</v>
      </c>
    </row>
    <row r="1769" spans="1:2">
      <c r="A1769" t="s">
        <v>37</v>
      </c>
      <c r="B1769">
        <v>5.4</v>
      </c>
    </row>
    <row r="1770" spans="1:2">
      <c r="A1770" t="s">
        <v>37</v>
      </c>
      <c r="B1770">
        <v>5.4</v>
      </c>
    </row>
    <row r="1771" spans="1:2">
      <c r="A1771" t="s">
        <v>37</v>
      </c>
      <c r="B1771">
        <v>4.9000000000000004</v>
      </c>
    </row>
    <row r="1772" spans="1:2">
      <c r="A1772" t="s">
        <v>37</v>
      </c>
      <c r="B1772">
        <v>6.1</v>
      </c>
    </row>
    <row r="1773" spans="1:2">
      <c r="A1773" t="s">
        <v>37</v>
      </c>
      <c r="B1773">
        <v>5.8</v>
      </c>
    </row>
    <row r="1774" spans="1:2">
      <c r="A1774" t="s">
        <v>37</v>
      </c>
      <c r="B1774">
        <v>7</v>
      </c>
    </row>
    <row r="1775" spans="1:2">
      <c r="A1775" t="s">
        <v>37</v>
      </c>
      <c r="B1775">
        <v>6.5</v>
      </c>
    </row>
    <row r="1776" spans="1:2">
      <c r="A1776" t="s">
        <v>37</v>
      </c>
      <c r="B1776">
        <v>6.6</v>
      </c>
    </row>
    <row r="1777" spans="1:2">
      <c r="A1777" t="s">
        <v>2778</v>
      </c>
      <c r="B1777">
        <v>6.1</v>
      </c>
    </row>
    <row r="1778" spans="1:2">
      <c r="A1778" t="s">
        <v>37</v>
      </c>
      <c r="B1778">
        <v>5.7</v>
      </c>
    </row>
    <row r="1779" spans="1:2">
      <c r="A1779" t="s">
        <v>37</v>
      </c>
      <c r="B1779">
        <v>6.6</v>
      </c>
    </row>
    <row r="1780" spans="1:2">
      <c r="A1780" t="s">
        <v>37</v>
      </c>
      <c r="B1780">
        <v>7</v>
      </c>
    </row>
    <row r="1781" spans="1:2">
      <c r="A1781" t="s">
        <v>37</v>
      </c>
      <c r="B1781">
        <v>7.4</v>
      </c>
    </row>
    <row r="1782" spans="1:2">
      <c r="A1782" t="s">
        <v>37</v>
      </c>
      <c r="B1782">
        <v>5.3</v>
      </c>
    </row>
    <row r="1783" spans="1:2">
      <c r="A1783" t="s">
        <v>37</v>
      </c>
      <c r="B1783">
        <v>7.4</v>
      </c>
    </row>
    <row r="1784" spans="1:2">
      <c r="A1784" t="s">
        <v>37</v>
      </c>
      <c r="B1784">
        <v>7.4</v>
      </c>
    </row>
    <row r="1785" spans="1:2">
      <c r="A1785" t="s">
        <v>37</v>
      </c>
      <c r="B1785">
        <v>6.8</v>
      </c>
    </row>
    <row r="1786" spans="1:2">
      <c r="A1786" t="s">
        <v>37</v>
      </c>
      <c r="B1786">
        <v>7.9</v>
      </c>
    </row>
    <row r="1787" spans="1:2">
      <c r="A1787" t="s">
        <v>37</v>
      </c>
      <c r="B1787">
        <v>7.2</v>
      </c>
    </row>
    <row r="1788" spans="1:2">
      <c r="A1788" t="s">
        <v>37</v>
      </c>
      <c r="B1788">
        <v>6</v>
      </c>
    </row>
    <row r="1789" spans="1:2">
      <c r="A1789" t="s">
        <v>37</v>
      </c>
      <c r="B1789">
        <v>6.6</v>
      </c>
    </row>
    <row r="1790" spans="1:2">
      <c r="A1790" t="s">
        <v>37</v>
      </c>
      <c r="B1790">
        <v>7.9</v>
      </c>
    </row>
    <row r="1791" spans="1:2">
      <c r="A1791" t="s">
        <v>37</v>
      </c>
      <c r="B1791">
        <v>6.2</v>
      </c>
    </row>
    <row r="1792" spans="1:2">
      <c r="A1792" t="s">
        <v>37</v>
      </c>
      <c r="B1792">
        <v>5.7</v>
      </c>
    </row>
    <row r="1793" spans="1:2">
      <c r="A1793" t="s">
        <v>37</v>
      </c>
      <c r="B1793">
        <v>7.1</v>
      </c>
    </row>
    <row r="1794" spans="1:2">
      <c r="A1794" t="s">
        <v>37</v>
      </c>
      <c r="B1794">
        <v>5.6</v>
      </c>
    </row>
    <row r="1795" spans="1:2">
      <c r="A1795" t="s">
        <v>37</v>
      </c>
      <c r="B1795">
        <v>7.8</v>
      </c>
    </row>
    <row r="1796" spans="1:2">
      <c r="A1796" t="s">
        <v>37</v>
      </c>
      <c r="B1796">
        <v>7.9</v>
      </c>
    </row>
    <row r="1797" spans="1:2">
      <c r="A1797" t="s">
        <v>37</v>
      </c>
      <c r="B1797">
        <v>6.9</v>
      </c>
    </row>
    <row r="1798" spans="1:2">
      <c r="A1798" t="s">
        <v>37</v>
      </c>
      <c r="B1798">
        <v>7.4</v>
      </c>
    </row>
    <row r="1799" spans="1:2">
      <c r="A1799" t="s">
        <v>37</v>
      </c>
      <c r="B1799">
        <v>7.7</v>
      </c>
    </row>
    <row r="1800" spans="1:2">
      <c r="A1800" t="s">
        <v>37</v>
      </c>
      <c r="B1800">
        <v>6.9</v>
      </c>
    </row>
    <row r="1801" spans="1:2">
      <c r="A1801" t="s">
        <v>37</v>
      </c>
      <c r="B1801">
        <v>8.6999999999999993</v>
      </c>
    </row>
    <row r="1802" spans="1:2">
      <c r="A1802" t="s">
        <v>37</v>
      </c>
      <c r="B1802">
        <v>6.7</v>
      </c>
    </row>
    <row r="1803" spans="1:2">
      <c r="A1803" t="s">
        <v>37</v>
      </c>
      <c r="B1803">
        <v>6</v>
      </c>
    </row>
    <row r="1804" spans="1:2">
      <c r="A1804" t="s">
        <v>37</v>
      </c>
      <c r="B1804">
        <v>6.2</v>
      </c>
    </row>
    <row r="1805" spans="1:2">
      <c r="A1805" t="s">
        <v>37</v>
      </c>
      <c r="B1805">
        <v>5.9</v>
      </c>
    </row>
    <row r="1806" spans="1:2">
      <c r="A1806" t="s">
        <v>37</v>
      </c>
      <c r="B1806">
        <v>6.8</v>
      </c>
    </row>
    <row r="1807" spans="1:2">
      <c r="A1807" t="s">
        <v>37</v>
      </c>
      <c r="B1807">
        <v>3.6</v>
      </c>
    </row>
    <row r="1808" spans="1:2">
      <c r="A1808" t="s">
        <v>37</v>
      </c>
      <c r="B1808">
        <v>6.7</v>
      </c>
    </row>
    <row r="1809" spans="1:2">
      <c r="A1809" t="s">
        <v>37</v>
      </c>
      <c r="B1809">
        <v>6.3</v>
      </c>
    </row>
    <row r="1810" spans="1:2">
      <c r="A1810" t="s">
        <v>37</v>
      </c>
      <c r="B1810">
        <v>6.4</v>
      </c>
    </row>
    <row r="1811" spans="1:2">
      <c r="A1811" t="s">
        <v>37</v>
      </c>
      <c r="B1811">
        <v>6.4</v>
      </c>
    </row>
    <row r="1812" spans="1:2">
      <c r="A1812" t="s">
        <v>37</v>
      </c>
      <c r="B1812">
        <v>5.7</v>
      </c>
    </row>
    <row r="1813" spans="1:2">
      <c r="A1813" t="s">
        <v>37</v>
      </c>
      <c r="B1813">
        <v>6.2</v>
      </c>
    </row>
    <row r="1814" spans="1:2">
      <c r="A1814" t="s">
        <v>37</v>
      </c>
      <c r="B1814">
        <v>6.6</v>
      </c>
    </row>
    <row r="1815" spans="1:2">
      <c r="A1815" t="s">
        <v>37</v>
      </c>
      <c r="B1815">
        <v>5.2</v>
      </c>
    </row>
    <row r="1816" spans="1:2">
      <c r="A1816" t="s">
        <v>37</v>
      </c>
      <c r="B1816">
        <v>6.1</v>
      </c>
    </row>
    <row r="1817" spans="1:2">
      <c r="A1817" t="s">
        <v>37</v>
      </c>
      <c r="B1817">
        <v>7.1</v>
      </c>
    </row>
    <row r="1818" spans="1:2">
      <c r="A1818" t="s">
        <v>37</v>
      </c>
      <c r="B1818">
        <v>7.2</v>
      </c>
    </row>
    <row r="1819" spans="1:2">
      <c r="A1819" t="s">
        <v>37</v>
      </c>
      <c r="B1819">
        <v>6.5</v>
      </c>
    </row>
    <row r="1820" spans="1:2">
      <c r="A1820" t="s">
        <v>37</v>
      </c>
      <c r="B1820">
        <v>6</v>
      </c>
    </row>
    <row r="1821" spans="1:2">
      <c r="A1821" t="s">
        <v>37</v>
      </c>
      <c r="B1821">
        <v>7</v>
      </c>
    </row>
    <row r="1822" spans="1:2">
      <c r="A1822" t="s">
        <v>37</v>
      </c>
      <c r="B1822">
        <v>7</v>
      </c>
    </row>
    <row r="1823" spans="1:2">
      <c r="A1823" t="s">
        <v>37</v>
      </c>
      <c r="B1823">
        <v>7.5</v>
      </c>
    </row>
    <row r="1824" spans="1:2">
      <c r="A1824" t="s">
        <v>37</v>
      </c>
      <c r="B1824">
        <v>6.6</v>
      </c>
    </row>
    <row r="1825" spans="1:2">
      <c r="A1825" t="s">
        <v>37</v>
      </c>
      <c r="B1825">
        <v>8.8000000000000007</v>
      </c>
    </row>
    <row r="1826" spans="1:2">
      <c r="A1826" t="s">
        <v>37</v>
      </c>
      <c r="B1826">
        <v>7.4</v>
      </c>
    </row>
    <row r="1827" spans="1:2">
      <c r="A1827" t="s">
        <v>37</v>
      </c>
      <c r="B1827">
        <v>6.5</v>
      </c>
    </row>
    <row r="1828" spans="1:2">
      <c r="A1828" t="s">
        <v>37</v>
      </c>
      <c r="B1828">
        <v>6.2</v>
      </c>
    </row>
    <row r="1829" spans="1:2">
      <c r="A1829" t="s">
        <v>37</v>
      </c>
      <c r="B1829">
        <v>7.8</v>
      </c>
    </row>
    <row r="1830" spans="1:2">
      <c r="A1830" t="s">
        <v>37</v>
      </c>
      <c r="B1830">
        <v>5.2</v>
      </c>
    </row>
    <row r="1831" spans="1:2">
      <c r="A1831" t="s">
        <v>37</v>
      </c>
      <c r="B1831">
        <v>6.5</v>
      </c>
    </row>
    <row r="1832" spans="1:2">
      <c r="A1832" t="s">
        <v>37</v>
      </c>
      <c r="B1832">
        <v>6.5</v>
      </c>
    </row>
    <row r="1833" spans="1:2">
      <c r="A1833" t="s">
        <v>37</v>
      </c>
      <c r="B1833">
        <v>5.2</v>
      </c>
    </row>
    <row r="1834" spans="1:2">
      <c r="A1834" t="s">
        <v>37</v>
      </c>
      <c r="B1834">
        <v>7.2</v>
      </c>
    </row>
    <row r="1835" spans="1:2">
      <c r="A1835" t="s">
        <v>37</v>
      </c>
      <c r="B1835">
        <v>7.1</v>
      </c>
    </row>
    <row r="1836" spans="1:2">
      <c r="A1836" t="s">
        <v>37</v>
      </c>
      <c r="B1836">
        <v>4.5</v>
      </c>
    </row>
    <row r="1837" spans="1:2">
      <c r="A1837" t="s">
        <v>37</v>
      </c>
      <c r="B1837">
        <v>5.7</v>
      </c>
    </row>
    <row r="1838" spans="1:2">
      <c r="A1838" t="s">
        <v>37</v>
      </c>
      <c r="B1838">
        <v>6</v>
      </c>
    </row>
    <row r="1839" spans="1:2">
      <c r="A1839" t="s">
        <v>37</v>
      </c>
      <c r="B1839">
        <v>6.4</v>
      </c>
    </row>
    <row r="1840" spans="1:2">
      <c r="A1840" t="s">
        <v>37</v>
      </c>
      <c r="B1840">
        <v>5.2</v>
      </c>
    </row>
    <row r="1841" spans="1:2">
      <c r="A1841" t="s">
        <v>37</v>
      </c>
      <c r="B1841">
        <v>4.3</v>
      </c>
    </row>
    <row r="1842" spans="1:2">
      <c r="A1842" t="s">
        <v>37</v>
      </c>
      <c r="B1842">
        <v>6.1</v>
      </c>
    </row>
    <row r="1843" spans="1:2">
      <c r="A1843" t="s">
        <v>37</v>
      </c>
      <c r="B1843">
        <v>6.3</v>
      </c>
    </row>
    <row r="1844" spans="1:2">
      <c r="A1844" t="s">
        <v>37</v>
      </c>
      <c r="B1844">
        <v>6.8</v>
      </c>
    </row>
    <row r="1845" spans="1:2">
      <c r="A1845" t="s">
        <v>37</v>
      </c>
      <c r="B1845">
        <v>4</v>
      </c>
    </row>
    <row r="1846" spans="1:2">
      <c r="A1846" t="s">
        <v>37</v>
      </c>
      <c r="B1846">
        <v>5.2</v>
      </c>
    </row>
    <row r="1847" spans="1:2">
      <c r="A1847" t="s">
        <v>37</v>
      </c>
      <c r="B1847">
        <v>6.5</v>
      </c>
    </row>
    <row r="1848" spans="1:2">
      <c r="A1848" t="s">
        <v>37</v>
      </c>
      <c r="B1848">
        <v>7.5</v>
      </c>
    </row>
    <row r="1849" spans="1:2">
      <c r="A1849" t="s">
        <v>9373</v>
      </c>
      <c r="B1849">
        <v>7.1</v>
      </c>
    </row>
    <row r="1850" spans="1:2">
      <c r="A1850" t="s">
        <v>37</v>
      </c>
      <c r="B1850">
        <v>6.9</v>
      </c>
    </row>
    <row r="1851" spans="1:2">
      <c r="A1851" t="s">
        <v>37</v>
      </c>
      <c r="B1851">
        <v>8</v>
      </c>
    </row>
    <row r="1852" spans="1:2">
      <c r="A1852" t="s">
        <v>37</v>
      </c>
      <c r="B1852">
        <v>8.1999999999999993</v>
      </c>
    </row>
    <row r="1853" spans="1:2">
      <c r="A1853" t="s">
        <v>37</v>
      </c>
      <c r="B1853">
        <v>6.4</v>
      </c>
    </row>
    <row r="1854" spans="1:2">
      <c r="A1854" t="s">
        <v>37</v>
      </c>
      <c r="B1854">
        <v>7.9</v>
      </c>
    </row>
    <row r="1855" spans="1:2">
      <c r="A1855" t="s">
        <v>37</v>
      </c>
      <c r="B1855">
        <v>6.7</v>
      </c>
    </row>
    <row r="1856" spans="1:2">
      <c r="A1856" t="s">
        <v>37</v>
      </c>
      <c r="B1856">
        <v>6.1</v>
      </c>
    </row>
    <row r="1857" spans="1:2">
      <c r="A1857" t="s">
        <v>37</v>
      </c>
      <c r="B1857">
        <v>8.9</v>
      </c>
    </row>
    <row r="1858" spans="1:2">
      <c r="A1858" t="s">
        <v>37</v>
      </c>
      <c r="B1858">
        <v>8.1</v>
      </c>
    </row>
    <row r="1859" spans="1:2">
      <c r="A1859" t="s">
        <v>37</v>
      </c>
      <c r="B1859">
        <v>6.2</v>
      </c>
    </row>
    <row r="1860" spans="1:2">
      <c r="A1860" t="s">
        <v>37</v>
      </c>
      <c r="B1860">
        <v>4.9000000000000004</v>
      </c>
    </row>
    <row r="1861" spans="1:2">
      <c r="A1861" t="s">
        <v>5641</v>
      </c>
      <c r="B1861">
        <v>5.4</v>
      </c>
    </row>
    <row r="1862" spans="1:2">
      <c r="A1862" t="s">
        <v>37</v>
      </c>
      <c r="B1862">
        <v>5.8</v>
      </c>
    </row>
    <row r="1863" spans="1:2">
      <c r="A1863" t="s">
        <v>37</v>
      </c>
      <c r="B1863">
        <v>4.7</v>
      </c>
    </row>
    <row r="1864" spans="1:2">
      <c r="A1864" t="s">
        <v>37</v>
      </c>
      <c r="B1864">
        <v>6</v>
      </c>
    </row>
    <row r="1865" spans="1:2">
      <c r="A1865" t="s">
        <v>37</v>
      </c>
      <c r="B1865">
        <v>7</v>
      </c>
    </row>
    <row r="1866" spans="1:2">
      <c r="A1866" t="s">
        <v>37</v>
      </c>
      <c r="B1866">
        <v>6</v>
      </c>
    </row>
    <row r="1867" spans="1:2">
      <c r="A1867" t="s">
        <v>37</v>
      </c>
      <c r="B1867">
        <v>7.9</v>
      </c>
    </row>
    <row r="1868" spans="1:2">
      <c r="A1868" t="s">
        <v>37</v>
      </c>
      <c r="B1868">
        <v>8.1</v>
      </c>
    </row>
    <row r="1869" spans="1:2">
      <c r="A1869" t="s">
        <v>37</v>
      </c>
      <c r="B1869">
        <v>6.2</v>
      </c>
    </row>
    <row r="1870" spans="1:2">
      <c r="A1870" t="s">
        <v>37</v>
      </c>
      <c r="B1870">
        <v>6.7</v>
      </c>
    </row>
    <row r="1871" spans="1:2">
      <c r="A1871" t="s">
        <v>37</v>
      </c>
      <c r="B1871">
        <v>7.3</v>
      </c>
    </row>
    <row r="1872" spans="1:2">
      <c r="A1872" t="s">
        <v>37</v>
      </c>
      <c r="B1872">
        <v>4.5999999999999996</v>
      </c>
    </row>
    <row r="1873" spans="1:2">
      <c r="A1873" t="s">
        <v>37</v>
      </c>
      <c r="B1873">
        <v>6.1</v>
      </c>
    </row>
    <row r="1874" spans="1:2">
      <c r="A1874" t="s">
        <v>37</v>
      </c>
      <c r="B1874">
        <v>6.2</v>
      </c>
    </row>
    <row r="1875" spans="1:2">
      <c r="A1875" t="s">
        <v>37</v>
      </c>
      <c r="B1875">
        <v>7.8</v>
      </c>
    </row>
    <row r="1876" spans="1:2">
      <c r="A1876" t="s">
        <v>37</v>
      </c>
      <c r="B1876">
        <v>6.1</v>
      </c>
    </row>
    <row r="1877" spans="1:2">
      <c r="A1877" t="s">
        <v>37</v>
      </c>
      <c r="B1877">
        <v>7.6</v>
      </c>
    </row>
    <row r="1878" spans="1:2">
      <c r="A1878" t="s">
        <v>37</v>
      </c>
      <c r="B1878">
        <v>5.8</v>
      </c>
    </row>
    <row r="1879" spans="1:2">
      <c r="A1879" t="s">
        <v>37</v>
      </c>
      <c r="B1879">
        <v>6.5</v>
      </c>
    </row>
    <row r="1880" spans="1:2">
      <c r="A1880" t="s">
        <v>37</v>
      </c>
      <c r="B1880">
        <v>7.2</v>
      </c>
    </row>
    <row r="1881" spans="1:2">
      <c r="A1881" t="s">
        <v>37</v>
      </c>
      <c r="B1881">
        <v>7.8</v>
      </c>
    </row>
    <row r="1882" spans="1:2">
      <c r="A1882" t="s">
        <v>37</v>
      </c>
      <c r="B1882">
        <v>4.7</v>
      </c>
    </row>
    <row r="1883" spans="1:2">
      <c r="A1883" t="s">
        <v>37</v>
      </c>
      <c r="B1883">
        <v>6.8</v>
      </c>
    </row>
    <row r="1884" spans="1:2">
      <c r="A1884" t="s">
        <v>37</v>
      </c>
      <c r="B1884">
        <v>5.9</v>
      </c>
    </row>
    <row r="1885" spans="1:2">
      <c r="A1885" t="s">
        <v>37</v>
      </c>
      <c r="B1885">
        <v>7.2</v>
      </c>
    </row>
    <row r="1886" spans="1:2">
      <c r="A1886" t="s">
        <v>37</v>
      </c>
      <c r="B1886">
        <v>8.6999999999999993</v>
      </c>
    </row>
    <row r="1887" spans="1:2">
      <c r="A1887" t="s">
        <v>37</v>
      </c>
      <c r="B1887">
        <v>5</v>
      </c>
    </row>
    <row r="1888" spans="1:2">
      <c r="A1888" t="s">
        <v>37</v>
      </c>
      <c r="B1888">
        <v>6.6</v>
      </c>
    </row>
    <row r="1889" spans="1:2">
      <c r="A1889" t="s">
        <v>37</v>
      </c>
      <c r="B1889">
        <v>8.3000000000000007</v>
      </c>
    </row>
    <row r="1890" spans="1:2">
      <c r="A1890" t="s">
        <v>37</v>
      </c>
      <c r="B1890">
        <v>6.7</v>
      </c>
    </row>
    <row r="1891" spans="1:2">
      <c r="A1891" t="s">
        <v>37</v>
      </c>
      <c r="B1891">
        <v>7.8</v>
      </c>
    </row>
    <row r="1892" spans="1:2">
      <c r="A1892" t="s">
        <v>37</v>
      </c>
      <c r="B1892">
        <v>6.5</v>
      </c>
    </row>
    <row r="1893" spans="1:2">
      <c r="A1893" t="s">
        <v>37</v>
      </c>
      <c r="B1893">
        <v>6.1</v>
      </c>
    </row>
    <row r="1894" spans="1:2">
      <c r="A1894" t="s">
        <v>37</v>
      </c>
      <c r="B1894">
        <v>8.1</v>
      </c>
    </row>
    <row r="1895" spans="1:2">
      <c r="A1895" t="s">
        <v>37</v>
      </c>
      <c r="B1895">
        <v>5.2</v>
      </c>
    </row>
    <row r="1896" spans="1:2">
      <c r="A1896" t="s">
        <v>37</v>
      </c>
      <c r="B1896">
        <v>5.6</v>
      </c>
    </row>
    <row r="1897" spans="1:2">
      <c r="A1897" t="s">
        <v>37</v>
      </c>
      <c r="B1897">
        <v>5.8</v>
      </c>
    </row>
    <row r="1898" spans="1:2">
      <c r="A1898" t="s">
        <v>37</v>
      </c>
      <c r="B1898">
        <v>6.6</v>
      </c>
    </row>
    <row r="1899" spans="1:2">
      <c r="A1899" t="s">
        <v>37</v>
      </c>
      <c r="B1899">
        <v>6.6</v>
      </c>
    </row>
    <row r="1900" spans="1:2">
      <c r="A1900" t="s">
        <v>37</v>
      </c>
      <c r="B1900">
        <v>5.5</v>
      </c>
    </row>
    <row r="1901" spans="1:2">
      <c r="A1901" t="s">
        <v>37</v>
      </c>
      <c r="B1901">
        <v>5.5</v>
      </c>
    </row>
    <row r="1902" spans="1:2">
      <c r="A1902" t="s">
        <v>37</v>
      </c>
      <c r="B1902">
        <v>7</v>
      </c>
    </row>
    <row r="1903" spans="1:2">
      <c r="A1903" t="s">
        <v>37</v>
      </c>
      <c r="B1903">
        <v>6.5</v>
      </c>
    </row>
    <row r="1904" spans="1:2">
      <c r="A1904" t="s">
        <v>37</v>
      </c>
      <c r="B1904">
        <v>5.8</v>
      </c>
    </row>
    <row r="1905" spans="1:2">
      <c r="A1905" t="s">
        <v>37</v>
      </c>
      <c r="B1905">
        <v>5.6</v>
      </c>
    </row>
    <row r="1906" spans="1:2">
      <c r="A1906" t="s">
        <v>37</v>
      </c>
      <c r="B1906">
        <v>5.6</v>
      </c>
    </row>
    <row r="1907" spans="1:2">
      <c r="A1907" t="s">
        <v>37</v>
      </c>
      <c r="B1907">
        <v>5.8</v>
      </c>
    </row>
    <row r="1908" spans="1:2">
      <c r="A1908" t="s">
        <v>37</v>
      </c>
      <c r="B1908">
        <v>7.6</v>
      </c>
    </row>
    <row r="1909" spans="1:2">
      <c r="A1909" t="s">
        <v>37</v>
      </c>
      <c r="B1909">
        <v>6.4</v>
      </c>
    </row>
    <row r="1910" spans="1:2">
      <c r="A1910" t="s">
        <v>37</v>
      </c>
      <c r="B1910">
        <v>6.3</v>
      </c>
    </row>
    <row r="1911" spans="1:2">
      <c r="A1911" t="s">
        <v>37</v>
      </c>
      <c r="B1911">
        <v>4.5999999999999996</v>
      </c>
    </row>
    <row r="1912" spans="1:2">
      <c r="A1912" t="s">
        <v>37</v>
      </c>
      <c r="B1912">
        <v>6.5</v>
      </c>
    </row>
    <row r="1913" spans="1:2">
      <c r="A1913" t="s">
        <v>37</v>
      </c>
      <c r="B1913">
        <v>7.5</v>
      </c>
    </row>
    <row r="1914" spans="1:2">
      <c r="A1914" t="s">
        <v>37</v>
      </c>
      <c r="B1914">
        <v>7.5</v>
      </c>
    </row>
    <row r="1915" spans="1:2">
      <c r="A1915" t="s">
        <v>37</v>
      </c>
      <c r="B1915">
        <v>5.3</v>
      </c>
    </row>
    <row r="1916" spans="1:2">
      <c r="A1916" t="s">
        <v>37</v>
      </c>
      <c r="B1916">
        <v>7.5</v>
      </c>
    </row>
    <row r="1917" spans="1:2">
      <c r="A1917" t="s">
        <v>37</v>
      </c>
      <c r="B1917">
        <v>3.3</v>
      </c>
    </row>
    <row r="1918" spans="1:2">
      <c r="A1918" t="s">
        <v>37</v>
      </c>
      <c r="B1918">
        <v>5.7</v>
      </c>
    </row>
    <row r="1919" spans="1:2">
      <c r="A1919" t="s">
        <v>37</v>
      </c>
      <c r="B1919">
        <v>3.5</v>
      </c>
    </row>
    <row r="1920" spans="1:2">
      <c r="A1920" t="s">
        <v>37</v>
      </c>
      <c r="B1920">
        <v>9.3000000000000007</v>
      </c>
    </row>
    <row r="1921" spans="1:2">
      <c r="A1921" t="s">
        <v>37</v>
      </c>
      <c r="B1921">
        <v>4.8</v>
      </c>
    </row>
    <row r="1922" spans="1:2">
      <c r="A1922" t="s">
        <v>37</v>
      </c>
      <c r="B1922">
        <v>6.9</v>
      </c>
    </row>
    <row r="1923" spans="1:2">
      <c r="A1923" t="s">
        <v>37</v>
      </c>
      <c r="B1923">
        <v>6</v>
      </c>
    </row>
    <row r="1924" spans="1:2">
      <c r="A1924" t="s">
        <v>37</v>
      </c>
      <c r="B1924">
        <v>7.3</v>
      </c>
    </row>
    <row r="1925" spans="1:2">
      <c r="A1925" t="s">
        <v>37</v>
      </c>
      <c r="B1925">
        <v>6</v>
      </c>
    </row>
    <row r="1926" spans="1:2">
      <c r="A1926" t="s">
        <v>37</v>
      </c>
      <c r="B1926">
        <v>6.6</v>
      </c>
    </row>
    <row r="1927" spans="1:2">
      <c r="A1927" t="s">
        <v>37</v>
      </c>
      <c r="B1927">
        <v>7.5</v>
      </c>
    </row>
    <row r="1928" spans="1:2">
      <c r="A1928" t="s">
        <v>37</v>
      </c>
      <c r="B1928">
        <v>6.9</v>
      </c>
    </row>
    <row r="1929" spans="1:2">
      <c r="A1929" t="s">
        <v>37</v>
      </c>
      <c r="B1929">
        <v>6.8</v>
      </c>
    </row>
    <row r="1930" spans="1:2">
      <c r="A1930" t="s">
        <v>37</v>
      </c>
      <c r="B1930">
        <v>8.3000000000000007</v>
      </c>
    </row>
    <row r="1931" spans="1:2">
      <c r="A1931" t="s">
        <v>37</v>
      </c>
      <c r="B1931">
        <v>6.3</v>
      </c>
    </row>
    <row r="1932" spans="1:2">
      <c r="A1932" t="s">
        <v>37</v>
      </c>
      <c r="B1932">
        <v>6.4</v>
      </c>
    </row>
    <row r="1933" spans="1:2">
      <c r="A1933" t="s">
        <v>37</v>
      </c>
      <c r="B1933">
        <v>5.6</v>
      </c>
    </row>
    <row r="1934" spans="1:2">
      <c r="A1934" t="s">
        <v>37</v>
      </c>
      <c r="B1934">
        <v>6.3</v>
      </c>
    </row>
    <row r="1935" spans="1:2">
      <c r="A1935" t="s">
        <v>37</v>
      </c>
      <c r="B1935">
        <v>7.3</v>
      </c>
    </row>
    <row r="1936" spans="1:2">
      <c r="A1936" t="s">
        <v>37</v>
      </c>
      <c r="B1936">
        <v>6.6</v>
      </c>
    </row>
    <row r="1937" spans="1:2">
      <c r="A1937" t="s">
        <v>37</v>
      </c>
      <c r="B1937">
        <v>4.5999999999999996</v>
      </c>
    </row>
    <row r="1938" spans="1:2">
      <c r="A1938" t="s">
        <v>37</v>
      </c>
      <c r="B1938">
        <v>5.0999999999999996</v>
      </c>
    </row>
    <row r="1939" spans="1:2">
      <c r="A1939" t="s">
        <v>37</v>
      </c>
      <c r="B1939">
        <v>5.6</v>
      </c>
    </row>
    <row r="1940" spans="1:2">
      <c r="A1940" t="s">
        <v>9795</v>
      </c>
      <c r="B1940">
        <v>5.3</v>
      </c>
    </row>
    <row r="1941" spans="1:2">
      <c r="A1941" t="s">
        <v>37</v>
      </c>
      <c r="B1941">
        <v>7.5</v>
      </c>
    </row>
    <row r="1942" spans="1:2">
      <c r="A1942" t="s">
        <v>37</v>
      </c>
      <c r="B1942">
        <v>5.6</v>
      </c>
    </row>
    <row r="1943" spans="1:2">
      <c r="A1943" t="s">
        <v>37</v>
      </c>
      <c r="B1943">
        <v>5.9</v>
      </c>
    </row>
    <row r="1944" spans="1:2">
      <c r="A1944" t="s">
        <v>37</v>
      </c>
      <c r="B1944">
        <v>4.7</v>
      </c>
    </row>
    <row r="1945" spans="1:2">
      <c r="A1945" t="s">
        <v>37</v>
      </c>
      <c r="B1945">
        <v>4.8</v>
      </c>
    </row>
    <row r="1946" spans="1:2">
      <c r="A1946" t="s">
        <v>37</v>
      </c>
      <c r="B1946">
        <v>6.8</v>
      </c>
    </row>
    <row r="1947" spans="1:2">
      <c r="A1947" t="s">
        <v>37</v>
      </c>
      <c r="B1947">
        <v>5.4</v>
      </c>
    </row>
    <row r="1948" spans="1:2">
      <c r="A1948" t="s">
        <v>37</v>
      </c>
      <c r="B1948">
        <v>5.0999999999999996</v>
      </c>
    </row>
    <row r="1949" spans="1:2">
      <c r="A1949" t="s">
        <v>37</v>
      </c>
      <c r="B1949">
        <v>7</v>
      </c>
    </row>
    <row r="1950" spans="1:2">
      <c r="A1950" t="s">
        <v>37</v>
      </c>
      <c r="B1950">
        <v>6.7</v>
      </c>
    </row>
    <row r="1951" spans="1:2">
      <c r="A1951" t="s">
        <v>37</v>
      </c>
      <c r="B1951">
        <v>4</v>
      </c>
    </row>
    <row r="1952" spans="1:2">
      <c r="A1952" t="s">
        <v>37</v>
      </c>
      <c r="B1952">
        <v>7.3</v>
      </c>
    </row>
    <row r="1953" spans="1:2">
      <c r="A1953" t="s">
        <v>37</v>
      </c>
      <c r="B1953">
        <v>6.8</v>
      </c>
    </row>
    <row r="1954" spans="1:2">
      <c r="A1954" t="s">
        <v>37</v>
      </c>
      <c r="B1954">
        <v>6.1</v>
      </c>
    </row>
    <row r="1955" spans="1:2">
      <c r="A1955" t="s">
        <v>37</v>
      </c>
      <c r="B1955">
        <v>7.2</v>
      </c>
    </row>
    <row r="1956" spans="1:2">
      <c r="A1956" t="s">
        <v>37</v>
      </c>
      <c r="B1956">
        <v>7</v>
      </c>
    </row>
    <row r="1957" spans="1:2">
      <c r="A1957" t="s">
        <v>37</v>
      </c>
      <c r="B1957">
        <v>7.1</v>
      </c>
    </row>
    <row r="1958" spans="1:2">
      <c r="A1958" t="s">
        <v>37</v>
      </c>
      <c r="B1958">
        <v>6.9</v>
      </c>
    </row>
    <row r="1959" spans="1:2">
      <c r="A1959" t="s">
        <v>37</v>
      </c>
      <c r="B1959">
        <v>7.3</v>
      </c>
    </row>
    <row r="1960" spans="1:2">
      <c r="A1960" t="s">
        <v>1464</v>
      </c>
      <c r="B1960">
        <v>6.3</v>
      </c>
    </row>
    <row r="1961" spans="1:2">
      <c r="A1961" t="s">
        <v>37</v>
      </c>
      <c r="B1961">
        <v>8.1999999999999993</v>
      </c>
    </row>
    <row r="1962" spans="1:2">
      <c r="A1962" t="s">
        <v>37</v>
      </c>
      <c r="B1962">
        <v>7.1</v>
      </c>
    </row>
    <row r="1963" spans="1:2">
      <c r="A1963" t="s">
        <v>37</v>
      </c>
      <c r="B1963">
        <v>7.7</v>
      </c>
    </row>
    <row r="1964" spans="1:2">
      <c r="A1964" t="s">
        <v>37</v>
      </c>
      <c r="B1964">
        <v>6.5</v>
      </c>
    </row>
    <row r="1965" spans="1:2">
      <c r="A1965" t="s">
        <v>37</v>
      </c>
      <c r="B1965">
        <v>4.9000000000000004</v>
      </c>
    </row>
    <row r="1966" spans="1:2">
      <c r="A1966" t="s">
        <v>37</v>
      </c>
      <c r="B1966">
        <v>6.4</v>
      </c>
    </row>
    <row r="1967" spans="1:2">
      <c r="A1967" t="s">
        <v>37</v>
      </c>
      <c r="B1967">
        <v>5.9</v>
      </c>
    </row>
    <row r="1968" spans="1:2">
      <c r="A1968" t="s">
        <v>37</v>
      </c>
      <c r="B1968">
        <v>6.2</v>
      </c>
    </row>
    <row r="1969" spans="1:2">
      <c r="A1969" t="s">
        <v>37</v>
      </c>
      <c r="B1969">
        <v>5.8</v>
      </c>
    </row>
    <row r="1970" spans="1:2">
      <c r="A1970" t="s">
        <v>37</v>
      </c>
      <c r="B1970">
        <v>6.7</v>
      </c>
    </row>
    <row r="1971" spans="1:2">
      <c r="A1971" t="s">
        <v>37</v>
      </c>
      <c r="B1971">
        <v>5.9</v>
      </c>
    </row>
    <row r="1972" spans="1:2">
      <c r="A1972" t="s">
        <v>37</v>
      </c>
      <c r="B1972">
        <v>7.3</v>
      </c>
    </row>
    <row r="1973" spans="1:2">
      <c r="A1973" t="s">
        <v>37</v>
      </c>
      <c r="B1973">
        <v>4.8</v>
      </c>
    </row>
    <row r="1974" spans="1:2">
      <c r="A1974" t="s">
        <v>37</v>
      </c>
      <c r="B1974">
        <v>4.0999999999999996</v>
      </c>
    </row>
    <row r="1975" spans="1:2">
      <c r="A1975" t="s">
        <v>37</v>
      </c>
      <c r="B1975">
        <v>4.9000000000000004</v>
      </c>
    </row>
    <row r="1976" spans="1:2">
      <c r="A1976" t="s">
        <v>37</v>
      </c>
      <c r="B1976">
        <v>7.9</v>
      </c>
    </row>
    <row r="1977" spans="1:2">
      <c r="A1977" t="s">
        <v>37</v>
      </c>
      <c r="B1977">
        <v>5.2</v>
      </c>
    </row>
    <row r="1978" spans="1:2">
      <c r="A1978" t="s">
        <v>37</v>
      </c>
      <c r="B1978">
        <v>4.0999999999999996</v>
      </c>
    </row>
    <row r="1979" spans="1:2">
      <c r="A1979" t="s">
        <v>37</v>
      </c>
      <c r="B1979">
        <v>6.6</v>
      </c>
    </row>
    <row r="1980" spans="1:2">
      <c r="A1980" t="s">
        <v>37</v>
      </c>
      <c r="B1980">
        <v>2.9</v>
      </c>
    </row>
    <row r="1981" spans="1:2">
      <c r="A1981" t="s">
        <v>37</v>
      </c>
      <c r="B1981">
        <v>7.2</v>
      </c>
    </row>
    <row r="1982" spans="1:2">
      <c r="A1982" t="s">
        <v>37</v>
      </c>
      <c r="B1982">
        <v>6.5</v>
      </c>
    </row>
    <row r="1983" spans="1:2">
      <c r="A1983" t="s">
        <v>37</v>
      </c>
      <c r="B1983">
        <v>6.8</v>
      </c>
    </row>
    <row r="1984" spans="1:2">
      <c r="A1984" t="s">
        <v>37</v>
      </c>
      <c r="B1984">
        <v>7.2</v>
      </c>
    </row>
    <row r="1985" spans="1:2">
      <c r="A1985" t="s">
        <v>37</v>
      </c>
      <c r="B1985">
        <v>6.8</v>
      </c>
    </row>
    <row r="1986" spans="1:2">
      <c r="A1986" t="s">
        <v>37</v>
      </c>
      <c r="B1986">
        <v>7.8</v>
      </c>
    </row>
    <row r="1987" spans="1:2">
      <c r="A1987" t="s">
        <v>37</v>
      </c>
      <c r="B1987">
        <v>6.7</v>
      </c>
    </row>
    <row r="1988" spans="1:2">
      <c r="A1988" t="s">
        <v>37</v>
      </c>
      <c r="B1988">
        <v>6.1</v>
      </c>
    </row>
    <row r="1989" spans="1:2">
      <c r="A1989" t="s">
        <v>1464</v>
      </c>
      <c r="B1989">
        <v>7.1</v>
      </c>
    </row>
    <row r="1990" spans="1:2">
      <c r="A1990" t="s">
        <v>37</v>
      </c>
      <c r="B1990">
        <v>5.7</v>
      </c>
    </row>
    <row r="1991" spans="1:2">
      <c r="A1991" t="s">
        <v>37</v>
      </c>
      <c r="B1991">
        <v>2.9</v>
      </c>
    </row>
    <row r="1992" spans="1:2">
      <c r="A1992" t="s">
        <v>5641</v>
      </c>
      <c r="B1992">
        <v>5.2</v>
      </c>
    </row>
    <row r="1993" spans="1:2">
      <c r="A1993" t="s">
        <v>37</v>
      </c>
      <c r="B1993">
        <v>5.3</v>
      </c>
    </row>
    <row r="1994" spans="1:2">
      <c r="A1994" t="s">
        <v>37</v>
      </c>
      <c r="B1994">
        <v>6.2</v>
      </c>
    </row>
    <row r="1995" spans="1:2">
      <c r="A1995" t="s">
        <v>37</v>
      </c>
      <c r="B1995">
        <v>7.3</v>
      </c>
    </row>
    <row r="1996" spans="1:2">
      <c r="A1996" t="s">
        <v>7241</v>
      </c>
      <c r="B1996">
        <v>6.5</v>
      </c>
    </row>
    <row r="1997" spans="1:2">
      <c r="A1997" t="s">
        <v>37</v>
      </c>
      <c r="B1997">
        <v>4.0999999999999996</v>
      </c>
    </row>
    <row r="1998" spans="1:2">
      <c r="A1998" t="s">
        <v>37</v>
      </c>
      <c r="B1998">
        <v>7.7</v>
      </c>
    </row>
    <row r="1999" spans="1:2">
      <c r="A1999" t="s">
        <v>37</v>
      </c>
      <c r="B1999">
        <v>6.1</v>
      </c>
    </row>
    <row r="2000" spans="1:2">
      <c r="A2000" t="s">
        <v>37</v>
      </c>
      <c r="B2000">
        <v>7.3</v>
      </c>
    </row>
    <row r="2001" spans="1:2">
      <c r="A2001" t="s">
        <v>37</v>
      </c>
      <c r="B2001">
        <v>7.2</v>
      </c>
    </row>
    <row r="2002" spans="1:2">
      <c r="A2002" t="s">
        <v>37</v>
      </c>
      <c r="B2002">
        <v>6.1</v>
      </c>
    </row>
    <row r="2003" spans="1:2">
      <c r="A2003" t="s">
        <v>37</v>
      </c>
      <c r="B2003">
        <v>5.8</v>
      </c>
    </row>
    <row r="2004" spans="1:2">
      <c r="A2004" t="s">
        <v>37</v>
      </c>
      <c r="B2004">
        <v>5.7</v>
      </c>
    </row>
    <row r="2005" spans="1:2">
      <c r="A2005" t="s">
        <v>37</v>
      </c>
      <c r="B2005">
        <v>6.7</v>
      </c>
    </row>
    <row r="2006" spans="1:2">
      <c r="A2006" t="s">
        <v>37</v>
      </c>
      <c r="B2006">
        <v>6.5</v>
      </c>
    </row>
    <row r="2007" spans="1:2">
      <c r="A2007" t="s">
        <v>37</v>
      </c>
      <c r="B2007">
        <v>7.2</v>
      </c>
    </row>
    <row r="2008" spans="1:2">
      <c r="A2008" t="s">
        <v>37</v>
      </c>
      <c r="B2008">
        <v>7.6</v>
      </c>
    </row>
    <row r="2009" spans="1:2">
      <c r="A2009" t="s">
        <v>37</v>
      </c>
      <c r="B2009">
        <v>4.5999999999999996</v>
      </c>
    </row>
    <row r="2010" spans="1:2">
      <c r="A2010" t="s">
        <v>37</v>
      </c>
      <c r="B2010">
        <v>6.9</v>
      </c>
    </row>
    <row r="2011" spans="1:2">
      <c r="A2011" t="s">
        <v>37</v>
      </c>
      <c r="B2011">
        <v>6.6</v>
      </c>
    </row>
    <row r="2012" spans="1:2">
      <c r="A2012" t="s">
        <v>37</v>
      </c>
      <c r="B2012">
        <v>6.3</v>
      </c>
    </row>
    <row r="2013" spans="1:2">
      <c r="A2013" t="s">
        <v>37</v>
      </c>
      <c r="B2013">
        <v>6.2</v>
      </c>
    </row>
    <row r="2014" spans="1:2">
      <c r="A2014" t="s">
        <v>37</v>
      </c>
      <c r="B2014">
        <v>5.3</v>
      </c>
    </row>
    <row r="2015" spans="1:2">
      <c r="A2015" t="s">
        <v>37</v>
      </c>
      <c r="B2015">
        <v>7.3</v>
      </c>
    </row>
    <row r="2016" spans="1:2">
      <c r="A2016" t="s">
        <v>37</v>
      </c>
      <c r="B2016">
        <v>5.6</v>
      </c>
    </row>
    <row r="2017" spans="1:2">
      <c r="A2017" t="s">
        <v>37</v>
      </c>
      <c r="B2017">
        <v>6.2</v>
      </c>
    </row>
    <row r="2018" spans="1:2">
      <c r="A2018" t="s">
        <v>37</v>
      </c>
      <c r="B2018">
        <v>5.2</v>
      </c>
    </row>
    <row r="2019" spans="1:2">
      <c r="A2019" t="s">
        <v>37</v>
      </c>
      <c r="B2019">
        <v>5.3</v>
      </c>
    </row>
    <row r="2020" spans="1:2">
      <c r="A2020" t="s">
        <v>37</v>
      </c>
      <c r="B2020">
        <v>5.4</v>
      </c>
    </row>
    <row r="2021" spans="1:2">
      <c r="A2021" t="s">
        <v>37</v>
      </c>
      <c r="B2021">
        <v>4.9000000000000004</v>
      </c>
    </row>
    <row r="2022" spans="1:2">
      <c r="A2022" t="s">
        <v>37</v>
      </c>
      <c r="B2022">
        <v>5.5</v>
      </c>
    </row>
    <row r="2023" spans="1:2">
      <c r="A2023" t="s">
        <v>37</v>
      </c>
      <c r="B2023">
        <v>6.7</v>
      </c>
    </row>
    <row r="2024" spans="1:2">
      <c r="A2024" t="s">
        <v>37</v>
      </c>
      <c r="B2024">
        <v>3.9</v>
      </c>
    </row>
    <row r="2025" spans="1:2">
      <c r="A2025" t="s">
        <v>37</v>
      </c>
      <c r="B2025">
        <v>7.2</v>
      </c>
    </row>
    <row r="2026" spans="1:2">
      <c r="A2026" t="s">
        <v>37</v>
      </c>
      <c r="B2026">
        <v>5.0999999999999996</v>
      </c>
    </row>
    <row r="2027" spans="1:2">
      <c r="A2027" t="s">
        <v>37</v>
      </c>
      <c r="B2027">
        <v>6.5</v>
      </c>
    </row>
    <row r="2028" spans="1:2">
      <c r="A2028" t="s">
        <v>676</v>
      </c>
      <c r="B2028">
        <v>8.1999999999999993</v>
      </c>
    </row>
    <row r="2029" spans="1:2">
      <c r="A2029" t="s">
        <v>37</v>
      </c>
      <c r="B2029">
        <v>7.7</v>
      </c>
    </row>
    <row r="2030" spans="1:2">
      <c r="A2030" t="s">
        <v>37</v>
      </c>
      <c r="B2030">
        <v>6.1</v>
      </c>
    </row>
    <row r="2031" spans="1:2">
      <c r="A2031" t="s">
        <v>37</v>
      </c>
      <c r="B2031">
        <v>8.8000000000000007</v>
      </c>
    </row>
    <row r="2032" spans="1:2">
      <c r="A2032" t="s">
        <v>37</v>
      </c>
      <c r="B2032">
        <v>6.8</v>
      </c>
    </row>
    <row r="2033" spans="1:2">
      <c r="A2033" t="s">
        <v>37</v>
      </c>
      <c r="B2033">
        <v>6.8</v>
      </c>
    </row>
    <row r="2034" spans="1:2">
      <c r="A2034" t="s">
        <v>37</v>
      </c>
      <c r="B2034">
        <v>6.7</v>
      </c>
    </row>
    <row r="2035" spans="1:2">
      <c r="A2035" t="s">
        <v>37</v>
      </c>
      <c r="B2035">
        <v>7.1</v>
      </c>
    </row>
    <row r="2036" spans="1:2">
      <c r="A2036" t="s">
        <v>37</v>
      </c>
      <c r="B2036">
        <v>7.1</v>
      </c>
    </row>
    <row r="2037" spans="1:2">
      <c r="A2037" t="s">
        <v>37</v>
      </c>
      <c r="B2037">
        <v>6.1</v>
      </c>
    </row>
    <row r="2038" spans="1:2">
      <c r="A2038" t="s">
        <v>37</v>
      </c>
      <c r="B2038">
        <v>8</v>
      </c>
    </row>
    <row r="2039" spans="1:2">
      <c r="A2039" t="s">
        <v>37</v>
      </c>
      <c r="B2039">
        <v>6.6</v>
      </c>
    </row>
    <row r="2040" spans="1:2">
      <c r="A2040" t="s">
        <v>37</v>
      </c>
      <c r="B2040">
        <v>5.4</v>
      </c>
    </row>
    <row r="2041" spans="1:2">
      <c r="A2041" t="s">
        <v>37</v>
      </c>
      <c r="B2041">
        <v>6.1</v>
      </c>
    </row>
    <row r="2042" spans="1:2">
      <c r="A2042" t="s">
        <v>37</v>
      </c>
      <c r="B2042">
        <v>5.6</v>
      </c>
    </row>
    <row r="2043" spans="1:2">
      <c r="A2043" t="s">
        <v>37</v>
      </c>
      <c r="B2043">
        <v>5.8</v>
      </c>
    </row>
    <row r="2044" spans="1:2">
      <c r="A2044" t="s">
        <v>37</v>
      </c>
      <c r="B2044">
        <v>2.8</v>
      </c>
    </row>
    <row r="2045" spans="1:2">
      <c r="A2045" t="s">
        <v>37</v>
      </c>
      <c r="B2045">
        <v>6.7</v>
      </c>
    </row>
    <row r="2046" spans="1:2">
      <c r="A2046" t="s">
        <v>37</v>
      </c>
      <c r="B2046">
        <v>5.0999999999999996</v>
      </c>
    </row>
    <row r="2047" spans="1:2">
      <c r="A2047" t="s">
        <v>37</v>
      </c>
      <c r="B2047">
        <v>7.2</v>
      </c>
    </row>
    <row r="2048" spans="1:2">
      <c r="A2048" t="s">
        <v>37</v>
      </c>
      <c r="B2048">
        <v>6</v>
      </c>
    </row>
    <row r="2049" spans="1:2">
      <c r="A2049" t="s">
        <v>37</v>
      </c>
      <c r="B2049">
        <v>7.2</v>
      </c>
    </row>
    <row r="2050" spans="1:2">
      <c r="A2050" t="s">
        <v>1464</v>
      </c>
      <c r="B2050">
        <v>6.7</v>
      </c>
    </row>
    <row r="2051" spans="1:2">
      <c r="A2051" t="s">
        <v>37</v>
      </c>
      <c r="B2051">
        <v>6.3</v>
      </c>
    </row>
    <row r="2052" spans="1:2">
      <c r="A2052" t="s">
        <v>37</v>
      </c>
      <c r="B2052">
        <v>6.2</v>
      </c>
    </row>
    <row r="2053" spans="1:2">
      <c r="A2053" t="s">
        <v>37</v>
      </c>
      <c r="B2053">
        <v>6.8</v>
      </c>
    </row>
    <row r="2054" spans="1:2">
      <c r="A2054" t="s">
        <v>37</v>
      </c>
      <c r="B2054">
        <v>6.2</v>
      </c>
    </row>
    <row r="2055" spans="1:2">
      <c r="A2055" t="s">
        <v>1946</v>
      </c>
      <c r="B2055">
        <v>6.9</v>
      </c>
    </row>
    <row r="2056" spans="1:2">
      <c r="A2056" t="s">
        <v>37</v>
      </c>
      <c r="B2056">
        <v>6.8</v>
      </c>
    </row>
    <row r="2057" spans="1:2">
      <c r="A2057" t="s">
        <v>37</v>
      </c>
      <c r="B2057">
        <v>7.1</v>
      </c>
    </row>
    <row r="2058" spans="1:2">
      <c r="A2058" t="s">
        <v>37</v>
      </c>
      <c r="B2058">
        <v>7.1</v>
      </c>
    </row>
    <row r="2059" spans="1:2">
      <c r="A2059" t="s">
        <v>37</v>
      </c>
      <c r="B2059">
        <v>7</v>
      </c>
    </row>
    <row r="2060" spans="1:2">
      <c r="A2060" t="s">
        <v>37</v>
      </c>
      <c r="B2060">
        <v>7.1</v>
      </c>
    </row>
    <row r="2061" spans="1:2">
      <c r="A2061" t="s">
        <v>37</v>
      </c>
      <c r="B2061">
        <v>6.4</v>
      </c>
    </row>
    <row r="2062" spans="1:2">
      <c r="A2062" t="s">
        <v>37</v>
      </c>
      <c r="B2062">
        <v>7</v>
      </c>
    </row>
    <row r="2063" spans="1:2">
      <c r="A2063" t="s">
        <v>37</v>
      </c>
      <c r="B2063">
        <v>6.2</v>
      </c>
    </row>
    <row r="2064" spans="1:2">
      <c r="A2064" t="s">
        <v>37</v>
      </c>
      <c r="B2064">
        <v>7.5</v>
      </c>
    </row>
    <row r="2065" spans="1:2">
      <c r="A2065" t="s">
        <v>37</v>
      </c>
      <c r="B2065">
        <v>4.8</v>
      </c>
    </row>
    <row r="2066" spans="1:2">
      <c r="A2066" t="s">
        <v>37</v>
      </c>
      <c r="B2066">
        <v>8.1</v>
      </c>
    </row>
    <row r="2067" spans="1:2">
      <c r="A2067" t="s">
        <v>37</v>
      </c>
      <c r="B2067">
        <v>7.3</v>
      </c>
    </row>
    <row r="2068" spans="1:2">
      <c r="A2068" t="s">
        <v>37</v>
      </c>
      <c r="B2068">
        <v>5.8</v>
      </c>
    </row>
    <row r="2069" spans="1:2">
      <c r="A2069" t="s">
        <v>37</v>
      </c>
      <c r="B2069">
        <v>7.6</v>
      </c>
    </row>
    <row r="2070" spans="1:2">
      <c r="A2070" t="s">
        <v>37</v>
      </c>
      <c r="B2070">
        <v>5.6</v>
      </c>
    </row>
    <row r="2071" spans="1:2">
      <c r="A2071" t="s">
        <v>37</v>
      </c>
      <c r="B2071">
        <v>7</v>
      </c>
    </row>
    <row r="2072" spans="1:2">
      <c r="A2072" t="s">
        <v>37</v>
      </c>
      <c r="B2072">
        <v>6.6</v>
      </c>
    </row>
    <row r="2073" spans="1:2">
      <c r="A2073" t="s">
        <v>37</v>
      </c>
      <c r="B2073">
        <v>6.5</v>
      </c>
    </row>
    <row r="2074" spans="1:2">
      <c r="A2074" t="s">
        <v>37</v>
      </c>
      <c r="B2074">
        <v>7.4</v>
      </c>
    </row>
    <row r="2075" spans="1:2">
      <c r="A2075" t="s">
        <v>37</v>
      </c>
      <c r="B2075">
        <v>4.5999999999999996</v>
      </c>
    </row>
    <row r="2076" spans="1:2">
      <c r="A2076" t="s">
        <v>37</v>
      </c>
      <c r="B2076">
        <v>6.4</v>
      </c>
    </row>
    <row r="2077" spans="1:2">
      <c r="A2077" t="s">
        <v>37</v>
      </c>
      <c r="B2077">
        <v>6.4</v>
      </c>
    </row>
    <row r="2078" spans="1:2">
      <c r="A2078" t="s">
        <v>37</v>
      </c>
      <c r="B2078">
        <v>5.9</v>
      </c>
    </row>
    <row r="2079" spans="1:2">
      <c r="A2079" t="s">
        <v>37</v>
      </c>
      <c r="B2079">
        <v>6.4</v>
      </c>
    </row>
    <row r="2080" spans="1:2">
      <c r="A2080" t="s">
        <v>37</v>
      </c>
      <c r="B2080">
        <v>6.6</v>
      </c>
    </row>
    <row r="2081" spans="1:2">
      <c r="A2081" t="s">
        <v>37</v>
      </c>
      <c r="B2081">
        <v>6.9</v>
      </c>
    </row>
    <row r="2082" spans="1:2">
      <c r="A2082" t="s">
        <v>37</v>
      </c>
      <c r="B2082">
        <v>5.8</v>
      </c>
    </row>
    <row r="2083" spans="1:2">
      <c r="A2083" t="s">
        <v>37</v>
      </c>
      <c r="B2083">
        <v>6.4</v>
      </c>
    </row>
    <row r="2084" spans="1:2">
      <c r="A2084" t="s">
        <v>37</v>
      </c>
      <c r="B2084">
        <v>5.3</v>
      </c>
    </row>
    <row r="2085" spans="1:2">
      <c r="A2085" t="s">
        <v>37</v>
      </c>
      <c r="B2085">
        <v>6.5</v>
      </c>
    </row>
    <row r="2086" spans="1:2">
      <c r="A2086" t="s">
        <v>37</v>
      </c>
      <c r="B2086">
        <v>5.7</v>
      </c>
    </row>
    <row r="2087" spans="1:2">
      <c r="A2087" t="s">
        <v>37</v>
      </c>
      <c r="B2087">
        <v>6.7</v>
      </c>
    </row>
    <row r="2088" spans="1:2">
      <c r="A2088" t="s">
        <v>37</v>
      </c>
      <c r="B2088">
        <v>3.9</v>
      </c>
    </row>
    <row r="2089" spans="1:2">
      <c r="A2089" t="s">
        <v>37</v>
      </c>
      <c r="B2089">
        <v>4.0999999999999996</v>
      </c>
    </row>
    <row r="2090" spans="1:2">
      <c r="A2090" t="s">
        <v>37</v>
      </c>
      <c r="B2090">
        <v>6.2</v>
      </c>
    </row>
    <row r="2091" spans="1:2">
      <c r="A2091" t="s">
        <v>37</v>
      </c>
      <c r="B2091">
        <v>3.8</v>
      </c>
    </row>
    <row r="2092" spans="1:2">
      <c r="A2092" t="s">
        <v>37</v>
      </c>
      <c r="B2092">
        <v>5.0999999999999996</v>
      </c>
    </row>
    <row r="2093" spans="1:2">
      <c r="A2093" t="s">
        <v>37</v>
      </c>
      <c r="B2093">
        <v>6.4</v>
      </c>
    </row>
    <row r="2094" spans="1:2">
      <c r="A2094" t="s">
        <v>10490</v>
      </c>
      <c r="B2094">
        <v>7.8</v>
      </c>
    </row>
    <row r="2095" spans="1:2">
      <c r="A2095" t="s">
        <v>1464</v>
      </c>
      <c r="B2095">
        <v>7.8</v>
      </c>
    </row>
    <row r="2096" spans="1:2">
      <c r="A2096" t="s">
        <v>37</v>
      </c>
      <c r="B2096">
        <v>6.1</v>
      </c>
    </row>
    <row r="2097" spans="1:2">
      <c r="A2097" t="s">
        <v>37</v>
      </c>
      <c r="B2097">
        <v>5.8</v>
      </c>
    </row>
    <row r="2098" spans="1:2">
      <c r="A2098" t="s">
        <v>37</v>
      </c>
      <c r="B2098">
        <v>6.3</v>
      </c>
    </row>
    <row r="2099" spans="1:2">
      <c r="A2099" t="s">
        <v>37</v>
      </c>
      <c r="B2099">
        <v>7.7</v>
      </c>
    </row>
    <row r="2100" spans="1:2">
      <c r="A2100" t="s">
        <v>37</v>
      </c>
      <c r="B2100">
        <v>5.4</v>
      </c>
    </row>
    <row r="2101" spans="1:2">
      <c r="A2101" t="s">
        <v>1464</v>
      </c>
      <c r="B2101">
        <v>7.3</v>
      </c>
    </row>
    <row r="2102" spans="1:2">
      <c r="A2102" t="s">
        <v>37</v>
      </c>
      <c r="B2102">
        <v>6.8</v>
      </c>
    </row>
    <row r="2103" spans="1:2">
      <c r="A2103" t="s">
        <v>37</v>
      </c>
      <c r="B2103">
        <v>7.3</v>
      </c>
    </row>
    <row r="2104" spans="1:2">
      <c r="A2104" t="s">
        <v>37</v>
      </c>
      <c r="B2104">
        <v>6.5</v>
      </c>
    </row>
    <row r="2105" spans="1:2">
      <c r="A2105" t="s">
        <v>37</v>
      </c>
      <c r="B2105">
        <v>7.2</v>
      </c>
    </row>
    <row r="2106" spans="1:2">
      <c r="A2106" t="s">
        <v>2778</v>
      </c>
      <c r="B2106">
        <v>6.7</v>
      </c>
    </row>
    <row r="2107" spans="1:2">
      <c r="A2107" t="s">
        <v>37</v>
      </c>
      <c r="B2107">
        <v>6.3</v>
      </c>
    </row>
    <row r="2108" spans="1:2">
      <c r="A2108" t="s">
        <v>37</v>
      </c>
      <c r="B2108">
        <v>5.9</v>
      </c>
    </row>
    <row r="2109" spans="1:2">
      <c r="A2109" t="s">
        <v>37</v>
      </c>
      <c r="B2109">
        <v>7.8</v>
      </c>
    </row>
    <row r="2110" spans="1:2">
      <c r="A2110" t="s">
        <v>37</v>
      </c>
      <c r="B2110">
        <v>7.4</v>
      </c>
    </row>
    <row r="2111" spans="1:2">
      <c r="A2111" t="s">
        <v>37</v>
      </c>
      <c r="B2111">
        <v>4.8</v>
      </c>
    </row>
    <row r="2112" spans="1:2">
      <c r="A2112" t="s">
        <v>37</v>
      </c>
      <c r="B2112">
        <v>6.3</v>
      </c>
    </row>
    <row r="2113" spans="1:2">
      <c r="A2113" t="s">
        <v>37</v>
      </c>
      <c r="B2113">
        <v>7.8</v>
      </c>
    </row>
    <row r="2114" spans="1:2">
      <c r="A2114" t="s">
        <v>37</v>
      </c>
      <c r="B2114">
        <v>7.5</v>
      </c>
    </row>
    <row r="2115" spans="1:2">
      <c r="A2115" t="s">
        <v>37</v>
      </c>
      <c r="B2115">
        <v>6</v>
      </c>
    </row>
    <row r="2116" spans="1:2">
      <c r="A2116" t="s">
        <v>37</v>
      </c>
      <c r="B2116">
        <v>6.8</v>
      </c>
    </row>
    <row r="2117" spans="1:2">
      <c r="A2117" t="s">
        <v>37</v>
      </c>
      <c r="B2117">
        <v>6.6</v>
      </c>
    </row>
    <row r="2118" spans="1:2">
      <c r="A2118" t="s">
        <v>37</v>
      </c>
      <c r="B2118">
        <v>4.5999999999999996</v>
      </c>
    </row>
    <row r="2119" spans="1:2">
      <c r="A2119" t="s">
        <v>37</v>
      </c>
      <c r="B2119">
        <v>2.9</v>
      </c>
    </row>
    <row r="2120" spans="1:2">
      <c r="A2120" t="s">
        <v>37</v>
      </c>
      <c r="B2120">
        <v>7.1</v>
      </c>
    </row>
    <row r="2121" spans="1:2">
      <c r="A2121" t="s">
        <v>37</v>
      </c>
      <c r="B2121">
        <v>6.1</v>
      </c>
    </row>
    <row r="2122" spans="1:2">
      <c r="A2122" t="s">
        <v>37</v>
      </c>
      <c r="B2122">
        <v>6.7</v>
      </c>
    </row>
    <row r="2123" spans="1:2">
      <c r="A2123" t="s">
        <v>37</v>
      </c>
      <c r="B2123">
        <v>7.1</v>
      </c>
    </row>
    <row r="2124" spans="1:2">
      <c r="A2124" t="s">
        <v>37</v>
      </c>
      <c r="B2124">
        <v>5.8</v>
      </c>
    </row>
    <row r="2125" spans="1:2">
      <c r="A2125" t="s">
        <v>37</v>
      </c>
      <c r="B2125">
        <v>6.7</v>
      </c>
    </row>
    <row r="2126" spans="1:2">
      <c r="A2126" t="s">
        <v>37</v>
      </c>
      <c r="B2126">
        <v>5.8</v>
      </c>
    </row>
    <row r="2127" spans="1:2">
      <c r="A2127" t="s">
        <v>37</v>
      </c>
      <c r="B2127">
        <v>6.8</v>
      </c>
    </row>
    <row r="2128" spans="1:2">
      <c r="A2128" t="s">
        <v>37</v>
      </c>
      <c r="B2128">
        <v>8.5</v>
      </c>
    </row>
    <row r="2129" spans="1:2">
      <c r="A2129" t="s">
        <v>37</v>
      </c>
      <c r="B2129">
        <v>6.6</v>
      </c>
    </row>
    <row r="2130" spans="1:2">
      <c r="A2130" t="s">
        <v>37</v>
      </c>
      <c r="B2130">
        <v>7.7</v>
      </c>
    </row>
    <row r="2131" spans="1:2">
      <c r="A2131" t="s">
        <v>37</v>
      </c>
      <c r="B2131">
        <v>4.7</v>
      </c>
    </row>
    <row r="2132" spans="1:2">
      <c r="A2132" t="s">
        <v>37</v>
      </c>
      <c r="B2132">
        <v>6.4</v>
      </c>
    </row>
    <row r="2133" spans="1:2">
      <c r="A2133" t="s">
        <v>37</v>
      </c>
      <c r="B2133">
        <v>5.5</v>
      </c>
    </row>
    <row r="2134" spans="1:2">
      <c r="A2134" t="s">
        <v>37</v>
      </c>
      <c r="B2134">
        <v>8.6</v>
      </c>
    </row>
    <row r="2135" spans="1:2">
      <c r="A2135" t="s">
        <v>37</v>
      </c>
      <c r="B2135">
        <v>7</v>
      </c>
    </row>
    <row r="2136" spans="1:2">
      <c r="A2136" t="s">
        <v>37</v>
      </c>
      <c r="B2136">
        <v>7.1</v>
      </c>
    </row>
    <row r="2137" spans="1:2">
      <c r="A2137" t="s">
        <v>37</v>
      </c>
      <c r="B2137">
        <v>5.7</v>
      </c>
    </row>
    <row r="2138" spans="1:2">
      <c r="A2138" t="s">
        <v>37</v>
      </c>
      <c r="B2138">
        <v>3.7</v>
      </c>
    </row>
    <row r="2139" spans="1:2">
      <c r="A2139" t="s">
        <v>37</v>
      </c>
      <c r="B2139">
        <v>7.5</v>
      </c>
    </row>
    <row r="2140" spans="1:2">
      <c r="A2140" t="s">
        <v>37</v>
      </c>
      <c r="B2140">
        <v>4.5999999999999996</v>
      </c>
    </row>
    <row r="2141" spans="1:2">
      <c r="A2141" t="s">
        <v>37</v>
      </c>
      <c r="B2141">
        <v>4.9000000000000004</v>
      </c>
    </row>
    <row r="2142" spans="1:2">
      <c r="A2142" t="s">
        <v>37</v>
      </c>
      <c r="B2142">
        <v>7.1</v>
      </c>
    </row>
    <row r="2143" spans="1:2">
      <c r="A2143" t="s">
        <v>37</v>
      </c>
      <c r="B2143">
        <v>5.8</v>
      </c>
    </row>
    <row r="2144" spans="1:2">
      <c r="A2144" t="s">
        <v>37</v>
      </c>
      <c r="B2144">
        <v>5.4</v>
      </c>
    </row>
    <row r="2145" spans="1:2">
      <c r="A2145" t="s">
        <v>37</v>
      </c>
      <c r="B2145">
        <v>7.3</v>
      </c>
    </row>
    <row r="2146" spans="1:2">
      <c r="A2146" t="s">
        <v>37</v>
      </c>
      <c r="B2146">
        <v>7.1</v>
      </c>
    </row>
    <row r="2147" spans="1:2">
      <c r="A2147" t="s">
        <v>37</v>
      </c>
      <c r="B2147">
        <v>5.8</v>
      </c>
    </row>
    <row r="2148" spans="1:2">
      <c r="A2148" t="s">
        <v>37</v>
      </c>
      <c r="B2148">
        <v>8.1</v>
      </c>
    </row>
    <row r="2149" spans="1:2">
      <c r="A2149" t="s">
        <v>37</v>
      </c>
      <c r="B2149">
        <v>5.7</v>
      </c>
    </row>
    <row r="2150" spans="1:2">
      <c r="A2150" t="s">
        <v>37</v>
      </c>
      <c r="B2150">
        <v>4.4000000000000004</v>
      </c>
    </row>
    <row r="2151" spans="1:2">
      <c r="A2151" t="s">
        <v>37</v>
      </c>
      <c r="B2151">
        <v>7.9</v>
      </c>
    </row>
    <row r="2152" spans="1:2">
      <c r="A2152" t="s">
        <v>37</v>
      </c>
      <c r="B2152">
        <v>7.6</v>
      </c>
    </row>
    <row r="2153" spans="1:2">
      <c r="A2153" t="s">
        <v>37</v>
      </c>
      <c r="B2153">
        <v>4.8</v>
      </c>
    </row>
    <row r="2154" spans="1:2">
      <c r="A2154" t="s">
        <v>37</v>
      </c>
      <c r="B2154">
        <v>7.8</v>
      </c>
    </row>
    <row r="2155" spans="1:2">
      <c r="A2155" t="s">
        <v>37</v>
      </c>
      <c r="B2155">
        <v>6.7</v>
      </c>
    </row>
    <row r="2156" spans="1:2">
      <c r="A2156" t="s">
        <v>37</v>
      </c>
      <c r="B2156">
        <v>2.7</v>
      </c>
    </row>
    <row r="2157" spans="1:2">
      <c r="A2157" t="s">
        <v>37</v>
      </c>
      <c r="B2157">
        <v>5.8</v>
      </c>
    </row>
    <row r="2158" spans="1:2">
      <c r="A2158" t="s">
        <v>37</v>
      </c>
      <c r="B2158">
        <v>7.5</v>
      </c>
    </row>
    <row r="2159" spans="1:2">
      <c r="A2159" t="s">
        <v>37</v>
      </c>
      <c r="B2159">
        <v>5.4</v>
      </c>
    </row>
    <row r="2160" spans="1:2">
      <c r="A2160" t="s">
        <v>37</v>
      </c>
      <c r="B2160">
        <v>4.0999999999999996</v>
      </c>
    </row>
    <row r="2161" spans="1:2">
      <c r="A2161" t="s">
        <v>37</v>
      </c>
      <c r="B2161">
        <v>5.9</v>
      </c>
    </row>
    <row r="2162" spans="1:2">
      <c r="A2162" t="s">
        <v>37</v>
      </c>
      <c r="B2162">
        <v>6.3</v>
      </c>
    </row>
    <row r="2163" spans="1:2">
      <c r="A2163" t="s">
        <v>37</v>
      </c>
      <c r="B2163">
        <v>7</v>
      </c>
    </row>
    <row r="2164" spans="1:2">
      <c r="A2164" t="s">
        <v>37</v>
      </c>
      <c r="B2164">
        <v>6.8</v>
      </c>
    </row>
    <row r="2165" spans="1:2">
      <c r="A2165" t="s">
        <v>37</v>
      </c>
      <c r="B2165">
        <v>3.5</v>
      </c>
    </row>
    <row r="2166" spans="1:2">
      <c r="A2166" t="s">
        <v>37</v>
      </c>
      <c r="B2166">
        <v>2.2999999999999998</v>
      </c>
    </row>
    <row r="2167" spans="1:2">
      <c r="A2167" t="s">
        <v>37</v>
      </c>
      <c r="B2167">
        <v>8.1</v>
      </c>
    </row>
    <row r="2168" spans="1:2">
      <c r="A2168" t="s">
        <v>37</v>
      </c>
      <c r="B2168">
        <v>6.1</v>
      </c>
    </row>
    <row r="2169" spans="1:2">
      <c r="A2169" t="s">
        <v>37</v>
      </c>
      <c r="B2169">
        <v>5</v>
      </c>
    </row>
    <row r="2170" spans="1:2">
      <c r="A2170" t="s">
        <v>37</v>
      </c>
      <c r="B2170">
        <v>5.5</v>
      </c>
    </row>
    <row r="2171" spans="1:2">
      <c r="A2171" t="s">
        <v>37</v>
      </c>
      <c r="B2171">
        <v>6.2</v>
      </c>
    </row>
    <row r="2172" spans="1:2">
      <c r="A2172" t="s">
        <v>37</v>
      </c>
      <c r="B2172">
        <v>6.2</v>
      </c>
    </row>
    <row r="2173" spans="1:2">
      <c r="A2173" t="s">
        <v>37</v>
      </c>
      <c r="B2173">
        <v>5.9</v>
      </c>
    </row>
    <row r="2174" spans="1:2">
      <c r="A2174" t="s">
        <v>37</v>
      </c>
      <c r="B2174">
        <v>6.3</v>
      </c>
    </row>
    <row r="2175" spans="1:2">
      <c r="A2175" t="s">
        <v>37</v>
      </c>
      <c r="B2175">
        <v>6.7</v>
      </c>
    </row>
    <row r="2176" spans="1:2">
      <c r="A2176" t="s">
        <v>37</v>
      </c>
      <c r="B2176">
        <v>3.5</v>
      </c>
    </row>
    <row r="2177" spans="1:2">
      <c r="A2177" t="s">
        <v>37</v>
      </c>
      <c r="B2177">
        <v>7.5</v>
      </c>
    </row>
    <row r="2178" spans="1:2">
      <c r="A2178" t="s">
        <v>37</v>
      </c>
      <c r="B2178">
        <v>6.6</v>
      </c>
    </row>
    <row r="2179" spans="1:2">
      <c r="A2179" t="s">
        <v>37</v>
      </c>
      <c r="B2179">
        <v>7.5</v>
      </c>
    </row>
    <row r="2180" spans="1:2">
      <c r="A2180" t="s">
        <v>37</v>
      </c>
      <c r="B2180">
        <v>7.2</v>
      </c>
    </row>
    <row r="2181" spans="1:2">
      <c r="A2181" t="s">
        <v>37</v>
      </c>
      <c r="B2181">
        <v>4.8</v>
      </c>
    </row>
    <row r="2182" spans="1:2">
      <c r="A2182" t="s">
        <v>37</v>
      </c>
      <c r="B2182">
        <v>6.6</v>
      </c>
    </row>
    <row r="2183" spans="1:2">
      <c r="A2183" t="s">
        <v>37</v>
      </c>
      <c r="B2183">
        <v>3.5</v>
      </c>
    </row>
    <row r="2184" spans="1:2">
      <c r="A2184" t="s">
        <v>37</v>
      </c>
      <c r="B2184">
        <v>6.7</v>
      </c>
    </row>
    <row r="2185" spans="1:2">
      <c r="A2185" t="s">
        <v>37</v>
      </c>
      <c r="B2185">
        <v>7.6</v>
      </c>
    </row>
    <row r="2186" spans="1:2">
      <c r="A2186" t="s">
        <v>37</v>
      </c>
      <c r="B2186">
        <v>6.3</v>
      </c>
    </row>
    <row r="2187" spans="1:2">
      <c r="A2187" t="s">
        <v>37</v>
      </c>
      <c r="B2187">
        <v>5.5</v>
      </c>
    </row>
    <row r="2188" spans="1:2">
      <c r="A2188" t="s">
        <v>37</v>
      </c>
      <c r="B2188">
        <v>6.3</v>
      </c>
    </row>
    <row r="2189" spans="1:2">
      <c r="A2189" t="s">
        <v>37</v>
      </c>
      <c r="B2189">
        <v>6.5</v>
      </c>
    </row>
    <row r="2190" spans="1:2">
      <c r="A2190" t="s">
        <v>37</v>
      </c>
      <c r="B2190">
        <v>5.6</v>
      </c>
    </row>
    <row r="2191" spans="1:2">
      <c r="A2191" t="s">
        <v>37</v>
      </c>
      <c r="B2191">
        <v>6.9</v>
      </c>
    </row>
    <row r="2192" spans="1:2">
      <c r="A2192" t="s">
        <v>37</v>
      </c>
      <c r="B2192">
        <v>7.6</v>
      </c>
    </row>
    <row r="2193" spans="1:2">
      <c r="A2193" t="s">
        <v>37</v>
      </c>
      <c r="B2193">
        <v>3.9</v>
      </c>
    </row>
    <row r="2194" spans="1:2">
      <c r="A2194" t="s">
        <v>37</v>
      </c>
      <c r="B2194">
        <v>6.1</v>
      </c>
    </row>
    <row r="2195" spans="1:2">
      <c r="A2195" t="s">
        <v>37</v>
      </c>
      <c r="B2195">
        <v>7.3</v>
      </c>
    </row>
    <row r="2196" spans="1:2">
      <c r="A2196" t="s">
        <v>37</v>
      </c>
      <c r="B2196">
        <v>8.3000000000000007</v>
      </c>
    </row>
    <row r="2197" spans="1:2">
      <c r="A2197" t="s">
        <v>37</v>
      </c>
      <c r="B2197">
        <v>5.8</v>
      </c>
    </row>
    <row r="2198" spans="1:2">
      <c r="A2198" t="s">
        <v>37</v>
      </c>
      <c r="B2198">
        <v>6.8</v>
      </c>
    </row>
    <row r="2199" spans="1:2">
      <c r="A2199" t="s">
        <v>37</v>
      </c>
      <c r="B2199">
        <v>7</v>
      </c>
    </row>
    <row r="2200" spans="1:2">
      <c r="A2200" t="s">
        <v>37</v>
      </c>
      <c r="B2200">
        <v>5.9</v>
      </c>
    </row>
    <row r="2201" spans="1:2">
      <c r="A2201" t="s">
        <v>37</v>
      </c>
      <c r="B2201">
        <v>6.5</v>
      </c>
    </row>
    <row r="2202" spans="1:2">
      <c r="A2202" t="s">
        <v>37</v>
      </c>
      <c r="B2202">
        <v>6.4</v>
      </c>
    </row>
    <row r="2203" spans="1:2">
      <c r="A2203" t="s">
        <v>37</v>
      </c>
      <c r="B2203">
        <v>5.8</v>
      </c>
    </row>
    <row r="2204" spans="1:2">
      <c r="A2204" t="s">
        <v>37</v>
      </c>
      <c r="B2204">
        <v>5.0999999999999996</v>
      </c>
    </row>
    <row r="2205" spans="1:2">
      <c r="A2205" t="s">
        <v>37</v>
      </c>
      <c r="B2205">
        <v>6.8</v>
      </c>
    </row>
    <row r="2206" spans="1:2">
      <c r="A2206" t="s">
        <v>37</v>
      </c>
      <c r="B2206">
        <v>5.3</v>
      </c>
    </row>
    <row r="2207" spans="1:2">
      <c r="A2207" t="s">
        <v>37</v>
      </c>
      <c r="B2207">
        <v>5.3</v>
      </c>
    </row>
    <row r="2208" spans="1:2">
      <c r="A2208" t="s">
        <v>37</v>
      </c>
      <c r="B2208">
        <v>6.4</v>
      </c>
    </row>
    <row r="2209" spans="1:2">
      <c r="A2209" t="s">
        <v>37</v>
      </c>
      <c r="B2209">
        <v>4.9000000000000004</v>
      </c>
    </row>
    <row r="2210" spans="1:2">
      <c r="A2210" t="s">
        <v>37</v>
      </c>
      <c r="B2210">
        <v>6.8</v>
      </c>
    </row>
    <row r="2211" spans="1:2">
      <c r="A2211" t="s">
        <v>37</v>
      </c>
      <c r="B2211">
        <v>7.1</v>
      </c>
    </row>
    <row r="2212" spans="1:2">
      <c r="A2212" t="s">
        <v>37</v>
      </c>
      <c r="B2212">
        <v>6.8</v>
      </c>
    </row>
    <row r="2213" spans="1:2">
      <c r="A2213" t="s">
        <v>37</v>
      </c>
      <c r="B2213">
        <v>6.1</v>
      </c>
    </row>
    <row r="2214" spans="1:2">
      <c r="A2214" t="s">
        <v>676</v>
      </c>
      <c r="B2214">
        <v>7</v>
      </c>
    </row>
    <row r="2215" spans="1:2">
      <c r="A2215" t="s">
        <v>37</v>
      </c>
      <c r="B2215">
        <v>8.5</v>
      </c>
    </row>
    <row r="2216" spans="1:2">
      <c r="A2216" t="s">
        <v>37</v>
      </c>
      <c r="B2216">
        <v>5.9</v>
      </c>
    </row>
    <row r="2217" spans="1:2">
      <c r="A2217" t="s">
        <v>37</v>
      </c>
      <c r="B2217">
        <v>6.3</v>
      </c>
    </row>
    <row r="2218" spans="1:2">
      <c r="A2218" t="s">
        <v>37</v>
      </c>
      <c r="B2218">
        <v>5.9</v>
      </c>
    </row>
    <row r="2219" spans="1:2">
      <c r="A2219" t="s">
        <v>37</v>
      </c>
      <c r="B2219">
        <v>5.4</v>
      </c>
    </row>
    <row r="2220" spans="1:2">
      <c r="A2220" t="s">
        <v>37</v>
      </c>
      <c r="B2220">
        <v>7</v>
      </c>
    </row>
    <row r="2221" spans="1:2">
      <c r="A2221" t="s">
        <v>37</v>
      </c>
      <c r="B2221">
        <v>6.9</v>
      </c>
    </row>
    <row r="2222" spans="1:2">
      <c r="A2222" t="s">
        <v>37</v>
      </c>
      <c r="B2222">
        <v>7.5</v>
      </c>
    </row>
    <row r="2223" spans="1:2">
      <c r="A2223" t="s">
        <v>37</v>
      </c>
      <c r="B2223">
        <v>8.1999999999999993</v>
      </c>
    </row>
    <row r="2224" spans="1:2">
      <c r="A2224" t="s">
        <v>37</v>
      </c>
      <c r="B2224">
        <v>5.9</v>
      </c>
    </row>
    <row r="2225" spans="1:2">
      <c r="A2225" t="s">
        <v>37</v>
      </c>
      <c r="B2225">
        <v>5</v>
      </c>
    </row>
    <row r="2226" spans="1:2">
      <c r="A2226" t="s">
        <v>37</v>
      </c>
      <c r="B2226">
        <v>7.3</v>
      </c>
    </row>
    <row r="2227" spans="1:2">
      <c r="A2227" t="s">
        <v>37</v>
      </c>
      <c r="B2227">
        <v>6.4</v>
      </c>
    </row>
    <row r="2228" spans="1:2">
      <c r="A2228" t="s">
        <v>37</v>
      </c>
      <c r="B2228">
        <v>6.6</v>
      </c>
    </row>
    <row r="2229" spans="1:2">
      <c r="A2229" t="s">
        <v>7241</v>
      </c>
      <c r="B2229">
        <v>7.8</v>
      </c>
    </row>
    <row r="2230" spans="1:2">
      <c r="A2230" t="s">
        <v>37</v>
      </c>
      <c r="B2230">
        <v>6.7</v>
      </c>
    </row>
    <row r="2231" spans="1:2">
      <c r="A2231" t="s">
        <v>37</v>
      </c>
      <c r="B2231">
        <v>4</v>
      </c>
    </row>
    <row r="2232" spans="1:2">
      <c r="A2232" t="s">
        <v>11117</v>
      </c>
      <c r="B2232">
        <v>7.6</v>
      </c>
    </row>
    <row r="2233" spans="1:2">
      <c r="A2233" t="s">
        <v>37</v>
      </c>
      <c r="B2233">
        <v>7.7</v>
      </c>
    </row>
    <row r="2234" spans="1:2">
      <c r="A2234" t="s">
        <v>37</v>
      </c>
      <c r="B2234">
        <v>5.8</v>
      </c>
    </row>
    <row r="2235" spans="1:2">
      <c r="A2235" t="s">
        <v>37</v>
      </c>
      <c r="B2235">
        <v>5.6</v>
      </c>
    </row>
    <row r="2236" spans="1:2">
      <c r="A2236" t="s">
        <v>37</v>
      </c>
      <c r="B2236">
        <v>5.3</v>
      </c>
    </row>
    <row r="2237" spans="1:2">
      <c r="A2237" t="s">
        <v>37</v>
      </c>
      <c r="B2237">
        <v>7.4</v>
      </c>
    </row>
    <row r="2238" spans="1:2">
      <c r="A2238" t="s">
        <v>37</v>
      </c>
      <c r="B2238">
        <v>6.6</v>
      </c>
    </row>
    <row r="2239" spans="1:2">
      <c r="A2239" t="s">
        <v>37</v>
      </c>
      <c r="B2239">
        <v>6.2</v>
      </c>
    </row>
    <row r="2240" spans="1:2">
      <c r="A2240" t="s">
        <v>37</v>
      </c>
      <c r="B2240">
        <v>1.9</v>
      </c>
    </row>
    <row r="2241" spans="1:2">
      <c r="A2241" t="s">
        <v>37</v>
      </c>
      <c r="B2241">
        <v>5.7</v>
      </c>
    </row>
    <row r="2242" spans="1:2">
      <c r="A2242" t="s">
        <v>37</v>
      </c>
      <c r="B2242">
        <v>6.6</v>
      </c>
    </row>
    <row r="2243" spans="1:2">
      <c r="A2243" t="s">
        <v>37</v>
      </c>
      <c r="B2243">
        <v>6</v>
      </c>
    </row>
    <row r="2244" spans="1:2">
      <c r="A2244" t="s">
        <v>37</v>
      </c>
      <c r="B2244">
        <v>6.1</v>
      </c>
    </row>
    <row r="2245" spans="1:2">
      <c r="A2245" t="s">
        <v>37</v>
      </c>
      <c r="B2245">
        <v>4.8</v>
      </c>
    </row>
    <row r="2246" spans="1:2">
      <c r="A2246" t="s">
        <v>37</v>
      </c>
      <c r="B2246">
        <v>6.2</v>
      </c>
    </row>
    <row r="2247" spans="1:2">
      <c r="A2247" t="s">
        <v>37</v>
      </c>
      <c r="B2247">
        <v>7.5</v>
      </c>
    </row>
    <row r="2248" spans="1:2">
      <c r="A2248" t="s">
        <v>37</v>
      </c>
      <c r="B2248">
        <v>6.3</v>
      </c>
    </row>
    <row r="2249" spans="1:2">
      <c r="A2249" t="s">
        <v>37</v>
      </c>
      <c r="B2249">
        <v>7.1</v>
      </c>
    </row>
    <row r="2250" spans="1:2">
      <c r="A2250" t="s">
        <v>37</v>
      </c>
      <c r="B2250">
        <v>6.6</v>
      </c>
    </row>
    <row r="2251" spans="1:2">
      <c r="A2251" t="s">
        <v>37</v>
      </c>
      <c r="B2251">
        <v>6.1</v>
      </c>
    </row>
    <row r="2252" spans="1:2">
      <c r="A2252" t="s">
        <v>37</v>
      </c>
      <c r="B2252">
        <v>6.7</v>
      </c>
    </row>
    <row r="2253" spans="1:2">
      <c r="A2253" t="s">
        <v>37</v>
      </c>
      <c r="B2253">
        <v>5.6</v>
      </c>
    </row>
    <row r="2254" spans="1:2">
      <c r="A2254" t="s">
        <v>37</v>
      </c>
      <c r="B2254">
        <v>7.2</v>
      </c>
    </row>
    <row r="2255" spans="1:2">
      <c r="A2255" t="s">
        <v>37</v>
      </c>
      <c r="B2255">
        <v>4.3</v>
      </c>
    </row>
    <row r="2256" spans="1:2">
      <c r="A2256" t="s">
        <v>37</v>
      </c>
      <c r="B2256">
        <v>6.4</v>
      </c>
    </row>
    <row r="2257" spans="1:2">
      <c r="A2257" t="s">
        <v>37</v>
      </c>
      <c r="B2257">
        <v>7.1</v>
      </c>
    </row>
    <row r="2258" spans="1:2">
      <c r="A2258" t="s">
        <v>37</v>
      </c>
      <c r="B2258">
        <v>6.3</v>
      </c>
    </row>
    <row r="2259" spans="1:2">
      <c r="A2259" t="s">
        <v>37</v>
      </c>
      <c r="B2259">
        <v>7.4</v>
      </c>
    </row>
    <row r="2260" spans="1:2">
      <c r="A2260" t="s">
        <v>37</v>
      </c>
      <c r="B2260">
        <v>6.1</v>
      </c>
    </row>
    <row r="2261" spans="1:2">
      <c r="A2261" t="s">
        <v>37</v>
      </c>
      <c r="B2261">
        <v>6.6</v>
      </c>
    </row>
    <row r="2262" spans="1:2">
      <c r="A2262" t="s">
        <v>37</v>
      </c>
      <c r="B2262">
        <v>6</v>
      </c>
    </row>
    <row r="2263" spans="1:2">
      <c r="A2263" t="s">
        <v>37</v>
      </c>
      <c r="B2263">
        <v>6.8</v>
      </c>
    </row>
    <row r="2264" spans="1:2">
      <c r="A2264" t="s">
        <v>37</v>
      </c>
      <c r="B2264">
        <v>6.8</v>
      </c>
    </row>
    <row r="2265" spans="1:2">
      <c r="A2265" t="s">
        <v>37</v>
      </c>
      <c r="B2265">
        <v>7.2</v>
      </c>
    </row>
    <row r="2266" spans="1:2">
      <c r="A2266" t="s">
        <v>37</v>
      </c>
      <c r="B2266">
        <v>1.9</v>
      </c>
    </row>
    <row r="2267" spans="1:2">
      <c r="A2267" t="s">
        <v>37</v>
      </c>
      <c r="B2267">
        <v>5.5</v>
      </c>
    </row>
    <row r="2268" spans="1:2">
      <c r="A2268" t="s">
        <v>37</v>
      </c>
      <c r="B2268">
        <v>4.5</v>
      </c>
    </row>
    <row r="2269" spans="1:2">
      <c r="A2269" t="s">
        <v>37</v>
      </c>
      <c r="B2269">
        <v>6.3</v>
      </c>
    </row>
    <row r="2270" spans="1:2">
      <c r="A2270" t="s">
        <v>37</v>
      </c>
      <c r="B2270">
        <v>7</v>
      </c>
    </row>
    <row r="2271" spans="1:2">
      <c r="A2271" t="s">
        <v>37</v>
      </c>
      <c r="B2271">
        <v>6.7</v>
      </c>
    </row>
    <row r="2272" spans="1:2">
      <c r="A2272" t="s">
        <v>37</v>
      </c>
      <c r="B2272">
        <v>2.8</v>
      </c>
    </row>
    <row r="2273" spans="1:2">
      <c r="A2273" t="s">
        <v>37</v>
      </c>
      <c r="B2273">
        <v>5</v>
      </c>
    </row>
    <row r="2274" spans="1:2">
      <c r="A2274" t="s">
        <v>37</v>
      </c>
      <c r="B2274">
        <v>7.5</v>
      </c>
    </row>
    <row r="2275" spans="1:2">
      <c r="A2275" t="s">
        <v>37</v>
      </c>
      <c r="B2275">
        <v>4.3</v>
      </c>
    </row>
    <row r="2276" spans="1:2">
      <c r="A2276" t="s">
        <v>37</v>
      </c>
      <c r="B2276">
        <v>5.6</v>
      </c>
    </row>
    <row r="2277" spans="1:2">
      <c r="A2277" t="s">
        <v>37</v>
      </c>
      <c r="B2277">
        <v>6.2</v>
      </c>
    </row>
    <row r="2278" spans="1:2">
      <c r="A2278" t="s">
        <v>37</v>
      </c>
      <c r="B2278">
        <v>5.3</v>
      </c>
    </row>
    <row r="2279" spans="1:2">
      <c r="A2279" t="s">
        <v>37</v>
      </c>
      <c r="B2279">
        <v>7.4</v>
      </c>
    </row>
    <row r="2280" spans="1:2">
      <c r="A2280" t="s">
        <v>37</v>
      </c>
      <c r="B2280">
        <v>7.4</v>
      </c>
    </row>
    <row r="2281" spans="1:2">
      <c r="A2281" t="s">
        <v>37</v>
      </c>
      <c r="B2281">
        <v>6.5</v>
      </c>
    </row>
    <row r="2282" spans="1:2">
      <c r="A2282" t="s">
        <v>37</v>
      </c>
      <c r="B2282">
        <v>7.1</v>
      </c>
    </row>
    <row r="2283" spans="1:2">
      <c r="A2283" t="s">
        <v>37</v>
      </c>
      <c r="B2283">
        <v>7.2</v>
      </c>
    </row>
    <row r="2284" spans="1:2">
      <c r="A2284" t="s">
        <v>37</v>
      </c>
      <c r="B2284">
        <v>2.2999999999999998</v>
      </c>
    </row>
    <row r="2285" spans="1:2">
      <c r="A2285" t="s">
        <v>37</v>
      </c>
      <c r="B2285">
        <v>6.4</v>
      </c>
    </row>
    <row r="2286" spans="1:2">
      <c r="A2286" t="s">
        <v>37</v>
      </c>
      <c r="B2286">
        <v>6.1</v>
      </c>
    </row>
    <row r="2287" spans="1:2">
      <c r="A2287" t="s">
        <v>37</v>
      </c>
      <c r="B2287">
        <v>7</v>
      </c>
    </row>
    <row r="2288" spans="1:2">
      <c r="A2288" t="s">
        <v>37</v>
      </c>
      <c r="B2288">
        <v>6.5</v>
      </c>
    </row>
    <row r="2289" spans="1:2">
      <c r="A2289" t="s">
        <v>37</v>
      </c>
      <c r="B2289">
        <v>7</v>
      </c>
    </row>
    <row r="2290" spans="1:2">
      <c r="A2290" t="s">
        <v>37</v>
      </c>
      <c r="B2290">
        <v>7</v>
      </c>
    </row>
    <row r="2291" spans="1:2">
      <c r="A2291" t="s">
        <v>37</v>
      </c>
      <c r="B2291">
        <v>4.9000000000000004</v>
      </c>
    </row>
    <row r="2292" spans="1:2">
      <c r="A2292" t="s">
        <v>37</v>
      </c>
      <c r="B2292">
        <v>6.9</v>
      </c>
    </row>
    <row r="2293" spans="1:2">
      <c r="A2293" t="s">
        <v>37</v>
      </c>
      <c r="B2293">
        <v>7.5</v>
      </c>
    </row>
    <row r="2294" spans="1:2">
      <c r="A2294" t="s">
        <v>676</v>
      </c>
      <c r="B2294">
        <v>8.4</v>
      </c>
    </row>
    <row r="2295" spans="1:2">
      <c r="A2295" t="s">
        <v>1464</v>
      </c>
      <c r="B2295">
        <v>6.9</v>
      </c>
    </row>
    <row r="2296" spans="1:2">
      <c r="A2296" t="s">
        <v>37</v>
      </c>
      <c r="B2296">
        <v>4.5</v>
      </c>
    </row>
    <row r="2297" spans="1:2">
      <c r="A2297" t="s">
        <v>37</v>
      </c>
      <c r="B2297">
        <v>7.4</v>
      </c>
    </row>
    <row r="2298" spans="1:2">
      <c r="A2298" t="s">
        <v>37</v>
      </c>
      <c r="B2298">
        <v>7</v>
      </c>
    </row>
    <row r="2299" spans="1:2">
      <c r="A2299" t="s">
        <v>37</v>
      </c>
      <c r="B2299">
        <v>2.8</v>
      </c>
    </row>
    <row r="2300" spans="1:2">
      <c r="A2300" t="s">
        <v>37</v>
      </c>
      <c r="B2300">
        <v>7.5</v>
      </c>
    </row>
    <row r="2301" spans="1:2">
      <c r="A2301" t="s">
        <v>37</v>
      </c>
      <c r="B2301">
        <v>7.1</v>
      </c>
    </row>
    <row r="2302" spans="1:2">
      <c r="A2302" t="s">
        <v>37</v>
      </c>
      <c r="B2302">
        <v>6.4</v>
      </c>
    </row>
    <row r="2303" spans="1:2">
      <c r="A2303" t="s">
        <v>37</v>
      </c>
      <c r="B2303">
        <v>6.7</v>
      </c>
    </row>
    <row r="2304" spans="1:2">
      <c r="A2304" t="s">
        <v>37</v>
      </c>
      <c r="B2304">
        <v>5.3</v>
      </c>
    </row>
    <row r="2305" spans="1:2">
      <c r="A2305" t="s">
        <v>676</v>
      </c>
      <c r="B2305">
        <v>6.9</v>
      </c>
    </row>
    <row r="2306" spans="1:2">
      <c r="A2306" t="s">
        <v>37</v>
      </c>
      <c r="B2306">
        <v>6.2</v>
      </c>
    </row>
    <row r="2307" spans="1:2">
      <c r="A2307" t="s">
        <v>37</v>
      </c>
      <c r="B2307">
        <v>6.3</v>
      </c>
    </row>
    <row r="2308" spans="1:2">
      <c r="A2308" t="s">
        <v>37</v>
      </c>
      <c r="B2308">
        <v>6.4</v>
      </c>
    </row>
    <row r="2309" spans="1:2">
      <c r="A2309" t="s">
        <v>7241</v>
      </c>
      <c r="B2309">
        <v>6.5</v>
      </c>
    </row>
    <row r="2310" spans="1:2">
      <c r="A2310" t="s">
        <v>1464</v>
      </c>
      <c r="B2310">
        <v>6</v>
      </c>
    </row>
    <row r="2311" spans="1:2">
      <c r="A2311" t="s">
        <v>37</v>
      </c>
      <c r="B2311">
        <v>5.0999999999999996</v>
      </c>
    </row>
    <row r="2312" spans="1:2">
      <c r="A2312" t="s">
        <v>37</v>
      </c>
      <c r="B2312">
        <v>5.5</v>
      </c>
    </row>
    <row r="2313" spans="1:2">
      <c r="A2313" t="s">
        <v>37</v>
      </c>
      <c r="B2313">
        <v>7.2</v>
      </c>
    </row>
    <row r="2314" spans="1:2">
      <c r="A2314" t="s">
        <v>37</v>
      </c>
      <c r="B2314">
        <v>5.4</v>
      </c>
    </row>
    <row r="2315" spans="1:2">
      <c r="A2315" t="s">
        <v>37</v>
      </c>
      <c r="B2315">
        <v>5.7</v>
      </c>
    </row>
    <row r="2316" spans="1:2">
      <c r="A2316" t="s">
        <v>37</v>
      </c>
      <c r="B2316">
        <v>5.2</v>
      </c>
    </row>
    <row r="2317" spans="1:2">
      <c r="A2317" t="s">
        <v>1946</v>
      </c>
      <c r="B2317">
        <v>6.2</v>
      </c>
    </row>
    <row r="2318" spans="1:2">
      <c r="A2318" t="s">
        <v>37</v>
      </c>
      <c r="B2318">
        <v>6.7</v>
      </c>
    </row>
    <row r="2319" spans="1:2">
      <c r="A2319" t="s">
        <v>37</v>
      </c>
      <c r="B2319">
        <v>5.8</v>
      </c>
    </row>
    <row r="2320" spans="1:2">
      <c r="A2320" t="s">
        <v>37</v>
      </c>
      <c r="B2320">
        <v>7</v>
      </c>
    </row>
    <row r="2321" spans="1:2">
      <c r="A2321" t="s">
        <v>37</v>
      </c>
      <c r="B2321">
        <v>4.8</v>
      </c>
    </row>
    <row r="2322" spans="1:2">
      <c r="A2322" t="s">
        <v>37</v>
      </c>
      <c r="B2322">
        <v>7.2</v>
      </c>
    </row>
    <row r="2323" spans="1:2">
      <c r="A2323" t="s">
        <v>37</v>
      </c>
      <c r="B2323">
        <v>5.6</v>
      </c>
    </row>
    <row r="2324" spans="1:2">
      <c r="A2324" t="s">
        <v>37</v>
      </c>
      <c r="B2324">
        <v>6.4</v>
      </c>
    </row>
    <row r="2325" spans="1:2">
      <c r="A2325" t="s">
        <v>1946</v>
      </c>
      <c r="B2325">
        <v>7.5</v>
      </c>
    </row>
    <row r="2326" spans="1:2">
      <c r="A2326" t="s">
        <v>8731</v>
      </c>
      <c r="B2326">
        <v>7.4</v>
      </c>
    </row>
    <row r="2327" spans="1:2">
      <c r="A2327" t="s">
        <v>37</v>
      </c>
      <c r="B2327">
        <v>8</v>
      </c>
    </row>
    <row r="2328" spans="1:2">
      <c r="A2328" t="s">
        <v>37</v>
      </c>
      <c r="B2328">
        <v>5.7</v>
      </c>
    </row>
    <row r="2329" spans="1:2">
      <c r="A2329" t="s">
        <v>37</v>
      </c>
      <c r="B2329">
        <v>6.8</v>
      </c>
    </row>
    <row r="2330" spans="1:2">
      <c r="A2330" t="s">
        <v>37</v>
      </c>
      <c r="B2330">
        <v>5.9</v>
      </c>
    </row>
    <row r="2331" spans="1:2">
      <c r="A2331" t="s">
        <v>37</v>
      </c>
      <c r="B2331">
        <v>7.2</v>
      </c>
    </row>
    <row r="2332" spans="1:2">
      <c r="A2332" t="s">
        <v>37</v>
      </c>
      <c r="B2332">
        <v>5.5</v>
      </c>
    </row>
    <row r="2333" spans="1:2">
      <c r="A2333" t="s">
        <v>37</v>
      </c>
      <c r="B2333">
        <v>8.4</v>
      </c>
    </row>
    <row r="2334" spans="1:2">
      <c r="A2334" t="s">
        <v>37</v>
      </c>
      <c r="B2334">
        <v>8.5</v>
      </c>
    </row>
    <row r="2335" spans="1:2">
      <c r="A2335" t="s">
        <v>37</v>
      </c>
      <c r="B2335">
        <v>5.6</v>
      </c>
    </row>
    <row r="2336" spans="1:2">
      <c r="A2336" t="s">
        <v>37</v>
      </c>
      <c r="B2336">
        <v>4.0999999999999996</v>
      </c>
    </row>
    <row r="2337" spans="1:2">
      <c r="A2337" t="s">
        <v>37</v>
      </c>
      <c r="B2337">
        <v>5</v>
      </c>
    </row>
    <row r="2338" spans="1:2">
      <c r="A2338" t="s">
        <v>37</v>
      </c>
      <c r="B2338">
        <v>6.1</v>
      </c>
    </row>
    <row r="2339" spans="1:2">
      <c r="A2339" t="s">
        <v>37</v>
      </c>
      <c r="B2339">
        <v>5.4</v>
      </c>
    </row>
    <row r="2340" spans="1:2">
      <c r="A2340" t="s">
        <v>37</v>
      </c>
      <c r="B2340">
        <v>7.1</v>
      </c>
    </row>
    <row r="2341" spans="1:2">
      <c r="A2341" t="s">
        <v>37</v>
      </c>
      <c r="B2341">
        <v>6.6</v>
      </c>
    </row>
    <row r="2342" spans="1:2">
      <c r="A2342" t="s">
        <v>37</v>
      </c>
      <c r="B2342">
        <v>3.6</v>
      </c>
    </row>
    <row r="2343" spans="1:2">
      <c r="A2343" t="s">
        <v>37</v>
      </c>
      <c r="B2343">
        <v>6.5</v>
      </c>
    </row>
    <row r="2344" spans="1:2">
      <c r="A2344" t="s">
        <v>676</v>
      </c>
      <c r="B2344">
        <v>8.6</v>
      </c>
    </row>
    <row r="2345" spans="1:2">
      <c r="A2345" t="s">
        <v>1946</v>
      </c>
      <c r="B2345">
        <v>6.2</v>
      </c>
    </row>
    <row r="2346" spans="1:2">
      <c r="A2346" t="s">
        <v>37</v>
      </c>
      <c r="B2346">
        <v>7</v>
      </c>
    </row>
    <row r="2347" spans="1:2">
      <c r="A2347" t="s">
        <v>37</v>
      </c>
      <c r="B2347">
        <v>7.6</v>
      </c>
    </row>
    <row r="2348" spans="1:2">
      <c r="A2348" t="s">
        <v>37</v>
      </c>
      <c r="B2348">
        <v>6.5</v>
      </c>
    </row>
    <row r="2349" spans="1:2">
      <c r="A2349" t="s">
        <v>37</v>
      </c>
      <c r="B2349">
        <v>6.4</v>
      </c>
    </row>
    <row r="2350" spans="1:2">
      <c r="A2350" t="s">
        <v>37</v>
      </c>
      <c r="B2350">
        <v>6.7</v>
      </c>
    </row>
    <row r="2351" spans="1:2">
      <c r="A2351" t="s">
        <v>37</v>
      </c>
      <c r="B2351">
        <v>6.3</v>
      </c>
    </row>
    <row r="2352" spans="1:2">
      <c r="A2352" t="s">
        <v>37</v>
      </c>
      <c r="B2352">
        <v>6.4</v>
      </c>
    </row>
    <row r="2353" spans="1:2">
      <c r="A2353" t="s">
        <v>37</v>
      </c>
      <c r="B2353">
        <v>5.7</v>
      </c>
    </row>
    <row r="2354" spans="1:2">
      <c r="A2354" t="s">
        <v>37</v>
      </c>
      <c r="B2354">
        <v>6.3</v>
      </c>
    </row>
    <row r="2355" spans="1:2">
      <c r="A2355" t="s">
        <v>11690</v>
      </c>
      <c r="B2355">
        <v>7.8</v>
      </c>
    </row>
    <row r="2356" spans="1:2">
      <c r="A2356" t="s">
        <v>37</v>
      </c>
      <c r="B2356">
        <v>6</v>
      </c>
    </row>
    <row r="2357" spans="1:2">
      <c r="A2357" t="s">
        <v>37</v>
      </c>
      <c r="B2357">
        <v>7.7</v>
      </c>
    </row>
    <row r="2358" spans="1:2">
      <c r="A2358" t="s">
        <v>37</v>
      </c>
      <c r="B2358">
        <v>6.2</v>
      </c>
    </row>
    <row r="2359" spans="1:2">
      <c r="A2359" t="s">
        <v>11707</v>
      </c>
      <c r="B2359">
        <v>5.7</v>
      </c>
    </row>
    <row r="2360" spans="1:2">
      <c r="A2360" t="s">
        <v>37</v>
      </c>
      <c r="B2360">
        <v>7.7</v>
      </c>
    </row>
    <row r="2361" spans="1:2">
      <c r="A2361" t="s">
        <v>37</v>
      </c>
      <c r="B2361">
        <v>6.4</v>
      </c>
    </row>
    <row r="2362" spans="1:2">
      <c r="A2362" t="s">
        <v>37</v>
      </c>
      <c r="B2362">
        <v>6.4</v>
      </c>
    </row>
    <row r="2363" spans="1:2">
      <c r="A2363" t="s">
        <v>37</v>
      </c>
      <c r="B2363">
        <v>6.9</v>
      </c>
    </row>
    <row r="2364" spans="1:2">
      <c r="A2364" t="s">
        <v>37</v>
      </c>
      <c r="B2364">
        <v>7.3</v>
      </c>
    </row>
    <row r="2365" spans="1:2">
      <c r="A2365" t="s">
        <v>37</v>
      </c>
      <c r="B2365">
        <v>7.3</v>
      </c>
    </row>
    <row r="2366" spans="1:2">
      <c r="A2366" t="s">
        <v>37</v>
      </c>
      <c r="B2366">
        <v>6.2</v>
      </c>
    </row>
    <row r="2367" spans="1:2">
      <c r="A2367" t="s">
        <v>37</v>
      </c>
      <c r="B2367">
        <v>6.6</v>
      </c>
    </row>
    <row r="2368" spans="1:2">
      <c r="A2368" t="s">
        <v>37</v>
      </c>
      <c r="B2368">
        <v>6.7</v>
      </c>
    </row>
    <row r="2369" spans="1:2">
      <c r="A2369" t="s">
        <v>37</v>
      </c>
      <c r="B2369">
        <v>5.7</v>
      </c>
    </row>
    <row r="2370" spans="1:2">
      <c r="A2370" t="s">
        <v>37</v>
      </c>
      <c r="B2370">
        <v>3.1</v>
      </c>
    </row>
    <row r="2371" spans="1:2">
      <c r="A2371" t="s">
        <v>37</v>
      </c>
      <c r="B2371">
        <v>6.3</v>
      </c>
    </row>
    <row r="2372" spans="1:2">
      <c r="A2372" t="s">
        <v>37</v>
      </c>
      <c r="B2372">
        <v>5.7</v>
      </c>
    </row>
    <row r="2373" spans="1:2">
      <c r="A2373" t="s">
        <v>37</v>
      </c>
      <c r="B2373">
        <v>7.1</v>
      </c>
    </row>
    <row r="2374" spans="1:2">
      <c r="A2374" t="s">
        <v>37</v>
      </c>
      <c r="B2374">
        <v>7</v>
      </c>
    </row>
    <row r="2375" spans="1:2">
      <c r="A2375" t="s">
        <v>37</v>
      </c>
      <c r="B2375">
        <v>6.1</v>
      </c>
    </row>
    <row r="2376" spans="1:2">
      <c r="A2376" t="s">
        <v>37</v>
      </c>
      <c r="B2376">
        <v>6.6</v>
      </c>
    </row>
    <row r="2377" spans="1:2">
      <c r="A2377" t="s">
        <v>37</v>
      </c>
      <c r="B2377">
        <v>7.8</v>
      </c>
    </row>
    <row r="2378" spans="1:2">
      <c r="A2378" t="s">
        <v>37</v>
      </c>
      <c r="B2378">
        <v>8.3000000000000007</v>
      </c>
    </row>
    <row r="2379" spans="1:2">
      <c r="A2379" t="s">
        <v>37</v>
      </c>
      <c r="B2379">
        <v>3.9</v>
      </c>
    </row>
    <row r="2380" spans="1:2">
      <c r="A2380" t="s">
        <v>37</v>
      </c>
      <c r="B2380">
        <v>7</v>
      </c>
    </row>
    <row r="2381" spans="1:2">
      <c r="A2381" t="s">
        <v>37</v>
      </c>
      <c r="B2381">
        <v>6.7</v>
      </c>
    </row>
    <row r="2382" spans="1:2">
      <c r="A2382" t="s">
        <v>37</v>
      </c>
      <c r="B2382">
        <v>7.3</v>
      </c>
    </row>
    <row r="2383" spans="1:2">
      <c r="A2383" t="s">
        <v>37</v>
      </c>
      <c r="B2383">
        <v>7.5</v>
      </c>
    </row>
    <row r="2384" spans="1:2">
      <c r="A2384" t="s">
        <v>37</v>
      </c>
      <c r="B2384">
        <v>6.3</v>
      </c>
    </row>
    <row r="2385" spans="1:2">
      <c r="A2385" t="s">
        <v>37</v>
      </c>
      <c r="B2385">
        <v>7.8</v>
      </c>
    </row>
    <row r="2386" spans="1:2">
      <c r="A2386" t="s">
        <v>37</v>
      </c>
      <c r="B2386">
        <v>7.3</v>
      </c>
    </row>
    <row r="2387" spans="1:2">
      <c r="A2387" t="s">
        <v>37</v>
      </c>
      <c r="B2387">
        <v>7.6</v>
      </c>
    </row>
    <row r="2388" spans="1:2">
      <c r="A2388" t="s">
        <v>37</v>
      </c>
      <c r="B2388">
        <v>5.3</v>
      </c>
    </row>
    <row r="2389" spans="1:2">
      <c r="A2389" t="s">
        <v>37</v>
      </c>
      <c r="B2389">
        <v>5.3</v>
      </c>
    </row>
    <row r="2390" spans="1:2">
      <c r="A2390" t="s">
        <v>37</v>
      </c>
      <c r="B2390">
        <v>6.8</v>
      </c>
    </row>
    <row r="2391" spans="1:2">
      <c r="A2391" t="s">
        <v>37</v>
      </c>
      <c r="B2391">
        <v>7.1</v>
      </c>
    </row>
    <row r="2392" spans="1:2">
      <c r="A2392" t="s">
        <v>37</v>
      </c>
      <c r="B2392">
        <v>7.2</v>
      </c>
    </row>
    <row r="2393" spans="1:2">
      <c r="A2393" t="s">
        <v>37</v>
      </c>
      <c r="B2393">
        <v>5.8</v>
      </c>
    </row>
    <row r="2394" spans="1:2">
      <c r="A2394" t="s">
        <v>37</v>
      </c>
      <c r="B2394">
        <v>5.8</v>
      </c>
    </row>
    <row r="2395" spans="1:2">
      <c r="A2395" t="s">
        <v>37</v>
      </c>
      <c r="B2395">
        <v>8.3000000000000007</v>
      </c>
    </row>
    <row r="2396" spans="1:2">
      <c r="A2396" t="s">
        <v>37</v>
      </c>
      <c r="B2396">
        <v>5.6</v>
      </c>
    </row>
    <row r="2397" spans="1:2">
      <c r="A2397" t="s">
        <v>37</v>
      </c>
      <c r="B2397">
        <v>6.8</v>
      </c>
    </row>
    <row r="2398" spans="1:2">
      <c r="A2398" t="s">
        <v>37</v>
      </c>
      <c r="B2398">
        <v>5</v>
      </c>
    </row>
    <row r="2399" spans="1:2">
      <c r="A2399" t="s">
        <v>37</v>
      </c>
      <c r="B2399">
        <v>7.6</v>
      </c>
    </row>
    <row r="2400" spans="1:2">
      <c r="A2400" t="s">
        <v>37</v>
      </c>
      <c r="B2400">
        <v>6.7</v>
      </c>
    </row>
    <row r="2401" spans="1:2">
      <c r="A2401" t="s">
        <v>37</v>
      </c>
      <c r="B2401">
        <v>6.7</v>
      </c>
    </row>
    <row r="2402" spans="1:2">
      <c r="A2402" t="s">
        <v>37</v>
      </c>
      <c r="B2402">
        <v>5.7</v>
      </c>
    </row>
    <row r="2403" spans="1:2">
      <c r="A2403" t="s">
        <v>37</v>
      </c>
      <c r="B2403">
        <v>5.2</v>
      </c>
    </row>
    <row r="2404" spans="1:2">
      <c r="A2404" t="s">
        <v>37</v>
      </c>
      <c r="B2404">
        <v>7.5</v>
      </c>
    </row>
    <row r="2405" spans="1:2">
      <c r="A2405" t="s">
        <v>37</v>
      </c>
      <c r="B2405">
        <v>7.2</v>
      </c>
    </row>
    <row r="2406" spans="1:2">
      <c r="A2406" t="s">
        <v>37</v>
      </c>
      <c r="B2406">
        <v>5.3</v>
      </c>
    </row>
    <row r="2407" spans="1:2">
      <c r="A2407" t="s">
        <v>37</v>
      </c>
      <c r="B2407">
        <v>6.5</v>
      </c>
    </row>
    <row r="2408" spans="1:2">
      <c r="A2408" t="s">
        <v>37</v>
      </c>
      <c r="B2408">
        <v>5</v>
      </c>
    </row>
    <row r="2409" spans="1:2">
      <c r="A2409" t="s">
        <v>37</v>
      </c>
      <c r="B2409">
        <v>6.1</v>
      </c>
    </row>
    <row r="2410" spans="1:2">
      <c r="A2410" t="s">
        <v>37</v>
      </c>
      <c r="B2410">
        <v>7.4</v>
      </c>
    </row>
    <row r="2411" spans="1:2">
      <c r="A2411" t="s">
        <v>37</v>
      </c>
      <c r="B2411">
        <v>4.4000000000000004</v>
      </c>
    </row>
    <row r="2412" spans="1:2">
      <c r="A2412" t="s">
        <v>37</v>
      </c>
      <c r="B2412">
        <v>7.5</v>
      </c>
    </row>
    <row r="2413" spans="1:2">
      <c r="A2413" t="s">
        <v>37</v>
      </c>
      <c r="B2413">
        <v>5.7</v>
      </c>
    </row>
    <row r="2414" spans="1:2">
      <c r="A2414" t="s">
        <v>37</v>
      </c>
      <c r="B2414">
        <v>5.5</v>
      </c>
    </row>
    <row r="2415" spans="1:2">
      <c r="A2415" t="s">
        <v>37</v>
      </c>
      <c r="B2415">
        <v>7.1</v>
      </c>
    </row>
    <row r="2416" spans="1:2">
      <c r="A2416" t="s">
        <v>37</v>
      </c>
      <c r="B2416">
        <v>5.9</v>
      </c>
    </row>
    <row r="2417" spans="1:2">
      <c r="A2417" t="s">
        <v>37</v>
      </c>
      <c r="B2417">
        <v>6.7</v>
      </c>
    </row>
    <row r="2418" spans="1:2">
      <c r="A2418" t="s">
        <v>37</v>
      </c>
      <c r="B2418">
        <v>7</v>
      </c>
    </row>
    <row r="2419" spans="1:2">
      <c r="A2419" t="s">
        <v>37</v>
      </c>
      <c r="B2419">
        <v>7.9</v>
      </c>
    </row>
    <row r="2420" spans="1:2">
      <c r="A2420" t="s">
        <v>37</v>
      </c>
      <c r="B2420">
        <v>6.9</v>
      </c>
    </row>
    <row r="2421" spans="1:2">
      <c r="A2421" t="s">
        <v>11980</v>
      </c>
      <c r="B2421">
        <v>7.3</v>
      </c>
    </row>
    <row r="2422" spans="1:2">
      <c r="A2422" t="s">
        <v>37</v>
      </c>
      <c r="B2422">
        <v>7.3</v>
      </c>
    </row>
    <row r="2423" spans="1:2">
      <c r="A2423" t="s">
        <v>37</v>
      </c>
      <c r="B2423">
        <v>3.5</v>
      </c>
    </row>
    <row r="2424" spans="1:2">
      <c r="A2424" t="s">
        <v>37</v>
      </c>
      <c r="B2424">
        <v>7.8</v>
      </c>
    </row>
    <row r="2425" spans="1:2">
      <c r="A2425" t="s">
        <v>37</v>
      </c>
      <c r="B2425">
        <v>7.4</v>
      </c>
    </row>
    <row r="2426" spans="1:2">
      <c r="A2426" t="s">
        <v>37</v>
      </c>
      <c r="B2426">
        <v>6.7</v>
      </c>
    </row>
    <row r="2427" spans="1:2">
      <c r="A2427" t="s">
        <v>37</v>
      </c>
      <c r="B2427">
        <v>6.4</v>
      </c>
    </row>
    <row r="2428" spans="1:2">
      <c r="A2428" t="s">
        <v>37</v>
      </c>
      <c r="B2428">
        <v>7.1</v>
      </c>
    </row>
    <row r="2429" spans="1:2">
      <c r="A2429" t="s">
        <v>8731</v>
      </c>
      <c r="B2429">
        <v>7.8</v>
      </c>
    </row>
    <row r="2430" spans="1:2">
      <c r="A2430" t="s">
        <v>37</v>
      </c>
      <c r="B2430">
        <v>4</v>
      </c>
    </row>
    <row r="2431" spans="1:2">
      <c r="A2431" t="s">
        <v>37</v>
      </c>
      <c r="B2431">
        <v>5.9</v>
      </c>
    </row>
    <row r="2432" spans="1:2">
      <c r="A2432" t="s">
        <v>37</v>
      </c>
      <c r="B2432">
        <v>7.2</v>
      </c>
    </row>
    <row r="2433" spans="1:2">
      <c r="A2433" t="s">
        <v>37</v>
      </c>
      <c r="B2433">
        <v>7.2</v>
      </c>
    </row>
    <row r="2434" spans="1:2">
      <c r="A2434" t="s">
        <v>37</v>
      </c>
      <c r="B2434">
        <v>5.0999999999999996</v>
      </c>
    </row>
    <row r="2435" spans="1:2">
      <c r="A2435" t="s">
        <v>37</v>
      </c>
      <c r="B2435">
        <v>7.7</v>
      </c>
    </row>
    <row r="2436" spans="1:2">
      <c r="A2436" t="s">
        <v>37</v>
      </c>
      <c r="B2436">
        <v>5.5</v>
      </c>
    </row>
    <row r="2437" spans="1:2">
      <c r="A2437" t="s">
        <v>37</v>
      </c>
      <c r="B2437">
        <v>6.2</v>
      </c>
    </row>
    <row r="2438" spans="1:2">
      <c r="A2438" t="s">
        <v>37</v>
      </c>
      <c r="B2438">
        <v>7.2</v>
      </c>
    </row>
    <row r="2439" spans="1:2">
      <c r="A2439" t="s">
        <v>37</v>
      </c>
      <c r="B2439">
        <v>5.2</v>
      </c>
    </row>
    <row r="2440" spans="1:2">
      <c r="A2440" t="s">
        <v>37</v>
      </c>
      <c r="B2440">
        <v>6.7</v>
      </c>
    </row>
    <row r="2441" spans="1:2">
      <c r="A2441" t="s">
        <v>37</v>
      </c>
      <c r="B2441">
        <v>5</v>
      </c>
    </row>
    <row r="2442" spans="1:2">
      <c r="A2442" t="s">
        <v>37</v>
      </c>
      <c r="B2442">
        <v>6.2</v>
      </c>
    </row>
    <row r="2443" spans="1:2">
      <c r="A2443" t="s">
        <v>37</v>
      </c>
      <c r="B2443">
        <v>7.6</v>
      </c>
    </row>
    <row r="2444" spans="1:2">
      <c r="A2444" t="s">
        <v>37</v>
      </c>
      <c r="B2444">
        <v>4.0999999999999996</v>
      </c>
    </row>
    <row r="2445" spans="1:2">
      <c r="A2445" t="s">
        <v>37</v>
      </c>
      <c r="B2445">
        <v>5.3</v>
      </c>
    </row>
    <row r="2446" spans="1:2">
      <c r="A2446" t="s">
        <v>37</v>
      </c>
      <c r="B2446">
        <v>6.2</v>
      </c>
    </row>
    <row r="2447" spans="1:2">
      <c r="A2447" t="s">
        <v>37</v>
      </c>
      <c r="B2447">
        <v>6.5</v>
      </c>
    </row>
    <row r="2448" spans="1:2">
      <c r="A2448" t="s">
        <v>37</v>
      </c>
      <c r="B2448">
        <v>8.1</v>
      </c>
    </row>
    <row r="2449" spans="1:2">
      <c r="A2449" t="s">
        <v>37</v>
      </c>
      <c r="B2449">
        <v>6.3</v>
      </c>
    </row>
    <row r="2450" spans="1:2">
      <c r="A2450" t="s">
        <v>37</v>
      </c>
      <c r="B2450">
        <v>4.4000000000000004</v>
      </c>
    </row>
    <row r="2451" spans="1:2">
      <c r="A2451" t="s">
        <v>37</v>
      </c>
      <c r="B2451">
        <v>4.5999999999999996</v>
      </c>
    </row>
    <row r="2452" spans="1:2">
      <c r="A2452" t="s">
        <v>37</v>
      </c>
      <c r="B2452">
        <v>6</v>
      </c>
    </row>
    <row r="2453" spans="1:2">
      <c r="A2453" t="s">
        <v>37</v>
      </c>
      <c r="B2453">
        <v>7.6</v>
      </c>
    </row>
    <row r="2454" spans="1:2">
      <c r="A2454" t="s">
        <v>37</v>
      </c>
      <c r="B2454">
        <v>8.4</v>
      </c>
    </row>
    <row r="2455" spans="1:2">
      <c r="A2455" t="s">
        <v>37</v>
      </c>
      <c r="B2455">
        <v>7.9</v>
      </c>
    </row>
    <row r="2456" spans="1:2">
      <c r="A2456" t="s">
        <v>37</v>
      </c>
      <c r="B2456">
        <v>5.6</v>
      </c>
    </row>
    <row r="2457" spans="1:2">
      <c r="A2457" t="s">
        <v>37</v>
      </c>
      <c r="B2457">
        <v>6.5</v>
      </c>
    </row>
    <row r="2458" spans="1:2">
      <c r="A2458" t="s">
        <v>37</v>
      </c>
      <c r="B2458">
        <v>7.5</v>
      </c>
    </row>
    <row r="2459" spans="1:2">
      <c r="A2459" t="s">
        <v>37</v>
      </c>
      <c r="B2459">
        <v>6.3</v>
      </c>
    </row>
    <row r="2460" spans="1:2">
      <c r="A2460" t="s">
        <v>37</v>
      </c>
      <c r="B2460">
        <v>7.9</v>
      </c>
    </row>
    <row r="2461" spans="1:2">
      <c r="A2461" t="s">
        <v>37</v>
      </c>
      <c r="B2461">
        <v>5.0999999999999996</v>
      </c>
    </row>
    <row r="2462" spans="1:2">
      <c r="A2462" t="s">
        <v>37</v>
      </c>
      <c r="B2462">
        <v>6.7</v>
      </c>
    </row>
    <row r="2463" spans="1:2">
      <c r="A2463" t="s">
        <v>37</v>
      </c>
      <c r="B2463">
        <v>6.7</v>
      </c>
    </row>
    <row r="2464" spans="1:2">
      <c r="A2464" t="s">
        <v>37</v>
      </c>
      <c r="B2464">
        <v>5.6</v>
      </c>
    </row>
    <row r="2465" spans="1:2">
      <c r="A2465" t="s">
        <v>37</v>
      </c>
      <c r="B2465">
        <v>5.6</v>
      </c>
    </row>
    <row r="2466" spans="1:2">
      <c r="A2466" t="s">
        <v>37</v>
      </c>
      <c r="B2466">
        <v>6.2</v>
      </c>
    </row>
    <row r="2467" spans="1:2">
      <c r="A2467" t="s">
        <v>37</v>
      </c>
      <c r="B2467">
        <v>5.6</v>
      </c>
    </row>
    <row r="2468" spans="1:2">
      <c r="A2468" t="s">
        <v>37</v>
      </c>
      <c r="B2468">
        <v>6.4</v>
      </c>
    </row>
    <row r="2469" spans="1:2">
      <c r="A2469" t="s">
        <v>37</v>
      </c>
      <c r="B2469">
        <v>5.6</v>
      </c>
    </row>
    <row r="2470" spans="1:2">
      <c r="A2470" t="s">
        <v>37</v>
      </c>
      <c r="B2470">
        <v>7.4</v>
      </c>
    </row>
    <row r="2471" spans="1:2">
      <c r="A2471" t="s">
        <v>37</v>
      </c>
      <c r="B2471">
        <v>4.9000000000000004</v>
      </c>
    </row>
    <row r="2472" spans="1:2">
      <c r="A2472" t="s">
        <v>37</v>
      </c>
      <c r="B2472">
        <v>6</v>
      </c>
    </row>
    <row r="2473" spans="1:2">
      <c r="A2473" t="s">
        <v>37</v>
      </c>
      <c r="B2473">
        <v>7.2</v>
      </c>
    </row>
    <row r="2474" spans="1:2">
      <c r="A2474" t="s">
        <v>37</v>
      </c>
      <c r="B2474">
        <v>4.9000000000000004</v>
      </c>
    </row>
    <row r="2475" spans="1:2">
      <c r="A2475" t="s">
        <v>37</v>
      </c>
      <c r="B2475">
        <v>7.5</v>
      </c>
    </row>
    <row r="2476" spans="1:2">
      <c r="A2476" t="s">
        <v>37</v>
      </c>
      <c r="B2476">
        <v>4.8</v>
      </c>
    </row>
    <row r="2477" spans="1:2">
      <c r="A2477" t="s">
        <v>37</v>
      </c>
      <c r="B2477">
        <v>3.1</v>
      </c>
    </row>
    <row r="2478" spans="1:2">
      <c r="A2478" t="s">
        <v>37</v>
      </c>
      <c r="B2478">
        <v>5.8</v>
      </c>
    </row>
    <row r="2479" spans="1:2">
      <c r="A2479" t="s">
        <v>37</v>
      </c>
      <c r="B2479">
        <v>6.7</v>
      </c>
    </row>
    <row r="2480" spans="1:2">
      <c r="A2480" t="s">
        <v>37</v>
      </c>
      <c r="B2480">
        <v>6.8</v>
      </c>
    </row>
    <row r="2481" spans="1:2">
      <c r="A2481" t="s">
        <v>37</v>
      </c>
      <c r="B2481">
        <v>6.5</v>
      </c>
    </row>
    <row r="2482" spans="1:2">
      <c r="A2482" t="s">
        <v>37</v>
      </c>
      <c r="B2482">
        <v>5.9</v>
      </c>
    </row>
    <row r="2483" spans="1:2">
      <c r="A2483" t="s">
        <v>37</v>
      </c>
      <c r="B2483">
        <v>5.5</v>
      </c>
    </row>
    <row r="2484" spans="1:2">
      <c r="A2484" t="s">
        <v>37</v>
      </c>
      <c r="B2484">
        <v>3.6</v>
      </c>
    </row>
    <row r="2485" spans="1:2">
      <c r="A2485" t="s">
        <v>37</v>
      </c>
      <c r="B2485">
        <v>3.3</v>
      </c>
    </row>
    <row r="2486" spans="1:2">
      <c r="A2486" t="s">
        <v>37</v>
      </c>
      <c r="B2486">
        <v>7.4</v>
      </c>
    </row>
    <row r="2487" spans="1:2">
      <c r="A2487" t="s">
        <v>37</v>
      </c>
      <c r="B2487">
        <v>6.7</v>
      </c>
    </row>
    <row r="2488" spans="1:2">
      <c r="A2488" t="s">
        <v>37</v>
      </c>
      <c r="B2488">
        <v>3</v>
      </c>
    </row>
    <row r="2489" spans="1:2">
      <c r="A2489" t="s">
        <v>37</v>
      </c>
      <c r="B2489">
        <v>7.6</v>
      </c>
    </row>
    <row r="2490" spans="1:2">
      <c r="A2490" t="s">
        <v>37</v>
      </c>
      <c r="B2490">
        <v>6.4</v>
      </c>
    </row>
    <row r="2491" spans="1:2">
      <c r="A2491" t="s">
        <v>37</v>
      </c>
      <c r="B2491">
        <v>6.9</v>
      </c>
    </row>
    <row r="2492" spans="1:2">
      <c r="A2492" t="s">
        <v>37</v>
      </c>
      <c r="B2492">
        <v>6.6</v>
      </c>
    </row>
    <row r="2493" spans="1:2">
      <c r="A2493" t="s">
        <v>37</v>
      </c>
      <c r="B2493">
        <v>5.5</v>
      </c>
    </row>
    <row r="2494" spans="1:2">
      <c r="A2494" t="s">
        <v>1464</v>
      </c>
      <c r="B2494">
        <v>6.6</v>
      </c>
    </row>
    <row r="2495" spans="1:2">
      <c r="A2495" t="s">
        <v>37</v>
      </c>
      <c r="B2495">
        <v>5.2</v>
      </c>
    </row>
    <row r="2496" spans="1:2">
      <c r="A2496" t="s">
        <v>37</v>
      </c>
      <c r="B2496">
        <v>4.0999999999999996</v>
      </c>
    </row>
    <row r="2497" spans="1:2">
      <c r="A2497" t="s">
        <v>37</v>
      </c>
      <c r="B2497">
        <v>6.8</v>
      </c>
    </row>
    <row r="2498" spans="1:2">
      <c r="A2498" t="s">
        <v>37</v>
      </c>
      <c r="B2498">
        <v>6.5</v>
      </c>
    </row>
    <row r="2499" spans="1:2">
      <c r="A2499" t="s">
        <v>37</v>
      </c>
      <c r="B2499">
        <v>7.4</v>
      </c>
    </row>
    <row r="2500" spans="1:2">
      <c r="A2500" t="s">
        <v>37</v>
      </c>
      <c r="B2500">
        <v>7.7</v>
      </c>
    </row>
    <row r="2501" spans="1:2">
      <c r="A2501" t="s">
        <v>37</v>
      </c>
      <c r="B2501">
        <v>7.1</v>
      </c>
    </row>
    <row r="2502" spans="1:2">
      <c r="A2502" t="s">
        <v>37</v>
      </c>
      <c r="B2502">
        <v>6.3</v>
      </c>
    </row>
    <row r="2503" spans="1:2">
      <c r="A2503" t="s">
        <v>37</v>
      </c>
      <c r="B2503">
        <v>7.6</v>
      </c>
    </row>
    <row r="2504" spans="1:2">
      <c r="A2504" t="s">
        <v>37</v>
      </c>
      <c r="B2504">
        <v>8</v>
      </c>
    </row>
    <row r="2505" spans="1:2">
      <c r="A2505" t="s">
        <v>37</v>
      </c>
      <c r="B2505">
        <v>7.3</v>
      </c>
    </row>
    <row r="2506" spans="1:2">
      <c r="A2506" t="s">
        <v>37</v>
      </c>
      <c r="B2506">
        <v>7.6</v>
      </c>
    </row>
    <row r="2507" spans="1:2">
      <c r="A2507" t="s">
        <v>37</v>
      </c>
      <c r="B2507">
        <v>7.8</v>
      </c>
    </row>
    <row r="2508" spans="1:2">
      <c r="A2508" t="s">
        <v>37</v>
      </c>
      <c r="B2508">
        <v>6.5</v>
      </c>
    </row>
    <row r="2509" spans="1:2">
      <c r="A2509" t="s">
        <v>37</v>
      </c>
      <c r="B2509">
        <v>6.4</v>
      </c>
    </row>
    <row r="2510" spans="1:2">
      <c r="A2510" t="s">
        <v>37</v>
      </c>
      <c r="B2510">
        <v>8</v>
      </c>
    </row>
    <row r="2511" spans="1:2">
      <c r="A2511" t="s">
        <v>37</v>
      </c>
      <c r="B2511">
        <v>4.8</v>
      </c>
    </row>
    <row r="2512" spans="1:2">
      <c r="A2512" t="s">
        <v>37</v>
      </c>
      <c r="B2512">
        <v>7.8</v>
      </c>
    </row>
    <row r="2513" spans="1:2">
      <c r="A2513" t="s">
        <v>37</v>
      </c>
      <c r="B2513">
        <v>5.9</v>
      </c>
    </row>
    <row r="2514" spans="1:2">
      <c r="A2514" t="s">
        <v>37</v>
      </c>
      <c r="B2514">
        <v>5.4</v>
      </c>
    </row>
    <row r="2515" spans="1:2">
      <c r="A2515" t="s">
        <v>37</v>
      </c>
      <c r="B2515">
        <v>3.3</v>
      </c>
    </row>
    <row r="2516" spans="1:2">
      <c r="A2516" t="s">
        <v>2778</v>
      </c>
      <c r="B2516">
        <v>8.1999999999999993</v>
      </c>
    </row>
    <row r="2517" spans="1:2">
      <c r="A2517" t="s">
        <v>37</v>
      </c>
      <c r="B2517">
        <v>6.6</v>
      </c>
    </row>
    <row r="2518" spans="1:2">
      <c r="A2518" t="s">
        <v>37</v>
      </c>
      <c r="B2518">
        <v>5.4</v>
      </c>
    </row>
    <row r="2519" spans="1:2">
      <c r="A2519" t="s">
        <v>37</v>
      </c>
      <c r="B2519">
        <v>6.4</v>
      </c>
    </row>
    <row r="2520" spans="1:2">
      <c r="A2520" t="s">
        <v>37</v>
      </c>
      <c r="B2520">
        <v>4.8</v>
      </c>
    </row>
    <row r="2521" spans="1:2">
      <c r="A2521" t="s">
        <v>37</v>
      </c>
      <c r="B2521">
        <v>5.9</v>
      </c>
    </row>
    <row r="2522" spans="1:2">
      <c r="A2522" t="s">
        <v>37</v>
      </c>
      <c r="B2522">
        <v>5.5</v>
      </c>
    </row>
    <row r="2523" spans="1:2">
      <c r="A2523" t="s">
        <v>37</v>
      </c>
      <c r="B2523">
        <v>7.9</v>
      </c>
    </row>
    <row r="2524" spans="1:2">
      <c r="A2524" t="s">
        <v>37</v>
      </c>
      <c r="B2524">
        <v>4.9000000000000004</v>
      </c>
    </row>
    <row r="2525" spans="1:2">
      <c r="A2525" t="s">
        <v>37</v>
      </c>
      <c r="B2525">
        <v>7.2</v>
      </c>
    </row>
    <row r="2526" spans="1:2">
      <c r="A2526" t="s">
        <v>12472</v>
      </c>
      <c r="B2526">
        <v>6.6</v>
      </c>
    </row>
    <row r="2527" spans="1:2">
      <c r="A2527" t="s">
        <v>37</v>
      </c>
      <c r="B2527">
        <v>5.3</v>
      </c>
    </row>
    <row r="2528" spans="1:2">
      <c r="A2528" t="s">
        <v>37</v>
      </c>
      <c r="B2528">
        <v>7.2</v>
      </c>
    </row>
    <row r="2529" spans="1:2">
      <c r="A2529" t="s">
        <v>37</v>
      </c>
      <c r="B2529">
        <v>5.0999999999999996</v>
      </c>
    </row>
    <row r="2530" spans="1:2">
      <c r="A2530" t="s">
        <v>37</v>
      </c>
      <c r="B2530">
        <v>5.6</v>
      </c>
    </row>
    <row r="2531" spans="1:2">
      <c r="A2531" t="s">
        <v>37</v>
      </c>
      <c r="B2531">
        <v>7.6</v>
      </c>
    </row>
    <row r="2532" spans="1:2">
      <c r="A2532" t="s">
        <v>37</v>
      </c>
      <c r="B2532">
        <v>7.2</v>
      </c>
    </row>
    <row r="2533" spans="1:2">
      <c r="A2533" t="s">
        <v>37</v>
      </c>
      <c r="B2533">
        <v>5.7</v>
      </c>
    </row>
    <row r="2534" spans="1:2">
      <c r="A2534" t="s">
        <v>37</v>
      </c>
      <c r="B2534">
        <v>5.2</v>
      </c>
    </row>
    <row r="2535" spans="1:2">
      <c r="A2535" t="s">
        <v>37</v>
      </c>
      <c r="B2535">
        <v>7.7</v>
      </c>
    </row>
    <row r="2536" spans="1:2">
      <c r="A2536" t="s">
        <v>37</v>
      </c>
      <c r="B2536">
        <v>7</v>
      </c>
    </row>
    <row r="2537" spans="1:2">
      <c r="A2537" t="s">
        <v>37</v>
      </c>
      <c r="B2537">
        <v>3.6</v>
      </c>
    </row>
    <row r="2538" spans="1:2">
      <c r="A2538" t="s">
        <v>37</v>
      </c>
      <c r="B2538">
        <v>4.9000000000000004</v>
      </c>
    </row>
    <row r="2539" spans="1:2">
      <c r="A2539" t="s">
        <v>37</v>
      </c>
      <c r="B2539">
        <v>6</v>
      </c>
    </row>
    <row r="2540" spans="1:2">
      <c r="A2540" t="s">
        <v>37</v>
      </c>
      <c r="B2540">
        <v>6.6</v>
      </c>
    </row>
    <row r="2541" spans="1:2">
      <c r="A2541" t="s">
        <v>37</v>
      </c>
      <c r="B2541">
        <v>6.8</v>
      </c>
    </row>
    <row r="2542" spans="1:2">
      <c r="A2542" t="s">
        <v>37</v>
      </c>
      <c r="B2542">
        <v>7.2</v>
      </c>
    </row>
    <row r="2543" spans="1:2">
      <c r="A2543" t="s">
        <v>37</v>
      </c>
      <c r="B2543">
        <v>7.2</v>
      </c>
    </row>
    <row r="2544" spans="1:2">
      <c r="A2544" t="s">
        <v>37</v>
      </c>
      <c r="B2544">
        <v>2.8</v>
      </c>
    </row>
    <row r="2545" spans="1:2">
      <c r="A2545" t="s">
        <v>37</v>
      </c>
      <c r="B2545">
        <v>6.6</v>
      </c>
    </row>
    <row r="2546" spans="1:2">
      <c r="A2546" t="s">
        <v>37</v>
      </c>
      <c r="B2546">
        <v>6.7</v>
      </c>
    </row>
    <row r="2547" spans="1:2">
      <c r="A2547" t="s">
        <v>37</v>
      </c>
      <c r="B2547">
        <v>7</v>
      </c>
    </row>
    <row r="2548" spans="1:2">
      <c r="A2548" t="s">
        <v>37</v>
      </c>
      <c r="B2548">
        <v>4.4000000000000004</v>
      </c>
    </row>
    <row r="2549" spans="1:2">
      <c r="A2549" t="s">
        <v>1464</v>
      </c>
      <c r="B2549">
        <v>7.1</v>
      </c>
    </row>
    <row r="2550" spans="1:2">
      <c r="A2550" t="s">
        <v>37</v>
      </c>
      <c r="B2550">
        <v>6.2</v>
      </c>
    </row>
    <row r="2551" spans="1:2">
      <c r="A2551" t="s">
        <v>37</v>
      </c>
      <c r="B2551">
        <v>7.3</v>
      </c>
    </row>
    <row r="2552" spans="1:2">
      <c r="A2552" t="s">
        <v>37</v>
      </c>
      <c r="B2552">
        <v>5.0999999999999996</v>
      </c>
    </row>
    <row r="2553" spans="1:2">
      <c r="A2553" t="s">
        <v>37</v>
      </c>
      <c r="B2553">
        <v>8.1</v>
      </c>
    </row>
    <row r="2554" spans="1:2">
      <c r="A2554" t="s">
        <v>37</v>
      </c>
      <c r="B2554">
        <v>6.7</v>
      </c>
    </row>
    <row r="2555" spans="1:2">
      <c r="A2555" t="s">
        <v>37</v>
      </c>
      <c r="B2555">
        <v>6.6</v>
      </c>
    </row>
    <row r="2556" spans="1:2">
      <c r="A2556" t="s">
        <v>37</v>
      </c>
      <c r="B2556">
        <v>4.5</v>
      </c>
    </row>
    <row r="2557" spans="1:2">
      <c r="A2557" t="s">
        <v>37</v>
      </c>
      <c r="B2557">
        <v>8.1</v>
      </c>
    </row>
    <row r="2558" spans="1:2">
      <c r="A2558" t="s">
        <v>37</v>
      </c>
      <c r="B2558">
        <v>6.6</v>
      </c>
    </row>
    <row r="2559" spans="1:2">
      <c r="A2559" t="s">
        <v>37</v>
      </c>
      <c r="B2559">
        <v>6.5</v>
      </c>
    </row>
    <row r="2560" spans="1:2">
      <c r="A2560" t="s">
        <v>37</v>
      </c>
      <c r="B2560">
        <v>5.9</v>
      </c>
    </row>
    <row r="2561" spans="1:2">
      <c r="A2561" t="s">
        <v>1464</v>
      </c>
      <c r="B2561">
        <v>6.6</v>
      </c>
    </row>
    <row r="2562" spans="1:2">
      <c r="A2562" t="s">
        <v>37</v>
      </c>
      <c r="B2562">
        <v>6.5</v>
      </c>
    </row>
    <row r="2563" spans="1:2">
      <c r="A2563" t="s">
        <v>37</v>
      </c>
      <c r="B2563">
        <v>7.3</v>
      </c>
    </row>
    <row r="2564" spans="1:2">
      <c r="A2564" t="s">
        <v>37</v>
      </c>
      <c r="B2564">
        <v>7.5</v>
      </c>
    </row>
    <row r="2565" spans="1:2">
      <c r="A2565" t="s">
        <v>37</v>
      </c>
      <c r="B2565">
        <v>5.9</v>
      </c>
    </row>
    <row r="2566" spans="1:2">
      <c r="A2566" t="s">
        <v>37</v>
      </c>
      <c r="B2566">
        <v>7.4</v>
      </c>
    </row>
    <row r="2567" spans="1:2">
      <c r="A2567" t="s">
        <v>37</v>
      </c>
      <c r="B2567">
        <v>6.9</v>
      </c>
    </row>
    <row r="2568" spans="1:2">
      <c r="A2568" t="s">
        <v>1946</v>
      </c>
      <c r="B2568">
        <v>7.9</v>
      </c>
    </row>
    <row r="2569" spans="1:2">
      <c r="A2569" t="s">
        <v>37</v>
      </c>
      <c r="B2569">
        <v>8.4</v>
      </c>
    </row>
    <row r="2570" spans="1:2">
      <c r="A2570" t="s">
        <v>37</v>
      </c>
      <c r="B2570">
        <v>8</v>
      </c>
    </row>
    <row r="2571" spans="1:2">
      <c r="A2571" t="s">
        <v>37</v>
      </c>
      <c r="B2571">
        <v>6</v>
      </c>
    </row>
    <row r="2572" spans="1:2">
      <c r="A2572" t="s">
        <v>37</v>
      </c>
      <c r="B2572">
        <v>7.3</v>
      </c>
    </row>
    <row r="2573" spans="1:2">
      <c r="A2573" t="s">
        <v>37</v>
      </c>
      <c r="B2573">
        <v>6.8</v>
      </c>
    </row>
    <row r="2574" spans="1:2">
      <c r="A2574" t="s">
        <v>37</v>
      </c>
      <c r="B2574">
        <v>7.8</v>
      </c>
    </row>
    <row r="2575" spans="1:2">
      <c r="A2575" t="s">
        <v>12700</v>
      </c>
      <c r="B2575">
        <v>5.7</v>
      </c>
    </row>
    <row r="2576" spans="1:2">
      <c r="A2576" t="s">
        <v>37</v>
      </c>
      <c r="B2576">
        <v>6.1</v>
      </c>
    </row>
    <row r="2577" spans="1:2">
      <c r="A2577" t="s">
        <v>37</v>
      </c>
      <c r="B2577">
        <v>8.1</v>
      </c>
    </row>
    <row r="2578" spans="1:2">
      <c r="A2578" t="s">
        <v>37</v>
      </c>
      <c r="B2578">
        <v>6.1</v>
      </c>
    </row>
    <row r="2579" spans="1:2">
      <c r="A2579" t="s">
        <v>37</v>
      </c>
      <c r="B2579">
        <v>7.5</v>
      </c>
    </row>
    <row r="2580" spans="1:2">
      <c r="A2580" t="s">
        <v>37</v>
      </c>
      <c r="B2580">
        <v>6.2</v>
      </c>
    </row>
    <row r="2581" spans="1:2">
      <c r="A2581" t="s">
        <v>37</v>
      </c>
      <c r="B2581">
        <v>6.2</v>
      </c>
    </row>
    <row r="2582" spans="1:2">
      <c r="A2582" t="s">
        <v>37</v>
      </c>
      <c r="B2582">
        <v>7.4</v>
      </c>
    </row>
    <row r="2583" spans="1:2">
      <c r="A2583" t="s">
        <v>37</v>
      </c>
      <c r="B2583">
        <v>6.6</v>
      </c>
    </row>
    <row r="2584" spans="1:2">
      <c r="A2584" t="s">
        <v>37</v>
      </c>
      <c r="B2584">
        <v>7.3</v>
      </c>
    </row>
    <row r="2585" spans="1:2">
      <c r="A2585" t="s">
        <v>37</v>
      </c>
      <c r="B2585">
        <v>7.5</v>
      </c>
    </row>
    <row r="2586" spans="1:2">
      <c r="A2586" t="s">
        <v>37</v>
      </c>
      <c r="B2586">
        <v>5.6</v>
      </c>
    </row>
    <row r="2587" spans="1:2">
      <c r="A2587" t="s">
        <v>37</v>
      </c>
      <c r="B2587">
        <v>7.3</v>
      </c>
    </row>
    <row r="2588" spans="1:2">
      <c r="A2588" t="s">
        <v>37</v>
      </c>
      <c r="B2588">
        <v>6.4</v>
      </c>
    </row>
    <row r="2589" spans="1:2">
      <c r="A2589" t="s">
        <v>37</v>
      </c>
      <c r="B2589">
        <v>5</v>
      </c>
    </row>
    <row r="2590" spans="1:2">
      <c r="A2590" t="s">
        <v>37</v>
      </c>
      <c r="B2590">
        <v>5.4</v>
      </c>
    </row>
    <row r="2591" spans="1:2">
      <c r="A2591" t="s">
        <v>37</v>
      </c>
      <c r="B2591">
        <v>8.1999999999999993</v>
      </c>
    </row>
    <row r="2592" spans="1:2">
      <c r="A2592" t="s">
        <v>37</v>
      </c>
      <c r="B2592">
        <v>7.1</v>
      </c>
    </row>
    <row r="2593" spans="1:2">
      <c r="A2593" t="s">
        <v>37</v>
      </c>
      <c r="B2593">
        <v>5.3</v>
      </c>
    </row>
    <row r="2594" spans="1:2">
      <c r="A2594" t="s">
        <v>37</v>
      </c>
      <c r="B2594">
        <v>6.5</v>
      </c>
    </row>
    <row r="2595" spans="1:2">
      <c r="A2595" t="s">
        <v>37</v>
      </c>
      <c r="B2595">
        <v>6.2</v>
      </c>
    </row>
    <row r="2596" spans="1:2">
      <c r="A2596" t="s">
        <v>37</v>
      </c>
      <c r="B2596">
        <v>6.4</v>
      </c>
    </row>
    <row r="2597" spans="1:2">
      <c r="A2597" t="s">
        <v>37</v>
      </c>
      <c r="B2597">
        <v>7.2</v>
      </c>
    </row>
    <row r="2598" spans="1:2">
      <c r="A2598" t="s">
        <v>37</v>
      </c>
      <c r="B2598">
        <v>6.9</v>
      </c>
    </row>
    <row r="2599" spans="1:2">
      <c r="A2599" t="s">
        <v>37</v>
      </c>
      <c r="B2599">
        <v>5.7</v>
      </c>
    </row>
    <row r="2600" spans="1:2">
      <c r="A2600" t="s">
        <v>37</v>
      </c>
      <c r="B2600">
        <v>7.7</v>
      </c>
    </row>
    <row r="2601" spans="1:2">
      <c r="A2601" t="s">
        <v>37</v>
      </c>
      <c r="B2601">
        <v>5.6</v>
      </c>
    </row>
    <row r="2602" spans="1:2">
      <c r="A2602" t="s">
        <v>37</v>
      </c>
      <c r="B2602">
        <v>7.7</v>
      </c>
    </row>
    <row r="2603" spans="1:2">
      <c r="A2603" t="s">
        <v>37</v>
      </c>
      <c r="B2603">
        <v>5.0999999999999996</v>
      </c>
    </row>
    <row r="2604" spans="1:2">
      <c r="A2604" t="s">
        <v>37</v>
      </c>
      <c r="B2604">
        <v>6.8</v>
      </c>
    </row>
    <row r="2605" spans="1:2">
      <c r="A2605" t="s">
        <v>37</v>
      </c>
      <c r="B2605">
        <v>8.4</v>
      </c>
    </row>
    <row r="2606" spans="1:2">
      <c r="A2606" t="s">
        <v>37</v>
      </c>
      <c r="B2606">
        <v>4.9000000000000004</v>
      </c>
    </row>
    <row r="2607" spans="1:2">
      <c r="A2607" t="s">
        <v>37</v>
      </c>
      <c r="B2607">
        <v>7.1</v>
      </c>
    </row>
    <row r="2608" spans="1:2">
      <c r="A2608" t="s">
        <v>37</v>
      </c>
      <c r="B2608">
        <v>6.6</v>
      </c>
    </row>
    <row r="2609" spans="1:2">
      <c r="A2609" t="s">
        <v>37</v>
      </c>
      <c r="B2609">
        <v>6.1</v>
      </c>
    </row>
    <row r="2610" spans="1:2">
      <c r="A2610" t="s">
        <v>37</v>
      </c>
      <c r="B2610">
        <v>4.0999999999999996</v>
      </c>
    </row>
    <row r="2611" spans="1:2">
      <c r="A2611" t="s">
        <v>37</v>
      </c>
      <c r="B2611">
        <v>8.1</v>
      </c>
    </row>
    <row r="2612" spans="1:2">
      <c r="A2612" t="s">
        <v>37</v>
      </c>
      <c r="B2612">
        <v>7.6</v>
      </c>
    </row>
    <row r="2613" spans="1:2">
      <c r="A2613" t="s">
        <v>37</v>
      </c>
      <c r="B2613">
        <v>7.8</v>
      </c>
    </row>
    <row r="2614" spans="1:2">
      <c r="A2614" t="s">
        <v>37</v>
      </c>
      <c r="B2614">
        <v>4.5999999999999996</v>
      </c>
    </row>
    <row r="2615" spans="1:2">
      <c r="A2615" t="s">
        <v>37</v>
      </c>
      <c r="B2615">
        <v>6</v>
      </c>
    </row>
    <row r="2616" spans="1:2">
      <c r="A2616" t="s">
        <v>37</v>
      </c>
      <c r="B2616">
        <v>7</v>
      </c>
    </row>
    <row r="2617" spans="1:2">
      <c r="A2617" t="s">
        <v>37</v>
      </c>
      <c r="B2617">
        <v>6.7</v>
      </c>
    </row>
    <row r="2618" spans="1:2">
      <c r="A2618" t="s">
        <v>37</v>
      </c>
      <c r="B2618">
        <v>6.4</v>
      </c>
    </row>
    <row r="2619" spans="1:2">
      <c r="A2619" t="s">
        <v>37</v>
      </c>
      <c r="B2619">
        <v>7.2</v>
      </c>
    </row>
    <row r="2620" spans="1:2">
      <c r="A2620" t="s">
        <v>37</v>
      </c>
      <c r="B2620">
        <v>7.4</v>
      </c>
    </row>
    <row r="2621" spans="1:2">
      <c r="A2621" t="s">
        <v>37</v>
      </c>
      <c r="B2621">
        <v>4.8</v>
      </c>
    </row>
    <row r="2622" spans="1:2">
      <c r="A2622" t="s">
        <v>37</v>
      </c>
      <c r="B2622">
        <v>4</v>
      </c>
    </row>
    <row r="2623" spans="1:2">
      <c r="A2623" t="s">
        <v>37</v>
      </c>
      <c r="B2623">
        <v>6.2</v>
      </c>
    </row>
    <row r="2624" spans="1:2">
      <c r="A2624" t="s">
        <v>37</v>
      </c>
      <c r="B2624">
        <v>7.7</v>
      </c>
    </row>
    <row r="2625" spans="1:2">
      <c r="A2625" t="s">
        <v>37</v>
      </c>
      <c r="B2625">
        <v>6.7</v>
      </c>
    </row>
    <row r="2626" spans="1:2">
      <c r="A2626" t="s">
        <v>37</v>
      </c>
      <c r="B2626">
        <v>7.9</v>
      </c>
    </row>
    <row r="2627" spans="1:2">
      <c r="A2627" t="s">
        <v>37</v>
      </c>
      <c r="B2627">
        <v>7.9</v>
      </c>
    </row>
    <row r="2628" spans="1:2">
      <c r="A2628" t="s">
        <v>37</v>
      </c>
      <c r="B2628">
        <v>5.5</v>
      </c>
    </row>
    <row r="2629" spans="1:2">
      <c r="A2629" t="s">
        <v>37</v>
      </c>
      <c r="B2629">
        <v>6.2</v>
      </c>
    </row>
    <row r="2630" spans="1:2">
      <c r="A2630" t="s">
        <v>37</v>
      </c>
      <c r="B2630">
        <v>5.0999999999999996</v>
      </c>
    </row>
    <row r="2631" spans="1:2">
      <c r="A2631" t="s">
        <v>37</v>
      </c>
      <c r="B2631">
        <v>4.0999999999999996</v>
      </c>
    </row>
    <row r="2632" spans="1:2">
      <c r="A2632" t="s">
        <v>37</v>
      </c>
      <c r="B2632">
        <v>6.7</v>
      </c>
    </row>
    <row r="2633" spans="1:2">
      <c r="A2633" t="s">
        <v>37</v>
      </c>
      <c r="B2633">
        <v>4.7</v>
      </c>
    </row>
    <row r="2634" spans="1:2">
      <c r="A2634" t="s">
        <v>37</v>
      </c>
      <c r="B2634">
        <v>6.4</v>
      </c>
    </row>
    <row r="2635" spans="1:2">
      <c r="A2635" t="s">
        <v>37</v>
      </c>
      <c r="B2635">
        <v>6.3</v>
      </c>
    </row>
    <row r="2636" spans="1:2">
      <c r="A2636" t="s">
        <v>37</v>
      </c>
      <c r="B2636">
        <v>5.5</v>
      </c>
    </row>
    <row r="2637" spans="1:2">
      <c r="A2637" t="s">
        <v>37</v>
      </c>
      <c r="B2637">
        <v>7.3</v>
      </c>
    </row>
    <row r="2638" spans="1:2">
      <c r="A2638" t="s">
        <v>37</v>
      </c>
      <c r="B2638">
        <v>6.3</v>
      </c>
    </row>
    <row r="2639" spans="1:2">
      <c r="A2639" t="s">
        <v>37</v>
      </c>
      <c r="B2639">
        <v>4.9000000000000004</v>
      </c>
    </row>
    <row r="2640" spans="1:2">
      <c r="A2640" t="s">
        <v>37</v>
      </c>
      <c r="B2640">
        <v>7.6</v>
      </c>
    </row>
    <row r="2641" spans="1:2">
      <c r="A2641" t="s">
        <v>37</v>
      </c>
      <c r="B2641">
        <v>6</v>
      </c>
    </row>
    <row r="2642" spans="1:2">
      <c r="A2642" t="s">
        <v>37</v>
      </c>
      <c r="B2642">
        <v>6.2</v>
      </c>
    </row>
    <row r="2643" spans="1:2">
      <c r="A2643" t="s">
        <v>37</v>
      </c>
      <c r="B2643">
        <v>6.8</v>
      </c>
    </row>
    <row r="2644" spans="1:2">
      <c r="A2644" t="s">
        <v>37</v>
      </c>
      <c r="B2644">
        <v>4.5</v>
      </c>
    </row>
    <row r="2645" spans="1:2">
      <c r="A2645" t="s">
        <v>37</v>
      </c>
      <c r="B2645">
        <v>5.7</v>
      </c>
    </row>
    <row r="2646" spans="1:2">
      <c r="A2646" t="s">
        <v>37</v>
      </c>
      <c r="B2646">
        <v>8.4</v>
      </c>
    </row>
    <row r="2647" spans="1:2">
      <c r="A2647" t="s">
        <v>37</v>
      </c>
      <c r="B2647">
        <v>4.5999999999999996</v>
      </c>
    </row>
    <row r="2648" spans="1:2">
      <c r="A2648" t="s">
        <v>37</v>
      </c>
      <c r="B2648">
        <v>6.2</v>
      </c>
    </row>
    <row r="2649" spans="1:2">
      <c r="A2649" t="s">
        <v>37</v>
      </c>
      <c r="B2649">
        <v>7</v>
      </c>
    </row>
    <row r="2650" spans="1:2">
      <c r="A2650" t="s">
        <v>37</v>
      </c>
      <c r="B2650">
        <v>6.9</v>
      </c>
    </row>
    <row r="2651" spans="1:2">
      <c r="A2651" t="s">
        <v>37</v>
      </c>
      <c r="B2651">
        <v>6.1</v>
      </c>
    </row>
    <row r="2652" spans="1:2">
      <c r="A2652" t="s">
        <v>37</v>
      </c>
      <c r="B2652">
        <v>6.7</v>
      </c>
    </row>
    <row r="2653" spans="1:2">
      <c r="A2653" t="s">
        <v>37</v>
      </c>
      <c r="B2653">
        <v>5.6</v>
      </c>
    </row>
    <row r="2654" spans="1:2">
      <c r="A2654" t="s">
        <v>37</v>
      </c>
      <c r="B2654">
        <v>6.6</v>
      </c>
    </row>
    <row r="2655" spans="1:2">
      <c r="A2655" t="s">
        <v>37</v>
      </c>
      <c r="B2655">
        <v>6.4</v>
      </c>
    </row>
    <row r="2656" spans="1:2">
      <c r="A2656" t="s">
        <v>37</v>
      </c>
      <c r="B2656">
        <v>2.8</v>
      </c>
    </row>
    <row r="2657" spans="1:2">
      <c r="A2657" t="s">
        <v>37</v>
      </c>
      <c r="B2657">
        <v>5.4</v>
      </c>
    </row>
    <row r="2658" spans="1:2">
      <c r="A2658" t="s">
        <v>37</v>
      </c>
      <c r="B2658">
        <v>5</v>
      </c>
    </row>
    <row r="2659" spans="1:2">
      <c r="A2659" t="s">
        <v>37</v>
      </c>
      <c r="B2659">
        <v>5.0999999999999996</v>
      </c>
    </row>
    <row r="2660" spans="1:2">
      <c r="A2660" t="s">
        <v>37</v>
      </c>
      <c r="B2660">
        <v>8</v>
      </c>
    </row>
    <row r="2661" spans="1:2">
      <c r="A2661" t="s">
        <v>37</v>
      </c>
      <c r="B2661">
        <v>5.9</v>
      </c>
    </row>
    <row r="2662" spans="1:2">
      <c r="A2662" t="s">
        <v>37</v>
      </c>
      <c r="B2662">
        <v>7.5</v>
      </c>
    </row>
    <row r="2663" spans="1:2">
      <c r="A2663" t="s">
        <v>37</v>
      </c>
      <c r="B2663">
        <v>8.1999999999999993</v>
      </c>
    </row>
    <row r="2664" spans="1:2">
      <c r="A2664" t="s">
        <v>37</v>
      </c>
      <c r="B2664">
        <v>7</v>
      </c>
    </row>
    <row r="2665" spans="1:2">
      <c r="A2665" t="s">
        <v>37</v>
      </c>
      <c r="B2665">
        <v>6.6</v>
      </c>
    </row>
    <row r="2666" spans="1:2">
      <c r="A2666" t="s">
        <v>37</v>
      </c>
      <c r="B2666">
        <v>6.7</v>
      </c>
    </row>
    <row r="2667" spans="1:2">
      <c r="A2667" t="s">
        <v>37</v>
      </c>
      <c r="B2667">
        <v>5.5</v>
      </c>
    </row>
    <row r="2668" spans="1:2">
      <c r="A2668" t="s">
        <v>37</v>
      </c>
      <c r="B2668">
        <v>4.9000000000000004</v>
      </c>
    </row>
    <row r="2669" spans="1:2">
      <c r="A2669" t="s">
        <v>37</v>
      </c>
      <c r="B2669">
        <v>6.9</v>
      </c>
    </row>
    <row r="2670" spans="1:2">
      <c r="A2670" t="s">
        <v>37</v>
      </c>
      <c r="B2670">
        <v>7.4</v>
      </c>
    </row>
    <row r="2671" spans="1:2">
      <c r="A2671" t="s">
        <v>37</v>
      </c>
      <c r="B2671">
        <v>5.6</v>
      </c>
    </row>
    <row r="2672" spans="1:2">
      <c r="A2672" t="s">
        <v>37</v>
      </c>
      <c r="B2672">
        <v>8</v>
      </c>
    </row>
    <row r="2673" spans="1:2">
      <c r="A2673" t="s">
        <v>37</v>
      </c>
      <c r="B2673">
        <v>5.3</v>
      </c>
    </row>
    <row r="2674" spans="1:2">
      <c r="A2674" t="s">
        <v>37</v>
      </c>
      <c r="B2674">
        <v>6.2</v>
      </c>
    </row>
    <row r="2675" spans="1:2">
      <c r="A2675" t="s">
        <v>37</v>
      </c>
      <c r="B2675">
        <v>5.3</v>
      </c>
    </row>
    <row r="2676" spans="1:2">
      <c r="A2676" t="s">
        <v>37</v>
      </c>
      <c r="B2676">
        <v>6.6</v>
      </c>
    </row>
    <row r="2677" spans="1:2">
      <c r="A2677" t="s">
        <v>37</v>
      </c>
      <c r="B2677">
        <v>7.2</v>
      </c>
    </row>
    <row r="2678" spans="1:2">
      <c r="A2678" t="s">
        <v>37</v>
      </c>
      <c r="B2678">
        <v>4.5999999999999996</v>
      </c>
    </row>
    <row r="2679" spans="1:2">
      <c r="A2679" t="s">
        <v>37</v>
      </c>
      <c r="B2679">
        <v>7.5</v>
      </c>
    </row>
    <row r="2680" spans="1:2">
      <c r="A2680" t="s">
        <v>37</v>
      </c>
      <c r="B2680">
        <v>6.5</v>
      </c>
    </row>
    <row r="2681" spans="1:2">
      <c r="A2681" t="s">
        <v>37</v>
      </c>
      <c r="B2681">
        <v>7.6</v>
      </c>
    </row>
    <row r="2682" spans="1:2">
      <c r="A2682" t="s">
        <v>37</v>
      </c>
      <c r="B2682">
        <v>6.2</v>
      </c>
    </row>
    <row r="2683" spans="1:2">
      <c r="A2683" t="s">
        <v>37</v>
      </c>
      <c r="B2683">
        <v>8</v>
      </c>
    </row>
    <row r="2684" spans="1:2">
      <c r="A2684" t="s">
        <v>37</v>
      </c>
      <c r="B2684">
        <v>5.5</v>
      </c>
    </row>
    <row r="2685" spans="1:2">
      <c r="A2685" t="s">
        <v>37</v>
      </c>
      <c r="B2685">
        <v>6.3</v>
      </c>
    </row>
    <row r="2686" spans="1:2">
      <c r="A2686" t="s">
        <v>37</v>
      </c>
      <c r="B2686">
        <v>7.2</v>
      </c>
    </row>
    <row r="2687" spans="1:2">
      <c r="A2687" t="s">
        <v>37</v>
      </c>
      <c r="B2687">
        <v>7.9</v>
      </c>
    </row>
    <row r="2688" spans="1:2">
      <c r="A2688" t="s">
        <v>37</v>
      </c>
      <c r="B2688">
        <v>6.7</v>
      </c>
    </row>
    <row r="2689" spans="1:2">
      <c r="A2689" t="s">
        <v>37</v>
      </c>
      <c r="B2689">
        <v>5.3</v>
      </c>
    </row>
    <row r="2690" spans="1:2">
      <c r="A2690" t="s">
        <v>37</v>
      </c>
      <c r="B2690">
        <v>6.3</v>
      </c>
    </row>
    <row r="2691" spans="1:2">
      <c r="A2691" t="s">
        <v>37</v>
      </c>
      <c r="B2691">
        <v>6.5</v>
      </c>
    </row>
    <row r="2692" spans="1:2">
      <c r="A2692" t="s">
        <v>37</v>
      </c>
      <c r="B2692">
        <v>5.6</v>
      </c>
    </row>
    <row r="2693" spans="1:2">
      <c r="A2693" t="s">
        <v>37</v>
      </c>
      <c r="B2693">
        <v>7</v>
      </c>
    </row>
    <row r="2694" spans="1:2">
      <c r="A2694" t="s">
        <v>8731</v>
      </c>
      <c r="B2694">
        <v>8.3000000000000007</v>
      </c>
    </row>
    <row r="2695" spans="1:2">
      <c r="A2695" t="s">
        <v>1464</v>
      </c>
      <c r="B2695">
        <v>7.2</v>
      </c>
    </row>
    <row r="2696" spans="1:2">
      <c r="A2696" t="s">
        <v>37</v>
      </c>
      <c r="B2696">
        <v>6.8</v>
      </c>
    </row>
    <row r="2697" spans="1:2">
      <c r="A2697" t="s">
        <v>1946</v>
      </c>
      <c r="B2697">
        <v>6.4</v>
      </c>
    </row>
    <row r="2698" spans="1:2">
      <c r="A2698" t="s">
        <v>37</v>
      </c>
      <c r="B2698">
        <v>6.9</v>
      </c>
    </row>
    <row r="2699" spans="1:2">
      <c r="A2699" t="s">
        <v>5641</v>
      </c>
      <c r="B2699">
        <v>8</v>
      </c>
    </row>
    <row r="2700" spans="1:2">
      <c r="A2700" t="s">
        <v>13246</v>
      </c>
      <c r="B2700">
        <v>6.2</v>
      </c>
    </row>
    <row r="2701" spans="1:2">
      <c r="A2701" t="s">
        <v>37</v>
      </c>
      <c r="B2701">
        <v>6.4</v>
      </c>
    </row>
    <row r="2702" spans="1:2">
      <c r="A2702" t="s">
        <v>37</v>
      </c>
      <c r="B2702">
        <v>5.6</v>
      </c>
    </row>
    <row r="2703" spans="1:2">
      <c r="A2703" t="s">
        <v>37</v>
      </c>
      <c r="B2703">
        <v>6.1</v>
      </c>
    </row>
    <row r="2704" spans="1:2">
      <c r="A2704" t="s">
        <v>37</v>
      </c>
      <c r="B2704">
        <v>6</v>
      </c>
    </row>
    <row r="2705" spans="1:2">
      <c r="A2705" t="s">
        <v>37</v>
      </c>
      <c r="B2705">
        <v>5.0999999999999996</v>
      </c>
    </row>
    <row r="2706" spans="1:2">
      <c r="A2706" t="s">
        <v>37</v>
      </c>
      <c r="B2706">
        <v>4.5</v>
      </c>
    </row>
    <row r="2707" spans="1:2">
      <c r="A2707" t="s">
        <v>37</v>
      </c>
      <c r="B2707">
        <v>5.9</v>
      </c>
    </row>
    <row r="2708" spans="1:2">
      <c r="A2708" t="s">
        <v>37</v>
      </c>
      <c r="B2708">
        <v>6</v>
      </c>
    </row>
    <row r="2709" spans="1:2">
      <c r="A2709" t="s">
        <v>37</v>
      </c>
      <c r="B2709">
        <v>5.8</v>
      </c>
    </row>
    <row r="2710" spans="1:2">
      <c r="A2710" t="s">
        <v>37</v>
      </c>
      <c r="B2710">
        <v>6.1</v>
      </c>
    </row>
    <row r="2711" spans="1:2">
      <c r="A2711" t="s">
        <v>37</v>
      </c>
      <c r="B2711">
        <v>4.9000000000000004</v>
      </c>
    </row>
    <row r="2712" spans="1:2">
      <c r="A2712" t="s">
        <v>2778</v>
      </c>
      <c r="B2712">
        <v>5.7</v>
      </c>
    </row>
    <row r="2713" spans="1:2">
      <c r="A2713" t="s">
        <v>1946</v>
      </c>
      <c r="B2713">
        <v>7.1</v>
      </c>
    </row>
    <row r="2714" spans="1:2">
      <c r="A2714" t="s">
        <v>37</v>
      </c>
      <c r="B2714">
        <v>6.6</v>
      </c>
    </row>
    <row r="2715" spans="1:2">
      <c r="A2715" t="s">
        <v>37</v>
      </c>
      <c r="B2715">
        <v>8.1</v>
      </c>
    </row>
    <row r="2716" spans="1:2">
      <c r="A2716" t="s">
        <v>37</v>
      </c>
      <c r="B2716">
        <v>5.7</v>
      </c>
    </row>
    <row r="2717" spans="1:2">
      <c r="A2717" t="s">
        <v>37</v>
      </c>
      <c r="B2717">
        <v>6.8</v>
      </c>
    </row>
    <row r="2718" spans="1:2">
      <c r="A2718" t="s">
        <v>1464</v>
      </c>
      <c r="B2718">
        <v>7.5</v>
      </c>
    </row>
    <row r="2719" spans="1:2">
      <c r="A2719" t="s">
        <v>37</v>
      </c>
      <c r="B2719">
        <v>6.2</v>
      </c>
    </row>
    <row r="2720" spans="1:2">
      <c r="A2720" t="s">
        <v>37</v>
      </c>
      <c r="B2720">
        <v>8.3000000000000007</v>
      </c>
    </row>
    <row r="2721" spans="1:2">
      <c r="A2721" t="s">
        <v>37</v>
      </c>
      <c r="B2721">
        <v>7.4</v>
      </c>
    </row>
    <row r="2722" spans="1:2">
      <c r="A2722" t="s">
        <v>37</v>
      </c>
      <c r="B2722">
        <v>8</v>
      </c>
    </row>
    <row r="2723" spans="1:2">
      <c r="A2723" t="s">
        <v>37</v>
      </c>
      <c r="B2723">
        <v>6.9</v>
      </c>
    </row>
    <row r="2724" spans="1:2">
      <c r="A2724" t="s">
        <v>37</v>
      </c>
      <c r="B2724">
        <v>6.9</v>
      </c>
    </row>
    <row r="2725" spans="1:2">
      <c r="A2725" t="s">
        <v>37</v>
      </c>
      <c r="B2725">
        <v>9.5</v>
      </c>
    </row>
    <row r="2726" spans="1:2">
      <c r="A2726" t="s">
        <v>37</v>
      </c>
      <c r="B2726">
        <v>5.5</v>
      </c>
    </row>
    <row r="2727" spans="1:2">
      <c r="A2727" t="s">
        <v>37</v>
      </c>
      <c r="B2727">
        <v>5.7</v>
      </c>
    </row>
    <row r="2728" spans="1:2">
      <c r="A2728" t="s">
        <v>37</v>
      </c>
      <c r="B2728">
        <v>7.2</v>
      </c>
    </row>
    <row r="2729" spans="1:2">
      <c r="A2729" t="s">
        <v>37</v>
      </c>
      <c r="B2729">
        <v>6.9</v>
      </c>
    </row>
    <row r="2730" spans="1:2">
      <c r="A2730" t="s">
        <v>37</v>
      </c>
      <c r="B2730">
        <v>5.5</v>
      </c>
    </row>
    <row r="2731" spans="1:2">
      <c r="A2731" t="s">
        <v>37</v>
      </c>
      <c r="B2731">
        <v>5.2</v>
      </c>
    </row>
    <row r="2732" spans="1:2">
      <c r="A2732" t="s">
        <v>37</v>
      </c>
      <c r="B2732">
        <v>7.1</v>
      </c>
    </row>
    <row r="2733" spans="1:2">
      <c r="A2733" t="s">
        <v>37</v>
      </c>
      <c r="B2733">
        <v>6.6</v>
      </c>
    </row>
    <row r="2734" spans="1:2">
      <c r="A2734" t="s">
        <v>37</v>
      </c>
      <c r="B2734">
        <v>5.5</v>
      </c>
    </row>
    <row r="2735" spans="1:2">
      <c r="A2735" t="s">
        <v>37</v>
      </c>
      <c r="B2735">
        <v>5.4</v>
      </c>
    </row>
    <row r="2736" spans="1:2">
      <c r="A2736" t="s">
        <v>37</v>
      </c>
      <c r="B2736">
        <v>6.7</v>
      </c>
    </row>
    <row r="2737" spans="1:2">
      <c r="A2737" t="s">
        <v>37</v>
      </c>
      <c r="B2737">
        <v>5</v>
      </c>
    </row>
    <row r="2738" spans="1:2">
      <c r="A2738" t="s">
        <v>37</v>
      </c>
      <c r="B2738">
        <v>6.4</v>
      </c>
    </row>
    <row r="2739" spans="1:2">
      <c r="A2739" t="s">
        <v>37</v>
      </c>
      <c r="B2739">
        <v>6.6</v>
      </c>
    </row>
    <row r="2740" spans="1:2">
      <c r="A2740" t="s">
        <v>37</v>
      </c>
      <c r="B2740">
        <v>5.9</v>
      </c>
    </row>
    <row r="2741" spans="1:2">
      <c r="A2741" t="s">
        <v>37</v>
      </c>
      <c r="B2741">
        <v>5.7</v>
      </c>
    </row>
    <row r="2742" spans="1:2">
      <c r="A2742" t="s">
        <v>37</v>
      </c>
      <c r="B2742">
        <v>4.5</v>
      </c>
    </row>
    <row r="2743" spans="1:2">
      <c r="A2743" t="s">
        <v>37</v>
      </c>
      <c r="B2743">
        <v>3.7</v>
      </c>
    </row>
    <row r="2744" spans="1:2">
      <c r="A2744" t="s">
        <v>37</v>
      </c>
      <c r="B2744">
        <v>5</v>
      </c>
    </row>
    <row r="2745" spans="1:2">
      <c r="A2745" t="s">
        <v>37</v>
      </c>
      <c r="B2745">
        <v>4.5999999999999996</v>
      </c>
    </row>
    <row r="2746" spans="1:2">
      <c r="A2746" t="s">
        <v>37</v>
      </c>
      <c r="B2746">
        <v>6.5</v>
      </c>
    </row>
    <row r="2747" spans="1:2">
      <c r="A2747" t="s">
        <v>37</v>
      </c>
      <c r="B2747">
        <v>4.9000000000000004</v>
      </c>
    </row>
    <row r="2748" spans="1:2">
      <c r="A2748" t="s">
        <v>37</v>
      </c>
      <c r="B2748">
        <v>6</v>
      </c>
    </row>
    <row r="2749" spans="1:2">
      <c r="A2749" t="s">
        <v>37</v>
      </c>
      <c r="B2749">
        <v>6.9</v>
      </c>
    </row>
    <row r="2750" spans="1:2">
      <c r="A2750" t="s">
        <v>37</v>
      </c>
      <c r="B2750">
        <v>5.7</v>
      </c>
    </row>
    <row r="2751" spans="1:2">
      <c r="A2751" t="s">
        <v>37</v>
      </c>
      <c r="B2751">
        <v>6.7</v>
      </c>
    </row>
    <row r="2752" spans="1:2">
      <c r="A2752" t="s">
        <v>37</v>
      </c>
      <c r="B2752">
        <v>6.9</v>
      </c>
    </row>
    <row r="2753" spans="1:2">
      <c r="A2753" t="s">
        <v>37</v>
      </c>
      <c r="B2753">
        <v>5.5</v>
      </c>
    </row>
    <row r="2754" spans="1:2">
      <c r="A2754" t="s">
        <v>37</v>
      </c>
      <c r="B2754">
        <v>4.4000000000000004</v>
      </c>
    </row>
    <row r="2755" spans="1:2">
      <c r="A2755" t="s">
        <v>37</v>
      </c>
      <c r="B2755">
        <v>7</v>
      </c>
    </row>
    <row r="2756" spans="1:2">
      <c r="A2756" t="s">
        <v>37</v>
      </c>
      <c r="B2756">
        <v>5.4</v>
      </c>
    </row>
    <row r="2757" spans="1:2">
      <c r="A2757" t="s">
        <v>37</v>
      </c>
      <c r="B2757">
        <v>5.4</v>
      </c>
    </row>
    <row r="2758" spans="1:2">
      <c r="A2758" t="s">
        <v>1464</v>
      </c>
      <c r="B2758">
        <v>8</v>
      </c>
    </row>
    <row r="2759" spans="1:2">
      <c r="A2759" t="s">
        <v>37</v>
      </c>
      <c r="B2759">
        <v>7.6</v>
      </c>
    </row>
    <row r="2760" spans="1:2">
      <c r="A2760" t="s">
        <v>37</v>
      </c>
      <c r="B2760">
        <v>5.9</v>
      </c>
    </row>
    <row r="2761" spans="1:2">
      <c r="A2761" t="s">
        <v>37</v>
      </c>
      <c r="B2761">
        <v>6.6</v>
      </c>
    </row>
    <row r="2762" spans="1:2">
      <c r="A2762" t="s">
        <v>37</v>
      </c>
      <c r="B2762">
        <v>6.7</v>
      </c>
    </row>
    <row r="2763" spans="1:2">
      <c r="A2763" t="s">
        <v>37</v>
      </c>
      <c r="B2763">
        <v>3.9</v>
      </c>
    </row>
    <row r="2764" spans="1:2">
      <c r="A2764" t="s">
        <v>37</v>
      </c>
      <c r="B2764">
        <v>5.7</v>
      </c>
    </row>
    <row r="2765" spans="1:2">
      <c r="A2765" t="s">
        <v>37</v>
      </c>
      <c r="B2765">
        <v>6.7</v>
      </c>
    </row>
    <row r="2766" spans="1:2">
      <c r="A2766" t="s">
        <v>37</v>
      </c>
      <c r="B2766">
        <v>6.5</v>
      </c>
    </row>
    <row r="2767" spans="1:2">
      <c r="A2767" t="s">
        <v>37</v>
      </c>
      <c r="B2767">
        <v>6.8</v>
      </c>
    </row>
    <row r="2768" spans="1:2">
      <c r="A2768" t="s">
        <v>1464</v>
      </c>
      <c r="B2768">
        <v>6.3</v>
      </c>
    </row>
    <row r="2769" spans="1:2">
      <c r="A2769" t="s">
        <v>37</v>
      </c>
      <c r="B2769">
        <v>7.3</v>
      </c>
    </row>
    <row r="2770" spans="1:2">
      <c r="A2770" t="s">
        <v>1946</v>
      </c>
      <c r="B2770">
        <v>6.9</v>
      </c>
    </row>
    <row r="2771" spans="1:2">
      <c r="A2771" t="s">
        <v>37</v>
      </c>
      <c r="B2771">
        <v>7</v>
      </c>
    </row>
    <row r="2772" spans="1:2">
      <c r="A2772" t="s">
        <v>37</v>
      </c>
      <c r="B2772">
        <v>6.5</v>
      </c>
    </row>
    <row r="2773" spans="1:2">
      <c r="A2773" t="s">
        <v>37</v>
      </c>
      <c r="B2773">
        <v>3.6</v>
      </c>
    </row>
    <row r="2774" spans="1:2">
      <c r="A2774" t="s">
        <v>37</v>
      </c>
      <c r="B2774">
        <v>7.7</v>
      </c>
    </row>
    <row r="2775" spans="1:2">
      <c r="A2775" t="s">
        <v>37</v>
      </c>
      <c r="B2775">
        <v>7.7</v>
      </c>
    </row>
    <row r="2776" spans="1:2">
      <c r="A2776" t="s">
        <v>37</v>
      </c>
      <c r="B2776">
        <v>6.8</v>
      </c>
    </row>
    <row r="2777" spans="1:2">
      <c r="A2777" t="s">
        <v>37</v>
      </c>
      <c r="B2777">
        <v>7.4</v>
      </c>
    </row>
    <row r="2778" spans="1:2">
      <c r="A2778" t="s">
        <v>37</v>
      </c>
      <c r="B2778">
        <v>5.0999999999999996</v>
      </c>
    </row>
    <row r="2779" spans="1:2">
      <c r="A2779" t="s">
        <v>13605</v>
      </c>
      <c r="B2779">
        <v>9.1</v>
      </c>
    </row>
    <row r="2780" spans="1:2">
      <c r="A2780" t="s">
        <v>37</v>
      </c>
      <c r="B2780">
        <v>7.4</v>
      </c>
    </row>
    <row r="2781" spans="1:2">
      <c r="A2781" t="s">
        <v>37</v>
      </c>
      <c r="B2781">
        <v>7.2</v>
      </c>
    </row>
    <row r="2782" spans="1:2">
      <c r="A2782" t="s">
        <v>37</v>
      </c>
      <c r="B2782">
        <v>6</v>
      </c>
    </row>
    <row r="2783" spans="1:2">
      <c r="A2783" t="s">
        <v>13605</v>
      </c>
      <c r="B2783">
        <v>7.4</v>
      </c>
    </row>
    <row r="2784" spans="1:2">
      <c r="A2784" t="s">
        <v>8731</v>
      </c>
      <c r="B2784">
        <v>8.3000000000000007</v>
      </c>
    </row>
    <row r="2785" spans="1:2">
      <c r="A2785" t="s">
        <v>2778</v>
      </c>
      <c r="B2785">
        <v>8.1</v>
      </c>
    </row>
    <row r="2786" spans="1:2">
      <c r="A2786" t="s">
        <v>37</v>
      </c>
      <c r="B2786">
        <v>6.3</v>
      </c>
    </row>
    <row r="2787" spans="1:2">
      <c r="A2787" t="s">
        <v>37</v>
      </c>
      <c r="B2787">
        <v>7.3</v>
      </c>
    </row>
    <row r="2788" spans="1:2">
      <c r="A2788" t="s">
        <v>37</v>
      </c>
      <c r="B2788">
        <v>3.6</v>
      </c>
    </row>
    <row r="2789" spans="1:2">
      <c r="A2789" t="s">
        <v>37</v>
      </c>
      <c r="B2789">
        <v>1.6</v>
      </c>
    </row>
    <row r="2790" spans="1:2">
      <c r="A2790" t="s">
        <v>37</v>
      </c>
      <c r="B2790">
        <v>8</v>
      </c>
    </row>
    <row r="2791" spans="1:2">
      <c r="A2791" t="s">
        <v>37</v>
      </c>
      <c r="B2791">
        <v>9</v>
      </c>
    </row>
    <row r="2792" spans="1:2">
      <c r="A2792" t="s">
        <v>37</v>
      </c>
      <c r="B2792">
        <v>6.1</v>
      </c>
    </row>
    <row r="2793" spans="1:2">
      <c r="A2793" t="s">
        <v>37</v>
      </c>
      <c r="B2793">
        <v>5.7</v>
      </c>
    </row>
    <row r="2794" spans="1:2">
      <c r="A2794" t="s">
        <v>37</v>
      </c>
      <c r="B2794">
        <v>6.8</v>
      </c>
    </row>
    <row r="2795" spans="1:2">
      <c r="A2795" t="s">
        <v>37</v>
      </c>
      <c r="B2795">
        <v>5.5</v>
      </c>
    </row>
    <row r="2796" spans="1:2">
      <c r="A2796" t="s">
        <v>37</v>
      </c>
      <c r="B2796">
        <v>6.8</v>
      </c>
    </row>
    <row r="2797" spans="1:2">
      <c r="A2797" t="s">
        <v>37</v>
      </c>
      <c r="B2797">
        <v>7.3</v>
      </c>
    </row>
    <row r="2798" spans="1:2">
      <c r="A2798" t="s">
        <v>37</v>
      </c>
      <c r="B2798">
        <v>6.1</v>
      </c>
    </row>
    <row r="2799" spans="1:2">
      <c r="A2799" t="s">
        <v>37</v>
      </c>
      <c r="B2799">
        <v>7.2</v>
      </c>
    </row>
    <row r="2800" spans="1:2">
      <c r="A2800" t="s">
        <v>37</v>
      </c>
      <c r="B2800">
        <v>5.9</v>
      </c>
    </row>
    <row r="2801" spans="1:2">
      <c r="A2801" t="s">
        <v>37</v>
      </c>
      <c r="B2801">
        <v>6.1</v>
      </c>
    </row>
    <row r="2802" spans="1:2">
      <c r="A2802" t="s">
        <v>37</v>
      </c>
      <c r="B2802">
        <v>6.8</v>
      </c>
    </row>
    <row r="2803" spans="1:2">
      <c r="A2803" t="s">
        <v>37</v>
      </c>
      <c r="B2803">
        <v>7.7</v>
      </c>
    </row>
    <row r="2804" spans="1:2">
      <c r="A2804" t="s">
        <v>37</v>
      </c>
      <c r="B2804">
        <v>4.9000000000000004</v>
      </c>
    </row>
    <row r="2805" spans="1:2">
      <c r="A2805" t="s">
        <v>37</v>
      </c>
      <c r="B2805">
        <v>6.1</v>
      </c>
    </row>
    <row r="2806" spans="1:2">
      <c r="A2806" t="s">
        <v>37</v>
      </c>
      <c r="B2806">
        <v>2.5</v>
      </c>
    </row>
    <row r="2807" spans="1:2">
      <c r="A2807" t="s">
        <v>37</v>
      </c>
      <c r="B2807">
        <v>6.1</v>
      </c>
    </row>
    <row r="2808" spans="1:2">
      <c r="A2808" t="s">
        <v>37</v>
      </c>
      <c r="B2808">
        <v>5.9</v>
      </c>
    </row>
    <row r="2809" spans="1:2">
      <c r="A2809" t="s">
        <v>37</v>
      </c>
      <c r="B2809">
        <v>5.7</v>
      </c>
    </row>
    <row r="2810" spans="1:2">
      <c r="A2810" t="s">
        <v>37</v>
      </c>
      <c r="B2810">
        <v>5.6</v>
      </c>
    </row>
    <row r="2811" spans="1:2">
      <c r="A2811" t="s">
        <v>37</v>
      </c>
      <c r="B2811">
        <v>7.2</v>
      </c>
    </row>
    <row r="2812" spans="1:2">
      <c r="A2812" t="s">
        <v>37</v>
      </c>
      <c r="B2812">
        <v>7.7</v>
      </c>
    </row>
    <row r="2813" spans="1:2">
      <c r="A2813" t="s">
        <v>37</v>
      </c>
      <c r="B2813">
        <v>7.8</v>
      </c>
    </row>
    <row r="2814" spans="1:2">
      <c r="A2814" t="s">
        <v>37</v>
      </c>
      <c r="B2814">
        <v>6.1</v>
      </c>
    </row>
    <row r="2815" spans="1:2">
      <c r="A2815" t="s">
        <v>37</v>
      </c>
      <c r="B2815">
        <v>5.8</v>
      </c>
    </row>
    <row r="2816" spans="1:2">
      <c r="A2816" t="s">
        <v>37</v>
      </c>
      <c r="B2816">
        <v>6.5</v>
      </c>
    </row>
    <row r="2817" spans="1:2">
      <c r="A2817" t="s">
        <v>676</v>
      </c>
      <c r="B2817">
        <v>7.9</v>
      </c>
    </row>
    <row r="2818" spans="1:2">
      <c r="A2818" t="s">
        <v>37</v>
      </c>
      <c r="B2818">
        <v>6.3</v>
      </c>
    </row>
    <row r="2819" spans="1:2">
      <c r="A2819" t="s">
        <v>37</v>
      </c>
      <c r="B2819">
        <v>3.8</v>
      </c>
    </row>
    <row r="2820" spans="1:2">
      <c r="A2820" t="s">
        <v>37</v>
      </c>
      <c r="B2820">
        <v>8.3000000000000007</v>
      </c>
    </row>
    <row r="2821" spans="1:2">
      <c r="A2821" t="s">
        <v>37</v>
      </c>
      <c r="B2821">
        <v>6.4</v>
      </c>
    </row>
    <row r="2822" spans="1:2">
      <c r="A2822" t="s">
        <v>37</v>
      </c>
      <c r="B2822">
        <v>6.7</v>
      </c>
    </row>
    <row r="2823" spans="1:2">
      <c r="A2823" t="s">
        <v>37</v>
      </c>
      <c r="B2823">
        <v>6.1</v>
      </c>
    </row>
    <row r="2824" spans="1:2">
      <c r="A2824" t="s">
        <v>12472</v>
      </c>
      <c r="B2824">
        <v>8.1</v>
      </c>
    </row>
    <row r="2825" spans="1:2">
      <c r="A2825" t="s">
        <v>37</v>
      </c>
      <c r="B2825">
        <v>6</v>
      </c>
    </row>
    <row r="2826" spans="1:2">
      <c r="A2826" t="s">
        <v>37</v>
      </c>
      <c r="B2826">
        <v>5.8</v>
      </c>
    </row>
    <row r="2827" spans="1:2">
      <c r="A2827" t="s">
        <v>37</v>
      </c>
      <c r="B2827">
        <v>5.6</v>
      </c>
    </row>
    <row r="2828" spans="1:2">
      <c r="A2828" t="s">
        <v>37</v>
      </c>
      <c r="B2828">
        <v>6.1</v>
      </c>
    </row>
    <row r="2829" spans="1:2">
      <c r="A2829" t="s">
        <v>37</v>
      </c>
      <c r="B2829">
        <v>5.9</v>
      </c>
    </row>
    <row r="2830" spans="1:2">
      <c r="A2830" t="s">
        <v>1464</v>
      </c>
      <c r="B2830">
        <v>7.3</v>
      </c>
    </row>
    <row r="2831" spans="1:2">
      <c r="A2831" t="s">
        <v>37</v>
      </c>
      <c r="B2831">
        <v>6.8</v>
      </c>
    </row>
    <row r="2832" spans="1:2">
      <c r="A2832" t="s">
        <v>37</v>
      </c>
      <c r="B2832">
        <v>5.7</v>
      </c>
    </row>
    <row r="2833" spans="1:2">
      <c r="A2833" t="s">
        <v>1464</v>
      </c>
      <c r="B2833">
        <v>7.3</v>
      </c>
    </row>
    <row r="2834" spans="1:2">
      <c r="A2834" t="s">
        <v>37</v>
      </c>
      <c r="B2834">
        <v>6.3</v>
      </c>
    </row>
    <row r="2835" spans="1:2">
      <c r="A2835" t="s">
        <v>37</v>
      </c>
      <c r="B2835">
        <v>5.9</v>
      </c>
    </row>
    <row r="2836" spans="1:2">
      <c r="A2836" t="s">
        <v>37</v>
      </c>
      <c r="B2836">
        <v>7.1</v>
      </c>
    </row>
    <row r="2837" spans="1:2">
      <c r="A2837" t="s">
        <v>37</v>
      </c>
      <c r="B2837">
        <v>8</v>
      </c>
    </row>
    <row r="2838" spans="1:2">
      <c r="A2838" t="s">
        <v>37</v>
      </c>
      <c r="B2838">
        <v>5.0999999999999996</v>
      </c>
    </row>
    <row r="2839" spans="1:2">
      <c r="A2839" t="s">
        <v>37</v>
      </c>
      <c r="B2839">
        <v>7.1</v>
      </c>
    </row>
    <row r="2840" spans="1:2">
      <c r="A2840" t="s">
        <v>37</v>
      </c>
      <c r="B2840">
        <v>6.5</v>
      </c>
    </row>
    <row r="2841" spans="1:2">
      <c r="A2841" t="s">
        <v>37</v>
      </c>
      <c r="B2841">
        <v>4.5</v>
      </c>
    </row>
    <row r="2842" spans="1:2">
      <c r="A2842" t="s">
        <v>37</v>
      </c>
      <c r="B2842">
        <v>6.6</v>
      </c>
    </row>
    <row r="2843" spans="1:2">
      <c r="A2843" t="s">
        <v>13888</v>
      </c>
      <c r="B2843">
        <v>4.3</v>
      </c>
    </row>
    <row r="2844" spans="1:2">
      <c r="A2844" t="s">
        <v>37</v>
      </c>
      <c r="B2844">
        <v>6.7</v>
      </c>
    </row>
    <row r="2845" spans="1:2">
      <c r="A2845" t="s">
        <v>37</v>
      </c>
      <c r="B2845">
        <v>6.8</v>
      </c>
    </row>
    <row r="2846" spans="1:2">
      <c r="A2846" t="s">
        <v>37</v>
      </c>
      <c r="B2846">
        <v>5.4</v>
      </c>
    </row>
    <row r="2847" spans="1:2">
      <c r="A2847" t="s">
        <v>37</v>
      </c>
      <c r="B2847">
        <v>6.6</v>
      </c>
    </row>
    <row r="2848" spans="1:2">
      <c r="A2848" t="s">
        <v>13916</v>
      </c>
      <c r="B2848">
        <v>7.4</v>
      </c>
    </row>
    <row r="2849" spans="1:2">
      <c r="A2849" t="s">
        <v>37</v>
      </c>
      <c r="B2849">
        <v>7.3</v>
      </c>
    </row>
    <row r="2850" spans="1:2">
      <c r="A2850" t="s">
        <v>37</v>
      </c>
      <c r="B2850">
        <v>6.9</v>
      </c>
    </row>
    <row r="2851" spans="1:2">
      <c r="A2851" t="s">
        <v>37</v>
      </c>
      <c r="B2851">
        <v>8</v>
      </c>
    </row>
    <row r="2852" spans="1:2">
      <c r="A2852" t="s">
        <v>37</v>
      </c>
      <c r="B2852">
        <v>6.4</v>
      </c>
    </row>
    <row r="2853" spans="1:2">
      <c r="A2853" t="s">
        <v>37</v>
      </c>
      <c r="B2853">
        <v>7.8</v>
      </c>
    </row>
    <row r="2854" spans="1:2">
      <c r="A2854" t="s">
        <v>37</v>
      </c>
      <c r="B2854">
        <v>6.1</v>
      </c>
    </row>
    <row r="2855" spans="1:2">
      <c r="A2855" t="s">
        <v>37</v>
      </c>
      <c r="B2855">
        <v>6.1</v>
      </c>
    </row>
    <row r="2856" spans="1:2">
      <c r="A2856" t="s">
        <v>37</v>
      </c>
      <c r="B2856">
        <v>5.0999999999999996</v>
      </c>
    </row>
    <row r="2857" spans="1:2">
      <c r="A2857" t="s">
        <v>37</v>
      </c>
      <c r="B2857">
        <v>7.8</v>
      </c>
    </row>
    <row r="2858" spans="1:2">
      <c r="A2858" t="s">
        <v>37</v>
      </c>
      <c r="B2858">
        <v>7.4</v>
      </c>
    </row>
    <row r="2859" spans="1:2">
      <c r="A2859" t="s">
        <v>37</v>
      </c>
      <c r="B2859">
        <v>7.8</v>
      </c>
    </row>
    <row r="2860" spans="1:2">
      <c r="A2860" t="s">
        <v>37</v>
      </c>
      <c r="B2860">
        <v>8</v>
      </c>
    </row>
    <row r="2861" spans="1:2">
      <c r="A2861" t="s">
        <v>37</v>
      </c>
      <c r="B2861">
        <v>6.7</v>
      </c>
    </row>
    <row r="2862" spans="1:2">
      <c r="A2862" t="s">
        <v>37</v>
      </c>
      <c r="B2862">
        <v>6.6</v>
      </c>
    </row>
    <row r="2863" spans="1:2">
      <c r="A2863" t="s">
        <v>37</v>
      </c>
      <c r="B2863">
        <v>6.4</v>
      </c>
    </row>
    <row r="2864" spans="1:2">
      <c r="A2864" t="s">
        <v>37</v>
      </c>
      <c r="B2864">
        <v>6.7</v>
      </c>
    </row>
    <row r="2865" spans="1:2">
      <c r="A2865" t="s">
        <v>37</v>
      </c>
      <c r="B2865">
        <v>6.2</v>
      </c>
    </row>
    <row r="2866" spans="1:2">
      <c r="A2866" t="s">
        <v>37</v>
      </c>
      <c r="B2866">
        <v>7.3</v>
      </c>
    </row>
    <row r="2867" spans="1:2">
      <c r="A2867" t="s">
        <v>12700</v>
      </c>
      <c r="B2867">
        <v>8.1</v>
      </c>
    </row>
    <row r="2868" spans="1:2">
      <c r="A2868" t="s">
        <v>37</v>
      </c>
      <c r="B2868">
        <v>7</v>
      </c>
    </row>
    <row r="2869" spans="1:2">
      <c r="A2869" t="s">
        <v>37</v>
      </c>
      <c r="B2869">
        <v>8</v>
      </c>
    </row>
    <row r="2870" spans="1:2">
      <c r="A2870" t="s">
        <v>37</v>
      </c>
      <c r="B2870">
        <v>8</v>
      </c>
    </row>
    <row r="2871" spans="1:2">
      <c r="A2871" t="s">
        <v>37</v>
      </c>
      <c r="B2871">
        <v>7</v>
      </c>
    </row>
    <row r="2872" spans="1:2">
      <c r="A2872" t="s">
        <v>1464</v>
      </c>
      <c r="B2872">
        <v>7.9</v>
      </c>
    </row>
    <row r="2873" spans="1:2">
      <c r="A2873" t="s">
        <v>37</v>
      </c>
      <c r="B2873">
        <v>5.9</v>
      </c>
    </row>
    <row r="2874" spans="1:2">
      <c r="A2874" t="s">
        <v>37</v>
      </c>
      <c r="B2874">
        <v>6.6</v>
      </c>
    </row>
    <row r="2875" spans="1:2">
      <c r="A2875" t="s">
        <v>37</v>
      </c>
      <c r="B2875">
        <v>6.3</v>
      </c>
    </row>
    <row r="2876" spans="1:2">
      <c r="A2876" t="s">
        <v>37</v>
      </c>
      <c r="B2876">
        <v>7.7</v>
      </c>
    </row>
    <row r="2877" spans="1:2">
      <c r="A2877" t="s">
        <v>37</v>
      </c>
      <c r="B2877">
        <v>6.9</v>
      </c>
    </row>
    <row r="2878" spans="1:2">
      <c r="A2878" t="s">
        <v>37</v>
      </c>
      <c r="B2878">
        <v>7.1</v>
      </c>
    </row>
    <row r="2879" spans="1:2">
      <c r="A2879" t="s">
        <v>37</v>
      </c>
      <c r="B2879">
        <v>7.4</v>
      </c>
    </row>
    <row r="2880" spans="1:2">
      <c r="A2880" t="s">
        <v>37</v>
      </c>
      <c r="B2880">
        <v>6.5</v>
      </c>
    </row>
    <row r="2881" spans="1:2">
      <c r="A2881" t="s">
        <v>37</v>
      </c>
      <c r="B2881">
        <v>6.5</v>
      </c>
    </row>
    <row r="2882" spans="1:2">
      <c r="A2882" t="s">
        <v>37</v>
      </c>
      <c r="B2882">
        <v>6.8</v>
      </c>
    </row>
    <row r="2883" spans="1:2">
      <c r="A2883" t="s">
        <v>37</v>
      </c>
      <c r="B2883">
        <v>7.5</v>
      </c>
    </row>
    <row r="2884" spans="1:2">
      <c r="A2884" t="s">
        <v>37</v>
      </c>
      <c r="B2884">
        <v>6.6</v>
      </c>
    </row>
    <row r="2885" spans="1:2">
      <c r="A2885" t="s">
        <v>37</v>
      </c>
      <c r="B2885">
        <v>7.1</v>
      </c>
    </row>
    <row r="2886" spans="1:2">
      <c r="A2886" t="s">
        <v>37</v>
      </c>
      <c r="B2886">
        <v>6.6</v>
      </c>
    </row>
    <row r="2887" spans="1:2">
      <c r="A2887" t="s">
        <v>37</v>
      </c>
      <c r="B2887">
        <v>7</v>
      </c>
    </row>
    <row r="2888" spans="1:2">
      <c r="A2888" t="s">
        <v>37</v>
      </c>
      <c r="B2888">
        <v>3.3</v>
      </c>
    </row>
    <row r="2889" spans="1:2">
      <c r="A2889" t="s">
        <v>37</v>
      </c>
      <c r="B2889">
        <v>6.7</v>
      </c>
    </row>
    <row r="2890" spans="1:2">
      <c r="A2890" t="s">
        <v>37</v>
      </c>
      <c r="B2890">
        <v>8</v>
      </c>
    </row>
    <row r="2891" spans="1:2">
      <c r="A2891" t="s">
        <v>37</v>
      </c>
      <c r="B2891">
        <v>6.8</v>
      </c>
    </row>
    <row r="2892" spans="1:2">
      <c r="A2892" t="s">
        <v>37</v>
      </c>
      <c r="B2892">
        <v>6</v>
      </c>
    </row>
    <row r="2893" spans="1:2">
      <c r="A2893" t="s">
        <v>37</v>
      </c>
      <c r="B2893">
        <v>5.4</v>
      </c>
    </row>
    <row r="2894" spans="1:2">
      <c r="A2894" t="s">
        <v>37</v>
      </c>
      <c r="B2894">
        <v>4.3</v>
      </c>
    </row>
    <row r="2895" spans="1:2">
      <c r="A2895" t="s">
        <v>37</v>
      </c>
      <c r="B2895">
        <v>6.2</v>
      </c>
    </row>
    <row r="2896" spans="1:2">
      <c r="A2896" t="s">
        <v>37</v>
      </c>
      <c r="B2896">
        <v>7.7</v>
      </c>
    </row>
    <row r="2897" spans="1:2">
      <c r="A2897" t="s">
        <v>37</v>
      </c>
      <c r="B2897">
        <v>7.4</v>
      </c>
    </row>
    <row r="2898" spans="1:2">
      <c r="A2898" t="s">
        <v>37</v>
      </c>
      <c r="B2898">
        <v>5.9</v>
      </c>
    </row>
    <row r="2899" spans="1:2">
      <c r="A2899" t="s">
        <v>37</v>
      </c>
      <c r="B2899">
        <v>7.8</v>
      </c>
    </row>
    <row r="2900" spans="1:2">
      <c r="A2900" t="s">
        <v>37</v>
      </c>
      <c r="B2900">
        <v>7.4</v>
      </c>
    </row>
    <row r="2901" spans="1:2">
      <c r="A2901" t="s">
        <v>37</v>
      </c>
      <c r="B2901">
        <v>6.5</v>
      </c>
    </row>
    <row r="2902" spans="1:2">
      <c r="A2902" t="s">
        <v>37</v>
      </c>
      <c r="B2902">
        <v>5.4</v>
      </c>
    </row>
    <row r="2903" spans="1:2">
      <c r="A2903" t="s">
        <v>37</v>
      </c>
      <c r="B2903">
        <v>7</v>
      </c>
    </row>
    <row r="2904" spans="1:2">
      <c r="A2904" t="s">
        <v>37</v>
      </c>
      <c r="B2904">
        <v>8.6</v>
      </c>
    </row>
    <row r="2905" spans="1:2">
      <c r="A2905" t="s">
        <v>37</v>
      </c>
      <c r="B2905">
        <v>7.6</v>
      </c>
    </row>
    <row r="2906" spans="1:2">
      <c r="A2906" t="s">
        <v>37</v>
      </c>
      <c r="B2906">
        <v>6.9</v>
      </c>
    </row>
    <row r="2907" spans="1:2">
      <c r="A2907" t="s">
        <v>37</v>
      </c>
      <c r="B2907">
        <v>7</v>
      </c>
    </row>
    <row r="2908" spans="1:2">
      <c r="A2908" t="s">
        <v>37</v>
      </c>
      <c r="B2908">
        <v>5.3</v>
      </c>
    </row>
    <row r="2909" spans="1:2">
      <c r="A2909" t="s">
        <v>37</v>
      </c>
      <c r="B2909">
        <v>6.4</v>
      </c>
    </row>
    <row r="2910" spans="1:2">
      <c r="A2910" t="s">
        <v>37</v>
      </c>
      <c r="B2910">
        <v>4.5</v>
      </c>
    </row>
    <row r="2911" spans="1:2">
      <c r="A2911" t="s">
        <v>37</v>
      </c>
      <c r="B2911">
        <v>7.8</v>
      </c>
    </row>
    <row r="2912" spans="1:2">
      <c r="A2912" t="s">
        <v>37</v>
      </c>
      <c r="B2912">
        <v>6.7</v>
      </c>
    </row>
    <row r="2913" spans="1:2">
      <c r="A2913" t="s">
        <v>37</v>
      </c>
      <c r="B2913">
        <v>5.3</v>
      </c>
    </row>
    <row r="2914" spans="1:2">
      <c r="A2914" t="s">
        <v>37</v>
      </c>
      <c r="B2914">
        <v>6.3</v>
      </c>
    </row>
    <row r="2915" spans="1:2">
      <c r="A2915" t="s">
        <v>37</v>
      </c>
      <c r="B2915">
        <v>7</v>
      </c>
    </row>
    <row r="2916" spans="1:2">
      <c r="A2916" t="s">
        <v>37</v>
      </c>
      <c r="B2916">
        <v>5.3</v>
      </c>
    </row>
    <row r="2917" spans="1:2">
      <c r="A2917" t="s">
        <v>37</v>
      </c>
      <c r="B2917">
        <v>6.6</v>
      </c>
    </row>
    <row r="2918" spans="1:2">
      <c r="A2918" t="s">
        <v>37</v>
      </c>
      <c r="B2918">
        <v>5.8</v>
      </c>
    </row>
    <row r="2919" spans="1:2">
      <c r="A2919" t="s">
        <v>37</v>
      </c>
      <c r="B2919">
        <v>6.7</v>
      </c>
    </row>
    <row r="2920" spans="1:2">
      <c r="A2920" t="s">
        <v>37</v>
      </c>
      <c r="B2920">
        <v>6.6</v>
      </c>
    </row>
    <row r="2921" spans="1:2">
      <c r="A2921" t="s">
        <v>37</v>
      </c>
      <c r="B2921">
        <v>7</v>
      </c>
    </row>
    <row r="2922" spans="1:2">
      <c r="A2922" t="s">
        <v>8731</v>
      </c>
      <c r="B2922">
        <v>8.4</v>
      </c>
    </row>
    <row r="2923" spans="1:2">
      <c r="A2923" t="s">
        <v>37</v>
      </c>
      <c r="B2923">
        <v>5.4</v>
      </c>
    </row>
    <row r="2924" spans="1:2">
      <c r="A2924" t="s">
        <v>37</v>
      </c>
      <c r="B2924">
        <v>7.8</v>
      </c>
    </row>
    <row r="2925" spans="1:2">
      <c r="A2925" t="s">
        <v>1946</v>
      </c>
      <c r="B2925">
        <v>7.6</v>
      </c>
    </row>
    <row r="2926" spans="1:2">
      <c r="A2926" t="s">
        <v>37</v>
      </c>
      <c r="B2926">
        <v>6.6</v>
      </c>
    </row>
    <row r="2927" spans="1:2">
      <c r="A2927" t="s">
        <v>37</v>
      </c>
      <c r="B2927">
        <v>6.4</v>
      </c>
    </row>
    <row r="2928" spans="1:2">
      <c r="A2928" t="s">
        <v>37</v>
      </c>
      <c r="B2928">
        <v>7</v>
      </c>
    </row>
    <row r="2929" spans="1:2">
      <c r="A2929" t="s">
        <v>37</v>
      </c>
      <c r="B2929">
        <v>5.7</v>
      </c>
    </row>
    <row r="2930" spans="1:2">
      <c r="A2930" t="s">
        <v>37</v>
      </c>
      <c r="B2930">
        <v>5.9</v>
      </c>
    </row>
    <row r="2931" spans="1:2">
      <c r="A2931" t="s">
        <v>37</v>
      </c>
      <c r="B2931">
        <v>6.3</v>
      </c>
    </row>
    <row r="2932" spans="1:2">
      <c r="A2932" t="s">
        <v>37</v>
      </c>
      <c r="B2932">
        <v>6.3</v>
      </c>
    </row>
    <row r="2933" spans="1:2">
      <c r="A2933" t="s">
        <v>37</v>
      </c>
      <c r="B2933">
        <v>6.2</v>
      </c>
    </row>
    <row r="2934" spans="1:2">
      <c r="A2934" t="s">
        <v>37</v>
      </c>
      <c r="B2934">
        <v>2.1</v>
      </c>
    </row>
    <row r="2935" spans="1:2">
      <c r="A2935" t="s">
        <v>37</v>
      </c>
      <c r="B2935">
        <v>5</v>
      </c>
    </row>
    <row r="2936" spans="1:2">
      <c r="A2936" t="s">
        <v>37</v>
      </c>
      <c r="B2936">
        <v>5.3</v>
      </c>
    </row>
    <row r="2937" spans="1:2">
      <c r="A2937" t="s">
        <v>37</v>
      </c>
      <c r="B2937">
        <v>7.1</v>
      </c>
    </row>
    <row r="2938" spans="1:2">
      <c r="A2938" t="s">
        <v>37</v>
      </c>
      <c r="B2938">
        <v>7</v>
      </c>
    </row>
    <row r="2939" spans="1:2">
      <c r="A2939" t="s">
        <v>12700</v>
      </c>
      <c r="B2939">
        <v>7</v>
      </c>
    </row>
    <row r="2940" spans="1:2">
      <c r="A2940" t="s">
        <v>37</v>
      </c>
      <c r="B2940">
        <v>5.7</v>
      </c>
    </row>
    <row r="2941" spans="1:2">
      <c r="A2941" t="s">
        <v>37</v>
      </c>
      <c r="B2941">
        <v>7.1</v>
      </c>
    </row>
    <row r="2942" spans="1:2">
      <c r="A2942" t="s">
        <v>37</v>
      </c>
      <c r="B2942">
        <v>7</v>
      </c>
    </row>
    <row r="2943" spans="1:2">
      <c r="A2943" t="s">
        <v>9795</v>
      </c>
      <c r="B2943">
        <v>7.7</v>
      </c>
    </row>
    <row r="2944" spans="1:2">
      <c r="A2944" t="s">
        <v>37</v>
      </c>
      <c r="B2944">
        <v>7.1</v>
      </c>
    </row>
    <row r="2945" spans="1:2">
      <c r="A2945" t="s">
        <v>37</v>
      </c>
      <c r="B2945">
        <v>6.8</v>
      </c>
    </row>
    <row r="2946" spans="1:2">
      <c r="A2946" t="s">
        <v>7241</v>
      </c>
      <c r="B2946">
        <v>7.5</v>
      </c>
    </row>
    <row r="2947" spans="1:2">
      <c r="A2947" t="s">
        <v>37</v>
      </c>
      <c r="B2947">
        <v>6.3</v>
      </c>
    </row>
    <row r="2948" spans="1:2">
      <c r="A2948" t="s">
        <v>37</v>
      </c>
      <c r="B2948">
        <v>7.3</v>
      </c>
    </row>
    <row r="2949" spans="1:2">
      <c r="A2949" t="s">
        <v>37</v>
      </c>
      <c r="B2949">
        <v>6.8</v>
      </c>
    </row>
    <row r="2950" spans="1:2">
      <c r="A2950" t="s">
        <v>37</v>
      </c>
      <c r="B2950">
        <v>7.2</v>
      </c>
    </row>
    <row r="2951" spans="1:2">
      <c r="A2951" t="s">
        <v>37</v>
      </c>
      <c r="B2951">
        <v>6.4</v>
      </c>
    </row>
    <row r="2952" spans="1:2">
      <c r="A2952" t="s">
        <v>37</v>
      </c>
      <c r="B2952">
        <v>6</v>
      </c>
    </row>
    <row r="2953" spans="1:2">
      <c r="A2953" t="s">
        <v>37</v>
      </c>
      <c r="B2953">
        <v>6.4</v>
      </c>
    </row>
    <row r="2954" spans="1:2">
      <c r="A2954" t="s">
        <v>37</v>
      </c>
      <c r="B2954">
        <v>5.0999999999999996</v>
      </c>
    </row>
    <row r="2955" spans="1:2">
      <c r="A2955" t="s">
        <v>37</v>
      </c>
      <c r="B2955">
        <v>7.5</v>
      </c>
    </row>
    <row r="2956" spans="1:2">
      <c r="A2956" t="s">
        <v>14394</v>
      </c>
      <c r="B2956">
        <v>7.1</v>
      </c>
    </row>
    <row r="2957" spans="1:2">
      <c r="A2957" t="s">
        <v>37</v>
      </c>
      <c r="B2957">
        <v>4.5999999999999996</v>
      </c>
    </row>
    <row r="2958" spans="1:2">
      <c r="A2958" t="s">
        <v>1946</v>
      </c>
      <c r="B2958">
        <v>5.7</v>
      </c>
    </row>
    <row r="2959" spans="1:2">
      <c r="A2959" t="s">
        <v>37</v>
      </c>
      <c r="B2959">
        <v>6.8</v>
      </c>
    </row>
    <row r="2960" spans="1:2">
      <c r="A2960" t="s">
        <v>1946</v>
      </c>
      <c r="B2960">
        <v>7.7</v>
      </c>
    </row>
    <row r="2961" spans="1:2">
      <c r="A2961" t="s">
        <v>1946</v>
      </c>
      <c r="B2961">
        <v>3.2</v>
      </c>
    </row>
    <row r="2962" spans="1:2">
      <c r="A2962" t="s">
        <v>676</v>
      </c>
      <c r="B2962">
        <v>6.1</v>
      </c>
    </row>
    <row r="2963" spans="1:2">
      <c r="A2963" t="s">
        <v>37</v>
      </c>
      <c r="B2963">
        <v>5.6</v>
      </c>
    </row>
    <row r="2964" spans="1:2">
      <c r="A2964" t="s">
        <v>37</v>
      </c>
      <c r="B2964">
        <v>6.9</v>
      </c>
    </row>
    <row r="2965" spans="1:2">
      <c r="A2965" t="s">
        <v>37</v>
      </c>
      <c r="B2965">
        <v>7.5</v>
      </c>
    </row>
    <row r="2966" spans="1:2">
      <c r="A2966" t="s">
        <v>37</v>
      </c>
      <c r="B2966">
        <v>5.8</v>
      </c>
    </row>
    <row r="2967" spans="1:2">
      <c r="A2967" t="s">
        <v>37</v>
      </c>
      <c r="B2967">
        <v>8.3000000000000007</v>
      </c>
    </row>
    <row r="2968" spans="1:2">
      <c r="A2968" t="s">
        <v>37</v>
      </c>
      <c r="B2968">
        <v>2.8</v>
      </c>
    </row>
    <row r="2969" spans="1:2">
      <c r="A2969" t="s">
        <v>37</v>
      </c>
      <c r="B2969">
        <v>6.6</v>
      </c>
    </row>
    <row r="2970" spans="1:2">
      <c r="A2970" t="s">
        <v>676</v>
      </c>
      <c r="B2970">
        <v>7.5</v>
      </c>
    </row>
    <row r="2971" spans="1:2">
      <c r="A2971" t="s">
        <v>37</v>
      </c>
      <c r="B2971">
        <v>6</v>
      </c>
    </row>
    <row r="2972" spans="1:2">
      <c r="A2972" t="s">
        <v>11707</v>
      </c>
      <c r="B2972">
        <v>6.2</v>
      </c>
    </row>
    <row r="2973" spans="1:2">
      <c r="A2973" t="s">
        <v>37</v>
      </c>
      <c r="B2973">
        <v>7.2</v>
      </c>
    </row>
    <row r="2974" spans="1:2">
      <c r="A2974" t="s">
        <v>37</v>
      </c>
      <c r="B2974">
        <v>8.6999999999999993</v>
      </c>
    </row>
    <row r="2975" spans="1:2">
      <c r="A2975" t="s">
        <v>37</v>
      </c>
      <c r="B2975">
        <v>6</v>
      </c>
    </row>
    <row r="2976" spans="1:2">
      <c r="A2976" t="s">
        <v>37</v>
      </c>
      <c r="B2976">
        <v>8</v>
      </c>
    </row>
    <row r="2977" spans="1:2">
      <c r="A2977" t="s">
        <v>14503</v>
      </c>
      <c r="B2977">
        <v>7.2</v>
      </c>
    </row>
    <row r="2978" spans="1:2">
      <c r="A2978" t="s">
        <v>37</v>
      </c>
      <c r="B2978">
        <v>4.5</v>
      </c>
    </row>
    <row r="2979" spans="1:2">
      <c r="A2979" t="s">
        <v>37</v>
      </c>
      <c r="B2979">
        <v>7.9</v>
      </c>
    </row>
    <row r="2980" spans="1:2">
      <c r="A2980" t="s">
        <v>37</v>
      </c>
      <c r="B2980">
        <v>7.1</v>
      </c>
    </row>
    <row r="2981" spans="1:2">
      <c r="A2981" t="s">
        <v>37</v>
      </c>
      <c r="B2981">
        <v>7.5</v>
      </c>
    </row>
    <row r="2982" spans="1:2">
      <c r="A2982" t="s">
        <v>37</v>
      </c>
      <c r="B2982">
        <v>6.8</v>
      </c>
    </row>
    <row r="2983" spans="1:2">
      <c r="A2983" t="s">
        <v>37</v>
      </c>
      <c r="B2983">
        <v>4.3</v>
      </c>
    </row>
    <row r="2984" spans="1:2">
      <c r="A2984" t="s">
        <v>37</v>
      </c>
      <c r="B2984">
        <v>7.2</v>
      </c>
    </row>
    <row r="2985" spans="1:2">
      <c r="A2985" t="s">
        <v>37</v>
      </c>
      <c r="B2985">
        <v>5.8</v>
      </c>
    </row>
    <row r="2986" spans="1:2">
      <c r="A2986" t="s">
        <v>37</v>
      </c>
      <c r="B2986">
        <v>7.1</v>
      </c>
    </row>
    <row r="2987" spans="1:2">
      <c r="A2987" t="s">
        <v>37</v>
      </c>
      <c r="B2987">
        <v>7.4</v>
      </c>
    </row>
    <row r="2988" spans="1:2">
      <c r="A2988" t="s">
        <v>37</v>
      </c>
      <c r="B2988">
        <v>7.6</v>
      </c>
    </row>
    <row r="2989" spans="1:2">
      <c r="A2989" t="s">
        <v>37</v>
      </c>
      <c r="B2989">
        <v>6.9</v>
      </c>
    </row>
    <row r="2990" spans="1:2">
      <c r="A2990" t="s">
        <v>37</v>
      </c>
      <c r="B2990">
        <v>6</v>
      </c>
    </row>
    <row r="2991" spans="1:2">
      <c r="A2991" t="s">
        <v>37</v>
      </c>
      <c r="B2991">
        <v>6.9</v>
      </c>
    </row>
    <row r="2992" spans="1:2">
      <c r="A2992" t="s">
        <v>37</v>
      </c>
      <c r="B2992">
        <v>7.3</v>
      </c>
    </row>
    <row r="2993" spans="1:2">
      <c r="A2993" t="s">
        <v>37</v>
      </c>
      <c r="B2993">
        <v>4.5999999999999996</v>
      </c>
    </row>
    <row r="2994" spans="1:2">
      <c r="A2994" t="s">
        <v>37</v>
      </c>
      <c r="B2994">
        <v>6</v>
      </c>
    </row>
    <row r="2995" spans="1:2">
      <c r="A2995" t="s">
        <v>37</v>
      </c>
      <c r="B2995">
        <v>6.4</v>
      </c>
    </row>
    <row r="2996" spans="1:2">
      <c r="A2996" t="s">
        <v>37</v>
      </c>
      <c r="B2996">
        <v>5.5</v>
      </c>
    </row>
    <row r="2997" spans="1:2">
      <c r="A2997" t="s">
        <v>37</v>
      </c>
      <c r="B2997">
        <v>7.5</v>
      </c>
    </row>
    <row r="2998" spans="1:2">
      <c r="A2998" t="s">
        <v>37</v>
      </c>
      <c r="B2998">
        <v>8.1</v>
      </c>
    </row>
    <row r="2999" spans="1:2">
      <c r="A2999" t="s">
        <v>37</v>
      </c>
      <c r="B2999">
        <v>6.3</v>
      </c>
    </row>
    <row r="3000" spans="1:2">
      <c r="A3000" t="s">
        <v>37</v>
      </c>
      <c r="B3000">
        <v>5.0999999999999996</v>
      </c>
    </row>
    <row r="3001" spans="1:2">
      <c r="A3001" t="s">
        <v>37</v>
      </c>
      <c r="B3001">
        <v>6.8</v>
      </c>
    </row>
    <row r="3002" spans="1:2">
      <c r="A3002" t="s">
        <v>37</v>
      </c>
      <c r="B3002">
        <v>5.3</v>
      </c>
    </row>
    <row r="3003" spans="1:2">
      <c r="A3003" t="s">
        <v>37</v>
      </c>
      <c r="B3003">
        <v>7.3</v>
      </c>
    </row>
    <row r="3004" spans="1:2">
      <c r="A3004" t="s">
        <v>37</v>
      </c>
      <c r="B3004">
        <v>7.3</v>
      </c>
    </row>
    <row r="3005" spans="1:2">
      <c r="A3005" t="s">
        <v>37</v>
      </c>
      <c r="B3005">
        <v>7.1</v>
      </c>
    </row>
    <row r="3006" spans="1:2">
      <c r="A3006" t="s">
        <v>37</v>
      </c>
      <c r="B3006">
        <v>7.6</v>
      </c>
    </row>
    <row r="3007" spans="1:2">
      <c r="A3007" t="s">
        <v>37</v>
      </c>
      <c r="B3007">
        <v>5.3</v>
      </c>
    </row>
    <row r="3008" spans="1:2">
      <c r="A3008" t="s">
        <v>37</v>
      </c>
      <c r="B3008">
        <v>7.8</v>
      </c>
    </row>
    <row r="3009" spans="1:2">
      <c r="A3009" t="s">
        <v>37</v>
      </c>
      <c r="B3009">
        <v>7.7</v>
      </c>
    </row>
    <row r="3010" spans="1:2">
      <c r="A3010" t="s">
        <v>37</v>
      </c>
      <c r="B3010">
        <v>7.7</v>
      </c>
    </row>
    <row r="3011" spans="1:2">
      <c r="A3011" t="s">
        <v>37</v>
      </c>
      <c r="B3011">
        <v>5.4</v>
      </c>
    </row>
    <row r="3012" spans="1:2">
      <c r="A3012" t="s">
        <v>37</v>
      </c>
      <c r="B3012">
        <v>6.2</v>
      </c>
    </row>
    <row r="3013" spans="1:2">
      <c r="A3013" t="s">
        <v>37</v>
      </c>
      <c r="B3013">
        <v>7.4</v>
      </c>
    </row>
    <row r="3014" spans="1:2">
      <c r="A3014" t="s">
        <v>37</v>
      </c>
      <c r="B3014">
        <v>6.2</v>
      </c>
    </row>
    <row r="3015" spans="1:2">
      <c r="A3015" t="s">
        <v>37</v>
      </c>
      <c r="B3015">
        <v>5.0999999999999996</v>
      </c>
    </row>
    <row r="3016" spans="1:2">
      <c r="A3016" t="s">
        <v>37</v>
      </c>
      <c r="B3016">
        <v>6.9</v>
      </c>
    </row>
    <row r="3017" spans="1:2">
      <c r="A3017" t="s">
        <v>37</v>
      </c>
      <c r="B3017">
        <v>6.3</v>
      </c>
    </row>
    <row r="3018" spans="1:2">
      <c r="A3018" t="s">
        <v>37</v>
      </c>
      <c r="B3018">
        <v>6.8</v>
      </c>
    </row>
    <row r="3019" spans="1:2">
      <c r="A3019" t="s">
        <v>37</v>
      </c>
      <c r="B3019">
        <v>5.7</v>
      </c>
    </row>
    <row r="3020" spans="1:2">
      <c r="A3020" t="s">
        <v>37</v>
      </c>
      <c r="B3020">
        <v>5.8</v>
      </c>
    </row>
    <row r="3021" spans="1:2">
      <c r="A3021" t="s">
        <v>37</v>
      </c>
      <c r="B3021">
        <v>6.2</v>
      </c>
    </row>
    <row r="3022" spans="1:2">
      <c r="A3022" t="s">
        <v>37</v>
      </c>
      <c r="B3022">
        <v>4.3</v>
      </c>
    </row>
    <row r="3023" spans="1:2">
      <c r="A3023" t="s">
        <v>37</v>
      </c>
      <c r="B3023">
        <v>6.4</v>
      </c>
    </row>
    <row r="3024" spans="1:2">
      <c r="A3024" t="s">
        <v>5611</v>
      </c>
      <c r="B3024">
        <v>6</v>
      </c>
    </row>
    <row r="3025" spans="1:2">
      <c r="A3025" t="s">
        <v>37</v>
      </c>
      <c r="B3025">
        <v>6.9</v>
      </c>
    </row>
    <row r="3026" spans="1:2">
      <c r="A3026" t="s">
        <v>37</v>
      </c>
      <c r="B3026">
        <v>5.5</v>
      </c>
    </row>
    <row r="3027" spans="1:2">
      <c r="A3027" t="s">
        <v>37</v>
      </c>
      <c r="B3027">
        <v>5.4</v>
      </c>
    </row>
    <row r="3028" spans="1:2">
      <c r="A3028" t="s">
        <v>37</v>
      </c>
      <c r="B3028">
        <v>8.3000000000000007</v>
      </c>
    </row>
    <row r="3029" spans="1:2">
      <c r="A3029" t="s">
        <v>37</v>
      </c>
      <c r="B3029">
        <v>7.9</v>
      </c>
    </row>
    <row r="3030" spans="1:2">
      <c r="A3030" t="s">
        <v>37</v>
      </c>
      <c r="B3030">
        <v>6.5</v>
      </c>
    </row>
    <row r="3031" spans="1:2">
      <c r="A3031" t="s">
        <v>37</v>
      </c>
      <c r="B3031">
        <v>6.3</v>
      </c>
    </row>
    <row r="3032" spans="1:2">
      <c r="A3032" t="s">
        <v>37</v>
      </c>
      <c r="B3032">
        <v>6.4</v>
      </c>
    </row>
    <row r="3033" spans="1:2">
      <c r="A3033" t="s">
        <v>37</v>
      </c>
      <c r="B3033">
        <v>7.9</v>
      </c>
    </row>
    <row r="3034" spans="1:2">
      <c r="A3034" t="s">
        <v>5611</v>
      </c>
      <c r="B3034">
        <v>5.3</v>
      </c>
    </row>
    <row r="3035" spans="1:2">
      <c r="A3035" t="s">
        <v>2778</v>
      </c>
      <c r="B3035">
        <v>6.6</v>
      </c>
    </row>
    <row r="3036" spans="1:2">
      <c r="A3036" t="s">
        <v>1464</v>
      </c>
      <c r="B3036">
        <v>7.4</v>
      </c>
    </row>
    <row r="3037" spans="1:2">
      <c r="A3037" t="s">
        <v>37</v>
      </c>
      <c r="B3037">
        <v>8.3000000000000007</v>
      </c>
    </row>
    <row r="3038" spans="1:2">
      <c r="A3038" t="s">
        <v>37</v>
      </c>
      <c r="B3038">
        <v>5.3</v>
      </c>
    </row>
    <row r="3039" spans="1:2">
      <c r="A3039" t="s">
        <v>37</v>
      </c>
      <c r="B3039">
        <v>6.2</v>
      </c>
    </row>
    <row r="3040" spans="1:2">
      <c r="A3040" t="s">
        <v>37</v>
      </c>
      <c r="B3040">
        <v>6.9</v>
      </c>
    </row>
    <row r="3041" spans="1:2">
      <c r="A3041" t="s">
        <v>37</v>
      </c>
      <c r="B3041">
        <v>5.9</v>
      </c>
    </row>
    <row r="3042" spans="1:2">
      <c r="A3042" t="s">
        <v>37</v>
      </c>
      <c r="B3042">
        <v>6.1</v>
      </c>
    </row>
    <row r="3043" spans="1:2">
      <c r="A3043" t="s">
        <v>37</v>
      </c>
      <c r="B3043">
        <v>5.8</v>
      </c>
    </row>
    <row r="3044" spans="1:2">
      <c r="A3044" t="s">
        <v>37</v>
      </c>
      <c r="B3044">
        <v>5.9</v>
      </c>
    </row>
    <row r="3045" spans="1:2">
      <c r="A3045" t="s">
        <v>37</v>
      </c>
      <c r="B3045">
        <v>5.5</v>
      </c>
    </row>
    <row r="3046" spans="1:2">
      <c r="A3046" t="s">
        <v>37</v>
      </c>
      <c r="B3046">
        <v>5</v>
      </c>
    </row>
    <row r="3047" spans="1:2">
      <c r="A3047" t="s">
        <v>37</v>
      </c>
      <c r="B3047">
        <v>7</v>
      </c>
    </row>
    <row r="3048" spans="1:2">
      <c r="A3048" t="s">
        <v>37</v>
      </c>
      <c r="B3048">
        <v>7.8</v>
      </c>
    </row>
    <row r="3049" spans="1:2">
      <c r="A3049" t="s">
        <v>37</v>
      </c>
      <c r="B3049">
        <v>6.4</v>
      </c>
    </row>
    <row r="3050" spans="1:2">
      <c r="A3050" t="s">
        <v>37</v>
      </c>
      <c r="B3050">
        <v>5.9</v>
      </c>
    </row>
    <row r="3051" spans="1:2">
      <c r="A3051" t="s">
        <v>37</v>
      </c>
      <c r="B3051">
        <v>7</v>
      </c>
    </row>
    <row r="3052" spans="1:2">
      <c r="A3052" t="s">
        <v>37</v>
      </c>
      <c r="B3052">
        <v>6.1</v>
      </c>
    </row>
    <row r="3053" spans="1:2">
      <c r="A3053" t="s">
        <v>37</v>
      </c>
      <c r="B3053">
        <v>6.9</v>
      </c>
    </row>
    <row r="3054" spans="1:2">
      <c r="A3054" t="s">
        <v>37</v>
      </c>
      <c r="B3054">
        <v>7.5</v>
      </c>
    </row>
    <row r="3055" spans="1:2">
      <c r="A3055" t="s">
        <v>37</v>
      </c>
      <c r="B3055">
        <v>7.3</v>
      </c>
    </row>
    <row r="3056" spans="1:2">
      <c r="A3056" t="s">
        <v>37</v>
      </c>
      <c r="B3056">
        <v>6.5</v>
      </c>
    </row>
    <row r="3057" spans="1:2">
      <c r="A3057" t="s">
        <v>37</v>
      </c>
      <c r="B3057">
        <v>6.2</v>
      </c>
    </row>
    <row r="3058" spans="1:2">
      <c r="A3058" t="s">
        <v>37</v>
      </c>
      <c r="B3058">
        <v>6.7</v>
      </c>
    </row>
    <row r="3059" spans="1:2">
      <c r="A3059" t="s">
        <v>37</v>
      </c>
      <c r="B3059">
        <v>6</v>
      </c>
    </row>
    <row r="3060" spans="1:2">
      <c r="A3060" t="s">
        <v>37</v>
      </c>
      <c r="B3060">
        <v>6.3</v>
      </c>
    </row>
    <row r="3061" spans="1:2">
      <c r="A3061" t="s">
        <v>37</v>
      </c>
      <c r="B3061">
        <v>5.8</v>
      </c>
    </row>
    <row r="3062" spans="1:2">
      <c r="A3062" t="s">
        <v>37</v>
      </c>
      <c r="B3062">
        <v>6.1</v>
      </c>
    </row>
    <row r="3063" spans="1:2">
      <c r="A3063" t="s">
        <v>37</v>
      </c>
      <c r="B3063">
        <v>6.9</v>
      </c>
    </row>
    <row r="3064" spans="1:2">
      <c r="A3064" t="s">
        <v>37</v>
      </c>
      <c r="B3064">
        <v>5.4</v>
      </c>
    </row>
    <row r="3065" spans="1:2">
      <c r="A3065" t="s">
        <v>37</v>
      </c>
      <c r="B3065">
        <v>6.7</v>
      </c>
    </row>
    <row r="3066" spans="1:2">
      <c r="A3066" t="s">
        <v>37</v>
      </c>
      <c r="B3066">
        <v>7.4</v>
      </c>
    </row>
    <row r="3067" spans="1:2">
      <c r="A3067" t="s">
        <v>37</v>
      </c>
      <c r="B3067">
        <v>5.6</v>
      </c>
    </row>
    <row r="3068" spans="1:2">
      <c r="A3068" t="s">
        <v>37</v>
      </c>
      <c r="B3068">
        <v>6.5</v>
      </c>
    </row>
    <row r="3069" spans="1:2">
      <c r="A3069" t="s">
        <v>37</v>
      </c>
      <c r="B3069">
        <v>6.5</v>
      </c>
    </row>
    <row r="3070" spans="1:2">
      <c r="A3070" t="s">
        <v>37</v>
      </c>
      <c r="B3070">
        <v>5.8</v>
      </c>
    </row>
    <row r="3071" spans="1:2">
      <c r="A3071" t="s">
        <v>37</v>
      </c>
      <c r="B3071">
        <v>5</v>
      </c>
    </row>
    <row r="3072" spans="1:2">
      <c r="A3072" t="s">
        <v>37</v>
      </c>
      <c r="B3072">
        <v>5.5</v>
      </c>
    </row>
    <row r="3073" spans="1:2">
      <c r="A3073" t="s">
        <v>37</v>
      </c>
      <c r="B3073">
        <v>6.5</v>
      </c>
    </row>
    <row r="3074" spans="1:2">
      <c r="A3074" t="s">
        <v>37</v>
      </c>
      <c r="B3074">
        <v>7.2</v>
      </c>
    </row>
    <row r="3075" spans="1:2">
      <c r="A3075" t="s">
        <v>37</v>
      </c>
      <c r="B3075">
        <v>7.3</v>
      </c>
    </row>
    <row r="3076" spans="1:2">
      <c r="A3076" t="s">
        <v>37</v>
      </c>
      <c r="B3076">
        <v>7.2</v>
      </c>
    </row>
    <row r="3077" spans="1:2">
      <c r="A3077" t="s">
        <v>37</v>
      </c>
      <c r="B3077">
        <v>5.2</v>
      </c>
    </row>
    <row r="3078" spans="1:2">
      <c r="A3078" t="s">
        <v>37</v>
      </c>
      <c r="B3078">
        <v>5.7</v>
      </c>
    </row>
    <row r="3079" spans="1:2">
      <c r="A3079" t="s">
        <v>37</v>
      </c>
      <c r="B3079">
        <v>4.7</v>
      </c>
    </row>
    <row r="3080" spans="1:2">
      <c r="A3080" t="s">
        <v>37</v>
      </c>
      <c r="B3080">
        <v>5.9</v>
      </c>
    </row>
    <row r="3081" spans="1:2">
      <c r="A3081" t="s">
        <v>37</v>
      </c>
      <c r="B3081">
        <v>6.8</v>
      </c>
    </row>
    <row r="3082" spans="1:2">
      <c r="A3082" t="s">
        <v>37</v>
      </c>
      <c r="B3082">
        <v>5.9</v>
      </c>
    </row>
    <row r="3083" spans="1:2">
      <c r="A3083" t="s">
        <v>37</v>
      </c>
      <c r="B3083">
        <v>5.3</v>
      </c>
    </row>
    <row r="3084" spans="1:2">
      <c r="A3084" t="s">
        <v>37</v>
      </c>
      <c r="B3084">
        <v>6</v>
      </c>
    </row>
    <row r="3085" spans="1:2">
      <c r="A3085" t="s">
        <v>37</v>
      </c>
      <c r="B3085">
        <v>7.7</v>
      </c>
    </row>
    <row r="3086" spans="1:2">
      <c r="A3086" t="s">
        <v>37</v>
      </c>
      <c r="B3086">
        <v>4.4000000000000004</v>
      </c>
    </row>
    <row r="3087" spans="1:2">
      <c r="A3087" t="s">
        <v>37</v>
      </c>
      <c r="B3087">
        <v>6.6</v>
      </c>
    </row>
    <row r="3088" spans="1:2">
      <c r="A3088" t="s">
        <v>37</v>
      </c>
      <c r="B3088">
        <v>6.7</v>
      </c>
    </row>
    <row r="3089" spans="1:2">
      <c r="A3089" t="s">
        <v>37</v>
      </c>
      <c r="B3089">
        <v>5.5</v>
      </c>
    </row>
    <row r="3090" spans="1:2">
      <c r="A3090" t="s">
        <v>37</v>
      </c>
      <c r="B3090">
        <v>6.5</v>
      </c>
    </row>
    <row r="3091" spans="1:2">
      <c r="A3091" t="s">
        <v>37</v>
      </c>
      <c r="B3091">
        <v>6.2</v>
      </c>
    </row>
    <row r="3092" spans="1:2">
      <c r="A3092" t="s">
        <v>37</v>
      </c>
      <c r="B3092">
        <v>7.1</v>
      </c>
    </row>
    <row r="3093" spans="1:2">
      <c r="A3093" t="s">
        <v>37</v>
      </c>
      <c r="B3093">
        <v>6.1</v>
      </c>
    </row>
    <row r="3094" spans="1:2">
      <c r="A3094" t="s">
        <v>37</v>
      </c>
      <c r="B3094">
        <v>7.1</v>
      </c>
    </row>
    <row r="3095" spans="1:2">
      <c r="A3095" t="s">
        <v>37</v>
      </c>
      <c r="B3095">
        <v>6</v>
      </c>
    </row>
    <row r="3096" spans="1:2">
      <c r="A3096" t="s">
        <v>37</v>
      </c>
      <c r="B3096">
        <v>7.4</v>
      </c>
    </row>
    <row r="3097" spans="1:2">
      <c r="A3097" t="s">
        <v>37</v>
      </c>
      <c r="B3097">
        <v>5.9</v>
      </c>
    </row>
    <row r="3098" spans="1:2">
      <c r="A3098" t="s">
        <v>37</v>
      </c>
      <c r="B3098">
        <v>4.0999999999999996</v>
      </c>
    </row>
    <row r="3099" spans="1:2">
      <c r="A3099" t="s">
        <v>37</v>
      </c>
      <c r="B3099">
        <v>5.8</v>
      </c>
    </row>
    <row r="3100" spans="1:2">
      <c r="A3100" t="s">
        <v>37</v>
      </c>
      <c r="B3100">
        <v>5.9</v>
      </c>
    </row>
    <row r="3101" spans="1:2">
      <c r="A3101" t="s">
        <v>37</v>
      </c>
      <c r="B3101">
        <v>7</v>
      </c>
    </row>
    <row r="3102" spans="1:2">
      <c r="A3102" t="s">
        <v>37</v>
      </c>
      <c r="B3102">
        <v>6.8</v>
      </c>
    </row>
    <row r="3103" spans="1:2">
      <c r="A3103" t="s">
        <v>37</v>
      </c>
      <c r="B3103">
        <v>7.4</v>
      </c>
    </row>
    <row r="3104" spans="1:2">
      <c r="A3104" t="s">
        <v>37</v>
      </c>
      <c r="B3104">
        <v>7.1</v>
      </c>
    </row>
    <row r="3105" spans="1:2">
      <c r="A3105" t="s">
        <v>37</v>
      </c>
      <c r="B3105">
        <v>7</v>
      </c>
    </row>
    <row r="3106" spans="1:2">
      <c r="A3106" t="s">
        <v>37</v>
      </c>
      <c r="B3106">
        <v>5.8</v>
      </c>
    </row>
    <row r="3107" spans="1:2">
      <c r="A3107" t="s">
        <v>37</v>
      </c>
      <c r="B3107">
        <v>7.8</v>
      </c>
    </row>
    <row r="3108" spans="1:2">
      <c r="A3108" t="s">
        <v>37</v>
      </c>
      <c r="B3108">
        <v>6.5</v>
      </c>
    </row>
    <row r="3109" spans="1:2">
      <c r="A3109" t="s">
        <v>37</v>
      </c>
      <c r="B3109">
        <v>7</v>
      </c>
    </row>
    <row r="3110" spans="1:2">
      <c r="A3110" t="s">
        <v>37</v>
      </c>
      <c r="B3110">
        <v>6.3</v>
      </c>
    </row>
    <row r="3111" spans="1:2">
      <c r="A3111" t="s">
        <v>37</v>
      </c>
      <c r="B3111">
        <v>5.3</v>
      </c>
    </row>
    <row r="3112" spans="1:2">
      <c r="A3112" t="s">
        <v>37</v>
      </c>
      <c r="B3112">
        <v>6.8</v>
      </c>
    </row>
    <row r="3113" spans="1:2">
      <c r="A3113" t="s">
        <v>37</v>
      </c>
      <c r="B3113">
        <v>5.5</v>
      </c>
    </row>
    <row r="3114" spans="1:2">
      <c r="A3114" t="s">
        <v>37</v>
      </c>
      <c r="B3114">
        <v>7.4</v>
      </c>
    </row>
    <row r="3115" spans="1:2">
      <c r="A3115" t="s">
        <v>37</v>
      </c>
      <c r="B3115">
        <v>4.3</v>
      </c>
    </row>
    <row r="3116" spans="1:2">
      <c r="A3116" t="s">
        <v>37</v>
      </c>
      <c r="B3116">
        <v>5.2</v>
      </c>
    </row>
    <row r="3117" spans="1:2">
      <c r="A3117" t="s">
        <v>37</v>
      </c>
      <c r="B3117">
        <v>6.7</v>
      </c>
    </row>
    <row r="3118" spans="1:2">
      <c r="A3118" t="s">
        <v>37</v>
      </c>
      <c r="B3118">
        <v>6.3</v>
      </c>
    </row>
    <row r="3119" spans="1:2">
      <c r="A3119" t="s">
        <v>37</v>
      </c>
      <c r="B3119">
        <v>7.9</v>
      </c>
    </row>
    <row r="3120" spans="1:2">
      <c r="A3120" t="s">
        <v>37</v>
      </c>
      <c r="B3120">
        <v>8.6</v>
      </c>
    </row>
    <row r="3121" spans="1:2">
      <c r="A3121" t="s">
        <v>37</v>
      </c>
      <c r="B3121">
        <v>6.1</v>
      </c>
    </row>
    <row r="3122" spans="1:2">
      <c r="A3122" t="s">
        <v>37</v>
      </c>
      <c r="B3122">
        <v>5.8</v>
      </c>
    </row>
    <row r="3123" spans="1:2">
      <c r="A3123" t="s">
        <v>1464</v>
      </c>
      <c r="B3123">
        <v>7.7</v>
      </c>
    </row>
    <row r="3124" spans="1:2">
      <c r="A3124" t="s">
        <v>37</v>
      </c>
      <c r="B3124">
        <v>8</v>
      </c>
    </row>
    <row r="3125" spans="1:2">
      <c r="A3125" t="s">
        <v>37</v>
      </c>
      <c r="B3125">
        <v>5.6</v>
      </c>
    </row>
    <row r="3126" spans="1:2">
      <c r="A3126" t="s">
        <v>37</v>
      </c>
      <c r="B3126">
        <v>6.7</v>
      </c>
    </row>
    <row r="3127" spans="1:2">
      <c r="A3127" t="s">
        <v>37</v>
      </c>
      <c r="B3127">
        <v>6.6</v>
      </c>
    </row>
    <row r="3128" spans="1:2">
      <c r="A3128" t="s">
        <v>37</v>
      </c>
      <c r="B3128">
        <v>4.2</v>
      </c>
    </row>
    <row r="3129" spans="1:2">
      <c r="A3129" t="s">
        <v>37</v>
      </c>
      <c r="B3129">
        <v>6.6</v>
      </c>
    </row>
    <row r="3130" spans="1:2">
      <c r="A3130" t="s">
        <v>37</v>
      </c>
      <c r="B3130">
        <v>4.0999999999999996</v>
      </c>
    </row>
    <row r="3131" spans="1:2">
      <c r="A3131" t="s">
        <v>37</v>
      </c>
      <c r="B3131">
        <v>7.3</v>
      </c>
    </row>
    <row r="3132" spans="1:2">
      <c r="A3132" t="s">
        <v>37</v>
      </c>
      <c r="B3132">
        <v>7.1</v>
      </c>
    </row>
    <row r="3133" spans="1:2">
      <c r="A3133" t="s">
        <v>37</v>
      </c>
      <c r="B3133">
        <v>6.5</v>
      </c>
    </row>
    <row r="3134" spans="1:2">
      <c r="A3134" t="s">
        <v>9795</v>
      </c>
      <c r="B3134">
        <v>7</v>
      </c>
    </row>
    <row r="3135" spans="1:2">
      <c r="A3135" t="s">
        <v>37</v>
      </c>
      <c r="B3135">
        <v>5.5</v>
      </c>
    </row>
    <row r="3136" spans="1:2">
      <c r="A3136" t="s">
        <v>37</v>
      </c>
      <c r="B3136">
        <v>6.6</v>
      </c>
    </row>
    <row r="3137" spans="1:2">
      <c r="A3137" t="s">
        <v>37</v>
      </c>
      <c r="B3137">
        <v>7.1</v>
      </c>
    </row>
    <row r="3138" spans="1:2">
      <c r="A3138" t="s">
        <v>37</v>
      </c>
      <c r="B3138">
        <v>7.9</v>
      </c>
    </row>
    <row r="3139" spans="1:2">
      <c r="A3139" t="s">
        <v>37</v>
      </c>
      <c r="B3139">
        <v>7.1</v>
      </c>
    </row>
    <row r="3140" spans="1:2">
      <c r="A3140" t="s">
        <v>37</v>
      </c>
      <c r="B3140">
        <v>5.6</v>
      </c>
    </row>
    <row r="3141" spans="1:2">
      <c r="A3141" t="s">
        <v>37</v>
      </c>
      <c r="B3141">
        <v>7.3</v>
      </c>
    </row>
    <row r="3142" spans="1:2">
      <c r="A3142" t="s">
        <v>37</v>
      </c>
      <c r="B3142">
        <v>3.3</v>
      </c>
    </row>
    <row r="3143" spans="1:2">
      <c r="A3143" t="s">
        <v>37</v>
      </c>
      <c r="B3143">
        <v>6.5</v>
      </c>
    </row>
    <row r="3144" spans="1:2">
      <c r="A3144" t="s">
        <v>37</v>
      </c>
      <c r="B3144">
        <v>4.8</v>
      </c>
    </row>
    <row r="3145" spans="1:2">
      <c r="A3145" t="s">
        <v>37</v>
      </c>
      <c r="B3145">
        <v>5.2</v>
      </c>
    </row>
    <row r="3146" spans="1:2">
      <c r="A3146" t="s">
        <v>37</v>
      </c>
      <c r="B3146">
        <v>6.3</v>
      </c>
    </row>
    <row r="3147" spans="1:2">
      <c r="A3147" t="s">
        <v>37</v>
      </c>
      <c r="B3147">
        <v>7.2</v>
      </c>
    </row>
    <row r="3148" spans="1:2">
      <c r="A3148" t="s">
        <v>37</v>
      </c>
      <c r="B3148">
        <v>6.8</v>
      </c>
    </row>
    <row r="3149" spans="1:2">
      <c r="A3149" t="s">
        <v>37</v>
      </c>
      <c r="B3149">
        <v>5.7</v>
      </c>
    </row>
    <row r="3150" spans="1:2">
      <c r="A3150" t="s">
        <v>37</v>
      </c>
      <c r="B3150">
        <v>7.2</v>
      </c>
    </row>
    <row r="3151" spans="1:2">
      <c r="A3151" t="s">
        <v>37</v>
      </c>
      <c r="B3151">
        <v>6.9</v>
      </c>
    </row>
    <row r="3152" spans="1:2">
      <c r="A3152" t="s">
        <v>5611</v>
      </c>
      <c r="B3152">
        <v>6.3</v>
      </c>
    </row>
    <row r="3153" spans="1:2">
      <c r="A3153" t="s">
        <v>37</v>
      </c>
      <c r="B3153">
        <v>6.2</v>
      </c>
    </row>
    <row r="3154" spans="1:2">
      <c r="A3154" t="s">
        <v>37</v>
      </c>
      <c r="B3154">
        <v>6.7</v>
      </c>
    </row>
    <row r="3155" spans="1:2">
      <c r="A3155" t="s">
        <v>37</v>
      </c>
      <c r="B3155">
        <v>6.5</v>
      </c>
    </row>
    <row r="3156" spans="1:2">
      <c r="A3156" t="s">
        <v>37</v>
      </c>
      <c r="B3156">
        <v>7.2</v>
      </c>
    </row>
    <row r="3157" spans="1:2">
      <c r="A3157" t="s">
        <v>37</v>
      </c>
      <c r="B3157">
        <v>5.3</v>
      </c>
    </row>
    <row r="3158" spans="1:2">
      <c r="A3158" t="s">
        <v>37</v>
      </c>
      <c r="B3158">
        <v>6.7</v>
      </c>
    </row>
    <row r="3159" spans="1:2">
      <c r="A3159" t="s">
        <v>37</v>
      </c>
      <c r="B3159">
        <v>6.2</v>
      </c>
    </row>
    <row r="3160" spans="1:2">
      <c r="A3160" t="s">
        <v>37</v>
      </c>
      <c r="B3160">
        <v>3.6</v>
      </c>
    </row>
    <row r="3161" spans="1:2">
      <c r="A3161" t="s">
        <v>37</v>
      </c>
      <c r="B3161">
        <v>5.7</v>
      </c>
    </row>
    <row r="3162" spans="1:2">
      <c r="A3162" t="s">
        <v>7241</v>
      </c>
      <c r="B3162">
        <v>7.3</v>
      </c>
    </row>
    <row r="3163" spans="1:2">
      <c r="A3163" t="s">
        <v>37</v>
      </c>
      <c r="B3163">
        <v>5</v>
      </c>
    </row>
    <row r="3164" spans="1:2">
      <c r="A3164" t="s">
        <v>1464</v>
      </c>
      <c r="B3164">
        <v>6.6</v>
      </c>
    </row>
    <row r="3165" spans="1:2">
      <c r="A3165" t="s">
        <v>37</v>
      </c>
      <c r="B3165">
        <v>6.6</v>
      </c>
    </row>
    <row r="3166" spans="1:2">
      <c r="A3166" t="s">
        <v>1464</v>
      </c>
      <c r="B3166">
        <v>6.8</v>
      </c>
    </row>
    <row r="3167" spans="1:2">
      <c r="A3167" t="s">
        <v>37</v>
      </c>
      <c r="B3167">
        <v>6.2</v>
      </c>
    </row>
    <row r="3168" spans="1:2">
      <c r="A3168" t="s">
        <v>37</v>
      </c>
      <c r="B3168">
        <v>7.3</v>
      </c>
    </row>
    <row r="3169" spans="1:2">
      <c r="A3169" t="s">
        <v>37</v>
      </c>
      <c r="B3169">
        <v>6.2</v>
      </c>
    </row>
    <row r="3170" spans="1:2">
      <c r="A3170" t="s">
        <v>37</v>
      </c>
      <c r="B3170">
        <v>6.9</v>
      </c>
    </row>
    <row r="3171" spans="1:2">
      <c r="A3171" t="s">
        <v>37</v>
      </c>
      <c r="B3171">
        <v>6.6</v>
      </c>
    </row>
    <row r="3172" spans="1:2">
      <c r="A3172" t="s">
        <v>37</v>
      </c>
      <c r="B3172">
        <v>6.3</v>
      </c>
    </row>
    <row r="3173" spans="1:2">
      <c r="A3173" t="s">
        <v>37</v>
      </c>
      <c r="B3173">
        <v>7</v>
      </c>
    </row>
    <row r="3174" spans="1:2">
      <c r="A3174" t="s">
        <v>37</v>
      </c>
      <c r="B3174">
        <v>3.3</v>
      </c>
    </row>
    <row r="3175" spans="1:2">
      <c r="A3175" t="s">
        <v>37</v>
      </c>
      <c r="B3175">
        <v>6.7</v>
      </c>
    </row>
    <row r="3176" spans="1:2">
      <c r="A3176" t="s">
        <v>2778</v>
      </c>
      <c r="B3176">
        <v>6.2</v>
      </c>
    </row>
    <row r="3177" spans="1:2">
      <c r="A3177" t="s">
        <v>37</v>
      </c>
      <c r="B3177">
        <v>6.5</v>
      </c>
    </row>
    <row r="3178" spans="1:2">
      <c r="A3178" t="s">
        <v>37</v>
      </c>
      <c r="B3178">
        <v>3.5</v>
      </c>
    </row>
    <row r="3179" spans="1:2">
      <c r="A3179" t="s">
        <v>37</v>
      </c>
      <c r="B3179">
        <v>5.5</v>
      </c>
    </row>
    <row r="3180" spans="1:2">
      <c r="A3180" t="s">
        <v>37</v>
      </c>
      <c r="B3180">
        <v>5.9</v>
      </c>
    </row>
    <row r="3181" spans="1:2">
      <c r="A3181" t="s">
        <v>37</v>
      </c>
      <c r="B3181">
        <v>4.7</v>
      </c>
    </row>
    <row r="3182" spans="1:2">
      <c r="A3182" t="s">
        <v>37</v>
      </c>
      <c r="B3182">
        <v>4.2</v>
      </c>
    </row>
    <row r="3183" spans="1:2">
      <c r="A3183" t="s">
        <v>37</v>
      </c>
      <c r="B3183">
        <v>5.2</v>
      </c>
    </row>
    <row r="3184" spans="1:2">
      <c r="A3184" t="s">
        <v>37</v>
      </c>
      <c r="B3184">
        <v>5.2</v>
      </c>
    </row>
    <row r="3185" spans="1:2">
      <c r="A3185" t="s">
        <v>37</v>
      </c>
      <c r="B3185">
        <v>3.9</v>
      </c>
    </row>
    <row r="3186" spans="1:2">
      <c r="A3186" t="s">
        <v>37</v>
      </c>
      <c r="B3186">
        <v>6.1</v>
      </c>
    </row>
    <row r="3187" spans="1:2">
      <c r="A3187" t="s">
        <v>37</v>
      </c>
      <c r="B3187">
        <v>5.8</v>
      </c>
    </row>
    <row r="3188" spans="1:2">
      <c r="A3188" t="s">
        <v>37</v>
      </c>
      <c r="B3188">
        <v>6.7</v>
      </c>
    </row>
    <row r="3189" spans="1:2">
      <c r="A3189" t="s">
        <v>37</v>
      </c>
      <c r="B3189">
        <v>5.7</v>
      </c>
    </row>
    <row r="3190" spans="1:2">
      <c r="A3190" t="s">
        <v>37</v>
      </c>
      <c r="B3190">
        <v>4.5</v>
      </c>
    </row>
    <row r="3191" spans="1:2">
      <c r="A3191" t="s">
        <v>37</v>
      </c>
      <c r="B3191">
        <v>6.9</v>
      </c>
    </row>
    <row r="3192" spans="1:2">
      <c r="A3192" t="s">
        <v>37</v>
      </c>
      <c r="B3192">
        <v>4.8</v>
      </c>
    </row>
    <row r="3193" spans="1:2">
      <c r="A3193" t="s">
        <v>37</v>
      </c>
      <c r="B3193">
        <v>6.3</v>
      </c>
    </row>
    <row r="3194" spans="1:2">
      <c r="A3194" t="s">
        <v>8649</v>
      </c>
      <c r="B3194">
        <v>6.9</v>
      </c>
    </row>
    <row r="3195" spans="1:2">
      <c r="A3195" t="s">
        <v>37</v>
      </c>
      <c r="B3195">
        <v>5.4</v>
      </c>
    </row>
    <row r="3196" spans="1:2">
      <c r="A3196" t="s">
        <v>37</v>
      </c>
      <c r="B3196">
        <v>3.8</v>
      </c>
    </row>
    <row r="3197" spans="1:2">
      <c r="A3197" t="s">
        <v>37</v>
      </c>
      <c r="B3197">
        <v>7</v>
      </c>
    </row>
    <row r="3198" spans="1:2">
      <c r="A3198" t="s">
        <v>37</v>
      </c>
      <c r="B3198">
        <v>5.2</v>
      </c>
    </row>
    <row r="3199" spans="1:2">
      <c r="A3199" t="s">
        <v>12700</v>
      </c>
      <c r="B3199">
        <v>7.3</v>
      </c>
    </row>
    <row r="3200" spans="1:2">
      <c r="A3200" t="s">
        <v>37</v>
      </c>
      <c r="B3200">
        <v>4.5999999999999996</v>
      </c>
    </row>
    <row r="3201" spans="1:2">
      <c r="A3201" t="s">
        <v>37</v>
      </c>
      <c r="B3201">
        <v>6.5</v>
      </c>
    </row>
    <row r="3202" spans="1:2">
      <c r="A3202" t="s">
        <v>37</v>
      </c>
      <c r="B3202">
        <v>6.8</v>
      </c>
    </row>
    <row r="3203" spans="1:2">
      <c r="A3203" t="s">
        <v>37</v>
      </c>
      <c r="B3203">
        <v>6.7</v>
      </c>
    </row>
    <row r="3204" spans="1:2">
      <c r="A3204" t="s">
        <v>37</v>
      </c>
      <c r="B3204">
        <v>6.1</v>
      </c>
    </row>
    <row r="3205" spans="1:2">
      <c r="A3205" t="s">
        <v>37</v>
      </c>
      <c r="B3205">
        <v>5.2</v>
      </c>
    </row>
    <row r="3206" spans="1:2">
      <c r="A3206" t="s">
        <v>37</v>
      </c>
      <c r="B3206">
        <v>6.9</v>
      </c>
    </row>
    <row r="3207" spans="1:2">
      <c r="A3207" t="s">
        <v>37</v>
      </c>
      <c r="B3207">
        <v>6</v>
      </c>
    </row>
    <row r="3208" spans="1:2">
      <c r="A3208" t="s">
        <v>1464</v>
      </c>
      <c r="B3208">
        <v>7.9</v>
      </c>
    </row>
    <row r="3209" spans="1:2">
      <c r="A3209" t="s">
        <v>37</v>
      </c>
      <c r="B3209">
        <v>4.5</v>
      </c>
    </row>
    <row r="3210" spans="1:2">
      <c r="A3210" t="s">
        <v>37</v>
      </c>
      <c r="B3210">
        <v>5.0999999999999996</v>
      </c>
    </row>
    <row r="3211" spans="1:2">
      <c r="A3211" t="s">
        <v>37</v>
      </c>
      <c r="B3211">
        <v>7.6</v>
      </c>
    </row>
    <row r="3212" spans="1:2">
      <c r="A3212" t="s">
        <v>2778</v>
      </c>
      <c r="B3212">
        <v>7.6</v>
      </c>
    </row>
    <row r="3213" spans="1:2">
      <c r="A3213" t="s">
        <v>37</v>
      </c>
      <c r="B3213">
        <v>6.7</v>
      </c>
    </row>
    <row r="3214" spans="1:2">
      <c r="A3214" t="s">
        <v>37</v>
      </c>
      <c r="B3214">
        <v>6.1</v>
      </c>
    </row>
    <row r="3215" spans="1:2">
      <c r="A3215" t="s">
        <v>37</v>
      </c>
      <c r="B3215">
        <v>7.5</v>
      </c>
    </row>
    <row r="3216" spans="1:2">
      <c r="A3216" t="s">
        <v>37</v>
      </c>
      <c r="B3216">
        <v>5.3</v>
      </c>
    </row>
    <row r="3217" spans="1:2">
      <c r="A3217" t="s">
        <v>37</v>
      </c>
      <c r="B3217">
        <v>6</v>
      </c>
    </row>
    <row r="3218" spans="1:2">
      <c r="A3218" t="s">
        <v>37</v>
      </c>
      <c r="B3218">
        <v>7.1</v>
      </c>
    </row>
    <row r="3219" spans="1:2">
      <c r="A3219" t="s">
        <v>37</v>
      </c>
      <c r="B3219">
        <v>7.5</v>
      </c>
    </row>
    <row r="3220" spans="1:2">
      <c r="A3220" t="s">
        <v>5611</v>
      </c>
      <c r="B3220">
        <v>6.9</v>
      </c>
    </row>
    <row r="3221" spans="1:2">
      <c r="A3221" t="s">
        <v>37</v>
      </c>
      <c r="B3221">
        <v>8.5</v>
      </c>
    </row>
    <row r="3222" spans="1:2">
      <c r="A3222" t="s">
        <v>37</v>
      </c>
      <c r="B3222">
        <v>7.5</v>
      </c>
    </row>
    <row r="3223" spans="1:2">
      <c r="A3223" t="s">
        <v>37</v>
      </c>
      <c r="B3223">
        <v>6.6</v>
      </c>
    </row>
    <row r="3224" spans="1:2">
      <c r="A3224" t="s">
        <v>37</v>
      </c>
      <c r="B3224">
        <v>8</v>
      </c>
    </row>
    <row r="3225" spans="1:2">
      <c r="A3225" t="s">
        <v>37</v>
      </c>
      <c r="B3225">
        <v>7</v>
      </c>
    </row>
    <row r="3226" spans="1:2">
      <c r="A3226" t="s">
        <v>37</v>
      </c>
      <c r="B3226">
        <v>5.8</v>
      </c>
    </row>
    <row r="3227" spans="1:2">
      <c r="A3227" t="s">
        <v>9795</v>
      </c>
      <c r="B3227">
        <v>7.3</v>
      </c>
    </row>
    <row r="3228" spans="1:2">
      <c r="A3228" t="s">
        <v>37</v>
      </c>
      <c r="B3228">
        <v>6.8</v>
      </c>
    </row>
    <row r="3229" spans="1:2">
      <c r="A3229" t="s">
        <v>37</v>
      </c>
      <c r="B3229">
        <v>6.7</v>
      </c>
    </row>
    <row r="3230" spans="1:2">
      <c r="A3230" t="s">
        <v>37</v>
      </c>
      <c r="B3230">
        <v>6.5</v>
      </c>
    </row>
    <row r="3231" spans="1:2">
      <c r="A3231" t="s">
        <v>37</v>
      </c>
      <c r="B3231">
        <v>8</v>
      </c>
    </row>
    <row r="3232" spans="1:2">
      <c r="A3232" t="s">
        <v>37</v>
      </c>
      <c r="B3232">
        <v>6.5</v>
      </c>
    </row>
    <row r="3233" spans="1:2">
      <c r="A3233" t="s">
        <v>37</v>
      </c>
      <c r="B3233">
        <v>4.9000000000000004</v>
      </c>
    </row>
    <row r="3234" spans="1:2">
      <c r="A3234" t="s">
        <v>37</v>
      </c>
      <c r="B3234">
        <v>7.1</v>
      </c>
    </row>
    <row r="3235" spans="1:2">
      <c r="A3235" t="s">
        <v>37</v>
      </c>
      <c r="B3235">
        <v>7</v>
      </c>
    </row>
    <row r="3236" spans="1:2">
      <c r="A3236" t="s">
        <v>37</v>
      </c>
      <c r="B3236">
        <v>7</v>
      </c>
    </row>
    <row r="3237" spans="1:2">
      <c r="A3237" t="s">
        <v>37</v>
      </c>
      <c r="B3237">
        <v>7.5</v>
      </c>
    </row>
    <row r="3238" spans="1:2">
      <c r="A3238" t="s">
        <v>37</v>
      </c>
      <c r="B3238">
        <v>4.5</v>
      </c>
    </row>
    <row r="3239" spans="1:2">
      <c r="A3239" t="s">
        <v>37</v>
      </c>
      <c r="B3239">
        <v>5.5</v>
      </c>
    </row>
    <row r="3240" spans="1:2">
      <c r="A3240" t="s">
        <v>37</v>
      </c>
      <c r="B3240">
        <v>7.7</v>
      </c>
    </row>
    <row r="3241" spans="1:2">
      <c r="A3241" t="s">
        <v>37</v>
      </c>
      <c r="B3241">
        <v>7.2</v>
      </c>
    </row>
    <row r="3242" spans="1:2">
      <c r="A3242" t="s">
        <v>37</v>
      </c>
      <c r="B3242">
        <v>4.8</v>
      </c>
    </row>
    <row r="3243" spans="1:2">
      <c r="A3243" t="s">
        <v>37</v>
      </c>
      <c r="B3243">
        <v>6.7</v>
      </c>
    </row>
    <row r="3244" spans="1:2">
      <c r="A3244" t="s">
        <v>37</v>
      </c>
      <c r="B3244">
        <v>7</v>
      </c>
    </row>
    <row r="3245" spans="1:2">
      <c r="A3245" t="s">
        <v>37</v>
      </c>
      <c r="B3245">
        <v>6.5</v>
      </c>
    </row>
    <row r="3246" spans="1:2">
      <c r="A3246" t="s">
        <v>37</v>
      </c>
      <c r="B3246">
        <v>7.4</v>
      </c>
    </row>
    <row r="3247" spans="1:2">
      <c r="A3247" t="s">
        <v>37</v>
      </c>
      <c r="B3247">
        <v>3.5</v>
      </c>
    </row>
    <row r="3248" spans="1:2">
      <c r="A3248" t="s">
        <v>37</v>
      </c>
      <c r="B3248">
        <v>5.7</v>
      </c>
    </row>
    <row r="3249" spans="1:2">
      <c r="A3249" t="s">
        <v>37</v>
      </c>
      <c r="B3249">
        <v>6.2</v>
      </c>
    </row>
    <row r="3250" spans="1:2">
      <c r="A3250" t="s">
        <v>37</v>
      </c>
      <c r="B3250">
        <v>5.7</v>
      </c>
    </row>
    <row r="3251" spans="1:2">
      <c r="A3251" t="s">
        <v>37</v>
      </c>
      <c r="B3251">
        <v>6.4</v>
      </c>
    </row>
    <row r="3252" spans="1:2">
      <c r="A3252" t="s">
        <v>37</v>
      </c>
      <c r="B3252">
        <v>7</v>
      </c>
    </row>
    <row r="3253" spans="1:2">
      <c r="A3253" t="s">
        <v>12700</v>
      </c>
      <c r="B3253">
        <v>7.7</v>
      </c>
    </row>
    <row r="3254" spans="1:2">
      <c r="A3254" t="s">
        <v>37</v>
      </c>
      <c r="B3254">
        <v>5.4</v>
      </c>
    </row>
    <row r="3255" spans="1:2">
      <c r="A3255" t="s">
        <v>13246</v>
      </c>
      <c r="B3255">
        <v>6.6</v>
      </c>
    </row>
    <row r="3256" spans="1:2">
      <c r="A3256" t="s">
        <v>37</v>
      </c>
      <c r="B3256">
        <v>6.1</v>
      </c>
    </row>
    <row r="3257" spans="1:2">
      <c r="A3257" t="s">
        <v>1464</v>
      </c>
      <c r="B3257">
        <v>6.1</v>
      </c>
    </row>
    <row r="3258" spans="1:2">
      <c r="A3258" t="s">
        <v>37</v>
      </c>
      <c r="B3258">
        <v>7.6</v>
      </c>
    </row>
    <row r="3259" spans="1:2">
      <c r="A3259" t="s">
        <v>37</v>
      </c>
      <c r="B3259">
        <v>6.2</v>
      </c>
    </row>
    <row r="3260" spans="1:2">
      <c r="A3260" t="s">
        <v>37</v>
      </c>
      <c r="B3260">
        <v>6.6</v>
      </c>
    </row>
    <row r="3261" spans="1:2">
      <c r="A3261" t="s">
        <v>15778</v>
      </c>
      <c r="B3261">
        <v>7.3</v>
      </c>
    </row>
    <row r="3262" spans="1:2">
      <c r="A3262" t="s">
        <v>37</v>
      </c>
      <c r="B3262">
        <v>4.2</v>
      </c>
    </row>
    <row r="3263" spans="1:2">
      <c r="A3263" t="s">
        <v>37</v>
      </c>
      <c r="B3263">
        <v>7.1</v>
      </c>
    </row>
    <row r="3264" spans="1:2">
      <c r="A3264" t="s">
        <v>1464</v>
      </c>
      <c r="B3264">
        <v>6</v>
      </c>
    </row>
    <row r="3265" spans="1:2">
      <c r="A3265" t="s">
        <v>37</v>
      </c>
      <c r="B3265">
        <v>6.5</v>
      </c>
    </row>
    <row r="3266" spans="1:2">
      <c r="A3266" t="s">
        <v>37</v>
      </c>
      <c r="B3266">
        <v>6.5</v>
      </c>
    </row>
    <row r="3267" spans="1:2">
      <c r="A3267" t="s">
        <v>37</v>
      </c>
      <c r="B3267">
        <v>5.7</v>
      </c>
    </row>
    <row r="3268" spans="1:2">
      <c r="A3268" t="s">
        <v>37</v>
      </c>
      <c r="B3268">
        <v>6.1</v>
      </c>
    </row>
    <row r="3269" spans="1:2">
      <c r="A3269" t="s">
        <v>37</v>
      </c>
      <c r="B3269">
        <v>7.1</v>
      </c>
    </row>
    <row r="3270" spans="1:2">
      <c r="A3270" t="s">
        <v>1464</v>
      </c>
      <c r="B3270">
        <v>7.3</v>
      </c>
    </row>
    <row r="3271" spans="1:2">
      <c r="A3271" t="s">
        <v>37</v>
      </c>
      <c r="B3271">
        <v>6.5</v>
      </c>
    </row>
    <row r="3272" spans="1:2">
      <c r="A3272" t="s">
        <v>37</v>
      </c>
      <c r="B3272">
        <v>7.9</v>
      </c>
    </row>
    <row r="3273" spans="1:2">
      <c r="A3273" t="s">
        <v>37</v>
      </c>
      <c r="B3273">
        <v>5.7</v>
      </c>
    </row>
    <row r="3274" spans="1:2">
      <c r="A3274" t="s">
        <v>37</v>
      </c>
      <c r="B3274">
        <v>7.2</v>
      </c>
    </row>
    <row r="3275" spans="1:2">
      <c r="A3275" t="s">
        <v>37</v>
      </c>
      <c r="B3275">
        <v>7.3</v>
      </c>
    </row>
    <row r="3276" spans="1:2">
      <c r="A3276" t="s">
        <v>37</v>
      </c>
      <c r="B3276">
        <v>6.9</v>
      </c>
    </row>
    <row r="3277" spans="1:2">
      <c r="A3277" t="s">
        <v>37</v>
      </c>
      <c r="B3277">
        <v>5</v>
      </c>
    </row>
    <row r="3278" spans="1:2">
      <c r="A3278" t="s">
        <v>37</v>
      </c>
      <c r="B3278">
        <v>5.9</v>
      </c>
    </row>
    <row r="3279" spans="1:2">
      <c r="A3279" t="s">
        <v>37</v>
      </c>
      <c r="B3279">
        <v>6.7</v>
      </c>
    </row>
    <row r="3280" spans="1:2">
      <c r="A3280" t="s">
        <v>37</v>
      </c>
      <c r="B3280">
        <v>7.3</v>
      </c>
    </row>
    <row r="3281" spans="1:2">
      <c r="A3281" t="s">
        <v>37</v>
      </c>
      <c r="B3281">
        <v>7.6</v>
      </c>
    </row>
    <row r="3282" spans="1:2">
      <c r="A3282" t="s">
        <v>37</v>
      </c>
      <c r="B3282">
        <v>6.5</v>
      </c>
    </row>
    <row r="3283" spans="1:2">
      <c r="A3283" t="s">
        <v>37</v>
      </c>
      <c r="B3283">
        <v>2.1</v>
      </c>
    </row>
    <row r="3284" spans="1:2">
      <c r="A3284" t="s">
        <v>37</v>
      </c>
      <c r="B3284">
        <v>5.3</v>
      </c>
    </row>
    <row r="3285" spans="1:2">
      <c r="A3285" t="s">
        <v>12700</v>
      </c>
      <c r="B3285">
        <v>7.2</v>
      </c>
    </row>
    <row r="3286" spans="1:2">
      <c r="A3286" t="s">
        <v>37</v>
      </c>
      <c r="B3286">
        <v>7</v>
      </c>
    </row>
    <row r="3287" spans="1:2">
      <c r="A3287" t="s">
        <v>5611</v>
      </c>
      <c r="B3287">
        <v>8</v>
      </c>
    </row>
    <row r="3288" spans="1:2">
      <c r="A3288" t="s">
        <v>37</v>
      </c>
      <c r="B3288">
        <v>6.9</v>
      </c>
    </row>
    <row r="3289" spans="1:2">
      <c r="A3289" t="s">
        <v>37</v>
      </c>
      <c r="B3289">
        <v>7.1</v>
      </c>
    </row>
    <row r="3290" spans="1:2">
      <c r="A3290" t="s">
        <v>5611</v>
      </c>
      <c r="B3290">
        <v>7.3</v>
      </c>
    </row>
    <row r="3291" spans="1:2">
      <c r="A3291" t="s">
        <v>37</v>
      </c>
      <c r="B3291">
        <v>7.5</v>
      </c>
    </row>
    <row r="3292" spans="1:2">
      <c r="A3292" t="s">
        <v>5611</v>
      </c>
      <c r="B3292">
        <v>6.9</v>
      </c>
    </row>
    <row r="3293" spans="1:2">
      <c r="A3293" t="s">
        <v>37</v>
      </c>
      <c r="B3293">
        <v>7.2</v>
      </c>
    </row>
    <row r="3294" spans="1:2">
      <c r="A3294" t="s">
        <v>37</v>
      </c>
      <c r="B3294">
        <v>6.7</v>
      </c>
    </row>
    <row r="3295" spans="1:2">
      <c r="A3295" t="s">
        <v>15950</v>
      </c>
      <c r="B3295">
        <v>6</v>
      </c>
    </row>
    <row r="3296" spans="1:2">
      <c r="A3296" t="s">
        <v>37</v>
      </c>
      <c r="B3296">
        <v>8.9</v>
      </c>
    </row>
    <row r="3297" spans="1:2">
      <c r="A3297" t="s">
        <v>37</v>
      </c>
      <c r="B3297">
        <v>7.7</v>
      </c>
    </row>
    <row r="3298" spans="1:2">
      <c r="A3298" t="s">
        <v>37</v>
      </c>
      <c r="B3298">
        <v>7.9</v>
      </c>
    </row>
    <row r="3299" spans="1:2">
      <c r="A3299" t="s">
        <v>37</v>
      </c>
      <c r="B3299">
        <v>5.6</v>
      </c>
    </row>
    <row r="3300" spans="1:2">
      <c r="A3300" t="s">
        <v>37</v>
      </c>
      <c r="B3300">
        <v>8</v>
      </c>
    </row>
    <row r="3301" spans="1:2">
      <c r="A3301" t="s">
        <v>37</v>
      </c>
      <c r="B3301">
        <v>6.2</v>
      </c>
    </row>
    <row r="3302" spans="1:2">
      <c r="A3302" t="s">
        <v>37</v>
      </c>
      <c r="B3302">
        <v>7.9</v>
      </c>
    </row>
    <row r="3303" spans="1:2">
      <c r="A3303" t="s">
        <v>37</v>
      </c>
      <c r="B3303">
        <v>8.1</v>
      </c>
    </row>
    <row r="3304" spans="1:2">
      <c r="A3304" t="s">
        <v>37</v>
      </c>
      <c r="B3304">
        <v>7.6</v>
      </c>
    </row>
    <row r="3305" spans="1:2">
      <c r="A3305" t="s">
        <v>37</v>
      </c>
      <c r="B3305">
        <v>3.5</v>
      </c>
    </row>
    <row r="3306" spans="1:2">
      <c r="A3306" t="s">
        <v>37</v>
      </c>
      <c r="B3306">
        <v>7.6</v>
      </c>
    </row>
    <row r="3307" spans="1:2">
      <c r="A3307" t="s">
        <v>37</v>
      </c>
      <c r="B3307">
        <v>6.5</v>
      </c>
    </row>
    <row r="3308" spans="1:2">
      <c r="A3308" t="s">
        <v>37</v>
      </c>
      <c r="B3308">
        <v>5.6</v>
      </c>
    </row>
    <row r="3309" spans="1:2">
      <c r="A3309" t="s">
        <v>37</v>
      </c>
      <c r="B3309">
        <v>7.7</v>
      </c>
    </row>
    <row r="3310" spans="1:2">
      <c r="A3310" t="s">
        <v>37</v>
      </c>
      <c r="B3310">
        <v>5.2</v>
      </c>
    </row>
    <row r="3311" spans="1:2">
      <c r="A3311" t="s">
        <v>37</v>
      </c>
      <c r="B3311">
        <v>6.1</v>
      </c>
    </row>
    <row r="3312" spans="1:2">
      <c r="A3312" t="s">
        <v>37</v>
      </c>
      <c r="B3312">
        <v>5</v>
      </c>
    </row>
    <row r="3313" spans="1:2">
      <c r="A3313" t="s">
        <v>37</v>
      </c>
      <c r="B3313">
        <v>7.8</v>
      </c>
    </row>
    <row r="3314" spans="1:2">
      <c r="A3314" t="s">
        <v>37</v>
      </c>
      <c r="B3314">
        <v>7.4</v>
      </c>
    </row>
    <row r="3315" spans="1:2">
      <c r="A3315" t="s">
        <v>37</v>
      </c>
      <c r="B3315">
        <v>6.8</v>
      </c>
    </row>
    <row r="3316" spans="1:2">
      <c r="A3316" t="s">
        <v>37</v>
      </c>
      <c r="B3316">
        <v>7.1</v>
      </c>
    </row>
    <row r="3317" spans="1:2">
      <c r="A3317" t="s">
        <v>37</v>
      </c>
      <c r="B3317">
        <v>6.4</v>
      </c>
    </row>
    <row r="3318" spans="1:2">
      <c r="A3318" t="s">
        <v>37</v>
      </c>
      <c r="B3318">
        <v>5.7</v>
      </c>
    </row>
    <row r="3319" spans="1:2">
      <c r="A3319" t="s">
        <v>37</v>
      </c>
      <c r="B3319">
        <v>7.5</v>
      </c>
    </row>
    <row r="3320" spans="1:2">
      <c r="A3320" t="s">
        <v>37</v>
      </c>
      <c r="B3320">
        <v>6.7</v>
      </c>
    </row>
    <row r="3321" spans="1:2">
      <c r="A3321" t="s">
        <v>37</v>
      </c>
      <c r="B3321">
        <v>5.6</v>
      </c>
    </row>
    <row r="3322" spans="1:2">
      <c r="A3322" t="s">
        <v>37</v>
      </c>
      <c r="B3322">
        <v>7.6</v>
      </c>
    </row>
    <row r="3323" spans="1:2">
      <c r="A3323" t="s">
        <v>37</v>
      </c>
      <c r="B3323">
        <v>6.5</v>
      </c>
    </row>
    <row r="3324" spans="1:2">
      <c r="A3324" t="s">
        <v>37</v>
      </c>
      <c r="B3324">
        <v>7</v>
      </c>
    </row>
    <row r="3325" spans="1:2">
      <c r="A3325" t="s">
        <v>37</v>
      </c>
      <c r="B3325">
        <v>6.3</v>
      </c>
    </row>
    <row r="3326" spans="1:2">
      <c r="A3326" t="s">
        <v>37</v>
      </c>
      <c r="B3326">
        <v>6.4</v>
      </c>
    </row>
    <row r="3327" spans="1:2">
      <c r="A3327" t="s">
        <v>37</v>
      </c>
      <c r="B3327">
        <v>7.1</v>
      </c>
    </row>
    <row r="3328" spans="1:2">
      <c r="A3328" t="s">
        <v>37</v>
      </c>
      <c r="B3328">
        <v>7.1</v>
      </c>
    </row>
    <row r="3329" spans="1:2">
      <c r="A3329" t="s">
        <v>37</v>
      </c>
      <c r="B3329">
        <v>6.5</v>
      </c>
    </row>
    <row r="3330" spans="1:2">
      <c r="A3330" t="s">
        <v>37</v>
      </c>
      <c r="B3330">
        <v>6.9</v>
      </c>
    </row>
    <row r="3331" spans="1:2">
      <c r="A3331" t="s">
        <v>37</v>
      </c>
      <c r="B3331">
        <v>5.4</v>
      </c>
    </row>
    <row r="3332" spans="1:2">
      <c r="A3332" t="s">
        <v>37</v>
      </c>
      <c r="B3332">
        <v>4.9000000000000004</v>
      </c>
    </row>
    <row r="3333" spans="1:2">
      <c r="A3333" t="s">
        <v>37</v>
      </c>
      <c r="B3333">
        <v>5.0999999999999996</v>
      </c>
    </row>
    <row r="3334" spans="1:2">
      <c r="A3334" t="s">
        <v>37</v>
      </c>
      <c r="B3334">
        <v>5.3</v>
      </c>
    </row>
    <row r="3335" spans="1:2">
      <c r="A3335" t="s">
        <v>37</v>
      </c>
      <c r="B3335">
        <v>7.5</v>
      </c>
    </row>
    <row r="3336" spans="1:2">
      <c r="A3336" t="s">
        <v>37</v>
      </c>
      <c r="B3336">
        <v>8.3000000000000007</v>
      </c>
    </row>
    <row r="3337" spans="1:2">
      <c r="A3337" t="s">
        <v>37</v>
      </c>
      <c r="B3337">
        <v>7.3</v>
      </c>
    </row>
    <row r="3338" spans="1:2">
      <c r="A3338" t="s">
        <v>37</v>
      </c>
      <c r="B3338">
        <v>7.3</v>
      </c>
    </row>
    <row r="3339" spans="1:2">
      <c r="A3339" t="s">
        <v>1464</v>
      </c>
      <c r="B3339">
        <v>7.1</v>
      </c>
    </row>
    <row r="3340" spans="1:2">
      <c r="A3340" t="s">
        <v>37</v>
      </c>
      <c r="B3340">
        <v>6</v>
      </c>
    </row>
    <row r="3341" spans="1:2">
      <c r="A3341" t="s">
        <v>37</v>
      </c>
      <c r="B3341">
        <v>6.6</v>
      </c>
    </row>
    <row r="3342" spans="1:2">
      <c r="A3342" t="s">
        <v>37</v>
      </c>
      <c r="B3342">
        <v>7.2</v>
      </c>
    </row>
    <row r="3343" spans="1:2">
      <c r="A3343" t="s">
        <v>37</v>
      </c>
      <c r="B3343">
        <v>7.2</v>
      </c>
    </row>
    <row r="3344" spans="1:2">
      <c r="A3344" t="s">
        <v>37</v>
      </c>
      <c r="B3344">
        <v>6.9</v>
      </c>
    </row>
    <row r="3345" spans="1:2">
      <c r="A3345" t="s">
        <v>37</v>
      </c>
      <c r="B3345">
        <v>6.8</v>
      </c>
    </row>
    <row r="3346" spans="1:2">
      <c r="A3346" t="s">
        <v>37</v>
      </c>
      <c r="B3346">
        <v>4</v>
      </c>
    </row>
    <row r="3347" spans="1:2">
      <c r="A3347" t="s">
        <v>37</v>
      </c>
      <c r="B3347">
        <v>7.7</v>
      </c>
    </row>
    <row r="3348" spans="1:2">
      <c r="A3348" t="s">
        <v>37</v>
      </c>
      <c r="B3348">
        <v>7.4</v>
      </c>
    </row>
    <row r="3349" spans="1:2">
      <c r="A3349" t="s">
        <v>37</v>
      </c>
      <c r="B3349">
        <v>6.5</v>
      </c>
    </row>
    <row r="3350" spans="1:2">
      <c r="A3350" t="s">
        <v>37</v>
      </c>
      <c r="B3350">
        <v>6.4</v>
      </c>
    </row>
    <row r="3351" spans="1:2">
      <c r="A3351" t="s">
        <v>37</v>
      </c>
      <c r="B3351">
        <v>7.2</v>
      </c>
    </row>
    <row r="3352" spans="1:2">
      <c r="A3352" t="s">
        <v>37</v>
      </c>
      <c r="B3352">
        <v>5.6</v>
      </c>
    </row>
    <row r="3353" spans="1:2">
      <c r="A3353" t="s">
        <v>37</v>
      </c>
      <c r="B3353">
        <v>6.3</v>
      </c>
    </row>
    <row r="3354" spans="1:2">
      <c r="A3354" t="s">
        <v>37</v>
      </c>
      <c r="B3354">
        <v>6.8</v>
      </c>
    </row>
    <row r="3355" spans="1:2">
      <c r="A3355" t="s">
        <v>37</v>
      </c>
      <c r="B3355">
        <v>5.5</v>
      </c>
    </row>
    <row r="3356" spans="1:2">
      <c r="A3356" t="s">
        <v>37</v>
      </c>
      <c r="B3356">
        <v>6.9</v>
      </c>
    </row>
    <row r="3357" spans="1:2">
      <c r="A3357" t="s">
        <v>37</v>
      </c>
      <c r="B3357">
        <v>6</v>
      </c>
    </row>
    <row r="3358" spans="1:2">
      <c r="A3358" t="s">
        <v>37</v>
      </c>
      <c r="B3358">
        <v>7.7</v>
      </c>
    </row>
    <row r="3359" spans="1:2">
      <c r="A3359" t="s">
        <v>37</v>
      </c>
      <c r="B3359">
        <v>6.4</v>
      </c>
    </row>
    <row r="3360" spans="1:2">
      <c r="A3360" t="s">
        <v>37</v>
      </c>
      <c r="B3360">
        <v>6.6</v>
      </c>
    </row>
    <row r="3361" spans="1:2">
      <c r="A3361" t="s">
        <v>37</v>
      </c>
      <c r="B3361">
        <v>5.3</v>
      </c>
    </row>
    <row r="3362" spans="1:2">
      <c r="A3362" t="s">
        <v>676</v>
      </c>
      <c r="B3362">
        <v>8.1</v>
      </c>
    </row>
    <row r="3363" spans="1:2">
      <c r="A3363" t="s">
        <v>37</v>
      </c>
      <c r="B3363">
        <v>5.9</v>
      </c>
    </row>
    <row r="3364" spans="1:2">
      <c r="A3364" t="s">
        <v>1464</v>
      </c>
      <c r="B3364">
        <v>7.7</v>
      </c>
    </row>
    <row r="3365" spans="1:2">
      <c r="A3365" t="s">
        <v>37</v>
      </c>
      <c r="B3365">
        <v>4.5999999999999996</v>
      </c>
    </row>
    <row r="3366" spans="1:2">
      <c r="A3366" t="s">
        <v>11707</v>
      </c>
      <c r="B3366">
        <v>5.0999999999999996</v>
      </c>
    </row>
    <row r="3367" spans="1:2">
      <c r="A3367" t="s">
        <v>37</v>
      </c>
      <c r="B3367">
        <v>6.9</v>
      </c>
    </row>
    <row r="3368" spans="1:2">
      <c r="A3368" t="s">
        <v>37</v>
      </c>
      <c r="B3368">
        <v>8</v>
      </c>
    </row>
    <row r="3369" spans="1:2">
      <c r="A3369" t="s">
        <v>37</v>
      </c>
      <c r="B3369">
        <v>6.8</v>
      </c>
    </row>
    <row r="3370" spans="1:2">
      <c r="A3370" t="s">
        <v>37</v>
      </c>
      <c r="B3370">
        <v>5.4</v>
      </c>
    </row>
    <row r="3371" spans="1:2">
      <c r="A3371" t="s">
        <v>37</v>
      </c>
      <c r="B3371">
        <v>6.5</v>
      </c>
    </row>
    <row r="3372" spans="1:2">
      <c r="A3372" t="s">
        <v>37</v>
      </c>
      <c r="B3372">
        <v>4.2</v>
      </c>
    </row>
    <row r="3373" spans="1:2">
      <c r="A3373" t="s">
        <v>37</v>
      </c>
      <c r="B3373">
        <v>7.4</v>
      </c>
    </row>
    <row r="3374" spans="1:2">
      <c r="A3374" t="s">
        <v>37</v>
      </c>
      <c r="B3374">
        <v>6.9</v>
      </c>
    </row>
    <row r="3375" spans="1:2">
      <c r="A3375" t="s">
        <v>7241</v>
      </c>
      <c r="B3375">
        <v>6.7</v>
      </c>
    </row>
    <row r="3376" spans="1:2">
      <c r="A3376" t="s">
        <v>1464</v>
      </c>
      <c r="B3376">
        <v>7.3</v>
      </c>
    </row>
    <row r="3377" spans="1:2">
      <c r="A3377" t="s">
        <v>37</v>
      </c>
      <c r="B3377">
        <v>7.6</v>
      </c>
    </row>
    <row r="3378" spans="1:2">
      <c r="A3378" t="s">
        <v>37</v>
      </c>
      <c r="B3378">
        <v>5.4</v>
      </c>
    </row>
    <row r="3379" spans="1:2">
      <c r="A3379" t="s">
        <v>37</v>
      </c>
      <c r="B3379">
        <v>7.3</v>
      </c>
    </row>
    <row r="3380" spans="1:2">
      <c r="A3380" t="s">
        <v>37</v>
      </c>
      <c r="B3380">
        <v>6.4</v>
      </c>
    </row>
    <row r="3381" spans="1:2">
      <c r="A3381" t="s">
        <v>37</v>
      </c>
      <c r="B3381">
        <v>6</v>
      </c>
    </row>
    <row r="3382" spans="1:2">
      <c r="A3382" t="s">
        <v>37</v>
      </c>
      <c r="B3382">
        <v>7.2</v>
      </c>
    </row>
    <row r="3383" spans="1:2">
      <c r="A3383" t="s">
        <v>37</v>
      </c>
      <c r="B3383">
        <v>6</v>
      </c>
    </row>
    <row r="3384" spans="1:2">
      <c r="A3384" t="s">
        <v>37</v>
      </c>
      <c r="B3384">
        <v>3.1</v>
      </c>
    </row>
    <row r="3385" spans="1:2">
      <c r="A3385" t="s">
        <v>37</v>
      </c>
      <c r="B3385">
        <v>6.9</v>
      </c>
    </row>
    <row r="3386" spans="1:2">
      <c r="A3386" t="s">
        <v>37</v>
      </c>
      <c r="B3386">
        <v>6.2</v>
      </c>
    </row>
    <row r="3387" spans="1:2">
      <c r="A3387" t="s">
        <v>37</v>
      </c>
      <c r="B3387">
        <v>5.5</v>
      </c>
    </row>
    <row r="3388" spans="1:2">
      <c r="A3388" t="s">
        <v>1464</v>
      </c>
      <c r="B3388">
        <v>6.9</v>
      </c>
    </row>
    <row r="3389" spans="1:2">
      <c r="A3389" t="s">
        <v>37</v>
      </c>
      <c r="B3389">
        <v>6.3</v>
      </c>
    </row>
    <row r="3390" spans="1:2">
      <c r="A3390" t="s">
        <v>37</v>
      </c>
      <c r="B3390">
        <v>4.8</v>
      </c>
    </row>
    <row r="3391" spans="1:2">
      <c r="A3391" t="s">
        <v>37</v>
      </c>
      <c r="B3391">
        <v>6.7</v>
      </c>
    </row>
    <row r="3392" spans="1:2">
      <c r="A3392" t="s">
        <v>37</v>
      </c>
      <c r="B3392">
        <v>5.6</v>
      </c>
    </row>
    <row r="3393" spans="1:2">
      <c r="A3393" t="s">
        <v>5611</v>
      </c>
      <c r="B3393">
        <v>5.4</v>
      </c>
    </row>
    <row r="3394" spans="1:2">
      <c r="A3394" t="s">
        <v>1464</v>
      </c>
      <c r="B3394">
        <v>8</v>
      </c>
    </row>
    <row r="3395" spans="1:2">
      <c r="A3395" t="s">
        <v>37</v>
      </c>
      <c r="B3395">
        <v>5.7</v>
      </c>
    </row>
    <row r="3396" spans="1:2">
      <c r="A3396" t="s">
        <v>8731</v>
      </c>
      <c r="B3396">
        <v>7.6</v>
      </c>
    </row>
    <row r="3397" spans="1:2">
      <c r="A3397" t="s">
        <v>37</v>
      </c>
      <c r="B3397">
        <v>7</v>
      </c>
    </row>
    <row r="3398" spans="1:2">
      <c r="A3398" t="s">
        <v>37</v>
      </c>
      <c r="B3398">
        <v>7.2</v>
      </c>
    </row>
    <row r="3399" spans="1:2">
      <c r="A3399" t="s">
        <v>37</v>
      </c>
      <c r="B3399">
        <v>3.5</v>
      </c>
    </row>
    <row r="3400" spans="1:2">
      <c r="A3400" t="s">
        <v>37</v>
      </c>
      <c r="B3400">
        <v>7.5</v>
      </c>
    </row>
    <row r="3401" spans="1:2">
      <c r="A3401" t="s">
        <v>37</v>
      </c>
      <c r="B3401">
        <v>5.0999999999999996</v>
      </c>
    </row>
    <row r="3402" spans="1:2">
      <c r="A3402" t="s">
        <v>37</v>
      </c>
      <c r="B3402">
        <v>6.7</v>
      </c>
    </row>
    <row r="3403" spans="1:2">
      <c r="A3403" t="s">
        <v>37</v>
      </c>
      <c r="B3403">
        <v>9.1999999999999993</v>
      </c>
    </row>
    <row r="3404" spans="1:2">
      <c r="A3404" t="s">
        <v>37</v>
      </c>
      <c r="B3404">
        <v>6.1</v>
      </c>
    </row>
    <row r="3405" spans="1:2">
      <c r="A3405" t="s">
        <v>37</v>
      </c>
      <c r="B3405">
        <v>7.7</v>
      </c>
    </row>
    <row r="3406" spans="1:2">
      <c r="A3406" t="s">
        <v>37</v>
      </c>
      <c r="B3406">
        <v>7.6</v>
      </c>
    </row>
    <row r="3407" spans="1:2">
      <c r="A3407" t="s">
        <v>37</v>
      </c>
      <c r="B3407">
        <v>6.1</v>
      </c>
    </row>
    <row r="3408" spans="1:2">
      <c r="A3408" t="s">
        <v>37</v>
      </c>
      <c r="B3408">
        <v>4.9000000000000004</v>
      </c>
    </row>
    <row r="3409" spans="1:2">
      <c r="A3409" t="s">
        <v>37</v>
      </c>
      <c r="B3409">
        <v>6.8</v>
      </c>
    </row>
    <row r="3410" spans="1:2">
      <c r="A3410" t="s">
        <v>37</v>
      </c>
      <c r="B3410">
        <v>7</v>
      </c>
    </row>
    <row r="3411" spans="1:2">
      <c r="A3411" t="s">
        <v>37</v>
      </c>
      <c r="B3411">
        <v>7.2</v>
      </c>
    </row>
    <row r="3412" spans="1:2">
      <c r="A3412" t="s">
        <v>37</v>
      </c>
      <c r="B3412">
        <v>5.7</v>
      </c>
    </row>
    <row r="3413" spans="1:2">
      <c r="A3413" t="s">
        <v>37</v>
      </c>
      <c r="B3413">
        <v>7.5</v>
      </c>
    </row>
    <row r="3414" spans="1:2">
      <c r="A3414" t="s">
        <v>37</v>
      </c>
      <c r="B3414">
        <v>7.4</v>
      </c>
    </row>
    <row r="3415" spans="1:2">
      <c r="A3415" t="s">
        <v>37</v>
      </c>
      <c r="B3415">
        <v>7.2</v>
      </c>
    </row>
    <row r="3416" spans="1:2">
      <c r="A3416" t="s">
        <v>37</v>
      </c>
      <c r="B3416">
        <v>9</v>
      </c>
    </row>
    <row r="3417" spans="1:2">
      <c r="A3417" t="s">
        <v>37</v>
      </c>
      <c r="B3417">
        <v>6.8</v>
      </c>
    </row>
    <row r="3418" spans="1:2">
      <c r="A3418" t="s">
        <v>37</v>
      </c>
      <c r="B3418">
        <v>6.8</v>
      </c>
    </row>
    <row r="3419" spans="1:2">
      <c r="A3419" t="s">
        <v>37</v>
      </c>
      <c r="B3419">
        <v>5.2</v>
      </c>
    </row>
    <row r="3420" spans="1:2">
      <c r="A3420" t="s">
        <v>37</v>
      </c>
      <c r="B3420">
        <v>7.2</v>
      </c>
    </row>
    <row r="3421" spans="1:2">
      <c r="A3421" t="s">
        <v>37</v>
      </c>
      <c r="B3421">
        <v>7.5</v>
      </c>
    </row>
    <row r="3422" spans="1:2">
      <c r="A3422" t="s">
        <v>37</v>
      </c>
      <c r="B3422">
        <v>4</v>
      </c>
    </row>
    <row r="3423" spans="1:2">
      <c r="A3423" t="s">
        <v>37</v>
      </c>
      <c r="B3423">
        <v>6.8</v>
      </c>
    </row>
    <row r="3424" spans="1:2">
      <c r="A3424" t="s">
        <v>37</v>
      </c>
      <c r="B3424">
        <v>6.9</v>
      </c>
    </row>
    <row r="3425" spans="1:2">
      <c r="A3425" t="s">
        <v>37</v>
      </c>
      <c r="B3425">
        <v>8.1999999999999993</v>
      </c>
    </row>
    <row r="3426" spans="1:2">
      <c r="A3426" t="s">
        <v>37</v>
      </c>
      <c r="B3426">
        <v>7.3</v>
      </c>
    </row>
    <row r="3427" spans="1:2">
      <c r="A3427" t="s">
        <v>37</v>
      </c>
      <c r="B3427">
        <v>6.1</v>
      </c>
    </row>
    <row r="3428" spans="1:2">
      <c r="A3428" t="s">
        <v>37</v>
      </c>
      <c r="B3428">
        <v>6</v>
      </c>
    </row>
    <row r="3429" spans="1:2">
      <c r="A3429" t="s">
        <v>37</v>
      </c>
      <c r="B3429">
        <v>4.0999999999999996</v>
      </c>
    </row>
    <row r="3430" spans="1:2">
      <c r="A3430" t="s">
        <v>37</v>
      </c>
      <c r="B3430">
        <v>7</v>
      </c>
    </row>
    <row r="3431" spans="1:2">
      <c r="A3431" t="s">
        <v>37</v>
      </c>
      <c r="B3431">
        <v>7.1</v>
      </c>
    </row>
    <row r="3432" spans="1:2">
      <c r="A3432" t="s">
        <v>37</v>
      </c>
      <c r="B3432">
        <v>6.2</v>
      </c>
    </row>
    <row r="3433" spans="1:2">
      <c r="A3433" t="s">
        <v>37</v>
      </c>
      <c r="B3433">
        <v>6.9</v>
      </c>
    </row>
    <row r="3434" spans="1:2">
      <c r="A3434" t="s">
        <v>37</v>
      </c>
      <c r="B3434">
        <v>7.6</v>
      </c>
    </row>
    <row r="3435" spans="1:2">
      <c r="A3435" t="s">
        <v>37</v>
      </c>
      <c r="B3435">
        <v>7.6</v>
      </c>
    </row>
    <row r="3436" spans="1:2">
      <c r="A3436" t="s">
        <v>37</v>
      </c>
      <c r="B3436">
        <v>6.4</v>
      </c>
    </row>
    <row r="3437" spans="1:2">
      <c r="A3437" t="s">
        <v>37</v>
      </c>
      <c r="B3437">
        <v>6.2</v>
      </c>
    </row>
    <row r="3438" spans="1:2">
      <c r="A3438" t="s">
        <v>2221</v>
      </c>
      <c r="B3438">
        <v>7.5</v>
      </c>
    </row>
    <row r="3439" spans="1:2">
      <c r="A3439" t="s">
        <v>37</v>
      </c>
      <c r="B3439">
        <v>2</v>
      </c>
    </row>
    <row r="3440" spans="1:2">
      <c r="A3440" t="s">
        <v>37</v>
      </c>
      <c r="B3440">
        <v>6.2</v>
      </c>
    </row>
    <row r="3441" spans="1:2">
      <c r="A3441" t="s">
        <v>37</v>
      </c>
      <c r="B3441">
        <v>7.7</v>
      </c>
    </row>
    <row r="3442" spans="1:2">
      <c r="A3442" t="s">
        <v>37</v>
      </c>
      <c r="B3442">
        <v>6.5</v>
      </c>
    </row>
    <row r="3443" spans="1:2">
      <c r="A3443" t="s">
        <v>37</v>
      </c>
      <c r="B3443">
        <v>7.4</v>
      </c>
    </row>
    <row r="3444" spans="1:2">
      <c r="A3444" t="s">
        <v>5611</v>
      </c>
      <c r="B3444">
        <v>7.9</v>
      </c>
    </row>
    <row r="3445" spans="1:2">
      <c r="A3445" t="s">
        <v>37</v>
      </c>
      <c r="B3445">
        <v>6.8</v>
      </c>
    </row>
    <row r="3446" spans="1:2">
      <c r="A3446" t="s">
        <v>37</v>
      </c>
      <c r="B3446">
        <v>6.3</v>
      </c>
    </row>
    <row r="3447" spans="1:2">
      <c r="A3447" t="s">
        <v>37</v>
      </c>
      <c r="B3447">
        <v>6.3</v>
      </c>
    </row>
    <row r="3448" spans="1:2">
      <c r="A3448" t="s">
        <v>37</v>
      </c>
      <c r="B3448">
        <v>6.6</v>
      </c>
    </row>
    <row r="3449" spans="1:2">
      <c r="A3449" t="s">
        <v>37</v>
      </c>
      <c r="B3449">
        <v>6.4</v>
      </c>
    </row>
    <row r="3450" spans="1:2">
      <c r="A3450" t="s">
        <v>37</v>
      </c>
      <c r="B3450">
        <v>7.5</v>
      </c>
    </row>
    <row r="3451" spans="1:2">
      <c r="A3451" t="s">
        <v>37</v>
      </c>
      <c r="B3451">
        <v>5.8</v>
      </c>
    </row>
    <row r="3452" spans="1:2">
      <c r="A3452" t="s">
        <v>37</v>
      </c>
      <c r="B3452">
        <v>6.5</v>
      </c>
    </row>
    <row r="3453" spans="1:2">
      <c r="A3453" t="s">
        <v>37</v>
      </c>
      <c r="B3453">
        <v>4.8</v>
      </c>
    </row>
    <row r="3454" spans="1:2">
      <c r="A3454" t="s">
        <v>37</v>
      </c>
      <c r="B3454">
        <v>7.2</v>
      </c>
    </row>
    <row r="3455" spans="1:2">
      <c r="A3455" t="s">
        <v>37</v>
      </c>
      <c r="B3455">
        <v>6.3</v>
      </c>
    </row>
    <row r="3456" spans="1:2">
      <c r="A3456" t="s">
        <v>1464</v>
      </c>
      <c r="B3456">
        <v>7</v>
      </c>
    </row>
    <row r="3457" spans="1:2">
      <c r="A3457" t="s">
        <v>37</v>
      </c>
      <c r="B3457">
        <v>6.3</v>
      </c>
    </row>
    <row r="3458" spans="1:2">
      <c r="A3458" t="s">
        <v>37</v>
      </c>
      <c r="B3458">
        <v>5.3</v>
      </c>
    </row>
    <row r="3459" spans="1:2">
      <c r="A3459" t="s">
        <v>37</v>
      </c>
      <c r="B3459">
        <v>2.2999999999999998</v>
      </c>
    </row>
    <row r="3460" spans="1:2">
      <c r="A3460" t="s">
        <v>37</v>
      </c>
      <c r="B3460">
        <v>7.1</v>
      </c>
    </row>
    <row r="3461" spans="1:2">
      <c r="A3461" t="s">
        <v>37</v>
      </c>
      <c r="B3461">
        <v>6.2</v>
      </c>
    </row>
    <row r="3462" spans="1:2">
      <c r="A3462" t="s">
        <v>37</v>
      </c>
      <c r="B3462">
        <v>6.2</v>
      </c>
    </row>
    <row r="3463" spans="1:2">
      <c r="A3463" t="s">
        <v>37</v>
      </c>
      <c r="B3463">
        <v>6.7</v>
      </c>
    </row>
    <row r="3464" spans="1:2">
      <c r="A3464" t="s">
        <v>37</v>
      </c>
      <c r="B3464">
        <v>6.5</v>
      </c>
    </row>
    <row r="3465" spans="1:2">
      <c r="A3465" t="s">
        <v>37</v>
      </c>
      <c r="B3465">
        <v>5.9</v>
      </c>
    </row>
    <row r="3466" spans="1:2">
      <c r="A3466" t="s">
        <v>5641</v>
      </c>
      <c r="B3466">
        <v>6.7</v>
      </c>
    </row>
    <row r="3467" spans="1:2">
      <c r="A3467" t="s">
        <v>37</v>
      </c>
      <c r="B3467">
        <v>6</v>
      </c>
    </row>
    <row r="3468" spans="1:2">
      <c r="A3468" t="s">
        <v>37</v>
      </c>
      <c r="B3468">
        <v>6.9</v>
      </c>
    </row>
    <row r="3469" spans="1:2">
      <c r="A3469" t="s">
        <v>37</v>
      </c>
      <c r="B3469">
        <v>7.9</v>
      </c>
    </row>
    <row r="3470" spans="1:2">
      <c r="A3470" t="s">
        <v>7241</v>
      </c>
      <c r="B3470">
        <v>5.3</v>
      </c>
    </row>
    <row r="3471" spans="1:2">
      <c r="A3471" t="s">
        <v>37</v>
      </c>
      <c r="B3471">
        <v>4.8</v>
      </c>
    </row>
    <row r="3472" spans="1:2">
      <c r="A3472" t="s">
        <v>5641</v>
      </c>
      <c r="B3472">
        <v>5.3</v>
      </c>
    </row>
    <row r="3473" spans="1:2">
      <c r="A3473" t="s">
        <v>37</v>
      </c>
      <c r="B3473">
        <v>7.3</v>
      </c>
    </row>
    <row r="3474" spans="1:2">
      <c r="A3474" t="s">
        <v>37</v>
      </c>
      <c r="B3474">
        <v>7.4</v>
      </c>
    </row>
    <row r="3475" spans="1:2">
      <c r="A3475" t="s">
        <v>37</v>
      </c>
      <c r="B3475">
        <v>7.7</v>
      </c>
    </row>
    <row r="3476" spans="1:2">
      <c r="A3476" t="s">
        <v>37</v>
      </c>
      <c r="B3476">
        <v>4.8</v>
      </c>
    </row>
    <row r="3477" spans="1:2">
      <c r="A3477" t="s">
        <v>37</v>
      </c>
      <c r="B3477">
        <v>7.2</v>
      </c>
    </row>
    <row r="3478" spans="1:2">
      <c r="A3478" t="s">
        <v>37</v>
      </c>
      <c r="B3478">
        <v>5.8</v>
      </c>
    </row>
    <row r="3479" spans="1:2">
      <c r="A3479" t="s">
        <v>8731</v>
      </c>
      <c r="B3479">
        <v>7.3</v>
      </c>
    </row>
    <row r="3480" spans="1:2">
      <c r="A3480" t="s">
        <v>37</v>
      </c>
      <c r="B3480">
        <v>7</v>
      </c>
    </row>
    <row r="3481" spans="1:2">
      <c r="A3481" t="s">
        <v>37</v>
      </c>
      <c r="B3481">
        <v>6.4</v>
      </c>
    </row>
    <row r="3482" spans="1:2">
      <c r="A3482" t="s">
        <v>37</v>
      </c>
      <c r="B3482">
        <v>5.6</v>
      </c>
    </row>
    <row r="3483" spans="1:2">
      <c r="A3483" t="s">
        <v>1464</v>
      </c>
      <c r="B3483">
        <v>8.1999999999999993</v>
      </c>
    </row>
    <row r="3484" spans="1:2">
      <c r="A3484" t="s">
        <v>9795</v>
      </c>
      <c r="B3484">
        <v>6.5</v>
      </c>
    </row>
    <row r="3485" spans="1:2">
      <c r="A3485" t="s">
        <v>37</v>
      </c>
      <c r="B3485">
        <v>6.4</v>
      </c>
    </row>
    <row r="3486" spans="1:2">
      <c r="A3486" t="s">
        <v>14503</v>
      </c>
      <c r="B3486">
        <v>8.1</v>
      </c>
    </row>
    <row r="3487" spans="1:2">
      <c r="A3487" t="s">
        <v>37</v>
      </c>
      <c r="B3487">
        <v>5.4</v>
      </c>
    </row>
    <row r="3488" spans="1:2">
      <c r="A3488" t="s">
        <v>37</v>
      </c>
      <c r="B3488">
        <v>6.3</v>
      </c>
    </row>
    <row r="3489" spans="1:2">
      <c r="A3489" t="s">
        <v>37</v>
      </c>
      <c r="B3489">
        <v>7.8</v>
      </c>
    </row>
    <row r="3490" spans="1:2">
      <c r="A3490" t="s">
        <v>37</v>
      </c>
      <c r="B3490">
        <v>6.8</v>
      </c>
    </row>
    <row r="3491" spans="1:2">
      <c r="A3491" t="s">
        <v>37</v>
      </c>
      <c r="B3491">
        <v>7.2</v>
      </c>
    </row>
    <row r="3492" spans="1:2">
      <c r="A3492" t="s">
        <v>37</v>
      </c>
      <c r="B3492">
        <v>7.1</v>
      </c>
    </row>
    <row r="3493" spans="1:2">
      <c r="A3493" t="s">
        <v>37</v>
      </c>
      <c r="B3493">
        <v>6.2</v>
      </c>
    </row>
    <row r="3494" spans="1:2">
      <c r="A3494" t="s">
        <v>37</v>
      </c>
      <c r="B3494">
        <v>7.3</v>
      </c>
    </row>
    <row r="3495" spans="1:2">
      <c r="A3495" t="s">
        <v>37</v>
      </c>
      <c r="B3495">
        <v>5.9</v>
      </c>
    </row>
    <row r="3496" spans="1:2">
      <c r="A3496" t="s">
        <v>37</v>
      </c>
      <c r="B3496">
        <v>7.2</v>
      </c>
    </row>
    <row r="3497" spans="1:2">
      <c r="A3497" t="s">
        <v>37</v>
      </c>
      <c r="B3497">
        <v>3.6</v>
      </c>
    </row>
    <row r="3498" spans="1:2">
      <c r="A3498" t="s">
        <v>37</v>
      </c>
      <c r="B3498">
        <v>7.7</v>
      </c>
    </row>
    <row r="3499" spans="1:2">
      <c r="A3499" t="s">
        <v>37</v>
      </c>
      <c r="B3499">
        <v>7.3</v>
      </c>
    </row>
    <row r="3500" spans="1:2">
      <c r="A3500" t="s">
        <v>37</v>
      </c>
      <c r="B3500">
        <v>7.4</v>
      </c>
    </row>
    <row r="3501" spans="1:2">
      <c r="A3501" t="s">
        <v>37</v>
      </c>
      <c r="B3501">
        <v>6.6</v>
      </c>
    </row>
    <row r="3502" spans="1:2">
      <c r="A3502" t="s">
        <v>37</v>
      </c>
      <c r="B3502">
        <v>6.9</v>
      </c>
    </row>
    <row r="3503" spans="1:2">
      <c r="A3503" t="s">
        <v>37</v>
      </c>
      <c r="B3503">
        <v>6.8</v>
      </c>
    </row>
    <row r="3504" spans="1:2">
      <c r="A3504" t="s">
        <v>37</v>
      </c>
      <c r="B3504">
        <v>7.3</v>
      </c>
    </row>
    <row r="3505" spans="1:2">
      <c r="A3505" t="s">
        <v>37</v>
      </c>
      <c r="B3505">
        <v>7.2</v>
      </c>
    </row>
    <row r="3506" spans="1:2">
      <c r="A3506" t="s">
        <v>37</v>
      </c>
      <c r="B3506">
        <v>6.5</v>
      </c>
    </row>
    <row r="3507" spans="1:2">
      <c r="A3507" t="s">
        <v>37</v>
      </c>
      <c r="B3507">
        <v>7.7</v>
      </c>
    </row>
    <row r="3508" spans="1:2">
      <c r="A3508" t="s">
        <v>37</v>
      </c>
      <c r="B3508">
        <v>8.1</v>
      </c>
    </row>
    <row r="3509" spans="1:2">
      <c r="A3509" t="s">
        <v>8731</v>
      </c>
      <c r="B3509">
        <v>7.7</v>
      </c>
    </row>
    <row r="3510" spans="1:2">
      <c r="A3510" t="s">
        <v>37</v>
      </c>
      <c r="B3510">
        <v>7.6</v>
      </c>
    </row>
    <row r="3511" spans="1:2">
      <c r="A3511" t="s">
        <v>37</v>
      </c>
      <c r="B3511">
        <v>7.3</v>
      </c>
    </row>
    <row r="3512" spans="1:2">
      <c r="A3512" t="s">
        <v>9795</v>
      </c>
      <c r="B3512">
        <v>8.6999999999999993</v>
      </c>
    </row>
    <row r="3513" spans="1:2">
      <c r="A3513" t="s">
        <v>37</v>
      </c>
      <c r="B3513">
        <v>7.2</v>
      </c>
    </row>
    <row r="3514" spans="1:2">
      <c r="A3514" t="s">
        <v>37</v>
      </c>
      <c r="B3514">
        <v>7.2</v>
      </c>
    </row>
    <row r="3515" spans="1:2">
      <c r="A3515" t="s">
        <v>37</v>
      </c>
      <c r="B3515">
        <v>8.1</v>
      </c>
    </row>
    <row r="3516" spans="1:2">
      <c r="A3516" t="s">
        <v>37</v>
      </c>
      <c r="B3516">
        <v>7.5</v>
      </c>
    </row>
    <row r="3517" spans="1:2">
      <c r="A3517" t="s">
        <v>37</v>
      </c>
      <c r="B3517">
        <v>8.1</v>
      </c>
    </row>
    <row r="3518" spans="1:2">
      <c r="A3518" t="s">
        <v>37</v>
      </c>
      <c r="B3518">
        <v>7.8</v>
      </c>
    </row>
    <row r="3519" spans="1:2">
      <c r="A3519" t="s">
        <v>37</v>
      </c>
      <c r="B3519">
        <v>7.8</v>
      </c>
    </row>
    <row r="3520" spans="1:2">
      <c r="A3520" t="s">
        <v>37</v>
      </c>
      <c r="B3520">
        <v>7.6</v>
      </c>
    </row>
    <row r="3521" spans="1:2">
      <c r="A3521" t="s">
        <v>37</v>
      </c>
      <c r="B3521">
        <v>7.4</v>
      </c>
    </row>
    <row r="3522" spans="1:2">
      <c r="A3522" t="s">
        <v>37</v>
      </c>
      <c r="B3522">
        <v>6.3</v>
      </c>
    </row>
    <row r="3523" spans="1:2">
      <c r="A3523" t="s">
        <v>37</v>
      </c>
      <c r="B3523">
        <v>6.9</v>
      </c>
    </row>
    <row r="3524" spans="1:2">
      <c r="A3524" t="s">
        <v>37</v>
      </c>
      <c r="B3524">
        <v>8.6</v>
      </c>
    </row>
    <row r="3525" spans="1:2">
      <c r="A3525" t="s">
        <v>37</v>
      </c>
      <c r="B3525">
        <v>5.0999999999999996</v>
      </c>
    </row>
    <row r="3526" spans="1:2">
      <c r="A3526" t="s">
        <v>37</v>
      </c>
      <c r="B3526">
        <v>6.4</v>
      </c>
    </row>
    <row r="3527" spans="1:2">
      <c r="A3527" t="s">
        <v>37</v>
      </c>
      <c r="B3527">
        <v>7.9</v>
      </c>
    </row>
    <row r="3528" spans="1:2">
      <c r="A3528" t="s">
        <v>37</v>
      </c>
      <c r="B3528">
        <v>6.9</v>
      </c>
    </row>
    <row r="3529" spans="1:2">
      <c r="A3529" t="s">
        <v>37</v>
      </c>
      <c r="B3529">
        <v>7.5</v>
      </c>
    </row>
    <row r="3530" spans="1:2">
      <c r="A3530" t="s">
        <v>37</v>
      </c>
      <c r="B3530">
        <v>7.2</v>
      </c>
    </row>
    <row r="3531" spans="1:2">
      <c r="A3531" t="s">
        <v>37</v>
      </c>
      <c r="B3531">
        <v>5.8</v>
      </c>
    </row>
    <row r="3532" spans="1:2">
      <c r="A3532" t="s">
        <v>37</v>
      </c>
      <c r="B3532">
        <v>2.9</v>
      </c>
    </row>
    <row r="3533" spans="1:2">
      <c r="A3533" t="s">
        <v>37</v>
      </c>
      <c r="B3533">
        <v>6.2</v>
      </c>
    </row>
    <row r="3534" spans="1:2">
      <c r="A3534" t="s">
        <v>37</v>
      </c>
      <c r="B3534">
        <v>7.3</v>
      </c>
    </row>
    <row r="3535" spans="1:2">
      <c r="A3535" t="s">
        <v>37</v>
      </c>
      <c r="B3535">
        <v>6.2</v>
      </c>
    </row>
    <row r="3536" spans="1:2">
      <c r="A3536" t="s">
        <v>37</v>
      </c>
      <c r="B3536">
        <v>8.1999999999999993</v>
      </c>
    </row>
    <row r="3537" spans="1:2">
      <c r="A3537" t="s">
        <v>37</v>
      </c>
      <c r="B3537">
        <v>6.8</v>
      </c>
    </row>
    <row r="3538" spans="1:2">
      <c r="A3538" t="s">
        <v>37</v>
      </c>
      <c r="B3538">
        <v>6.1</v>
      </c>
    </row>
    <row r="3539" spans="1:2">
      <c r="A3539" t="s">
        <v>37</v>
      </c>
      <c r="B3539">
        <v>7.7</v>
      </c>
    </row>
    <row r="3540" spans="1:2">
      <c r="A3540" t="s">
        <v>37</v>
      </c>
      <c r="B3540">
        <v>5.2</v>
      </c>
    </row>
    <row r="3541" spans="1:2">
      <c r="A3541" t="s">
        <v>37</v>
      </c>
      <c r="B3541">
        <v>6.8</v>
      </c>
    </row>
    <row r="3542" spans="1:2">
      <c r="A3542" t="s">
        <v>37</v>
      </c>
      <c r="B3542">
        <v>6.5</v>
      </c>
    </row>
    <row r="3543" spans="1:2">
      <c r="A3543" t="s">
        <v>37</v>
      </c>
      <c r="B3543">
        <v>7</v>
      </c>
    </row>
    <row r="3544" spans="1:2">
      <c r="A3544" t="s">
        <v>37</v>
      </c>
      <c r="B3544">
        <v>5.9</v>
      </c>
    </row>
    <row r="3545" spans="1:2">
      <c r="A3545" t="s">
        <v>37</v>
      </c>
      <c r="B3545">
        <v>7.1</v>
      </c>
    </row>
    <row r="3546" spans="1:2">
      <c r="A3546" t="s">
        <v>2778</v>
      </c>
      <c r="B3546">
        <v>5.5</v>
      </c>
    </row>
    <row r="3547" spans="1:2">
      <c r="A3547" t="s">
        <v>37</v>
      </c>
      <c r="B3547">
        <v>7.4</v>
      </c>
    </row>
    <row r="3548" spans="1:2">
      <c r="A3548" t="s">
        <v>37</v>
      </c>
      <c r="B3548">
        <v>7.3</v>
      </c>
    </row>
    <row r="3549" spans="1:2">
      <c r="A3549" t="s">
        <v>37</v>
      </c>
      <c r="B3549">
        <v>4.5999999999999996</v>
      </c>
    </row>
    <row r="3550" spans="1:2">
      <c r="A3550" t="s">
        <v>37</v>
      </c>
      <c r="B3550">
        <v>7.2</v>
      </c>
    </row>
    <row r="3551" spans="1:2">
      <c r="A3551" t="s">
        <v>37</v>
      </c>
      <c r="B3551">
        <v>7</v>
      </c>
    </row>
    <row r="3552" spans="1:2">
      <c r="A3552" t="s">
        <v>37</v>
      </c>
      <c r="B3552">
        <v>5.0999999999999996</v>
      </c>
    </row>
    <row r="3553" spans="1:2">
      <c r="A3553" t="s">
        <v>37</v>
      </c>
      <c r="B3553">
        <v>6.7</v>
      </c>
    </row>
    <row r="3554" spans="1:2">
      <c r="A3554" t="s">
        <v>37</v>
      </c>
      <c r="B3554">
        <v>5.3</v>
      </c>
    </row>
    <row r="3555" spans="1:2">
      <c r="A3555" t="s">
        <v>37</v>
      </c>
      <c r="B3555">
        <v>8.4</v>
      </c>
    </row>
    <row r="3556" spans="1:2">
      <c r="A3556" t="s">
        <v>37</v>
      </c>
      <c r="B3556">
        <v>7.8</v>
      </c>
    </row>
    <row r="3557" spans="1:2">
      <c r="A3557" t="s">
        <v>37</v>
      </c>
      <c r="B3557">
        <v>6.7</v>
      </c>
    </row>
    <row r="3558" spans="1:2">
      <c r="A3558" t="s">
        <v>37</v>
      </c>
      <c r="B3558">
        <v>5.4</v>
      </c>
    </row>
    <row r="3559" spans="1:2">
      <c r="A3559" t="s">
        <v>37</v>
      </c>
      <c r="B3559">
        <v>7.2</v>
      </c>
    </row>
    <row r="3560" spans="1:2">
      <c r="A3560" t="s">
        <v>37</v>
      </c>
      <c r="B3560">
        <v>5.8</v>
      </c>
    </row>
    <row r="3561" spans="1:2">
      <c r="A3561" t="s">
        <v>37</v>
      </c>
      <c r="B3561">
        <v>6.4</v>
      </c>
    </row>
    <row r="3562" spans="1:2">
      <c r="A3562" t="s">
        <v>37</v>
      </c>
      <c r="B3562">
        <v>8</v>
      </c>
    </row>
    <row r="3563" spans="1:2">
      <c r="A3563" t="s">
        <v>37</v>
      </c>
      <c r="B3563">
        <v>7</v>
      </c>
    </row>
    <row r="3564" spans="1:2">
      <c r="A3564" t="s">
        <v>37</v>
      </c>
      <c r="B3564">
        <v>7</v>
      </c>
    </row>
    <row r="3565" spans="1:2">
      <c r="A3565" t="s">
        <v>37</v>
      </c>
      <c r="B3565">
        <v>6.7</v>
      </c>
    </row>
    <row r="3566" spans="1:2">
      <c r="A3566" t="s">
        <v>37</v>
      </c>
      <c r="B3566">
        <v>3.8</v>
      </c>
    </row>
    <row r="3567" spans="1:2">
      <c r="A3567" t="s">
        <v>37</v>
      </c>
      <c r="B3567">
        <v>5.7</v>
      </c>
    </row>
    <row r="3568" spans="1:2">
      <c r="A3568" t="s">
        <v>1464</v>
      </c>
      <c r="B3568">
        <v>6.6</v>
      </c>
    </row>
    <row r="3569" spans="1:2">
      <c r="A3569" t="s">
        <v>37</v>
      </c>
      <c r="B3569">
        <v>6.7</v>
      </c>
    </row>
    <row r="3570" spans="1:2">
      <c r="A3570" t="s">
        <v>37</v>
      </c>
      <c r="B3570">
        <v>6.1</v>
      </c>
    </row>
    <row r="3571" spans="1:2">
      <c r="A3571" t="s">
        <v>37</v>
      </c>
      <c r="B3571">
        <v>6.2</v>
      </c>
    </row>
    <row r="3572" spans="1:2">
      <c r="A3572" t="s">
        <v>37</v>
      </c>
      <c r="B3572">
        <v>6.2</v>
      </c>
    </row>
    <row r="3573" spans="1:2">
      <c r="A3573" t="s">
        <v>37</v>
      </c>
      <c r="B3573">
        <v>7.4</v>
      </c>
    </row>
    <row r="3574" spans="1:2">
      <c r="A3574" t="s">
        <v>37</v>
      </c>
      <c r="B3574">
        <v>4.7</v>
      </c>
    </row>
    <row r="3575" spans="1:2">
      <c r="A3575" t="s">
        <v>37</v>
      </c>
      <c r="B3575">
        <v>8.3000000000000007</v>
      </c>
    </row>
    <row r="3576" spans="1:2">
      <c r="A3576" t="s">
        <v>37</v>
      </c>
      <c r="B3576">
        <v>7.2</v>
      </c>
    </row>
    <row r="3577" spans="1:2">
      <c r="A3577" t="s">
        <v>37</v>
      </c>
      <c r="B3577">
        <v>5.8</v>
      </c>
    </row>
    <row r="3578" spans="1:2">
      <c r="A3578" t="s">
        <v>37</v>
      </c>
      <c r="B3578">
        <v>5.9</v>
      </c>
    </row>
    <row r="3579" spans="1:2">
      <c r="A3579" t="s">
        <v>37</v>
      </c>
      <c r="B3579">
        <v>6.3</v>
      </c>
    </row>
    <row r="3580" spans="1:2">
      <c r="A3580" t="s">
        <v>37</v>
      </c>
      <c r="B3580">
        <v>7.2</v>
      </c>
    </row>
    <row r="3581" spans="1:2">
      <c r="A3581" t="s">
        <v>37</v>
      </c>
      <c r="B3581">
        <v>5.4</v>
      </c>
    </row>
    <row r="3582" spans="1:2">
      <c r="A3582" t="s">
        <v>37</v>
      </c>
      <c r="B3582">
        <v>8.1999999999999993</v>
      </c>
    </row>
    <row r="3583" spans="1:2">
      <c r="A3583" t="s">
        <v>37</v>
      </c>
      <c r="B3583">
        <v>7.3</v>
      </c>
    </row>
    <row r="3584" spans="1:2">
      <c r="A3584" t="s">
        <v>1464</v>
      </c>
      <c r="B3584">
        <v>7.3</v>
      </c>
    </row>
    <row r="3585" spans="1:2">
      <c r="A3585" t="s">
        <v>37</v>
      </c>
      <c r="B3585">
        <v>5.8</v>
      </c>
    </row>
    <row r="3586" spans="1:2">
      <c r="A3586" t="s">
        <v>10490</v>
      </c>
      <c r="B3586">
        <v>7.1</v>
      </c>
    </row>
    <row r="3587" spans="1:2">
      <c r="A3587" t="s">
        <v>37</v>
      </c>
      <c r="B3587">
        <v>6.5</v>
      </c>
    </row>
    <row r="3588" spans="1:2">
      <c r="A3588" t="s">
        <v>37</v>
      </c>
      <c r="B3588">
        <v>7.9</v>
      </c>
    </row>
    <row r="3589" spans="1:2">
      <c r="A3589" t="s">
        <v>37</v>
      </c>
      <c r="B3589">
        <v>5.4</v>
      </c>
    </row>
    <row r="3590" spans="1:2">
      <c r="A3590" t="s">
        <v>13246</v>
      </c>
      <c r="B3590">
        <v>7.1</v>
      </c>
    </row>
    <row r="3591" spans="1:2">
      <c r="A3591" t="s">
        <v>37</v>
      </c>
      <c r="B3591">
        <v>6.4</v>
      </c>
    </row>
    <row r="3592" spans="1:2">
      <c r="A3592" t="s">
        <v>37</v>
      </c>
      <c r="B3592">
        <v>8.4</v>
      </c>
    </row>
    <row r="3593" spans="1:2">
      <c r="A3593" t="s">
        <v>37</v>
      </c>
      <c r="B3593">
        <v>6.7</v>
      </c>
    </row>
    <row r="3594" spans="1:2">
      <c r="A3594" t="s">
        <v>37</v>
      </c>
      <c r="B3594">
        <v>6.9</v>
      </c>
    </row>
    <row r="3595" spans="1:2">
      <c r="A3595" t="s">
        <v>37</v>
      </c>
      <c r="B3595">
        <v>2.1</v>
      </c>
    </row>
    <row r="3596" spans="1:2">
      <c r="A3596" t="s">
        <v>5611</v>
      </c>
      <c r="B3596">
        <v>4.3</v>
      </c>
    </row>
    <row r="3597" spans="1:2">
      <c r="A3597" t="s">
        <v>2778</v>
      </c>
      <c r="B3597">
        <v>6.6</v>
      </c>
    </row>
    <row r="3598" spans="1:2">
      <c r="A3598" t="s">
        <v>37</v>
      </c>
      <c r="B3598">
        <v>3.4</v>
      </c>
    </row>
    <row r="3599" spans="1:2">
      <c r="A3599" t="s">
        <v>37</v>
      </c>
      <c r="B3599">
        <v>8.3000000000000007</v>
      </c>
    </row>
    <row r="3600" spans="1:2">
      <c r="A3600" t="s">
        <v>37</v>
      </c>
      <c r="B3600">
        <v>7.2</v>
      </c>
    </row>
    <row r="3601" spans="1:2">
      <c r="A3601" t="s">
        <v>37</v>
      </c>
      <c r="B3601">
        <v>5.6</v>
      </c>
    </row>
    <row r="3602" spans="1:2">
      <c r="A3602" t="s">
        <v>37</v>
      </c>
      <c r="B3602">
        <v>7.7</v>
      </c>
    </row>
    <row r="3603" spans="1:2">
      <c r="A3603" t="s">
        <v>37</v>
      </c>
      <c r="B3603">
        <v>6.6</v>
      </c>
    </row>
    <row r="3604" spans="1:2">
      <c r="A3604" t="s">
        <v>37</v>
      </c>
      <c r="B3604">
        <v>7.6</v>
      </c>
    </row>
    <row r="3605" spans="1:2">
      <c r="A3605" t="s">
        <v>37</v>
      </c>
      <c r="B3605">
        <v>7.4</v>
      </c>
    </row>
    <row r="3606" spans="1:2">
      <c r="A3606" t="s">
        <v>37</v>
      </c>
      <c r="B3606">
        <v>7.1</v>
      </c>
    </row>
    <row r="3607" spans="1:2">
      <c r="A3607" t="s">
        <v>37</v>
      </c>
      <c r="B3607">
        <v>3.4</v>
      </c>
    </row>
    <row r="3608" spans="1:2">
      <c r="A3608" t="s">
        <v>1464</v>
      </c>
      <c r="B3608">
        <v>7.9</v>
      </c>
    </row>
    <row r="3609" spans="1:2">
      <c r="A3609" t="s">
        <v>37</v>
      </c>
      <c r="B3609">
        <v>6.7</v>
      </c>
    </row>
    <row r="3610" spans="1:2">
      <c r="A3610" t="s">
        <v>37</v>
      </c>
      <c r="B3610">
        <v>6.6</v>
      </c>
    </row>
    <row r="3611" spans="1:2">
      <c r="A3611" t="s">
        <v>37</v>
      </c>
      <c r="B3611">
        <v>7.9</v>
      </c>
    </row>
    <row r="3612" spans="1:2">
      <c r="A3612" t="s">
        <v>37</v>
      </c>
      <c r="B3612">
        <v>4.9000000000000004</v>
      </c>
    </row>
    <row r="3613" spans="1:2">
      <c r="A3613" t="s">
        <v>1464</v>
      </c>
      <c r="B3613">
        <v>7.2</v>
      </c>
    </row>
    <row r="3614" spans="1:2">
      <c r="A3614" t="s">
        <v>1464</v>
      </c>
      <c r="B3614">
        <v>7.4</v>
      </c>
    </row>
    <row r="3615" spans="1:2">
      <c r="A3615" t="s">
        <v>676</v>
      </c>
      <c r="B3615">
        <v>6.1</v>
      </c>
    </row>
    <row r="3616" spans="1:2">
      <c r="A3616" t="s">
        <v>5611</v>
      </c>
      <c r="B3616">
        <v>8.4</v>
      </c>
    </row>
    <row r="3617" spans="1:2">
      <c r="A3617" t="s">
        <v>37</v>
      </c>
      <c r="B3617">
        <v>6.2</v>
      </c>
    </row>
    <row r="3618" spans="1:2">
      <c r="A3618" t="s">
        <v>37</v>
      </c>
      <c r="B3618">
        <v>5.3</v>
      </c>
    </row>
    <row r="3619" spans="1:2">
      <c r="A3619" t="s">
        <v>37</v>
      </c>
      <c r="B3619">
        <v>5</v>
      </c>
    </row>
    <row r="3620" spans="1:2">
      <c r="A3620" t="s">
        <v>37</v>
      </c>
      <c r="B3620">
        <v>7.7</v>
      </c>
    </row>
    <row r="3621" spans="1:2">
      <c r="A3621" t="s">
        <v>17494</v>
      </c>
      <c r="B3621">
        <v>7.6</v>
      </c>
    </row>
    <row r="3622" spans="1:2">
      <c r="A3622" t="s">
        <v>37</v>
      </c>
      <c r="B3622">
        <v>6.3</v>
      </c>
    </row>
    <row r="3623" spans="1:2">
      <c r="A3623" t="s">
        <v>37</v>
      </c>
      <c r="B3623">
        <v>7.6</v>
      </c>
    </row>
    <row r="3624" spans="1:2">
      <c r="A3624" t="s">
        <v>37</v>
      </c>
      <c r="B3624">
        <v>5.6</v>
      </c>
    </row>
    <row r="3625" spans="1:2">
      <c r="A3625" t="s">
        <v>37</v>
      </c>
      <c r="B3625">
        <v>7.3</v>
      </c>
    </row>
    <row r="3626" spans="1:2">
      <c r="A3626" t="s">
        <v>5611</v>
      </c>
      <c r="B3626">
        <v>6.2</v>
      </c>
    </row>
    <row r="3627" spans="1:2">
      <c r="A3627" t="s">
        <v>37</v>
      </c>
      <c r="B3627">
        <v>6.6</v>
      </c>
    </row>
    <row r="3628" spans="1:2">
      <c r="A3628" t="s">
        <v>37</v>
      </c>
      <c r="B3628">
        <v>6.6</v>
      </c>
    </row>
    <row r="3629" spans="1:2">
      <c r="A3629" t="s">
        <v>37</v>
      </c>
      <c r="B3629">
        <v>7.3</v>
      </c>
    </row>
    <row r="3630" spans="1:2">
      <c r="A3630" t="s">
        <v>37</v>
      </c>
      <c r="B3630">
        <v>6.6</v>
      </c>
    </row>
    <row r="3631" spans="1:2">
      <c r="A3631" t="s">
        <v>37</v>
      </c>
      <c r="B3631">
        <v>6.9</v>
      </c>
    </row>
    <row r="3632" spans="1:2">
      <c r="A3632" t="s">
        <v>37</v>
      </c>
      <c r="B3632">
        <v>5.8</v>
      </c>
    </row>
    <row r="3633" spans="1:2">
      <c r="A3633" t="s">
        <v>37</v>
      </c>
      <c r="B3633">
        <v>4.4000000000000004</v>
      </c>
    </row>
    <row r="3634" spans="1:2">
      <c r="A3634" t="s">
        <v>37</v>
      </c>
      <c r="B3634">
        <v>6.6</v>
      </c>
    </row>
    <row r="3635" spans="1:2">
      <c r="A3635" t="s">
        <v>2778</v>
      </c>
      <c r="B3635">
        <v>7.6</v>
      </c>
    </row>
    <row r="3636" spans="1:2">
      <c r="A3636" t="s">
        <v>37</v>
      </c>
      <c r="B3636">
        <v>4.5999999999999996</v>
      </c>
    </row>
    <row r="3637" spans="1:2">
      <c r="A3637" t="s">
        <v>37</v>
      </c>
      <c r="B3637">
        <v>6.8</v>
      </c>
    </row>
    <row r="3638" spans="1:2">
      <c r="A3638" t="s">
        <v>37</v>
      </c>
      <c r="B3638">
        <v>7.1</v>
      </c>
    </row>
    <row r="3639" spans="1:2">
      <c r="A3639" t="s">
        <v>37</v>
      </c>
      <c r="B3639">
        <v>4.9000000000000004</v>
      </c>
    </row>
    <row r="3640" spans="1:2">
      <c r="A3640" t="s">
        <v>37</v>
      </c>
      <c r="B3640">
        <v>7.3</v>
      </c>
    </row>
    <row r="3641" spans="1:2">
      <c r="A3641" t="s">
        <v>37</v>
      </c>
      <c r="B3641">
        <v>7.2</v>
      </c>
    </row>
    <row r="3642" spans="1:2">
      <c r="A3642" t="s">
        <v>37</v>
      </c>
      <c r="B3642">
        <v>5</v>
      </c>
    </row>
    <row r="3643" spans="1:2">
      <c r="A3643" t="s">
        <v>37</v>
      </c>
      <c r="B3643">
        <v>8.1999999999999993</v>
      </c>
    </row>
    <row r="3644" spans="1:2">
      <c r="A3644" t="s">
        <v>37</v>
      </c>
      <c r="B3644">
        <v>8</v>
      </c>
    </row>
    <row r="3645" spans="1:2">
      <c r="A3645" t="s">
        <v>37</v>
      </c>
      <c r="B3645">
        <v>5.2</v>
      </c>
    </row>
    <row r="3646" spans="1:2">
      <c r="A3646" t="s">
        <v>37</v>
      </c>
      <c r="B3646">
        <v>8.5</v>
      </c>
    </row>
    <row r="3647" spans="1:2">
      <c r="A3647" t="s">
        <v>37</v>
      </c>
      <c r="B3647">
        <v>6.5</v>
      </c>
    </row>
    <row r="3648" spans="1:2">
      <c r="A3648" t="s">
        <v>37</v>
      </c>
      <c r="B3648">
        <v>7.4</v>
      </c>
    </row>
    <row r="3649" spans="1:2">
      <c r="A3649" t="s">
        <v>37</v>
      </c>
      <c r="B3649">
        <v>7.7</v>
      </c>
    </row>
    <row r="3650" spans="1:2">
      <c r="A3650" t="s">
        <v>37</v>
      </c>
      <c r="B3650">
        <v>7.4</v>
      </c>
    </row>
    <row r="3651" spans="1:2">
      <c r="A3651" t="s">
        <v>37</v>
      </c>
      <c r="B3651">
        <v>5.0999999999999996</v>
      </c>
    </row>
    <row r="3652" spans="1:2">
      <c r="A3652" t="s">
        <v>37</v>
      </c>
      <c r="B3652">
        <v>7.3</v>
      </c>
    </row>
    <row r="3653" spans="1:2">
      <c r="A3653" t="s">
        <v>37</v>
      </c>
      <c r="B3653">
        <v>5</v>
      </c>
    </row>
    <row r="3654" spans="1:2">
      <c r="A3654" t="s">
        <v>37</v>
      </c>
      <c r="B3654">
        <v>7.2</v>
      </c>
    </row>
    <row r="3655" spans="1:2">
      <c r="A3655" t="s">
        <v>37</v>
      </c>
      <c r="B3655">
        <v>6.7</v>
      </c>
    </row>
    <row r="3656" spans="1:2">
      <c r="A3656" t="s">
        <v>37</v>
      </c>
      <c r="B3656">
        <v>6.4</v>
      </c>
    </row>
    <row r="3657" spans="1:2">
      <c r="A3657" t="s">
        <v>37</v>
      </c>
      <c r="B3657">
        <v>7.1</v>
      </c>
    </row>
    <row r="3658" spans="1:2">
      <c r="A3658" t="s">
        <v>37</v>
      </c>
      <c r="B3658">
        <v>5.6</v>
      </c>
    </row>
    <row r="3659" spans="1:2">
      <c r="A3659" t="s">
        <v>37</v>
      </c>
      <c r="B3659">
        <v>6.1</v>
      </c>
    </row>
    <row r="3660" spans="1:2">
      <c r="A3660" t="s">
        <v>2778</v>
      </c>
      <c r="B3660">
        <v>5.2</v>
      </c>
    </row>
    <row r="3661" spans="1:2">
      <c r="A3661" t="s">
        <v>37</v>
      </c>
      <c r="B3661">
        <v>7.3</v>
      </c>
    </row>
    <row r="3662" spans="1:2">
      <c r="A3662" t="s">
        <v>37</v>
      </c>
      <c r="B3662">
        <v>7.5</v>
      </c>
    </row>
    <row r="3663" spans="1:2">
      <c r="A3663" t="s">
        <v>37</v>
      </c>
      <c r="B3663">
        <v>6.6</v>
      </c>
    </row>
    <row r="3664" spans="1:2">
      <c r="A3664" t="s">
        <v>37</v>
      </c>
      <c r="B3664">
        <v>6.4</v>
      </c>
    </row>
    <row r="3665" spans="1:2">
      <c r="A3665" t="s">
        <v>37</v>
      </c>
      <c r="B3665">
        <v>4.5</v>
      </c>
    </row>
    <row r="3666" spans="1:2">
      <c r="A3666" t="s">
        <v>37</v>
      </c>
      <c r="B3666">
        <v>6.6</v>
      </c>
    </row>
    <row r="3667" spans="1:2">
      <c r="A3667" t="s">
        <v>37</v>
      </c>
      <c r="B3667">
        <v>5.3</v>
      </c>
    </row>
    <row r="3668" spans="1:2">
      <c r="A3668" t="s">
        <v>37</v>
      </c>
      <c r="B3668">
        <v>4.9000000000000004</v>
      </c>
    </row>
    <row r="3669" spans="1:2">
      <c r="A3669" t="s">
        <v>2778</v>
      </c>
      <c r="B3669">
        <v>7.7</v>
      </c>
    </row>
    <row r="3670" spans="1:2">
      <c r="A3670" t="s">
        <v>37</v>
      </c>
      <c r="B3670">
        <v>8</v>
      </c>
    </row>
    <row r="3671" spans="1:2">
      <c r="A3671" t="s">
        <v>37</v>
      </c>
      <c r="B3671">
        <v>3.8</v>
      </c>
    </row>
    <row r="3672" spans="1:2">
      <c r="A3672" t="s">
        <v>37</v>
      </c>
      <c r="B3672">
        <v>7.6</v>
      </c>
    </row>
    <row r="3673" spans="1:2">
      <c r="A3673" t="s">
        <v>37</v>
      </c>
      <c r="B3673">
        <v>5.9</v>
      </c>
    </row>
    <row r="3674" spans="1:2">
      <c r="A3674" t="s">
        <v>37</v>
      </c>
      <c r="B3674">
        <v>6.2</v>
      </c>
    </row>
    <row r="3675" spans="1:2">
      <c r="A3675" t="s">
        <v>37</v>
      </c>
      <c r="B3675">
        <v>7.2</v>
      </c>
    </row>
    <row r="3676" spans="1:2">
      <c r="A3676" t="s">
        <v>37</v>
      </c>
      <c r="B3676">
        <v>6.3</v>
      </c>
    </row>
    <row r="3677" spans="1:2">
      <c r="A3677" t="s">
        <v>37</v>
      </c>
      <c r="B3677">
        <v>5.2</v>
      </c>
    </row>
    <row r="3678" spans="1:2">
      <c r="A3678" t="s">
        <v>37</v>
      </c>
      <c r="B3678">
        <v>6.9</v>
      </c>
    </row>
    <row r="3679" spans="1:2">
      <c r="A3679" t="s">
        <v>37</v>
      </c>
      <c r="B3679">
        <v>6.8</v>
      </c>
    </row>
    <row r="3680" spans="1:2">
      <c r="A3680" t="s">
        <v>37</v>
      </c>
      <c r="B3680">
        <v>6.2</v>
      </c>
    </row>
    <row r="3681" spans="1:2">
      <c r="A3681" t="s">
        <v>37</v>
      </c>
      <c r="B3681">
        <v>6.2</v>
      </c>
    </row>
    <row r="3682" spans="1:2">
      <c r="A3682" t="s">
        <v>37</v>
      </c>
      <c r="B3682">
        <v>3.5</v>
      </c>
    </row>
    <row r="3683" spans="1:2">
      <c r="A3683" t="s">
        <v>37</v>
      </c>
      <c r="B3683">
        <v>6.1</v>
      </c>
    </row>
    <row r="3684" spans="1:2">
      <c r="A3684" t="s">
        <v>37</v>
      </c>
      <c r="B3684">
        <v>6.6</v>
      </c>
    </row>
    <row r="3685" spans="1:2">
      <c r="A3685" t="s">
        <v>37</v>
      </c>
      <c r="B3685">
        <v>4.5</v>
      </c>
    </row>
    <row r="3686" spans="1:2">
      <c r="A3686" t="s">
        <v>37</v>
      </c>
      <c r="B3686">
        <v>5.9</v>
      </c>
    </row>
    <row r="3687" spans="1:2">
      <c r="A3687" t="s">
        <v>37</v>
      </c>
      <c r="B3687">
        <v>6.9</v>
      </c>
    </row>
    <row r="3688" spans="1:2">
      <c r="A3688" t="s">
        <v>1464</v>
      </c>
      <c r="B3688">
        <v>7.7</v>
      </c>
    </row>
    <row r="3689" spans="1:2">
      <c r="A3689" t="s">
        <v>37</v>
      </c>
      <c r="B3689">
        <v>6.6</v>
      </c>
    </row>
    <row r="3690" spans="1:2">
      <c r="A3690" t="s">
        <v>37</v>
      </c>
      <c r="B3690">
        <v>5.3</v>
      </c>
    </row>
    <row r="3691" spans="1:2">
      <c r="A3691" t="s">
        <v>37</v>
      </c>
      <c r="B3691">
        <v>6.3</v>
      </c>
    </row>
    <row r="3692" spans="1:2">
      <c r="A3692" t="s">
        <v>37</v>
      </c>
      <c r="B3692">
        <v>7</v>
      </c>
    </row>
    <row r="3693" spans="1:2">
      <c r="A3693" t="s">
        <v>37</v>
      </c>
      <c r="B3693">
        <v>7</v>
      </c>
    </row>
    <row r="3694" spans="1:2">
      <c r="A3694" t="s">
        <v>37</v>
      </c>
      <c r="B3694">
        <v>6.6</v>
      </c>
    </row>
    <row r="3695" spans="1:2">
      <c r="A3695" t="s">
        <v>37</v>
      </c>
      <c r="B3695">
        <v>8.6</v>
      </c>
    </row>
    <row r="3696" spans="1:2">
      <c r="A3696" t="s">
        <v>37</v>
      </c>
      <c r="B3696">
        <v>6.4</v>
      </c>
    </row>
    <row r="3697" spans="1:2">
      <c r="A3697" t="s">
        <v>37</v>
      </c>
      <c r="B3697">
        <v>7.9</v>
      </c>
    </row>
    <row r="3698" spans="1:2">
      <c r="A3698" t="s">
        <v>37</v>
      </c>
      <c r="B3698">
        <v>5.4</v>
      </c>
    </row>
    <row r="3699" spans="1:2">
      <c r="A3699" t="s">
        <v>37</v>
      </c>
      <c r="B3699">
        <v>6.9</v>
      </c>
    </row>
    <row r="3700" spans="1:2">
      <c r="A3700" t="s">
        <v>37</v>
      </c>
      <c r="B3700">
        <v>7.7</v>
      </c>
    </row>
    <row r="3701" spans="1:2">
      <c r="A3701" t="s">
        <v>1464</v>
      </c>
      <c r="B3701">
        <v>7.2</v>
      </c>
    </row>
    <row r="3702" spans="1:2">
      <c r="A3702" t="s">
        <v>37</v>
      </c>
      <c r="B3702">
        <v>6.8</v>
      </c>
    </row>
    <row r="3703" spans="1:2">
      <c r="A3703" t="s">
        <v>37</v>
      </c>
      <c r="B3703">
        <v>6.2</v>
      </c>
    </row>
    <row r="3704" spans="1:2">
      <c r="A3704" t="s">
        <v>37</v>
      </c>
      <c r="B3704">
        <v>7.4</v>
      </c>
    </row>
    <row r="3705" spans="1:2">
      <c r="A3705" t="s">
        <v>37</v>
      </c>
      <c r="B3705">
        <v>4.5999999999999996</v>
      </c>
    </row>
    <row r="3706" spans="1:2">
      <c r="A3706" t="s">
        <v>37</v>
      </c>
      <c r="B3706">
        <v>6.4</v>
      </c>
    </row>
    <row r="3707" spans="1:2">
      <c r="A3707" t="s">
        <v>37</v>
      </c>
      <c r="B3707">
        <v>7</v>
      </c>
    </row>
    <row r="3708" spans="1:2">
      <c r="A3708" t="s">
        <v>37</v>
      </c>
      <c r="B3708">
        <v>7.7</v>
      </c>
    </row>
    <row r="3709" spans="1:2">
      <c r="A3709" t="s">
        <v>37</v>
      </c>
      <c r="B3709">
        <v>6.8</v>
      </c>
    </row>
    <row r="3710" spans="1:2">
      <c r="A3710" t="s">
        <v>37</v>
      </c>
      <c r="B3710">
        <v>7</v>
      </c>
    </row>
    <row r="3711" spans="1:2">
      <c r="A3711" t="s">
        <v>37</v>
      </c>
      <c r="B3711">
        <v>7</v>
      </c>
    </row>
    <row r="3712" spans="1:2">
      <c r="A3712" t="s">
        <v>37</v>
      </c>
      <c r="B3712">
        <v>6.3</v>
      </c>
    </row>
    <row r="3713" spans="1:2">
      <c r="A3713" t="s">
        <v>37</v>
      </c>
      <c r="B3713">
        <v>7.1</v>
      </c>
    </row>
    <row r="3714" spans="1:2">
      <c r="A3714" t="s">
        <v>37</v>
      </c>
      <c r="B3714">
        <v>5.6</v>
      </c>
    </row>
    <row r="3715" spans="1:2">
      <c r="A3715" t="s">
        <v>37</v>
      </c>
      <c r="B3715">
        <v>4.4000000000000004</v>
      </c>
    </row>
    <row r="3716" spans="1:2">
      <c r="A3716" t="s">
        <v>37</v>
      </c>
      <c r="B3716">
        <v>7.1</v>
      </c>
    </row>
    <row r="3717" spans="1:2">
      <c r="A3717" t="s">
        <v>37</v>
      </c>
      <c r="B3717">
        <v>6.1</v>
      </c>
    </row>
    <row r="3718" spans="1:2">
      <c r="A3718" t="s">
        <v>5611</v>
      </c>
      <c r="B3718">
        <v>7.4</v>
      </c>
    </row>
    <row r="3719" spans="1:2">
      <c r="A3719" t="s">
        <v>37</v>
      </c>
      <c r="B3719">
        <v>7.5</v>
      </c>
    </row>
    <row r="3720" spans="1:2">
      <c r="A3720" t="s">
        <v>37</v>
      </c>
      <c r="B3720">
        <v>7.2</v>
      </c>
    </row>
    <row r="3721" spans="1:2">
      <c r="A3721" t="s">
        <v>37</v>
      </c>
      <c r="B3721">
        <v>7.6</v>
      </c>
    </row>
    <row r="3722" spans="1:2">
      <c r="A3722" t="s">
        <v>37</v>
      </c>
      <c r="B3722">
        <v>7.3</v>
      </c>
    </row>
    <row r="3723" spans="1:2">
      <c r="A3723" t="s">
        <v>37</v>
      </c>
      <c r="B3723">
        <v>6.2</v>
      </c>
    </row>
    <row r="3724" spans="1:2">
      <c r="A3724" t="s">
        <v>37</v>
      </c>
      <c r="B3724">
        <v>6.2</v>
      </c>
    </row>
    <row r="3725" spans="1:2">
      <c r="A3725" t="s">
        <v>37</v>
      </c>
      <c r="B3725">
        <v>4.5999999999999996</v>
      </c>
    </row>
    <row r="3726" spans="1:2">
      <c r="A3726" t="s">
        <v>37</v>
      </c>
      <c r="B3726">
        <v>6.2</v>
      </c>
    </row>
    <row r="3727" spans="1:2">
      <c r="A3727" t="s">
        <v>37</v>
      </c>
      <c r="B3727">
        <v>6.2</v>
      </c>
    </row>
    <row r="3728" spans="1:2">
      <c r="A3728" t="s">
        <v>37</v>
      </c>
      <c r="B3728">
        <v>3.3</v>
      </c>
    </row>
    <row r="3729" spans="1:2">
      <c r="A3729" t="s">
        <v>37</v>
      </c>
      <c r="B3729">
        <v>7.5</v>
      </c>
    </row>
    <row r="3730" spans="1:2">
      <c r="A3730" t="s">
        <v>37</v>
      </c>
      <c r="B3730">
        <v>4.2</v>
      </c>
    </row>
    <row r="3731" spans="1:2">
      <c r="A3731" t="s">
        <v>2778</v>
      </c>
      <c r="B3731">
        <v>7.2</v>
      </c>
    </row>
    <row r="3732" spans="1:2">
      <c r="A3732" t="s">
        <v>37</v>
      </c>
      <c r="B3732">
        <v>6.2</v>
      </c>
    </row>
    <row r="3733" spans="1:2">
      <c r="A3733" t="s">
        <v>37</v>
      </c>
      <c r="B3733">
        <v>6.1</v>
      </c>
    </row>
    <row r="3734" spans="1:2">
      <c r="A3734" t="s">
        <v>37</v>
      </c>
      <c r="B3734">
        <v>4.2</v>
      </c>
    </row>
    <row r="3735" spans="1:2">
      <c r="A3735" t="s">
        <v>37</v>
      </c>
      <c r="B3735">
        <v>4.5</v>
      </c>
    </row>
    <row r="3736" spans="1:2">
      <c r="A3736" t="s">
        <v>37</v>
      </c>
      <c r="B3736">
        <v>8.4</v>
      </c>
    </row>
    <row r="3737" spans="1:2">
      <c r="A3737" t="s">
        <v>37</v>
      </c>
      <c r="B3737">
        <v>7.5</v>
      </c>
    </row>
    <row r="3738" spans="1:2">
      <c r="A3738" t="s">
        <v>37</v>
      </c>
      <c r="B3738">
        <v>6.7</v>
      </c>
    </row>
    <row r="3739" spans="1:2">
      <c r="A3739" t="s">
        <v>37</v>
      </c>
      <c r="B3739">
        <v>5.0999999999999996</v>
      </c>
    </row>
    <row r="3740" spans="1:2">
      <c r="A3740" t="s">
        <v>37</v>
      </c>
      <c r="B3740">
        <v>5.5</v>
      </c>
    </row>
    <row r="3741" spans="1:2">
      <c r="A3741" t="s">
        <v>37</v>
      </c>
      <c r="B3741">
        <v>4.4000000000000004</v>
      </c>
    </row>
    <row r="3742" spans="1:2">
      <c r="A3742" t="s">
        <v>37</v>
      </c>
      <c r="B3742">
        <v>4.4000000000000004</v>
      </c>
    </row>
    <row r="3743" spans="1:2">
      <c r="A3743" t="s">
        <v>37</v>
      </c>
      <c r="B3743">
        <v>6.8</v>
      </c>
    </row>
    <row r="3744" spans="1:2">
      <c r="A3744" t="s">
        <v>37</v>
      </c>
      <c r="B3744">
        <v>6.7</v>
      </c>
    </row>
    <row r="3745" spans="1:2">
      <c r="A3745" t="s">
        <v>37</v>
      </c>
      <c r="B3745">
        <v>8.6</v>
      </c>
    </row>
    <row r="3746" spans="1:2">
      <c r="A3746" t="s">
        <v>37</v>
      </c>
      <c r="B3746">
        <v>4.8</v>
      </c>
    </row>
    <row r="3747" spans="1:2">
      <c r="A3747" t="s">
        <v>37</v>
      </c>
      <c r="B3747">
        <v>3.4</v>
      </c>
    </row>
    <row r="3748" spans="1:2">
      <c r="A3748" t="s">
        <v>18111</v>
      </c>
      <c r="B3748">
        <v>7.4</v>
      </c>
    </row>
    <row r="3749" spans="1:2">
      <c r="A3749" t="s">
        <v>8731</v>
      </c>
      <c r="B3749">
        <v>7.3</v>
      </c>
    </row>
    <row r="3750" spans="1:2">
      <c r="A3750" t="s">
        <v>37</v>
      </c>
      <c r="B3750">
        <v>8</v>
      </c>
    </row>
    <row r="3751" spans="1:2">
      <c r="A3751" t="s">
        <v>37</v>
      </c>
      <c r="B3751">
        <v>6.5</v>
      </c>
    </row>
    <row r="3752" spans="1:2">
      <c r="A3752" t="s">
        <v>37</v>
      </c>
      <c r="B3752">
        <v>5.9</v>
      </c>
    </row>
    <row r="3753" spans="1:2">
      <c r="A3753" t="s">
        <v>37</v>
      </c>
      <c r="B3753">
        <v>6.8</v>
      </c>
    </row>
    <row r="3754" spans="1:2">
      <c r="A3754" t="s">
        <v>37</v>
      </c>
      <c r="B3754">
        <v>7.4</v>
      </c>
    </row>
    <row r="3755" spans="1:2">
      <c r="A3755" t="s">
        <v>37</v>
      </c>
      <c r="B3755">
        <v>6.7</v>
      </c>
    </row>
    <row r="3756" spans="1:2">
      <c r="A3756" t="s">
        <v>37</v>
      </c>
      <c r="B3756">
        <v>6.8</v>
      </c>
    </row>
    <row r="3757" spans="1:2">
      <c r="A3757" t="s">
        <v>37</v>
      </c>
      <c r="B3757">
        <v>5.4</v>
      </c>
    </row>
    <row r="3758" spans="1:2">
      <c r="A3758" t="s">
        <v>37</v>
      </c>
      <c r="B3758">
        <v>5.5</v>
      </c>
    </row>
    <row r="3759" spans="1:2">
      <c r="A3759" t="s">
        <v>37</v>
      </c>
      <c r="B3759">
        <v>7.4</v>
      </c>
    </row>
    <row r="3760" spans="1:2">
      <c r="A3760" t="s">
        <v>37</v>
      </c>
      <c r="B3760">
        <v>5.7</v>
      </c>
    </row>
    <row r="3761" spans="1:2">
      <c r="A3761" t="s">
        <v>1464</v>
      </c>
      <c r="B3761">
        <v>5.4</v>
      </c>
    </row>
    <row r="3762" spans="1:2">
      <c r="A3762" t="s">
        <v>37</v>
      </c>
      <c r="B3762">
        <v>3.2</v>
      </c>
    </row>
    <row r="3763" spans="1:2">
      <c r="A3763" t="s">
        <v>18180</v>
      </c>
      <c r="B3763">
        <v>7.1</v>
      </c>
    </row>
    <row r="3764" spans="1:2">
      <c r="A3764" t="s">
        <v>37</v>
      </c>
      <c r="B3764">
        <v>7.8</v>
      </c>
    </row>
    <row r="3765" spans="1:2">
      <c r="A3765" t="s">
        <v>37</v>
      </c>
      <c r="B3765">
        <v>5.3</v>
      </c>
    </row>
    <row r="3766" spans="1:2">
      <c r="A3766" t="s">
        <v>1464</v>
      </c>
      <c r="B3766">
        <v>7.2</v>
      </c>
    </row>
    <row r="3767" spans="1:2">
      <c r="A3767" t="s">
        <v>37</v>
      </c>
      <c r="B3767">
        <v>6.2</v>
      </c>
    </row>
    <row r="3768" spans="1:2">
      <c r="A3768" t="s">
        <v>37</v>
      </c>
      <c r="B3768">
        <v>5.9</v>
      </c>
    </row>
    <row r="3769" spans="1:2">
      <c r="A3769" t="s">
        <v>37</v>
      </c>
      <c r="B3769">
        <v>7.3</v>
      </c>
    </row>
    <row r="3770" spans="1:2">
      <c r="A3770" t="s">
        <v>37</v>
      </c>
      <c r="B3770">
        <v>6.7</v>
      </c>
    </row>
    <row r="3771" spans="1:2">
      <c r="A3771" t="s">
        <v>37</v>
      </c>
      <c r="B3771">
        <v>5.7</v>
      </c>
    </row>
    <row r="3772" spans="1:2">
      <c r="A3772" t="s">
        <v>37</v>
      </c>
      <c r="B3772">
        <v>7.1</v>
      </c>
    </row>
    <row r="3773" spans="1:2">
      <c r="A3773" t="s">
        <v>37</v>
      </c>
      <c r="B3773">
        <v>7.2</v>
      </c>
    </row>
    <row r="3774" spans="1:2">
      <c r="A3774" t="s">
        <v>37</v>
      </c>
      <c r="B3774">
        <v>7.4</v>
      </c>
    </row>
    <row r="3775" spans="1:2">
      <c r="A3775" t="s">
        <v>37</v>
      </c>
      <c r="B3775">
        <v>7.7</v>
      </c>
    </row>
    <row r="3776" spans="1:2">
      <c r="A3776" t="s">
        <v>37</v>
      </c>
      <c r="B3776">
        <v>7.7</v>
      </c>
    </row>
    <row r="3777" spans="1:2">
      <c r="A3777" t="s">
        <v>37</v>
      </c>
      <c r="B3777">
        <v>7.4</v>
      </c>
    </row>
    <row r="3778" spans="1:2">
      <c r="A3778" t="s">
        <v>37</v>
      </c>
      <c r="B3778">
        <v>8.4</v>
      </c>
    </row>
    <row r="3779" spans="1:2">
      <c r="A3779" t="s">
        <v>37</v>
      </c>
      <c r="B3779">
        <v>7.1</v>
      </c>
    </row>
    <row r="3780" spans="1:2">
      <c r="A3780" t="s">
        <v>2778</v>
      </c>
      <c r="B3780">
        <v>7.2</v>
      </c>
    </row>
    <row r="3781" spans="1:2">
      <c r="A3781" t="s">
        <v>37</v>
      </c>
      <c r="B3781">
        <v>7.5</v>
      </c>
    </row>
    <row r="3782" spans="1:2">
      <c r="A3782" t="s">
        <v>37</v>
      </c>
      <c r="B3782">
        <v>5.4</v>
      </c>
    </row>
    <row r="3783" spans="1:2">
      <c r="A3783" t="s">
        <v>37</v>
      </c>
      <c r="B3783">
        <v>8.1</v>
      </c>
    </row>
    <row r="3784" spans="1:2">
      <c r="A3784" t="s">
        <v>2778</v>
      </c>
      <c r="B3784">
        <v>6</v>
      </c>
    </row>
    <row r="3785" spans="1:2">
      <c r="A3785" t="s">
        <v>10490</v>
      </c>
      <c r="B3785">
        <v>7.8</v>
      </c>
    </row>
    <row r="3786" spans="1:2">
      <c r="A3786" t="s">
        <v>37</v>
      </c>
      <c r="B3786">
        <v>6.8</v>
      </c>
    </row>
    <row r="3787" spans="1:2">
      <c r="A3787" t="s">
        <v>37</v>
      </c>
      <c r="B3787">
        <v>6.5</v>
      </c>
    </row>
    <row r="3788" spans="1:2">
      <c r="A3788" t="s">
        <v>12700</v>
      </c>
      <c r="B3788">
        <v>7.7</v>
      </c>
    </row>
    <row r="3789" spans="1:2">
      <c r="A3789" t="s">
        <v>1464</v>
      </c>
      <c r="B3789">
        <v>6.4</v>
      </c>
    </row>
    <row r="3790" spans="1:2">
      <c r="A3790" t="s">
        <v>37</v>
      </c>
      <c r="B3790">
        <v>6.5</v>
      </c>
    </row>
    <row r="3791" spans="1:2">
      <c r="A3791" t="s">
        <v>7241</v>
      </c>
      <c r="B3791">
        <v>7.3</v>
      </c>
    </row>
    <row r="3792" spans="1:2">
      <c r="A3792" t="s">
        <v>37</v>
      </c>
      <c r="B3792">
        <v>6.6</v>
      </c>
    </row>
    <row r="3793" spans="1:2">
      <c r="A3793" t="s">
        <v>5641</v>
      </c>
      <c r="B3793">
        <v>7.9</v>
      </c>
    </row>
    <row r="3794" spans="1:2">
      <c r="A3794" t="s">
        <v>37</v>
      </c>
      <c r="B3794">
        <v>5.9</v>
      </c>
    </row>
    <row r="3795" spans="1:2">
      <c r="A3795" t="s">
        <v>5611</v>
      </c>
      <c r="B3795">
        <v>4.7</v>
      </c>
    </row>
    <row r="3796" spans="1:2">
      <c r="A3796" t="s">
        <v>37</v>
      </c>
      <c r="B3796">
        <v>8.6999999999999993</v>
      </c>
    </row>
    <row r="3797" spans="1:2">
      <c r="A3797" t="s">
        <v>37</v>
      </c>
      <c r="B3797">
        <v>5.9</v>
      </c>
    </row>
    <row r="3798" spans="1:2">
      <c r="A3798" t="s">
        <v>5611</v>
      </c>
      <c r="B3798">
        <v>8.5</v>
      </c>
    </row>
    <row r="3799" spans="1:2">
      <c r="A3799" t="s">
        <v>37</v>
      </c>
      <c r="B3799">
        <v>8.4</v>
      </c>
    </row>
    <row r="3800" spans="1:2">
      <c r="A3800" t="s">
        <v>37</v>
      </c>
      <c r="B3800">
        <v>5.8</v>
      </c>
    </row>
    <row r="3801" spans="1:2">
      <c r="A3801" t="s">
        <v>37</v>
      </c>
      <c r="B3801">
        <v>6.1</v>
      </c>
    </row>
    <row r="3802" spans="1:2">
      <c r="A3802" t="s">
        <v>37</v>
      </c>
      <c r="B3802">
        <v>7.3</v>
      </c>
    </row>
    <row r="3803" spans="1:2">
      <c r="A3803" t="s">
        <v>12472</v>
      </c>
      <c r="B3803">
        <v>6.7</v>
      </c>
    </row>
    <row r="3804" spans="1:2">
      <c r="A3804" t="s">
        <v>37</v>
      </c>
      <c r="B3804">
        <v>7.6</v>
      </c>
    </row>
    <row r="3805" spans="1:2">
      <c r="A3805" t="s">
        <v>5611</v>
      </c>
      <c r="B3805">
        <v>7.2</v>
      </c>
    </row>
    <row r="3806" spans="1:2">
      <c r="A3806" t="s">
        <v>8731</v>
      </c>
      <c r="B3806">
        <v>6.2</v>
      </c>
    </row>
    <row r="3807" spans="1:2">
      <c r="A3807" t="s">
        <v>37</v>
      </c>
      <c r="B3807">
        <v>5.2</v>
      </c>
    </row>
    <row r="3808" spans="1:2">
      <c r="A3808" t="s">
        <v>37</v>
      </c>
      <c r="B3808">
        <v>8.1</v>
      </c>
    </row>
    <row r="3809" spans="1:2">
      <c r="A3809" t="s">
        <v>37</v>
      </c>
      <c r="B3809">
        <v>7.1</v>
      </c>
    </row>
    <row r="3810" spans="1:2">
      <c r="A3810" t="s">
        <v>5641</v>
      </c>
      <c r="B3810">
        <v>6.5</v>
      </c>
    </row>
    <row r="3811" spans="1:2">
      <c r="A3811" t="s">
        <v>37</v>
      </c>
      <c r="B3811">
        <v>7.3</v>
      </c>
    </row>
    <row r="3812" spans="1:2">
      <c r="A3812" t="s">
        <v>37</v>
      </c>
      <c r="B3812">
        <v>6.2</v>
      </c>
    </row>
    <row r="3813" spans="1:2">
      <c r="A3813" t="s">
        <v>37</v>
      </c>
      <c r="B3813">
        <v>5</v>
      </c>
    </row>
    <row r="3814" spans="1:2">
      <c r="A3814" t="s">
        <v>37</v>
      </c>
      <c r="B3814">
        <v>8</v>
      </c>
    </row>
    <row r="3815" spans="1:2">
      <c r="A3815" t="s">
        <v>37</v>
      </c>
      <c r="B3815">
        <v>7.8</v>
      </c>
    </row>
    <row r="3816" spans="1:2">
      <c r="A3816" t="s">
        <v>37</v>
      </c>
      <c r="B3816">
        <v>8.1</v>
      </c>
    </row>
    <row r="3817" spans="1:2">
      <c r="A3817" t="s">
        <v>37</v>
      </c>
      <c r="B3817">
        <v>6.7</v>
      </c>
    </row>
    <row r="3818" spans="1:2">
      <c r="A3818" t="s">
        <v>37</v>
      </c>
      <c r="B3818">
        <v>7.1</v>
      </c>
    </row>
    <row r="3819" spans="1:2">
      <c r="A3819" t="s">
        <v>37</v>
      </c>
      <c r="B3819">
        <v>5.6</v>
      </c>
    </row>
    <row r="3820" spans="1:2">
      <c r="A3820" t="s">
        <v>37</v>
      </c>
      <c r="B3820">
        <v>7.6</v>
      </c>
    </row>
    <row r="3821" spans="1:2">
      <c r="A3821" t="s">
        <v>37</v>
      </c>
      <c r="B3821">
        <v>4.3</v>
      </c>
    </row>
    <row r="3822" spans="1:2">
      <c r="A3822" t="s">
        <v>37</v>
      </c>
      <c r="B3822">
        <v>7.3</v>
      </c>
    </row>
    <row r="3823" spans="1:2">
      <c r="A3823" t="s">
        <v>37</v>
      </c>
      <c r="B3823">
        <v>4.5999999999999996</v>
      </c>
    </row>
    <row r="3824" spans="1:2">
      <c r="A3824" t="s">
        <v>37</v>
      </c>
      <c r="B3824">
        <v>6.8</v>
      </c>
    </row>
    <row r="3825" spans="1:2">
      <c r="A3825" t="s">
        <v>37</v>
      </c>
      <c r="B3825">
        <v>7.1</v>
      </c>
    </row>
    <row r="3826" spans="1:2">
      <c r="A3826" t="s">
        <v>37</v>
      </c>
      <c r="B3826">
        <v>7.3</v>
      </c>
    </row>
    <row r="3827" spans="1:2">
      <c r="A3827" t="s">
        <v>37</v>
      </c>
      <c r="B3827">
        <v>8.3000000000000007</v>
      </c>
    </row>
    <row r="3828" spans="1:2">
      <c r="A3828" t="s">
        <v>37</v>
      </c>
      <c r="B3828">
        <v>5.4</v>
      </c>
    </row>
    <row r="3829" spans="1:2">
      <c r="A3829" t="s">
        <v>37</v>
      </c>
      <c r="B3829">
        <v>4</v>
      </c>
    </row>
    <row r="3830" spans="1:2">
      <c r="A3830" t="s">
        <v>37</v>
      </c>
      <c r="B3830">
        <v>8</v>
      </c>
    </row>
    <row r="3831" spans="1:2">
      <c r="A3831" t="s">
        <v>37</v>
      </c>
      <c r="B3831">
        <v>6.7</v>
      </c>
    </row>
    <row r="3832" spans="1:2">
      <c r="A3832" t="s">
        <v>37</v>
      </c>
      <c r="B3832">
        <v>4.5999999999999996</v>
      </c>
    </row>
    <row r="3833" spans="1:2">
      <c r="A3833" t="s">
        <v>37</v>
      </c>
      <c r="B3833">
        <v>4</v>
      </c>
    </row>
    <row r="3834" spans="1:2">
      <c r="A3834" t="s">
        <v>37</v>
      </c>
      <c r="B3834">
        <v>7</v>
      </c>
    </row>
    <row r="3835" spans="1:2">
      <c r="A3835" t="s">
        <v>37</v>
      </c>
      <c r="B3835">
        <v>7.4</v>
      </c>
    </row>
    <row r="3836" spans="1:2">
      <c r="A3836" t="s">
        <v>37</v>
      </c>
      <c r="B3836">
        <v>5.9</v>
      </c>
    </row>
    <row r="3837" spans="1:2">
      <c r="A3837" t="s">
        <v>37</v>
      </c>
      <c r="B3837">
        <v>4.5999999999999996</v>
      </c>
    </row>
    <row r="3838" spans="1:2">
      <c r="A3838" t="s">
        <v>2778</v>
      </c>
      <c r="B3838">
        <v>7.5</v>
      </c>
    </row>
    <row r="3839" spans="1:2">
      <c r="A3839" t="s">
        <v>37</v>
      </c>
      <c r="B3839">
        <v>4.7</v>
      </c>
    </row>
    <row r="3840" spans="1:2">
      <c r="A3840" t="s">
        <v>37</v>
      </c>
      <c r="B3840">
        <v>6.7</v>
      </c>
    </row>
    <row r="3841" spans="1:2">
      <c r="A3841" t="s">
        <v>37</v>
      </c>
      <c r="B3841">
        <v>6.3</v>
      </c>
    </row>
    <row r="3842" spans="1:2">
      <c r="A3842" t="s">
        <v>37</v>
      </c>
      <c r="B3842">
        <v>6</v>
      </c>
    </row>
    <row r="3843" spans="1:2">
      <c r="A3843" t="s">
        <v>37</v>
      </c>
      <c r="B3843">
        <v>6.7</v>
      </c>
    </row>
    <row r="3844" spans="1:2">
      <c r="A3844" t="s">
        <v>37</v>
      </c>
      <c r="B3844">
        <v>7.1</v>
      </c>
    </row>
    <row r="3845" spans="1:2">
      <c r="A3845" t="s">
        <v>37</v>
      </c>
      <c r="B3845">
        <v>2.7</v>
      </c>
    </row>
    <row r="3846" spans="1:2">
      <c r="A3846" t="s">
        <v>37</v>
      </c>
      <c r="B3846">
        <v>7.3</v>
      </c>
    </row>
    <row r="3847" spans="1:2">
      <c r="A3847" t="s">
        <v>37</v>
      </c>
      <c r="B3847">
        <v>7.6</v>
      </c>
    </row>
    <row r="3848" spans="1:2">
      <c r="A3848" t="s">
        <v>37</v>
      </c>
      <c r="B3848">
        <v>5.8</v>
      </c>
    </row>
    <row r="3849" spans="1:2">
      <c r="A3849" t="s">
        <v>37</v>
      </c>
      <c r="B3849">
        <v>6.5</v>
      </c>
    </row>
    <row r="3850" spans="1:2">
      <c r="A3850" t="s">
        <v>37</v>
      </c>
      <c r="B3850">
        <v>6.6</v>
      </c>
    </row>
    <row r="3851" spans="1:2">
      <c r="A3851" t="s">
        <v>37</v>
      </c>
      <c r="B3851">
        <v>6.2</v>
      </c>
    </row>
    <row r="3852" spans="1:2">
      <c r="A3852" t="s">
        <v>37</v>
      </c>
      <c r="B3852">
        <v>6.9</v>
      </c>
    </row>
    <row r="3853" spans="1:2">
      <c r="A3853" t="s">
        <v>13916</v>
      </c>
      <c r="B3853">
        <v>8.5</v>
      </c>
    </row>
    <row r="3854" spans="1:2">
      <c r="A3854" t="s">
        <v>37</v>
      </c>
      <c r="B3854">
        <v>4.8</v>
      </c>
    </row>
    <row r="3855" spans="1:2">
      <c r="A3855" t="s">
        <v>37</v>
      </c>
      <c r="B3855">
        <v>6.6</v>
      </c>
    </row>
    <row r="3856" spans="1:2">
      <c r="A3856" t="s">
        <v>37</v>
      </c>
      <c r="B3856">
        <v>5.7</v>
      </c>
    </row>
    <row r="3857" spans="1:2">
      <c r="A3857" t="s">
        <v>37</v>
      </c>
      <c r="B3857">
        <v>7</v>
      </c>
    </row>
    <row r="3858" spans="1:2">
      <c r="A3858" t="s">
        <v>37</v>
      </c>
      <c r="B3858">
        <v>5.4</v>
      </c>
    </row>
    <row r="3859" spans="1:2">
      <c r="A3859" t="s">
        <v>1464</v>
      </c>
      <c r="B3859">
        <v>7.1</v>
      </c>
    </row>
    <row r="3860" spans="1:2">
      <c r="A3860" t="s">
        <v>37</v>
      </c>
      <c r="B3860">
        <v>6.9</v>
      </c>
    </row>
    <row r="3861" spans="1:2">
      <c r="A3861" t="s">
        <v>37</v>
      </c>
      <c r="B3861">
        <v>6.6</v>
      </c>
    </row>
    <row r="3862" spans="1:2">
      <c r="A3862" t="s">
        <v>37</v>
      </c>
      <c r="B3862">
        <v>5.9</v>
      </c>
    </row>
    <row r="3863" spans="1:2">
      <c r="A3863" t="s">
        <v>37</v>
      </c>
      <c r="B3863">
        <v>6.3</v>
      </c>
    </row>
    <row r="3864" spans="1:2">
      <c r="A3864" t="s">
        <v>37</v>
      </c>
      <c r="B3864">
        <v>6.3</v>
      </c>
    </row>
    <row r="3865" spans="1:2">
      <c r="A3865" t="s">
        <v>8731</v>
      </c>
      <c r="B3865">
        <v>7.7</v>
      </c>
    </row>
    <row r="3866" spans="1:2">
      <c r="A3866" t="s">
        <v>37</v>
      </c>
      <c r="B3866">
        <v>7</v>
      </c>
    </row>
    <row r="3867" spans="1:2">
      <c r="A3867" t="s">
        <v>37</v>
      </c>
      <c r="B3867">
        <v>6.3</v>
      </c>
    </row>
    <row r="3868" spans="1:2">
      <c r="A3868" t="s">
        <v>37</v>
      </c>
      <c r="B3868">
        <v>5.9</v>
      </c>
    </row>
    <row r="3869" spans="1:2">
      <c r="A3869" t="s">
        <v>37</v>
      </c>
      <c r="B3869">
        <v>6.2</v>
      </c>
    </row>
    <row r="3870" spans="1:2">
      <c r="A3870" t="s">
        <v>37</v>
      </c>
      <c r="B3870">
        <v>5</v>
      </c>
    </row>
    <row r="3871" spans="1:2">
      <c r="A3871" t="s">
        <v>2778</v>
      </c>
      <c r="B3871">
        <v>7.7</v>
      </c>
    </row>
    <row r="3872" spans="1:2">
      <c r="A3872" t="s">
        <v>37</v>
      </c>
      <c r="B3872">
        <v>6.5</v>
      </c>
    </row>
    <row r="3873" spans="1:2">
      <c r="A3873" t="s">
        <v>37</v>
      </c>
      <c r="B3873">
        <v>6.1</v>
      </c>
    </row>
    <row r="3874" spans="1:2">
      <c r="A3874" t="s">
        <v>37</v>
      </c>
      <c r="B3874">
        <v>5.8</v>
      </c>
    </row>
    <row r="3875" spans="1:2">
      <c r="A3875" t="s">
        <v>14503</v>
      </c>
      <c r="B3875">
        <v>6.1</v>
      </c>
    </row>
    <row r="3876" spans="1:2">
      <c r="A3876" t="s">
        <v>37</v>
      </c>
      <c r="B3876">
        <v>6</v>
      </c>
    </row>
    <row r="3877" spans="1:2">
      <c r="A3877" t="s">
        <v>37</v>
      </c>
      <c r="B3877">
        <v>6.3</v>
      </c>
    </row>
    <row r="3878" spans="1:2">
      <c r="A3878" t="s">
        <v>37</v>
      </c>
      <c r="B3878">
        <v>6.3</v>
      </c>
    </row>
    <row r="3879" spans="1:2">
      <c r="A3879" t="s">
        <v>5641</v>
      </c>
      <c r="B3879">
        <v>7.5</v>
      </c>
    </row>
    <row r="3880" spans="1:2">
      <c r="A3880" t="s">
        <v>37</v>
      </c>
      <c r="B3880">
        <v>7.6</v>
      </c>
    </row>
    <row r="3881" spans="1:2">
      <c r="A3881" t="s">
        <v>37</v>
      </c>
      <c r="B3881">
        <v>5.2</v>
      </c>
    </row>
    <row r="3882" spans="1:2">
      <c r="A3882" t="s">
        <v>37</v>
      </c>
      <c r="B3882">
        <v>7.8</v>
      </c>
    </row>
    <row r="3883" spans="1:2">
      <c r="A3883" t="s">
        <v>37</v>
      </c>
      <c r="B3883">
        <v>6.6</v>
      </c>
    </row>
    <row r="3884" spans="1:2">
      <c r="A3884" t="s">
        <v>37</v>
      </c>
      <c r="B3884">
        <v>4.7</v>
      </c>
    </row>
    <row r="3885" spans="1:2">
      <c r="A3885" t="s">
        <v>37</v>
      </c>
      <c r="B3885">
        <v>6.7</v>
      </c>
    </row>
    <row r="3886" spans="1:2">
      <c r="A3886" t="s">
        <v>37</v>
      </c>
      <c r="B3886">
        <v>4.2</v>
      </c>
    </row>
    <row r="3887" spans="1:2">
      <c r="A3887" t="s">
        <v>37</v>
      </c>
      <c r="B3887">
        <v>6.3</v>
      </c>
    </row>
    <row r="3888" spans="1:2">
      <c r="A3888" t="s">
        <v>37</v>
      </c>
      <c r="B3888">
        <v>4.7</v>
      </c>
    </row>
    <row r="3889" spans="1:2">
      <c r="A3889" t="s">
        <v>37</v>
      </c>
      <c r="B3889">
        <v>6</v>
      </c>
    </row>
    <row r="3890" spans="1:2">
      <c r="A3890" t="s">
        <v>37</v>
      </c>
      <c r="B3890">
        <v>7.9</v>
      </c>
    </row>
    <row r="3891" spans="1:2">
      <c r="A3891" t="s">
        <v>37</v>
      </c>
      <c r="B3891">
        <v>8.1</v>
      </c>
    </row>
    <row r="3892" spans="1:2">
      <c r="A3892" t="s">
        <v>37</v>
      </c>
      <c r="B3892">
        <v>8.1999999999999993</v>
      </c>
    </row>
    <row r="3893" spans="1:2">
      <c r="A3893" t="s">
        <v>37</v>
      </c>
      <c r="B3893">
        <v>6</v>
      </c>
    </row>
    <row r="3894" spans="1:2">
      <c r="A3894" t="s">
        <v>37</v>
      </c>
      <c r="B3894">
        <v>6.8</v>
      </c>
    </row>
    <row r="3895" spans="1:2">
      <c r="A3895" t="s">
        <v>37</v>
      </c>
      <c r="B3895">
        <v>7.3</v>
      </c>
    </row>
    <row r="3896" spans="1:2">
      <c r="A3896" t="s">
        <v>37</v>
      </c>
      <c r="B3896">
        <v>7</v>
      </c>
    </row>
    <row r="3897" spans="1:2">
      <c r="A3897" t="s">
        <v>37</v>
      </c>
      <c r="B3897">
        <v>7.3</v>
      </c>
    </row>
    <row r="3898" spans="1:2">
      <c r="A3898" t="s">
        <v>14503</v>
      </c>
      <c r="B3898">
        <v>7.5</v>
      </c>
    </row>
    <row r="3899" spans="1:2">
      <c r="A3899" t="s">
        <v>37</v>
      </c>
      <c r="B3899">
        <v>6.8</v>
      </c>
    </row>
    <row r="3900" spans="1:2">
      <c r="A3900" t="s">
        <v>37</v>
      </c>
      <c r="B3900">
        <v>7.1</v>
      </c>
    </row>
    <row r="3901" spans="1:2">
      <c r="A3901" t="s">
        <v>37</v>
      </c>
      <c r="B3901">
        <v>6.9</v>
      </c>
    </row>
    <row r="3902" spans="1:2">
      <c r="A3902" t="s">
        <v>37</v>
      </c>
      <c r="B3902">
        <v>6.9</v>
      </c>
    </row>
    <row r="3903" spans="1:2">
      <c r="A3903" t="s">
        <v>37</v>
      </c>
      <c r="B3903">
        <v>8.4</v>
      </c>
    </row>
    <row r="3904" spans="1:2">
      <c r="A3904" t="s">
        <v>37</v>
      </c>
      <c r="B3904">
        <v>7.9</v>
      </c>
    </row>
    <row r="3905" spans="1:2">
      <c r="A3905" t="s">
        <v>37</v>
      </c>
      <c r="B3905">
        <v>7.2</v>
      </c>
    </row>
    <row r="3906" spans="1:2">
      <c r="A3906" t="s">
        <v>37</v>
      </c>
      <c r="B3906">
        <v>7.8</v>
      </c>
    </row>
    <row r="3907" spans="1:2">
      <c r="A3907" t="s">
        <v>37</v>
      </c>
      <c r="B3907">
        <v>3.5</v>
      </c>
    </row>
    <row r="3908" spans="1:2">
      <c r="A3908" t="s">
        <v>37</v>
      </c>
      <c r="B3908">
        <v>7.3</v>
      </c>
    </row>
    <row r="3909" spans="1:2">
      <c r="A3909" t="s">
        <v>37</v>
      </c>
      <c r="B3909">
        <v>7.5</v>
      </c>
    </row>
    <row r="3910" spans="1:2">
      <c r="A3910" t="s">
        <v>37</v>
      </c>
      <c r="B3910">
        <v>7.8</v>
      </c>
    </row>
    <row r="3911" spans="1:2">
      <c r="A3911" t="s">
        <v>37</v>
      </c>
      <c r="B3911">
        <v>6</v>
      </c>
    </row>
    <row r="3912" spans="1:2">
      <c r="A3912" t="s">
        <v>37</v>
      </c>
      <c r="B3912">
        <v>7.3</v>
      </c>
    </row>
    <row r="3913" spans="1:2">
      <c r="A3913" t="s">
        <v>37</v>
      </c>
      <c r="B3913">
        <v>8</v>
      </c>
    </row>
    <row r="3914" spans="1:2">
      <c r="A3914" t="s">
        <v>37</v>
      </c>
      <c r="B3914">
        <v>7.6</v>
      </c>
    </row>
    <row r="3915" spans="1:2">
      <c r="A3915" t="s">
        <v>37</v>
      </c>
      <c r="B3915">
        <v>7</v>
      </c>
    </row>
    <row r="3916" spans="1:2">
      <c r="A3916" t="s">
        <v>37</v>
      </c>
      <c r="B3916">
        <v>7.5</v>
      </c>
    </row>
    <row r="3917" spans="1:2">
      <c r="A3917" t="s">
        <v>37</v>
      </c>
      <c r="B3917">
        <v>6.8</v>
      </c>
    </row>
    <row r="3918" spans="1:2">
      <c r="A3918" t="s">
        <v>37</v>
      </c>
      <c r="B3918">
        <v>3.9</v>
      </c>
    </row>
    <row r="3919" spans="1:2">
      <c r="A3919" t="s">
        <v>37</v>
      </c>
      <c r="B3919">
        <v>6.1</v>
      </c>
    </row>
    <row r="3920" spans="1:2">
      <c r="A3920" t="s">
        <v>37</v>
      </c>
      <c r="B3920">
        <v>7.5</v>
      </c>
    </row>
    <row r="3921" spans="1:2">
      <c r="A3921" t="s">
        <v>2778</v>
      </c>
      <c r="B3921">
        <v>8.1999999999999993</v>
      </c>
    </row>
    <row r="3922" spans="1:2">
      <c r="A3922" t="s">
        <v>37</v>
      </c>
      <c r="B3922">
        <v>4.8</v>
      </c>
    </row>
    <row r="3923" spans="1:2">
      <c r="A3923" t="s">
        <v>37</v>
      </c>
      <c r="B3923">
        <v>7.8</v>
      </c>
    </row>
    <row r="3924" spans="1:2">
      <c r="A3924" t="s">
        <v>37</v>
      </c>
      <c r="B3924">
        <v>5.2</v>
      </c>
    </row>
    <row r="3925" spans="1:2">
      <c r="A3925" t="s">
        <v>37</v>
      </c>
      <c r="B3925">
        <v>3.3</v>
      </c>
    </row>
    <row r="3926" spans="1:2">
      <c r="A3926" t="s">
        <v>2778</v>
      </c>
      <c r="B3926">
        <v>6.8</v>
      </c>
    </row>
    <row r="3927" spans="1:2">
      <c r="A3927" t="s">
        <v>17494</v>
      </c>
      <c r="B3927">
        <v>7</v>
      </c>
    </row>
    <row r="3928" spans="1:2">
      <c r="A3928" t="s">
        <v>37</v>
      </c>
      <c r="B3928">
        <v>6.5</v>
      </c>
    </row>
    <row r="3929" spans="1:2">
      <c r="A3929" t="s">
        <v>37</v>
      </c>
      <c r="B3929">
        <v>6.4</v>
      </c>
    </row>
    <row r="3930" spans="1:2">
      <c r="A3930" t="s">
        <v>37</v>
      </c>
      <c r="B3930">
        <v>5.3</v>
      </c>
    </row>
    <row r="3931" spans="1:2">
      <c r="A3931" t="s">
        <v>37</v>
      </c>
      <c r="B3931">
        <v>4.7</v>
      </c>
    </row>
    <row r="3932" spans="1:2">
      <c r="A3932" t="s">
        <v>37</v>
      </c>
      <c r="B3932">
        <v>6.1</v>
      </c>
    </row>
    <row r="3933" spans="1:2">
      <c r="A3933" t="s">
        <v>37</v>
      </c>
      <c r="B3933">
        <v>5.5</v>
      </c>
    </row>
    <row r="3934" spans="1:2">
      <c r="A3934" t="s">
        <v>37</v>
      </c>
      <c r="B3934">
        <v>7.3</v>
      </c>
    </row>
    <row r="3935" spans="1:2">
      <c r="A3935" t="s">
        <v>37</v>
      </c>
      <c r="B3935">
        <v>4.8</v>
      </c>
    </row>
    <row r="3936" spans="1:2">
      <c r="A3936" t="s">
        <v>37</v>
      </c>
      <c r="B3936">
        <v>8.4</v>
      </c>
    </row>
    <row r="3937" spans="1:2">
      <c r="A3937" t="s">
        <v>37</v>
      </c>
      <c r="B3937">
        <v>7</v>
      </c>
    </row>
    <row r="3938" spans="1:2">
      <c r="A3938" t="s">
        <v>37</v>
      </c>
      <c r="B3938">
        <v>3.3</v>
      </c>
    </row>
    <row r="3939" spans="1:2">
      <c r="A3939" t="s">
        <v>37</v>
      </c>
      <c r="B3939">
        <v>5.4</v>
      </c>
    </row>
    <row r="3940" spans="1:2">
      <c r="A3940" t="s">
        <v>37</v>
      </c>
      <c r="B3940">
        <v>4.8</v>
      </c>
    </row>
    <row r="3941" spans="1:2">
      <c r="A3941" t="s">
        <v>37</v>
      </c>
      <c r="B3941">
        <v>3.1</v>
      </c>
    </row>
    <row r="3942" spans="1:2">
      <c r="A3942" t="s">
        <v>37</v>
      </c>
      <c r="B3942">
        <v>6.7</v>
      </c>
    </row>
    <row r="3943" spans="1:2">
      <c r="A3943" t="s">
        <v>1464</v>
      </c>
      <c r="B3943">
        <v>7.6</v>
      </c>
    </row>
    <row r="3944" spans="1:2">
      <c r="A3944" t="s">
        <v>37</v>
      </c>
      <c r="B3944">
        <v>7.1</v>
      </c>
    </row>
    <row r="3945" spans="1:2">
      <c r="A3945" t="s">
        <v>37</v>
      </c>
      <c r="B3945">
        <v>6.1</v>
      </c>
    </row>
    <row r="3946" spans="1:2">
      <c r="A3946" t="s">
        <v>37</v>
      </c>
      <c r="B3946">
        <v>6.5</v>
      </c>
    </row>
    <row r="3947" spans="1:2">
      <c r="A3947" t="s">
        <v>37</v>
      </c>
      <c r="B3947">
        <v>8.5</v>
      </c>
    </row>
    <row r="3948" spans="1:2">
      <c r="A3948" t="s">
        <v>14503</v>
      </c>
      <c r="B3948">
        <v>8.6999999999999993</v>
      </c>
    </row>
    <row r="3949" spans="1:2">
      <c r="A3949" t="s">
        <v>37</v>
      </c>
      <c r="B3949">
        <v>7.1</v>
      </c>
    </row>
    <row r="3950" spans="1:2">
      <c r="A3950" t="s">
        <v>37</v>
      </c>
      <c r="B3950">
        <v>6.6</v>
      </c>
    </row>
    <row r="3951" spans="1:2">
      <c r="A3951" t="s">
        <v>37</v>
      </c>
      <c r="B3951">
        <v>6.7</v>
      </c>
    </row>
    <row r="3952" spans="1:2">
      <c r="A3952" t="s">
        <v>15778</v>
      </c>
      <c r="B3952">
        <v>8.3000000000000007</v>
      </c>
    </row>
    <row r="3953" spans="1:2">
      <c r="A3953" t="s">
        <v>37</v>
      </c>
      <c r="B3953">
        <v>8.1</v>
      </c>
    </row>
    <row r="3954" spans="1:2">
      <c r="A3954" t="s">
        <v>37</v>
      </c>
      <c r="B3954">
        <v>7.4</v>
      </c>
    </row>
    <row r="3955" spans="1:2">
      <c r="A3955" t="s">
        <v>37</v>
      </c>
      <c r="B3955">
        <v>6.6</v>
      </c>
    </row>
    <row r="3956" spans="1:2">
      <c r="A3956" t="s">
        <v>37</v>
      </c>
      <c r="B3956">
        <v>4.5</v>
      </c>
    </row>
    <row r="3957" spans="1:2">
      <c r="A3957" t="s">
        <v>37</v>
      </c>
      <c r="B3957">
        <v>6.4</v>
      </c>
    </row>
    <row r="3958" spans="1:2">
      <c r="A3958" t="s">
        <v>1464</v>
      </c>
      <c r="B3958">
        <v>7.5</v>
      </c>
    </row>
    <row r="3959" spans="1:2">
      <c r="A3959" t="s">
        <v>37</v>
      </c>
      <c r="B3959">
        <v>8</v>
      </c>
    </row>
    <row r="3960" spans="1:2">
      <c r="A3960" t="s">
        <v>37</v>
      </c>
      <c r="B3960">
        <v>8.1</v>
      </c>
    </row>
    <row r="3961" spans="1:2">
      <c r="A3961" t="s">
        <v>37</v>
      </c>
      <c r="B3961">
        <v>7.2</v>
      </c>
    </row>
    <row r="3962" spans="1:2">
      <c r="A3962" t="s">
        <v>2778</v>
      </c>
      <c r="B3962">
        <v>7.5</v>
      </c>
    </row>
    <row r="3963" spans="1:2">
      <c r="A3963" t="s">
        <v>37</v>
      </c>
      <c r="B3963">
        <v>7.2</v>
      </c>
    </row>
    <row r="3964" spans="1:2">
      <c r="A3964" t="s">
        <v>37</v>
      </c>
      <c r="B3964">
        <v>6.4</v>
      </c>
    </row>
    <row r="3965" spans="1:2">
      <c r="A3965" t="s">
        <v>37</v>
      </c>
      <c r="B3965">
        <v>7.6</v>
      </c>
    </row>
    <row r="3966" spans="1:2">
      <c r="A3966" t="s">
        <v>37</v>
      </c>
      <c r="B3966">
        <v>7.8</v>
      </c>
    </row>
    <row r="3967" spans="1:2">
      <c r="A3967" t="s">
        <v>37</v>
      </c>
      <c r="B3967">
        <v>5.7</v>
      </c>
    </row>
    <row r="3968" spans="1:2">
      <c r="A3968" t="s">
        <v>37</v>
      </c>
      <c r="B3968">
        <v>8.6</v>
      </c>
    </row>
    <row r="3969" spans="1:2">
      <c r="A3969" t="s">
        <v>37</v>
      </c>
      <c r="B3969">
        <v>8.1999999999999993</v>
      </c>
    </row>
    <row r="3970" spans="1:2">
      <c r="A3970" t="s">
        <v>37</v>
      </c>
      <c r="B3970">
        <v>6.6</v>
      </c>
    </row>
    <row r="3971" spans="1:2">
      <c r="A3971" t="s">
        <v>37</v>
      </c>
      <c r="B3971">
        <v>5.7</v>
      </c>
    </row>
    <row r="3972" spans="1:2">
      <c r="A3972" t="s">
        <v>37</v>
      </c>
      <c r="B3972">
        <v>7.4</v>
      </c>
    </row>
    <row r="3973" spans="1:2">
      <c r="A3973" t="s">
        <v>37</v>
      </c>
      <c r="B3973">
        <v>8</v>
      </c>
    </row>
    <row r="3974" spans="1:2">
      <c r="A3974" t="s">
        <v>1946</v>
      </c>
      <c r="B3974">
        <v>7.3</v>
      </c>
    </row>
    <row r="3975" spans="1:2">
      <c r="A3975" t="s">
        <v>37</v>
      </c>
      <c r="B3975">
        <v>5.4</v>
      </c>
    </row>
    <row r="3976" spans="1:2">
      <c r="A3976" t="s">
        <v>37</v>
      </c>
      <c r="B3976">
        <v>7.4</v>
      </c>
    </row>
    <row r="3977" spans="1:2">
      <c r="A3977" t="s">
        <v>37</v>
      </c>
      <c r="B3977">
        <v>5.7</v>
      </c>
    </row>
    <row r="3978" spans="1:2">
      <c r="A3978" t="s">
        <v>37</v>
      </c>
      <c r="B3978">
        <v>6.8</v>
      </c>
    </row>
    <row r="3979" spans="1:2">
      <c r="A3979" t="s">
        <v>37</v>
      </c>
      <c r="B3979">
        <v>5.4</v>
      </c>
    </row>
    <row r="3980" spans="1:2">
      <c r="A3980" t="s">
        <v>37</v>
      </c>
      <c r="B3980">
        <v>8.1</v>
      </c>
    </row>
    <row r="3981" spans="1:2">
      <c r="A3981" t="s">
        <v>37</v>
      </c>
      <c r="B3981">
        <v>6.1</v>
      </c>
    </row>
    <row r="3982" spans="1:2">
      <c r="A3982" t="s">
        <v>37</v>
      </c>
      <c r="B3982">
        <v>5.0999999999999996</v>
      </c>
    </row>
    <row r="3983" spans="1:2">
      <c r="A3983" t="s">
        <v>676</v>
      </c>
      <c r="B3983">
        <v>5.6</v>
      </c>
    </row>
    <row r="3984" spans="1:2">
      <c r="A3984" t="s">
        <v>37</v>
      </c>
      <c r="B3984">
        <v>5.9</v>
      </c>
    </row>
    <row r="3985" spans="1:2">
      <c r="A3985" t="s">
        <v>37</v>
      </c>
      <c r="B3985">
        <v>8.1999999999999993</v>
      </c>
    </row>
    <row r="3986" spans="1:2">
      <c r="A3986" t="s">
        <v>37</v>
      </c>
      <c r="B3986">
        <v>5.3</v>
      </c>
    </row>
    <row r="3987" spans="1:2">
      <c r="A3987" t="s">
        <v>37</v>
      </c>
      <c r="B3987">
        <v>6.8</v>
      </c>
    </row>
    <row r="3988" spans="1:2">
      <c r="A3988" t="s">
        <v>37</v>
      </c>
      <c r="B3988">
        <v>8.3000000000000007</v>
      </c>
    </row>
    <row r="3989" spans="1:2">
      <c r="A3989" t="s">
        <v>37</v>
      </c>
      <c r="B3989">
        <v>4.3</v>
      </c>
    </row>
    <row r="3990" spans="1:2">
      <c r="A3990" t="s">
        <v>37</v>
      </c>
      <c r="B3990">
        <v>6.7</v>
      </c>
    </row>
    <row r="3991" spans="1:2">
      <c r="A3991" t="s">
        <v>37</v>
      </c>
      <c r="B3991">
        <v>7.2</v>
      </c>
    </row>
    <row r="3992" spans="1:2">
      <c r="A3992" t="s">
        <v>37</v>
      </c>
      <c r="B3992">
        <v>6.9</v>
      </c>
    </row>
    <row r="3993" spans="1:2">
      <c r="A3993" t="s">
        <v>37</v>
      </c>
      <c r="B3993">
        <v>6.6</v>
      </c>
    </row>
    <row r="3994" spans="1:2">
      <c r="A3994" t="s">
        <v>37</v>
      </c>
      <c r="B3994">
        <v>5.9</v>
      </c>
    </row>
    <row r="3995" spans="1:2">
      <c r="A3995" t="s">
        <v>37</v>
      </c>
      <c r="B3995">
        <v>7.9</v>
      </c>
    </row>
    <row r="3996" spans="1:2">
      <c r="A3996" t="s">
        <v>37</v>
      </c>
      <c r="B3996">
        <v>8.3000000000000007</v>
      </c>
    </row>
    <row r="3997" spans="1:2">
      <c r="A3997" t="s">
        <v>37</v>
      </c>
      <c r="B3997">
        <v>5.2</v>
      </c>
    </row>
    <row r="3998" spans="1:2">
      <c r="A3998" t="s">
        <v>37</v>
      </c>
      <c r="B3998">
        <v>7.8</v>
      </c>
    </row>
    <row r="3999" spans="1:2">
      <c r="A3999" t="s">
        <v>37</v>
      </c>
      <c r="B3999">
        <v>7.8</v>
      </c>
    </row>
    <row r="4000" spans="1:2">
      <c r="A4000" t="s">
        <v>37</v>
      </c>
      <c r="B4000">
        <v>3</v>
      </c>
    </row>
    <row r="4001" spans="1:2">
      <c r="A4001" t="s">
        <v>37</v>
      </c>
      <c r="B4001">
        <v>7.9</v>
      </c>
    </row>
    <row r="4002" spans="1:2">
      <c r="A4002" t="s">
        <v>37</v>
      </c>
      <c r="B4002">
        <v>3.2</v>
      </c>
    </row>
    <row r="4003" spans="1:2">
      <c r="A4003" t="s">
        <v>37</v>
      </c>
      <c r="B4003">
        <v>6.5</v>
      </c>
    </row>
    <row r="4004" spans="1:2">
      <c r="A4004" t="s">
        <v>37</v>
      </c>
      <c r="B4004">
        <v>6.9</v>
      </c>
    </row>
    <row r="4005" spans="1:2">
      <c r="A4005" t="s">
        <v>37</v>
      </c>
      <c r="B4005">
        <v>7</v>
      </c>
    </row>
    <row r="4006" spans="1:2">
      <c r="A4006" t="s">
        <v>37</v>
      </c>
      <c r="B4006">
        <v>7.4</v>
      </c>
    </row>
    <row r="4007" spans="1:2">
      <c r="A4007" t="s">
        <v>5611</v>
      </c>
      <c r="B4007">
        <v>7.8</v>
      </c>
    </row>
    <row r="4008" spans="1:2">
      <c r="A4008" t="s">
        <v>37</v>
      </c>
      <c r="B4008">
        <v>6.9</v>
      </c>
    </row>
    <row r="4009" spans="1:2">
      <c r="A4009" t="s">
        <v>37</v>
      </c>
      <c r="B4009">
        <v>4.4000000000000004</v>
      </c>
    </row>
    <row r="4010" spans="1:2">
      <c r="A4010" t="s">
        <v>37</v>
      </c>
      <c r="B4010">
        <v>6</v>
      </c>
    </row>
    <row r="4011" spans="1:2">
      <c r="A4011" t="s">
        <v>37</v>
      </c>
      <c r="B4011">
        <v>6.6</v>
      </c>
    </row>
    <row r="4012" spans="1:2">
      <c r="A4012" t="s">
        <v>37</v>
      </c>
      <c r="B4012">
        <v>7.8</v>
      </c>
    </row>
    <row r="4013" spans="1:2">
      <c r="A4013" t="s">
        <v>37</v>
      </c>
      <c r="B4013">
        <v>5.3</v>
      </c>
    </row>
    <row r="4014" spans="1:2">
      <c r="A4014" t="s">
        <v>37</v>
      </c>
      <c r="B4014">
        <v>5.3</v>
      </c>
    </row>
    <row r="4015" spans="1:2">
      <c r="A4015" t="s">
        <v>37</v>
      </c>
      <c r="B4015">
        <v>8</v>
      </c>
    </row>
    <row r="4016" spans="1:2">
      <c r="A4016" t="s">
        <v>37</v>
      </c>
      <c r="B4016">
        <v>7.1</v>
      </c>
    </row>
    <row r="4017" spans="1:2">
      <c r="A4017" t="s">
        <v>37</v>
      </c>
      <c r="B4017">
        <v>5.4</v>
      </c>
    </row>
    <row r="4018" spans="1:2">
      <c r="A4018" t="s">
        <v>37</v>
      </c>
      <c r="B4018">
        <v>6.9</v>
      </c>
    </row>
    <row r="4019" spans="1:2">
      <c r="A4019" t="s">
        <v>37</v>
      </c>
      <c r="B4019">
        <v>7.4</v>
      </c>
    </row>
    <row r="4020" spans="1:2">
      <c r="A4020" t="s">
        <v>19421</v>
      </c>
      <c r="B4020">
        <v>7.3</v>
      </c>
    </row>
    <row r="4021" spans="1:2">
      <c r="A4021" t="s">
        <v>37</v>
      </c>
      <c r="B4021">
        <v>7.8</v>
      </c>
    </row>
    <row r="4022" spans="1:2">
      <c r="A4022" t="s">
        <v>37</v>
      </c>
      <c r="B4022">
        <v>6.6</v>
      </c>
    </row>
    <row r="4023" spans="1:2">
      <c r="A4023" t="s">
        <v>37</v>
      </c>
      <c r="B4023">
        <v>5.4</v>
      </c>
    </row>
    <row r="4024" spans="1:2">
      <c r="A4024" t="s">
        <v>12700</v>
      </c>
      <c r="B4024">
        <v>8.4</v>
      </c>
    </row>
    <row r="4025" spans="1:2">
      <c r="A4025" t="s">
        <v>37</v>
      </c>
      <c r="B4025">
        <v>6.3</v>
      </c>
    </row>
    <row r="4026" spans="1:2">
      <c r="A4026" t="s">
        <v>37</v>
      </c>
      <c r="B4026">
        <v>6.1</v>
      </c>
    </row>
    <row r="4027" spans="1:2">
      <c r="A4027" t="s">
        <v>37</v>
      </c>
      <c r="B4027">
        <v>5</v>
      </c>
    </row>
    <row r="4028" spans="1:2">
      <c r="A4028" t="s">
        <v>37</v>
      </c>
      <c r="B4028">
        <v>6.9</v>
      </c>
    </row>
    <row r="4029" spans="1:2">
      <c r="A4029" t="s">
        <v>37</v>
      </c>
      <c r="B4029">
        <v>7.3</v>
      </c>
    </row>
    <row r="4030" spans="1:2">
      <c r="A4030" t="s">
        <v>37</v>
      </c>
      <c r="B4030">
        <v>5.7</v>
      </c>
    </row>
    <row r="4031" spans="1:2">
      <c r="A4031" t="s">
        <v>37</v>
      </c>
      <c r="B4031">
        <v>5</v>
      </c>
    </row>
    <row r="4032" spans="1:2">
      <c r="A4032" t="s">
        <v>37</v>
      </c>
      <c r="B4032">
        <v>5.3</v>
      </c>
    </row>
    <row r="4033" spans="1:2">
      <c r="A4033" t="s">
        <v>37</v>
      </c>
      <c r="B4033">
        <v>7.9</v>
      </c>
    </row>
    <row r="4034" spans="1:2">
      <c r="A4034" t="s">
        <v>37</v>
      </c>
      <c r="B4034">
        <v>5</v>
      </c>
    </row>
    <row r="4035" spans="1:2">
      <c r="A4035" t="s">
        <v>37</v>
      </c>
      <c r="B4035">
        <v>5.3</v>
      </c>
    </row>
    <row r="4036" spans="1:2">
      <c r="A4036" t="s">
        <v>37</v>
      </c>
      <c r="B4036">
        <v>7.6</v>
      </c>
    </row>
    <row r="4037" spans="1:2">
      <c r="A4037" t="s">
        <v>8731</v>
      </c>
      <c r="B4037">
        <v>7.4</v>
      </c>
    </row>
    <row r="4038" spans="1:2">
      <c r="A4038" t="s">
        <v>37</v>
      </c>
      <c r="B4038">
        <v>5.9</v>
      </c>
    </row>
    <row r="4039" spans="1:2">
      <c r="A4039" t="s">
        <v>37</v>
      </c>
      <c r="B4039">
        <v>4.0999999999999996</v>
      </c>
    </row>
    <row r="4040" spans="1:2">
      <c r="A4040" t="s">
        <v>37</v>
      </c>
      <c r="B4040">
        <v>6.7</v>
      </c>
    </row>
    <row r="4041" spans="1:2">
      <c r="A4041" t="s">
        <v>37</v>
      </c>
      <c r="B4041">
        <v>5.8</v>
      </c>
    </row>
    <row r="4042" spans="1:2">
      <c r="A4042" t="s">
        <v>37</v>
      </c>
      <c r="B4042">
        <v>6.2</v>
      </c>
    </row>
    <row r="4043" spans="1:2">
      <c r="A4043" t="s">
        <v>37</v>
      </c>
      <c r="B4043">
        <v>5.3</v>
      </c>
    </row>
    <row r="4044" spans="1:2">
      <c r="A4044" t="s">
        <v>37</v>
      </c>
      <c r="B4044">
        <v>3.3</v>
      </c>
    </row>
    <row r="4045" spans="1:2">
      <c r="A4045" t="s">
        <v>37</v>
      </c>
      <c r="B4045">
        <v>6.2</v>
      </c>
    </row>
    <row r="4046" spans="1:2">
      <c r="A4046" t="s">
        <v>37</v>
      </c>
      <c r="B4046">
        <v>5.9</v>
      </c>
    </row>
    <row r="4047" spans="1:2">
      <c r="A4047" t="s">
        <v>37</v>
      </c>
      <c r="B4047">
        <v>5.5</v>
      </c>
    </row>
    <row r="4048" spans="1:2">
      <c r="A4048" t="s">
        <v>37</v>
      </c>
      <c r="B4048">
        <v>5.5</v>
      </c>
    </row>
    <row r="4049" spans="1:2">
      <c r="A4049" t="s">
        <v>37</v>
      </c>
      <c r="B4049">
        <v>2.6</v>
      </c>
    </row>
    <row r="4050" spans="1:2">
      <c r="A4050" t="s">
        <v>37</v>
      </c>
      <c r="B4050">
        <v>5.8</v>
      </c>
    </row>
    <row r="4051" spans="1:2">
      <c r="A4051" t="s">
        <v>37</v>
      </c>
      <c r="B4051">
        <v>7.4</v>
      </c>
    </row>
    <row r="4052" spans="1:2">
      <c r="A4052" t="s">
        <v>9795</v>
      </c>
      <c r="B4052">
        <v>5.0999999999999996</v>
      </c>
    </row>
    <row r="4053" spans="1:2">
      <c r="A4053" t="s">
        <v>37</v>
      </c>
      <c r="B4053">
        <v>5.2</v>
      </c>
    </row>
    <row r="4054" spans="1:2">
      <c r="A4054" t="s">
        <v>37</v>
      </c>
      <c r="B4054">
        <v>4.8</v>
      </c>
    </row>
    <row r="4055" spans="1:2">
      <c r="A4055" t="s">
        <v>37</v>
      </c>
      <c r="B4055">
        <v>3.9</v>
      </c>
    </row>
    <row r="4056" spans="1:2">
      <c r="A4056" t="s">
        <v>37</v>
      </c>
      <c r="B4056">
        <v>6.2</v>
      </c>
    </row>
    <row r="4057" spans="1:2">
      <c r="A4057" t="s">
        <v>37</v>
      </c>
      <c r="B4057">
        <v>6.2</v>
      </c>
    </row>
    <row r="4058" spans="1:2">
      <c r="A4058" t="s">
        <v>37</v>
      </c>
      <c r="B4058">
        <v>5.9</v>
      </c>
    </row>
    <row r="4059" spans="1:2">
      <c r="A4059" t="s">
        <v>14503</v>
      </c>
      <c r="B4059">
        <v>8</v>
      </c>
    </row>
    <row r="4060" spans="1:2">
      <c r="A4060" t="s">
        <v>37</v>
      </c>
      <c r="B4060">
        <v>7.3</v>
      </c>
    </row>
    <row r="4061" spans="1:2">
      <c r="A4061" t="s">
        <v>37</v>
      </c>
      <c r="B4061">
        <v>4.9000000000000004</v>
      </c>
    </row>
    <row r="4062" spans="1:2">
      <c r="A4062" t="s">
        <v>37</v>
      </c>
      <c r="B4062">
        <v>6.5</v>
      </c>
    </row>
    <row r="4063" spans="1:2">
      <c r="A4063" t="s">
        <v>37</v>
      </c>
      <c r="B4063">
        <v>4.3</v>
      </c>
    </row>
    <row r="4064" spans="1:2">
      <c r="A4064" t="s">
        <v>37</v>
      </c>
      <c r="B4064">
        <v>6.4</v>
      </c>
    </row>
    <row r="4065" spans="1:2">
      <c r="A4065" t="s">
        <v>1464</v>
      </c>
      <c r="B4065">
        <v>6.8</v>
      </c>
    </row>
    <row r="4066" spans="1:2">
      <c r="A4066" t="s">
        <v>37</v>
      </c>
      <c r="B4066">
        <v>6.1</v>
      </c>
    </row>
    <row r="4067" spans="1:2">
      <c r="A4067" t="s">
        <v>37</v>
      </c>
      <c r="B4067">
        <v>4</v>
      </c>
    </row>
    <row r="4068" spans="1:2">
      <c r="A4068" t="s">
        <v>37</v>
      </c>
      <c r="B4068">
        <v>7.4</v>
      </c>
    </row>
    <row r="4069" spans="1:2">
      <c r="A4069" t="s">
        <v>37</v>
      </c>
      <c r="B4069">
        <v>8.3000000000000007</v>
      </c>
    </row>
    <row r="4070" spans="1:2">
      <c r="A4070" t="s">
        <v>37</v>
      </c>
      <c r="B4070">
        <v>5.3</v>
      </c>
    </row>
    <row r="4071" spans="1:2">
      <c r="A4071" t="s">
        <v>37</v>
      </c>
      <c r="B4071">
        <v>8.1</v>
      </c>
    </row>
    <row r="4072" spans="1:2">
      <c r="A4072" t="s">
        <v>37</v>
      </c>
      <c r="B4072">
        <v>8</v>
      </c>
    </row>
    <row r="4073" spans="1:2">
      <c r="A4073" t="s">
        <v>37</v>
      </c>
      <c r="B4073">
        <v>5.7</v>
      </c>
    </row>
    <row r="4074" spans="1:2">
      <c r="A4074" t="s">
        <v>5611</v>
      </c>
      <c r="B4074">
        <v>8.1999999999999993</v>
      </c>
    </row>
    <row r="4075" spans="1:2">
      <c r="A4075" t="s">
        <v>37</v>
      </c>
      <c r="B4075">
        <v>7.1</v>
      </c>
    </row>
    <row r="4076" spans="1:2">
      <c r="A4076" t="s">
        <v>37</v>
      </c>
      <c r="B4076">
        <v>7.4</v>
      </c>
    </row>
    <row r="4077" spans="1:2">
      <c r="A4077" t="s">
        <v>19716</v>
      </c>
      <c r="B4077">
        <v>6.6</v>
      </c>
    </row>
    <row r="4078" spans="1:2">
      <c r="A4078" t="s">
        <v>15778</v>
      </c>
      <c r="B4078">
        <v>5.7</v>
      </c>
    </row>
    <row r="4079" spans="1:2">
      <c r="A4079" t="s">
        <v>37</v>
      </c>
      <c r="B4079">
        <v>6.9</v>
      </c>
    </row>
    <row r="4080" spans="1:2">
      <c r="A4080" t="s">
        <v>10490</v>
      </c>
      <c r="B4080">
        <v>7</v>
      </c>
    </row>
    <row r="4081" spans="1:2">
      <c r="A4081" t="s">
        <v>37</v>
      </c>
      <c r="B4081">
        <v>7</v>
      </c>
    </row>
    <row r="4082" spans="1:2">
      <c r="A4082" t="s">
        <v>37</v>
      </c>
      <c r="B4082">
        <v>7.8</v>
      </c>
    </row>
    <row r="4083" spans="1:2">
      <c r="A4083" t="s">
        <v>37</v>
      </c>
      <c r="B4083">
        <v>5.9</v>
      </c>
    </row>
    <row r="4084" spans="1:2">
      <c r="A4084" t="s">
        <v>13605</v>
      </c>
      <c r="B4084">
        <v>7.4</v>
      </c>
    </row>
    <row r="4085" spans="1:2">
      <c r="A4085" t="s">
        <v>37</v>
      </c>
      <c r="B4085">
        <v>7.8</v>
      </c>
    </row>
    <row r="4086" spans="1:2">
      <c r="A4086" t="s">
        <v>37</v>
      </c>
      <c r="B4086">
        <v>6</v>
      </c>
    </row>
    <row r="4087" spans="1:2">
      <c r="A4087" t="s">
        <v>37</v>
      </c>
      <c r="B4087">
        <v>7.9</v>
      </c>
    </row>
    <row r="4088" spans="1:2">
      <c r="A4088" t="s">
        <v>2778</v>
      </c>
      <c r="B4088">
        <v>7.2</v>
      </c>
    </row>
    <row r="4089" spans="1:2">
      <c r="A4089" t="s">
        <v>1946</v>
      </c>
      <c r="B4089">
        <v>7.4</v>
      </c>
    </row>
    <row r="4090" spans="1:2">
      <c r="A4090" t="s">
        <v>37</v>
      </c>
      <c r="B4090">
        <v>5.3</v>
      </c>
    </row>
    <row r="4091" spans="1:2">
      <c r="A4091" t="s">
        <v>37</v>
      </c>
      <c r="B4091">
        <v>8.3000000000000007</v>
      </c>
    </row>
    <row r="4092" spans="1:2">
      <c r="A4092" t="s">
        <v>37</v>
      </c>
      <c r="B4092">
        <v>7.6</v>
      </c>
    </row>
    <row r="4093" spans="1:2">
      <c r="A4093" t="s">
        <v>37</v>
      </c>
      <c r="B4093">
        <v>5.0999999999999996</v>
      </c>
    </row>
    <row r="4094" spans="1:2">
      <c r="A4094" t="s">
        <v>37</v>
      </c>
      <c r="B4094">
        <v>5.0999999999999996</v>
      </c>
    </row>
    <row r="4095" spans="1:2">
      <c r="A4095" t="s">
        <v>37</v>
      </c>
      <c r="B4095">
        <v>6.9</v>
      </c>
    </row>
    <row r="4096" spans="1:2">
      <c r="A4096" t="s">
        <v>37</v>
      </c>
      <c r="B4096">
        <v>4.5999999999999996</v>
      </c>
    </row>
    <row r="4097" spans="1:2">
      <c r="A4097" t="s">
        <v>37</v>
      </c>
      <c r="B4097">
        <v>6.3</v>
      </c>
    </row>
    <row r="4098" spans="1:2">
      <c r="A4098" t="s">
        <v>37</v>
      </c>
      <c r="B4098">
        <v>7.9</v>
      </c>
    </row>
    <row r="4099" spans="1:2">
      <c r="A4099" t="s">
        <v>37</v>
      </c>
      <c r="B4099">
        <v>6.7</v>
      </c>
    </row>
    <row r="4100" spans="1:2">
      <c r="A4100" t="s">
        <v>37</v>
      </c>
      <c r="B4100">
        <v>7.1</v>
      </c>
    </row>
    <row r="4101" spans="1:2">
      <c r="A4101" t="s">
        <v>37</v>
      </c>
      <c r="B4101">
        <v>7.6</v>
      </c>
    </row>
    <row r="4102" spans="1:2">
      <c r="A4102" t="s">
        <v>37</v>
      </c>
      <c r="B4102">
        <v>8.1</v>
      </c>
    </row>
    <row r="4103" spans="1:2">
      <c r="A4103" t="s">
        <v>1464</v>
      </c>
      <c r="B4103">
        <v>6.6</v>
      </c>
    </row>
    <row r="4104" spans="1:2">
      <c r="A4104" t="s">
        <v>37</v>
      </c>
      <c r="B4104">
        <v>7</v>
      </c>
    </row>
    <row r="4105" spans="1:2">
      <c r="A4105" t="s">
        <v>37</v>
      </c>
      <c r="B4105">
        <v>7.6</v>
      </c>
    </row>
    <row r="4106" spans="1:2">
      <c r="A4106" t="s">
        <v>37</v>
      </c>
      <c r="B4106">
        <v>6.7</v>
      </c>
    </row>
    <row r="4107" spans="1:2">
      <c r="A4107" t="s">
        <v>37</v>
      </c>
      <c r="B4107">
        <v>7.1</v>
      </c>
    </row>
    <row r="4108" spans="1:2">
      <c r="A4108" t="s">
        <v>37</v>
      </c>
      <c r="B4108">
        <v>7.6</v>
      </c>
    </row>
    <row r="4109" spans="1:2">
      <c r="A4109" t="s">
        <v>37</v>
      </c>
      <c r="B4109">
        <v>7.1</v>
      </c>
    </row>
    <row r="4110" spans="1:2">
      <c r="A4110" t="s">
        <v>37</v>
      </c>
      <c r="B4110">
        <v>7.1</v>
      </c>
    </row>
    <row r="4111" spans="1:2">
      <c r="A4111" t="s">
        <v>37</v>
      </c>
      <c r="B4111">
        <v>7.7</v>
      </c>
    </row>
    <row r="4112" spans="1:2">
      <c r="A4112" t="s">
        <v>37</v>
      </c>
      <c r="B4112">
        <v>7.6</v>
      </c>
    </row>
    <row r="4113" spans="1:2">
      <c r="A4113" t="s">
        <v>37</v>
      </c>
      <c r="B4113">
        <v>6.6</v>
      </c>
    </row>
    <row r="4114" spans="1:2">
      <c r="A4114" t="s">
        <v>37</v>
      </c>
      <c r="B4114">
        <v>5.7</v>
      </c>
    </row>
    <row r="4115" spans="1:2">
      <c r="A4115" t="s">
        <v>37</v>
      </c>
      <c r="B4115">
        <v>7.1</v>
      </c>
    </row>
    <row r="4116" spans="1:2">
      <c r="A4116" t="s">
        <v>37</v>
      </c>
      <c r="B4116">
        <v>6.2</v>
      </c>
    </row>
    <row r="4117" spans="1:2">
      <c r="A4117" t="s">
        <v>8731</v>
      </c>
      <c r="B4117">
        <v>6.1</v>
      </c>
    </row>
    <row r="4118" spans="1:2">
      <c r="A4118" t="s">
        <v>2778</v>
      </c>
      <c r="B4118">
        <v>5.9</v>
      </c>
    </row>
    <row r="4119" spans="1:2">
      <c r="A4119" t="s">
        <v>37</v>
      </c>
      <c r="B4119">
        <v>6.8</v>
      </c>
    </row>
    <row r="4120" spans="1:2">
      <c r="A4120" t="s">
        <v>37</v>
      </c>
      <c r="B4120">
        <v>5.8</v>
      </c>
    </row>
    <row r="4121" spans="1:2">
      <c r="A4121" t="s">
        <v>37</v>
      </c>
      <c r="B4121">
        <v>5</v>
      </c>
    </row>
    <row r="4122" spans="1:2">
      <c r="A4122" t="s">
        <v>37</v>
      </c>
      <c r="B4122">
        <v>6.3</v>
      </c>
    </row>
    <row r="4123" spans="1:2">
      <c r="A4123" t="s">
        <v>37</v>
      </c>
      <c r="B4123">
        <v>6.8</v>
      </c>
    </row>
    <row r="4124" spans="1:2">
      <c r="A4124" t="s">
        <v>37</v>
      </c>
      <c r="B4124">
        <v>5.0999999999999996</v>
      </c>
    </row>
    <row r="4125" spans="1:2">
      <c r="A4125" t="s">
        <v>37</v>
      </c>
      <c r="B4125">
        <v>6.6</v>
      </c>
    </row>
    <row r="4126" spans="1:2">
      <c r="A4126" t="s">
        <v>37</v>
      </c>
      <c r="B4126">
        <v>5</v>
      </c>
    </row>
    <row r="4127" spans="1:2">
      <c r="A4127" t="s">
        <v>37</v>
      </c>
      <c r="B4127">
        <v>7.7</v>
      </c>
    </row>
    <row r="4128" spans="1:2">
      <c r="A4128" t="s">
        <v>37</v>
      </c>
      <c r="B4128">
        <v>3.1</v>
      </c>
    </row>
    <row r="4129" spans="1:2">
      <c r="A4129" t="s">
        <v>37</v>
      </c>
      <c r="B4129">
        <v>6.5</v>
      </c>
    </row>
    <row r="4130" spans="1:2">
      <c r="A4130" t="s">
        <v>37</v>
      </c>
      <c r="B4130">
        <v>3.9</v>
      </c>
    </row>
    <row r="4131" spans="1:2">
      <c r="A4131" t="s">
        <v>37</v>
      </c>
      <c r="B4131">
        <v>6.8</v>
      </c>
    </row>
    <row r="4132" spans="1:2">
      <c r="A4132" t="s">
        <v>37</v>
      </c>
      <c r="B4132">
        <v>7</v>
      </c>
    </row>
    <row r="4133" spans="1:2">
      <c r="A4133" t="s">
        <v>37</v>
      </c>
      <c r="B4133">
        <v>5.9</v>
      </c>
    </row>
    <row r="4134" spans="1:2">
      <c r="A4134" t="s">
        <v>37</v>
      </c>
      <c r="B4134">
        <v>5.8</v>
      </c>
    </row>
    <row r="4135" spans="1:2">
      <c r="A4135" t="s">
        <v>37</v>
      </c>
      <c r="B4135">
        <v>7.3</v>
      </c>
    </row>
    <row r="4136" spans="1:2">
      <c r="A4136" t="s">
        <v>37</v>
      </c>
      <c r="B4136">
        <v>7.8</v>
      </c>
    </row>
    <row r="4137" spans="1:2">
      <c r="A4137" t="s">
        <v>37</v>
      </c>
      <c r="B4137">
        <v>6.9</v>
      </c>
    </row>
    <row r="4138" spans="1:2">
      <c r="A4138" t="s">
        <v>37</v>
      </c>
      <c r="B4138">
        <v>5.7</v>
      </c>
    </row>
    <row r="4139" spans="1:2">
      <c r="A4139" t="s">
        <v>37</v>
      </c>
      <c r="B4139">
        <v>4.7</v>
      </c>
    </row>
    <row r="4140" spans="1:2">
      <c r="A4140" t="s">
        <v>37</v>
      </c>
      <c r="B4140">
        <v>5.9</v>
      </c>
    </row>
    <row r="4141" spans="1:2">
      <c r="A4141" t="s">
        <v>37</v>
      </c>
      <c r="B4141">
        <v>5.9</v>
      </c>
    </row>
    <row r="4142" spans="1:2">
      <c r="A4142" t="s">
        <v>37</v>
      </c>
      <c r="B4142">
        <v>4.3</v>
      </c>
    </row>
    <row r="4143" spans="1:2">
      <c r="A4143" t="s">
        <v>37</v>
      </c>
      <c r="B4143">
        <v>7.5</v>
      </c>
    </row>
    <row r="4144" spans="1:2">
      <c r="A4144" t="s">
        <v>37</v>
      </c>
      <c r="B4144">
        <v>4.8</v>
      </c>
    </row>
    <row r="4145" spans="1:2">
      <c r="A4145" t="s">
        <v>37</v>
      </c>
      <c r="B4145">
        <v>5.8</v>
      </c>
    </row>
    <row r="4146" spans="1:2">
      <c r="A4146" t="s">
        <v>37</v>
      </c>
      <c r="B4146">
        <v>5.3</v>
      </c>
    </row>
    <row r="4147" spans="1:2">
      <c r="A4147" t="s">
        <v>37</v>
      </c>
      <c r="B4147">
        <v>6</v>
      </c>
    </row>
    <row r="4148" spans="1:2">
      <c r="A4148" t="s">
        <v>37</v>
      </c>
      <c r="B4148">
        <v>8.1</v>
      </c>
    </row>
    <row r="4149" spans="1:2">
      <c r="A4149" t="s">
        <v>37</v>
      </c>
      <c r="B4149">
        <v>7</v>
      </c>
    </row>
    <row r="4150" spans="1:2">
      <c r="A4150" t="s">
        <v>17494</v>
      </c>
      <c r="B4150">
        <v>7.6</v>
      </c>
    </row>
    <row r="4151" spans="1:2">
      <c r="A4151" t="s">
        <v>37</v>
      </c>
      <c r="B4151">
        <v>7.2</v>
      </c>
    </row>
    <row r="4152" spans="1:2">
      <c r="A4152" t="s">
        <v>2778</v>
      </c>
      <c r="B4152">
        <v>7.5</v>
      </c>
    </row>
    <row r="4153" spans="1:2">
      <c r="A4153" t="s">
        <v>37</v>
      </c>
      <c r="B4153">
        <v>6.3</v>
      </c>
    </row>
    <row r="4154" spans="1:2">
      <c r="A4154" t="s">
        <v>37</v>
      </c>
      <c r="B4154">
        <v>6.7</v>
      </c>
    </row>
    <row r="4155" spans="1:2">
      <c r="A4155" t="s">
        <v>37</v>
      </c>
      <c r="B4155">
        <v>4.8</v>
      </c>
    </row>
    <row r="4156" spans="1:2">
      <c r="A4156" t="s">
        <v>37</v>
      </c>
      <c r="B4156">
        <v>5.5</v>
      </c>
    </row>
    <row r="4157" spans="1:2">
      <c r="A4157" t="s">
        <v>37</v>
      </c>
      <c r="B4157">
        <v>7.5</v>
      </c>
    </row>
    <row r="4158" spans="1:2">
      <c r="A4158" t="s">
        <v>37</v>
      </c>
      <c r="B4158">
        <v>5.0999999999999996</v>
      </c>
    </row>
    <row r="4159" spans="1:2">
      <c r="A4159" t="s">
        <v>37</v>
      </c>
      <c r="B4159">
        <v>7.4</v>
      </c>
    </row>
    <row r="4160" spans="1:2">
      <c r="A4160" t="s">
        <v>37</v>
      </c>
      <c r="B4160">
        <v>7.3</v>
      </c>
    </row>
    <row r="4161" spans="1:2">
      <c r="A4161" t="s">
        <v>37</v>
      </c>
      <c r="B4161">
        <v>6.9</v>
      </c>
    </row>
    <row r="4162" spans="1:2">
      <c r="A4162" t="s">
        <v>37</v>
      </c>
      <c r="B4162">
        <v>6.8</v>
      </c>
    </row>
    <row r="4163" spans="1:2">
      <c r="A4163" t="s">
        <v>37</v>
      </c>
      <c r="B4163">
        <v>8.4</v>
      </c>
    </row>
    <row r="4164" spans="1:2">
      <c r="A4164" t="s">
        <v>37</v>
      </c>
      <c r="B4164">
        <v>7.6</v>
      </c>
    </row>
    <row r="4165" spans="1:2">
      <c r="A4165" t="s">
        <v>7241</v>
      </c>
      <c r="B4165">
        <v>7.6</v>
      </c>
    </row>
    <row r="4166" spans="1:2">
      <c r="A4166" t="s">
        <v>37</v>
      </c>
      <c r="B4166">
        <v>7.6</v>
      </c>
    </row>
    <row r="4167" spans="1:2">
      <c r="A4167" t="s">
        <v>37</v>
      </c>
      <c r="B4167">
        <v>5.3</v>
      </c>
    </row>
    <row r="4168" spans="1:2">
      <c r="A4168" t="s">
        <v>8731</v>
      </c>
      <c r="B4168">
        <v>8.5</v>
      </c>
    </row>
    <row r="4169" spans="1:2">
      <c r="A4169" t="s">
        <v>37</v>
      </c>
      <c r="B4169">
        <v>7</v>
      </c>
    </row>
    <row r="4170" spans="1:2">
      <c r="A4170" t="s">
        <v>37</v>
      </c>
      <c r="B4170">
        <v>8</v>
      </c>
    </row>
    <row r="4171" spans="1:2">
      <c r="A4171" t="s">
        <v>37</v>
      </c>
      <c r="B4171">
        <v>7.1</v>
      </c>
    </row>
    <row r="4172" spans="1:2">
      <c r="A4172" t="s">
        <v>1464</v>
      </c>
      <c r="B4172">
        <v>7.8</v>
      </c>
    </row>
    <row r="4173" spans="1:2">
      <c r="A4173" t="s">
        <v>37</v>
      </c>
      <c r="B4173">
        <v>7.2</v>
      </c>
    </row>
    <row r="4174" spans="1:2">
      <c r="A4174" t="s">
        <v>37</v>
      </c>
      <c r="B4174">
        <v>7.5</v>
      </c>
    </row>
    <row r="4175" spans="1:2">
      <c r="A4175" t="s">
        <v>37</v>
      </c>
      <c r="B4175">
        <v>8</v>
      </c>
    </row>
    <row r="4176" spans="1:2">
      <c r="A4176" t="s">
        <v>2778</v>
      </c>
      <c r="B4176">
        <v>8.1</v>
      </c>
    </row>
    <row r="4177" spans="1:2">
      <c r="A4177" t="s">
        <v>37</v>
      </c>
      <c r="B4177">
        <v>6.8</v>
      </c>
    </row>
    <row r="4178" spans="1:2">
      <c r="A4178" t="s">
        <v>37</v>
      </c>
      <c r="B4178">
        <v>7.4</v>
      </c>
    </row>
    <row r="4179" spans="1:2">
      <c r="A4179" t="s">
        <v>37</v>
      </c>
      <c r="B4179">
        <v>7.2</v>
      </c>
    </row>
    <row r="4180" spans="1:2">
      <c r="A4180" t="s">
        <v>37</v>
      </c>
      <c r="B4180">
        <v>8.1</v>
      </c>
    </row>
    <row r="4181" spans="1:2">
      <c r="A4181" t="s">
        <v>37</v>
      </c>
      <c r="B4181">
        <v>7</v>
      </c>
    </row>
    <row r="4182" spans="1:2">
      <c r="A4182" t="s">
        <v>37</v>
      </c>
      <c r="B4182">
        <v>7.4</v>
      </c>
    </row>
    <row r="4183" spans="1:2">
      <c r="A4183" t="s">
        <v>37</v>
      </c>
      <c r="B4183">
        <v>8.3000000000000007</v>
      </c>
    </row>
    <row r="4184" spans="1:2">
      <c r="A4184" t="s">
        <v>37</v>
      </c>
      <c r="B4184">
        <v>6.1</v>
      </c>
    </row>
    <row r="4185" spans="1:2">
      <c r="A4185" t="s">
        <v>37</v>
      </c>
      <c r="B4185">
        <v>7.5</v>
      </c>
    </row>
    <row r="4186" spans="1:2">
      <c r="A4186" t="s">
        <v>37</v>
      </c>
      <c r="B4186">
        <v>7</v>
      </c>
    </row>
    <row r="4187" spans="1:2">
      <c r="A4187" t="s">
        <v>37</v>
      </c>
      <c r="B4187">
        <v>5.3</v>
      </c>
    </row>
    <row r="4188" spans="1:2">
      <c r="A4188" t="s">
        <v>37</v>
      </c>
      <c r="B4188">
        <v>4.7</v>
      </c>
    </row>
    <row r="4189" spans="1:2">
      <c r="A4189" t="s">
        <v>37</v>
      </c>
      <c r="B4189">
        <v>5.7</v>
      </c>
    </row>
    <row r="4190" spans="1:2">
      <c r="A4190" t="s">
        <v>37</v>
      </c>
      <c r="B4190">
        <v>8.1</v>
      </c>
    </row>
    <row r="4191" spans="1:2">
      <c r="A4191" t="s">
        <v>37</v>
      </c>
      <c r="B4191">
        <v>6.5</v>
      </c>
    </row>
    <row r="4192" spans="1:2">
      <c r="A4192" t="s">
        <v>11690</v>
      </c>
      <c r="B4192">
        <v>8</v>
      </c>
    </row>
    <row r="4193" spans="1:2">
      <c r="A4193" t="s">
        <v>37</v>
      </c>
      <c r="B4193">
        <v>3.3</v>
      </c>
    </row>
    <row r="4194" spans="1:2">
      <c r="A4194" t="s">
        <v>37</v>
      </c>
      <c r="B4194">
        <v>8.3000000000000007</v>
      </c>
    </row>
    <row r="4195" spans="1:2">
      <c r="A4195" t="s">
        <v>37</v>
      </c>
      <c r="B4195">
        <v>6.9</v>
      </c>
    </row>
    <row r="4196" spans="1:2">
      <c r="A4196" t="s">
        <v>37</v>
      </c>
      <c r="B4196">
        <v>7.3</v>
      </c>
    </row>
    <row r="4197" spans="1:2">
      <c r="A4197" t="s">
        <v>37</v>
      </c>
      <c r="B4197">
        <v>8.1</v>
      </c>
    </row>
    <row r="4198" spans="1:2">
      <c r="A4198" t="s">
        <v>37</v>
      </c>
      <c r="B4198">
        <v>6.5</v>
      </c>
    </row>
    <row r="4199" spans="1:2">
      <c r="A4199" t="s">
        <v>37</v>
      </c>
      <c r="B4199">
        <v>6.8</v>
      </c>
    </row>
    <row r="4200" spans="1:2">
      <c r="A4200" t="s">
        <v>37</v>
      </c>
      <c r="B4200">
        <v>7.3</v>
      </c>
    </row>
    <row r="4201" spans="1:2">
      <c r="A4201" t="s">
        <v>37</v>
      </c>
      <c r="B4201">
        <v>6.4</v>
      </c>
    </row>
    <row r="4202" spans="1:2">
      <c r="A4202" t="s">
        <v>37</v>
      </c>
      <c r="B4202">
        <v>4.5999999999999996</v>
      </c>
    </row>
    <row r="4203" spans="1:2">
      <c r="A4203" t="s">
        <v>1464</v>
      </c>
      <c r="B4203">
        <v>6.5</v>
      </c>
    </row>
    <row r="4204" spans="1:2">
      <c r="A4204" t="s">
        <v>37</v>
      </c>
      <c r="B4204">
        <v>7</v>
      </c>
    </row>
    <row r="4205" spans="1:2">
      <c r="A4205" t="s">
        <v>37</v>
      </c>
      <c r="B4205">
        <v>5.4</v>
      </c>
    </row>
    <row r="4206" spans="1:2">
      <c r="A4206" t="s">
        <v>37</v>
      </c>
      <c r="B4206">
        <v>6.7</v>
      </c>
    </row>
    <row r="4207" spans="1:2">
      <c r="A4207" t="s">
        <v>5611</v>
      </c>
      <c r="B4207">
        <v>2.8</v>
      </c>
    </row>
    <row r="4208" spans="1:2">
      <c r="A4208" t="s">
        <v>37</v>
      </c>
      <c r="B4208">
        <v>7.4</v>
      </c>
    </row>
    <row r="4209" spans="1:2">
      <c r="A4209" t="s">
        <v>37</v>
      </c>
      <c r="B4209">
        <v>5.8</v>
      </c>
    </row>
    <row r="4210" spans="1:2">
      <c r="A4210" t="s">
        <v>37</v>
      </c>
      <c r="B4210">
        <v>7.1</v>
      </c>
    </row>
    <row r="4211" spans="1:2">
      <c r="A4211" t="s">
        <v>37</v>
      </c>
      <c r="B4211">
        <v>4.5</v>
      </c>
    </row>
    <row r="4212" spans="1:2">
      <c r="A4212" t="s">
        <v>37</v>
      </c>
      <c r="B4212">
        <v>7.9</v>
      </c>
    </row>
    <row r="4213" spans="1:2">
      <c r="A4213" t="s">
        <v>5611</v>
      </c>
      <c r="B4213">
        <v>5.3</v>
      </c>
    </row>
    <row r="4214" spans="1:2">
      <c r="A4214" t="s">
        <v>37</v>
      </c>
      <c r="B4214">
        <v>5.4</v>
      </c>
    </row>
    <row r="4215" spans="1:2">
      <c r="A4215" t="s">
        <v>37</v>
      </c>
      <c r="B4215">
        <v>4.8</v>
      </c>
    </row>
    <row r="4216" spans="1:2">
      <c r="A4216" t="s">
        <v>37</v>
      </c>
      <c r="B4216">
        <v>5.9</v>
      </c>
    </row>
    <row r="4217" spans="1:2">
      <c r="A4217" t="s">
        <v>37</v>
      </c>
      <c r="B4217">
        <v>6.2</v>
      </c>
    </row>
    <row r="4218" spans="1:2">
      <c r="A4218" t="s">
        <v>37</v>
      </c>
      <c r="B4218">
        <v>5.9</v>
      </c>
    </row>
    <row r="4219" spans="1:2">
      <c r="A4219" t="s">
        <v>37</v>
      </c>
      <c r="B4219">
        <v>6.6</v>
      </c>
    </row>
    <row r="4220" spans="1:2">
      <c r="A4220" t="s">
        <v>37</v>
      </c>
      <c r="B4220">
        <v>6.6</v>
      </c>
    </row>
    <row r="4221" spans="1:2">
      <c r="A4221" t="s">
        <v>37</v>
      </c>
      <c r="B4221">
        <v>6</v>
      </c>
    </row>
    <row r="4222" spans="1:2">
      <c r="A4222" t="s">
        <v>37</v>
      </c>
      <c r="B4222">
        <v>6.8</v>
      </c>
    </row>
    <row r="4223" spans="1:2">
      <c r="A4223" t="s">
        <v>37</v>
      </c>
      <c r="B4223">
        <v>5.4</v>
      </c>
    </row>
    <row r="4224" spans="1:2">
      <c r="A4224" t="s">
        <v>37</v>
      </c>
      <c r="B4224">
        <v>5.2</v>
      </c>
    </row>
    <row r="4225" spans="1:2">
      <c r="A4225" t="s">
        <v>37</v>
      </c>
      <c r="B4225">
        <v>7.8</v>
      </c>
    </row>
    <row r="4226" spans="1:2">
      <c r="A4226" t="s">
        <v>37</v>
      </c>
      <c r="B4226">
        <v>6.4</v>
      </c>
    </row>
    <row r="4227" spans="1:2">
      <c r="A4227" t="s">
        <v>37</v>
      </c>
      <c r="B4227">
        <v>6.1</v>
      </c>
    </row>
    <row r="4228" spans="1:2">
      <c r="A4228" t="s">
        <v>37</v>
      </c>
      <c r="B4228">
        <v>5.7</v>
      </c>
    </row>
    <row r="4229" spans="1:2">
      <c r="A4229" t="s">
        <v>37</v>
      </c>
      <c r="B4229">
        <v>5.5</v>
      </c>
    </row>
    <row r="4230" spans="1:2">
      <c r="A4230" t="s">
        <v>37</v>
      </c>
      <c r="B4230">
        <v>7.4</v>
      </c>
    </row>
    <row r="4231" spans="1:2">
      <c r="A4231" t="s">
        <v>37</v>
      </c>
      <c r="B4231">
        <v>7.1</v>
      </c>
    </row>
    <row r="4232" spans="1:2">
      <c r="A4232" t="s">
        <v>37</v>
      </c>
      <c r="B4232">
        <v>3.9</v>
      </c>
    </row>
    <row r="4233" spans="1:2">
      <c r="A4233" t="s">
        <v>37</v>
      </c>
      <c r="B4233">
        <v>4.5999999999999996</v>
      </c>
    </row>
    <row r="4234" spans="1:2">
      <c r="A4234" t="s">
        <v>37</v>
      </c>
      <c r="B4234">
        <v>7.3</v>
      </c>
    </row>
    <row r="4235" spans="1:2">
      <c r="A4235" t="s">
        <v>37</v>
      </c>
      <c r="B4235">
        <v>7.7</v>
      </c>
    </row>
    <row r="4236" spans="1:2">
      <c r="A4236" t="s">
        <v>37</v>
      </c>
      <c r="B4236">
        <v>4.9000000000000004</v>
      </c>
    </row>
    <row r="4237" spans="1:2">
      <c r="A4237" t="s">
        <v>37</v>
      </c>
      <c r="B4237">
        <v>6.3</v>
      </c>
    </row>
    <row r="4238" spans="1:2">
      <c r="A4238" t="s">
        <v>37</v>
      </c>
      <c r="B4238">
        <v>6.1</v>
      </c>
    </row>
    <row r="4239" spans="1:2">
      <c r="A4239" t="s">
        <v>37</v>
      </c>
      <c r="B4239">
        <v>6.6</v>
      </c>
    </row>
    <row r="4240" spans="1:2">
      <c r="A4240" t="s">
        <v>37</v>
      </c>
      <c r="B4240">
        <v>5.7</v>
      </c>
    </row>
    <row r="4241" spans="1:2">
      <c r="A4241" t="s">
        <v>37</v>
      </c>
      <c r="B4241">
        <v>5.6</v>
      </c>
    </row>
    <row r="4242" spans="1:2">
      <c r="A4242" t="s">
        <v>8731</v>
      </c>
      <c r="B4242">
        <v>6</v>
      </c>
    </row>
    <row r="4243" spans="1:2">
      <c r="A4243" t="s">
        <v>37</v>
      </c>
      <c r="B4243">
        <v>5.7</v>
      </c>
    </row>
    <row r="4244" spans="1:2">
      <c r="A4244" t="s">
        <v>37</v>
      </c>
      <c r="B4244">
        <v>7</v>
      </c>
    </row>
    <row r="4245" spans="1:2">
      <c r="A4245" t="s">
        <v>37</v>
      </c>
      <c r="B4245">
        <v>5.3</v>
      </c>
    </row>
    <row r="4246" spans="1:2">
      <c r="A4246" t="s">
        <v>37</v>
      </c>
      <c r="B4246">
        <v>4.4000000000000004</v>
      </c>
    </row>
    <row r="4247" spans="1:2">
      <c r="A4247" t="s">
        <v>37</v>
      </c>
      <c r="B4247">
        <v>3.4</v>
      </c>
    </row>
    <row r="4248" spans="1:2">
      <c r="A4248" t="s">
        <v>37</v>
      </c>
      <c r="B4248">
        <v>4.5</v>
      </c>
    </row>
    <row r="4249" spans="1:2">
      <c r="A4249" t="s">
        <v>37</v>
      </c>
      <c r="B4249">
        <v>3.4</v>
      </c>
    </row>
    <row r="4250" spans="1:2">
      <c r="A4250" t="s">
        <v>37</v>
      </c>
      <c r="B4250">
        <v>7.1</v>
      </c>
    </row>
    <row r="4251" spans="1:2">
      <c r="A4251" t="s">
        <v>37</v>
      </c>
      <c r="B4251">
        <v>6.4</v>
      </c>
    </row>
    <row r="4252" spans="1:2">
      <c r="A4252" t="s">
        <v>37</v>
      </c>
      <c r="B4252">
        <v>5.2</v>
      </c>
    </row>
    <row r="4253" spans="1:2">
      <c r="A4253" t="s">
        <v>37</v>
      </c>
      <c r="B4253">
        <v>7</v>
      </c>
    </row>
    <row r="4254" spans="1:2">
      <c r="A4254" t="s">
        <v>37</v>
      </c>
      <c r="B4254">
        <v>7.3</v>
      </c>
    </row>
    <row r="4255" spans="1:2">
      <c r="A4255" t="s">
        <v>15950</v>
      </c>
      <c r="B4255">
        <v>8.1</v>
      </c>
    </row>
    <row r="4256" spans="1:2">
      <c r="A4256" t="s">
        <v>1464</v>
      </c>
      <c r="B4256">
        <v>5.8</v>
      </c>
    </row>
    <row r="4257" spans="1:2">
      <c r="A4257" t="s">
        <v>5611</v>
      </c>
      <c r="B4257">
        <v>6.4</v>
      </c>
    </row>
    <row r="4258" spans="1:2">
      <c r="A4258" t="s">
        <v>37</v>
      </c>
      <c r="B4258">
        <v>7.8</v>
      </c>
    </row>
    <row r="4259" spans="1:2">
      <c r="A4259" t="s">
        <v>37</v>
      </c>
      <c r="B4259">
        <v>6.3</v>
      </c>
    </row>
    <row r="4260" spans="1:2">
      <c r="A4260" t="s">
        <v>37</v>
      </c>
      <c r="B4260">
        <v>7.2</v>
      </c>
    </row>
    <row r="4261" spans="1:2">
      <c r="A4261" t="s">
        <v>37</v>
      </c>
      <c r="B4261">
        <v>5.6</v>
      </c>
    </row>
    <row r="4262" spans="1:2">
      <c r="A4262" t="s">
        <v>37</v>
      </c>
      <c r="B4262">
        <v>7.2</v>
      </c>
    </row>
    <row r="4263" spans="1:2">
      <c r="A4263" t="s">
        <v>37</v>
      </c>
      <c r="B4263">
        <v>8</v>
      </c>
    </row>
    <row r="4264" spans="1:2">
      <c r="A4264" t="s">
        <v>37</v>
      </c>
      <c r="B4264">
        <v>8.5</v>
      </c>
    </row>
    <row r="4265" spans="1:2">
      <c r="A4265" t="s">
        <v>2778</v>
      </c>
      <c r="B4265">
        <v>6.8</v>
      </c>
    </row>
    <row r="4266" spans="1:2">
      <c r="A4266" t="s">
        <v>37</v>
      </c>
      <c r="B4266">
        <v>7.3</v>
      </c>
    </row>
    <row r="4267" spans="1:2">
      <c r="A4267" t="s">
        <v>37</v>
      </c>
      <c r="B4267">
        <v>5.5</v>
      </c>
    </row>
    <row r="4268" spans="1:2">
      <c r="A4268" t="s">
        <v>37</v>
      </c>
      <c r="B4268">
        <v>7.3</v>
      </c>
    </row>
    <row r="4269" spans="1:2">
      <c r="A4269" t="s">
        <v>37</v>
      </c>
      <c r="B4269">
        <v>6.3</v>
      </c>
    </row>
    <row r="4270" spans="1:2">
      <c r="A4270" t="s">
        <v>20702</v>
      </c>
      <c r="B4270">
        <v>5.0999999999999996</v>
      </c>
    </row>
    <row r="4271" spans="1:2">
      <c r="A4271" t="s">
        <v>37</v>
      </c>
      <c r="B4271">
        <v>6.6</v>
      </c>
    </row>
    <row r="4272" spans="1:2">
      <c r="A4272" t="s">
        <v>37</v>
      </c>
      <c r="B4272">
        <v>6.1</v>
      </c>
    </row>
    <row r="4273" spans="1:2">
      <c r="A4273" t="s">
        <v>20718</v>
      </c>
      <c r="B4273">
        <v>7.5</v>
      </c>
    </row>
    <row r="4274" spans="1:2">
      <c r="A4274" t="s">
        <v>37</v>
      </c>
      <c r="B4274">
        <v>7</v>
      </c>
    </row>
    <row r="4275" spans="1:2">
      <c r="A4275" t="s">
        <v>37</v>
      </c>
      <c r="B4275">
        <v>7.2</v>
      </c>
    </row>
    <row r="4276" spans="1:2">
      <c r="A4276" t="s">
        <v>37</v>
      </c>
      <c r="B4276">
        <v>5.3</v>
      </c>
    </row>
    <row r="4277" spans="1:2">
      <c r="A4277" t="s">
        <v>37</v>
      </c>
      <c r="B4277">
        <v>8.6999999999999993</v>
      </c>
    </row>
    <row r="4278" spans="1:2">
      <c r="A4278" t="s">
        <v>37</v>
      </c>
      <c r="B4278">
        <v>3.4</v>
      </c>
    </row>
    <row r="4279" spans="1:2">
      <c r="A4279" t="s">
        <v>37</v>
      </c>
      <c r="B4279">
        <v>5.4</v>
      </c>
    </row>
    <row r="4280" spans="1:2">
      <c r="A4280" t="s">
        <v>8731</v>
      </c>
      <c r="B4280">
        <v>7.8</v>
      </c>
    </row>
    <row r="4281" spans="1:2">
      <c r="A4281" t="s">
        <v>37</v>
      </c>
      <c r="B4281">
        <v>6.7</v>
      </c>
    </row>
    <row r="4282" spans="1:2">
      <c r="A4282" t="s">
        <v>37</v>
      </c>
      <c r="B4282">
        <v>4.7</v>
      </c>
    </row>
    <row r="4283" spans="1:2">
      <c r="A4283" t="s">
        <v>37</v>
      </c>
      <c r="B4283">
        <v>6.3</v>
      </c>
    </row>
    <row r="4284" spans="1:2">
      <c r="A4284" t="s">
        <v>2778</v>
      </c>
      <c r="B4284">
        <v>7.4</v>
      </c>
    </row>
    <row r="4285" spans="1:2">
      <c r="A4285" t="s">
        <v>37</v>
      </c>
      <c r="B4285">
        <v>6.1</v>
      </c>
    </row>
    <row r="4286" spans="1:2">
      <c r="A4286" t="s">
        <v>37</v>
      </c>
      <c r="B4286">
        <v>7.5</v>
      </c>
    </row>
    <row r="4287" spans="1:2">
      <c r="A4287" t="s">
        <v>37</v>
      </c>
      <c r="B4287">
        <v>6.3</v>
      </c>
    </row>
    <row r="4288" spans="1:2">
      <c r="A4288" t="s">
        <v>37</v>
      </c>
      <c r="B4288">
        <v>6.3</v>
      </c>
    </row>
    <row r="4289" spans="1:2">
      <c r="A4289" t="s">
        <v>37</v>
      </c>
      <c r="B4289">
        <v>6.8</v>
      </c>
    </row>
    <row r="4290" spans="1:2">
      <c r="A4290" t="s">
        <v>5611</v>
      </c>
      <c r="B4290">
        <v>7.8</v>
      </c>
    </row>
    <row r="4291" spans="1:2">
      <c r="A4291" t="s">
        <v>37</v>
      </c>
      <c r="B4291">
        <v>6.9</v>
      </c>
    </row>
    <row r="4292" spans="1:2">
      <c r="A4292" t="s">
        <v>37</v>
      </c>
      <c r="B4292">
        <v>8</v>
      </c>
    </row>
    <row r="4293" spans="1:2">
      <c r="A4293" t="s">
        <v>37</v>
      </c>
      <c r="B4293">
        <v>7.8</v>
      </c>
    </row>
    <row r="4294" spans="1:2">
      <c r="A4294" t="s">
        <v>37</v>
      </c>
      <c r="B4294">
        <v>7.4</v>
      </c>
    </row>
    <row r="4295" spans="1:2">
      <c r="A4295" t="s">
        <v>37</v>
      </c>
      <c r="B4295">
        <v>6.1</v>
      </c>
    </row>
    <row r="4296" spans="1:2">
      <c r="A4296" t="s">
        <v>37</v>
      </c>
      <c r="B4296">
        <v>4.3</v>
      </c>
    </row>
    <row r="4297" spans="1:2">
      <c r="A4297" t="s">
        <v>37</v>
      </c>
      <c r="B4297">
        <v>3.5</v>
      </c>
    </row>
    <row r="4298" spans="1:2">
      <c r="A4298" t="s">
        <v>15950</v>
      </c>
      <c r="B4298">
        <v>7.2</v>
      </c>
    </row>
    <row r="4299" spans="1:2">
      <c r="A4299" t="s">
        <v>37</v>
      </c>
      <c r="B4299">
        <v>4.7</v>
      </c>
    </row>
    <row r="4300" spans="1:2">
      <c r="A4300" t="s">
        <v>11690</v>
      </c>
      <c r="B4300">
        <v>7.3</v>
      </c>
    </row>
    <row r="4301" spans="1:2">
      <c r="A4301" t="s">
        <v>37</v>
      </c>
      <c r="B4301">
        <v>7.9</v>
      </c>
    </row>
    <row r="4302" spans="1:2">
      <c r="A4302" t="s">
        <v>37</v>
      </c>
      <c r="B4302">
        <v>5.0999999999999996</v>
      </c>
    </row>
    <row r="4303" spans="1:2">
      <c r="A4303" t="s">
        <v>1464</v>
      </c>
      <c r="B4303">
        <v>7.2</v>
      </c>
    </row>
    <row r="4304" spans="1:2">
      <c r="A4304" t="s">
        <v>37</v>
      </c>
      <c r="B4304">
        <v>5.4</v>
      </c>
    </row>
    <row r="4305" spans="1:2">
      <c r="A4305" t="s">
        <v>37</v>
      </c>
      <c r="B4305">
        <v>3.7</v>
      </c>
    </row>
    <row r="4306" spans="1:2">
      <c r="A4306" t="s">
        <v>37</v>
      </c>
      <c r="B4306">
        <v>7.1</v>
      </c>
    </row>
    <row r="4307" spans="1:2">
      <c r="A4307" t="s">
        <v>37</v>
      </c>
      <c r="B4307">
        <v>6.8</v>
      </c>
    </row>
    <row r="4308" spans="1:2">
      <c r="A4308" t="s">
        <v>37</v>
      </c>
      <c r="B4308">
        <v>8.1999999999999993</v>
      </c>
    </row>
    <row r="4309" spans="1:2">
      <c r="A4309" t="s">
        <v>37</v>
      </c>
      <c r="B4309">
        <v>7</v>
      </c>
    </row>
    <row r="4310" spans="1:2">
      <c r="A4310" t="s">
        <v>37</v>
      </c>
      <c r="B4310">
        <v>7.4</v>
      </c>
    </row>
    <row r="4311" spans="1:2">
      <c r="A4311" t="s">
        <v>37</v>
      </c>
      <c r="B4311">
        <v>6.7</v>
      </c>
    </row>
    <row r="4312" spans="1:2">
      <c r="A4312" t="s">
        <v>37</v>
      </c>
      <c r="B4312">
        <v>7.6</v>
      </c>
    </row>
    <row r="4313" spans="1:2">
      <c r="A4313" t="s">
        <v>37</v>
      </c>
      <c r="B4313">
        <v>7.2</v>
      </c>
    </row>
    <row r="4314" spans="1:2">
      <c r="A4314" t="s">
        <v>37</v>
      </c>
      <c r="B4314">
        <v>7.5</v>
      </c>
    </row>
    <row r="4315" spans="1:2">
      <c r="A4315" t="s">
        <v>37</v>
      </c>
      <c r="B4315">
        <v>6.8</v>
      </c>
    </row>
    <row r="4316" spans="1:2">
      <c r="A4316" t="s">
        <v>37</v>
      </c>
      <c r="B4316">
        <v>6.9</v>
      </c>
    </row>
    <row r="4317" spans="1:2">
      <c r="A4317" t="s">
        <v>2778</v>
      </c>
      <c r="B4317">
        <v>7.9</v>
      </c>
    </row>
    <row r="4318" spans="1:2">
      <c r="A4318" t="s">
        <v>11690</v>
      </c>
      <c r="B4318">
        <v>7.6</v>
      </c>
    </row>
    <row r="4319" spans="1:2">
      <c r="A4319" t="s">
        <v>37</v>
      </c>
      <c r="B4319">
        <v>6.7</v>
      </c>
    </row>
    <row r="4320" spans="1:2">
      <c r="A4320" t="s">
        <v>37</v>
      </c>
      <c r="B4320">
        <v>5.8</v>
      </c>
    </row>
    <row r="4321" spans="1:2">
      <c r="A4321" t="s">
        <v>37</v>
      </c>
      <c r="B4321">
        <v>6.5</v>
      </c>
    </row>
    <row r="4322" spans="1:2">
      <c r="A4322" t="s">
        <v>37</v>
      </c>
      <c r="B4322">
        <v>7.2</v>
      </c>
    </row>
    <row r="4323" spans="1:2">
      <c r="A4323" t="s">
        <v>37</v>
      </c>
      <c r="B4323">
        <v>6.9</v>
      </c>
    </row>
    <row r="4324" spans="1:2">
      <c r="A4324" t="s">
        <v>37</v>
      </c>
      <c r="B4324">
        <v>5.5</v>
      </c>
    </row>
    <row r="4325" spans="1:2">
      <c r="A4325" t="s">
        <v>37</v>
      </c>
      <c r="B4325">
        <v>6.5</v>
      </c>
    </row>
    <row r="4326" spans="1:2">
      <c r="A4326" t="s">
        <v>37</v>
      </c>
      <c r="B4326">
        <v>6.2</v>
      </c>
    </row>
    <row r="4327" spans="1:2">
      <c r="A4327" t="s">
        <v>37</v>
      </c>
      <c r="B4327">
        <v>6.7</v>
      </c>
    </row>
    <row r="4328" spans="1:2">
      <c r="A4328" t="s">
        <v>37</v>
      </c>
      <c r="B4328">
        <v>5.7</v>
      </c>
    </row>
    <row r="4329" spans="1:2">
      <c r="A4329" t="s">
        <v>37</v>
      </c>
      <c r="B4329">
        <v>8.6</v>
      </c>
    </row>
    <row r="4330" spans="1:2">
      <c r="A4330" t="s">
        <v>37</v>
      </c>
      <c r="B4330">
        <v>6.5</v>
      </c>
    </row>
    <row r="4331" spans="1:2">
      <c r="A4331" t="s">
        <v>37</v>
      </c>
      <c r="B4331">
        <v>6.3</v>
      </c>
    </row>
    <row r="4332" spans="1:2">
      <c r="A4332" t="s">
        <v>37</v>
      </c>
      <c r="B4332">
        <v>4.3</v>
      </c>
    </row>
    <row r="4333" spans="1:2">
      <c r="A4333" t="s">
        <v>37</v>
      </c>
      <c r="B4333">
        <v>6.1</v>
      </c>
    </row>
    <row r="4334" spans="1:2">
      <c r="A4334" t="s">
        <v>37</v>
      </c>
      <c r="B4334">
        <v>6</v>
      </c>
    </row>
    <row r="4335" spans="1:2">
      <c r="A4335" t="s">
        <v>37</v>
      </c>
      <c r="B4335">
        <v>5.8</v>
      </c>
    </row>
    <row r="4336" spans="1:2">
      <c r="A4336" t="s">
        <v>37</v>
      </c>
      <c r="B4336">
        <v>6.7</v>
      </c>
    </row>
    <row r="4337" spans="1:2">
      <c r="A4337" t="s">
        <v>37</v>
      </c>
      <c r="B4337">
        <v>6.7</v>
      </c>
    </row>
    <row r="4338" spans="1:2">
      <c r="A4338" t="s">
        <v>37</v>
      </c>
      <c r="B4338">
        <v>7.6</v>
      </c>
    </row>
    <row r="4339" spans="1:2">
      <c r="A4339" t="s">
        <v>37</v>
      </c>
      <c r="B4339">
        <v>5.0999999999999996</v>
      </c>
    </row>
    <row r="4340" spans="1:2">
      <c r="A4340" t="s">
        <v>37</v>
      </c>
      <c r="B4340">
        <v>6.8</v>
      </c>
    </row>
    <row r="4341" spans="1:2">
      <c r="A4341" t="s">
        <v>37</v>
      </c>
      <c r="B4341">
        <v>6.8</v>
      </c>
    </row>
    <row r="4342" spans="1:2">
      <c r="A4342" t="s">
        <v>37</v>
      </c>
      <c r="B4342">
        <v>6.8</v>
      </c>
    </row>
    <row r="4343" spans="1:2">
      <c r="A4343" t="s">
        <v>37</v>
      </c>
      <c r="B4343">
        <v>6.3</v>
      </c>
    </row>
    <row r="4344" spans="1:2">
      <c r="A4344" t="s">
        <v>37</v>
      </c>
      <c r="B4344">
        <v>7.1</v>
      </c>
    </row>
    <row r="4345" spans="1:2">
      <c r="A4345" t="s">
        <v>37</v>
      </c>
      <c r="B4345">
        <v>2.8</v>
      </c>
    </row>
    <row r="4346" spans="1:2">
      <c r="A4346" t="s">
        <v>37</v>
      </c>
      <c r="B4346">
        <v>8.1999999999999993</v>
      </c>
    </row>
    <row r="4347" spans="1:2">
      <c r="A4347" t="s">
        <v>37</v>
      </c>
      <c r="B4347">
        <v>3.1</v>
      </c>
    </row>
    <row r="4348" spans="1:2">
      <c r="A4348" t="s">
        <v>37</v>
      </c>
      <c r="B4348">
        <v>3.3</v>
      </c>
    </row>
    <row r="4349" spans="1:2">
      <c r="A4349" t="s">
        <v>37</v>
      </c>
      <c r="B4349">
        <v>3.6</v>
      </c>
    </row>
    <row r="4350" spans="1:2">
      <c r="A4350" t="s">
        <v>37</v>
      </c>
      <c r="B4350">
        <v>7.7</v>
      </c>
    </row>
    <row r="4351" spans="1:2">
      <c r="A4351" t="s">
        <v>2778</v>
      </c>
      <c r="B4351">
        <v>6.7</v>
      </c>
    </row>
    <row r="4352" spans="1:2">
      <c r="A4352" t="s">
        <v>37</v>
      </c>
      <c r="B4352">
        <v>5.5</v>
      </c>
    </row>
    <row r="4353" spans="1:2">
      <c r="A4353" t="s">
        <v>37</v>
      </c>
      <c r="B4353">
        <v>6.6</v>
      </c>
    </row>
    <row r="4354" spans="1:2">
      <c r="A4354" t="s">
        <v>37</v>
      </c>
      <c r="B4354">
        <v>4.8</v>
      </c>
    </row>
    <row r="4355" spans="1:2">
      <c r="A4355" t="s">
        <v>37</v>
      </c>
      <c r="B4355">
        <v>5.5</v>
      </c>
    </row>
    <row r="4356" spans="1:2">
      <c r="A4356" t="s">
        <v>1464</v>
      </c>
      <c r="B4356">
        <v>6.3</v>
      </c>
    </row>
    <row r="4357" spans="1:2">
      <c r="A4357" t="s">
        <v>37</v>
      </c>
      <c r="B4357">
        <v>6.9</v>
      </c>
    </row>
    <row r="4358" spans="1:2">
      <c r="A4358" t="s">
        <v>37</v>
      </c>
      <c r="B4358">
        <v>6.5</v>
      </c>
    </row>
    <row r="4359" spans="1:2">
      <c r="A4359" t="s">
        <v>37</v>
      </c>
      <c r="B4359">
        <v>8.1999999999999993</v>
      </c>
    </row>
    <row r="4360" spans="1:2">
      <c r="A4360" t="s">
        <v>37</v>
      </c>
      <c r="B4360">
        <v>7.1</v>
      </c>
    </row>
    <row r="4361" spans="1:2">
      <c r="A4361" t="s">
        <v>37</v>
      </c>
      <c r="B4361">
        <v>7.3</v>
      </c>
    </row>
    <row r="4362" spans="1:2">
      <c r="A4362" t="s">
        <v>15778</v>
      </c>
      <c r="B4362">
        <v>8.1</v>
      </c>
    </row>
    <row r="4363" spans="1:2">
      <c r="A4363" t="s">
        <v>37</v>
      </c>
      <c r="B4363">
        <v>7.2</v>
      </c>
    </row>
    <row r="4364" spans="1:2">
      <c r="A4364" t="s">
        <v>21178</v>
      </c>
      <c r="B4364">
        <v>7.4</v>
      </c>
    </row>
    <row r="4365" spans="1:2">
      <c r="A4365" t="s">
        <v>37</v>
      </c>
      <c r="B4365">
        <v>6.5</v>
      </c>
    </row>
    <row r="4366" spans="1:2">
      <c r="A4366" t="s">
        <v>37</v>
      </c>
      <c r="B4366">
        <v>5.7</v>
      </c>
    </row>
    <row r="4367" spans="1:2">
      <c r="A4367" t="s">
        <v>37</v>
      </c>
      <c r="B4367">
        <v>7.7</v>
      </c>
    </row>
    <row r="4368" spans="1:2">
      <c r="A4368" t="s">
        <v>37</v>
      </c>
      <c r="B4368">
        <v>8.6999999999999993</v>
      </c>
    </row>
    <row r="4369" spans="1:2">
      <c r="A4369" t="s">
        <v>37</v>
      </c>
      <c r="B4369">
        <v>4.3</v>
      </c>
    </row>
    <row r="4370" spans="1:2">
      <c r="A4370" t="s">
        <v>37</v>
      </c>
      <c r="B4370">
        <v>6.2</v>
      </c>
    </row>
    <row r="4371" spans="1:2">
      <c r="A4371" t="s">
        <v>37</v>
      </c>
      <c r="B4371">
        <v>3.3</v>
      </c>
    </row>
    <row r="4372" spans="1:2">
      <c r="A4372" t="s">
        <v>37</v>
      </c>
      <c r="B4372">
        <v>2.7</v>
      </c>
    </row>
    <row r="4373" spans="1:2">
      <c r="A4373" t="s">
        <v>37</v>
      </c>
      <c r="B4373">
        <v>5.2</v>
      </c>
    </row>
    <row r="4374" spans="1:2">
      <c r="A4374" t="s">
        <v>37</v>
      </c>
      <c r="B4374">
        <v>8.1999999999999993</v>
      </c>
    </row>
    <row r="4375" spans="1:2">
      <c r="A4375" t="s">
        <v>37</v>
      </c>
      <c r="B4375">
        <v>6.1</v>
      </c>
    </row>
    <row r="4376" spans="1:2">
      <c r="A4376" t="s">
        <v>37</v>
      </c>
      <c r="B4376">
        <v>8</v>
      </c>
    </row>
    <row r="4377" spans="1:2">
      <c r="A4377" t="s">
        <v>37</v>
      </c>
      <c r="B4377">
        <v>5.5</v>
      </c>
    </row>
    <row r="4378" spans="1:2">
      <c r="A4378" t="s">
        <v>37</v>
      </c>
      <c r="B4378">
        <v>5.7</v>
      </c>
    </row>
    <row r="4379" spans="1:2">
      <c r="A4379" t="s">
        <v>37</v>
      </c>
      <c r="B4379">
        <v>3.7</v>
      </c>
    </row>
    <row r="4380" spans="1:2">
      <c r="A4380" t="s">
        <v>37</v>
      </c>
      <c r="B4380">
        <v>7.1</v>
      </c>
    </row>
    <row r="4381" spans="1:2">
      <c r="A4381" t="s">
        <v>37</v>
      </c>
      <c r="B4381">
        <v>7.8</v>
      </c>
    </row>
    <row r="4382" spans="1:2">
      <c r="A4382" t="s">
        <v>37</v>
      </c>
      <c r="B4382">
        <v>7.3</v>
      </c>
    </row>
    <row r="4383" spans="1:2">
      <c r="A4383" t="s">
        <v>37</v>
      </c>
      <c r="B4383">
        <v>4.0999999999999996</v>
      </c>
    </row>
    <row r="4384" spans="1:2">
      <c r="A4384" t="s">
        <v>37</v>
      </c>
      <c r="B4384">
        <v>7.2</v>
      </c>
    </row>
    <row r="4385" spans="1:2">
      <c r="A4385" t="s">
        <v>37</v>
      </c>
      <c r="B4385">
        <v>7.7</v>
      </c>
    </row>
    <row r="4386" spans="1:2">
      <c r="A4386" t="s">
        <v>37</v>
      </c>
      <c r="B4386">
        <v>7.1</v>
      </c>
    </row>
    <row r="4387" spans="1:2">
      <c r="A4387" t="s">
        <v>37</v>
      </c>
      <c r="B4387">
        <v>7.6</v>
      </c>
    </row>
    <row r="4388" spans="1:2">
      <c r="A4388" t="s">
        <v>2778</v>
      </c>
      <c r="B4388">
        <v>7</v>
      </c>
    </row>
    <row r="4389" spans="1:2">
      <c r="A4389" t="s">
        <v>5611</v>
      </c>
      <c r="B4389">
        <v>7.4</v>
      </c>
    </row>
    <row r="4390" spans="1:2">
      <c r="A4390" t="s">
        <v>37</v>
      </c>
      <c r="B4390">
        <v>7.7</v>
      </c>
    </row>
    <row r="4391" spans="1:2">
      <c r="A4391" t="s">
        <v>37</v>
      </c>
      <c r="B4391">
        <v>7.2</v>
      </c>
    </row>
    <row r="4392" spans="1:2">
      <c r="A4392" t="s">
        <v>37</v>
      </c>
      <c r="B4392">
        <v>6.6</v>
      </c>
    </row>
    <row r="4393" spans="1:2">
      <c r="A4393" t="s">
        <v>37</v>
      </c>
      <c r="B4393">
        <v>6</v>
      </c>
    </row>
    <row r="4394" spans="1:2">
      <c r="A4394" t="s">
        <v>37</v>
      </c>
      <c r="B4394">
        <v>8.4</v>
      </c>
    </row>
    <row r="4395" spans="1:2">
      <c r="A4395" t="s">
        <v>37</v>
      </c>
      <c r="B4395">
        <v>6.5</v>
      </c>
    </row>
    <row r="4396" spans="1:2">
      <c r="A4396" t="s">
        <v>9795</v>
      </c>
      <c r="B4396">
        <v>8.9</v>
      </c>
    </row>
    <row r="4397" spans="1:2">
      <c r="A4397" t="s">
        <v>14503</v>
      </c>
      <c r="B4397">
        <v>7.9</v>
      </c>
    </row>
    <row r="4398" spans="1:2">
      <c r="A4398" t="s">
        <v>37</v>
      </c>
      <c r="B4398">
        <v>6</v>
      </c>
    </row>
    <row r="4399" spans="1:2">
      <c r="A4399" t="s">
        <v>37</v>
      </c>
      <c r="B4399">
        <v>6.1</v>
      </c>
    </row>
    <row r="4400" spans="1:2">
      <c r="A4400" t="s">
        <v>37</v>
      </c>
      <c r="B4400">
        <v>7.4</v>
      </c>
    </row>
    <row r="4401" spans="1:2">
      <c r="A4401" t="s">
        <v>37</v>
      </c>
      <c r="B4401">
        <v>6.2</v>
      </c>
    </row>
    <row r="4402" spans="1:2">
      <c r="A4402" t="s">
        <v>1464</v>
      </c>
      <c r="B4402">
        <v>5.6</v>
      </c>
    </row>
    <row r="4403" spans="1:2">
      <c r="A4403" t="s">
        <v>2778</v>
      </c>
      <c r="B4403">
        <v>7.2</v>
      </c>
    </row>
    <row r="4404" spans="1:2">
      <c r="A4404" t="s">
        <v>37</v>
      </c>
      <c r="B4404">
        <v>6.1</v>
      </c>
    </row>
    <row r="4405" spans="1:2">
      <c r="A4405" t="s">
        <v>37</v>
      </c>
      <c r="B4405">
        <v>3.8</v>
      </c>
    </row>
    <row r="4406" spans="1:2">
      <c r="A4406" t="s">
        <v>37</v>
      </c>
      <c r="B4406">
        <v>7.1</v>
      </c>
    </row>
    <row r="4407" spans="1:2">
      <c r="A4407" t="s">
        <v>37</v>
      </c>
      <c r="B4407">
        <v>4.5</v>
      </c>
    </row>
    <row r="4408" spans="1:2">
      <c r="A4408" t="s">
        <v>37</v>
      </c>
      <c r="B4408">
        <v>3.8</v>
      </c>
    </row>
    <row r="4409" spans="1:2">
      <c r="A4409" t="s">
        <v>37</v>
      </c>
      <c r="B4409">
        <v>6.2</v>
      </c>
    </row>
    <row r="4410" spans="1:2">
      <c r="A4410" t="s">
        <v>37</v>
      </c>
      <c r="B4410">
        <v>6.6</v>
      </c>
    </row>
    <row r="4411" spans="1:2">
      <c r="A4411" t="s">
        <v>37</v>
      </c>
      <c r="B4411">
        <v>4.5999999999999996</v>
      </c>
    </row>
    <row r="4412" spans="1:2">
      <c r="A4412" t="s">
        <v>37</v>
      </c>
      <c r="B4412">
        <v>4.2</v>
      </c>
    </row>
    <row r="4413" spans="1:2">
      <c r="A4413" t="s">
        <v>37</v>
      </c>
      <c r="B4413">
        <v>6.8</v>
      </c>
    </row>
    <row r="4414" spans="1:2">
      <c r="A4414" t="s">
        <v>37</v>
      </c>
      <c r="B4414">
        <v>7.7</v>
      </c>
    </row>
    <row r="4415" spans="1:2">
      <c r="A4415" t="s">
        <v>37</v>
      </c>
      <c r="B4415">
        <v>7.1</v>
      </c>
    </row>
    <row r="4416" spans="1:2">
      <c r="A4416" t="s">
        <v>37</v>
      </c>
      <c r="B4416">
        <v>5.9</v>
      </c>
    </row>
    <row r="4417" spans="1:2">
      <c r="A4417" t="s">
        <v>37</v>
      </c>
      <c r="B4417">
        <v>4.7</v>
      </c>
    </row>
    <row r="4418" spans="1:2">
      <c r="A4418" t="s">
        <v>37</v>
      </c>
      <c r="B4418">
        <v>7</v>
      </c>
    </row>
    <row r="4419" spans="1:2">
      <c r="A4419" t="s">
        <v>19421</v>
      </c>
      <c r="B4419">
        <v>6.9</v>
      </c>
    </row>
    <row r="4420" spans="1:2">
      <c r="A4420" t="s">
        <v>37</v>
      </c>
      <c r="B4420">
        <v>6.1</v>
      </c>
    </row>
    <row r="4421" spans="1:2">
      <c r="A4421" t="s">
        <v>21473</v>
      </c>
      <c r="B4421">
        <v>7.6</v>
      </c>
    </row>
    <row r="4422" spans="1:2">
      <c r="A4422" t="s">
        <v>37</v>
      </c>
      <c r="B4422">
        <v>3</v>
      </c>
    </row>
    <row r="4423" spans="1:2">
      <c r="A4423" t="s">
        <v>37</v>
      </c>
      <c r="B4423">
        <v>2.6</v>
      </c>
    </row>
    <row r="4424" spans="1:2">
      <c r="A4424" t="s">
        <v>37</v>
      </c>
      <c r="B4424">
        <v>8.6</v>
      </c>
    </row>
    <row r="4425" spans="1:2">
      <c r="A4425" t="s">
        <v>37</v>
      </c>
      <c r="B4425">
        <v>6.1</v>
      </c>
    </row>
    <row r="4426" spans="1:2">
      <c r="A4426" t="s">
        <v>5611</v>
      </c>
      <c r="B4426">
        <v>7.5</v>
      </c>
    </row>
    <row r="4427" spans="1:2">
      <c r="A4427" t="s">
        <v>37</v>
      </c>
      <c r="B4427">
        <v>6.7</v>
      </c>
    </row>
    <row r="4428" spans="1:2">
      <c r="A4428" t="s">
        <v>37</v>
      </c>
      <c r="B4428">
        <v>8.1</v>
      </c>
    </row>
    <row r="4429" spans="1:2">
      <c r="A4429" t="s">
        <v>37</v>
      </c>
      <c r="B4429">
        <v>4.9000000000000004</v>
      </c>
    </row>
    <row r="4430" spans="1:2">
      <c r="A4430" t="s">
        <v>37</v>
      </c>
      <c r="B4430">
        <v>6.8</v>
      </c>
    </row>
    <row r="4431" spans="1:2">
      <c r="A4431" t="s">
        <v>37</v>
      </c>
      <c r="B4431">
        <v>5.7</v>
      </c>
    </row>
    <row r="4432" spans="1:2">
      <c r="A4432" t="s">
        <v>37</v>
      </c>
      <c r="B4432">
        <v>8.3000000000000007</v>
      </c>
    </row>
    <row r="4433" spans="1:2">
      <c r="A4433" t="s">
        <v>37</v>
      </c>
      <c r="B4433">
        <v>6.6</v>
      </c>
    </row>
    <row r="4434" spans="1:2">
      <c r="A4434" t="s">
        <v>37</v>
      </c>
      <c r="B4434">
        <v>7.3</v>
      </c>
    </row>
    <row r="4435" spans="1:2">
      <c r="A4435" t="s">
        <v>37</v>
      </c>
      <c r="B4435">
        <v>5</v>
      </c>
    </row>
    <row r="4436" spans="1:2">
      <c r="A4436" t="s">
        <v>37</v>
      </c>
      <c r="B4436">
        <v>7</v>
      </c>
    </row>
    <row r="4437" spans="1:2">
      <c r="A4437" t="s">
        <v>37</v>
      </c>
      <c r="B4437">
        <v>3.4</v>
      </c>
    </row>
    <row r="4438" spans="1:2">
      <c r="A4438" t="s">
        <v>37</v>
      </c>
      <c r="B4438">
        <v>5.9</v>
      </c>
    </row>
    <row r="4439" spans="1:2">
      <c r="A4439" t="s">
        <v>676</v>
      </c>
      <c r="B4439">
        <v>6</v>
      </c>
    </row>
    <row r="4440" spans="1:2">
      <c r="A4440" t="s">
        <v>37</v>
      </c>
      <c r="B4440">
        <v>7.4</v>
      </c>
    </row>
    <row r="4441" spans="1:2">
      <c r="A4441" t="s">
        <v>37</v>
      </c>
      <c r="B4441">
        <v>7.4</v>
      </c>
    </row>
    <row r="4442" spans="1:2">
      <c r="A4442" t="s">
        <v>37</v>
      </c>
      <c r="B4442">
        <v>4.2</v>
      </c>
    </row>
    <row r="4443" spans="1:2">
      <c r="A4443" t="s">
        <v>37</v>
      </c>
      <c r="B4443">
        <v>6.2</v>
      </c>
    </row>
    <row r="4444" spans="1:2">
      <c r="A4444" t="s">
        <v>37</v>
      </c>
      <c r="B4444">
        <v>6.2</v>
      </c>
    </row>
    <row r="4445" spans="1:2">
      <c r="A4445" t="s">
        <v>37</v>
      </c>
      <c r="B4445">
        <v>7.5</v>
      </c>
    </row>
    <row r="4446" spans="1:2">
      <c r="A4446" t="s">
        <v>37</v>
      </c>
      <c r="B4446">
        <v>7.2</v>
      </c>
    </row>
    <row r="4447" spans="1:2">
      <c r="A4447" t="s">
        <v>37</v>
      </c>
      <c r="B4447">
        <v>7.2</v>
      </c>
    </row>
    <row r="4448" spans="1:2">
      <c r="A4448" t="s">
        <v>37</v>
      </c>
      <c r="B4448">
        <v>5.4</v>
      </c>
    </row>
    <row r="4449" spans="1:2">
      <c r="A4449" t="s">
        <v>37</v>
      </c>
      <c r="B4449">
        <v>7</v>
      </c>
    </row>
    <row r="4450" spans="1:2">
      <c r="A4450" t="s">
        <v>37</v>
      </c>
      <c r="B4450">
        <v>7.2</v>
      </c>
    </row>
    <row r="4451" spans="1:2">
      <c r="A4451" t="s">
        <v>37</v>
      </c>
      <c r="B4451">
        <v>7.9</v>
      </c>
    </row>
    <row r="4452" spans="1:2">
      <c r="A4452" t="s">
        <v>37</v>
      </c>
      <c r="B4452">
        <v>6.8</v>
      </c>
    </row>
    <row r="4453" spans="1:2">
      <c r="A4453" t="s">
        <v>37</v>
      </c>
      <c r="B4453">
        <v>6.7</v>
      </c>
    </row>
    <row r="4454" spans="1:2">
      <c r="A4454" t="s">
        <v>37</v>
      </c>
      <c r="B4454">
        <v>6.8</v>
      </c>
    </row>
    <row r="4455" spans="1:2">
      <c r="A4455" t="s">
        <v>37</v>
      </c>
      <c r="B4455">
        <v>6.9</v>
      </c>
    </row>
    <row r="4456" spans="1:2">
      <c r="A4456" t="s">
        <v>37</v>
      </c>
      <c r="B4456">
        <v>6.8</v>
      </c>
    </row>
    <row r="4457" spans="1:2">
      <c r="A4457" t="s">
        <v>37</v>
      </c>
      <c r="B4457">
        <v>7.2</v>
      </c>
    </row>
    <row r="4458" spans="1:2">
      <c r="A4458" t="s">
        <v>37</v>
      </c>
      <c r="B4458">
        <v>7.4</v>
      </c>
    </row>
    <row r="4459" spans="1:2">
      <c r="A4459" t="s">
        <v>37</v>
      </c>
      <c r="B4459">
        <v>5.6</v>
      </c>
    </row>
    <row r="4460" spans="1:2">
      <c r="A4460" t="s">
        <v>37</v>
      </c>
      <c r="B4460">
        <v>6.8</v>
      </c>
    </row>
    <row r="4461" spans="1:2">
      <c r="A4461" t="s">
        <v>37</v>
      </c>
      <c r="B4461">
        <v>7.7</v>
      </c>
    </row>
    <row r="4462" spans="1:2">
      <c r="A4462" t="s">
        <v>37</v>
      </c>
      <c r="B4462">
        <v>7</v>
      </c>
    </row>
    <row r="4463" spans="1:2">
      <c r="A4463" t="s">
        <v>37</v>
      </c>
      <c r="B4463">
        <v>7.2</v>
      </c>
    </row>
    <row r="4464" spans="1:2">
      <c r="A4464" t="s">
        <v>37</v>
      </c>
      <c r="B4464">
        <v>7.2</v>
      </c>
    </row>
    <row r="4465" spans="1:2">
      <c r="A4465" t="s">
        <v>37</v>
      </c>
      <c r="B4465">
        <v>7.2</v>
      </c>
    </row>
    <row r="4466" spans="1:2">
      <c r="A4466" t="s">
        <v>5611</v>
      </c>
      <c r="B4466">
        <v>6.2</v>
      </c>
    </row>
    <row r="4467" spans="1:2">
      <c r="A4467" t="s">
        <v>37</v>
      </c>
      <c r="B4467">
        <v>6.2</v>
      </c>
    </row>
    <row r="4468" spans="1:2">
      <c r="A4468" t="s">
        <v>37</v>
      </c>
      <c r="B4468">
        <v>6.9</v>
      </c>
    </row>
    <row r="4469" spans="1:2">
      <c r="A4469" t="s">
        <v>37</v>
      </c>
      <c r="B4469">
        <v>7</v>
      </c>
    </row>
    <row r="4470" spans="1:2">
      <c r="A4470" t="s">
        <v>37</v>
      </c>
      <c r="B4470">
        <v>6.7</v>
      </c>
    </row>
    <row r="4471" spans="1:2">
      <c r="A4471" t="s">
        <v>37</v>
      </c>
      <c r="B4471">
        <v>3.6</v>
      </c>
    </row>
    <row r="4472" spans="1:2">
      <c r="A4472" t="s">
        <v>37</v>
      </c>
      <c r="B4472">
        <v>6.3</v>
      </c>
    </row>
    <row r="4473" spans="1:2">
      <c r="A4473" t="s">
        <v>15950</v>
      </c>
      <c r="B4473">
        <v>7.4</v>
      </c>
    </row>
    <row r="4474" spans="1:2">
      <c r="A4474" t="s">
        <v>37</v>
      </c>
      <c r="B4474">
        <v>7.4</v>
      </c>
    </row>
    <row r="4475" spans="1:2">
      <c r="A4475" t="s">
        <v>37</v>
      </c>
      <c r="B4475">
        <v>7.3</v>
      </c>
    </row>
    <row r="4476" spans="1:2">
      <c r="A4476" t="s">
        <v>37</v>
      </c>
      <c r="B4476">
        <v>6.1</v>
      </c>
    </row>
    <row r="4477" spans="1:2">
      <c r="A4477" t="s">
        <v>21473</v>
      </c>
      <c r="B4477">
        <v>8.1999999999999993</v>
      </c>
    </row>
    <row r="4478" spans="1:2">
      <c r="A4478" t="s">
        <v>37</v>
      </c>
      <c r="B4478">
        <v>7.7</v>
      </c>
    </row>
    <row r="4479" spans="1:2">
      <c r="A4479" t="s">
        <v>37</v>
      </c>
      <c r="B4479">
        <v>7.3</v>
      </c>
    </row>
    <row r="4480" spans="1:2">
      <c r="A4480" t="s">
        <v>37</v>
      </c>
      <c r="B4480">
        <v>7.4</v>
      </c>
    </row>
    <row r="4481" spans="1:2">
      <c r="A4481" t="s">
        <v>37</v>
      </c>
      <c r="B4481">
        <v>5.7</v>
      </c>
    </row>
    <row r="4482" spans="1:2">
      <c r="A4482" t="s">
        <v>37</v>
      </c>
      <c r="B4482">
        <v>7.6</v>
      </c>
    </row>
    <row r="4483" spans="1:2">
      <c r="A4483" t="s">
        <v>37</v>
      </c>
      <c r="B4483">
        <v>6.8</v>
      </c>
    </row>
    <row r="4484" spans="1:2">
      <c r="A4484" t="s">
        <v>37</v>
      </c>
      <c r="B4484">
        <v>5.6</v>
      </c>
    </row>
    <row r="4485" spans="1:2">
      <c r="A4485" t="s">
        <v>5611</v>
      </c>
      <c r="B4485">
        <v>4.8</v>
      </c>
    </row>
    <row r="4486" spans="1:2">
      <c r="A4486" t="s">
        <v>37</v>
      </c>
      <c r="B4486">
        <v>6.4</v>
      </c>
    </row>
    <row r="4487" spans="1:2">
      <c r="A4487" t="s">
        <v>37</v>
      </c>
      <c r="B4487">
        <v>6.8</v>
      </c>
    </row>
    <row r="4488" spans="1:2">
      <c r="A4488" t="s">
        <v>37</v>
      </c>
      <c r="B4488">
        <v>6.1</v>
      </c>
    </row>
    <row r="4489" spans="1:2">
      <c r="A4489" t="s">
        <v>37</v>
      </c>
      <c r="B4489">
        <v>5.2</v>
      </c>
    </row>
    <row r="4490" spans="1:2">
      <c r="A4490" t="s">
        <v>37</v>
      </c>
      <c r="B4490">
        <v>6.9</v>
      </c>
    </row>
    <row r="4491" spans="1:2">
      <c r="A4491" t="s">
        <v>37</v>
      </c>
      <c r="B4491">
        <v>6</v>
      </c>
    </row>
    <row r="4492" spans="1:2">
      <c r="A4492" t="s">
        <v>37</v>
      </c>
      <c r="B4492">
        <v>6.3</v>
      </c>
    </row>
    <row r="4493" spans="1:2">
      <c r="A4493" t="s">
        <v>37</v>
      </c>
      <c r="B4493">
        <v>6.1</v>
      </c>
    </row>
    <row r="4494" spans="1:2">
      <c r="A4494" t="s">
        <v>37</v>
      </c>
      <c r="B4494">
        <v>5.5</v>
      </c>
    </row>
    <row r="4495" spans="1:2">
      <c r="A4495" t="s">
        <v>37</v>
      </c>
      <c r="B4495">
        <v>6.9</v>
      </c>
    </row>
    <row r="4496" spans="1:2">
      <c r="A4496" t="s">
        <v>37</v>
      </c>
      <c r="B4496">
        <v>5.6</v>
      </c>
    </row>
    <row r="4497" spans="1:2">
      <c r="A4497" t="s">
        <v>37</v>
      </c>
      <c r="B4497">
        <v>1.9</v>
      </c>
    </row>
    <row r="4498" spans="1:2">
      <c r="A4498" t="s">
        <v>37</v>
      </c>
      <c r="B4498">
        <v>4.0999999999999996</v>
      </c>
    </row>
    <row r="4499" spans="1:2">
      <c r="A4499" t="s">
        <v>37</v>
      </c>
      <c r="B4499">
        <v>5.4</v>
      </c>
    </row>
    <row r="4500" spans="1:2">
      <c r="A4500" t="s">
        <v>2778</v>
      </c>
      <c r="B4500">
        <v>6.8</v>
      </c>
    </row>
    <row r="4501" spans="1:2">
      <c r="A4501" t="s">
        <v>21896</v>
      </c>
      <c r="B4501">
        <v>7</v>
      </c>
    </row>
    <row r="4502" spans="1:2">
      <c r="A4502" t="s">
        <v>37</v>
      </c>
      <c r="B4502">
        <v>6.7</v>
      </c>
    </row>
    <row r="4503" spans="1:2">
      <c r="A4503" t="s">
        <v>37</v>
      </c>
      <c r="B4503">
        <v>5.8</v>
      </c>
    </row>
    <row r="4504" spans="1:2">
      <c r="A4504" t="s">
        <v>37</v>
      </c>
      <c r="B4504">
        <v>6.2</v>
      </c>
    </row>
    <row r="4505" spans="1:2">
      <c r="A4505" t="s">
        <v>37</v>
      </c>
      <c r="B4505">
        <v>2.8</v>
      </c>
    </row>
    <row r="4506" spans="1:2">
      <c r="A4506" t="s">
        <v>37</v>
      </c>
      <c r="B4506">
        <v>7.3</v>
      </c>
    </row>
    <row r="4507" spans="1:2">
      <c r="A4507" t="s">
        <v>37</v>
      </c>
      <c r="B4507">
        <v>5.8</v>
      </c>
    </row>
    <row r="4508" spans="1:2">
      <c r="A4508" t="s">
        <v>37</v>
      </c>
      <c r="B4508">
        <v>6.5</v>
      </c>
    </row>
    <row r="4509" spans="1:2">
      <c r="A4509" t="s">
        <v>37</v>
      </c>
      <c r="B4509">
        <v>6.1</v>
      </c>
    </row>
    <row r="4510" spans="1:2">
      <c r="A4510" t="s">
        <v>37</v>
      </c>
      <c r="B4510">
        <v>5.0999999999999996</v>
      </c>
    </row>
    <row r="4511" spans="1:2">
      <c r="A4511" t="s">
        <v>37</v>
      </c>
      <c r="B4511">
        <v>2.2000000000000002</v>
      </c>
    </row>
    <row r="4512" spans="1:2">
      <c r="A4512" t="s">
        <v>2778</v>
      </c>
      <c r="B4512">
        <v>7.2</v>
      </c>
    </row>
    <row r="4513" spans="1:2">
      <c r="A4513" t="s">
        <v>37</v>
      </c>
      <c r="B4513">
        <v>5.7</v>
      </c>
    </row>
    <row r="4514" spans="1:2">
      <c r="A4514" t="s">
        <v>37</v>
      </c>
      <c r="B4514">
        <v>3.4</v>
      </c>
    </row>
    <row r="4515" spans="1:2">
      <c r="A4515" t="s">
        <v>37</v>
      </c>
      <c r="B4515">
        <v>3.8</v>
      </c>
    </row>
    <row r="4516" spans="1:2">
      <c r="A4516" t="s">
        <v>37</v>
      </c>
      <c r="B4516">
        <v>4.7</v>
      </c>
    </row>
    <row r="4517" spans="1:2">
      <c r="A4517" t="s">
        <v>37</v>
      </c>
      <c r="B4517">
        <v>5.6</v>
      </c>
    </row>
    <row r="4518" spans="1:2">
      <c r="A4518" t="s">
        <v>37</v>
      </c>
      <c r="B4518">
        <v>3.9</v>
      </c>
    </row>
    <row r="4519" spans="1:2">
      <c r="A4519" t="s">
        <v>37</v>
      </c>
      <c r="B4519">
        <v>5.4</v>
      </c>
    </row>
    <row r="4520" spans="1:2">
      <c r="A4520" t="s">
        <v>37</v>
      </c>
      <c r="B4520">
        <v>5.2</v>
      </c>
    </row>
    <row r="4521" spans="1:2">
      <c r="A4521" t="s">
        <v>37</v>
      </c>
      <c r="B4521">
        <v>3.5</v>
      </c>
    </row>
    <row r="4522" spans="1:2">
      <c r="A4522" t="s">
        <v>37</v>
      </c>
      <c r="B4522">
        <v>7.1</v>
      </c>
    </row>
    <row r="4523" spans="1:2">
      <c r="A4523" t="s">
        <v>37</v>
      </c>
      <c r="B4523">
        <v>5.5</v>
      </c>
    </row>
    <row r="4524" spans="1:2">
      <c r="A4524" t="s">
        <v>37</v>
      </c>
      <c r="B4524">
        <v>5.9</v>
      </c>
    </row>
    <row r="4525" spans="1:2">
      <c r="A4525" t="s">
        <v>37</v>
      </c>
      <c r="B4525">
        <v>6</v>
      </c>
    </row>
    <row r="4526" spans="1:2">
      <c r="A4526" t="s">
        <v>37</v>
      </c>
      <c r="B4526">
        <v>4.8</v>
      </c>
    </row>
    <row r="4527" spans="1:2">
      <c r="A4527" t="s">
        <v>37</v>
      </c>
      <c r="B4527">
        <v>7.1</v>
      </c>
    </row>
    <row r="4528" spans="1:2">
      <c r="A4528" t="s">
        <v>37</v>
      </c>
      <c r="B4528">
        <v>8.1999999999999993</v>
      </c>
    </row>
    <row r="4529" spans="1:2">
      <c r="A4529" t="s">
        <v>37</v>
      </c>
      <c r="B4529">
        <v>5.7</v>
      </c>
    </row>
    <row r="4530" spans="1:2">
      <c r="A4530" t="s">
        <v>22056</v>
      </c>
      <c r="B4530">
        <v>7.9</v>
      </c>
    </row>
    <row r="4531" spans="1:2">
      <c r="A4531" t="s">
        <v>37</v>
      </c>
      <c r="B4531">
        <v>7.3</v>
      </c>
    </row>
    <row r="4532" spans="1:2">
      <c r="A4532" t="s">
        <v>37</v>
      </c>
      <c r="B4532">
        <v>7.1</v>
      </c>
    </row>
    <row r="4533" spans="1:2">
      <c r="A4533" t="s">
        <v>37</v>
      </c>
      <c r="B4533">
        <v>6.4</v>
      </c>
    </row>
    <row r="4534" spans="1:2">
      <c r="A4534" t="s">
        <v>22077</v>
      </c>
      <c r="B4534">
        <v>5.9</v>
      </c>
    </row>
    <row r="4535" spans="1:2">
      <c r="A4535" t="s">
        <v>37</v>
      </c>
      <c r="B4535">
        <v>7.5</v>
      </c>
    </row>
    <row r="4536" spans="1:2">
      <c r="A4536" t="s">
        <v>37</v>
      </c>
      <c r="B4536">
        <v>6.4</v>
      </c>
    </row>
    <row r="4537" spans="1:2">
      <c r="A4537" t="s">
        <v>37</v>
      </c>
      <c r="B4537">
        <v>7.4</v>
      </c>
    </row>
    <row r="4538" spans="1:2">
      <c r="A4538" t="s">
        <v>37</v>
      </c>
      <c r="B4538">
        <v>7.3</v>
      </c>
    </row>
    <row r="4539" spans="1:2">
      <c r="A4539" t="s">
        <v>37</v>
      </c>
      <c r="B4539">
        <v>7.2</v>
      </c>
    </row>
    <row r="4540" spans="1:2">
      <c r="A4540" t="s">
        <v>1464</v>
      </c>
      <c r="B4540">
        <v>6.7</v>
      </c>
    </row>
    <row r="4541" spans="1:2">
      <c r="A4541" t="s">
        <v>37</v>
      </c>
      <c r="B4541">
        <v>7.1</v>
      </c>
    </row>
    <row r="4542" spans="1:2">
      <c r="A4542" t="s">
        <v>37</v>
      </c>
      <c r="B4542">
        <v>6</v>
      </c>
    </row>
    <row r="4543" spans="1:2">
      <c r="A4543" t="s">
        <v>37</v>
      </c>
      <c r="B4543">
        <v>6.7</v>
      </c>
    </row>
    <row r="4544" spans="1:2">
      <c r="A4544" t="s">
        <v>37</v>
      </c>
      <c r="B4544">
        <v>5.6</v>
      </c>
    </row>
    <row r="4545" spans="1:2">
      <c r="A4545" t="s">
        <v>37</v>
      </c>
      <c r="B4545">
        <v>7</v>
      </c>
    </row>
    <row r="4546" spans="1:2">
      <c r="A4546" t="s">
        <v>37</v>
      </c>
      <c r="B4546">
        <v>4.9000000000000004</v>
      </c>
    </row>
    <row r="4547" spans="1:2">
      <c r="A4547" t="s">
        <v>37</v>
      </c>
      <c r="B4547">
        <v>3.2</v>
      </c>
    </row>
    <row r="4548" spans="1:2">
      <c r="A4548" t="s">
        <v>22077</v>
      </c>
      <c r="B4548">
        <v>8.4</v>
      </c>
    </row>
    <row r="4549" spans="1:2">
      <c r="A4549" t="s">
        <v>37</v>
      </c>
      <c r="B4549">
        <v>6.9</v>
      </c>
    </row>
    <row r="4550" spans="1:2">
      <c r="A4550" t="s">
        <v>37</v>
      </c>
      <c r="B4550">
        <v>7.5</v>
      </c>
    </row>
    <row r="4551" spans="1:2">
      <c r="A4551" t="s">
        <v>37</v>
      </c>
      <c r="B4551">
        <v>7.2</v>
      </c>
    </row>
    <row r="4552" spans="1:2">
      <c r="A4552" t="s">
        <v>37</v>
      </c>
      <c r="B4552">
        <v>7.2</v>
      </c>
    </row>
    <row r="4553" spans="1:2">
      <c r="A4553" t="s">
        <v>8731</v>
      </c>
      <c r="B4553">
        <v>8</v>
      </c>
    </row>
    <row r="4554" spans="1:2">
      <c r="A4554" t="s">
        <v>37</v>
      </c>
      <c r="B4554">
        <v>7.4</v>
      </c>
    </row>
    <row r="4555" spans="1:2">
      <c r="A4555" t="s">
        <v>2778</v>
      </c>
      <c r="B4555">
        <v>7.2</v>
      </c>
    </row>
    <row r="4556" spans="1:2">
      <c r="A4556" t="s">
        <v>37</v>
      </c>
      <c r="B4556">
        <v>6.5</v>
      </c>
    </row>
    <row r="4557" spans="1:2">
      <c r="A4557" t="s">
        <v>37</v>
      </c>
      <c r="B4557">
        <v>7.2</v>
      </c>
    </row>
    <row r="4558" spans="1:2">
      <c r="A4558" t="s">
        <v>37</v>
      </c>
      <c r="B4558">
        <v>4.2</v>
      </c>
    </row>
    <row r="4559" spans="1:2">
      <c r="A4559" t="s">
        <v>37</v>
      </c>
      <c r="B4559">
        <v>5.0999999999999996</v>
      </c>
    </row>
    <row r="4560" spans="1:2">
      <c r="A4560" t="s">
        <v>17494</v>
      </c>
      <c r="B4560">
        <v>6.4</v>
      </c>
    </row>
    <row r="4561" spans="1:2">
      <c r="A4561" t="s">
        <v>37</v>
      </c>
      <c r="B4561">
        <v>6.8</v>
      </c>
    </row>
    <row r="4562" spans="1:2">
      <c r="A4562" t="s">
        <v>37</v>
      </c>
      <c r="B4562">
        <v>6.2</v>
      </c>
    </row>
    <row r="4563" spans="1:2">
      <c r="A4563" t="s">
        <v>37</v>
      </c>
      <c r="B4563">
        <v>7.5</v>
      </c>
    </row>
    <row r="4564" spans="1:2">
      <c r="A4564" t="s">
        <v>37</v>
      </c>
      <c r="B4564">
        <v>7.7</v>
      </c>
    </row>
    <row r="4565" spans="1:2">
      <c r="A4565" t="s">
        <v>37</v>
      </c>
      <c r="B4565">
        <v>6.9</v>
      </c>
    </row>
    <row r="4566" spans="1:2">
      <c r="A4566" t="s">
        <v>37</v>
      </c>
      <c r="B4566">
        <v>7</v>
      </c>
    </row>
    <row r="4567" spans="1:2">
      <c r="A4567" t="s">
        <v>37</v>
      </c>
      <c r="B4567">
        <v>7.5</v>
      </c>
    </row>
    <row r="4568" spans="1:2">
      <c r="A4568" t="s">
        <v>37</v>
      </c>
      <c r="B4568">
        <v>6.3</v>
      </c>
    </row>
    <row r="4569" spans="1:2">
      <c r="A4569" t="s">
        <v>37</v>
      </c>
      <c r="B4569">
        <v>5.5</v>
      </c>
    </row>
    <row r="4570" spans="1:2">
      <c r="A4570" t="s">
        <v>9795</v>
      </c>
      <c r="B4570">
        <v>8.1</v>
      </c>
    </row>
    <row r="4571" spans="1:2">
      <c r="A4571" t="s">
        <v>37</v>
      </c>
      <c r="B4571">
        <v>6.6</v>
      </c>
    </row>
    <row r="4572" spans="1:2">
      <c r="A4572" t="s">
        <v>37</v>
      </c>
      <c r="B4572">
        <v>5.2</v>
      </c>
    </row>
    <row r="4573" spans="1:2">
      <c r="A4573" t="s">
        <v>37</v>
      </c>
      <c r="B4573">
        <v>5.6</v>
      </c>
    </row>
    <row r="4574" spans="1:2">
      <c r="A4574" t="s">
        <v>37</v>
      </c>
      <c r="B4574">
        <v>3.1</v>
      </c>
    </row>
    <row r="4575" spans="1:2">
      <c r="A4575" t="s">
        <v>37</v>
      </c>
      <c r="B4575">
        <v>8.1</v>
      </c>
    </row>
    <row r="4576" spans="1:2">
      <c r="A4576" t="s">
        <v>37</v>
      </c>
      <c r="B4576">
        <v>8.3000000000000007</v>
      </c>
    </row>
    <row r="4577" spans="1:2">
      <c r="A4577" t="s">
        <v>37</v>
      </c>
      <c r="B4577">
        <v>7.1</v>
      </c>
    </row>
    <row r="4578" spans="1:2">
      <c r="A4578" t="s">
        <v>37</v>
      </c>
      <c r="B4578">
        <v>8.1</v>
      </c>
    </row>
    <row r="4579" spans="1:2">
      <c r="A4579" t="s">
        <v>37</v>
      </c>
      <c r="B4579">
        <v>7.2</v>
      </c>
    </row>
    <row r="4580" spans="1:2">
      <c r="A4580" t="s">
        <v>37</v>
      </c>
      <c r="B4580">
        <v>6.3</v>
      </c>
    </row>
    <row r="4581" spans="1:2">
      <c r="A4581" t="s">
        <v>37</v>
      </c>
      <c r="B4581">
        <v>4</v>
      </c>
    </row>
    <row r="4582" spans="1:2">
      <c r="A4582" t="s">
        <v>37</v>
      </c>
      <c r="B4582">
        <v>7.2</v>
      </c>
    </row>
    <row r="4583" spans="1:2">
      <c r="A4583" t="s">
        <v>37</v>
      </c>
      <c r="B4583">
        <v>6.5</v>
      </c>
    </row>
    <row r="4584" spans="1:2">
      <c r="A4584" t="s">
        <v>37</v>
      </c>
      <c r="B4584">
        <v>6.5</v>
      </c>
    </row>
    <row r="4585" spans="1:2">
      <c r="A4585" t="s">
        <v>37</v>
      </c>
      <c r="B4585">
        <v>4.9000000000000004</v>
      </c>
    </row>
    <row r="4586" spans="1:2">
      <c r="A4586" t="s">
        <v>37</v>
      </c>
      <c r="B4586">
        <v>5.2</v>
      </c>
    </row>
    <row r="4587" spans="1:2">
      <c r="A4587" t="s">
        <v>37</v>
      </c>
      <c r="B4587">
        <v>7.4</v>
      </c>
    </row>
    <row r="4588" spans="1:2">
      <c r="A4588" t="s">
        <v>37</v>
      </c>
      <c r="B4588">
        <v>7.4</v>
      </c>
    </row>
    <row r="4589" spans="1:2">
      <c r="A4589" t="s">
        <v>37</v>
      </c>
      <c r="B4589">
        <v>5.4</v>
      </c>
    </row>
    <row r="4590" spans="1:2">
      <c r="A4590" t="s">
        <v>37</v>
      </c>
      <c r="B4590">
        <v>3.9</v>
      </c>
    </row>
    <row r="4591" spans="1:2">
      <c r="A4591" t="s">
        <v>37</v>
      </c>
      <c r="B4591">
        <v>5.3</v>
      </c>
    </row>
    <row r="4592" spans="1:2">
      <c r="A4592" t="s">
        <v>37</v>
      </c>
      <c r="B4592">
        <v>7.8</v>
      </c>
    </row>
    <row r="4593" spans="1:2">
      <c r="A4593" t="s">
        <v>37</v>
      </c>
      <c r="B4593">
        <v>6.4</v>
      </c>
    </row>
    <row r="4594" spans="1:2">
      <c r="A4594" t="s">
        <v>37</v>
      </c>
      <c r="B4594">
        <v>8.1</v>
      </c>
    </row>
    <row r="4595" spans="1:2">
      <c r="A4595" t="s">
        <v>37</v>
      </c>
      <c r="B4595">
        <v>6.5</v>
      </c>
    </row>
    <row r="4596" spans="1:2">
      <c r="A4596" t="s">
        <v>37</v>
      </c>
      <c r="B4596">
        <v>5.6</v>
      </c>
    </row>
    <row r="4597" spans="1:2">
      <c r="A4597" t="s">
        <v>37</v>
      </c>
      <c r="B4597">
        <v>5.6</v>
      </c>
    </row>
    <row r="4598" spans="1:2">
      <c r="A4598" t="s">
        <v>37</v>
      </c>
      <c r="B4598">
        <v>6.6</v>
      </c>
    </row>
    <row r="4599" spans="1:2">
      <c r="A4599" t="s">
        <v>37</v>
      </c>
      <c r="B4599">
        <v>6.3</v>
      </c>
    </row>
    <row r="4600" spans="1:2">
      <c r="A4600" t="s">
        <v>1464</v>
      </c>
      <c r="B4600">
        <v>7.7</v>
      </c>
    </row>
    <row r="4601" spans="1:2">
      <c r="A4601" t="s">
        <v>37</v>
      </c>
      <c r="B4601">
        <v>7</v>
      </c>
    </row>
    <row r="4602" spans="1:2">
      <c r="A4602" t="s">
        <v>37</v>
      </c>
      <c r="B4602">
        <v>8</v>
      </c>
    </row>
    <row r="4603" spans="1:2">
      <c r="A4603" t="s">
        <v>1464</v>
      </c>
      <c r="B4603">
        <v>7.2</v>
      </c>
    </row>
    <row r="4604" spans="1:2">
      <c r="A4604" t="s">
        <v>37</v>
      </c>
      <c r="B4604">
        <v>4.5</v>
      </c>
    </row>
    <row r="4605" spans="1:2">
      <c r="A4605" t="s">
        <v>37</v>
      </c>
      <c r="B4605">
        <v>7.7</v>
      </c>
    </row>
    <row r="4606" spans="1:2">
      <c r="A4606" t="s">
        <v>37</v>
      </c>
      <c r="B4606">
        <v>7.2</v>
      </c>
    </row>
    <row r="4607" spans="1:2">
      <c r="A4607" t="s">
        <v>37</v>
      </c>
      <c r="B4607">
        <v>6.1</v>
      </c>
    </row>
    <row r="4608" spans="1:2">
      <c r="A4608" t="s">
        <v>22474</v>
      </c>
      <c r="B4608">
        <v>6.4</v>
      </c>
    </row>
    <row r="4609" spans="1:2">
      <c r="A4609" t="s">
        <v>37</v>
      </c>
      <c r="B4609">
        <v>6.5</v>
      </c>
    </row>
    <row r="4610" spans="1:2">
      <c r="A4610" t="s">
        <v>5611</v>
      </c>
      <c r="B4610">
        <v>7</v>
      </c>
    </row>
    <row r="4611" spans="1:2">
      <c r="A4611" t="s">
        <v>37</v>
      </c>
      <c r="B4611">
        <v>6.1</v>
      </c>
    </row>
    <row r="4612" spans="1:2">
      <c r="A4612" t="s">
        <v>37</v>
      </c>
      <c r="B4612">
        <v>5.7</v>
      </c>
    </row>
    <row r="4613" spans="1:2">
      <c r="A4613" t="s">
        <v>37</v>
      </c>
      <c r="B4613">
        <v>5.4</v>
      </c>
    </row>
    <row r="4614" spans="1:2">
      <c r="A4614" t="s">
        <v>37</v>
      </c>
      <c r="B4614">
        <v>5.9</v>
      </c>
    </row>
    <row r="4615" spans="1:2">
      <c r="A4615" t="s">
        <v>37</v>
      </c>
      <c r="B4615">
        <v>7.5</v>
      </c>
    </row>
    <row r="4616" spans="1:2">
      <c r="A4616" t="s">
        <v>37</v>
      </c>
      <c r="B4616">
        <v>7.7</v>
      </c>
    </row>
    <row r="4617" spans="1:2">
      <c r="A4617" t="s">
        <v>37</v>
      </c>
      <c r="B4617">
        <v>7.1</v>
      </c>
    </row>
    <row r="4618" spans="1:2">
      <c r="A4618" t="s">
        <v>37</v>
      </c>
      <c r="B4618">
        <v>7.4</v>
      </c>
    </row>
    <row r="4619" spans="1:2">
      <c r="A4619" t="s">
        <v>37</v>
      </c>
      <c r="B4619">
        <v>7.6</v>
      </c>
    </row>
    <row r="4620" spans="1:2">
      <c r="A4620" t="s">
        <v>37</v>
      </c>
      <c r="B4620">
        <v>6.4</v>
      </c>
    </row>
    <row r="4621" spans="1:2">
      <c r="A4621" t="s">
        <v>11117</v>
      </c>
      <c r="B4621">
        <v>7.4</v>
      </c>
    </row>
    <row r="4622" spans="1:2">
      <c r="A4622" t="s">
        <v>37</v>
      </c>
      <c r="B4622">
        <v>6.8</v>
      </c>
    </row>
    <row r="4623" spans="1:2">
      <c r="A4623" t="s">
        <v>37</v>
      </c>
      <c r="B4623">
        <v>6.5</v>
      </c>
    </row>
    <row r="4624" spans="1:2">
      <c r="A4624" t="s">
        <v>37</v>
      </c>
      <c r="B4624">
        <v>6</v>
      </c>
    </row>
    <row r="4625" spans="1:2">
      <c r="A4625" t="s">
        <v>37</v>
      </c>
      <c r="B4625">
        <v>7.3</v>
      </c>
    </row>
    <row r="4626" spans="1:2">
      <c r="A4626" t="s">
        <v>37</v>
      </c>
      <c r="B4626">
        <v>7.3</v>
      </c>
    </row>
    <row r="4627" spans="1:2">
      <c r="A4627" t="s">
        <v>37</v>
      </c>
      <c r="B4627">
        <v>6.5</v>
      </c>
    </row>
    <row r="4628" spans="1:2">
      <c r="A4628" t="s">
        <v>37</v>
      </c>
      <c r="B4628">
        <v>6</v>
      </c>
    </row>
    <row r="4629" spans="1:2">
      <c r="A4629" t="s">
        <v>37</v>
      </c>
      <c r="B4629">
        <v>5.3</v>
      </c>
    </row>
    <row r="4630" spans="1:2">
      <c r="A4630" t="s">
        <v>37</v>
      </c>
      <c r="B4630">
        <v>6.6</v>
      </c>
    </row>
    <row r="4631" spans="1:2">
      <c r="A4631" t="s">
        <v>37</v>
      </c>
      <c r="B4631">
        <v>6.1</v>
      </c>
    </row>
    <row r="4632" spans="1:2">
      <c r="A4632" t="s">
        <v>37</v>
      </c>
      <c r="B4632">
        <v>7.1</v>
      </c>
    </row>
    <row r="4633" spans="1:2">
      <c r="A4633" t="s">
        <v>676</v>
      </c>
      <c r="B4633">
        <v>8.6999999999999993</v>
      </c>
    </row>
    <row r="4634" spans="1:2">
      <c r="A4634" t="s">
        <v>37</v>
      </c>
      <c r="B4634">
        <v>8.4</v>
      </c>
    </row>
    <row r="4635" spans="1:2">
      <c r="A4635" t="s">
        <v>37</v>
      </c>
      <c r="B4635">
        <v>5.8</v>
      </c>
    </row>
    <row r="4636" spans="1:2">
      <c r="A4636" t="s">
        <v>37</v>
      </c>
      <c r="B4636">
        <v>6.2</v>
      </c>
    </row>
    <row r="4637" spans="1:2">
      <c r="A4637" t="s">
        <v>37</v>
      </c>
      <c r="B4637">
        <v>5.8</v>
      </c>
    </row>
    <row r="4638" spans="1:2">
      <c r="A4638" t="s">
        <v>37</v>
      </c>
      <c r="B4638">
        <v>5.7</v>
      </c>
    </row>
    <row r="4639" spans="1:2">
      <c r="A4639" t="s">
        <v>37</v>
      </c>
      <c r="B4639">
        <v>6.1</v>
      </c>
    </row>
    <row r="4640" spans="1:2">
      <c r="A4640" t="s">
        <v>37</v>
      </c>
      <c r="B4640">
        <v>6.4</v>
      </c>
    </row>
    <row r="4641" spans="1:2">
      <c r="A4641" t="s">
        <v>37</v>
      </c>
      <c r="B4641">
        <v>5</v>
      </c>
    </row>
    <row r="4642" spans="1:2">
      <c r="A4642" t="s">
        <v>37</v>
      </c>
      <c r="B4642">
        <v>6.5</v>
      </c>
    </row>
    <row r="4643" spans="1:2">
      <c r="A4643" t="s">
        <v>37</v>
      </c>
      <c r="B4643">
        <v>4.5999999999999996</v>
      </c>
    </row>
    <row r="4644" spans="1:2">
      <c r="A4644" t="s">
        <v>1946</v>
      </c>
      <c r="B4644">
        <v>7.7</v>
      </c>
    </row>
    <row r="4645" spans="1:2">
      <c r="A4645" t="s">
        <v>37</v>
      </c>
      <c r="B4645">
        <v>7.3</v>
      </c>
    </row>
    <row r="4646" spans="1:2">
      <c r="A4646" t="s">
        <v>37</v>
      </c>
      <c r="B4646">
        <v>6.6</v>
      </c>
    </row>
    <row r="4647" spans="1:2">
      <c r="A4647" t="s">
        <v>37</v>
      </c>
      <c r="B4647">
        <v>6.4</v>
      </c>
    </row>
    <row r="4648" spans="1:2">
      <c r="A4648" t="s">
        <v>37</v>
      </c>
      <c r="B4648">
        <v>5.8</v>
      </c>
    </row>
    <row r="4649" spans="1:2">
      <c r="A4649" t="s">
        <v>37</v>
      </c>
      <c r="B4649">
        <v>7.2</v>
      </c>
    </row>
    <row r="4650" spans="1:2">
      <c r="A4650" t="s">
        <v>37</v>
      </c>
      <c r="B4650">
        <v>7.2</v>
      </c>
    </row>
    <row r="4651" spans="1:2">
      <c r="A4651" t="s">
        <v>37</v>
      </c>
      <c r="B4651">
        <v>3.5</v>
      </c>
    </row>
    <row r="4652" spans="1:2">
      <c r="A4652" t="s">
        <v>37</v>
      </c>
      <c r="B4652">
        <v>7.5</v>
      </c>
    </row>
    <row r="4653" spans="1:2">
      <c r="A4653" t="s">
        <v>37</v>
      </c>
      <c r="B4653">
        <v>2.2000000000000002</v>
      </c>
    </row>
    <row r="4654" spans="1:2">
      <c r="A4654" t="s">
        <v>37</v>
      </c>
      <c r="B4654">
        <v>6.6</v>
      </c>
    </row>
    <row r="4655" spans="1:2">
      <c r="A4655" t="s">
        <v>2778</v>
      </c>
      <c r="B4655">
        <v>6.9</v>
      </c>
    </row>
    <row r="4656" spans="1:2">
      <c r="A4656" t="s">
        <v>37</v>
      </c>
      <c r="B4656">
        <v>4</v>
      </c>
    </row>
    <row r="4657" spans="1:2">
      <c r="A4657" t="s">
        <v>37</v>
      </c>
      <c r="B4657">
        <v>7.4</v>
      </c>
    </row>
    <row r="4658" spans="1:2">
      <c r="A4658" t="s">
        <v>37</v>
      </c>
      <c r="B4658">
        <v>8.3000000000000007</v>
      </c>
    </row>
    <row r="4659" spans="1:2">
      <c r="A4659" t="s">
        <v>37</v>
      </c>
      <c r="B4659">
        <v>5.7</v>
      </c>
    </row>
    <row r="4660" spans="1:2">
      <c r="A4660" t="s">
        <v>37</v>
      </c>
      <c r="B4660">
        <v>6.8</v>
      </c>
    </row>
    <row r="4661" spans="1:2">
      <c r="A4661" t="s">
        <v>37</v>
      </c>
      <c r="B4661">
        <v>5.2</v>
      </c>
    </row>
    <row r="4662" spans="1:2">
      <c r="A4662" t="s">
        <v>37</v>
      </c>
      <c r="B4662">
        <v>6.2</v>
      </c>
    </row>
    <row r="4663" spans="1:2">
      <c r="A4663" t="s">
        <v>37</v>
      </c>
      <c r="B4663">
        <v>5.9</v>
      </c>
    </row>
    <row r="4664" spans="1:2">
      <c r="A4664" t="s">
        <v>37</v>
      </c>
      <c r="B4664">
        <v>7.7</v>
      </c>
    </row>
    <row r="4665" spans="1:2">
      <c r="A4665" t="s">
        <v>37</v>
      </c>
      <c r="B4665">
        <v>4.3</v>
      </c>
    </row>
    <row r="4666" spans="1:2">
      <c r="A4666" t="s">
        <v>37</v>
      </c>
      <c r="B4666">
        <v>7.1</v>
      </c>
    </row>
    <row r="4667" spans="1:2">
      <c r="A4667" t="s">
        <v>37</v>
      </c>
      <c r="B4667">
        <v>6.2</v>
      </c>
    </row>
    <row r="4668" spans="1:2">
      <c r="A4668" t="s">
        <v>37</v>
      </c>
      <c r="B4668">
        <v>6.8</v>
      </c>
    </row>
    <row r="4669" spans="1:2">
      <c r="A4669" t="s">
        <v>37</v>
      </c>
      <c r="B4669">
        <v>7.7</v>
      </c>
    </row>
    <row r="4670" spans="1:2">
      <c r="A4670" t="s">
        <v>37</v>
      </c>
      <c r="B4670">
        <v>8.1999999999999993</v>
      </c>
    </row>
    <row r="4671" spans="1:2">
      <c r="A4671" t="s">
        <v>37</v>
      </c>
      <c r="B4671">
        <v>7.5</v>
      </c>
    </row>
    <row r="4672" spans="1:2">
      <c r="A4672" t="s">
        <v>12472</v>
      </c>
      <c r="B4672">
        <v>7.6</v>
      </c>
    </row>
    <row r="4673" spans="1:2">
      <c r="A4673" t="s">
        <v>37</v>
      </c>
      <c r="B4673">
        <v>4.0999999999999996</v>
      </c>
    </row>
    <row r="4674" spans="1:2">
      <c r="A4674" t="s">
        <v>37</v>
      </c>
      <c r="B4674">
        <v>6.9</v>
      </c>
    </row>
    <row r="4675" spans="1:2">
      <c r="A4675" t="s">
        <v>37</v>
      </c>
      <c r="B4675">
        <v>7.1</v>
      </c>
    </row>
    <row r="4676" spans="1:2">
      <c r="A4676" t="s">
        <v>37</v>
      </c>
      <c r="B4676">
        <v>6.3</v>
      </c>
    </row>
    <row r="4677" spans="1:2">
      <c r="A4677" t="s">
        <v>37</v>
      </c>
      <c r="B4677">
        <v>7.7</v>
      </c>
    </row>
    <row r="4678" spans="1:2">
      <c r="A4678" t="s">
        <v>37</v>
      </c>
      <c r="B4678">
        <v>8.3000000000000007</v>
      </c>
    </row>
    <row r="4679" spans="1:2">
      <c r="A4679" t="s">
        <v>2778</v>
      </c>
      <c r="B4679">
        <v>7.1</v>
      </c>
    </row>
    <row r="4680" spans="1:2">
      <c r="A4680" t="s">
        <v>37</v>
      </c>
      <c r="B4680">
        <v>4.7</v>
      </c>
    </row>
    <row r="4681" spans="1:2">
      <c r="A4681" t="s">
        <v>37</v>
      </c>
      <c r="B4681">
        <v>7.7</v>
      </c>
    </row>
    <row r="4682" spans="1:2">
      <c r="A4682" t="s">
        <v>37</v>
      </c>
      <c r="B4682">
        <v>7.2</v>
      </c>
    </row>
    <row r="4683" spans="1:2">
      <c r="A4683" t="s">
        <v>37</v>
      </c>
      <c r="B4683">
        <v>5.0999999999999996</v>
      </c>
    </row>
    <row r="4684" spans="1:2">
      <c r="A4684" t="s">
        <v>37</v>
      </c>
      <c r="B4684">
        <v>5.4</v>
      </c>
    </row>
    <row r="4685" spans="1:2">
      <c r="A4685" t="s">
        <v>9795</v>
      </c>
      <c r="B4685">
        <v>6.9</v>
      </c>
    </row>
    <row r="4686" spans="1:2">
      <c r="A4686" t="s">
        <v>37</v>
      </c>
      <c r="B4686">
        <v>8.1999999999999993</v>
      </c>
    </row>
    <row r="4687" spans="1:2">
      <c r="A4687" t="s">
        <v>37</v>
      </c>
      <c r="B4687">
        <v>6.1</v>
      </c>
    </row>
    <row r="4688" spans="1:2">
      <c r="A4688" t="s">
        <v>37</v>
      </c>
      <c r="B4688">
        <v>6.1</v>
      </c>
    </row>
    <row r="4689" spans="1:2">
      <c r="A4689" t="s">
        <v>37</v>
      </c>
      <c r="B4689">
        <v>6.9</v>
      </c>
    </row>
    <row r="4690" spans="1:2">
      <c r="A4690" t="s">
        <v>37</v>
      </c>
      <c r="B4690">
        <v>5.8</v>
      </c>
    </row>
    <row r="4691" spans="1:2">
      <c r="A4691" t="s">
        <v>1464</v>
      </c>
      <c r="B4691">
        <v>6</v>
      </c>
    </row>
    <row r="4692" spans="1:2">
      <c r="A4692" t="s">
        <v>12472</v>
      </c>
      <c r="B4692">
        <v>8.1999999999999993</v>
      </c>
    </row>
    <row r="4693" spans="1:2">
      <c r="A4693" t="s">
        <v>37</v>
      </c>
      <c r="B4693">
        <v>7</v>
      </c>
    </row>
    <row r="4694" spans="1:2">
      <c r="A4694" t="s">
        <v>37</v>
      </c>
      <c r="B4694">
        <v>6.3</v>
      </c>
    </row>
    <row r="4695" spans="1:2">
      <c r="A4695" t="s">
        <v>37</v>
      </c>
      <c r="B4695">
        <v>7.6</v>
      </c>
    </row>
    <row r="4696" spans="1:2">
      <c r="A4696" t="s">
        <v>37</v>
      </c>
      <c r="B4696">
        <v>6.1</v>
      </c>
    </row>
    <row r="4697" spans="1:2">
      <c r="A4697" t="s">
        <v>11690</v>
      </c>
      <c r="B4697">
        <v>7.2</v>
      </c>
    </row>
    <row r="4698" spans="1:2">
      <c r="A4698" t="s">
        <v>37</v>
      </c>
      <c r="B4698">
        <v>7.8</v>
      </c>
    </row>
    <row r="4699" spans="1:2">
      <c r="A4699" t="s">
        <v>37</v>
      </c>
      <c r="B4699">
        <v>4.7</v>
      </c>
    </row>
    <row r="4700" spans="1:2">
      <c r="A4700" t="s">
        <v>37</v>
      </c>
      <c r="B4700">
        <v>7.5</v>
      </c>
    </row>
    <row r="4701" spans="1:2">
      <c r="A4701" t="s">
        <v>37</v>
      </c>
      <c r="B4701">
        <v>6.7</v>
      </c>
    </row>
    <row r="4702" spans="1:2">
      <c r="A4702" t="s">
        <v>37</v>
      </c>
      <c r="B4702">
        <v>3.4</v>
      </c>
    </row>
    <row r="4703" spans="1:2">
      <c r="A4703" t="s">
        <v>37</v>
      </c>
      <c r="B4703">
        <v>8.9</v>
      </c>
    </row>
    <row r="4704" spans="1:2">
      <c r="A4704" t="s">
        <v>37</v>
      </c>
      <c r="B4704">
        <v>6.9</v>
      </c>
    </row>
    <row r="4705" spans="1:2">
      <c r="A4705" t="s">
        <v>37</v>
      </c>
      <c r="B4705">
        <v>8.1999999999999993</v>
      </c>
    </row>
    <row r="4706" spans="1:2">
      <c r="A4706" t="s">
        <v>23016</v>
      </c>
      <c r="B4706">
        <v>7.3</v>
      </c>
    </row>
    <row r="4707" spans="1:2">
      <c r="A4707" t="s">
        <v>37</v>
      </c>
      <c r="B4707">
        <v>8</v>
      </c>
    </row>
    <row r="4708" spans="1:2">
      <c r="A4708" t="s">
        <v>37</v>
      </c>
      <c r="B4708">
        <v>6.7</v>
      </c>
    </row>
    <row r="4709" spans="1:2">
      <c r="A4709" t="s">
        <v>37</v>
      </c>
      <c r="B4709">
        <v>6.6</v>
      </c>
    </row>
    <row r="4710" spans="1:2">
      <c r="A4710" t="s">
        <v>1464</v>
      </c>
      <c r="B4710">
        <v>6.9</v>
      </c>
    </row>
    <row r="4711" spans="1:2">
      <c r="A4711" t="s">
        <v>37</v>
      </c>
      <c r="B4711">
        <v>7.1</v>
      </c>
    </row>
    <row r="4712" spans="1:2">
      <c r="A4712" t="s">
        <v>37</v>
      </c>
      <c r="B4712">
        <v>5.6</v>
      </c>
    </row>
    <row r="4713" spans="1:2">
      <c r="A4713" t="s">
        <v>37</v>
      </c>
      <c r="B4713">
        <v>6.7</v>
      </c>
    </row>
    <row r="4714" spans="1:2">
      <c r="A4714" t="s">
        <v>37</v>
      </c>
      <c r="B4714">
        <v>7.1</v>
      </c>
    </row>
    <row r="4715" spans="1:2">
      <c r="A4715" t="s">
        <v>37</v>
      </c>
      <c r="B4715">
        <v>5.2</v>
      </c>
    </row>
    <row r="4716" spans="1:2">
      <c r="A4716" t="s">
        <v>1464</v>
      </c>
      <c r="B4716">
        <v>7.7</v>
      </c>
    </row>
    <row r="4717" spans="1:2">
      <c r="A4717" t="s">
        <v>37</v>
      </c>
      <c r="B4717">
        <v>7.5</v>
      </c>
    </row>
    <row r="4718" spans="1:2">
      <c r="A4718" t="s">
        <v>37</v>
      </c>
      <c r="B4718">
        <v>7.6</v>
      </c>
    </row>
    <row r="4719" spans="1:2">
      <c r="A4719" t="s">
        <v>37</v>
      </c>
      <c r="B4719">
        <v>8.1</v>
      </c>
    </row>
    <row r="4720" spans="1:2">
      <c r="A4720" t="s">
        <v>37</v>
      </c>
      <c r="B4720">
        <v>5.5</v>
      </c>
    </row>
    <row r="4721" spans="1:2">
      <c r="A4721" t="s">
        <v>37</v>
      </c>
      <c r="B4721">
        <v>6.6</v>
      </c>
    </row>
    <row r="4722" spans="1:2">
      <c r="A4722" t="s">
        <v>37</v>
      </c>
      <c r="B4722">
        <v>3.2</v>
      </c>
    </row>
    <row r="4723" spans="1:2">
      <c r="A4723" t="s">
        <v>37</v>
      </c>
      <c r="B4723">
        <v>6.6</v>
      </c>
    </row>
    <row r="4724" spans="1:2">
      <c r="A4724" t="s">
        <v>37</v>
      </c>
      <c r="B4724">
        <v>6.2</v>
      </c>
    </row>
    <row r="4725" spans="1:2">
      <c r="A4725" t="s">
        <v>37</v>
      </c>
      <c r="B4725">
        <v>4.8</v>
      </c>
    </row>
    <row r="4726" spans="1:2">
      <c r="A4726" t="s">
        <v>37</v>
      </c>
      <c r="B4726">
        <v>4.5</v>
      </c>
    </row>
    <row r="4727" spans="1:2">
      <c r="A4727" t="s">
        <v>37</v>
      </c>
      <c r="B4727">
        <v>7.2</v>
      </c>
    </row>
    <row r="4728" spans="1:2">
      <c r="A4728" t="s">
        <v>37</v>
      </c>
      <c r="B4728">
        <v>4.3</v>
      </c>
    </row>
    <row r="4729" spans="1:2">
      <c r="A4729" t="s">
        <v>37</v>
      </c>
      <c r="B4729">
        <v>4.5</v>
      </c>
    </row>
    <row r="4730" spans="1:2">
      <c r="A4730" t="s">
        <v>37</v>
      </c>
      <c r="B4730">
        <v>6.4</v>
      </c>
    </row>
    <row r="4731" spans="1:2">
      <c r="A4731" t="s">
        <v>37</v>
      </c>
      <c r="B4731">
        <v>6.4</v>
      </c>
    </row>
    <row r="4732" spans="1:2">
      <c r="A4732" t="s">
        <v>37</v>
      </c>
      <c r="B4732">
        <v>7.3</v>
      </c>
    </row>
    <row r="4733" spans="1:2">
      <c r="A4733" t="s">
        <v>37</v>
      </c>
      <c r="B4733">
        <v>6.9</v>
      </c>
    </row>
    <row r="4734" spans="1:2">
      <c r="A4734" t="s">
        <v>37</v>
      </c>
      <c r="B4734">
        <v>4.3</v>
      </c>
    </row>
    <row r="4735" spans="1:2">
      <c r="A4735" t="s">
        <v>37</v>
      </c>
      <c r="B4735">
        <v>7.2</v>
      </c>
    </row>
    <row r="4736" spans="1:2">
      <c r="A4736" t="s">
        <v>37</v>
      </c>
      <c r="B4736">
        <v>6.5</v>
      </c>
    </row>
    <row r="4737" spans="1:2">
      <c r="A4737" t="s">
        <v>37</v>
      </c>
      <c r="B4737">
        <v>6.6</v>
      </c>
    </row>
    <row r="4738" spans="1:2">
      <c r="A4738" t="s">
        <v>37</v>
      </c>
      <c r="B4738">
        <v>6.7</v>
      </c>
    </row>
    <row r="4739" spans="1:2">
      <c r="A4739" t="s">
        <v>37</v>
      </c>
      <c r="B4739">
        <v>4.3</v>
      </c>
    </row>
    <row r="4740" spans="1:2">
      <c r="A4740" t="s">
        <v>37</v>
      </c>
      <c r="B4740">
        <v>7.3</v>
      </c>
    </row>
    <row r="4741" spans="1:2">
      <c r="A4741" t="s">
        <v>37</v>
      </c>
      <c r="B4741">
        <v>6.4</v>
      </c>
    </row>
    <row r="4742" spans="1:2">
      <c r="A4742" t="s">
        <v>37</v>
      </c>
      <c r="B4742">
        <v>7</v>
      </c>
    </row>
    <row r="4743" spans="1:2">
      <c r="A4743" t="s">
        <v>37</v>
      </c>
      <c r="B4743">
        <v>5.5</v>
      </c>
    </row>
    <row r="4744" spans="1:2">
      <c r="A4744" t="s">
        <v>37</v>
      </c>
      <c r="B4744">
        <v>6.7</v>
      </c>
    </row>
    <row r="4745" spans="1:2">
      <c r="A4745" t="s">
        <v>37</v>
      </c>
      <c r="B4745">
        <v>4.3</v>
      </c>
    </row>
    <row r="4746" spans="1:2">
      <c r="A4746" t="s">
        <v>37</v>
      </c>
      <c r="B4746">
        <v>6.1</v>
      </c>
    </row>
    <row r="4747" spans="1:2">
      <c r="A4747" t="s">
        <v>7241</v>
      </c>
      <c r="B4747">
        <v>6.8</v>
      </c>
    </row>
    <row r="4748" spans="1:2">
      <c r="A4748" t="s">
        <v>37</v>
      </c>
      <c r="B4748">
        <v>3.9</v>
      </c>
    </row>
    <row r="4749" spans="1:2">
      <c r="A4749" t="s">
        <v>37</v>
      </c>
      <c r="B4749">
        <v>8.5</v>
      </c>
    </row>
    <row r="4750" spans="1:2">
      <c r="A4750" t="s">
        <v>37</v>
      </c>
      <c r="B4750">
        <v>6.9</v>
      </c>
    </row>
    <row r="4751" spans="1:2">
      <c r="A4751" t="s">
        <v>37</v>
      </c>
      <c r="B4751">
        <v>7.3</v>
      </c>
    </row>
    <row r="4752" spans="1:2">
      <c r="A4752" t="s">
        <v>37</v>
      </c>
      <c r="B4752">
        <v>6.9</v>
      </c>
    </row>
    <row r="4753" spans="1:2">
      <c r="A4753" t="s">
        <v>37</v>
      </c>
      <c r="B4753">
        <v>6.3</v>
      </c>
    </row>
    <row r="4754" spans="1:2">
      <c r="A4754" t="s">
        <v>37</v>
      </c>
      <c r="B4754">
        <v>2.5</v>
      </c>
    </row>
    <row r="4755" spans="1:2">
      <c r="A4755" t="s">
        <v>37</v>
      </c>
      <c r="B4755">
        <v>5.7</v>
      </c>
    </row>
    <row r="4756" spans="1:2">
      <c r="A4756" t="s">
        <v>37</v>
      </c>
      <c r="B4756">
        <v>7</v>
      </c>
    </row>
    <row r="4757" spans="1:2">
      <c r="A4757" t="s">
        <v>37</v>
      </c>
      <c r="B4757">
        <v>6.2</v>
      </c>
    </row>
    <row r="4758" spans="1:2">
      <c r="A4758" t="s">
        <v>37</v>
      </c>
      <c r="B4758">
        <v>6.9</v>
      </c>
    </row>
    <row r="4759" spans="1:2">
      <c r="A4759" t="s">
        <v>37</v>
      </c>
      <c r="B4759">
        <v>4.5</v>
      </c>
    </row>
    <row r="4760" spans="1:2">
      <c r="A4760" t="s">
        <v>37</v>
      </c>
      <c r="B4760">
        <v>7.8</v>
      </c>
    </row>
    <row r="4761" spans="1:2">
      <c r="A4761" t="s">
        <v>37</v>
      </c>
      <c r="B4761">
        <v>4.4000000000000004</v>
      </c>
    </row>
    <row r="4762" spans="1:2">
      <c r="A4762" t="s">
        <v>37</v>
      </c>
      <c r="B4762">
        <v>6.6</v>
      </c>
    </row>
    <row r="4763" spans="1:2">
      <c r="A4763" t="s">
        <v>37</v>
      </c>
      <c r="B4763">
        <v>8</v>
      </c>
    </row>
    <row r="4764" spans="1:2">
      <c r="A4764" t="s">
        <v>37</v>
      </c>
      <c r="B4764">
        <v>6.5</v>
      </c>
    </row>
    <row r="4765" spans="1:2">
      <c r="A4765" t="s">
        <v>37</v>
      </c>
      <c r="B4765">
        <v>7.1</v>
      </c>
    </row>
    <row r="4766" spans="1:2">
      <c r="A4766" t="s">
        <v>37</v>
      </c>
      <c r="B4766">
        <v>7.1</v>
      </c>
    </row>
    <row r="4767" spans="1:2">
      <c r="A4767" t="s">
        <v>37</v>
      </c>
      <c r="B4767">
        <v>4</v>
      </c>
    </row>
    <row r="4768" spans="1:2">
      <c r="A4768" t="s">
        <v>37</v>
      </c>
      <c r="B4768">
        <v>7.5</v>
      </c>
    </row>
    <row r="4769" spans="1:2">
      <c r="A4769" t="s">
        <v>37</v>
      </c>
      <c r="B4769">
        <v>7</v>
      </c>
    </row>
    <row r="4770" spans="1:2">
      <c r="A4770" t="s">
        <v>37</v>
      </c>
      <c r="B4770">
        <v>4</v>
      </c>
    </row>
    <row r="4771" spans="1:2">
      <c r="A4771" t="s">
        <v>37</v>
      </c>
      <c r="B4771">
        <v>6.7</v>
      </c>
    </row>
    <row r="4772" spans="1:2">
      <c r="A4772" t="s">
        <v>37</v>
      </c>
      <c r="B4772">
        <v>7</v>
      </c>
    </row>
    <row r="4773" spans="1:2">
      <c r="A4773" t="s">
        <v>37</v>
      </c>
      <c r="B4773">
        <v>7.4</v>
      </c>
    </row>
    <row r="4774" spans="1:2">
      <c r="A4774" t="s">
        <v>9795</v>
      </c>
      <c r="B4774">
        <v>8</v>
      </c>
    </row>
    <row r="4775" spans="1:2">
      <c r="A4775" t="s">
        <v>37</v>
      </c>
      <c r="B4775">
        <v>6.5</v>
      </c>
    </row>
    <row r="4776" spans="1:2">
      <c r="A4776" t="s">
        <v>37</v>
      </c>
      <c r="B4776">
        <v>7.2</v>
      </c>
    </row>
    <row r="4777" spans="1:2">
      <c r="A4777" t="s">
        <v>37</v>
      </c>
      <c r="B4777">
        <v>6.4</v>
      </c>
    </row>
    <row r="4778" spans="1:2">
      <c r="A4778" t="s">
        <v>37</v>
      </c>
      <c r="B4778">
        <v>6.5</v>
      </c>
    </row>
    <row r="4779" spans="1:2">
      <c r="A4779" t="s">
        <v>8731</v>
      </c>
      <c r="B4779">
        <v>6.8</v>
      </c>
    </row>
    <row r="4780" spans="1:2">
      <c r="A4780" t="s">
        <v>37</v>
      </c>
      <c r="B4780">
        <v>6.9</v>
      </c>
    </row>
    <row r="4781" spans="1:2">
      <c r="A4781" t="s">
        <v>37</v>
      </c>
      <c r="B4781">
        <v>7.5</v>
      </c>
    </row>
    <row r="4782" spans="1:2">
      <c r="A4782" t="s">
        <v>37</v>
      </c>
      <c r="B4782">
        <v>5.0999999999999996</v>
      </c>
    </row>
    <row r="4783" spans="1:2">
      <c r="A4783" t="s">
        <v>37</v>
      </c>
      <c r="B4783">
        <v>6.2</v>
      </c>
    </row>
    <row r="4784" spans="1:2">
      <c r="A4784" t="s">
        <v>37</v>
      </c>
      <c r="B4784">
        <v>3.9</v>
      </c>
    </row>
    <row r="4785" spans="1:2">
      <c r="A4785" t="s">
        <v>37</v>
      </c>
      <c r="B4785">
        <v>6</v>
      </c>
    </row>
    <row r="4786" spans="1:2">
      <c r="A4786" t="s">
        <v>37</v>
      </c>
      <c r="B4786">
        <v>6.8</v>
      </c>
    </row>
    <row r="4787" spans="1:2">
      <c r="A4787" t="s">
        <v>1464</v>
      </c>
      <c r="B4787">
        <v>7.4</v>
      </c>
    </row>
    <row r="4788" spans="1:2">
      <c r="A4788" t="s">
        <v>15778</v>
      </c>
      <c r="B4788">
        <v>8.1</v>
      </c>
    </row>
    <row r="4789" spans="1:2">
      <c r="A4789" t="s">
        <v>37</v>
      </c>
      <c r="B4789">
        <v>6.5</v>
      </c>
    </row>
    <row r="4790" spans="1:2">
      <c r="A4790" t="s">
        <v>37</v>
      </c>
      <c r="B4790">
        <v>8</v>
      </c>
    </row>
    <row r="4791" spans="1:2">
      <c r="A4791" t="s">
        <v>37</v>
      </c>
      <c r="B4791">
        <v>7.7</v>
      </c>
    </row>
    <row r="4792" spans="1:2">
      <c r="A4792" t="s">
        <v>37</v>
      </c>
      <c r="B4792">
        <v>7.2</v>
      </c>
    </row>
    <row r="4793" spans="1:2">
      <c r="A4793" t="s">
        <v>37</v>
      </c>
      <c r="B4793">
        <v>5.4</v>
      </c>
    </row>
    <row r="4794" spans="1:2">
      <c r="A4794" t="s">
        <v>37</v>
      </c>
      <c r="B4794">
        <v>6.7</v>
      </c>
    </row>
    <row r="4795" spans="1:2">
      <c r="A4795" t="s">
        <v>37</v>
      </c>
      <c r="B4795">
        <v>6.3</v>
      </c>
    </row>
    <row r="4796" spans="1:2">
      <c r="A4796" t="s">
        <v>37</v>
      </c>
      <c r="B4796">
        <v>8.1</v>
      </c>
    </row>
    <row r="4797" spans="1:2">
      <c r="A4797" t="s">
        <v>22077</v>
      </c>
      <c r="B4797">
        <v>8.5</v>
      </c>
    </row>
    <row r="4798" spans="1:2">
      <c r="A4798" t="s">
        <v>37</v>
      </c>
      <c r="B4798">
        <v>7.7</v>
      </c>
    </row>
    <row r="4799" spans="1:2">
      <c r="A4799" t="s">
        <v>37</v>
      </c>
      <c r="B4799">
        <v>6.5</v>
      </c>
    </row>
    <row r="4800" spans="1:2">
      <c r="A4800" t="s">
        <v>37</v>
      </c>
      <c r="B4800">
        <v>8.6999999999999993</v>
      </c>
    </row>
    <row r="4801" spans="1:2">
      <c r="A4801" t="s">
        <v>22056</v>
      </c>
      <c r="B4801">
        <v>6.5</v>
      </c>
    </row>
    <row r="4802" spans="1:2">
      <c r="A4802" t="s">
        <v>37</v>
      </c>
      <c r="B4802">
        <v>7</v>
      </c>
    </row>
    <row r="4803" spans="1:2">
      <c r="A4803" t="s">
        <v>37</v>
      </c>
      <c r="B4803">
        <v>5.5</v>
      </c>
    </row>
    <row r="4804" spans="1:2">
      <c r="A4804" t="s">
        <v>37</v>
      </c>
      <c r="B4804">
        <v>7</v>
      </c>
    </row>
    <row r="4805" spans="1:2">
      <c r="A4805" t="s">
        <v>37</v>
      </c>
      <c r="B4805">
        <v>6.3</v>
      </c>
    </row>
    <row r="4806" spans="1:2">
      <c r="A4806" t="s">
        <v>37</v>
      </c>
      <c r="B4806">
        <v>7.9</v>
      </c>
    </row>
    <row r="4807" spans="1:2">
      <c r="A4807" t="s">
        <v>37</v>
      </c>
      <c r="B4807">
        <v>7.3</v>
      </c>
    </row>
    <row r="4808" spans="1:2">
      <c r="A4808" t="s">
        <v>37</v>
      </c>
      <c r="B4808">
        <v>7.4</v>
      </c>
    </row>
    <row r="4809" spans="1:2">
      <c r="A4809" t="s">
        <v>37</v>
      </c>
      <c r="B4809">
        <v>5.4</v>
      </c>
    </row>
    <row r="4810" spans="1:2">
      <c r="A4810" t="s">
        <v>37</v>
      </c>
      <c r="B4810">
        <v>7.1</v>
      </c>
    </row>
    <row r="4811" spans="1:2">
      <c r="A4811" t="s">
        <v>37</v>
      </c>
      <c r="B4811">
        <v>8.4</v>
      </c>
    </row>
    <row r="4812" spans="1:2">
      <c r="A4812" t="s">
        <v>37</v>
      </c>
      <c r="B4812">
        <v>7</v>
      </c>
    </row>
    <row r="4813" spans="1:2">
      <c r="A4813" t="s">
        <v>37</v>
      </c>
      <c r="B4813">
        <v>5.3</v>
      </c>
    </row>
    <row r="4814" spans="1:2">
      <c r="A4814" t="s">
        <v>37</v>
      </c>
      <c r="B4814">
        <v>7.1</v>
      </c>
    </row>
    <row r="4815" spans="1:2">
      <c r="A4815" t="s">
        <v>37</v>
      </c>
      <c r="B4815">
        <v>7.5</v>
      </c>
    </row>
    <row r="4816" spans="1:2">
      <c r="A4816" t="s">
        <v>37</v>
      </c>
      <c r="B4816">
        <v>7.2</v>
      </c>
    </row>
    <row r="4817" spans="1:2">
      <c r="A4817" t="s">
        <v>37</v>
      </c>
      <c r="B4817">
        <v>6.7</v>
      </c>
    </row>
    <row r="4818" spans="1:2">
      <c r="A4818" t="s">
        <v>15950</v>
      </c>
      <c r="B4818">
        <v>8.1999999999999993</v>
      </c>
    </row>
    <row r="4819" spans="1:2">
      <c r="A4819" t="s">
        <v>37</v>
      </c>
      <c r="B4819">
        <v>6.6</v>
      </c>
    </row>
    <row r="4820" spans="1:2">
      <c r="A4820" t="s">
        <v>37</v>
      </c>
      <c r="B4820">
        <v>6.7</v>
      </c>
    </row>
    <row r="4821" spans="1:2">
      <c r="A4821" t="s">
        <v>37</v>
      </c>
      <c r="B4821">
        <v>5.0999999999999996</v>
      </c>
    </row>
    <row r="4822" spans="1:2">
      <c r="A4822" t="s">
        <v>37</v>
      </c>
      <c r="B4822">
        <v>7</v>
      </c>
    </row>
    <row r="4823" spans="1:2">
      <c r="A4823" t="s">
        <v>1464</v>
      </c>
      <c r="B4823">
        <v>7.4</v>
      </c>
    </row>
    <row r="4824" spans="1:2">
      <c r="A4824" t="s">
        <v>37</v>
      </c>
      <c r="B4824">
        <v>5.4</v>
      </c>
    </row>
    <row r="4825" spans="1:2">
      <c r="A4825" t="s">
        <v>37</v>
      </c>
      <c r="B4825">
        <v>5.7</v>
      </c>
    </row>
    <row r="4826" spans="1:2">
      <c r="A4826" t="s">
        <v>37</v>
      </c>
      <c r="B4826">
        <v>6.7</v>
      </c>
    </row>
    <row r="4827" spans="1:2">
      <c r="A4827" t="s">
        <v>37</v>
      </c>
      <c r="B4827">
        <v>4.2</v>
      </c>
    </row>
    <row r="4828" spans="1:2">
      <c r="A4828" t="s">
        <v>37</v>
      </c>
      <c r="B4828">
        <v>7.4</v>
      </c>
    </row>
    <row r="4829" spans="1:2">
      <c r="A4829" t="s">
        <v>37</v>
      </c>
      <c r="B4829">
        <v>7</v>
      </c>
    </row>
    <row r="4830" spans="1:2">
      <c r="A4830" t="s">
        <v>37</v>
      </c>
      <c r="B4830">
        <v>7.3</v>
      </c>
    </row>
    <row r="4831" spans="1:2">
      <c r="A4831" t="s">
        <v>37</v>
      </c>
      <c r="B4831">
        <v>5.8</v>
      </c>
    </row>
    <row r="4832" spans="1:2">
      <c r="A4832" t="s">
        <v>37</v>
      </c>
      <c r="B4832">
        <v>7</v>
      </c>
    </row>
    <row r="4833" spans="1:2">
      <c r="A4833" t="s">
        <v>37</v>
      </c>
      <c r="B4833">
        <v>3.2</v>
      </c>
    </row>
    <row r="4834" spans="1:2">
      <c r="A4834" t="s">
        <v>37</v>
      </c>
      <c r="B4834">
        <v>6.8</v>
      </c>
    </row>
    <row r="4835" spans="1:2">
      <c r="A4835" t="s">
        <v>37</v>
      </c>
      <c r="B4835">
        <v>7.7</v>
      </c>
    </row>
    <row r="4836" spans="1:2">
      <c r="A4836" t="s">
        <v>37</v>
      </c>
      <c r="B4836">
        <v>5.6</v>
      </c>
    </row>
    <row r="4837" spans="1:2">
      <c r="A4837" t="s">
        <v>37</v>
      </c>
      <c r="B4837">
        <v>7.1</v>
      </c>
    </row>
    <row r="4838" spans="1:2">
      <c r="A4838" t="s">
        <v>37</v>
      </c>
      <c r="B4838">
        <v>3.6</v>
      </c>
    </row>
    <row r="4839" spans="1:2">
      <c r="A4839" t="s">
        <v>37</v>
      </c>
      <c r="B4839">
        <v>6.8</v>
      </c>
    </row>
    <row r="4840" spans="1:2">
      <c r="A4840" t="s">
        <v>37</v>
      </c>
      <c r="B4840">
        <v>7.6</v>
      </c>
    </row>
    <row r="4841" spans="1:2">
      <c r="A4841" t="s">
        <v>37</v>
      </c>
      <c r="B4841">
        <v>8.3000000000000007</v>
      </c>
    </row>
    <row r="4842" spans="1:2">
      <c r="A4842" t="s">
        <v>37</v>
      </c>
      <c r="B4842">
        <v>7.5</v>
      </c>
    </row>
    <row r="4843" spans="1:2">
      <c r="A4843" t="s">
        <v>37</v>
      </c>
      <c r="B4843">
        <v>5.4</v>
      </c>
    </row>
    <row r="4844" spans="1:2">
      <c r="A4844" t="s">
        <v>37</v>
      </c>
      <c r="B4844">
        <v>5.3</v>
      </c>
    </row>
    <row r="4845" spans="1:2">
      <c r="A4845" t="s">
        <v>37</v>
      </c>
      <c r="B4845">
        <v>4.5</v>
      </c>
    </row>
    <row r="4846" spans="1:2">
      <c r="A4846" t="s">
        <v>37</v>
      </c>
      <c r="B4846">
        <v>7.3</v>
      </c>
    </row>
    <row r="4847" spans="1:2">
      <c r="A4847" t="s">
        <v>37</v>
      </c>
      <c r="B4847">
        <v>5.6</v>
      </c>
    </row>
    <row r="4848" spans="1:2">
      <c r="A4848" t="s">
        <v>37</v>
      </c>
      <c r="B4848">
        <v>5.6</v>
      </c>
    </row>
    <row r="4849" spans="1:2">
      <c r="A4849" t="s">
        <v>37</v>
      </c>
      <c r="B4849">
        <v>4.0999999999999996</v>
      </c>
    </row>
    <row r="4850" spans="1:2">
      <c r="A4850" t="s">
        <v>37</v>
      </c>
      <c r="B4850">
        <v>6.8</v>
      </c>
    </row>
    <row r="4851" spans="1:2">
      <c r="A4851" t="s">
        <v>37</v>
      </c>
      <c r="B4851">
        <v>6.3</v>
      </c>
    </row>
    <row r="4852" spans="1:2">
      <c r="A4852" t="s">
        <v>37</v>
      </c>
      <c r="B4852">
        <v>5.8</v>
      </c>
    </row>
    <row r="4853" spans="1:2">
      <c r="A4853" t="s">
        <v>37</v>
      </c>
      <c r="B4853">
        <v>6.6</v>
      </c>
    </row>
    <row r="4854" spans="1:2">
      <c r="A4854" t="s">
        <v>37</v>
      </c>
      <c r="B4854">
        <v>6.7</v>
      </c>
    </row>
    <row r="4855" spans="1:2">
      <c r="A4855" t="s">
        <v>14503</v>
      </c>
      <c r="B4855">
        <v>6.4</v>
      </c>
    </row>
    <row r="4856" spans="1:2">
      <c r="A4856" t="s">
        <v>37</v>
      </c>
      <c r="B4856">
        <v>6.3</v>
      </c>
    </row>
    <row r="4857" spans="1:2">
      <c r="A4857" t="s">
        <v>37</v>
      </c>
      <c r="B4857">
        <v>3.4</v>
      </c>
    </row>
    <row r="4858" spans="1:2">
      <c r="A4858" t="s">
        <v>37</v>
      </c>
      <c r="B4858">
        <v>4.7</v>
      </c>
    </row>
    <row r="4859" spans="1:2">
      <c r="A4859" t="s">
        <v>37</v>
      </c>
      <c r="B4859">
        <v>6</v>
      </c>
    </row>
    <row r="4860" spans="1:2">
      <c r="A4860" t="s">
        <v>37</v>
      </c>
      <c r="B4860">
        <v>7.3</v>
      </c>
    </row>
    <row r="4861" spans="1:2">
      <c r="A4861" t="s">
        <v>37</v>
      </c>
      <c r="B4861">
        <v>7.9</v>
      </c>
    </row>
    <row r="4862" spans="1:2">
      <c r="A4862" t="s">
        <v>37</v>
      </c>
      <c r="B4862">
        <v>6.1</v>
      </c>
    </row>
    <row r="4863" spans="1:2">
      <c r="A4863" t="s">
        <v>37</v>
      </c>
      <c r="B4863">
        <v>7.4</v>
      </c>
    </row>
    <row r="4864" spans="1:2">
      <c r="A4864" t="s">
        <v>37</v>
      </c>
      <c r="B4864">
        <v>6.6</v>
      </c>
    </row>
    <row r="4865" spans="1:2">
      <c r="A4865" t="s">
        <v>37</v>
      </c>
      <c r="B4865">
        <v>5.5</v>
      </c>
    </row>
    <row r="4866" spans="1:2">
      <c r="A4866" t="s">
        <v>37</v>
      </c>
      <c r="B4866">
        <v>7.5</v>
      </c>
    </row>
    <row r="4867" spans="1:2">
      <c r="A4867" t="s">
        <v>37</v>
      </c>
      <c r="B4867">
        <v>7.6</v>
      </c>
    </row>
    <row r="4868" spans="1:2">
      <c r="A4868" t="s">
        <v>37</v>
      </c>
      <c r="B4868">
        <v>5</v>
      </c>
    </row>
    <row r="4869" spans="1:2">
      <c r="A4869" t="s">
        <v>37</v>
      </c>
      <c r="B4869">
        <v>3.2</v>
      </c>
    </row>
    <row r="4870" spans="1:2">
      <c r="A4870" t="s">
        <v>37</v>
      </c>
      <c r="B4870">
        <v>8.1999999999999993</v>
      </c>
    </row>
    <row r="4871" spans="1:2">
      <c r="A4871" t="s">
        <v>37</v>
      </c>
      <c r="B4871">
        <v>3.7</v>
      </c>
    </row>
    <row r="4872" spans="1:2">
      <c r="A4872" t="s">
        <v>37</v>
      </c>
      <c r="B4872">
        <v>6.3</v>
      </c>
    </row>
    <row r="4873" spans="1:2">
      <c r="A4873" t="s">
        <v>37</v>
      </c>
      <c r="B4873">
        <v>4.0999999999999996</v>
      </c>
    </row>
    <row r="4874" spans="1:2">
      <c r="A4874" t="s">
        <v>37</v>
      </c>
      <c r="B4874">
        <v>6.9</v>
      </c>
    </row>
    <row r="4875" spans="1:2">
      <c r="A4875" t="s">
        <v>37</v>
      </c>
      <c r="B4875">
        <v>5.4</v>
      </c>
    </row>
    <row r="4876" spans="1:2">
      <c r="A4876" t="s">
        <v>37</v>
      </c>
      <c r="B4876">
        <v>6.5</v>
      </c>
    </row>
    <row r="4877" spans="1:2">
      <c r="A4877" t="s">
        <v>37</v>
      </c>
      <c r="B4877">
        <v>7.8</v>
      </c>
    </row>
    <row r="4878" spans="1:2">
      <c r="A4878" t="s">
        <v>37</v>
      </c>
      <c r="B4878">
        <v>6.7</v>
      </c>
    </row>
    <row r="4879" spans="1:2">
      <c r="A4879" t="s">
        <v>37</v>
      </c>
      <c r="B4879">
        <v>6.4</v>
      </c>
    </row>
    <row r="4880" spans="1:2">
      <c r="A4880" t="s">
        <v>37</v>
      </c>
      <c r="B4880">
        <v>7.3</v>
      </c>
    </row>
    <row r="4881" spans="1:2">
      <c r="A4881" t="s">
        <v>37</v>
      </c>
      <c r="B4881">
        <v>7</v>
      </c>
    </row>
    <row r="4882" spans="1:2">
      <c r="A4882" t="s">
        <v>37</v>
      </c>
      <c r="B4882">
        <v>6.3</v>
      </c>
    </row>
    <row r="4883" spans="1:2">
      <c r="A4883" t="s">
        <v>37</v>
      </c>
      <c r="B4883">
        <v>7.1</v>
      </c>
    </row>
    <row r="4884" spans="1:2">
      <c r="A4884" t="s">
        <v>37</v>
      </c>
      <c r="B4884">
        <v>4.8</v>
      </c>
    </row>
    <row r="4885" spans="1:2">
      <c r="A4885" t="s">
        <v>37</v>
      </c>
      <c r="B4885">
        <v>3.3</v>
      </c>
    </row>
    <row r="4886" spans="1:2">
      <c r="A4886" t="s">
        <v>37</v>
      </c>
      <c r="B4886">
        <v>6.9</v>
      </c>
    </row>
    <row r="4887" spans="1:2">
      <c r="A4887" t="s">
        <v>37</v>
      </c>
      <c r="B4887">
        <v>4.5999999999999996</v>
      </c>
    </row>
    <row r="4888" spans="1:2">
      <c r="A4888" t="s">
        <v>37</v>
      </c>
      <c r="B4888">
        <v>3</v>
      </c>
    </row>
    <row r="4889" spans="1:2">
      <c r="A4889" t="s">
        <v>37</v>
      </c>
      <c r="B4889">
        <v>6.6</v>
      </c>
    </row>
    <row r="4890" spans="1:2">
      <c r="A4890" t="s">
        <v>24043</v>
      </c>
      <c r="B4890">
        <v>7.4</v>
      </c>
    </row>
    <row r="4891" spans="1:2">
      <c r="A4891" t="s">
        <v>37</v>
      </c>
      <c r="B4891">
        <v>6.2</v>
      </c>
    </row>
    <row r="4892" spans="1:2">
      <c r="A4892" t="s">
        <v>37</v>
      </c>
      <c r="B4892">
        <v>4</v>
      </c>
    </row>
    <row r="4893" spans="1:2">
      <c r="A4893" t="s">
        <v>37</v>
      </c>
      <c r="B4893">
        <v>6.1</v>
      </c>
    </row>
    <row r="4894" spans="1:2">
      <c r="A4894" t="s">
        <v>1464</v>
      </c>
      <c r="B4894">
        <v>6.9</v>
      </c>
    </row>
    <row r="4895" spans="1:2">
      <c r="A4895" t="s">
        <v>22077</v>
      </c>
      <c r="B4895">
        <v>7.5</v>
      </c>
    </row>
    <row r="4896" spans="1:2">
      <c r="A4896" t="s">
        <v>37</v>
      </c>
      <c r="B4896">
        <v>6.7</v>
      </c>
    </row>
    <row r="4897" spans="1:2">
      <c r="A4897" t="s">
        <v>676</v>
      </c>
      <c r="B4897">
        <v>7.4</v>
      </c>
    </row>
    <row r="4898" spans="1:2">
      <c r="A4898" t="s">
        <v>37</v>
      </c>
      <c r="B4898">
        <v>6.1</v>
      </c>
    </row>
    <row r="4899" spans="1:2">
      <c r="A4899" t="s">
        <v>37</v>
      </c>
      <c r="B4899">
        <v>5.4</v>
      </c>
    </row>
    <row r="4900" spans="1:2">
      <c r="A4900" t="s">
        <v>37</v>
      </c>
      <c r="B4900">
        <v>6.4</v>
      </c>
    </row>
    <row r="4901" spans="1:2">
      <c r="A4901" t="s">
        <v>37</v>
      </c>
      <c r="B4901">
        <v>7</v>
      </c>
    </row>
    <row r="4902" spans="1:2">
      <c r="A4902" t="s">
        <v>37</v>
      </c>
      <c r="B4902">
        <v>6.3</v>
      </c>
    </row>
    <row r="4903" spans="1:2">
      <c r="A4903" t="s">
        <v>2778</v>
      </c>
      <c r="B4903">
        <v>6.9</v>
      </c>
    </row>
    <row r="4904" spans="1:2">
      <c r="A4904" t="s">
        <v>37</v>
      </c>
      <c r="B4904">
        <v>7.8</v>
      </c>
    </row>
    <row r="4905" spans="1:2">
      <c r="A4905" t="s">
        <v>37</v>
      </c>
      <c r="B4905">
        <v>6.4</v>
      </c>
    </row>
    <row r="4906" spans="1:2">
      <c r="A4906" t="s">
        <v>37</v>
      </c>
      <c r="B4906">
        <v>7.7</v>
      </c>
    </row>
    <row r="4907" spans="1:2">
      <c r="A4907" t="s">
        <v>37</v>
      </c>
      <c r="B4907">
        <v>7.5</v>
      </c>
    </row>
    <row r="4908" spans="1:2">
      <c r="A4908" t="s">
        <v>37</v>
      </c>
      <c r="B4908">
        <v>6.3</v>
      </c>
    </row>
    <row r="4909" spans="1:2">
      <c r="A4909" t="s">
        <v>37</v>
      </c>
      <c r="B4909">
        <v>6.3</v>
      </c>
    </row>
    <row r="4910" spans="1:2">
      <c r="A4910" t="s">
        <v>37</v>
      </c>
      <c r="B4910">
        <v>6.6</v>
      </c>
    </row>
  </sheetData>
  <conditionalFormatting sqref="A2:B4910">
    <cfRule type="containsBlanks" dxfId="20" priority="1">
      <formula>LEN(TRIM(A2))=0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EB6D6-6C2A-4D2D-864F-8AB083681415}">
  <dimension ref="A1:S4820"/>
  <sheetViews>
    <sheetView workbookViewId="0">
      <selection activeCell="I1" sqref="I1"/>
    </sheetView>
  </sheetViews>
  <sheetFormatPr defaultRowHeight="15"/>
  <cols>
    <col min="1" max="1" width="32.42578125" bestFit="1" customWidth="1"/>
    <col min="2" max="2" width="13.85546875" bestFit="1" customWidth="1"/>
    <col min="4" max="4" width="25.42578125" customWidth="1"/>
    <col min="5" max="5" width="15.140625" customWidth="1"/>
    <col min="6" max="6" width="16.140625" bestFit="1" customWidth="1"/>
    <col min="7" max="7" width="15" bestFit="1" customWidth="1"/>
    <col min="8" max="8" width="15" customWidth="1"/>
    <col min="9" max="9" width="24.7109375" customWidth="1"/>
    <col min="10" max="10" width="17.140625" bestFit="1" customWidth="1"/>
    <col min="11" max="11" width="16.7109375" bestFit="1" customWidth="1"/>
    <col min="13" max="13" width="24.42578125" customWidth="1"/>
    <col min="14" max="14" width="16.42578125" bestFit="1" customWidth="1"/>
    <col min="15" max="15" width="16.7109375" bestFit="1" customWidth="1"/>
    <col min="18" max="18" width="25.85546875" customWidth="1"/>
    <col min="19" max="19" width="19.85546875" bestFit="1" customWidth="1"/>
  </cols>
  <sheetData>
    <row r="1" spans="1:19" ht="30.75">
      <c r="A1" s="5" t="s">
        <v>24164</v>
      </c>
      <c r="B1" s="5" t="s">
        <v>25</v>
      </c>
      <c r="D1" s="44" t="s">
        <v>24219</v>
      </c>
      <c r="E1">
        <v>102</v>
      </c>
      <c r="I1" s="15" t="s">
        <v>24219</v>
      </c>
      <c r="J1" s="7">
        <v>0</v>
      </c>
    </row>
    <row r="2" spans="1:19">
      <c r="A2" t="s">
        <v>29</v>
      </c>
      <c r="B2">
        <v>7.9</v>
      </c>
      <c r="D2" s="37" t="s">
        <v>24220</v>
      </c>
      <c r="E2" s="38" t="s">
        <v>24191</v>
      </c>
      <c r="F2" s="45" t="s">
        <v>24221</v>
      </c>
      <c r="G2" s="46" t="s">
        <v>24222</v>
      </c>
    </row>
    <row r="3" spans="1:19">
      <c r="A3" t="s">
        <v>40</v>
      </c>
      <c r="B3">
        <v>7.1</v>
      </c>
      <c r="D3" s="39" t="str" cm="1">
        <f t="array" ref="D3:D2400">_xlfn.UNIQUE(Table3[Director_Name])</f>
        <v>James Cameron</v>
      </c>
      <c r="E3">
        <f>COUNTIF(Table3[Director_Name],D3)</f>
        <v>7</v>
      </c>
      <c r="F3">
        <f>ROUND(AVERAGEIF(Table3[Director_Name],D3,Table3[imdb_score]),2)</f>
        <v>7.91</v>
      </c>
      <c r="G3" s="40">
        <f>PERCENTILE(F3:F2400,0.99)</f>
        <v>8.3000000000000007</v>
      </c>
      <c r="I3" s="54" t="s">
        <v>24223</v>
      </c>
      <c r="J3" s="54"/>
      <c r="K3" s="54"/>
      <c r="M3" s="53" t="s">
        <v>24224</v>
      </c>
      <c r="N3" s="53"/>
      <c r="O3" s="53"/>
    </row>
    <row r="4" spans="1:19">
      <c r="A4" t="s">
        <v>48</v>
      </c>
      <c r="B4">
        <v>6.8</v>
      </c>
      <c r="D4" s="39" t="str">
        <v>Gore Verbinski</v>
      </c>
      <c r="E4">
        <f>COUNTIF(Table3[Director_Name],D4)</f>
        <v>7</v>
      </c>
      <c r="F4">
        <f>ROUND(AVERAGEIF(Table3[Director_Name],D4,Table3[imdb_score]),2)</f>
        <v>6.99</v>
      </c>
      <c r="G4" s="40"/>
      <c r="I4" s="51" t="s">
        <v>24225</v>
      </c>
      <c r="J4" s="52"/>
      <c r="K4" s="52"/>
      <c r="M4" s="51" t="s">
        <v>24225</v>
      </c>
      <c r="N4" s="52"/>
      <c r="O4" s="52"/>
    </row>
    <row r="5" spans="1:19">
      <c r="A5" t="s">
        <v>57</v>
      </c>
      <c r="B5">
        <v>8.5</v>
      </c>
      <c r="D5" s="39" t="str">
        <v>Sam Mendes</v>
      </c>
      <c r="E5">
        <f>COUNTIF(Table3[Director_Name],D5)</f>
        <v>7</v>
      </c>
      <c r="F5">
        <f>ROUND(AVERAGEIF(Table3[Director_Name],D5,Table3[imdb_score]),2)</f>
        <v>7.46</v>
      </c>
      <c r="G5" s="40"/>
      <c r="I5" s="26" t="s">
        <v>24226</v>
      </c>
      <c r="J5" s="32" t="s">
        <v>24216</v>
      </c>
      <c r="K5" s="30" t="s">
        <v>24227</v>
      </c>
      <c r="M5" s="34" t="s">
        <v>24226</v>
      </c>
      <c r="N5" s="35" t="s">
        <v>24216</v>
      </c>
      <c r="O5" s="36" t="s">
        <v>24227</v>
      </c>
      <c r="R5" s="30" t="s">
        <v>24228</v>
      </c>
      <c r="S5" s="30" t="s">
        <v>24229</v>
      </c>
    </row>
    <row r="6" spans="1:19">
      <c r="A6" t="s">
        <v>65</v>
      </c>
      <c r="B6">
        <v>7.1</v>
      </c>
      <c r="D6" s="39" t="str">
        <v>Christopher Nolan</v>
      </c>
      <c r="E6">
        <f>COUNTIF(Table3[Director_Name],D6)</f>
        <v>8</v>
      </c>
      <c r="F6">
        <f>ROUND(AVERAGEIF(Table3[Director_Name],D6,Table3[imdb_score]),2)</f>
        <v>8.43</v>
      </c>
      <c r="G6" s="40"/>
      <c r="I6" s="31" t="str" cm="1">
        <f t="array" ref="I6:K34">_xlfn._xlws.FILTER(D3:F2400,F3:F2400&gt;=G3)</f>
        <v>Christopher Nolan</v>
      </c>
      <c r="J6" s="33">
        <v>8</v>
      </c>
      <c r="K6" s="7">
        <v>8.43</v>
      </c>
      <c r="M6" s="7" t="str" cm="1">
        <f t="array" ref="M6:O34">_xlfn._xlws.SORT(I6:K34,3,-1,FALSE)</f>
        <v>John Blanchard</v>
      </c>
      <c r="N6" s="7">
        <v>1</v>
      </c>
      <c r="O6" s="7">
        <v>9.5</v>
      </c>
      <c r="R6" s="47" t="s">
        <v>24230</v>
      </c>
      <c r="S6" s="7">
        <f>ROUND(AVERAGE(O6:O34),2)</f>
        <v>8.48</v>
      </c>
    </row>
    <row r="7" spans="1:19">
      <c r="A7" t="s">
        <v>71</v>
      </c>
      <c r="B7">
        <v>6.6</v>
      </c>
      <c r="D7" s="39" t="str">
        <v>Doug Walker</v>
      </c>
      <c r="E7">
        <f>COUNTIF(Table3[Director_Name],D7)</f>
        <v>1</v>
      </c>
      <c r="F7">
        <f>ROUND(AVERAGEIF(Table3[Director_Name],D7,Table3[imdb_score]),2)</f>
        <v>7.1</v>
      </c>
      <c r="G7" s="40"/>
      <c r="I7" s="7" t="str">
        <v>Lee Unkrich</v>
      </c>
      <c r="J7" s="14">
        <v>1</v>
      </c>
      <c r="K7" s="7">
        <v>8.3000000000000007</v>
      </c>
      <c r="M7" s="7" t="str">
        <v>Mitchell Altieri</v>
      </c>
      <c r="N7" s="7">
        <v>1</v>
      </c>
      <c r="O7" s="7">
        <v>8.6999999999999993</v>
      </c>
      <c r="R7" s="47" t="s">
        <v>24231</v>
      </c>
      <c r="S7" s="7">
        <f>ROUND(AVERAGE(F3:F2400),2)</f>
        <v>6.24</v>
      </c>
    </row>
    <row r="8" spans="1:19">
      <c r="A8" t="s">
        <v>79</v>
      </c>
      <c r="B8">
        <v>6.2</v>
      </c>
      <c r="D8" s="39" t="str">
        <v>Andrew Stanton</v>
      </c>
      <c r="E8">
        <f>COUNTIF(Table3[Director_Name],D8)</f>
        <v>3</v>
      </c>
      <c r="F8">
        <f>ROUND(AVERAGEIF(Table3[Director_Name],D8,Table3[imdb_score]),2)</f>
        <v>7.73</v>
      </c>
      <c r="G8" s="40"/>
      <c r="I8" s="7" t="str">
        <v>S.S. Rajamouli</v>
      </c>
      <c r="J8" s="14">
        <v>1</v>
      </c>
      <c r="K8" s="7">
        <v>8.4</v>
      </c>
      <c r="M8" s="7" t="str">
        <v>Sadyk Sher-Niyaz</v>
      </c>
      <c r="N8" s="7">
        <v>1</v>
      </c>
      <c r="O8" s="7">
        <v>8.6999999999999993</v>
      </c>
    </row>
    <row r="9" spans="1:19">
      <c r="A9" t="s">
        <v>87</v>
      </c>
      <c r="B9">
        <v>7.8</v>
      </c>
      <c r="D9" s="39" t="str">
        <v>Sam Raimi</v>
      </c>
      <c r="E9">
        <f>COUNTIF(Table3[Director_Name],D9)</f>
        <v>11</v>
      </c>
      <c r="F9">
        <f>ROUND(AVERAGEIF(Table3[Director_Name],D9,Table3[imdb_score]),2)</f>
        <v>7.02</v>
      </c>
      <c r="G9" s="40"/>
      <c r="I9" s="7" t="str">
        <v>Moustapha Akkad</v>
      </c>
      <c r="J9" s="14">
        <v>1</v>
      </c>
      <c r="K9" s="7">
        <v>8.4</v>
      </c>
      <c r="M9" s="7" t="str">
        <v>Cary Bell</v>
      </c>
      <c r="N9" s="7">
        <v>1</v>
      </c>
      <c r="O9" s="7">
        <v>8.6999999999999993</v>
      </c>
    </row>
    <row r="10" spans="1:19">
      <c r="A10" t="s">
        <v>96</v>
      </c>
      <c r="B10">
        <v>7.5</v>
      </c>
      <c r="D10" s="39" t="str">
        <v>Nathan Greno</v>
      </c>
      <c r="E10">
        <f>COUNTIF(Table3[Director_Name],D10)</f>
        <v>1</v>
      </c>
      <c r="F10">
        <f>ROUND(AVERAGEIF(Table3[Director_Name],D10,Table3[imdb_score]),2)</f>
        <v>7.8</v>
      </c>
      <c r="G10" s="40"/>
      <c r="I10" s="7" t="str">
        <v>Richard Marquand</v>
      </c>
      <c r="J10" s="14">
        <v>1</v>
      </c>
      <c r="K10" s="7">
        <v>8.4</v>
      </c>
      <c r="M10" s="7" t="str">
        <v>Mike Mayhall</v>
      </c>
      <c r="N10" s="7">
        <v>1</v>
      </c>
      <c r="O10" s="7">
        <v>8.6</v>
      </c>
    </row>
    <row r="11" spans="1:19">
      <c r="A11" t="s">
        <v>103</v>
      </c>
      <c r="B11">
        <v>7.5</v>
      </c>
      <c r="D11" s="39" t="str">
        <v>Joss Whedon</v>
      </c>
      <c r="E11">
        <f>COUNTIF(Table3[Director_Name],D11)</f>
        <v>3</v>
      </c>
      <c r="F11">
        <f>ROUND(AVERAGEIF(Table3[Director_Name],D11,Table3[imdb_score]),2)</f>
        <v>7.87</v>
      </c>
      <c r="G11" s="40"/>
      <c r="I11" s="7" t="str">
        <v>Sergio Leone</v>
      </c>
      <c r="J11" s="14">
        <v>4</v>
      </c>
      <c r="K11" s="7">
        <v>8.48</v>
      </c>
      <c r="M11" s="7" t="str">
        <v>Charles Chaplin</v>
      </c>
      <c r="N11" s="7">
        <v>1</v>
      </c>
      <c r="O11" s="7">
        <v>8.6</v>
      </c>
    </row>
    <row r="12" spans="1:19">
      <c r="A12" t="s">
        <v>111</v>
      </c>
      <c r="B12">
        <v>6.9</v>
      </c>
      <c r="D12" s="39" t="str">
        <v>David Yates</v>
      </c>
      <c r="E12">
        <f>COUNTIF(Table3[Director_Name],D12)</f>
        <v>3</v>
      </c>
      <c r="F12">
        <f>ROUND(AVERAGEIF(Table3[Director_Name],D12,Table3[imdb_score]),2)</f>
        <v>7.2</v>
      </c>
      <c r="G12" s="40"/>
      <c r="I12" s="7" t="str">
        <v>Catherine Owens</v>
      </c>
      <c r="J12" s="14">
        <v>1</v>
      </c>
      <c r="K12" s="7">
        <v>8.4</v>
      </c>
      <c r="M12" s="7" t="str">
        <v>Raja Menon</v>
      </c>
      <c r="N12" s="7">
        <v>1</v>
      </c>
      <c r="O12" s="7">
        <v>8.5</v>
      </c>
    </row>
    <row r="13" spans="1:19">
      <c r="A13" t="s">
        <v>118</v>
      </c>
      <c r="B13">
        <v>6.1</v>
      </c>
      <c r="D13" s="39" t="str">
        <v>Zack Snyder</v>
      </c>
      <c r="E13">
        <f>COUNTIF(Table3[Director_Name],D13)</f>
        <v>7</v>
      </c>
      <c r="F13">
        <f>ROUND(AVERAGEIF(Table3[Director_Name],D13,Table3[imdb_score]),2)</f>
        <v>7.14</v>
      </c>
      <c r="G13" s="40"/>
      <c r="I13" s="7" t="str">
        <v>Fritz Lang</v>
      </c>
      <c r="J13" s="14">
        <v>1</v>
      </c>
      <c r="K13" s="7">
        <v>8.3000000000000007</v>
      </c>
      <c r="M13" s="7" t="str">
        <v>Ron Fricke</v>
      </c>
      <c r="N13" s="7">
        <v>1</v>
      </c>
      <c r="O13" s="7">
        <v>8.5</v>
      </c>
    </row>
    <row r="14" spans="1:19">
      <c r="A14" t="s">
        <v>125</v>
      </c>
      <c r="B14">
        <v>6.7</v>
      </c>
      <c r="D14" s="39" t="str">
        <v>Bryan Singer</v>
      </c>
      <c r="E14">
        <f>COUNTIF(Table3[Director_Name],D14)</f>
        <v>8</v>
      </c>
      <c r="F14">
        <f>ROUND(AVERAGEIF(Table3[Director_Name],D14,Table3[imdb_score]),2)</f>
        <v>7.29</v>
      </c>
      <c r="G14" s="40"/>
      <c r="I14" s="7" t="str">
        <v>John Blanchard</v>
      </c>
      <c r="J14" s="14">
        <v>1</v>
      </c>
      <c r="K14" s="7">
        <v>9.5</v>
      </c>
      <c r="M14" s="7" t="str">
        <v>Damien Chazelle</v>
      </c>
      <c r="N14" s="7">
        <v>1</v>
      </c>
      <c r="O14" s="7">
        <v>8.5</v>
      </c>
    </row>
    <row r="15" spans="1:19">
      <c r="A15" t="s">
        <v>40</v>
      </c>
      <c r="B15">
        <v>7.3</v>
      </c>
      <c r="D15" s="39" t="str">
        <v>Marc Forster</v>
      </c>
      <c r="E15">
        <f>COUNTIF(Table3[Director_Name],D15)</f>
        <v>8</v>
      </c>
      <c r="F15">
        <f>ROUND(AVERAGEIF(Table3[Director_Name],D15,Table3[imdb_score]),2)</f>
        <v>7.15</v>
      </c>
      <c r="G15" s="40"/>
      <c r="I15" s="7" t="str">
        <v>Lenny Abrahamson</v>
      </c>
      <c r="J15" s="14">
        <v>1</v>
      </c>
      <c r="K15" s="7">
        <v>8.3000000000000007</v>
      </c>
      <c r="M15" s="7" t="str">
        <v>Majid Majidi</v>
      </c>
      <c r="N15" s="7">
        <v>1</v>
      </c>
      <c r="O15" s="7">
        <v>8.5</v>
      </c>
    </row>
    <row r="16" spans="1:19">
      <c r="A16" t="s">
        <v>40</v>
      </c>
      <c r="B16">
        <v>6.5</v>
      </c>
      <c r="D16" s="39" t="str">
        <v>Andrew Adamson</v>
      </c>
      <c r="E16">
        <f>COUNTIF(Table3[Director_Name],D16)</f>
        <v>5</v>
      </c>
      <c r="F16">
        <f>ROUND(AVERAGEIF(Table3[Director_Name],D16,Table3[imdb_score]),2)</f>
        <v>7.08</v>
      </c>
      <c r="G16" s="40"/>
      <c r="I16" s="7" t="str">
        <v>Rakeysh Omprakash Mehra</v>
      </c>
      <c r="J16" s="14">
        <v>1</v>
      </c>
      <c r="K16" s="7">
        <v>8.4</v>
      </c>
      <c r="M16" s="7" t="str">
        <v>Sergio Leone</v>
      </c>
      <c r="N16" s="7">
        <v>4</v>
      </c>
      <c r="O16" s="7">
        <v>8.48</v>
      </c>
    </row>
    <row r="17" spans="1:15">
      <c r="A17" t="s">
        <v>111</v>
      </c>
      <c r="B17">
        <v>7.2</v>
      </c>
      <c r="D17" s="39" t="str">
        <v>Rob Marshall</v>
      </c>
      <c r="E17">
        <f>COUNTIF(Table3[Director_Name],D17)</f>
        <v>5</v>
      </c>
      <c r="F17">
        <f>ROUND(AVERAGEIF(Table3[Director_Name],D17,Table3[imdb_score]),2)</f>
        <v>6.6</v>
      </c>
      <c r="G17" s="40"/>
      <c r="I17" s="7" t="str">
        <v>Mike Mayhall</v>
      </c>
      <c r="J17" s="14">
        <v>1</v>
      </c>
      <c r="K17" s="7">
        <v>8.6</v>
      </c>
      <c r="M17" s="7" t="str">
        <v>Christopher Nolan</v>
      </c>
      <c r="N17" s="7">
        <v>8</v>
      </c>
      <c r="O17" s="7">
        <v>8.43</v>
      </c>
    </row>
    <row r="18" spans="1:15">
      <c r="A18" t="s">
        <v>146</v>
      </c>
      <c r="B18">
        <v>6.6</v>
      </c>
      <c r="D18" s="39" t="str">
        <v>Barry Sonnenfeld</v>
      </c>
      <c r="E18">
        <f>COUNTIF(Table3[Director_Name],D18)</f>
        <v>7</v>
      </c>
      <c r="F18">
        <f>ROUND(AVERAGEIF(Table3[Director_Name],D18,Table3[imdb_score]),2)</f>
        <v>6.46</v>
      </c>
      <c r="G18" s="40"/>
      <c r="I18" s="7" t="str">
        <v>Raja Menon</v>
      </c>
      <c r="J18" s="14">
        <v>1</v>
      </c>
      <c r="K18" s="7">
        <v>8.5</v>
      </c>
      <c r="M18" s="7" t="str">
        <v>S.S. Rajamouli</v>
      </c>
      <c r="N18" s="7">
        <v>1</v>
      </c>
      <c r="O18" s="7">
        <v>8.4</v>
      </c>
    </row>
    <row r="19" spans="1:15">
      <c r="A19" t="s">
        <v>96</v>
      </c>
      <c r="B19">
        <v>8.1</v>
      </c>
      <c r="D19" s="39" t="str">
        <v>Peter Jackson</v>
      </c>
      <c r="E19">
        <f>COUNTIF(Table3[Director_Name],D19)</f>
        <v>9</v>
      </c>
      <c r="F19">
        <f>ROUND(AVERAGEIF(Table3[Director_Name],D19,Table3[imdb_score]),2)</f>
        <v>7.89</v>
      </c>
      <c r="G19" s="40"/>
      <c r="I19" s="7" t="str">
        <v>John Sturges</v>
      </c>
      <c r="J19" s="14">
        <v>1</v>
      </c>
      <c r="K19" s="7">
        <v>8.3000000000000007</v>
      </c>
      <c r="M19" s="7" t="str">
        <v>Moustapha Akkad</v>
      </c>
      <c r="N19" s="7">
        <v>1</v>
      </c>
      <c r="O19" s="7">
        <v>8.4</v>
      </c>
    </row>
    <row r="20" spans="1:15">
      <c r="A20" t="s">
        <v>157</v>
      </c>
      <c r="B20">
        <v>6.7</v>
      </c>
      <c r="D20" s="39" t="str">
        <v>Marc Webb</v>
      </c>
      <c r="E20">
        <f>COUNTIF(Table3[Director_Name],D20)</f>
        <v>3</v>
      </c>
      <c r="F20">
        <f>ROUND(AVERAGEIF(Table3[Director_Name],D20,Table3[imdb_score]),2)</f>
        <v>7.13</v>
      </c>
      <c r="G20" s="40"/>
      <c r="I20" s="7" t="str">
        <v>Ron Fricke</v>
      </c>
      <c r="J20" s="14">
        <v>1</v>
      </c>
      <c r="K20" s="7">
        <v>8.5</v>
      </c>
      <c r="M20" s="7" t="str">
        <v>Richard Marquand</v>
      </c>
      <c r="N20" s="7">
        <v>1</v>
      </c>
      <c r="O20" s="7">
        <v>8.4</v>
      </c>
    </row>
    <row r="21" spans="1:15">
      <c r="A21" t="s">
        <v>163</v>
      </c>
      <c r="B21">
        <v>6.8</v>
      </c>
      <c r="D21" s="39" t="str">
        <v>Ridley Scott</v>
      </c>
      <c r="E21">
        <f>COUNTIF(Table3[Director_Name],D21)</f>
        <v>16</v>
      </c>
      <c r="F21">
        <f>ROUND(AVERAGEIF(Table3[Director_Name],D21,Table3[imdb_score]),2)</f>
        <v>7.13</v>
      </c>
      <c r="G21" s="40"/>
      <c r="I21" s="7" t="str">
        <v>Jay Oliva</v>
      </c>
      <c r="J21" s="14">
        <v>1</v>
      </c>
      <c r="K21" s="7">
        <v>8.4</v>
      </c>
      <c r="M21" s="7" t="str">
        <v>Catherine Owens</v>
      </c>
      <c r="N21" s="7">
        <v>1</v>
      </c>
      <c r="O21" s="7">
        <v>8.4</v>
      </c>
    </row>
    <row r="22" spans="1:15">
      <c r="A22" t="s">
        <v>171</v>
      </c>
      <c r="B22">
        <v>7.5</v>
      </c>
      <c r="D22" s="39" t="str">
        <v>Chris Weitz</v>
      </c>
      <c r="E22">
        <f>COUNTIF(Table3[Director_Name],D22)</f>
        <v>5</v>
      </c>
      <c r="F22">
        <f>ROUND(AVERAGEIF(Table3[Director_Name],D22,Table3[imdb_score]),2)</f>
        <v>6.08</v>
      </c>
      <c r="G22" s="40"/>
      <c r="I22" s="7" t="str">
        <v>Damien Chazelle</v>
      </c>
      <c r="J22" s="14">
        <v>1</v>
      </c>
      <c r="K22" s="7">
        <v>8.5</v>
      </c>
      <c r="M22" s="7" t="str">
        <v>Rakeysh Omprakash Mehra</v>
      </c>
      <c r="N22" s="7">
        <v>1</v>
      </c>
      <c r="O22" s="7">
        <v>8.4</v>
      </c>
    </row>
    <row r="23" spans="1:15">
      <c r="A23" t="s">
        <v>180</v>
      </c>
      <c r="B23">
        <v>7</v>
      </c>
      <c r="D23" s="39" t="str">
        <v>Anthony Russo</v>
      </c>
      <c r="E23">
        <f>COUNTIF(Table3[Director_Name],D23)</f>
        <v>4</v>
      </c>
      <c r="F23">
        <f>ROUND(AVERAGEIF(Table3[Director_Name],D23,Table3[imdb_score]),2)</f>
        <v>7</v>
      </c>
      <c r="G23" s="40"/>
      <c r="I23" s="7" t="str">
        <v>Stanley Donen</v>
      </c>
      <c r="J23" s="14">
        <v>1</v>
      </c>
      <c r="K23" s="7">
        <v>8.3000000000000007</v>
      </c>
      <c r="M23" s="7" t="str">
        <v>Jay Oliva</v>
      </c>
      <c r="N23" s="7">
        <v>1</v>
      </c>
      <c r="O23" s="7">
        <v>8.4</v>
      </c>
    </row>
    <row r="24" spans="1:15">
      <c r="A24" t="s">
        <v>187</v>
      </c>
      <c r="B24">
        <v>6.7</v>
      </c>
      <c r="D24" s="39" t="str">
        <v>Peter Berg</v>
      </c>
      <c r="E24">
        <f>COUNTIF(Table3[Director_Name],D24)</f>
        <v>6</v>
      </c>
      <c r="F24">
        <f>ROUND(AVERAGEIF(Table3[Director_Name],D24,Table3[imdb_score]),2)</f>
        <v>6.67</v>
      </c>
      <c r="G24" s="40"/>
      <c r="I24" s="7" t="str">
        <v>Robert Mulligan</v>
      </c>
      <c r="J24" s="14">
        <v>1</v>
      </c>
      <c r="K24" s="7">
        <v>8.4</v>
      </c>
      <c r="M24" s="7" t="str">
        <v>Robert Mulligan</v>
      </c>
      <c r="N24" s="7">
        <v>1</v>
      </c>
      <c r="O24" s="7">
        <v>8.4</v>
      </c>
    </row>
    <row r="25" spans="1:15">
      <c r="A25" t="s">
        <v>171</v>
      </c>
      <c r="B25">
        <v>7.9</v>
      </c>
      <c r="D25" s="39" t="str">
        <v>Colin Trevorrow</v>
      </c>
      <c r="E25">
        <f>COUNTIF(Table3[Director_Name],D25)</f>
        <v>2</v>
      </c>
      <c r="F25">
        <f>ROUND(AVERAGEIF(Table3[Director_Name],D25,Table3[imdb_score]),2)</f>
        <v>7</v>
      </c>
      <c r="G25" s="40"/>
      <c r="I25" s="7" t="str">
        <v>Mitchell Altieri</v>
      </c>
      <c r="J25" s="14">
        <v>1</v>
      </c>
      <c r="K25" s="7">
        <v>8.6999999999999993</v>
      </c>
      <c r="M25" s="7" t="str">
        <v>Asghar Farhadi</v>
      </c>
      <c r="N25" s="7">
        <v>1</v>
      </c>
      <c r="O25" s="7">
        <v>8.4</v>
      </c>
    </row>
    <row r="26" spans="1:15">
      <c r="A26" t="s">
        <v>198</v>
      </c>
      <c r="B26">
        <v>6.1</v>
      </c>
      <c r="D26" s="39" t="str">
        <v>Shane Black</v>
      </c>
      <c r="E26">
        <f>COUNTIF(Table3[Director_Name],D26)</f>
        <v>2</v>
      </c>
      <c r="F26">
        <f>ROUND(AVERAGEIF(Table3[Director_Name],D26,Table3[imdb_score]),2)</f>
        <v>7.4</v>
      </c>
      <c r="G26" s="40"/>
      <c r="I26" s="7" t="str">
        <v>Charles Chaplin</v>
      </c>
      <c r="J26" s="14">
        <v>1</v>
      </c>
      <c r="K26" s="7">
        <v>8.6</v>
      </c>
      <c r="M26" s="7" t="str">
        <v>Marius A. Markevicius</v>
      </c>
      <c r="N26" s="7">
        <v>1</v>
      </c>
      <c r="O26" s="7">
        <v>8.4</v>
      </c>
    </row>
    <row r="27" spans="1:15">
      <c r="A27" t="s">
        <v>171</v>
      </c>
      <c r="B27">
        <v>7.2</v>
      </c>
      <c r="D27" s="39" t="str">
        <v>Tim Burton</v>
      </c>
      <c r="E27">
        <f>COUNTIF(Table3[Director_Name],D27)</f>
        <v>14</v>
      </c>
      <c r="F27">
        <f>ROUND(AVERAGEIF(Table3[Director_Name],D27,Table3[imdb_score]),2)</f>
        <v>7.05</v>
      </c>
      <c r="G27" s="40"/>
      <c r="I27" s="7" t="str">
        <v>Sadyk Sher-Niyaz</v>
      </c>
      <c r="J27" s="14">
        <v>1</v>
      </c>
      <c r="K27" s="7">
        <v>8.6999999999999993</v>
      </c>
      <c r="M27" s="7" t="str">
        <v>Bill Melendez</v>
      </c>
      <c r="N27" s="7">
        <v>1</v>
      </c>
      <c r="O27" s="7">
        <v>8.4</v>
      </c>
    </row>
    <row r="28" spans="1:15">
      <c r="A28" t="s">
        <v>29</v>
      </c>
      <c r="B28">
        <v>7.7</v>
      </c>
      <c r="D28" s="39" t="str">
        <v>Brett Ratner</v>
      </c>
      <c r="E28">
        <f>COUNTIF(Table3[Director_Name],D28)</f>
        <v>9</v>
      </c>
      <c r="F28">
        <f>ROUND(AVERAGEIF(Table3[Director_Name],D28,Table3[imdb_score]),2)</f>
        <v>6.46</v>
      </c>
      <c r="G28" s="40"/>
      <c r="I28" s="7" t="str">
        <v>Asghar Farhadi</v>
      </c>
      <c r="J28" s="14">
        <v>1</v>
      </c>
      <c r="K28" s="7">
        <v>8.4</v>
      </c>
      <c r="M28" s="7" t="str">
        <v>Lee Unkrich</v>
      </c>
      <c r="N28" s="7">
        <v>1</v>
      </c>
      <c r="O28" s="7">
        <v>8.3000000000000007</v>
      </c>
    </row>
    <row r="29" spans="1:15">
      <c r="A29" t="s">
        <v>220</v>
      </c>
      <c r="B29">
        <v>8.1999999999999993</v>
      </c>
      <c r="D29" s="39" t="str">
        <v>Dan Scanlon</v>
      </c>
      <c r="E29">
        <f>COUNTIF(Table3[Director_Name],D29)</f>
        <v>1</v>
      </c>
      <c r="F29">
        <f>ROUND(AVERAGEIF(Table3[Director_Name],D29,Table3[imdb_score]),2)</f>
        <v>7.3</v>
      </c>
      <c r="G29" s="40"/>
      <c r="I29" s="7" t="str">
        <v>Marius A. Markevicius</v>
      </c>
      <c r="J29" s="14">
        <v>1</v>
      </c>
      <c r="K29" s="7">
        <v>8.4</v>
      </c>
      <c r="M29" s="7" t="str">
        <v>Fritz Lang</v>
      </c>
      <c r="N29" s="7">
        <v>1</v>
      </c>
      <c r="O29" s="7">
        <v>8.3000000000000007</v>
      </c>
    </row>
    <row r="30" spans="1:15">
      <c r="A30" t="s">
        <v>225</v>
      </c>
      <c r="B30">
        <v>5.9</v>
      </c>
      <c r="D30" s="39" t="str">
        <v>Michael Bay</v>
      </c>
      <c r="E30">
        <f>COUNTIF(Table3[Director_Name],D30)</f>
        <v>12</v>
      </c>
      <c r="F30">
        <f>ROUND(AVERAGEIF(Table3[Director_Name],D30,Table3[imdb_score]),2)</f>
        <v>6.62</v>
      </c>
      <c r="G30" s="40"/>
      <c r="I30" s="7" t="str">
        <v>Justin Paul Miller</v>
      </c>
      <c r="J30" s="14">
        <v>1</v>
      </c>
      <c r="K30" s="7">
        <v>8.3000000000000007</v>
      </c>
      <c r="M30" s="7" t="str">
        <v>Lenny Abrahamson</v>
      </c>
      <c r="N30" s="7">
        <v>1</v>
      </c>
      <c r="O30" s="7">
        <v>8.3000000000000007</v>
      </c>
    </row>
    <row r="31" spans="1:15">
      <c r="A31" t="s">
        <v>233</v>
      </c>
      <c r="B31">
        <v>7</v>
      </c>
      <c r="D31" s="39" t="str">
        <v>Joseph Kosinski</v>
      </c>
      <c r="E31">
        <f>COUNTIF(Table3[Director_Name],D31)</f>
        <v>3</v>
      </c>
      <c r="F31">
        <f>ROUND(AVERAGEIF(Table3[Director_Name],D31,Table3[imdb_score]),2)</f>
        <v>7.3</v>
      </c>
      <c r="G31" s="40"/>
      <c r="I31" s="7" t="str">
        <v>Majid Majidi</v>
      </c>
      <c r="J31" s="14">
        <v>1</v>
      </c>
      <c r="K31" s="7">
        <v>8.5</v>
      </c>
      <c r="M31" s="7" t="str">
        <v>John Sturges</v>
      </c>
      <c r="N31" s="7">
        <v>1</v>
      </c>
      <c r="O31" s="7">
        <v>8.3000000000000007</v>
      </c>
    </row>
    <row r="32" spans="1:15">
      <c r="A32" t="s">
        <v>48</v>
      </c>
      <c r="B32">
        <v>7.8</v>
      </c>
      <c r="D32" s="39" t="str">
        <v>John Lasseter</v>
      </c>
      <c r="E32">
        <f>COUNTIF(Table3[Director_Name],D32)</f>
        <v>5</v>
      </c>
      <c r="F32">
        <f>ROUND(AVERAGEIF(Table3[Director_Name],D32,Table3[imdb_score]),2)</f>
        <v>7.38</v>
      </c>
      <c r="G32" s="40"/>
      <c r="I32" s="7" t="str">
        <v>Cary Bell</v>
      </c>
      <c r="J32" s="14">
        <v>1</v>
      </c>
      <c r="K32" s="7">
        <v>8.6999999999999993</v>
      </c>
      <c r="M32" s="7" t="str">
        <v>Stanley Donen</v>
      </c>
      <c r="N32" s="7">
        <v>1</v>
      </c>
      <c r="O32" s="7">
        <v>8.3000000000000007</v>
      </c>
    </row>
    <row r="33" spans="1:15">
      <c r="A33" t="s">
        <v>79</v>
      </c>
      <c r="B33">
        <v>7.3</v>
      </c>
      <c r="D33" s="39" t="str">
        <v>Martin Campbell</v>
      </c>
      <c r="E33">
        <f>COUNTIF(Table3[Director_Name],D33)</f>
        <v>8</v>
      </c>
      <c r="F33">
        <f>ROUND(AVERAGEIF(Table3[Director_Name],D33,Table3[imdb_score]),2)</f>
        <v>6.55</v>
      </c>
      <c r="G33" s="40"/>
      <c r="I33" s="7" t="str">
        <v>Bill Melendez</v>
      </c>
      <c r="J33" s="14">
        <v>1</v>
      </c>
      <c r="K33" s="7">
        <v>8.4</v>
      </c>
      <c r="M33" s="7" t="str">
        <v>Justin Paul Miller</v>
      </c>
      <c r="N33" s="7">
        <v>1</v>
      </c>
      <c r="O33" s="7">
        <v>8.3000000000000007</v>
      </c>
    </row>
    <row r="34" spans="1:15">
      <c r="A34" t="s">
        <v>249</v>
      </c>
      <c r="B34">
        <v>7.2</v>
      </c>
      <c r="D34" s="39" t="str">
        <v>Lee Unkrich</v>
      </c>
      <c r="E34">
        <f>COUNTIF(Table3[Director_Name],D34)</f>
        <v>1</v>
      </c>
      <c r="F34">
        <f>ROUND(AVERAGEIF(Table3[Director_Name],D34,Table3[imdb_score]),2)</f>
        <v>8.3000000000000007</v>
      </c>
      <c r="G34" s="40"/>
      <c r="I34" s="7" t="str">
        <v>Sut Jhally</v>
      </c>
      <c r="J34" s="14">
        <v>1</v>
      </c>
      <c r="K34" s="7">
        <v>8.3000000000000007</v>
      </c>
      <c r="M34" s="7" t="str">
        <v>Sut Jhally</v>
      </c>
      <c r="N34" s="7">
        <v>1</v>
      </c>
      <c r="O34" s="7">
        <v>8.3000000000000007</v>
      </c>
    </row>
    <row r="35" spans="1:15">
      <c r="A35" t="s">
        <v>255</v>
      </c>
      <c r="B35">
        <v>6.5</v>
      </c>
      <c r="D35" s="39" t="str">
        <v>McG</v>
      </c>
      <c r="E35">
        <f>COUNTIF(Table3[Director_Name],D35)</f>
        <v>6</v>
      </c>
      <c r="F35">
        <f>ROUND(AVERAGEIF(Table3[Director_Name],D35,Table3[imdb_score]),2)</f>
        <v>6.08</v>
      </c>
      <c r="G35" s="40"/>
    </row>
    <row r="36" spans="1:15">
      <c r="A36" t="s">
        <v>260</v>
      </c>
      <c r="B36">
        <v>6.8</v>
      </c>
      <c r="D36" s="39" t="str">
        <v>James Wan</v>
      </c>
      <c r="E36">
        <f>COUNTIF(Table3[Director_Name],D36)</f>
        <v>7</v>
      </c>
      <c r="F36">
        <f>ROUND(AVERAGEIF(Table3[Director_Name],D36,Table3[imdb_score]),2)</f>
        <v>7.2</v>
      </c>
      <c r="G36" s="40"/>
    </row>
    <row r="37" spans="1:15">
      <c r="A37" t="s">
        <v>269</v>
      </c>
      <c r="B37">
        <v>7.3</v>
      </c>
      <c r="D37" s="39" t="str">
        <v>J.J. Abrams</v>
      </c>
      <c r="E37">
        <f>COUNTIF(Table3[Director_Name],D37)</f>
        <v>4</v>
      </c>
      <c r="F37">
        <f>ROUND(AVERAGEIF(Table3[Director_Name],D37,Table3[imdb_score]),2)</f>
        <v>7.45</v>
      </c>
      <c r="G37" s="40"/>
    </row>
    <row r="38" spans="1:15">
      <c r="A38" t="s">
        <v>278</v>
      </c>
      <c r="B38">
        <v>6</v>
      </c>
      <c r="D38" s="39" t="str">
        <v>Baz Luhrmann</v>
      </c>
      <c r="E38">
        <f>COUNTIF(Table3[Director_Name],D38)</f>
        <v>4</v>
      </c>
      <c r="F38">
        <f>ROUND(AVERAGEIF(Table3[Director_Name],D38,Table3[imdb_score]),2)</f>
        <v>7.08</v>
      </c>
      <c r="G38" s="40"/>
    </row>
    <row r="39" spans="1:15">
      <c r="A39" t="s">
        <v>278</v>
      </c>
      <c r="B39">
        <v>5.7</v>
      </c>
      <c r="D39" s="39" t="str">
        <v>Mike Newell</v>
      </c>
      <c r="E39">
        <f>COUNTIF(Table3[Director_Name],D39)</f>
        <v>7</v>
      </c>
      <c r="F39">
        <f>ROUND(AVERAGEIF(Table3[Director_Name],D39,Table3[imdb_score]),2)</f>
        <v>6.84</v>
      </c>
      <c r="G39" s="40"/>
    </row>
    <row r="40" spans="1:15">
      <c r="A40" t="s">
        <v>79</v>
      </c>
      <c r="B40">
        <v>6.4</v>
      </c>
      <c r="D40" s="39" t="str">
        <v>Guillermo del Toro</v>
      </c>
      <c r="E40">
        <f>COUNTIF(Table3[Director_Name],D40)</f>
        <v>5</v>
      </c>
      <c r="F40">
        <f>ROUND(AVERAGEIF(Table3[Director_Name],D40,Table3[imdb_score]),2)</f>
        <v>7.14</v>
      </c>
      <c r="G40" s="40"/>
    </row>
    <row r="41" spans="1:15">
      <c r="A41" t="s">
        <v>180</v>
      </c>
      <c r="B41">
        <v>6.7</v>
      </c>
      <c r="D41" s="39" t="str">
        <v>Steven Spielberg</v>
      </c>
      <c r="E41">
        <f>COUNTIF(Table3[Director_Name],D41)</f>
        <v>26</v>
      </c>
      <c r="F41">
        <f>ROUND(AVERAGEIF(Table3[Director_Name],D41,Table3[imdb_score]),2)</f>
        <v>7.48</v>
      </c>
      <c r="G41" s="40"/>
    </row>
    <row r="42" spans="1:15">
      <c r="A42" t="s">
        <v>299</v>
      </c>
      <c r="B42">
        <v>6.8</v>
      </c>
      <c r="D42" s="39" t="str">
        <v>Peter Sohn</v>
      </c>
      <c r="E42">
        <f>COUNTIF(Table3[Director_Name],D42)</f>
        <v>1</v>
      </c>
      <c r="F42">
        <f>ROUND(AVERAGEIF(Table3[Director_Name],D42,Table3[imdb_score]),2)</f>
        <v>6.8</v>
      </c>
      <c r="G42" s="40"/>
    </row>
    <row r="43" spans="1:15">
      <c r="A43" t="s">
        <v>306</v>
      </c>
      <c r="B43">
        <v>6.3</v>
      </c>
      <c r="D43" s="39" t="str">
        <v>Mark Andrews</v>
      </c>
      <c r="E43">
        <f>COUNTIF(Table3[Director_Name],D43)</f>
        <v>1</v>
      </c>
      <c r="F43">
        <f>ROUND(AVERAGEIF(Table3[Director_Name],D43,Table3[imdb_score]),2)</f>
        <v>7.2</v>
      </c>
      <c r="G43" s="40"/>
    </row>
    <row r="44" spans="1:15">
      <c r="A44" t="s">
        <v>313</v>
      </c>
      <c r="B44">
        <v>5.6</v>
      </c>
      <c r="D44" s="39" t="str">
        <v>Justin Lin</v>
      </c>
      <c r="E44">
        <f>COUNTIF(Table3[Director_Name],D44)</f>
        <v>5</v>
      </c>
      <c r="F44">
        <f>ROUND(AVERAGEIF(Table3[Director_Name],D44,Table3[imdb_score]),2)</f>
        <v>6.84</v>
      </c>
      <c r="G44" s="40"/>
    </row>
    <row r="45" spans="1:15">
      <c r="A45" t="s">
        <v>320</v>
      </c>
      <c r="B45">
        <v>8.3000000000000007</v>
      </c>
      <c r="D45" s="39" t="str">
        <v>Roland Emmerich</v>
      </c>
      <c r="E45">
        <f>COUNTIF(Table3[Director_Name],D45)</f>
        <v>8</v>
      </c>
      <c r="F45">
        <f>ROUND(AVERAGEIF(Table3[Director_Name],D45,Table3[imdb_score]),2)</f>
        <v>6.19</v>
      </c>
      <c r="G45" s="40"/>
    </row>
    <row r="46" spans="1:15">
      <c r="A46" t="s">
        <v>327</v>
      </c>
      <c r="B46">
        <v>6.6</v>
      </c>
      <c r="D46" s="39" t="str">
        <v>Robert Zemeckis</v>
      </c>
      <c r="E46">
        <f>COUNTIF(Table3[Director_Name],D46)</f>
        <v>13</v>
      </c>
      <c r="F46">
        <f>ROUND(AVERAGEIF(Table3[Director_Name],D46,Table3[imdb_score]),2)</f>
        <v>7.31</v>
      </c>
      <c r="G46" s="40"/>
    </row>
    <row r="47" spans="1:15">
      <c r="A47" t="s">
        <v>332</v>
      </c>
      <c r="B47">
        <v>7.2</v>
      </c>
      <c r="D47" s="39" t="str">
        <v>Lana Wachowski</v>
      </c>
      <c r="E47">
        <f>COUNTIF(Table3[Director_Name],D47)</f>
        <v>6</v>
      </c>
      <c r="F47">
        <f>ROUND(AVERAGEIF(Table3[Director_Name],D47,Table3[imdb_score]),2)</f>
        <v>6.92</v>
      </c>
      <c r="G47" s="40"/>
    </row>
    <row r="48" spans="1:15">
      <c r="A48" t="s">
        <v>125</v>
      </c>
      <c r="B48">
        <v>7</v>
      </c>
      <c r="D48" s="39" t="str">
        <v>Pete Docter</v>
      </c>
      <c r="E48">
        <f>COUNTIF(Table3[Director_Name],D48)</f>
        <v>3</v>
      </c>
      <c r="F48">
        <f>ROUND(AVERAGEIF(Table3[Director_Name],D48,Table3[imdb_score]),2)</f>
        <v>8.23</v>
      </c>
      <c r="G48" s="40"/>
    </row>
    <row r="49" spans="1:7">
      <c r="A49" t="s">
        <v>118</v>
      </c>
      <c r="B49">
        <v>8</v>
      </c>
      <c r="D49" s="39" t="str">
        <v>Rob Letterman</v>
      </c>
      <c r="E49">
        <f>COUNTIF(Table3[Director_Name],D49)</f>
        <v>3</v>
      </c>
      <c r="F49">
        <f>ROUND(AVERAGEIF(Table3[Director_Name],D49,Table3[imdb_score]),2)</f>
        <v>5.93</v>
      </c>
      <c r="G49" s="40"/>
    </row>
    <row r="50" spans="1:7">
      <c r="A50" t="s">
        <v>351</v>
      </c>
      <c r="B50">
        <v>7.8</v>
      </c>
      <c r="D50" s="39" t="str">
        <v>Jon Favreau</v>
      </c>
      <c r="E50">
        <f>COUNTIF(Table3[Director_Name],D50)</f>
        <v>6</v>
      </c>
      <c r="F50">
        <f>ROUND(AVERAGEIF(Table3[Director_Name],D50,Table3[imdb_score]),2)</f>
        <v>7.02</v>
      </c>
      <c r="G50" s="40"/>
    </row>
    <row r="51" spans="1:7">
      <c r="A51" t="s">
        <v>118</v>
      </c>
      <c r="B51">
        <v>6.3</v>
      </c>
      <c r="D51" s="39" t="str">
        <v>Martin Scorsese</v>
      </c>
      <c r="E51">
        <f>COUNTIF(Table3[Director_Name],D51)</f>
        <v>20</v>
      </c>
      <c r="F51">
        <f>ROUND(AVERAGEIF(Table3[Director_Name],D51,Table3[imdb_score]),2)</f>
        <v>7.66</v>
      </c>
      <c r="G51" s="40"/>
    </row>
    <row r="52" spans="1:7">
      <c r="A52" t="s">
        <v>364</v>
      </c>
      <c r="B52">
        <v>7.3</v>
      </c>
      <c r="D52" s="39" t="str">
        <v>Rob Cohen</v>
      </c>
      <c r="E52">
        <f>COUNTIF(Table3[Director_Name],D52)</f>
        <v>9</v>
      </c>
      <c r="F52">
        <f>ROUND(AVERAGEIF(Table3[Director_Name],D52,Table3[imdb_score]),2)</f>
        <v>5.58</v>
      </c>
      <c r="G52" s="40"/>
    </row>
    <row r="53" spans="1:7">
      <c r="A53" t="s">
        <v>371</v>
      </c>
      <c r="B53">
        <v>6.6</v>
      </c>
      <c r="D53" s="39" t="str">
        <v>David Ayer</v>
      </c>
      <c r="E53">
        <f>COUNTIF(Table3[Director_Name],D53)</f>
        <v>6</v>
      </c>
      <c r="F53">
        <f>ROUND(AVERAGEIF(Table3[Director_Name],D53,Table3[imdb_score]),2)</f>
        <v>6.95</v>
      </c>
      <c r="G53" s="40"/>
    </row>
    <row r="54" spans="1:7">
      <c r="A54" t="s">
        <v>378</v>
      </c>
      <c r="B54">
        <v>7</v>
      </c>
      <c r="D54" s="39" t="str">
        <v>Tom Shadyac</v>
      </c>
      <c r="E54">
        <f>COUNTIF(Table3[Director_Name],D54)</f>
        <v>7</v>
      </c>
      <c r="F54">
        <f>ROUND(AVERAGEIF(Table3[Director_Name],D54,Table3[imdb_score]),2)</f>
        <v>6.31</v>
      </c>
      <c r="G54" s="40"/>
    </row>
    <row r="55" spans="1:7">
      <c r="A55" t="s">
        <v>278</v>
      </c>
      <c r="B55">
        <v>6.3</v>
      </c>
      <c r="D55" s="39" t="str">
        <v>Doug Liman</v>
      </c>
      <c r="E55">
        <f>COUNTIF(Table3[Director_Name],D55)</f>
        <v>7</v>
      </c>
      <c r="F55">
        <f>ROUND(AVERAGEIF(Table3[Director_Name],D55,Table3[imdb_score]),2)</f>
        <v>7.13</v>
      </c>
      <c r="G55" s="40"/>
    </row>
    <row r="56" spans="1:7">
      <c r="A56" t="s">
        <v>389</v>
      </c>
      <c r="B56">
        <v>6.2</v>
      </c>
      <c r="D56" s="39" t="str">
        <v>Kevin Reynolds</v>
      </c>
      <c r="E56">
        <f>COUNTIF(Table3[Director_Name],D56)</f>
        <v>5</v>
      </c>
      <c r="F56">
        <f>ROUND(AVERAGEIF(Table3[Director_Name],D56,Table3[imdb_score]),2)</f>
        <v>6.68</v>
      </c>
      <c r="G56" s="40"/>
    </row>
    <row r="57" spans="1:7">
      <c r="A57" t="s">
        <v>396</v>
      </c>
      <c r="B57">
        <v>6.8</v>
      </c>
      <c r="D57" s="39" t="str">
        <v>Stephen Sommers</v>
      </c>
      <c r="E57">
        <f>COUNTIF(Table3[Director_Name],D57)</f>
        <v>4</v>
      </c>
      <c r="F57">
        <f>ROUND(AVERAGEIF(Table3[Director_Name],D57,Table3[imdb_score]),2)</f>
        <v>6.08</v>
      </c>
      <c r="G57" s="40"/>
    </row>
    <row r="58" spans="1:7">
      <c r="A58" t="s">
        <v>402</v>
      </c>
      <c r="B58">
        <v>7.2</v>
      </c>
      <c r="D58" s="39" t="str">
        <v>Rupert Sanders</v>
      </c>
      <c r="E58">
        <f>COUNTIF(Table3[Director_Name],D58)</f>
        <v>1</v>
      </c>
      <c r="F58">
        <f>ROUND(AVERAGEIF(Table3[Director_Name],D58,Table3[imdb_score]),2)</f>
        <v>6.1</v>
      </c>
      <c r="G58" s="40"/>
    </row>
    <row r="59" spans="1:7">
      <c r="A59" t="s">
        <v>408</v>
      </c>
      <c r="B59">
        <v>7.5</v>
      </c>
      <c r="D59" s="39" t="str">
        <v>Robert Stromberg</v>
      </c>
      <c r="E59">
        <f>COUNTIF(Table3[Director_Name],D59)</f>
        <v>1</v>
      </c>
      <c r="F59">
        <f>ROUND(AVERAGEIF(Table3[Director_Name],D59,Table3[imdb_score]),2)</f>
        <v>7</v>
      </c>
      <c r="G59" s="40"/>
    </row>
    <row r="60" spans="1:7">
      <c r="A60" t="s">
        <v>71</v>
      </c>
      <c r="B60">
        <v>8.4</v>
      </c>
      <c r="D60" s="39" t="str">
        <v>Matt Reeves</v>
      </c>
      <c r="E60">
        <f>COUNTIF(Table3[Director_Name],D60)</f>
        <v>4</v>
      </c>
      <c r="F60">
        <f>ROUND(AVERAGEIF(Table3[Director_Name],D60,Table3[imdb_score]),2)</f>
        <v>6.68</v>
      </c>
      <c r="G60" s="40"/>
    </row>
    <row r="61" spans="1:7">
      <c r="A61" t="s">
        <v>260</v>
      </c>
      <c r="B61">
        <v>6.2</v>
      </c>
      <c r="D61" s="39" t="str">
        <v>Roland JoffÃ©</v>
      </c>
      <c r="E61">
        <f>COUNTIF(Table3[Director_Name],D61)</f>
        <v>3</v>
      </c>
      <c r="F61">
        <f>ROUND(AVERAGEIF(Table3[Director_Name],D61,Table3[imdb_score]),2)</f>
        <v>5.17</v>
      </c>
      <c r="G61" s="40"/>
    </row>
    <row r="62" spans="1:7">
      <c r="A62" t="s">
        <v>428</v>
      </c>
      <c r="B62">
        <v>5.8</v>
      </c>
      <c r="D62" s="39" t="str">
        <v>Carl Rinsch</v>
      </c>
      <c r="E62">
        <f>COUNTIF(Table3[Director_Name],D62)</f>
        <v>1</v>
      </c>
      <c r="F62">
        <f>ROUND(AVERAGEIF(Table3[Director_Name],D62,Table3[imdb_score]),2)</f>
        <v>6.3</v>
      </c>
      <c r="G62" s="40"/>
    </row>
    <row r="63" spans="1:7">
      <c r="A63" t="s">
        <v>435</v>
      </c>
      <c r="B63">
        <v>6.8</v>
      </c>
      <c r="D63" s="39" t="str">
        <v>Mike Mitchell</v>
      </c>
      <c r="E63">
        <f>COUNTIF(Table3[Director_Name],D63)</f>
        <v>4</v>
      </c>
      <c r="F63">
        <f>ROUND(AVERAGEIF(Table3[Director_Name],D63,Table3[imdb_score]),2)</f>
        <v>5.68</v>
      </c>
      <c r="G63" s="40"/>
    </row>
    <row r="64" spans="1:7">
      <c r="A64" t="s">
        <v>443</v>
      </c>
      <c r="B64">
        <v>5.4</v>
      </c>
      <c r="D64" s="39" t="str">
        <v>Brad Bird</v>
      </c>
      <c r="E64">
        <f>COUNTIF(Table3[Director_Name],D64)</f>
        <v>5</v>
      </c>
      <c r="F64">
        <f>ROUND(AVERAGEIF(Table3[Director_Name],D64,Table3[imdb_score]),2)</f>
        <v>7.58</v>
      </c>
      <c r="G64" s="40"/>
    </row>
    <row r="65" spans="1:7">
      <c r="A65" t="s">
        <v>103</v>
      </c>
      <c r="B65">
        <v>6.6</v>
      </c>
      <c r="D65" s="39" t="str">
        <v>Don Hall</v>
      </c>
      <c r="E65">
        <f>COUNTIF(Table3[Director_Name],D65)</f>
        <v>1</v>
      </c>
      <c r="F65">
        <f>ROUND(AVERAGEIF(Table3[Director_Name],D65,Table3[imdb_score]),2)</f>
        <v>7.9</v>
      </c>
      <c r="G65" s="40"/>
    </row>
    <row r="66" spans="1:7">
      <c r="A66" t="s">
        <v>146</v>
      </c>
      <c r="B66">
        <v>6.9</v>
      </c>
      <c r="D66" s="39" t="str">
        <v>Rich Moore</v>
      </c>
      <c r="E66">
        <f>COUNTIF(Table3[Director_Name],D66)</f>
        <v>1</v>
      </c>
      <c r="F66">
        <f>ROUND(AVERAGEIF(Table3[Director_Name],D66,Table3[imdb_score]),2)</f>
        <v>7.8</v>
      </c>
      <c r="G66" s="40"/>
    </row>
    <row r="67" spans="1:7">
      <c r="A67" t="s">
        <v>118</v>
      </c>
      <c r="B67">
        <v>7.3</v>
      </c>
      <c r="D67" s="39" t="str">
        <v>Dean DeBlois</v>
      </c>
      <c r="E67">
        <f>COUNTIF(Table3[Director_Name],D67)</f>
        <v>3</v>
      </c>
      <c r="F67">
        <f>ROUND(AVERAGEIF(Table3[Director_Name],D67,Table3[imdb_score]),2)</f>
        <v>7.77</v>
      </c>
      <c r="G67" s="40"/>
    </row>
    <row r="68" spans="1:7">
      <c r="A68" t="s">
        <v>57</v>
      </c>
      <c r="B68">
        <v>9</v>
      </c>
      <c r="D68" s="39" t="str">
        <v>Jonathan Mostow</v>
      </c>
      <c r="E68">
        <f>COUNTIF(Table3[Director_Name],D68)</f>
        <v>4</v>
      </c>
      <c r="F68">
        <f>ROUND(AVERAGEIF(Table3[Director_Name],D68,Table3[imdb_score]),2)</f>
        <v>6.55</v>
      </c>
      <c r="G68" s="40"/>
    </row>
    <row r="69" spans="1:7">
      <c r="A69" t="s">
        <v>469</v>
      </c>
      <c r="B69">
        <v>8.3000000000000007</v>
      </c>
      <c r="D69" s="39" t="str">
        <v>James Gunn</v>
      </c>
      <c r="E69">
        <f>COUNTIF(Table3[Director_Name],D69)</f>
        <v>3</v>
      </c>
      <c r="F69">
        <f>ROUND(AVERAGEIF(Table3[Director_Name],D69,Table3[imdb_score]),2)</f>
        <v>7.13</v>
      </c>
      <c r="G69" s="40"/>
    </row>
    <row r="70" spans="1:7">
      <c r="A70" t="s">
        <v>476</v>
      </c>
      <c r="B70">
        <v>6.5</v>
      </c>
      <c r="D70" s="39" t="str">
        <v>Hideaki Anno</v>
      </c>
      <c r="E70">
        <f>COUNTIF(Table3[Director_Name],D70)</f>
        <v>1</v>
      </c>
      <c r="F70">
        <f>ROUND(AVERAGEIF(Table3[Director_Name],D70,Table3[imdb_score]),2)</f>
        <v>8.1999999999999993</v>
      </c>
      <c r="G70" s="40"/>
    </row>
    <row r="71" spans="1:7">
      <c r="A71" t="s">
        <v>250</v>
      </c>
      <c r="B71">
        <v>7.9</v>
      </c>
      <c r="D71" s="39" t="str">
        <v>David Fincher</v>
      </c>
      <c r="E71">
        <f>COUNTIF(Table3[Director_Name],D71)</f>
        <v>10</v>
      </c>
      <c r="F71">
        <f>ROUND(AVERAGEIF(Table3[Director_Name],D71,Table3[imdb_score]),2)</f>
        <v>7.75</v>
      </c>
      <c r="G71" s="40"/>
    </row>
    <row r="72" spans="1:7">
      <c r="A72" t="s">
        <v>487</v>
      </c>
      <c r="B72">
        <v>7.5</v>
      </c>
      <c r="D72" s="39" t="str">
        <v>Matthew Vaughn</v>
      </c>
      <c r="E72">
        <f>COUNTIF(Table3[Director_Name],D72)</f>
        <v>4</v>
      </c>
      <c r="F72">
        <f>ROUND(AVERAGEIF(Table3[Director_Name],D72,Table3[imdb_score]),2)</f>
        <v>7.65</v>
      </c>
      <c r="G72" s="40"/>
    </row>
    <row r="73" spans="1:7">
      <c r="A73" t="s">
        <v>163</v>
      </c>
      <c r="B73">
        <v>4.8</v>
      </c>
      <c r="D73" s="39" t="str">
        <v>Francis Lawrence</v>
      </c>
      <c r="E73">
        <f>COUNTIF(Table3[Director_Name],D73)</f>
        <v>5</v>
      </c>
      <c r="F73">
        <f>ROUND(AVERAGEIF(Table3[Director_Name],D73,Table3[imdb_score]),2)</f>
        <v>7</v>
      </c>
      <c r="G73" s="40"/>
    </row>
    <row r="74" spans="1:7">
      <c r="A74" t="s">
        <v>499</v>
      </c>
      <c r="B74">
        <v>5.2</v>
      </c>
      <c r="D74" s="39" t="str">
        <v>Jon Turteltaub</v>
      </c>
      <c r="E74">
        <f>COUNTIF(Table3[Director_Name],D74)</f>
        <v>7</v>
      </c>
      <c r="F74">
        <f>ROUND(AVERAGEIF(Table3[Director_Name],D74,Table3[imdb_score]),2)</f>
        <v>6.5</v>
      </c>
      <c r="G74" s="40"/>
    </row>
    <row r="75" spans="1:7">
      <c r="A75" t="s">
        <v>507</v>
      </c>
      <c r="B75">
        <v>6.9</v>
      </c>
      <c r="D75" s="39" t="str">
        <v>Wolfgang Petersen</v>
      </c>
      <c r="E75">
        <f>COUNTIF(Table3[Director_Name],D75)</f>
        <v>7</v>
      </c>
      <c r="F75">
        <f>ROUND(AVERAGEIF(Table3[Director_Name],D75,Table3[imdb_score]),2)</f>
        <v>6.86</v>
      </c>
      <c r="G75" s="40"/>
    </row>
    <row r="76" spans="1:7">
      <c r="A76" t="s">
        <v>514</v>
      </c>
      <c r="B76">
        <v>5.4</v>
      </c>
      <c r="D76" s="39" t="str">
        <v>James Bobin</v>
      </c>
      <c r="E76">
        <f>COUNTIF(Table3[Director_Name],D76)</f>
        <v>3</v>
      </c>
      <c r="F76">
        <f>ROUND(AVERAGEIF(Table3[Director_Name],D76,Table3[imdb_score]),2)</f>
        <v>6.63</v>
      </c>
      <c r="G76" s="40"/>
    </row>
    <row r="77" spans="1:7">
      <c r="A77" t="s">
        <v>521</v>
      </c>
      <c r="B77">
        <v>7.9</v>
      </c>
      <c r="D77" s="39" t="str">
        <v>Chris Miller</v>
      </c>
      <c r="E77">
        <f>COUNTIF(Table3[Director_Name],D77)</f>
        <v>2</v>
      </c>
      <c r="F77">
        <f>ROUND(AVERAGEIF(Table3[Director_Name],D77,Table3[imdb_score]),2)</f>
        <v>6.4</v>
      </c>
      <c r="G77" s="40"/>
    </row>
    <row r="78" spans="1:7">
      <c r="A78" t="s">
        <v>528</v>
      </c>
      <c r="B78">
        <v>6.1</v>
      </c>
      <c r="D78" s="39" t="str">
        <v>Duncan Jones</v>
      </c>
      <c r="E78">
        <f>COUNTIF(Table3[Director_Name],D78)</f>
        <v>3</v>
      </c>
      <c r="F78">
        <f>ROUND(AVERAGEIF(Table3[Director_Name],D78,Table3[imdb_score]),2)</f>
        <v>7.57</v>
      </c>
      <c r="G78" s="40"/>
    </row>
    <row r="79" spans="1:7">
      <c r="A79" t="s">
        <v>535</v>
      </c>
      <c r="B79">
        <v>5.8</v>
      </c>
      <c r="D79" s="39" t="str">
        <v>Alan Taylor</v>
      </c>
      <c r="E79">
        <f>COUNTIF(Table3[Director_Name],D79)</f>
        <v>2</v>
      </c>
      <c r="F79">
        <f>ROUND(AVERAGEIF(Table3[Director_Name],D79,Table3[imdb_score]),2)</f>
        <v>6.85</v>
      </c>
      <c r="G79" s="40"/>
    </row>
    <row r="80" spans="1:7">
      <c r="A80" t="s">
        <v>469</v>
      </c>
      <c r="B80">
        <v>8.3000000000000007</v>
      </c>
      <c r="D80" s="39" t="str">
        <v>Michael Apted</v>
      </c>
      <c r="E80">
        <f>COUNTIF(Table3[Director_Name],D80)</f>
        <v>6</v>
      </c>
      <c r="F80">
        <f>ROUND(AVERAGEIF(Table3[Director_Name],D80,Table3[imdb_score]),2)</f>
        <v>6.52</v>
      </c>
      <c r="G80" s="40"/>
    </row>
    <row r="81" spans="1:7">
      <c r="A81" t="s">
        <v>250</v>
      </c>
      <c r="B81">
        <v>7.8</v>
      </c>
      <c r="D81" s="39" t="str">
        <v>Oliver Stone</v>
      </c>
      <c r="E81">
        <f>COUNTIF(Table3[Director_Name],D81)</f>
        <v>14</v>
      </c>
      <c r="F81">
        <f>ROUND(AVERAGEIF(Table3[Director_Name],D81,Table3[imdb_score]),2)</f>
        <v>6.95</v>
      </c>
      <c r="G81" s="40"/>
    </row>
    <row r="82" spans="1:7">
      <c r="A82" t="s">
        <v>250</v>
      </c>
      <c r="B82">
        <v>7</v>
      </c>
      <c r="D82" s="39" t="str">
        <v>Eric Darnell</v>
      </c>
      <c r="E82">
        <f>COUNTIF(Table3[Director_Name],D82)</f>
        <v>5</v>
      </c>
      <c r="F82">
        <f>ROUND(AVERAGEIF(Table3[Director_Name],D82,Table3[imdb_score]),2)</f>
        <v>6.76</v>
      </c>
      <c r="G82" s="40"/>
    </row>
    <row r="83" spans="1:7">
      <c r="A83" t="s">
        <v>556</v>
      </c>
      <c r="B83">
        <v>6.1</v>
      </c>
      <c r="D83" s="39" t="str">
        <v>Shawn Levy</v>
      </c>
      <c r="E83">
        <f>COUNTIF(Table3[Director_Name],D83)</f>
        <v>11</v>
      </c>
      <c r="F83">
        <f>ROUND(AVERAGEIF(Table3[Director_Name],D83,Table3[imdb_score]),2)</f>
        <v>6.09</v>
      </c>
      <c r="G83" s="40"/>
    </row>
    <row r="84" spans="1:7">
      <c r="A84" t="s">
        <v>562</v>
      </c>
      <c r="B84">
        <v>7</v>
      </c>
      <c r="D84" s="39" t="str">
        <v>Gavin Hood</v>
      </c>
      <c r="E84">
        <f>COUNTIF(Table3[Director_Name],D84)</f>
        <v>4</v>
      </c>
      <c r="F84">
        <f>ROUND(AVERAGEIF(Table3[Director_Name],D84,Table3[imdb_score]),2)</f>
        <v>6.88</v>
      </c>
      <c r="G84" s="40"/>
    </row>
    <row r="85" spans="1:7">
      <c r="A85" t="s">
        <v>570</v>
      </c>
      <c r="B85">
        <v>7.6</v>
      </c>
      <c r="D85" s="39" t="str">
        <v>Chris Buck</v>
      </c>
      <c r="E85">
        <f>COUNTIF(Table3[Director_Name],D85)</f>
        <v>1</v>
      </c>
      <c r="F85">
        <f>ROUND(AVERAGEIF(Table3[Director_Name],D85,Table3[imdb_score]),2)</f>
        <v>7.6</v>
      </c>
      <c r="G85" s="40"/>
    </row>
    <row r="86" spans="1:7">
      <c r="A86" t="s">
        <v>576</v>
      </c>
      <c r="B86">
        <v>4.5</v>
      </c>
      <c r="D86" s="39" t="str">
        <v>George Miller</v>
      </c>
      <c r="E86">
        <f>COUNTIF(Table3[Director_Name],D86)</f>
        <v>8</v>
      </c>
      <c r="F86">
        <f>ROUND(AVERAGEIF(Table3[Director_Name],D86,Table3[imdb_score]),2)</f>
        <v>6.8</v>
      </c>
      <c r="G86" s="40"/>
    </row>
    <row r="87" spans="1:7">
      <c r="A87" t="s">
        <v>586</v>
      </c>
      <c r="B87">
        <v>6.3</v>
      </c>
      <c r="D87" s="39" t="str">
        <v>Ron Howard</v>
      </c>
      <c r="E87">
        <f>COUNTIF(Table3[Director_Name],D87)</f>
        <v>13</v>
      </c>
      <c r="F87">
        <f>ROUND(AVERAGEIF(Table3[Director_Name],D87,Table3[imdb_score]),2)</f>
        <v>6.93</v>
      </c>
      <c r="G87" s="40"/>
    </row>
    <row r="88" spans="1:7">
      <c r="A88" t="s">
        <v>220</v>
      </c>
      <c r="B88">
        <v>7.8</v>
      </c>
      <c r="D88" s="39" t="str">
        <v>Kenneth Branagh</v>
      </c>
      <c r="E88">
        <f>COUNTIF(Table3[Director_Name],D88)</f>
        <v>7</v>
      </c>
      <c r="F88">
        <f>ROUND(AVERAGEIF(Table3[Director_Name],D88,Table3[imdb_score]),2)</f>
        <v>7.1</v>
      </c>
      <c r="G88" s="40"/>
    </row>
    <row r="89" spans="1:7">
      <c r="A89" t="s">
        <v>597</v>
      </c>
      <c r="B89">
        <v>6.4</v>
      </c>
      <c r="D89" s="39" t="str">
        <v>Byron Howard</v>
      </c>
      <c r="E89">
        <f>COUNTIF(Table3[Director_Name],D89)</f>
        <v>1</v>
      </c>
      <c r="F89">
        <f>ROUND(AVERAGEIF(Table3[Director_Name],D89,Table3[imdb_score]),2)</f>
        <v>6.9</v>
      </c>
      <c r="G89" s="40"/>
    </row>
    <row r="90" spans="1:7">
      <c r="A90" t="s">
        <v>604</v>
      </c>
      <c r="B90">
        <v>6.5</v>
      </c>
      <c r="D90" s="39" t="str">
        <v>Hoyt Yeatman</v>
      </c>
      <c r="E90">
        <f>COUNTIF(Table3[Director_Name],D90)</f>
        <v>1</v>
      </c>
      <c r="F90">
        <f>ROUND(AVERAGEIF(Table3[Director_Name],D90,Table3[imdb_score]),2)</f>
        <v>5.0999999999999996</v>
      </c>
      <c r="G90" s="40"/>
    </row>
    <row r="91" spans="1:7">
      <c r="A91" t="s">
        <v>611</v>
      </c>
      <c r="B91">
        <v>7.9</v>
      </c>
      <c r="D91" s="39" t="str">
        <v>Jonathan Liebesman</v>
      </c>
      <c r="E91">
        <f>COUNTIF(Table3[Director_Name],D91)</f>
        <v>5</v>
      </c>
      <c r="F91">
        <f>ROUND(AVERAGEIF(Table3[Director_Name],D91,Table3[imdb_score]),2)</f>
        <v>5.66</v>
      </c>
      <c r="G91" s="40"/>
    </row>
    <row r="92" spans="1:7">
      <c r="A92" t="s">
        <v>619</v>
      </c>
      <c r="B92">
        <v>7.8</v>
      </c>
      <c r="D92" s="39" t="str">
        <v>Christopher McQuarrie</v>
      </c>
      <c r="E92">
        <f>COUNTIF(Table3[Director_Name],D92)</f>
        <v>3</v>
      </c>
      <c r="F92">
        <f>ROUND(AVERAGEIF(Table3[Director_Name],D92,Table3[imdb_score]),2)</f>
        <v>7.03</v>
      </c>
      <c r="G92" s="40"/>
    </row>
    <row r="93" spans="1:7">
      <c r="A93" t="s">
        <v>435</v>
      </c>
      <c r="B93">
        <v>6.6</v>
      </c>
      <c r="D93" s="39" t="str">
        <v>Joe Johnston</v>
      </c>
      <c r="E93">
        <f>COUNTIF(Table3[Director_Name],D93)</f>
        <v>4</v>
      </c>
      <c r="F93">
        <f>ROUND(AVERAGEIF(Table3[Director_Name],D93,Table3[imdb_score]),2)</f>
        <v>6.33</v>
      </c>
      <c r="G93" s="40"/>
    </row>
    <row r="94" spans="1:7">
      <c r="A94" t="s">
        <v>428</v>
      </c>
      <c r="B94">
        <v>5.5</v>
      </c>
      <c r="D94" s="39" t="str">
        <v>Steve Hickner</v>
      </c>
      <c r="E94">
        <f>COUNTIF(Table3[Director_Name],D94)</f>
        <v>1</v>
      </c>
      <c r="F94">
        <f>ROUND(AVERAGEIF(Table3[Director_Name],D94,Table3[imdb_score]),2)</f>
        <v>6.2</v>
      </c>
      <c r="G94" s="40"/>
    </row>
    <row r="95" spans="1:7">
      <c r="A95" t="s">
        <v>639</v>
      </c>
      <c r="B95">
        <v>8.1999999999999993</v>
      </c>
      <c r="D95" s="39" t="str">
        <v>Jennifer Yuh Nelson</v>
      </c>
      <c r="E95">
        <f>COUNTIF(Table3[Director_Name],D95)</f>
        <v>1</v>
      </c>
      <c r="F95">
        <f>ROUND(AVERAGEIF(Table3[Director_Name],D95,Table3[imdb_score]),2)</f>
        <v>7.3</v>
      </c>
      <c r="G95" s="40"/>
    </row>
    <row r="96" spans="1:7">
      <c r="A96" t="s">
        <v>646</v>
      </c>
      <c r="B96">
        <v>6.4</v>
      </c>
      <c r="D96" s="39" t="str">
        <v>M. Night Shyamalan</v>
      </c>
      <c r="E96">
        <f>COUNTIF(Table3[Director_Name],D96)</f>
        <v>9</v>
      </c>
      <c r="F96">
        <f>ROUND(AVERAGEIF(Table3[Director_Name],D96,Table3[imdb_score]),2)</f>
        <v>6.04</v>
      </c>
      <c r="G96" s="40"/>
    </row>
    <row r="97" spans="1:7">
      <c r="A97" t="s">
        <v>653</v>
      </c>
      <c r="B97">
        <v>8.1</v>
      </c>
      <c r="D97" s="39" t="str">
        <v>Simon Wells</v>
      </c>
      <c r="E97">
        <f>COUNTIF(Table3[Director_Name],D97)</f>
        <v>2</v>
      </c>
      <c r="F97">
        <f>ROUND(AVERAGEIF(Table3[Director_Name],D97,Table3[imdb_score]),2)</f>
        <v>5.65</v>
      </c>
      <c r="G97" s="40"/>
    </row>
    <row r="98" spans="1:7">
      <c r="A98" t="s">
        <v>57</v>
      </c>
      <c r="B98">
        <v>8.6</v>
      </c>
      <c r="D98" s="39" t="str">
        <v>David Bowers</v>
      </c>
      <c r="E98">
        <f>COUNTIF(Table3[Director_Name],D98)</f>
        <v>4</v>
      </c>
      <c r="F98">
        <f>ROUND(AVERAGEIF(Table3[Director_Name],D98,Table3[imdb_score]),2)</f>
        <v>6.5</v>
      </c>
      <c r="G98" s="40"/>
    </row>
    <row r="99" spans="1:7">
      <c r="A99" t="s">
        <v>57</v>
      </c>
      <c r="B99">
        <v>8.8000000000000007</v>
      </c>
      <c r="D99" s="39" t="str">
        <v>Joe Wright</v>
      </c>
      <c r="E99">
        <f>COUNTIF(Table3[Director_Name],D99)</f>
        <v>6</v>
      </c>
      <c r="F99">
        <f>ROUND(AVERAGEIF(Table3[Director_Name],D99,Table3[imdb_score]),2)</f>
        <v>6.92</v>
      </c>
      <c r="G99" s="40"/>
    </row>
    <row r="100" spans="1:7">
      <c r="A100" t="s">
        <v>668</v>
      </c>
      <c r="B100">
        <v>8.1999999999999993</v>
      </c>
      <c r="D100" s="39" t="str">
        <v>Rob Minkoff</v>
      </c>
      <c r="E100">
        <f>COUNTIF(Table3[Director_Name],D100)</f>
        <v>5</v>
      </c>
      <c r="F100">
        <f>ROUND(AVERAGEIF(Table3[Director_Name],D100,Table3[imdb_score]),2)</f>
        <v>5.94</v>
      </c>
      <c r="G100" s="40"/>
    </row>
    <row r="101" spans="1:7">
      <c r="A101" t="s">
        <v>171</v>
      </c>
      <c r="B101">
        <v>7.9</v>
      </c>
      <c r="D101" s="39" t="str">
        <v>Lee Tamahori</v>
      </c>
      <c r="E101">
        <f>COUNTIF(Table3[Director_Name],D101)</f>
        <v>5</v>
      </c>
      <c r="F101">
        <f>ROUND(AVERAGEIF(Table3[Director_Name],D101,Table3[imdb_score]),2)</f>
        <v>6.14</v>
      </c>
      <c r="G101" s="40"/>
    </row>
    <row r="102" spans="1:7">
      <c r="A102" t="s">
        <v>499</v>
      </c>
      <c r="B102">
        <v>6.7</v>
      </c>
      <c r="D102" s="39" t="str">
        <v>Paul Feig</v>
      </c>
      <c r="E102">
        <f>COUNTIF(Table3[Director_Name],D102)</f>
        <v>4</v>
      </c>
      <c r="F102">
        <f>ROUND(AVERAGEIF(Table3[Director_Name],D102,Table3[imdb_score]),2)</f>
        <v>6</v>
      </c>
      <c r="G102" s="40"/>
    </row>
    <row r="103" spans="1:7">
      <c r="A103" t="s">
        <v>685</v>
      </c>
      <c r="B103">
        <v>7.8</v>
      </c>
      <c r="D103" s="39" t="str">
        <v>Alessandro Carloni</v>
      </c>
      <c r="E103">
        <f>COUNTIF(Table3[Director_Name],D103)</f>
        <v>1</v>
      </c>
      <c r="F103">
        <f>ROUND(AVERAGEIF(Table3[Director_Name],D103,Table3[imdb_score]),2)</f>
        <v>7.2</v>
      </c>
      <c r="G103" s="40"/>
    </row>
    <row r="104" spans="1:7">
      <c r="A104" t="s">
        <v>692</v>
      </c>
      <c r="B104">
        <v>7.8</v>
      </c>
      <c r="D104" s="39" t="str">
        <v>Peter Ramsey</v>
      </c>
      <c r="E104">
        <f>COUNTIF(Table3[Director_Name],D104)</f>
        <v>1</v>
      </c>
      <c r="F104">
        <f>ROUND(AVERAGEIF(Table3[Director_Name],D104,Table3[imdb_score]),2)</f>
        <v>7.3</v>
      </c>
      <c r="G104" s="40"/>
    </row>
    <row r="105" spans="1:7">
      <c r="A105" t="s">
        <v>696</v>
      </c>
      <c r="B105">
        <v>6.6</v>
      </c>
      <c r="D105" s="39" t="str">
        <v>Dean Parisot</v>
      </c>
      <c r="E105">
        <f>COUNTIF(Table3[Director_Name],D105)</f>
        <v>4</v>
      </c>
      <c r="F105">
        <f>ROUND(AVERAGEIF(Table3[Director_Name],D105,Table3[imdb_score]),2)</f>
        <v>6.28</v>
      </c>
      <c r="G105" s="40"/>
    </row>
    <row r="106" spans="1:7">
      <c r="A106" t="s">
        <v>703</v>
      </c>
      <c r="B106">
        <v>6.1</v>
      </c>
      <c r="D106" s="39" t="str">
        <v>Edward Zwick</v>
      </c>
      <c r="E106">
        <f>COUNTIF(Table3[Director_Name],D106)</f>
        <v>7</v>
      </c>
      <c r="F106">
        <f>ROUND(AVERAGEIF(Table3[Director_Name],D106,Table3[imdb_score]),2)</f>
        <v>7.24</v>
      </c>
      <c r="G106" s="40"/>
    </row>
    <row r="107" spans="1:7">
      <c r="A107" t="s">
        <v>710</v>
      </c>
      <c r="B107">
        <v>5.6</v>
      </c>
      <c r="D107" s="39" t="str">
        <v>Alex Proyas</v>
      </c>
      <c r="E107">
        <f>COUNTIF(Table3[Director_Name],D107)</f>
        <v>5</v>
      </c>
      <c r="F107">
        <f>ROUND(AVERAGEIF(Table3[Director_Name],D107,Table3[imdb_score]),2)</f>
        <v>6.82</v>
      </c>
      <c r="G107" s="40"/>
    </row>
    <row r="108" spans="1:7">
      <c r="A108" t="s">
        <v>717</v>
      </c>
      <c r="B108">
        <v>6.4</v>
      </c>
      <c r="D108" s="39" t="str">
        <v>Richard Donner</v>
      </c>
      <c r="E108">
        <f>COUNTIF(Table3[Director_Name],D108)</f>
        <v>11</v>
      </c>
      <c r="F108">
        <f>ROUND(AVERAGEIF(Table3[Director_Name],D108,Table3[imdb_score]),2)</f>
        <v>6.75</v>
      </c>
      <c r="G108" s="40"/>
    </row>
    <row r="109" spans="1:7">
      <c r="A109" t="s">
        <v>721</v>
      </c>
      <c r="B109">
        <v>6.1</v>
      </c>
      <c r="D109" s="39" t="str">
        <v>Ang Lee</v>
      </c>
      <c r="E109">
        <f>COUNTIF(Table3[Director_Name],D109)</f>
        <v>8</v>
      </c>
      <c r="F109">
        <f>ROUND(AVERAGEIF(Table3[Director_Name],D109,Table3[imdb_score]),2)</f>
        <v>7.25</v>
      </c>
      <c r="G109" s="40"/>
    </row>
    <row r="110" spans="1:7">
      <c r="A110" t="s">
        <v>728</v>
      </c>
      <c r="B110">
        <v>7.3</v>
      </c>
      <c r="D110" s="39" t="str">
        <v>Jon M. Chu</v>
      </c>
      <c r="E110">
        <f>COUNTIF(Table3[Director_Name],D110)</f>
        <v>5</v>
      </c>
      <c r="F110">
        <f>ROUND(AVERAGEIF(Table3[Director_Name],D110,Table3[imdb_score]),2)</f>
        <v>5.34</v>
      </c>
      <c r="G110" s="40"/>
    </row>
    <row r="111" spans="1:7">
      <c r="A111" t="s">
        <v>735</v>
      </c>
      <c r="B111">
        <v>6.6</v>
      </c>
      <c r="D111" s="39" t="str">
        <v>Breck Eisner</v>
      </c>
      <c r="E111">
        <f>COUNTIF(Table3[Director_Name],D111)</f>
        <v>3</v>
      </c>
      <c r="F111">
        <f>ROUND(AVERAGEIF(Table3[Director_Name],D111,Table3[imdb_score]),2)</f>
        <v>6.17</v>
      </c>
      <c r="G111" s="40"/>
    </row>
    <row r="112" spans="1:7">
      <c r="A112" t="s">
        <v>741</v>
      </c>
      <c r="B112">
        <v>6.3</v>
      </c>
      <c r="D112" s="39" t="str">
        <v>Hironobu Sakaguchi</v>
      </c>
      <c r="E112">
        <f>COUNTIF(Table3[Director_Name],D112)</f>
        <v>1</v>
      </c>
      <c r="F112">
        <f>ROUND(AVERAGEIF(Table3[Director_Name],D112,Table3[imdb_score]),2)</f>
        <v>6.4</v>
      </c>
      <c r="G112" s="40"/>
    </row>
    <row r="113" spans="1:7">
      <c r="A113" t="s">
        <v>278</v>
      </c>
      <c r="B113">
        <v>6.1</v>
      </c>
      <c r="D113" s="39" t="str">
        <v>Peter Weir</v>
      </c>
      <c r="E113">
        <f>COUNTIF(Table3[Director_Name],D113)</f>
        <v>4</v>
      </c>
      <c r="F113">
        <f>ROUND(AVERAGEIF(Table3[Director_Name],D113,Table3[imdb_score]),2)</f>
        <v>7.73</v>
      </c>
      <c r="G113" s="40"/>
    </row>
    <row r="114" spans="1:7">
      <c r="A114" t="s">
        <v>278</v>
      </c>
      <c r="B114">
        <v>7.1</v>
      </c>
      <c r="D114" s="39" t="str">
        <v>Bill Condon</v>
      </c>
      <c r="E114">
        <f>COUNTIF(Table3[Director_Name],D114)</f>
        <v>5</v>
      </c>
      <c r="F114">
        <f>ROUND(AVERAGEIF(Table3[Director_Name],D114,Table3[imdb_score]),2)</f>
        <v>6.56</v>
      </c>
      <c r="G114" s="40"/>
    </row>
    <row r="115" spans="1:7">
      <c r="A115" t="s">
        <v>760</v>
      </c>
      <c r="B115">
        <v>5.5</v>
      </c>
      <c r="D115" s="39" t="str">
        <v>Louis Leterrier</v>
      </c>
      <c r="E115">
        <f>COUNTIF(Table3[Director_Name],D115)</f>
        <v>6</v>
      </c>
      <c r="F115">
        <f>ROUND(AVERAGEIF(Table3[Director_Name],D115,Table3[imdb_score]),2)</f>
        <v>6.67</v>
      </c>
      <c r="G115" s="40"/>
    </row>
    <row r="116" spans="1:7">
      <c r="A116" t="s">
        <v>103</v>
      </c>
      <c r="B116">
        <v>7.5</v>
      </c>
      <c r="D116" s="39" t="str">
        <v>Alejandro G. IÃ±Ã¡rritu</v>
      </c>
      <c r="E116">
        <f>COUNTIF(Table3[Director_Name],D116)</f>
        <v>6</v>
      </c>
      <c r="F116">
        <f>ROUND(AVERAGEIF(Table3[Director_Name],D116,Table3[imdb_score]),2)</f>
        <v>7.78</v>
      </c>
      <c r="G116" s="40"/>
    </row>
    <row r="117" spans="1:7">
      <c r="A117" t="s">
        <v>371</v>
      </c>
      <c r="B117">
        <v>7.6</v>
      </c>
      <c r="D117" s="39" t="str">
        <v>David Soren</v>
      </c>
      <c r="E117">
        <f>COUNTIF(Table3[Director_Name],D117)</f>
        <v>1</v>
      </c>
      <c r="F117">
        <f>ROUND(AVERAGEIF(Table3[Director_Name],D117,Table3[imdb_score]),2)</f>
        <v>6.5</v>
      </c>
      <c r="G117" s="40"/>
    </row>
    <row r="118" spans="1:7">
      <c r="A118" t="s">
        <v>225</v>
      </c>
      <c r="B118">
        <v>6.4</v>
      </c>
      <c r="D118" s="39" t="str">
        <v>Paul Greengrass</v>
      </c>
      <c r="E118">
        <f>COUNTIF(Table3[Director_Name],D118)</f>
        <v>7</v>
      </c>
      <c r="F118">
        <f>ROUND(AVERAGEIF(Table3[Director_Name],D118,Table3[imdb_score]),2)</f>
        <v>7.59</v>
      </c>
      <c r="G118" s="40"/>
    </row>
    <row r="119" spans="1:7">
      <c r="A119" t="s">
        <v>696</v>
      </c>
      <c r="B119">
        <v>7.2</v>
      </c>
      <c r="D119" s="39" t="str">
        <v>Mark Osborne</v>
      </c>
      <c r="E119">
        <f>COUNTIF(Table3[Director_Name],D119)</f>
        <v>2</v>
      </c>
      <c r="F119">
        <f>ROUND(AVERAGEIF(Table3[Director_Name],D119,Table3[imdb_score]),2)</f>
        <v>7.7</v>
      </c>
      <c r="G119" s="40"/>
    </row>
    <row r="120" spans="1:7">
      <c r="A120" t="s">
        <v>255</v>
      </c>
      <c r="B120">
        <v>6.7</v>
      </c>
      <c r="D120" s="39" t="str">
        <v>Peyton Reed</v>
      </c>
      <c r="E120">
        <f>COUNTIF(Table3[Director_Name],D120)</f>
        <v>4</v>
      </c>
      <c r="F120">
        <f>ROUND(AVERAGEIF(Table3[Director_Name],D120,Table3[imdb_score]),2)</f>
        <v>6.48</v>
      </c>
      <c r="G120" s="40"/>
    </row>
    <row r="121" spans="1:7">
      <c r="A121" t="s">
        <v>604</v>
      </c>
      <c r="B121">
        <v>8</v>
      </c>
      <c r="D121" s="39" t="str">
        <v>Tim Johnson</v>
      </c>
      <c r="E121">
        <f>COUNTIF(Table3[Director_Name],D121)</f>
        <v>2</v>
      </c>
      <c r="F121">
        <f>ROUND(AVERAGEIF(Table3[Director_Name],D121,Table3[imdb_score]),2)</f>
        <v>6.75</v>
      </c>
      <c r="G121" s="40"/>
    </row>
    <row r="122" spans="1:7">
      <c r="A122" t="s">
        <v>57</v>
      </c>
      <c r="B122">
        <v>8.3000000000000007</v>
      </c>
      <c r="D122" s="39" t="str">
        <v>Phillip Noyce</v>
      </c>
      <c r="E122">
        <f>COUNTIF(Table3[Director_Name],D122)</f>
        <v>9</v>
      </c>
      <c r="F122">
        <f>ROUND(AVERAGEIF(Table3[Director_Name],D122,Table3[imdb_score]),2)</f>
        <v>6.77</v>
      </c>
      <c r="G122" s="40"/>
    </row>
    <row r="123" spans="1:7">
      <c r="A123" t="s">
        <v>801</v>
      </c>
      <c r="B123">
        <v>6.7</v>
      </c>
      <c r="D123" s="39" t="str">
        <v>Darren Aronofsky</v>
      </c>
      <c r="E123">
        <f>COUNTIF(Table3[Director_Name],D123)</f>
        <v>6</v>
      </c>
      <c r="F123">
        <f>ROUND(AVERAGEIF(Table3[Director_Name],D123,Table3[imdb_score]),2)</f>
        <v>7.48</v>
      </c>
      <c r="G123" s="40"/>
    </row>
    <row r="124" spans="1:7">
      <c r="A124" t="s">
        <v>809</v>
      </c>
      <c r="B124">
        <v>5.9</v>
      </c>
      <c r="D124" s="39" t="str">
        <v>Alfonso CuarÃ³n</v>
      </c>
      <c r="E124">
        <f>COUNTIF(Table3[Director_Name],D124)</f>
        <v>4</v>
      </c>
      <c r="F124">
        <f>ROUND(AVERAGEIF(Table3[Director_Name],D124,Table3[imdb_score]),2)</f>
        <v>7.8</v>
      </c>
      <c r="G124" s="40"/>
    </row>
    <row r="125" spans="1:7">
      <c r="A125" t="s">
        <v>816</v>
      </c>
      <c r="B125">
        <v>6.7</v>
      </c>
      <c r="D125" s="39" t="str">
        <v>Eric Leighton</v>
      </c>
      <c r="E125">
        <f>COUNTIF(Table3[Director_Name],D125)</f>
        <v>1</v>
      </c>
      <c r="F125">
        <f>ROUND(AVERAGEIF(Table3[Director_Name],D125,Table3[imdb_score]),2)</f>
        <v>6.5</v>
      </c>
      <c r="G125" s="40"/>
    </row>
    <row r="126" spans="1:7">
      <c r="A126" t="s">
        <v>443</v>
      </c>
      <c r="B126">
        <v>6.7</v>
      </c>
      <c r="D126" s="39" t="str">
        <v>Matt Birch</v>
      </c>
      <c r="E126">
        <f>COUNTIF(Table3[Director_Name],D126)</f>
        <v>2</v>
      </c>
      <c r="F126">
        <f>ROUND(AVERAGEIF(Table3[Director_Name],D126,Table3[imdb_score]),2)</f>
        <v>6.95</v>
      </c>
      <c r="G126" s="40"/>
    </row>
    <row r="127" spans="1:7">
      <c r="A127" t="s">
        <v>827</v>
      </c>
      <c r="B127">
        <v>7.6</v>
      </c>
      <c r="D127" s="39" t="str">
        <v>Tom McGrath</v>
      </c>
      <c r="E127">
        <f>COUNTIF(Table3[Director_Name],D127)</f>
        <v>1</v>
      </c>
      <c r="F127">
        <f>ROUND(AVERAGEIF(Table3[Director_Name],D127,Table3[imdb_score]),2)</f>
        <v>7.3</v>
      </c>
      <c r="G127" s="40"/>
    </row>
    <row r="128" spans="1:7">
      <c r="A128" t="s">
        <v>443</v>
      </c>
      <c r="B128">
        <v>7.2</v>
      </c>
      <c r="D128" s="39" t="str">
        <v>Chris Columbus</v>
      </c>
      <c r="E128">
        <f>COUNTIF(Table3[Director_Name],D128)</f>
        <v>11</v>
      </c>
      <c r="F128">
        <f>ROUND(AVERAGEIF(Table3[Director_Name],D128,Table3[imdb_score]),2)</f>
        <v>6.65</v>
      </c>
      <c r="G128" s="40"/>
    </row>
    <row r="129" spans="1:7">
      <c r="A129" t="s">
        <v>735</v>
      </c>
      <c r="B129">
        <v>7.1</v>
      </c>
      <c r="D129" s="39" t="str">
        <v>Robert Schwentke</v>
      </c>
      <c r="E129">
        <f>COUNTIF(Table3[Director_Name],D129)</f>
        <v>6</v>
      </c>
      <c r="F129">
        <f>ROUND(AVERAGEIF(Table3[Director_Name],D129,Table3[imdb_score]),2)</f>
        <v>6.35</v>
      </c>
      <c r="G129" s="40"/>
    </row>
    <row r="130" spans="1:7">
      <c r="A130" t="s">
        <v>845</v>
      </c>
      <c r="B130">
        <v>8.1</v>
      </c>
      <c r="D130" s="39" t="str">
        <v>Carlos Saldanha</v>
      </c>
      <c r="E130">
        <f>COUNTIF(Table3[Director_Name],D130)</f>
        <v>4</v>
      </c>
      <c r="F130">
        <f>ROUND(AVERAGEIF(Table3[Director_Name],D130,Table3[imdb_score]),2)</f>
        <v>6.83</v>
      </c>
      <c r="G130" s="40"/>
    </row>
    <row r="131" spans="1:7">
      <c r="A131" t="s">
        <v>850</v>
      </c>
      <c r="B131">
        <v>6.7</v>
      </c>
      <c r="D131" s="39" t="str">
        <v>Guy Ritchie</v>
      </c>
      <c r="E131">
        <f>COUNTIF(Table3[Director_Name],D131)</f>
        <v>7</v>
      </c>
      <c r="F131">
        <f>ROUND(AVERAGEIF(Table3[Director_Name],D131,Table3[imdb_score]),2)</f>
        <v>7.11</v>
      </c>
      <c r="G131" s="40"/>
    </row>
    <row r="132" spans="1:7">
      <c r="A132" t="s">
        <v>857</v>
      </c>
      <c r="B132">
        <v>7</v>
      </c>
      <c r="D132" s="39" t="str">
        <v>Paul Verhoeven</v>
      </c>
      <c r="E132">
        <f>COUNTIF(Table3[Director_Name],D132)</f>
        <v>5</v>
      </c>
      <c r="F132">
        <f>ROUND(AVERAGEIF(Table3[Director_Name],D132,Table3[imdb_score]),2)</f>
        <v>6.56</v>
      </c>
      <c r="G132" s="40"/>
    </row>
    <row r="133" spans="1:7">
      <c r="A133" t="s">
        <v>861</v>
      </c>
      <c r="B133">
        <v>6.9</v>
      </c>
      <c r="D133" s="39" t="str">
        <v>John McTiernan</v>
      </c>
      <c r="E133">
        <f>COUNTIF(Table3[Director_Name],D133)</f>
        <v>10</v>
      </c>
      <c r="F133">
        <f>ROUND(AVERAGEIF(Table3[Director_Name],D133,Table3[imdb_score]),2)</f>
        <v>6.63</v>
      </c>
      <c r="G133" s="40"/>
    </row>
    <row r="134" spans="1:7">
      <c r="A134" t="s">
        <v>868</v>
      </c>
      <c r="B134">
        <v>5.0999999999999996</v>
      </c>
      <c r="D134" s="39" t="str">
        <v>Tony Gilroy</v>
      </c>
      <c r="E134">
        <f>COUNTIF(Table3[Director_Name],D134)</f>
        <v>3</v>
      </c>
      <c r="F134">
        <f>ROUND(AVERAGEIF(Table3[Director_Name],D134,Table3[imdb_score]),2)</f>
        <v>6.73</v>
      </c>
      <c r="G134" s="40"/>
    </row>
    <row r="135" spans="1:7">
      <c r="A135" t="s">
        <v>876</v>
      </c>
      <c r="B135">
        <v>5.8</v>
      </c>
      <c r="D135" s="39" t="str">
        <v>Joel Schumacher</v>
      </c>
      <c r="E135">
        <f>COUNTIF(Table3[Director_Name],D135)</f>
        <v>13</v>
      </c>
      <c r="F135">
        <f>ROUND(AVERAGEIF(Table3[Director_Name],D135,Table3[imdb_score]),2)</f>
        <v>6.41</v>
      </c>
      <c r="G135" s="40"/>
    </row>
    <row r="136" spans="1:7">
      <c r="A136" t="s">
        <v>255</v>
      </c>
      <c r="B136">
        <v>6.2</v>
      </c>
      <c r="D136" s="39" t="str">
        <v>John Woo</v>
      </c>
      <c r="E136">
        <f>COUNTIF(Table3[Director_Name],D136)</f>
        <v>6</v>
      </c>
      <c r="F136">
        <f>ROUND(AVERAGEIF(Table3[Director_Name],D136,Table3[imdb_score]),2)</f>
        <v>6.52</v>
      </c>
      <c r="G136" s="40"/>
    </row>
    <row r="137" spans="1:7">
      <c r="A137" t="s">
        <v>886</v>
      </c>
      <c r="B137">
        <v>7.4</v>
      </c>
      <c r="D137" s="39" t="str">
        <v>Tim Story</v>
      </c>
      <c r="E137">
        <f>COUNTIF(Table3[Director_Name],D137)</f>
        <v>6</v>
      </c>
      <c r="F137">
        <f>ROUND(AVERAGEIF(Table3[Director_Name],D137,Table3[imdb_score]),2)</f>
        <v>6.05</v>
      </c>
      <c r="G137" s="40"/>
    </row>
    <row r="138" spans="1:7">
      <c r="A138" t="s">
        <v>893</v>
      </c>
      <c r="B138">
        <v>5.8</v>
      </c>
      <c r="D138" s="39" t="str">
        <v>Mark Steven Johnson</v>
      </c>
      <c r="E138">
        <f>COUNTIF(Table3[Director_Name],D138)</f>
        <v>2</v>
      </c>
      <c r="F138">
        <f>ROUND(AVERAGEIF(Table3[Director_Name],D138,Table3[imdb_score]),2)</f>
        <v>6.05</v>
      </c>
      <c r="G138" s="40"/>
    </row>
    <row r="139" spans="1:7">
      <c r="A139" t="s">
        <v>900</v>
      </c>
      <c r="B139">
        <v>6.2</v>
      </c>
      <c r="D139" s="39" t="str">
        <v>Neill Blomkamp</v>
      </c>
      <c r="E139">
        <f>COUNTIF(Table3[Director_Name],D139)</f>
        <v>3</v>
      </c>
      <c r="F139">
        <f>ROUND(AVERAGEIF(Table3[Director_Name],D139,Table3[imdb_score]),2)</f>
        <v>7.17</v>
      </c>
      <c r="G139" s="40"/>
    </row>
    <row r="140" spans="1:7">
      <c r="A140" t="s">
        <v>907</v>
      </c>
      <c r="B140">
        <v>7.3</v>
      </c>
      <c r="D140" s="39" t="str">
        <v>David Twohy</v>
      </c>
      <c r="E140">
        <f>COUNTIF(Table3[Director_Name],D140)</f>
        <v>4</v>
      </c>
      <c r="F140">
        <f>ROUND(AVERAGEIF(Table3[Director_Name],D140,Table3[imdb_score]),2)</f>
        <v>6.68</v>
      </c>
      <c r="G140" s="40"/>
    </row>
    <row r="141" spans="1:7">
      <c r="A141" t="s">
        <v>912</v>
      </c>
      <c r="B141">
        <v>4.2</v>
      </c>
      <c r="D141" s="39" t="str">
        <v>JosÃ© Padilha</v>
      </c>
      <c r="E141">
        <f>COUNTIF(Table3[Director_Name],D141)</f>
        <v>2</v>
      </c>
      <c r="F141">
        <f>ROUND(AVERAGEIF(Table3[Director_Name],D141,Table3[imdb_score]),2)</f>
        <v>7.15</v>
      </c>
      <c r="G141" s="40"/>
    </row>
    <row r="142" spans="1:7">
      <c r="A142" t="s">
        <v>351</v>
      </c>
      <c r="B142">
        <v>6.9</v>
      </c>
      <c r="D142" s="39" t="str">
        <v>James L. Brooks</v>
      </c>
      <c r="E142">
        <f>COUNTIF(Table3[Director_Name],D142)</f>
        <v>3</v>
      </c>
      <c r="F142">
        <f>ROUND(AVERAGEIF(Table3[Director_Name],D142,Table3[imdb_score]),2)</f>
        <v>6.5</v>
      </c>
      <c r="G142" s="40"/>
    </row>
    <row r="143" spans="1:7">
      <c r="A143" t="s">
        <v>428</v>
      </c>
      <c r="B143">
        <v>6.4</v>
      </c>
      <c r="D143" s="39" t="str">
        <v>James Mangold</v>
      </c>
      <c r="E143">
        <f>COUNTIF(Table3[Director_Name],D143)</f>
        <v>8</v>
      </c>
      <c r="F143">
        <f>ROUND(AVERAGEIF(Table3[Director_Name],D143,Table3[imdb_score]),2)</f>
        <v>7.08</v>
      </c>
      <c r="G143" s="40"/>
    </row>
    <row r="144" spans="1:7">
      <c r="A144" t="s">
        <v>928</v>
      </c>
      <c r="B144">
        <v>5.4</v>
      </c>
      <c r="D144" s="39" t="str">
        <v>George Lucas</v>
      </c>
      <c r="E144">
        <f>COUNTIF(Table3[Director_Name],D144)</f>
        <v>5</v>
      </c>
      <c r="F144">
        <f>ROUND(AVERAGEIF(Table3[Director_Name],D144,Table3[imdb_score]),2)</f>
        <v>7.4</v>
      </c>
      <c r="G144" s="40"/>
    </row>
    <row r="145" spans="1:7">
      <c r="A145" t="s">
        <v>935</v>
      </c>
      <c r="B145">
        <v>6.7</v>
      </c>
      <c r="D145" s="39" t="str">
        <v>Kirk De Micco</v>
      </c>
      <c r="E145">
        <f>COUNTIF(Table3[Director_Name],D145)</f>
        <v>2</v>
      </c>
      <c r="F145">
        <f>ROUND(AVERAGEIF(Table3[Director_Name],D145,Table3[imdb_score]),2)</f>
        <v>5.9</v>
      </c>
      <c r="G145" s="40"/>
    </row>
    <row r="146" spans="1:7">
      <c r="A146" t="s">
        <v>940</v>
      </c>
      <c r="B146">
        <v>5.8</v>
      </c>
      <c r="D146" s="39" t="str">
        <v>FrÃ©dÃ©ric Forestier</v>
      </c>
      <c r="E146">
        <f>COUNTIF(Table3[Director_Name],D146)</f>
        <v>1</v>
      </c>
      <c r="F146">
        <f>ROUND(AVERAGEIF(Table3[Director_Name],D146,Table3[imdb_score]),2)</f>
        <v>5.0999999999999996</v>
      </c>
      <c r="G146" s="40"/>
    </row>
    <row r="147" spans="1:7">
      <c r="A147" t="s">
        <v>946</v>
      </c>
      <c r="B147">
        <v>6.9</v>
      </c>
      <c r="D147" s="39" t="str">
        <v>Cedric Nicolas-Troyan</v>
      </c>
      <c r="E147">
        <f>COUNTIF(Table3[Director_Name],D147)</f>
        <v>1</v>
      </c>
      <c r="F147">
        <f>ROUND(AVERAGEIF(Table3[Director_Name],D147,Table3[imdb_score]),2)</f>
        <v>6.1</v>
      </c>
      <c r="G147" s="40"/>
    </row>
    <row r="148" spans="1:7">
      <c r="A148" t="s">
        <v>710</v>
      </c>
      <c r="B148">
        <v>7.2</v>
      </c>
      <c r="D148" s="39" t="str">
        <v>Roger Donaldson</v>
      </c>
      <c r="E148">
        <f>COUNTIF(Table3[Director_Name],D148)</f>
        <v>7</v>
      </c>
      <c r="F148">
        <f>ROUND(AVERAGEIF(Table3[Director_Name],D148,Table3[imdb_score]),2)</f>
        <v>6.77</v>
      </c>
      <c r="G148" s="40"/>
    </row>
    <row r="149" spans="1:7">
      <c r="A149" t="s">
        <v>801</v>
      </c>
      <c r="B149">
        <v>6.9</v>
      </c>
      <c r="D149" s="39" t="str">
        <v>Dave Green</v>
      </c>
      <c r="E149">
        <f>COUNTIF(Table3[Director_Name],D149)</f>
        <v>2</v>
      </c>
      <c r="F149">
        <f>ROUND(AVERAGEIF(Table3[Director_Name],D149,Table3[imdb_score]),2)</f>
        <v>6.05</v>
      </c>
      <c r="G149" s="40"/>
    </row>
    <row r="150" spans="1:7">
      <c r="A150" t="s">
        <v>962</v>
      </c>
      <c r="B150">
        <v>6.1</v>
      </c>
      <c r="D150" s="39" t="str">
        <v>Josh Trank</v>
      </c>
      <c r="E150">
        <f>COUNTIF(Table3[Director_Name],D150)</f>
        <v>2</v>
      </c>
      <c r="F150">
        <f>ROUND(AVERAGEIF(Table3[Director_Name],D150,Table3[imdb_score]),2)</f>
        <v>5.7</v>
      </c>
      <c r="G150" s="40"/>
    </row>
    <row r="151" spans="1:7">
      <c r="A151" t="s">
        <v>969</v>
      </c>
      <c r="B151">
        <v>5.5</v>
      </c>
      <c r="D151" s="39" t="str">
        <v>Brad Peyton</v>
      </c>
      <c r="E151">
        <f>COUNTIF(Table3[Director_Name],D151)</f>
        <v>3</v>
      </c>
      <c r="F151">
        <f>ROUND(AVERAGEIF(Table3[Director_Name],D151,Table3[imdb_score]),2)</f>
        <v>5.4</v>
      </c>
      <c r="G151" s="40"/>
    </row>
    <row r="152" spans="1:7">
      <c r="A152" t="s">
        <v>278</v>
      </c>
      <c r="B152">
        <v>6.6</v>
      </c>
      <c r="D152" s="39" t="str">
        <v>Roger Spottiswoode</v>
      </c>
      <c r="E152">
        <f>COUNTIF(Table3[Director_Name],D152)</f>
        <v>4</v>
      </c>
      <c r="F152">
        <f>ROUND(AVERAGEIF(Table3[Director_Name],D152,Table3[imdb_score]),2)</f>
        <v>6.3</v>
      </c>
      <c r="G152" s="40"/>
    </row>
    <row r="153" spans="1:7">
      <c r="A153" t="s">
        <v>163</v>
      </c>
      <c r="B153">
        <v>6.1</v>
      </c>
      <c r="D153" s="39" t="str">
        <v>Steven Soderbergh</v>
      </c>
      <c r="E153">
        <f>COUNTIF(Table3[Director_Name],D153)</f>
        <v>15</v>
      </c>
      <c r="F153">
        <f>ROUND(AVERAGEIF(Table3[Director_Name],D153,Table3[imdb_score]),2)</f>
        <v>6.68</v>
      </c>
      <c r="G153" s="40"/>
    </row>
    <row r="154" spans="1:7">
      <c r="A154" t="s">
        <v>435</v>
      </c>
      <c r="B154">
        <v>6.3</v>
      </c>
      <c r="D154" s="39" t="str">
        <v>Michel Gondry</v>
      </c>
      <c r="E154">
        <f>COUNTIF(Table3[Director_Name],D154)</f>
        <v>4</v>
      </c>
      <c r="F154">
        <f>ROUND(AVERAGEIF(Table3[Director_Name],D154,Table3[imdb_score]),2)</f>
        <v>6.93</v>
      </c>
      <c r="G154" s="40"/>
    </row>
    <row r="155" spans="1:7">
      <c r="A155" t="s">
        <v>992</v>
      </c>
      <c r="B155">
        <v>7.2</v>
      </c>
      <c r="D155" s="39" t="str">
        <v>Noam Murro</v>
      </c>
      <c r="E155">
        <f>COUNTIF(Table3[Director_Name],D155)</f>
        <v>1</v>
      </c>
      <c r="F155">
        <f>ROUND(AVERAGEIF(Table3[Director_Name],D155,Table3[imdb_score]),2)</f>
        <v>6.2</v>
      </c>
      <c r="G155" s="40"/>
    </row>
    <row r="156" spans="1:7">
      <c r="A156" t="s">
        <v>604</v>
      </c>
      <c r="B156">
        <v>7.4</v>
      </c>
      <c r="D156" s="39" t="str">
        <v>Raja Gosnell</v>
      </c>
      <c r="E156">
        <f>COUNTIF(Table3[Director_Name],D156)</f>
        <v>6</v>
      </c>
      <c r="F156">
        <f>ROUND(AVERAGEIF(Table3[Director_Name],D156,Table3[imdb_score]),2)</f>
        <v>4.92</v>
      </c>
      <c r="G156" s="40"/>
    </row>
    <row r="157" spans="1:7">
      <c r="A157" t="s">
        <v>1001</v>
      </c>
      <c r="B157">
        <v>7.3</v>
      </c>
      <c r="D157" s="39" t="str">
        <v>Will Finn</v>
      </c>
      <c r="E157">
        <f>COUNTIF(Table3[Director_Name],D157)</f>
        <v>2</v>
      </c>
      <c r="F157">
        <f>ROUND(AVERAGEIF(Table3[Director_Name],D157,Table3[imdb_score]),2)</f>
        <v>5.5</v>
      </c>
      <c r="G157" s="40"/>
    </row>
    <row r="158" spans="1:7">
      <c r="A158" t="s">
        <v>1007</v>
      </c>
      <c r="B158">
        <v>6.1</v>
      </c>
      <c r="D158" s="39" t="str">
        <v>Jan de Bont</v>
      </c>
      <c r="E158">
        <f>COUNTIF(Table3[Director_Name],D158)</f>
        <v>5</v>
      </c>
      <c r="F158">
        <f>ROUND(AVERAGEIF(Table3[Director_Name],D158,Table3[imdb_score]),2)</f>
        <v>5.52</v>
      </c>
      <c r="G158" s="40"/>
    </row>
    <row r="159" spans="1:7">
      <c r="A159" t="s">
        <v>1015</v>
      </c>
      <c r="B159">
        <v>7.7</v>
      </c>
      <c r="D159" s="39" t="str">
        <v>Len Wiseman</v>
      </c>
      <c r="E159">
        <f>COUNTIF(Table3[Director_Name],D159)</f>
        <v>3</v>
      </c>
      <c r="F159">
        <f>ROUND(AVERAGEIF(Table3[Director_Name],D159,Table3[imdb_score]),2)</f>
        <v>7</v>
      </c>
      <c r="G159" s="40"/>
    </row>
    <row r="160" spans="1:7">
      <c r="A160" t="s">
        <v>187</v>
      </c>
      <c r="B160">
        <v>6.1</v>
      </c>
      <c r="D160" s="39" t="str">
        <v>Frank Coraci</v>
      </c>
      <c r="E160">
        <f>COUNTIF(Table3[Director_Name],D160)</f>
        <v>7</v>
      </c>
      <c r="F160">
        <f>ROUND(AVERAGEIF(Table3[Director_Name],D160,Table3[imdb_score]),2)</f>
        <v>5.91</v>
      </c>
      <c r="G160" s="40"/>
    </row>
    <row r="161" spans="1:7">
      <c r="A161" t="s">
        <v>351</v>
      </c>
      <c r="B161">
        <v>8</v>
      </c>
      <c r="D161" s="39" t="str">
        <v>Michael Mann</v>
      </c>
      <c r="E161">
        <f>COUNTIF(Table3[Director_Name],D161)</f>
        <v>6</v>
      </c>
      <c r="F161">
        <f>ROUND(AVERAGEIF(Table3[Director_Name],D161,Table3[imdb_score]),2)</f>
        <v>7.08</v>
      </c>
      <c r="G161" s="40"/>
    </row>
    <row r="162" spans="1:7">
      <c r="A162" t="s">
        <v>79</v>
      </c>
      <c r="B162">
        <v>7.3</v>
      </c>
      <c r="D162" s="39" t="str">
        <v>Bo Welch</v>
      </c>
      <c r="E162">
        <f>COUNTIF(Table3[Director_Name],D162)</f>
        <v>1</v>
      </c>
      <c r="F162">
        <f>ROUND(AVERAGEIF(Table3[Director_Name],D162,Table3[imdb_score]),2)</f>
        <v>3.8</v>
      </c>
      <c r="G162" s="40"/>
    </row>
    <row r="163" spans="1:7">
      <c r="A163" t="s">
        <v>639</v>
      </c>
      <c r="B163">
        <v>7.9</v>
      </c>
      <c r="D163" s="39" t="str">
        <v>Ron Clements</v>
      </c>
      <c r="E163">
        <f>COUNTIF(Table3[Director_Name],D163)</f>
        <v>3</v>
      </c>
      <c r="F163">
        <f>ROUND(AVERAGEIF(Table3[Director_Name],D163,Table3[imdb_score]),2)</f>
        <v>7.4</v>
      </c>
      <c r="G163" s="40"/>
    </row>
    <row r="164" spans="1:7">
      <c r="A164" t="s">
        <v>1039</v>
      </c>
      <c r="B164">
        <v>5.5</v>
      </c>
      <c r="D164" s="39" t="str">
        <v>Christopher Barnard</v>
      </c>
      <c r="E164">
        <f>COUNTIF(Table3[Director_Name],D164)</f>
        <v>1</v>
      </c>
      <c r="F164">
        <f>ROUND(AVERAGEIF(Table3[Director_Name],D164,Table3[imdb_score]),2)</f>
        <v>7.2</v>
      </c>
      <c r="G164" s="40"/>
    </row>
    <row r="165" spans="1:7">
      <c r="A165" t="s">
        <v>499</v>
      </c>
      <c r="B165">
        <v>5</v>
      </c>
      <c r="D165" s="39" t="str">
        <v>Peter Chelsom</v>
      </c>
      <c r="E165">
        <f>COUNTIF(Table3[Director_Name],D165)</f>
        <v>5</v>
      </c>
      <c r="F165">
        <f>ROUND(AVERAGEIF(Table3[Director_Name],D165,Table3[imdb_score]),2)</f>
        <v>5.78</v>
      </c>
      <c r="G165" s="40"/>
    </row>
    <row r="166" spans="1:7">
      <c r="A166" t="s">
        <v>111</v>
      </c>
      <c r="B166">
        <v>7.7</v>
      </c>
      <c r="D166" s="39" t="str">
        <v>Dominic Sena</v>
      </c>
      <c r="E166">
        <f>COUNTIF(Table3[Director_Name],D166)</f>
        <v>3</v>
      </c>
      <c r="F166">
        <f>ROUND(AVERAGEIF(Table3[Director_Name],D166,Table3[imdb_score]),2)</f>
        <v>6.17</v>
      </c>
      <c r="G166" s="40"/>
    </row>
    <row r="167" spans="1:7">
      <c r="A167" t="s">
        <v>1058</v>
      </c>
      <c r="B167">
        <v>6.6</v>
      </c>
      <c r="D167" s="39" t="str">
        <v>Tony Scott</v>
      </c>
      <c r="E167">
        <f>COUNTIF(Table3[Director_Name],D167)</f>
        <v>12</v>
      </c>
      <c r="F167">
        <f>ROUND(AVERAGEIF(Table3[Director_Name],D167,Table3[imdb_score]),2)</f>
        <v>6.79</v>
      </c>
      <c r="G167" s="40"/>
    </row>
    <row r="168" spans="1:7">
      <c r="A168" t="s">
        <v>1064</v>
      </c>
      <c r="B168">
        <v>5.7</v>
      </c>
      <c r="D168" s="39" t="str">
        <v>Paul Weitz</v>
      </c>
      <c r="E168">
        <f>COUNTIF(Table3[Director_Name],D168)</f>
        <v>6</v>
      </c>
      <c r="F168">
        <f>ROUND(AVERAGEIF(Table3[Director_Name],D168,Table3[imdb_score]),2)</f>
        <v>6.02</v>
      </c>
      <c r="G168" s="40"/>
    </row>
    <row r="169" spans="1:7">
      <c r="A169" t="s">
        <v>1071</v>
      </c>
      <c r="B169">
        <v>5.8</v>
      </c>
      <c r="D169" s="39" t="str">
        <v>Adam McKay</v>
      </c>
      <c r="E169">
        <f>COUNTIF(Table3[Director_Name],D169)</f>
        <v>6</v>
      </c>
      <c r="F169">
        <f>ROUND(AVERAGEIF(Table3[Director_Name],D169,Table3[imdb_score]),2)</f>
        <v>6.92</v>
      </c>
      <c r="G169" s="40"/>
    </row>
    <row r="170" spans="1:7">
      <c r="A170" t="s">
        <v>1076</v>
      </c>
      <c r="B170">
        <v>6</v>
      </c>
      <c r="D170" s="39" t="str">
        <v>Chuck Russell</v>
      </c>
      <c r="E170">
        <f>COUNTIF(Table3[Director_Name],D170)</f>
        <v>6</v>
      </c>
      <c r="F170">
        <f>ROUND(AVERAGEIF(Table3[Director_Name],D170,Table3[imdb_score]),2)</f>
        <v>5.9</v>
      </c>
      <c r="G170" s="40"/>
    </row>
    <row r="171" spans="1:7">
      <c r="A171" t="s">
        <v>1081</v>
      </c>
      <c r="B171">
        <v>6.4</v>
      </c>
      <c r="D171" s="39" t="str">
        <v>Quentin Tarantino</v>
      </c>
      <c r="E171">
        <f>COUNTIF(Table3[Director_Name],D171)</f>
        <v>8</v>
      </c>
      <c r="F171">
        <f>ROUND(AVERAGEIF(Table3[Director_Name],D171,Table3[imdb_score]),2)</f>
        <v>8.1999999999999993</v>
      </c>
      <c r="G171" s="40"/>
    </row>
    <row r="172" spans="1:7">
      <c r="A172" t="s">
        <v>893</v>
      </c>
      <c r="B172">
        <v>6.9</v>
      </c>
      <c r="D172" s="39" t="str">
        <v>Gary Trousdale</v>
      </c>
      <c r="E172">
        <f>COUNTIF(Table3[Director_Name],D172)</f>
        <v>2</v>
      </c>
      <c r="F172">
        <f>ROUND(AVERAGEIF(Table3[Director_Name],D172,Table3[imdb_score]),2)</f>
        <v>6.85</v>
      </c>
      <c r="G172" s="40"/>
    </row>
    <row r="173" spans="1:7">
      <c r="A173" t="s">
        <v>741</v>
      </c>
      <c r="B173">
        <v>6.4</v>
      </c>
      <c r="D173" s="39" t="str">
        <v>Mark Dindal</v>
      </c>
      <c r="E173">
        <f>COUNTIF(Table3[Director_Name],D173)</f>
        <v>3</v>
      </c>
      <c r="F173">
        <f>ROUND(AVERAGEIF(Table3[Director_Name],D173,Table3[imdb_score]),2)</f>
        <v>6.67</v>
      </c>
      <c r="G173" s="40"/>
    </row>
    <row r="174" spans="1:7">
      <c r="A174" t="s">
        <v>1096</v>
      </c>
      <c r="B174">
        <v>7.4</v>
      </c>
      <c r="D174" s="39" t="str">
        <v>Simon West</v>
      </c>
      <c r="E174">
        <f>COUNTIF(Table3[Director_Name],D174)</f>
        <v>8</v>
      </c>
      <c r="F174">
        <f>ROUND(AVERAGEIF(Table3[Director_Name],D174,Table3[imdb_score]),2)</f>
        <v>6.03</v>
      </c>
      <c r="G174" s="40"/>
    </row>
    <row r="175" spans="1:7">
      <c r="A175" t="s">
        <v>1104</v>
      </c>
      <c r="B175">
        <v>5.5</v>
      </c>
      <c r="D175" s="39" t="str">
        <v>Stefen Fangmeier</v>
      </c>
      <c r="E175">
        <f>COUNTIF(Table3[Director_Name],D175)</f>
        <v>1</v>
      </c>
      <c r="F175">
        <f>ROUND(AVERAGEIF(Table3[Director_Name],D175,Table3[imdb_score]),2)</f>
        <v>5.0999999999999996</v>
      </c>
      <c r="G175" s="40"/>
    </row>
    <row r="176" spans="1:7">
      <c r="A176" t="s">
        <v>845</v>
      </c>
      <c r="B176">
        <v>5.9</v>
      </c>
      <c r="D176" s="39" t="str">
        <v>Spike Jonze</v>
      </c>
      <c r="E176">
        <f>COUNTIF(Table3[Director_Name],D176)</f>
        <v>4</v>
      </c>
      <c r="F176">
        <f>ROUND(AVERAGEIF(Table3[Director_Name],D176,Table3[imdb_score]),2)</f>
        <v>7.58</v>
      </c>
      <c r="G176" s="40"/>
    </row>
    <row r="177" spans="1:7">
      <c r="A177" t="s">
        <v>1114</v>
      </c>
      <c r="B177">
        <v>6.8</v>
      </c>
      <c r="D177" s="39" t="str">
        <v>Chris Wedge</v>
      </c>
      <c r="E177">
        <f>COUNTIF(Table3[Director_Name],D177)</f>
        <v>3</v>
      </c>
      <c r="F177">
        <f>ROUND(AVERAGEIF(Table3[Director_Name],D177,Table3[imdb_score]),2)</f>
        <v>6.87</v>
      </c>
      <c r="G177" s="40"/>
    </row>
    <row r="178" spans="1:7">
      <c r="A178" t="s">
        <v>389</v>
      </c>
      <c r="B178">
        <v>6.8</v>
      </c>
      <c r="D178" s="39" t="str">
        <v>Florian Henckel von Donnersmarck</v>
      </c>
      <c r="E178">
        <f>COUNTIF(Table3[Director_Name],D178)</f>
        <v>2</v>
      </c>
      <c r="F178">
        <f>ROUND(AVERAGEIF(Table3[Director_Name],D178,Table3[imdb_score]),2)</f>
        <v>7.25</v>
      </c>
      <c r="G178" s="40"/>
    </row>
    <row r="179" spans="1:7">
      <c r="A179" t="s">
        <v>1133</v>
      </c>
      <c r="B179">
        <v>8.1</v>
      </c>
      <c r="D179" s="39" t="str">
        <v>Peter Hyams</v>
      </c>
      <c r="E179">
        <f>COUNTIF(Table3[Director_Name],D179)</f>
        <v>6</v>
      </c>
      <c r="F179">
        <f>ROUND(AVERAGEIF(Table3[Director_Name],D179,Table3[imdb_score]),2)</f>
        <v>5.48</v>
      </c>
      <c r="G179" s="40"/>
    </row>
    <row r="180" spans="1:7">
      <c r="A180" t="s">
        <v>1139</v>
      </c>
      <c r="B180">
        <v>6.5</v>
      </c>
      <c r="D180" s="39" t="str">
        <v>Tom Tykwer</v>
      </c>
      <c r="E180">
        <f>COUNTIF(Table3[Director_Name],D180)</f>
        <v>5</v>
      </c>
      <c r="F180">
        <f>ROUND(AVERAGEIF(Table3[Director_Name],D180,Table3[imdb_score]),2)</f>
        <v>7.22</v>
      </c>
      <c r="G180" s="40"/>
    </row>
    <row r="181" spans="1:7">
      <c r="A181" t="s">
        <v>40</v>
      </c>
      <c r="B181">
        <v>7.2</v>
      </c>
      <c r="D181" s="39" t="str">
        <v>Pitof</v>
      </c>
      <c r="E181">
        <f>COUNTIF(Table3[Director_Name],D181)</f>
        <v>1</v>
      </c>
      <c r="F181">
        <f>ROUND(AVERAGEIF(Table3[Director_Name],D181,Table3[imdb_score]),2)</f>
        <v>3.3</v>
      </c>
      <c r="G181" s="40"/>
    </row>
    <row r="182" spans="1:7">
      <c r="A182" t="s">
        <v>801</v>
      </c>
      <c r="B182">
        <v>6.7</v>
      </c>
      <c r="D182" s="39" t="str">
        <v>Brad Silberling</v>
      </c>
      <c r="E182">
        <f>COUNTIF(Table3[Director_Name],D182)</f>
        <v>4</v>
      </c>
      <c r="F182">
        <f>ROUND(AVERAGEIF(Table3[Director_Name],D182,Table3[imdb_score]),2)</f>
        <v>6.2</v>
      </c>
      <c r="G182" s="40"/>
    </row>
    <row r="183" spans="1:7">
      <c r="A183" t="s">
        <v>1155</v>
      </c>
      <c r="B183">
        <v>8.1</v>
      </c>
      <c r="D183" s="39" t="str">
        <v>Patrick Hughes</v>
      </c>
      <c r="E183">
        <f>COUNTIF(Table3[Director_Name],D183)</f>
        <v>1</v>
      </c>
      <c r="F183">
        <f>ROUND(AVERAGEIF(Table3[Director_Name],D183,Table3[imdb_score]),2)</f>
        <v>6.1</v>
      </c>
      <c r="G183" s="40"/>
    </row>
    <row r="184" spans="1:7">
      <c r="A184" t="s">
        <v>1161</v>
      </c>
      <c r="B184">
        <v>7.6</v>
      </c>
      <c r="D184" s="39" t="str">
        <v>Ericson Core</v>
      </c>
      <c r="E184">
        <f>COUNTIF(Table3[Director_Name],D184)</f>
        <v>1</v>
      </c>
      <c r="F184">
        <f>ROUND(AVERAGEIF(Table3[Director_Name],D184,Table3[imdb_score]),2)</f>
        <v>5.3</v>
      </c>
      <c r="G184" s="40"/>
    </row>
    <row r="185" spans="1:7">
      <c r="A185" t="s">
        <v>1165</v>
      </c>
      <c r="B185">
        <v>7.4</v>
      </c>
      <c r="D185" s="39" t="str">
        <v>Lawrence Guterman</v>
      </c>
      <c r="E185">
        <f>COUNTIF(Table3[Director_Name],D185)</f>
        <v>2</v>
      </c>
      <c r="F185">
        <f>ROUND(AVERAGEIF(Table3[Director_Name],D185,Table3[imdb_score]),2)</f>
        <v>3.7</v>
      </c>
      <c r="G185" s="40"/>
    </row>
    <row r="186" spans="1:7">
      <c r="A186" t="s">
        <v>696</v>
      </c>
      <c r="B186">
        <v>7.6</v>
      </c>
      <c r="D186" s="39" t="str">
        <v>Ron Underwood</v>
      </c>
      <c r="E186">
        <f>COUNTIF(Table3[Director_Name],D186)</f>
        <v>3</v>
      </c>
      <c r="F186">
        <f>ROUND(AVERAGEIF(Table3[Director_Name],D186,Table3[imdb_score]),2)</f>
        <v>5.5</v>
      </c>
      <c r="G186" s="40"/>
    </row>
    <row r="187" spans="1:7">
      <c r="A187" t="s">
        <v>1175</v>
      </c>
      <c r="B187">
        <v>6.7</v>
      </c>
      <c r="D187" s="39" t="str">
        <v>Steve Martino</v>
      </c>
      <c r="E187">
        <f>COUNTIF(Table3[Director_Name],D187)</f>
        <v>2</v>
      </c>
      <c r="F187">
        <f>ROUND(AVERAGEIF(Table3[Director_Name],D187,Table3[imdb_score]),2)</f>
        <v>6.9</v>
      </c>
      <c r="G187" s="40"/>
    </row>
    <row r="188" spans="1:7">
      <c r="A188" t="s">
        <v>389</v>
      </c>
      <c r="B188">
        <v>6.5</v>
      </c>
      <c r="D188" s="39" t="str">
        <v>David Mamet</v>
      </c>
      <c r="E188">
        <f>COUNTIF(Table3[Director_Name],D188)</f>
        <v>2</v>
      </c>
      <c r="F188">
        <f>ROUND(AVERAGEIF(Table3[Director_Name],D188,Table3[imdb_score]),2)</f>
        <v>7.05</v>
      </c>
      <c r="G188" s="40"/>
    </row>
    <row r="189" spans="1:7">
      <c r="A189" t="s">
        <v>278</v>
      </c>
      <c r="B189">
        <v>6.6</v>
      </c>
      <c r="D189" s="39" t="str">
        <v>Yimou Zhang</v>
      </c>
      <c r="E189">
        <f>COUNTIF(Table3[Director_Name],D189)</f>
        <v>6</v>
      </c>
      <c r="F189">
        <f>ROUND(AVERAGEIF(Table3[Director_Name],D189,Table3[imdb_score]),2)</f>
        <v>7.18</v>
      </c>
      <c r="G189" s="40"/>
    </row>
    <row r="190" spans="1:7">
      <c r="A190" t="s">
        <v>721</v>
      </c>
      <c r="B190">
        <v>6.7</v>
      </c>
      <c r="D190" s="39" t="str">
        <v>Ash Brannon</v>
      </c>
      <c r="E190">
        <f>COUNTIF(Table3[Director_Name],D190)</f>
        <v>1</v>
      </c>
      <c r="F190">
        <f>ROUND(AVERAGEIF(Table3[Director_Name],D190,Table3[imdb_score]),2)</f>
        <v>6.8</v>
      </c>
      <c r="G190" s="40"/>
    </row>
    <row r="191" spans="1:7">
      <c r="A191" t="s">
        <v>1198</v>
      </c>
      <c r="B191">
        <v>6.4</v>
      </c>
      <c r="D191" s="39" t="str">
        <v>Frank Oz</v>
      </c>
      <c r="E191">
        <f>COUNTIF(Table3[Director_Name],D191)</f>
        <v>7</v>
      </c>
      <c r="F191">
        <f>ROUND(AVERAGEIF(Table3[Director_Name],D191,Table3[imdb_score]),2)</f>
        <v>6.41</v>
      </c>
      <c r="G191" s="40"/>
    </row>
    <row r="192" spans="1:7">
      <c r="A192" t="s">
        <v>1204</v>
      </c>
      <c r="B192">
        <v>5.8</v>
      </c>
      <c r="D192" s="39" t="str">
        <v>Jay Roach</v>
      </c>
      <c r="E192">
        <f>COUNTIF(Table3[Director_Name],D192)</f>
        <v>8</v>
      </c>
      <c r="F192">
        <f>ROUND(AVERAGEIF(Table3[Director_Name],D192,Table3[imdb_score]),2)</f>
        <v>6.49</v>
      </c>
      <c r="G192" s="40"/>
    </row>
    <row r="193" spans="1:7">
      <c r="A193" t="s">
        <v>389</v>
      </c>
      <c r="B193">
        <v>7.4</v>
      </c>
      <c r="D193" s="39" t="str">
        <v>Luc Besson</v>
      </c>
      <c r="E193">
        <f>COUNTIF(Table3[Director_Name],D193)</f>
        <v>5</v>
      </c>
      <c r="F193">
        <f>ROUND(AVERAGEIF(Table3[Director_Name],D193,Table3[imdb_score]),2)</f>
        <v>6.6</v>
      </c>
      <c r="G193" s="40"/>
    </row>
    <row r="194" spans="1:7">
      <c r="A194" t="s">
        <v>1217</v>
      </c>
      <c r="B194">
        <v>7.8</v>
      </c>
      <c r="D194" s="39" t="str">
        <v>Michael Patrick King</v>
      </c>
      <c r="E194">
        <f>COUNTIF(Table3[Director_Name],D194)</f>
        <v>1</v>
      </c>
      <c r="F194">
        <f>ROUND(AVERAGEIF(Table3[Director_Name],D194,Table3[imdb_score]),2)</f>
        <v>4.3</v>
      </c>
      <c r="G194" s="40"/>
    </row>
    <row r="195" spans="1:7">
      <c r="A195" t="s">
        <v>364</v>
      </c>
      <c r="B195">
        <v>6.6</v>
      </c>
      <c r="D195" s="39" t="str">
        <v>Bibo Bergeron</v>
      </c>
      <c r="E195">
        <f>COUNTIF(Table3[Director_Name],D195)</f>
        <v>3</v>
      </c>
      <c r="F195">
        <f>ROUND(AVERAGEIF(Table3[Director_Name],D195,Table3[imdb_score]),2)</f>
        <v>6.57</v>
      </c>
      <c r="G195" s="40"/>
    </row>
    <row r="196" spans="1:7">
      <c r="A196" t="s">
        <v>912</v>
      </c>
      <c r="B196">
        <v>4.9000000000000004</v>
      </c>
      <c r="D196" s="39" t="str">
        <v>Sergey Bodrov</v>
      </c>
      <c r="E196">
        <f>COUNTIF(Table3[Director_Name],D196)</f>
        <v>3</v>
      </c>
      <c r="F196">
        <f>ROUND(AVERAGEIF(Table3[Director_Name],D196,Table3[imdb_score]),2)</f>
        <v>6.27</v>
      </c>
      <c r="G196" s="40"/>
    </row>
    <row r="197" spans="1:7">
      <c r="A197" t="s">
        <v>1229</v>
      </c>
      <c r="B197">
        <v>6.5</v>
      </c>
      <c r="D197" s="39" t="str">
        <v>Wally Pfister</v>
      </c>
      <c r="E197">
        <f>COUNTIF(Table3[Director_Name],D197)</f>
        <v>1</v>
      </c>
      <c r="F197">
        <f>ROUND(AVERAGEIF(Table3[Director_Name],D197,Table3[imdb_score]),2)</f>
        <v>6.3</v>
      </c>
      <c r="G197" s="40"/>
    </row>
    <row r="198" spans="1:7">
      <c r="A198" t="s">
        <v>1237</v>
      </c>
      <c r="B198">
        <v>7.5</v>
      </c>
      <c r="D198" s="39" t="str">
        <v>Rupert Wyatt</v>
      </c>
      <c r="E198">
        <f>COUNTIF(Table3[Director_Name],D198)</f>
        <v>2</v>
      </c>
      <c r="F198">
        <f>ROUND(AVERAGEIF(Table3[Director_Name],D198,Table3[imdb_score]),2)</f>
        <v>6.8</v>
      </c>
      <c r="G198" s="40"/>
    </row>
    <row r="199" spans="1:7">
      <c r="A199" t="s">
        <v>809</v>
      </c>
      <c r="B199">
        <v>6.2</v>
      </c>
      <c r="D199" s="39" t="str">
        <v>Mark Waters</v>
      </c>
      <c r="E199">
        <f>COUNTIF(Table3[Director_Name],D199)</f>
        <v>6</v>
      </c>
      <c r="F199">
        <f>ROUND(AVERAGEIF(Table3[Director_Name],D199,Table3[imdb_score]),2)</f>
        <v>6.3</v>
      </c>
      <c r="G199" s="40"/>
    </row>
    <row r="200" spans="1:7">
      <c r="A200" t="s">
        <v>1246</v>
      </c>
      <c r="B200">
        <v>7.3</v>
      </c>
      <c r="D200" s="39" t="str">
        <v>John Moore</v>
      </c>
      <c r="E200">
        <f>COUNTIF(Table3[Director_Name],D200)</f>
        <v>4</v>
      </c>
      <c r="F200">
        <f>ROUND(AVERAGEIF(Table3[Director_Name],D200,Table3[imdb_score]),2)</f>
        <v>5.8</v>
      </c>
      <c r="G200" s="40"/>
    </row>
    <row r="201" spans="1:7">
      <c r="A201" t="s">
        <v>1252</v>
      </c>
      <c r="B201">
        <v>7.5</v>
      </c>
      <c r="D201" s="39" t="str">
        <v>John Lee Hancock</v>
      </c>
      <c r="E201">
        <f>COUNTIF(Table3[Director_Name],D201)</f>
        <v>4</v>
      </c>
      <c r="F201">
        <f>ROUND(AVERAGEIF(Table3[Director_Name],D201,Table3[imdb_score]),2)</f>
        <v>7.05</v>
      </c>
      <c r="G201" s="40"/>
    </row>
    <row r="202" spans="1:7">
      <c r="A202" t="s">
        <v>1257</v>
      </c>
      <c r="B202">
        <v>5.6</v>
      </c>
      <c r="D202" s="39" t="str">
        <v>Renny Harlin</v>
      </c>
      <c r="E202">
        <f>COUNTIF(Table3[Director_Name],D202)</f>
        <v>15</v>
      </c>
      <c r="F202">
        <f>ROUND(AVERAGEIF(Table3[Director_Name],D202,Table3[imdb_score]),2)</f>
        <v>5.75</v>
      </c>
      <c r="G202" s="40"/>
    </row>
    <row r="203" spans="1:7">
      <c r="A203" t="s">
        <v>40</v>
      </c>
      <c r="B203">
        <v>8.1</v>
      </c>
      <c r="D203" s="39" t="str">
        <v>Phil Lord</v>
      </c>
      <c r="E203">
        <f>COUNTIF(Table3[Director_Name],D203)</f>
        <v>4</v>
      </c>
      <c r="F203">
        <f>ROUND(AVERAGEIF(Table3[Director_Name],D203,Table3[imdb_score]),2)</f>
        <v>7.28</v>
      </c>
      <c r="G203" s="40"/>
    </row>
    <row r="204" spans="1:7">
      <c r="A204" t="s">
        <v>1237</v>
      </c>
      <c r="B204">
        <v>6.4</v>
      </c>
      <c r="D204" s="39" t="str">
        <v>Ben Stiller</v>
      </c>
      <c r="E204">
        <f>COUNTIF(Table3[Director_Name],D204)</f>
        <v>5</v>
      </c>
      <c r="F204">
        <f>ROUND(AVERAGEIF(Table3[Director_Name],D204,Table3[imdb_score]),2)</f>
        <v>6.34</v>
      </c>
      <c r="G204" s="40"/>
    </row>
    <row r="205" spans="1:7">
      <c r="A205" t="s">
        <v>696</v>
      </c>
      <c r="B205">
        <v>6.7</v>
      </c>
      <c r="D205" s="39" t="str">
        <v>Tony Bancroft</v>
      </c>
      <c r="E205">
        <f>COUNTIF(Table3[Director_Name],D205)</f>
        <v>1</v>
      </c>
      <c r="F205">
        <f>ROUND(AVERAGEIF(Table3[Director_Name],D205,Table3[imdb_score]),2)</f>
        <v>7.5</v>
      </c>
      <c r="G205" s="40"/>
    </row>
    <row r="206" spans="1:7">
      <c r="A206" t="s">
        <v>850</v>
      </c>
      <c r="B206">
        <v>6.6</v>
      </c>
      <c r="D206" s="39" t="str">
        <v>Timur Bekmambetov</v>
      </c>
      <c r="E206">
        <f>COUNTIF(Table3[Director_Name],D206)</f>
        <v>6</v>
      </c>
      <c r="F206">
        <f>ROUND(AVERAGEIF(Table3[Director_Name],D206,Table3[imdb_score]),2)</f>
        <v>6.22</v>
      </c>
      <c r="G206" s="40"/>
    </row>
    <row r="207" spans="1:7">
      <c r="A207" t="s">
        <v>1278</v>
      </c>
      <c r="B207">
        <v>6.4</v>
      </c>
      <c r="D207" s="39" t="str">
        <v>Walt Becker</v>
      </c>
      <c r="E207">
        <f>COUNTIF(Table3[Director_Name],D207)</f>
        <v>4</v>
      </c>
      <c r="F207">
        <f>ROUND(AVERAGEIF(Table3[Director_Name],D207,Table3[imdb_score]),2)</f>
        <v>5.68</v>
      </c>
      <c r="G207" s="40"/>
    </row>
    <row r="208" spans="1:7">
      <c r="A208" t="s">
        <v>118</v>
      </c>
      <c r="B208">
        <v>7.5</v>
      </c>
      <c r="D208" s="39" t="str">
        <v>Dennis Dugan</v>
      </c>
      <c r="E208">
        <f>COUNTIF(Table3[Director_Name],D208)</f>
        <v>9</v>
      </c>
      <c r="F208">
        <f>ROUND(AVERAGEIF(Table3[Director_Name],D208,Table3[imdb_score]),2)</f>
        <v>5.73</v>
      </c>
      <c r="G208" s="40"/>
    </row>
    <row r="209" spans="1:7">
      <c r="A209" t="s">
        <v>408</v>
      </c>
      <c r="B209">
        <v>7.3</v>
      </c>
      <c r="D209" s="39" t="str">
        <v>Sydney Pollack</v>
      </c>
      <c r="E209">
        <f>COUNTIF(Table3[Director_Name],D209)</f>
        <v>5</v>
      </c>
      <c r="F209">
        <f>ROUND(AVERAGEIF(Table3[Director_Name],D209,Table3[imdb_score]),2)</f>
        <v>6.58</v>
      </c>
      <c r="G209" s="40"/>
    </row>
    <row r="210" spans="1:7">
      <c r="A210" t="s">
        <v>1294</v>
      </c>
      <c r="B210">
        <v>7.5</v>
      </c>
      <c r="D210" s="39" t="str">
        <v>Thor Freudenthal</v>
      </c>
      <c r="E210">
        <f>COUNTIF(Table3[Director_Name],D210)</f>
        <v>3</v>
      </c>
      <c r="F210">
        <f>ROUND(AVERAGEIF(Table3[Director_Name],D210,Table3[imdb_score]),2)</f>
        <v>5.83</v>
      </c>
      <c r="G210" s="40"/>
    </row>
    <row r="211" spans="1:7">
      <c r="A211" t="s">
        <v>1114</v>
      </c>
      <c r="B211">
        <v>5.8</v>
      </c>
      <c r="D211" s="39" t="str">
        <v>Brian De Palma</v>
      </c>
      <c r="E211">
        <f>COUNTIF(Table3[Director_Name],D211)</f>
        <v>12</v>
      </c>
      <c r="F211">
        <f>ROUND(AVERAGEIF(Table3[Director_Name],D211,Table3[imdb_score]),2)</f>
        <v>6.68</v>
      </c>
      <c r="G211" s="40"/>
    </row>
    <row r="212" spans="1:7">
      <c r="A212" t="s">
        <v>1304</v>
      </c>
      <c r="B212">
        <v>7.5</v>
      </c>
      <c r="D212" s="39" t="str">
        <v>Mick Jackson</v>
      </c>
      <c r="E212">
        <f>COUNTIF(Table3[Director_Name],D212)</f>
        <v>2</v>
      </c>
      <c r="F212">
        <f>ROUND(AVERAGEIF(Table3[Director_Name],D212,Table3[imdb_score]),2)</f>
        <v>5.75</v>
      </c>
      <c r="G212" s="40"/>
    </row>
    <row r="213" spans="1:7">
      <c r="A213" t="s">
        <v>1311</v>
      </c>
      <c r="B213">
        <v>6.6</v>
      </c>
      <c r="D213" s="39" t="str">
        <v>Alan J. Pakula</v>
      </c>
      <c r="E213">
        <f>COUNTIF(Table3[Director_Name],D213)</f>
        <v>2</v>
      </c>
      <c r="F213">
        <f>ROUND(AVERAGEIF(Table3[Director_Name],D213,Table3[imdb_score]),2)</f>
        <v>6.3</v>
      </c>
      <c r="G213" s="40"/>
    </row>
    <row r="214" spans="1:7">
      <c r="A214" t="s">
        <v>1318</v>
      </c>
      <c r="B214">
        <v>6.7</v>
      </c>
      <c r="D214" s="39" t="str">
        <v>Kathryn Bigelow</v>
      </c>
      <c r="E214">
        <f>COUNTIF(Table3[Director_Name],D214)</f>
        <v>3</v>
      </c>
      <c r="F214">
        <f>ROUND(AVERAGEIF(Table3[Director_Name],D214,Table3[imdb_score]),2)</f>
        <v>7.23</v>
      </c>
      <c r="G214" s="40"/>
    </row>
    <row r="215" spans="1:7">
      <c r="A215" t="s">
        <v>1324</v>
      </c>
      <c r="B215">
        <v>3.7</v>
      </c>
      <c r="D215" s="39" t="str">
        <v>John Milius</v>
      </c>
      <c r="E215">
        <f>COUNTIF(Table3[Director_Name],D215)</f>
        <v>3</v>
      </c>
      <c r="F215">
        <f>ROUND(AVERAGEIF(Table3[Director_Name],D215,Table3[imdb_score]),2)</f>
        <v>6.33</v>
      </c>
      <c r="G215" s="40"/>
    </row>
    <row r="216" spans="1:7">
      <c r="A216" t="s">
        <v>850</v>
      </c>
      <c r="B216">
        <v>6</v>
      </c>
      <c r="D216" s="39" t="str">
        <v>Andrey Konchalovskiy</v>
      </c>
      <c r="E216">
        <f>COUNTIF(Table3[Director_Name],D216)</f>
        <v>2</v>
      </c>
      <c r="F216">
        <f>ROUND(AVERAGEIF(Table3[Director_Name],D216,Table3[imdb_score]),2)</f>
        <v>5.35</v>
      </c>
      <c r="G216" s="40"/>
    </row>
    <row r="217" spans="1:7">
      <c r="A217" t="s">
        <v>428</v>
      </c>
      <c r="B217">
        <v>6.4</v>
      </c>
      <c r="D217" s="39" t="str">
        <v>Gary Ross</v>
      </c>
      <c r="E217">
        <f>COUNTIF(Table3[Director_Name],D217)</f>
        <v>3</v>
      </c>
      <c r="F217">
        <f>ROUND(AVERAGEIF(Table3[Director_Name],D217,Table3[imdb_score]),2)</f>
        <v>7.1</v>
      </c>
      <c r="G217" s="40"/>
    </row>
    <row r="218" spans="1:7">
      <c r="A218" t="s">
        <v>1340</v>
      </c>
      <c r="B218">
        <v>6.1</v>
      </c>
      <c r="D218" s="39" t="str">
        <v>Paul W.S. Anderson</v>
      </c>
      <c r="E218">
        <f>COUNTIF(Table3[Director_Name],D218)</f>
        <v>10</v>
      </c>
      <c r="F218">
        <f>ROUND(AVERAGEIF(Table3[Director_Name],D218,Table3[imdb_score]),2)</f>
        <v>5.99</v>
      </c>
      <c r="G218" s="40"/>
    </row>
    <row r="219" spans="1:7">
      <c r="A219" t="s">
        <v>710</v>
      </c>
      <c r="B219">
        <v>6.4</v>
      </c>
      <c r="D219" s="39" t="str">
        <v>Genndy Tartakovsky</v>
      </c>
      <c r="E219">
        <f>COUNTIF(Table3[Director_Name],D219)</f>
        <v>2</v>
      </c>
      <c r="F219">
        <f>ROUND(AVERAGEIF(Table3[Director_Name],D219,Table3[imdb_score]),2)</f>
        <v>6.9</v>
      </c>
      <c r="G219" s="40"/>
    </row>
    <row r="220" spans="1:7">
      <c r="A220" t="s">
        <v>1351</v>
      </c>
      <c r="B220">
        <v>5.6</v>
      </c>
      <c r="D220" s="39" t="str">
        <v>Kevin Lima</v>
      </c>
      <c r="E220">
        <f>COUNTIF(Table3[Director_Name],D220)</f>
        <v>2</v>
      </c>
      <c r="F220">
        <f>ROUND(AVERAGEIF(Table3[Director_Name],D220,Table3[imdb_score]),2)</f>
        <v>5.95</v>
      </c>
      <c r="G220" s="40"/>
    </row>
    <row r="221" spans="1:7">
      <c r="A221" t="s">
        <v>1064</v>
      </c>
      <c r="B221">
        <v>8</v>
      </c>
      <c r="D221" s="39" t="str">
        <v>Daniel Espinosa</v>
      </c>
      <c r="E221">
        <f>COUNTIF(Table3[Director_Name],D221)</f>
        <v>3</v>
      </c>
      <c r="F221">
        <f>ROUND(AVERAGEIF(Table3[Director_Name],D221,Table3[imdb_score]),2)</f>
        <v>6.63</v>
      </c>
      <c r="G221" s="40"/>
    </row>
    <row r="222" spans="1:7">
      <c r="A222" t="s">
        <v>1362</v>
      </c>
      <c r="B222">
        <v>5.2</v>
      </c>
      <c r="D222" s="39" t="str">
        <v>Nancy Meyers</v>
      </c>
      <c r="E222">
        <f>COUNTIF(Table3[Director_Name],D222)</f>
        <v>5</v>
      </c>
      <c r="F222">
        <f>ROUND(AVERAGEIF(Table3[Director_Name],D222,Table3[imdb_score]),2)</f>
        <v>6.76</v>
      </c>
      <c r="G222" s="40"/>
    </row>
    <row r="223" spans="1:7">
      <c r="A223" t="s">
        <v>1155</v>
      </c>
      <c r="B223">
        <v>7.1</v>
      </c>
      <c r="D223" s="39" t="str">
        <v>Roger Allers</v>
      </c>
      <c r="E223">
        <f>COUNTIF(Table3[Director_Name],D223)</f>
        <v>2</v>
      </c>
      <c r="F223">
        <f>ROUND(AVERAGEIF(Table3[Director_Name],D223,Table3[imdb_score]),2)</f>
        <v>7.35</v>
      </c>
      <c r="G223" s="40"/>
    </row>
    <row r="224" spans="1:7">
      <c r="A224" t="s">
        <v>327</v>
      </c>
      <c r="B224">
        <v>4.8</v>
      </c>
      <c r="D224" s="39" t="str">
        <v>Neil Burger</v>
      </c>
      <c r="E224">
        <f>COUNTIF(Table3[Director_Name],D224)</f>
        <v>4</v>
      </c>
      <c r="F224">
        <f>ROUND(AVERAGEIF(Table3[Director_Name],D224,Table3[imdb_score]),2)</f>
        <v>6.98</v>
      </c>
      <c r="G224" s="40"/>
    </row>
    <row r="225" spans="1:7">
      <c r="A225" t="s">
        <v>187</v>
      </c>
      <c r="B225">
        <v>7</v>
      </c>
      <c r="D225" s="39" t="str">
        <v>Jean-Jacques Annaud</v>
      </c>
      <c r="E225">
        <f>COUNTIF(Table3[Director_Name],D225)</f>
        <v>4</v>
      </c>
      <c r="F225">
        <f>ROUND(AVERAGEIF(Table3[Director_Name],D225,Table3[imdb_score]),2)</f>
        <v>7.28</v>
      </c>
      <c r="G225" s="40"/>
    </row>
    <row r="226" spans="1:7">
      <c r="A226" t="s">
        <v>946</v>
      </c>
      <c r="B226">
        <v>5.4</v>
      </c>
      <c r="D226" s="39" t="str">
        <v>Sarah Smith</v>
      </c>
      <c r="E226">
        <f>COUNTIF(Table3[Director_Name],D226)</f>
        <v>1</v>
      </c>
      <c r="F226">
        <f>ROUND(AVERAGEIF(Table3[Director_Name],D226,Table3[imdb_score]),2)</f>
        <v>7.1</v>
      </c>
      <c r="G226" s="40"/>
    </row>
    <row r="227" spans="1:7">
      <c r="A227" t="s">
        <v>1389</v>
      </c>
      <c r="B227">
        <v>6.6</v>
      </c>
      <c r="D227" s="39" t="str">
        <v>Martin Brest</v>
      </c>
      <c r="E227">
        <f>COUNTIF(Table3[Director_Name],D227)</f>
        <v>4</v>
      </c>
      <c r="F227">
        <f>ROUND(AVERAGEIF(Table3[Director_Name],D227,Table3[imdb_score]),2)</f>
        <v>6.1</v>
      </c>
      <c r="G227" s="40"/>
    </row>
    <row r="228" spans="1:7">
      <c r="A228" t="s">
        <v>1394</v>
      </c>
      <c r="B228">
        <v>6.7</v>
      </c>
      <c r="D228" s="39" t="str">
        <v>Andrew Davis</v>
      </c>
      <c r="E228">
        <f>COUNTIF(Table3[Director_Name],D228)</f>
        <v>4</v>
      </c>
      <c r="F228">
        <f>ROUND(AVERAGEIF(Table3[Director_Name],D228,Table3[imdb_score]),2)</f>
        <v>6.5</v>
      </c>
      <c r="G228" s="40"/>
    </row>
    <row r="229" spans="1:7">
      <c r="A229" t="s">
        <v>1399</v>
      </c>
      <c r="B229">
        <v>6.2</v>
      </c>
      <c r="D229" s="39" t="str">
        <v>Bob Fosse</v>
      </c>
      <c r="E229">
        <f>COUNTIF(Table3[Director_Name],D229)</f>
        <v>2</v>
      </c>
      <c r="F229">
        <f>ROUND(AVERAGEIF(Table3[Director_Name],D229,Table3[imdb_score]),2)</f>
        <v>7.4</v>
      </c>
      <c r="G229" s="40"/>
    </row>
    <row r="230" spans="1:7">
      <c r="A230" t="s">
        <v>443</v>
      </c>
      <c r="B230">
        <v>6.1</v>
      </c>
      <c r="D230" s="39" t="str">
        <v>Tarsem Singh</v>
      </c>
      <c r="E230">
        <f>COUNTIF(Table3[Director_Name],D230)</f>
        <v>4</v>
      </c>
      <c r="F230">
        <f>ROUND(AVERAGEIF(Table3[Director_Name],D230,Table3[imdb_score]),2)</f>
        <v>6.13</v>
      </c>
      <c r="G230" s="40"/>
    </row>
    <row r="231" spans="1:7">
      <c r="A231" t="s">
        <v>1413</v>
      </c>
      <c r="B231">
        <v>5.3</v>
      </c>
      <c r="D231" s="39" t="str">
        <v>Edgar Wright</v>
      </c>
      <c r="E231">
        <f>COUNTIF(Table3[Director_Name],D231)</f>
        <v>4</v>
      </c>
      <c r="F231">
        <f>ROUND(AVERAGEIF(Table3[Director_Name],D231,Table3[imdb_score]),2)</f>
        <v>7.6</v>
      </c>
      <c r="G231" s="40"/>
    </row>
    <row r="232" spans="1:7">
      <c r="A232" t="s">
        <v>1421</v>
      </c>
      <c r="B232">
        <v>6.3</v>
      </c>
      <c r="D232" s="39" t="str">
        <v>Jon Amiel</v>
      </c>
      <c r="E232">
        <f>COUNTIF(Table3[Director_Name],D232)</f>
        <v>4</v>
      </c>
      <c r="F232">
        <f>ROUND(AVERAGEIF(Table3[Director_Name],D232,Table3[imdb_score]),2)</f>
        <v>6.2</v>
      </c>
      <c r="G232" s="40"/>
    </row>
    <row r="233" spans="1:7">
      <c r="A233" t="s">
        <v>299</v>
      </c>
      <c r="B233">
        <v>7</v>
      </c>
      <c r="D233" s="39" t="str">
        <v>Peter Segal</v>
      </c>
      <c r="E233">
        <f>COUNTIF(Table3[Director_Name],D233)</f>
        <v>7</v>
      </c>
      <c r="F233">
        <f>ROUND(AVERAGEIF(Table3[Director_Name],D233,Table3[imdb_score]),2)</f>
        <v>6.19</v>
      </c>
      <c r="G233" s="40"/>
    </row>
    <row r="234" spans="1:7">
      <c r="A234" t="s">
        <v>1432</v>
      </c>
      <c r="B234">
        <v>7.6</v>
      </c>
      <c r="D234" s="39" t="str">
        <v>Pete Travis</v>
      </c>
      <c r="E234">
        <f>COUNTIF(Table3[Director_Name],D234)</f>
        <v>2</v>
      </c>
      <c r="F234">
        <f>ROUND(AVERAGEIF(Table3[Director_Name],D234,Table3[imdb_score]),2)</f>
        <v>6.85</v>
      </c>
      <c r="G234" s="40"/>
    </row>
    <row r="235" spans="1:7">
      <c r="A235" t="s">
        <v>1432</v>
      </c>
      <c r="B235">
        <v>6.7</v>
      </c>
      <c r="D235" s="39" t="str">
        <v>George A. Romero</v>
      </c>
      <c r="E235">
        <f>COUNTIF(Table3[Director_Name],D235)</f>
        <v>6</v>
      </c>
      <c r="F235">
        <f>ROUND(AVERAGEIF(Table3[Director_Name],D235,Table3[imdb_score]),2)</f>
        <v>6.5</v>
      </c>
      <c r="G235" s="40"/>
    </row>
    <row r="236" spans="1:7">
      <c r="A236" t="s">
        <v>469</v>
      </c>
      <c r="B236">
        <v>8.1</v>
      </c>
      <c r="D236" s="39" t="str">
        <v>Sylvester Stallone</v>
      </c>
      <c r="E236">
        <f>COUNTIF(Table3[Director_Name],D236)</f>
        <v>2</v>
      </c>
      <c r="F236">
        <f>ROUND(AVERAGEIF(Table3[Director_Name],D236,Table3[imdb_score]),2)</f>
        <v>6.85</v>
      </c>
      <c r="G236" s="40"/>
    </row>
    <row r="237" spans="1:7">
      <c r="A237" t="s">
        <v>1421</v>
      </c>
      <c r="B237">
        <v>6.7</v>
      </c>
      <c r="D237" s="39" t="str">
        <v>Todd Phillips</v>
      </c>
      <c r="E237">
        <f>COUNTIF(Table3[Director_Name],D237)</f>
        <v>7</v>
      </c>
      <c r="F237">
        <f>ROUND(AVERAGEIF(Table3[Director_Name],D237,Table3[imdb_score]),2)</f>
        <v>6.66</v>
      </c>
      <c r="G237" s="40"/>
    </row>
    <row r="238" spans="1:7">
      <c r="A238" t="s">
        <v>1432</v>
      </c>
      <c r="B238">
        <v>6.5</v>
      </c>
      <c r="D238" s="39" t="str">
        <v>Gary Winick</v>
      </c>
      <c r="E238">
        <f>COUNTIF(Table3[Director_Name],D238)</f>
        <v>5</v>
      </c>
      <c r="F238">
        <f>ROUND(AVERAGEIF(Table3[Director_Name],D238,Table3[imdb_score]),2)</f>
        <v>6.14</v>
      </c>
      <c r="G238" s="40"/>
    </row>
    <row r="239" spans="1:7">
      <c r="A239" t="s">
        <v>1453</v>
      </c>
      <c r="B239">
        <v>7.3</v>
      </c>
      <c r="D239" s="39" t="str">
        <v>Mimi Leder</v>
      </c>
      <c r="E239">
        <f>COUNTIF(Table3[Director_Name],D239)</f>
        <v>3</v>
      </c>
      <c r="F239">
        <f>ROUND(AVERAGEIF(Table3[Director_Name],D239,Table3[imdb_score]),2)</f>
        <v>6.4</v>
      </c>
      <c r="G239" s="40"/>
    </row>
    <row r="240" spans="1:7">
      <c r="A240" t="s">
        <v>1457</v>
      </c>
      <c r="B240">
        <v>5.0999999999999996</v>
      </c>
      <c r="D240" s="39" t="str">
        <v>Seth Gordon</v>
      </c>
      <c r="E240">
        <f>COUNTIF(Table3[Director_Name],D240)</f>
        <v>3</v>
      </c>
      <c r="F240">
        <f>ROUND(AVERAGEIF(Table3[Director_Name],D240,Table3[imdb_score]),2)</f>
        <v>6.07</v>
      </c>
      <c r="G240" s="40"/>
    </row>
    <row r="241" spans="1:7">
      <c r="A241" t="s">
        <v>1340</v>
      </c>
      <c r="B241">
        <v>6</v>
      </c>
      <c r="D241" s="39" t="str">
        <v>Adam Shankman</v>
      </c>
      <c r="E241">
        <f>COUNTIF(Table3[Director_Name],D241)</f>
        <v>8</v>
      </c>
      <c r="F241">
        <f>ROUND(AVERAGEIF(Table3[Director_Name],D241,Table3[imdb_score]),2)</f>
        <v>5.96</v>
      </c>
      <c r="G241" s="40"/>
    </row>
    <row r="242" spans="1:7">
      <c r="A242" t="s">
        <v>1472</v>
      </c>
      <c r="B242">
        <v>6.1</v>
      </c>
      <c r="D242" s="39" t="str">
        <v>D.J. Caruso</v>
      </c>
      <c r="E242">
        <f>COUNTIF(Table3[Director_Name],D242)</f>
        <v>4</v>
      </c>
      <c r="F242">
        <f>ROUND(AVERAGEIF(Table3[Director_Name],D242,Table3[imdb_score]),2)</f>
        <v>6.7</v>
      </c>
      <c r="G242" s="40"/>
    </row>
    <row r="243" spans="1:7">
      <c r="A243" t="s">
        <v>876</v>
      </c>
      <c r="B243">
        <v>5.9</v>
      </c>
      <c r="D243" s="39" t="str">
        <v>Anthony Minghella</v>
      </c>
      <c r="E243">
        <f>COUNTIF(Table3[Director_Name],D243)</f>
        <v>3</v>
      </c>
      <c r="F243">
        <f>ROUND(AVERAGEIF(Table3[Director_Name],D243,Table3[imdb_score]),2)</f>
        <v>7.3</v>
      </c>
      <c r="G243" s="40"/>
    </row>
    <row r="244" spans="1:7">
      <c r="A244" t="s">
        <v>1217</v>
      </c>
      <c r="B244">
        <v>7.8</v>
      </c>
      <c r="D244" s="39" t="str">
        <v>Albert Hughes</v>
      </c>
      <c r="E244">
        <f>COUNTIF(Table3[Director_Name],D244)</f>
        <v>3</v>
      </c>
      <c r="F244">
        <f>ROUND(AVERAGEIF(Table3[Director_Name],D244,Table3[imdb_score]),2)</f>
        <v>7.07</v>
      </c>
      <c r="G244" s="40"/>
    </row>
    <row r="245" spans="1:7">
      <c r="A245" t="s">
        <v>1489</v>
      </c>
      <c r="B245">
        <v>5.8</v>
      </c>
      <c r="D245" s="39" t="str">
        <v>Les Mayfield</v>
      </c>
      <c r="E245">
        <f>COUNTIF(Table3[Director_Name],D245)</f>
        <v>5</v>
      </c>
      <c r="F245">
        <f>ROUND(AVERAGEIF(Table3[Director_Name],D245,Table3[imdb_score]),2)</f>
        <v>5.5</v>
      </c>
      <c r="G245" s="40"/>
    </row>
    <row r="246" spans="1:7">
      <c r="A246" t="s">
        <v>1495</v>
      </c>
      <c r="B246">
        <v>6.3</v>
      </c>
      <c r="D246" s="39" t="str">
        <v>Joe Pytka</v>
      </c>
      <c r="E246">
        <f>COUNTIF(Table3[Director_Name],D246)</f>
        <v>1</v>
      </c>
      <c r="F246">
        <f>ROUND(AVERAGEIF(Table3[Director_Name],D246,Table3[imdb_score]),2)</f>
        <v>6.3</v>
      </c>
      <c r="G246" s="40"/>
    </row>
    <row r="247" spans="1:7">
      <c r="A247" t="s">
        <v>1500</v>
      </c>
      <c r="B247">
        <v>4.3</v>
      </c>
      <c r="D247" s="39" t="str">
        <v>Scott Derrickson</v>
      </c>
      <c r="E247">
        <f>COUNTIF(Table3[Director_Name],D247)</f>
        <v>4</v>
      </c>
      <c r="F247">
        <f>ROUND(AVERAGEIF(Table3[Director_Name],D247,Table3[imdb_score]),2)</f>
        <v>6.3</v>
      </c>
      <c r="G247" s="40"/>
    </row>
    <row r="248" spans="1:7">
      <c r="A248" t="s">
        <v>809</v>
      </c>
      <c r="B248">
        <v>6.4</v>
      </c>
      <c r="D248" s="39" t="str">
        <v>Ivan Reitman</v>
      </c>
      <c r="E248">
        <f>COUNTIF(Table3[Director_Name],D248)</f>
        <v>8</v>
      </c>
      <c r="F248">
        <f>ROUND(AVERAGEIF(Table3[Director_Name],D248,Table3[imdb_score]),2)</f>
        <v>6.08</v>
      </c>
      <c r="G248" s="40"/>
    </row>
    <row r="249" spans="1:7">
      <c r="A249" t="s">
        <v>1511</v>
      </c>
      <c r="B249">
        <v>6.1</v>
      </c>
      <c r="D249" s="39" t="str">
        <v>Eric Brevig</v>
      </c>
      <c r="E249">
        <f>COUNTIF(Table3[Director_Name],D249)</f>
        <v>2</v>
      </c>
      <c r="F249">
        <f>ROUND(AVERAGEIF(Table3[Director_Name],D249,Table3[imdb_score]),2)</f>
        <v>5.2</v>
      </c>
      <c r="G249" s="40"/>
    </row>
    <row r="250" spans="1:7">
      <c r="A250" t="s">
        <v>1516</v>
      </c>
      <c r="B250">
        <v>6.5</v>
      </c>
      <c r="D250" s="39" t="str">
        <v>Kelly Asbury</v>
      </c>
      <c r="E250">
        <f>COUNTIF(Table3[Director_Name],D250)</f>
        <v>1</v>
      </c>
      <c r="F250">
        <f>ROUND(AVERAGEIF(Table3[Director_Name],D250,Table3[imdb_score]),2)</f>
        <v>7</v>
      </c>
      <c r="G250" s="40"/>
    </row>
    <row r="251" spans="1:7">
      <c r="A251" t="s">
        <v>428</v>
      </c>
      <c r="B251">
        <v>7.1</v>
      </c>
      <c r="D251" s="39" t="str">
        <v>Stephen Hopkins</v>
      </c>
      <c r="E251">
        <f>COUNTIF(Table3[Director_Name],D251)</f>
        <v>6</v>
      </c>
      <c r="F251">
        <f>ROUND(AVERAGEIF(Table3[Director_Name],D251,Table3[imdb_score]),2)</f>
        <v>6</v>
      </c>
      <c r="G251" s="40"/>
    </row>
    <row r="252" spans="1:7">
      <c r="A252" t="s">
        <v>1526</v>
      </c>
      <c r="B252">
        <v>6.4</v>
      </c>
      <c r="D252" s="39" t="str">
        <v>Jonathan Demme</v>
      </c>
      <c r="E252">
        <f>COUNTIF(Table3[Director_Name],D252)</f>
        <v>5</v>
      </c>
      <c r="F252">
        <f>ROUND(AVERAGEIF(Table3[Director_Name],D252,Table3[imdb_score]),2)</f>
        <v>7.1</v>
      </c>
      <c r="G252" s="40"/>
    </row>
    <row r="253" spans="1:7">
      <c r="A253" t="s">
        <v>521</v>
      </c>
      <c r="B253">
        <v>6.5</v>
      </c>
      <c r="D253" s="39" t="str">
        <v>Henry Jaglom</v>
      </c>
      <c r="E253">
        <f>COUNTIF(Table3[Director_Name],D253)</f>
        <v>1</v>
      </c>
      <c r="F253">
        <f>ROUND(AVERAGEIF(Table3[Director_Name],D253,Table3[imdb_score]),2)</f>
        <v>7</v>
      </c>
      <c r="G253" s="40"/>
    </row>
    <row r="254" spans="1:7">
      <c r="A254" t="s">
        <v>1257</v>
      </c>
      <c r="B254">
        <v>6.3</v>
      </c>
      <c r="D254" s="39" t="str">
        <v>James Algar</v>
      </c>
      <c r="E254">
        <f>COUNTIF(Table3[Director_Name],D254)</f>
        <v>3</v>
      </c>
      <c r="F254">
        <f>ROUND(AVERAGEIF(Table3[Director_Name],D254,Table3[imdb_score]),2)</f>
        <v>7.5</v>
      </c>
      <c r="G254" s="40"/>
    </row>
    <row r="255" spans="1:7">
      <c r="A255" t="s">
        <v>487</v>
      </c>
      <c r="B255">
        <v>7.5</v>
      </c>
      <c r="D255" s="39" t="str">
        <v>Vincent Ward</v>
      </c>
      <c r="E255">
        <f>COUNTIF(Table3[Director_Name],D255)</f>
        <v>1</v>
      </c>
      <c r="F255">
        <f>ROUND(AVERAGEIF(Table3[Director_Name],D255,Table3[imdb_score]),2)</f>
        <v>7</v>
      </c>
      <c r="G255" s="40"/>
    </row>
    <row r="256" spans="1:7">
      <c r="A256" t="s">
        <v>476</v>
      </c>
      <c r="B256">
        <v>4.9000000000000004</v>
      </c>
      <c r="D256" s="39" t="str">
        <v>Steven Brill</v>
      </c>
      <c r="E256">
        <f>COUNTIF(Table3[Director_Name],D256)</f>
        <v>4</v>
      </c>
      <c r="F256">
        <f>ROUND(AVERAGEIF(Table3[Director_Name],D256,Table3[imdb_score]),2)</f>
        <v>5.68</v>
      </c>
      <c r="G256" s="40"/>
    </row>
    <row r="257" spans="1:7">
      <c r="A257" t="s">
        <v>1555</v>
      </c>
      <c r="B257">
        <v>5.8</v>
      </c>
      <c r="D257" s="39" t="str">
        <v>Terry Gilliam</v>
      </c>
      <c r="E257">
        <f>COUNTIF(Table3[Director_Name],D257)</f>
        <v>7</v>
      </c>
      <c r="F257">
        <f>ROUND(AVERAGEIF(Table3[Director_Name],D257,Table3[imdb_score]),2)</f>
        <v>7.33</v>
      </c>
      <c r="G257" s="40"/>
    </row>
    <row r="258" spans="1:7">
      <c r="A258" t="s">
        <v>1569</v>
      </c>
      <c r="B258">
        <v>6.2</v>
      </c>
      <c r="D258" s="39" t="str">
        <v>Lucile Hadzihalilovic</v>
      </c>
      <c r="E258">
        <f>COUNTIF(Table3[Director_Name],D258)</f>
        <v>1</v>
      </c>
      <c r="F258">
        <f>ROUND(AVERAGEIF(Table3[Director_Name],D258,Table3[imdb_score]),2)</f>
        <v>6.4</v>
      </c>
      <c r="G258" s="40"/>
    </row>
    <row r="259" spans="1:7">
      <c r="A259" t="s">
        <v>1575</v>
      </c>
      <c r="B259">
        <v>5.5</v>
      </c>
      <c r="D259" s="39" t="str">
        <v>Barry Cook</v>
      </c>
      <c r="E259">
        <f>COUNTIF(Table3[Director_Name],D259)</f>
        <v>1</v>
      </c>
      <c r="F259">
        <f>ROUND(AVERAGEIF(Table3[Director_Name],D259,Table3[imdb_score]),2)</f>
        <v>5.2</v>
      </c>
      <c r="G259" s="40"/>
    </row>
    <row r="260" spans="1:7">
      <c r="A260" t="s">
        <v>1582</v>
      </c>
      <c r="B260">
        <v>5.4</v>
      </c>
      <c r="D260" s="39" t="str">
        <v>Roger Christian</v>
      </c>
      <c r="E260">
        <f>COUNTIF(Table3[Director_Name],D260)</f>
        <v>1</v>
      </c>
      <c r="F260">
        <f>ROUND(AVERAGEIF(Table3[Director_Name],D260,Table3[imdb_score]),2)</f>
        <v>2.4</v>
      </c>
      <c r="G260" s="40"/>
    </row>
    <row r="261" spans="1:7">
      <c r="A261" t="s">
        <v>1257</v>
      </c>
      <c r="B261">
        <v>5.8</v>
      </c>
      <c r="D261" s="39" t="str">
        <v>Joe Dante</v>
      </c>
      <c r="E261">
        <f>COUNTIF(Table3[Director_Name],D261)</f>
        <v>7</v>
      </c>
      <c r="F261">
        <f>ROUND(AVERAGEIF(Table3[Director_Name],D261,Table3[imdb_score]),2)</f>
        <v>6.3</v>
      </c>
      <c r="G261" s="40"/>
    </row>
    <row r="262" spans="1:7">
      <c r="A262" t="s">
        <v>809</v>
      </c>
      <c r="B262">
        <v>7.1</v>
      </c>
      <c r="D262" s="39" t="str">
        <v>Kevin Costner</v>
      </c>
      <c r="E262">
        <f>COUNTIF(Table3[Director_Name],D262)</f>
        <v>3</v>
      </c>
      <c r="F262">
        <f>ROUND(AVERAGEIF(Table3[Director_Name],D262,Table3[imdb_score]),2)</f>
        <v>7.17</v>
      </c>
      <c r="G262" s="40"/>
    </row>
    <row r="263" spans="1:7">
      <c r="A263" t="s">
        <v>1575</v>
      </c>
      <c r="B263">
        <v>5.4</v>
      </c>
      <c r="D263" s="39" t="str">
        <v>Antony Hoffman</v>
      </c>
      <c r="E263">
        <f>COUNTIF(Table3[Director_Name],D263)</f>
        <v>1</v>
      </c>
      <c r="F263">
        <f>ROUND(AVERAGEIF(Table3[Director_Name],D263,Table3[imdb_score]),2)</f>
        <v>5.7</v>
      </c>
      <c r="G263" s="40"/>
    </row>
    <row r="264" spans="1:7">
      <c r="A264" t="s">
        <v>1605</v>
      </c>
      <c r="B264">
        <v>3.7</v>
      </c>
      <c r="D264" s="39" t="str">
        <v>Jacques Perrin</v>
      </c>
      <c r="E264">
        <f>COUNTIF(Table3[Director_Name],D264)</f>
        <v>2</v>
      </c>
      <c r="F264">
        <f>ROUND(AVERAGEIF(Table3[Director_Name],D264,Table3[imdb_score]),2)</f>
        <v>7.9</v>
      </c>
      <c r="G264" s="40"/>
    </row>
    <row r="265" spans="1:7">
      <c r="A265" t="s">
        <v>816</v>
      </c>
      <c r="B265">
        <v>6.7</v>
      </c>
      <c r="D265" s="39" t="str">
        <v>AndrÃ©s Couturier</v>
      </c>
      <c r="E265">
        <f>COUNTIF(Table3[Director_Name],D265)</f>
        <v>1</v>
      </c>
      <c r="F265">
        <f>ROUND(AVERAGEIF(Table3[Director_Name],D265,Table3[imdb_score]),2)</f>
        <v>4.4000000000000004</v>
      </c>
      <c r="G265" s="40"/>
    </row>
    <row r="266" spans="1:7">
      <c r="A266" t="s">
        <v>1617</v>
      </c>
      <c r="B266">
        <v>7.2</v>
      </c>
      <c r="D266" s="39" t="str">
        <v>Cody Cameron</v>
      </c>
      <c r="E266">
        <f>COUNTIF(Table3[Director_Name],D266)</f>
        <v>1</v>
      </c>
      <c r="F266">
        <f>ROUND(AVERAGEIF(Table3[Director_Name],D266,Table3[imdb_score]),2)</f>
        <v>6.5</v>
      </c>
      <c r="G266" s="40"/>
    </row>
    <row r="267" spans="1:7">
      <c r="A267" t="s">
        <v>171</v>
      </c>
      <c r="B267">
        <v>8.8000000000000007</v>
      </c>
      <c r="D267" s="39" t="str">
        <v>John Singleton</v>
      </c>
      <c r="E267">
        <f>COUNTIF(Table3[Director_Name],D267)</f>
        <v>7</v>
      </c>
      <c r="F267">
        <f>ROUND(AVERAGEIF(Table3[Director_Name],D267,Table3[imdb_score]),2)</f>
        <v>6.26</v>
      </c>
      <c r="G267" s="40"/>
    </row>
    <row r="268" spans="1:7">
      <c r="A268" t="s">
        <v>1627</v>
      </c>
      <c r="B268">
        <v>5.8</v>
      </c>
      <c r="D268" s="39" t="str">
        <v>Oliver Hirschbiegel</v>
      </c>
      <c r="E268">
        <f>COUNTIF(Table3[Director_Name],D268)</f>
        <v>2</v>
      </c>
      <c r="F268">
        <f>ROUND(AVERAGEIF(Table3[Director_Name],D268,Table3[imdb_score]),2)</f>
        <v>7.1</v>
      </c>
      <c r="G268" s="40"/>
    </row>
    <row r="269" spans="1:7">
      <c r="A269" t="s">
        <v>1633</v>
      </c>
      <c r="B269">
        <v>6.8</v>
      </c>
      <c r="D269" s="39" t="str">
        <v>Des McAnuff</v>
      </c>
      <c r="E269">
        <f>COUNTIF(Table3[Director_Name],D269)</f>
        <v>1</v>
      </c>
      <c r="F269">
        <f>ROUND(AVERAGEIF(Table3[Director_Name],D269,Table3[imdb_score]),2)</f>
        <v>4.0999999999999996</v>
      </c>
      <c r="G269" s="40"/>
    </row>
    <row r="270" spans="1:7">
      <c r="A270" t="s">
        <v>1638</v>
      </c>
      <c r="B270">
        <v>3.8</v>
      </c>
      <c r="D270" s="39" t="str">
        <v>Yarrow Cheney</v>
      </c>
      <c r="E270">
        <f>COUNTIF(Table3[Director_Name],D270)</f>
        <v>1</v>
      </c>
      <c r="F270">
        <f>ROUND(AVERAGEIF(Table3[Director_Name],D270,Table3[imdb_score]),2)</f>
        <v>6.8</v>
      </c>
      <c r="G270" s="40"/>
    </row>
    <row r="271" spans="1:7">
      <c r="A271" t="s">
        <v>1039</v>
      </c>
      <c r="B271">
        <v>7.1</v>
      </c>
      <c r="D271" s="39" t="str">
        <v>Stephen Norrington</v>
      </c>
      <c r="E271">
        <f>COUNTIF(Table3[Director_Name],D271)</f>
        <v>2</v>
      </c>
      <c r="F271">
        <f>ROUND(AVERAGEIF(Table3[Director_Name],D271,Table3[imdb_score]),2)</f>
        <v>6.45</v>
      </c>
      <c r="G271" s="40"/>
    </row>
    <row r="272" spans="1:7">
      <c r="A272" t="s">
        <v>187</v>
      </c>
      <c r="B272">
        <v>7.2</v>
      </c>
      <c r="D272" s="39" t="str">
        <v>Pierre Coffin</v>
      </c>
      <c r="E272">
        <f>COUNTIF(Table3[Director_Name],D272)</f>
        <v>2</v>
      </c>
      <c r="F272">
        <f>ROUND(AVERAGEIF(Table3[Director_Name],D272,Table3[imdb_score]),2)</f>
        <v>7.6</v>
      </c>
      <c r="G272" s="40"/>
    </row>
    <row r="273" spans="1:7">
      <c r="A273" t="s">
        <v>946</v>
      </c>
      <c r="B273">
        <v>5.9</v>
      </c>
      <c r="D273" s="39" t="str">
        <v>David Kellogg</v>
      </c>
      <c r="E273">
        <f>COUNTIF(Table3[Director_Name],D273)</f>
        <v>1</v>
      </c>
      <c r="F273">
        <f>ROUND(AVERAGEIF(Table3[Director_Name],D273,Table3[imdb_score]),2)</f>
        <v>4.0999999999999996</v>
      </c>
      <c r="G273" s="40"/>
    </row>
    <row r="274" spans="1:7">
      <c r="A274" t="s">
        <v>1658</v>
      </c>
      <c r="B274">
        <v>7.1</v>
      </c>
      <c r="D274" s="39" t="str">
        <v>Mike Nichols</v>
      </c>
      <c r="E274">
        <f>COUNTIF(Table3[Director_Name],D274)</f>
        <v>6</v>
      </c>
      <c r="F274">
        <f>ROUND(AVERAGEIF(Table3[Director_Name],D274,Table3[imdb_score]),2)</f>
        <v>6.68</v>
      </c>
      <c r="G274" s="40"/>
    </row>
    <row r="275" spans="1:7">
      <c r="A275" t="s">
        <v>187</v>
      </c>
      <c r="B275">
        <v>8.1</v>
      </c>
      <c r="D275" s="39" t="str">
        <v>F. Gary Gray</v>
      </c>
      <c r="E275">
        <f>COUNTIF(Table3[Director_Name],D275)</f>
        <v>8</v>
      </c>
      <c r="F275">
        <f>ROUND(AVERAGEIF(Table3[Director_Name],D275,Table3[imdb_score]),2)</f>
        <v>6.94</v>
      </c>
      <c r="G275" s="40"/>
    </row>
    <row r="276" spans="1:7">
      <c r="A276" t="s">
        <v>1670</v>
      </c>
      <c r="B276">
        <v>7.2</v>
      </c>
      <c r="D276" s="39" t="str">
        <v>Antoine Fuqua</v>
      </c>
      <c r="E276">
        <f>COUNTIF(Table3[Director_Name],D276)</f>
        <v>8</v>
      </c>
      <c r="F276">
        <f>ROUND(AVERAGEIF(Table3[Director_Name],D276,Table3[imdb_score]),2)</f>
        <v>6.94</v>
      </c>
      <c r="G276" s="40"/>
    </row>
    <row r="277" spans="1:7">
      <c r="A277" t="s">
        <v>278</v>
      </c>
      <c r="B277">
        <v>6.9</v>
      </c>
      <c r="D277" s="39" t="str">
        <v>Robert Luketic</v>
      </c>
      <c r="E277">
        <f>COUNTIF(Table3[Director_Name],D277)</f>
        <v>6</v>
      </c>
      <c r="F277">
        <f>ROUND(AVERAGEIF(Table3[Director_Name],D277,Table3[imdb_score]),2)</f>
        <v>6</v>
      </c>
      <c r="G277" s="40"/>
    </row>
    <row r="278" spans="1:7">
      <c r="A278" t="s">
        <v>1679</v>
      </c>
      <c r="B278">
        <v>4.4000000000000004</v>
      </c>
      <c r="D278" s="39" t="str">
        <v>Gil Kenan</v>
      </c>
      <c r="E278">
        <f>COUNTIF(Table3[Director_Name],D278)</f>
        <v>2</v>
      </c>
      <c r="F278">
        <f>ROUND(AVERAGEIF(Table3[Director_Name],D278,Table3[imdb_score]),2)</f>
        <v>6.55</v>
      </c>
      <c r="G278" s="40"/>
    </row>
    <row r="279" spans="1:7">
      <c r="A279" t="s">
        <v>1687</v>
      </c>
      <c r="B279">
        <v>6.5</v>
      </c>
      <c r="D279" s="39" t="str">
        <v>Barry Levinson</v>
      </c>
      <c r="E279">
        <f>COUNTIF(Table3[Director_Name],D279)</f>
        <v>13</v>
      </c>
      <c r="F279">
        <f>ROUND(AVERAGEIF(Table3[Director_Name],D279,Table3[imdb_score]),2)</f>
        <v>6.58</v>
      </c>
      <c r="G279" s="40"/>
    </row>
    <row r="280" spans="1:7">
      <c r="A280" t="s">
        <v>187</v>
      </c>
      <c r="B280">
        <v>8.5</v>
      </c>
      <c r="D280" s="39" t="str">
        <v>Jerry Zucker</v>
      </c>
      <c r="E280">
        <f>COUNTIF(Table3[Director_Name],D280)</f>
        <v>3</v>
      </c>
      <c r="F280">
        <f>ROUND(AVERAGEIF(Table3[Director_Name],D280,Table3[imdb_score]),2)</f>
        <v>6.43</v>
      </c>
      <c r="G280" s="40"/>
    </row>
    <row r="281" spans="1:7">
      <c r="A281" t="s">
        <v>389</v>
      </c>
      <c r="B281">
        <v>7.7</v>
      </c>
      <c r="D281" s="39" t="str">
        <v>Andy Tennant</v>
      </c>
      <c r="E281">
        <f>COUNTIF(Table3[Director_Name],D281)</f>
        <v>6</v>
      </c>
      <c r="F281">
        <f>ROUND(AVERAGEIF(Table3[Director_Name],D281,Table3[imdb_score]),2)</f>
        <v>6.25</v>
      </c>
      <c r="G281" s="40"/>
    </row>
    <row r="282" spans="1:7">
      <c r="A282" t="s">
        <v>1252</v>
      </c>
      <c r="B282">
        <v>7.4</v>
      </c>
      <c r="D282" s="39" t="str">
        <v>Florent-Emilio Siri</v>
      </c>
      <c r="E282">
        <f>COUNTIF(Table3[Director_Name],D282)</f>
        <v>1</v>
      </c>
      <c r="F282">
        <f>ROUND(AVERAGEIF(Table3[Director_Name],D282,Table3[imdb_score]),2)</f>
        <v>6.6</v>
      </c>
      <c r="G282" s="40"/>
    </row>
    <row r="283" spans="1:7">
      <c r="A283" t="s">
        <v>313</v>
      </c>
      <c r="B283">
        <v>8</v>
      </c>
      <c r="D283" s="39" t="str">
        <v>Don Bluth</v>
      </c>
      <c r="E283">
        <f>COUNTIF(Table3[Director_Name],D283)</f>
        <v>3</v>
      </c>
      <c r="F283">
        <f>ROUND(AVERAGEIF(Table3[Director_Name],D283,Table3[imdb_score]),2)</f>
        <v>7</v>
      </c>
      <c r="G283" s="40"/>
    </row>
    <row r="284" spans="1:7">
      <c r="A284" t="s">
        <v>255</v>
      </c>
      <c r="B284">
        <v>5.7</v>
      </c>
      <c r="D284" s="39" t="str">
        <v>Ron Shelton</v>
      </c>
      <c r="E284">
        <f>COUNTIF(Table3[Director_Name],D284)</f>
        <v>4</v>
      </c>
      <c r="F284">
        <f>ROUND(AVERAGEIF(Table3[Director_Name],D284,Table3[imdb_score]),2)</f>
        <v>5.9</v>
      </c>
      <c r="G284" s="40"/>
    </row>
    <row r="285" spans="1:7">
      <c r="A285" t="s">
        <v>29</v>
      </c>
      <c r="B285">
        <v>8.5</v>
      </c>
      <c r="D285" s="39" t="str">
        <v>David Pastor</v>
      </c>
      <c r="E285">
        <f>COUNTIF(Table3[Director_Name],D285)</f>
        <v>1</v>
      </c>
      <c r="F285">
        <f>ROUND(AVERAGEIF(Table3[Director_Name],D285,Table3[imdb_score]),2)</f>
        <v>6</v>
      </c>
      <c r="G285" s="40"/>
    </row>
    <row r="286" spans="1:7">
      <c r="A286" t="s">
        <v>1633</v>
      </c>
      <c r="B286">
        <v>7</v>
      </c>
      <c r="D286" s="39" t="str">
        <v>Henry Selick</v>
      </c>
      <c r="E286">
        <f>COUNTIF(Table3[Director_Name],D286)</f>
        <v>2</v>
      </c>
      <c r="F286">
        <f>ROUND(AVERAGEIF(Table3[Director_Name],D286,Table3[imdb_score]),2)</f>
        <v>6.2</v>
      </c>
      <c r="G286" s="40"/>
    </row>
    <row r="287" spans="1:7">
      <c r="A287" t="s">
        <v>187</v>
      </c>
      <c r="B287">
        <v>7.8</v>
      </c>
      <c r="D287" s="39" t="str">
        <v>Kyle Balda</v>
      </c>
      <c r="E287">
        <f>COUNTIF(Table3[Director_Name],D287)</f>
        <v>1</v>
      </c>
      <c r="F287">
        <f>ROUND(AVERAGEIF(Table3[Director_Name],D287,Table3[imdb_score]),2)</f>
        <v>6.4</v>
      </c>
      <c r="G287" s="40"/>
    </row>
    <row r="288" spans="1:7">
      <c r="A288" t="s">
        <v>29</v>
      </c>
      <c r="B288">
        <v>7.2</v>
      </c>
      <c r="D288" s="39" t="str">
        <v>Clay Kaytis</v>
      </c>
      <c r="E288">
        <f>COUNTIF(Table3[Director_Name],D288)</f>
        <v>1</v>
      </c>
      <c r="F288">
        <f>ROUND(AVERAGEIF(Table3[Director_Name],D288,Table3[imdb_score]),2)</f>
        <v>6.3</v>
      </c>
      <c r="G288" s="40"/>
    </row>
    <row r="289" spans="1:7">
      <c r="A289" t="s">
        <v>1739</v>
      </c>
      <c r="B289">
        <v>6.4</v>
      </c>
      <c r="D289" s="39" t="str">
        <v>Judd Apatow</v>
      </c>
      <c r="E289">
        <f>COUNTIF(Table3[Director_Name],D289)</f>
        <v>5</v>
      </c>
      <c r="F289">
        <f>ROUND(AVERAGEIF(Table3[Director_Name],D289,Table3[imdb_score]),2)</f>
        <v>6.6</v>
      </c>
      <c r="G289" s="40"/>
    </row>
    <row r="290" spans="1:7">
      <c r="A290" t="s">
        <v>1744</v>
      </c>
      <c r="B290">
        <v>5.5</v>
      </c>
      <c r="D290" s="39" t="str">
        <v>Steve Carr</v>
      </c>
      <c r="E290">
        <f>COUNTIF(Table3[Director_Name],D290)</f>
        <v>4</v>
      </c>
      <c r="F290">
        <f>ROUND(AVERAGEIF(Table3[Director_Name],D290,Table3[imdb_score]),2)</f>
        <v>5.35</v>
      </c>
      <c r="G290" s="40"/>
    </row>
    <row r="291" spans="1:7">
      <c r="A291" t="s">
        <v>1751</v>
      </c>
      <c r="B291">
        <v>6.7</v>
      </c>
      <c r="D291" s="39" t="str">
        <v>Mel Gibson</v>
      </c>
      <c r="E291">
        <f>COUNTIF(Table3[Director_Name],D291)</f>
        <v>3</v>
      </c>
      <c r="F291">
        <f>ROUND(AVERAGEIF(Table3[Director_Name],D291,Table3[imdb_score]),2)</f>
        <v>7.77</v>
      </c>
      <c r="G291" s="40"/>
    </row>
    <row r="292" spans="1:7">
      <c r="A292" t="s">
        <v>1757</v>
      </c>
      <c r="B292">
        <v>6.1</v>
      </c>
      <c r="D292" s="39" t="str">
        <v>David Silverman</v>
      </c>
      <c r="E292">
        <f>COUNTIF(Table3[Director_Name],D292)</f>
        <v>1</v>
      </c>
      <c r="F292">
        <f>ROUND(AVERAGEIF(Table3[Director_Name],D292,Table3[imdb_score]),2)</f>
        <v>7.4</v>
      </c>
      <c r="G292" s="40"/>
    </row>
    <row r="293" spans="1:7">
      <c r="A293" t="s">
        <v>1764</v>
      </c>
      <c r="B293">
        <v>8.5</v>
      </c>
      <c r="D293" s="39" t="str">
        <v>Frank Darabont</v>
      </c>
      <c r="E293">
        <f>COUNTIF(Table3[Director_Name],D293)</f>
        <v>4</v>
      </c>
      <c r="F293">
        <f>ROUND(AVERAGEIF(Table3[Director_Name],D293,Table3[imdb_score]),2)</f>
        <v>7.98</v>
      </c>
      <c r="G293" s="40"/>
    </row>
    <row r="294" spans="1:7">
      <c r="A294" t="s">
        <v>1769</v>
      </c>
      <c r="B294">
        <v>6.9</v>
      </c>
      <c r="D294" s="39" t="str">
        <v>Betty Thomas</v>
      </c>
      <c r="E294">
        <f>COUNTIF(Table3[Director_Name],D294)</f>
        <v>4</v>
      </c>
      <c r="F294">
        <f>ROUND(AVERAGEIF(Table3[Director_Name],D294,Table3[imdb_score]),2)</f>
        <v>5.3</v>
      </c>
      <c r="G294" s="40"/>
    </row>
    <row r="295" spans="1:7">
      <c r="A295" t="s">
        <v>1776</v>
      </c>
      <c r="B295">
        <v>7.3</v>
      </c>
      <c r="D295" s="39" t="str">
        <v>Garry Marshall</v>
      </c>
      <c r="E295">
        <f>COUNTIF(Table3[Director_Name],D295)</f>
        <v>8</v>
      </c>
      <c r="F295">
        <f>ROUND(AVERAGEIF(Table3[Director_Name],D295,Table3[imdb_score]),2)</f>
        <v>5.95</v>
      </c>
      <c r="G295" s="40"/>
    </row>
    <row r="296" spans="1:7">
      <c r="A296" t="s">
        <v>1783</v>
      </c>
      <c r="B296">
        <v>6.7</v>
      </c>
      <c r="D296" s="39" t="str">
        <v>Paul Tibbitt</v>
      </c>
      <c r="E296">
        <f>COUNTIF(Table3[Director_Name],D296)</f>
        <v>1</v>
      </c>
      <c r="F296">
        <f>ROUND(AVERAGEIF(Table3[Director_Name],D296,Table3[imdb_score]),2)</f>
        <v>6</v>
      </c>
      <c r="G296" s="40"/>
    </row>
    <row r="297" spans="1:7">
      <c r="A297" t="s">
        <v>703</v>
      </c>
      <c r="B297">
        <v>6.9</v>
      </c>
      <c r="D297" s="39" t="str">
        <v>Clark Johnson</v>
      </c>
      <c r="E297">
        <f>COUNTIF(Table3[Director_Name],D297)</f>
        <v>2</v>
      </c>
      <c r="F297">
        <f>ROUND(AVERAGEIF(Table3[Director_Name],D297,Table3[imdb_score]),2)</f>
        <v>6.05</v>
      </c>
      <c r="G297" s="40"/>
    </row>
    <row r="298" spans="1:7">
      <c r="A298" t="s">
        <v>1794</v>
      </c>
      <c r="B298">
        <v>5.0999999999999996</v>
      </c>
      <c r="D298" s="39" t="str">
        <v>Cameron Crowe</v>
      </c>
      <c r="E298">
        <f>COUNTIF(Table3[Director_Name],D298)</f>
        <v>6</v>
      </c>
      <c r="F298">
        <f>ROUND(AVERAGEIF(Table3[Director_Name],D298,Table3[imdb_score]),2)</f>
        <v>6.83</v>
      </c>
      <c r="G298" s="40"/>
    </row>
    <row r="299" spans="1:7">
      <c r="A299" t="s">
        <v>1800</v>
      </c>
      <c r="B299">
        <v>6.8</v>
      </c>
      <c r="D299" s="39" t="str">
        <v>Randall Wallace</v>
      </c>
      <c r="E299">
        <f>COUNTIF(Table3[Director_Name],D299)</f>
        <v>4</v>
      </c>
      <c r="F299">
        <f>ROUND(AVERAGEIF(Table3[Director_Name],D299,Table3[imdb_score]),2)</f>
        <v>6.63</v>
      </c>
      <c r="G299" s="40"/>
    </row>
    <row r="300" spans="1:7">
      <c r="A300" t="s">
        <v>1807</v>
      </c>
      <c r="B300">
        <v>6.7</v>
      </c>
      <c r="D300" s="39" t="str">
        <v>Jonathan Frakes</v>
      </c>
      <c r="E300">
        <f>COUNTIF(Table3[Director_Name],D300)</f>
        <v>4</v>
      </c>
      <c r="F300">
        <f>ROUND(AVERAGEIF(Table3[Director_Name],D300,Table3[imdb_score]),2)</f>
        <v>5.85</v>
      </c>
      <c r="G300" s="40"/>
    </row>
    <row r="301" spans="1:7">
      <c r="A301" t="s">
        <v>1813</v>
      </c>
      <c r="B301">
        <v>6</v>
      </c>
      <c r="D301" s="39" t="str">
        <v>George Clooney</v>
      </c>
      <c r="E301">
        <f>COUNTIF(Table3[Director_Name],D301)</f>
        <v>5</v>
      </c>
      <c r="F301">
        <f>ROUND(AVERAGEIF(Table3[Director_Name],D301,Table3[imdb_score]),2)</f>
        <v>6.76</v>
      </c>
      <c r="G301" s="40"/>
    </row>
    <row r="302" spans="1:7">
      <c r="A302" t="s">
        <v>1819</v>
      </c>
      <c r="B302">
        <v>5.7</v>
      </c>
      <c r="D302" s="39" t="str">
        <v>Gary Shore</v>
      </c>
      <c r="E302">
        <f>COUNTIF(Table3[Director_Name],D302)</f>
        <v>1</v>
      </c>
      <c r="F302">
        <f>ROUND(AVERAGEIF(Table3[Director_Name],D302,Table3[imdb_score]),2)</f>
        <v>6.3</v>
      </c>
      <c r="G302" s="40"/>
    </row>
    <row r="303" spans="1:7">
      <c r="A303" t="s">
        <v>1015</v>
      </c>
      <c r="B303">
        <v>8</v>
      </c>
      <c r="D303" s="39" t="str">
        <v>Andrzej Bartkowiak</v>
      </c>
      <c r="E303">
        <f>COUNTIF(Table3[Director_Name],D303)</f>
        <v>5</v>
      </c>
      <c r="F303">
        <f>ROUND(AVERAGEIF(Table3[Director_Name],D303,Table3[imdb_score]),2)</f>
        <v>5.26</v>
      </c>
      <c r="G303" s="40"/>
    </row>
    <row r="304" spans="1:7">
      <c r="A304" t="s">
        <v>487</v>
      </c>
      <c r="B304">
        <v>8.1999999999999993</v>
      </c>
      <c r="D304" s="39" t="str">
        <v>MÃ¥ns MÃ¥rlind</v>
      </c>
      <c r="E304">
        <f>COUNTIF(Table3[Director_Name],D304)</f>
        <v>1</v>
      </c>
      <c r="F304">
        <f>ROUND(AVERAGEIF(Table3[Director_Name],D304,Table3[imdb_score]),2)</f>
        <v>6.4</v>
      </c>
      <c r="G304" s="40"/>
    </row>
    <row r="305" spans="1:7">
      <c r="A305" t="s">
        <v>1324</v>
      </c>
      <c r="B305">
        <v>5.4</v>
      </c>
      <c r="D305" s="39" t="str">
        <v>Gregory Hoblit</v>
      </c>
      <c r="E305">
        <f>COUNTIF(Table3[Director_Name],D305)</f>
        <v>3</v>
      </c>
      <c r="F305">
        <f>ROUND(AVERAGEIF(Table3[Director_Name],D305,Table3[imdb_score]),2)</f>
        <v>6.6</v>
      </c>
      <c r="G305" s="40"/>
    </row>
    <row r="306" spans="1:7">
      <c r="A306" t="s">
        <v>1304</v>
      </c>
      <c r="B306">
        <v>7.2</v>
      </c>
      <c r="D306" s="39" t="str">
        <v>Gary McKendry</v>
      </c>
      <c r="E306">
        <f>COUNTIF(Table3[Director_Name],D306)</f>
        <v>1</v>
      </c>
      <c r="F306">
        <f>ROUND(AVERAGEIF(Table3[Director_Name],D306,Table3[imdb_score]),2)</f>
        <v>6.5</v>
      </c>
      <c r="G306" s="40"/>
    </row>
    <row r="307" spans="1:7">
      <c r="A307" t="s">
        <v>1847</v>
      </c>
      <c r="B307">
        <v>7.5</v>
      </c>
      <c r="D307" s="39" t="str">
        <v>Wych Kaosayananda</v>
      </c>
      <c r="E307">
        <f>COUNTIF(Table3[Director_Name],D307)</f>
        <v>1</v>
      </c>
      <c r="F307">
        <f>ROUND(AVERAGEIF(Table3[Director_Name],D307,Table3[imdb_score]),2)</f>
        <v>3.6</v>
      </c>
      <c r="G307" s="40"/>
    </row>
    <row r="308" spans="1:7">
      <c r="A308" t="s">
        <v>111</v>
      </c>
      <c r="B308">
        <v>7</v>
      </c>
      <c r="D308" s="39" t="str">
        <v>Mikael Salomon</v>
      </c>
      <c r="E308">
        <f>COUNTIF(Table3[Director_Name],D308)</f>
        <v>1</v>
      </c>
      <c r="F308">
        <f>ROUND(AVERAGEIF(Table3[Director_Name],D308,Table3[imdb_score]),2)</f>
        <v>5.8</v>
      </c>
      <c r="G308" s="40"/>
    </row>
    <row r="309" spans="1:7">
      <c r="A309" t="s">
        <v>1858</v>
      </c>
      <c r="B309">
        <v>3.3</v>
      </c>
      <c r="D309" s="39" t="str">
        <v>Bobby Farrelly</v>
      </c>
      <c r="E309">
        <f>COUNTIF(Table3[Director_Name],D309)</f>
        <v>10</v>
      </c>
      <c r="F309">
        <f>ROUND(AVERAGEIF(Table3[Director_Name],D309,Table3[imdb_score]),2)</f>
        <v>6.13</v>
      </c>
      <c r="G309" s="40"/>
    </row>
    <row r="310" spans="1:7">
      <c r="A310" t="s">
        <v>260</v>
      </c>
      <c r="B310">
        <v>6</v>
      </c>
      <c r="D310" s="39" t="str">
        <v>Kerry Conran</v>
      </c>
      <c r="E310">
        <f>COUNTIF(Table3[Director_Name],D310)</f>
        <v>1</v>
      </c>
      <c r="F310">
        <f>ROUND(AVERAGEIF(Table3[Director_Name],D310,Table3[imdb_score]),2)</f>
        <v>6.1</v>
      </c>
      <c r="G310" s="40"/>
    </row>
    <row r="311" spans="1:7">
      <c r="A311" t="s">
        <v>1658</v>
      </c>
      <c r="B311">
        <v>7.1</v>
      </c>
      <c r="D311" s="39" t="str">
        <v>Michael Caton-Jones</v>
      </c>
      <c r="E311">
        <f>COUNTIF(Table3[Director_Name],D311)</f>
        <v>4</v>
      </c>
      <c r="F311">
        <f>ROUND(AVERAGEIF(Table3[Director_Name],D311,Table3[imdb_score]),2)</f>
        <v>5.9</v>
      </c>
      <c r="G311" s="40"/>
    </row>
    <row r="312" spans="1:7">
      <c r="A312" t="s">
        <v>1873</v>
      </c>
      <c r="B312">
        <v>5.4</v>
      </c>
      <c r="D312" s="39" t="str">
        <v>Mikael HÃ¥fstrÃ¶m</v>
      </c>
      <c r="E312">
        <f>COUNTIF(Table3[Director_Name],D312)</f>
        <v>4</v>
      </c>
      <c r="F312">
        <f>ROUND(AVERAGEIF(Table3[Director_Name],D312,Table3[imdb_score]),2)</f>
        <v>6.53</v>
      </c>
      <c r="G312" s="40"/>
    </row>
    <row r="313" spans="1:7">
      <c r="A313" t="s">
        <v>1880</v>
      </c>
      <c r="B313">
        <v>6.1</v>
      </c>
      <c r="D313" s="39" t="str">
        <v>Phil Alden Robinson</v>
      </c>
      <c r="E313">
        <f>COUNTIF(Table3[Director_Name],D313)</f>
        <v>1</v>
      </c>
      <c r="F313">
        <f>ROUND(AVERAGEIF(Table3[Director_Name],D313,Table3[imdb_score]),2)</f>
        <v>6.4</v>
      </c>
      <c r="G313" s="40"/>
    </row>
    <row r="314" spans="1:7">
      <c r="A314" t="s">
        <v>1884</v>
      </c>
      <c r="B314">
        <v>5.3</v>
      </c>
      <c r="D314" s="39" t="str">
        <v>David Slade</v>
      </c>
      <c r="E314">
        <f>COUNTIF(Table3[Director_Name],D314)</f>
        <v>3</v>
      </c>
      <c r="F314">
        <f>ROUND(AVERAGEIF(Table3[Director_Name],D314,Table3[imdb_score]),2)</f>
        <v>6.2</v>
      </c>
      <c r="G314" s="40"/>
    </row>
    <row r="315" spans="1:7">
      <c r="A315" t="s">
        <v>1889</v>
      </c>
      <c r="B315">
        <v>2.2000000000000002</v>
      </c>
      <c r="D315" s="39" t="str">
        <v>Joseph Ruben</v>
      </c>
      <c r="E315">
        <f>COUNTIF(Table3[Director_Name],D315)</f>
        <v>1</v>
      </c>
      <c r="F315">
        <f>ROUND(AVERAGEIF(Table3[Director_Name],D315,Table3[imdb_score]),2)</f>
        <v>5.6</v>
      </c>
      <c r="G315" s="40"/>
    </row>
    <row r="316" spans="1:7">
      <c r="A316" t="s">
        <v>850</v>
      </c>
      <c r="B316">
        <v>7</v>
      </c>
      <c r="D316" s="39" t="str">
        <v>Seth MacFarlane</v>
      </c>
      <c r="E316">
        <f>COUNTIF(Table3[Director_Name],D316)</f>
        <v>3</v>
      </c>
      <c r="F316">
        <f>ROUND(AVERAGEIF(Table3[Director_Name],D316,Table3[imdb_score]),2)</f>
        <v>6.5</v>
      </c>
      <c r="G316" s="40"/>
    </row>
    <row r="317" spans="1:7">
      <c r="A317" t="s">
        <v>1902</v>
      </c>
      <c r="B317">
        <v>3.8</v>
      </c>
      <c r="D317" s="39" t="str">
        <v>Alejandro AmenÃ¡bar</v>
      </c>
      <c r="E317">
        <f>COUNTIF(Table3[Director_Name],D317)</f>
        <v>4</v>
      </c>
      <c r="F317">
        <f>ROUND(AVERAGEIF(Table3[Director_Name],D317,Table3[imdb_score]),2)</f>
        <v>7.15</v>
      </c>
      <c r="G317" s="40"/>
    </row>
    <row r="318" spans="1:7">
      <c r="A318" t="s">
        <v>1155</v>
      </c>
      <c r="B318">
        <v>6.9</v>
      </c>
      <c r="D318" s="39" t="str">
        <v>Kinka Usher</v>
      </c>
      <c r="E318">
        <f>COUNTIF(Table3[Director_Name],D318)</f>
        <v>1</v>
      </c>
      <c r="F318">
        <f>ROUND(AVERAGEIF(Table3[Director_Name],D318,Table3[imdb_score]),2)</f>
        <v>6</v>
      </c>
      <c r="G318" s="40"/>
    </row>
    <row r="319" spans="1:7">
      <c r="A319" t="s">
        <v>1915</v>
      </c>
      <c r="B319">
        <v>7.2</v>
      </c>
      <c r="D319" s="39" t="str">
        <v>Craig Gillespie</v>
      </c>
      <c r="E319">
        <f>COUNTIF(Table3[Director_Name],D319)</f>
        <v>4</v>
      </c>
      <c r="F319">
        <f>ROUND(AVERAGEIF(Table3[Director_Name],D319,Table3[imdb_score]),2)</f>
        <v>6.9</v>
      </c>
      <c r="G319" s="40"/>
    </row>
    <row r="320" spans="1:7">
      <c r="A320" t="s">
        <v>1922</v>
      </c>
      <c r="B320">
        <v>7.3</v>
      </c>
      <c r="D320" s="39" t="str">
        <v>Rob Bowman</v>
      </c>
      <c r="E320">
        <f>COUNTIF(Table3[Director_Name],D320)</f>
        <v>4</v>
      </c>
      <c r="F320">
        <f>ROUND(AVERAGEIF(Table3[Director_Name],D320,Table3[imdb_score]),2)</f>
        <v>6.05</v>
      </c>
      <c r="G320" s="40"/>
    </row>
    <row r="321" spans="1:7">
      <c r="A321" t="s">
        <v>535</v>
      </c>
      <c r="B321">
        <v>6.3</v>
      </c>
      <c r="D321" s="39" t="str">
        <v>Doug Lefler</v>
      </c>
      <c r="E321">
        <f>COUNTIF(Table3[Director_Name],D321)</f>
        <v>1</v>
      </c>
      <c r="F321">
        <f>ROUND(AVERAGEIF(Table3[Director_Name],D321,Table3[imdb_score]),2)</f>
        <v>5.4</v>
      </c>
      <c r="G321" s="40"/>
    </row>
    <row r="322" spans="1:7">
      <c r="A322" t="s">
        <v>487</v>
      </c>
      <c r="B322">
        <v>7.5</v>
      </c>
      <c r="D322" s="39" t="str">
        <v>Scott Waugh</v>
      </c>
      <c r="E322">
        <f>COUNTIF(Table3[Director_Name],D322)</f>
        <v>1</v>
      </c>
      <c r="F322">
        <f>ROUND(AVERAGEIF(Table3[Director_Name],D322,Table3[imdb_score]),2)</f>
        <v>6.5</v>
      </c>
      <c r="G322" s="40"/>
    </row>
    <row r="323" spans="1:7">
      <c r="A323" t="s">
        <v>1939</v>
      </c>
      <c r="B323">
        <v>7.6</v>
      </c>
      <c r="D323" s="39" t="str">
        <v>Lawrence Kasdan</v>
      </c>
      <c r="E323">
        <f>COUNTIF(Table3[Director_Name],D323)</f>
        <v>5</v>
      </c>
      <c r="F323">
        <f>ROUND(AVERAGEIF(Table3[Director_Name],D323,Table3[imdb_score]),2)</f>
        <v>6.26</v>
      </c>
      <c r="G323" s="40"/>
    </row>
    <row r="324" spans="1:7">
      <c r="A324" t="s">
        <v>1947</v>
      </c>
      <c r="B324">
        <v>6.8</v>
      </c>
      <c r="D324" s="39" t="str">
        <v>Michael Lembeck</v>
      </c>
      <c r="E324">
        <f>COUNTIF(Table3[Director_Name],D324)</f>
        <v>2</v>
      </c>
      <c r="F324">
        <f>ROUND(AVERAGEIF(Table3[Director_Name],D324,Table3[imdb_score]),2)</f>
        <v>5.9</v>
      </c>
      <c r="G324" s="40"/>
    </row>
    <row r="325" spans="1:7">
      <c r="A325" t="s">
        <v>1954</v>
      </c>
      <c r="B325">
        <v>5.2</v>
      </c>
      <c r="D325" s="39" t="str">
        <v>Tom Hooper</v>
      </c>
      <c r="E325">
        <f>COUNTIF(Table3[Director_Name],D325)</f>
        <v>3</v>
      </c>
      <c r="F325">
        <f>ROUND(AVERAGEIF(Table3[Director_Name],D325,Table3[imdb_score]),2)</f>
        <v>7.73</v>
      </c>
      <c r="G325" s="40"/>
    </row>
    <row r="326" spans="1:7">
      <c r="A326" t="s">
        <v>187</v>
      </c>
      <c r="B326">
        <v>7.7</v>
      </c>
      <c r="D326" s="39" t="str">
        <v>Nora Ephron</v>
      </c>
      <c r="E326">
        <f>COUNTIF(Table3[Director_Name],D326)</f>
        <v>3</v>
      </c>
      <c r="F326">
        <f>ROUND(AVERAGEIF(Table3[Director_Name],D326,Table3[imdb_score]),2)</f>
        <v>6.17</v>
      </c>
      <c r="G326" s="40"/>
    </row>
    <row r="327" spans="1:7">
      <c r="A327" t="s">
        <v>1965</v>
      </c>
      <c r="B327">
        <v>6.2</v>
      </c>
      <c r="D327" s="39" t="str">
        <v>Angelina Jolie Pitt</v>
      </c>
      <c r="E327">
        <f>COUNTIF(Table3[Director_Name],D327)</f>
        <v>3</v>
      </c>
      <c r="F327">
        <f>ROUND(AVERAGEIF(Table3[Director_Name],D327,Table3[imdb_score]),2)</f>
        <v>5.6</v>
      </c>
      <c r="G327" s="40"/>
    </row>
    <row r="328" spans="1:7">
      <c r="A328" t="s">
        <v>1971</v>
      </c>
      <c r="B328">
        <v>7.7</v>
      </c>
      <c r="D328" s="39" t="str">
        <v>Clint Eastwood</v>
      </c>
      <c r="E328">
        <f>COUNTIF(Table3[Director_Name],D328)</f>
        <v>20</v>
      </c>
      <c r="F328">
        <f>ROUND(AVERAGEIF(Table3[Director_Name],D328,Table3[imdb_score]),2)</f>
        <v>7.23</v>
      </c>
      <c r="G328" s="40"/>
    </row>
    <row r="329" spans="1:7">
      <c r="A329" t="s">
        <v>1976</v>
      </c>
      <c r="B329">
        <v>4.3</v>
      </c>
      <c r="D329" s="39" t="str">
        <v>Larry Charles</v>
      </c>
      <c r="E329">
        <f>COUNTIF(Table3[Director_Name],D329)</f>
        <v>5</v>
      </c>
      <c r="F329">
        <f>ROUND(AVERAGEIF(Table3[Director_Name],D329,Table3[imdb_score]),2)</f>
        <v>6.54</v>
      </c>
      <c r="G329" s="40"/>
    </row>
    <row r="330" spans="1:7">
      <c r="A330" t="s">
        <v>1983</v>
      </c>
      <c r="B330">
        <v>6.9</v>
      </c>
      <c r="D330" s="39" t="str">
        <v>Stanley Kubrick</v>
      </c>
      <c r="E330">
        <f>COUNTIF(Table3[Director_Name],D330)</f>
        <v>6</v>
      </c>
      <c r="F330">
        <f>ROUND(AVERAGEIF(Table3[Director_Name],D330,Table3[imdb_score]),2)</f>
        <v>8.0500000000000007</v>
      </c>
      <c r="G330" s="40"/>
    </row>
    <row r="331" spans="1:7">
      <c r="A331" t="s">
        <v>1915</v>
      </c>
      <c r="B331">
        <v>6.6</v>
      </c>
      <c r="D331" s="39" t="str">
        <v>Will Gluck</v>
      </c>
      <c r="E331">
        <f>COUNTIF(Table3[Director_Name],D331)</f>
        <v>3</v>
      </c>
      <c r="F331">
        <f>ROUND(AVERAGEIF(Table3[Director_Name],D331,Table3[imdb_score]),2)</f>
        <v>6.3</v>
      </c>
      <c r="G331" s="40"/>
    </row>
    <row r="332" spans="1:7">
      <c r="A332" t="s">
        <v>857</v>
      </c>
      <c r="B332">
        <v>7</v>
      </c>
      <c r="D332" s="39" t="str">
        <v>Glenn Ficarra</v>
      </c>
      <c r="E332">
        <f>COUNTIF(Table3[Director_Name],D332)</f>
        <v>3</v>
      </c>
      <c r="F332">
        <f>ROUND(AVERAGEIF(Table3[Director_Name],D332,Table3[imdb_score]),2)</f>
        <v>6.87</v>
      </c>
      <c r="G332" s="40"/>
    </row>
    <row r="333" spans="1:7">
      <c r="A333" t="s">
        <v>171</v>
      </c>
      <c r="B333">
        <v>6.7</v>
      </c>
      <c r="D333" s="39" t="str">
        <v>David S. Goyer</v>
      </c>
      <c r="E333">
        <f>COUNTIF(Table3[Director_Name],D333)</f>
        <v>2</v>
      </c>
      <c r="F333">
        <f>ROUND(AVERAGEIF(Table3[Director_Name],D333,Table3[imdb_score]),2)</f>
        <v>5.35</v>
      </c>
      <c r="G333" s="40"/>
    </row>
    <row r="334" spans="1:7">
      <c r="A334" t="s">
        <v>71</v>
      </c>
      <c r="B334">
        <v>8.1999999999999993</v>
      </c>
      <c r="D334" s="39" t="str">
        <v>Taylor Hackford</v>
      </c>
      <c r="E334">
        <f>COUNTIF(Table3[Director_Name],D334)</f>
        <v>6</v>
      </c>
      <c r="F334">
        <f>ROUND(AVERAGEIF(Table3[Director_Name],D334,Table3[imdb_score]),2)</f>
        <v>6.88</v>
      </c>
      <c r="G334" s="40"/>
    </row>
    <row r="335" spans="1:7">
      <c r="A335" t="s">
        <v>171</v>
      </c>
      <c r="B335">
        <v>8.9</v>
      </c>
      <c r="D335" s="39" t="str">
        <v>Michael Lehmann</v>
      </c>
      <c r="E335">
        <f>COUNTIF(Table3[Director_Name],D335)</f>
        <v>3</v>
      </c>
      <c r="F335">
        <f>ROUND(AVERAGEIF(Table3[Director_Name],D335,Table3[imdb_score]),2)</f>
        <v>5.63</v>
      </c>
      <c r="G335" s="40"/>
    </row>
    <row r="336" spans="1:7">
      <c r="A336" t="s">
        <v>171</v>
      </c>
      <c r="B336">
        <v>8.6999999999999993</v>
      </c>
      <c r="D336" s="39" t="str">
        <v>Stuart Beattie</v>
      </c>
      <c r="E336">
        <f>COUNTIF(Table3[Director_Name],D336)</f>
        <v>1</v>
      </c>
      <c r="F336">
        <f>ROUND(AVERAGEIF(Table3[Director_Name],D336,Table3[imdb_score]),2)</f>
        <v>5.0999999999999996</v>
      </c>
      <c r="G336" s="40"/>
    </row>
    <row r="337" spans="1:7">
      <c r="A337" t="s">
        <v>2017</v>
      </c>
      <c r="B337">
        <v>5.5</v>
      </c>
      <c r="D337" s="39" t="str">
        <v>Roman Polanski</v>
      </c>
      <c r="E337">
        <f>COUNTIF(Table3[Director_Name],D337)</f>
        <v>6</v>
      </c>
      <c r="F337">
        <f>ROUND(AVERAGEIF(Table3[Director_Name],D337,Table3[imdb_score]),2)</f>
        <v>7.42</v>
      </c>
      <c r="G337" s="40"/>
    </row>
    <row r="338" spans="1:7">
      <c r="A338" t="s">
        <v>1783</v>
      </c>
      <c r="B338">
        <v>5.7</v>
      </c>
      <c r="D338" s="39" t="str">
        <v>Frank Miller</v>
      </c>
      <c r="E338">
        <f>COUNTIF(Table3[Director_Name],D338)</f>
        <v>3</v>
      </c>
      <c r="F338">
        <f>ROUND(AVERAGEIF(Table3[Director_Name],D338,Table3[imdb_score]),2)</f>
        <v>6.47</v>
      </c>
      <c r="G338" s="40"/>
    </row>
    <row r="339" spans="1:7">
      <c r="A339" t="s">
        <v>2026</v>
      </c>
      <c r="B339">
        <v>6.3</v>
      </c>
      <c r="D339" s="39" t="str">
        <v>Baltasar KormÃ¡kur</v>
      </c>
      <c r="E339">
        <f>COUNTIF(Table3[Director_Name],D339)</f>
        <v>3</v>
      </c>
      <c r="F339">
        <f>ROUND(AVERAGEIF(Table3[Director_Name],D339,Table3[imdb_score]),2)</f>
        <v>6.77</v>
      </c>
      <c r="G339" s="40"/>
    </row>
    <row r="340" spans="1:7">
      <c r="A340" t="s">
        <v>893</v>
      </c>
      <c r="B340">
        <v>5.9</v>
      </c>
      <c r="D340" s="39" t="str">
        <v>Daniel Lee</v>
      </c>
      <c r="E340">
        <f>COUNTIF(Table3[Director_Name],D340)</f>
        <v>2</v>
      </c>
      <c r="F340">
        <f>ROUND(AVERAGEIF(Table3[Director_Name],D340,Table3[imdb_score]),2)</f>
        <v>6.15</v>
      </c>
      <c r="G340" s="40"/>
    </row>
    <row r="341" spans="1:7">
      <c r="A341" t="s">
        <v>2037</v>
      </c>
      <c r="B341">
        <v>7.6</v>
      </c>
      <c r="D341" s="39" t="str">
        <v>Keenen Ivory Wayans</v>
      </c>
      <c r="E341">
        <f>COUNTIF(Table3[Director_Name],D341)</f>
        <v>4</v>
      </c>
      <c r="F341">
        <f>ROUND(AVERAGEIF(Table3[Director_Name],D341,Table3[imdb_score]),2)</f>
        <v>5.18</v>
      </c>
      <c r="G341" s="40"/>
    </row>
    <row r="342" spans="1:7">
      <c r="A342" t="s">
        <v>2042</v>
      </c>
      <c r="B342">
        <v>6.6</v>
      </c>
      <c r="D342" s="39" t="str">
        <v>Rob Reiner</v>
      </c>
      <c r="E342">
        <f>COUNTIF(Table3[Director_Name],D342)</f>
        <v>11</v>
      </c>
      <c r="F342">
        <f>ROUND(AVERAGEIF(Table3[Director_Name],D342,Table3[imdb_score]),2)</f>
        <v>7.02</v>
      </c>
      <c r="G342" s="40"/>
    </row>
    <row r="343" spans="1:7">
      <c r="A343" t="s">
        <v>2048</v>
      </c>
      <c r="B343">
        <v>5.3</v>
      </c>
      <c r="D343" s="39" t="str">
        <v>Marco Schnabel</v>
      </c>
      <c r="E343">
        <f>COUNTIF(Table3[Director_Name],D343)</f>
        <v>1</v>
      </c>
      <c r="F343">
        <f>ROUND(AVERAGEIF(Table3[Director_Name],D343,Table3[imdb_score]),2)</f>
        <v>3.8</v>
      </c>
      <c r="G343" s="40"/>
    </row>
    <row r="344" spans="1:7">
      <c r="A344" t="s">
        <v>2054</v>
      </c>
      <c r="B344">
        <v>6</v>
      </c>
      <c r="D344" s="39" t="str">
        <v>Demian Lichtenstein</v>
      </c>
      <c r="E344">
        <f>COUNTIF(Table3[Director_Name],D344)</f>
        <v>1</v>
      </c>
      <c r="F344">
        <f>ROUND(AVERAGEIF(Table3[Director_Name],D344,Table3[imdb_score]),2)</f>
        <v>5.9</v>
      </c>
      <c r="G344" s="40"/>
    </row>
    <row r="345" spans="1:7">
      <c r="A345" t="s">
        <v>604</v>
      </c>
      <c r="B345">
        <v>8</v>
      </c>
      <c r="D345" s="39" t="str">
        <v>Josh Gordon</v>
      </c>
      <c r="E345">
        <f>COUNTIF(Table3[Director_Name],D345)</f>
        <v>2</v>
      </c>
      <c r="F345">
        <f>ROUND(AVERAGEIF(Table3[Director_Name],D345,Table3[imdb_score]),2)</f>
        <v>6.2</v>
      </c>
      <c r="G345" s="40"/>
    </row>
    <row r="346" spans="1:7">
      <c r="A346" t="s">
        <v>2066</v>
      </c>
      <c r="B346">
        <v>5.6</v>
      </c>
      <c r="D346" s="39" t="str">
        <v>Tim Hill</v>
      </c>
      <c r="E346">
        <f>COUNTIF(Table3[Director_Name],D346)</f>
        <v>5</v>
      </c>
      <c r="F346">
        <f>ROUND(AVERAGEIF(Table3[Director_Name],D346,Table3[imdb_score]),2)</f>
        <v>5.44</v>
      </c>
      <c r="G346" s="40"/>
    </row>
    <row r="347" spans="1:7">
      <c r="A347" t="s">
        <v>1252</v>
      </c>
      <c r="B347">
        <v>5.9</v>
      </c>
      <c r="D347" s="39" t="str">
        <v>David Frankel</v>
      </c>
      <c r="E347">
        <f>COUNTIF(Table3[Director_Name],D347)</f>
        <v>4</v>
      </c>
      <c r="F347">
        <f>ROUND(AVERAGEIF(Table3[Director_Name],D347,Table3[imdb_score]),2)</f>
        <v>6.6</v>
      </c>
      <c r="G347" s="40"/>
    </row>
    <row r="348" spans="1:7">
      <c r="A348" t="s">
        <v>163</v>
      </c>
      <c r="B348">
        <v>7.3</v>
      </c>
      <c r="D348" s="39" t="str">
        <v>Brenda Chapman</v>
      </c>
      <c r="E348">
        <f>COUNTIF(Table3[Director_Name],D348)</f>
        <v>1</v>
      </c>
      <c r="F348">
        <f>ROUND(AVERAGEIF(Table3[Director_Name],D348,Table3[imdb_score]),2)</f>
        <v>7</v>
      </c>
      <c r="G348" s="40"/>
    </row>
    <row r="349" spans="1:7">
      <c r="A349" t="s">
        <v>306</v>
      </c>
      <c r="B349">
        <v>7.9</v>
      </c>
      <c r="D349" s="39" t="str">
        <v>Marc Lawrence</v>
      </c>
      <c r="E349">
        <f>COUNTIF(Table3[Director_Name],D349)</f>
        <v>3</v>
      </c>
      <c r="F349">
        <f>ROUND(AVERAGEIF(Table3[Director_Name],D349,Table3[imdb_score]),2)</f>
        <v>5.77</v>
      </c>
      <c r="G349" s="40"/>
    </row>
    <row r="350" spans="1:7">
      <c r="A350" t="s">
        <v>1739</v>
      </c>
      <c r="B350">
        <v>6.8</v>
      </c>
      <c r="D350" s="39" t="str">
        <v>Peter Billingsley</v>
      </c>
      <c r="E350">
        <f>COUNTIF(Table3[Director_Name],D350)</f>
        <v>1</v>
      </c>
      <c r="F350">
        <f>ROUND(AVERAGEIF(Table3[Director_Name],D350,Table3[imdb_score]),2)</f>
        <v>5.5</v>
      </c>
      <c r="G350" s="40"/>
    </row>
    <row r="351" spans="1:7">
      <c r="A351" t="s">
        <v>260</v>
      </c>
      <c r="B351">
        <v>6.6</v>
      </c>
      <c r="D351" s="39" t="str">
        <v>Wes Ball</v>
      </c>
      <c r="E351">
        <f>COUNTIF(Table3[Director_Name],D351)</f>
        <v>2</v>
      </c>
      <c r="F351">
        <f>ROUND(AVERAGEIF(Table3[Director_Name],D351,Table3[imdb_score]),2)</f>
        <v>6.6</v>
      </c>
      <c r="G351" s="40"/>
    </row>
    <row r="352" spans="1:7">
      <c r="A352" t="s">
        <v>435</v>
      </c>
      <c r="B352">
        <v>6.6</v>
      </c>
      <c r="D352" s="39" t="str">
        <v>Ryan Murphy</v>
      </c>
      <c r="E352">
        <f>COUNTIF(Table3[Director_Name],D352)</f>
        <v>2</v>
      </c>
      <c r="F352">
        <f>ROUND(AVERAGEIF(Table3[Director_Name],D352,Table3[imdb_score]),2)</f>
        <v>5.95</v>
      </c>
      <c r="G352" s="40"/>
    </row>
    <row r="353" spans="1:7">
      <c r="A353" t="s">
        <v>2099</v>
      </c>
      <c r="B353">
        <v>7</v>
      </c>
      <c r="D353" s="39" t="str">
        <v>Robert Redford</v>
      </c>
      <c r="E353">
        <f>COUNTIF(Table3[Director_Name],D353)</f>
        <v>5</v>
      </c>
      <c r="F353">
        <f>ROUND(AVERAGEIF(Table3[Director_Name],D353,Table3[imdb_score]),2)</f>
        <v>6.84</v>
      </c>
      <c r="G353" s="40"/>
    </row>
    <row r="354" spans="1:7">
      <c r="A354" t="s">
        <v>1278</v>
      </c>
      <c r="B354">
        <v>7</v>
      </c>
      <c r="D354" s="39" t="str">
        <v>Jay Russell</v>
      </c>
      <c r="E354">
        <f>COUNTIF(Table3[Director_Name],D354)</f>
        <v>3</v>
      </c>
      <c r="F354">
        <f>ROUND(AVERAGEIF(Table3[Director_Name],D354,Table3[imdb_score]),2)</f>
        <v>6.73</v>
      </c>
      <c r="G354" s="40"/>
    </row>
    <row r="355" spans="1:7">
      <c r="A355" t="s">
        <v>2112</v>
      </c>
      <c r="B355">
        <v>7.3</v>
      </c>
      <c r="D355" s="39" t="str">
        <v>Kenny Ortega</v>
      </c>
      <c r="E355">
        <f>COUNTIF(Table3[Director_Name],D355)</f>
        <v>5</v>
      </c>
      <c r="F355">
        <f>ROUND(AVERAGEIF(Table3[Director_Name],D355,Table3[imdb_score]),2)</f>
        <v>5.7</v>
      </c>
      <c r="G355" s="40"/>
    </row>
    <row r="356" spans="1:7">
      <c r="A356" t="s">
        <v>327</v>
      </c>
      <c r="B356">
        <v>5.5</v>
      </c>
      <c r="D356" s="39" t="str">
        <v>David McNally</v>
      </c>
      <c r="E356">
        <f>COUNTIF(Table3[Director_Name],D356)</f>
        <v>2</v>
      </c>
      <c r="F356">
        <f>ROUND(AVERAGEIF(Table3[Director_Name],D356,Table3[imdb_score]),2)</f>
        <v>5</v>
      </c>
      <c r="G356" s="40"/>
    </row>
    <row r="357" spans="1:7">
      <c r="A357" t="s">
        <v>487</v>
      </c>
      <c r="B357">
        <v>8.5</v>
      </c>
      <c r="D357" s="39" t="str">
        <v>Brian Robbins</v>
      </c>
      <c r="E357">
        <f>COUNTIF(Table3[Director_Name],D357)</f>
        <v>6</v>
      </c>
      <c r="F357">
        <f>ROUND(AVERAGEIF(Table3[Director_Name],D357,Table3[imdb_score]),2)</f>
        <v>5.53</v>
      </c>
      <c r="G357" s="40"/>
    </row>
    <row r="358" spans="1:7">
      <c r="A358" t="s">
        <v>2129</v>
      </c>
      <c r="B358">
        <v>7.5</v>
      </c>
      <c r="D358" s="39" t="str">
        <v>Brian Levant</v>
      </c>
      <c r="E358">
        <f>COUNTIF(Table3[Director_Name],D358)</f>
        <v>6</v>
      </c>
      <c r="F358">
        <f>ROUND(AVERAGEIF(Table3[Director_Name],D358,Table3[imdb_score]),2)</f>
        <v>4.82</v>
      </c>
      <c r="G358" s="40"/>
    </row>
    <row r="359" spans="1:7">
      <c r="A359" t="s">
        <v>2112</v>
      </c>
      <c r="B359">
        <v>7</v>
      </c>
      <c r="D359" s="39" t="str">
        <v>Steven Zaillian</v>
      </c>
      <c r="E359">
        <f>COUNTIF(Table3[Director_Name],D359)</f>
        <v>2</v>
      </c>
      <c r="F359">
        <f>ROUND(AVERAGEIF(Table3[Director_Name],D359,Table3[imdb_score]),2)</f>
        <v>6.35</v>
      </c>
      <c r="G359" s="40"/>
    </row>
    <row r="360" spans="1:7">
      <c r="A360" t="s">
        <v>685</v>
      </c>
      <c r="B360">
        <v>7.8</v>
      </c>
      <c r="D360" s="39" t="str">
        <v>Chris Butler</v>
      </c>
      <c r="E360">
        <f>COUNTIF(Table3[Director_Name],D360)</f>
        <v>1</v>
      </c>
      <c r="F360">
        <f>ROUND(AVERAGEIF(Table3[Director_Name],D360,Table3[imdb_score]),2)</f>
        <v>7</v>
      </c>
      <c r="G360" s="40"/>
    </row>
    <row r="361" spans="1:7">
      <c r="A361" t="s">
        <v>1311</v>
      </c>
      <c r="B361">
        <v>7.6</v>
      </c>
      <c r="D361" s="39" t="str">
        <v>Jon Avnet</v>
      </c>
      <c r="E361">
        <f>COUNTIF(Table3[Director_Name],D361)</f>
        <v>3</v>
      </c>
      <c r="F361">
        <f>ROUND(AVERAGEIF(Table3[Director_Name],D361,Table3[imdb_score]),2)</f>
        <v>6</v>
      </c>
      <c r="G361" s="40"/>
    </row>
    <row r="362" spans="1:7">
      <c r="A362" t="s">
        <v>1294</v>
      </c>
      <c r="B362">
        <v>7.6</v>
      </c>
      <c r="D362" s="39" t="str">
        <v>Sam Fell</v>
      </c>
      <c r="E362">
        <f>COUNTIF(Table3[Director_Name],D362)</f>
        <v>1</v>
      </c>
      <c r="F362">
        <f>ROUND(AVERAGEIF(Table3[Director_Name],D362,Table3[imdb_score]),2)</f>
        <v>6.1</v>
      </c>
      <c r="G362" s="40"/>
    </row>
    <row r="363" spans="1:7">
      <c r="A363" t="s">
        <v>2156</v>
      </c>
      <c r="B363">
        <v>6.1</v>
      </c>
      <c r="D363" s="39" t="str">
        <v>Kevin Donovan</v>
      </c>
      <c r="E363">
        <f>COUNTIF(Table3[Director_Name],D363)</f>
        <v>1</v>
      </c>
      <c r="F363">
        <f>ROUND(AVERAGEIF(Table3[Director_Name],D363,Table3[imdb_score]),2)</f>
        <v>5.3</v>
      </c>
      <c r="G363" s="40"/>
    </row>
    <row r="364" spans="1:7">
      <c r="A364" t="s">
        <v>1769</v>
      </c>
      <c r="B364">
        <v>6.8</v>
      </c>
      <c r="D364" s="39" t="str">
        <v>Geoff Murphy</v>
      </c>
      <c r="E364">
        <f>COUNTIF(Table3[Director_Name],D364)</f>
        <v>1</v>
      </c>
      <c r="F364">
        <f>ROUND(AVERAGEIF(Table3[Director_Name],D364,Table3[imdb_score]),2)</f>
        <v>5.4</v>
      </c>
      <c r="G364" s="40"/>
    </row>
    <row r="365" spans="1:7">
      <c r="A365" t="s">
        <v>2166</v>
      </c>
      <c r="B365">
        <v>5</v>
      </c>
      <c r="D365" s="39" t="str">
        <v>David O. Russell</v>
      </c>
      <c r="E365">
        <f>COUNTIF(Table3[Director_Name],D365)</f>
        <v>8</v>
      </c>
      <c r="F365">
        <f>ROUND(AVERAGEIF(Table3[Director_Name],D365,Table3[imdb_score]),2)</f>
        <v>6.78</v>
      </c>
      <c r="G365" s="40"/>
    </row>
    <row r="366" spans="1:7">
      <c r="A366" t="s">
        <v>118</v>
      </c>
      <c r="B366">
        <v>7.1</v>
      </c>
      <c r="D366" s="39" t="str">
        <v>Babak Najafi</v>
      </c>
      <c r="E366">
        <f>COUNTIF(Table3[Director_Name],D366)</f>
        <v>1</v>
      </c>
      <c r="F366">
        <f>ROUND(AVERAGEIF(Table3[Director_Name],D366,Table3[imdb_score]),2)</f>
        <v>5.9</v>
      </c>
      <c r="G366" s="40"/>
    </row>
    <row r="367" spans="1:7">
      <c r="A367" t="s">
        <v>2178</v>
      </c>
      <c r="B367">
        <v>5.5</v>
      </c>
      <c r="D367" s="39" t="str">
        <v>Jean-Pierre Jeunet</v>
      </c>
      <c r="E367">
        <f>COUNTIF(Table3[Director_Name],D367)</f>
        <v>5</v>
      </c>
      <c r="F367">
        <f>ROUND(AVERAGEIF(Table3[Director_Name],D367,Table3[imdb_score]),2)</f>
        <v>7.34</v>
      </c>
      <c r="G367" s="40"/>
    </row>
    <row r="368" spans="1:7">
      <c r="A368" t="s">
        <v>1252</v>
      </c>
      <c r="B368">
        <v>5.6</v>
      </c>
      <c r="D368" s="39" t="str">
        <v>Graham Annable</v>
      </c>
      <c r="E368">
        <f>COUNTIF(Table3[Director_Name],D368)</f>
        <v>1</v>
      </c>
      <c r="F368">
        <f>ROUND(AVERAGEIF(Table3[Director_Name],D368,Table3[imdb_score]),2)</f>
        <v>6.8</v>
      </c>
      <c r="G368" s="40"/>
    </row>
    <row r="369" spans="1:7">
      <c r="A369" t="s">
        <v>389</v>
      </c>
      <c r="B369">
        <v>7.1</v>
      </c>
      <c r="D369" s="39" t="str">
        <v>Griffin Dunne</v>
      </c>
      <c r="E369">
        <f>COUNTIF(Table3[Director_Name],D369)</f>
        <v>2</v>
      </c>
      <c r="F369">
        <f>ROUND(AVERAGEIF(Table3[Director_Name],D369,Table3[imdb_score]),2)</f>
        <v>5.9</v>
      </c>
      <c r="G369" s="40"/>
    </row>
    <row r="370" spans="1:7">
      <c r="A370" t="s">
        <v>946</v>
      </c>
      <c r="B370">
        <v>4.9000000000000004</v>
      </c>
      <c r="D370" s="39" t="str">
        <v>John Pasquin</v>
      </c>
      <c r="E370">
        <f>COUNTIF(Table3[Director_Name],D370)</f>
        <v>3</v>
      </c>
      <c r="F370">
        <f>ROUND(AVERAGEIF(Table3[Director_Name],D370,Table3[imdb_score]),2)</f>
        <v>5.63</v>
      </c>
      <c r="G370" s="40"/>
    </row>
    <row r="371" spans="1:7">
      <c r="A371" t="s">
        <v>435</v>
      </c>
      <c r="B371">
        <v>7.4</v>
      </c>
      <c r="D371" s="39" t="str">
        <v>Ruben Fleischer</v>
      </c>
      <c r="E371">
        <f>COUNTIF(Table3[Director_Name],D371)</f>
        <v>3</v>
      </c>
      <c r="F371">
        <f>ROUND(AVERAGEIF(Table3[Director_Name],D371,Table3[imdb_score]),2)</f>
        <v>6.83</v>
      </c>
      <c r="G371" s="40"/>
    </row>
    <row r="372" spans="1:7">
      <c r="A372" t="s">
        <v>1304</v>
      </c>
      <c r="B372">
        <v>5.7</v>
      </c>
      <c r="D372" s="39" t="str">
        <v>Harold Ramis</v>
      </c>
      <c r="E372">
        <f>COUNTIF(Table3[Director_Name],D372)</f>
        <v>8</v>
      </c>
      <c r="F372">
        <f>ROUND(AVERAGEIF(Table3[Director_Name],D372,Table3[imdb_score]),2)</f>
        <v>6.55</v>
      </c>
      <c r="G372" s="40"/>
    </row>
    <row r="373" spans="1:7">
      <c r="A373" t="s">
        <v>2213</v>
      </c>
      <c r="B373">
        <v>6.4</v>
      </c>
      <c r="D373" s="39" t="str">
        <v>Kevin Macdonald</v>
      </c>
      <c r="E373">
        <f>COUNTIF(Table3[Director_Name],D373)</f>
        <v>3</v>
      </c>
      <c r="F373">
        <f>ROUND(AVERAGEIF(Table3[Director_Name],D373,Table3[imdb_score]),2)</f>
        <v>7.63</v>
      </c>
      <c r="G373" s="40"/>
    </row>
    <row r="374" spans="1:7">
      <c r="A374" t="s">
        <v>2222</v>
      </c>
      <c r="B374">
        <v>5.9</v>
      </c>
      <c r="D374" s="39" t="str">
        <v>Donald Petrie</v>
      </c>
      <c r="E374">
        <f>COUNTIF(Table3[Director_Name],D374)</f>
        <v>8</v>
      </c>
      <c r="F374">
        <f>ROUND(AVERAGEIF(Table3[Director_Name],D374,Table3[imdb_score]),2)</f>
        <v>5.66</v>
      </c>
      <c r="G374" s="40"/>
    </row>
    <row r="375" spans="1:7">
      <c r="A375" t="s">
        <v>1605</v>
      </c>
      <c r="B375">
        <v>5.5</v>
      </c>
      <c r="D375" s="39" t="str">
        <v>Jorge Blanco</v>
      </c>
      <c r="E375">
        <f>COUNTIF(Table3[Director_Name],D375)</f>
        <v>1</v>
      </c>
      <c r="F375">
        <f>ROUND(AVERAGEIF(Table3[Director_Name],D375,Table3[imdb_score]),2)</f>
        <v>6.1</v>
      </c>
      <c r="G375" s="40"/>
    </row>
    <row r="376" spans="1:7">
      <c r="A376" t="s">
        <v>1071</v>
      </c>
      <c r="B376">
        <v>6.9</v>
      </c>
      <c r="D376" s="39" t="str">
        <v>Stuart Baird</v>
      </c>
      <c r="E376">
        <f>COUNTIF(Table3[Director_Name],D376)</f>
        <v>2</v>
      </c>
      <c r="F376">
        <f>ROUND(AVERAGEIF(Table3[Director_Name],D376,Table3[imdb_score]),2)</f>
        <v>6.4</v>
      </c>
      <c r="G376" s="40"/>
    </row>
    <row r="377" spans="1:7">
      <c r="A377" t="s">
        <v>1198</v>
      </c>
      <c r="B377">
        <v>6.2</v>
      </c>
      <c r="D377" s="39" t="str">
        <v>Joel Coen</v>
      </c>
      <c r="E377">
        <f>COUNTIF(Table3[Director_Name],D377)</f>
        <v>4</v>
      </c>
      <c r="F377">
        <f>ROUND(AVERAGEIF(Table3[Director_Name],D377,Table3[imdb_score]),2)</f>
        <v>7.4</v>
      </c>
      <c r="G377" s="40"/>
    </row>
    <row r="378" spans="1:7">
      <c r="A378" t="s">
        <v>1739</v>
      </c>
      <c r="B378">
        <v>7</v>
      </c>
      <c r="D378" s="39" t="str">
        <v>Robert Lorenz</v>
      </c>
      <c r="E378">
        <f>COUNTIF(Table3[Director_Name],D378)</f>
        <v>1</v>
      </c>
      <c r="F378">
        <f>ROUND(AVERAGEIF(Table3[Director_Name],D378,Table3[imdb_score]),2)</f>
        <v>6.8</v>
      </c>
      <c r="G378" s="40"/>
    </row>
    <row r="379" spans="1:7">
      <c r="A379" t="s">
        <v>2246</v>
      </c>
      <c r="B379">
        <v>5.6</v>
      </c>
      <c r="D379" s="39" t="str">
        <v>Harold Becker</v>
      </c>
      <c r="E379">
        <f>COUNTIF(Table3[Director_Name],D379)</f>
        <v>4</v>
      </c>
      <c r="F379">
        <f>ROUND(AVERAGEIF(Table3[Director_Name],D379,Table3[imdb_score]),2)</f>
        <v>6.15</v>
      </c>
      <c r="G379" s="40"/>
    </row>
    <row r="380" spans="1:7">
      <c r="A380" t="s">
        <v>1278</v>
      </c>
      <c r="B380">
        <v>7</v>
      </c>
      <c r="D380" s="39" t="str">
        <v>Scott Stewart</v>
      </c>
      <c r="E380">
        <f>COUNTIF(Table3[Director_Name],D380)</f>
        <v>2</v>
      </c>
      <c r="F380">
        <f>ROUND(AVERAGEIF(Table3[Director_Name],D380,Table3[imdb_score]),2)</f>
        <v>5.45</v>
      </c>
      <c r="G380" s="40"/>
    </row>
    <row r="381" spans="1:7">
      <c r="A381" t="s">
        <v>1252</v>
      </c>
      <c r="B381">
        <v>6.8</v>
      </c>
      <c r="D381" s="39" t="str">
        <v>Patrick Gilmore</v>
      </c>
      <c r="E381">
        <f>COUNTIF(Table3[Director_Name],D381)</f>
        <v>1</v>
      </c>
      <c r="F381">
        <f>ROUND(AVERAGEIF(Table3[Director_Name],D381,Table3[imdb_score]),2)</f>
        <v>6.7</v>
      </c>
      <c r="G381" s="40"/>
    </row>
    <row r="382" spans="1:7">
      <c r="A382" t="s">
        <v>2260</v>
      </c>
      <c r="B382">
        <v>5.4</v>
      </c>
      <c r="D382" s="39" t="str">
        <v>Tony Bill</v>
      </c>
      <c r="E382">
        <f>COUNTIF(Table3[Director_Name],D382)</f>
        <v>1</v>
      </c>
      <c r="F382">
        <f>ROUND(AVERAGEIF(Table3[Director_Name],D382,Table3[imdb_score]),2)</f>
        <v>6.6</v>
      </c>
      <c r="G382" s="40"/>
    </row>
    <row r="383" spans="1:7">
      <c r="A383" t="s">
        <v>2266</v>
      </c>
      <c r="B383">
        <v>6.1</v>
      </c>
      <c r="D383" s="39" t="str">
        <v>Rod Lurie</v>
      </c>
      <c r="E383">
        <f>COUNTIF(Table3[Director_Name],D383)</f>
        <v>5</v>
      </c>
      <c r="F383">
        <f>ROUND(AVERAGEIF(Table3[Director_Name],D383,Table3[imdb_score]),2)</f>
        <v>6.6</v>
      </c>
      <c r="G383" s="40"/>
    </row>
    <row r="384" spans="1:7">
      <c r="A384" t="s">
        <v>2271</v>
      </c>
      <c r="B384">
        <v>6.7</v>
      </c>
      <c r="D384" s="39" t="str">
        <v>Walter Hill</v>
      </c>
      <c r="E384">
        <f>COUNTIF(Table3[Director_Name],D384)</f>
        <v>4</v>
      </c>
      <c r="F384">
        <f>ROUND(AVERAGEIF(Table3[Director_Name],D384,Table3[imdb_score]),2)</f>
        <v>5.93</v>
      </c>
      <c r="G384" s="40"/>
    </row>
    <row r="385" spans="1:7">
      <c r="A385" t="s">
        <v>2277</v>
      </c>
      <c r="B385">
        <v>6.9</v>
      </c>
      <c r="D385" s="39" t="str">
        <v>Akiva Goldsman</v>
      </c>
      <c r="E385">
        <f>COUNTIF(Table3[Director_Name],D385)</f>
        <v>1</v>
      </c>
      <c r="F385">
        <f>ROUND(AVERAGEIF(Table3[Director_Name],D385,Table3[imdb_score]),2)</f>
        <v>6.2</v>
      </c>
      <c r="G385" s="40"/>
    </row>
    <row r="386" spans="1:7">
      <c r="A386" t="s">
        <v>850</v>
      </c>
      <c r="B386">
        <v>8</v>
      </c>
      <c r="D386" s="39" t="str">
        <v>Harald Zwart</v>
      </c>
      <c r="E386">
        <f>COUNTIF(Table3[Director_Name],D386)</f>
        <v>2</v>
      </c>
      <c r="F386">
        <f>ROUND(AVERAGEIF(Table3[Director_Name],D386,Table3[imdb_score]),2)</f>
        <v>5.5</v>
      </c>
      <c r="G386" s="40"/>
    </row>
    <row r="387" spans="1:7">
      <c r="A387" t="s">
        <v>2289</v>
      </c>
      <c r="B387">
        <v>4.4000000000000004</v>
      </c>
      <c r="D387" s="39" t="str">
        <v>Walter Salles</v>
      </c>
      <c r="E387">
        <f>COUNTIF(Table3[Director_Name],D387)</f>
        <v>3</v>
      </c>
      <c r="F387">
        <f>ROUND(AVERAGEIF(Table3[Director_Name],D387,Table3[imdb_score]),2)</f>
        <v>6.57</v>
      </c>
      <c r="G387" s="40"/>
    </row>
    <row r="388" spans="1:7">
      <c r="A388" t="s">
        <v>2296</v>
      </c>
      <c r="B388">
        <v>7.3</v>
      </c>
      <c r="D388" s="39" t="str">
        <v>Iain Softley</v>
      </c>
      <c r="E388">
        <f>COUNTIF(Table3[Director_Name],D388)</f>
        <v>4</v>
      </c>
      <c r="F388">
        <f>ROUND(AVERAGEIF(Table3[Director_Name],D388,Table3[imdb_score]),2)</f>
        <v>6.55</v>
      </c>
      <c r="G388" s="40"/>
    </row>
    <row r="389" spans="1:7">
      <c r="A389" t="s">
        <v>1605</v>
      </c>
      <c r="B389">
        <v>6.3</v>
      </c>
      <c r="D389" s="39" t="str">
        <v>David Koepp</v>
      </c>
      <c r="E389">
        <f>COUNTIF(Table3[Director_Name],D389)</f>
        <v>5</v>
      </c>
      <c r="F389">
        <f>ROUND(AVERAGEIF(Table3[Director_Name],D389,Table3[imdb_score]),2)</f>
        <v>6.46</v>
      </c>
      <c r="G389" s="40"/>
    </row>
    <row r="390" spans="1:7">
      <c r="A390" t="s">
        <v>435</v>
      </c>
      <c r="B390">
        <v>7.7</v>
      </c>
      <c r="D390" s="39" t="str">
        <v>Uwe Boll</v>
      </c>
      <c r="E390">
        <f>COUNTIF(Table3[Director_Name],D390)</f>
        <v>5</v>
      </c>
      <c r="F390">
        <f>ROUND(AVERAGEIF(Table3[Director_Name],D390,Table3[imdb_score]),2)</f>
        <v>3.72</v>
      </c>
      <c r="G390" s="40"/>
    </row>
    <row r="391" spans="1:7">
      <c r="A391" t="s">
        <v>845</v>
      </c>
      <c r="B391">
        <v>6.5</v>
      </c>
      <c r="D391" s="39" t="str">
        <v>Pou-Soi Cheang</v>
      </c>
      <c r="E391">
        <f>COUNTIF(Table3[Director_Name],D391)</f>
        <v>1</v>
      </c>
      <c r="F391">
        <f>ROUND(AVERAGEIF(Table3[Director_Name],D391,Table3[imdb_score]),2)</f>
        <v>6</v>
      </c>
      <c r="G391" s="40"/>
    </row>
    <row r="392" spans="1:7">
      <c r="A392" t="s">
        <v>1155</v>
      </c>
      <c r="B392">
        <v>7.8</v>
      </c>
      <c r="D392" s="39" t="str">
        <v>John Dahl</v>
      </c>
      <c r="E392">
        <f>COUNTIF(Table3[Director_Name],D392)</f>
        <v>4</v>
      </c>
      <c r="F392">
        <f>ROUND(AVERAGEIF(Table3[Director_Name],D392,Table3[imdb_score]),2)</f>
        <v>6.8</v>
      </c>
      <c r="G392" s="40"/>
    </row>
    <row r="393" spans="1:7">
      <c r="A393" t="s">
        <v>710</v>
      </c>
      <c r="B393">
        <v>6.4</v>
      </c>
      <c r="D393" s="39" t="str">
        <v>Tim Miller</v>
      </c>
      <c r="E393">
        <f>COUNTIF(Table3[Director_Name],D393)</f>
        <v>1</v>
      </c>
      <c r="F393">
        <f>ROUND(AVERAGEIF(Table3[Director_Name],D393,Table3[imdb_score]),2)</f>
        <v>8.1</v>
      </c>
      <c r="G393" s="40"/>
    </row>
    <row r="394" spans="1:7">
      <c r="A394" t="s">
        <v>1526</v>
      </c>
      <c r="B394">
        <v>7.8</v>
      </c>
      <c r="D394" s="39" t="str">
        <v>Stephen Herek</v>
      </c>
      <c r="E394">
        <f>COUNTIF(Table3[Director_Name],D394)</f>
        <v>8</v>
      </c>
      <c r="F394">
        <f>ROUND(AVERAGEIF(Table3[Director_Name],D394,Table3[imdb_score]),2)</f>
        <v>6.13</v>
      </c>
      <c r="G394" s="40"/>
    </row>
    <row r="395" spans="1:7">
      <c r="A395" t="s">
        <v>2331</v>
      </c>
      <c r="B395">
        <v>5.8</v>
      </c>
      <c r="D395" s="39" t="str">
        <v>Peter MacDonald</v>
      </c>
      <c r="E395">
        <f>COUNTIF(Table3[Director_Name],D395)</f>
        <v>1</v>
      </c>
      <c r="F395">
        <f>ROUND(AVERAGEIF(Table3[Director_Name],D395,Table3[imdb_score]),2)</f>
        <v>5.7</v>
      </c>
      <c r="G395" s="40"/>
    </row>
    <row r="396" spans="1:7">
      <c r="A396" t="s">
        <v>2335</v>
      </c>
      <c r="B396">
        <v>7.1</v>
      </c>
      <c r="D396" s="39" t="str">
        <v>Anthony Hemingway</v>
      </c>
      <c r="E396">
        <f>COUNTIF(Table3[Director_Name],D396)</f>
        <v>1</v>
      </c>
      <c r="F396">
        <f>ROUND(AVERAGEIF(Table3[Director_Name],D396,Table3[imdb_score]),2)</f>
        <v>5.9</v>
      </c>
      <c r="G396" s="40"/>
    </row>
    <row r="397" spans="1:7">
      <c r="A397" t="s">
        <v>2339</v>
      </c>
      <c r="B397">
        <v>7.1</v>
      </c>
      <c r="D397" s="39" t="str">
        <v>Sean Anders</v>
      </c>
      <c r="E397">
        <f>COUNTIF(Table3[Director_Name],D397)</f>
        <v>4</v>
      </c>
      <c r="F397">
        <f>ROUND(AVERAGEIF(Table3[Director_Name],D397,Table3[imdb_score]),2)</f>
        <v>6.13</v>
      </c>
      <c r="G397" s="40"/>
    </row>
    <row r="398" spans="1:7">
      <c r="A398" t="s">
        <v>2354</v>
      </c>
      <c r="B398">
        <v>6.8</v>
      </c>
      <c r="D398" s="39" t="str">
        <v>Mark Neveldine</v>
      </c>
      <c r="E398">
        <f>COUNTIF(Table3[Director_Name],D398)</f>
        <v>5</v>
      </c>
      <c r="F398">
        <f>ROUND(AVERAGEIF(Table3[Director_Name],D398,Table3[imdb_score]),2)</f>
        <v>5.56</v>
      </c>
      <c r="G398" s="40"/>
    </row>
    <row r="399" spans="1:7">
      <c r="A399" t="s">
        <v>2339</v>
      </c>
      <c r="B399">
        <v>4.8</v>
      </c>
      <c r="D399" s="39" t="str">
        <v>John Madden</v>
      </c>
      <c r="E399">
        <f>COUNTIF(Table3[Director_Name],D399)</f>
        <v>5</v>
      </c>
      <c r="F399">
        <f>ROUND(AVERAGEIF(Table3[Director_Name],D399,Table3[imdb_score]),2)</f>
        <v>6.78</v>
      </c>
      <c r="G399" s="40"/>
    </row>
    <row r="400" spans="1:7">
      <c r="A400" t="s">
        <v>260</v>
      </c>
      <c r="B400">
        <v>6.2</v>
      </c>
      <c r="D400" s="39" t="str">
        <v>Kevin Bray</v>
      </c>
      <c r="E400">
        <f>COUNTIF(Table3[Director_Name],D400)</f>
        <v>2</v>
      </c>
      <c r="F400">
        <f>ROUND(AVERAGEIF(Table3[Director_Name],D400,Table3[imdb_score]),2)</f>
        <v>5.95</v>
      </c>
      <c r="G400" s="40"/>
    </row>
    <row r="401" spans="1:7">
      <c r="A401" t="s">
        <v>2367</v>
      </c>
      <c r="B401">
        <v>6.9</v>
      </c>
      <c r="D401" s="39" t="str">
        <v>Mike Gabriel</v>
      </c>
      <c r="E401">
        <f>COUNTIF(Table3[Director_Name],D401)</f>
        <v>1</v>
      </c>
      <c r="F401">
        <f>ROUND(AVERAGEIF(Table3[Director_Name],D401,Table3[imdb_score]),2)</f>
        <v>6.6</v>
      </c>
      <c r="G401" s="40"/>
    </row>
    <row r="402" spans="1:7">
      <c r="A402" t="s">
        <v>1739</v>
      </c>
      <c r="B402">
        <v>7.3</v>
      </c>
      <c r="D402" s="39" t="str">
        <v>Sam Weisman</v>
      </c>
      <c r="E402">
        <f>COUNTIF(Table3[Director_Name],D402)</f>
        <v>4</v>
      </c>
      <c r="F402">
        <f>ROUND(AVERAGEIF(Table3[Director_Name],D402,Table3[imdb_score]),2)</f>
        <v>5.45</v>
      </c>
      <c r="G402" s="40"/>
    </row>
    <row r="403" spans="1:7">
      <c r="A403" t="s">
        <v>2367</v>
      </c>
      <c r="B403">
        <v>6.6</v>
      </c>
      <c r="D403" s="39" t="str">
        <v>Jesse Dylan</v>
      </c>
      <c r="E403">
        <f>COUNTIF(Table3[Director_Name],D403)</f>
        <v>3</v>
      </c>
      <c r="F403">
        <f>ROUND(AVERAGEIF(Table3[Director_Name],D403,Table3[imdb_score]),2)</f>
        <v>6.03</v>
      </c>
      <c r="G403" s="40"/>
    </row>
    <row r="404" spans="1:7">
      <c r="A404" t="s">
        <v>1526</v>
      </c>
      <c r="B404">
        <v>6.9</v>
      </c>
      <c r="D404" s="39" t="str">
        <v>Wayne Wang</v>
      </c>
      <c r="E404">
        <f>COUNTIF(Table3[Director_Name],D404)</f>
        <v>5</v>
      </c>
      <c r="F404">
        <f>ROUND(AVERAGEIF(Table3[Director_Name],D404,Table3[imdb_score]),2)</f>
        <v>6.02</v>
      </c>
      <c r="G404" s="40"/>
    </row>
    <row r="405" spans="1:7">
      <c r="A405" t="s">
        <v>2386</v>
      </c>
      <c r="B405">
        <v>6.2</v>
      </c>
      <c r="D405" s="39" t="str">
        <v>Gabriele Muccino</v>
      </c>
      <c r="E405">
        <f>COUNTIF(Table3[Director_Name],D405)</f>
        <v>4</v>
      </c>
      <c r="F405">
        <f>ROUND(AVERAGEIF(Table3[Director_Name],D405,Table3[imdb_score]),2)</f>
        <v>6.98</v>
      </c>
      <c r="G405" s="40"/>
    </row>
    <row r="406" spans="1:7">
      <c r="A406" t="s">
        <v>2392</v>
      </c>
      <c r="B406">
        <v>6.7</v>
      </c>
      <c r="D406" s="39" t="str">
        <v>Tom Dey</v>
      </c>
      <c r="E406">
        <f>COUNTIF(Table3[Director_Name],D406)</f>
        <v>3</v>
      </c>
      <c r="F406">
        <f>ROUND(AVERAGEIF(Table3[Director_Name],D406,Table3[imdb_score]),2)</f>
        <v>5.47</v>
      </c>
      <c r="G406" s="40"/>
    </row>
    <row r="407" spans="1:7">
      <c r="A407" t="s">
        <v>2396</v>
      </c>
      <c r="B407">
        <v>7.6</v>
      </c>
      <c r="D407" s="39" t="str">
        <v>Jimmy Hayward</v>
      </c>
      <c r="E407">
        <f>COUNTIF(Table3[Director_Name],D407)</f>
        <v>2</v>
      </c>
      <c r="F407">
        <f>ROUND(AVERAGEIF(Table3[Director_Name],D407,Table3[imdb_score]),2)</f>
        <v>5.3</v>
      </c>
      <c r="G407" s="40"/>
    </row>
    <row r="408" spans="1:7">
      <c r="A408" t="s">
        <v>225</v>
      </c>
      <c r="B408">
        <v>6.7</v>
      </c>
      <c r="D408" s="39" t="str">
        <v>Alan Parker</v>
      </c>
      <c r="E408">
        <f>COUNTIF(Table3[Director_Name],D408)</f>
        <v>3</v>
      </c>
      <c r="F408">
        <f>ROUND(AVERAGEIF(Table3[Director_Name],D408,Table3[imdb_score]),2)</f>
        <v>7.03</v>
      </c>
      <c r="G408" s="40"/>
    </row>
    <row r="409" spans="1:7">
      <c r="A409" t="s">
        <v>1311</v>
      </c>
      <c r="B409">
        <v>6.2</v>
      </c>
      <c r="D409" s="39" t="str">
        <v>John Frankenheimer</v>
      </c>
      <c r="E409">
        <f>COUNTIF(Table3[Director_Name],D409)</f>
        <v>5</v>
      </c>
      <c r="F409">
        <f>ROUND(AVERAGEIF(Table3[Director_Name],D409,Table3[imdb_score]),2)</f>
        <v>6.14</v>
      </c>
      <c r="G409" s="40"/>
    </row>
    <row r="410" spans="1:7">
      <c r="A410" t="s">
        <v>157</v>
      </c>
      <c r="B410">
        <v>7.3</v>
      </c>
      <c r="D410" s="39" t="str">
        <v>Paul King</v>
      </c>
      <c r="E410">
        <f>COUNTIF(Table3[Director_Name],D410)</f>
        <v>1</v>
      </c>
      <c r="F410">
        <f>ROUND(AVERAGEIF(Table3[Director_Name],D410,Table3[imdb_score]),2)</f>
        <v>7.2</v>
      </c>
      <c r="G410" s="40"/>
    </row>
    <row r="411" spans="1:7">
      <c r="A411" t="s">
        <v>408</v>
      </c>
      <c r="B411">
        <v>6</v>
      </c>
      <c r="D411" s="39" t="str">
        <v>Akiva Schaffer</v>
      </c>
      <c r="E411">
        <f>COUNTIF(Table3[Director_Name],D411)</f>
        <v>2</v>
      </c>
      <c r="F411">
        <f>ROUND(AVERAGEIF(Table3[Director_Name],D411,Table3[imdb_score]),2)</f>
        <v>6.2</v>
      </c>
      <c r="G411" s="40"/>
    </row>
    <row r="412" spans="1:7">
      <c r="A412" t="s">
        <v>2423</v>
      </c>
      <c r="B412">
        <v>7.1</v>
      </c>
      <c r="D412" s="39" t="str">
        <v>William Friedkin</v>
      </c>
      <c r="E412">
        <f>COUNTIF(Table3[Director_Name],D412)</f>
        <v>6</v>
      </c>
      <c r="F412">
        <f>ROUND(AVERAGEIF(Table3[Director_Name],D412,Table3[imdb_score]),2)</f>
        <v>6.88</v>
      </c>
      <c r="G412" s="40"/>
    </row>
    <row r="413" spans="1:7">
      <c r="A413" t="s">
        <v>2429</v>
      </c>
      <c r="B413">
        <v>7.1</v>
      </c>
      <c r="D413" s="39" t="str">
        <v>Kent Alterman</v>
      </c>
      <c r="E413">
        <f>COUNTIF(Table3[Director_Name],D413)</f>
        <v>1</v>
      </c>
      <c r="F413">
        <f>ROUND(AVERAGEIF(Table3[Director_Name],D413,Table3[imdb_score]),2)</f>
        <v>5.8</v>
      </c>
      <c r="G413" s="40"/>
    </row>
    <row r="414" spans="1:7">
      <c r="A414" t="s">
        <v>2433</v>
      </c>
      <c r="B414">
        <v>5.5</v>
      </c>
      <c r="D414" s="39" t="str">
        <v>Peter Lord</v>
      </c>
      <c r="E414">
        <f>COUNTIF(Table3[Director_Name],D414)</f>
        <v>2</v>
      </c>
      <c r="F414">
        <f>ROUND(AVERAGEIF(Table3[Director_Name],D414,Table3[imdb_score]),2)</f>
        <v>6.85</v>
      </c>
      <c r="G414" s="40"/>
    </row>
    <row r="415" spans="1:7">
      <c r="A415" t="s">
        <v>2440</v>
      </c>
      <c r="B415">
        <v>7.8</v>
      </c>
      <c r="D415" s="39" t="str">
        <v>Shekhar Kapur</v>
      </c>
      <c r="E415">
        <f>COUNTIF(Table3[Director_Name],D415)</f>
        <v>3</v>
      </c>
      <c r="F415">
        <f>ROUND(AVERAGEIF(Table3[Director_Name],D415,Table3[imdb_score]),2)</f>
        <v>6.97</v>
      </c>
      <c r="G415" s="40"/>
    </row>
    <row r="416" spans="1:7">
      <c r="A416" t="s">
        <v>2448</v>
      </c>
      <c r="B416">
        <v>5.6</v>
      </c>
      <c r="D416" s="39" t="str">
        <v>Karyn Kusama</v>
      </c>
      <c r="E416">
        <f>COUNTIF(Table3[Director_Name],D416)</f>
        <v>2</v>
      </c>
      <c r="F416">
        <f>ROUND(AVERAGEIF(Table3[Director_Name],D416,Table3[imdb_score]),2)</f>
        <v>5.3</v>
      </c>
      <c r="G416" s="40"/>
    </row>
    <row r="417" spans="1:7">
      <c r="A417" t="s">
        <v>2453</v>
      </c>
      <c r="B417">
        <v>7.5</v>
      </c>
      <c r="D417" s="39" t="str">
        <v>Ron Maxwell</v>
      </c>
      <c r="E417">
        <f>COUNTIF(Table3[Director_Name],D417)</f>
        <v>2</v>
      </c>
      <c r="F417">
        <f>ROUND(AVERAGEIF(Table3[Director_Name],D417,Table3[imdb_score]),2)</f>
        <v>7</v>
      </c>
      <c r="G417" s="40"/>
    </row>
    <row r="418" spans="1:7">
      <c r="A418" t="s">
        <v>2461</v>
      </c>
      <c r="B418">
        <v>5.4</v>
      </c>
      <c r="D418" s="39" t="str">
        <v>Robert Butler</v>
      </c>
      <c r="E418">
        <f>COUNTIF(Table3[Director_Name],D418)</f>
        <v>1</v>
      </c>
      <c r="F418">
        <f>ROUND(AVERAGEIF(Table3[Director_Name],D418,Table3[imdb_score]),2)</f>
        <v>4.7</v>
      </c>
      <c r="G418" s="40"/>
    </row>
    <row r="419" spans="1:7">
      <c r="A419" t="s">
        <v>2467</v>
      </c>
      <c r="B419">
        <v>4.3</v>
      </c>
      <c r="D419" s="39" t="str">
        <v>Karey Kirkpatrick</v>
      </c>
      <c r="E419">
        <f>COUNTIF(Table3[Director_Name],D419)</f>
        <v>1</v>
      </c>
      <c r="F419">
        <f>ROUND(AVERAGEIF(Table3[Director_Name],D419,Table3[imdb_score]),2)</f>
        <v>5.6</v>
      </c>
      <c r="G419" s="40"/>
    </row>
    <row r="420" spans="1:7">
      <c r="A420" t="s">
        <v>1575</v>
      </c>
      <c r="B420">
        <v>4.9000000000000004</v>
      </c>
      <c r="D420" s="39" t="str">
        <v>Steve Antin</v>
      </c>
      <c r="E420">
        <f>COUNTIF(Table3[Director_Name],D420)</f>
        <v>1</v>
      </c>
      <c r="F420">
        <f>ROUND(AVERAGEIF(Table3[Director_Name],D420,Table3[imdb_score]),2)</f>
        <v>6.4</v>
      </c>
      <c r="G420" s="40"/>
    </row>
    <row r="421" spans="1:7">
      <c r="A421" t="s">
        <v>2482</v>
      </c>
      <c r="B421">
        <v>7.1</v>
      </c>
      <c r="D421" s="39" t="str">
        <v>Jim Gillespie</v>
      </c>
      <c r="E421">
        <f>COUNTIF(Table3[Director_Name],D421)</f>
        <v>2</v>
      </c>
      <c r="F421">
        <f>ROUND(AVERAGEIF(Table3[Director_Name],D421,Table3[imdb_score]),2)</f>
        <v>5.45</v>
      </c>
      <c r="G421" s="40"/>
    </row>
    <row r="422" spans="1:7">
      <c r="A422" t="s">
        <v>1627</v>
      </c>
      <c r="B422">
        <v>6.4</v>
      </c>
      <c r="D422" s="39" t="str">
        <v>Francis Ford Coppola</v>
      </c>
      <c r="E422">
        <f>COUNTIF(Table3[Director_Name],D422)</f>
        <v>11</v>
      </c>
      <c r="F422">
        <f>ROUND(AVERAGEIF(Table3[Director_Name],D422,Table3[imdb_score]),2)</f>
        <v>7.42</v>
      </c>
      <c r="G422" s="40"/>
    </row>
    <row r="423" spans="1:7">
      <c r="A423" t="s">
        <v>2495</v>
      </c>
      <c r="B423">
        <v>6.9</v>
      </c>
      <c r="D423" s="39" t="str">
        <v>Richard Lester</v>
      </c>
      <c r="E423">
        <f>COUNTIF(Table3[Director_Name],D423)</f>
        <v>5</v>
      </c>
      <c r="F423">
        <f>ROUND(AVERAGEIF(Table3[Director_Name],D423,Table3[imdb_score]),2)</f>
        <v>6.6</v>
      </c>
      <c r="G423" s="40"/>
    </row>
    <row r="424" spans="1:7">
      <c r="A424" t="s">
        <v>1511</v>
      </c>
      <c r="B424">
        <v>4.3</v>
      </c>
      <c r="D424" s="39" t="str">
        <v>Scott Cooper</v>
      </c>
      <c r="E424">
        <f>COUNTIF(Table3[Director_Name],D424)</f>
        <v>3</v>
      </c>
      <c r="F424">
        <f>ROUND(AVERAGEIF(Table3[Director_Name],D424,Table3[imdb_score]),2)</f>
        <v>7.03</v>
      </c>
      <c r="G424" s="40"/>
    </row>
    <row r="425" spans="1:7">
      <c r="A425" t="s">
        <v>521</v>
      </c>
      <c r="B425">
        <v>6.1</v>
      </c>
      <c r="D425" s="39" t="str">
        <v>Robert Rodriguez</v>
      </c>
      <c r="E425">
        <f>COUNTIF(Table3[Director_Name],D425)</f>
        <v>13</v>
      </c>
      <c r="F425">
        <f>ROUND(AVERAGEIF(Table3[Director_Name],D425,Table3[imdb_score]),2)</f>
        <v>5.69</v>
      </c>
      <c r="G425" s="40"/>
    </row>
    <row r="426" spans="1:7">
      <c r="A426" t="s">
        <v>378</v>
      </c>
      <c r="B426">
        <v>7</v>
      </c>
      <c r="D426" s="39" t="str">
        <v>Curtis Hanson</v>
      </c>
      <c r="E426">
        <f>COUNTIF(Table3[Director_Name],D426)</f>
        <v>6</v>
      </c>
      <c r="F426">
        <f>ROUND(AVERAGEIF(Table3[Director_Name],D426,Table3[imdb_score]),2)</f>
        <v>6.62</v>
      </c>
      <c r="G426" s="40"/>
    </row>
    <row r="427" spans="1:7">
      <c r="A427" t="s">
        <v>685</v>
      </c>
      <c r="B427">
        <v>7.7</v>
      </c>
      <c r="D427" s="39" t="str">
        <v>Phyllida Lloyd</v>
      </c>
      <c r="E427">
        <f>COUNTIF(Table3[Director_Name],D427)</f>
        <v>2</v>
      </c>
      <c r="F427">
        <f>ROUND(AVERAGEIF(Table3[Director_Name],D427,Table3[imdb_score]),2)</f>
        <v>6.35</v>
      </c>
      <c r="G427" s="40"/>
    </row>
    <row r="428" spans="1:7">
      <c r="A428" t="s">
        <v>1516</v>
      </c>
      <c r="B428">
        <v>5.9</v>
      </c>
      <c r="D428" s="39" t="str">
        <v>Jay Chandrasekhar</v>
      </c>
      <c r="E428">
        <f>COUNTIF(Table3[Director_Name],D428)</f>
        <v>4</v>
      </c>
      <c r="F428">
        <f>ROUND(AVERAGEIF(Table3[Director_Name],D428,Table3[imdb_score]),2)</f>
        <v>6.03</v>
      </c>
      <c r="G428" s="40"/>
    </row>
    <row r="429" spans="1:7">
      <c r="A429" t="s">
        <v>514</v>
      </c>
      <c r="B429">
        <v>6.7</v>
      </c>
      <c r="D429" s="39" t="str">
        <v>Terrence Malick</v>
      </c>
      <c r="E429">
        <f>COUNTIF(Table3[Director_Name],D429)</f>
        <v>4</v>
      </c>
      <c r="F429">
        <f>ROUND(AVERAGEIF(Table3[Director_Name],D429,Table3[imdb_score]),2)</f>
        <v>7.25</v>
      </c>
      <c r="G429" s="40"/>
    </row>
    <row r="430" spans="1:7">
      <c r="A430" t="s">
        <v>1784</v>
      </c>
      <c r="B430">
        <v>6.5</v>
      </c>
      <c r="D430" s="39" t="str">
        <v>David Dobkin</v>
      </c>
      <c r="E430">
        <f>COUNTIF(Table3[Director_Name],D430)</f>
        <v>4</v>
      </c>
      <c r="F430">
        <f>ROUND(AVERAGEIF(Table3[Director_Name],D430,Table3[imdb_score]),2)</f>
        <v>6.65</v>
      </c>
      <c r="G430" s="40"/>
    </row>
    <row r="431" spans="1:7">
      <c r="A431" t="s">
        <v>2246</v>
      </c>
      <c r="B431">
        <v>7.1</v>
      </c>
      <c r="D431" s="39" t="str">
        <v>Milos Forman</v>
      </c>
      <c r="E431">
        <f>COUNTIF(Table3[Director_Name],D431)</f>
        <v>3</v>
      </c>
      <c r="F431">
        <f>ROUND(AVERAGEIF(Table3[Director_Name],D431,Table3[imdb_score]),2)</f>
        <v>8.1300000000000008</v>
      </c>
      <c r="G431" s="40"/>
    </row>
    <row r="432" spans="1:7">
      <c r="A432" t="s">
        <v>2296</v>
      </c>
      <c r="B432">
        <v>7.3</v>
      </c>
      <c r="D432" s="39" t="str">
        <v>Pierre Morel</v>
      </c>
      <c r="E432">
        <f>COUNTIF(Table3[Director_Name],D432)</f>
        <v>4</v>
      </c>
      <c r="F432">
        <f>ROUND(AVERAGEIF(Table3[Director_Name],D432,Table3[imdb_score]),2)</f>
        <v>6.85</v>
      </c>
      <c r="G432" s="40"/>
    </row>
    <row r="433" spans="1:7">
      <c r="A433" t="s">
        <v>2542</v>
      </c>
      <c r="B433">
        <v>6.5</v>
      </c>
      <c r="D433" s="39" t="str">
        <v>Paul Hunter</v>
      </c>
      <c r="E433">
        <f>COUNTIF(Table3[Director_Name],D433)</f>
        <v>1</v>
      </c>
      <c r="F433">
        <f>ROUND(AVERAGEIF(Table3[Director_Name],D433,Table3[imdb_score]),2)</f>
        <v>5.5</v>
      </c>
      <c r="G433" s="40"/>
    </row>
    <row r="434" spans="1:7">
      <c r="A434" t="s">
        <v>255</v>
      </c>
      <c r="B434">
        <v>7</v>
      </c>
      <c r="D434" s="39" t="str">
        <v>Steve Oedekerk</v>
      </c>
      <c r="E434">
        <f>COUNTIF(Table3[Director_Name],D434)</f>
        <v>4</v>
      </c>
      <c r="F434">
        <f>ROUND(AVERAGEIF(Table3[Director_Name],D434,Table3[imdb_score]),2)</f>
        <v>6.2</v>
      </c>
      <c r="G434" s="40"/>
    </row>
    <row r="435" spans="1:7">
      <c r="A435" t="s">
        <v>1175</v>
      </c>
      <c r="B435">
        <v>6.8</v>
      </c>
      <c r="D435" s="39" t="str">
        <v>John Whitesell</v>
      </c>
      <c r="E435">
        <f>COUNTIF(Table3[Director_Name],D435)</f>
        <v>5</v>
      </c>
      <c r="F435">
        <f>ROUND(AVERAGEIF(Table3[Director_Name],D435,Table3[imdb_score]),2)</f>
        <v>4.88</v>
      </c>
      <c r="G435" s="40"/>
    </row>
    <row r="436" spans="1:7">
      <c r="A436" t="s">
        <v>639</v>
      </c>
      <c r="B436">
        <v>7.2</v>
      </c>
      <c r="D436" s="39" t="str">
        <v>George Nolfi</v>
      </c>
      <c r="E436">
        <f>COUNTIF(Table3[Director_Name],D436)</f>
        <v>1</v>
      </c>
      <c r="F436">
        <f>ROUND(AVERAGEIF(Table3[Director_Name],D436,Table3[imdb_score]),2)</f>
        <v>7.1</v>
      </c>
      <c r="G436" s="40"/>
    </row>
    <row r="437" spans="1:7">
      <c r="A437" t="s">
        <v>2561</v>
      </c>
      <c r="B437">
        <v>6.4</v>
      </c>
      <c r="D437" s="39" t="str">
        <v>Neil Jordan</v>
      </c>
      <c r="E437">
        <f>COUNTIF(Table3[Director_Name],D437)</f>
        <v>8</v>
      </c>
      <c r="F437">
        <f>ROUND(AVERAGEIF(Table3[Director_Name],D437,Table3[imdb_score]),2)</f>
        <v>6.76</v>
      </c>
      <c r="G437" s="40"/>
    </row>
    <row r="438" spans="1:7">
      <c r="A438" t="s">
        <v>2565</v>
      </c>
      <c r="B438">
        <v>6.1</v>
      </c>
      <c r="D438" s="39" t="str">
        <v>Rawson Marshall Thurber</v>
      </c>
      <c r="E438">
        <f>COUNTIF(Table3[Director_Name],D438)</f>
        <v>3</v>
      </c>
      <c r="F438">
        <f>ROUND(AVERAGEIF(Table3[Director_Name],D438,Table3[imdb_score]),2)</f>
        <v>6.77</v>
      </c>
      <c r="G438" s="40"/>
    </row>
    <row r="439" spans="1:7">
      <c r="A439" t="s">
        <v>1007</v>
      </c>
      <c r="B439">
        <v>6.7</v>
      </c>
      <c r="D439" s="39" t="str">
        <v>Spike Lee</v>
      </c>
      <c r="E439">
        <f>COUNTIF(Table3[Director_Name],D439)</f>
        <v>16</v>
      </c>
      <c r="F439">
        <f>ROUND(AVERAGEIF(Table3[Director_Name],D439,Table3[imdb_score]),2)</f>
        <v>6.57</v>
      </c>
      <c r="G439" s="40"/>
    </row>
    <row r="440" spans="1:7">
      <c r="A440" t="s">
        <v>2467</v>
      </c>
      <c r="B440">
        <v>6.4</v>
      </c>
      <c r="D440" s="39" t="str">
        <v>Brian Helgeland</v>
      </c>
      <c r="E440">
        <f>COUNTIF(Table3[Director_Name],D440)</f>
        <v>5</v>
      </c>
      <c r="F440">
        <f>ROUND(AVERAGEIF(Table3[Director_Name],D440,Table3[imdb_score]),2)</f>
        <v>6.72</v>
      </c>
      <c r="G440" s="40"/>
    </row>
    <row r="441" spans="1:7">
      <c r="A441" t="s">
        <v>597</v>
      </c>
      <c r="B441">
        <v>4.4000000000000004</v>
      </c>
      <c r="D441" s="39" t="str">
        <v>Frank Marshall</v>
      </c>
      <c r="E441">
        <f>COUNTIF(Table3[Director_Name],D441)</f>
        <v>4</v>
      </c>
      <c r="F441">
        <f>ROUND(AVERAGEIF(Table3[Director_Name],D441,Table3[imdb_score]),2)</f>
        <v>6.43</v>
      </c>
      <c r="G441" s="40"/>
    </row>
    <row r="442" spans="1:7">
      <c r="A442" t="s">
        <v>2178</v>
      </c>
      <c r="B442">
        <v>5.4</v>
      </c>
      <c r="D442" s="39" t="str">
        <v>Hideo Nakata</v>
      </c>
      <c r="E442">
        <f>COUNTIF(Table3[Director_Name],D442)</f>
        <v>1</v>
      </c>
      <c r="F442">
        <f>ROUND(AVERAGEIF(Table3[Director_Name],D442,Table3[imdb_score]),2)</f>
        <v>5.4</v>
      </c>
      <c r="G442" s="40"/>
    </row>
    <row r="443" spans="1:7">
      <c r="A443" t="s">
        <v>2467</v>
      </c>
      <c r="B443">
        <v>6.5</v>
      </c>
      <c r="D443" s="39" t="str">
        <v>Peter Hewitt</v>
      </c>
      <c r="E443">
        <f>COUNTIF(Table3[Director_Name],D443)</f>
        <v>4</v>
      </c>
      <c r="F443">
        <f>ROUND(AVERAGEIF(Table3[Director_Name],D443,Table3[imdb_score]),2)</f>
        <v>5.3</v>
      </c>
      <c r="G443" s="40"/>
    </row>
    <row r="444" spans="1:7">
      <c r="A444" t="s">
        <v>2367</v>
      </c>
      <c r="B444">
        <v>6.7</v>
      </c>
      <c r="D444" s="39" t="str">
        <v>Joe Roth</v>
      </c>
      <c r="E444">
        <f>COUNTIF(Table3[Director_Name],D444)</f>
        <v>2</v>
      </c>
      <c r="F444">
        <f>ROUND(AVERAGEIF(Table3[Director_Name],D444,Table3[imdb_score]),2)</f>
        <v>5.45</v>
      </c>
      <c r="G444" s="40"/>
    </row>
    <row r="445" spans="1:7">
      <c r="A445" t="s">
        <v>487</v>
      </c>
      <c r="B445">
        <v>8.1</v>
      </c>
      <c r="D445" s="39" t="str">
        <v>Bennett Miller</v>
      </c>
      <c r="E445">
        <f>COUNTIF(Table3[Director_Name],D445)</f>
        <v>2</v>
      </c>
      <c r="F445">
        <f>ROUND(AVERAGEIF(Table3[Director_Name],D445,Table3[imdb_score]),2)</f>
        <v>7.5</v>
      </c>
      <c r="G445" s="40"/>
    </row>
    <row r="446" spans="1:7">
      <c r="A446" t="s">
        <v>2599</v>
      </c>
      <c r="B446">
        <v>5.6</v>
      </c>
      <c r="D446" s="39" t="str">
        <v>Jaume Collet-Serra</v>
      </c>
      <c r="E446">
        <f>COUNTIF(Table3[Director_Name],D446)</f>
        <v>6</v>
      </c>
      <c r="F446">
        <f>ROUND(AVERAGEIF(Table3[Director_Name],D446,Table3[imdb_score]),2)</f>
        <v>6.6</v>
      </c>
      <c r="G446" s="40"/>
    </row>
    <row r="447" spans="1:7">
      <c r="A447" t="s">
        <v>1807</v>
      </c>
      <c r="B447">
        <v>6.3</v>
      </c>
      <c r="D447" s="39" t="str">
        <v>Andy Fickman</v>
      </c>
      <c r="E447">
        <f>COUNTIF(Table3[Director_Name],D447)</f>
        <v>6</v>
      </c>
      <c r="F447">
        <f>ROUND(AVERAGEIF(Table3[Director_Name],D447,Table3[imdb_score]),2)</f>
        <v>5.77</v>
      </c>
      <c r="G447" s="40"/>
    </row>
    <row r="448" spans="1:7">
      <c r="A448" t="s">
        <v>1340</v>
      </c>
      <c r="B448">
        <v>7.3</v>
      </c>
      <c r="D448" s="39" t="str">
        <v>James McTeigue</v>
      </c>
      <c r="E448">
        <f>COUNTIF(Table3[Director_Name],D448)</f>
        <v>4</v>
      </c>
      <c r="F448">
        <f>ROUND(AVERAGEIF(Table3[Director_Name],D448,Table3[imdb_score]),2)</f>
        <v>6.65</v>
      </c>
      <c r="G448" s="40"/>
    </row>
    <row r="449" spans="1:7">
      <c r="A449" t="s">
        <v>2612</v>
      </c>
      <c r="B449">
        <v>6.1</v>
      </c>
      <c r="D449" s="39" t="str">
        <v>Matthew O'Callaghan</v>
      </c>
      <c r="E449">
        <f>COUNTIF(Table3[Director_Name],D449)</f>
        <v>1</v>
      </c>
      <c r="F449">
        <f>ROUND(AVERAGEIF(Table3[Director_Name],D449,Table3[imdb_score]),2)</f>
        <v>6.6</v>
      </c>
      <c r="G449" s="40"/>
    </row>
    <row r="450" spans="1:7">
      <c r="A450" t="s">
        <v>48</v>
      </c>
      <c r="B450">
        <v>7.7</v>
      </c>
      <c r="D450" s="39" t="str">
        <v>Angela Robinson</v>
      </c>
      <c r="E450">
        <f>COUNTIF(Table3[Director_Name],D450)</f>
        <v>2</v>
      </c>
      <c r="F450">
        <f>ROUND(AVERAGEIF(Table3[Director_Name],D450,Table3[imdb_score]),2)</f>
        <v>5</v>
      </c>
      <c r="G450" s="40"/>
    </row>
    <row r="451" spans="1:7">
      <c r="A451" t="s">
        <v>2178</v>
      </c>
      <c r="B451">
        <v>6.4</v>
      </c>
      <c r="D451" s="39" t="str">
        <v>Gary Fleder</v>
      </c>
      <c r="E451">
        <f>COUNTIF(Table3[Director_Name],D451)</f>
        <v>6</v>
      </c>
      <c r="F451">
        <f>ROUND(AVERAGEIF(Table3[Director_Name],D451,Table3[imdb_score]),2)</f>
        <v>6.62</v>
      </c>
      <c r="G451" s="40"/>
    </row>
    <row r="452" spans="1:7">
      <c r="A452" t="s">
        <v>1783</v>
      </c>
      <c r="B452">
        <v>6.8</v>
      </c>
      <c r="D452" s="39" t="str">
        <v>Tommy Wirkola</v>
      </c>
      <c r="E452">
        <f>COUNTIF(Table3[Director_Name],D452)</f>
        <v>2</v>
      </c>
      <c r="F452">
        <f>ROUND(AVERAGEIF(Table3[Director_Name],D452,Table3[imdb_score]),2)</f>
        <v>6.25</v>
      </c>
      <c r="G452" s="40"/>
    </row>
    <row r="453" spans="1:7">
      <c r="A453" t="s">
        <v>2641</v>
      </c>
      <c r="B453">
        <v>6.6</v>
      </c>
      <c r="D453" s="39" t="str">
        <v>Adrian Lyne</v>
      </c>
      <c r="E453">
        <f>COUNTIF(Table3[Director_Name],D453)</f>
        <v>4</v>
      </c>
      <c r="F453">
        <f>ROUND(AVERAGEIF(Table3[Director_Name],D453,Table3[imdb_score]),2)</f>
        <v>6.4</v>
      </c>
      <c r="G453" s="40"/>
    </row>
    <row r="454" spans="1:7">
      <c r="A454" t="s">
        <v>2647</v>
      </c>
      <c r="B454">
        <v>7.2</v>
      </c>
      <c r="D454" s="39" t="str">
        <v>Stephen Gaghan</v>
      </c>
      <c r="E454">
        <f>COUNTIF(Table3[Director_Name],D454)</f>
        <v>2</v>
      </c>
      <c r="F454">
        <f>ROUND(AVERAGEIF(Table3[Director_Name],D454,Table3[imdb_score]),2)</f>
        <v>5.95</v>
      </c>
      <c r="G454" s="40"/>
    </row>
    <row r="455" spans="1:7">
      <c r="A455" t="s">
        <v>2652</v>
      </c>
      <c r="B455">
        <v>6.9</v>
      </c>
      <c r="D455" s="39" t="str">
        <v>Jorge R. GutiÃ©rrez</v>
      </c>
      <c r="E455">
        <f>COUNTIF(Table3[Director_Name],D455)</f>
        <v>1</v>
      </c>
      <c r="F455">
        <f>ROUND(AVERAGEIF(Table3[Director_Name],D455,Table3[imdb_score]),2)</f>
        <v>7.3</v>
      </c>
      <c r="G455" s="40"/>
    </row>
    <row r="456" spans="1:7">
      <c r="A456" t="s">
        <v>2656</v>
      </c>
      <c r="B456">
        <v>5.2</v>
      </c>
      <c r="D456" s="39" t="str">
        <v>Richard Loncraine</v>
      </c>
      <c r="E456">
        <f>COUNTIF(Table3[Director_Name],D456)</f>
        <v>3</v>
      </c>
      <c r="F456">
        <f>ROUND(AVERAGEIF(Table3[Director_Name],D456,Table3[imdb_score]),2)</f>
        <v>6.53</v>
      </c>
      <c r="G456" s="40"/>
    </row>
    <row r="457" spans="1:7">
      <c r="A457" t="s">
        <v>1605</v>
      </c>
      <c r="B457">
        <v>4.9000000000000004</v>
      </c>
      <c r="D457" s="39" t="str">
        <v>Christophe Gans</v>
      </c>
      <c r="E457">
        <f>COUNTIF(Table3[Director_Name],D457)</f>
        <v>1</v>
      </c>
      <c r="F457">
        <f>ROUND(AVERAGEIF(Table3[Director_Name],D457,Table3[imdb_score]),2)</f>
        <v>6.6</v>
      </c>
      <c r="G457" s="40"/>
    </row>
    <row r="458" spans="1:7">
      <c r="A458" t="s">
        <v>2669</v>
      </c>
      <c r="B458">
        <v>6.3</v>
      </c>
      <c r="D458" s="39" t="str">
        <v>Howard Deutch</v>
      </c>
      <c r="E458">
        <f>COUNTIF(Table3[Director_Name],D458)</f>
        <v>3</v>
      </c>
      <c r="F458">
        <f>ROUND(AVERAGEIF(Table3[Director_Name],D458,Table3[imdb_score]),2)</f>
        <v>5.97</v>
      </c>
      <c r="G458" s="40"/>
    </row>
    <row r="459" spans="1:7">
      <c r="A459" t="s">
        <v>809</v>
      </c>
      <c r="B459">
        <v>5.6</v>
      </c>
      <c r="D459" s="39" t="str">
        <v>Jon Hurwitz</v>
      </c>
      <c r="E459">
        <f>COUNTIF(Table3[Director_Name],D459)</f>
        <v>2</v>
      </c>
      <c r="F459">
        <f>ROUND(AVERAGEIF(Table3[Director_Name],D459,Table3[imdb_score]),2)</f>
        <v>6.65</v>
      </c>
      <c r="G459" s="40"/>
    </row>
    <row r="460" spans="1:7">
      <c r="A460" t="s">
        <v>2682</v>
      </c>
      <c r="B460">
        <v>5.5</v>
      </c>
      <c r="D460" s="39" t="str">
        <v>Steven Quale</v>
      </c>
      <c r="E460">
        <f>COUNTIF(Table3[Director_Name],D460)</f>
        <v>2</v>
      </c>
      <c r="F460">
        <f>ROUND(AVERAGEIF(Table3[Director_Name],D460,Table3[imdb_score]),2)</f>
        <v>5.85</v>
      </c>
      <c r="G460" s="40"/>
    </row>
    <row r="461" spans="1:7">
      <c r="A461" t="s">
        <v>1058</v>
      </c>
      <c r="B461">
        <v>6.7</v>
      </c>
      <c r="D461" s="39" t="str">
        <v>John Landis</v>
      </c>
      <c r="E461">
        <f>COUNTIF(Table3[Director_Name],D461)</f>
        <v>5</v>
      </c>
      <c r="F461">
        <f>ROUND(AVERAGEIF(Table3[Director_Name],D461,Table3[imdb_score]),2)</f>
        <v>7</v>
      </c>
      <c r="G461" s="40"/>
    </row>
    <row r="462" spans="1:7">
      <c r="A462" t="s">
        <v>507</v>
      </c>
      <c r="B462">
        <v>7.6</v>
      </c>
      <c r="D462" s="39" t="str">
        <v>Alexander Witt</v>
      </c>
      <c r="E462">
        <f>COUNTIF(Table3[Director_Name],D462)</f>
        <v>1</v>
      </c>
      <c r="F462">
        <f>ROUND(AVERAGEIF(Table3[Director_Name],D462,Table3[imdb_score]),2)</f>
        <v>6.2</v>
      </c>
      <c r="G462" s="40"/>
    </row>
    <row r="463" spans="1:7">
      <c r="A463" t="s">
        <v>2698</v>
      </c>
      <c r="B463">
        <v>5.7</v>
      </c>
      <c r="D463" s="39" t="str">
        <v>Beeban Kidron</v>
      </c>
      <c r="E463">
        <f>COUNTIF(Table3[Director_Name],D463)</f>
        <v>1</v>
      </c>
      <c r="F463">
        <f>ROUND(AVERAGEIF(Table3[Director_Name],D463,Table3[imdb_score]),2)</f>
        <v>5.9</v>
      </c>
      <c r="G463" s="40"/>
    </row>
    <row r="464" spans="1:7">
      <c r="A464" t="s">
        <v>2703</v>
      </c>
      <c r="B464">
        <v>4.5999999999999996</v>
      </c>
      <c r="D464" s="39" t="str">
        <v>Carl Franklin</v>
      </c>
      <c r="E464">
        <f>COUNTIF(Table3[Director_Name],D464)</f>
        <v>3</v>
      </c>
      <c r="F464">
        <f>ROUND(AVERAGEIF(Table3[Director_Name],D464,Table3[imdb_score]),2)</f>
        <v>6.6</v>
      </c>
      <c r="G464" s="40"/>
    </row>
    <row r="465" spans="1:7">
      <c r="A465" t="s">
        <v>2709</v>
      </c>
      <c r="B465">
        <v>7</v>
      </c>
      <c r="D465" s="39" t="str">
        <v>Steven Seagal</v>
      </c>
      <c r="E465">
        <f>COUNTIF(Table3[Director_Name],D465)</f>
        <v>1</v>
      </c>
      <c r="F465">
        <f>ROUND(AVERAGEIF(Table3[Director_Name],D465,Table3[imdb_score]),2)</f>
        <v>4.4000000000000004</v>
      </c>
      <c r="G465" s="40"/>
    </row>
    <row r="466" spans="1:7">
      <c r="A466" t="s">
        <v>1627</v>
      </c>
      <c r="B466">
        <v>5.2</v>
      </c>
      <c r="D466" s="39" t="str">
        <v>Danny Boyle</v>
      </c>
      <c r="E466">
        <f>COUNTIF(Table3[Director_Name],D466)</f>
        <v>8</v>
      </c>
      <c r="F466">
        <f>ROUND(AVERAGEIF(Table3[Director_Name],D466,Table3[imdb_score]),2)</f>
        <v>7.44</v>
      </c>
      <c r="G466" s="40"/>
    </row>
    <row r="467" spans="1:7">
      <c r="A467" t="s">
        <v>2722</v>
      </c>
      <c r="B467">
        <v>5.0999999999999996</v>
      </c>
      <c r="D467" s="39" t="str">
        <v>Andrew Bergman</v>
      </c>
      <c r="E467">
        <f>COUNTIF(Table3[Director_Name],D467)</f>
        <v>2</v>
      </c>
      <c r="F467">
        <f>ROUND(AVERAGEIF(Table3[Director_Name],D467,Table3[imdb_score]),2)</f>
        <v>4.8</v>
      </c>
      <c r="G467" s="40"/>
    </row>
    <row r="468" spans="1:7">
      <c r="A468" t="s">
        <v>2728</v>
      </c>
      <c r="B468">
        <v>6.6</v>
      </c>
      <c r="D468" s="39" t="str">
        <v>Barbet Schroeder</v>
      </c>
      <c r="E468">
        <f>COUNTIF(Table3[Director_Name],D468)</f>
        <v>2</v>
      </c>
      <c r="F468">
        <f>ROUND(AVERAGEIF(Table3[Director_Name],D468,Table3[imdb_score]),2)</f>
        <v>6</v>
      </c>
      <c r="G468" s="40"/>
    </row>
    <row r="469" spans="1:7">
      <c r="A469" t="s">
        <v>2734</v>
      </c>
      <c r="B469">
        <v>7</v>
      </c>
      <c r="D469" s="39" t="str">
        <v>Peter Webber</v>
      </c>
      <c r="E469">
        <f>COUNTIF(Table3[Director_Name],D469)</f>
        <v>2</v>
      </c>
      <c r="F469">
        <f>ROUND(AVERAGEIF(Table3[Director_Name],D469,Table3[imdb_score]),2)</f>
        <v>6.6</v>
      </c>
      <c r="G469" s="40"/>
    </row>
    <row r="470" spans="1:7">
      <c r="A470" t="s">
        <v>2335</v>
      </c>
      <c r="B470">
        <v>6.7</v>
      </c>
      <c r="D470" s="39" t="str">
        <v>Andrew Niccol</v>
      </c>
      <c r="E470">
        <f>COUNTIF(Table3[Director_Name],D470)</f>
        <v>5</v>
      </c>
      <c r="F470">
        <f>ROUND(AVERAGEIF(Table3[Director_Name],D470,Table3[imdb_score]),2)</f>
        <v>6.88</v>
      </c>
      <c r="G470" s="40"/>
    </row>
    <row r="471" spans="1:7">
      <c r="A471" t="s">
        <v>2750</v>
      </c>
      <c r="B471">
        <v>7.3</v>
      </c>
      <c r="D471" s="39" t="str">
        <v>John Carpenter</v>
      </c>
      <c r="E471">
        <f>COUNTIF(Table3[Director_Name],D471)</f>
        <v>10</v>
      </c>
      <c r="F471">
        <f>ROUND(AVERAGEIF(Table3[Director_Name],D471,Table3[imdb_score]),2)</f>
        <v>6.73</v>
      </c>
      <c r="G471" s="40"/>
    </row>
    <row r="472" spans="1:7">
      <c r="A472" t="s">
        <v>928</v>
      </c>
      <c r="B472">
        <v>5.9</v>
      </c>
      <c r="D472" s="39" t="str">
        <v>Wes Anderson</v>
      </c>
      <c r="E472">
        <f>COUNTIF(Table3[Director_Name],D472)</f>
        <v>7</v>
      </c>
      <c r="F472">
        <f>ROUND(AVERAGEIF(Table3[Director_Name],D472,Table3[imdb_score]),2)</f>
        <v>7.63</v>
      </c>
      <c r="G472" s="40"/>
    </row>
    <row r="473" spans="1:7">
      <c r="A473" t="s">
        <v>1902</v>
      </c>
      <c r="B473">
        <v>5.6</v>
      </c>
      <c r="D473" s="39" t="str">
        <v>David Cronenberg</v>
      </c>
      <c r="E473">
        <f>COUNTIF(Table3[Director_Name],D473)</f>
        <v>7</v>
      </c>
      <c r="F473">
        <f>ROUND(AVERAGEIF(Table3[Director_Name],D473,Table3[imdb_score]),2)</f>
        <v>7.11</v>
      </c>
      <c r="G473" s="40"/>
    </row>
    <row r="474" spans="1:7">
      <c r="A474" t="s">
        <v>1687</v>
      </c>
      <c r="B474">
        <v>6.5</v>
      </c>
      <c r="D474" s="39" t="str">
        <v>John Stockwell</v>
      </c>
      <c r="E474">
        <f>COUNTIF(Table3[Director_Name],D474)</f>
        <v>4</v>
      </c>
      <c r="F474">
        <f>ROUND(AVERAGEIF(Table3[Director_Name],D474,Table3[imdb_score]),2)</f>
        <v>6.75</v>
      </c>
      <c r="G474" s="40"/>
    </row>
    <row r="475" spans="1:7">
      <c r="A475" t="s">
        <v>313</v>
      </c>
      <c r="B475">
        <v>5.9</v>
      </c>
      <c r="D475" s="39" t="str">
        <v>David Gordon Green</v>
      </c>
      <c r="E475">
        <f>COUNTIF(Table3[Director_Name],D475)</f>
        <v>8</v>
      </c>
      <c r="F475">
        <f>ROUND(AVERAGEIF(Table3[Director_Name],D475,Table3[imdb_score]),2)</f>
        <v>6.58</v>
      </c>
      <c r="G475" s="40"/>
    </row>
    <row r="476" spans="1:7">
      <c r="A476" t="s">
        <v>2779</v>
      </c>
      <c r="B476">
        <v>7</v>
      </c>
      <c r="D476" s="39" t="str">
        <v>Jim Sheridan</v>
      </c>
      <c r="E476">
        <f>COUNTIF(Table3[Director_Name],D476)</f>
        <v>3</v>
      </c>
      <c r="F476">
        <f>ROUND(AVERAGEIF(Table3[Director_Name],D476,Table3[imdb_score]),2)</f>
        <v>6.03</v>
      </c>
      <c r="G476" s="40"/>
    </row>
    <row r="477" spans="1:7">
      <c r="A477" t="s">
        <v>2785</v>
      </c>
      <c r="B477">
        <v>5.3</v>
      </c>
      <c r="D477" s="39" t="str">
        <v>Costa-Gavras</v>
      </c>
      <c r="E477">
        <f>COUNTIF(Table3[Director_Name],D477)</f>
        <v>2</v>
      </c>
      <c r="F477">
        <f>ROUND(AVERAGEIF(Table3[Director_Name],D477,Table3[imdb_score]),2)</f>
        <v>6.75</v>
      </c>
      <c r="G477" s="40"/>
    </row>
    <row r="478" spans="1:7">
      <c r="A478" t="s">
        <v>2791</v>
      </c>
      <c r="B478">
        <v>5.9</v>
      </c>
      <c r="D478" s="39" t="str">
        <v>Patrick Read Johnson</v>
      </c>
      <c r="E478">
        <f>COUNTIF(Table3[Director_Name],D478)</f>
        <v>2</v>
      </c>
      <c r="F478">
        <f>ROUND(AVERAGEIF(Table3[Director_Name],D478,Table3[imdb_score]),2)</f>
        <v>5.6</v>
      </c>
      <c r="G478" s="40"/>
    </row>
    <row r="479" spans="1:7">
      <c r="A479" t="s">
        <v>255</v>
      </c>
      <c r="B479">
        <v>6.3</v>
      </c>
      <c r="D479" s="39" t="str">
        <v>Richard LaGravenese</v>
      </c>
      <c r="E479">
        <f>COUNTIF(Table3[Director_Name],D479)</f>
        <v>5</v>
      </c>
      <c r="F479">
        <f>ROUND(AVERAGEIF(Table3[Director_Name],D479,Table3[imdb_score]),2)</f>
        <v>6.66</v>
      </c>
      <c r="G479" s="40"/>
    </row>
    <row r="480" spans="1:7">
      <c r="A480" t="s">
        <v>2799</v>
      </c>
      <c r="B480">
        <v>6.4</v>
      </c>
      <c r="D480" s="39" t="str">
        <v>Danny DeVito</v>
      </c>
      <c r="E480">
        <f>COUNTIF(Table3[Director_Name],D480)</f>
        <v>3</v>
      </c>
      <c r="F480">
        <f>ROUND(AVERAGEIF(Table3[Director_Name],D480,Table3[imdb_score]),2)</f>
        <v>6.27</v>
      </c>
      <c r="G480" s="40"/>
    </row>
    <row r="481" spans="1:7">
      <c r="A481" t="s">
        <v>962</v>
      </c>
      <c r="B481">
        <v>6.9</v>
      </c>
      <c r="D481" s="39" t="str">
        <v>George Armitage</v>
      </c>
      <c r="E481">
        <f>COUNTIF(Table3[Director_Name],D481)</f>
        <v>2</v>
      </c>
      <c r="F481">
        <f>ROUND(AVERAGEIF(Table3[Director_Name],D481,Table3[imdb_score]),2)</f>
        <v>6.15</v>
      </c>
      <c r="G481" s="40"/>
    </row>
    <row r="482" spans="1:7">
      <c r="A482" t="s">
        <v>646</v>
      </c>
      <c r="B482">
        <v>6.3</v>
      </c>
      <c r="D482" s="39" t="str">
        <v>Patrick Lussier</v>
      </c>
      <c r="E482">
        <f>COUNTIF(Table3[Director_Name],D482)</f>
        <v>4</v>
      </c>
      <c r="F482">
        <f>ROUND(AVERAGEIF(Table3[Director_Name],D482,Table3[imdb_score]),2)</f>
        <v>5.4</v>
      </c>
      <c r="G482" s="40"/>
    </row>
    <row r="483" spans="1:7">
      <c r="A483" t="s">
        <v>1489</v>
      </c>
      <c r="B483">
        <v>7.3</v>
      </c>
      <c r="D483" s="39" t="str">
        <v>James Wong</v>
      </c>
      <c r="E483">
        <f>COUNTIF(Table3[Director_Name],D483)</f>
        <v>4</v>
      </c>
      <c r="F483">
        <f>ROUND(AVERAGEIF(Table3[Director_Name],D483,Table3[imdb_score]),2)</f>
        <v>5.28</v>
      </c>
      <c r="G483" s="40"/>
    </row>
    <row r="484" spans="1:7">
      <c r="A484" t="s">
        <v>499</v>
      </c>
      <c r="B484">
        <v>5.8</v>
      </c>
      <c r="D484" s="39" t="str">
        <v>Richard Curtis</v>
      </c>
      <c r="E484">
        <f>COUNTIF(Table3[Director_Name],D484)</f>
        <v>3</v>
      </c>
      <c r="F484">
        <f>ROUND(AVERAGEIF(Table3[Director_Name],D484,Table3[imdb_score]),2)</f>
        <v>7.63</v>
      </c>
      <c r="G484" s="40"/>
    </row>
    <row r="485" spans="1:7">
      <c r="A485" t="s">
        <v>2829</v>
      </c>
      <c r="B485">
        <v>5.2</v>
      </c>
      <c r="D485" s="39" t="str">
        <v>Chuck Bowman</v>
      </c>
      <c r="E485">
        <f>COUNTIF(Table3[Director_Name],D485)</f>
        <v>1</v>
      </c>
      <c r="F485">
        <f>ROUND(AVERAGEIF(Table3[Director_Name],D485,Table3[imdb_score]),2)</f>
        <v>4.5999999999999996</v>
      </c>
      <c r="G485" s="40"/>
    </row>
    <row r="486" spans="1:7">
      <c r="A486" t="s">
        <v>2837</v>
      </c>
      <c r="B486">
        <v>2.4</v>
      </c>
      <c r="D486" s="39" t="str">
        <v>Olivier Megaton</v>
      </c>
      <c r="E486">
        <f>COUNTIF(Table3[Director_Name],D486)</f>
        <v>3</v>
      </c>
      <c r="F486">
        <f>ROUND(AVERAGEIF(Table3[Director_Name],D486,Table3[imdb_score]),2)</f>
        <v>6.23</v>
      </c>
      <c r="G486" s="40"/>
    </row>
    <row r="487" spans="1:7">
      <c r="A487" t="s">
        <v>2843</v>
      </c>
      <c r="B487">
        <v>5.7</v>
      </c>
      <c r="D487" s="39" t="str">
        <v>Deepa Mehta</v>
      </c>
      <c r="E487">
        <f>COUNTIF(Table3[Director_Name],D487)</f>
        <v>2</v>
      </c>
      <c r="F487">
        <f>ROUND(AVERAGEIF(Table3[Director_Name],D487,Table3[imdb_score]),2)</f>
        <v>7.8</v>
      </c>
      <c r="G487" s="40"/>
    </row>
    <row r="488" spans="1:7">
      <c r="A488" t="s">
        <v>157</v>
      </c>
      <c r="B488">
        <v>5.8</v>
      </c>
      <c r="D488" s="39" t="str">
        <v>Warren Beatty</v>
      </c>
      <c r="E488">
        <f>COUNTIF(Table3[Director_Name],D488)</f>
        <v>3</v>
      </c>
      <c r="F488">
        <f>ROUND(AVERAGEIF(Table3[Director_Name],D488,Table3[imdb_score]),2)</f>
        <v>6.8</v>
      </c>
      <c r="G488" s="40"/>
    </row>
    <row r="489" spans="1:7">
      <c r="A489" t="s">
        <v>1058</v>
      </c>
      <c r="B489">
        <v>5.6</v>
      </c>
      <c r="D489" s="39" t="str">
        <v>Penny Marshall</v>
      </c>
      <c r="E489">
        <f>COUNTIF(Table3[Director_Name],D489)</f>
        <v>4</v>
      </c>
      <c r="F489">
        <f>ROUND(AVERAGEIF(Table3[Director_Name],D489,Table3[imdb_score]),2)</f>
        <v>6.75</v>
      </c>
      <c r="G489" s="40"/>
    </row>
    <row r="490" spans="1:7">
      <c r="A490" t="s">
        <v>2859</v>
      </c>
      <c r="B490">
        <v>6</v>
      </c>
      <c r="D490" s="39" t="str">
        <v>Ted Kotcheff</v>
      </c>
      <c r="E490">
        <f>COUNTIF(Table3[Director_Name],D490)</f>
        <v>1</v>
      </c>
      <c r="F490">
        <f>ROUND(AVERAGEIF(Table3[Director_Name],D490,Table3[imdb_score]),2)</f>
        <v>7.7</v>
      </c>
      <c r="G490" s="40"/>
    </row>
    <row r="491" spans="1:7">
      <c r="A491" t="s">
        <v>845</v>
      </c>
      <c r="B491">
        <v>5.8</v>
      </c>
      <c r="D491" s="39" t="str">
        <v>Andrei Tarkovsky</v>
      </c>
      <c r="E491">
        <f>COUNTIF(Table3[Director_Name],D491)</f>
        <v>1</v>
      </c>
      <c r="F491">
        <f>ROUND(AVERAGEIF(Table3[Director_Name],D491,Table3[imdb_score]),2)</f>
        <v>8.1</v>
      </c>
      <c r="G491" s="40"/>
    </row>
    <row r="492" spans="1:7">
      <c r="A492" t="s">
        <v>1076</v>
      </c>
      <c r="B492">
        <v>6</v>
      </c>
      <c r="D492" s="39" t="str">
        <v>Paul Bolger</v>
      </c>
      <c r="E492">
        <f>COUNTIF(Table3[Director_Name],D492)</f>
        <v>1</v>
      </c>
      <c r="F492">
        <f>ROUND(AVERAGEIF(Table3[Director_Name],D492,Table3[imdb_score]),2)</f>
        <v>4.5</v>
      </c>
      <c r="G492" s="40"/>
    </row>
    <row r="493" spans="1:7">
      <c r="A493" t="s">
        <v>2875</v>
      </c>
      <c r="B493">
        <v>5.7</v>
      </c>
      <c r="D493" s="39" t="str">
        <v>Stephen Frears</v>
      </c>
      <c r="E493">
        <f>COUNTIF(Table3[Director_Name],D493)</f>
        <v>10</v>
      </c>
      <c r="F493">
        <f>ROUND(AVERAGEIF(Table3[Director_Name],D493,Table3[imdb_score]),2)</f>
        <v>7.07</v>
      </c>
      <c r="G493" s="40"/>
    </row>
    <row r="494" spans="1:7">
      <c r="A494" t="s">
        <v>1971</v>
      </c>
      <c r="B494">
        <v>6</v>
      </c>
      <c r="D494" s="39" t="str">
        <v>P.J. Hogan</v>
      </c>
      <c r="E494">
        <f>COUNTIF(Table3[Director_Name],D494)</f>
        <v>1</v>
      </c>
      <c r="F494">
        <f>ROUND(AVERAGEIF(Table3[Director_Name],D494,Table3[imdb_score]),2)</f>
        <v>6.3</v>
      </c>
      <c r="G494" s="40"/>
    </row>
    <row r="495" spans="1:7">
      <c r="A495" t="s">
        <v>2888</v>
      </c>
      <c r="B495">
        <v>7.8</v>
      </c>
      <c r="D495" s="39" t="str">
        <v>Brad Furman</v>
      </c>
      <c r="E495">
        <f>COUNTIF(Table3[Director_Name],D495)</f>
        <v>3</v>
      </c>
      <c r="F495">
        <f>ROUND(AVERAGEIF(Table3[Director_Name],D495,Table3[imdb_score]),2)</f>
        <v>6.73</v>
      </c>
      <c r="G495" s="40"/>
    </row>
    <row r="496" spans="1:7">
      <c r="A496" t="s">
        <v>1819</v>
      </c>
      <c r="B496">
        <v>4.2</v>
      </c>
      <c r="D496" s="39" t="str">
        <v>Terence Young</v>
      </c>
      <c r="E496">
        <f>COUNTIF(Table3[Director_Name],D496)</f>
        <v>4</v>
      </c>
      <c r="F496">
        <f>ROUND(AVERAGEIF(Table3[Director_Name],D496,Table3[imdb_score]),2)</f>
        <v>6.13</v>
      </c>
      <c r="G496" s="40"/>
    </row>
    <row r="497" spans="1:7">
      <c r="A497" t="s">
        <v>2331</v>
      </c>
      <c r="B497">
        <v>5.6</v>
      </c>
      <c r="D497" s="39" t="str">
        <v>David Zucker</v>
      </c>
      <c r="E497">
        <f>COUNTIF(Table3[Director_Name],D497)</f>
        <v>5</v>
      </c>
      <c r="F497">
        <f>ROUND(AVERAGEIF(Table3[Director_Name],D497,Table3[imdb_score]),2)</f>
        <v>5.26</v>
      </c>
      <c r="G497" s="40"/>
    </row>
    <row r="498" spans="1:7">
      <c r="A498" t="s">
        <v>2906</v>
      </c>
      <c r="B498">
        <v>4.4000000000000004</v>
      </c>
      <c r="D498" s="39" t="str">
        <v>Denis Villeneuve</v>
      </c>
      <c r="E498">
        <f>COUNTIF(Table3[Director_Name],D498)</f>
        <v>3</v>
      </c>
      <c r="F498">
        <f>ROUND(AVERAGEIF(Table3[Director_Name],D498,Table3[imdb_score]),2)</f>
        <v>7.97</v>
      </c>
      <c r="G498" s="40"/>
    </row>
    <row r="499" spans="1:7">
      <c r="A499" t="s">
        <v>850</v>
      </c>
      <c r="B499">
        <v>8.1999999999999993</v>
      </c>
      <c r="D499" s="39" t="str">
        <v>Thomas Carter</v>
      </c>
      <c r="E499">
        <f>COUNTIF(Table3[Director_Name],D499)</f>
        <v>3</v>
      </c>
      <c r="F499">
        <f>ROUND(AVERAGEIF(Table3[Director_Name],D499,Table3[imdb_score]),2)</f>
        <v>6.67</v>
      </c>
      <c r="G499" s="40"/>
    </row>
    <row r="500" spans="1:7">
      <c r="A500" t="s">
        <v>2386</v>
      </c>
      <c r="B500">
        <v>8.5</v>
      </c>
      <c r="D500" s="39" t="str">
        <v>Roger Michell</v>
      </c>
      <c r="E500">
        <f>COUNTIF(Table3[Director_Name],D500)</f>
        <v>3</v>
      </c>
      <c r="F500">
        <f>ROUND(AVERAGEIF(Table3[Director_Name],D500,Table3[imdb_score]),2)</f>
        <v>6.67</v>
      </c>
      <c r="G500" s="40"/>
    </row>
    <row r="501" spans="1:7">
      <c r="A501" t="s">
        <v>1511</v>
      </c>
      <c r="B501">
        <v>5.8</v>
      </c>
      <c r="D501" s="39" t="str">
        <v>Luis Llosa</v>
      </c>
      <c r="E501">
        <f>COUNTIF(Table3[Director_Name],D501)</f>
        <v>2</v>
      </c>
      <c r="F501">
        <f>ROUND(AVERAGEIF(Table3[Director_Name],D501,Table3[imdb_score]),2)</f>
        <v>5</v>
      </c>
      <c r="G501" s="40"/>
    </row>
    <row r="502" spans="1:7">
      <c r="A502" t="s">
        <v>2926</v>
      </c>
      <c r="B502">
        <v>6.5</v>
      </c>
      <c r="D502" s="39" t="str">
        <v>Melville Shavelson</v>
      </c>
      <c r="E502">
        <f>COUNTIF(Table3[Director_Name],D502)</f>
        <v>1</v>
      </c>
      <c r="F502">
        <f>ROUND(AVERAGEIF(Table3[Director_Name],D502,Table3[imdb_score]),2)</f>
        <v>7.2</v>
      </c>
      <c r="G502" s="40"/>
    </row>
    <row r="503" spans="1:7">
      <c r="A503" t="s">
        <v>260</v>
      </c>
      <c r="B503">
        <v>7.2</v>
      </c>
      <c r="D503" s="39" t="str">
        <v>Garth Jennings</v>
      </c>
      <c r="E503">
        <f>COUNTIF(Table3[Director_Name],D503)</f>
        <v>1</v>
      </c>
      <c r="F503">
        <f>ROUND(AVERAGEIF(Table3[Director_Name],D503,Table3[imdb_score]),2)</f>
        <v>6.8</v>
      </c>
      <c r="G503" s="40"/>
    </row>
    <row r="504" spans="1:7">
      <c r="A504" t="s">
        <v>893</v>
      </c>
      <c r="B504">
        <v>6.7</v>
      </c>
      <c r="D504" s="39" t="str">
        <v>Joel Zwick</v>
      </c>
      <c r="E504">
        <f>COUNTIF(Table3[Director_Name],D504)</f>
        <v>2</v>
      </c>
      <c r="F504">
        <f>ROUND(AVERAGEIF(Table3[Director_Name],D504,Table3[imdb_score]),2)</f>
        <v>5.45</v>
      </c>
      <c r="G504" s="40"/>
    </row>
    <row r="505" spans="1:7">
      <c r="A505" t="s">
        <v>2178</v>
      </c>
      <c r="B505">
        <v>3.4</v>
      </c>
      <c r="D505" s="39" t="str">
        <v>Russell Mulcahy</v>
      </c>
      <c r="E505">
        <f>COUNTIF(Table3[Director_Name],D505)</f>
        <v>4</v>
      </c>
      <c r="F505">
        <f>ROUND(AVERAGEIF(Table3[Director_Name],D505,Table3[imdb_score]),2)</f>
        <v>6.28</v>
      </c>
      <c r="G505" s="40"/>
    </row>
    <row r="506" spans="1:7">
      <c r="A506" t="s">
        <v>2943</v>
      </c>
      <c r="B506">
        <v>5.9</v>
      </c>
      <c r="D506" s="39" t="str">
        <v>David R. Ellis</v>
      </c>
      <c r="E506">
        <f>COUNTIF(Table3[Director_Name],D506)</f>
        <v>5</v>
      </c>
      <c r="F506">
        <f>ROUND(AVERAGEIF(Table3[Director_Name],D506,Table3[imdb_score]),2)</f>
        <v>5.5</v>
      </c>
      <c r="G506" s="40"/>
    </row>
    <row r="507" spans="1:7">
      <c r="A507" t="s">
        <v>1161</v>
      </c>
      <c r="B507">
        <v>7.8</v>
      </c>
      <c r="D507" s="39" t="str">
        <v>Peter Howitt</v>
      </c>
      <c r="E507">
        <f>COUNTIF(Table3[Director_Name],D507)</f>
        <v>4</v>
      </c>
      <c r="F507">
        <f>ROUND(AVERAGEIF(Table3[Director_Name],D507,Table3[imdb_score]),2)</f>
        <v>6.23</v>
      </c>
      <c r="G507" s="40"/>
    </row>
    <row r="508" spans="1:7">
      <c r="A508" t="s">
        <v>2952</v>
      </c>
      <c r="B508">
        <v>5.9</v>
      </c>
      <c r="D508" s="39" t="str">
        <v>John A. Davis</v>
      </c>
      <c r="E508">
        <f>COUNTIF(Table3[Director_Name],D508)</f>
        <v>2</v>
      </c>
      <c r="F508">
        <f>ROUND(AVERAGEIF(Table3[Director_Name],D508,Table3[imdb_score]),2)</f>
        <v>5.95</v>
      </c>
      <c r="G508" s="40"/>
    </row>
    <row r="509" spans="1:7">
      <c r="A509" t="s">
        <v>2959</v>
      </c>
      <c r="B509">
        <v>4.0999999999999996</v>
      </c>
      <c r="D509" s="39" t="str">
        <v>David Lynch</v>
      </c>
      <c r="E509">
        <f>COUNTIF(Table3[Director_Name],D509)</f>
        <v>5</v>
      </c>
      <c r="F509">
        <f>ROUND(AVERAGEIF(Table3[Director_Name],D509,Table3[imdb_score]),2)</f>
        <v>7.64</v>
      </c>
      <c r="G509" s="40"/>
    </row>
    <row r="510" spans="1:7">
      <c r="A510" t="s">
        <v>2964</v>
      </c>
      <c r="B510">
        <v>6.8</v>
      </c>
      <c r="D510" s="39" t="str">
        <v>Julie Taymor</v>
      </c>
      <c r="E510">
        <f>COUNTIF(Table3[Director_Name],D510)</f>
        <v>3</v>
      </c>
      <c r="F510">
        <f>ROUND(AVERAGEIF(Table3[Director_Name],D510,Table3[imdb_score]),2)</f>
        <v>6.73</v>
      </c>
      <c r="G510" s="40"/>
    </row>
    <row r="511" spans="1:7">
      <c r="A511" t="s">
        <v>2971</v>
      </c>
      <c r="B511">
        <v>5.8</v>
      </c>
      <c r="D511" s="39" t="str">
        <v>Mathieu Kassovitz</v>
      </c>
      <c r="E511">
        <f>COUNTIF(Table3[Director_Name],D511)</f>
        <v>2</v>
      </c>
      <c r="F511">
        <f>ROUND(AVERAGEIF(Table3[Director_Name],D511,Table3[imdb_score]),2)</f>
        <v>5.7</v>
      </c>
      <c r="G511" s="40"/>
    </row>
    <row r="512" spans="1:7">
      <c r="A512" t="s">
        <v>2976</v>
      </c>
      <c r="B512">
        <v>7.5</v>
      </c>
      <c r="D512" s="39" t="str">
        <v>John Gray</v>
      </c>
      <c r="E512">
        <f>COUNTIF(Table3[Director_Name],D512)</f>
        <v>1</v>
      </c>
      <c r="F512">
        <f>ROUND(AVERAGEIF(Table3[Director_Name],D512,Table3[imdb_score]),2)</f>
        <v>5.3</v>
      </c>
      <c r="G512" s="40"/>
    </row>
    <row r="513" spans="1:7">
      <c r="A513" t="s">
        <v>428</v>
      </c>
      <c r="B513">
        <v>6.9</v>
      </c>
      <c r="D513" s="39" t="str">
        <v>John Schultz</v>
      </c>
      <c r="E513">
        <f>COUNTIF(Table3[Director_Name],D513)</f>
        <v>3</v>
      </c>
      <c r="F513">
        <f>ROUND(AVERAGEIF(Table3[Director_Name],D513,Table3[imdb_score]),2)</f>
        <v>5.4</v>
      </c>
      <c r="G513" s="40"/>
    </row>
    <row r="514" spans="1:7">
      <c r="A514" t="s">
        <v>389</v>
      </c>
      <c r="B514">
        <v>6.5</v>
      </c>
      <c r="D514" s="39" t="str">
        <v>Sean Penn</v>
      </c>
      <c r="E514">
        <f>COUNTIF(Table3[Director_Name],D514)</f>
        <v>2</v>
      </c>
      <c r="F514">
        <f>ROUND(AVERAGEIF(Table3[Director_Name],D514,Table3[imdb_score]),2)</f>
        <v>7.5</v>
      </c>
      <c r="G514" s="40"/>
    </row>
    <row r="515" spans="1:7">
      <c r="A515" t="s">
        <v>801</v>
      </c>
      <c r="B515">
        <v>6.9</v>
      </c>
      <c r="D515" s="39" t="str">
        <v>Susan Stroman</v>
      </c>
      <c r="E515">
        <f>COUNTIF(Table3[Director_Name],D515)</f>
        <v>1</v>
      </c>
      <c r="F515">
        <f>ROUND(AVERAGEIF(Table3[Director_Name],D515,Table3[imdb_score]),2)</f>
        <v>6.4</v>
      </c>
      <c r="G515" s="40"/>
    </row>
    <row r="516" spans="1:7">
      <c r="A516" t="s">
        <v>1217</v>
      </c>
      <c r="B516">
        <v>7.9</v>
      </c>
      <c r="D516" s="39" t="str">
        <v>Simon Wincer</v>
      </c>
      <c r="E516">
        <f>COUNTIF(Table3[Director_Name],D516)</f>
        <v>4</v>
      </c>
      <c r="F516">
        <f>ROUND(AVERAGEIF(Table3[Director_Name],D516,Table3[imdb_score]),2)</f>
        <v>5.63</v>
      </c>
      <c r="G516" s="40"/>
    </row>
    <row r="517" spans="1:7">
      <c r="A517" t="s">
        <v>118</v>
      </c>
      <c r="B517">
        <v>7.4</v>
      </c>
      <c r="D517" s="39" t="str">
        <v>Billy Bob Thornton</v>
      </c>
      <c r="E517">
        <f>COUNTIF(Table3[Director_Name],D517)</f>
        <v>2</v>
      </c>
      <c r="F517">
        <f>ROUND(AVERAGEIF(Table3[Director_Name],D517,Table3[imdb_score]),2)</f>
        <v>6.9</v>
      </c>
      <c r="G517" s="40"/>
    </row>
    <row r="518" spans="1:7">
      <c r="A518" t="s">
        <v>2156</v>
      </c>
      <c r="B518">
        <v>6.7</v>
      </c>
      <c r="D518" s="39" t="str">
        <v>Danny Pang</v>
      </c>
      <c r="E518">
        <f>COUNTIF(Table3[Director_Name],D518)</f>
        <v>2</v>
      </c>
      <c r="F518">
        <f>ROUND(AVERAGEIF(Table3[Director_Name],D518,Table3[imdb_score]),2)</f>
        <v>5.55</v>
      </c>
      <c r="G518" s="40"/>
    </row>
    <row r="519" spans="1:7">
      <c r="A519" t="s">
        <v>278</v>
      </c>
      <c r="B519">
        <v>7.4</v>
      </c>
      <c r="D519" s="39" t="str">
        <v>George P. Cosmatos</v>
      </c>
      <c r="E519">
        <f>COUNTIF(Table3[Director_Name],D519)</f>
        <v>3</v>
      </c>
      <c r="F519">
        <f>ROUND(AVERAGEIF(Table3[Director_Name],D519,Table3[imdb_score]),2)</f>
        <v>6.37</v>
      </c>
      <c r="G519" s="40"/>
    </row>
    <row r="520" spans="1:7">
      <c r="A520" t="s">
        <v>1278</v>
      </c>
      <c r="B520">
        <v>6.9</v>
      </c>
      <c r="D520" s="39" t="str">
        <v>Oliver Parker</v>
      </c>
      <c r="E520">
        <f>COUNTIF(Table3[Director_Name],D520)</f>
        <v>4</v>
      </c>
      <c r="F520">
        <f>ROUND(AVERAGEIF(Table3[Director_Name],D520,Table3[imdb_score]),2)</f>
        <v>6.48</v>
      </c>
      <c r="G520" s="40"/>
    </row>
    <row r="521" spans="1:7">
      <c r="A521" t="s">
        <v>2467</v>
      </c>
      <c r="B521">
        <v>6.8</v>
      </c>
      <c r="D521" s="39" t="str">
        <v>Lawrence Kasanoff</v>
      </c>
      <c r="E521">
        <f>COUNTIF(Table3[Director_Name],D521)</f>
        <v>1</v>
      </c>
      <c r="F521">
        <f>ROUND(AVERAGEIF(Table3[Director_Name],D521,Table3[imdb_score]),2)</f>
        <v>1.7</v>
      </c>
      <c r="G521" s="40"/>
    </row>
    <row r="522" spans="1:7">
      <c r="A522" t="s">
        <v>2612</v>
      </c>
      <c r="B522">
        <v>6.7</v>
      </c>
      <c r="D522" s="39" t="str">
        <v>Ben Affleck</v>
      </c>
      <c r="E522">
        <f>COUNTIF(Table3[Director_Name],D522)</f>
        <v>2</v>
      </c>
      <c r="F522">
        <f>ROUND(AVERAGEIF(Table3[Director_Name],D522,Table3[imdb_score]),2)</f>
        <v>7.65</v>
      </c>
      <c r="G522" s="40"/>
    </row>
    <row r="523" spans="1:7">
      <c r="A523" t="s">
        <v>2066</v>
      </c>
      <c r="B523">
        <v>5.0999999999999996</v>
      </c>
      <c r="D523" s="39" t="str">
        <v>Brian Gibson</v>
      </c>
      <c r="E523">
        <f>COUNTIF(Table3[Director_Name],D523)</f>
        <v>2</v>
      </c>
      <c r="F523">
        <f>ROUND(AVERAGEIF(Table3[Director_Name],D523,Table3[imdb_score]),2)</f>
        <v>6.4</v>
      </c>
      <c r="G523" s="40"/>
    </row>
    <row r="524" spans="1:7">
      <c r="A524" t="s">
        <v>3035</v>
      </c>
      <c r="B524">
        <v>4.0999999999999996</v>
      </c>
      <c r="D524" s="39" t="str">
        <v>Norman Ferguson</v>
      </c>
      <c r="E524">
        <f>COUNTIF(Table3[Director_Name],D524)</f>
        <v>1</v>
      </c>
      <c r="F524">
        <f>ROUND(AVERAGEIF(Table3[Director_Name],D524,Table3[imdb_score]),2)</f>
        <v>7.5</v>
      </c>
      <c r="G524" s="40"/>
    </row>
    <row r="525" spans="1:7">
      <c r="A525" t="s">
        <v>1114</v>
      </c>
      <c r="B525">
        <v>7.3</v>
      </c>
      <c r="D525" s="39" t="str">
        <v>Michael Cimino</v>
      </c>
      <c r="E525">
        <f>COUNTIF(Table3[Director_Name],D525)</f>
        <v>2</v>
      </c>
      <c r="F525">
        <f>ROUND(AVERAGEIF(Table3[Director_Name],D525,Table3[imdb_score]),2)</f>
        <v>7.5</v>
      </c>
      <c r="G525" s="40"/>
    </row>
    <row r="526" spans="1:7">
      <c r="A526" t="s">
        <v>2178</v>
      </c>
      <c r="B526">
        <v>6</v>
      </c>
      <c r="D526" s="39" t="str">
        <v>Paul McGuigan</v>
      </c>
      <c r="E526">
        <f>COUNTIF(Table3[Director_Name],D526)</f>
        <v>3</v>
      </c>
      <c r="F526">
        <f>ROUND(AVERAGEIF(Table3[Director_Name],D526,Table3[imdb_score]),2)</f>
        <v>6.93</v>
      </c>
      <c r="G526" s="40"/>
    </row>
    <row r="527" spans="1:7">
      <c r="A527" t="s">
        <v>389</v>
      </c>
      <c r="B527">
        <v>7.3</v>
      </c>
      <c r="D527" s="39" t="str">
        <v>Gus Van Sant</v>
      </c>
      <c r="E527">
        <f>COUNTIF(Table3[Director_Name],D527)</f>
        <v>7</v>
      </c>
      <c r="F527">
        <f>ROUND(AVERAGEIF(Table3[Director_Name],D527,Table3[imdb_score]),2)</f>
        <v>7.13</v>
      </c>
      <c r="G527" s="40"/>
    </row>
    <row r="528" spans="1:7">
      <c r="A528" t="s">
        <v>2222</v>
      </c>
      <c r="B528">
        <v>5.4</v>
      </c>
      <c r="D528" s="39" t="str">
        <v>Roger Kumble</v>
      </c>
      <c r="E528">
        <f>COUNTIF(Table3[Director_Name],D528)</f>
        <v>3</v>
      </c>
      <c r="F528">
        <f>ROUND(AVERAGEIF(Table3[Director_Name],D528,Table3[imdb_score]),2)</f>
        <v>5.27</v>
      </c>
      <c r="G528" s="40"/>
    </row>
    <row r="529" spans="1:7">
      <c r="A529" t="s">
        <v>313</v>
      </c>
      <c r="B529">
        <v>5.9</v>
      </c>
      <c r="D529" s="39" t="str">
        <v>Burr Steers</v>
      </c>
      <c r="E529">
        <f>COUNTIF(Table3[Director_Name],D529)</f>
        <v>4</v>
      </c>
      <c r="F529">
        <f>ROUND(AVERAGEIF(Table3[Director_Name],D529,Table3[imdb_score]),2)</f>
        <v>6.43</v>
      </c>
      <c r="G529" s="40"/>
    </row>
    <row r="530" spans="1:7">
      <c r="A530" t="s">
        <v>3066</v>
      </c>
      <c r="B530">
        <v>7.1</v>
      </c>
      <c r="D530" s="39" t="str">
        <v>John Hamburg</v>
      </c>
      <c r="E530">
        <f>COUNTIF(Table3[Director_Name],D530)</f>
        <v>3</v>
      </c>
      <c r="F530">
        <f>ROUND(AVERAGEIF(Table3[Director_Name],D530,Table3[imdb_score]),2)</f>
        <v>6.37</v>
      </c>
      <c r="G530" s="40"/>
    </row>
    <row r="531" spans="1:7">
      <c r="A531" t="s">
        <v>1983</v>
      </c>
      <c r="B531">
        <v>6</v>
      </c>
      <c r="D531" s="39" t="str">
        <v>Reginald Hudlin</v>
      </c>
      <c r="E531">
        <f>COUNTIF(Table3[Director_Name],D531)</f>
        <v>3</v>
      </c>
      <c r="F531">
        <f>ROUND(AVERAGEIF(Table3[Director_Name],D531,Table3[imdb_score]),2)</f>
        <v>5.27</v>
      </c>
      <c r="G531" s="40"/>
    </row>
    <row r="532" spans="1:7">
      <c r="A532" t="s">
        <v>1104</v>
      </c>
      <c r="B532">
        <v>6.5</v>
      </c>
      <c r="D532" s="39" t="str">
        <v>Joseph L. Mankiewicz</v>
      </c>
      <c r="E532">
        <f>COUNTIF(Table3[Director_Name],D532)</f>
        <v>1</v>
      </c>
      <c r="F532">
        <f>ROUND(AVERAGEIF(Table3[Director_Name],D532,Table3[imdb_score]),2)</f>
        <v>7</v>
      </c>
      <c r="G532" s="40"/>
    </row>
    <row r="533" spans="1:7">
      <c r="A533" t="s">
        <v>3088</v>
      </c>
      <c r="B533">
        <v>5.7</v>
      </c>
      <c r="D533" s="39" t="str">
        <v>Barbra Streisand</v>
      </c>
      <c r="E533">
        <f>COUNTIF(Table3[Director_Name],D533)</f>
        <v>3</v>
      </c>
      <c r="F533">
        <f>ROUND(AVERAGEIF(Table3[Director_Name],D533,Table3[imdb_score]),2)</f>
        <v>6.57</v>
      </c>
      <c r="G533" s="40"/>
    </row>
    <row r="534" spans="1:7">
      <c r="A534" t="s">
        <v>389</v>
      </c>
      <c r="B534">
        <v>7.6</v>
      </c>
      <c r="D534" s="39" t="str">
        <v>Mark Pellington</v>
      </c>
      <c r="E534">
        <f>COUNTIF(Table3[Director_Name],D534)</f>
        <v>2</v>
      </c>
      <c r="F534">
        <f>ROUND(AVERAGEIF(Table3[Director_Name],D534,Table3[imdb_score]),2)</f>
        <v>6.85</v>
      </c>
      <c r="G534" s="40"/>
    </row>
    <row r="535" spans="1:7">
      <c r="A535" t="s">
        <v>3098</v>
      </c>
      <c r="B535">
        <v>6.6</v>
      </c>
      <c r="D535" s="39" t="str">
        <v>John Glen</v>
      </c>
      <c r="E535">
        <f>COUNTIF(Table3[Director_Name],D535)</f>
        <v>5</v>
      </c>
      <c r="F535">
        <f>ROUND(AVERAGEIF(Table3[Director_Name],D535,Table3[imdb_score]),2)</f>
        <v>6.6</v>
      </c>
      <c r="G535" s="40"/>
    </row>
    <row r="536" spans="1:7">
      <c r="A536" t="s">
        <v>3102</v>
      </c>
      <c r="B536">
        <v>5.4</v>
      </c>
      <c r="D536" s="39" t="str">
        <v>Catherine Hardwicke</v>
      </c>
      <c r="E536">
        <f>COUNTIF(Table3[Director_Name],D536)</f>
        <v>6</v>
      </c>
      <c r="F536">
        <f>ROUND(AVERAGEIF(Table3[Director_Name],D536,Table3[imdb_score]),2)</f>
        <v>6.12</v>
      </c>
      <c r="G536" s="40"/>
    </row>
    <row r="537" spans="1:7">
      <c r="A537" t="s">
        <v>1294</v>
      </c>
      <c r="B537">
        <v>7.3</v>
      </c>
      <c r="D537" s="39" t="str">
        <v>John Herzfeld</v>
      </c>
      <c r="E537">
        <f>COUNTIF(Table3[Director_Name],D537)</f>
        <v>2</v>
      </c>
      <c r="F537">
        <f>ROUND(AVERAGEIF(Table3[Director_Name],D537,Table3[imdb_score]),2)</f>
        <v>6</v>
      </c>
      <c r="G537" s="40"/>
    </row>
    <row r="538" spans="1:7">
      <c r="A538" t="s">
        <v>1413</v>
      </c>
      <c r="B538">
        <v>6.5</v>
      </c>
      <c r="D538" s="39" t="str">
        <v>Annabel Jankel</v>
      </c>
      <c r="E538">
        <f>COUNTIF(Table3[Director_Name],D538)</f>
        <v>1</v>
      </c>
      <c r="F538">
        <f>ROUND(AVERAGEIF(Table3[Director_Name],D538,Table3[imdb_score]),2)</f>
        <v>4</v>
      </c>
      <c r="G538" s="40"/>
    </row>
    <row r="539" spans="1:7">
      <c r="A539" t="s">
        <v>3117</v>
      </c>
      <c r="B539">
        <v>6.6</v>
      </c>
      <c r="D539" s="39" t="str">
        <v>Julie Anne Robinson</v>
      </c>
      <c r="E539">
        <f>COUNTIF(Table3[Director_Name],D539)</f>
        <v>2</v>
      </c>
      <c r="F539">
        <f>ROUND(AVERAGEIF(Table3[Director_Name],D539,Table3[imdb_score]),2)</f>
        <v>5.55</v>
      </c>
      <c r="G539" s="40"/>
    </row>
    <row r="540" spans="1:7">
      <c r="A540" t="s">
        <v>3122</v>
      </c>
      <c r="B540">
        <v>6.6</v>
      </c>
      <c r="D540" s="39" t="str">
        <v>Evan Goldberg</v>
      </c>
      <c r="E540">
        <f>COUNTIF(Table3[Director_Name],D540)</f>
        <v>2</v>
      </c>
      <c r="F540">
        <f>ROUND(AVERAGEIF(Table3[Director_Name],D540,Table3[imdb_score]),2)</f>
        <v>6.65</v>
      </c>
      <c r="G540" s="40"/>
    </row>
    <row r="541" spans="1:7">
      <c r="A541" t="s">
        <v>3129</v>
      </c>
      <c r="B541">
        <v>5.9</v>
      </c>
      <c r="D541" s="39" t="str">
        <v>Sngmoo Lee</v>
      </c>
      <c r="E541">
        <f>COUNTIF(Table3[Director_Name],D541)</f>
        <v>1</v>
      </c>
      <c r="F541">
        <f>ROUND(AVERAGEIF(Table3[Director_Name],D541,Table3[imdb_score]),2)</f>
        <v>6.3</v>
      </c>
      <c r="G541" s="40"/>
    </row>
    <row r="542" spans="1:7">
      <c r="A542" t="s">
        <v>3136</v>
      </c>
      <c r="B542">
        <v>6.7</v>
      </c>
      <c r="D542" s="39" t="str">
        <v>Jamel Debbouze</v>
      </c>
      <c r="E542">
        <f>COUNTIF(Table3[Director_Name],D542)</f>
        <v>1</v>
      </c>
      <c r="F542">
        <f>ROUND(AVERAGEIF(Table3[Director_Name],D542,Table3[imdb_score]),2)</f>
        <v>4.9000000000000004</v>
      </c>
      <c r="G542" s="40"/>
    </row>
    <row r="543" spans="1:7">
      <c r="A543" t="s">
        <v>2448</v>
      </c>
      <c r="B543">
        <v>6.1</v>
      </c>
      <c r="D543" s="39" t="str">
        <v>Gordon Chan</v>
      </c>
      <c r="E543">
        <f>COUNTIF(Table3[Director_Name],D543)</f>
        <v>1</v>
      </c>
      <c r="F543">
        <f>ROUND(AVERAGEIF(Table3[Director_Name],D543,Table3[imdb_score]),2)</f>
        <v>5.2</v>
      </c>
      <c r="G543" s="40"/>
    </row>
    <row r="544" spans="1:7">
      <c r="A544" t="s">
        <v>3149</v>
      </c>
      <c r="B544">
        <v>6.6</v>
      </c>
      <c r="D544" s="39" t="str">
        <v>Asger Leth</v>
      </c>
      <c r="E544">
        <f>COUNTIF(Table3[Director_Name],D544)</f>
        <v>1</v>
      </c>
      <c r="F544">
        <f>ROUND(AVERAGEIF(Table3[Director_Name],D544,Table3[imdb_score]),2)</f>
        <v>6.6</v>
      </c>
      <c r="G544" s="40"/>
    </row>
    <row r="545" spans="1:7">
      <c r="A545" t="s">
        <v>3154</v>
      </c>
      <c r="B545">
        <v>6.6</v>
      </c>
      <c r="D545" s="39" t="str">
        <v>John G. Avildsen</v>
      </c>
      <c r="E545">
        <f>COUNTIF(Table3[Director_Name],D545)</f>
        <v>2</v>
      </c>
      <c r="F545">
        <f>ROUND(AVERAGEIF(Table3[Director_Name],D545,Table3[imdb_score]),2)</f>
        <v>7.65</v>
      </c>
      <c r="G545" s="40"/>
    </row>
    <row r="546" spans="1:7">
      <c r="A546" t="s">
        <v>3159</v>
      </c>
      <c r="B546">
        <v>5.3</v>
      </c>
      <c r="D546" s="39" t="str">
        <v>Anne Fletcher</v>
      </c>
      <c r="E546">
        <f>COUNTIF(Table3[Director_Name],D546)</f>
        <v>5</v>
      </c>
      <c r="F546">
        <f>ROUND(AVERAGEIF(Table3[Director_Name],D546,Table3[imdb_score]),2)</f>
        <v>6.04</v>
      </c>
      <c r="G546" s="40"/>
    </row>
    <row r="547" spans="1:7">
      <c r="A547" t="s">
        <v>2331</v>
      </c>
      <c r="B547">
        <v>6</v>
      </c>
      <c r="D547" s="39" t="str">
        <v>Bruce Beresford</v>
      </c>
      <c r="E547">
        <f>COUNTIF(Table3[Director_Name],D547)</f>
        <v>4</v>
      </c>
      <c r="F547">
        <f>ROUND(AVERAGEIF(Table3[Director_Name],D547,Table3[imdb_score]),2)</f>
        <v>7.3</v>
      </c>
      <c r="G547" s="40"/>
    </row>
    <row r="548" spans="1:7">
      <c r="A548" t="s">
        <v>3169</v>
      </c>
      <c r="B548">
        <v>6</v>
      </c>
      <c r="D548" s="39" t="str">
        <v>Sam Taylor-Johnson</v>
      </c>
      <c r="E548">
        <f>COUNTIF(Table3[Director_Name],D548)</f>
        <v>2</v>
      </c>
      <c r="F548">
        <f>ROUND(AVERAGEIF(Table3[Director_Name],D548,Table3[imdb_score]),2)</f>
        <v>5.65</v>
      </c>
      <c r="G548" s="40"/>
    </row>
    <row r="549" spans="1:7">
      <c r="A549" t="s">
        <v>3176</v>
      </c>
      <c r="B549">
        <v>4.7</v>
      </c>
      <c r="D549" s="39" t="str">
        <v>Ken Kwapis</v>
      </c>
      <c r="E549">
        <f>COUNTIF(Table3[Director_Name],D549)</f>
        <v>4</v>
      </c>
      <c r="F549">
        <f>ROUND(AVERAGEIF(Table3[Director_Name],D549,Table3[imdb_score]),2)</f>
        <v>6.2</v>
      </c>
      <c r="G549" s="40"/>
    </row>
    <row r="550" spans="1:7">
      <c r="A550" t="s">
        <v>2048</v>
      </c>
      <c r="B550">
        <v>6.1</v>
      </c>
      <c r="D550" s="39" t="str">
        <v>Wes Craven</v>
      </c>
      <c r="E550">
        <f>COUNTIF(Table3[Director_Name],D550)</f>
        <v>10</v>
      </c>
      <c r="F550">
        <f>ROUND(AVERAGEIF(Table3[Director_Name],D550,Table3[imdb_score]),2)</f>
        <v>5.97</v>
      </c>
      <c r="G550" s="40"/>
    </row>
    <row r="551" spans="1:7">
      <c r="A551" t="s">
        <v>912</v>
      </c>
      <c r="B551">
        <v>7.2</v>
      </c>
      <c r="D551" s="39" t="str">
        <v>Etan Cohen</v>
      </c>
      <c r="E551">
        <f>COUNTIF(Table3[Director_Name],D551)</f>
        <v>1</v>
      </c>
      <c r="F551">
        <f>ROUND(AVERAGEIF(Table3[Director_Name],D551,Table3[imdb_score]),2)</f>
        <v>6</v>
      </c>
      <c r="G551" s="40"/>
    </row>
    <row r="552" spans="1:7">
      <c r="A552" t="s">
        <v>3189</v>
      </c>
      <c r="B552">
        <v>6.4</v>
      </c>
      <c r="D552" s="39" t="str">
        <v>Nick Cassavetes</v>
      </c>
      <c r="E552">
        <f>COUNTIF(Table3[Director_Name],D552)</f>
        <v>4</v>
      </c>
      <c r="F552">
        <f>ROUND(AVERAGEIF(Table3[Director_Name],D552,Table3[imdb_score]),2)</f>
        <v>7.08</v>
      </c>
      <c r="G552" s="40"/>
    </row>
    <row r="553" spans="1:7">
      <c r="A553" t="s">
        <v>111</v>
      </c>
      <c r="B553">
        <v>6.1</v>
      </c>
      <c r="D553" s="39" t="str">
        <v>Nicholas Stoller</v>
      </c>
      <c r="E553">
        <f>COUNTIF(Table3[Director_Name],D553)</f>
        <v>5</v>
      </c>
      <c r="F553">
        <f>ROUND(AVERAGEIF(Table3[Director_Name],D553,Table3[imdb_score]),2)</f>
        <v>6.44</v>
      </c>
      <c r="G553" s="40"/>
    </row>
    <row r="554" spans="1:7">
      <c r="A554" t="s">
        <v>2246</v>
      </c>
      <c r="B554">
        <v>5.9</v>
      </c>
      <c r="D554" s="39" t="str">
        <v>Mark A.Z. DippÃ©</v>
      </c>
      <c r="E554">
        <f>COUNTIF(Table3[Director_Name],D554)</f>
        <v>1</v>
      </c>
      <c r="F554">
        <f>ROUND(AVERAGEIF(Table3[Director_Name],D554,Table3[imdb_score]),2)</f>
        <v>5.2</v>
      </c>
      <c r="G554" s="40"/>
    </row>
    <row r="555" spans="1:7">
      <c r="A555" t="s">
        <v>3122</v>
      </c>
      <c r="B555">
        <v>6</v>
      </c>
      <c r="D555" s="39" t="str">
        <v>Cal Brunker</v>
      </c>
      <c r="E555">
        <f>COUNTIF(Table3[Director_Name],D555)</f>
        <v>1</v>
      </c>
      <c r="F555">
        <f>ROUND(AVERAGEIF(Table3[Director_Name],D555,Table3[imdb_score]),2)</f>
        <v>5.9</v>
      </c>
      <c r="G555" s="40"/>
    </row>
    <row r="556" spans="1:7">
      <c r="A556" t="s">
        <v>3207</v>
      </c>
      <c r="B556">
        <v>6.3</v>
      </c>
      <c r="D556" s="39" t="str">
        <v>NimrÃ³d Antal</v>
      </c>
      <c r="E556">
        <f>COUNTIF(Table3[Director_Name],D556)</f>
        <v>3</v>
      </c>
      <c r="F556">
        <f>ROUND(AVERAGEIF(Table3[Director_Name],D556,Table3[imdb_score]),2)</f>
        <v>6.43</v>
      </c>
      <c r="G556" s="40"/>
    </row>
    <row r="557" spans="1:7">
      <c r="A557" t="s">
        <v>3136</v>
      </c>
      <c r="B557">
        <v>5.6</v>
      </c>
      <c r="D557" s="39" t="str">
        <v>Alejandro Agresti</v>
      </c>
      <c r="E557">
        <f>COUNTIF(Table3[Director_Name],D557)</f>
        <v>1</v>
      </c>
      <c r="F557">
        <f>ROUND(AVERAGEIF(Table3[Director_Name],D557,Table3[imdb_score]),2)</f>
        <v>6.8</v>
      </c>
      <c r="G557" s="40"/>
    </row>
    <row r="558" spans="1:7">
      <c r="A558" t="s">
        <v>3218</v>
      </c>
      <c r="B558">
        <v>6.4</v>
      </c>
      <c r="D558" s="39" t="str">
        <v>Peter Hedges</v>
      </c>
      <c r="E558">
        <f>COUNTIF(Table3[Director_Name],D558)</f>
        <v>2</v>
      </c>
      <c r="F558">
        <f>ROUND(AVERAGEIF(Table3[Director_Name],D558,Table3[imdb_score]),2)</f>
        <v>6.85</v>
      </c>
      <c r="G558" s="40"/>
    </row>
    <row r="559" spans="1:7">
      <c r="A559" t="s">
        <v>225</v>
      </c>
      <c r="B559">
        <v>7.1</v>
      </c>
      <c r="D559" s="39" t="str">
        <v>Paul Weiland</v>
      </c>
      <c r="E559">
        <f>COUNTIF(Table3[Director_Name],D559)</f>
        <v>1</v>
      </c>
      <c r="F559">
        <f>ROUND(AVERAGEIF(Table3[Director_Name],D559,Table3[imdb_score]),2)</f>
        <v>5.8</v>
      </c>
      <c r="G559" s="40"/>
    </row>
    <row r="560" spans="1:7">
      <c r="A560" t="s">
        <v>1751</v>
      </c>
      <c r="B560">
        <v>6.6</v>
      </c>
      <c r="D560" s="39" t="str">
        <v>Colin Strause</v>
      </c>
      <c r="E560">
        <f>COUNTIF(Table3[Director_Name],D560)</f>
        <v>2</v>
      </c>
      <c r="F560">
        <f>ROUND(AVERAGEIF(Table3[Director_Name],D560,Table3[imdb_score]),2)</f>
        <v>4.55</v>
      </c>
      <c r="G560" s="40"/>
    </row>
    <row r="561" spans="1:7">
      <c r="A561" t="s">
        <v>3233</v>
      </c>
      <c r="B561">
        <v>4.5999999999999996</v>
      </c>
      <c r="D561" s="39" t="str">
        <v>Joan Chen</v>
      </c>
      <c r="E561">
        <f>COUNTIF(Table3[Director_Name],D561)</f>
        <v>1</v>
      </c>
      <c r="F561">
        <f>ROUND(AVERAGEIF(Table3[Director_Name],D561,Table3[imdb_score]),2)</f>
        <v>5.5</v>
      </c>
      <c r="G561" s="40"/>
    </row>
    <row r="562" spans="1:7">
      <c r="A562" t="s">
        <v>3239</v>
      </c>
      <c r="B562">
        <v>8.4</v>
      </c>
      <c r="D562" s="39" t="str">
        <v>Greg Mottola</v>
      </c>
      <c r="E562">
        <f>COUNTIF(Table3[Director_Name],D562)</f>
        <v>3</v>
      </c>
      <c r="F562">
        <f>ROUND(AVERAGEIF(Table3[Director_Name],D562,Table3[imdb_score]),2)</f>
        <v>7.13</v>
      </c>
      <c r="G562" s="40"/>
    </row>
    <row r="563" spans="1:7">
      <c r="A563" t="s">
        <v>48</v>
      </c>
      <c r="B563">
        <v>7.1</v>
      </c>
      <c r="D563" s="39" t="str">
        <v>Jake Kasdan</v>
      </c>
      <c r="E563">
        <f>COUNTIF(Table3[Director_Name],D563)</f>
        <v>4</v>
      </c>
      <c r="F563">
        <f>ROUND(AVERAGEIF(Table3[Director_Name],D563,Table3[imdb_score]),2)</f>
        <v>6.13</v>
      </c>
      <c r="G563" s="40"/>
    </row>
    <row r="564" spans="1:7">
      <c r="A564" t="s">
        <v>3252</v>
      </c>
      <c r="B564">
        <v>7.4</v>
      </c>
      <c r="D564" s="39" t="str">
        <v>Diane Keaton</v>
      </c>
      <c r="E564">
        <f>COUNTIF(Table3[Director_Name],D564)</f>
        <v>1</v>
      </c>
      <c r="F564">
        <f>ROUND(AVERAGEIF(Table3[Director_Name],D564,Table3[imdb_score]),2)</f>
        <v>4.7</v>
      </c>
      <c r="G564" s="40"/>
    </row>
    <row r="565" spans="1:7">
      <c r="A565" t="s">
        <v>3259</v>
      </c>
      <c r="B565">
        <v>6.9</v>
      </c>
      <c r="D565" s="39" t="str">
        <v>Kelly Makin</v>
      </c>
      <c r="E565">
        <f>COUNTIF(Table3[Director_Name],D565)</f>
        <v>1</v>
      </c>
      <c r="F565">
        <f>ROUND(AVERAGEIF(Table3[Director_Name],D565,Table3[imdb_score]),2)</f>
        <v>5.8</v>
      </c>
      <c r="G565" s="40"/>
    </row>
    <row r="566" spans="1:7">
      <c r="A566" t="s">
        <v>2066</v>
      </c>
      <c r="B566">
        <v>4.5</v>
      </c>
      <c r="D566" s="39" t="str">
        <v>Stephen Daldry</v>
      </c>
      <c r="E566">
        <f>COUNTIF(Table3[Director_Name],D566)</f>
        <v>5</v>
      </c>
      <c r="F566">
        <f>ROUND(AVERAGEIF(Table3[Director_Name],D566,Table3[imdb_score]),2)</f>
        <v>7.4</v>
      </c>
      <c r="G566" s="40"/>
    </row>
    <row r="567" spans="1:7">
      <c r="A567" t="s">
        <v>2396</v>
      </c>
      <c r="B567">
        <v>7.1</v>
      </c>
      <c r="D567" s="39" t="str">
        <v>Christian Duguay</v>
      </c>
      <c r="E567">
        <f>COUNTIF(Table3[Director_Name],D567)</f>
        <v>2</v>
      </c>
      <c r="F567">
        <f>ROUND(AVERAGEIF(Table3[Director_Name],D567,Table3[imdb_score]),2)</f>
        <v>5.0999999999999996</v>
      </c>
      <c r="G567" s="40"/>
    </row>
    <row r="568" spans="1:7">
      <c r="A568" t="s">
        <v>912</v>
      </c>
      <c r="B568">
        <v>6.5</v>
      </c>
      <c r="D568" s="39" t="str">
        <v>Justin Chadwick</v>
      </c>
      <c r="E568">
        <f>COUNTIF(Table3[Director_Name],D568)</f>
        <v>2</v>
      </c>
      <c r="F568">
        <f>ROUND(AVERAGEIF(Table3[Director_Name],D568,Table3[imdb_score]),2)</f>
        <v>6.9</v>
      </c>
      <c r="G568" s="40"/>
    </row>
    <row r="569" spans="1:7">
      <c r="A569" t="s">
        <v>3281</v>
      </c>
      <c r="B569">
        <v>5.3</v>
      </c>
      <c r="D569" s="39" t="str">
        <v>Pat O'Connor</v>
      </c>
      <c r="E569">
        <f>COUNTIF(Table3[Director_Name],D569)</f>
        <v>1</v>
      </c>
      <c r="F569">
        <f>ROUND(AVERAGEIF(Table3[Director_Name],D569,Table3[imdb_score]),2)</f>
        <v>6.7</v>
      </c>
      <c r="G569" s="40"/>
    </row>
    <row r="570" spans="1:7">
      <c r="A570" t="s">
        <v>912</v>
      </c>
      <c r="B570">
        <v>6.7</v>
      </c>
      <c r="D570" s="39" t="str">
        <v>Frederik Du Chau</v>
      </c>
      <c r="E570">
        <f>COUNTIF(Table3[Director_Name],D570)</f>
        <v>2</v>
      </c>
      <c r="F570">
        <f>ROUND(AVERAGEIF(Table3[Director_Name],D570,Table3[imdb_score]),2)</f>
        <v>5.7</v>
      </c>
      <c r="G570" s="40"/>
    </row>
    <row r="571" spans="1:7">
      <c r="A571" t="s">
        <v>146</v>
      </c>
      <c r="B571">
        <v>7.2</v>
      </c>
      <c r="D571" s="39" t="str">
        <v>Irwin Winkler</v>
      </c>
      <c r="E571">
        <f>COUNTIF(Table3[Director_Name],D571)</f>
        <v>4</v>
      </c>
      <c r="F571">
        <f>ROUND(AVERAGEIF(Table3[Director_Name],D571,Table3[imdb_score]),2)</f>
        <v>6.45</v>
      </c>
      <c r="G571" s="40"/>
    </row>
    <row r="572" spans="1:7">
      <c r="A572" t="s">
        <v>306</v>
      </c>
      <c r="B572">
        <v>7.2</v>
      </c>
      <c r="D572" s="39" t="str">
        <v>Joseph Kahn</v>
      </c>
      <c r="E572">
        <f>COUNTIF(Table3[Director_Name],D572)</f>
        <v>2</v>
      </c>
      <c r="F572">
        <f>ROUND(AVERAGEIF(Table3[Director_Name],D572,Table3[imdb_score]),2)</f>
        <v>4.9000000000000004</v>
      </c>
      <c r="G572" s="40"/>
    </row>
    <row r="573" spans="1:7">
      <c r="A573" t="s">
        <v>3303</v>
      </c>
      <c r="B573">
        <v>5.5</v>
      </c>
      <c r="D573" s="39" t="str">
        <v>Sofia Coppola</v>
      </c>
      <c r="E573">
        <f>COUNTIF(Table3[Director_Name],D573)</f>
        <v>4</v>
      </c>
      <c r="F573">
        <f>ROUND(AVERAGEIF(Table3[Director_Name],D573,Table3[imdb_score]),2)</f>
        <v>6.93</v>
      </c>
      <c r="G573" s="40"/>
    </row>
    <row r="574" spans="1:7">
      <c r="A574" t="s">
        <v>499</v>
      </c>
      <c r="B574">
        <v>5.8</v>
      </c>
      <c r="D574" s="39" t="str">
        <v>Stephen Kay</v>
      </c>
      <c r="E574">
        <f>COUNTIF(Table3[Director_Name],D574)</f>
        <v>3</v>
      </c>
      <c r="F574">
        <f>ROUND(AVERAGEIF(Table3[Director_Name],D574,Table3[imdb_score]),2)</f>
        <v>5</v>
      </c>
      <c r="G574" s="40"/>
    </row>
    <row r="575" spans="1:7">
      <c r="A575" t="s">
        <v>3313</v>
      </c>
      <c r="B575">
        <v>6</v>
      </c>
      <c r="D575" s="39" t="str">
        <v>J.A. Bayona</v>
      </c>
      <c r="E575">
        <f>COUNTIF(Table3[Director_Name],D575)</f>
        <v>2</v>
      </c>
      <c r="F575">
        <f>ROUND(AVERAGEIF(Table3[Director_Name],D575,Table3[imdb_score]),2)</f>
        <v>7.55</v>
      </c>
      <c r="G575" s="40"/>
    </row>
    <row r="576" spans="1:7">
      <c r="A576" t="s">
        <v>850</v>
      </c>
      <c r="B576">
        <v>6.6</v>
      </c>
      <c r="D576" s="39" t="str">
        <v>Elaine May</v>
      </c>
      <c r="E576">
        <f>COUNTIF(Table3[Director_Name],D576)</f>
        <v>1</v>
      </c>
      <c r="F576">
        <f>ROUND(AVERAGEIF(Table3[Director_Name],D576,Table3[imdb_score]),2)</f>
        <v>4.2</v>
      </c>
      <c r="G576" s="40"/>
    </row>
    <row r="577" spans="1:7">
      <c r="A577" t="s">
        <v>1764</v>
      </c>
      <c r="B577">
        <v>8.3000000000000007</v>
      </c>
      <c r="D577" s="39" t="str">
        <v>Dennie Gordon</v>
      </c>
      <c r="E577">
        <f>COUNTIF(Table3[Director_Name],D577)</f>
        <v>4</v>
      </c>
      <c r="F577">
        <f>ROUND(AVERAGEIF(Table3[Director_Name],D577,Table3[imdb_score]),2)</f>
        <v>5.4</v>
      </c>
      <c r="G577" s="40"/>
    </row>
    <row r="578" spans="1:7">
      <c r="A578" t="s">
        <v>389</v>
      </c>
      <c r="B578">
        <v>6.7</v>
      </c>
      <c r="D578" s="39" t="str">
        <v>Charles Shyer</v>
      </c>
      <c r="E578">
        <f>COUNTIF(Table3[Director_Name],D578)</f>
        <v>1</v>
      </c>
      <c r="F578">
        <f>ROUND(AVERAGEIF(Table3[Director_Name],D578,Table3[imdb_score]),2)</f>
        <v>6.2</v>
      </c>
      <c r="G578" s="40"/>
    </row>
    <row r="579" spans="1:7">
      <c r="A579" t="s">
        <v>2066</v>
      </c>
      <c r="B579">
        <v>7.1</v>
      </c>
      <c r="D579" s="39" t="str">
        <v>Ulu Grosbard</v>
      </c>
      <c r="E579">
        <f>COUNTIF(Table3[Director_Name],D579)</f>
        <v>1</v>
      </c>
      <c r="F579">
        <f>ROUND(AVERAGEIF(Table3[Director_Name],D579,Table3[imdb_score]),2)</f>
        <v>6.3</v>
      </c>
      <c r="G579" s="40"/>
    </row>
    <row r="580" spans="1:7">
      <c r="A580" t="s">
        <v>3334</v>
      </c>
      <c r="B580">
        <v>6</v>
      </c>
      <c r="D580" s="39" t="str">
        <v>William Malone</v>
      </c>
      <c r="E580">
        <f>COUNTIF(Table3[Director_Name],D580)</f>
        <v>2</v>
      </c>
      <c r="F580">
        <f>ROUND(AVERAGEIF(Table3[Director_Name],D580,Table3[imdb_score]),2)</f>
        <v>4.45</v>
      </c>
      <c r="G580" s="40"/>
    </row>
    <row r="581" spans="1:7">
      <c r="A581" t="s">
        <v>3347</v>
      </c>
      <c r="B581">
        <v>6.9</v>
      </c>
      <c r="D581" s="39" t="str">
        <v>Malcolm D. Lee</v>
      </c>
      <c r="E581">
        <f>COUNTIF(Table3[Director_Name],D581)</f>
        <v>7</v>
      </c>
      <c r="F581">
        <f>ROUND(AVERAGEIF(Table3[Director_Name],D581,Table3[imdb_score]),2)</f>
        <v>5.79</v>
      </c>
      <c r="G581" s="40"/>
    </row>
    <row r="582" spans="1:7">
      <c r="A582" t="s">
        <v>912</v>
      </c>
      <c r="B582">
        <v>5.6</v>
      </c>
      <c r="D582" s="39" t="str">
        <v>Jerry Jameson</v>
      </c>
      <c r="E582">
        <f>COUNTIF(Table3[Director_Name],D582)</f>
        <v>2</v>
      </c>
      <c r="F582">
        <f>ROUND(AVERAGEIF(Table3[Director_Name],D582,Table3[imdb_score]),2)</f>
        <v>5</v>
      </c>
      <c r="G582" s="40"/>
    </row>
    <row r="583" spans="1:7">
      <c r="A583" t="s">
        <v>2331</v>
      </c>
      <c r="B583">
        <v>5.6</v>
      </c>
      <c r="D583" s="39" t="str">
        <v>Mic Rodgers</v>
      </c>
      <c r="E583">
        <f>COUNTIF(Table3[Director_Name],D583)</f>
        <v>1</v>
      </c>
      <c r="F583">
        <f>ROUND(AVERAGEIF(Table3[Director_Name],D583,Table3[imdb_score]),2)</f>
        <v>4.0999999999999996</v>
      </c>
      <c r="G583" s="40"/>
    </row>
    <row r="584" spans="1:7">
      <c r="A584" t="s">
        <v>3281</v>
      </c>
      <c r="B584">
        <v>4.5</v>
      </c>
      <c r="D584" s="39" t="str">
        <v>Christian Alvart</v>
      </c>
      <c r="E584">
        <f>COUNTIF(Table3[Director_Name],D584)</f>
        <v>2</v>
      </c>
      <c r="F584">
        <f>ROUND(AVERAGEIF(Table3[Director_Name],D584,Table3[imdb_score]),2)</f>
        <v>6.5</v>
      </c>
      <c r="G584" s="40"/>
    </row>
    <row r="585" spans="1:7">
      <c r="A585" t="s">
        <v>3367</v>
      </c>
      <c r="B585">
        <v>7.1</v>
      </c>
      <c r="D585" s="39" t="str">
        <v>Jean-Marie PoirÃ©</v>
      </c>
      <c r="E585">
        <f>COUNTIF(Table3[Director_Name],D585)</f>
        <v>3</v>
      </c>
      <c r="F585">
        <f>ROUND(AVERAGEIF(Table3[Director_Name],D585,Table3[imdb_score]),2)</f>
        <v>6.27</v>
      </c>
      <c r="G585" s="40"/>
    </row>
    <row r="586" spans="1:7">
      <c r="A586" t="s">
        <v>3098</v>
      </c>
      <c r="B586">
        <v>6.5</v>
      </c>
      <c r="D586" s="39" t="str">
        <v>Marc F. Adler</v>
      </c>
      <c r="E586">
        <f>COUNTIF(Table3[Director_Name],D586)</f>
        <v>1</v>
      </c>
      <c r="F586">
        <f>ROUND(AVERAGEIF(Table3[Director_Name],D586,Table3[imdb_score]),2)</f>
        <v>4.4000000000000004</v>
      </c>
      <c r="G586" s="40"/>
    </row>
    <row r="587" spans="1:7">
      <c r="A587" t="s">
        <v>3376</v>
      </c>
      <c r="B587">
        <v>6.4</v>
      </c>
      <c r="D587" s="39" t="str">
        <v>Geoffrey Sax</v>
      </c>
      <c r="E587">
        <f>COUNTIF(Table3[Director_Name],D587)</f>
        <v>2</v>
      </c>
      <c r="F587">
        <f>ROUND(AVERAGEIF(Table3[Director_Name],D587,Table3[imdb_score]),2)</f>
        <v>5.3</v>
      </c>
      <c r="G587" s="40"/>
    </row>
    <row r="588" spans="1:7">
      <c r="A588" t="s">
        <v>876</v>
      </c>
      <c r="B588">
        <v>5.8</v>
      </c>
      <c r="D588" s="39" t="str">
        <v>Richard Shepard</v>
      </c>
      <c r="E588">
        <f>COUNTIF(Table3[Director_Name],D588)</f>
        <v>3</v>
      </c>
      <c r="F588">
        <f>ROUND(AVERAGEIF(Table3[Director_Name],D588,Table3[imdb_score]),2)</f>
        <v>6.63</v>
      </c>
      <c r="G588" s="40"/>
    </row>
    <row r="589" spans="1:7">
      <c r="A589" t="s">
        <v>255</v>
      </c>
      <c r="B589">
        <v>8</v>
      </c>
      <c r="D589" s="39" t="str">
        <v>Peter Ho-Sun Chan</v>
      </c>
      <c r="E589">
        <f>COUNTIF(Table3[Director_Name],D589)</f>
        <v>1</v>
      </c>
      <c r="F589">
        <f>ROUND(AVERAGEIF(Table3[Director_Name],D589,Table3[imdb_score]),2)</f>
        <v>7.1</v>
      </c>
      <c r="G589" s="40"/>
    </row>
    <row r="590" spans="1:7">
      <c r="A590" t="s">
        <v>3066</v>
      </c>
      <c r="B590">
        <v>6.2</v>
      </c>
      <c r="D590" s="39" t="str">
        <v>Joon-ho Bong</v>
      </c>
      <c r="E590">
        <f>COUNTIF(Table3[Director_Name],D590)</f>
        <v>2</v>
      </c>
      <c r="F590">
        <f>ROUND(AVERAGEIF(Table3[Director_Name],D590,Table3[imdb_score]),2)</f>
        <v>7</v>
      </c>
      <c r="G590" s="40"/>
    </row>
    <row r="591" spans="1:7">
      <c r="A591" t="s">
        <v>389</v>
      </c>
      <c r="B591">
        <v>7.2</v>
      </c>
      <c r="D591" s="39" t="str">
        <v>Jeff Nathanson</v>
      </c>
      <c r="E591">
        <f>COUNTIF(Table3[Director_Name],D591)</f>
        <v>1</v>
      </c>
      <c r="F591">
        <f>ROUND(AVERAGEIF(Table3[Director_Name],D591,Table3[imdb_score]),2)</f>
        <v>5.7</v>
      </c>
      <c r="G591" s="40"/>
    </row>
    <row r="592" spans="1:7">
      <c r="A592" t="s">
        <v>3401</v>
      </c>
      <c r="B592">
        <v>6.1</v>
      </c>
      <c r="D592" s="39" t="str">
        <v>S.S. Rajamouli</v>
      </c>
      <c r="E592">
        <f>COUNTIF(Table3[Director_Name],D592)</f>
        <v>1</v>
      </c>
      <c r="F592">
        <f>ROUND(AVERAGEIF(Table3[Director_Name],D592,Table3[imdb_score]),2)</f>
        <v>8.4</v>
      </c>
      <c r="G592" s="40"/>
    </row>
    <row r="593" spans="1:7">
      <c r="A593" t="s">
        <v>29</v>
      </c>
      <c r="B593">
        <v>7.6</v>
      </c>
      <c r="D593" s="39" t="str">
        <v>Charles S. Dutton</v>
      </c>
      <c r="E593">
        <f>COUNTIF(Table3[Director_Name],D593)</f>
        <v>1</v>
      </c>
      <c r="F593">
        <f>ROUND(AVERAGEIF(Table3[Director_Name],D593,Table3[imdb_score]),2)</f>
        <v>5.3</v>
      </c>
      <c r="G593" s="40"/>
    </row>
    <row r="594" spans="1:7">
      <c r="A594" t="s">
        <v>760</v>
      </c>
      <c r="B594">
        <v>6.3</v>
      </c>
      <c r="D594" s="39" t="str">
        <v>Jonathan Lynn</v>
      </c>
      <c r="E594">
        <f>COUNTIF(Table3[Director_Name],D594)</f>
        <v>4</v>
      </c>
      <c r="F594">
        <f>ROUND(AVERAGEIF(Table3[Director_Name],D594,Table3[imdb_score]),2)</f>
        <v>6.7</v>
      </c>
      <c r="G594" s="40"/>
    </row>
    <row r="595" spans="1:7">
      <c r="A595" t="s">
        <v>3414</v>
      </c>
      <c r="B595">
        <v>6.3</v>
      </c>
      <c r="D595" s="39" t="str">
        <v>David Carson</v>
      </c>
      <c r="E595">
        <f>COUNTIF(Table3[Director_Name],D595)</f>
        <v>1</v>
      </c>
      <c r="F595">
        <f>ROUND(AVERAGEIF(Table3[Director_Name],D595,Table3[imdb_score]),2)</f>
        <v>6.6</v>
      </c>
      <c r="G595" s="40"/>
    </row>
    <row r="596" spans="1:7">
      <c r="A596" t="s">
        <v>1015</v>
      </c>
      <c r="B596">
        <v>6.3</v>
      </c>
      <c r="D596" s="39" t="str">
        <v>Kar-Wai Wong</v>
      </c>
      <c r="E596">
        <f>COUNTIF(Table3[Director_Name],D596)</f>
        <v>3</v>
      </c>
      <c r="F596">
        <f>ROUND(AVERAGEIF(Table3[Director_Name],D596,Table3[imdb_score]),2)</f>
        <v>6.9</v>
      </c>
      <c r="G596" s="40"/>
    </row>
    <row r="597" spans="1:7">
      <c r="A597" t="s">
        <v>692</v>
      </c>
      <c r="B597">
        <v>7.7</v>
      </c>
      <c r="D597" s="39" t="str">
        <v>Yuefeng Song</v>
      </c>
      <c r="E597">
        <f>COUNTIF(Table3[Director_Name],D597)</f>
        <v>1</v>
      </c>
      <c r="F597">
        <f>ROUND(AVERAGEIF(Table3[Director_Name],D597,Table3[imdb_score]),2)</f>
        <v>6.4</v>
      </c>
      <c r="G597" s="40"/>
    </row>
    <row r="598" spans="1:7">
      <c r="A598" t="s">
        <v>2396</v>
      </c>
      <c r="B598">
        <v>7</v>
      </c>
      <c r="D598" s="39" t="str">
        <v>Norman Jewison</v>
      </c>
      <c r="E598">
        <f>COUNTIF(Table3[Director_Name],D598)</f>
        <v>5</v>
      </c>
      <c r="F598">
        <f>ROUND(AVERAGEIF(Table3[Director_Name],D598,Table3[imdb_score]),2)</f>
        <v>6.7</v>
      </c>
      <c r="G598" s="40"/>
    </row>
    <row r="599" spans="1:7">
      <c r="A599" t="s">
        <v>850</v>
      </c>
      <c r="B599">
        <v>5.3</v>
      </c>
      <c r="D599" s="39" t="str">
        <v>David Mirkin</v>
      </c>
      <c r="E599">
        <f>COUNTIF(Table3[Director_Name],D599)</f>
        <v>1</v>
      </c>
      <c r="F599">
        <f>ROUND(AVERAGEIF(Table3[Director_Name],D599,Table3[imdb_score]),2)</f>
        <v>6.2</v>
      </c>
      <c r="G599" s="40"/>
    </row>
    <row r="600" spans="1:7">
      <c r="A600" t="s">
        <v>1324</v>
      </c>
      <c r="B600">
        <v>5.6</v>
      </c>
      <c r="D600" s="39" t="str">
        <v>Luis Mandoki</v>
      </c>
      <c r="E600">
        <f>COUNTIF(Table3[Director_Name],D600)</f>
        <v>2</v>
      </c>
      <c r="F600">
        <f>ROUND(AVERAGEIF(Table3[Director_Name],D600,Table3[imdb_score]),2)</f>
        <v>5.85</v>
      </c>
      <c r="G600" s="40"/>
    </row>
    <row r="601" spans="1:7">
      <c r="A601" t="s">
        <v>3444</v>
      </c>
      <c r="B601">
        <v>5.2</v>
      </c>
      <c r="D601" s="39" t="str">
        <v>Lee Daniels</v>
      </c>
      <c r="E601">
        <f>COUNTIF(Table3[Director_Name],D601)</f>
        <v>2</v>
      </c>
      <c r="F601">
        <f>ROUND(AVERAGEIF(Table3[Director_Name],D601,Table3[imdb_score]),2)</f>
        <v>7.25</v>
      </c>
      <c r="G601" s="40"/>
    </row>
    <row r="602" spans="1:7">
      <c r="A602" t="s">
        <v>3281</v>
      </c>
      <c r="B602">
        <v>5.4</v>
      </c>
      <c r="D602" s="39" t="str">
        <v>Jeb Stuart</v>
      </c>
      <c r="E602">
        <f>COUNTIF(Table3[Director_Name],D602)</f>
        <v>2</v>
      </c>
      <c r="F602">
        <f>ROUND(AVERAGEIF(Table3[Director_Name],D602,Table3[imdb_score]),2)</f>
        <v>6.55</v>
      </c>
      <c r="G602" s="40"/>
    </row>
    <row r="603" spans="1:7">
      <c r="A603" t="s">
        <v>3456</v>
      </c>
      <c r="B603">
        <v>6.4</v>
      </c>
      <c r="D603" s="39" t="str">
        <v>Steve Miner</v>
      </c>
      <c r="E603">
        <f>COUNTIF(Table3[Director_Name],D603)</f>
        <v>5</v>
      </c>
      <c r="F603">
        <f>ROUND(AVERAGEIF(Table3[Director_Name],D603,Table3[imdb_score]),2)</f>
        <v>5.76</v>
      </c>
      <c r="G603" s="40"/>
    </row>
    <row r="604" spans="1:7">
      <c r="A604" t="s">
        <v>2612</v>
      </c>
      <c r="B604">
        <v>5.9</v>
      </c>
      <c r="D604" s="39" t="str">
        <v>Paul Thomas Anderson</v>
      </c>
      <c r="E604">
        <f>COUNTIF(Table3[Director_Name],D604)</f>
        <v>6</v>
      </c>
      <c r="F604">
        <f>ROUND(AVERAGEIF(Table3[Director_Name],D604,Table3[imdb_score]),2)</f>
        <v>7.52</v>
      </c>
      <c r="G604" s="40"/>
    </row>
    <row r="605" spans="1:7">
      <c r="A605" t="s">
        <v>3470</v>
      </c>
      <c r="B605">
        <v>6.3</v>
      </c>
      <c r="D605" s="39" t="str">
        <v>David Leland</v>
      </c>
      <c r="E605">
        <f>COUNTIF(Table3[Director_Name],D605)</f>
        <v>2</v>
      </c>
      <c r="F605">
        <f>ROUND(AVERAGEIF(Table3[Director_Name],D605,Table3[imdb_score]),2)</f>
        <v>5.55</v>
      </c>
      <c r="G605" s="40"/>
    </row>
    <row r="606" spans="1:7">
      <c r="A606" t="s">
        <v>3475</v>
      </c>
      <c r="B606">
        <v>6.5</v>
      </c>
      <c r="D606" s="39" t="str">
        <v>J Blakeson</v>
      </c>
      <c r="E606">
        <f>COUNTIF(Table3[Director_Name],D606)</f>
        <v>1</v>
      </c>
      <c r="F606">
        <f>ROUND(AVERAGEIF(Table3[Director_Name],D606,Table3[imdb_score]),2)</f>
        <v>5.2</v>
      </c>
      <c r="G606" s="40"/>
    </row>
    <row r="607" spans="1:7">
      <c r="A607" t="s">
        <v>1311</v>
      </c>
      <c r="B607">
        <v>3</v>
      </c>
      <c r="D607" s="39" t="str">
        <v>Ryan Coogler</v>
      </c>
      <c r="E607">
        <f>COUNTIF(Table3[Director_Name],D607)</f>
        <v>2</v>
      </c>
      <c r="F607">
        <f>ROUND(AVERAGEIF(Table3[Director_Name],D607,Table3[imdb_score]),2)</f>
        <v>7.6</v>
      </c>
      <c r="G607" s="40"/>
    </row>
    <row r="608" spans="1:7">
      <c r="A608" t="s">
        <v>3483</v>
      </c>
      <c r="B608">
        <v>3.6</v>
      </c>
      <c r="D608" s="39" t="str">
        <v>Kirk Jones</v>
      </c>
      <c r="E608">
        <f>COUNTIF(Table3[Director_Name],D608)</f>
        <v>5</v>
      </c>
      <c r="F608">
        <f>ROUND(AVERAGEIF(Table3[Director_Name],D608,Table3[imdb_score]),2)</f>
        <v>6.6</v>
      </c>
      <c r="G608" s="40"/>
    </row>
    <row r="609" spans="1:7">
      <c r="A609" t="s">
        <v>3489</v>
      </c>
      <c r="B609">
        <v>5.8</v>
      </c>
      <c r="D609" s="39" t="str">
        <v>Ethan Coen</v>
      </c>
      <c r="E609">
        <f>COUNTIF(Table3[Director_Name],D609)</f>
        <v>7</v>
      </c>
      <c r="F609">
        <f>ROUND(AVERAGEIF(Table3[Director_Name],D609,Table3[imdb_score]),2)</f>
        <v>7.11</v>
      </c>
      <c r="G609" s="40"/>
    </row>
    <row r="610" spans="1:7">
      <c r="A610" t="s">
        <v>3494</v>
      </c>
      <c r="B610">
        <v>6.2</v>
      </c>
      <c r="D610" s="39" t="str">
        <v>Jennifer Flackett</v>
      </c>
      <c r="E610">
        <f>COUNTIF(Table3[Director_Name],D610)</f>
        <v>1</v>
      </c>
      <c r="F610">
        <f>ROUND(AVERAGEIF(Table3[Director_Name],D610,Table3[imdb_score]),2)</f>
        <v>6</v>
      </c>
      <c r="G610" s="40"/>
    </row>
    <row r="611" spans="1:7">
      <c r="A611" t="s">
        <v>1582</v>
      </c>
      <c r="B611">
        <v>5.6</v>
      </c>
      <c r="D611" s="39" t="str">
        <v>Kevin Smith</v>
      </c>
      <c r="E611">
        <f>COUNTIF(Table3[Director_Name],D611)</f>
        <v>12</v>
      </c>
      <c r="F611">
        <f>ROUND(AVERAGEIF(Table3[Director_Name],D611,Table3[imdb_score]),2)</f>
        <v>6.57</v>
      </c>
      <c r="G611" s="40"/>
    </row>
    <row r="612" spans="1:7">
      <c r="A612" t="s">
        <v>1633</v>
      </c>
      <c r="B612">
        <v>5.4</v>
      </c>
      <c r="D612" s="39" t="str">
        <v>Christian Ditter</v>
      </c>
      <c r="E612">
        <f>COUNTIF(Table3[Director_Name],D612)</f>
        <v>1</v>
      </c>
      <c r="F612">
        <f>ROUND(AVERAGEIF(Table3[Director_Name],D612,Table3[imdb_score]),2)</f>
        <v>6.1</v>
      </c>
      <c r="G612" s="40"/>
    </row>
    <row r="613" spans="1:7">
      <c r="A613" t="s">
        <v>3511</v>
      </c>
      <c r="B613">
        <v>6.1</v>
      </c>
      <c r="D613" s="39" t="str">
        <v>Charles Martin Smith</v>
      </c>
      <c r="E613">
        <f>COUNTIF(Table3[Director_Name],D613)</f>
        <v>3</v>
      </c>
      <c r="F613">
        <f>ROUND(AVERAGEIF(Table3[Director_Name],D613,Table3[imdb_score]),2)</f>
        <v>6.13</v>
      </c>
      <c r="G613" s="40"/>
    </row>
    <row r="614" spans="1:7">
      <c r="A614" t="s">
        <v>3516</v>
      </c>
      <c r="B614">
        <v>4.2</v>
      </c>
      <c r="D614" s="39" t="str">
        <v>Fedor Bondarchuk</v>
      </c>
      <c r="E614">
        <f>COUNTIF(Table3[Director_Name],D614)</f>
        <v>1</v>
      </c>
      <c r="F614">
        <f>ROUND(AVERAGEIF(Table3[Director_Name],D614,Table3[imdb_score]),2)</f>
        <v>5.3</v>
      </c>
      <c r="G614" s="40"/>
    </row>
    <row r="615" spans="1:7">
      <c r="A615" t="s">
        <v>3523</v>
      </c>
      <c r="B615">
        <v>6.7</v>
      </c>
      <c r="D615" s="39" t="str">
        <v>Irvin Kershner</v>
      </c>
      <c r="E615">
        <f>COUNTIF(Table3[Director_Name],D615)</f>
        <v>2</v>
      </c>
      <c r="F615">
        <f>ROUND(AVERAGEIF(Table3[Director_Name],D615,Table3[imdb_score]),2)</f>
        <v>7.5</v>
      </c>
      <c r="G615" s="40"/>
    </row>
    <row r="616" spans="1:7">
      <c r="A616" t="s">
        <v>2066</v>
      </c>
      <c r="B616">
        <v>4.2</v>
      </c>
      <c r="D616" s="39" t="str">
        <v>Steve Pink</v>
      </c>
      <c r="E616">
        <f>COUNTIF(Table3[Director_Name],D616)</f>
        <v>3</v>
      </c>
      <c r="F616">
        <f>ROUND(AVERAGEIF(Table3[Director_Name],D616,Table3[imdb_score]),2)</f>
        <v>5.87</v>
      </c>
      <c r="G616" s="40"/>
    </row>
    <row r="617" spans="1:7">
      <c r="A617" t="s">
        <v>3536</v>
      </c>
      <c r="B617">
        <v>6.4</v>
      </c>
      <c r="D617" s="39" t="str">
        <v>Scott Hicks</v>
      </c>
      <c r="E617">
        <f>COUNTIF(Table3[Director_Name],D617)</f>
        <v>5</v>
      </c>
      <c r="F617">
        <f>ROUND(AVERAGEIF(Table3[Director_Name],D617,Table3[imdb_score]),2)</f>
        <v>6.84</v>
      </c>
      <c r="G617" s="40"/>
    </row>
    <row r="618" spans="1:7">
      <c r="A618" t="s">
        <v>3541</v>
      </c>
      <c r="B618">
        <v>4.9000000000000004</v>
      </c>
      <c r="D618" s="39" t="str">
        <v>Chris Rock</v>
      </c>
      <c r="E618">
        <f>COUNTIF(Table3[Director_Name],D618)</f>
        <v>3</v>
      </c>
      <c r="F618">
        <f>ROUND(AVERAGEIF(Table3[Director_Name],D618,Table3[imdb_score]),2)</f>
        <v>5.8</v>
      </c>
      <c r="G618" s="40"/>
    </row>
    <row r="619" spans="1:7">
      <c r="A619" t="s">
        <v>1954</v>
      </c>
      <c r="B619">
        <v>6.8</v>
      </c>
      <c r="D619" s="39" t="str">
        <v>Wilson Yip</v>
      </c>
      <c r="E619">
        <f>COUNTIF(Table3[Director_Name],D619)</f>
        <v>1</v>
      </c>
      <c r="F619">
        <f>ROUND(AVERAGEIF(Table3[Director_Name],D619,Table3[imdb_score]),2)</f>
        <v>7.2</v>
      </c>
      <c r="G619" s="40"/>
    </row>
    <row r="620" spans="1:7">
      <c r="A620" t="s">
        <v>2976</v>
      </c>
      <c r="B620">
        <v>7.7</v>
      </c>
      <c r="D620" s="39" t="str">
        <v>Robert Wise</v>
      </c>
      <c r="E620">
        <f>COUNTIF(Table3[Director_Name],D620)</f>
        <v>3</v>
      </c>
      <c r="F620">
        <f>ROUND(AVERAGEIF(Table3[Director_Name],D620,Table3[imdb_score]),2)</f>
        <v>7.2</v>
      </c>
      <c r="G620" s="40"/>
    </row>
    <row r="621" spans="1:7">
      <c r="A621" t="s">
        <v>3552</v>
      </c>
      <c r="B621">
        <v>5.6</v>
      </c>
      <c r="D621" s="39" t="str">
        <v>Kevin Rodney Sullivan</v>
      </c>
      <c r="E621">
        <f>COUNTIF(Table3[Director_Name],D621)</f>
        <v>3</v>
      </c>
      <c r="F621">
        <f>ROUND(AVERAGEIF(Table3[Director_Name],D621,Table3[imdb_score]),2)</f>
        <v>5.7</v>
      </c>
      <c r="G621" s="40"/>
    </row>
    <row r="622" spans="1:7">
      <c r="A622" t="s">
        <v>2513</v>
      </c>
      <c r="B622">
        <v>6.4</v>
      </c>
      <c r="D622" s="39" t="str">
        <v>Kevin Munroe</v>
      </c>
      <c r="E622">
        <f>COUNTIF(Table3[Director_Name],D622)</f>
        <v>2</v>
      </c>
      <c r="F622">
        <f>ROUND(AVERAGEIF(Table3[Director_Name],D622,Table3[imdb_score]),2)</f>
        <v>5.7</v>
      </c>
      <c r="G622" s="40"/>
    </row>
    <row r="623" spans="1:7">
      <c r="A623" t="s">
        <v>3563</v>
      </c>
      <c r="B623">
        <v>7.2</v>
      </c>
      <c r="D623" s="39" t="str">
        <v>Michael Tollin</v>
      </c>
      <c r="E623">
        <f>COUNTIF(Table3[Director_Name],D623)</f>
        <v>2</v>
      </c>
      <c r="F623">
        <f>ROUND(AVERAGEIF(Table3[Director_Name],D623,Table3[imdb_score]),2)</f>
        <v>5.9</v>
      </c>
      <c r="G623" s="40"/>
    </row>
    <row r="624" spans="1:7">
      <c r="A624" t="s">
        <v>3572</v>
      </c>
      <c r="B624">
        <v>6</v>
      </c>
      <c r="D624" s="39" t="str">
        <v>Patrick Tatopoulos</v>
      </c>
      <c r="E624">
        <f>COUNTIF(Table3[Director_Name],D624)</f>
        <v>1</v>
      </c>
      <c r="F624">
        <f>ROUND(AVERAGEIF(Table3[Director_Name],D624,Table3[imdb_score]),2)</f>
        <v>6.6</v>
      </c>
      <c r="G624" s="40"/>
    </row>
    <row r="625" spans="1:7">
      <c r="A625" t="s">
        <v>3494</v>
      </c>
      <c r="B625">
        <v>5.9</v>
      </c>
      <c r="D625" s="39" t="str">
        <v>Gary David Goldberg</v>
      </c>
      <c r="E625">
        <f>COUNTIF(Table3[Director_Name],D625)</f>
        <v>1</v>
      </c>
      <c r="F625">
        <f>ROUND(AVERAGEIF(Table3[Director_Name],D625,Table3[imdb_score]),2)</f>
        <v>5.9</v>
      </c>
      <c r="G625" s="40"/>
    </row>
    <row r="626" spans="1:7">
      <c r="A626" t="s">
        <v>1633</v>
      </c>
      <c r="B626">
        <v>7.9</v>
      </c>
      <c r="D626" s="39" t="str">
        <v>Tobe Hooper</v>
      </c>
      <c r="E626">
        <f>COUNTIF(Table3[Director_Name],D626)</f>
        <v>5</v>
      </c>
      <c r="F626">
        <f>ROUND(AVERAGEIF(Table3[Director_Name],D626,Table3[imdb_score]),2)</f>
        <v>6.4</v>
      </c>
      <c r="G626" s="40"/>
    </row>
    <row r="627" spans="1:7">
      <c r="A627" t="s">
        <v>3585</v>
      </c>
      <c r="B627">
        <v>6.8</v>
      </c>
      <c r="D627" s="39" t="str">
        <v>Alan Poul</v>
      </c>
      <c r="E627">
        <f>COUNTIF(Table3[Director_Name],D627)</f>
        <v>1</v>
      </c>
      <c r="F627">
        <f>ROUND(AVERAGEIF(Table3[Director_Name],D627,Table3[imdb_score]),2)</f>
        <v>5.3</v>
      </c>
      <c r="G627" s="40"/>
    </row>
    <row r="628" spans="1:7">
      <c r="A628" t="s">
        <v>187</v>
      </c>
      <c r="B628">
        <v>7.1</v>
      </c>
      <c r="D628" s="39" t="str">
        <v>Luke Greenfield</v>
      </c>
      <c r="E628">
        <f>COUNTIF(Table3[Director_Name],D628)</f>
        <v>4</v>
      </c>
      <c r="F628">
        <f>ROUND(AVERAGEIF(Table3[Director_Name],D628,Table3[imdb_score]),2)</f>
        <v>6</v>
      </c>
      <c r="G628" s="40"/>
    </row>
    <row r="629" spans="1:7">
      <c r="A629" t="s">
        <v>1965</v>
      </c>
      <c r="B629">
        <v>5.9</v>
      </c>
      <c r="D629" s="39" t="str">
        <v>Gil Junger</v>
      </c>
      <c r="E629">
        <f>COUNTIF(Table3[Director_Name],D629)</f>
        <v>2</v>
      </c>
      <c r="F629">
        <f>ROUND(AVERAGEIF(Table3[Director_Name],D629,Table3[imdb_score]),2)</f>
        <v>6</v>
      </c>
      <c r="G629" s="40"/>
    </row>
    <row r="630" spans="1:7">
      <c r="A630" t="s">
        <v>2156</v>
      </c>
      <c r="B630">
        <v>5.9</v>
      </c>
      <c r="D630" s="39" t="str">
        <v>Michael Ritchie</v>
      </c>
      <c r="E630">
        <f>COUNTIF(Table3[Director_Name],D630)</f>
        <v>3</v>
      </c>
      <c r="F630">
        <f>ROUND(AVERAGEIF(Table3[Director_Name],D630,Table3[imdb_score]),2)</f>
        <v>6.2</v>
      </c>
      <c r="G630" s="40"/>
    </row>
    <row r="631" spans="1:7">
      <c r="A631" t="s">
        <v>2461</v>
      </c>
      <c r="B631">
        <v>6.2</v>
      </c>
      <c r="D631" s="39" t="str">
        <v>Steven E. de Souza</v>
      </c>
      <c r="E631">
        <f>COUNTIF(Table3[Director_Name],D631)</f>
        <v>1</v>
      </c>
      <c r="F631">
        <f>ROUND(AVERAGEIF(Table3[Director_Name],D631,Table3[imdb_score]),2)</f>
        <v>3.8</v>
      </c>
      <c r="G631" s="40"/>
    </row>
    <row r="632" spans="1:7">
      <c r="A632" t="s">
        <v>3613</v>
      </c>
      <c r="B632">
        <v>7</v>
      </c>
      <c r="D632" s="39" t="str">
        <v>Alexandre Aja</v>
      </c>
      <c r="E632">
        <f>COUNTIF(Table3[Director_Name],D632)</f>
        <v>4</v>
      </c>
      <c r="F632">
        <f>ROUND(AVERAGEIF(Table3[Director_Name],D632,Table3[imdb_score]),2)</f>
        <v>6.23</v>
      </c>
      <c r="G632" s="40"/>
    </row>
    <row r="633" spans="1:7">
      <c r="A633" t="s">
        <v>3618</v>
      </c>
      <c r="B633">
        <v>5.4</v>
      </c>
      <c r="D633" s="39" t="str">
        <v>Michael Rymer</v>
      </c>
      <c r="E633">
        <f>COUNTIF(Table3[Director_Name],D633)</f>
        <v>2</v>
      </c>
      <c r="F633">
        <f>ROUND(AVERAGEIF(Table3[Director_Name],D633,Table3[imdb_score]),2)</f>
        <v>5.65</v>
      </c>
      <c r="G633" s="40"/>
    </row>
    <row r="634" spans="1:7">
      <c r="A634" t="s">
        <v>389</v>
      </c>
      <c r="B634">
        <v>8.6</v>
      </c>
      <c r="D634" s="39" t="str">
        <v>Hugh Wilson</v>
      </c>
      <c r="E634">
        <f>COUNTIF(Table3[Director_Name],D634)</f>
        <v>4</v>
      </c>
      <c r="F634">
        <f>ROUND(AVERAGEIF(Table3[Director_Name],D634,Table3[imdb_score]),2)</f>
        <v>5.83</v>
      </c>
      <c r="G634" s="40"/>
    </row>
    <row r="635" spans="1:7">
      <c r="A635" t="s">
        <v>3627</v>
      </c>
      <c r="B635">
        <v>6.5</v>
      </c>
      <c r="D635" s="39" t="str">
        <v>Mike Hodges</v>
      </c>
      <c r="E635">
        <f>COUNTIF(Table3[Director_Name],D635)</f>
        <v>1</v>
      </c>
      <c r="F635">
        <f>ROUND(AVERAGEIF(Table3[Director_Name],D635,Table3[imdb_score]),2)</f>
        <v>6.4</v>
      </c>
      <c r="G635" s="40"/>
    </row>
    <row r="636" spans="1:7">
      <c r="A636" t="s">
        <v>2367</v>
      </c>
      <c r="B636">
        <v>6.4</v>
      </c>
      <c r="D636" s="39" t="str">
        <v>Scott Mann</v>
      </c>
      <c r="E636">
        <f>COUNTIF(Table3[Director_Name],D636)</f>
        <v>1</v>
      </c>
      <c r="F636">
        <f>ROUND(AVERAGEIF(Table3[Director_Name],D636,Table3[imdb_score]),2)</f>
        <v>6.1</v>
      </c>
      <c r="G636" s="40"/>
    </row>
    <row r="637" spans="1:7">
      <c r="A637" t="s">
        <v>1807</v>
      </c>
      <c r="B637">
        <v>7.6</v>
      </c>
      <c r="D637" s="39" t="str">
        <v>Susanna White</v>
      </c>
      <c r="E637">
        <f>COUNTIF(Table3[Director_Name],D637)</f>
        <v>2</v>
      </c>
      <c r="F637">
        <f>ROUND(AVERAGEIF(Table3[Director_Name],D637,Table3[imdb_score]),2)</f>
        <v>6.25</v>
      </c>
      <c r="G637" s="40"/>
    </row>
    <row r="638" spans="1:7">
      <c r="A638" t="s">
        <v>3639</v>
      </c>
      <c r="B638">
        <v>5.5</v>
      </c>
      <c r="D638" s="39" t="str">
        <v>Chris Carter</v>
      </c>
      <c r="E638">
        <f>COUNTIF(Table3[Director_Name],D638)</f>
        <v>1</v>
      </c>
      <c r="F638">
        <f>ROUND(AVERAGEIF(Table3[Director_Name],D638,Table3[imdb_score]),2)</f>
        <v>5.9</v>
      </c>
      <c r="G638" s="40"/>
    </row>
    <row r="639" spans="1:7">
      <c r="A639" t="s">
        <v>389</v>
      </c>
      <c r="B639">
        <v>7.4</v>
      </c>
      <c r="D639" s="39" t="str">
        <v>Tommy O'Haver</v>
      </c>
      <c r="E639">
        <f>COUNTIF(Table3[Director_Name],D639)</f>
        <v>2</v>
      </c>
      <c r="F639">
        <f>ROUND(AVERAGEIF(Table3[Director_Name],D639,Table3[imdb_score]),2)</f>
        <v>6.05</v>
      </c>
      <c r="G639" s="40"/>
    </row>
    <row r="640" spans="1:7">
      <c r="A640" t="s">
        <v>443</v>
      </c>
      <c r="B640">
        <v>8.6999999999999993</v>
      </c>
      <c r="D640" s="39" t="str">
        <v>Peter Landesman</v>
      </c>
      <c r="E640">
        <f>COUNTIF(Table3[Director_Name],D640)</f>
        <v>1</v>
      </c>
      <c r="F640">
        <f>ROUND(AVERAGEIF(Table3[Director_Name],D640,Table3[imdb_score]),2)</f>
        <v>7.1</v>
      </c>
      <c r="G640" s="40"/>
    </row>
    <row r="641" spans="1:7">
      <c r="A641" t="s">
        <v>850</v>
      </c>
      <c r="B641">
        <v>7.6</v>
      </c>
      <c r="D641" s="39" t="str">
        <v>Gary Chapman</v>
      </c>
      <c r="E641">
        <f>COUNTIF(Table3[Director_Name],D641)</f>
        <v>1</v>
      </c>
      <c r="F641">
        <f>ROUND(AVERAGEIF(Table3[Director_Name],D641,Table3[imdb_score]),2)</f>
        <v>5.6</v>
      </c>
      <c r="G641" s="40"/>
    </row>
    <row r="642" spans="1:7">
      <c r="A642" t="s">
        <v>3657</v>
      </c>
      <c r="B642">
        <v>5.5</v>
      </c>
      <c r="D642" s="39" t="str">
        <v>Craig Mazin</v>
      </c>
      <c r="E642">
        <f>COUNTIF(Table3[Director_Name],D642)</f>
        <v>2</v>
      </c>
      <c r="F642">
        <f>ROUND(AVERAGEIF(Table3[Director_Name],D642,Table3[imdb_score]),2)</f>
        <v>5.25</v>
      </c>
      <c r="G642" s="40"/>
    </row>
    <row r="643" spans="1:7">
      <c r="A643" t="s">
        <v>3664</v>
      </c>
      <c r="B643">
        <v>7.6</v>
      </c>
      <c r="D643" s="39" t="str">
        <v>Allen Hughes</v>
      </c>
      <c r="E643">
        <f>COUNTIF(Table3[Director_Name],D643)</f>
        <v>1</v>
      </c>
      <c r="F643">
        <f>ROUND(AVERAGEIF(Table3[Director_Name],D643,Table3[imdb_score]),2)</f>
        <v>6.2</v>
      </c>
      <c r="G643" s="40"/>
    </row>
    <row r="644" spans="1:7">
      <c r="A644" t="s">
        <v>3668</v>
      </c>
      <c r="B644">
        <v>6.5</v>
      </c>
      <c r="D644" s="39" t="str">
        <v>Kimble Rendall</v>
      </c>
      <c r="E644">
        <f>COUNTIF(Table3[Director_Name],D644)</f>
        <v>1</v>
      </c>
      <c r="F644">
        <f>ROUND(AVERAGEIF(Table3[Director_Name],D644,Table3[imdb_score]),2)</f>
        <v>5.2</v>
      </c>
      <c r="G644" s="40"/>
    </row>
    <row r="645" spans="1:7">
      <c r="A645" t="s">
        <v>1751</v>
      </c>
      <c r="B645">
        <v>6.9</v>
      </c>
      <c r="D645" s="39" t="str">
        <v>Peter Yates</v>
      </c>
      <c r="E645">
        <f>COUNTIF(Table3[Director_Name],D645)</f>
        <v>1</v>
      </c>
      <c r="F645">
        <f>ROUND(AVERAGEIF(Table3[Director_Name],D645,Table3[imdb_score]),2)</f>
        <v>6</v>
      </c>
      <c r="G645" s="40"/>
    </row>
    <row r="646" spans="1:7">
      <c r="A646" t="s">
        <v>313</v>
      </c>
      <c r="B646">
        <v>6.7</v>
      </c>
      <c r="D646" s="39" t="str">
        <v>Lasse HallstrÃ¶m</v>
      </c>
      <c r="E646">
        <f>COUNTIF(Table3[Director_Name],D646)</f>
        <v>9</v>
      </c>
      <c r="F646">
        <f>ROUND(AVERAGEIF(Table3[Director_Name],D646,Table3[imdb_score]),2)</f>
        <v>7.11</v>
      </c>
      <c r="G646" s="40"/>
    </row>
    <row r="647" spans="1:7">
      <c r="A647" t="s">
        <v>2542</v>
      </c>
      <c r="B647">
        <v>6.6</v>
      </c>
      <c r="D647" s="39" t="str">
        <v>Jean-Marc VallÃ©e</v>
      </c>
      <c r="E647">
        <f>COUNTIF(Table3[Director_Name],D647)</f>
        <v>3</v>
      </c>
      <c r="F647">
        <f>ROUND(AVERAGEIF(Table3[Director_Name],D647,Table3[imdb_score]),2)</f>
        <v>7.47</v>
      </c>
      <c r="G647" s="40"/>
    </row>
    <row r="648" spans="1:7">
      <c r="A648" t="s">
        <v>565</v>
      </c>
      <c r="B648">
        <v>7.2</v>
      </c>
      <c r="D648" s="39" t="str">
        <v>Hark Tsui</v>
      </c>
      <c r="E648">
        <f>COUNTIF(Table3[Director_Name],D648)</f>
        <v>1</v>
      </c>
      <c r="F648">
        <f>ROUND(AVERAGEIF(Table3[Director_Name],D648,Table3[imdb_score]),2)</f>
        <v>4.8</v>
      </c>
      <c r="G648" s="40"/>
    </row>
    <row r="649" spans="1:7">
      <c r="A649" t="s">
        <v>3694</v>
      </c>
      <c r="B649">
        <v>6.4</v>
      </c>
      <c r="D649" s="39" t="str">
        <v>Lexi Alexander</v>
      </c>
      <c r="E649">
        <f>COUNTIF(Table3[Director_Name],D649)</f>
        <v>1</v>
      </c>
      <c r="F649">
        <f>ROUND(AVERAGEIF(Table3[Director_Name],D649,Table3[imdb_score]),2)</f>
        <v>6</v>
      </c>
      <c r="G649" s="40"/>
    </row>
    <row r="650" spans="1:7">
      <c r="A650" t="s">
        <v>2066</v>
      </c>
      <c r="B650">
        <v>6.4</v>
      </c>
      <c r="D650" s="39" t="str">
        <v>Ronny Yu</v>
      </c>
      <c r="E650">
        <f>COUNTIF(Table3[Director_Name],D650)</f>
        <v>4</v>
      </c>
      <c r="F650">
        <f>ROUND(AVERAGEIF(Table3[Director_Name],D650,Table3[imdb_score]),2)</f>
        <v>5.5</v>
      </c>
      <c r="G650" s="40"/>
    </row>
    <row r="651" spans="1:7">
      <c r="A651" t="s">
        <v>1340</v>
      </c>
      <c r="B651">
        <v>6</v>
      </c>
      <c r="D651" s="39" t="str">
        <v>Bille August</v>
      </c>
      <c r="E651">
        <f>COUNTIF(Table3[Director_Name],D651)</f>
        <v>2</v>
      </c>
      <c r="F651">
        <f>ROUND(AVERAGEIF(Table3[Director_Name],D651,Table3[imdb_score]),2)</f>
        <v>6.75</v>
      </c>
      <c r="G651" s="40"/>
    </row>
    <row r="652" spans="1:7">
      <c r="A652" t="s">
        <v>703</v>
      </c>
      <c r="B652">
        <v>6.1</v>
      </c>
      <c r="D652" s="39" t="str">
        <v>Moustapha Akkad</v>
      </c>
      <c r="E652">
        <f>COUNTIF(Table3[Director_Name],D652)</f>
        <v>1</v>
      </c>
      <c r="F652">
        <f>ROUND(AVERAGEIF(Table3[Director_Name],D652,Table3[imdb_score]),2)</f>
        <v>8.4</v>
      </c>
      <c r="G652" s="40"/>
    </row>
    <row r="653" spans="1:7">
      <c r="A653" t="s">
        <v>760</v>
      </c>
      <c r="B653">
        <v>6</v>
      </c>
      <c r="D653" s="39" t="str">
        <v>Jean-Paul Rappeneau</v>
      </c>
      <c r="E653">
        <f>COUNTIF(Table3[Director_Name],D653)</f>
        <v>2</v>
      </c>
      <c r="F653">
        <f>ROUND(AVERAGEIF(Table3[Director_Name],D653,Table3[imdb_score]),2)</f>
        <v>7</v>
      </c>
      <c r="G653" s="40"/>
    </row>
    <row r="654" spans="1:7">
      <c r="A654" t="s">
        <v>371</v>
      </c>
      <c r="B654">
        <v>6.4</v>
      </c>
      <c r="D654" s="39" t="str">
        <v>Joachim RÃ¸nning</v>
      </c>
      <c r="E654">
        <f>COUNTIF(Table3[Director_Name],D654)</f>
        <v>1</v>
      </c>
      <c r="F654">
        <f>ROUND(AVERAGEIF(Table3[Director_Name],D654,Table3[imdb_score]),2)</f>
        <v>5.7</v>
      </c>
      <c r="G654" s="40"/>
    </row>
    <row r="655" spans="1:7">
      <c r="A655" t="s">
        <v>3722</v>
      </c>
      <c r="B655">
        <v>6.4</v>
      </c>
      <c r="D655" s="39" t="str">
        <v>Tony Kaye</v>
      </c>
      <c r="E655">
        <f>COUNTIF(Table3[Director_Name],D655)</f>
        <v>3</v>
      </c>
      <c r="F655">
        <f>ROUND(AVERAGEIF(Table3[Director_Name],D655,Table3[imdb_score]),2)</f>
        <v>8.0299999999999994</v>
      </c>
      <c r="G655" s="40"/>
    </row>
    <row r="656" spans="1:7">
      <c r="A656" t="s">
        <v>3727</v>
      </c>
      <c r="B656">
        <v>7.3</v>
      </c>
      <c r="D656" s="39" t="str">
        <v>Ken Scott</v>
      </c>
      <c r="E656">
        <f>COUNTIF(Table3[Director_Name],D656)</f>
        <v>2</v>
      </c>
      <c r="F656">
        <f>ROUND(AVERAGEIF(Table3[Director_Name],D656,Table3[imdb_score]),2)</f>
        <v>5.9</v>
      </c>
      <c r="G656" s="40"/>
    </row>
    <row r="657" spans="1:7">
      <c r="A657" t="s">
        <v>3732</v>
      </c>
      <c r="B657">
        <v>5.2</v>
      </c>
      <c r="D657" s="39" t="str">
        <v>Hugh Johnson</v>
      </c>
      <c r="E657">
        <f>COUNTIF(Table3[Director_Name],D657)</f>
        <v>1</v>
      </c>
      <c r="F657">
        <f>ROUND(AVERAGEIF(Table3[Director_Name],D657,Table3[imdb_score]),2)</f>
        <v>5.2</v>
      </c>
      <c r="G657" s="40"/>
    </row>
    <row r="658" spans="1:7">
      <c r="A658" t="s">
        <v>3739</v>
      </c>
      <c r="B658">
        <v>6.6</v>
      </c>
      <c r="D658" s="39" t="str">
        <v>Hayao Miyazaki</v>
      </c>
      <c r="E658">
        <f>COUNTIF(Table3[Director_Name],D658)</f>
        <v>4</v>
      </c>
      <c r="F658">
        <f>ROUND(AVERAGEIF(Table3[Director_Name],D658,Table3[imdb_score]),2)</f>
        <v>8.23</v>
      </c>
      <c r="G658" s="40"/>
    </row>
    <row r="659" spans="1:7">
      <c r="A659" t="s">
        <v>327</v>
      </c>
      <c r="B659">
        <v>6.3</v>
      </c>
      <c r="D659" s="39" t="str">
        <v>George Tillman Jr.</v>
      </c>
      <c r="E659">
        <f>COUNTIF(Table3[Director_Name],D659)</f>
        <v>4</v>
      </c>
      <c r="F659">
        <f>ROUND(AVERAGEIF(Table3[Director_Name],D659,Table3[imdb_score]),2)</f>
        <v>6.93</v>
      </c>
      <c r="G659" s="40"/>
    </row>
    <row r="660" spans="1:7">
      <c r="A660" t="s">
        <v>3749</v>
      </c>
      <c r="B660">
        <v>5.9</v>
      </c>
      <c r="D660" s="39" t="str">
        <v>Rand Ravich</v>
      </c>
      <c r="E660">
        <f>COUNTIF(Table3[Director_Name],D660)</f>
        <v>1</v>
      </c>
      <c r="F660">
        <f>ROUND(AVERAGEIF(Table3[Director_Name],D660,Table3[imdb_score]),2)</f>
        <v>5.3</v>
      </c>
      <c r="G660" s="40"/>
    </row>
    <row r="661" spans="1:7">
      <c r="A661" t="s">
        <v>2277</v>
      </c>
      <c r="B661">
        <v>6.4</v>
      </c>
      <c r="D661" s="39" t="str">
        <v>Hugh Hudson</v>
      </c>
      <c r="E661">
        <f>COUNTIF(Table3[Director_Name],D661)</f>
        <v>2</v>
      </c>
      <c r="F661">
        <f>ROUND(AVERAGEIF(Table3[Director_Name],D661,Table3[imdb_score]),2)</f>
        <v>6.4</v>
      </c>
      <c r="G661" s="40"/>
    </row>
    <row r="662" spans="1:7">
      <c r="A662" t="s">
        <v>3066</v>
      </c>
      <c r="B662">
        <v>6.7</v>
      </c>
      <c r="D662" s="39" t="str">
        <v>Jeremy Degruson</v>
      </c>
      <c r="E662">
        <f>COUNTIF(Table3[Director_Name],D662)</f>
        <v>1</v>
      </c>
      <c r="F662">
        <f>ROUND(AVERAGEIF(Table3[Director_Name],D662,Table3[imdb_score]),2)</f>
        <v>6.3</v>
      </c>
      <c r="G662" s="40"/>
    </row>
    <row r="663" spans="1:7">
      <c r="A663" t="s">
        <v>2331</v>
      </c>
      <c r="B663">
        <v>5.4</v>
      </c>
      <c r="D663" s="39" t="str">
        <v>Chris Gorak</v>
      </c>
      <c r="E663">
        <f>COUNTIF(Table3[Director_Name],D663)</f>
        <v>1</v>
      </c>
      <c r="F663">
        <f>ROUND(AVERAGEIF(Table3[Director_Name],D663,Table3[imdb_score]),2)</f>
        <v>4.9000000000000004</v>
      </c>
      <c r="G663" s="40"/>
    </row>
    <row r="664" spans="1:7">
      <c r="A664" t="s">
        <v>2331</v>
      </c>
      <c r="B664">
        <v>6.4</v>
      </c>
      <c r="D664" s="39" t="str">
        <v>Scott Speer</v>
      </c>
      <c r="E664">
        <f>COUNTIF(Table3[Director_Name],D664)</f>
        <v>1</v>
      </c>
      <c r="F664">
        <f>ROUND(AVERAGEIF(Table3[Director_Name],D664,Table3[imdb_score]),2)</f>
        <v>6.5</v>
      </c>
      <c r="G664" s="40"/>
    </row>
    <row r="665" spans="1:7">
      <c r="A665" t="s">
        <v>2066</v>
      </c>
      <c r="B665">
        <v>6.7</v>
      </c>
      <c r="D665" s="39" t="str">
        <v>Joe Charbanic</v>
      </c>
      <c r="E665">
        <f>COUNTIF(Table3[Director_Name],D665)</f>
        <v>1</v>
      </c>
      <c r="F665">
        <f>ROUND(AVERAGEIF(Table3[Director_Name],D665,Table3[imdb_score]),2)</f>
        <v>5.3</v>
      </c>
      <c r="G665" s="40"/>
    </row>
    <row r="666" spans="1:7">
      <c r="A666" t="s">
        <v>3778</v>
      </c>
      <c r="B666">
        <v>6.2</v>
      </c>
      <c r="D666" s="39" t="str">
        <v>Jonathan Hensleigh</v>
      </c>
      <c r="E666">
        <f>COUNTIF(Table3[Director_Name],D666)</f>
        <v>1</v>
      </c>
      <c r="F666">
        <f>ROUND(AVERAGEIF(Table3[Director_Name],D666,Table3[imdb_score]),2)</f>
        <v>6.5</v>
      </c>
      <c r="G666" s="40"/>
    </row>
    <row r="667" spans="1:7">
      <c r="A667" t="s">
        <v>250</v>
      </c>
      <c r="B667">
        <v>6.1</v>
      </c>
      <c r="D667" s="39" t="str">
        <v>Danny Cannon</v>
      </c>
      <c r="E667">
        <f>COUNTIF(Table3[Director_Name],D667)</f>
        <v>2</v>
      </c>
      <c r="F667">
        <f>ROUND(AVERAGEIF(Table3[Director_Name],D667,Table3[imdb_score]),2)</f>
        <v>5.7</v>
      </c>
      <c r="G667" s="40"/>
    </row>
    <row r="668" spans="1:7">
      <c r="A668" t="s">
        <v>685</v>
      </c>
      <c r="B668">
        <v>8.8000000000000007</v>
      </c>
      <c r="D668" s="39" t="str">
        <v>Boaz Yakin</v>
      </c>
      <c r="E668">
        <f>COUNTIF(Table3[Director_Name],D668)</f>
        <v>3</v>
      </c>
      <c r="F668">
        <f>ROUND(AVERAGEIF(Table3[Director_Name],D668,Table3[imdb_score]),2)</f>
        <v>7.03</v>
      </c>
      <c r="G668" s="40"/>
    </row>
    <row r="669" spans="1:7">
      <c r="A669" t="s">
        <v>327</v>
      </c>
      <c r="B669">
        <v>7.1</v>
      </c>
      <c r="D669" s="39" t="str">
        <v>Richard Marquand</v>
      </c>
      <c r="E669">
        <f>COUNTIF(Table3[Director_Name],D669)</f>
        <v>1</v>
      </c>
      <c r="F669">
        <f>ROUND(AVERAGEIF(Table3[Director_Name],D669,Table3[imdb_score]),2)</f>
        <v>8.4</v>
      </c>
      <c r="G669" s="40"/>
    </row>
    <row r="670" spans="1:7">
      <c r="A670" t="s">
        <v>3802</v>
      </c>
      <c r="B670">
        <v>5.7</v>
      </c>
      <c r="D670" s="39" t="str">
        <v>Neil Marshall</v>
      </c>
      <c r="E670">
        <f>COUNTIF(Table3[Director_Name],D670)</f>
        <v>3</v>
      </c>
      <c r="F670">
        <f>ROUND(AVERAGEIF(Table3[Director_Name],D670,Table3[imdb_score]),2)</f>
        <v>6.53</v>
      </c>
      <c r="G670" s="40"/>
    </row>
    <row r="671" spans="1:7">
      <c r="A671" t="s">
        <v>3668</v>
      </c>
      <c r="B671">
        <v>5</v>
      </c>
      <c r="D671" s="39" t="str">
        <v>David Wain</v>
      </c>
      <c r="E671">
        <f>COUNTIF(Table3[Director_Name],D671)</f>
        <v>4</v>
      </c>
      <c r="F671">
        <f>ROUND(AVERAGEIF(Table3[Director_Name],D671,Table3[imdb_score]),2)</f>
        <v>5.75</v>
      </c>
      <c r="G671" s="40"/>
    </row>
    <row r="672" spans="1:7">
      <c r="A672" t="s">
        <v>3810</v>
      </c>
      <c r="B672">
        <v>5.0999999999999996</v>
      </c>
      <c r="D672" s="39" t="str">
        <v>Jared Hess</v>
      </c>
      <c r="E672">
        <f>COUNTIF(Table3[Director_Name],D672)</f>
        <v>3</v>
      </c>
      <c r="F672">
        <f>ROUND(AVERAGEIF(Table3[Director_Name],D672,Table3[imdb_score]),2)</f>
        <v>6.23</v>
      </c>
      <c r="G672" s="40"/>
    </row>
    <row r="673" spans="1:7">
      <c r="A673" t="s">
        <v>3817</v>
      </c>
      <c r="B673">
        <v>6.9</v>
      </c>
      <c r="D673" s="39" t="str">
        <v>Rupert Wainwright</v>
      </c>
      <c r="E673">
        <f>COUNTIF(Table3[Director_Name],D673)</f>
        <v>1</v>
      </c>
      <c r="F673">
        <f>ROUND(AVERAGEIF(Table3[Director_Name],D673,Table3[imdb_score]),2)</f>
        <v>6.2</v>
      </c>
      <c r="G673" s="40"/>
    </row>
    <row r="674" spans="1:7">
      <c r="A674" t="s">
        <v>3613</v>
      </c>
      <c r="B674">
        <v>4.8</v>
      </c>
      <c r="D674" s="39" t="str">
        <v>John Luessenhop</v>
      </c>
      <c r="E674">
        <f>COUNTIF(Table3[Director_Name],D674)</f>
        <v>2</v>
      </c>
      <c r="F674">
        <f>ROUND(AVERAGEIF(Table3[Director_Name],D674,Table3[imdb_score]),2)</f>
        <v>5.5</v>
      </c>
      <c r="G674" s="40"/>
    </row>
    <row r="675" spans="1:7">
      <c r="A675" t="s">
        <v>3827</v>
      </c>
      <c r="B675">
        <v>6.5</v>
      </c>
      <c r="D675" s="39" t="str">
        <v>Justin Zackham</v>
      </c>
      <c r="E675">
        <f>COUNTIF(Table3[Director_Name],D675)</f>
        <v>1</v>
      </c>
      <c r="F675">
        <f>ROUND(AVERAGEIF(Table3[Director_Name],D675,Table3[imdb_score]),2)</f>
        <v>5.6</v>
      </c>
      <c r="G675" s="40"/>
    </row>
    <row r="676" spans="1:7">
      <c r="A676" t="s">
        <v>2213</v>
      </c>
      <c r="B676">
        <v>5.0999999999999996</v>
      </c>
      <c r="D676" s="39" t="str">
        <v>John Gatins</v>
      </c>
      <c r="E676">
        <f>COUNTIF(Table3[Director_Name],D676)</f>
        <v>1</v>
      </c>
      <c r="F676">
        <f>ROUND(AVERAGEIF(Table3[Director_Name],D676,Table3[imdb_score]),2)</f>
        <v>6.9</v>
      </c>
      <c r="G676" s="40"/>
    </row>
    <row r="677" spans="1:7">
      <c r="A677" t="s">
        <v>3836</v>
      </c>
      <c r="B677">
        <v>7.1</v>
      </c>
      <c r="D677" s="39" t="str">
        <v>Miguel Sapochnik</v>
      </c>
      <c r="E677">
        <f>COUNTIF(Table3[Director_Name],D677)</f>
        <v>1</v>
      </c>
      <c r="F677">
        <f>ROUND(AVERAGEIF(Table3[Director_Name],D677,Table3[imdb_score]),2)</f>
        <v>6.3</v>
      </c>
      <c r="G677" s="40"/>
    </row>
    <row r="678" spans="1:7">
      <c r="A678" t="s">
        <v>1847</v>
      </c>
      <c r="B678">
        <v>7.5</v>
      </c>
      <c r="D678" s="39" t="str">
        <v>Hyung-rae Shim</v>
      </c>
      <c r="E678">
        <f>COUNTIF(Table3[Director_Name],D678)</f>
        <v>2</v>
      </c>
      <c r="F678">
        <f>ROUND(AVERAGEIF(Table3[Director_Name],D678,Table3[imdb_score]),2)</f>
        <v>3.6</v>
      </c>
      <c r="G678" s="40"/>
    </row>
    <row r="679" spans="1:7">
      <c r="A679" t="s">
        <v>1965</v>
      </c>
      <c r="B679">
        <v>6.2</v>
      </c>
      <c r="D679" s="39" t="str">
        <v>Don Scardino</v>
      </c>
      <c r="E679">
        <f>COUNTIF(Table3[Director_Name],D679)</f>
        <v>1</v>
      </c>
      <c r="F679">
        <f>ROUND(AVERAGEIF(Table3[Director_Name],D679,Table3[imdb_score]),2)</f>
        <v>5.9</v>
      </c>
      <c r="G679" s="40"/>
    </row>
    <row r="680" spans="1:7">
      <c r="A680" t="s">
        <v>935</v>
      </c>
      <c r="B680">
        <v>6.3</v>
      </c>
      <c r="D680" s="39" t="str">
        <v>Tim Robbins</v>
      </c>
      <c r="E680">
        <f>COUNTIF(Table3[Director_Name],D680)</f>
        <v>2</v>
      </c>
      <c r="F680">
        <f>ROUND(AVERAGEIF(Table3[Director_Name],D680,Table3[imdb_score]),2)</f>
        <v>7.25</v>
      </c>
      <c r="G680" s="40"/>
    </row>
    <row r="681" spans="1:7">
      <c r="A681" t="s">
        <v>389</v>
      </c>
      <c r="B681">
        <v>8.1</v>
      </c>
      <c r="D681" s="39" t="str">
        <v>Tom Reeve</v>
      </c>
      <c r="E681">
        <f>COUNTIF(Table3[Director_Name],D681)</f>
        <v>1</v>
      </c>
      <c r="F681">
        <f>ROUND(AVERAGEIF(Table3[Director_Name],D681,Table3[imdb_score]),2)</f>
        <v>5.7</v>
      </c>
      <c r="G681" s="40"/>
    </row>
    <row r="682" spans="1:7">
      <c r="A682" t="s">
        <v>3639</v>
      </c>
      <c r="B682">
        <v>6.6</v>
      </c>
      <c r="D682" s="39" t="str">
        <v>Nanette Burstein</v>
      </c>
      <c r="E682">
        <f>COUNTIF(Table3[Director_Name],D682)</f>
        <v>1</v>
      </c>
      <c r="F682">
        <f>ROUND(AVERAGEIF(Table3[Director_Name],D682,Table3[imdb_score]),2)</f>
        <v>6.3</v>
      </c>
      <c r="G682" s="40"/>
    </row>
    <row r="683" spans="1:7">
      <c r="A683" t="s">
        <v>1198</v>
      </c>
      <c r="B683">
        <v>6.9</v>
      </c>
      <c r="D683" s="39" t="str">
        <v>Ariel Vromen</v>
      </c>
      <c r="E683">
        <f>COUNTIF(Table3[Director_Name],D683)</f>
        <v>2</v>
      </c>
      <c r="F683">
        <f>ROUND(AVERAGEIF(Table3[Director_Name],D683,Table3[imdb_score]),2)</f>
        <v>6.6</v>
      </c>
      <c r="G683" s="40"/>
    </row>
    <row r="684" spans="1:7">
      <c r="A684" t="s">
        <v>3873</v>
      </c>
      <c r="B684">
        <v>6.1</v>
      </c>
      <c r="D684" s="39" t="str">
        <v>Lewis Gilbert</v>
      </c>
      <c r="E684">
        <f>COUNTIF(Table3[Director_Name],D684)</f>
        <v>3</v>
      </c>
      <c r="F684">
        <f>ROUND(AVERAGEIF(Table3[Director_Name],D684,Table3[imdb_score]),2)</f>
        <v>6.77</v>
      </c>
      <c r="G684" s="40"/>
    </row>
    <row r="685" spans="1:7">
      <c r="A685" t="s">
        <v>3880</v>
      </c>
      <c r="B685">
        <v>4.3</v>
      </c>
      <c r="D685" s="39" t="str">
        <v>John Francis Daley</v>
      </c>
      <c r="E685">
        <f>COUNTIF(Table3[Director_Name],D685)</f>
        <v>1</v>
      </c>
      <c r="F685">
        <f>ROUND(AVERAGEIF(Table3[Director_Name],D685,Table3[imdb_score]),2)</f>
        <v>6.1</v>
      </c>
      <c r="G685" s="40"/>
    </row>
    <row r="686" spans="1:7">
      <c r="A686" t="s">
        <v>646</v>
      </c>
      <c r="B686">
        <v>6.6</v>
      </c>
      <c r="D686" s="39" t="str">
        <v>J.B. Rogers</v>
      </c>
      <c r="E686">
        <f>COUNTIF(Table3[Director_Name],D686)</f>
        <v>2</v>
      </c>
      <c r="F686">
        <f>ROUND(AVERAGEIF(Table3[Director_Name],D686,Table3[imdb_score]),2)</f>
        <v>5.65</v>
      </c>
      <c r="G686" s="40"/>
    </row>
    <row r="687" spans="1:7">
      <c r="A687" t="s">
        <v>3891</v>
      </c>
      <c r="B687">
        <v>6.8</v>
      </c>
      <c r="D687" s="39" t="str">
        <v>Michael Sucsy</v>
      </c>
      <c r="E687">
        <f>COUNTIF(Table3[Director_Name],D687)</f>
        <v>1</v>
      </c>
      <c r="F687">
        <f>ROUND(AVERAGEIF(Table3[Director_Name],D687,Table3[imdb_score]),2)</f>
        <v>6.8</v>
      </c>
      <c r="G687" s="40"/>
    </row>
    <row r="688" spans="1:7">
      <c r="A688" t="s">
        <v>3896</v>
      </c>
      <c r="B688">
        <v>3.8</v>
      </c>
      <c r="D688" s="39" t="str">
        <v>Tom Vaughan</v>
      </c>
      <c r="E688">
        <f>COUNTIF(Table3[Director_Name],D688)</f>
        <v>2</v>
      </c>
      <c r="F688">
        <f>ROUND(AVERAGEIF(Table3[Director_Name],D688,Table3[imdb_score]),2)</f>
        <v>6.3</v>
      </c>
      <c r="G688" s="40"/>
    </row>
    <row r="689" spans="1:7">
      <c r="A689" t="s">
        <v>3902</v>
      </c>
      <c r="B689">
        <v>5.9</v>
      </c>
      <c r="D689" s="39" t="str">
        <v>Stephen Hillenburg</v>
      </c>
      <c r="E689">
        <f>COUNTIF(Table3[Director_Name],D689)</f>
        <v>1</v>
      </c>
      <c r="F689">
        <f>ROUND(AVERAGEIF(Table3[Director_Name],D689,Table3[imdb_score]),2)</f>
        <v>7</v>
      </c>
      <c r="G689" s="40"/>
    </row>
    <row r="690" spans="1:7">
      <c r="A690" t="s">
        <v>1764</v>
      </c>
      <c r="B690">
        <v>7.9</v>
      </c>
      <c r="D690" s="39" t="str">
        <v>Stig Bergqvist</v>
      </c>
      <c r="E690">
        <f>COUNTIF(Table3[Director_Name],D690)</f>
        <v>1</v>
      </c>
      <c r="F690">
        <f>ROUND(AVERAGEIF(Table3[Director_Name],D690,Table3[imdb_score]),2)</f>
        <v>6.1</v>
      </c>
      <c r="G690" s="40"/>
    </row>
    <row r="691" spans="1:7">
      <c r="A691" t="s">
        <v>3912</v>
      </c>
      <c r="B691">
        <v>6.3</v>
      </c>
      <c r="D691" s="39" t="str">
        <v>Jason Reitman</v>
      </c>
      <c r="E691">
        <f>COUNTIF(Table3[Director_Name],D691)</f>
        <v>5</v>
      </c>
      <c r="F691">
        <f>ROUND(AVERAGEIF(Table3[Director_Name],D691,Table3[imdb_score]),2)</f>
        <v>7.14</v>
      </c>
      <c r="G691" s="40"/>
    </row>
    <row r="692" spans="1:7">
      <c r="A692" t="s">
        <v>3917</v>
      </c>
      <c r="B692">
        <v>5.5</v>
      </c>
      <c r="D692" s="39" t="str">
        <v>Alexander Payne</v>
      </c>
      <c r="E692">
        <f>COUNTIF(Table3[Director_Name],D692)</f>
        <v>5</v>
      </c>
      <c r="F692">
        <f>ROUND(AVERAGEIF(Table3[Director_Name],D692,Table3[imdb_score]),2)</f>
        <v>7.42</v>
      </c>
      <c r="G692" s="40"/>
    </row>
    <row r="693" spans="1:7">
      <c r="A693" t="s">
        <v>111</v>
      </c>
      <c r="B693">
        <v>7.7</v>
      </c>
      <c r="D693" s="39" t="str">
        <v>Jonathan Levine</v>
      </c>
      <c r="E693">
        <f>COUNTIF(Table3[Director_Name],D693)</f>
        <v>4</v>
      </c>
      <c r="F693">
        <f>ROUND(AVERAGEIF(Table3[Director_Name],D693,Table3[imdb_score]),2)</f>
        <v>6.8</v>
      </c>
      <c r="G693" s="40"/>
    </row>
    <row r="694" spans="1:7">
      <c r="A694" t="s">
        <v>1965</v>
      </c>
      <c r="B694">
        <v>6.3</v>
      </c>
      <c r="D694" s="39" t="str">
        <v>Rian Johnson</v>
      </c>
      <c r="E694">
        <f>COUNTIF(Table3[Director_Name],D694)</f>
        <v>2</v>
      </c>
      <c r="F694">
        <f>ROUND(AVERAGEIF(Table3[Director_Name],D694,Table3[imdb_score]),2)</f>
        <v>7.15</v>
      </c>
      <c r="G694" s="40"/>
    </row>
    <row r="695" spans="1:7">
      <c r="A695" t="s">
        <v>3930</v>
      </c>
      <c r="B695">
        <v>7.1</v>
      </c>
      <c r="D695" s="39" t="str">
        <v>Chris Noonan</v>
      </c>
      <c r="E695">
        <f>COUNTIF(Table3[Director_Name],D695)</f>
        <v>2</v>
      </c>
      <c r="F695">
        <f>ROUND(AVERAGEIF(Table3[Director_Name],D695,Table3[imdb_score]),2)</f>
        <v>6.9</v>
      </c>
      <c r="G695" s="40"/>
    </row>
    <row r="696" spans="1:7">
      <c r="A696" t="s">
        <v>3259</v>
      </c>
      <c r="B696">
        <v>8.5</v>
      </c>
      <c r="D696" s="39" t="str">
        <v>Michael McCullers</v>
      </c>
      <c r="E696">
        <f>COUNTIF(Table3[Director_Name],D696)</f>
        <v>1</v>
      </c>
      <c r="F696">
        <f>ROUND(AVERAGEIF(Table3[Director_Name],D696,Table3[imdb_score]),2)</f>
        <v>6</v>
      </c>
      <c r="G696" s="40"/>
    </row>
    <row r="697" spans="1:7">
      <c r="A697" t="s">
        <v>2166</v>
      </c>
      <c r="B697">
        <v>5.9</v>
      </c>
      <c r="D697" s="39" t="str">
        <v>Forest Whitaker</v>
      </c>
      <c r="E697">
        <f>COUNTIF(Table3[Director_Name],D697)</f>
        <v>1</v>
      </c>
      <c r="F697">
        <f>ROUND(AVERAGEIF(Table3[Director_Name],D697,Table3[imdb_score]),2)</f>
        <v>5.9</v>
      </c>
      <c r="G697" s="40"/>
    </row>
    <row r="698" spans="1:7">
      <c r="A698" t="s">
        <v>1776</v>
      </c>
      <c r="B698">
        <v>5.8</v>
      </c>
      <c r="D698" s="39" t="str">
        <v>Woody Allen</v>
      </c>
      <c r="E698">
        <f>COUNTIF(Table3[Director_Name],D698)</f>
        <v>22</v>
      </c>
      <c r="F698">
        <f>ROUND(AVERAGEIF(Table3[Director_Name],D698,Table3[imdb_score]),2)</f>
        <v>7.01</v>
      </c>
      <c r="G698" s="40"/>
    </row>
    <row r="699" spans="1:7">
      <c r="A699" t="s">
        <v>685</v>
      </c>
      <c r="B699">
        <v>8.1</v>
      </c>
      <c r="D699" s="39" t="str">
        <v>Peter Lepeniotis</v>
      </c>
      <c r="E699">
        <f>COUNTIF(Table3[Director_Name],D699)</f>
        <v>1</v>
      </c>
      <c r="F699">
        <f>ROUND(AVERAGEIF(Table3[Director_Name],D699,Table3[imdb_score]),2)</f>
        <v>5.8</v>
      </c>
      <c r="G699" s="40"/>
    </row>
    <row r="700" spans="1:7">
      <c r="A700" t="s">
        <v>521</v>
      </c>
      <c r="B700">
        <v>7.9</v>
      </c>
      <c r="D700" s="39" t="str">
        <v>Ted Demme</v>
      </c>
      <c r="E700">
        <f>COUNTIF(Table3[Director_Name],D700)</f>
        <v>1</v>
      </c>
      <c r="F700">
        <f>ROUND(AVERAGEIF(Table3[Director_Name],D700,Table3[imdb_score]),2)</f>
        <v>7.6</v>
      </c>
      <c r="G700" s="40"/>
    </row>
    <row r="701" spans="1:7">
      <c r="A701" t="s">
        <v>313</v>
      </c>
      <c r="B701">
        <v>7.2</v>
      </c>
      <c r="D701" s="39" t="str">
        <v>William Shatner</v>
      </c>
      <c r="E701">
        <f>COUNTIF(Table3[Director_Name],D701)</f>
        <v>1</v>
      </c>
      <c r="F701">
        <f>ROUND(AVERAGEIF(Table3[Director_Name],D701,Table3[imdb_score]),2)</f>
        <v>5.4</v>
      </c>
      <c r="G701" s="40"/>
    </row>
    <row r="702" spans="1:7">
      <c r="A702" t="s">
        <v>1783</v>
      </c>
      <c r="B702">
        <v>6.3</v>
      </c>
      <c r="D702" s="39" t="str">
        <v>Steve Box</v>
      </c>
      <c r="E702">
        <f>COUNTIF(Table3[Director_Name],D702)</f>
        <v>1</v>
      </c>
      <c r="F702">
        <f>ROUND(AVERAGEIF(Table3[Director_Name],D702,Table3[imdb_score]),2)</f>
        <v>7.5</v>
      </c>
      <c r="G702" s="40"/>
    </row>
    <row r="703" spans="1:7">
      <c r="A703" t="s">
        <v>1096</v>
      </c>
      <c r="B703">
        <v>8.1</v>
      </c>
      <c r="D703" s="39" t="str">
        <v>James Gartner</v>
      </c>
      <c r="E703">
        <f>COUNTIF(Table3[Director_Name],D703)</f>
        <v>1</v>
      </c>
      <c r="F703">
        <f>ROUND(AVERAGEIF(Table3[Director_Name],D703,Table3[imdb_score]),2)</f>
        <v>7.2</v>
      </c>
      <c r="G703" s="40"/>
    </row>
    <row r="704" spans="1:7">
      <c r="A704" t="s">
        <v>3973</v>
      </c>
      <c r="B704">
        <v>7</v>
      </c>
      <c r="D704" s="39" t="str">
        <v>Lee Toland Krieger</v>
      </c>
      <c r="E704">
        <f>COUNTIF(Table3[Director_Name],D704)</f>
        <v>2</v>
      </c>
      <c r="F704">
        <f>ROUND(AVERAGEIF(Table3[Director_Name],D704,Table3[imdb_score]),2)</f>
        <v>6.95</v>
      </c>
      <c r="G704" s="40"/>
    </row>
    <row r="705" spans="1:7">
      <c r="A705" t="s">
        <v>3233</v>
      </c>
      <c r="B705">
        <v>5.5</v>
      </c>
      <c r="D705" s="39" t="str">
        <v>Tim McCanlies</v>
      </c>
      <c r="E705">
        <f>COUNTIF(Table3[Director_Name],D705)</f>
        <v>2</v>
      </c>
      <c r="F705">
        <f>ROUND(AVERAGEIF(Table3[Director_Name],D705,Table3[imdb_score]),2)</f>
        <v>7.2</v>
      </c>
      <c r="G705" s="40"/>
    </row>
    <row r="706" spans="1:7">
      <c r="A706" t="s">
        <v>3836</v>
      </c>
      <c r="B706">
        <v>6.7</v>
      </c>
      <c r="D706" s="39" t="str">
        <v>Drew Goddard</v>
      </c>
      <c r="E706">
        <f>COUNTIF(Table3[Director_Name],D706)</f>
        <v>1</v>
      </c>
      <c r="F706">
        <f>ROUND(AVERAGEIF(Table3[Director_Name],D706,Table3[imdb_score]),2)</f>
        <v>7</v>
      </c>
      <c r="G706" s="40"/>
    </row>
    <row r="707" spans="1:7">
      <c r="A707" t="s">
        <v>1889</v>
      </c>
      <c r="B707">
        <v>5.2</v>
      </c>
      <c r="D707" s="39" t="str">
        <v>Jason Friedberg</v>
      </c>
      <c r="E707">
        <f>COUNTIF(Table3[Director_Name],D707)</f>
        <v>4</v>
      </c>
      <c r="F707">
        <f>ROUND(AVERAGEIF(Table3[Director_Name],D707,Table3[imdb_score]),2)</f>
        <v>2.6</v>
      </c>
      <c r="G707" s="40"/>
    </row>
    <row r="708" spans="1:7">
      <c r="A708" t="s">
        <v>3088</v>
      </c>
      <c r="B708">
        <v>7</v>
      </c>
      <c r="D708" s="39" t="str">
        <v>Paul Michael Glaser</v>
      </c>
      <c r="E708">
        <f>COUNTIF(Table3[Director_Name],D708)</f>
        <v>1</v>
      </c>
      <c r="F708">
        <f>ROUND(AVERAGEIF(Table3[Director_Name],D708,Table3[imdb_score]),2)</f>
        <v>6.6</v>
      </c>
      <c r="G708" s="40"/>
    </row>
    <row r="709" spans="1:7">
      <c r="A709" t="s">
        <v>3998</v>
      </c>
      <c r="B709">
        <v>6.1</v>
      </c>
      <c r="D709" s="39" t="str">
        <v>John R. Leonetti</v>
      </c>
      <c r="E709">
        <f>COUNTIF(Table3[Director_Name],D709)</f>
        <v>2</v>
      </c>
      <c r="F709">
        <f>ROUND(AVERAGEIF(Table3[Director_Name],D709,Table3[imdb_score]),2)</f>
        <v>4.55</v>
      </c>
      <c r="G709" s="40"/>
    </row>
    <row r="710" spans="1:7">
      <c r="A710" t="s">
        <v>801</v>
      </c>
      <c r="B710">
        <v>6.6</v>
      </c>
      <c r="D710" s="39" t="str">
        <v>Tom Hanks</v>
      </c>
      <c r="E710">
        <f>COUNTIF(Table3[Director_Name],D710)</f>
        <v>2</v>
      </c>
      <c r="F710">
        <f>ROUND(AVERAGEIF(Table3[Director_Name],D710,Table3[imdb_score]),2)</f>
        <v>6.5</v>
      </c>
      <c r="G710" s="40"/>
    </row>
    <row r="711" spans="1:7">
      <c r="A711" t="s">
        <v>4008</v>
      </c>
      <c r="B711">
        <v>5.5</v>
      </c>
      <c r="D711" s="39" t="str">
        <v>Kimberly Peirce</v>
      </c>
      <c r="E711">
        <f>COUNTIF(Table3[Director_Name],D711)</f>
        <v>3</v>
      </c>
      <c r="F711">
        <f>ROUND(AVERAGEIF(Table3[Director_Name],D711,Table3[imdb_score]),2)</f>
        <v>6.67</v>
      </c>
      <c r="G711" s="40"/>
    </row>
    <row r="712" spans="1:7">
      <c r="A712" t="s">
        <v>1739</v>
      </c>
      <c r="B712">
        <v>5.9</v>
      </c>
      <c r="D712" s="39" t="str">
        <v>Liz Friedlander</v>
      </c>
      <c r="E712">
        <f>COUNTIF(Table3[Director_Name],D712)</f>
        <v>1</v>
      </c>
      <c r="F712">
        <f>ROUND(AVERAGEIF(Table3[Director_Name],D712,Table3[imdb_score]),2)</f>
        <v>6.7</v>
      </c>
      <c r="G712" s="40"/>
    </row>
    <row r="713" spans="1:7">
      <c r="A713" t="s">
        <v>2612</v>
      </c>
      <c r="B713">
        <v>5.4</v>
      </c>
      <c r="D713" s="39" t="str">
        <v>Phil Joanou</v>
      </c>
      <c r="E713">
        <f>COUNTIF(Table3[Director_Name],D713)</f>
        <v>2</v>
      </c>
      <c r="F713">
        <f>ROUND(AVERAGEIF(Table3[Director_Name],D713,Table3[imdb_score]),2)</f>
        <v>5.8</v>
      </c>
      <c r="G713" s="40"/>
    </row>
    <row r="714" spans="1:7">
      <c r="A714" t="s">
        <v>4021</v>
      </c>
      <c r="B714">
        <v>6.4</v>
      </c>
      <c r="D714" s="39" t="str">
        <v>Shane Acker</v>
      </c>
      <c r="E714">
        <f>COUNTIF(Table3[Director_Name],D714)</f>
        <v>1</v>
      </c>
      <c r="F714">
        <f>ROUND(AVERAGEIF(Table3[Director_Name],D714,Table3[imdb_score]),2)</f>
        <v>7.1</v>
      </c>
      <c r="G714" s="40"/>
    </row>
    <row r="715" spans="1:7">
      <c r="A715" t="s">
        <v>4027</v>
      </c>
      <c r="B715">
        <v>5.7</v>
      </c>
      <c r="D715" s="39" t="str">
        <v>Martha Coolidge</v>
      </c>
      <c r="E715">
        <f>COUNTIF(Table3[Director_Name],D715)</f>
        <v>1</v>
      </c>
      <c r="F715">
        <f>ROUND(AVERAGEIF(Table3[Director_Name],D715,Table3[imdb_score]),2)</f>
        <v>5.9</v>
      </c>
      <c r="G715" s="40"/>
    </row>
    <row r="716" spans="1:7">
      <c r="A716" t="s">
        <v>260</v>
      </c>
      <c r="B716">
        <v>6.7</v>
      </c>
      <c r="D716" s="39" t="str">
        <v>Stephen J. Anderson</v>
      </c>
      <c r="E716">
        <f>COUNTIF(Table3[Director_Name],D716)</f>
        <v>1</v>
      </c>
      <c r="F716">
        <f>ROUND(AVERAGEIF(Table3[Director_Name],D716,Table3[imdb_score]),2)</f>
        <v>7.3</v>
      </c>
      <c r="G716" s="40"/>
    </row>
    <row r="717" spans="1:7">
      <c r="A717" t="s">
        <v>1257</v>
      </c>
      <c r="B717">
        <v>7.1</v>
      </c>
      <c r="D717" s="39" t="str">
        <v>Troy Miller</v>
      </c>
      <c r="E717">
        <f>COUNTIF(Table3[Director_Name],D717)</f>
        <v>1</v>
      </c>
      <c r="F717">
        <f>ROUND(AVERAGEIF(Table3[Director_Name],D717,Table3[imdb_score]),2)</f>
        <v>3.4</v>
      </c>
      <c r="G717" s="40"/>
    </row>
    <row r="718" spans="1:7">
      <c r="A718" t="s">
        <v>760</v>
      </c>
      <c r="B718">
        <v>6.8</v>
      </c>
      <c r="D718" s="39" t="str">
        <v>Tate Taylor</v>
      </c>
      <c r="E718">
        <f>COUNTIF(Table3[Director_Name],D718)</f>
        <v>2</v>
      </c>
      <c r="F718">
        <f>ROUND(AVERAGEIF(Table3[Director_Name],D718,Table3[imdb_score]),2)</f>
        <v>7.5</v>
      </c>
      <c r="G718" s="40"/>
    </row>
    <row r="719" spans="1:7">
      <c r="A719" t="s">
        <v>4041</v>
      </c>
      <c r="B719">
        <v>6.5</v>
      </c>
      <c r="D719" s="39" t="str">
        <v>Brett Leonard</v>
      </c>
      <c r="E719">
        <f>COUNTIF(Table3[Director_Name],D719)</f>
        <v>2</v>
      </c>
      <c r="F719">
        <f>ROUND(AVERAGEIF(Table3[Director_Name],D719,Table3[imdb_score]),2)</f>
        <v>5.45</v>
      </c>
      <c r="G719" s="40"/>
    </row>
    <row r="720" spans="1:7">
      <c r="A720" t="s">
        <v>1633</v>
      </c>
      <c r="B720">
        <v>7.6</v>
      </c>
      <c r="D720" s="39" t="str">
        <v>Alister Grierson</v>
      </c>
      <c r="E720">
        <f>COUNTIF(Table3[Director_Name],D720)</f>
        <v>1</v>
      </c>
      <c r="F720">
        <f>ROUND(AVERAGEIF(Table3[Director_Name],D720,Table3[imdb_score]),2)</f>
        <v>5.9</v>
      </c>
      <c r="G720" s="40"/>
    </row>
    <row r="721" spans="1:7">
      <c r="A721" t="s">
        <v>1757</v>
      </c>
      <c r="B721">
        <v>5.5</v>
      </c>
      <c r="D721" s="39" t="str">
        <v>Nick Hurran</v>
      </c>
      <c r="E721">
        <f>COUNTIF(Table3[Director_Name],D721)</f>
        <v>1</v>
      </c>
      <c r="F721">
        <f>ROUND(AVERAGEIF(Table3[Director_Name],D721,Table3[imdb_score]),2)</f>
        <v>5.2</v>
      </c>
      <c r="G721" s="40"/>
    </row>
    <row r="722" spans="1:7">
      <c r="A722" t="s">
        <v>4053</v>
      </c>
      <c r="B722">
        <v>6.5</v>
      </c>
      <c r="D722" s="39" t="str">
        <v>Charles Stone III</v>
      </c>
      <c r="E722">
        <f>COUNTIF(Table3[Director_Name],D722)</f>
        <v>2</v>
      </c>
      <c r="F722">
        <f>ROUND(AVERAGEIF(Table3[Director_Name],D722,Table3[imdb_score]),2)</f>
        <v>5.6</v>
      </c>
      <c r="G722" s="40"/>
    </row>
    <row r="723" spans="1:7">
      <c r="A723" t="s">
        <v>886</v>
      </c>
      <c r="B723">
        <v>7</v>
      </c>
      <c r="D723" s="39" t="str">
        <v>Paul Haggis</v>
      </c>
      <c r="E723">
        <f>COUNTIF(Table3[Director_Name],D723)</f>
        <v>3</v>
      </c>
      <c r="F723">
        <f>ROUND(AVERAGEIF(Table3[Director_Name],D723,Table3[imdb_score]),2)</f>
        <v>7.5</v>
      </c>
      <c r="G723" s="40"/>
    </row>
    <row r="724" spans="1:7">
      <c r="A724" t="s">
        <v>2066</v>
      </c>
      <c r="B724">
        <v>5.8</v>
      </c>
      <c r="D724" s="39" t="str">
        <v>Kurt Wimmer</v>
      </c>
      <c r="E724">
        <f>COUNTIF(Table3[Director_Name],D724)</f>
        <v>2</v>
      </c>
      <c r="F724">
        <f>ROUND(AVERAGEIF(Table3[Director_Name],D724,Table3[imdb_score]),2)</f>
        <v>5.95</v>
      </c>
      <c r="G724" s="40"/>
    </row>
    <row r="725" spans="1:7">
      <c r="A725" t="s">
        <v>4066</v>
      </c>
      <c r="B725">
        <v>7.3</v>
      </c>
      <c r="D725" s="39" t="str">
        <v>Jean-FranÃ§ois Richet</v>
      </c>
      <c r="E725">
        <f>COUNTIF(Table3[Director_Name],D725)</f>
        <v>1</v>
      </c>
      <c r="F725">
        <f>ROUND(AVERAGEIF(Table3[Director_Name],D725,Table3[imdb_score]),2)</f>
        <v>6.3</v>
      </c>
      <c r="G725" s="40"/>
    </row>
    <row r="726" spans="1:7">
      <c r="A726" t="s">
        <v>1526</v>
      </c>
      <c r="B726">
        <v>6.6</v>
      </c>
      <c r="D726" s="39" t="str">
        <v>Kevin Hooks</v>
      </c>
      <c r="E726">
        <f>COUNTIF(Table3[Director_Name],D726)</f>
        <v>1</v>
      </c>
      <c r="F726">
        <f>ROUND(AVERAGEIF(Table3[Director_Name],D726,Table3[imdb_score]),2)</f>
        <v>5.3</v>
      </c>
      <c r="G726" s="40"/>
    </row>
    <row r="727" spans="1:7">
      <c r="A727" t="s">
        <v>4080</v>
      </c>
      <c r="B727">
        <v>4.4000000000000004</v>
      </c>
      <c r="D727" s="39" t="str">
        <v>Ellory Elkayem</v>
      </c>
      <c r="E727">
        <f>COUNTIF(Table3[Director_Name],D727)</f>
        <v>1</v>
      </c>
      <c r="F727">
        <f>ROUND(AVERAGEIF(Table3[Director_Name],D727,Table3[imdb_score]),2)</f>
        <v>5.4</v>
      </c>
      <c r="G727" s="40"/>
    </row>
    <row r="728" spans="1:7">
      <c r="A728" t="s">
        <v>3176</v>
      </c>
      <c r="B728">
        <v>7.7</v>
      </c>
      <c r="D728" s="39" t="str">
        <v>Niki Caro</v>
      </c>
      <c r="E728">
        <f>COUNTIF(Table3[Director_Name],D728)</f>
        <v>3</v>
      </c>
      <c r="F728">
        <f>ROUND(AVERAGEIF(Table3[Director_Name],D728,Table3[imdb_score]),2)</f>
        <v>7.43</v>
      </c>
      <c r="G728" s="40"/>
    </row>
    <row r="729" spans="1:7">
      <c r="A729" t="s">
        <v>912</v>
      </c>
      <c r="B729">
        <v>5</v>
      </c>
      <c r="D729" s="39" t="str">
        <v>Vincenzo Natali</v>
      </c>
      <c r="E729">
        <f>COUNTIF(Table3[Director_Name],D729)</f>
        <v>4</v>
      </c>
      <c r="F729">
        <f>ROUND(AVERAGEIF(Table3[Director_Name],D729,Table3[imdb_score]),2)</f>
        <v>6.55</v>
      </c>
      <c r="G729" s="40"/>
    </row>
    <row r="730" spans="1:7">
      <c r="A730" t="s">
        <v>1739</v>
      </c>
      <c r="B730">
        <v>7.7</v>
      </c>
      <c r="D730" s="39" t="str">
        <v>Willard Huyck</v>
      </c>
      <c r="E730">
        <f>COUNTIF(Table3[Director_Name],D730)</f>
        <v>1</v>
      </c>
      <c r="F730">
        <f>ROUND(AVERAGEIF(Table3[Director_Name],D730,Table3[imdb_score]),2)</f>
        <v>4.5999999999999996</v>
      </c>
      <c r="G730" s="40"/>
    </row>
    <row r="731" spans="1:7">
      <c r="A731" t="s">
        <v>4099</v>
      </c>
      <c r="B731">
        <v>4.4000000000000004</v>
      </c>
      <c r="D731" s="39" t="str">
        <v>Gavin O'Connor</v>
      </c>
      <c r="E731">
        <f>COUNTIF(Table3[Director_Name],D731)</f>
        <v>5</v>
      </c>
      <c r="F731">
        <f>ROUND(AVERAGEIF(Table3[Director_Name],D731,Table3[imdb_score]),2)</f>
        <v>6.98</v>
      </c>
      <c r="G731" s="40"/>
    </row>
    <row r="732" spans="1:7">
      <c r="A732" t="s">
        <v>2542</v>
      </c>
      <c r="B732">
        <v>6.1</v>
      </c>
      <c r="D732" s="39" t="str">
        <v>Bruce Hunt</v>
      </c>
      <c r="E732">
        <f>COUNTIF(Table3[Director_Name],D732)</f>
        <v>1</v>
      </c>
      <c r="F732">
        <f>ROUND(AVERAGEIF(Table3[Director_Name],D732,Table3[imdb_score]),2)</f>
        <v>5.0999999999999996</v>
      </c>
      <c r="G732" s="40"/>
    </row>
    <row r="733" spans="1:7">
      <c r="A733" t="s">
        <v>4107</v>
      </c>
      <c r="B733">
        <v>5.4</v>
      </c>
      <c r="D733" s="39" t="str">
        <v>Chris Roberts</v>
      </c>
      <c r="E733">
        <f>COUNTIF(Table3[Director_Name],D733)</f>
        <v>1</v>
      </c>
      <c r="F733">
        <f>ROUND(AVERAGEIF(Table3[Director_Name],D733,Table3[imdb_score]),2)</f>
        <v>4.0999999999999996</v>
      </c>
      <c r="G733" s="40"/>
    </row>
    <row r="734" spans="1:7">
      <c r="A734" t="s">
        <v>378</v>
      </c>
      <c r="B734">
        <v>6.8</v>
      </c>
      <c r="D734" s="39" t="str">
        <v>Jee-woon Kim</v>
      </c>
      <c r="E734">
        <f>COUNTIF(Table3[Director_Name],D734)</f>
        <v>2</v>
      </c>
      <c r="F734">
        <f>ROUND(AVERAGEIF(Table3[Director_Name],D734,Table3[imdb_score]),2)</f>
        <v>6.85</v>
      </c>
      <c r="G734" s="40"/>
    </row>
    <row r="735" spans="1:7">
      <c r="A735" t="s">
        <v>4118</v>
      </c>
      <c r="B735">
        <v>6.5</v>
      </c>
      <c r="D735" s="39" t="str">
        <v>Nick Hamm</v>
      </c>
      <c r="E735">
        <f>COUNTIF(Table3[Director_Name],D735)</f>
        <v>1</v>
      </c>
      <c r="F735">
        <f>ROUND(AVERAGEIF(Table3[Director_Name],D735,Table3[imdb_score]),2)</f>
        <v>4.8</v>
      </c>
      <c r="G735" s="40"/>
    </row>
    <row r="736" spans="1:7">
      <c r="A736" t="s">
        <v>4122</v>
      </c>
      <c r="B736">
        <v>7</v>
      </c>
      <c r="D736" s="39" t="str">
        <v>Andy Cadiff</v>
      </c>
      <c r="E736">
        <f>COUNTIF(Table3[Director_Name],D736)</f>
        <v>1</v>
      </c>
      <c r="F736">
        <f>ROUND(AVERAGEIF(Table3[Director_Name],D736,Table3[imdb_score]),2)</f>
        <v>6.1</v>
      </c>
      <c r="G736" s="40"/>
    </row>
    <row r="737" spans="1:7">
      <c r="A737" t="s">
        <v>3516</v>
      </c>
      <c r="B737">
        <v>6.3</v>
      </c>
      <c r="D737" s="39" t="str">
        <v>Mike Disa</v>
      </c>
      <c r="E737">
        <f>COUNTIF(Table3[Director_Name],D737)</f>
        <v>1</v>
      </c>
      <c r="F737">
        <f>ROUND(AVERAGEIF(Table3[Director_Name],D737,Table3[imdb_score]),2)</f>
        <v>4.8</v>
      </c>
      <c r="G737" s="40"/>
    </row>
    <row r="738" spans="1:7">
      <c r="A738" t="s">
        <v>1340</v>
      </c>
      <c r="B738">
        <v>6.3</v>
      </c>
      <c r="D738" s="39" t="str">
        <v>Richard J. Lewis</v>
      </c>
      <c r="E738">
        <f>COUNTIF(Table3[Director_Name],D738)</f>
        <v>1</v>
      </c>
      <c r="F738">
        <f>ROUND(AVERAGEIF(Table3[Director_Name],D738,Table3[imdb_score]),2)</f>
        <v>7.3</v>
      </c>
      <c r="G738" s="40"/>
    </row>
    <row r="739" spans="1:7">
      <c r="A739" t="s">
        <v>4134</v>
      </c>
      <c r="B739">
        <v>6.1</v>
      </c>
      <c r="D739" s="39" t="str">
        <v>Sergio Leone</v>
      </c>
      <c r="E739">
        <f>COUNTIF(Table3[Director_Name],D739)</f>
        <v>4</v>
      </c>
      <c r="F739">
        <f>ROUND(AVERAGEIF(Table3[Director_Name],D739,Table3[imdb_score]),2)</f>
        <v>8.48</v>
      </c>
      <c r="G739" s="40"/>
    </row>
    <row r="740" spans="1:7">
      <c r="A740" t="s">
        <v>4139</v>
      </c>
      <c r="B740">
        <v>6.1</v>
      </c>
      <c r="D740" s="39" t="str">
        <v>Niels Arden Oplev</v>
      </c>
      <c r="E740">
        <f>COUNTIF(Table3[Director_Name],D740)</f>
        <v>2</v>
      </c>
      <c r="F740">
        <f>ROUND(AVERAGEIF(Table3[Director_Name],D740,Table3[imdb_score]),2)</f>
        <v>7.3</v>
      </c>
      <c r="G740" s="40"/>
    </row>
    <row r="741" spans="1:7">
      <c r="A741" t="s">
        <v>4149</v>
      </c>
      <c r="B741">
        <v>5.3</v>
      </c>
      <c r="D741" s="39" t="str">
        <v>Michael Radford</v>
      </c>
      <c r="E741">
        <f>COUNTIF(Table3[Director_Name],D741)</f>
        <v>2</v>
      </c>
      <c r="F741">
        <f>ROUND(AVERAGEIF(Table3[Director_Name],D741,Table3[imdb_score]),2)</f>
        <v>6.8</v>
      </c>
      <c r="G741" s="40"/>
    </row>
    <row r="742" spans="1:7">
      <c r="A742" t="s">
        <v>4154</v>
      </c>
      <c r="B742">
        <v>5.4</v>
      </c>
      <c r="D742" s="39" t="str">
        <v>Steve Boyum</v>
      </c>
      <c r="E742">
        <f>COUNTIF(Table3[Director_Name],D742)</f>
        <v>2</v>
      </c>
      <c r="F742">
        <f>ROUND(AVERAGEIF(Table3[Director_Name],D742,Table3[imdb_score]),2)</f>
        <v>3.95</v>
      </c>
      <c r="G742" s="40"/>
    </row>
    <row r="743" spans="1:7">
      <c r="A743" t="s">
        <v>857</v>
      </c>
      <c r="B743">
        <v>6.2</v>
      </c>
      <c r="D743" s="39" t="str">
        <v>Kaige Chen</v>
      </c>
      <c r="E743">
        <f>COUNTIF(Table3[Director_Name],D743)</f>
        <v>1</v>
      </c>
      <c r="F743">
        <f>ROUND(AVERAGEIF(Table3[Director_Name],D743,Table3[imdb_score]),2)</f>
        <v>5.6</v>
      </c>
      <c r="G743" s="40"/>
    </row>
    <row r="744" spans="1:7">
      <c r="A744" t="s">
        <v>4166</v>
      </c>
      <c r="B744">
        <v>6.6</v>
      </c>
      <c r="D744" s="39" t="str">
        <v>Corey Yuen</v>
      </c>
      <c r="E744">
        <f>COUNTIF(Table3[Director_Name],D744)</f>
        <v>1</v>
      </c>
      <c r="F744">
        <f>ROUND(AVERAGEIF(Table3[Director_Name],D744,Table3[imdb_score]),2)</f>
        <v>4.8</v>
      </c>
      <c r="G744" s="40"/>
    </row>
    <row r="745" spans="1:7">
      <c r="A745" t="s">
        <v>4171</v>
      </c>
      <c r="B745">
        <v>5.9</v>
      </c>
      <c r="D745" s="39" t="str">
        <v>Andrew Dominik</v>
      </c>
      <c r="E745">
        <f>COUNTIF(Table3[Director_Name],D745)</f>
        <v>2</v>
      </c>
      <c r="F745">
        <f>ROUND(AVERAGEIF(Table3[Director_Name],D745,Table3[imdb_score]),2)</f>
        <v>6.85</v>
      </c>
      <c r="G745" s="40"/>
    </row>
    <row r="746" spans="1:7">
      <c r="A746" t="s">
        <v>4176</v>
      </c>
      <c r="B746">
        <v>6.3</v>
      </c>
      <c r="D746" s="39" t="str">
        <v>Li Zhang</v>
      </c>
      <c r="E746">
        <f>COUNTIF(Table3[Director_Name],D746)</f>
        <v>1</v>
      </c>
      <c r="F746">
        <f>ROUND(AVERAGEIF(Table3[Director_Name],D746,Table3[imdb_score]),2)</f>
        <v>6</v>
      </c>
      <c r="G746" s="40"/>
    </row>
    <row r="747" spans="1:7">
      <c r="A747" t="s">
        <v>3098</v>
      </c>
      <c r="B747">
        <v>7.2</v>
      </c>
      <c r="D747" s="39" t="str">
        <v>Laurent Tirard</v>
      </c>
      <c r="E747">
        <f>COUNTIF(Table3[Director_Name],D747)</f>
        <v>2</v>
      </c>
      <c r="F747">
        <f>ROUND(AVERAGEIF(Table3[Director_Name],D747,Table3[imdb_score]),2)</f>
        <v>7.25</v>
      </c>
      <c r="G747" s="40"/>
    </row>
    <row r="748" spans="1:7">
      <c r="A748" t="s">
        <v>4188</v>
      </c>
      <c r="B748">
        <v>6.8</v>
      </c>
      <c r="D748" s="39" t="str">
        <v>Reinhard Klooss</v>
      </c>
      <c r="E748">
        <f>COUNTIF(Table3[Director_Name],D748)</f>
        <v>1</v>
      </c>
      <c r="F748">
        <f>ROUND(AVERAGEIF(Table3[Director_Name],D748,Table3[imdb_score]),2)</f>
        <v>4.9000000000000004</v>
      </c>
      <c r="G748" s="40"/>
    </row>
    <row r="749" spans="1:7">
      <c r="A749" t="s">
        <v>4194</v>
      </c>
      <c r="B749">
        <v>6.1</v>
      </c>
      <c r="D749" s="39" t="str">
        <v>FrÃ©dÃ©ric Auburtin</v>
      </c>
      <c r="E749">
        <f>COUNTIF(Table3[Director_Name],D749)</f>
        <v>1</v>
      </c>
      <c r="F749">
        <f>ROUND(AVERAGEIF(Table3[Director_Name],D749,Table3[imdb_score]),2)</f>
        <v>2</v>
      </c>
      <c r="G749" s="40"/>
    </row>
    <row r="750" spans="1:7">
      <c r="A750" t="s">
        <v>2099</v>
      </c>
      <c r="B750">
        <v>7.8</v>
      </c>
      <c r="D750" s="39" t="str">
        <v>Olivier Dahan</v>
      </c>
      <c r="E750">
        <f>COUNTIF(Table3[Director_Name],D750)</f>
        <v>1</v>
      </c>
      <c r="F750">
        <f>ROUND(AVERAGEIF(Table3[Director_Name],D750,Table3[imdb_score]),2)</f>
        <v>5.7</v>
      </c>
      <c r="G750" s="40"/>
    </row>
    <row r="751" spans="1:7">
      <c r="A751" t="s">
        <v>4203</v>
      </c>
      <c r="B751">
        <v>5</v>
      </c>
      <c r="D751" s="39" t="str">
        <v>Maksim Fadeev</v>
      </c>
      <c r="E751">
        <f>COUNTIF(Table3[Director_Name],D751)</f>
        <v>1</v>
      </c>
      <c r="F751">
        <f>ROUND(AVERAGEIF(Table3[Director_Name],D751,Table3[imdb_score]),2)</f>
        <v>4.0999999999999996</v>
      </c>
      <c r="G751" s="40"/>
    </row>
    <row r="752" spans="1:7">
      <c r="A752" t="s">
        <v>3613</v>
      </c>
      <c r="B752">
        <v>6.2</v>
      </c>
      <c r="D752" s="39" t="str">
        <v>Liliana Cavani</v>
      </c>
      <c r="E752">
        <f>COUNTIF(Table3[Director_Name],D752)</f>
        <v>1</v>
      </c>
      <c r="F752">
        <f>ROUND(AVERAGEIF(Table3[Director_Name],D752,Table3[imdb_score]),2)</f>
        <v>6.7</v>
      </c>
      <c r="G752" s="40"/>
    </row>
    <row r="753" spans="1:7">
      <c r="A753" t="s">
        <v>4212</v>
      </c>
      <c r="B753">
        <v>6.7</v>
      </c>
      <c r="D753" s="39" t="str">
        <v>Greg Tiernan</v>
      </c>
      <c r="E753">
        <f>COUNTIF(Table3[Director_Name],D753)</f>
        <v>1</v>
      </c>
      <c r="F753">
        <f>ROUND(AVERAGEIF(Table3[Director_Name],D753,Table3[imdb_score]),2)</f>
        <v>7.5</v>
      </c>
      <c r="G753" s="40"/>
    </row>
    <row r="754" spans="1:7">
      <c r="A754" t="s">
        <v>4218</v>
      </c>
      <c r="B754">
        <v>4.9000000000000004</v>
      </c>
      <c r="D754" s="39" t="str">
        <v>Elizabeth Banks</v>
      </c>
      <c r="E754">
        <f>COUNTIF(Table3[Director_Name],D754)</f>
        <v>2</v>
      </c>
      <c r="F754">
        <f>ROUND(AVERAGEIF(Table3[Director_Name],D754,Table3[imdb_score]),2)</f>
        <v>5.4</v>
      </c>
      <c r="G754" s="40"/>
    </row>
    <row r="755" spans="1:7">
      <c r="A755" t="s">
        <v>3694</v>
      </c>
      <c r="B755">
        <v>7.4</v>
      </c>
      <c r="D755" s="39" t="str">
        <v>Edward Norton</v>
      </c>
      <c r="E755">
        <f>COUNTIF(Table3[Director_Name],D755)</f>
        <v>1</v>
      </c>
      <c r="F755">
        <f>ROUND(AVERAGEIF(Table3[Director_Name],D755,Table3[imdb_score]),2)</f>
        <v>6.4</v>
      </c>
      <c r="G755" s="40"/>
    </row>
    <row r="756" spans="1:7">
      <c r="A756" t="s">
        <v>4229</v>
      </c>
      <c r="B756">
        <v>7.1</v>
      </c>
      <c r="D756" s="39" t="str">
        <v>Ben Falcone</v>
      </c>
      <c r="E756">
        <f>COUNTIF(Table3[Director_Name],D756)</f>
        <v>2</v>
      </c>
      <c r="F756">
        <f>ROUND(AVERAGEIF(Table3[Director_Name],D756,Table3[imdb_score]),2)</f>
        <v>5.0999999999999996</v>
      </c>
      <c r="G756" s="40"/>
    </row>
    <row r="757" spans="1:7">
      <c r="A757" t="s">
        <v>1318</v>
      </c>
      <c r="B757">
        <v>6.2</v>
      </c>
      <c r="D757" s="39" t="str">
        <v>Richard Attenborough</v>
      </c>
      <c r="E757">
        <f>COUNTIF(Table3[Director_Name],D757)</f>
        <v>4</v>
      </c>
      <c r="F757">
        <f>ROUND(AVERAGEIF(Table3[Director_Name],D757,Table3[imdb_score]),2)</f>
        <v>7.6</v>
      </c>
      <c r="G757" s="40"/>
    </row>
    <row r="758" spans="1:7">
      <c r="A758" t="s">
        <v>4239</v>
      </c>
      <c r="B758">
        <v>4.9000000000000004</v>
      </c>
      <c r="D758" s="39" t="str">
        <v>Don Mancini</v>
      </c>
      <c r="E758">
        <f>COUNTIF(Table3[Director_Name],D758)</f>
        <v>1</v>
      </c>
      <c r="F758">
        <f>ROUND(AVERAGEIF(Table3[Director_Name],D758,Table3[imdb_score]),2)</f>
        <v>4.9000000000000004</v>
      </c>
      <c r="G758" s="40"/>
    </row>
    <row r="759" spans="1:7">
      <c r="A759" t="s">
        <v>3334</v>
      </c>
      <c r="B759">
        <v>6.1</v>
      </c>
      <c r="D759" s="39" t="str">
        <v>John Maybury</v>
      </c>
      <c r="E759">
        <f>COUNTIF(Table3[Director_Name],D759)</f>
        <v>1</v>
      </c>
      <c r="F759">
        <f>ROUND(AVERAGEIF(Table3[Director_Name],D759,Table3[imdb_score]),2)</f>
        <v>7.1</v>
      </c>
      <c r="G759" s="40"/>
    </row>
    <row r="760" spans="1:7">
      <c r="A760" t="s">
        <v>4252</v>
      </c>
      <c r="B760">
        <v>6.1</v>
      </c>
      <c r="D760" s="39" t="str">
        <v>Igor Kovalyov</v>
      </c>
      <c r="E760">
        <f>COUNTIF(Table3[Director_Name],D760)</f>
        <v>1</v>
      </c>
      <c r="F760">
        <f>ROUND(AVERAGEIF(Table3[Director_Name],D760,Table3[imdb_score]),2)</f>
        <v>5.9</v>
      </c>
      <c r="G760" s="40"/>
    </row>
    <row r="761" spans="1:7">
      <c r="A761" t="s">
        <v>4256</v>
      </c>
      <c r="B761">
        <v>6.4</v>
      </c>
      <c r="D761" s="39" t="str">
        <v>Shinji Aramaki</v>
      </c>
      <c r="E761">
        <f>COUNTIF(Table3[Director_Name],D761)</f>
        <v>1</v>
      </c>
      <c r="F761">
        <f>ROUND(AVERAGEIF(Table3[Director_Name],D761,Table3[imdb_score]),2)</f>
        <v>6.5</v>
      </c>
      <c r="G761" s="40"/>
    </row>
    <row r="762" spans="1:7">
      <c r="A762" t="s">
        <v>4260</v>
      </c>
      <c r="B762">
        <v>6.3</v>
      </c>
      <c r="D762" s="39" t="str">
        <v>Miguel Arteta</v>
      </c>
      <c r="E762">
        <f>COUNTIF(Table3[Director_Name],D762)</f>
        <v>5</v>
      </c>
      <c r="F762">
        <f>ROUND(AVERAGEIF(Table3[Director_Name],D762,Table3[imdb_score]),2)</f>
        <v>6.42</v>
      </c>
      <c r="G762" s="40"/>
    </row>
    <row r="763" spans="1:7">
      <c r="A763" t="s">
        <v>4267</v>
      </c>
      <c r="B763">
        <v>6.8</v>
      </c>
      <c r="D763" s="39" t="str">
        <v>James Gray</v>
      </c>
      <c r="E763">
        <f>COUNTIF(Table3[Director_Name],D763)</f>
        <v>4</v>
      </c>
      <c r="F763">
        <f>ROUND(AVERAGEIF(Table3[Director_Name],D763,Table3[imdb_score]),2)</f>
        <v>6.75</v>
      </c>
      <c r="G763" s="40"/>
    </row>
    <row r="764" spans="1:7">
      <c r="A764" t="s">
        <v>313</v>
      </c>
      <c r="B764">
        <v>6.6</v>
      </c>
      <c r="D764" s="39" t="str">
        <v>Janusz Kaminski</v>
      </c>
      <c r="E764">
        <f>COUNTIF(Table3[Director_Name],D764)</f>
        <v>1</v>
      </c>
      <c r="F764">
        <f>ROUND(AVERAGEIF(Table3[Director_Name],D764,Table3[imdb_score]),2)</f>
        <v>4.8</v>
      </c>
      <c r="G764" s="40"/>
    </row>
    <row r="765" spans="1:7">
      <c r="A765" t="s">
        <v>1819</v>
      </c>
      <c r="B765">
        <v>5.7</v>
      </c>
      <c r="D765" s="39" t="str">
        <v>Robert B. Weide</v>
      </c>
      <c r="E765">
        <f>COUNTIF(Table3[Director_Name],D765)</f>
        <v>1</v>
      </c>
      <c r="F765">
        <f>ROUND(AVERAGEIF(Table3[Director_Name],D765,Table3[imdb_score]),2)</f>
        <v>6.5</v>
      </c>
      <c r="G765" s="40"/>
    </row>
    <row r="766" spans="1:7">
      <c r="A766" t="s">
        <v>4218</v>
      </c>
      <c r="B766">
        <v>5.9</v>
      </c>
      <c r="D766" s="39" t="str">
        <v>Jeff Wadlow</v>
      </c>
      <c r="E766">
        <f>COUNTIF(Table3[Director_Name],D766)</f>
        <v>3</v>
      </c>
      <c r="F766">
        <f>ROUND(AVERAGEIF(Table3[Director_Name],D766,Table3[imdb_score]),2)</f>
        <v>6.37</v>
      </c>
      <c r="G766" s="40"/>
    </row>
    <row r="767" spans="1:7">
      <c r="A767" t="s">
        <v>4134</v>
      </c>
      <c r="B767">
        <v>6</v>
      </c>
      <c r="D767" s="39" t="str">
        <v>AgustÃ­n DÃ­az Yanes</v>
      </c>
      <c r="E767">
        <f>COUNTIF(Table3[Director_Name],D767)</f>
        <v>1</v>
      </c>
      <c r="F767">
        <f>ROUND(AVERAGEIF(Table3[Director_Name],D767,Table3[imdb_score]),2)</f>
        <v>6.1</v>
      </c>
      <c r="G767" s="40"/>
    </row>
    <row r="768" spans="1:7">
      <c r="A768" t="s">
        <v>4291</v>
      </c>
      <c r="B768">
        <v>6.1</v>
      </c>
      <c r="D768" s="39" t="str">
        <v>Camille Delamarre</v>
      </c>
      <c r="E768">
        <f>COUNTIF(Table3[Director_Name],D768)</f>
        <v>2</v>
      </c>
      <c r="F768">
        <f>ROUND(AVERAGEIF(Table3[Director_Name],D768,Table3[imdb_score]),2)</f>
        <v>5.4</v>
      </c>
      <c r="G768" s="40"/>
    </row>
    <row r="769" spans="1:7">
      <c r="A769" t="s">
        <v>940</v>
      </c>
      <c r="B769">
        <v>6.7</v>
      </c>
      <c r="D769" s="39" t="str">
        <v>David Lean</v>
      </c>
      <c r="E769">
        <f>COUNTIF(Table3[Director_Name],D769)</f>
        <v>4</v>
      </c>
      <c r="F769">
        <f>ROUND(AVERAGEIF(Table3[Director_Name],D769,Table3[imdb_score]),2)</f>
        <v>8</v>
      </c>
      <c r="G769" s="40"/>
    </row>
    <row r="770" spans="1:7">
      <c r="A770" t="s">
        <v>4041</v>
      </c>
      <c r="B770">
        <v>6.7</v>
      </c>
      <c r="D770" s="39" t="str">
        <v>Richard Eyre</v>
      </c>
      <c r="E770">
        <f>COUNTIF(Table3[Director_Name],D770)</f>
        <v>2</v>
      </c>
      <c r="F770">
        <f>ROUND(AVERAGEIF(Table3[Director_Name],D770,Table3[imdb_score]),2)</f>
        <v>7.25</v>
      </c>
      <c r="G770" s="40"/>
    </row>
    <row r="771" spans="1:7">
      <c r="A771" t="s">
        <v>3347</v>
      </c>
      <c r="B771">
        <v>7.9</v>
      </c>
      <c r="D771" s="39" t="str">
        <v>Nicholas Meyer</v>
      </c>
      <c r="E771">
        <f>COUNTIF(Table3[Director_Name],D771)</f>
        <v>2</v>
      </c>
      <c r="F771">
        <f>ROUND(AVERAGEIF(Table3[Director_Name],D771,Table3[imdb_score]),2)</f>
        <v>7.45</v>
      </c>
      <c r="G771" s="40"/>
    </row>
    <row r="772" spans="1:7">
      <c r="A772" t="s">
        <v>3917</v>
      </c>
      <c r="B772">
        <v>5</v>
      </c>
      <c r="D772" s="39" t="str">
        <v>Callie Khouri</v>
      </c>
      <c r="E772">
        <f>COUNTIF(Table3[Director_Name],D772)</f>
        <v>2</v>
      </c>
      <c r="F772">
        <f>ROUND(AVERAGEIF(Table3[Director_Name],D772,Table3[imdb_score]),2)</f>
        <v>5.9</v>
      </c>
      <c r="G772" s="40"/>
    </row>
    <row r="773" spans="1:7">
      <c r="A773" t="s">
        <v>962</v>
      </c>
      <c r="B773">
        <v>4.3</v>
      </c>
      <c r="D773" s="39" t="str">
        <v>Sanaa Hamri</v>
      </c>
      <c r="E773">
        <f>COUNTIF(Table3[Director_Name],D773)</f>
        <v>2</v>
      </c>
      <c r="F773">
        <f>ROUND(AVERAGEIF(Table3[Director_Name],D773,Table3[imdb_score]),2)</f>
        <v>6</v>
      </c>
      <c r="G773" s="40"/>
    </row>
    <row r="774" spans="1:7">
      <c r="A774" t="s">
        <v>4317</v>
      </c>
      <c r="B774">
        <v>5.7</v>
      </c>
      <c r="D774" s="39" t="str">
        <v>Todd Graff</v>
      </c>
      <c r="E774">
        <f>COUNTIF(Table3[Director_Name],D774)</f>
        <v>2</v>
      </c>
      <c r="F774">
        <f>ROUND(AVERAGEIF(Table3[Director_Name],D774,Table3[imdb_score]),2)</f>
        <v>6.05</v>
      </c>
      <c r="G774" s="40"/>
    </row>
    <row r="775" spans="1:7">
      <c r="A775" t="s">
        <v>4325</v>
      </c>
      <c r="B775">
        <v>6.7</v>
      </c>
      <c r="D775" s="39" t="str">
        <v>Philip Kaufman</v>
      </c>
      <c r="E775">
        <f>COUNTIF(Table3[Director_Name],D775)</f>
        <v>2</v>
      </c>
      <c r="F775">
        <f>ROUND(AVERAGEIF(Table3[Director_Name],D775,Table3[imdb_score]),2)</f>
        <v>7.65</v>
      </c>
      <c r="G775" s="40"/>
    </row>
    <row r="776" spans="1:7">
      <c r="A776" t="s">
        <v>2331</v>
      </c>
      <c r="B776">
        <v>6.7</v>
      </c>
      <c r="D776" s="39" t="str">
        <v>Saul Dibb</v>
      </c>
      <c r="E776">
        <f>COUNTIF(Table3[Director_Name],D776)</f>
        <v>1</v>
      </c>
      <c r="F776">
        <f>ROUND(AVERAGEIF(Table3[Director_Name],D776,Table3[imdb_score]),2)</f>
        <v>6.9</v>
      </c>
      <c r="G776" s="40"/>
    </row>
    <row r="777" spans="1:7">
      <c r="A777" t="s">
        <v>514</v>
      </c>
      <c r="B777">
        <v>6.1</v>
      </c>
      <c r="D777" s="39" t="str">
        <v>Walter Murch</v>
      </c>
      <c r="E777">
        <f>COUNTIF(Table3[Director_Name],D777)</f>
        <v>1</v>
      </c>
      <c r="F777">
        <f>ROUND(AVERAGEIF(Table3[Director_Name],D777,Table3[imdb_score]),2)</f>
        <v>6.7</v>
      </c>
      <c r="G777" s="40"/>
    </row>
    <row r="778" spans="1:7">
      <c r="A778" t="s">
        <v>2246</v>
      </c>
      <c r="B778">
        <v>5.6</v>
      </c>
      <c r="D778" s="39" t="str">
        <v>Richard Linklater</v>
      </c>
      <c r="E778">
        <f>COUNTIF(Table3[Director_Name],D778)</f>
        <v>11</v>
      </c>
      <c r="F778">
        <f>ROUND(AVERAGEIF(Table3[Director_Name],D778,Table3[imdb_score]),2)</f>
        <v>7.33</v>
      </c>
      <c r="G778" s="40"/>
    </row>
    <row r="779" spans="1:7">
      <c r="A779" t="s">
        <v>4345</v>
      </c>
      <c r="B779">
        <v>6.6</v>
      </c>
      <c r="D779" s="39" t="str">
        <v>E. Elias Merhige</v>
      </c>
      <c r="E779">
        <f>COUNTIF(Table3[Director_Name],D779)</f>
        <v>2</v>
      </c>
      <c r="F779">
        <f>ROUND(AVERAGEIF(Table3[Director_Name],D779,Table3[imdb_score]),2)</f>
        <v>6.4</v>
      </c>
      <c r="G779" s="40"/>
    </row>
    <row r="780" spans="1:7">
      <c r="A780" t="s">
        <v>4351</v>
      </c>
      <c r="B780">
        <v>6.9</v>
      </c>
      <c r="D780" s="39" t="str">
        <v>Menno Meyjes</v>
      </c>
      <c r="E780">
        <f>COUNTIF(Table3[Director_Name],D780)</f>
        <v>1</v>
      </c>
      <c r="F780">
        <f>ROUND(AVERAGEIF(Table3[Director_Name],D780,Table3[imdb_score]),2)</f>
        <v>6.8</v>
      </c>
      <c r="G780" s="40"/>
    </row>
    <row r="781" spans="1:7">
      <c r="A781" t="s">
        <v>4356</v>
      </c>
      <c r="B781">
        <v>4.8</v>
      </c>
      <c r="D781" s="39" t="str">
        <v>Jodie Foster</v>
      </c>
      <c r="E781">
        <f>COUNTIF(Table3[Director_Name],D781)</f>
        <v>3</v>
      </c>
      <c r="F781">
        <f>ROUND(AVERAGEIF(Table3[Director_Name],D781,Table3[imdb_score]),2)</f>
        <v>6.67</v>
      </c>
      <c r="G781" s="40"/>
    </row>
    <row r="782" spans="1:7">
      <c r="A782" t="s">
        <v>4363</v>
      </c>
      <c r="B782">
        <v>6.2</v>
      </c>
      <c r="D782" s="39" t="str">
        <v>Scott Frank</v>
      </c>
      <c r="E782">
        <f>COUNTIF(Table3[Director_Name],D782)</f>
        <v>1</v>
      </c>
      <c r="F782">
        <f>ROUND(AVERAGEIF(Table3[Director_Name],D782,Table3[imdb_score]),2)</f>
        <v>6.5</v>
      </c>
      <c r="G782" s="40"/>
    </row>
    <row r="783" spans="1:7">
      <c r="A783" t="s">
        <v>4370</v>
      </c>
      <c r="B783">
        <v>6</v>
      </c>
      <c r="D783" s="39" t="str">
        <v>Kevin Allen</v>
      </c>
      <c r="E783">
        <f>COUNTIF(Table3[Director_Name],D783)</f>
        <v>2</v>
      </c>
      <c r="F783">
        <f>ROUND(AVERAGEIF(Table3[Director_Name],D783,Table3[imdb_score]),2)</f>
        <v>5.4</v>
      </c>
      <c r="G783" s="40"/>
    </row>
    <row r="784" spans="1:7">
      <c r="A784" t="s">
        <v>4099</v>
      </c>
      <c r="B784">
        <v>4.9000000000000004</v>
      </c>
      <c r="D784" s="39" t="str">
        <v>Michael Cristofer</v>
      </c>
      <c r="E784">
        <f>COUNTIF(Table3[Director_Name],D784)</f>
        <v>1</v>
      </c>
      <c r="F784">
        <f>ROUND(AVERAGEIF(Table3[Director_Name],D784,Table3[imdb_score]),2)</f>
        <v>6</v>
      </c>
      <c r="G784" s="40"/>
    </row>
    <row r="785" spans="1:7">
      <c r="A785" t="s">
        <v>4382</v>
      </c>
      <c r="B785">
        <v>5.6</v>
      </c>
      <c r="D785" s="39" t="str">
        <v>Andrew Morahan</v>
      </c>
      <c r="E785">
        <f>COUNTIF(Table3[Director_Name],D785)</f>
        <v>1</v>
      </c>
      <c r="F785">
        <f>ROUND(AVERAGEIF(Table3[Director_Name],D785,Table3[imdb_score]),2)</f>
        <v>4.3</v>
      </c>
      <c r="G785" s="40"/>
    </row>
    <row r="786" spans="1:7">
      <c r="A786" t="s">
        <v>850</v>
      </c>
      <c r="B786">
        <v>6.1</v>
      </c>
      <c r="D786" s="39" t="str">
        <v>Bob Rafelson</v>
      </c>
      <c r="E786">
        <f>COUNTIF(Table3[Director_Name],D786)</f>
        <v>2</v>
      </c>
      <c r="F786">
        <f>ROUND(AVERAGEIF(Table3[Director_Name],D786,Table3[imdb_score]),2)</f>
        <v>6.35</v>
      </c>
      <c r="G786" s="40"/>
    </row>
    <row r="787" spans="1:7">
      <c r="A787" t="s">
        <v>4392</v>
      </c>
      <c r="B787">
        <v>6.1</v>
      </c>
      <c r="D787" s="39" t="str">
        <v>Michael Cohn</v>
      </c>
      <c r="E787">
        <f>COUNTIF(Table3[Director_Name],D787)</f>
        <v>1</v>
      </c>
      <c r="F787">
        <f>ROUND(AVERAGEIF(Table3[Director_Name],D787,Table3[imdb_score]),2)</f>
        <v>6.3</v>
      </c>
      <c r="G787" s="40"/>
    </row>
    <row r="788" spans="1:7">
      <c r="A788" t="s">
        <v>3827</v>
      </c>
      <c r="B788">
        <v>4.8</v>
      </c>
      <c r="D788" s="39" t="str">
        <v>Alan Shapiro</v>
      </c>
      <c r="E788">
        <f>COUNTIF(Table3[Director_Name],D788)</f>
        <v>1</v>
      </c>
      <c r="F788">
        <f>ROUND(AVERAGEIF(Table3[Director_Name],D788,Table3[imdb_score]),2)</f>
        <v>5.2</v>
      </c>
      <c r="G788" s="40"/>
    </row>
    <row r="789" spans="1:7">
      <c r="A789" t="s">
        <v>4401</v>
      </c>
      <c r="B789">
        <v>5.5</v>
      </c>
      <c r="D789" s="39" t="str">
        <v>Fernando Meirelles</v>
      </c>
      <c r="E789">
        <f>COUNTIF(Table3[Director_Name],D789)</f>
        <v>3</v>
      </c>
      <c r="F789">
        <f>ROUND(AVERAGEIF(Table3[Director_Name],D789,Table3[imdb_score]),2)</f>
        <v>7.6</v>
      </c>
      <c r="G789" s="40"/>
    </row>
    <row r="790" spans="1:7">
      <c r="A790" t="s">
        <v>4408</v>
      </c>
      <c r="B790">
        <v>3.8</v>
      </c>
      <c r="D790" s="39" t="str">
        <v>Michael Hoffman</v>
      </c>
      <c r="E790">
        <f>COUNTIF(Table3[Director_Name],D790)</f>
        <v>3</v>
      </c>
      <c r="F790">
        <f>ROUND(AVERAGEIF(Table3[Director_Name],D790,Table3[imdb_score]),2)</f>
        <v>6.87</v>
      </c>
      <c r="G790" s="40"/>
    </row>
    <row r="791" spans="1:7">
      <c r="A791" t="s">
        <v>313</v>
      </c>
      <c r="B791">
        <v>6.5</v>
      </c>
      <c r="D791" s="39" t="str">
        <v>Oleg Stepchenko</v>
      </c>
      <c r="E791">
        <f>COUNTIF(Table3[Director_Name],D791)</f>
        <v>1</v>
      </c>
      <c r="F791">
        <f>ROUND(AVERAGEIF(Table3[Director_Name],D791,Table3[imdb_score]),2)</f>
        <v>5.4</v>
      </c>
      <c r="G791" s="40"/>
    </row>
    <row r="792" spans="1:7">
      <c r="A792" t="s">
        <v>4417</v>
      </c>
      <c r="B792">
        <v>6</v>
      </c>
      <c r="D792" s="39" t="str">
        <v>Michael Winterbottom</v>
      </c>
      <c r="E792">
        <f>COUNTIF(Table3[Director_Name],D792)</f>
        <v>6</v>
      </c>
      <c r="F792">
        <f>ROUND(AVERAGEIF(Table3[Director_Name],D792,Table3[imdb_score]),2)</f>
        <v>6.18</v>
      </c>
      <c r="G792" s="40"/>
    </row>
    <row r="793" spans="1:7">
      <c r="A793" t="s">
        <v>4423</v>
      </c>
      <c r="B793">
        <v>6.7</v>
      </c>
      <c r="D793" s="39" t="str">
        <v>Michael Pressman</v>
      </c>
      <c r="E793">
        <f>COUNTIF(Table3[Director_Name],D793)</f>
        <v>1</v>
      </c>
      <c r="F793">
        <f>ROUND(AVERAGEIF(Table3[Director_Name],D793,Table3[imdb_score]),2)</f>
        <v>6</v>
      </c>
      <c r="G793" s="40"/>
    </row>
    <row r="794" spans="1:7">
      <c r="A794" t="s">
        <v>4430</v>
      </c>
      <c r="B794">
        <v>8.1</v>
      </c>
      <c r="D794" s="39" t="str">
        <v>Sharon Maguire</v>
      </c>
      <c r="E794">
        <f>COUNTIF(Table3[Director_Name],D794)</f>
        <v>1</v>
      </c>
      <c r="F794">
        <f>ROUND(AVERAGEIF(Table3[Director_Name],D794,Table3[imdb_score]),2)</f>
        <v>6.7</v>
      </c>
      <c r="G794" s="40"/>
    </row>
    <row r="795" spans="1:7">
      <c r="A795" t="s">
        <v>4437</v>
      </c>
      <c r="B795">
        <v>4.9000000000000004</v>
      </c>
      <c r="D795" s="39" t="str">
        <v>Charles Herman-Wurmfeld</v>
      </c>
      <c r="E795">
        <f>COUNTIF(Table3[Director_Name],D795)</f>
        <v>3</v>
      </c>
      <c r="F795">
        <f>ROUND(AVERAGEIF(Table3[Director_Name],D795,Table3[imdb_score]),2)</f>
        <v>6.2</v>
      </c>
      <c r="G795" s="40"/>
    </row>
    <row r="796" spans="1:7">
      <c r="A796" t="s">
        <v>3694</v>
      </c>
      <c r="B796">
        <v>7.3</v>
      </c>
      <c r="D796" s="39" t="str">
        <v>Gabor Csupo</v>
      </c>
      <c r="E796">
        <f>COUNTIF(Table3[Director_Name],D796)</f>
        <v>1</v>
      </c>
      <c r="F796">
        <f>ROUND(AVERAGEIF(Table3[Director_Name],D796,Table3[imdb_score]),2)</f>
        <v>7.2</v>
      </c>
      <c r="G796" s="40"/>
    </row>
    <row r="797" spans="1:7">
      <c r="A797" t="s">
        <v>476</v>
      </c>
      <c r="B797">
        <v>6.4</v>
      </c>
      <c r="D797" s="39" t="str">
        <v>Tyler Perry</v>
      </c>
      <c r="E797">
        <f>COUNTIF(Table3[Director_Name],D797)</f>
        <v>9</v>
      </c>
      <c r="F797">
        <f>ROUND(AVERAGEIF(Table3[Director_Name],D797,Table3[imdb_score]),2)</f>
        <v>4.9000000000000004</v>
      </c>
      <c r="G797" s="40"/>
    </row>
    <row r="798" spans="1:7">
      <c r="A798" t="s">
        <v>2042</v>
      </c>
      <c r="B798">
        <v>6.7</v>
      </c>
      <c r="D798" s="39" t="str">
        <v>Joe Carnahan</v>
      </c>
      <c r="E798">
        <f>COUNTIF(Table3[Director_Name],D798)</f>
        <v>3</v>
      </c>
      <c r="F798">
        <f>ROUND(AVERAGEIF(Table3[Director_Name],D798,Table3[imdb_score]),2)</f>
        <v>6.9</v>
      </c>
      <c r="G798" s="40"/>
    </row>
    <row r="799" spans="1:7">
      <c r="A799" t="s">
        <v>4107</v>
      </c>
      <c r="B799">
        <v>3.6</v>
      </c>
      <c r="D799" s="39" t="str">
        <v>John Polson</v>
      </c>
      <c r="E799">
        <f>COUNTIF(Table3[Director_Name],D799)</f>
        <v>2</v>
      </c>
      <c r="F799">
        <f>ROUND(AVERAGEIF(Table3[Director_Name],D799,Table3[imdb_score]),2)</f>
        <v>5.45</v>
      </c>
      <c r="G799" s="40"/>
    </row>
    <row r="800" spans="1:7">
      <c r="A800" t="s">
        <v>4471</v>
      </c>
      <c r="B800">
        <v>5.7</v>
      </c>
      <c r="D800" s="39" t="str">
        <v>Bernardo Bertolucci</v>
      </c>
      <c r="E800">
        <f>COUNTIF(Table3[Director_Name],D800)</f>
        <v>2</v>
      </c>
      <c r="F800">
        <f>ROUND(AVERAGEIF(Table3[Director_Name],D800,Table3[imdb_score]),2)</f>
        <v>7.95</v>
      </c>
      <c r="G800" s="40"/>
    </row>
    <row r="801" spans="1:7">
      <c r="A801" t="s">
        <v>3401</v>
      </c>
      <c r="B801">
        <v>6</v>
      </c>
      <c r="D801" s="39" t="str">
        <v>Cathy Malkasian</v>
      </c>
      <c r="E801">
        <f>COUNTIF(Table3[Director_Name],D801)</f>
        <v>1</v>
      </c>
      <c r="F801">
        <f>ROUND(AVERAGEIF(Table3[Director_Name],D801,Table3[imdb_score]),2)</f>
        <v>5.2</v>
      </c>
      <c r="G801" s="40"/>
    </row>
    <row r="802" spans="1:7">
      <c r="A802" t="s">
        <v>1627</v>
      </c>
      <c r="B802">
        <v>4.9000000000000004</v>
      </c>
      <c r="D802" s="39" t="str">
        <v>John Eng</v>
      </c>
      <c r="E802">
        <f>COUNTIF(Table3[Director_Name],D802)</f>
        <v>1</v>
      </c>
      <c r="F802">
        <f>ROUND(AVERAGEIF(Table3[Director_Name],D802,Table3[imdb_score]),2)</f>
        <v>5.6</v>
      </c>
      <c r="G802" s="40"/>
    </row>
    <row r="803" spans="1:7">
      <c r="A803" t="s">
        <v>3998</v>
      </c>
      <c r="B803">
        <v>4.7</v>
      </c>
      <c r="D803" s="39" t="str">
        <v>Chris Nahon</v>
      </c>
      <c r="E803">
        <f>COUNTIF(Table3[Director_Name],D803)</f>
        <v>1</v>
      </c>
      <c r="F803">
        <f>ROUND(AVERAGEIF(Table3[Director_Name],D803,Table3[imdb_score]),2)</f>
        <v>6.6</v>
      </c>
      <c r="G803" s="40"/>
    </row>
    <row r="804" spans="1:7">
      <c r="A804" t="s">
        <v>809</v>
      </c>
      <c r="B804">
        <v>6.3</v>
      </c>
      <c r="D804" s="39" t="str">
        <v>Fred Wolf</v>
      </c>
      <c r="E804">
        <f>COUNTIF(Table3[Director_Name],D804)</f>
        <v>2</v>
      </c>
      <c r="F804">
        <f>ROUND(AVERAGEIF(Table3[Director_Name],D804,Table3[imdb_score]),2)</f>
        <v>5.4</v>
      </c>
      <c r="G804" s="40"/>
    </row>
    <row r="805" spans="1:7">
      <c r="A805" t="s">
        <v>2331</v>
      </c>
      <c r="B805">
        <v>5.9</v>
      </c>
      <c r="D805" s="39" t="str">
        <v>Bille Woodruff</v>
      </c>
      <c r="E805">
        <f>COUNTIF(Table3[Director_Name],D805)</f>
        <v>4</v>
      </c>
      <c r="F805">
        <f>ROUND(AVERAGEIF(Table3[Director_Name],D805,Table3[imdb_score]),2)</f>
        <v>5.13</v>
      </c>
      <c r="G805" s="40"/>
    </row>
    <row r="806" spans="1:7">
      <c r="A806" t="s">
        <v>4503</v>
      </c>
      <c r="B806">
        <v>5.9</v>
      </c>
      <c r="D806" s="39" t="str">
        <v>Victor Salva</v>
      </c>
      <c r="E806">
        <f>COUNTIF(Table3[Director_Name],D806)</f>
        <v>3</v>
      </c>
      <c r="F806">
        <f>ROUND(AVERAGEIF(Table3[Director_Name],D806,Table3[imdb_score]),2)</f>
        <v>6.33</v>
      </c>
      <c r="G806" s="40"/>
    </row>
    <row r="807" spans="1:7">
      <c r="A807" t="s">
        <v>3778</v>
      </c>
      <c r="B807">
        <v>7.5</v>
      </c>
      <c r="D807" s="39" t="str">
        <v>Mark Helfrich</v>
      </c>
      <c r="E807">
        <f>COUNTIF(Table3[Director_Name],D807)</f>
        <v>1</v>
      </c>
      <c r="F807">
        <f>ROUND(AVERAGEIF(Table3[Director_Name],D807,Table3[imdb_score]),2)</f>
        <v>5.6</v>
      </c>
      <c r="G807" s="40"/>
    </row>
    <row r="808" spans="1:7">
      <c r="A808" t="s">
        <v>4516</v>
      </c>
      <c r="B808">
        <v>5.6</v>
      </c>
      <c r="D808" s="39" t="str">
        <v>Steve Bendelack</v>
      </c>
      <c r="E808">
        <f>COUNTIF(Table3[Director_Name],D808)</f>
        <v>1</v>
      </c>
      <c r="F808">
        <f>ROUND(AVERAGEIF(Table3[Director_Name],D808,Table3[imdb_score]),2)</f>
        <v>6.3</v>
      </c>
      <c r="G808" s="40"/>
    </row>
    <row r="809" spans="1:7">
      <c r="A809" t="s">
        <v>499</v>
      </c>
      <c r="B809">
        <v>6.4</v>
      </c>
      <c r="D809" s="39" t="str">
        <v>Dwight H. Little</v>
      </c>
      <c r="E809">
        <f>COUNTIF(Table3[Director_Name],D809)</f>
        <v>2</v>
      </c>
      <c r="F809">
        <f>ROUND(AVERAGEIF(Table3[Director_Name],D809,Table3[imdb_score]),2)</f>
        <v>5.25</v>
      </c>
      <c r="G809" s="40"/>
    </row>
    <row r="810" spans="1:7">
      <c r="A810" t="s">
        <v>260</v>
      </c>
      <c r="B810">
        <v>6.3</v>
      </c>
      <c r="D810" s="39" t="str">
        <v>Guillaume Canet</v>
      </c>
      <c r="E810">
        <f>COUNTIF(Table3[Director_Name],D810)</f>
        <v>2</v>
      </c>
      <c r="F810">
        <f>ROUND(AVERAGEIF(Table3[Director_Name],D810,Table3[imdb_score]),2)</f>
        <v>6.8</v>
      </c>
      <c r="G810" s="40"/>
    </row>
    <row r="811" spans="1:7">
      <c r="A811" t="s">
        <v>4531</v>
      </c>
      <c r="B811">
        <v>4.3</v>
      </c>
      <c r="D811" s="39" t="str">
        <v>Kirsten Sheridan</v>
      </c>
      <c r="E811">
        <f>COUNTIF(Table3[Director_Name],D811)</f>
        <v>1</v>
      </c>
      <c r="F811">
        <f>ROUND(AVERAGEIF(Table3[Director_Name],D811,Table3[imdb_score]),2)</f>
        <v>7.5</v>
      </c>
      <c r="G811" s="40"/>
    </row>
    <row r="812" spans="1:7">
      <c r="A812" t="s">
        <v>4537</v>
      </c>
      <c r="B812">
        <v>5.9</v>
      </c>
      <c r="D812" s="39" t="str">
        <v>Richard Fleischer</v>
      </c>
      <c r="E812">
        <f>COUNTIF(Table3[Director_Name],D812)</f>
        <v>4</v>
      </c>
      <c r="F812">
        <f>ROUND(AVERAGEIF(Table3[Director_Name],D812,Table3[imdb_score]),2)</f>
        <v>6.38</v>
      </c>
      <c r="G812" s="40"/>
    </row>
    <row r="813" spans="1:7">
      <c r="A813" t="s">
        <v>2612</v>
      </c>
      <c r="B813">
        <v>5.5</v>
      </c>
      <c r="D813" s="39" t="str">
        <v>Bob Spiers</v>
      </c>
      <c r="E813">
        <f>COUNTIF(Table3[Director_Name],D813)</f>
        <v>1</v>
      </c>
      <c r="F813">
        <f>ROUND(AVERAGEIF(Table3[Director_Name],D813,Table3[imdb_score]),2)</f>
        <v>3.3</v>
      </c>
      <c r="G813" s="40"/>
    </row>
    <row r="814" spans="1:7">
      <c r="A814" t="s">
        <v>4554</v>
      </c>
      <c r="B814">
        <v>6.2</v>
      </c>
      <c r="D814" s="39" t="str">
        <v>Damien Dante Wayans</v>
      </c>
      <c r="E814">
        <f>COUNTIF(Table3[Director_Name],D814)</f>
        <v>1</v>
      </c>
      <c r="F814">
        <f>ROUND(AVERAGEIF(Table3[Director_Name],D814,Table3[imdb_score]),2)</f>
        <v>3.5</v>
      </c>
      <c r="G814" s="40"/>
    </row>
    <row r="815" spans="1:7">
      <c r="A815" t="s">
        <v>435</v>
      </c>
      <c r="B815">
        <v>8.8000000000000007</v>
      </c>
      <c r="D815" s="39" t="str">
        <v>John Wells</v>
      </c>
      <c r="E815">
        <f>COUNTIF(Table3[Director_Name],D815)</f>
        <v>2</v>
      </c>
      <c r="F815">
        <f>ROUND(AVERAGEIF(Table3[Director_Name],D815,Table3[imdb_score]),2)</f>
        <v>6.95</v>
      </c>
      <c r="G815" s="40"/>
    </row>
    <row r="816" spans="1:7">
      <c r="A816" t="s">
        <v>3917</v>
      </c>
      <c r="B816">
        <v>5.2</v>
      </c>
      <c r="D816" s="39" t="str">
        <v>Tim Fywell</v>
      </c>
      <c r="E816">
        <f>COUNTIF(Table3[Director_Name],D816)</f>
        <v>1</v>
      </c>
      <c r="F816">
        <f>ROUND(AVERAGEIF(Table3[Director_Name],D816,Table3[imdb_score]),2)</f>
        <v>6</v>
      </c>
      <c r="G816" s="40"/>
    </row>
    <row r="817" spans="1:7">
      <c r="A817" t="s">
        <v>1965</v>
      </c>
      <c r="B817">
        <v>7</v>
      </c>
      <c r="D817" s="39" t="str">
        <v>Nigel Cole</v>
      </c>
      <c r="E817">
        <f>COUNTIF(Table3[Director_Name],D817)</f>
        <v>2</v>
      </c>
      <c r="F817">
        <f>ROUND(AVERAGEIF(Table3[Director_Name],D817,Table3[imdb_score]),2)</f>
        <v>6.9</v>
      </c>
      <c r="G817" s="40"/>
    </row>
    <row r="818" spans="1:7">
      <c r="A818" t="s">
        <v>4574</v>
      </c>
      <c r="B818">
        <v>6.6</v>
      </c>
      <c r="D818" s="39" t="str">
        <v>Dexter Fletcher</v>
      </c>
      <c r="E818">
        <f>COUNTIF(Table3[Director_Name],D818)</f>
        <v>1</v>
      </c>
      <c r="F818">
        <f>ROUND(AVERAGEIF(Table3[Director_Name],D818,Table3[imdb_score]),2)</f>
        <v>7.5</v>
      </c>
      <c r="G818" s="40"/>
    </row>
    <row r="819" spans="1:7">
      <c r="A819" t="s">
        <v>1058</v>
      </c>
      <c r="B819">
        <v>7.3</v>
      </c>
      <c r="D819" s="39" t="str">
        <v>Jeremy Leven</v>
      </c>
      <c r="E819">
        <f>COUNTIF(Table3[Director_Name],D819)</f>
        <v>1</v>
      </c>
      <c r="F819">
        <f>ROUND(AVERAGEIF(Table3[Director_Name],D819,Table3[imdb_score]),2)</f>
        <v>6.8</v>
      </c>
      <c r="G819" s="40"/>
    </row>
    <row r="820" spans="1:7">
      <c r="A820" t="s">
        <v>514</v>
      </c>
      <c r="B820">
        <v>5.6</v>
      </c>
      <c r="D820" s="39" t="str">
        <v>Sylvain White</v>
      </c>
      <c r="E820">
        <f>COUNTIF(Table3[Director_Name],D820)</f>
        <v>2</v>
      </c>
      <c r="F820">
        <f>ROUND(AVERAGEIF(Table3[Director_Name],D820,Table3[imdb_score]),2)</f>
        <v>5.8</v>
      </c>
      <c r="G820" s="40"/>
    </row>
    <row r="821" spans="1:7">
      <c r="A821" t="s">
        <v>3136</v>
      </c>
      <c r="B821">
        <v>6.6</v>
      </c>
      <c r="D821" s="39" t="str">
        <v>Troy Nixey</v>
      </c>
      <c r="E821">
        <f>COUNTIF(Table3[Director_Name],D821)</f>
        <v>1</v>
      </c>
      <c r="F821">
        <f>ROUND(AVERAGEIF(Table3[Director_Name],D821,Table3[imdb_score]),2)</f>
        <v>5.6</v>
      </c>
      <c r="G821" s="40"/>
    </row>
    <row r="822" spans="1:7">
      <c r="A822" t="s">
        <v>4591</v>
      </c>
      <c r="B822">
        <v>5.4</v>
      </c>
      <c r="D822" s="39" t="str">
        <v>Philip G. Atwell</v>
      </c>
      <c r="E822">
        <f>COUNTIF(Table3[Director_Name],D822)</f>
        <v>1</v>
      </c>
      <c r="F822">
        <f>ROUND(AVERAGEIF(Table3[Director_Name],D822,Table3[imdb_score]),2)</f>
        <v>6.3</v>
      </c>
      <c r="G822" s="40"/>
    </row>
    <row r="823" spans="1:7">
      <c r="A823" t="s">
        <v>4597</v>
      </c>
      <c r="B823">
        <v>6.3</v>
      </c>
      <c r="D823" s="39" t="str">
        <v>Jeff Schaffer</v>
      </c>
      <c r="E823">
        <f>COUNTIF(Table3[Director_Name],D823)</f>
        <v>1</v>
      </c>
      <c r="F823">
        <f>ROUND(AVERAGEIF(Table3[Director_Name],D823,Table3[imdb_score]),2)</f>
        <v>6.6</v>
      </c>
      <c r="G823" s="40"/>
    </row>
    <row r="824" spans="1:7">
      <c r="A824" t="s">
        <v>1155</v>
      </c>
      <c r="B824">
        <v>7.9</v>
      </c>
      <c r="D824" s="39" t="str">
        <v>Don Michael Paul</v>
      </c>
      <c r="E824">
        <f>COUNTIF(Table3[Director_Name],D824)</f>
        <v>2</v>
      </c>
      <c r="F824">
        <f>ROUND(AVERAGEIF(Table3[Director_Name],D824,Table3[imdb_score]),2)</f>
        <v>3.3</v>
      </c>
      <c r="G824" s="40"/>
    </row>
    <row r="825" spans="1:7">
      <c r="A825" t="s">
        <v>809</v>
      </c>
      <c r="B825">
        <v>6.3</v>
      </c>
      <c r="D825" s="39" t="str">
        <v>James Bridges</v>
      </c>
      <c r="E825">
        <f>COUNTIF(Table3[Director_Name],D825)</f>
        <v>1</v>
      </c>
      <c r="F825">
        <f>ROUND(AVERAGEIF(Table3[Director_Name],D825,Table3[imdb_score]),2)</f>
        <v>5.6</v>
      </c>
      <c r="G825" s="40"/>
    </row>
    <row r="826" spans="1:7">
      <c r="A826" t="s">
        <v>1873</v>
      </c>
      <c r="B826">
        <v>6</v>
      </c>
      <c r="D826" s="39" t="str">
        <v>Steve Barron</v>
      </c>
      <c r="E826">
        <f>COUNTIF(Table3[Director_Name],D826)</f>
        <v>1</v>
      </c>
      <c r="F826">
        <f>ROUND(AVERAGEIF(Table3[Director_Name],D826,Table3[imdb_score]),2)</f>
        <v>5.3</v>
      </c>
      <c r="G826" s="40"/>
    </row>
    <row r="827" spans="1:7">
      <c r="A827" t="s">
        <v>3098</v>
      </c>
      <c r="B827">
        <v>7.2</v>
      </c>
      <c r="D827" s="39" t="str">
        <v>Bill Paxton</v>
      </c>
      <c r="E827">
        <f>COUNTIF(Table3[Director_Name],D827)</f>
        <v>2</v>
      </c>
      <c r="F827">
        <f>ROUND(AVERAGEIF(Table3[Director_Name],D827,Table3[imdb_score]),2)</f>
        <v>7.4</v>
      </c>
      <c r="G827" s="40"/>
    </row>
    <row r="828" spans="1:7">
      <c r="A828" t="s">
        <v>4619</v>
      </c>
      <c r="B828">
        <v>5.0999999999999996</v>
      </c>
      <c r="D828" s="39" t="str">
        <v>Richard Kelly</v>
      </c>
      <c r="E828">
        <f>COUNTIF(Table3[Director_Name],D828)</f>
        <v>3</v>
      </c>
      <c r="F828">
        <f>ROUND(AVERAGEIF(Table3[Director_Name],D828,Table3[imdb_score]),2)</f>
        <v>6.4</v>
      </c>
      <c r="G828" s="40"/>
    </row>
    <row r="829" spans="1:7">
      <c r="A829" t="s">
        <v>1739</v>
      </c>
      <c r="B829">
        <v>7.3</v>
      </c>
      <c r="D829" s="39" t="str">
        <v>Carter Smith</v>
      </c>
      <c r="E829">
        <f>COUNTIF(Table3[Director_Name],D829)</f>
        <v>1</v>
      </c>
      <c r="F829">
        <f>ROUND(AVERAGEIF(Table3[Director_Name],D829,Table3[imdb_score]),2)</f>
        <v>5.9</v>
      </c>
      <c r="G829" s="40"/>
    </row>
    <row r="830" spans="1:7">
      <c r="A830" t="s">
        <v>4628</v>
      </c>
      <c r="B830">
        <v>8</v>
      </c>
      <c r="D830" s="39" t="str">
        <v>John Schlesinger</v>
      </c>
      <c r="E830">
        <f>COUNTIF(Table3[Director_Name],D830)</f>
        <v>3</v>
      </c>
      <c r="F830">
        <f>ROUND(AVERAGEIF(Table3[Director_Name],D830,Table3[imdb_score]),2)</f>
        <v>6.23</v>
      </c>
      <c r="G830" s="40"/>
    </row>
    <row r="831" spans="1:7">
      <c r="A831" t="s">
        <v>1257</v>
      </c>
      <c r="B831">
        <v>6.2</v>
      </c>
      <c r="D831" s="39" t="str">
        <v>Ringo Lam</v>
      </c>
      <c r="E831">
        <f>COUNTIF(Table3[Director_Name],D831)</f>
        <v>1</v>
      </c>
      <c r="F831">
        <f>ROUND(AVERAGEIF(Table3[Director_Name],D831,Table3[imdb_score]),2)</f>
        <v>5.4</v>
      </c>
      <c r="G831" s="40"/>
    </row>
    <row r="832" spans="1:7">
      <c r="A832" t="s">
        <v>3122</v>
      </c>
      <c r="B832">
        <v>6</v>
      </c>
      <c r="D832" s="39" t="str">
        <v>Bruce McCulloch</v>
      </c>
      <c r="E832">
        <f>COUNTIF(Table3[Director_Name],D832)</f>
        <v>2</v>
      </c>
      <c r="F832">
        <f>ROUND(AVERAGEIF(Table3[Director_Name],D832,Table3[imdb_score]),2)</f>
        <v>5.05</v>
      </c>
      <c r="G832" s="40"/>
    </row>
    <row r="833" spans="1:7">
      <c r="A833" t="s">
        <v>1873</v>
      </c>
      <c r="B833">
        <v>6.7</v>
      </c>
      <c r="D833" s="39" t="str">
        <v>Patricia Riggen</v>
      </c>
      <c r="E833">
        <f>COUNTIF(Table3[Director_Name],D833)</f>
        <v>3</v>
      </c>
      <c r="F833">
        <f>ROUND(AVERAGEIF(Table3[Director_Name],D833,Table3[imdb_score]),2)</f>
        <v>7.03</v>
      </c>
      <c r="G833" s="40"/>
    </row>
    <row r="834" spans="1:7">
      <c r="A834" t="s">
        <v>1764</v>
      </c>
      <c r="B834">
        <v>8.1</v>
      </c>
      <c r="D834" s="39" t="str">
        <v>Pascal Chaumeil</v>
      </c>
      <c r="E834">
        <f>COUNTIF(Table3[Director_Name],D834)</f>
        <v>1</v>
      </c>
      <c r="F834">
        <f>ROUND(AVERAGEIF(Table3[Director_Name],D834,Table3[imdb_score]),2)</f>
        <v>6.3</v>
      </c>
      <c r="G834" s="40"/>
    </row>
    <row r="835" spans="1:7">
      <c r="A835" t="s">
        <v>1954</v>
      </c>
      <c r="B835">
        <v>6.4</v>
      </c>
      <c r="D835" s="39" t="str">
        <v>Jonathan Kaplan</v>
      </c>
      <c r="E835">
        <f>COUNTIF(Table3[Director_Name],D835)</f>
        <v>1</v>
      </c>
      <c r="F835">
        <f>ROUND(AVERAGEIF(Table3[Director_Name],D835,Table3[imdb_score]),2)</f>
        <v>6.4</v>
      </c>
      <c r="G835" s="40"/>
    </row>
    <row r="836" spans="1:7">
      <c r="A836" t="s">
        <v>1764</v>
      </c>
      <c r="B836">
        <v>8</v>
      </c>
      <c r="D836" s="39" t="str">
        <v>Ole Bornedal</v>
      </c>
      <c r="E836">
        <f>COUNTIF(Table3[Director_Name],D836)</f>
        <v>1</v>
      </c>
      <c r="F836">
        <f>ROUND(AVERAGEIF(Table3[Director_Name],D836,Table3[imdb_score]),2)</f>
        <v>5.9</v>
      </c>
      <c r="G836" s="40"/>
    </row>
    <row r="837" spans="1:7">
      <c r="A837" t="s">
        <v>2289</v>
      </c>
      <c r="B837">
        <v>6.3</v>
      </c>
      <c r="D837" s="39" t="str">
        <v>Richard Benjamin</v>
      </c>
      <c r="E837">
        <f>COUNTIF(Table3[Director_Name],D837)</f>
        <v>3</v>
      </c>
      <c r="F837">
        <f>ROUND(AVERAGEIF(Table3[Director_Name],D837,Table3[imdb_score]),2)</f>
        <v>4.7300000000000004</v>
      </c>
      <c r="G837" s="40"/>
    </row>
    <row r="838" spans="1:7">
      <c r="A838" t="s">
        <v>435</v>
      </c>
      <c r="B838">
        <v>6.4</v>
      </c>
      <c r="D838" s="39" t="str">
        <v>Craig R. Baxley</v>
      </c>
      <c r="E838">
        <f>COUNTIF(Table3[Director_Name],D838)</f>
        <v>2</v>
      </c>
      <c r="F838">
        <f>ROUND(AVERAGEIF(Table3[Director_Name],D838,Table3[imdb_score]),2)</f>
        <v>5.55</v>
      </c>
      <c r="G838" s="40"/>
    </row>
    <row r="839" spans="1:7">
      <c r="A839" t="s">
        <v>4673</v>
      </c>
      <c r="B839">
        <v>6.6</v>
      </c>
      <c r="D839" s="39" t="str">
        <v>John Hillcoat</v>
      </c>
      <c r="E839">
        <f>COUNTIF(Table3[Director_Name],D839)</f>
        <v>3</v>
      </c>
      <c r="F839">
        <f>ROUND(AVERAGEIF(Table3[Director_Name],D839,Table3[imdb_score]),2)</f>
        <v>7</v>
      </c>
      <c r="G839" s="40"/>
    </row>
    <row r="840" spans="1:7">
      <c r="A840" t="s">
        <v>4256</v>
      </c>
      <c r="B840">
        <v>6.4</v>
      </c>
      <c r="D840" s="39" t="str">
        <v>John Guillermin</v>
      </c>
      <c r="E840">
        <f>COUNTIF(Table3[Director_Name],D840)</f>
        <v>1</v>
      </c>
      <c r="F840">
        <f>ROUND(AVERAGEIF(Table3[Director_Name],D840,Table3[imdb_score]),2)</f>
        <v>4.8</v>
      </c>
      <c r="G840" s="40"/>
    </row>
    <row r="841" spans="1:7">
      <c r="A841" t="s">
        <v>2042</v>
      </c>
      <c r="B841">
        <v>6</v>
      </c>
      <c r="D841" s="39" t="str">
        <v>Marcos Siega</v>
      </c>
      <c r="E841">
        <f>COUNTIF(Table3[Director_Name],D841)</f>
        <v>1</v>
      </c>
      <c r="F841">
        <f>ROUND(AVERAGEIF(Table3[Director_Name],D841,Table3[imdb_score]),2)</f>
        <v>4.0999999999999996</v>
      </c>
      <c r="G841" s="40"/>
    </row>
    <row r="842" spans="1:7">
      <c r="A842" t="s">
        <v>946</v>
      </c>
      <c r="B842">
        <v>6.6</v>
      </c>
      <c r="D842" s="39" t="str">
        <v>Rachel Talalay</v>
      </c>
      <c r="E842">
        <f>COUNTIF(Table3[Director_Name],D842)</f>
        <v>2</v>
      </c>
      <c r="F842">
        <f>ROUND(AVERAGEIF(Table3[Director_Name],D842,Table3[imdb_score]),2)</f>
        <v>5.05</v>
      </c>
      <c r="G842" s="40"/>
    </row>
    <row r="843" spans="1:7">
      <c r="A843" t="s">
        <v>4693</v>
      </c>
      <c r="B843">
        <v>5.9</v>
      </c>
      <c r="D843" s="39" t="str">
        <v>Jeffrey W. Byrd</v>
      </c>
      <c r="E843">
        <f>COUNTIF(Table3[Director_Name],D843)</f>
        <v>1</v>
      </c>
      <c r="F843">
        <f>ROUND(AVERAGEIF(Table3[Director_Name],D843,Table3[imdb_score]),2)</f>
        <v>4.0999999999999996</v>
      </c>
      <c r="G843" s="40"/>
    </row>
    <row r="844" spans="1:7">
      <c r="A844" t="s">
        <v>685</v>
      </c>
      <c r="B844">
        <v>6.4</v>
      </c>
      <c r="D844" s="39" t="str">
        <v>Atom Egoyan</v>
      </c>
      <c r="E844">
        <f>COUNTIF(Table3[Director_Name],D844)</f>
        <v>6</v>
      </c>
      <c r="F844">
        <f>ROUND(AVERAGEIF(Table3[Director_Name],D844,Table3[imdb_score]),2)</f>
        <v>6.88</v>
      </c>
      <c r="G844" s="40"/>
    </row>
    <row r="845" spans="1:7">
      <c r="A845" t="s">
        <v>4704</v>
      </c>
      <c r="B845">
        <v>6.3</v>
      </c>
      <c r="D845" s="39" t="str">
        <v>Robert Towne</v>
      </c>
      <c r="E845">
        <f>COUNTIF(Table3[Director_Name],D845)</f>
        <v>1</v>
      </c>
      <c r="F845">
        <f>ROUND(AVERAGEIF(Table3[Director_Name],D845,Table3[imdb_score]),2)</f>
        <v>7.2</v>
      </c>
      <c r="G845" s="40"/>
    </row>
    <row r="846" spans="1:7">
      <c r="A846" t="s">
        <v>4712</v>
      </c>
      <c r="B846">
        <v>7.3</v>
      </c>
      <c r="D846" s="39" t="str">
        <v>Giuseppe Tornatore</v>
      </c>
      <c r="E846">
        <f>COUNTIF(Table3[Director_Name],D846)</f>
        <v>1</v>
      </c>
      <c r="F846">
        <f>ROUND(AVERAGEIF(Table3[Director_Name],D846,Table3[imdb_score]),2)</f>
        <v>7.8</v>
      </c>
      <c r="G846" s="40"/>
    </row>
    <row r="847" spans="1:7">
      <c r="A847" t="s">
        <v>2722</v>
      </c>
      <c r="B847">
        <v>6.8</v>
      </c>
      <c r="D847" s="39" t="str">
        <v>Werner Herzog</v>
      </c>
      <c r="E847">
        <f>COUNTIF(Table3[Director_Name],D847)</f>
        <v>2</v>
      </c>
      <c r="F847">
        <f>ROUND(AVERAGEIF(Table3[Director_Name],D847,Table3[imdb_score]),2)</f>
        <v>7</v>
      </c>
      <c r="G847" s="40"/>
    </row>
    <row r="848" spans="1:7">
      <c r="A848" t="s">
        <v>4722</v>
      </c>
      <c r="B848">
        <v>7.2</v>
      </c>
      <c r="D848" s="39" t="str">
        <v>Ben Stassen</v>
      </c>
      <c r="E848">
        <f>COUNTIF(Table3[Director_Name],D848)</f>
        <v>1</v>
      </c>
      <c r="F848">
        <f>ROUND(AVERAGEIF(Table3[Director_Name],D848,Table3[imdb_score]),2)</f>
        <v>6.1</v>
      </c>
      <c r="G848" s="40"/>
    </row>
    <row r="849" spans="1:7">
      <c r="A849" t="s">
        <v>4728</v>
      </c>
      <c r="B849">
        <v>5.7</v>
      </c>
      <c r="D849" s="39" t="str">
        <v>JÃ©rÃ´me Deschamps</v>
      </c>
      <c r="E849">
        <f>COUNTIF(Table3[Director_Name],D849)</f>
        <v>1</v>
      </c>
      <c r="F849">
        <f>ROUND(AVERAGEIF(Table3[Director_Name],D849,Table3[imdb_score]),2)</f>
        <v>2.9</v>
      </c>
      <c r="G849" s="40"/>
    </row>
    <row r="850" spans="1:7">
      <c r="A850" t="s">
        <v>4733</v>
      </c>
      <c r="B850">
        <v>6</v>
      </c>
      <c r="D850" s="39" t="str">
        <v>Inna Evlannikova</v>
      </c>
      <c r="E850">
        <f>COUNTIF(Table3[Director_Name],D850)</f>
        <v>1</v>
      </c>
      <c r="F850">
        <f>ROUND(AVERAGEIF(Table3[Director_Name],D850,Table3[imdb_score]),2)</f>
        <v>5.2</v>
      </c>
      <c r="G850" s="40"/>
    </row>
    <row r="851" spans="1:7">
      <c r="A851" t="s">
        <v>703</v>
      </c>
      <c r="B851">
        <v>6.5</v>
      </c>
      <c r="D851" s="39" t="str">
        <v>Jonathan English</v>
      </c>
      <c r="E851">
        <f>COUNTIF(Table3[Director_Name],D851)</f>
        <v>1</v>
      </c>
      <c r="F851">
        <f>ROUND(AVERAGEIF(Table3[Director_Name],D851,Table3[imdb_score]),2)</f>
        <v>6.2</v>
      </c>
      <c r="G851" s="40"/>
    </row>
    <row r="852" spans="1:7">
      <c r="A852" t="s">
        <v>3494</v>
      </c>
      <c r="B852">
        <v>5.8</v>
      </c>
      <c r="D852" s="39" t="str">
        <v>Sergey Bondarchuk</v>
      </c>
      <c r="E852">
        <f>COUNTIF(Table3[Director_Name],D852)</f>
        <v>1</v>
      </c>
      <c r="F852">
        <f>ROUND(AVERAGEIF(Table3[Director_Name],D852,Table3[imdb_score]),2)</f>
        <v>7.3</v>
      </c>
      <c r="G852" s="40"/>
    </row>
    <row r="853" spans="1:7">
      <c r="A853" t="s">
        <v>4748</v>
      </c>
      <c r="B853">
        <v>5.8</v>
      </c>
      <c r="D853" s="39" t="str">
        <v>Teddy Chan</v>
      </c>
      <c r="E853">
        <f>COUNTIF(Table3[Director_Name],D853)</f>
        <v>2</v>
      </c>
      <c r="F853">
        <f>ROUND(AVERAGEIF(Table3[Director_Name],D853,Table3[imdb_score]),2)</f>
        <v>6.7</v>
      </c>
      <c r="G853" s="40"/>
    </row>
    <row r="854" spans="1:7">
      <c r="A854" t="s">
        <v>4752</v>
      </c>
      <c r="B854">
        <v>6.7</v>
      </c>
      <c r="D854" s="39" t="str">
        <v>Mario Van Peebles</v>
      </c>
      <c r="E854">
        <f>COUNTIF(Table3[Director_Name],D854)</f>
        <v>2</v>
      </c>
      <c r="F854">
        <f>ROUND(AVERAGEIF(Table3[Director_Name],D854,Table3[imdb_score]),2)</f>
        <v>5</v>
      </c>
      <c r="G854" s="40"/>
    </row>
    <row r="855" spans="1:7">
      <c r="A855" t="s">
        <v>3694</v>
      </c>
      <c r="B855">
        <v>7.8</v>
      </c>
      <c r="D855" s="39" t="str">
        <v>Leonard Nimoy</v>
      </c>
      <c r="E855">
        <f>COUNTIF(Table3[Director_Name],D855)</f>
        <v>3</v>
      </c>
      <c r="F855">
        <f>ROUND(AVERAGEIF(Table3[Director_Name],D855,Table3[imdb_score]),2)</f>
        <v>6.6</v>
      </c>
      <c r="G855" s="40"/>
    </row>
    <row r="856" spans="1:7">
      <c r="A856" t="s">
        <v>2433</v>
      </c>
      <c r="B856">
        <v>5.6</v>
      </c>
      <c r="D856" s="39" t="str">
        <v>Herbert Ross</v>
      </c>
      <c r="E856">
        <f>COUNTIF(Table3[Director_Name],D856)</f>
        <v>1</v>
      </c>
      <c r="F856">
        <f>ROUND(AVERAGEIF(Table3[Director_Name],D856,Table3[imdb_score]),2)</f>
        <v>6.5</v>
      </c>
      <c r="G856" s="40"/>
    </row>
    <row r="857" spans="1:7">
      <c r="A857" t="s">
        <v>1739</v>
      </c>
      <c r="B857">
        <v>5.8</v>
      </c>
      <c r="D857" s="39" t="str">
        <v>Bonnie Hunt</v>
      </c>
      <c r="E857">
        <f>COUNTIF(Table3[Director_Name],D857)</f>
        <v>1</v>
      </c>
      <c r="F857">
        <f>ROUND(AVERAGEIF(Table3[Director_Name],D857,Table3[imdb_score]),2)</f>
        <v>6.9</v>
      </c>
      <c r="G857" s="40"/>
    </row>
    <row r="858" spans="1:7">
      <c r="A858" t="s">
        <v>1324</v>
      </c>
      <c r="B858">
        <v>7.4</v>
      </c>
      <c r="D858" s="39" t="str">
        <v>Neil LaBute</v>
      </c>
      <c r="E858">
        <f>COUNTIF(Table3[Director_Name],D858)</f>
        <v>3</v>
      </c>
      <c r="F858">
        <f>ROUND(AVERAGEIF(Table3[Director_Name],D858,Table3[imdb_score]),2)</f>
        <v>6.57</v>
      </c>
      <c r="G858" s="40"/>
    </row>
    <row r="859" spans="1:7">
      <c r="A859" t="s">
        <v>4773</v>
      </c>
      <c r="B859">
        <v>6.9</v>
      </c>
      <c r="D859" s="39" t="str">
        <v>Grant Heslov</v>
      </c>
      <c r="E859">
        <f>COUNTIF(Table3[Director_Name],D859)</f>
        <v>1</v>
      </c>
      <c r="F859">
        <f>ROUND(AVERAGEIF(Table3[Director_Name],D859,Table3[imdb_score]),2)</f>
        <v>6.2</v>
      </c>
      <c r="G859" s="40"/>
    </row>
    <row r="860" spans="1:7">
      <c r="A860" t="s">
        <v>4777</v>
      </c>
      <c r="B860">
        <v>5.5</v>
      </c>
      <c r="D860" s="39" t="str">
        <v>George Gallo</v>
      </c>
      <c r="E860">
        <f>COUNTIF(Table3[Director_Name],D860)</f>
        <v>2</v>
      </c>
      <c r="F860">
        <f>ROUND(AVERAGEIF(Table3[Director_Name],D860,Table3[imdb_score]),2)</f>
        <v>5.95</v>
      </c>
      <c r="G860" s="40"/>
    </row>
    <row r="861" spans="1:7">
      <c r="A861" t="s">
        <v>4782</v>
      </c>
      <c r="B861">
        <v>6.3</v>
      </c>
      <c r="D861" s="39" t="str">
        <v>Sidney Lumet</v>
      </c>
      <c r="E861">
        <f>COUNTIF(Table3[Director_Name],D861)</f>
        <v>6</v>
      </c>
      <c r="F861">
        <f>ROUND(AVERAGEIF(Table3[Director_Name],D861,Table3[imdb_score]),2)</f>
        <v>7.18</v>
      </c>
      <c r="G861" s="40"/>
    </row>
    <row r="862" spans="1:7">
      <c r="A862" t="s">
        <v>4789</v>
      </c>
      <c r="B862">
        <v>4.7</v>
      </c>
      <c r="D862" s="39" t="str">
        <v>Douglas McGrath</v>
      </c>
      <c r="E862">
        <f>COUNTIF(Table3[Director_Name],D862)</f>
        <v>3</v>
      </c>
      <c r="F862">
        <f>ROUND(AVERAGEIF(Table3[Director_Name],D862,Table3[imdb_score]),2)</f>
        <v>6.4</v>
      </c>
      <c r="G862" s="40"/>
    </row>
    <row r="863" spans="1:7">
      <c r="A863" t="s">
        <v>4794</v>
      </c>
      <c r="B863">
        <v>5.6</v>
      </c>
      <c r="D863" s="39" t="str">
        <v>Kevin Spacey</v>
      </c>
      <c r="E863">
        <f>COUNTIF(Table3[Director_Name],D863)</f>
        <v>2</v>
      </c>
      <c r="F863">
        <f>ROUND(AVERAGEIF(Table3[Director_Name],D863,Table3[imdb_score]),2)</f>
        <v>6.4</v>
      </c>
      <c r="G863" s="40"/>
    </row>
    <row r="864" spans="1:7">
      <c r="A864" t="s">
        <v>717</v>
      </c>
      <c r="B864">
        <v>6.4</v>
      </c>
      <c r="D864" s="39" t="str">
        <v>Richard Williams</v>
      </c>
      <c r="E864">
        <f>COUNTIF(Table3[Director_Name],D864)</f>
        <v>1</v>
      </c>
      <c r="F864">
        <f>ROUND(AVERAGEIF(Table3[Director_Name],D864,Table3[imdb_score]),2)</f>
        <v>7.2</v>
      </c>
      <c r="G864" s="40"/>
    </row>
    <row r="865" spans="1:7">
      <c r="A865" t="s">
        <v>3376</v>
      </c>
      <c r="B865">
        <v>4.2</v>
      </c>
      <c r="D865" s="39" t="str">
        <v>Mary McGuckian</v>
      </c>
      <c r="E865">
        <f>COUNTIF(Table3[Director_Name],D865)</f>
        <v>1</v>
      </c>
      <c r="F865">
        <f>ROUND(AVERAGEIF(Table3[Director_Name],D865,Table3[imdb_score]),2)</f>
        <v>5.0999999999999996</v>
      </c>
      <c r="G865" s="40"/>
    </row>
    <row r="866" spans="1:7">
      <c r="A866" t="s">
        <v>4809</v>
      </c>
      <c r="B866">
        <v>6.4</v>
      </c>
      <c r="D866" s="39" t="str">
        <v>Tony Goldwyn</v>
      </c>
      <c r="E866">
        <f>COUNTIF(Table3[Director_Name],D866)</f>
        <v>2</v>
      </c>
      <c r="F866">
        <f>ROUND(AVERAGEIF(Table3[Director_Name],D866,Table3[imdb_score]),2)</f>
        <v>6.35</v>
      </c>
      <c r="G866" s="40"/>
    </row>
    <row r="867" spans="1:7">
      <c r="A867" t="s">
        <v>4176</v>
      </c>
      <c r="B867">
        <v>7.7</v>
      </c>
      <c r="D867" s="39" t="str">
        <v>Jonathan Newman</v>
      </c>
      <c r="E867">
        <f>COUNTIF(Table3[Director_Name],D867)</f>
        <v>1</v>
      </c>
      <c r="F867">
        <f>ROUND(AVERAGEIF(Table3[Director_Name],D867,Table3[imdb_score]),2)</f>
        <v>5.4</v>
      </c>
      <c r="G867" s="40"/>
    </row>
    <row r="868" spans="1:7">
      <c r="A868" t="s">
        <v>3727</v>
      </c>
      <c r="B868">
        <v>7.7</v>
      </c>
      <c r="D868" s="39" t="str">
        <v>Michael Dinner</v>
      </c>
      <c r="E868">
        <f>COUNTIF(Table3[Director_Name],D868)</f>
        <v>1</v>
      </c>
      <c r="F868">
        <f>ROUND(AVERAGEIF(Table3[Director_Name],D868,Table3[imdb_score]),2)</f>
        <v>5.6</v>
      </c>
      <c r="G868" s="40"/>
    </row>
    <row r="869" spans="1:7">
      <c r="A869" t="s">
        <v>4831</v>
      </c>
      <c r="B869">
        <v>5.3</v>
      </c>
      <c r="D869" s="39" t="str">
        <v>Joseph Sargent</v>
      </c>
      <c r="E869">
        <f>COUNTIF(Table3[Director_Name],D869)</f>
        <v>1</v>
      </c>
      <c r="F869">
        <f>ROUND(AVERAGEIF(Table3[Director_Name],D869,Table3[imdb_score]),2)</f>
        <v>2.8</v>
      </c>
      <c r="G869" s="40"/>
    </row>
    <row r="870" spans="1:7">
      <c r="A870" t="s">
        <v>378</v>
      </c>
      <c r="B870">
        <v>6.7</v>
      </c>
      <c r="D870" s="39" t="str">
        <v>Jerry Zaks</v>
      </c>
      <c r="E870">
        <f>COUNTIF(Table3[Director_Name],D870)</f>
        <v>1</v>
      </c>
      <c r="F870">
        <f>ROUND(AVERAGEIF(Table3[Director_Name],D870,Table3[imdb_score]),2)</f>
        <v>6.7</v>
      </c>
      <c r="G870" s="40"/>
    </row>
    <row r="871" spans="1:7">
      <c r="A871" t="s">
        <v>4628</v>
      </c>
      <c r="B871">
        <v>7.7</v>
      </c>
      <c r="D871" s="39" t="str">
        <v>Fred Durst</v>
      </c>
      <c r="E871">
        <f>COUNTIF(Table3[Director_Name],D871)</f>
        <v>1</v>
      </c>
      <c r="F871">
        <f>ROUND(AVERAGEIF(Table3[Director_Name],D871,Table3[imdb_score]),2)</f>
        <v>5.0999999999999996</v>
      </c>
      <c r="G871" s="40"/>
    </row>
    <row r="872" spans="1:7">
      <c r="A872" t="s">
        <v>4356</v>
      </c>
      <c r="B872">
        <v>5.7</v>
      </c>
      <c r="D872" s="39" t="str">
        <v>Anne Fontaine</v>
      </c>
      <c r="E872">
        <f>COUNTIF(Table3[Director_Name],D872)</f>
        <v>2</v>
      </c>
      <c r="F872">
        <f>ROUND(AVERAGEIF(Table3[Director_Name],D872,Table3[imdb_score]),2)</f>
        <v>6.45</v>
      </c>
      <c r="G872" s="40"/>
    </row>
    <row r="873" spans="1:7">
      <c r="A873" t="s">
        <v>4850</v>
      </c>
      <c r="B873">
        <v>7.6</v>
      </c>
      <c r="D873" s="39" t="str">
        <v>Jon Cassar</v>
      </c>
      <c r="E873">
        <f>COUNTIF(Table3[Director_Name],D873)</f>
        <v>1</v>
      </c>
      <c r="F873">
        <f>ROUND(AVERAGEIF(Table3[Director_Name],D873,Table3[imdb_score]),2)</f>
        <v>6.3</v>
      </c>
      <c r="G873" s="40"/>
    </row>
    <row r="874" spans="1:7">
      <c r="A874" t="s">
        <v>3347</v>
      </c>
      <c r="B874">
        <v>6.4</v>
      </c>
      <c r="D874" s="39" t="str">
        <v>Mira Nair</v>
      </c>
      <c r="E874">
        <f>COUNTIF(Table3[Director_Name],D874)</f>
        <v>5</v>
      </c>
      <c r="F874">
        <f>ROUND(AVERAGEIF(Table3[Director_Name],D874,Table3[imdb_score]),2)</f>
        <v>6.68</v>
      </c>
      <c r="G874" s="40"/>
    </row>
    <row r="875" spans="1:7">
      <c r="A875" t="s">
        <v>220</v>
      </c>
      <c r="B875">
        <v>5.6</v>
      </c>
      <c r="D875" s="39" t="str">
        <v>Mel Brooks</v>
      </c>
      <c r="E875">
        <f>COUNTIF(Table3[Director_Name],D875)</f>
        <v>6</v>
      </c>
      <c r="F875">
        <f>ROUND(AVERAGEIF(Table3[Director_Name],D875,Table3[imdb_score]),2)</f>
        <v>7.2</v>
      </c>
      <c r="G875" s="40"/>
    </row>
    <row r="876" spans="1:7">
      <c r="A876" t="s">
        <v>4863</v>
      </c>
      <c r="B876">
        <v>6.8</v>
      </c>
      <c r="D876" s="39" t="str">
        <v>Russell Crowe</v>
      </c>
      <c r="E876">
        <f>COUNTIF(Table3[Director_Name],D876)</f>
        <v>1</v>
      </c>
      <c r="F876">
        <f>ROUND(AVERAGEIF(Table3[Director_Name],D876,Table3[imdb_score]),2)</f>
        <v>7.1</v>
      </c>
      <c r="G876" s="40"/>
    </row>
    <row r="877" spans="1:7">
      <c r="A877" t="s">
        <v>2429</v>
      </c>
      <c r="B877">
        <v>2.4</v>
      </c>
      <c r="D877" s="39" t="str">
        <v>Jessie Nelson</v>
      </c>
      <c r="E877">
        <f>COUNTIF(Table3[Director_Name],D877)</f>
        <v>2</v>
      </c>
      <c r="F877">
        <f>ROUND(AVERAGEIF(Table3[Director_Name],D877,Table3[imdb_score]),2)</f>
        <v>6.65</v>
      </c>
      <c r="G877" s="40"/>
    </row>
    <row r="878" spans="1:7">
      <c r="A878" t="s">
        <v>4118</v>
      </c>
      <c r="B878">
        <v>6.2</v>
      </c>
      <c r="D878" s="39" t="str">
        <v>Christopher Spencer</v>
      </c>
      <c r="E878">
        <f>COUNTIF(Table3[Director_Name],D878)</f>
        <v>1</v>
      </c>
      <c r="F878">
        <f>ROUND(AVERAGEIF(Table3[Director_Name],D878,Table3[imdb_score]),2)</f>
        <v>5.6</v>
      </c>
      <c r="G878" s="40"/>
    </row>
    <row r="879" spans="1:7">
      <c r="A879" t="s">
        <v>2943</v>
      </c>
      <c r="B879">
        <v>5.9</v>
      </c>
      <c r="D879" s="39" t="str">
        <v>Mike Bigelow</v>
      </c>
      <c r="E879">
        <f>COUNTIF(Table3[Director_Name],D879)</f>
        <v>1</v>
      </c>
      <c r="F879">
        <f>ROUND(AVERAGEIF(Table3[Director_Name],D879,Table3[imdb_score]),2)</f>
        <v>4.5999999999999996</v>
      </c>
      <c r="G879" s="40"/>
    </row>
    <row r="880" spans="1:7">
      <c r="A880" t="s">
        <v>3154</v>
      </c>
      <c r="B880">
        <v>7.1</v>
      </c>
      <c r="D880" s="39" t="str">
        <v>Daniel Sackheim</v>
      </c>
      <c r="E880">
        <f>COUNTIF(Table3[Director_Name],D880)</f>
        <v>1</v>
      </c>
      <c r="F880">
        <f>ROUND(AVERAGEIF(Table3[Director_Name],D880,Table3[imdb_score]),2)</f>
        <v>5.8</v>
      </c>
      <c r="G880" s="40"/>
    </row>
    <row r="881" spans="1:7">
      <c r="A881" t="s">
        <v>364</v>
      </c>
      <c r="B881">
        <v>7.6</v>
      </c>
      <c r="D881" s="39" t="str">
        <v>Harry Elfont</v>
      </c>
      <c r="E881">
        <f>COUNTIF(Table3[Director_Name],D881)</f>
        <v>2</v>
      </c>
      <c r="F881">
        <f>ROUND(AVERAGEIF(Table3[Director_Name],D881,Table3[imdb_score]),2)</f>
        <v>5.9</v>
      </c>
      <c r="G881" s="40"/>
    </row>
    <row r="882" spans="1:7">
      <c r="A882" t="s">
        <v>4291</v>
      </c>
      <c r="B882">
        <v>5.5</v>
      </c>
      <c r="D882" s="39" t="str">
        <v>Uli Edel</v>
      </c>
      <c r="E882">
        <f>COUNTIF(Table3[Director_Name],D882)</f>
        <v>2</v>
      </c>
      <c r="F882">
        <f>ROUND(AVERAGEIF(Table3[Director_Name],D882,Table3[imdb_score]),2)</f>
        <v>6.55</v>
      </c>
      <c r="G882" s="40"/>
    </row>
    <row r="883" spans="1:7">
      <c r="A883" t="s">
        <v>4893</v>
      </c>
      <c r="B883">
        <v>7</v>
      </c>
      <c r="D883" s="39" t="str">
        <v>Fred Dekker</v>
      </c>
      <c r="E883">
        <f>COUNTIF(Table3[Director_Name],D883)</f>
        <v>1</v>
      </c>
      <c r="F883">
        <f>ROUND(AVERAGEIF(Table3[Director_Name],D883,Table3[imdb_score]),2)</f>
        <v>3.9</v>
      </c>
      <c r="G883" s="40"/>
    </row>
    <row r="884" spans="1:7">
      <c r="A884" t="s">
        <v>3694</v>
      </c>
      <c r="B884">
        <v>7.1</v>
      </c>
      <c r="D884" s="39" t="str">
        <v>Brian Trenchard-Smith</v>
      </c>
      <c r="E884">
        <f>COUNTIF(Table3[Director_Name],D884)</f>
        <v>3</v>
      </c>
      <c r="F884">
        <f>ROUND(AVERAGEIF(Table3[Director_Name],D884,Table3[imdb_score]),2)</f>
        <v>4.17</v>
      </c>
      <c r="G884" s="40"/>
    </row>
    <row r="885" spans="1:7">
      <c r="A885" t="s">
        <v>3088</v>
      </c>
      <c r="B885">
        <v>7.4</v>
      </c>
      <c r="D885" s="39" t="str">
        <v>Blake Edwards</v>
      </c>
      <c r="E885">
        <f>COUNTIF(Table3[Director_Name],D885)</f>
        <v>2</v>
      </c>
      <c r="F885">
        <f>ROUND(AVERAGEIF(Table3[Director_Name],D885,Table3[imdb_score]),2)</f>
        <v>6.65</v>
      </c>
      <c r="G885" s="40"/>
    </row>
    <row r="886" spans="1:7">
      <c r="A886" t="s">
        <v>4903</v>
      </c>
      <c r="B886">
        <v>7.6</v>
      </c>
      <c r="D886" s="39" t="str">
        <v>Laurence Dunmore</v>
      </c>
      <c r="E886">
        <f>COUNTIF(Table3[Director_Name],D886)</f>
        <v>1</v>
      </c>
      <c r="F886">
        <f>ROUND(AVERAGEIF(Table3[Director_Name],D886,Table3[imdb_score]),2)</f>
        <v>6.4</v>
      </c>
      <c r="G886" s="40"/>
    </row>
    <row r="887" spans="1:7">
      <c r="A887" t="s">
        <v>2728</v>
      </c>
      <c r="B887">
        <v>5.9</v>
      </c>
      <c r="D887" s="39" t="str">
        <v>Christian Carion</v>
      </c>
      <c r="E887">
        <f>COUNTIF(Table3[Director_Name],D887)</f>
        <v>1</v>
      </c>
      <c r="F887">
        <f>ROUND(AVERAGEIF(Table3[Director_Name],D887,Table3[imdb_score]),2)</f>
        <v>7.8</v>
      </c>
      <c r="G887" s="40"/>
    </row>
    <row r="888" spans="1:7">
      <c r="A888" t="s">
        <v>4914</v>
      </c>
      <c r="B888">
        <v>5.9</v>
      </c>
      <c r="D888" s="39" t="str">
        <v>David Palmer</v>
      </c>
      <c r="E888">
        <f>COUNTIF(Table3[Director_Name],D888)</f>
        <v>1</v>
      </c>
      <c r="F888">
        <f>ROUND(AVERAGEIF(Table3[Director_Name],D888,Table3[imdb_score]),2)</f>
        <v>6.1</v>
      </c>
      <c r="G888" s="40"/>
    </row>
    <row r="889" spans="1:7">
      <c r="A889" t="s">
        <v>389</v>
      </c>
      <c r="B889">
        <v>8</v>
      </c>
      <c r="D889" s="39" t="str">
        <v>Rowan Joffe</v>
      </c>
      <c r="E889">
        <f>COUNTIF(Table3[Director_Name],D889)</f>
        <v>2</v>
      </c>
      <c r="F889">
        <f>ROUND(AVERAGEIF(Table3[Director_Name],D889,Table3[imdb_score]),2)</f>
        <v>6</v>
      </c>
      <c r="G889" s="40"/>
    </row>
    <row r="890" spans="1:7">
      <c r="A890" t="s">
        <v>2271</v>
      </c>
      <c r="B890">
        <v>7.4</v>
      </c>
      <c r="D890" s="39" t="str">
        <v>John Curran</v>
      </c>
      <c r="E890">
        <f>COUNTIF(Table3[Director_Name],D890)</f>
        <v>2</v>
      </c>
      <c r="F890">
        <f>ROUND(AVERAGEIF(Table3[Director_Name],D890,Table3[imdb_score]),2)</f>
        <v>6.45</v>
      </c>
      <c r="G890" s="40"/>
    </row>
    <row r="891" spans="1:7">
      <c r="A891" t="s">
        <v>1165</v>
      </c>
      <c r="B891">
        <v>5.8</v>
      </c>
      <c r="D891" s="39" t="str">
        <v>Juan JosÃ© Campanella</v>
      </c>
      <c r="E891">
        <f>COUNTIF(Table3[Director_Name],D891)</f>
        <v>2</v>
      </c>
      <c r="F891">
        <f>ROUND(AVERAGEIF(Table3[Director_Name],D891,Table3[imdb_score]),2)</f>
        <v>7.45</v>
      </c>
      <c r="G891" s="40"/>
    </row>
    <row r="892" spans="1:7">
      <c r="A892" t="s">
        <v>4931</v>
      </c>
      <c r="B892">
        <v>6.3</v>
      </c>
      <c r="D892" s="39" t="str">
        <v>Trey Parker</v>
      </c>
      <c r="E892">
        <f>COUNTIF(Table3[Director_Name],D892)</f>
        <v>3</v>
      </c>
      <c r="F892">
        <f>ROUND(AVERAGEIF(Table3[Director_Name],D892,Table3[imdb_score]),2)</f>
        <v>7.07</v>
      </c>
      <c r="G892" s="40"/>
    </row>
    <row r="893" spans="1:7">
      <c r="A893" t="s">
        <v>3303</v>
      </c>
      <c r="B893">
        <v>5.7</v>
      </c>
      <c r="D893" s="39" t="str">
        <v>Stuart Gillard</v>
      </c>
      <c r="E893">
        <f>COUNTIF(Table3[Director_Name],D893)</f>
        <v>1</v>
      </c>
      <c r="F893">
        <f>ROUND(AVERAGEIF(Table3[Director_Name],D893,Table3[imdb_score]),2)</f>
        <v>4.8</v>
      </c>
      <c r="G893" s="40"/>
    </row>
    <row r="894" spans="1:7">
      <c r="A894" t="s">
        <v>4939</v>
      </c>
      <c r="B894">
        <v>5.0999999999999996</v>
      </c>
      <c r="D894" s="39" t="str">
        <v>Katt Shea</v>
      </c>
      <c r="E894">
        <f>COUNTIF(Table3[Director_Name],D894)</f>
        <v>1</v>
      </c>
      <c r="F894">
        <f>ROUND(AVERAGEIF(Table3[Director_Name],D894,Table3[imdb_score]),2)</f>
        <v>4.5999999999999996</v>
      </c>
      <c r="G894" s="40"/>
    </row>
    <row r="895" spans="1:7">
      <c r="A895" t="s">
        <v>4945</v>
      </c>
      <c r="B895">
        <v>7.6</v>
      </c>
      <c r="D895" s="39" t="str">
        <v>Joshua Michael Stern</v>
      </c>
      <c r="E895">
        <f>COUNTIF(Table3[Director_Name],D895)</f>
        <v>1</v>
      </c>
      <c r="F895">
        <f>ROUND(AVERAGEIF(Table3[Director_Name],D895,Table3[imdb_score]),2)</f>
        <v>6.1</v>
      </c>
      <c r="G895" s="40"/>
    </row>
    <row r="896" spans="1:7">
      <c r="A896" t="s">
        <v>4950</v>
      </c>
      <c r="B896">
        <v>6.4</v>
      </c>
      <c r="D896" s="39" t="str">
        <v>Tomas Alfredson</v>
      </c>
      <c r="E896">
        <f>COUNTIF(Table3[Director_Name],D896)</f>
        <v>1</v>
      </c>
      <c r="F896">
        <f>ROUND(AVERAGEIF(Table3[Director_Name],D896,Table3[imdb_score]),2)</f>
        <v>7.1</v>
      </c>
      <c r="G896" s="40"/>
    </row>
    <row r="897" spans="1:7">
      <c r="A897" t="s">
        <v>4955</v>
      </c>
      <c r="B897">
        <v>7.4</v>
      </c>
      <c r="D897" s="39" t="str">
        <v>John Duigan</v>
      </c>
      <c r="E897">
        <f>COUNTIF(Table3[Director_Name],D897)</f>
        <v>1</v>
      </c>
      <c r="F897">
        <f>ROUND(AVERAGEIF(Table3[Director_Name],D897,Table3[imdb_score]),2)</f>
        <v>5.8</v>
      </c>
      <c r="G897" s="40"/>
    </row>
    <row r="898" spans="1:7">
      <c r="A898" t="s">
        <v>487</v>
      </c>
      <c r="B898">
        <v>8.1999999999999993</v>
      </c>
      <c r="D898" s="39" t="str">
        <v>Colin Higgins</v>
      </c>
      <c r="E898">
        <f>COUNTIF(Table3[Director_Name],D898)</f>
        <v>1</v>
      </c>
      <c r="F898">
        <f>ROUND(AVERAGEIF(Table3[Director_Name],D898,Table3[imdb_score]),2)</f>
        <v>5.8</v>
      </c>
      <c r="G898" s="40"/>
    </row>
    <row r="899" spans="1:7">
      <c r="A899" t="s">
        <v>4965</v>
      </c>
      <c r="B899">
        <v>6.5</v>
      </c>
      <c r="D899" s="39" t="str">
        <v>Jim Sonzero</v>
      </c>
      <c r="E899">
        <f>COUNTIF(Table3[Director_Name],D899)</f>
        <v>1</v>
      </c>
      <c r="F899">
        <f>ROUND(AVERAGEIF(Table3[Director_Name],D899,Table3[imdb_score]),2)</f>
        <v>4.7</v>
      </c>
      <c r="G899" s="40"/>
    </row>
    <row r="900" spans="1:7">
      <c r="A900" t="s">
        <v>4972</v>
      </c>
      <c r="B900">
        <v>5.5</v>
      </c>
      <c r="D900" s="39" t="str">
        <v>Penelope Spheeris</v>
      </c>
      <c r="E900">
        <f>COUNTIF(Table3[Director_Name],D900)</f>
        <v>1</v>
      </c>
      <c r="F900">
        <f>ROUND(AVERAGEIF(Table3[Director_Name],D900,Table3[imdb_score]),2)</f>
        <v>7</v>
      </c>
      <c r="G900" s="40"/>
    </row>
    <row r="901" spans="1:7">
      <c r="A901" t="s">
        <v>3494</v>
      </c>
      <c r="B901">
        <v>6.5</v>
      </c>
      <c r="D901" s="39" t="str">
        <v>Jeff Tremaine</v>
      </c>
      <c r="E901">
        <f>COUNTIF(Table3[Director_Name],D901)</f>
        <v>4</v>
      </c>
      <c r="F901">
        <f>ROUND(AVERAGEIF(Table3[Director_Name],D901,Table3[imdb_score]),2)</f>
        <v>6.85</v>
      </c>
      <c r="G901" s="40"/>
    </row>
    <row r="902" spans="1:7">
      <c r="A902" t="s">
        <v>4982</v>
      </c>
      <c r="B902">
        <v>5.6</v>
      </c>
      <c r="D902" s="39" t="str">
        <v>Jeannot Szwarc</v>
      </c>
      <c r="E902">
        <f>COUNTIF(Table3[Director_Name],D902)</f>
        <v>2</v>
      </c>
      <c r="F902">
        <f>ROUND(AVERAGEIF(Table3[Director_Name],D902,Table3[imdb_score]),2)</f>
        <v>6.5</v>
      </c>
      <c r="G902" s="40"/>
    </row>
    <row r="903" spans="1:7">
      <c r="A903" t="s">
        <v>4987</v>
      </c>
      <c r="B903">
        <v>4.9000000000000004</v>
      </c>
      <c r="D903" s="39" t="str">
        <v>Steve McQueen</v>
      </c>
      <c r="E903">
        <f>COUNTIF(Table3[Director_Name],D903)</f>
        <v>2</v>
      </c>
      <c r="F903">
        <f>ROUND(AVERAGEIF(Table3[Director_Name],D903,Table3[imdb_score]),2)</f>
        <v>7.7</v>
      </c>
      <c r="G903" s="40"/>
    </row>
    <row r="904" spans="1:7">
      <c r="A904" t="s">
        <v>198</v>
      </c>
      <c r="B904">
        <v>4.5999999999999996</v>
      </c>
      <c r="D904" s="39" t="str">
        <v>Thea Sharrock</v>
      </c>
      <c r="E904">
        <f>COUNTIF(Table3[Director_Name],D904)</f>
        <v>1</v>
      </c>
      <c r="F904">
        <f>ROUND(AVERAGEIF(Table3[Director_Name],D904,Table3[imdb_score]),2)</f>
        <v>7.6</v>
      </c>
      <c r="G904" s="40"/>
    </row>
    <row r="905" spans="1:7">
      <c r="A905" t="s">
        <v>146</v>
      </c>
      <c r="B905">
        <v>7.9</v>
      </c>
      <c r="D905" s="39" t="str">
        <v>Jon Lucas</v>
      </c>
      <c r="E905">
        <f>COUNTIF(Table3[Director_Name],D905)</f>
        <v>2</v>
      </c>
      <c r="F905">
        <f>ROUND(AVERAGEIF(Table3[Director_Name],D905,Table3[imdb_score]),2)</f>
        <v>6.3</v>
      </c>
      <c r="G905" s="40"/>
    </row>
    <row r="906" spans="1:7">
      <c r="A906" t="s">
        <v>5001</v>
      </c>
      <c r="B906">
        <v>7.1</v>
      </c>
      <c r="D906" s="39" t="str">
        <v>Aaron Seltzer</v>
      </c>
      <c r="E906">
        <f>COUNTIF(Table3[Director_Name],D906)</f>
        <v>1</v>
      </c>
      <c r="F906">
        <f>ROUND(AVERAGEIF(Table3[Director_Name],D906,Table3[imdb_score]),2)</f>
        <v>2.7</v>
      </c>
      <c r="G906" s="40"/>
    </row>
    <row r="907" spans="1:7">
      <c r="A907" t="s">
        <v>528</v>
      </c>
      <c r="B907">
        <v>6.9</v>
      </c>
      <c r="D907" s="39" t="str">
        <v>Robin Budd</v>
      </c>
      <c r="E907">
        <f>COUNTIF(Table3[Director_Name],D907)</f>
        <v>1</v>
      </c>
      <c r="F907">
        <f>ROUND(AVERAGEIF(Table3[Director_Name],D907,Table3[imdb_score]),2)</f>
        <v>5.8</v>
      </c>
      <c r="G907" s="40"/>
    </row>
    <row r="908" spans="1:7">
      <c r="A908" t="s">
        <v>3347</v>
      </c>
      <c r="B908">
        <v>7.3</v>
      </c>
      <c r="D908" s="39" t="str">
        <v>Ava DuVernay</v>
      </c>
      <c r="E908">
        <f>COUNTIF(Table3[Director_Name],D908)</f>
        <v>2</v>
      </c>
      <c r="F908">
        <f>ROUND(AVERAGEIF(Table3[Director_Name],D908,Table3[imdb_score]),2)</f>
        <v>7</v>
      </c>
      <c r="G908" s="40"/>
    </row>
    <row r="909" spans="1:7">
      <c r="A909" t="s">
        <v>2513</v>
      </c>
      <c r="B909">
        <v>7</v>
      </c>
      <c r="D909" s="39" t="str">
        <v>Steve Trenbirth</v>
      </c>
      <c r="E909">
        <f>COUNTIF(Table3[Director_Name],D909)</f>
        <v>1</v>
      </c>
      <c r="F909">
        <f>ROUND(AVERAGEIF(Table3[Director_Name],D909,Table3[imdb_score]),2)</f>
        <v>5.4</v>
      </c>
      <c r="G909" s="40"/>
    </row>
    <row r="910" spans="1:7">
      <c r="A910" t="s">
        <v>1413</v>
      </c>
      <c r="B910">
        <v>7.7</v>
      </c>
      <c r="D910" s="39" t="str">
        <v>Mennan Yapo</v>
      </c>
      <c r="E910">
        <f>COUNTIF(Table3[Director_Name],D910)</f>
        <v>1</v>
      </c>
      <c r="F910">
        <f>ROUND(AVERAGEIF(Table3[Director_Name],D910,Table3[imdb_score]),2)</f>
        <v>5.9</v>
      </c>
      <c r="G910" s="40"/>
    </row>
    <row r="911" spans="1:7">
      <c r="A911" t="s">
        <v>514</v>
      </c>
      <c r="B911">
        <v>6.7</v>
      </c>
      <c r="D911" s="39" t="str">
        <v>Jun Falkenstein</v>
      </c>
      <c r="E911">
        <f>COUNTIF(Table3[Director_Name],D911)</f>
        <v>1</v>
      </c>
      <c r="F911">
        <f>ROUND(AVERAGEIF(Table3[Director_Name],D911,Table3[imdb_score]),2)</f>
        <v>6.3</v>
      </c>
      <c r="G911" s="40"/>
    </row>
    <row r="912" spans="1:7">
      <c r="A912" t="s">
        <v>1751</v>
      </c>
      <c r="B912">
        <v>6.3</v>
      </c>
      <c r="D912" s="39" t="str">
        <v>Tom McCarthy</v>
      </c>
      <c r="E912">
        <f>COUNTIF(Table3[Director_Name],D912)</f>
        <v>2</v>
      </c>
      <c r="F912">
        <f>ROUND(AVERAGEIF(Table3[Director_Name],D912,Table3[imdb_score]),2)</f>
        <v>7.9</v>
      </c>
      <c r="G912" s="40"/>
    </row>
    <row r="913" spans="1:7">
      <c r="A913" t="s">
        <v>2785</v>
      </c>
      <c r="B913">
        <v>5.8</v>
      </c>
      <c r="D913" s="39" t="str">
        <v>Takashi Shimizu</v>
      </c>
      <c r="E913">
        <f>COUNTIF(Table3[Director_Name],D913)</f>
        <v>2</v>
      </c>
      <c r="F913">
        <f>ROUND(AVERAGEIF(Table3[Director_Name],D913,Table3[imdb_score]),2)</f>
        <v>5.45</v>
      </c>
      <c r="G913" s="40"/>
    </row>
    <row r="914" spans="1:7">
      <c r="A914" t="s">
        <v>351</v>
      </c>
      <c r="B914">
        <v>7.1</v>
      </c>
      <c r="D914" s="39" t="str">
        <v>Gary Nelson</v>
      </c>
      <c r="E914">
        <f>COUNTIF(Table3[Director_Name],D914)</f>
        <v>1</v>
      </c>
      <c r="F914">
        <f>ROUND(AVERAGEIF(Table3[Director_Name],D914,Table3[imdb_score]),2)</f>
        <v>5.9</v>
      </c>
      <c r="G914" s="40"/>
    </row>
    <row r="915" spans="1:7">
      <c r="A915" t="s">
        <v>1526</v>
      </c>
      <c r="B915">
        <v>7.3</v>
      </c>
      <c r="D915" s="39" t="str">
        <v>Anton Corbijn</v>
      </c>
      <c r="E915">
        <f>COUNTIF(Table3[Director_Name],D915)</f>
        <v>3</v>
      </c>
      <c r="F915">
        <f>ROUND(AVERAGEIF(Table3[Director_Name],D915,Table3[imdb_score]),2)</f>
        <v>6.93</v>
      </c>
      <c r="G915" s="40"/>
    </row>
    <row r="916" spans="1:7">
      <c r="A916" t="s">
        <v>4239</v>
      </c>
      <c r="B916">
        <v>6.4</v>
      </c>
      <c r="D916" s="39" t="str">
        <v>Gregory Nava</v>
      </c>
      <c r="E916">
        <f>COUNTIF(Table3[Director_Name],D916)</f>
        <v>1</v>
      </c>
      <c r="F916">
        <f>ROUND(AVERAGEIF(Table3[Director_Name],D916,Table3[imdb_score]),2)</f>
        <v>6.7</v>
      </c>
      <c r="G916" s="40"/>
    </row>
    <row r="917" spans="1:7">
      <c r="A917" t="s">
        <v>2099</v>
      </c>
      <c r="B917">
        <v>7.1</v>
      </c>
      <c r="D917" s="39" t="str">
        <v>John Patrick Shanley</v>
      </c>
      <c r="E917">
        <f>COUNTIF(Table3[Director_Name],D917)</f>
        <v>1</v>
      </c>
      <c r="F917">
        <f>ROUND(AVERAGEIF(Table3[Director_Name],D917,Table3[imdb_score]),2)</f>
        <v>7.5</v>
      </c>
      <c r="G917" s="40"/>
    </row>
    <row r="918" spans="1:7">
      <c r="A918" t="s">
        <v>5050</v>
      </c>
      <c r="B918">
        <v>7.6</v>
      </c>
      <c r="D918" s="39" t="str">
        <v>Joshua Logan</v>
      </c>
      <c r="E918">
        <f>COUNTIF(Table3[Director_Name],D918)</f>
        <v>1</v>
      </c>
      <c r="F918">
        <f>ROUND(AVERAGEIF(Table3[Director_Name],D918,Table3[imdb_score]),2)</f>
        <v>6.7</v>
      </c>
      <c r="G918" s="40"/>
    </row>
    <row r="919" spans="1:7">
      <c r="A919" t="s">
        <v>1165</v>
      </c>
      <c r="B919">
        <v>6.8</v>
      </c>
      <c r="D919" s="39" t="str">
        <v>Steve Beck</v>
      </c>
      <c r="E919">
        <f>COUNTIF(Table3[Director_Name],D919)</f>
        <v>2</v>
      </c>
      <c r="F919">
        <f>ROUND(AVERAGEIF(Table3[Director_Name],D919,Table3[imdb_score]),2)</f>
        <v>5.5</v>
      </c>
      <c r="G919" s="40"/>
    </row>
    <row r="920" spans="1:7">
      <c r="A920" t="s">
        <v>5059</v>
      </c>
      <c r="B920">
        <v>6.6</v>
      </c>
      <c r="D920" s="39" t="str">
        <v>Todd Strauss-Schulson</v>
      </c>
      <c r="E920">
        <f>COUNTIF(Table3[Director_Name],D920)</f>
        <v>1</v>
      </c>
      <c r="F920">
        <f>ROUND(AVERAGEIF(Table3[Director_Name],D920,Table3[imdb_score]),2)</f>
        <v>6.3</v>
      </c>
      <c r="G920" s="40"/>
    </row>
    <row r="921" spans="1:7">
      <c r="A921" t="s">
        <v>1252</v>
      </c>
      <c r="B921">
        <v>6.7</v>
      </c>
      <c r="D921" s="39" t="str">
        <v>John McNaughton</v>
      </c>
      <c r="E921">
        <f>COUNTIF(Table3[Director_Name],D921)</f>
        <v>1</v>
      </c>
      <c r="F921">
        <f>ROUND(AVERAGEIF(Table3[Director_Name],D921,Table3[imdb_score]),2)</f>
        <v>6.5</v>
      </c>
      <c r="G921" s="40"/>
    </row>
    <row r="922" spans="1:7">
      <c r="A922" t="s">
        <v>4516</v>
      </c>
      <c r="B922">
        <v>6.1</v>
      </c>
      <c r="D922" s="39" t="str">
        <v>Nelson McCormick</v>
      </c>
      <c r="E922">
        <f>COUNTIF(Table3[Director_Name],D922)</f>
        <v>2</v>
      </c>
      <c r="F922">
        <f>ROUND(AVERAGEIF(Table3[Director_Name],D922,Table3[imdb_score]),2)</f>
        <v>4.75</v>
      </c>
      <c r="G922" s="40"/>
    </row>
    <row r="923" spans="1:7">
      <c r="A923" t="s">
        <v>157</v>
      </c>
      <c r="B923">
        <v>6</v>
      </c>
      <c r="D923" s="39" t="str">
        <v>Eric Valette</v>
      </c>
      <c r="E923">
        <f>COUNTIF(Table3[Director_Name],D923)</f>
        <v>2</v>
      </c>
      <c r="F923">
        <f>ROUND(AVERAGEIF(Table3[Director_Name],D923,Table3[imdb_score]),2)</f>
        <v>3.9</v>
      </c>
      <c r="G923" s="40"/>
    </row>
    <row r="924" spans="1:7">
      <c r="A924" t="s">
        <v>5076</v>
      </c>
      <c r="B924">
        <v>7.6</v>
      </c>
      <c r="D924" s="39" t="str">
        <v>Andrew Fleming</v>
      </c>
      <c r="E924">
        <f>COUNTIF(Table3[Director_Name],D924)</f>
        <v>4</v>
      </c>
      <c r="F924">
        <f>ROUND(AVERAGEIF(Table3[Director_Name],D924,Table3[imdb_score]),2)</f>
        <v>6.15</v>
      </c>
      <c r="G924" s="40"/>
    </row>
    <row r="925" spans="1:7">
      <c r="A925" t="s">
        <v>5081</v>
      </c>
      <c r="B925">
        <v>7.1</v>
      </c>
      <c r="D925" s="39" t="str">
        <v>Michael Spierig</v>
      </c>
      <c r="E925">
        <f>COUNTIF(Table3[Director_Name],D925)</f>
        <v>1</v>
      </c>
      <c r="F925">
        <f>ROUND(AVERAGEIF(Table3[Director_Name],D925,Table3[imdb_score]),2)</f>
        <v>6.5</v>
      </c>
      <c r="G925" s="40"/>
    </row>
    <row r="926" spans="1:7">
      <c r="A926" t="s">
        <v>5087</v>
      </c>
      <c r="B926">
        <v>5</v>
      </c>
      <c r="D926" s="39" t="str">
        <v>Jim Field Smith</v>
      </c>
      <c r="E926">
        <f>COUNTIF(Table3[Director_Name],D926)</f>
        <v>1</v>
      </c>
      <c r="F926">
        <f>ROUND(AVERAGEIF(Table3[Director_Name],D926,Table3[imdb_score]),2)</f>
        <v>6.4</v>
      </c>
      <c r="G926" s="40"/>
    </row>
    <row r="927" spans="1:7">
      <c r="A927" t="s">
        <v>3347</v>
      </c>
      <c r="B927">
        <v>7.1</v>
      </c>
      <c r="D927" s="39" t="str">
        <v>Thomas Bezucha</v>
      </c>
      <c r="E927">
        <f>COUNTIF(Table3[Director_Name],D927)</f>
        <v>2</v>
      </c>
      <c r="F927">
        <f>ROUND(AVERAGEIF(Table3[Director_Name],D927,Table3[imdb_score]),2)</f>
        <v>6.05</v>
      </c>
      <c r="G927" s="40"/>
    </row>
    <row r="928" spans="1:7">
      <c r="A928" t="s">
        <v>1039</v>
      </c>
      <c r="B928">
        <v>6.2</v>
      </c>
      <c r="D928" s="39" t="str">
        <v>William Brent Bell</v>
      </c>
      <c r="E928">
        <f>COUNTIF(Table3[Director_Name],D928)</f>
        <v>3</v>
      </c>
      <c r="F928">
        <f>ROUND(AVERAGEIF(Table3[Director_Name],D928,Table3[imdb_score]),2)</f>
        <v>5.0999999999999996</v>
      </c>
      <c r="G928" s="40"/>
    </row>
    <row r="929" spans="1:7">
      <c r="A929" t="s">
        <v>4673</v>
      </c>
      <c r="B929">
        <v>5.6</v>
      </c>
      <c r="D929" s="39" t="str">
        <v>Anthony Bell</v>
      </c>
      <c r="E929">
        <f>COUNTIF(Table3[Director_Name],D929)</f>
        <v>1</v>
      </c>
      <c r="F929">
        <f>ROUND(AVERAGEIF(Table3[Director_Name],D929,Table3[imdb_score]),2)</f>
        <v>5.3</v>
      </c>
      <c r="G929" s="40"/>
    </row>
    <row r="930" spans="1:7">
      <c r="A930" t="s">
        <v>5102</v>
      </c>
      <c r="B930">
        <v>5.4</v>
      </c>
      <c r="D930" s="39" t="str">
        <v>Jessica Bendinger</v>
      </c>
      <c r="E930">
        <f>COUNTIF(Table3[Director_Name],D930)</f>
        <v>1</v>
      </c>
      <c r="F930">
        <f>ROUND(AVERAGEIF(Table3[Director_Name],D930,Table3[imdb_score]),2)</f>
        <v>6.4</v>
      </c>
      <c r="G930" s="40"/>
    </row>
    <row r="931" spans="1:7">
      <c r="A931" t="s">
        <v>3739</v>
      </c>
      <c r="B931">
        <v>7.4</v>
      </c>
      <c r="D931" s="39" t="str">
        <v>Henry Joost</v>
      </c>
      <c r="E931">
        <f>COUNTIF(Table3[Director_Name],D931)</f>
        <v>3</v>
      </c>
      <c r="F931">
        <f>ROUND(AVERAGEIF(Table3[Director_Name],D931,Table3[imdb_score]),2)</f>
        <v>5.83</v>
      </c>
      <c r="G931" s="40"/>
    </row>
    <row r="932" spans="1:7">
      <c r="A932" t="s">
        <v>5111</v>
      </c>
      <c r="B932">
        <v>5</v>
      </c>
      <c r="D932" s="39" t="str">
        <v>Ed Harris</v>
      </c>
      <c r="E932">
        <f>COUNTIF(Table3[Director_Name],D932)</f>
        <v>2</v>
      </c>
      <c r="F932">
        <f>ROUND(AVERAGEIF(Table3[Director_Name],D932,Table3[imdb_score]),2)</f>
        <v>6.9</v>
      </c>
      <c r="G932" s="40"/>
    </row>
    <row r="933" spans="1:7">
      <c r="A933" t="s">
        <v>5117</v>
      </c>
      <c r="B933">
        <v>5.2</v>
      </c>
      <c r="D933" s="39" t="str">
        <v>Alfred Hitchcock</v>
      </c>
      <c r="E933">
        <f>COUNTIF(Table3[Director_Name],D933)</f>
        <v>8</v>
      </c>
      <c r="F933">
        <f>ROUND(AVERAGEIF(Table3[Director_Name],D933,Table3[imdb_score]),2)</f>
        <v>7.35</v>
      </c>
      <c r="G933" s="40"/>
    </row>
    <row r="934" spans="1:7">
      <c r="A934" t="s">
        <v>5121</v>
      </c>
      <c r="B934">
        <v>7.6</v>
      </c>
      <c r="D934" s="39" t="str">
        <v>Shana Feste</v>
      </c>
      <c r="E934">
        <f>COUNTIF(Table3[Director_Name],D934)</f>
        <v>3</v>
      </c>
      <c r="F934">
        <f>ROUND(AVERAGEIF(Table3[Director_Name],D934,Table3[imdb_score]),2)</f>
        <v>6.43</v>
      </c>
      <c r="G934" s="40"/>
    </row>
    <row r="935" spans="1:7">
      <c r="A935" t="s">
        <v>710</v>
      </c>
      <c r="B935">
        <v>6.6</v>
      </c>
      <c r="D935" s="39" t="str">
        <v>Steve Rash</v>
      </c>
      <c r="E935">
        <f>COUNTIF(Table3[Director_Name],D935)</f>
        <v>2</v>
      </c>
      <c r="F935">
        <f>ROUND(AVERAGEIF(Table3[Director_Name],D935,Table3[imdb_score]),2)</f>
        <v>5.25</v>
      </c>
      <c r="G935" s="40"/>
    </row>
    <row r="936" spans="1:7">
      <c r="A936" t="s">
        <v>5128</v>
      </c>
      <c r="B936">
        <v>7</v>
      </c>
      <c r="D936" s="39" t="str">
        <v>Mike Binder</v>
      </c>
      <c r="E936">
        <f>COUNTIF(Table3[Director_Name],D936)</f>
        <v>3</v>
      </c>
      <c r="F936">
        <f>ROUND(AVERAGEIF(Table3[Director_Name],D936,Table3[imdb_score]),2)</f>
        <v>7</v>
      </c>
      <c r="G936" s="40"/>
    </row>
    <row r="937" spans="1:7">
      <c r="A937" t="s">
        <v>5133</v>
      </c>
      <c r="B937">
        <v>5.7</v>
      </c>
      <c r="D937" s="39" t="str">
        <v>Michael J. Bassett</v>
      </c>
      <c r="E937">
        <f>COUNTIF(Table3[Director_Name],D937)</f>
        <v>1</v>
      </c>
      <c r="F937">
        <f>ROUND(AVERAGEIF(Table3[Director_Name],D937,Table3[imdb_score]),2)</f>
        <v>5</v>
      </c>
      <c r="G937" s="40"/>
    </row>
    <row r="938" spans="1:7">
      <c r="A938" t="s">
        <v>5139</v>
      </c>
      <c r="B938">
        <v>8.1999999999999993</v>
      </c>
      <c r="D938" s="39" t="str">
        <v>Frank Nissen</v>
      </c>
      <c r="E938">
        <f>COUNTIF(Table3[Director_Name],D938)</f>
        <v>1</v>
      </c>
      <c r="F938">
        <f>ROUND(AVERAGEIF(Table3[Director_Name],D938,Table3[imdb_score]),2)</f>
        <v>6.4</v>
      </c>
      <c r="G938" s="40"/>
    </row>
    <row r="939" spans="1:7">
      <c r="A939" t="s">
        <v>4950</v>
      </c>
      <c r="B939">
        <v>6.2</v>
      </c>
      <c r="D939" s="39" t="str">
        <v>Stephen Chow</v>
      </c>
      <c r="E939">
        <f>COUNTIF(Table3[Director_Name],D939)</f>
        <v>3</v>
      </c>
      <c r="F939">
        <f>ROUND(AVERAGEIF(Table3[Director_Name],D939,Table3[imdb_score]),2)</f>
        <v>7.2</v>
      </c>
      <c r="G939" s="40"/>
    </row>
    <row r="940" spans="1:7">
      <c r="A940" t="s">
        <v>5154</v>
      </c>
      <c r="B940">
        <v>6.6</v>
      </c>
      <c r="D940" s="39" t="str">
        <v>Peter Hastings</v>
      </c>
      <c r="E940">
        <f>COUNTIF(Table3[Director_Name],D940)</f>
        <v>1</v>
      </c>
      <c r="F940">
        <f>ROUND(AVERAGEIF(Table3[Director_Name],D940,Table3[imdb_score]),2)</f>
        <v>4</v>
      </c>
      <c r="G940" s="40"/>
    </row>
    <row r="941" spans="1:7">
      <c r="A941" t="s">
        <v>5158</v>
      </c>
      <c r="B941">
        <v>4.7</v>
      </c>
      <c r="D941" s="39" t="str">
        <v>Paul Abascal</v>
      </c>
      <c r="E941">
        <f>COUNTIF(Table3[Director_Name],D941)</f>
        <v>1</v>
      </c>
      <c r="F941">
        <f>ROUND(AVERAGEIF(Table3[Director_Name],D941,Table3[imdb_score]),2)</f>
        <v>5.8</v>
      </c>
      <c r="G941" s="40"/>
    </row>
    <row r="942" spans="1:7">
      <c r="A942" t="s">
        <v>5164</v>
      </c>
      <c r="B942">
        <v>6.3</v>
      </c>
      <c r="D942" s="39" t="str">
        <v>Chris Koch</v>
      </c>
      <c r="E942">
        <f>COUNTIF(Table3[Director_Name],D942)</f>
        <v>2</v>
      </c>
      <c r="F942">
        <f>ROUND(AVERAGEIF(Table3[Director_Name],D942,Table3[imdb_score]),2)</f>
        <v>5.25</v>
      </c>
      <c r="G942" s="40"/>
    </row>
    <row r="943" spans="1:7">
      <c r="A943" t="s">
        <v>5170</v>
      </c>
      <c r="B943">
        <v>6.1</v>
      </c>
      <c r="D943" s="39" t="str">
        <v>Amy Heckerling</v>
      </c>
      <c r="E943">
        <f>COUNTIF(Table3[Director_Name],D943)</f>
        <v>4</v>
      </c>
      <c r="F943">
        <f>ROUND(AVERAGEIF(Table3[Director_Name],D943,Table3[imdb_score]),2)</f>
        <v>6.1</v>
      </c>
      <c r="G943" s="40"/>
    </row>
    <row r="944" spans="1:7">
      <c r="A944" t="s">
        <v>5175</v>
      </c>
      <c r="B944">
        <v>6.7</v>
      </c>
      <c r="D944" s="39" t="str">
        <v>Michael Moore</v>
      </c>
      <c r="E944">
        <f>COUNTIF(Table3[Director_Name],D944)</f>
        <v>6</v>
      </c>
      <c r="F944">
        <f>ROUND(AVERAGEIF(Table3[Director_Name],D944,Table3[imdb_score]),2)</f>
        <v>7.28</v>
      </c>
      <c r="G944" s="40"/>
    </row>
    <row r="945" spans="1:7">
      <c r="A945" t="s">
        <v>2641</v>
      </c>
      <c r="B945">
        <v>6.1</v>
      </c>
      <c r="D945" s="39" t="str">
        <v>George Stevens</v>
      </c>
      <c r="E945">
        <f>COUNTIF(Table3[Director_Name],D945)</f>
        <v>1</v>
      </c>
      <c r="F945">
        <f>ROUND(AVERAGEIF(Table3[Director_Name],D945,Table3[imdb_score]),2)</f>
        <v>6.6</v>
      </c>
      <c r="G945" s="40"/>
    </row>
    <row r="946" spans="1:7">
      <c r="A946" t="s">
        <v>5188</v>
      </c>
      <c r="B946">
        <v>7</v>
      </c>
      <c r="D946" s="39" t="str">
        <v>Billy Ray</v>
      </c>
      <c r="E946">
        <f>COUNTIF(Table3[Director_Name],D946)</f>
        <v>2</v>
      </c>
      <c r="F946">
        <f>ROUND(AVERAGEIF(Table3[Director_Name],D946,Table3[imdb_score]),2)</f>
        <v>6.7</v>
      </c>
      <c r="G946" s="40"/>
    </row>
    <row r="947" spans="1:7">
      <c r="A947" t="s">
        <v>278</v>
      </c>
      <c r="B947">
        <v>7.4</v>
      </c>
      <c r="D947" s="39" t="str">
        <v>Mark Mylod</v>
      </c>
      <c r="E947">
        <f>COUNTIF(Table3[Director_Name],D947)</f>
        <v>1</v>
      </c>
      <c r="F947">
        <f>ROUND(AVERAGEIF(Table3[Director_Name],D947,Table3[imdb_score]),2)</f>
        <v>6</v>
      </c>
      <c r="G947" s="40"/>
    </row>
    <row r="948" spans="1:7">
      <c r="A948" t="s">
        <v>5199</v>
      </c>
      <c r="B948">
        <v>7.3</v>
      </c>
      <c r="D948" s="39" t="str">
        <v>James Mather</v>
      </c>
      <c r="E948">
        <f>COUNTIF(Table3[Director_Name],D948)</f>
        <v>1</v>
      </c>
      <c r="F948">
        <f>ROUND(AVERAGEIF(Table3[Director_Name],D948,Table3[imdb_score]),2)</f>
        <v>6.1</v>
      </c>
      <c r="G948" s="40"/>
    </row>
    <row r="949" spans="1:7">
      <c r="A949" t="s">
        <v>5204</v>
      </c>
      <c r="B949">
        <v>5.8</v>
      </c>
      <c r="D949" s="39" t="str">
        <v>Michael O. Sajbel</v>
      </c>
      <c r="E949">
        <f>COUNTIF(Table3[Director_Name],D949)</f>
        <v>2</v>
      </c>
      <c r="F949">
        <f>ROUND(AVERAGEIF(Table3[Director_Name],D949,Table3[imdb_score]),2)</f>
        <v>6.85</v>
      </c>
      <c r="G949" s="40"/>
    </row>
    <row r="950" spans="1:7">
      <c r="A950" t="s">
        <v>3694</v>
      </c>
      <c r="B950">
        <v>6.7</v>
      </c>
      <c r="D950" s="39" t="str">
        <v>Charles T. Kanganis</v>
      </c>
      <c r="E950">
        <f>COUNTIF(Table3[Director_Name],D950)</f>
        <v>1</v>
      </c>
      <c r="F950">
        <f>ROUND(AVERAGEIF(Table3[Director_Name],D950,Table3[imdb_score]),2)</f>
        <v>4.3</v>
      </c>
      <c r="G950" s="40"/>
    </row>
    <row r="951" spans="1:7">
      <c r="A951" t="s">
        <v>187</v>
      </c>
      <c r="B951">
        <v>5.8</v>
      </c>
      <c r="D951" s="39" t="str">
        <v>Damon Santostefano</v>
      </c>
      <c r="E951">
        <f>COUNTIF(Table3[Director_Name],D951)</f>
        <v>1</v>
      </c>
      <c r="F951">
        <f>ROUND(AVERAGEIF(Table3[Director_Name],D951,Table3[imdb_score]),2)</f>
        <v>6.1</v>
      </c>
      <c r="G951" s="40"/>
    </row>
    <row r="952" spans="1:7">
      <c r="A952" t="s">
        <v>685</v>
      </c>
      <c r="B952">
        <v>7.8</v>
      </c>
      <c r="D952" s="39" t="str">
        <v>Bob Clark</v>
      </c>
      <c r="E952">
        <f>COUNTIF(Table3[Director_Name],D952)</f>
        <v>4</v>
      </c>
      <c r="F952">
        <f>ROUND(AVERAGEIF(Table3[Director_Name],D952,Table3[imdb_score]),2)</f>
        <v>4.68</v>
      </c>
      <c r="G952" s="40"/>
    </row>
    <row r="953" spans="1:7">
      <c r="A953" t="s">
        <v>5219</v>
      </c>
      <c r="B953">
        <v>6.6</v>
      </c>
      <c r="D953" s="39" t="str">
        <v>Dave Borthwick</v>
      </c>
      <c r="E953">
        <f>COUNTIF(Table3[Director_Name],D953)</f>
        <v>1</v>
      </c>
      <c r="F953">
        <f>ROUND(AVERAGEIF(Table3[Director_Name],D953,Table3[imdb_score]),2)</f>
        <v>2.8</v>
      </c>
      <c r="G953" s="40"/>
    </row>
    <row r="954" spans="1:7">
      <c r="A954" t="s">
        <v>5225</v>
      </c>
      <c r="B954">
        <v>6.5</v>
      </c>
      <c r="D954" s="39" t="str">
        <v>Benson Lee</v>
      </c>
      <c r="E954">
        <f>COUNTIF(Table3[Director_Name],D954)</f>
        <v>1</v>
      </c>
      <c r="F954">
        <f>ROUND(AVERAGEIF(Table3[Director_Name],D954,Table3[imdb_score]),2)</f>
        <v>5</v>
      </c>
      <c r="G954" s="40"/>
    </row>
    <row r="955" spans="1:7">
      <c r="A955" t="s">
        <v>5230</v>
      </c>
      <c r="B955">
        <v>6.7</v>
      </c>
      <c r="D955" s="39" t="str">
        <v>Glen Morgan</v>
      </c>
      <c r="E955">
        <f>COUNTIF(Table3[Director_Name],D955)</f>
        <v>2</v>
      </c>
      <c r="F955">
        <f>ROUND(AVERAGEIF(Table3[Director_Name],D955,Table3[imdb_score]),2)</f>
        <v>5.35</v>
      </c>
      <c r="G955" s="40"/>
    </row>
    <row r="956" spans="1:7">
      <c r="A956" t="s">
        <v>3088</v>
      </c>
      <c r="B956">
        <v>7.3</v>
      </c>
      <c r="D956" s="39" t="str">
        <v>Mike Leigh</v>
      </c>
      <c r="E956">
        <f>COUNTIF(Table3[Director_Name],D956)</f>
        <v>5</v>
      </c>
      <c r="F956">
        <f>ROUND(AVERAGEIF(Table3[Director_Name],D956,Table3[imdb_score]),2)</f>
        <v>7.36</v>
      </c>
      <c r="G956" s="40"/>
    </row>
    <row r="957" spans="1:7">
      <c r="A957" t="s">
        <v>5239</v>
      </c>
      <c r="B957">
        <v>5.8</v>
      </c>
      <c r="D957" s="39" t="str">
        <v>Alejandro Monteverde</v>
      </c>
      <c r="E957">
        <f>COUNTIF(Table3[Director_Name],D957)</f>
        <v>2</v>
      </c>
      <c r="F957">
        <f>ROUND(AVERAGEIF(Table3[Director_Name],D957,Table3[imdb_score]),2)</f>
        <v>7.4</v>
      </c>
      <c r="G957" s="40"/>
    </row>
    <row r="958" spans="1:7">
      <c r="A958" t="s">
        <v>5245</v>
      </c>
      <c r="B958">
        <v>5.5</v>
      </c>
      <c r="D958" s="39" t="str">
        <v>Jonathan Glazer</v>
      </c>
      <c r="E958">
        <f>COUNTIF(Table3[Director_Name],D958)</f>
        <v>3</v>
      </c>
      <c r="F958">
        <f>ROUND(AVERAGEIF(Table3[Director_Name],D958,Table3[imdb_score]),2)</f>
        <v>6.57</v>
      </c>
      <c r="G958" s="40"/>
    </row>
    <row r="959" spans="1:7">
      <c r="A959" t="s">
        <v>2843</v>
      </c>
      <c r="B959">
        <v>6.3</v>
      </c>
      <c r="D959" s="39" t="str">
        <v>J.C. Chandor</v>
      </c>
      <c r="E959">
        <f>COUNTIF(Table3[Director_Name],D959)</f>
        <v>3</v>
      </c>
      <c r="F959">
        <f>ROUND(AVERAGEIF(Table3[Director_Name],D959,Table3[imdb_score]),2)</f>
        <v>7</v>
      </c>
      <c r="G959" s="40"/>
    </row>
    <row r="960" spans="1:7">
      <c r="A960" t="s">
        <v>4950</v>
      </c>
      <c r="B960">
        <v>7.4</v>
      </c>
      <c r="D960" s="39" t="str">
        <v>Paul Gross</v>
      </c>
      <c r="E960">
        <f>COUNTIF(Table3[Director_Name],D960)</f>
        <v>2</v>
      </c>
      <c r="F960">
        <f>ROUND(AVERAGEIF(Table3[Director_Name],D960,Table3[imdb_score]),2)</f>
        <v>6.25</v>
      </c>
      <c r="G960" s="40"/>
    </row>
    <row r="961" spans="1:7">
      <c r="A961" t="s">
        <v>2565</v>
      </c>
      <c r="B961">
        <v>5.9</v>
      </c>
      <c r="D961" s="39" t="str">
        <v>Marc Abraham</v>
      </c>
      <c r="E961">
        <f>COUNTIF(Table3[Director_Name],D961)</f>
        <v>1</v>
      </c>
      <c r="F961">
        <f>ROUND(AVERAGEIF(Table3[Director_Name],D961,Table3[imdb_score]),2)</f>
        <v>7</v>
      </c>
      <c r="G961" s="40"/>
    </row>
    <row r="962" spans="1:7">
      <c r="A962" t="s">
        <v>5263</v>
      </c>
      <c r="B962">
        <v>6.2</v>
      </c>
      <c r="D962" s="39" t="str">
        <v>Todd Haynes</v>
      </c>
      <c r="E962">
        <f>COUNTIF(Table3[Director_Name],D962)</f>
        <v>3</v>
      </c>
      <c r="F962">
        <f>ROUND(AVERAGEIF(Table3[Director_Name],D962,Table3[imdb_score]),2)</f>
        <v>7.13</v>
      </c>
      <c r="G962" s="40"/>
    </row>
    <row r="963" spans="1:7">
      <c r="A963" t="s">
        <v>5268</v>
      </c>
      <c r="B963">
        <v>5.9</v>
      </c>
      <c r="D963" s="39" t="str">
        <v>Mabrouk El Mechri</v>
      </c>
      <c r="E963">
        <f>COUNTIF(Table3[Director_Name],D963)</f>
        <v>1</v>
      </c>
      <c r="F963">
        <f>ROUND(AVERAGEIF(Table3[Director_Name],D963,Table3[imdb_score]),2)</f>
        <v>4.9000000000000004</v>
      </c>
      <c r="G963" s="40"/>
    </row>
    <row r="964" spans="1:7">
      <c r="A964" t="s">
        <v>5273</v>
      </c>
      <c r="B964">
        <v>6.5</v>
      </c>
      <c r="D964" s="39" t="str">
        <v>Charlie Kaufman</v>
      </c>
      <c r="E964">
        <f>COUNTIF(Table3[Director_Name],D964)</f>
        <v>1</v>
      </c>
      <c r="F964">
        <f>ROUND(AVERAGEIF(Table3[Director_Name],D964,Table3[imdb_score]),2)</f>
        <v>7.5</v>
      </c>
      <c r="G964" s="40"/>
    </row>
    <row r="965" spans="1:7">
      <c r="A965" t="s">
        <v>5279</v>
      </c>
      <c r="B965">
        <v>4.4000000000000004</v>
      </c>
      <c r="D965" s="39" t="str">
        <v>Nancy Walker</v>
      </c>
      <c r="E965">
        <f>COUNTIF(Table3[Director_Name],D965)</f>
        <v>1</v>
      </c>
      <c r="F965">
        <f>ROUND(AVERAGEIF(Table3[Director_Name],D965,Table3[imdb_score]),2)</f>
        <v>4.5</v>
      </c>
      <c r="G965" s="40"/>
    </row>
    <row r="966" spans="1:7">
      <c r="A966" t="s">
        <v>4903</v>
      </c>
      <c r="B966">
        <v>3.5</v>
      </c>
      <c r="D966" s="39" t="str">
        <v>Angelo Pizzo</v>
      </c>
      <c r="E966">
        <f>COUNTIF(Table3[Director_Name],D966)</f>
        <v>1</v>
      </c>
      <c r="F966">
        <f>ROUND(AVERAGEIF(Table3[Director_Name],D966,Table3[imdb_score]),2)</f>
        <v>7</v>
      </c>
      <c r="G966" s="40"/>
    </row>
    <row r="967" spans="1:7">
      <c r="A967" t="s">
        <v>5289</v>
      </c>
      <c r="B967">
        <v>6.6</v>
      </c>
      <c r="D967" s="39" t="str">
        <v>Matthew Diamond</v>
      </c>
      <c r="E967">
        <f>COUNTIF(Table3[Director_Name],D967)</f>
        <v>1</v>
      </c>
      <c r="F967">
        <f>ROUND(AVERAGEIF(Table3[Director_Name],D967,Table3[imdb_score]),2)</f>
        <v>6.7</v>
      </c>
      <c r="G967" s="40"/>
    </row>
    <row r="968" spans="1:7">
      <c r="A968" t="s">
        <v>3303</v>
      </c>
      <c r="B968">
        <v>6</v>
      </c>
      <c r="D968" s="39" t="str">
        <v>Katsuhiro Ã”tomo</v>
      </c>
      <c r="E968">
        <f>COUNTIF(Table3[Director_Name],D968)</f>
        <v>2</v>
      </c>
      <c r="F968">
        <f>ROUND(AVERAGEIF(Table3[Director_Name],D968,Table3[imdb_score]),2)</f>
        <v>7.5</v>
      </c>
      <c r="G968" s="40"/>
    </row>
    <row r="969" spans="1:7">
      <c r="A969" t="s">
        <v>5139</v>
      </c>
      <c r="B969">
        <v>6.4</v>
      </c>
      <c r="D969" s="39" t="str">
        <v>David Anspaugh</v>
      </c>
      <c r="E969">
        <f>COUNTIF(Table3[Director_Name],D969)</f>
        <v>1</v>
      </c>
      <c r="F969">
        <f>ROUND(AVERAGEIF(Table3[Director_Name],D969,Table3[imdb_score]),2)</f>
        <v>6.2</v>
      </c>
      <c r="G969" s="40"/>
    </row>
    <row r="970" spans="1:7">
      <c r="A970" t="s">
        <v>79</v>
      </c>
      <c r="B970">
        <v>6.5</v>
      </c>
      <c r="D970" s="39" t="str">
        <v>Andrew Jarecki</v>
      </c>
      <c r="E970">
        <f>COUNTIF(Table3[Director_Name],D970)</f>
        <v>1</v>
      </c>
      <c r="F970">
        <f>ROUND(AVERAGEIF(Table3[Director_Name],D970,Table3[imdb_score]),2)</f>
        <v>6.3</v>
      </c>
      <c r="G970" s="40"/>
    </row>
    <row r="971" spans="1:7">
      <c r="A971" t="s">
        <v>5314</v>
      </c>
      <c r="B971">
        <v>4.3</v>
      </c>
      <c r="D971" s="39" t="str">
        <v>Daniel Algrant</v>
      </c>
      <c r="E971">
        <f>COUNTIF(Table3[Director_Name],D971)</f>
        <v>1</v>
      </c>
      <c r="F971">
        <f>ROUND(AVERAGEIF(Table3[Director_Name],D971,Table3[imdb_score]),2)</f>
        <v>5.5</v>
      </c>
      <c r="G971" s="40"/>
    </row>
    <row r="972" spans="1:7">
      <c r="A972" t="s">
        <v>4673</v>
      </c>
      <c r="B972">
        <v>4.2</v>
      </c>
      <c r="D972" s="39" t="str">
        <v>Jane Clark</v>
      </c>
      <c r="E972">
        <f>COUNTIF(Table3[Director_Name],D972)</f>
        <v>1</v>
      </c>
      <c r="F972">
        <f>ROUND(AVERAGEIF(Table3[Director_Name],D972,Table3[imdb_score]),2)</f>
        <v>5.2</v>
      </c>
      <c r="G972" s="40"/>
    </row>
    <row r="973" spans="1:7">
      <c r="A973" t="s">
        <v>3694</v>
      </c>
      <c r="B973">
        <v>6.5</v>
      </c>
      <c r="D973" s="39" t="str">
        <v>Mike Barker</v>
      </c>
      <c r="E973">
        <f>COUNTIF(Table3[Director_Name],D973)</f>
        <v>1</v>
      </c>
      <c r="F973">
        <f>ROUND(AVERAGEIF(Table3[Director_Name],D973,Table3[imdb_score]),2)</f>
        <v>6.7</v>
      </c>
      <c r="G973" s="40"/>
    </row>
    <row r="974" spans="1:7">
      <c r="A974" t="s">
        <v>5328</v>
      </c>
      <c r="B974">
        <v>6.1</v>
      </c>
      <c r="D974" s="39" t="str">
        <v>Wayne Thornley</v>
      </c>
      <c r="E974">
        <f>COUNTIF(Table3[Director_Name],D974)</f>
        <v>1</v>
      </c>
      <c r="F974">
        <f>ROUND(AVERAGEIF(Table3[Director_Name],D974,Table3[imdb_score]),2)</f>
        <v>5.8</v>
      </c>
      <c r="G974" s="40"/>
    </row>
    <row r="975" spans="1:7">
      <c r="A975" t="s">
        <v>1058</v>
      </c>
      <c r="B975">
        <v>6.3</v>
      </c>
      <c r="D975" s="39" t="str">
        <v>Gnana Rajasekaran</v>
      </c>
      <c r="E975">
        <f>COUNTIF(Table3[Director_Name],D975)</f>
        <v>1</v>
      </c>
      <c r="F975">
        <f>ROUND(AVERAGEIF(Table3[Director_Name],D975,Table3[imdb_score]),2)</f>
        <v>7</v>
      </c>
      <c r="G975" s="40"/>
    </row>
    <row r="976" spans="1:7">
      <c r="A976" t="s">
        <v>5338</v>
      </c>
      <c r="B976">
        <v>6.2</v>
      </c>
      <c r="D976" s="39" t="str">
        <v>Tom Walsh</v>
      </c>
      <c r="E976">
        <f>COUNTIF(Table3[Director_Name],D976)</f>
        <v>1</v>
      </c>
      <c r="F976">
        <f>ROUND(AVERAGEIF(Table3[Director_Name],D976,Table3[imdb_score]),2)</f>
        <v>4.8</v>
      </c>
      <c r="G976" s="40"/>
    </row>
    <row r="977" spans="1:7">
      <c r="A977" t="s">
        <v>3891</v>
      </c>
      <c r="B977">
        <v>5.9</v>
      </c>
      <c r="D977" s="39" t="str">
        <v>Jonathan Jakubowicz</v>
      </c>
      <c r="E977">
        <f>COUNTIF(Table3[Director_Name],D977)</f>
        <v>1</v>
      </c>
      <c r="F977">
        <f>ROUND(AVERAGEIF(Table3[Director_Name],D977,Table3[imdb_score]),2)</f>
        <v>7.2</v>
      </c>
      <c r="G977" s="40"/>
    </row>
    <row r="978" spans="1:7">
      <c r="A978" t="s">
        <v>5349</v>
      </c>
      <c r="B978">
        <v>5.9</v>
      </c>
      <c r="D978" s="39" t="str">
        <v>Scott Walker</v>
      </c>
      <c r="E978">
        <f>COUNTIF(Table3[Director_Name],D978)</f>
        <v>1</v>
      </c>
      <c r="F978">
        <f>ROUND(AVERAGEIF(Table3[Director_Name],D978,Table3[imdb_score]),2)</f>
        <v>6.4</v>
      </c>
      <c r="G978" s="40"/>
    </row>
    <row r="979" spans="1:7">
      <c r="A979" t="s">
        <v>1311</v>
      </c>
      <c r="B979">
        <v>6.5</v>
      </c>
      <c r="D979" s="39" t="str">
        <v>Mark Rosman</v>
      </c>
      <c r="E979">
        <f>COUNTIF(Table3[Director_Name],D979)</f>
        <v>2</v>
      </c>
      <c r="F979">
        <f>ROUND(AVERAGEIF(Table3[Director_Name],D979,Table3[imdb_score]),2)</f>
        <v>5.7</v>
      </c>
      <c r="G979" s="40"/>
    </row>
    <row r="980" spans="1:7">
      <c r="A980" t="s">
        <v>3694</v>
      </c>
      <c r="B980">
        <v>6.4</v>
      </c>
      <c r="D980" s="39" t="str">
        <v>Rob Hawk</v>
      </c>
      <c r="E980">
        <f>COUNTIF(Table3[Director_Name],D980)</f>
        <v>1</v>
      </c>
      <c r="F980">
        <f>ROUND(AVERAGEIF(Table3[Director_Name],D980,Table3[imdb_score]),2)</f>
        <v>5</v>
      </c>
      <c r="G980" s="40"/>
    </row>
    <row r="981" spans="1:7">
      <c r="A981" t="s">
        <v>1847</v>
      </c>
      <c r="B981">
        <v>6.5</v>
      </c>
      <c r="D981" s="39" t="str">
        <v>Britt Allcroft</v>
      </c>
      <c r="E981">
        <f>COUNTIF(Table3[Director_Name],D981)</f>
        <v>1</v>
      </c>
      <c r="F981">
        <f>ROUND(AVERAGEIF(Table3[Director_Name],D981,Table3[imdb_score]),2)</f>
        <v>3.6</v>
      </c>
      <c r="G981" s="40"/>
    </row>
    <row r="982" spans="1:7">
      <c r="A982" t="s">
        <v>5367</v>
      </c>
      <c r="B982">
        <v>5.7</v>
      </c>
      <c r="D982" s="39" t="str">
        <v>Alan Yuen</v>
      </c>
      <c r="E982">
        <f>COUNTIF(Table3[Director_Name],D982)</f>
        <v>1</v>
      </c>
      <c r="F982">
        <f>ROUND(AVERAGEIF(Table3[Director_Name],D982,Table3[imdb_score]),2)</f>
        <v>6.2</v>
      </c>
      <c r="G982" s="40"/>
    </row>
    <row r="983" spans="1:7">
      <c r="A983" t="s">
        <v>604</v>
      </c>
      <c r="B983">
        <v>8</v>
      </c>
      <c r="D983" s="39" t="str">
        <v>Brian Percival</v>
      </c>
      <c r="E983">
        <f>COUNTIF(Table3[Director_Name],D983)</f>
        <v>1</v>
      </c>
      <c r="F983">
        <f>ROUND(AVERAGEIF(Table3[Director_Name],D983,Table3[imdb_score]),2)</f>
        <v>7.6</v>
      </c>
      <c r="G983" s="40"/>
    </row>
    <row r="984" spans="1:7">
      <c r="A984" t="s">
        <v>5382</v>
      </c>
      <c r="B984">
        <v>7.3</v>
      </c>
      <c r="D984" s="39" t="str">
        <v>Anand Tucker</v>
      </c>
      <c r="E984">
        <f>COUNTIF(Table3[Director_Name],D984)</f>
        <v>3</v>
      </c>
      <c r="F984">
        <f>ROUND(AVERAGEIF(Table3[Director_Name],D984,Table3[imdb_score]),2)</f>
        <v>6.57</v>
      </c>
      <c r="G984" s="40"/>
    </row>
    <row r="985" spans="1:7">
      <c r="A985" t="s">
        <v>2296</v>
      </c>
      <c r="B985">
        <v>6.7</v>
      </c>
      <c r="D985" s="39" t="str">
        <v>Anthony Mann</v>
      </c>
      <c r="E985">
        <f>COUNTIF(Table3[Director_Name],D985)</f>
        <v>1</v>
      </c>
      <c r="F985">
        <f>ROUND(AVERAGEIF(Table3[Director_Name],D985,Table3[imdb_score]),2)</f>
        <v>6.7</v>
      </c>
      <c r="G985" s="40"/>
    </row>
    <row r="986" spans="1:7">
      <c r="A986" t="s">
        <v>4704</v>
      </c>
      <c r="B986">
        <v>7.5</v>
      </c>
      <c r="D986" s="39" t="str">
        <v>Michael Dowse</v>
      </c>
      <c r="E986">
        <f>COUNTIF(Table3[Director_Name],D986)</f>
        <v>2</v>
      </c>
      <c r="F986">
        <f>ROUND(AVERAGEIF(Table3[Director_Name],D986,Table3[imdb_score]),2)</f>
        <v>6.85</v>
      </c>
      <c r="G986" s="40"/>
    </row>
    <row r="987" spans="1:7">
      <c r="A987" t="s">
        <v>4437</v>
      </c>
      <c r="B987">
        <v>5.4</v>
      </c>
      <c r="D987" s="39" t="str">
        <v>Daniel Barnz</v>
      </c>
      <c r="E987">
        <f>COUNTIF(Table3[Director_Name],D987)</f>
        <v>2</v>
      </c>
      <c r="F987">
        <f>ROUND(AVERAGEIF(Table3[Director_Name],D987,Table3[imdb_score]),2)</f>
        <v>6</v>
      </c>
      <c r="G987" s="40"/>
    </row>
    <row r="988" spans="1:7">
      <c r="A988" t="s">
        <v>5128</v>
      </c>
      <c r="B988">
        <v>6.6</v>
      </c>
      <c r="D988" s="39" t="str">
        <v>Emile Ardolino</v>
      </c>
      <c r="E988">
        <f>COUNTIF(Table3[Director_Name],D988)</f>
        <v>1</v>
      </c>
      <c r="F988">
        <f>ROUND(AVERAGEIF(Table3[Director_Name],D988,Table3[imdb_score]),2)</f>
        <v>5.7</v>
      </c>
      <c r="G988" s="40"/>
    </row>
    <row r="989" spans="1:7">
      <c r="A989" t="s">
        <v>5403</v>
      </c>
      <c r="B989">
        <v>7.7</v>
      </c>
      <c r="D989" s="39" t="str">
        <v>Robert Altman</v>
      </c>
      <c r="E989">
        <f>COUNTIF(Table3[Director_Name],D989)</f>
        <v>3</v>
      </c>
      <c r="F989">
        <f>ROUND(AVERAGEIF(Table3[Director_Name],D989,Table3[imdb_score]),2)</f>
        <v>6.8</v>
      </c>
      <c r="G989" s="40"/>
    </row>
    <row r="990" spans="1:7">
      <c r="A990" t="s">
        <v>5408</v>
      </c>
      <c r="B990">
        <v>5.8</v>
      </c>
      <c r="D990" s="39" t="str">
        <v>James Schamus</v>
      </c>
      <c r="E990">
        <f>COUNTIF(Table3[Director_Name],D990)</f>
        <v>1</v>
      </c>
      <c r="F990">
        <f>ROUND(AVERAGEIF(Table3[Director_Name],D990,Table3[imdb_score]),2)</f>
        <v>7.8</v>
      </c>
      <c r="G990" s="40"/>
    </row>
    <row r="991" spans="1:7">
      <c r="A991" t="s">
        <v>1971</v>
      </c>
      <c r="B991">
        <v>6.4</v>
      </c>
      <c r="D991" s="39" t="str">
        <v>Andrew Douglas</v>
      </c>
      <c r="E991">
        <f>COUNTIF(Table3[Director_Name],D991)</f>
        <v>1</v>
      </c>
      <c r="F991">
        <f>ROUND(AVERAGEIF(Table3[Director_Name],D991,Table3[imdb_score]),2)</f>
        <v>6</v>
      </c>
      <c r="G991" s="40"/>
    </row>
    <row r="992" spans="1:7">
      <c r="A992" t="s">
        <v>5418</v>
      </c>
      <c r="B992">
        <v>5.6</v>
      </c>
      <c r="D992" s="39" t="str">
        <v>Ricky Gervais</v>
      </c>
      <c r="E992">
        <f>COUNTIF(Table3[Director_Name],D992)</f>
        <v>1</v>
      </c>
      <c r="F992">
        <f>ROUND(AVERAGEIF(Table3[Director_Name],D992,Table3[imdb_score]),2)</f>
        <v>6.4</v>
      </c>
      <c r="G992" s="40"/>
    </row>
    <row r="993" spans="1:7">
      <c r="A993" t="s">
        <v>5423</v>
      </c>
      <c r="B993">
        <v>6</v>
      </c>
      <c r="D993" s="39" t="str">
        <v>Vic Armstrong</v>
      </c>
      <c r="E993">
        <f>COUNTIF(Table3[Director_Name],D993)</f>
        <v>1</v>
      </c>
      <c r="F993">
        <f>ROUND(AVERAGEIF(Table3[Director_Name],D993,Table3[imdb_score]),2)</f>
        <v>3.1</v>
      </c>
      <c r="G993" s="40"/>
    </row>
    <row r="994" spans="1:7">
      <c r="A994" t="s">
        <v>5428</v>
      </c>
      <c r="B994">
        <v>6.2</v>
      </c>
      <c r="D994" s="39" t="str">
        <v>Terry Zwigoff</v>
      </c>
      <c r="E994">
        <f>COUNTIF(Table3[Director_Name],D994)</f>
        <v>2</v>
      </c>
      <c r="F994">
        <f>ROUND(AVERAGEIF(Table3[Director_Name],D994,Table3[imdb_score]),2)</f>
        <v>7.25</v>
      </c>
      <c r="G994" s="40"/>
    </row>
    <row r="995" spans="1:7">
      <c r="A995" t="s">
        <v>5433</v>
      </c>
      <c r="B995">
        <v>5.9</v>
      </c>
      <c r="D995" s="39" t="str">
        <v>Audrey Wells</v>
      </c>
      <c r="E995">
        <f>COUNTIF(Table3[Director_Name],D995)</f>
        <v>1</v>
      </c>
      <c r="F995">
        <f>ROUND(AVERAGEIF(Table3[Director_Name],D995,Table3[imdb_score]),2)</f>
        <v>6.7</v>
      </c>
      <c r="G995" s="40"/>
    </row>
    <row r="996" spans="1:7">
      <c r="A996" t="s">
        <v>576</v>
      </c>
      <c r="B996">
        <v>5.0999999999999996</v>
      </c>
      <c r="D996" s="39" t="str">
        <v>Rick Friedberg</v>
      </c>
      <c r="E996">
        <f>COUNTIF(Table3[Director_Name],D996)</f>
        <v>1</v>
      </c>
      <c r="F996">
        <f>ROUND(AVERAGEIF(Table3[Director_Name],D996,Table3[imdb_score]),2)</f>
        <v>5.3</v>
      </c>
      <c r="G996" s="40"/>
    </row>
    <row r="997" spans="1:7">
      <c r="A997" t="s">
        <v>521</v>
      </c>
      <c r="B997">
        <v>6.8</v>
      </c>
      <c r="D997" s="39" t="str">
        <v>Sean McNamara</v>
      </c>
      <c r="E997">
        <f>COUNTIF(Table3[Director_Name],D997)</f>
        <v>2</v>
      </c>
      <c r="F997">
        <f>ROUND(AVERAGEIF(Table3[Director_Name],D997,Table3[imdb_score]),2)</f>
        <v>6.5</v>
      </c>
      <c r="G997" s="40"/>
    </row>
    <row r="998" spans="1:7">
      <c r="A998" t="s">
        <v>1739</v>
      </c>
      <c r="B998">
        <v>6</v>
      </c>
      <c r="D998" s="39" t="str">
        <v>Jody Hill</v>
      </c>
      <c r="E998">
        <f>COUNTIF(Table3[Director_Name],D998)</f>
        <v>1</v>
      </c>
      <c r="F998">
        <f>ROUND(AVERAGEIF(Table3[Director_Name],D998,Table3[imdb_score]),2)</f>
        <v>5.8</v>
      </c>
      <c r="G998" s="40"/>
    </row>
    <row r="999" spans="1:7">
      <c r="A999" t="s">
        <v>4733</v>
      </c>
      <c r="B999">
        <v>5.0999999999999996</v>
      </c>
      <c r="D999" s="39" t="str">
        <v>Brandon Camp</v>
      </c>
      <c r="E999">
        <f>COUNTIF(Table3[Director_Name],D999)</f>
        <v>1</v>
      </c>
      <c r="F999">
        <f>ROUND(AVERAGEIF(Table3[Director_Name],D999,Table3[imdb_score]),2)</f>
        <v>5.6</v>
      </c>
      <c r="G999" s="40"/>
    </row>
    <row r="1000" spans="1:7">
      <c r="A1000" t="s">
        <v>4531</v>
      </c>
      <c r="B1000">
        <v>5.8</v>
      </c>
      <c r="D1000" s="39" t="str">
        <v>Kevin Tancharoen</v>
      </c>
      <c r="E1000">
        <f>COUNTIF(Table3[Director_Name],D1000)</f>
        <v>2</v>
      </c>
      <c r="F1000">
        <f>ROUND(AVERAGEIF(Table3[Director_Name],D1000,Table3[imdb_score]),2)</f>
        <v>5.2</v>
      </c>
      <c r="G1000" s="40"/>
    </row>
    <row r="1001" spans="1:7">
      <c r="A1001" t="s">
        <v>5462</v>
      </c>
      <c r="B1001">
        <v>6.2</v>
      </c>
      <c r="D1001" s="39" t="str">
        <v>Nicholas Hytner</v>
      </c>
      <c r="E1001">
        <f>COUNTIF(Table3[Director_Name],D1001)</f>
        <v>3</v>
      </c>
      <c r="F1001">
        <f>ROUND(AVERAGEIF(Table3[Director_Name],D1001,Table3[imdb_score]),2)</f>
        <v>6.53</v>
      </c>
      <c r="G1001" s="40"/>
    </row>
    <row r="1002" spans="1:7">
      <c r="A1002" t="s">
        <v>5469</v>
      </c>
      <c r="B1002">
        <v>6.4</v>
      </c>
      <c r="D1002" s="39" t="str">
        <v>Bart Freundlich</v>
      </c>
      <c r="E1002">
        <f>COUNTIF(Table3[Director_Name],D1002)</f>
        <v>2</v>
      </c>
      <c r="F1002">
        <f>ROUND(AVERAGEIF(Table3[Director_Name],D1002,Table3[imdb_score]),2)</f>
        <v>5.45</v>
      </c>
      <c r="G1002" s="40"/>
    </row>
    <row r="1003" spans="1:7">
      <c r="A1003" t="s">
        <v>2112</v>
      </c>
      <c r="B1003">
        <v>4.8</v>
      </c>
      <c r="D1003" s="39" t="str">
        <v>William A. Fraker</v>
      </c>
      <c r="E1003">
        <f>COUNTIF(Table3[Director_Name],D1003)</f>
        <v>1</v>
      </c>
      <c r="F1003">
        <f>ROUND(AVERAGEIF(Table3[Director_Name],D1003,Table3[imdb_score]),2)</f>
        <v>5</v>
      </c>
      <c r="G1003" s="40"/>
    </row>
    <row r="1004" spans="1:7">
      <c r="A1004" t="s">
        <v>5476</v>
      </c>
      <c r="B1004">
        <v>4.9000000000000004</v>
      </c>
      <c r="D1004" s="39" t="str">
        <v>John Boorman</v>
      </c>
      <c r="E1004">
        <f>COUNTIF(Table3[Director_Name],D1004)</f>
        <v>3</v>
      </c>
      <c r="F1004">
        <f>ROUND(AVERAGEIF(Table3[Director_Name],D1004,Table3[imdb_score]),2)</f>
        <v>5.73</v>
      </c>
      <c r="G1004" s="40"/>
    </row>
    <row r="1005" spans="1:7">
      <c r="A1005" t="s">
        <v>3066</v>
      </c>
      <c r="B1005">
        <v>5.6</v>
      </c>
      <c r="D1005" s="39" t="str">
        <v>Courtney Solomon</v>
      </c>
      <c r="E1005">
        <f>COUNTIF(Table3[Director_Name],D1005)</f>
        <v>2</v>
      </c>
      <c r="F1005">
        <f>ROUND(AVERAGEIF(Table3[Director_Name],D1005,Table3[imdb_score]),2)</f>
        <v>4.7</v>
      </c>
      <c r="G1005" s="40"/>
    </row>
    <row r="1006" spans="1:7">
      <c r="A1006" t="s">
        <v>5486</v>
      </c>
      <c r="B1006">
        <v>5.5</v>
      </c>
      <c r="D1006" s="39" t="str">
        <v>Jeff Kanew</v>
      </c>
      <c r="E1006">
        <f>COUNTIF(Table3[Director_Name],D1006)</f>
        <v>1</v>
      </c>
      <c r="F1006">
        <f>ROUND(AVERAGEIF(Table3[Director_Name],D1006,Table3[imdb_score]),2)</f>
        <v>5.5</v>
      </c>
      <c r="G1006" s="40"/>
    </row>
    <row r="1007" spans="1:7">
      <c r="A1007" t="s">
        <v>3444</v>
      </c>
      <c r="B1007">
        <v>3.7</v>
      </c>
      <c r="D1007" s="39" t="str">
        <v>IstvÃ¡n SzabÃ³</v>
      </c>
      <c r="E1007">
        <f>COUNTIF(Table3[Director_Name],D1007)</f>
        <v>1</v>
      </c>
      <c r="F1007">
        <f>ROUND(AVERAGEIF(Table3[Director_Name],D1007,Table3[imdb_score]),2)</f>
        <v>7.1</v>
      </c>
      <c r="G1007" s="40"/>
    </row>
    <row r="1008" spans="1:7">
      <c r="A1008" t="s">
        <v>5495</v>
      </c>
      <c r="B1008">
        <v>5.9</v>
      </c>
      <c r="D1008" s="39" t="str">
        <v>Matthew Robbins</v>
      </c>
      <c r="E1008">
        <f>COUNTIF(Table3[Director_Name],D1008)</f>
        <v>1</v>
      </c>
      <c r="F1008">
        <f>ROUND(AVERAGEIF(Table3[Director_Name],D1008,Table3[imdb_score]),2)</f>
        <v>6.7</v>
      </c>
      <c r="G1008" s="40"/>
    </row>
    <row r="1009" spans="1:7">
      <c r="A1009" t="s">
        <v>2066</v>
      </c>
      <c r="B1009">
        <v>6.3</v>
      </c>
      <c r="D1009" s="39" t="str">
        <v>Hal Needham</v>
      </c>
      <c r="E1009">
        <f>COUNTIF(Table3[Director_Name],D1009)</f>
        <v>1</v>
      </c>
      <c r="F1009">
        <f>ROUND(AVERAGEIF(Table3[Director_Name],D1009,Table3[imdb_score]),2)</f>
        <v>3.5</v>
      </c>
      <c r="G1009" s="40"/>
    </row>
    <row r="1010" spans="1:7">
      <c r="A1010" t="s">
        <v>5509</v>
      </c>
      <c r="B1010">
        <v>7.4</v>
      </c>
      <c r="D1010" s="39" t="str">
        <v>Jeff Nichols</v>
      </c>
      <c r="E1010">
        <f>COUNTIF(Table3[Director_Name],D1010)</f>
        <v>4</v>
      </c>
      <c r="F1010">
        <f>ROUND(AVERAGEIF(Table3[Director_Name],D1010,Table3[imdb_score]),2)</f>
        <v>7.2</v>
      </c>
      <c r="G1010" s="40"/>
    </row>
    <row r="1011" spans="1:7">
      <c r="A1011" t="s">
        <v>1526</v>
      </c>
      <c r="B1011">
        <v>7.6</v>
      </c>
      <c r="D1011" s="39" t="str">
        <v>Jonathan Teplitzky</v>
      </c>
      <c r="E1011">
        <f>COUNTIF(Table3[Director_Name],D1011)</f>
        <v>1</v>
      </c>
      <c r="F1011">
        <f>ROUND(AVERAGEIF(Table3[Director_Name],D1011,Table3[imdb_score]),2)</f>
        <v>7.1</v>
      </c>
      <c r="G1011" s="40"/>
    </row>
    <row r="1012" spans="1:7">
      <c r="A1012" t="s">
        <v>389</v>
      </c>
      <c r="B1012">
        <v>8.3000000000000007</v>
      </c>
      <c r="D1012" s="39" t="str">
        <v>Michael Haneke</v>
      </c>
      <c r="E1012">
        <f>COUNTIF(Table3[Director_Name],D1012)</f>
        <v>3</v>
      </c>
      <c r="F1012">
        <f>ROUND(AVERAGEIF(Table3[Director_Name],D1012,Table3[imdb_score]),2)</f>
        <v>7.4</v>
      </c>
      <c r="G1012" s="40"/>
    </row>
    <row r="1013" spans="1:7">
      <c r="A1013" t="s">
        <v>940</v>
      </c>
      <c r="B1013">
        <v>6.6</v>
      </c>
      <c r="D1013" s="39" t="str">
        <v>Zack Ward</v>
      </c>
      <c r="E1013">
        <f>COUNTIF(Table3[Director_Name],D1013)</f>
        <v>1</v>
      </c>
      <c r="F1013">
        <f>ROUND(AVERAGEIF(Table3[Director_Name],D1013,Table3[imdb_score]),2)</f>
        <v>4</v>
      </c>
      <c r="G1013" s="40"/>
    </row>
    <row r="1014" spans="1:7">
      <c r="A1014" t="s">
        <v>1389</v>
      </c>
      <c r="B1014">
        <v>6.9</v>
      </c>
      <c r="D1014" s="39" t="str">
        <v>Mike Marvin</v>
      </c>
      <c r="E1014">
        <f>COUNTIF(Table3[Director_Name],D1014)</f>
        <v>1</v>
      </c>
      <c r="F1014">
        <f>ROUND(AVERAGEIF(Table3[Director_Name],D1014,Table3[imdb_score]),2)</f>
        <v>5.9</v>
      </c>
      <c r="G1014" s="40"/>
    </row>
    <row r="1015" spans="1:7">
      <c r="A1015" t="s">
        <v>1198</v>
      </c>
      <c r="B1015">
        <v>6.7</v>
      </c>
      <c r="D1015" s="39" t="str">
        <v>Gregor Jordan</v>
      </c>
      <c r="E1015">
        <f>COUNTIF(Table3[Director_Name],D1015)</f>
        <v>2</v>
      </c>
      <c r="F1015">
        <f>ROUND(AVERAGEIF(Table3[Director_Name],D1015,Table3[imdb_score]),2)</f>
        <v>6</v>
      </c>
      <c r="G1015" s="40"/>
    </row>
    <row r="1016" spans="1:7">
      <c r="A1016" t="s">
        <v>685</v>
      </c>
      <c r="B1016">
        <v>6.8</v>
      </c>
      <c r="D1016" s="39" t="str">
        <v>Tran Anh Hung</v>
      </c>
      <c r="E1016">
        <f>COUNTIF(Table3[Director_Name],D1016)</f>
        <v>1</v>
      </c>
      <c r="F1016">
        <f>ROUND(AVERAGEIF(Table3[Director_Name],D1016,Table3[imdb_score]),2)</f>
        <v>5.5</v>
      </c>
      <c r="G1016" s="40"/>
    </row>
    <row r="1017" spans="1:7">
      <c r="A1017" t="s">
        <v>5542</v>
      </c>
      <c r="B1017">
        <v>4.5999999999999996</v>
      </c>
      <c r="D1017" s="39" t="str">
        <v>Lance Hool</v>
      </c>
      <c r="E1017">
        <f>COUNTIF(Table3[Director_Name],D1017)</f>
        <v>1</v>
      </c>
      <c r="F1017">
        <f>ROUND(AVERAGEIF(Table3[Director_Name],D1017,Table3[imdb_score]),2)</f>
        <v>6.2</v>
      </c>
      <c r="G1017" s="40"/>
    </row>
    <row r="1018" spans="1:7">
      <c r="A1018" t="s">
        <v>4166</v>
      </c>
      <c r="B1018">
        <v>7.1</v>
      </c>
      <c r="D1018" s="39" t="str">
        <v>Christian Volckman</v>
      </c>
      <c r="E1018">
        <f>COUNTIF(Table3[Director_Name],D1018)</f>
        <v>1</v>
      </c>
      <c r="F1018">
        <f>ROUND(AVERAGEIF(Table3[Director_Name],D1018,Table3[imdb_score]),2)</f>
        <v>6.7</v>
      </c>
      <c r="G1018" s="40"/>
    </row>
    <row r="1019" spans="1:7">
      <c r="A1019" t="s">
        <v>2354</v>
      </c>
      <c r="B1019">
        <v>6.4</v>
      </c>
      <c r="D1019" s="39" t="str">
        <v>Rodrigo CortÃ©s</v>
      </c>
      <c r="E1019">
        <f>COUNTIF(Table3[Director_Name],D1019)</f>
        <v>2</v>
      </c>
      <c r="F1019">
        <f>ROUND(AVERAGEIF(Table3[Director_Name],D1019,Table3[imdb_score]),2)</f>
        <v>6.6</v>
      </c>
      <c r="G1019" s="40"/>
    </row>
    <row r="1020" spans="1:7">
      <c r="A1020" t="s">
        <v>3129</v>
      </c>
      <c r="B1020">
        <v>6.4</v>
      </c>
      <c r="D1020" s="39" t="str">
        <v>David Hayter</v>
      </c>
      <c r="E1020">
        <f>COUNTIF(Table3[Director_Name],D1020)</f>
        <v>1</v>
      </c>
      <c r="F1020">
        <f>ROUND(AVERAGEIF(Table3[Director_Name],D1020,Table3[imdb_score]),2)</f>
        <v>5.3</v>
      </c>
      <c r="G1020" s="40"/>
    </row>
    <row r="1021" spans="1:7">
      <c r="A1021" t="s">
        <v>4392</v>
      </c>
      <c r="B1021">
        <v>7.4</v>
      </c>
      <c r="D1021" s="39" t="str">
        <v>Cory Edwards</v>
      </c>
      <c r="E1021">
        <f>COUNTIF(Table3[Director_Name],D1021)</f>
        <v>1</v>
      </c>
      <c r="F1021">
        <f>ROUND(AVERAGEIF(Table3[Director_Name],D1021,Table3[imdb_score]),2)</f>
        <v>6.5</v>
      </c>
      <c r="G1021" s="40"/>
    </row>
    <row r="1022" spans="1:7">
      <c r="A1022" t="s">
        <v>1421</v>
      </c>
      <c r="B1022">
        <v>6.4</v>
      </c>
      <c r="D1022" s="39" t="str">
        <v>Terry George</v>
      </c>
      <c r="E1022">
        <f>COUNTIF(Table3[Director_Name],D1022)</f>
        <v>1</v>
      </c>
      <c r="F1022">
        <f>ROUND(AVERAGEIF(Table3[Director_Name],D1022,Table3[imdb_score]),2)</f>
        <v>8.1</v>
      </c>
      <c r="G1022" s="40"/>
    </row>
    <row r="1023" spans="1:7">
      <c r="A1023" t="s">
        <v>4218</v>
      </c>
      <c r="B1023">
        <v>6</v>
      </c>
      <c r="D1023" s="39" t="str">
        <v>Xavier Gens</v>
      </c>
      <c r="E1023">
        <f>COUNTIF(Table3[Director_Name],D1023)</f>
        <v>2</v>
      </c>
      <c r="F1023">
        <f>ROUND(AVERAGEIF(Table3[Director_Name],D1023,Table3[imdb_score]),2)</f>
        <v>6.05</v>
      </c>
      <c r="G1023" s="40"/>
    </row>
    <row r="1024" spans="1:7">
      <c r="A1024" t="s">
        <v>4850</v>
      </c>
      <c r="B1024">
        <v>6.5</v>
      </c>
      <c r="D1024" s="39" t="str">
        <v>Kasi Lemmons</v>
      </c>
      <c r="E1024">
        <f>COUNTIF(Table3[Director_Name],D1024)</f>
        <v>3</v>
      </c>
      <c r="F1024">
        <f>ROUND(AVERAGEIF(Table3[Director_Name],D1024,Table3[imdb_score]),2)</f>
        <v>5.9</v>
      </c>
      <c r="G1024" s="40"/>
    </row>
    <row r="1025" spans="1:7">
      <c r="A1025" t="s">
        <v>1421</v>
      </c>
      <c r="B1025">
        <v>7.8</v>
      </c>
      <c r="D1025" s="39" t="str">
        <v>Brian A Miller</v>
      </c>
      <c r="E1025">
        <f>COUNTIF(Table3[Director_Name],D1025)</f>
        <v>1</v>
      </c>
      <c r="F1025">
        <f>ROUND(AVERAGEIF(Table3[Director_Name],D1025,Table3[imdb_score]),2)</f>
        <v>4.5999999999999996</v>
      </c>
      <c r="G1025" s="40"/>
    </row>
    <row r="1026" spans="1:7">
      <c r="A1026" t="s">
        <v>5589</v>
      </c>
      <c r="B1026">
        <v>6</v>
      </c>
      <c r="D1026" s="39" t="str">
        <v>Matt Dillon</v>
      </c>
      <c r="E1026">
        <f>COUNTIF(Table3[Director_Name],D1026)</f>
        <v>1</v>
      </c>
      <c r="F1026">
        <f>ROUND(AVERAGEIF(Table3[Director_Name],D1026,Table3[imdb_score]),2)</f>
        <v>6</v>
      </c>
      <c r="G1026" s="40"/>
    </row>
    <row r="1027" spans="1:7">
      <c r="A1027" t="s">
        <v>1526</v>
      </c>
      <c r="B1027">
        <v>7</v>
      </c>
      <c r="D1027" s="39" t="str">
        <v>George Cukor</v>
      </c>
      <c r="E1027">
        <f>COUNTIF(Table3[Director_Name],D1027)</f>
        <v>1</v>
      </c>
      <c r="F1027">
        <f>ROUND(AVERAGEIF(Table3[Director_Name],D1027,Table3[imdb_score]),2)</f>
        <v>7.9</v>
      </c>
      <c r="G1027" s="40"/>
    </row>
    <row r="1028" spans="1:7">
      <c r="A1028" t="s">
        <v>2112</v>
      </c>
      <c r="B1028">
        <v>6</v>
      </c>
      <c r="D1028" s="39" t="str">
        <v>John Hoffman</v>
      </c>
      <c r="E1028">
        <f>COUNTIF(Table3[Director_Name],D1028)</f>
        <v>1</v>
      </c>
      <c r="F1028">
        <f>ROUND(AVERAGEIF(Table3[Director_Name],D1028,Table3[imdb_score]),2)</f>
        <v>5.0999999999999996</v>
      </c>
      <c r="G1028" s="40"/>
    </row>
    <row r="1029" spans="1:7">
      <c r="A1029" t="s">
        <v>5603</v>
      </c>
      <c r="B1029">
        <v>7.8</v>
      </c>
      <c r="D1029" s="39" t="str">
        <v>Kevin Greutert</v>
      </c>
      <c r="E1029">
        <f>COUNTIF(Table3[Director_Name],D1029)</f>
        <v>2</v>
      </c>
      <c r="F1029">
        <f>ROUND(AVERAGEIF(Table3[Director_Name],D1029,Table3[imdb_score]),2)</f>
        <v>5.8</v>
      </c>
      <c r="G1029" s="40"/>
    </row>
    <row r="1030" spans="1:7">
      <c r="A1030" t="s">
        <v>1680</v>
      </c>
      <c r="B1030">
        <v>6.1</v>
      </c>
      <c r="D1030" s="39" t="str">
        <v>John Fortenberry</v>
      </c>
      <c r="E1030">
        <f>COUNTIF(Table3[Director_Name],D1030)</f>
        <v>1</v>
      </c>
      <c r="F1030">
        <f>ROUND(AVERAGEIF(Table3[Director_Name],D1030,Table3[imdb_score]),2)</f>
        <v>6.2</v>
      </c>
      <c r="G1030" s="40"/>
    </row>
    <row r="1031" spans="1:7">
      <c r="A1031" t="s">
        <v>1311</v>
      </c>
      <c r="B1031">
        <v>6.8</v>
      </c>
      <c r="D1031" s="39" t="str">
        <v>Erik White</v>
      </c>
      <c r="E1031">
        <f>COUNTIF(Table3[Director_Name],D1031)</f>
        <v>1</v>
      </c>
      <c r="F1031">
        <f>ROUND(AVERAGEIF(Table3[Director_Name],D1031,Table3[imdb_score]),2)</f>
        <v>4.9000000000000004</v>
      </c>
      <c r="G1031" s="40"/>
    </row>
    <row r="1032" spans="1:7">
      <c r="A1032" t="s">
        <v>5624</v>
      </c>
      <c r="B1032">
        <v>6.4</v>
      </c>
      <c r="D1032" s="39" t="str">
        <v>Chris Robinson</v>
      </c>
      <c r="E1032">
        <f>COUNTIF(Table3[Director_Name],D1032)</f>
        <v>1</v>
      </c>
      <c r="F1032">
        <f>ROUND(AVERAGEIF(Table3[Director_Name],D1032,Table3[imdb_score]),2)</f>
        <v>6</v>
      </c>
      <c r="G1032" s="40"/>
    </row>
    <row r="1033" spans="1:7">
      <c r="A1033" t="s">
        <v>5630</v>
      </c>
      <c r="B1033">
        <v>7.7</v>
      </c>
      <c r="D1033" s="39" t="str">
        <v>Jason Moore</v>
      </c>
      <c r="E1033">
        <f>COUNTIF(Table3[Director_Name],D1033)</f>
        <v>1</v>
      </c>
      <c r="F1033">
        <f>ROUND(AVERAGEIF(Table3[Director_Name],D1033,Table3[imdb_score]),2)</f>
        <v>7.2</v>
      </c>
      <c r="G1033" s="40"/>
    </row>
    <row r="1034" spans="1:7">
      <c r="A1034" t="s">
        <v>5634</v>
      </c>
      <c r="B1034">
        <v>8.1</v>
      </c>
      <c r="D1034" s="39" t="str">
        <v>Robert Harmon</v>
      </c>
      <c r="E1034">
        <f>COUNTIF(Table3[Director_Name],D1034)</f>
        <v>2</v>
      </c>
      <c r="F1034">
        <f>ROUND(AVERAGEIF(Table3[Director_Name],D1034,Table3[imdb_score]),2)</f>
        <v>5.15</v>
      </c>
      <c r="G1034" s="40"/>
    </row>
    <row r="1035" spans="1:7">
      <c r="A1035" t="s">
        <v>5643</v>
      </c>
      <c r="B1035">
        <v>4.5</v>
      </c>
      <c r="D1035" s="39" t="str">
        <v>Trent Cooper</v>
      </c>
      <c r="E1035">
        <f>COUNTIF(Table3[Director_Name],D1035)</f>
        <v>1</v>
      </c>
      <c r="F1035">
        <f>ROUND(AVERAGEIF(Table3[Director_Name],D1035,Table3[imdb_score]),2)</f>
        <v>3.1</v>
      </c>
      <c r="G1035" s="40"/>
    </row>
    <row r="1036" spans="1:7">
      <c r="A1036" t="s">
        <v>5647</v>
      </c>
      <c r="B1036">
        <v>5.8</v>
      </c>
      <c r="D1036" s="39" t="str">
        <v>Gary Halvorson</v>
      </c>
      <c r="E1036">
        <f>COUNTIF(Table3[Director_Name],D1036)</f>
        <v>1</v>
      </c>
      <c r="F1036">
        <f>ROUND(AVERAGEIF(Table3[Director_Name],D1036,Table3[imdb_score]),2)</f>
        <v>5.8</v>
      </c>
      <c r="G1036" s="40"/>
    </row>
    <row r="1037" spans="1:7">
      <c r="A1037" t="s">
        <v>5653</v>
      </c>
      <c r="B1037">
        <v>6.3</v>
      </c>
      <c r="D1037" s="39" t="str">
        <v>Nicholas Ray</v>
      </c>
      <c r="E1037">
        <f>COUNTIF(Table3[Director_Name],D1037)</f>
        <v>1</v>
      </c>
      <c r="F1037">
        <f>ROUND(AVERAGEIF(Table3[Director_Name],D1037,Table3[imdb_score]),2)</f>
        <v>6.8</v>
      </c>
      <c r="G1037" s="40"/>
    </row>
    <row r="1038" spans="1:7">
      <c r="A1038" t="s">
        <v>5117</v>
      </c>
      <c r="B1038">
        <v>5.7</v>
      </c>
      <c r="D1038" s="39" t="str">
        <v>Fede Alvarez</v>
      </c>
      <c r="E1038">
        <f>COUNTIF(Table3[Director_Name],D1038)</f>
        <v>1</v>
      </c>
      <c r="F1038">
        <f>ROUND(AVERAGEIF(Table3[Director_Name],D1038,Table3[imdb_score]),2)</f>
        <v>6.5</v>
      </c>
      <c r="G1038" s="40"/>
    </row>
    <row r="1039" spans="1:7">
      <c r="A1039" t="s">
        <v>57</v>
      </c>
      <c r="B1039">
        <v>7.2</v>
      </c>
      <c r="D1039" s="39" t="str">
        <v>Sidney J. Furie</v>
      </c>
      <c r="E1039">
        <f>COUNTIF(Table3[Director_Name],D1039)</f>
        <v>1</v>
      </c>
      <c r="F1039">
        <f>ROUND(AVERAGEIF(Table3[Director_Name],D1039,Table3[imdb_score]),2)</f>
        <v>3.6</v>
      </c>
      <c r="G1039" s="40"/>
    </row>
    <row r="1040" spans="1:7">
      <c r="A1040" t="s">
        <v>3376</v>
      </c>
      <c r="B1040">
        <v>7.6</v>
      </c>
      <c r="D1040" s="39" t="str">
        <v>Ian Iqbal Rashid</v>
      </c>
      <c r="E1040">
        <f>COUNTIF(Table3[Director_Name],D1040)</f>
        <v>1</v>
      </c>
      <c r="F1040">
        <f>ROUND(AVERAGEIF(Table3[Director_Name],D1040,Table3[imdb_score]),2)</f>
        <v>3.3</v>
      </c>
      <c r="G1040" s="40"/>
    </row>
    <row r="1041" spans="1:7">
      <c r="A1041" t="s">
        <v>4693</v>
      </c>
      <c r="B1041">
        <v>4.7</v>
      </c>
      <c r="D1041" s="39" t="str">
        <v>Wayne Kramer</v>
      </c>
      <c r="E1041">
        <f>COUNTIF(Table3[Director_Name],D1041)</f>
        <v>2</v>
      </c>
      <c r="F1041">
        <f>ROUND(AVERAGEIF(Table3[Director_Name],D1041,Table3[imdb_score]),2)</f>
        <v>7.2</v>
      </c>
      <c r="G1041" s="40"/>
    </row>
    <row r="1042" spans="1:7">
      <c r="A1042" t="s">
        <v>1015</v>
      </c>
      <c r="B1042">
        <v>6.6</v>
      </c>
      <c r="D1042" s="39" t="str">
        <v>Rowdy Herrington</v>
      </c>
      <c r="E1042">
        <f>COUNTIF(Table3[Director_Name],D1042)</f>
        <v>2</v>
      </c>
      <c r="F1042">
        <f>ROUND(AVERAGEIF(Table3[Director_Name],D1042,Table3[imdb_score]),2)</f>
        <v>6.6</v>
      </c>
      <c r="G1042" s="40"/>
    </row>
    <row r="1043" spans="1:7">
      <c r="A1043" t="s">
        <v>514</v>
      </c>
      <c r="B1043">
        <v>6.8</v>
      </c>
      <c r="D1043" s="39" t="str">
        <v>Jim Goddard</v>
      </c>
      <c r="E1043">
        <f>COUNTIF(Table3[Director_Name],D1043)</f>
        <v>1</v>
      </c>
      <c r="F1043">
        <f>ROUND(AVERAGEIF(Table3[Director_Name],D1043,Table3[imdb_score]),2)</f>
        <v>3</v>
      </c>
      <c r="G1043" s="40"/>
    </row>
    <row r="1044" spans="1:7">
      <c r="A1044" t="s">
        <v>5683</v>
      </c>
      <c r="B1044">
        <v>7.3</v>
      </c>
      <c r="D1044" s="39" t="str">
        <v>Noel Marshall</v>
      </c>
      <c r="E1044">
        <f>COUNTIF(Table3[Director_Name],D1044)</f>
        <v>1</v>
      </c>
      <c r="F1044">
        <f>ROUND(AVERAGEIF(Table3[Director_Name],D1044,Table3[imdb_score]),2)</f>
        <v>6.4</v>
      </c>
      <c r="G1044" s="40"/>
    </row>
    <row r="1045" spans="1:7">
      <c r="A1045" t="s">
        <v>5689</v>
      </c>
      <c r="B1045">
        <v>2.7</v>
      </c>
      <c r="D1045" s="39" t="str">
        <v>Andrea Di Stefano</v>
      </c>
      <c r="E1045">
        <f>COUNTIF(Table3[Director_Name],D1045)</f>
        <v>1</v>
      </c>
      <c r="F1045">
        <f>ROUND(AVERAGEIF(Table3[Director_Name],D1045,Table3[imdb_score]),2)</f>
        <v>6.6</v>
      </c>
      <c r="G1045" s="40"/>
    </row>
    <row r="1046" spans="1:7">
      <c r="A1046" t="s">
        <v>4107</v>
      </c>
      <c r="B1046">
        <v>4.8</v>
      </c>
      <c r="D1046" s="39" t="str">
        <v>Guillaume Ivernel</v>
      </c>
      <c r="E1046">
        <f>COUNTIF(Table3[Director_Name],D1046)</f>
        <v>1</v>
      </c>
      <c r="F1046">
        <f>ROUND(AVERAGEIF(Table3[Director_Name],D1046,Table3[imdb_score]),2)</f>
        <v>6.6</v>
      </c>
      <c r="G1046" s="40"/>
    </row>
    <row r="1047" spans="1:7">
      <c r="A1047" t="s">
        <v>5589</v>
      </c>
      <c r="B1047">
        <v>6.3</v>
      </c>
      <c r="D1047" s="39" t="str">
        <v>Jack Smight</v>
      </c>
      <c r="E1047">
        <f>COUNTIF(Table3[Director_Name],D1047)</f>
        <v>2</v>
      </c>
      <c r="F1047">
        <f>ROUND(AVERAGEIF(Table3[Director_Name],D1047,Table3[imdb_score]),2)</f>
        <v>6.1</v>
      </c>
      <c r="G1047" s="40"/>
    </row>
    <row r="1048" spans="1:7">
      <c r="A1048" t="s">
        <v>5702</v>
      </c>
      <c r="B1048">
        <v>5.5</v>
      </c>
      <c r="D1048" s="39" t="str">
        <v>Todd Lincoln</v>
      </c>
      <c r="E1048">
        <f>COUNTIF(Table3[Director_Name],D1048)</f>
        <v>1</v>
      </c>
      <c r="F1048">
        <f>ROUND(AVERAGEIF(Table3[Director_Name],D1048,Table3[imdb_score]),2)</f>
        <v>4.0999999999999996</v>
      </c>
      <c r="G1048" s="40"/>
    </row>
    <row r="1049" spans="1:7">
      <c r="A1049" t="s">
        <v>4239</v>
      </c>
      <c r="B1049">
        <v>6.2</v>
      </c>
      <c r="D1049" s="39" t="str">
        <v>Howard Zieff</v>
      </c>
      <c r="E1049">
        <f>COUNTIF(Table3[Director_Name],D1049)</f>
        <v>2</v>
      </c>
      <c r="F1049">
        <f>ROUND(AVERAGEIF(Table3[Director_Name],D1049,Table3[imdb_score]),2)</f>
        <v>6.45</v>
      </c>
      <c r="G1049" s="40"/>
    </row>
    <row r="1050" spans="1:7">
      <c r="A1050" t="s">
        <v>2703</v>
      </c>
      <c r="B1050">
        <v>5.8</v>
      </c>
      <c r="D1050" s="39" t="str">
        <v>Steven Shainberg</v>
      </c>
      <c r="E1050">
        <f>COUNTIF(Table3[Director_Name],D1050)</f>
        <v>2</v>
      </c>
      <c r="F1050">
        <f>ROUND(AVERAGEIF(Table3[Director_Name],D1050,Table3[imdb_score]),2)</f>
        <v>6.8</v>
      </c>
      <c r="G1050" s="40"/>
    </row>
    <row r="1051" spans="1:7">
      <c r="A1051" t="s">
        <v>3303</v>
      </c>
      <c r="B1051">
        <v>5.7</v>
      </c>
      <c r="D1051" s="39" t="str">
        <v>Julian Jarrold</v>
      </c>
      <c r="E1051">
        <f>COUNTIF(Table3[Director_Name],D1051)</f>
        <v>2</v>
      </c>
      <c r="F1051">
        <f>ROUND(AVERAGEIF(Table3[Director_Name],D1051,Table3[imdb_score]),2)</f>
        <v>7.1</v>
      </c>
      <c r="G1051" s="40"/>
    </row>
    <row r="1052" spans="1:7">
      <c r="A1052" t="s">
        <v>2266</v>
      </c>
      <c r="B1052">
        <v>6.5</v>
      </c>
      <c r="D1052" s="39" t="str">
        <v>Joe Nussbaum</v>
      </c>
      <c r="E1052">
        <f>COUNTIF(Table3[Director_Name],D1052)</f>
        <v>3</v>
      </c>
      <c r="F1052">
        <f>ROUND(AVERAGEIF(Table3[Director_Name],D1052,Table3[imdb_score]),2)</f>
        <v>5.67</v>
      </c>
      <c r="G1052" s="40"/>
    </row>
    <row r="1053" spans="1:7">
      <c r="A1053" t="s">
        <v>1324</v>
      </c>
      <c r="B1053">
        <v>6.7</v>
      </c>
      <c r="D1053" s="39" t="str">
        <v>Vadim Perelman</v>
      </c>
      <c r="E1053">
        <f>COUNTIF(Table3[Director_Name],D1053)</f>
        <v>2</v>
      </c>
      <c r="F1053">
        <f>ROUND(AVERAGEIF(Table3[Director_Name],D1053,Table3[imdb_score]),2)</f>
        <v>7</v>
      </c>
      <c r="G1053" s="40"/>
    </row>
    <row r="1054" spans="1:7">
      <c r="A1054" t="s">
        <v>3891</v>
      </c>
      <c r="B1054">
        <v>7.4</v>
      </c>
      <c r="D1054" s="39" t="str">
        <v>Peter Farrelly</v>
      </c>
      <c r="E1054">
        <f>COUNTIF(Table3[Director_Name],D1054)</f>
        <v>1</v>
      </c>
      <c r="F1054">
        <f>ROUND(AVERAGEIF(Table3[Director_Name],D1054,Table3[imdb_score]),2)</f>
        <v>7.3</v>
      </c>
      <c r="G1054" s="40"/>
    </row>
    <row r="1055" spans="1:7">
      <c r="A1055" t="s">
        <v>1198</v>
      </c>
      <c r="B1055">
        <v>6.9</v>
      </c>
      <c r="D1055" s="39" t="str">
        <v>Michel Hazanavicius</v>
      </c>
      <c r="E1055">
        <f>COUNTIF(Table3[Director_Name],D1055)</f>
        <v>1</v>
      </c>
      <c r="F1055">
        <f>ROUND(AVERAGEIF(Table3[Director_Name],D1055,Table3[imdb_score]),2)</f>
        <v>8</v>
      </c>
      <c r="G1055" s="40"/>
    </row>
    <row r="1056" spans="1:7">
      <c r="A1056" t="s">
        <v>3102</v>
      </c>
      <c r="B1056">
        <v>5.5</v>
      </c>
      <c r="D1056" s="39" t="str">
        <v>Cyrus Nowrasteh</v>
      </c>
      <c r="E1056">
        <f>COUNTIF(Table3[Director_Name],D1056)</f>
        <v>1</v>
      </c>
      <c r="F1056">
        <f>ROUND(AVERAGEIF(Table3[Director_Name],D1056,Table3[imdb_score]),2)</f>
        <v>5.4</v>
      </c>
      <c r="G1056" s="40"/>
    </row>
    <row r="1057" spans="1:7">
      <c r="A1057" t="s">
        <v>5743</v>
      </c>
      <c r="B1057">
        <v>8.1</v>
      </c>
      <c r="D1057" s="39" t="str">
        <v>Perry Andelin Blake</v>
      </c>
      <c r="E1057">
        <f>COUNTIF(Table3[Director_Name],D1057)</f>
        <v>1</v>
      </c>
      <c r="F1057">
        <f>ROUND(AVERAGEIF(Table3[Director_Name],D1057,Table3[imdb_score]),2)</f>
        <v>3.3</v>
      </c>
      <c r="G1057" s="40"/>
    </row>
    <row r="1058" spans="1:7">
      <c r="A1058" t="s">
        <v>3098</v>
      </c>
      <c r="B1058">
        <v>7.7</v>
      </c>
      <c r="D1058" s="39" t="str">
        <v>Christian E. Christiansen</v>
      </c>
      <c r="E1058">
        <f>COUNTIF(Table3[Director_Name],D1058)</f>
        <v>1</v>
      </c>
      <c r="F1058">
        <f>ROUND(AVERAGEIF(Table3[Director_Name],D1058,Table3[imdb_score]),2)</f>
        <v>4.8</v>
      </c>
      <c r="G1058" s="40"/>
    </row>
    <row r="1059" spans="1:7">
      <c r="A1059" t="s">
        <v>1007</v>
      </c>
      <c r="B1059">
        <v>7.3</v>
      </c>
      <c r="D1059" s="39" t="str">
        <v>Sheldon Lettich</v>
      </c>
      <c r="E1059">
        <f>COUNTIF(Table3[Director_Name],D1059)</f>
        <v>2</v>
      </c>
      <c r="F1059">
        <f>ROUND(AVERAGEIF(Table3[Director_Name],D1059,Table3[imdb_score]),2)</f>
        <v>6.1</v>
      </c>
      <c r="G1059" s="40"/>
    </row>
    <row r="1060" spans="1:7">
      <c r="A1060" t="s">
        <v>3880</v>
      </c>
      <c r="B1060">
        <v>5.2</v>
      </c>
      <c r="D1060" s="39" t="str">
        <v>Diane English</v>
      </c>
      <c r="E1060">
        <f>COUNTIF(Table3[Director_Name],D1060)</f>
        <v>1</v>
      </c>
      <c r="F1060">
        <f>ROUND(AVERAGEIF(Table3[Director_Name],D1060,Table3[imdb_score]),2)</f>
        <v>4.9000000000000004</v>
      </c>
      <c r="G1060" s="40"/>
    </row>
    <row r="1061" spans="1:7">
      <c r="A1061" t="s">
        <v>717</v>
      </c>
      <c r="B1061">
        <v>7.1</v>
      </c>
      <c r="D1061" s="39" t="str">
        <v>Peter Flinth</v>
      </c>
      <c r="E1061">
        <f>COUNTIF(Table3[Director_Name],D1061)</f>
        <v>1</v>
      </c>
      <c r="F1061">
        <f>ROUND(AVERAGEIF(Table3[Director_Name],D1061,Table3[imdb_score]),2)</f>
        <v>6.6</v>
      </c>
      <c r="G1061" s="40"/>
    </row>
    <row r="1062" spans="1:7">
      <c r="A1062" t="s">
        <v>2971</v>
      </c>
      <c r="B1062">
        <v>7.1</v>
      </c>
      <c r="D1062" s="39" t="str">
        <v>Robert Iscove</v>
      </c>
      <c r="E1062">
        <f>COUNTIF(Table3[Director_Name],D1062)</f>
        <v>3</v>
      </c>
      <c r="F1062">
        <f>ROUND(AVERAGEIF(Table3[Director_Name],D1062,Table3[imdb_score]),2)</f>
        <v>4.4000000000000004</v>
      </c>
      <c r="G1062" s="40"/>
    </row>
    <row r="1063" spans="1:7">
      <c r="A1063" t="s">
        <v>5769</v>
      </c>
      <c r="B1063">
        <v>7.2</v>
      </c>
      <c r="D1063" s="39" t="str">
        <v>Peter Kosminsky</v>
      </c>
      <c r="E1063">
        <f>COUNTIF(Table3[Director_Name],D1063)</f>
        <v>1</v>
      </c>
      <c r="F1063">
        <f>ROUND(AVERAGEIF(Table3[Director_Name],D1063,Table3[imdb_score]),2)</f>
        <v>7.2</v>
      </c>
      <c r="G1063" s="40"/>
    </row>
    <row r="1064" spans="1:7">
      <c r="A1064" t="s">
        <v>5774</v>
      </c>
      <c r="B1064">
        <v>6.5</v>
      </c>
      <c r="D1064" s="39" t="str">
        <v>Nick Gomez</v>
      </c>
      <c r="E1064">
        <f>COUNTIF(Table3[Director_Name],D1064)</f>
        <v>1</v>
      </c>
      <c r="F1064">
        <f>ROUND(AVERAGEIF(Table3[Director_Name],D1064,Table3[imdb_score]),2)</f>
        <v>5.6</v>
      </c>
      <c r="G1064" s="40"/>
    </row>
    <row r="1065" spans="1:7">
      <c r="A1065" t="s">
        <v>5780</v>
      </c>
      <c r="B1065">
        <v>4.5999999999999996</v>
      </c>
      <c r="D1065" s="39" t="str">
        <v>Allen Coulter</v>
      </c>
      <c r="E1065">
        <f>COUNTIF(Table3[Director_Name],D1065)</f>
        <v>1</v>
      </c>
      <c r="F1065">
        <f>ROUND(AVERAGEIF(Table3[Director_Name],D1065,Table3[imdb_score]),2)</f>
        <v>7.2</v>
      </c>
      <c r="G1065" s="40"/>
    </row>
    <row r="1066" spans="1:7">
      <c r="A1066" t="s">
        <v>4080</v>
      </c>
      <c r="B1066">
        <v>5.6</v>
      </c>
      <c r="D1066" s="39" t="str">
        <v>Clare Kilner</v>
      </c>
      <c r="E1066">
        <f>COUNTIF(Table3[Director_Name],D1066)</f>
        <v>2</v>
      </c>
      <c r="F1066">
        <f>ROUND(AVERAGEIF(Table3[Director_Name],D1066,Table3[imdb_score]),2)</f>
        <v>5.9</v>
      </c>
      <c r="G1066" s="40"/>
    </row>
    <row r="1067" spans="1:7">
      <c r="A1067" t="s">
        <v>5509</v>
      </c>
      <c r="B1067">
        <v>7.7</v>
      </c>
      <c r="D1067" s="39" t="str">
        <v>Josef Rusnak</v>
      </c>
      <c r="E1067">
        <f>COUNTIF(Table3[Director_Name],D1067)</f>
        <v>1</v>
      </c>
      <c r="F1067">
        <f>ROUND(AVERAGEIF(Table3[Director_Name],D1067,Table3[imdb_score]),2)</f>
        <v>7</v>
      </c>
      <c r="G1067" s="40"/>
    </row>
    <row r="1068" spans="1:7">
      <c r="A1068" t="s">
        <v>306</v>
      </c>
      <c r="B1068">
        <v>7.2</v>
      </c>
      <c r="D1068" s="39" t="str">
        <v>Lance Rivera</v>
      </c>
      <c r="E1068">
        <f>COUNTIF(Table3[Director_Name],D1068)</f>
        <v>1</v>
      </c>
      <c r="F1068">
        <f>ROUND(AVERAGEIF(Table3[Director_Name],D1068,Table3[imdb_score]),2)</f>
        <v>3.6</v>
      </c>
      <c r="G1068" s="40"/>
    </row>
    <row r="1069" spans="1:7">
      <c r="A1069" t="s">
        <v>2652</v>
      </c>
      <c r="B1069">
        <v>6.8</v>
      </c>
      <c r="D1069" s="39" t="str">
        <v>Ronald Neame</v>
      </c>
      <c r="E1069">
        <f>COUNTIF(Table3[Director_Name],D1069)</f>
        <v>1</v>
      </c>
      <c r="F1069">
        <f>ROUND(AVERAGEIF(Table3[Director_Name],D1069,Table3[imdb_score]),2)</f>
        <v>4.9000000000000004</v>
      </c>
      <c r="G1069" s="40"/>
    </row>
    <row r="1070" spans="1:7">
      <c r="A1070" t="s">
        <v>5780</v>
      </c>
      <c r="B1070">
        <v>5.4</v>
      </c>
      <c r="D1070" s="39" t="str">
        <v>Bruce Paltrow</v>
      </c>
      <c r="E1070">
        <f>COUNTIF(Table3[Director_Name],D1070)</f>
        <v>1</v>
      </c>
      <c r="F1070">
        <f>ROUND(AVERAGEIF(Table3[Director_Name],D1070,Table3[imdb_score]),2)</f>
        <v>6</v>
      </c>
      <c r="G1070" s="40"/>
    </row>
    <row r="1071" spans="1:7">
      <c r="A1071" t="s">
        <v>3159</v>
      </c>
      <c r="B1071">
        <v>6.3</v>
      </c>
      <c r="D1071" s="39" t="str">
        <v>Adam Rifkin</v>
      </c>
      <c r="E1071">
        <f>COUNTIF(Table3[Director_Name],D1071)</f>
        <v>2</v>
      </c>
      <c r="F1071">
        <f>ROUND(AVERAGEIF(Table3[Director_Name],D1071,Table3[imdb_score]),2)</f>
        <v>6.5</v>
      </c>
      <c r="G1071" s="40"/>
    </row>
    <row r="1072" spans="1:7">
      <c r="A1072" t="s">
        <v>5815</v>
      </c>
      <c r="B1072">
        <v>7.2</v>
      </c>
      <c r="D1072" s="39" t="str">
        <v>Susanne Bier</v>
      </c>
      <c r="E1072">
        <f>COUNTIF(Table3[Director_Name],D1072)</f>
        <v>1</v>
      </c>
      <c r="F1072">
        <f>ROUND(AVERAGEIF(Table3[Director_Name],D1072,Table3[imdb_score]),2)</f>
        <v>7.2</v>
      </c>
      <c r="G1072" s="40"/>
    </row>
    <row r="1073" spans="1:7">
      <c r="A1073" t="s">
        <v>4597</v>
      </c>
      <c r="B1073">
        <v>5.6</v>
      </c>
      <c r="D1073" s="39" t="str">
        <v>Kenneth Johnson</v>
      </c>
      <c r="E1073">
        <f>COUNTIF(Table3[Director_Name],D1073)</f>
        <v>1</v>
      </c>
      <c r="F1073">
        <f>ROUND(AVERAGEIF(Table3[Director_Name],D1073,Table3[imdb_score]),2)</f>
        <v>2.8</v>
      </c>
      <c r="G1073" s="40"/>
    </row>
    <row r="1074" spans="1:7">
      <c r="A1074" t="s">
        <v>5825</v>
      </c>
      <c r="B1074">
        <v>6.8</v>
      </c>
      <c r="D1074" s="39" t="str">
        <v>James Ivory</v>
      </c>
      <c r="E1074">
        <f>COUNTIF(Table3[Director_Name],D1074)</f>
        <v>7</v>
      </c>
      <c r="F1074">
        <f>ROUND(AVERAGEIF(Table3[Director_Name],D1074,Table3[imdb_score]),2)</f>
        <v>7.06</v>
      </c>
      <c r="G1074" s="40"/>
    </row>
    <row r="1075" spans="1:7">
      <c r="A1075" t="s">
        <v>5829</v>
      </c>
      <c r="B1075">
        <v>4.3</v>
      </c>
      <c r="D1075" s="39" t="str">
        <v>Jessy Terrero</v>
      </c>
      <c r="E1075">
        <f>COUNTIF(Table3[Director_Name],D1075)</f>
        <v>1</v>
      </c>
      <c r="F1075">
        <f>ROUND(AVERAGEIF(Table3[Director_Name],D1075,Table3[imdb_score]),2)</f>
        <v>4.4000000000000004</v>
      </c>
      <c r="G1075" s="40"/>
    </row>
    <row r="1076" spans="1:7">
      <c r="A1076" t="s">
        <v>5834</v>
      </c>
      <c r="B1076">
        <v>6.3</v>
      </c>
      <c r="D1076" s="39" t="str">
        <v>Dany Boon</v>
      </c>
      <c r="E1076">
        <f>COUNTIF(Table3[Director_Name],D1076)</f>
        <v>1</v>
      </c>
      <c r="F1076">
        <f>ROUND(AVERAGEIF(Table3[Director_Name],D1076,Table3[imdb_score]),2)</f>
        <v>7.1</v>
      </c>
      <c r="G1076" s="40"/>
    </row>
    <row r="1077" spans="1:7">
      <c r="A1077" t="s">
        <v>1627</v>
      </c>
      <c r="B1077">
        <v>6.5</v>
      </c>
      <c r="D1077" s="39" t="str">
        <v>Vicente Amorim</v>
      </c>
      <c r="E1077">
        <f>COUNTIF(Table3[Director_Name],D1077)</f>
        <v>1</v>
      </c>
      <c r="F1077">
        <f>ROUND(AVERAGEIF(Table3[Director_Name],D1077,Table3[imdb_score]),2)</f>
        <v>6.2</v>
      </c>
      <c r="G1077" s="40"/>
    </row>
    <row r="1078" spans="1:7">
      <c r="A1078" t="s">
        <v>4619</v>
      </c>
      <c r="B1078">
        <v>6.4</v>
      </c>
      <c r="D1078" s="39" t="str">
        <v>Gaspar NoÃ©</v>
      </c>
      <c r="E1078">
        <f>COUNTIF(Table3[Director_Name],D1078)</f>
        <v>2</v>
      </c>
      <c r="F1078">
        <f>ROUND(AVERAGEIF(Table3[Director_Name],D1078,Table3[imdb_score]),2)</f>
        <v>7.35</v>
      </c>
      <c r="G1078" s="40"/>
    </row>
    <row r="1079" spans="1:7">
      <c r="A1079" t="s">
        <v>4914</v>
      </c>
      <c r="B1079">
        <v>6.3</v>
      </c>
      <c r="D1079" s="39" t="str">
        <v>JÃ©rÃ´me Salle</v>
      </c>
      <c r="E1079">
        <f>COUNTIF(Table3[Director_Name],D1079)</f>
        <v>1</v>
      </c>
      <c r="F1079">
        <f>ROUND(AVERAGEIF(Table3[Director_Name],D1079,Table3[imdb_score]),2)</f>
        <v>6.7</v>
      </c>
      <c r="G1079" s="40"/>
    </row>
    <row r="1080" spans="1:7">
      <c r="A1080" t="s">
        <v>1954</v>
      </c>
      <c r="B1080">
        <v>5.9</v>
      </c>
      <c r="D1080" s="39" t="str">
        <v>Tommy Lee Jones</v>
      </c>
      <c r="E1080">
        <f>COUNTIF(Table3[Director_Name],D1080)</f>
        <v>2</v>
      </c>
      <c r="F1080">
        <f>ROUND(AVERAGEIF(Table3[Director_Name],D1080,Table3[imdb_score]),2)</f>
        <v>7.05</v>
      </c>
      <c r="G1080" s="40"/>
    </row>
    <row r="1081" spans="1:7">
      <c r="A1081" t="s">
        <v>760</v>
      </c>
      <c r="B1081">
        <v>6.5</v>
      </c>
      <c r="D1081" s="39" t="str">
        <v>Jesse Vaughan</v>
      </c>
      <c r="E1081">
        <f>COUNTIF(Table3[Director_Name],D1081)</f>
        <v>1</v>
      </c>
      <c r="F1081">
        <f>ROUND(AVERAGEIF(Table3[Director_Name],D1081,Table3[imdb_score]),2)</f>
        <v>4.5</v>
      </c>
      <c r="G1081" s="40"/>
    </row>
    <row r="1082" spans="1:7">
      <c r="A1082" t="s">
        <v>5861</v>
      </c>
      <c r="B1082">
        <v>6.5</v>
      </c>
      <c r="D1082" s="39" t="str">
        <v>William Bindley</v>
      </c>
      <c r="E1082">
        <f>COUNTIF(Table3[Director_Name],D1082)</f>
        <v>1</v>
      </c>
      <c r="F1082">
        <f>ROUND(AVERAGEIF(Table3[Director_Name],D1082,Table3[imdb_score]),2)</f>
        <v>6.5</v>
      </c>
      <c r="G1082" s="40"/>
    </row>
    <row r="1083" spans="1:7">
      <c r="A1083" t="s">
        <v>5867</v>
      </c>
      <c r="B1083">
        <v>6.1</v>
      </c>
      <c r="D1083" s="39" t="str">
        <v>Wayne Beach</v>
      </c>
      <c r="E1083">
        <f>COUNTIF(Table3[Director_Name],D1083)</f>
        <v>1</v>
      </c>
      <c r="F1083">
        <f>ROUND(AVERAGEIF(Table3[Director_Name],D1083,Table3[imdb_score]),2)</f>
        <v>5.9</v>
      </c>
      <c r="G1083" s="40"/>
    </row>
    <row r="1084" spans="1:7">
      <c r="A1084" t="s">
        <v>5873</v>
      </c>
      <c r="B1084">
        <v>5.9</v>
      </c>
      <c r="D1084" s="39" t="str">
        <v>GÃ©rard Krawczyk</v>
      </c>
      <c r="E1084">
        <f>COUNTIF(Table3[Director_Name],D1084)</f>
        <v>1</v>
      </c>
      <c r="F1084">
        <f>ROUND(AVERAGEIF(Table3[Director_Name],D1084,Table3[imdb_score]),2)</f>
        <v>6.6</v>
      </c>
      <c r="G1084" s="40"/>
    </row>
    <row r="1085" spans="1:7">
      <c r="A1085" t="s">
        <v>5877</v>
      </c>
      <c r="B1085">
        <v>6.6</v>
      </c>
      <c r="D1085" s="39" t="str">
        <v>Udayan Prasad</v>
      </c>
      <c r="E1085">
        <f>COUNTIF(Table3[Director_Name],D1085)</f>
        <v>1</v>
      </c>
      <c r="F1085">
        <f>ROUND(AVERAGEIF(Table3[Director_Name],D1085,Table3[imdb_score]),2)</f>
        <v>6.8</v>
      </c>
      <c r="G1085" s="40"/>
    </row>
    <row r="1086" spans="1:7">
      <c r="A1086" t="s">
        <v>5882</v>
      </c>
      <c r="B1086">
        <v>7.4</v>
      </c>
      <c r="D1086" s="39" t="str">
        <v>JK Youn</v>
      </c>
      <c r="E1086">
        <f>COUNTIF(Table3[Director_Name],D1086)</f>
        <v>1</v>
      </c>
      <c r="F1086">
        <f>ROUND(AVERAGEIF(Table3[Director_Name],D1086,Table3[imdb_score]),2)</f>
        <v>5.7</v>
      </c>
      <c r="G1086" s="40"/>
    </row>
    <row r="1087" spans="1:7">
      <c r="A1087" t="s">
        <v>48</v>
      </c>
      <c r="B1087">
        <v>7.3</v>
      </c>
      <c r="D1087" s="39" t="str">
        <v>Morten Tyldum</v>
      </c>
      <c r="E1087">
        <f>COUNTIF(Table3[Director_Name],D1087)</f>
        <v>2</v>
      </c>
      <c r="F1087">
        <f>ROUND(AVERAGEIF(Table3[Director_Name],D1087,Table3[imdb_score]),2)</f>
        <v>7.85</v>
      </c>
      <c r="G1087" s="40"/>
    </row>
    <row r="1088" spans="1:7">
      <c r="A1088" t="s">
        <v>1058</v>
      </c>
      <c r="B1088">
        <v>6.6</v>
      </c>
      <c r="D1088" s="39" t="str">
        <v>AndrÃ©s Muschietti</v>
      </c>
      <c r="E1088">
        <f>COUNTIF(Table3[Director_Name],D1088)</f>
        <v>1</v>
      </c>
      <c r="F1088">
        <f>ROUND(AVERAGEIF(Table3[Director_Name],D1088,Table3[imdb_score]),2)</f>
        <v>6.2</v>
      </c>
      <c r="G1088" s="40"/>
    </row>
    <row r="1089" spans="1:7">
      <c r="A1089" t="s">
        <v>5896</v>
      </c>
      <c r="B1089">
        <v>5.6</v>
      </c>
      <c r="D1089" s="39" t="str">
        <v>Gillian Armstrong</v>
      </c>
      <c r="E1089">
        <f>COUNTIF(Table3[Director_Name],D1089)</f>
        <v>2</v>
      </c>
      <c r="F1089">
        <f>ROUND(AVERAGEIF(Table3[Director_Name],D1089,Table3[imdb_score]),2)</f>
        <v>7</v>
      </c>
      <c r="G1089" s="40"/>
    </row>
    <row r="1090" spans="1:7">
      <c r="A1090" t="s">
        <v>5901</v>
      </c>
      <c r="B1090">
        <v>5.3</v>
      </c>
      <c r="D1090" s="39" t="str">
        <v>James Watkins</v>
      </c>
      <c r="E1090">
        <f>COUNTIF(Table3[Director_Name],D1090)</f>
        <v>2</v>
      </c>
      <c r="F1090">
        <f>ROUND(AVERAGEIF(Table3[Director_Name],D1090,Table3[imdb_score]),2)</f>
        <v>6.6</v>
      </c>
      <c r="G1090" s="40"/>
    </row>
    <row r="1091" spans="1:7">
      <c r="A1091" t="s">
        <v>4218</v>
      </c>
      <c r="B1091">
        <v>6</v>
      </c>
      <c r="D1091" s="39" t="str">
        <v>Jim Fall</v>
      </c>
      <c r="E1091">
        <f>COUNTIF(Table3[Director_Name],D1091)</f>
        <v>1</v>
      </c>
      <c r="F1091">
        <f>ROUND(AVERAGEIF(Table3[Director_Name],D1091,Table3[imdb_score]),2)</f>
        <v>5.3</v>
      </c>
      <c r="G1091" s="40"/>
    </row>
    <row r="1092" spans="1:7">
      <c r="A1092" t="s">
        <v>5911</v>
      </c>
      <c r="B1092">
        <v>5.4</v>
      </c>
      <c r="D1092" s="39" t="str">
        <v>Ric Roman Waugh</v>
      </c>
      <c r="E1092">
        <f>COUNTIF(Table3[Director_Name],D1092)</f>
        <v>1</v>
      </c>
      <c r="F1092">
        <f>ROUND(AVERAGEIF(Table3[Director_Name],D1092,Table3[imdb_score]),2)</f>
        <v>6.5</v>
      </c>
      <c r="G1092" s="40"/>
    </row>
    <row r="1093" spans="1:7">
      <c r="A1093" t="s">
        <v>5918</v>
      </c>
      <c r="B1093">
        <v>6.8</v>
      </c>
      <c r="D1093" s="39" t="str">
        <v>Michael Dougherty</v>
      </c>
      <c r="E1093">
        <f>COUNTIF(Table3[Director_Name],D1093)</f>
        <v>1</v>
      </c>
      <c r="F1093">
        <f>ROUND(AVERAGEIF(Table3[Director_Name],D1093,Table3[imdb_score]),2)</f>
        <v>6.2</v>
      </c>
      <c r="G1093" s="40"/>
    </row>
    <row r="1094" spans="1:7">
      <c r="A1094" t="s">
        <v>5925</v>
      </c>
      <c r="B1094">
        <v>6.4</v>
      </c>
      <c r="D1094" s="39" t="str">
        <v>Joel Gallen</v>
      </c>
      <c r="E1094">
        <f>COUNTIF(Table3[Director_Name],D1094)</f>
        <v>1</v>
      </c>
      <c r="F1094">
        <f>ROUND(AVERAGEIF(Table3[Director_Name],D1094,Table3[imdb_score]),2)</f>
        <v>5.7</v>
      </c>
      <c r="G1094" s="40"/>
    </row>
    <row r="1095" spans="1:7">
      <c r="A1095" t="s">
        <v>5930</v>
      </c>
      <c r="B1095">
        <v>4.9000000000000004</v>
      </c>
      <c r="D1095" s="39" t="str">
        <v>James Marsh</v>
      </c>
      <c r="E1095">
        <f>COUNTIF(Table3[Director_Name],D1095)</f>
        <v>2</v>
      </c>
      <c r="F1095">
        <f>ROUND(AVERAGEIF(Table3[Director_Name],D1095,Table3[imdb_score]),2)</f>
        <v>7.75</v>
      </c>
      <c r="G1095" s="40"/>
    </row>
    <row r="1096" spans="1:7">
      <c r="A1096" t="s">
        <v>5935</v>
      </c>
      <c r="B1096">
        <v>5.8</v>
      </c>
      <c r="D1096" s="39" t="str">
        <v>Matt Williams</v>
      </c>
      <c r="E1096">
        <f>COUNTIF(Table3[Director_Name],D1096)</f>
        <v>1</v>
      </c>
      <c r="F1096">
        <f>ROUND(AVERAGEIF(Table3[Director_Name],D1096,Table3[imdb_score]),2)</f>
        <v>6.8</v>
      </c>
      <c r="G1096" s="40"/>
    </row>
    <row r="1097" spans="1:7">
      <c r="A1097" t="s">
        <v>760</v>
      </c>
      <c r="B1097">
        <v>7.1</v>
      </c>
      <c r="D1097" s="39" t="str">
        <v>Rob Zombie</v>
      </c>
      <c r="E1097">
        <f>COUNTIF(Table3[Director_Name],D1097)</f>
        <v>4</v>
      </c>
      <c r="F1097">
        <f>ROUND(AVERAGEIF(Table3[Director_Name],D1097,Table3[imdb_score]),2)</f>
        <v>5.73</v>
      </c>
      <c r="G1097" s="40"/>
    </row>
    <row r="1098" spans="1:7">
      <c r="A1098" t="s">
        <v>3817</v>
      </c>
      <c r="B1098">
        <v>7.2</v>
      </c>
      <c r="D1098" s="39" t="str">
        <v>Dennis Iliadis</v>
      </c>
      <c r="E1098">
        <f>COUNTIF(Table3[Director_Name],D1098)</f>
        <v>1</v>
      </c>
      <c r="F1098">
        <f>ROUND(AVERAGEIF(Table3[Director_Name],D1098,Table3[imdb_score]),2)</f>
        <v>6.6</v>
      </c>
      <c r="G1098" s="40"/>
    </row>
    <row r="1099" spans="1:7">
      <c r="A1099" t="s">
        <v>535</v>
      </c>
      <c r="B1099">
        <v>6</v>
      </c>
      <c r="D1099" s="39" t="str">
        <v>Rick Rosenthal</v>
      </c>
      <c r="E1099">
        <f>COUNTIF(Table3[Director_Name],D1099)</f>
        <v>1</v>
      </c>
      <c r="F1099">
        <f>ROUND(AVERAGEIF(Table3[Director_Name],D1099,Table3[imdb_score]),2)</f>
        <v>4.0999999999999996</v>
      </c>
      <c r="G1099" s="40"/>
    </row>
    <row r="1100" spans="1:7">
      <c r="A1100" t="s">
        <v>5076</v>
      </c>
      <c r="B1100">
        <v>6</v>
      </c>
      <c r="D1100" s="39" t="str">
        <v>Denzel Washington</v>
      </c>
      <c r="E1100">
        <f>COUNTIF(Table3[Director_Name],D1100)</f>
        <v>2</v>
      </c>
      <c r="F1100">
        <f>ROUND(AVERAGEIF(Table3[Director_Name],D1100,Table3[imdb_score]),2)</f>
        <v>7.45</v>
      </c>
      <c r="G1100" s="40"/>
    </row>
    <row r="1101" spans="1:7">
      <c r="A1101" t="s">
        <v>1939</v>
      </c>
      <c r="B1101">
        <v>7</v>
      </c>
      <c r="D1101" s="39" t="str">
        <v>Nicolas Winding Refn</v>
      </c>
      <c r="E1101">
        <f>COUNTIF(Table3[Director_Name],D1101)</f>
        <v>4</v>
      </c>
      <c r="F1101">
        <f>ROUND(AVERAGEIF(Table3[Director_Name],D1101,Table3[imdb_score]),2)</f>
        <v>6.9</v>
      </c>
      <c r="G1101" s="40"/>
    </row>
    <row r="1102" spans="1:7">
      <c r="A1102" t="s">
        <v>5961</v>
      </c>
      <c r="B1102">
        <v>5.4</v>
      </c>
      <c r="D1102" s="39" t="str">
        <v>Sara Sugarman</v>
      </c>
      <c r="E1102">
        <f>COUNTIF(Table3[Director_Name],D1102)</f>
        <v>1</v>
      </c>
      <c r="F1102">
        <f>ROUND(AVERAGEIF(Table3[Director_Name],D1102,Table3[imdb_score]),2)</f>
        <v>4.5999999999999996</v>
      </c>
      <c r="G1102" s="40"/>
    </row>
    <row r="1103" spans="1:7">
      <c r="A1103" t="s">
        <v>163</v>
      </c>
      <c r="B1103">
        <v>6.5</v>
      </c>
      <c r="D1103" s="39" t="str">
        <v>Juan Carlos Fresnadillo</v>
      </c>
      <c r="E1103">
        <f>COUNTIF(Table3[Director_Name],D1103)</f>
        <v>1</v>
      </c>
      <c r="F1103">
        <f>ROUND(AVERAGEIF(Table3[Director_Name],D1103,Table3[imdb_score]),2)</f>
        <v>7</v>
      </c>
      <c r="G1103" s="40"/>
    </row>
    <row r="1104" spans="1:7">
      <c r="A1104" t="s">
        <v>371</v>
      </c>
      <c r="B1104">
        <v>6.4</v>
      </c>
      <c r="D1104" s="39" t="str">
        <v>Gina Prince-Bythewood</v>
      </c>
      <c r="E1104">
        <f>COUNTIF(Table3[Director_Name],D1104)</f>
        <v>3</v>
      </c>
      <c r="F1104">
        <f>ROUND(AVERAGEIF(Table3[Director_Name],D1104,Table3[imdb_score]),2)</f>
        <v>7.13</v>
      </c>
      <c r="G1104" s="40"/>
    </row>
    <row r="1105" spans="1:7">
      <c r="A1105" t="s">
        <v>5985</v>
      </c>
      <c r="B1105">
        <v>4.9000000000000004</v>
      </c>
      <c r="D1105" s="39" t="str">
        <v>Phil Traill</v>
      </c>
      <c r="E1105">
        <f>COUNTIF(Table3[Director_Name],D1105)</f>
        <v>1</v>
      </c>
      <c r="F1105">
        <f>ROUND(AVERAGEIF(Table3[Director_Name],D1105,Table3[imdb_score]),2)</f>
        <v>4.8</v>
      </c>
      <c r="G1105" s="40"/>
    </row>
    <row r="1106" spans="1:7">
      <c r="A1106" t="s">
        <v>5990</v>
      </c>
      <c r="B1106">
        <v>6.3</v>
      </c>
      <c r="D1106" s="39" t="str">
        <v>Joe Berlinger</v>
      </c>
      <c r="E1106">
        <f>COUNTIF(Table3[Director_Name],D1106)</f>
        <v>1</v>
      </c>
      <c r="F1106">
        <f>ROUND(AVERAGEIF(Table3[Director_Name],D1106,Table3[imdb_score]),2)</f>
        <v>4</v>
      </c>
      <c r="G1106" s="40"/>
    </row>
    <row r="1107" spans="1:7">
      <c r="A1107" t="s">
        <v>5997</v>
      </c>
      <c r="B1107">
        <v>1.7</v>
      </c>
      <c r="D1107" s="39" t="str">
        <v>Elizabeth Allen Rosenbaum</v>
      </c>
      <c r="E1107">
        <f>COUNTIF(Table3[Director_Name],D1107)</f>
        <v>2</v>
      </c>
      <c r="F1107">
        <f>ROUND(AVERAGEIF(Table3[Director_Name],D1107,Table3[imdb_score]),2)</f>
        <v>6</v>
      </c>
      <c r="G1107" s="40"/>
    </row>
    <row r="1108" spans="1:7">
      <c r="A1108" t="s">
        <v>6002</v>
      </c>
      <c r="B1108">
        <v>7.7</v>
      </c>
      <c r="D1108" s="39" t="str">
        <v>Michael Mayer</v>
      </c>
      <c r="E1108">
        <f>COUNTIF(Table3[Director_Name],D1108)</f>
        <v>2</v>
      </c>
      <c r="F1108">
        <f>ROUND(AVERAGEIF(Table3[Director_Name],D1108,Table3[imdb_score]),2)</f>
        <v>6.5</v>
      </c>
      <c r="G1108" s="40"/>
    </row>
    <row r="1109" spans="1:7">
      <c r="A1109" t="s">
        <v>2433</v>
      </c>
      <c r="B1109">
        <v>7.8</v>
      </c>
      <c r="D1109" s="39" t="str">
        <v>Martin Weisz</v>
      </c>
      <c r="E1109">
        <f>COUNTIF(Table3[Director_Name],D1109)</f>
        <v>1</v>
      </c>
      <c r="F1109">
        <f>ROUND(AVERAGEIF(Table3[Director_Name],D1109,Table3[imdb_score]),2)</f>
        <v>5.0999999999999996</v>
      </c>
      <c r="G1109" s="40"/>
    </row>
    <row r="1110" spans="1:7">
      <c r="A1110" t="s">
        <v>3136</v>
      </c>
      <c r="B1110">
        <v>5.5</v>
      </c>
      <c r="D1110" s="39" t="str">
        <v>John Ottman</v>
      </c>
      <c r="E1110">
        <f>COUNTIF(Table3[Director_Name],D1110)</f>
        <v>1</v>
      </c>
      <c r="F1110">
        <f>ROUND(AVERAGEIF(Table3[Director_Name],D1110,Table3[imdb_score]),2)</f>
        <v>4.0999999999999996</v>
      </c>
      <c r="G1110" s="40"/>
    </row>
    <row r="1111" spans="1:7">
      <c r="A1111" t="s">
        <v>3122</v>
      </c>
      <c r="B1111">
        <v>7.5</v>
      </c>
      <c r="D1111" s="39" t="str">
        <v>John Bonito</v>
      </c>
      <c r="E1111">
        <f>COUNTIF(Table3[Director_Name],D1111)</f>
        <v>1</v>
      </c>
      <c r="F1111">
        <f>ROUND(AVERAGEIF(Table3[Director_Name],D1111,Table3[imdb_score]),2)</f>
        <v>4.7</v>
      </c>
      <c r="G1111" s="40"/>
    </row>
    <row r="1112" spans="1:7">
      <c r="A1112" t="s">
        <v>5985</v>
      </c>
      <c r="B1112">
        <v>6.4</v>
      </c>
      <c r="D1112" s="39" t="str">
        <v>Peter Atencio</v>
      </c>
      <c r="E1112">
        <f>COUNTIF(Table3[Director_Name],D1112)</f>
        <v>1</v>
      </c>
      <c r="F1112">
        <f>ROUND(AVERAGEIF(Table3[Director_Name],D1112,Table3[imdb_score]),2)</f>
        <v>6.4</v>
      </c>
      <c r="G1112" s="40"/>
    </row>
    <row r="1113" spans="1:7">
      <c r="A1113" t="s">
        <v>6024</v>
      </c>
      <c r="B1113">
        <v>5.6</v>
      </c>
      <c r="D1113" s="39" t="str">
        <v>David Nutter</v>
      </c>
      <c r="E1113">
        <f>COUNTIF(Table3[Director_Name],D1113)</f>
        <v>1</v>
      </c>
      <c r="F1113">
        <f>ROUND(AVERAGEIF(Table3[Director_Name],D1113,Table3[imdb_score]),2)</f>
        <v>5.5</v>
      </c>
      <c r="G1113" s="40"/>
    </row>
    <row r="1114" spans="1:7">
      <c r="A1114" t="s">
        <v>6028</v>
      </c>
      <c r="B1114">
        <v>7.5</v>
      </c>
      <c r="D1114" s="39" t="str">
        <v>Derek Cianfrance</v>
      </c>
      <c r="E1114">
        <f>COUNTIF(Table3[Director_Name],D1114)</f>
        <v>2</v>
      </c>
      <c r="F1114">
        <f>ROUND(AVERAGEIF(Table3[Director_Name],D1114,Table3[imdb_score]),2)</f>
        <v>7.35</v>
      </c>
      <c r="G1114" s="40"/>
    </row>
    <row r="1115" spans="1:7">
      <c r="A1115" t="s">
        <v>6037</v>
      </c>
      <c r="B1115">
        <v>6.8</v>
      </c>
      <c r="D1115" s="39" t="str">
        <v>Stephan Elliott</v>
      </c>
      <c r="E1115">
        <f>COUNTIF(Table3[Director_Name],D1115)</f>
        <v>2</v>
      </c>
      <c r="F1115">
        <f>ROUND(AVERAGEIF(Table3[Director_Name],D1115,Table3[imdb_score]),2)</f>
        <v>5.8</v>
      </c>
      <c r="G1115" s="40"/>
    </row>
    <row r="1116" spans="1:7">
      <c r="A1116" t="s">
        <v>1617</v>
      </c>
      <c r="B1116">
        <v>6.8</v>
      </c>
      <c r="D1116" s="39" t="str">
        <v>Mark L. Lester</v>
      </c>
      <c r="E1116">
        <f>COUNTIF(Table3[Director_Name],D1116)</f>
        <v>4</v>
      </c>
      <c r="F1116">
        <f>ROUND(AVERAGEIF(Table3[Director_Name],D1116,Table3[imdb_score]),2)</f>
        <v>6.33</v>
      </c>
      <c r="G1116" s="40"/>
    </row>
    <row r="1117" spans="1:7">
      <c r="A1117" t="s">
        <v>6046</v>
      </c>
      <c r="B1117">
        <v>6</v>
      </c>
      <c r="D1117" s="39" t="str">
        <v>Tom Green</v>
      </c>
      <c r="E1117">
        <f>COUNTIF(Table3[Director_Name],D1117)</f>
        <v>1</v>
      </c>
      <c r="F1117">
        <f>ROUND(AVERAGEIF(Table3[Director_Name],D1117,Table3[imdb_score]),2)</f>
        <v>4.5</v>
      </c>
      <c r="G1117" s="40"/>
    </row>
    <row r="1118" spans="1:7">
      <c r="A1118" t="s">
        <v>6051</v>
      </c>
      <c r="B1118">
        <v>7.3</v>
      </c>
      <c r="D1118" s="39" t="str">
        <v>Mike Nawrocki</v>
      </c>
      <c r="E1118">
        <f>COUNTIF(Table3[Director_Name],D1118)</f>
        <v>2</v>
      </c>
      <c r="F1118">
        <f>ROUND(AVERAGEIF(Table3[Director_Name],D1118,Table3[imdb_score]),2)</f>
        <v>6.15</v>
      </c>
      <c r="G1118" s="40"/>
    </row>
    <row r="1119" spans="1:7">
      <c r="A1119" t="s">
        <v>3281</v>
      </c>
      <c r="B1119">
        <v>6</v>
      </c>
      <c r="D1119" s="39" t="str">
        <v>Catherine Owens</v>
      </c>
      <c r="E1119">
        <f>COUNTIF(Table3[Director_Name],D1119)</f>
        <v>1</v>
      </c>
      <c r="F1119">
        <f>ROUND(AVERAGEIF(Table3[Director_Name],D1119,Table3[imdb_score]),2)</f>
        <v>8.4</v>
      </c>
      <c r="G1119" s="40"/>
    </row>
    <row r="1120" spans="1:7">
      <c r="A1120" t="s">
        <v>1114</v>
      </c>
      <c r="B1120">
        <v>7</v>
      </c>
      <c r="D1120" s="39" t="str">
        <v>Douglas Aarniokoski</v>
      </c>
      <c r="E1120">
        <f>COUNTIF(Table3[Director_Name],D1120)</f>
        <v>2</v>
      </c>
      <c r="F1120">
        <f>ROUND(AVERAGEIF(Table3[Director_Name],D1120,Table3[imdb_score]),2)</f>
        <v>4.5999999999999996</v>
      </c>
      <c r="G1120" s="40"/>
    </row>
    <row r="1121" spans="1:7">
      <c r="A1121" t="s">
        <v>6063</v>
      </c>
      <c r="B1121">
        <v>5.0999999999999996</v>
      </c>
      <c r="D1121" s="39" t="str">
        <v>Bryan Barber</v>
      </c>
      <c r="E1121">
        <f>COUNTIF(Table3[Director_Name],D1121)</f>
        <v>1</v>
      </c>
      <c r="F1121">
        <f>ROUND(AVERAGEIF(Table3[Director_Name],D1121,Table3[imdb_score]),2)</f>
        <v>6.2</v>
      </c>
      <c r="G1121" s="40"/>
    </row>
    <row r="1122" spans="1:7">
      <c r="A1122" t="s">
        <v>2213</v>
      </c>
      <c r="B1122">
        <v>6.8</v>
      </c>
      <c r="D1122" s="39" t="str">
        <v>Lone Scherfig</v>
      </c>
      <c r="E1122">
        <f>COUNTIF(Table3[Director_Name],D1122)</f>
        <v>2</v>
      </c>
      <c r="F1122">
        <f>ROUND(AVERAGEIF(Table3[Director_Name],D1122,Table3[imdb_score]),2)</f>
        <v>7.15</v>
      </c>
      <c r="G1122" s="40"/>
    </row>
    <row r="1123" spans="1:7">
      <c r="A1123" t="s">
        <v>6074</v>
      </c>
      <c r="B1123">
        <v>6.5</v>
      </c>
      <c r="D1123" s="39" t="str">
        <v>Drew Barrymore</v>
      </c>
      <c r="E1123">
        <f>COUNTIF(Table3[Director_Name],D1123)</f>
        <v>1</v>
      </c>
      <c r="F1123">
        <f>ROUND(AVERAGEIF(Table3[Director_Name],D1123,Table3[imdb_score]),2)</f>
        <v>6.9</v>
      </c>
      <c r="G1123" s="40"/>
    </row>
    <row r="1124" spans="1:7">
      <c r="A1124" t="s">
        <v>1783</v>
      </c>
      <c r="B1124">
        <v>6.6</v>
      </c>
      <c r="D1124" s="39" t="str">
        <v>Brian Koppelman</v>
      </c>
      <c r="E1124">
        <f>COUNTIF(Table3[Director_Name],D1124)</f>
        <v>2</v>
      </c>
      <c r="F1124">
        <f>ROUND(AVERAGEIF(Table3[Director_Name],D1124,Table3[imdb_score]),2)</f>
        <v>6.25</v>
      </c>
      <c r="G1124" s="40"/>
    </row>
    <row r="1125" spans="1:7">
      <c r="A1125" t="s">
        <v>2099</v>
      </c>
      <c r="B1125">
        <v>7.2</v>
      </c>
      <c r="D1125" s="39" t="str">
        <v>James Foley</v>
      </c>
      <c r="E1125">
        <f>COUNTIF(Table3[Director_Name],D1125)</f>
        <v>3</v>
      </c>
      <c r="F1125">
        <f>ROUND(AVERAGEIF(Table3[Director_Name],D1125,Table3[imdb_score]),2)</f>
        <v>6.83</v>
      </c>
      <c r="G1125" s="40"/>
    </row>
    <row r="1126" spans="1:7">
      <c r="A1126" t="s">
        <v>5774</v>
      </c>
      <c r="B1126">
        <v>7</v>
      </c>
      <c r="D1126" s="39" t="str">
        <v>Albert Brooks</v>
      </c>
      <c r="E1126">
        <f>COUNTIF(Table3[Director_Name],D1126)</f>
        <v>1</v>
      </c>
      <c r="F1126">
        <f>ROUND(AVERAGEIF(Table3[Director_Name],D1126,Table3[imdb_score]),2)</f>
        <v>5.6</v>
      </c>
      <c r="G1126" s="40"/>
    </row>
    <row r="1127" spans="1:7">
      <c r="A1127" t="s">
        <v>4752</v>
      </c>
      <c r="B1127">
        <v>7</v>
      </c>
      <c r="D1127" s="39" t="str">
        <v>Steve Gomer</v>
      </c>
      <c r="E1127">
        <f>COUNTIF(Table3[Director_Name],D1127)</f>
        <v>1</v>
      </c>
      <c r="F1127">
        <f>ROUND(AVERAGEIF(Table3[Director_Name],D1127,Table3[imdb_score]),2)</f>
        <v>2.8</v>
      </c>
      <c r="G1127" s="40"/>
    </row>
    <row r="1128" spans="1:7">
      <c r="A1128" t="s">
        <v>6097</v>
      </c>
      <c r="B1128">
        <v>5.9</v>
      </c>
      <c r="D1128" s="39" t="str">
        <v>RZA</v>
      </c>
      <c r="E1128">
        <f>COUNTIF(Table3[Director_Name],D1128)</f>
        <v>1</v>
      </c>
      <c r="F1128">
        <f>ROUND(AVERAGEIF(Table3[Director_Name],D1128,Table3[imdb_score]),2)</f>
        <v>5.4</v>
      </c>
      <c r="G1128" s="40"/>
    </row>
    <row r="1129" spans="1:7">
      <c r="A1129" t="s">
        <v>6102</v>
      </c>
      <c r="B1129">
        <v>5.4</v>
      </c>
      <c r="D1129" s="39" t="str">
        <v>Mark Piznarski</v>
      </c>
      <c r="E1129">
        <f>COUNTIF(Table3[Director_Name],D1129)</f>
        <v>1</v>
      </c>
      <c r="F1129">
        <f>ROUND(AVERAGEIF(Table3[Director_Name],D1129,Table3[imdb_score]),2)</f>
        <v>5.0999999999999996</v>
      </c>
      <c r="G1129" s="40"/>
    </row>
    <row r="1130" spans="1:7">
      <c r="A1130" t="s">
        <v>969</v>
      </c>
      <c r="B1130">
        <v>6.6</v>
      </c>
      <c r="D1130" s="39" t="str">
        <v>Craig Brewer</v>
      </c>
      <c r="E1130">
        <f>COUNTIF(Table3[Director_Name],D1130)</f>
        <v>2</v>
      </c>
      <c r="F1130">
        <f>ROUND(AVERAGEIF(Table3[Director_Name],D1130,Table3[imdb_score]),2)</f>
        <v>7.2</v>
      </c>
      <c r="G1130" s="40"/>
    </row>
    <row r="1131" spans="1:7">
      <c r="A1131" t="s">
        <v>6111</v>
      </c>
      <c r="B1131">
        <v>7</v>
      </c>
      <c r="D1131" s="39" t="str">
        <v>David Raynr</v>
      </c>
      <c r="E1131">
        <f>COUNTIF(Table3[Director_Name],D1131)</f>
        <v>3</v>
      </c>
      <c r="F1131">
        <f>ROUND(AVERAGEIF(Table3[Director_Name],D1131,Table3[imdb_score]),2)</f>
        <v>5.37</v>
      </c>
      <c r="G1131" s="40"/>
    </row>
    <row r="1132" spans="1:7">
      <c r="A1132" t="s">
        <v>1627</v>
      </c>
      <c r="B1132">
        <v>6.5</v>
      </c>
      <c r="D1132" s="39" t="str">
        <v>Mort Nathan</v>
      </c>
      <c r="E1132">
        <f>COUNTIF(Table3[Director_Name],D1132)</f>
        <v>1</v>
      </c>
      <c r="F1132">
        <f>ROUND(AVERAGEIF(Table3[Director_Name],D1132,Table3[imdb_score]),2)</f>
        <v>4.9000000000000004</v>
      </c>
      <c r="G1132" s="40"/>
    </row>
    <row r="1133" spans="1:7">
      <c r="A1133" t="s">
        <v>5273</v>
      </c>
      <c r="B1133">
        <v>6.3</v>
      </c>
      <c r="D1133" s="39" t="str">
        <v>Dan Curtis</v>
      </c>
      <c r="E1133">
        <f>COUNTIF(Table3[Director_Name],D1133)</f>
        <v>1</v>
      </c>
      <c r="F1133">
        <f>ROUND(AVERAGEIF(Table3[Director_Name],D1133,Table3[imdb_score]),2)</f>
        <v>7.4</v>
      </c>
      <c r="G1133" s="40"/>
    </row>
    <row r="1134" spans="1:7">
      <c r="A1134" t="s">
        <v>6126</v>
      </c>
      <c r="B1134">
        <v>6.5</v>
      </c>
      <c r="D1134" s="39" t="str">
        <v>Wil Shriner</v>
      </c>
      <c r="E1134">
        <f>COUNTIF(Table3[Director_Name],D1134)</f>
        <v>1</v>
      </c>
      <c r="F1134">
        <f>ROUND(AVERAGEIF(Table3[Director_Name],D1134,Table3[imdb_score]),2)</f>
        <v>5.6</v>
      </c>
      <c r="G1134" s="40"/>
    </row>
    <row r="1135" spans="1:7">
      <c r="A1135" t="s">
        <v>6131</v>
      </c>
      <c r="B1135">
        <v>6.5</v>
      </c>
      <c r="D1135" s="39" t="str">
        <v>Martin McDonagh</v>
      </c>
      <c r="E1135">
        <f>COUNTIF(Table3[Director_Name],D1135)</f>
        <v>2</v>
      </c>
      <c r="F1135">
        <f>ROUND(AVERAGEIF(Table3[Director_Name],D1135,Table3[imdb_score]),2)</f>
        <v>7.6</v>
      </c>
      <c r="G1135" s="40"/>
    </row>
    <row r="1136" spans="1:7">
      <c r="A1136" t="s">
        <v>3722</v>
      </c>
      <c r="B1136">
        <v>5.8</v>
      </c>
      <c r="D1136" s="39" t="str">
        <v>Tina Gordon Chism</v>
      </c>
      <c r="E1136">
        <f>COUNTIF(Table3[Director_Name],D1136)</f>
        <v>1</v>
      </c>
      <c r="F1136">
        <f>ROUND(AVERAGEIF(Table3[Director_Name],D1136,Table3[imdb_score]),2)</f>
        <v>5.3</v>
      </c>
      <c r="G1136" s="40"/>
    </row>
    <row r="1137" spans="1:7">
      <c r="A1137" t="s">
        <v>6142</v>
      </c>
      <c r="B1137">
        <v>6.6</v>
      </c>
      <c r="D1137" s="39" t="str">
        <v>Peter Cattaneo</v>
      </c>
      <c r="E1137">
        <f>COUNTIF(Table3[Director_Name],D1137)</f>
        <v>4</v>
      </c>
      <c r="F1137">
        <f>ROUND(AVERAGEIF(Table3[Director_Name],D1137,Table3[imdb_score]),2)</f>
        <v>6.55</v>
      </c>
      <c r="G1137" s="40"/>
    </row>
    <row r="1138" spans="1:7">
      <c r="A1138" t="s">
        <v>6148</v>
      </c>
      <c r="B1138">
        <v>5.4</v>
      </c>
      <c r="D1138" s="39" t="str">
        <v>Vicky Jenson</v>
      </c>
      <c r="E1138">
        <f>COUNTIF(Table3[Director_Name],D1138)</f>
        <v>1</v>
      </c>
      <c r="F1138">
        <f>ROUND(AVERAGEIF(Table3[Director_Name],D1138,Table3[imdb_score]),2)</f>
        <v>5.3</v>
      </c>
      <c r="G1138" s="40"/>
    </row>
    <row r="1139" spans="1:7">
      <c r="A1139" t="s">
        <v>6152</v>
      </c>
      <c r="B1139">
        <v>6.1</v>
      </c>
      <c r="D1139" s="39" t="str">
        <v>Mary Lambert</v>
      </c>
      <c r="E1139">
        <f>COUNTIF(Table3[Director_Name],D1139)</f>
        <v>2</v>
      </c>
      <c r="F1139">
        <f>ROUND(AVERAGEIF(Table3[Director_Name],D1139,Table3[imdb_score]),2)</f>
        <v>5.6</v>
      </c>
      <c r="G1139" s="40"/>
    </row>
    <row r="1140" spans="1:7">
      <c r="A1140" t="s">
        <v>6156</v>
      </c>
      <c r="B1140">
        <v>4</v>
      </c>
      <c r="D1140" s="39" t="str">
        <v>Peter Kassovitz</v>
      </c>
      <c r="E1140">
        <f>COUNTIF(Table3[Director_Name],D1140)</f>
        <v>1</v>
      </c>
      <c r="F1140">
        <f>ROUND(AVERAGEIF(Table3[Director_Name],D1140,Table3[imdb_score]),2)</f>
        <v>6.5</v>
      </c>
      <c r="G1140" s="40"/>
    </row>
    <row r="1141" spans="1:7">
      <c r="A1141" t="s">
        <v>5349</v>
      </c>
      <c r="B1141">
        <v>7.6</v>
      </c>
      <c r="D1141" s="39" t="str">
        <v>Rodman Flender</v>
      </c>
      <c r="E1141">
        <f>COUNTIF(Table3[Director_Name],D1141)</f>
        <v>1</v>
      </c>
      <c r="F1141">
        <f>ROUND(AVERAGEIF(Table3[Director_Name],D1141,Table3[imdb_score]),2)</f>
        <v>6.2</v>
      </c>
      <c r="G1141" s="40"/>
    </row>
    <row r="1142" spans="1:7">
      <c r="A1142" t="s">
        <v>1939</v>
      </c>
      <c r="B1142">
        <v>7.9</v>
      </c>
      <c r="D1142" s="39" t="str">
        <v>Katja von Garnier</v>
      </c>
      <c r="E1142">
        <f>COUNTIF(Table3[Director_Name],D1142)</f>
        <v>1</v>
      </c>
      <c r="F1142">
        <f>ROUND(AVERAGEIF(Table3[Director_Name],D1142,Table3[imdb_score]),2)</f>
        <v>5.5</v>
      </c>
      <c r="G1142" s="40"/>
    </row>
    <row r="1143" spans="1:7">
      <c r="A1143" t="s">
        <v>6171</v>
      </c>
      <c r="B1143">
        <v>5.3</v>
      </c>
      <c r="D1143" s="39" t="str">
        <v>Mark Romanek</v>
      </c>
      <c r="E1143">
        <f>COUNTIF(Table3[Director_Name],D1143)</f>
        <v>2</v>
      </c>
      <c r="F1143">
        <f>ROUND(AVERAGEIF(Table3[Director_Name],D1143,Table3[imdb_score]),2)</f>
        <v>7</v>
      </c>
      <c r="G1143" s="40"/>
    </row>
    <row r="1144" spans="1:7">
      <c r="A1144" t="s">
        <v>6176</v>
      </c>
      <c r="B1144">
        <v>6.6</v>
      </c>
      <c r="D1144" s="39" t="str">
        <v>Brad Anderson</v>
      </c>
      <c r="E1144">
        <f>COUNTIF(Table3[Director_Name],D1144)</f>
        <v>5</v>
      </c>
      <c r="F1144">
        <f>ROUND(AVERAGEIF(Table3[Director_Name],D1144,Table3[imdb_score]),2)</f>
        <v>6.86</v>
      </c>
      <c r="G1144" s="40"/>
    </row>
    <row r="1145" spans="1:7">
      <c r="A1145" t="s">
        <v>6182</v>
      </c>
      <c r="B1145">
        <v>6.3</v>
      </c>
      <c r="D1145" s="39" t="str">
        <v>Michael Chapman</v>
      </c>
      <c r="E1145">
        <f>COUNTIF(Table3[Director_Name],D1145)</f>
        <v>1</v>
      </c>
      <c r="F1145">
        <f>ROUND(AVERAGEIF(Table3[Director_Name],D1145,Table3[imdb_score]),2)</f>
        <v>5.3</v>
      </c>
      <c r="G1145" s="40"/>
    </row>
    <row r="1146" spans="1:7">
      <c r="A1146" t="s">
        <v>4176</v>
      </c>
      <c r="B1146">
        <v>7.2</v>
      </c>
      <c r="D1146" s="39" t="str">
        <v>Antonio Banderas</v>
      </c>
      <c r="E1146">
        <f>COUNTIF(Table3[Director_Name],D1146)</f>
        <v>1</v>
      </c>
      <c r="F1146">
        <f>ROUND(AVERAGEIF(Table3[Director_Name],D1146,Table3[imdb_score]),2)</f>
        <v>6.3</v>
      </c>
      <c r="G1146" s="40"/>
    </row>
    <row r="1147" spans="1:7">
      <c r="A1147" t="s">
        <v>4914</v>
      </c>
      <c r="B1147">
        <v>7</v>
      </c>
      <c r="D1147" s="39" t="str">
        <v>Khalil Sullins</v>
      </c>
      <c r="E1147">
        <f>COUNTIF(Table3[Director_Name],D1147)</f>
        <v>1</v>
      </c>
      <c r="F1147">
        <f>ROUND(AVERAGEIF(Table3[Director_Name],D1147,Table3[imdb_score]),2)</f>
        <v>5.6</v>
      </c>
      <c r="G1147" s="40"/>
    </row>
    <row r="1148" spans="1:7">
      <c r="A1148" t="s">
        <v>6204</v>
      </c>
      <c r="B1148">
        <v>4.9000000000000004</v>
      </c>
      <c r="D1148" s="39" t="str">
        <v>Fritz Lang</v>
      </c>
      <c r="E1148">
        <f>COUNTIF(Table3[Director_Name],D1148)</f>
        <v>1</v>
      </c>
      <c r="F1148">
        <f>ROUND(AVERAGEIF(Table3[Director_Name],D1148,Table3[imdb_score]),2)</f>
        <v>8.3000000000000007</v>
      </c>
      <c r="G1148" s="40"/>
    </row>
    <row r="1149" spans="1:7">
      <c r="A1149" t="s">
        <v>5081</v>
      </c>
      <c r="B1149">
        <v>6.9</v>
      </c>
      <c r="D1149" s="39" t="str">
        <v>Hsiao-Hsien Hou</v>
      </c>
      <c r="E1149">
        <f>COUNTIF(Table3[Director_Name],D1149)</f>
        <v>1</v>
      </c>
      <c r="F1149">
        <f>ROUND(AVERAGEIF(Table3[Director_Name],D1149,Table3[imdb_score]),2)</f>
        <v>6.4</v>
      </c>
      <c r="G1149" s="40"/>
    </row>
    <row r="1150" spans="1:7">
      <c r="A1150" t="s">
        <v>6214</v>
      </c>
      <c r="B1150">
        <v>5.2</v>
      </c>
      <c r="D1150" s="39" t="str">
        <v>Andrey Zvyagintsev</v>
      </c>
      <c r="E1150">
        <f>COUNTIF(Table3[Director_Name],D1150)</f>
        <v>1</v>
      </c>
      <c r="F1150">
        <f>ROUND(AVERAGEIF(Table3[Director_Name],D1150,Table3[imdb_score]),2)</f>
        <v>8</v>
      </c>
      <c r="G1150" s="40"/>
    </row>
    <row r="1151" spans="1:7">
      <c r="A1151" t="s">
        <v>912</v>
      </c>
      <c r="B1151">
        <v>8.1</v>
      </c>
      <c r="D1151" s="39" t="str">
        <v>Tony Jaa</v>
      </c>
      <c r="E1151">
        <f>COUNTIF(Table3[Director_Name],D1151)</f>
        <v>1</v>
      </c>
      <c r="F1151">
        <f>ROUND(AVERAGEIF(Table3[Director_Name],D1151,Table3[imdb_score]),2)</f>
        <v>6.2</v>
      </c>
      <c r="G1151" s="40"/>
    </row>
    <row r="1152" spans="1:7">
      <c r="A1152" t="s">
        <v>6224</v>
      </c>
      <c r="B1152">
        <v>6.6</v>
      </c>
      <c r="D1152" s="39" t="str">
        <v>RyÃ»hei Kitamura</v>
      </c>
      <c r="E1152">
        <f>COUNTIF(Table3[Director_Name],D1152)</f>
        <v>1</v>
      </c>
      <c r="F1152">
        <f>ROUND(AVERAGEIF(Table3[Director_Name],D1152,Table3[imdb_score]),2)</f>
        <v>6.1</v>
      </c>
      <c r="G1152" s="40"/>
    </row>
    <row r="1153" spans="1:7">
      <c r="A1153" t="s">
        <v>3930</v>
      </c>
      <c r="B1153">
        <v>6.2</v>
      </c>
      <c r="D1153" s="39" t="str">
        <v>Darrell Roodt</v>
      </c>
      <c r="E1153">
        <f>COUNTIF(Table3[Director_Name],D1153)</f>
        <v>1</v>
      </c>
      <c r="F1153">
        <f>ROUND(AVERAGEIF(Table3[Director_Name],D1153,Table3[imdb_score]),2)</f>
        <v>6</v>
      </c>
      <c r="G1153" s="40"/>
    </row>
    <row r="1154" spans="1:7">
      <c r="A1154" t="s">
        <v>6234</v>
      </c>
      <c r="B1154">
        <v>7.2</v>
      </c>
      <c r="D1154" s="39" t="str">
        <v>Dito Montiel</v>
      </c>
      <c r="E1154">
        <f>COUNTIF(Table3[Director_Name],D1154)</f>
        <v>1</v>
      </c>
      <c r="F1154">
        <f>ROUND(AVERAGEIF(Table3[Director_Name],D1154,Table3[imdb_score]),2)</f>
        <v>5.0999999999999996</v>
      </c>
      <c r="G1154" s="40"/>
    </row>
    <row r="1155" spans="1:7">
      <c r="A1155" t="s">
        <v>4166</v>
      </c>
      <c r="B1155">
        <v>7.3</v>
      </c>
      <c r="D1155" s="39" t="str">
        <v>Stefan Ruzowitzky</v>
      </c>
      <c r="E1155">
        <f>COUNTIF(Table3[Director_Name],D1155)</f>
        <v>3</v>
      </c>
      <c r="F1155">
        <f>ROUND(AVERAGEIF(Table3[Director_Name],D1155,Table3[imdb_score]),2)</f>
        <v>5.63</v>
      </c>
      <c r="G1155" s="40"/>
    </row>
    <row r="1156" spans="1:7">
      <c r="A1156" t="s">
        <v>6244</v>
      </c>
      <c r="B1156">
        <v>6.7</v>
      </c>
      <c r="D1156" s="39" t="str">
        <v>Jake Paltrow</v>
      </c>
      <c r="E1156">
        <f>COUNTIF(Table3[Director_Name],D1156)</f>
        <v>1</v>
      </c>
      <c r="F1156">
        <f>ROUND(AVERAGEIF(Table3[Director_Name],D1156,Table3[imdb_score]),2)</f>
        <v>5.9</v>
      </c>
      <c r="G1156" s="40"/>
    </row>
    <row r="1157" spans="1:7">
      <c r="A1157" t="s">
        <v>6248</v>
      </c>
      <c r="B1157">
        <v>6.4</v>
      </c>
      <c r="D1157" s="39" t="str">
        <v>Juraj Jakubisko</v>
      </c>
      <c r="E1157">
        <f>COUNTIF(Table3[Director_Name],D1157)</f>
        <v>1</v>
      </c>
      <c r="F1157">
        <f>ROUND(AVERAGEIF(Table3[Director_Name],D1157,Table3[imdb_score]),2)</f>
        <v>6</v>
      </c>
      <c r="G1157" s="40"/>
    </row>
    <row r="1158" spans="1:7">
      <c r="A1158" t="s">
        <v>435</v>
      </c>
      <c r="B1158">
        <v>7.8</v>
      </c>
      <c r="D1158" s="39" t="str">
        <v>Anthony Silverston</v>
      </c>
      <c r="E1158">
        <f>COUNTIF(Table3[Director_Name],D1158)</f>
        <v>1</v>
      </c>
      <c r="F1158">
        <f>ROUND(AVERAGEIF(Table3[Director_Name],D1158,Table3[imdb_score]),2)</f>
        <v>5.8</v>
      </c>
      <c r="G1158" s="40"/>
    </row>
    <row r="1159" spans="1:7">
      <c r="A1159" t="s">
        <v>1971</v>
      </c>
      <c r="B1159">
        <v>6.4</v>
      </c>
      <c r="D1159" s="39" t="str">
        <v>Gabe IbÃ¡Ã±ez</v>
      </c>
      <c r="E1159">
        <f>COUNTIF(Table3[Director_Name],D1159)</f>
        <v>1</v>
      </c>
      <c r="F1159">
        <f>ROUND(AVERAGEIF(Table3[Director_Name],D1159,Table3[imdb_score]),2)</f>
        <v>6.1</v>
      </c>
      <c r="G1159" s="40"/>
    </row>
    <row r="1160" spans="1:7">
      <c r="A1160" t="s">
        <v>6262</v>
      </c>
      <c r="B1160">
        <v>4.0999999999999996</v>
      </c>
      <c r="D1160" s="39" t="str">
        <v>Gerry Lively</v>
      </c>
      <c r="E1160">
        <f>COUNTIF(Table3[Director_Name],D1160)</f>
        <v>1</v>
      </c>
      <c r="F1160">
        <f>ROUND(AVERAGEIF(Table3[Director_Name],D1160,Table3[imdb_score]),2)</f>
        <v>4.9000000000000004</v>
      </c>
      <c r="G1160" s="40"/>
    </row>
    <row r="1161" spans="1:7">
      <c r="A1161" t="s">
        <v>4903</v>
      </c>
      <c r="B1161">
        <v>4.0999999999999996</v>
      </c>
      <c r="D1161" s="39" t="str">
        <v>Daniele Luchetti</v>
      </c>
      <c r="E1161">
        <f>COUNTIF(Table3[Director_Name],D1161)</f>
        <v>1</v>
      </c>
      <c r="F1161">
        <f>ROUND(AVERAGEIF(Table3[Director_Name],D1161,Table3[imdb_score]),2)</f>
        <v>5.7</v>
      </c>
      <c r="G1161" s="40"/>
    </row>
    <row r="1162" spans="1:7">
      <c r="A1162" t="s">
        <v>1324</v>
      </c>
      <c r="B1162">
        <v>7.4</v>
      </c>
      <c r="D1162" s="39" t="str">
        <v>Tung-Shing Yee</v>
      </c>
      <c r="E1162">
        <f>COUNTIF(Table3[Director_Name],D1162)</f>
        <v>1</v>
      </c>
      <c r="F1162">
        <f>ROUND(AVERAGEIF(Table3[Director_Name],D1162,Table3[imdb_score]),2)</f>
        <v>7.1</v>
      </c>
      <c r="G1162" s="40"/>
    </row>
    <row r="1163" spans="1:7">
      <c r="A1163" t="s">
        <v>809</v>
      </c>
      <c r="B1163">
        <v>5.8</v>
      </c>
      <c r="D1163" s="39" t="str">
        <v>Julien Temple</v>
      </c>
      <c r="E1163">
        <f>COUNTIF(Table3[Director_Name],D1163)</f>
        <v>1</v>
      </c>
      <c r="F1163">
        <f>ROUND(AVERAGEIF(Table3[Director_Name],D1163,Table3[imdb_score]),2)</f>
        <v>6.6</v>
      </c>
      <c r="G1163" s="40"/>
    </row>
    <row r="1164" spans="1:7">
      <c r="A1164" t="s">
        <v>225</v>
      </c>
      <c r="B1164">
        <v>7.6</v>
      </c>
      <c r="D1164" s="39" t="str">
        <v>Gregory Jacobs</v>
      </c>
      <c r="E1164">
        <f>COUNTIF(Table3[Director_Name],D1164)</f>
        <v>1</v>
      </c>
      <c r="F1164">
        <f>ROUND(AVERAGEIF(Table3[Director_Name],D1164,Table3[imdb_score]),2)</f>
        <v>5.7</v>
      </c>
      <c r="G1164" s="40"/>
    </row>
    <row r="1165" spans="1:7">
      <c r="A1165" t="s">
        <v>5624</v>
      </c>
      <c r="B1165">
        <v>7.2</v>
      </c>
      <c r="D1165" s="39" t="str">
        <v>Gilles Paquet-Brenner</v>
      </c>
      <c r="E1165">
        <f>COUNTIF(Table3[Director_Name],D1165)</f>
        <v>1</v>
      </c>
      <c r="F1165">
        <f>ROUND(AVERAGEIF(Table3[Director_Name],D1165,Table3[imdb_score]),2)</f>
        <v>7.5</v>
      </c>
      <c r="G1165" s="40"/>
    </row>
    <row r="1166" spans="1:7">
      <c r="A1166" t="s">
        <v>332</v>
      </c>
      <c r="B1166">
        <v>7.8</v>
      </c>
      <c r="D1166" s="39" t="str">
        <v>Peter Cousens</v>
      </c>
      <c r="E1166">
        <f>COUNTIF(Table3[Director_Name],D1166)</f>
        <v>1</v>
      </c>
      <c r="F1166">
        <f>ROUND(AVERAGEIF(Table3[Director_Name],D1166,Table3[imdb_score]),2)</f>
        <v>6.2</v>
      </c>
      <c r="G1166" s="40"/>
    </row>
    <row r="1167" spans="1:7">
      <c r="A1167" t="s">
        <v>685</v>
      </c>
      <c r="B1167">
        <v>7.7</v>
      </c>
      <c r="D1167" s="39" t="str">
        <v>Lars von Trier</v>
      </c>
      <c r="E1167">
        <f>COUNTIF(Table3[Director_Name],D1167)</f>
        <v>3</v>
      </c>
      <c r="F1167">
        <f>ROUND(AVERAGEIF(Table3[Director_Name],D1167,Table3[imdb_score]),2)</f>
        <v>7.5</v>
      </c>
      <c r="G1167" s="40"/>
    </row>
    <row r="1168" spans="1:7">
      <c r="A1168" t="s">
        <v>6297</v>
      </c>
      <c r="B1168">
        <v>6.4</v>
      </c>
      <c r="D1168" s="39" t="str">
        <v>John Blanchard</v>
      </c>
      <c r="E1168">
        <f>COUNTIF(Table3[Director_Name],D1168)</f>
        <v>1</v>
      </c>
      <c r="F1168">
        <f>ROUND(AVERAGEIF(Table3[Director_Name],D1168,Table3[imdb_score]),2)</f>
        <v>9.5</v>
      </c>
      <c r="G1168" s="40"/>
    </row>
    <row r="1169" spans="1:7">
      <c r="A1169" t="s">
        <v>5702</v>
      </c>
      <c r="B1169">
        <v>5.0999999999999996</v>
      </c>
      <c r="D1169" s="39" t="str">
        <v>John Cornell</v>
      </c>
      <c r="E1169">
        <f>COUNTIF(Table3[Director_Name],D1169)</f>
        <v>1</v>
      </c>
      <c r="F1169">
        <f>ROUND(AVERAGEIF(Table3[Director_Name],D1169,Table3[imdb_score]),2)</f>
        <v>5.5</v>
      </c>
      <c r="G1169" s="40"/>
    </row>
    <row r="1170" spans="1:7">
      <c r="A1170" t="s">
        <v>6308</v>
      </c>
      <c r="B1170">
        <v>5.5</v>
      </c>
      <c r="D1170" s="39" t="str">
        <v>Vidhu Vinod Chopra</v>
      </c>
      <c r="E1170">
        <f>COUNTIF(Table3[Director_Name],D1170)</f>
        <v>1</v>
      </c>
      <c r="F1170">
        <f>ROUND(AVERAGEIF(Table3[Director_Name],D1170,Table3[imdb_score]),2)</f>
        <v>5.7</v>
      </c>
      <c r="G1170" s="40"/>
    </row>
    <row r="1171" spans="1:7">
      <c r="A1171" t="s">
        <v>435</v>
      </c>
      <c r="B1171">
        <v>7.4</v>
      </c>
      <c r="D1171" s="39" t="str">
        <v>Jamie Blanks</v>
      </c>
      <c r="E1171">
        <f>COUNTIF(Table3[Director_Name],D1171)</f>
        <v>2</v>
      </c>
      <c r="F1171">
        <f>ROUND(AVERAGEIF(Table3[Director_Name],D1171,Table3[imdb_score]),2)</f>
        <v>5.0999999999999996</v>
      </c>
      <c r="G1171" s="40"/>
    </row>
    <row r="1172" spans="1:7">
      <c r="A1172" t="s">
        <v>6318</v>
      </c>
      <c r="B1172">
        <v>6</v>
      </c>
      <c r="D1172" s="39" t="str">
        <v>Randal Kleiser</v>
      </c>
      <c r="E1172">
        <f>COUNTIF(Table3[Director_Name],D1172)</f>
        <v>3</v>
      </c>
      <c r="F1172">
        <f>ROUND(AVERAGEIF(Table3[Director_Name],D1172,Table3[imdb_score]),2)</f>
        <v>6.53</v>
      </c>
      <c r="G1172" s="40"/>
    </row>
    <row r="1173" spans="1:7">
      <c r="A1173" t="s">
        <v>4850</v>
      </c>
      <c r="B1173">
        <v>7.5</v>
      </c>
      <c r="D1173" s="39" t="str">
        <v>Rick Famuyiwa</v>
      </c>
      <c r="E1173">
        <f>COUNTIF(Table3[Director_Name],D1173)</f>
        <v>4</v>
      </c>
      <c r="F1173">
        <f>ROUND(AVERAGEIF(Table3[Director_Name],D1173,Table3[imdb_score]),2)</f>
        <v>6.4</v>
      </c>
      <c r="G1173" s="40"/>
    </row>
    <row r="1174" spans="1:7">
      <c r="A1174" t="s">
        <v>3668</v>
      </c>
      <c r="B1174">
        <v>7</v>
      </c>
      <c r="D1174" s="39" t="str">
        <v>Alan Cohn</v>
      </c>
      <c r="E1174">
        <f>COUNTIF(Table3[Director_Name],D1174)</f>
        <v>1</v>
      </c>
      <c r="F1174">
        <f>ROUND(AVERAGEIF(Table3[Director_Name],D1174,Table3[imdb_score]),2)</f>
        <v>6</v>
      </c>
      <c r="G1174" s="40"/>
    </row>
    <row r="1175" spans="1:7">
      <c r="A1175" t="s">
        <v>5081</v>
      </c>
      <c r="B1175">
        <v>7.5</v>
      </c>
      <c r="D1175" s="39" t="str">
        <v>Franco Zeffirelli</v>
      </c>
      <c r="E1175">
        <f>COUNTIF(Table3[Director_Name],D1175)</f>
        <v>1</v>
      </c>
      <c r="F1175">
        <f>ROUND(AVERAGEIF(Table3[Director_Name],D1175,Table3[imdb_score]),2)</f>
        <v>6.9</v>
      </c>
      <c r="G1175" s="40"/>
    </row>
    <row r="1176" spans="1:7">
      <c r="A1176" t="s">
        <v>2647</v>
      </c>
      <c r="B1176">
        <v>7.3</v>
      </c>
      <c r="D1176" s="39" t="str">
        <v>Tom Holland</v>
      </c>
      <c r="E1176">
        <f>COUNTIF(Table3[Director_Name],D1176)</f>
        <v>2</v>
      </c>
      <c r="F1176">
        <f>ROUND(AVERAGEIF(Table3[Director_Name],D1176,Table3[imdb_score]),2)</f>
        <v>6.1</v>
      </c>
      <c r="G1176" s="40"/>
    </row>
    <row r="1177" spans="1:7">
      <c r="A1177" t="s">
        <v>3494</v>
      </c>
      <c r="B1177">
        <v>5.7</v>
      </c>
      <c r="D1177" s="39" t="str">
        <v>James Isaac</v>
      </c>
      <c r="E1177">
        <f>COUNTIF(Table3[Director_Name],D1177)</f>
        <v>1</v>
      </c>
      <c r="F1177">
        <f>ROUND(AVERAGEIF(Table3[Director_Name],D1177,Table3[imdb_score]),2)</f>
        <v>4.4000000000000004</v>
      </c>
      <c r="G1177" s="40"/>
    </row>
    <row r="1178" spans="1:7">
      <c r="A1178" t="s">
        <v>5087</v>
      </c>
      <c r="B1178">
        <v>7.3</v>
      </c>
      <c r="D1178" s="39" t="str">
        <v>Emilio Estevez</v>
      </c>
      <c r="E1178">
        <f>COUNTIF(Table3[Director_Name],D1178)</f>
        <v>1</v>
      </c>
      <c r="F1178">
        <f>ROUND(AVERAGEIF(Table3[Director_Name],D1178,Table3[imdb_score]),2)</f>
        <v>7</v>
      </c>
      <c r="G1178" s="40"/>
    </row>
    <row r="1179" spans="1:7">
      <c r="A1179" t="s">
        <v>2367</v>
      </c>
      <c r="B1179">
        <v>7.2</v>
      </c>
      <c r="D1179" s="39" t="str">
        <v>Josh Schwartz</v>
      </c>
      <c r="E1179">
        <f>COUNTIF(Table3[Director_Name],D1179)</f>
        <v>1</v>
      </c>
      <c r="F1179">
        <f>ROUND(AVERAGEIF(Table3[Director_Name],D1179,Table3[imdb_score]),2)</f>
        <v>5.4</v>
      </c>
      <c r="G1179" s="40"/>
    </row>
    <row r="1180" spans="1:7">
      <c r="A1180" t="s">
        <v>1351</v>
      </c>
      <c r="B1180">
        <v>5.9</v>
      </c>
      <c r="D1180" s="39" t="str">
        <v>Julian Schnabel</v>
      </c>
      <c r="E1180">
        <f>COUNTIF(Table3[Director_Name],D1180)</f>
        <v>2</v>
      </c>
      <c r="F1180">
        <f>ROUND(AVERAGEIF(Table3[Director_Name],D1180,Table3[imdb_score]),2)</f>
        <v>7.45</v>
      </c>
      <c r="G1180" s="40"/>
    </row>
    <row r="1181" spans="1:7">
      <c r="A1181" t="s">
        <v>1633</v>
      </c>
      <c r="B1181">
        <v>7.8</v>
      </c>
      <c r="D1181" s="39" t="str">
        <v>Todd Field</v>
      </c>
      <c r="E1181">
        <f>COUNTIF(Table3[Director_Name],D1181)</f>
        <v>2</v>
      </c>
      <c r="F1181">
        <f>ROUND(AVERAGEIF(Table3[Director_Name],D1181,Table3[imdb_score]),2)</f>
        <v>7.55</v>
      </c>
      <c r="G1181" s="40"/>
    </row>
    <row r="1182" spans="1:7">
      <c r="A1182" t="s">
        <v>3778</v>
      </c>
      <c r="B1182">
        <v>7.7</v>
      </c>
      <c r="D1182" s="39" t="str">
        <v>Davis Guggenheim</v>
      </c>
      <c r="E1182">
        <f>COUNTIF(Table3[Director_Name],D1182)</f>
        <v>3</v>
      </c>
      <c r="F1182">
        <f>ROUND(AVERAGEIF(Table3[Director_Name],D1182,Table3[imdb_score]),2)</f>
        <v>6.53</v>
      </c>
      <c r="G1182" s="40"/>
    </row>
    <row r="1183" spans="1:7">
      <c r="A1183" t="s">
        <v>3827</v>
      </c>
      <c r="B1183">
        <v>8.1</v>
      </c>
      <c r="D1183" s="39" t="str">
        <v>Stephen Carpenter</v>
      </c>
      <c r="E1183">
        <f>COUNTIF(Table3[Director_Name],D1183)</f>
        <v>1</v>
      </c>
      <c r="F1183">
        <f>ROUND(AVERAGEIF(Table3[Director_Name],D1183,Table3[imdb_score]),2)</f>
        <v>3.9</v>
      </c>
      <c r="G1183" s="40"/>
    </row>
    <row r="1184" spans="1:7">
      <c r="A1184" t="s">
        <v>2482</v>
      </c>
      <c r="B1184">
        <v>6.6</v>
      </c>
      <c r="D1184" s="39" t="str">
        <v>James Fargo</v>
      </c>
      <c r="E1184">
        <f>COUNTIF(Table3[Director_Name],D1184)</f>
        <v>1</v>
      </c>
      <c r="F1184">
        <f>ROUND(AVERAGEIF(Table3[Director_Name],D1184,Table3[imdb_score]),2)</f>
        <v>6.5</v>
      </c>
      <c r="G1184" s="40"/>
    </row>
    <row r="1185" spans="1:7">
      <c r="A1185" t="s">
        <v>6097</v>
      </c>
      <c r="B1185">
        <v>7.1</v>
      </c>
      <c r="D1185" s="39" t="str">
        <v>Alain Resnais</v>
      </c>
      <c r="E1185">
        <f>COUNTIF(Table3[Director_Name],D1185)</f>
        <v>1</v>
      </c>
      <c r="F1185">
        <f>ROUND(AVERAGEIF(Table3[Director_Name],D1185,Table3[imdb_score]),2)</f>
        <v>6.3</v>
      </c>
      <c r="G1185" s="40"/>
    </row>
    <row r="1186" spans="1:7">
      <c r="A1186" t="s">
        <v>3494</v>
      </c>
      <c r="B1186">
        <v>5.9</v>
      </c>
      <c r="D1186" s="39" t="str">
        <v>Chao-Bin Su</v>
      </c>
      <c r="E1186">
        <f>COUNTIF(Table3[Director_Name],D1186)</f>
        <v>1</v>
      </c>
      <c r="F1186">
        <f>ROUND(AVERAGEIF(Table3[Director_Name],D1186,Table3[imdb_score]),2)</f>
        <v>6.9</v>
      </c>
      <c r="G1186" s="40"/>
    </row>
    <row r="1187" spans="1:7">
      <c r="A1187" t="s">
        <v>760</v>
      </c>
      <c r="B1187">
        <v>8</v>
      </c>
      <c r="D1187" s="39" t="str">
        <v>Kenneth Lonergan</v>
      </c>
      <c r="E1187">
        <f>COUNTIF(Table3[Director_Name],D1187)</f>
        <v>2</v>
      </c>
      <c r="F1187">
        <f>ROUND(AVERAGEIF(Table3[Director_Name],D1187,Table3[imdb_score]),2)</f>
        <v>7.1</v>
      </c>
      <c r="G1187" s="40"/>
    </row>
    <row r="1188" spans="1:7">
      <c r="A1188" t="s">
        <v>4987</v>
      </c>
      <c r="B1188">
        <v>4.5999999999999996</v>
      </c>
      <c r="D1188" s="39" t="str">
        <v>Bo Zenga</v>
      </c>
      <c r="E1188">
        <f>COUNTIF(Table3[Director_Name],D1188)</f>
        <v>1</v>
      </c>
      <c r="F1188">
        <f>ROUND(AVERAGEIF(Table3[Director_Name],D1188,Table3[imdb_score]),2)</f>
        <v>3.6</v>
      </c>
      <c r="G1188" s="40"/>
    </row>
    <row r="1189" spans="1:7">
      <c r="A1189" t="s">
        <v>40</v>
      </c>
      <c r="B1189">
        <v>6.1</v>
      </c>
      <c r="D1189" s="39" t="str">
        <v>Danny Leiner</v>
      </c>
      <c r="E1189">
        <f>COUNTIF(Table3[Director_Name],D1189)</f>
        <v>2</v>
      </c>
      <c r="F1189">
        <f>ROUND(AVERAGEIF(Table3[Director_Name],D1189,Table3[imdb_score]),2)</f>
        <v>6.3</v>
      </c>
      <c r="G1189" s="40"/>
    </row>
    <row r="1190" spans="1:7">
      <c r="A1190" t="s">
        <v>6074</v>
      </c>
      <c r="B1190">
        <v>6.4</v>
      </c>
      <c r="D1190" s="39" t="str">
        <v>Christopher Cain</v>
      </c>
      <c r="E1190">
        <f>COUNTIF(Table3[Director_Name],D1190)</f>
        <v>2</v>
      </c>
      <c r="F1190">
        <f>ROUND(AVERAGEIF(Table3[Director_Name],D1190,Table3[imdb_score]),2)</f>
        <v>6.3</v>
      </c>
      <c r="G1190" s="40"/>
    </row>
    <row r="1191" spans="1:7">
      <c r="A1191" t="s">
        <v>6396</v>
      </c>
      <c r="B1191">
        <v>6</v>
      </c>
      <c r="D1191" s="39" t="str">
        <v>Theodore Melfi</v>
      </c>
      <c r="E1191">
        <f>COUNTIF(Table3[Director_Name],D1191)</f>
        <v>1</v>
      </c>
      <c r="F1191">
        <f>ROUND(AVERAGEIF(Table3[Director_Name],D1191,Table3[imdb_score]),2)</f>
        <v>7.3</v>
      </c>
      <c r="G1191" s="40"/>
    </row>
    <row r="1192" spans="1:7">
      <c r="A1192" t="s">
        <v>5861</v>
      </c>
      <c r="B1192">
        <v>5.2</v>
      </c>
      <c r="D1192" s="39" t="str">
        <v>Ed Decter</v>
      </c>
      <c r="E1192">
        <f>COUNTIF(Table3[Director_Name],D1192)</f>
        <v>1</v>
      </c>
      <c r="F1192">
        <f>ROUND(AVERAGEIF(Table3[Director_Name],D1192,Table3[imdb_score]),2)</f>
        <v>5.9</v>
      </c>
      <c r="G1192" s="40"/>
    </row>
    <row r="1193" spans="1:7">
      <c r="A1193" t="s">
        <v>389</v>
      </c>
      <c r="B1193">
        <v>7.6</v>
      </c>
      <c r="D1193" s="39" t="str">
        <v>Gene Quintano</v>
      </c>
      <c r="E1193">
        <f>COUNTIF(Table3[Director_Name],D1193)</f>
        <v>1</v>
      </c>
      <c r="F1193">
        <f>ROUND(AVERAGEIF(Table3[Director_Name],D1193,Table3[imdb_score]),2)</f>
        <v>6.1</v>
      </c>
      <c r="G1193" s="40"/>
    </row>
    <row r="1194" spans="1:7">
      <c r="A1194" t="s">
        <v>2048</v>
      </c>
      <c r="B1194">
        <v>6.4</v>
      </c>
      <c r="D1194" s="39" t="str">
        <v>Eric Bress</v>
      </c>
      <c r="E1194">
        <f>COUNTIF(Table3[Director_Name],D1194)</f>
        <v>1</v>
      </c>
      <c r="F1194">
        <f>ROUND(AVERAGEIF(Table3[Director_Name],D1194,Table3[imdb_score]),2)</f>
        <v>7.7</v>
      </c>
      <c r="G1194" s="40"/>
    </row>
    <row r="1195" spans="1:7">
      <c r="A1195" t="s">
        <v>6417</v>
      </c>
      <c r="B1195">
        <v>6.4</v>
      </c>
      <c r="D1195" s="39" t="str">
        <v>Preston A. Whitmore II</v>
      </c>
      <c r="E1195">
        <f>COUNTIF(Table3[Director_Name],D1195)</f>
        <v>2</v>
      </c>
      <c r="F1195">
        <f>ROUND(AVERAGEIF(Table3[Director_Name],D1195,Table3[imdb_score]),2)</f>
        <v>4.0999999999999996</v>
      </c>
      <c r="G1195" s="40"/>
    </row>
    <row r="1196" spans="1:7">
      <c r="A1196" t="s">
        <v>1679</v>
      </c>
      <c r="B1196">
        <v>6.1</v>
      </c>
      <c r="D1196" s="39" t="str">
        <v>Kirk Wong</v>
      </c>
      <c r="E1196">
        <f>COUNTIF(Table3[Director_Name],D1196)</f>
        <v>1</v>
      </c>
      <c r="F1196">
        <f>ROUND(AVERAGEIF(Table3[Director_Name],D1196,Table3[imdb_score]),2)</f>
        <v>6.1</v>
      </c>
      <c r="G1196" s="40"/>
    </row>
    <row r="1197" spans="1:7">
      <c r="A1197" t="s">
        <v>2843</v>
      </c>
      <c r="B1197">
        <v>6.1</v>
      </c>
      <c r="D1197" s="39" t="str">
        <v>Bronwen Hughes</v>
      </c>
      <c r="E1197">
        <f>COUNTIF(Table3[Director_Name],D1197)</f>
        <v>1</v>
      </c>
      <c r="F1197">
        <f>ROUND(AVERAGEIF(Table3[Director_Name],D1197,Table3[imdb_score]),2)</f>
        <v>5.9</v>
      </c>
      <c r="G1197" s="40"/>
    </row>
    <row r="1198" spans="1:7">
      <c r="A1198" t="s">
        <v>6432</v>
      </c>
      <c r="B1198">
        <v>5.2</v>
      </c>
      <c r="D1198" s="39" t="str">
        <v>John Lafia</v>
      </c>
      <c r="E1198">
        <f>COUNTIF(Table3[Director_Name],D1198)</f>
        <v>1</v>
      </c>
      <c r="F1198">
        <f>ROUND(AVERAGEIF(Table3[Director_Name],D1198,Table3[imdb_score]),2)</f>
        <v>5.7</v>
      </c>
      <c r="G1198" s="40"/>
    </row>
    <row r="1199" spans="1:7">
      <c r="A1199" t="s">
        <v>528</v>
      </c>
      <c r="B1199">
        <v>7.7</v>
      </c>
      <c r="D1199" s="39" t="str">
        <v>Sam Miller</v>
      </c>
      <c r="E1199">
        <f>COUNTIF(Table3[Director_Name],D1199)</f>
        <v>2</v>
      </c>
      <c r="F1199">
        <f>ROUND(AVERAGEIF(Table3[Director_Name],D1199,Table3[imdb_score]),2)</f>
        <v>5.75</v>
      </c>
      <c r="G1199" s="40"/>
    </row>
    <row r="1200" spans="1:7">
      <c r="A1200" t="s">
        <v>5683</v>
      </c>
      <c r="B1200">
        <v>7.3</v>
      </c>
      <c r="D1200" s="39" t="str">
        <v>Alex Garland</v>
      </c>
      <c r="E1200">
        <f>COUNTIF(Table3[Director_Name],D1200)</f>
        <v>1</v>
      </c>
      <c r="F1200">
        <f>ROUND(AVERAGEIF(Table3[Director_Name],D1200,Table3[imdb_score]),2)</f>
        <v>7.7</v>
      </c>
      <c r="G1200" s="40"/>
    </row>
    <row r="1201" spans="1:7">
      <c r="A1201" t="s">
        <v>5128</v>
      </c>
      <c r="B1201">
        <v>6.9</v>
      </c>
      <c r="D1201" s="39" t="str">
        <v>Mark Brown</v>
      </c>
      <c r="E1201">
        <f>COUNTIF(Table3[Director_Name],D1201)</f>
        <v>2</v>
      </c>
      <c r="F1201">
        <f>ROUND(AVERAGEIF(Table3[Director_Name],D1201,Table3[imdb_score]),2)</f>
        <v>5.2</v>
      </c>
      <c r="G1201" s="40"/>
    </row>
    <row r="1202" spans="1:7">
      <c r="A1202" t="s">
        <v>57</v>
      </c>
      <c r="B1202">
        <v>8.5</v>
      </c>
      <c r="D1202" s="39" t="str">
        <v>Michael Polish</v>
      </c>
      <c r="E1202">
        <f>COUNTIF(Table3[Director_Name],D1202)</f>
        <v>5</v>
      </c>
      <c r="F1202">
        <f>ROUND(AVERAGEIF(Table3[Director_Name],D1202,Table3[imdb_score]),2)</f>
        <v>5.78</v>
      </c>
      <c r="G1202" s="40"/>
    </row>
    <row r="1203" spans="1:7">
      <c r="A1203" t="s">
        <v>4516</v>
      </c>
      <c r="B1203">
        <v>6.3</v>
      </c>
      <c r="D1203" s="39" t="str">
        <v>Daisy von Scherler Mayer</v>
      </c>
      <c r="E1203">
        <f>COUNTIF(Table3[Director_Name],D1203)</f>
        <v>2</v>
      </c>
      <c r="F1203">
        <f>ROUND(AVERAGEIF(Table3[Director_Name],D1203,Table3[imdb_score]),2)</f>
        <v>4.5999999999999996</v>
      </c>
      <c r="G1203" s="40"/>
    </row>
    <row r="1204" spans="1:7">
      <c r="A1204" t="s">
        <v>6456</v>
      </c>
      <c r="B1204">
        <v>5.9</v>
      </c>
      <c r="D1204" s="39" t="str">
        <v>Lenny Abrahamson</v>
      </c>
      <c r="E1204">
        <f>COUNTIF(Table3[Director_Name],D1204)</f>
        <v>1</v>
      </c>
      <c r="F1204">
        <f>ROUND(AVERAGEIF(Table3[Director_Name],D1204,Table3[imdb_score]),2)</f>
        <v>8.3000000000000007</v>
      </c>
      <c r="G1204" s="40"/>
    </row>
    <row r="1205" spans="1:7">
      <c r="A1205" t="s">
        <v>3239</v>
      </c>
      <c r="B1205">
        <v>7.8</v>
      </c>
      <c r="D1205" s="39" t="str">
        <v>Bob Saget</v>
      </c>
      <c r="E1205">
        <f>COUNTIF(Table3[Director_Name],D1205)</f>
        <v>2</v>
      </c>
      <c r="F1205">
        <f>ROUND(AVERAGEIF(Table3[Director_Name],D1205,Table3[imdb_score]),2)</f>
        <v>5.3</v>
      </c>
      <c r="G1205" s="40"/>
    </row>
    <row r="1206" spans="1:7">
      <c r="A1206" t="s">
        <v>6142</v>
      </c>
      <c r="B1206">
        <v>6.7</v>
      </c>
      <c r="D1206" s="39" t="str">
        <v>John Waters</v>
      </c>
      <c r="E1206">
        <f>COUNTIF(Table3[Director_Name],D1206)</f>
        <v>3</v>
      </c>
      <c r="F1206">
        <f>ROUND(AVERAGEIF(Table3[Director_Name],D1206,Table3[imdb_score]),2)</f>
        <v>6.33</v>
      </c>
      <c r="G1206" s="40"/>
    </row>
    <row r="1207" spans="1:7">
      <c r="A1207" t="s">
        <v>6472</v>
      </c>
      <c r="B1207">
        <v>6.4</v>
      </c>
      <c r="D1207" s="39" t="str">
        <v>Craig Bolotin</v>
      </c>
      <c r="E1207">
        <f>COUNTIF(Table3[Director_Name],D1207)</f>
        <v>1</v>
      </c>
      <c r="F1207">
        <f>ROUND(AVERAGEIF(Table3[Director_Name],D1207,Table3[imdb_score]),2)</f>
        <v>6</v>
      </c>
      <c r="G1207" s="40"/>
    </row>
    <row r="1208" spans="1:7">
      <c r="A1208" t="s">
        <v>2698</v>
      </c>
      <c r="B1208">
        <v>5.9</v>
      </c>
      <c r="D1208" s="39" t="str">
        <v>Mark Christopher</v>
      </c>
      <c r="E1208">
        <f>COUNTIF(Table3[Director_Name],D1208)</f>
        <v>1</v>
      </c>
      <c r="F1208">
        <f>ROUND(AVERAGEIF(Table3[Director_Name],D1208,Table3[imdb_score]),2)</f>
        <v>5.8</v>
      </c>
      <c r="G1208" s="40"/>
    </row>
    <row r="1209" spans="1:7">
      <c r="A1209" t="s">
        <v>4401</v>
      </c>
      <c r="B1209">
        <v>6.6</v>
      </c>
      <c r="D1209" s="39" t="str">
        <v>Blair Hayes</v>
      </c>
      <c r="E1209">
        <f>COUNTIF(Table3[Director_Name],D1209)</f>
        <v>1</v>
      </c>
      <c r="F1209">
        <f>ROUND(AVERAGEIF(Table3[Director_Name],D1209,Table3[imdb_score]),2)</f>
        <v>5.6</v>
      </c>
      <c r="G1209" s="40"/>
    </row>
    <row r="1210" spans="1:7">
      <c r="A1210" t="s">
        <v>6485</v>
      </c>
      <c r="B1210">
        <v>6.8</v>
      </c>
      <c r="D1210" s="39" t="str">
        <v>Jez Butterworth</v>
      </c>
      <c r="E1210">
        <f>COUNTIF(Table3[Director_Name],D1210)</f>
        <v>1</v>
      </c>
      <c r="F1210">
        <f>ROUND(AVERAGEIF(Table3[Director_Name],D1210,Table3[imdb_score]),2)</f>
        <v>6.1</v>
      </c>
      <c r="G1210" s="40"/>
    </row>
    <row r="1211" spans="1:7">
      <c r="A1211" t="s">
        <v>4392</v>
      </c>
      <c r="B1211">
        <v>6.5</v>
      </c>
      <c r="D1211" s="39" t="str">
        <v>Olivier Assayas</v>
      </c>
      <c r="E1211">
        <f>COUNTIF(Table3[Director_Name],D1211)</f>
        <v>2</v>
      </c>
      <c r="F1211">
        <f>ROUND(AVERAGEIF(Table3[Director_Name],D1211,Table3[imdb_score]),2)</f>
        <v>7.1</v>
      </c>
      <c r="G1211" s="40"/>
    </row>
    <row r="1212" spans="1:7">
      <c r="A1212" t="s">
        <v>6496</v>
      </c>
      <c r="B1212">
        <v>6.6</v>
      </c>
      <c r="D1212" s="39" t="str">
        <v>Patrice Leconte</v>
      </c>
      <c r="E1212">
        <f>COUNTIF(Table3[Director_Name],D1212)</f>
        <v>1</v>
      </c>
      <c r="F1212">
        <f>ROUND(AVERAGEIF(Table3[Director_Name],D1212,Table3[imdb_score]),2)</f>
        <v>7.3</v>
      </c>
      <c r="G1212" s="40"/>
    </row>
    <row r="1213" spans="1:7">
      <c r="A1213" t="s">
        <v>6500</v>
      </c>
      <c r="B1213">
        <v>5.8</v>
      </c>
      <c r="D1213" s="39" t="str">
        <v>Paul Mazursky</v>
      </c>
      <c r="E1213">
        <f>COUNTIF(Table3[Director_Name],D1213)</f>
        <v>1</v>
      </c>
      <c r="F1213">
        <f>ROUND(AVERAGEIF(Table3[Director_Name],D1213,Table3[imdb_score]),2)</f>
        <v>5.9</v>
      </c>
      <c r="G1213" s="40"/>
    </row>
    <row r="1214" spans="1:7">
      <c r="A1214" t="s">
        <v>3694</v>
      </c>
      <c r="B1214">
        <v>6.9</v>
      </c>
      <c r="D1214" s="39" t="str">
        <v>Stephen Chbosky</v>
      </c>
      <c r="E1214">
        <f>COUNTIF(Table3[Director_Name],D1214)</f>
        <v>1</v>
      </c>
      <c r="F1214">
        <f>ROUND(AVERAGEIF(Table3[Director_Name],D1214,Table3[imdb_score]),2)</f>
        <v>8</v>
      </c>
      <c r="G1214" s="40"/>
    </row>
    <row r="1215" spans="1:7">
      <c r="A1215" t="s">
        <v>4850</v>
      </c>
      <c r="B1215">
        <v>7.1</v>
      </c>
      <c r="D1215" s="39" t="str">
        <v>Jon Hess</v>
      </c>
      <c r="E1215">
        <f>COUNTIF(Table3[Director_Name],D1215)</f>
        <v>1</v>
      </c>
      <c r="F1215">
        <f>ROUND(AVERAGEIF(Table3[Director_Name],D1215,Table3[imdb_score]),2)</f>
        <v>5.0999999999999996</v>
      </c>
      <c r="G1215" s="40"/>
    </row>
    <row r="1216" spans="1:7">
      <c r="A1216" t="s">
        <v>5896</v>
      </c>
      <c r="B1216">
        <v>5.8</v>
      </c>
      <c r="D1216" s="39" t="str">
        <v>Joe Cornish</v>
      </c>
      <c r="E1216">
        <f>COUNTIF(Table3[Director_Name],D1216)</f>
        <v>1</v>
      </c>
      <c r="F1216">
        <f>ROUND(AVERAGEIF(Table3[Director_Name],D1216,Table3[imdb_score]),2)</f>
        <v>6.6</v>
      </c>
      <c r="G1216" s="40"/>
    </row>
    <row r="1217" spans="1:7">
      <c r="A1217" t="s">
        <v>389</v>
      </c>
      <c r="B1217">
        <v>7.2</v>
      </c>
      <c r="D1217" s="39" t="str">
        <v>John H. Lee</v>
      </c>
      <c r="E1217">
        <f>COUNTIF(Table3[Director_Name],D1217)</f>
        <v>1</v>
      </c>
      <c r="F1217">
        <f>ROUND(AVERAGEIF(Table3[Director_Name],D1217,Table3[imdb_score]),2)</f>
        <v>6.8</v>
      </c>
      <c r="G1217" s="40"/>
    </row>
    <row r="1218" spans="1:7">
      <c r="A1218" t="s">
        <v>1311</v>
      </c>
      <c r="B1218">
        <v>6</v>
      </c>
      <c r="D1218" s="39" t="str">
        <v>John Stainton</v>
      </c>
      <c r="E1218">
        <f>COUNTIF(Table3[Director_Name],D1218)</f>
        <v>1</v>
      </c>
      <c r="F1218">
        <f>ROUND(AVERAGEIF(Table3[Director_Name],D1218,Table3[imdb_score]),2)</f>
        <v>5.4</v>
      </c>
      <c r="G1218" s="40"/>
    </row>
    <row r="1219" spans="1:7">
      <c r="A1219" t="s">
        <v>6529</v>
      </c>
      <c r="B1219">
        <v>4.7</v>
      </c>
      <c r="D1219" s="39" t="str">
        <v>Benedek Fliegauf</v>
      </c>
      <c r="E1219">
        <f>COUNTIF(Table3[Director_Name],D1219)</f>
        <v>1</v>
      </c>
      <c r="F1219">
        <f>ROUND(AVERAGEIF(Table3[Director_Name],D1219,Table3[imdb_score]),2)</f>
        <v>6.4</v>
      </c>
      <c r="G1219" s="40"/>
    </row>
    <row r="1220" spans="1:7">
      <c r="A1220" t="s">
        <v>4239</v>
      </c>
      <c r="B1220">
        <v>5.2</v>
      </c>
      <c r="D1220" s="39" t="str">
        <v>Paul Schrader</v>
      </c>
      <c r="E1220">
        <f>COUNTIF(Table3[Director_Name],D1220)</f>
        <v>6</v>
      </c>
      <c r="F1220">
        <f>ROUND(AVERAGEIF(Table3[Director_Name],D1220,Table3[imdb_score]),2)</f>
        <v>5.68</v>
      </c>
      <c r="G1220" s="40"/>
    </row>
    <row r="1221" spans="1:7">
      <c r="A1221" t="s">
        <v>5280</v>
      </c>
      <c r="B1221">
        <v>5.5</v>
      </c>
      <c r="D1221" s="39" t="str">
        <v>Stewart Hendler</v>
      </c>
      <c r="E1221">
        <f>COUNTIF(Table3[Director_Name],D1221)</f>
        <v>1</v>
      </c>
      <c r="F1221">
        <f>ROUND(AVERAGEIF(Table3[Director_Name],D1221,Table3[imdb_score]),2)</f>
        <v>5.0999999999999996</v>
      </c>
      <c r="G1221" s="40"/>
    </row>
    <row r="1222" spans="1:7">
      <c r="A1222" t="s">
        <v>3998</v>
      </c>
      <c r="B1222">
        <v>6.5</v>
      </c>
      <c r="D1222" s="39" t="str">
        <v>John Cromwell</v>
      </c>
      <c r="E1222">
        <f>COUNTIF(Table3[Director_Name],D1222)</f>
        <v>1</v>
      </c>
      <c r="F1222">
        <f>ROUND(AVERAGEIF(Table3[Director_Name],D1222,Table3[imdb_score]),2)</f>
        <v>7.8</v>
      </c>
      <c r="G1222" s="40"/>
    </row>
    <row r="1223" spans="1:7">
      <c r="A1223" t="s">
        <v>6549</v>
      </c>
      <c r="B1223">
        <v>7</v>
      </c>
      <c r="D1223" s="39" t="str">
        <v>Mark Herman</v>
      </c>
      <c r="E1223">
        <f>COUNTIF(Table3[Director_Name],D1223)</f>
        <v>2</v>
      </c>
      <c r="F1223">
        <f>ROUND(AVERAGEIF(Table3[Director_Name],D1223,Table3[imdb_score]),2)</f>
        <v>7.4</v>
      </c>
      <c r="G1223" s="40"/>
    </row>
    <row r="1224" spans="1:7">
      <c r="A1224" t="s">
        <v>6244</v>
      </c>
      <c r="B1224">
        <v>5.8</v>
      </c>
      <c r="D1224" s="39" t="str">
        <v>Abel Ferrara</v>
      </c>
      <c r="E1224">
        <f>COUNTIF(Table3[Director_Name],D1224)</f>
        <v>1</v>
      </c>
      <c r="F1224">
        <f>ROUND(AVERAGEIF(Table3[Director_Name],D1224,Table3[imdb_score]),2)</f>
        <v>6.6</v>
      </c>
      <c r="G1224" s="40"/>
    </row>
    <row r="1225" spans="1:7">
      <c r="A1225" t="s">
        <v>6308</v>
      </c>
      <c r="B1225">
        <v>6.2</v>
      </c>
      <c r="D1225" s="39" t="str">
        <v>Ethan Maniquis</v>
      </c>
      <c r="E1225">
        <f>COUNTIF(Table3[Director_Name],D1225)</f>
        <v>1</v>
      </c>
      <c r="F1225">
        <f>ROUND(AVERAGEIF(Table3[Director_Name],D1225,Table3[imdb_score]),2)</f>
        <v>6.7</v>
      </c>
      <c r="G1225" s="40"/>
    </row>
    <row r="1226" spans="1:7">
      <c r="A1226" t="s">
        <v>1324</v>
      </c>
      <c r="B1226">
        <v>6.5</v>
      </c>
      <c r="D1226" s="39" t="str">
        <v>George Hickenlooper</v>
      </c>
      <c r="E1226">
        <f>COUNTIF(Table3[Director_Name],D1226)</f>
        <v>2</v>
      </c>
      <c r="F1226">
        <f>ROUND(AVERAGEIF(Table3[Director_Name],D1226,Table3[imdb_score]),2)</f>
        <v>6.3</v>
      </c>
      <c r="G1226" s="40"/>
    </row>
    <row r="1227" spans="1:7">
      <c r="A1227" t="s">
        <v>760</v>
      </c>
      <c r="B1227">
        <v>7.2</v>
      </c>
      <c r="D1227" s="39" t="str">
        <v>Je-kyu Kang</v>
      </c>
      <c r="E1227">
        <f>COUNTIF(Table3[Director_Name],D1227)</f>
        <v>1</v>
      </c>
      <c r="F1227">
        <f>ROUND(AVERAGEIF(Table3[Director_Name],D1227,Table3[imdb_score]),2)</f>
        <v>8.1</v>
      </c>
      <c r="G1227" s="40"/>
    </row>
    <row r="1228" spans="1:7">
      <c r="A1228" t="s">
        <v>6573</v>
      </c>
      <c r="B1228">
        <v>5.0999999999999996</v>
      </c>
      <c r="D1228" s="39" t="str">
        <v>William Dear</v>
      </c>
      <c r="E1228">
        <f>COUNTIF(Table3[Director_Name],D1228)</f>
        <v>2</v>
      </c>
      <c r="F1228">
        <f>ROUND(AVERAGEIF(Table3[Director_Name],D1228,Table3[imdb_score]),2)</f>
        <v>5.6</v>
      </c>
      <c r="G1228" s="40"/>
    </row>
    <row r="1229" spans="1:7">
      <c r="A1229" t="s">
        <v>6578</v>
      </c>
      <c r="B1229">
        <v>4.7</v>
      </c>
      <c r="D1229" s="39" t="str">
        <v>StÃ©phane Aubier</v>
      </c>
      <c r="E1229">
        <f>COUNTIF(Table3[Director_Name],D1229)</f>
        <v>1</v>
      </c>
      <c r="F1229">
        <f>ROUND(AVERAGEIF(Table3[Director_Name],D1229,Table3[imdb_score]),2)</f>
        <v>7.9</v>
      </c>
      <c r="G1229" s="40"/>
    </row>
    <row r="1230" spans="1:7">
      <c r="A1230" t="s">
        <v>5239</v>
      </c>
      <c r="B1230">
        <v>5.9</v>
      </c>
      <c r="D1230" s="39" t="str">
        <v>John Badham</v>
      </c>
      <c r="E1230">
        <f>COUNTIF(Table3[Director_Name],D1230)</f>
        <v>1</v>
      </c>
      <c r="F1230">
        <f>ROUND(AVERAGEIF(Table3[Director_Name],D1230,Table3[imdb_score]),2)</f>
        <v>7.1</v>
      </c>
      <c r="G1230" s="40"/>
    </row>
    <row r="1231" spans="1:7">
      <c r="A1231" t="s">
        <v>6588</v>
      </c>
      <c r="B1231">
        <v>5.8</v>
      </c>
      <c r="D1231" s="39" t="str">
        <v>Mike McCoy</v>
      </c>
      <c r="E1231">
        <f>COUNTIF(Table3[Director_Name],D1231)</f>
        <v>1</v>
      </c>
      <c r="F1231">
        <f>ROUND(AVERAGEIF(Table3[Director_Name],D1231,Table3[imdb_score]),2)</f>
        <v>6.5</v>
      </c>
      <c r="G1231" s="40"/>
    </row>
    <row r="1232" spans="1:7">
      <c r="A1232" t="s">
        <v>2565</v>
      </c>
      <c r="B1232">
        <v>7.2</v>
      </c>
      <c r="D1232" s="39" t="str">
        <v>Mike Judge</v>
      </c>
      <c r="E1232">
        <f>COUNTIF(Table3[Director_Name],D1232)</f>
        <v>4</v>
      </c>
      <c r="F1232">
        <f>ROUND(AVERAGEIF(Table3[Director_Name],D1232,Table3[imdb_score]),2)</f>
        <v>6.85</v>
      </c>
      <c r="G1232" s="40"/>
    </row>
    <row r="1233" spans="1:7">
      <c r="A1233" t="s">
        <v>3494</v>
      </c>
      <c r="B1233">
        <v>6.2</v>
      </c>
      <c r="D1233" s="39" t="str">
        <v>Tamra Davis</v>
      </c>
      <c r="E1233">
        <f>COUNTIF(Table3[Director_Name],D1233)</f>
        <v>2</v>
      </c>
      <c r="F1233">
        <f>ROUND(AVERAGEIF(Table3[Director_Name],D1233,Table3[imdb_score]),2)</f>
        <v>5</v>
      </c>
      <c r="G1233" s="40"/>
    </row>
    <row r="1234" spans="1:7">
      <c r="A1234" t="s">
        <v>2785</v>
      </c>
      <c r="B1234">
        <v>5.7</v>
      </c>
      <c r="D1234" s="39" t="str">
        <v>Nima Nourizadeh</v>
      </c>
      <c r="E1234">
        <f>COUNTIF(Table3[Director_Name],D1234)</f>
        <v>1</v>
      </c>
      <c r="F1234">
        <f>ROUND(AVERAGEIF(Table3[Director_Name],D1234,Table3[imdb_score]),2)</f>
        <v>6.7</v>
      </c>
      <c r="G1234" s="40"/>
    </row>
    <row r="1235" spans="1:7">
      <c r="A1235" t="s">
        <v>2513</v>
      </c>
      <c r="B1235">
        <v>6.1</v>
      </c>
      <c r="D1235" s="39" t="str">
        <v>Franklin J. Schaffner</v>
      </c>
      <c r="E1235">
        <f>COUNTIF(Table3[Director_Name],D1235)</f>
        <v>3</v>
      </c>
      <c r="F1235">
        <f>ROUND(AVERAGEIF(Table3[Director_Name],D1235,Table3[imdb_score]),2)</f>
        <v>6.73</v>
      </c>
      <c r="G1235" s="40"/>
    </row>
    <row r="1236" spans="1:7">
      <c r="A1236" t="s">
        <v>5834</v>
      </c>
      <c r="B1236">
        <v>6</v>
      </c>
      <c r="D1236" s="39" t="str">
        <v>John Erick Dowdle</v>
      </c>
      <c r="E1236">
        <f>COUNTIF(Table3[Director_Name],D1236)</f>
        <v>4</v>
      </c>
      <c r="F1236">
        <f>ROUND(AVERAGEIF(Table3[Director_Name],D1236,Table3[imdb_score]),2)</f>
        <v>6.3</v>
      </c>
      <c r="G1236" s="40"/>
    </row>
    <row r="1237" spans="1:7">
      <c r="A1237" t="s">
        <v>6620</v>
      </c>
      <c r="B1237">
        <v>6.9</v>
      </c>
      <c r="D1237" s="39" t="str">
        <v>David Moreau</v>
      </c>
      <c r="E1237">
        <f>COUNTIF(Table3[Director_Name],D1237)</f>
        <v>1</v>
      </c>
      <c r="F1237">
        <f>ROUND(AVERAGEIF(Table3[Director_Name],D1237,Table3[imdb_score]),2)</f>
        <v>5.4</v>
      </c>
      <c r="G1237" s="40"/>
    </row>
    <row r="1238" spans="1:7">
      <c r="A1238" t="s">
        <v>5774</v>
      </c>
      <c r="B1238">
        <v>6.5</v>
      </c>
      <c r="D1238" s="39" t="str">
        <v>Christopher Erskin</v>
      </c>
      <c r="E1238">
        <f>COUNTIF(Table3[Director_Name],D1238)</f>
        <v>1</v>
      </c>
      <c r="F1238">
        <f>ROUND(AVERAGEIF(Table3[Director_Name],D1238,Table3[imdb_score]),2)</f>
        <v>4.3</v>
      </c>
      <c r="G1238" s="40"/>
    </row>
    <row r="1239" spans="1:7">
      <c r="A1239" t="s">
        <v>5423</v>
      </c>
      <c r="B1239">
        <v>5</v>
      </c>
      <c r="D1239" s="39" t="str">
        <v>Brian Henson</v>
      </c>
      <c r="E1239">
        <f>COUNTIF(Table3[Director_Name],D1239)</f>
        <v>1</v>
      </c>
      <c r="F1239">
        <f>ROUND(AVERAGEIF(Table3[Director_Name],D1239,Table3[imdb_score]),2)</f>
        <v>7.7</v>
      </c>
      <c r="G1239" s="40"/>
    </row>
    <row r="1240" spans="1:7">
      <c r="A1240" t="s">
        <v>6637</v>
      </c>
      <c r="B1240">
        <v>5.7</v>
      </c>
      <c r="D1240" s="39" t="str">
        <v>Dan Cutforth</v>
      </c>
      <c r="E1240">
        <f>COUNTIF(Table3[Director_Name],D1240)</f>
        <v>1</v>
      </c>
      <c r="F1240">
        <f>ROUND(AVERAGEIF(Table3[Director_Name],D1240,Table3[imdb_score]),2)</f>
        <v>5.9</v>
      </c>
      <c r="G1240" s="40"/>
    </row>
    <row r="1241" spans="1:7">
      <c r="A1241" t="s">
        <v>1252</v>
      </c>
      <c r="B1241">
        <v>7</v>
      </c>
      <c r="D1241" s="39" t="str">
        <v>Josh Boone</v>
      </c>
      <c r="E1241">
        <f>COUNTIF(Table3[Director_Name],D1241)</f>
        <v>1</v>
      </c>
      <c r="F1241">
        <f>ROUND(AVERAGEIF(Table3[Director_Name],D1241,Table3[imdb_score]),2)</f>
        <v>7.8</v>
      </c>
      <c r="G1241" s="40"/>
    </row>
    <row r="1242" spans="1:7">
      <c r="A1242" t="s">
        <v>1757</v>
      </c>
      <c r="B1242">
        <v>5.0999999999999996</v>
      </c>
      <c r="D1242" s="39" t="str">
        <v>Jake Schreier</v>
      </c>
      <c r="E1242">
        <f>COUNTIF(Table3[Director_Name],D1242)</f>
        <v>2</v>
      </c>
      <c r="F1242">
        <f>ROUND(AVERAGEIF(Table3[Director_Name],D1242,Table3[imdb_score]),2)</f>
        <v>6.75</v>
      </c>
      <c r="G1242" s="40"/>
    </row>
    <row r="1243" spans="1:7">
      <c r="A1243" t="s">
        <v>4591</v>
      </c>
      <c r="B1243">
        <v>5.3</v>
      </c>
      <c r="D1243" s="39" t="str">
        <v>Cheryl Dunye</v>
      </c>
      <c r="E1243">
        <f>COUNTIF(Table3[Director_Name],D1243)</f>
        <v>1</v>
      </c>
      <c r="F1243">
        <f>ROUND(AVERAGEIF(Table3[Director_Name],D1243,Table3[imdb_score]),2)</f>
        <v>4.5</v>
      </c>
      <c r="G1243" s="40"/>
    </row>
    <row r="1244" spans="1:7">
      <c r="A1244" t="s">
        <v>4712</v>
      </c>
      <c r="B1244">
        <v>4.4000000000000004</v>
      </c>
      <c r="D1244" s="39" t="str">
        <v>Ernest R. Dickerson</v>
      </c>
      <c r="E1244">
        <f>COUNTIF(Table3[Director_Name],D1244)</f>
        <v>1</v>
      </c>
      <c r="F1244">
        <f>ROUND(AVERAGEIF(Table3[Director_Name],D1244,Table3[imdb_score]),2)</f>
        <v>6.7</v>
      </c>
      <c r="G1244" s="40"/>
    </row>
    <row r="1245" spans="1:7">
      <c r="A1245" t="s">
        <v>1819</v>
      </c>
      <c r="B1245">
        <v>4.7</v>
      </c>
      <c r="D1245" s="39" t="str">
        <v>Lionel C. Martin</v>
      </c>
      <c r="E1245">
        <f>COUNTIF(Table3[Director_Name],D1245)</f>
        <v>1</v>
      </c>
      <c r="F1245">
        <f>ROUND(AVERAGEIF(Table3[Director_Name],D1245,Table3[imdb_score]),2)</f>
        <v>5.3</v>
      </c>
      <c r="G1245" s="40"/>
    </row>
    <row r="1246" spans="1:7">
      <c r="A1246" t="s">
        <v>6667</v>
      </c>
      <c r="B1246">
        <v>6.7</v>
      </c>
      <c r="D1246" s="39" t="str">
        <v>Wallace Wolodarsky</v>
      </c>
      <c r="E1246">
        <f>COUNTIF(Table3[Director_Name],D1246)</f>
        <v>1</v>
      </c>
      <c r="F1246">
        <f>ROUND(AVERAGEIF(Table3[Director_Name],D1246,Table3[imdb_score]),2)</f>
        <v>5.4</v>
      </c>
      <c r="G1246" s="40"/>
    </row>
    <row r="1247" spans="1:7">
      <c r="A1247" t="s">
        <v>6671</v>
      </c>
      <c r="B1247">
        <v>6.7</v>
      </c>
      <c r="D1247" s="39" t="str">
        <v>Nicholas Jarecki</v>
      </c>
      <c r="E1247">
        <f>COUNTIF(Table3[Director_Name],D1247)</f>
        <v>1</v>
      </c>
      <c r="F1247">
        <f>ROUND(AVERAGEIF(Table3[Director_Name],D1247,Table3[imdb_score]),2)</f>
        <v>6.6</v>
      </c>
      <c r="G1247" s="40"/>
    </row>
    <row r="1248" spans="1:7">
      <c r="A1248" t="s">
        <v>2722</v>
      </c>
      <c r="B1248">
        <v>5.7</v>
      </c>
      <c r="D1248" s="39" t="str">
        <v>Dean Israelite</v>
      </c>
      <c r="E1248">
        <f>COUNTIF(Table3[Director_Name],D1248)</f>
        <v>1</v>
      </c>
      <c r="F1248">
        <f>ROUND(AVERAGEIF(Table3[Director_Name],D1248,Table3[imdb_score]),2)</f>
        <v>6.4</v>
      </c>
      <c r="G1248" s="40"/>
    </row>
    <row r="1249" spans="1:7">
      <c r="A1249" t="s">
        <v>487</v>
      </c>
      <c r="B1249">
        <v>7.4</v>
      </c>
      <c r="D1249" s="39" t="str">
        <v>Darnell Martin</v>
      </c>
      <c r="E1249">
        <f>COUNTIF(Table3[Director_Name],D1249)</f>
        <v>1</v>
      </c>
      <c r="F1249">
        <f>ROUND(AVERAGEIF(Table3[Director_Name],D1249,Table3[imdb_score]),2)</f>
        <v>7</v>
      </c>
      <c r="G1249" s="40"/>
    </row>
    <row r="1250" spans="1:7">
      <c r="A1250" t="s">
        <v>5624</v>
      </c>
      <c r="B1250">
        <v>6.1</v>
      </c>
      <c r="D1250" s="39" t="str">
        <v>Scott Alexander</v>
      </c>
      <c r="E1250">
        <f>COUNTIF(Table3[Director_Name],D1250)</f>
        <v>1</v>
      </c>
      <c r="F1250">
        <f>ROUND(AVERAGEIF(Table3[Director_Name],D1250,Table3[imdb_score]),2)</f>
        <v>5.7</v>
      </c>
      <c r="G1250" s="40"/>
    </row>
    <row r="1251" spans="1:7">
      <c r="A1251" t="s">
        <v>5589</v>
      </c>
      <c r="B1251">
        <v>6.4</v>
      </c>
      <c r="D1251" s="39" t="str">
        <v>Stuart Gordon</v>
      </c>
      <c r="E1251">
        <f>COUNTIF(Table3[Director_Name],D1251)</f>
        <v>2</v>
      </c>
      <c r="F1251">
        <f>ROUND(AVERAGEIF(Table3[Director_Name],D1251,Table3[imdb_score]),2)</f>
        <v>6.1</v>
      </c>
      <c r="G1251" s="40"/>
    </row>
    <row r="1252" spans="1:7">
      <c r="A1252" t="s">
        <v>6694</v>
      </c>
      <c r="B1252">
        <v>6.2</v>
      </c>
      <c r="D1252" s="39" t="str">
        <v>Christopher Guest</v>
      </c>
      <c r="E1252">
        <f>COUNTIF(Table3[Director_Name],D1252)</f>
        <v>4</v>
      </c>
      <c r="F1252">
        <f>ROUND(AVERAGEIF(Table3[Director_Name],D1252,Table3[imdb_score]),2)</f>
        <v>7.18</v>
      </c>
      <c r="G1252" s="40"/>
    </row>
    <row r="1253" spans="1:7">
      <c r="A1253" t="s">
        <v>3516</v>
      </c>
      <c r="B1253">
        <v>6.2</v>
      </c>
      <c r="D1253" s="39" t="str">
        <v>Jane Campion</v>
      </c>
      <c r="E1253">
        <f>COUNTIF(Table3[Director_Name],D1253)</f>
        <v>3</v>
      </c>
      <c r="F1253">
        <f>ROUND(AVERAGEIF(Table3[Director_Name],D1253,Table3[imdb_score]),2)</f>
        <v>6.63</v>
      </c>
      <c r="G1253" s="40"/>
    </row>
    <row r="1254" spans="1:7">
      <c r="A1254" t="s">
        <v>6704</v>
      </c>
      <c r="B1254">
        <v>5.9</v>
      </c>
      <c r="D1254" s="39" t="str">
        <v>Fred Schepisi</v>
      </c>
      <c r="E1254">
        <f>COUNTIF(Table3[Director_Name],D1254)</f>
        <v>1</v>
      </c>
      <c r="F1254">
        <f>ROUND(AVERAGEIF(Table3[Director_Name],D1254,Table3[imdb_score]),2)</f>
        <v>7</v>
      </c>
      <c r="G1254" s="40"/>
    </row>
    <row r="1255" spans="1:7">
      <c r="A1255" t="s">
        <v>6710</v>
      </c>
      <c r="B1255">
        <v>4</v>
      </c>
      <c r="D1255" s="39" t="str">
        <v>Antonia Bird</v>
      </c>
      <c r="E1255">
        <f>COUNTIF(Table3[Director_Name],D1255)</f>
        <v>1</v>
      </c>
      <c r="F1255">
        <f>ROUND(AVERAGEIF(Table3[Director_Name],D1255,Table3[imdb_score]),2)</f>
        <v>7.1</v>
      </c>
      <c r="G1255" s="40"/>
    </row>
    <row r="1256" spans="1:7">
      <c r="A1256" t="s">
        <v>4291</v>
      </c>
      <c r="B1256">
        <v>6.2</v>
      </c>
      <c r="D1256" s="39" t="str">
        <v>Jon Poll</v>
      </c>
      <c r="E1256">
        <f>COUNTIF(Table3[Director_Name],D1256)</f>
        <v>1</v>
      </c>
      <c r="F1256">
        <f>ROUND(AVERAGEIF(Table3[Director_Name],D1256,Table3[imdb_score]),2)</f>
        <v>7</v>
      </c>
      <c r="G1256" s="40"/>
    </row>
    <row r="1257" spans="1:7">
      <c r="A1257" t="s">
        <v>1304</v>
      </c>
      <c r="B1257">
        <v>4.5999999999999996</v>
      </c>
      <c r="D1257" s="39" t="str">
        <v>Paolo Sorrentino</v>
      </c>
      <c r="E1257">
        <f>COUNTIF(Table3[Director_Name],D1257)</f>
        <v>1</v>
      </c>
      <c r="F1257">
        <f>ROUND(AVERAGEIF(Table3[Director_Name],D1257,Table3[imdb_score]),2)</f>
        <v>7.7</v>
      </c>
      <c r="G1257" s="40"/>
    </row>
    <row r="1258" spans="1:7">
      <c r="A1258" t="s">
        <v>6724</v>
      </c>
      <c r="B1258">
        <v>6.4</v>
      </c>
      <c r="D1258" s="39" t="str">
        <v>Peter Care</v>
      </c>
      <c r="E1258">
        <f>COUNTIF(Table3[Director_Name],D1258)</f>
        <v>1</v>
      </c>
      <c r="F1258">
        <f>ROUND(AVERAGEIF(Table3[Director_Name],D1258,Table3[imdb_score]),2)</f>
        <v>7.1</v>
      </c>
      <c r="G1258" s="40"/>
    </row>
    <row r="1259" spans="1:7">
      <c r="A1259" t="s">
        <v>5328</v>
      </c>
      <c r="B1259">
        <v>5.9</v>
      </c>
      <c r="D1259" s="39" t="str">
        <v>Chan-wook Park</v>
      </c>
      <c r="E1259">
        <f>COUNTIF(Table3[Director_Name],D1259)</f>
        <v>3</v>
      </c>
      <c r="F1259">
        <f>ROUND(AVERAGEIF(Table3[Director_Name],D1259,Table3[imdb_score]),2)</f>
        <v>7.63</v>
      </c>
      <c r="G1259" s="40"/>
    </row>
    <row r="1260" spans="1:7">
      <c r="A1260" t="s">
        <v>6731</v>
      </c>
      <c r="B1260">
        <v>5.0999999999999996</v>
      </c>
      <c r="D1260" s="39" t="str">
        <v>Ira Sachs</v>
      </c>
      <c r="E1260">
        <f>COUNTIF(Table3[Director_Name],D1260)</f>
        <v>2</v>
      </c>
      <c r="F1260">
        <f>ROUND(AVERAGEIF(Table3[Director_Name],D1260,Table3[imdb_score]),2)</f>
        <v>6.15</v>
      </c>
      <c r="G1260" s="40"/>
    </row>
    <row r="1261" spans="1:7">
      <c r="A1261" t="s">
        <v>6736</v>
      </c>
      <c r="B1261">
        <v>7.6</v>
      </c>
      <c r="D1261" s="39" t="str">
        <v>Carroll Ballard</v>
      </c>
      <c r="E1261">
        <f>COUNTIF(Table3[Director_Name],D1261)</f>
        <v>2</v>
      </c>
      <c r="F1261">
        <f>ROUND(AVERAGEIF(Table3[Director_Name],D1261,Table3[imdb_score]),2)</f>
        <v>7.35</v>
      </c>
      <c r="G1261" s="40"/>
    </row>
    <row r="1262" spans="1:7">
      <c r="A1262" t="s">
        <v>6742</v>
      </c>
      <c r="B1262">
        <v>4.2</v>
      </c>
      <c r="D1262" s="39" t="str">
        <v>Takeshi Kitano</v>
      </c>
      <c r="E1262">
        <f>COUNTIF(Table3[Director_Name],D1262)</f>
        <v>1</v>
      </c>
      <c r="F1262">
        <f>ROUND(AVERAGEIF(Table3[Director_Name],D1262,Table3[imdb_score]),2)</f>
        <v>7.2</v>
      </c>
      <c r="G1262" s="40"/>
    </row>
    <row r="1263" spans="1:7">
      <c r="A1263" t="s">
        <v>5382</v>
      </c>
      <c r="B1263">
        <v>7.8</v>
      </c>
      <c r="D1263" s="39" t="str">
        <v>Marco Kreuzpaintner</v>
      </c>
      <c r="E1263">
        <f>COUNTIF(Table3[Director_Name],D1263)</f>
        <v>2</v>
      </c>
      <c r="F1263">
        <f>ROUND(AVERAGEIF(Table3[Director_Name],D1263,Table3[imdb_score]),2)</f>
        <v>7.45</v>
      </c>
      <c r="G1263" s="40"/>
    </row>
    <row r="1264" spans="1:7">
      <c r="A1264" t="s">
        <v>4437</v>
      </c>
      <c r="B1264">
        <v>5.8</v>
      </c>
      <c r="D1264" s="39" t="str">
        <v>Lajos Koltai</v>
      </c>
      <c r="E1264">
        <f>COUNTIF(Table3[Director_Name],D1264)</f>
        <v>1</v>
      </c>
      <c r="F1264">
        <f>ROUND(AVERAGEIF(Table3[Director_Name],D1264,Table3[imdb_score]),2)</f>
        <v>7.1</v>
      </c>
      <c r="G1264" s="40"/>
    </row>
    <row r="1265" spans="1:7">
      <c r="A1265" t="s">
        <v>5367</v>
      </c>
      <c r="B1265">
        <v>5.9</v>
      </c>
      <c r="D1265" s="39" t="str">
        <v>Alan Rudolph</v>
      </c>
      <c r="E1265">
        <f>COUNTIF(Table3[Director_Name],D1265)</f>
        <v>1</v>
      </c>
      <c r="F1265">
        <f>ROUND(AVERAGEIF(Table3[Director_Name],D1265,Table3[imdb_score]),2)</f>
        <v>4.5999999999999996</v>
      </c>
      <c r="G1265" s="40"/>
    </row>
    <row r="1266" spans="1:7">
      <c r="A1266" t="s">
        <v>4176</v>
      </c>
      <c r="B1266">
        <v>8.4</v>
      </c>
      <c r="D1266" s="39" t="str">
        <v>Chuan Lu</v>
      </c>
      <c r="E1266">
        <f>COUNTIF(Table3[Director_Name],D1266)</f>
        <v>1</v>
      </c>
      <c r="F1266">
        <f>ROUND(AVERAGEIF(Table3[Director_Name],D1266,Table3[imdb_score]),2)</f>
        <v>7.7</v>
      </c>
      <c r="G1266" s="40"/>
    </row>
    <row r="1267" spans="1:7">
      <c r="A1267" t="s">
        <v>6767</v>
      </c>
      <c r="B1267">
        <v>4.8</v>
      </c>
      <c r="D1267" s="39" t="str">
        <v>Lijun Sun</v>
      </c>
      <c r="E1267">
        <f>COUNTIF(Table3[Director_Name],D1267)</f>
        <v>1</v>
      </c>
      <c r="F1267">
        <f>ROUND(AVERAGEIF(Table3[Director_Name],D1267,Table3[imdb_score]),2)</f>
        <v>3.2</v>
      </c>
      <c r="G1267" s="40"/>
    </row>
    <row r="1268" spans="1:7">
      <c r="A1268" t="s">
        <v>6775</v>
      </c>
      <c r="B1268">
        <v>6.2</v>
      </c>
      <c r="D1268" s="39" t="str">
        <v>Takashi Yamazaki</v>
      </c>
      <c r="E1268">
        <f>COUNTIF(Table3[Director_Name],D1268)</f>
        <v>1</v>
      </c>
      <c r="F1268">
        <f>ROUND(AVERAGEIF(Table3[Director_Name],D1268,Table3[imdb_score]),2)</f>
        <v>6.1</v>
      </c>
      <c r="G1268" s="40"/>
    </row>
    <row r="1269" spans="1:7">
      <c r="A1269" t="s">
        <v>6297</v>
      </c>
      <c r="B1269">
        <v>6.5</v>
      </c>
      <c r="D1269" s="39" t="str">
        <v>Christopher Smith</v>
      </c>
      <c r="E1269">
        <f>COUNTIF(Table3[Director_Name],D1269)</f>
        <v>2</v>
      </c>
      <c r="F1269">
        <f>ROUND(AVERAGEIF(Table3[Director_Name],D1269,Table3[imdb_score]),2)</f>
        <v>6.75</v>
      </c>
      <c r="G1269" s="40"/>
    </row>
    <row r="1270" spans="1:7">
      <c r="A1270" t="s">
        <v>6783</v>
      </c>
      <c r="B1270">
        <v>6.3</v>
      </c>
      <c r="D1270" s="39" t="str">
        <v>Timothy Hines</v>
      </c>
      <c r="E1270">
        <f>COUNTIF(Table3[Director_Name],D1270)</f>
        <v>1</v>
      </c>
      <c r="F1270">
        <f>ROUND(AVERAGEIF(Table3[Director_Name],D1270,Table3[imdb_score]),2)</f>
        <v>7.5</v>
      </c>
      <c r="G1270" s="40"/>
    </row>
    <row r="1271" spans="1:7">
      <c r="A1271" t="s">
        <v>6788</v>
      </c>
      <c r="B1271">
        <v>3.3</v>
      </c>
      <c r="D1271" s="39" t="str">
        <v>David Winters</v>
      </c>
      <c r="E1271">
        <f>COUNTIF(Table3[Director_Name],D1271)</f>
        <v>1</v>
      </c>
      <c r="F1271">
        <f>ROUND(AVERAGEIF(Table3[Director_Name],D1271,Table3[imdb_score]),2)</f>
        <v>2.8</v>
      </c>
      <c r="G1271" s="40"/>
    </row>
    <row r="1272" spans="1:7">
      <c r="A1272" t="s">
        <v>1744</v>
      </c>
      <c r="B1272">
        <v>5.9</v>
      </c>
      <c r="D1272" s="39" t="str">
        <v>Akira Kurosawa</v>
      </c>
      <c r="E1272">
        <f>COUNTIF(Table3[Director_Name],D1272)</f>
        <v>2</v>
      </c>
      <c r="F1272">
        <f>ROUND(AVERAGEIF(Table3[Director_Name],D1272,Table3[imdb_score]),2)</f>
        <v>8.1</v>
      </c>
      <c r="G1272" s="40"/>
    </row>
    <row r="1273" spans="1:7">
      <c r="A1273" t="s">
        <v>5469</v>
      </c>
      <c r="B1273">
        <v>5.8</v>
      </c>
      <c r="D1273" s="39" t="str">
        <v>Jamie Thraves</v>
      </c>
      <c r="E1273">
        <f>COUNTIF(Table3[Director_Name],D1273)</f>
        <v>1</v>
      </c>
      <c r="F1273">
        <f>ROUND(AVERAGEIF(Table3[Director_Name],D1273,Table3[imdb_score]),2)</f>
        <v>6</v>
      </c>
      <c r="G1273" s="40"/>
    </row>
    <row r="1274" spans="1:7">
      <c r="A1274" t="s">
        <v>6800</v>
      </c>
      <c r="B1274">
        <v>6.5</v>
      </c>
      <c r="D1274" s="39" t="str">
        <v>Mabel Cheung</v>
      </c>
      <c r="E1274">
        <f>COUNTIF(Table3[Director_Name],D1274)</f>
        <v>1</v>
      </c>
      <c r="F1274">
        <f>ROUND(AVERAGEIF(Table3[Director_Name],D1274,Table3[imdb_score]),2)</f>
        <v>6.2</v>
      </c>
      <c r="G1274" s="40"/>
    </row>
    <row r="1275" spans="1:7">
      <c r="A1275" t="s">
        <v>6804</v>
      </c>
      <c r="B1275">
        <v>4.7</v>
      </c>
      <c r="D1275" s="39" t="str">
        <v>Dan Mazer</v>
      </c>
      <c r="E1275">
        <f>COUNTIF(Table3[Director_Name],D1275)</f>
        <v>1</v>
      </c>
      <c r="F1275">
        <f>ROUND(AVERAGEIF(Table3[Director_Name],D1275,Table3[imdb_score]),2)</f>
        <v>6</v>
      </c>
      <c r="G1275" s="40"/>
    </row>
    <row r="1276" spans="1:7">
      <c r="A1276" t="s">
        <v>6809</v>
      </c>
      <c r="B1276">
        <v>4.0999999999999996</v>
      </c>
      <c r="D1276" s="39" t="str">
        <v>R.J. Cutler</v>
      </c>
      <c r="E1276">
        <f>COUNTIF(Table3[Director_Name],D1276)</f>
        <v>1</v>
      </c>
      <c r="F1276">
        <f>ROUND(AVERAGEIF(Table3[Director_Name],D1276,Table3[imdb_score]),2)</f>
        <v>6.8</v>
      </c>
      <c r="G1276" s="40"/>
    </row>
    <row r="1277" spans="1:7">
      <c r="A1277" t="s">
        <v>6813</v>
      </c>
      <c r="B1277">
        <v>6.8</v>
      </c>
      <c r="D1277" s="39" t="str">
        <v>David S. Ward</v>
      </c>
      <c r="E1277">
        <f>COUNTIF(Table3[Director_Name],D1277)</f>
        <v>1</v>
      </c>
      <c r="F1277">
        <f>ROUND(AVERAGEIF(Table3[Director_Name],D1277,Table3[imdb_score]),2)</f>
        <v>7.2</v>
      </c>
      <c r="G1277" s="40"/>
    </row>
    <row r="1278" spans="1:7">
      <c r="A1278" t="s">
        <v>5164</v>
      </c>
      <c r="B1278">
        <v>6.2</v>
      </c>
      <c r="D1278" s="39" t="str">
        <v>Rob Pritts</v>
      </c>
      <c r="E1278">
        <f>COUNTIF(Table3[Director_Name],D1278)</f>
        <v>1</v>
      </c>
      <c r="F1278">
        <f>ROUND(AVERAGEIF(Table3[Director_Name],D1278,Table3[imdb_score]),2)</f>
        <v>4.5999999999999996</v>
      </c>
      <c r="G1278" s="40"/>
    </row>
    <row r="1279" spans="1:7">
      <c r="A1279" t="s">
        <v>6637</v>
      </c>
      <c r="B1279">
        <v>4.5</v>
      </c>
      <c r="D1279" s="39" t="str">
        <v>John Crowley</v>
      </c>
      <c r="E1279">
        <f>COUNTIF(Table3[Director_Name],D1279)</f>
        <v>1</v>
      </c>
      <c r="F1279">
        <f>ROUND(AVERAGEIF(Table3[Director_Name],D1279,Table3[imdb_score]),2)</f>
        <v>7.5</v>
      </c>
      <c r="G1279" s="40"/>
    </row>
    <row r="1280" spans="1:7">
      <c r="A1280" t="s">
        <v>6827</v>
      </c>
      <c r="B1280">
        <v>5.8</v>
      </c>
      <c r="D1280" s="39" t="str">
        <v>Brendan Malloy</v>
      </c>
      <c r="E1280">
        <f>COUNTIF(Table3[Director_Name],D1280)</f>
        <v>1</v>
      </c>
      <c r="F1280">
        <f>ROUND(AVERAGEIF(Table3[Director_Name],D1280,Table3[imdb_score]),2)</f>
        <v>6.3</v>
      </c>
      <c r="G1280" s="40"/>
    </row>
    <row r="1281" spans="1:7">
      <c r="A1281" t="s">
        <v>5289</v>
      </c>
      <c r="B1281">
        <v>7.3</v>
      </c>
      <c r="D1281" s="39" t="str">
        <v>Dustin Hoffman</v>
      </c>
      <c r="E1281">
        <f>COUNTIF(Table3[Director_Name],D1281)</f>
        <v>1</v>
      </c>
      <c r="F1281">
        <f>ROUND(AVERAGEIF(Table3[Director_Name],D1281,Table3[imdb_score]),2)</f>
        <v>6.8</v>
      </c>
      <c r="G1281" s="40"/>
    </row>
    <row r="1282" spans="1:7">
      <c r="A1282" t="s">
        <v>4099</v>
      </c>
      <c r="B1282">
        <v>5.9</v>
      </c>
      <c r="D1282" s="39" t="str">
        <v>Gregory Poirier</v>
      </c>
      <c r="E1282">
        <f>COUNTIF(Table3[Director_Name],D1282)</f>
        <v>1</v>
      </c>
      <c r="F1282">
        <f>ROUND(AVERAGEIF(Table3[Director_Name],D1282,Table3[imdb_score]),2)</f>
        <v>5.3</v>
      </c>
      <c r="G1282" s="40"/>
    </row>
    <row r="1283" spans="1:7">
      <c r="A1283" t="s">
        <v>6844</v>
      </c>
      <c r="B1283">
        <v>4.4000000000000004</v>
      </c>
      <c r="D1283" s="39" t="str">
        <v>Simon Curtis</v>
      </c>
      <c r="E1283">
        <f>COUNTIF(Table3[Director_Name],D1283)</f>
        <v>2</v>
      </c>
      <c r="F1283">
        <f>ROUND(AVERAGEIF(Table3[Director_Name],D1283,Table3[imdb_score]),2)</f>
        <v>7.15</v>
      </c>
      <c r="G1283" s="40"/>
    </row>
    <row r="1284" spans="1:7">
      <c r="A1284" t="s">
        <v>4965</v>
      </c>
      <c r="B1284">
        <v>5.8</v>
      </c>
      <c r="D1284" s="39" t="str">
        <v>Dewey Nicks</v>
      </c>
      <c r="E1284">
        <f>COUNTIF(Table3[Director_Name],D1284)</f>
        <v>1</v>
      </c>
      <c r="F1284">
        <f>ROUND(AVERAGEIF(Table3[Director_Name],D1284,Table3[imdb_score]),2)</f>
        <v>5.3</v>
      </c>
      <c r="G1284" s="40"/>
    </row>
    <row r="1285" spans="1:7">
      <c r="A1285" t="s">
        <v>6854</v>
      </c>
      <c r="B1285">
        <v>5.0999999999999996</v>
      </c>
      <c r="D1285" s="39" t="str">
        <v>Philip Saville</v>
      </c>
      <c r="E1285">
        <f>COUNTIF(Table3[Director_Name],D1285)</f>
        <v>1</v>
      </c>
      <c r="F1285">
        <f>ROUND(AVERAGEIF(Table3[Director_Name],D1285,Table3[imdb_score]),2)</f>
        <v>7.7</v>
      </c>
      <c r="G1285" s="40"/>
    </row>
    <row r="1286" spans="1:7">
      <c r="A1286" t="s">
        <v>2641</v>
      </c>
      <c r="B1286">
        <v>6.9</v>
      </c>
      <c r="D1286" s="39" t="str">
        <v>Tim Blake Nelson</v>
      </c>
      <c r="E1286">
        <f>COUNTIF(Table3[Director_Name],D1286)</f>
        <v>1</v>
      </c>
      <c r="F1286">
        <f>ROUND(AVERAGEIF(Table3[Director_Name],D1286,Table3[imdb_score]),2)</f>
        <v>6.2</v>
      </c>
      <c r="G1286" s="40"/>
    </row>
    <row r="1287" spans="1:7">
      <c r="A1287" t="s">
        <v>4392</v>
      </c>
      <c r="B1287">
        <v>6.2</v>
      </c>
      <c r="D1287" s="39" t="str">
        <v>William A. Graham</v>
      </c>
      <c r="E1287">
        <f>COUNTIF(Table3[Director_Name],D1287)</f>
        <v>1</v>
      </c>
      <c r="F1287">
        <f>ROUND(AVERAGEIF(Table3[Director_Name],D1287,Table3[imdb_score]),2)</f>
        <v>5.0999999999999996</v>
      </c>
      <c r="G1287" s="40"/>
    </row>
    <row r="1288" spans="1:7">
      <c r="A1288" t="s">
        <v>6868</v>
      </c>
      <c r="B1288">
        <v>6.9</v>
      </c>
      <c r="D1288" s="39" t="str">
        <v>Martin Ritt</v>
      </c>
      <c r="E1288">
        <f>COUNTIF(Table3[Director_Name],D1288)</f>
        <v>2</v>
      </c>
      <c r="F1288">
        <f>ROUND(AVERAGEIF(Table3[Director_Name],D1288,Table3[imdb_score]),2)</f>
        <v>7.4</v>
      </c>
      <c r="G1288" s="40"/>
    </row>
    <row r="1289" spans="1:7">
      <c r="A1289" t="s">
        <v>4260</v>
      </c>
      <c r="B1289">
        <v>7.3</v>
      </c>
      <c r="D1289" s="39" t="str">
        <v>John Turturro</v>
      </c>
      <c r="E1289">
        <f>COUNTIF(Table3[Director_Name],D1289)</f>
        <v>2</v>
      </c>
      <c r="F1289">
        <f>ROUND(AVERAGEIF(Table3[Director_Name],D1289,Table3[imdb_score]),2)</f>
        <v>6.25</v>
      </c>
      <c r="G1289" s="40"/>
    </row>
    <row r="1290" spans="1:7">
      <c r="A1290" t="s">
        <v>6880</v>
      </c>
      <c r="B1290">
        <v>7.1</v>
      </c>
      <c r="D1290" s="39" t="str">
        <v>Agnieszka Holland</v>
      </c>
      <c r="E1290">
        <f>COUNTIF(Table3[Director_Name],D1290)</f>
        <v>1</v>
      </c>
      <c r="F1290">
        <f>ROUND(AVERAGEIF(Table3[Director_Name],D1290,Table3[imdb_score]),2)</f>
        <v>6.8</v>
      </c>
      <c r="G1290" s="40"/>
    </row>
    <row r="1291" spans="1:7">
      <c r="A1291" t="s">
        <v>2017</v>
      </c>
      <c r="B1291">
        <v>6</v>
      </c>
      <c r="D1291" s="39" t="str">
        <v>David Hackl</v>
      </c>
      <c r="E1291">
        <f>COUNTIF(Table3[Director_Name],D1291)</f>
        <v>2</v>
      </c>
      <c r="F1291">
        <f>ROUND(AVERAGEIF(Table3[Director_Name],D1291,Table3[imdb_score]),2)</f>
        <v>5.55</v>
      </c>
      <c r="G1291" s="40"/>
    </row>
    <row r="1292" spans="1:7">
      <c r="A1292" t="s">
        <v>6891</v>
      </c>
      <c r="B1292">
        <v>7</v>
      </c>
      <c r="D1292" s="39" t="str">
        <v>Giuliano Montaldo</v>
      </c>
      <c r="E1292">
        <f>COUNTIF(Table3[Director_Name],D1292)</f>
        <v>1</v>
      </c>
      <c r="F1292">
        <f>ROUND(AVERAGEIF(Table3[Director_Name],D1292,Table3[imdb_score]),2)</f>
        <v>6.2</v>
      </c>
      <c r="G1292" s="40"/>
    </row>
    <row r="1293" spans="1:7">
      <c r="A1293" t="s">
        <v>1983</v>
      </c>
      <c r="B1293">
        <v>6.8</v>
      </c>
      <c r="D1293" s="39" t="str">
        <v>Lisa Azuelos</v>
      </c>
      <c r="E1293">
        <f>COUNTIF(Table3[Director_Name],D1293)</f>
        <v>1</v>
      </c>
      <c r="F1293">
        <f>ROUND(AVERAGEIF(Table3[Director_Name],D1293,Table3[imdb_score]),2)</f>
        <v>4.3</v>
      </c>
      <c r="G1293" s="40"/>
    </row>
    <row r="1294" spans="1:7">
      <c r="A1294" t="s">
        <v>6901</v>
      </c>
      <c r="B1294">
        <v>5.7</v>
      </c>
      <c r="D1294" s="39" t="str">
        <v>Ray Lawrence</v>
      </c>
      <c r="E1294">
        <f>COUNTIF(Table3[Director_Name],D1294)</f>
        <v>1</v>
      </c>
      <c r="F1294">
        <f>ROUND(AVERAGEIF(Table3[Director_Name],D1294,Table3[imdb_score]),2)</f>
        <v>6.4</v>
      </c>
      <c r="G1294" s="40"/>
    </row>
    <row r="1295" spans="1:7">
      <c r="A1295" t="s">
        <v>1039</v>
      </c>
      <c r="B1295">
        <v>7.6</v>
      </c>
      <c r="D1295" s="39" t="str">
        <v>Karan Johar</v>
      </c>
      <c r="E1295">
        <f>COUNTIF(Table3[Director_Name],D1295)</f>
        <v>2</v>
      </c>
      <c r="F1295">
        <f>ROUND(AVERAGEIF(Table3[Director_Name],D1295,Table3[imdb_score]),2)</f>
        <v>7</v>
      </c>
      <c r="G1295" s="40"/>
    </row>
    <row r="1296" spans="1:7">
      <c r="A1296" t="s">
        <v>6909</v>
      </c>
      <c r="B1296">
        <v>8.4</v>
      </c>
      <c r="D1296" s="39" t="str">
        <v>Ruairi Robinson</v>
      </c>
      <c r="E1296">
        <f>COUNTIF(Table3[Director_Name],D1296)</f>
        <v>1</v>
      </c>
      <c r="F1296">
        <f>ROUND(AVERAGEIF(Table3[Director_Name],D1296,Table3[imdb_score]),2)</f>
        <v>5.5</v>
      </c>
      <c r="G1296" s="40"/>
    </row>
    <row r="1297" spans="1:7">
      <c r="A1297" t="s">
        <v>1257</v>
      </c>
      <c r="B1297">
        <v>7.1</v>
      </c>
      <c r="D1297" s="39" t="str">
        <v>Jaume BalaguerÃ³</v>
      </c>
      <c r="E1297">
        <f>COUNTIF(Table3[Director_Name],D1297)</f>
        <v>4</v>
      </c>
      <c r="F1297">
        <f>ROUND(AVERAGEIF(Table3[Director_Name],D1297,Table3[imdb_score]),2)</f>
        <v>6.68</v>
      </c>
      <c r="G1297" s="40"/>
    </row>
    <row r="1298" spans="1:7">
      <c r="A1298" t="s">
        <v>3802</v>
      </c>
      <c r="B1298">
        <v>5.6</v>
      </c>
      <c r="D1298" s="39" t="str">
        <v>Jon Kasdan</v>
      </c>
      <c r="E1298">
        <f>COUNTIF(Table3[Director_Name],D1298)</f>
        <v>1</v>
      </c>
      <c r="F1298">
        <f>ROUND(AVERAGEIF(Table3[Director_Name],D1298,Table3[imdb_score]),2)</f>
        <v>6.5</v>
      </c>
      <c r="G1298" s="40"/>
    </row>
    <row r="1299" spans="1:7">
      <c r="A1299" t="s">
        <v>255</v>
      </c>
      <c r="B1299">
        <v>7</v>
      </c>
      <c r="D1299" s="39" t="str">
        <v>LÃ©a Pool</v>
      </c>
      <c r="E1299">
        <f>COUNTIF(Table3[Director_Name],D1299)</f>
        <v>2</v>
      </c>
      <c r="F1299">
        <f>ROUND(AVERAGEIF(Table3[Director_Name],D1299,Table3[imdb_score]),2)</f>
        <v>6.85</v>
      </c>
      <c r="G1299" s="40"/>
    </row>
    <row r="1300" spans="1:7">
      <c r="A1300" t="s">
        <v>96</v>
      </c>
      <c r="B1300">
        <v>8</v>
      </c>
      <c r="D1300" s="39" t="str">
        <v>Floyd Mutrux</v>
      </c>
      <c r="E1300">
        <f>COUNTIF(Table3[Director_Name],D1300)</f>
        <v>1</v>
      </c>
      <c r="F1300">
        <f>ROUND(AVERAGEIF(Table3[Director_Name],D1300,Table3[imdb_score]),2)</f>
        <v>6.4</v>
      </c>
      <c r="G1300" s="40"/>
    </row>
    <row r="1301" spans="1:7">
      <c r="A1301" t="s">
        <v>4699</v>
      </c>
      <c r="B1301">
        <v>5.3</v>
      </c>
      <c r="D1301" s="39" t="str">
        <v>Sajid Khan</v>
      </c>
      <c r="E1301">
        <f>COUNTIF(Table3[Director_Name],D1301)</f>
        <v>1</v>
      </c>
      <c r="F1301">
        <f>ROUND(AVERAGEIF(Table3[Director_Name],D1301,Table3[imdb_score]),2)</f>
        <v>5.3</v>
      </c>
      <c r="G1301" s="40"/>
    </row>
    <row r="1302" spans="1:7">
      <c r="A1302" t="s">
        <v>4863</v>
      </c>
      <c r="B1302">
        <v>4.9000000000000004</v>
      </c>
      <c r="D1302" s="39" t="str">
        <v>Dean Wright</v>
      </c>
      <c r="E1302">
        <f>COUNTIF(Table3[Director_Name],D1302)</f>
        <v>1</v>
      </c>
      <c r="F1302">
        <f>ROUND(AVERAGEIF(Table3[Director_Name],D1302,Table3[imdb_score]),2)</f>
        <v>6.6</v>
      </c>
      <c r="G1302" s="40"/>
    </row>
    <row r="1303" spans="1:7">
      <c r="A1303" t="s">
        <v>2467</v>
      </c>
      <c r="B1303">
        <v>6.4</v>
      </c>
      <c r="D1303" s="39" t="str">
        <v>Eric Lartigau</v>
      </c>
      <c r="E1303">
        <f>COUNTIF(Table3[Director_Name],D1303)</f>
        <v>1</v>
      </c>
      <c r="F1303">
        <f>ROUND(AVERAGEIF(Table3[Director_Name],D1303,Table3[imdb_score]),2)</f>
        <v>7.4</v>
      </c>
      <c r="G1303" s="40"/>
    </row>
    <row r="1304" spans="1:7">
      <c r="A1304" t="s">
        <v>1340</v>
      </c>
      <c r="B1304">
        <v>7.4</v>
      </c>
      <c r="D1304" s="39" t="str">
        <v>Shintaro Shimosawa</v>
      </c>
      <c r="E1304">
        <f>COUNTIF(Table3[Director_Name],D1304)</f>
        <v>1</v>
      </c>
      <c r="F1304">
        <f>ROUND(AVERAGEIF(Table3[Director_Name],D1304,Table3[imdb_score]),2)</f>
        <v>5.3</v>
      </c>
      <c r="G1304" s="40"/>
    </row>
    <row r="1305" spans="1:7">
      <c r="A1305" t="s">
        <v>3136</v>
      </c>
      <c r="B1305">
        <v>6.1</v>
      </c>
      <c r="D1305" s="39" t="str">
        <v>Darren Lynn Bousman</v>
      </c>
      <c r="E1305">
        <f>COUNTIF(Table3[Director_Name],D1305)</f>
        <v>5</v>
      </c>
      <c r="F1305">
        <f>ROUND(AVERAGEIF(Table3[Director_Name],D1305,Table3[imdb_score]),2)</f>
        <v>6.56</v>
      </c>
      <c r="G1305" s="40"/>
    </row>
    <row r="1306" spans="1:7">
      <c r="A1306" t="s">
        <v>3102</v>
      </c>
      <c r="B1306">
        <v>6.5</v>
      </c>
      <c r="D1306" s="39" t="str">
        <v>James DeMonaco</v>
      </c>
      <c r="E1306">
        <f>COUNTIF(Table3[Director_Name],D1306)</f>
        <v>3</v>
      </c>
      <c r="F1306">
        <f>ROUND(AVERAGEIF(Table3[Director_Name],D1306,Table3[imdb_score]),2)</f>
        <v>6.1</v>
      </c>
      <c r="G1306" s="40"/>
    </row>
    <row r="1307" spans="1:7">
      <c r="A1307" t="s">
        <v>6963</v>
      </c>
      <c r="B1307">
        <v>5.7</v>
      </c>
      <c r="D1307" s="39" t="str">
        <v>Ken Annakin</v>
      </c>
      <c r="E1307">
        <f>COUNTIF(Table3[Director_Name],D1307)</f>
        <v>1</v>
      </c>
      <c r="F1307">
        <f>ROUND(AVERAGEIF(Table3[Director_Name],D1307,Table3[imdb_score]),2)</f>
        <v>7.8</v>
      </c>
      <c r="G1307" s="40"/>
    </row>
    <row r="1308" spans="1:7">
      <c r="A1308" t="s">
        <v>4903</v>
      </c>
      <c r="B1308">
        <v>5.0999999999999996</v>
      </c>
      <c r="D1308" s="39" t="str">
        <v>Carol Reed</v>
      </c>
      <c r="E1308">
        <f>COUNTIF(Table3[Director_Name],D1308)</f>
        <v>2</v>
      </c>
      <c r="F1308">
        <f>ROUND(AVERAGEIF(Table3[Director_Name],D1308,Table3[imdb_score]),2)</f>
        <v>7.15</v>
      </c>
      <c r="G1308" s="40"/>
    </row>
    <row r="1309" spans="1:7">
      <c r="A1309" t="s">
        <v>6973</v>
      </c>
      <c r="B1309">
        <v>6.6</v>
      </c>
      <c r="D1309" s="39" t="str">
        <v>Chuck Sheetz</v>
      </c>
      <c r="E1309">
        <f>COUNTIF(Table3[Director_Name],D1309)</f>
        <v>1</v>
      </c>
      <c r="F1309">
        <f>ROUND(AVERAGEIF(Table3[Director_Name],D1309,Table3[imdb_score]),2)</f>
        <v>6.5</v>
      </c>
      <c r="G1309" s="40"/>
    </row>
    <row r="1310" spans="1:7">
      <c r="A1310" t="s">
        <v>6977</v>
      </c>
      <c r="B1310">
        <v>6.5</v>
      </c>
      <c r="D1310" s="39" t="str">
        <v>Marcus Raboy</v>
      </c>
      <c r="E1310">
        <f>COUNTIF(Table3[Director_Name],D1310)</f>
        <v>2</v>
      </c>
      <c r="F1310">
        <f>ROUND(AVERAGEIF(Table3[Director_Name],D1310,Table3[imdb_score]),2)</f>
        <v>5.5</v>
      </c>
      <c r="G1310" s="40"/>
    </row>
    <row r="1311" spans="1:7">
      <c r="A1311" t="s">
        <v>696</v>
      </c>
      <c r="B1311">
        <v>6.9</v>
      </c>
      <c r="D1311" s="39" t="str">
        <v>Leigh Whannell</v>
      </c>
      <c r="E1311">
        <f>COUNTIF(Table3[Director_Name],D1311)</f>
        <v>1</v>
      </c>
      <c r="F1311">
        <f>ROUND(AVERAGEIF(Table3[Director_Name],D1311,Table3[imdb_score]),2)</f>
        <v>6.1</v>
      </c>
      <c r="G1311" s="40"/>
    </row>
    <row r="1312" spans="1:7">
      <c r="A1312" t="s">
        <v>6991</v>
      </c>
      <c r="B1312">
        <v>6.4</v>
      </c>
      <c r="D1312" s="39" t="str">
        <v>Michael Schultz</v>
      </c>
      <c r="E1312">
        <f>COUNTIF(Table3[Director_Name],D1312)</f>
        <v>3</v>
      </c>
      <c r="F1312">
        <f>ROUND(AVERAGEIF(Table3[Director_Name],D1312,Table3[imdb_score]),2)</f>
        <v>6.8</v>
      </c>
      <c r="G1312" s="40"/>
    </row>
    <row r="1313" spans="1:7">
      <c r="A1313" t="s">
        <v>6997</v>
      </c>
      <c r="B1313">
        <v>7.6</v>
      </c>
      <c r="D1313" s="39" t="str">
        <v>Peter Sollett</v>
      </c>
      <c r="E1313">
        <f>COUNTIF(Table3[Director_Name],D1313)</f>
        <v>3</v>
      </c>
      <c r="F1313">
        <f>ROUND(AVERAGEIF(Table3[Director_Name],D1313,Table3[imdb_score]),2)</f>
        <v>6.8</v>
      </c>
      <c r="G1313" s="40"/>
    </row>
    <row r="1314" spans="1:7">
      <c r="A1314" t="s">
        <v>741</v>
      </c>
      <c r="B1314">
        <v>5.6</v>
      </c>
      <c r="D1314" s="39" t="str">
        <v>Bob Dolman</v>
      </c>
      <c r="E1314">
        <f>COUNTIF(Table3[Director_Name],D1314)</f>
        <v>1</v>
      </c>
      <c r="F1314">
        <f>ROUND(AVERAGEIF(Table3[Director_Name],D1314,Table3[imdb_score]),2)</f>
        <v>5.6</v>
      </c>
      <c r="G1314" s="40"/>
    </row>
    <row r="1315" spans="1:7">
      <c r="A1315" t="s">
        <v>7005</v>
      </c>
      <c r="B1315">
        <v>6.2</v>
      </c>
      <c r="D1315" s="39" t="str">
        <v>Greg Coolidge</v>
      </c>
      <c r="E1315">
        <f>COUNTIF(Table3[Director_Name],D1315)</f>
        <v>1</v>
      </c>
      <c r="F1315">
        <f>ROUND(AVERAGEIF(Table3[Director_Name],D1315,Table3[imdb_score]),2)</f>
        <v>5.5</v>
      </c>
      <c r="G1315" s="40"/>
    </row>
    <row r="1316" spans="1:7">
      <c r="A1316" t="s">
        <v>5133</v>
      </c>
      <c r="B1316">
        <v>4.4000000000000004</v>
      </c>
      <c r="D1316" s="39" t="str">
        <v>David Lowery</v>
      </c>
      <c r="E1316">
        <f>COUNTIF(Table3[Director_Name],D1316)</f>
        <v>1</v>
      </c>
      <c r="F1316">
        <f>ROUND(AVERAGEIF(Table3[Director_Name],D1316,Table3[imdb_score]),2)</f>
        <v>7.3</v>
      </c>
      <c r="G1316" s="40"/>
    </row>
    <row r="1317" spans="1:7">
      <c r="A1317" t="s">
        <v>7015</v>
      </c>
      <c r="B1317">
        <v>5.6</v>
      </c>
      <c r="D1317" s="39" t="str">
        <v>CiarÃ¡n Foy</v>
      </c>
      <c r="E1317">
        <f>COUNTIF(Table3[Director_Name],D1317)</f>
        <v>1</v>
      </c>
      <c r="F1317">
        <f>ROUND(AVERAGEIF(Table3[Director_Name],D1317,Table3[imdb_score]),2)</f>
        <v>5.2</v>
      </c>
      <c r="G1317" s="40"/>
    </row>
    <row r="1318" spans="1:7">
      <c r="A1318" t="s">
        <v>4203</v>
      </c>
      <c r="B1318">
        <v>5.5</v>
      </c>
      <c r="D1318" s="39" t="str">
        <v>Salim Akil</v>
      </c>
      <c r="E1318">
        <f>COUNTIF(Table3[Director_Name],D1318)</f>
        <v>2</v>
      </c>
      <c r="F1318">
        <f>ROUND(AVERAGEIF(Table3[Director_Name],D1318,Table3[imdb_score]),2)</f>
        <v>5.7</v>
      </c>
      <c r="G1318" s="40"/>
    </row>
    <row r="1319" spans="1:7">
      <c r="A1319" t="s">
        <v>3817</v>
      </c>
      <c r="B1319">
        <v>6.7</v>
      </c>
      <c r="D1319" s="39" t="str">
        <v>Olatunde Osunsanmi</v>
      </c>
      <c r="E1319">
        <f>COUNTIF(Table3[Director_Name],D1319)</f>
        <v>1</v>
      </c>
      <c r="F1319">
        <f>ROUND(AVERAGEIF(Table3[Director_Name],D1319,Table3[imdb_score]),2)</f>
        <v>5.9</v>
      </c>
      <c r="G1319" s="40"/>
    </row>
    <row r="1320" spans="1:7">
      <c r="A1320" t="s">
        <v>741</v>
      </c>
      <c r="B1320">
        <v>6.1</v>
      </c>
      <c r="D1320" s="39" t="str">
        <v>Leon Ichaso</v>
      </c>
      <c r="E1320">
        <f>COUNTIF(Table3[Director_Name],D1320)</f>
        <v>1</v>
      </c>
      <c r="F1320">
        <f>ROUND(AVERAGEIF(Table3[Director_Name],D1320,Table3[imdb_score]),2)</f>
        <v>5.9</v>
      </c>
      <c r="G1320" s="40"/>
    </row>
    <row r="1321" spans="1:7">
      <c r="A1321" t="s">
        <v>4437</v>
      </c>
      <c r="B1321">
        <v>6.2</v>
      </c>
      <c r="D1321" s="39" t="str">
        <v>Joseph Zito</v>
      </c>
      <c r="E1321">
        <f>COUNTIF(Table3[Director_Name],D1321)</f>
        <v>2</v>
      </c>
      <c r="F1321">
        <f>ROUND(AVERAGEIF(Table3[Director_Name],D1321,Table3[imdb_score]),2)</f>
        <v>5.6</v>
      </c>
      <c r="G1321" s="40"/>
    </row>
    <row r="1322" spans="1:7">
      <c r="A1322" t="s">
        <v>7037</v>
      </c>
      <c r="B1322">
        <v>7.3</v>
      </c>
      <c r="D1322" s="39" t="str">
        <v>Patricia Rozema</v>
      </c>
      <c r="E1322">
        <f>COUNTIF(Table3[Director_Name],D1322)</f>
        <v>1</v>
      </c>
      <c r="F1322">
        <f>ROUND(AVERAGEIF(Table3[Director_Name],D1322,Table3[imdb_score]),2)</f>
        <v>6.7</v>
      </c>
      <c r="G1322" s="40"/>
    </row>
    <row r="1323" spans="1:7">
      <c r="A1323" t="s">
        <v>187</v>
      </c>
      <c r="B1323">
        <v>6.6</v>
      </c>
      <c r="D1323" s="39" t="str">
        <v>Rob Schmidt</v>
      </c>
      <c r="E1323">
        <f>COUNTIF(Table3[Director_Name],D1323)</f>
        <v>1</v>
      </c>
      <c r="F1323">
        <f>ROUND(AVERAGEIF(Table3[Director_Name],D1323,Table3[imdb_score]),2)</f>
        <v>6.1</v>
      </c>
      <c r="G1323" s="40"/>
    </row>
    <row r="1324" spans="1:7">
      <c r="A1324" t="s">
        <v>5367</v>
      </c>
      <c r="B1324">
        <v>8.1999999999999993</v>
      </c>
      <c r="D1324" s="39" t="str">
        <v>Robert Ben Garant</v>
      </c>
      <c r="E1324">
        <f>COUNTIF(Table3[Director_Name],D1324)</f>
        <v>1</v>
      </c>
      <c r="F1324">
        <f>ROUND(AVERAGEIF(Table3[Director_Name],D1324,Table3[imdb_score]),2)</f>
        <v>5.9</v>
      </c>
      <c r="G1324" s="40"/>
    </row>
    <row r="1325" spans="1:7">
      <c r="A1325" t="s">
        <v>1394</v>
      </c>
      <c r="B1325">
        <v>6.4</v>
      </c>
      <c r="D1325" s="39" t="str">
        <v>Morgan Spurlock</v>
      </c>
      <c r="E1325">
        <f>COUNTIF(Table3[Director_Name],D1325)</f>
        <v>3</v>
      </c>
      <c r="F1325">
        <f>ROUND(AVERAGEIF(Table3[Director_Name],D1325,Table3[imdb_score]),2)</f>
        <v>6</v>
      </c>
      <c r="G1325" s="40"/>
    </row>
    <row r="1326" spans="1:7">
      <c r="A1326" t="s">
        <v>7057</v>
      </c>
      <c r="B1326">
        <v>6.4</v>
      </c>
      <c r="D1326" s="39" t="str">
        <v>Neal Brennan</v>
      </c>
      <c r="E1326">
        <f>COUNTIF(Table3[Director_Name],D1326)</f>
        <v>1</v>
      </c>
      <c r="F1326">
        <f>ROUND(AVERAGEIF(Table3[Director_Name],D1326,Table3[imdb_score]),2)</f>
        <v>5.8</v>
      </c>
      <c r="G1326" s="40"/>
    </row>
    <row r="1327" spans="1:7">
      <c r="A1327" t="s">
        <v>7064</v>
      </c>
      <c r="B1327">
        <v>5.2</v>
      </c>
      <c r="D1327" s="39" t="str">
        <v>Tuck Tucker</v>
      </c>
      <c r="E1327">
        <f>COUNTIF(Table3[Director_Name],D1327)</f>
        <v>1</v>
      </c>
      <c r="F1327">
        <f>ROUND(AVERAGEIF(Table3[Director_Name],D1327,Table3[imdb_score]),2)</f>
        <v>5.9</v>
      </c>
      <c r="G1327" s="40"/>
    </row>
    <row r="1328" spans="1:7">
      <c r="A1328" t="s">
        <v>3117</v>
      </c>
      <c r="B1328">
        <v>6.5</v>
      </c>
      <c r="D1328" s="39" t="str">
        <v>Theodore Witcher</v>
      </c>
      <c r="E1328">
        <f>COUNTIF(Table3[Director_Name],D1328)</f>
        <v>1</v>
      </c>
      <c r="F1328">
        <f>ROUND(AVERAGEIF(Table3[Director_Name],D1328,Table3[imdb_score]),2)</f>
        <v>7.4</v>
      </c>
      <c r="G1328" s="40"/>
    </row>
    <row r="1329" spans="1:7">
      <c r="A1329" t="s">
        <v>7076</v>
      </c>
      <c r="B1329">
        <v>7.1</v>
      </c>
      <c r="D1329" s="39" t="str">
        <v>Joel Edgerton</v>
      </c>
      <c r="E1329">
        <f>COUNTIF(Table3[Director_Name],D1329)</f>
        <v>1</v>
      </c>
      <c r="F1329">
        <f>ROUND(AVERAGEIF(Table3[Director_Name],D1329,Table3[imdb_score]),2)</f>
        <v>7.1</v>
      </c>
      <c r="G1329" s="40"/>
    </row>
    <row r="1330" spans="1:7">
      <c r="A1330" t="s">
        <v>7083</v>
      </c>
      <c r="B1330">
        <v>4.8</v>
      </c>
      <c r="D1330" s="39" t="str">
        <v>Jim Hanon</v>
      </c>
      <c r="E1330">
        <f>COUNTIF(Table3[Director_Name],D1330)</f>
        <v>1</v>
      </c>
      <c r="F1330">
        <f>ROUND(AVERAGEIF(Table3[Director_Name],D1330,Table3[imdb_score]),2)</f>
        <v>7</v>
      </c>
      <c r="G1330" s="40"/>
    </row>
    <row r="1331" spans="1:7">
      <c r="A1331" t="s">
        <v>5164</v>
      </c>
      <c r="B1331">
        <v>7.3</v>
      </c>
      <c r="D1331" s="39" t="str">
        <v>Michael Patrick Jann</v>
      </c>
      <c r="E1331">
        <f>COUNTIF(Table3[Director_Name],D1331)</f>
        <v>1</v>
      </c>
      <c r="F1331">
        <f>ROUND(AVERAGEIF(Table3[Director_Name],D1331,Table3[imdb_score]),2)</f>
        <v>6.5</v>
      </c>
      <c r="G1331" s="40"/>
    </row>
    <row r="1332" spans="1:7">
      <c r="A1332" t="s">
        <v>7094</v>
      </c>
      <c r="B1332">
        <v>5.2</v>
      </c>
      <c r="D1332" s="39" t="str">
        <v>Jorma Taccone</v>
      </c>
      <c r="E1332">
        <f>COUNTIF(Table3[Director_Name],D1332)</f>
        <v>1</v>
      </c>
      <c r="F1332">
        <f>ROUND(AVERAGEIF(Table3[Director_Name],D1332,Table3[imdb_score]),2)</f>
        <v>5.5</v>
      </c>
      <c r="G1332" s="40"/>
    </row>
    <row r="1333" spans="1:7">
      <c r="A1333" t="s">
        <v>7100</v>
      </c>
      <c r="B1333">
        <v>7.7</v>
      </c>
      <c r="D1333" s="39" t="str">
        <v>Jeff Lowell</v>
      </c>
      <c r="E1333">
        <f>COUNTIF(Table3[Director_Name],D1333)</f>
        <v>1</v>
      </c>
      <c r="F1333">
        <f>ROUND(AVERAGEIF(Table3[Director_Name],D1333,Table3[imdb_score]),2)</f>
        <v>5.2</v>
      </c>
      <c r="G1333" s="40"/>
    </row>
    <row r="1334" spans="1:7">
      <c r="A1334" t="s">
        <v>6002</v>
      </c>
      <c r="B1334">
        <v>7.6</v>
      </c>
      <c r="D1334" s="39" t="str">
        <v>Lorene Scafaria</v>
      </c>
      <c r="E1334">
        <f>COUNTIF(Table3[Director_Name],D1334)</f>
        <v>1</v>
      </c>
      <c r="F1334">
        <f>ROUND(AVERAGEIF(Table3[Director_Name],D1334,Table3[imdb_score]),2)</f>
        <v>6.7</v>
      </c>
      <c r="G1334" s="40"/>
    </row>
    <row r="1335" spans="1:7">
      <c r="A1335" t="s">
        <v>7109</v>
      </c>
      <c r="B1335">
        <v>5.7</v>
      </c>
      <c r="D1335" s="39" t="str">
        <v>Marcus Dunstan</v>
      </c>
      <c r="E1335">
        <f>COUNTIF(Table3[Director_Name],D1335)</f>
        <v>1</v>
      </c>
      <c r="F1335">
        <f>ROUND(AVERAGEIF(Table3[Director_Name],D1335,Table3[imdb_score]),2)</f>
        <v>6.1</v>
      </c>
      <c r="G1335" s="40"/>
    </row>
    <row r="1336" spans="1:7">
      <c r="A1336" t="s">
        <v>7113</v>
      </c>
      <c r="B1336">
        <v>7</v>
      </c>
      <c r="D1336" s="39" t="str">
        <v>Timothy BjÃ¶rklund</v>
      </c>
      <c r="E1336">
        <f>COUNTIF(Table3[Director_Name],D1336)</f>
        <v>1</v>
      </c>
      <c r="F1336">
        <f>ROUND(AVERAGEIF(Table3[Director_Name],D1336,Table3[imdb_score]),2)</f>
        <v>5.8</v>
      </c>
      <c r="G1336" s="40"/>
    </row>
    <row r="1337" spans="1:7">
      <c r="A1337" t="s">
        <v>7117</v>
      </c>
      <c r="B1337">
        <v>6</v>
      </c>
      <c r="D1337" s="39" t="str">
        <v>FranÃ§ois Girard</v>
      </c>
      <c r="E1337">
        <f>COUNTIF(Table3[Director_Name],D1337)</f>
        <v>1</v>
      </c>
      <c r="F1337">
        <f>ROUND(AVERAGEIF(Table3[Director_Name],D1337,Table3[imdb_score]),2)</f>
        <v>7.7</v>
      </c>
      <c r="G1337" s="40"/>
    </row>
    <row r="1338" spans="1:7">
      <c r="A1338" t="s">
        <v>850</v>
      </c>
      <c r="B1338">
        <v>8.1</v>
      </c>
      <c r="D1338" s="39" t="str">
        <v>Scott Kalvert</v>
      </c>
      <c r="E1338">
        <f>COUNTIF(Table3[Director_Name],D1338)</f>
        <v>1</v>
      </c>
      <c r="F1338">
        <f>ROUND(AVERAGEIF(Table3[Director_Name],D1338,Table3[imdb_score]),2)</f>
        <v>5.6</v>
      </c>
      <c r="G1338" s="40"/>
    </row>
    <row r="1339" spans="1:7">
      <c r="A1339" t="s">
        <v>7076</v>
      </c>
      <c r="B1339">
        <v>8</v>
      </c>
      <c r="D1339" s="39" t="str">
        <v>Jason Bateman</v>
      </c>
      <c r="E1339">
        <f>COUNTIF(Table3[Director_Name],D1339)</f>
        <v>1</v>
      </c>
      <c r="F1339">
        <f>ROUND(AVERAGEIF(Table3[Director_Name],D1339,Table3[imdb_score]),2)</f>
        <v>6.7</v>
      </c>
      <c r="G1339" s="40"/>
    </row>
    <row r="1340" spans="1:7">
      <c r="A1340" t="s">
        <v>7134</v>
      </c>
      <c r="B1340">
        <v>5.6</v>
      </c>
      <c r="D1340" s="39" t="str">
        <v>David Schwimmer</v>
      </c>
      <c r="E1340">
        <f>COUNTIF(Table3[Director_Name],D1340)</f>
        <v>2</v>
      </c>
      <c r="F1340">
        <f>ROUND(AVERAGEIF(Table3[Director_Name],D1340,Table3[imdb_score]),2)</f>
        <v>6.8</v>
      </c>
      <c r="G1340" s="40"/>
    </row>
    <row r="1341" spans="1:7">
      <c r="A1341" t="s">
        <v>7138</v>
      </c>
      <c r="B1341">
        <v>6.1</v>
      </c>
      <c r="D1341" s="39" t="str">
        <v>Allan Arkush</v>
      </c>
      <c r="E1341">
        <f>COUNTIF(Table3[Director_Name],D1341)</f>
        <v>1</v>
      </c>
      <c r="F1341">
        <f>ROUND(AVERAGEIF(Table3[Director_Name],D1341,Table3[imdb_score]),2)</f>
        <v>4.2</v>
      </c>
      <c r="G1341" s="40"/>
    </row>
    <row r="1342" spans="1:7">
      <c r="A1342" t="s">
        <v>7142</v>
      </c>
      <c r="B1342">
        <v>6.9</v>
      </c>
      <c r="D1342" s="39" t="str">
        <v>Eric Bross</v>
      </c>
      <c r="E1342">
        <f>COUNTIF(Table3[Director_Name],D1342)</f>
        <v>2</v>
      </c>
      <c r="F1342">
        <f>ROUND(AVERAGEIF(Table3[Director_Name],D1342,Table3[imdb_score]),2)</f>
        <v>4.8</v>
      </c>
      <c r="G1342" s="40"/>
    </row>
    <row r="1343" spans="1:7">
      <c r="A1343" t="s">
        <v>6148</v>
      </c>
      <c r="B1343">
        <v>5.2</v>
      </c>
      <c r="D1343" s="39" t="str">
        <v>Dan Fogelman</v>
      </c>
      <c r="E1343">
        <f>COUNTIF(Table3[Director_Name],D1343)</f>
        <v>1</v>
      </c>
      <c r="F1343">
        <f>ROUND(AVERAGEIF(Table3[Director_Name],D1343,Table3[imdb_score]),2)</f>
        <v>7.1</v>
      </c>
      <c r="G1343" s="40"/>
    </row>
    <row r="1344" spans="1:7">
      <c r="A1344" t="s">
        <v>6396</v>
      </c>
      <c r="B1344">
        <v>7</v>
      </c>
      <c r="D1344" s="39" t="str">
        <v>Jay Duplass</v>
      </c>
      <c r="E1344">
        <f>COUNTIF(Table3[Director_Name],D1344)</f>
        <v>4</v>
      </c>
      <c r="F1344">
        <f>ROUND(AVERAGEIF(Table3[Director_Name],D1344,Table3[imdb_score]),2)</f>
        <v>6.35</v>
      </c>
      <c r="G1344" s="40"/>
    </row>
    <row r="1345" spans="1:7">
      <c r="A1345" t="s">
        <v>2656</v>
      </c>
      <c r="B1345">
        <v>6.3</v>
      </c>
      <c r="D1345" s="39" t="str">
        <v>Luca Guadagnino</v>
      </c>
      <c r="E1345">
        <f>COUNTIF(Table3[Director_Name],D1345)</f>
        <v>1</v>
      </c>
      <c r="F1345">
        <f>ROUND(AVERAGEIF(Table3[Director_Name],D1345,Table3[imdb_score]),2)</f>
        <v>7</v>
      </c>
      <c r="G1345" s="40"/>
    </row>
    <row r="1346" spans="1:7">
      <c r="A1346" t="s">
        <v>5059</v>
      </c>
      <c r="B1346">
        <v>7</v>
      </c>
      <c r="D1346" s="39" t="str">
        <v>John Putch</v>
      </c>
      <c r="E1346">
        <f>COUNTIF(Table3[Director_Name],D1346)</f>
        <v>1</v>
      </c>
      <c r="F1346">
        <f>ROUND(AVERAGEIF(Table3[Director_Name],D1346,Table3[imdb_score]),2)</f>
        <v>5.5</v>
      </c>
      <c r="G1346" s="40"/>
    </row>
    <row r="1347" spans="1:7">
      <c r="A1347" t="s">
        <v>7164</v>
      </c>
      <c r="B1347">
        <v>5.3</v>
      </c>
      <c r="D1347" s="39" t="str">
        <v>Peter Medak</v>
      </c>
      <c r="E1347">
        <f>COUNTIF(Table3[Director_Name],D1347)</f>
        <v>1</v>
      </c>
      <c r="F1347">
        <f>ROUND(AVERAGEIF(Table3[Director_Name],D1347,Table3[imdb_score]),2)</f>
        <v>6.6</v>
      </c>
      <c r="G1347" s="40"/>
    </row>
    <row r="1348" spans="1:7">
      <c r="A1348" t="s">
        <v>646</v>
      </c>
      <c r="B1348">
        <v>6.9</v>
      </c>
      <c r="D1348" s="39" t="str">
        <v>Terence Davies</v>
      </c>
      <c r="E1348">
        <f>COUNTIF(Table3[Director_Name],D1348)</f>
        <v>1</v>
      </c>
      <c r="F1348">
        <f>ROUND(AVERAGEIF(Table3[Director_Name],D1348,Table3[imdb_score]),2)</f>
        <v>7.1</v>
      </c>
      <c r="G1348" s="40"/>
    </row>
    <row r="1349" spans="1:7">
      <c r="A1349" t="s">
        <v>7174</v>
      </c>
      <c r="B1349">
        <v>6.2</v>
      </c>
      <c r="D1349" s="39" t="str">
        <v>Harley Cokeliss</v>
      </c>
      <c r="E1349">
        <f>COUNTIF(Table3[Director_Name],D1349)</f>
        <v>1</v>
      </c>
      <c r="F1349">
        <f>ROUND(AVERAGEIF(Table3[Director_Name],D1349,Table3[imdb_score]),2)</f>
        <v>5.6</v>
      </c>
      <c r="G1349" s="40"/>
    </row>
    <row r="1350" spans="1:7">
      <c r="A1350" t="s">
        <v>7181</v>
      </c>
      <c r="B1350">
        <v>6.4</v>
      </c>
      <c r="D1350" s="39" t="str">
        <v>Tom Brady</v>
      </c>
      <c r="E1350">
        <f>COUNTIF(Table3[Director_Name],D1350)</f>
        <v>1</v>
      </c>
      <c r="F1350">
        <f>ROUND(AVERAGEIF(Table3[Director_Name],D1350,Table3[imdb_score]),2)</f>
        <v>3.3</v>
      </c>
      <c r="G1350" s="40"/>
    </row>
    <row r="1351" spans="1:7">
      <c r="A1351" t="s">
        <v>7142</v>
      </c>
      <c r="B1351">
        <v>6.4</v>
      </c>
      <c r="D1351" s="39" t="str">
        <v>Jason Zada</v>
      </c>
      <c r="E1351">
        <f>COUNTIF(Table3[Director_Name],D1351)</f>
        <v>1</v>
      </c>
      <c r="F1351">
        <f>ROUND(AVERAGEIF(Table3[Director_Name],D1351,Table3[imdb_score]),2)</f>
        <v>4.8</v>
      </c>
      <c r="G1351" s="40"/>
    </row>
    <row r="1352" spans="1:7">
      <c r="A1352" t="s">
        <v>4712</v>
      </c>
      <c r="B1352">
        <v>5.7</v>
      </c>
      <c r="D1352" s="39" t="str">
        <v>Noah Baumbach</v>
      </c>
      <c r="E1352">
        <f>COUNTIF(Table3[Director_Name],D1352)</f>
        <v>3</v>
      </c>
      <c r="F1352">
        <f>ROUND(AVERAGEIF(Table3[Director_Name],D1352,Table3[imdb_score]),2)</f>
        <v>7.03</v>
      </c>
      <c r="G1352" s="40"/>
    </row>
    <row r="1353" spans="1:7">
      <c r="A1353" t="s">
        <v>3088</v>
      </c>
      <c r="B1353">
        <v>6.1</v>
      </c>
      <c r="D1353" s="39" t="str">
        <v>Eric Blakeney</v>
      </c>
      <c r="E1353">
        <f>COUNTIF(Table3[Director_Name],D1353)</f>
        <v>1</v>
      </c>
      <c r="F1353">
        <f>ROUND(AVERAGEIF(Table3[Director_Name],D1353,Table3[imdb_score]),2)</f>
        <v>5.7</v>
      </c>
      <c r="G1353" s="40"/>
    </row>
    <row r="1354" spans="1:7">
      <c r="A1354" t="s">
        <v>3347</v>
      </c>
      <c r="B1354">
        <v>5.4</v>
      </c>
      <c r="D1354" s="39" t="str">
        <v>Rakesh Roshan</v>
      </c>
      <c r="E1354">
        <f>COUNTIF(Table3[Director_Name],D1354)</f>
        <v>1</v>
      </c>
      <c r="F1354">
        <f>ROUND(AVERAGEIF(Table3[Director_Name],D1354,Table3[imdb_score]),2)</f>
        <v>6.3</v>
      </c>
      <c r="G1354" s="40"/>
    </row>
    <row r="1355" spans="1:7">
      <c r="A1355" t="s">
        <v>3891</v>
      </c>
      <c r="B1355">
        <v>6.7</v>
      </c>
      <c r="D1355" s="39" t="str">
        <v>Derrick Borte</v>
      </c>
      <c r="E1355">
        <f>COUNTIF(Table3[Director_Name],D1355)</f>
        <v>1</v>
      </c>
      <c r="F1355">
        <f>ROUND(AVERAGEIF(Table3[Director_Name],D1355,Table3[imdb_score]),2)</f>
        <v>6.5</v>
      </c>
      <c r="G1355" s="40"/>
    </row>
    <row r="1356" spans="1:7">
      <c r="A1356" t="s">
        <v>7204</v>
      </c>
      <c r="B1356">
        <v>6.8</v>
      </c>
      <c r="D1356" s="39" t="str">
        <v>Richard Kwietniowski</v>
      </c>
      <c r="E1356">
        <f>COUNTIF(Table3[Director_Name],D1356)</f>
        <v>2</v>
      </c>
      <c r="F1356">
        <f>ROUND(AVERAGEIF(Table3[Director_Name],D1356,Table3[imdb_score]),2)</f>
        <v>7.15</v>
      </c>
      <c r="G1356" s="40"/>
    </row>
    <row r="1357" spans="1:7">
      <c r="A1357" t="s">
        <v>3523</v>
      </c>
      <c r="B1357">
        <v>6</v>
      </c>
      <c r="D1357" s="39" t="str">
        <v>Bob Odenkirk</v>
      </c>
      <c r="E1357">
        <f>COUNTIF(Table3[Director_Name],D1357)</f>
        <v>2</v>
      </c>
      <c r="F1357">
        <f>ROUND(AVERAGEIF(Table3[Director_Name],D1357,Table3[imdb_score]),2)</f>
        <v>5.65</v>
      </c>
      <c r="G1357" s="40"/>
    </row>
    <row r="1358" spans="1:7">
      <c r="A1358" t="s">
        <v>5349</v>
      </c>
      <c r="B1358">
        <v>7.8</v>
      </c>
      <c r="D1358" s="39" t="str">
        <v>Joshua Seftel</v>
      </c>
      <c r="E1358">
        <f>COUNTIF(Table3[Director_Name],D1358)</f>
        <v>1</v>
      </c>
      <c r="F1358">
        <f>ROUND(AVERAGEIF(Table3[Director_Name],D1358,Table3[imdb_score]),2)</f>
        <v>5.7</v>
      </c>
      <c r="G1358" s="40"/>
    </row>
    <row r="1359" spans="1:7">
      <c r="A1359" t="s">
        <v>5314</v>
      </c>
      <c r="B1359">
        <v>5.3</v>
      </c>
      <c r="D1359" s="39" t="str">
        <v>Vincent Gallo</v>
      </c>
      <c r="E1359">
        <f>COUNTIF(Table3[Director_Name],D1359)</f>
        <v>2</v>
      </c>
      <c r="F1359">
        <f>ROUND(AVERAGEIF(Table3[Director_Name],D1359,Table3[imdb_score]),2)</f>
        <v>6.25</v>
      </c>
      <c r="G1359" s="40"/>
    </row>
    <row r="1360" spans="1:7">
      <c r="A1360" t="s">
        <v>1453</v>
      </c>
      <c r="B1360">
        <v>4.5</v>
      </c>
      <c r="D1360" s="39" t="str">
        <v>Claude Chabrol</v>
      </c>
      <c r="E1360">
        <f>COUNTIF(Table3[Director_Name],D1360)</f>
        <v>2</v>
      </c>
      <c r="F1360">
        <f>ROUND(AVERAGEIF(Table3[Director_Name],D1360,Table3[imdb_score]),2)</f>
        <v>6.6</v>
      </c>
      <c r="G1360" s="40"/>
    </row>
    <row r="1361" spans="1:7">
      <c r="A1361" t="s">
        <v>7227</v>
      </c>
      <c r="B1361">
        <v>5.4</v>
      </c>
      <c r="D1361" s="39" t="str">
        <v>Jon Stewart</v>
      </c>
      <c r="E1361">
        <f>COUNTIF(Table3[Director_Name],D1361)</f>
        <v>1</v>
      </c>
      <c r="F1361">
        <f>ROUND(AVERAGEIF(Table3[Director_Name],D1361,Table3[imdb_score]),2)</f>
        <v>6.6</v>
      </c>
      <c r="G1361" s="40"/>
    </row>
    <row r="1362" spans="1:7">
      <c r="A1362" t="s">
        <v>2542</v>
      </c>
      <c r="B1362">
        <v>7.8</v>
      </c>
      <c r="D1362" s="39" t="str">
        <v>Bigas Luna</v>
      </c>
      <c r="E1362">
        <f>COUNTIF(Table3[Director_Name],D1362)</f>
        <v>1</v>
      </c>
      <c r="F1362">
        <f>ROUND(AVERAGEIF(Table3[Director_Name],D1362,Table3[imdb_score]),2)</f>
        <v>6.8</v>
      </c>
      <c r="G1362" s="40"/>
    </row>
    <row r="1363" spans="1:7">
      <c r="A1363" t="s">
        <v>7234</v>
      </c>
      <c r="B1363">
        <v>7.2</v>
      </c>
      <c r="D1363" s="39" t="str">
        <v>Ralph Fiennes</v>
      </c>
      <c r="E1363">
        <f>COUNTIF(Table3[Director_Name],D1363)</f>
        <v>1</v>
      </c>
      <c r="F1363">
        <f>ROUND(AVERAGEIF(Table3[Director_Name],D1363,Table3[imdb_score]),2)</f>
        <v>6.2</v>
      </c>
      <c r="G1363" s="40"/>
    </row>
    <row r="1364" spans="1:7">
      <c r="A1364" t="s">
        <v>1965</v>
      </c>
      <c r="B1364">
        <v>6.6</v>
      </c>
      <c r="D1364" s="39" t="str">
        <v>Dan Harris</v>
      </c>
      <c r="E1364">
        <f>COUNTIF(Table3[Director_Name],D1364)</f>
        <v>1</v>
      </c>
      <c r="F1364">
        <f>ROUND(AVERAGEIF(Table3[Director_Name],D1364,Table3[imdb_score]),2)</f>
        <v>7.3</v>
      </c>
      <c r="G1364" s="40"/>
    </row>
    <row r="1365" spans="1:7">
      <c r="A1365" t="s">
        <v>255</v>
      </c>
      <c r="B1365">
        <v>7.6</v>
      </c>
      <c r="D1365" s="39" t="str">
        <v>Mel Smith</v>
      </c>
      <c r="E1365">
        <f>COUNTIF(Table3[Director_Name],D1365)</f>
        <v>1</v>
      </c>
      <c r="F1365">
        <f>ROUND(AVERAGEIF(Table3[Director_Name],D1365,Table3[imdb_score]),2)</f>
        <v>6.2</v>
      </c>
      <c r="G1365" s="40"/>
    </row>
    <row r="1366" spans="1:7">
      <c r="A1366" t="s">
        <v>576</v>
      </c>
      <c r="B1366">
        <v>5.9</v>
      </c>
      <c r="D1366" s="39" t="str">
        <v>Bobcat Goldthwait</v>
      </c>
      <c r="E1366">
        <f>COUNTIF(Table3[Director_Name],D1366)</f>
        <v>1</v>
      </c>
      <c r="F1366">
        <f>ROUND(AVERAGEIF(Table3[Director_Name],D1366,Table3[imdb_score]),2)</f>
        <v>6.9</v>
      </c>
      <c r="G1366" s="40"/>
    </row>
    <row r="1367" spans="1:7">
      <c r="A1367" t="s">
        <v>1058</v>
      </c>
      <c r="B1367">
        <v>6.7</v>
      </c>
      <c r="D1367" s="39" t="str">
        <v>Jake Scott</v>
      </c>
      <c r="E1367">
        <f>COUNTIF(Table3[Director_Name],D1367)</f>
        <v>1</v>
      </c>
      <c r="F1367">
        <f>ROUND(AVERAGEIF(Table3[Director_Name],D1367,Table3[imdb_score]),2)</f>
        <v>7</v>
      </c>
      <c r="G1367" s="40"/>
    </row>
    <row r="1368" spans="1:7">
      <c r="A1368" t="s">
        <v>2054</v>
      </c>
      <c r="B1368">
        <v>7.7</v>
      </c>
      <c r="D1368" s="39" t="str">
        <v>Alan Metter</v>
      </c>
      <c r="E1368">
        <f>COUNTIF(Table3[Director_Name],D1368)</f>
        <v>1</v>
      </c>
      <c r="F1368">
        <f>ROUND(AVERAGEIF(Table3[Director_Name],D1368,Table3[imdb_score]),2)</f>
        <v>3.3</v>
      </c>
      <c r="G1368" s="40"/>
    </row>
    <row r="1369" spans="1:7">
      <c r="A1369" t="s">
        <v>4903</v>
      </c>
      <c r="B1369">
        <v>5.4</v>
      </c>
      <c r="D1369" s="39" t="str">
        <v>Rafa Lara</v>
      </c>
      <c r="E1369">
        <f>COUNTIF(Table3[Director_Name],D1369)</f>
        <v>1</v>
      </c>
      <c r="F1369">
        <f>ROUND(AVERAGEIF(Table3[Director_Name],D1369,Table3[imdb_score]),2)</f>
        <v>6.2</v>
      </c>
      <c r="G1369" s="40"/>
    </row>
    <row r="1370" spans="1:7">
      <c r="A1370" t="s">
        <v>2599</v>
      </c>
      <c r="B1370">
        <v>6.9</v>
      </c>
      <c r="D1370" s="39" t="str">
        <v>Arthur Hiller</v>
      </c>
      <c r="E1370">
        <f>COUNTIF(Table3[Director_Name],D1370)</f>
        <v>1</v>
      </c>
      <c r="F1370">
        <f>ROUND(AVERAGEIF(Table3[Director_Name],D1370,Table3[imdb_score]),2)</f>
        <v>3.5</v>
      </c>
      <c r="G1370" s="40"/>
    </row>
    <row r="1371" spans="1:7">
      <c r="A1371" t="s">
        <v>7113</v>
      </c>
      <c r="B1371">
        <v>7.7</v>
      </c>
      <c r="D1371" s="39" t="str">
        <v>Michael Meredith</v>
      </c>
      <c r="E1371">
        <f>COUNTIF(Table3[Director_Name],D1371)</f>
        <v>1</v>
      </c>
      <c r="F1371">
        <f>ROUND(AVERAGEIF(Table3[Director_Name],D1371,Table3[imdb_score]),2)</f>
        <v>5.5</v>
      </c>
      <c r="G1371" s="40"/>
    </row>
    <row r="1372" spans="1:7">
      <c r="A1372" t="s">
        <v>3930</v>
      </c>
      <c r="B1372">
        <v>6.8</v>
      </c>
      <c r="D1372" s="39" t="str">
        <v>Julio DePietro</v>
      </c>
      <c r="E1372">
        <f>COUNTIF(Table3[Director_Name],D1372)</f>
        <v>1</v>
      </c>
      <c r="F1372">
        <f>ROUND(AVERAGEIF(Table3[Director_Name],D1372,Table3[imdb_score]),2)</f>
        <v>5.9</v>
      </c>
      <c r="G1372" s="40"/>
    </row>
    <row r="1373" spans="1:7">
      <c r="A1373" t="s">
        <v>7281</v>
      </c>
      <c r="B1373">
        <v>6.4</v>
      </c>
      <c r="D1373" s="39" t="str">
        <v>Katherine Dieckmann</v>
      </c>
      <c r="E1373">
        <f>COUNTIF(Table3[Director_Name],D1373)</f>
        <v>1</v>
      </c>
      <c r="F1373">
        <f>ROUND(AVERAGEIF(Table3[Director_Name],D1373,Table3[imdb_score]),2)</f>
        <v>4.7</v>
      </c>
      <c r="G1373" s="40"/>
    </row>
    <row r="1374" spans="1:7">
      <c r="A1374" t="s">
        <v>2599</v>
      </c>
      <c r="B1374">
        <v>5.7</v>
      </c>
      <c r="D1374" s="39" t="str">
        <v>Kim Farrant</v>
      </c>
      <c r="E1374">
        <f>COUNTIF(Table3[Director_Name],D1374)</f>
        <v>1</v>
      </c>
      <c r="F1374">
        <f>ROUND(AVERAGEIF(Table3[Director_Name],D1374,Table3[imdb_score]),2)</f>
        <v>5.2</v>
      </c>
      <c r="G1374" s="40"/>
    </row>
    <row r="1375" spans="1:7">
      <c r="A1375" t="s">
        <v>487</v>
      </c>
      <c r="B1375">
        <v>7.3</v>
      </c>
      <c r="D1375" s="39" t="str">
        <v>Scott Marshall</v>
      </c>
      <c r="E1375">
        <f>COUNTIF(Table3[Director_Name],D1375)</f>
        <v>2</v>
      </c>
      <c r="F1375">
        <f>ROUND(AVERAGEIF(Table3[Director_Name],D1375,Table3[imdb_score]),2)</f>
        <v>4.6500000000000004</v>
      </c>
      <c r="G1375" s="40"/>
    </row>
    <row r="1376" spans="1:7">
      <c r="A1376" t="s">
        <v>3102</v>
      </c>
      <c r="B1376">
        <v>6.8</v>
      </c>
      <c r="D1376" s="39" t="str">
        <v>Ãlex de la Iglesia</v>
      </c>
      <c r="E1376">
        <f>COUNTIF(Table3[Director_Name],D1376)</f>
        <v>1</v>
      </c>
      <c r="F1376">
        <f>ROUND(AVERAGEIF(Table3[Director_Name],D1376,Table3[imdb_score]),2)</f>
        <v>6.1</v>
      </c>
      <c r="G1376" s="40"/>
    </row>
    <row r="1377" spans="1:7">
      <c r="A1377" t="s">
        <v>3218</v>
      </c>
      <c r="B1377">
        <v>6.3</v>
      </c>
      <c r="D1377" s="39" t="str">
        <v>Andrew Traucki</v>
      </c>
      <c r="E1377">
        <f>COUNTIF(Table3[Director_Name],D1377)</f>
        <v>1</v>
      </c>
      <c r="F1377">
        <f>ROUND(AVERAGEIF(Table3[Director_Name],D1377,Table3[imdb_score]),2)</f>
        <v>5.8</v>
      </c>
      <c r="G1377" s="40"/>
    </row>
    <row r="1378" spans="1:7">
      <c r="A1378" t="s">
        <v>7302</v>
      </c>
      <c r="B1378">
        <v>5.9</v>
      </c>
      <c r="D1378" s="39" t="str">
        <v>Michael Clancy</v>
      </c>
      <c r="E1378">
        <f>COUNTIF(Table3[Director_Name],D1378)</f>
        <v>1</v>
      </c>
      <c r="F1378">
        <f>ROUND(AVERAGEIF(Table3[Director_Name],D1378,Table3[imdb_score]),2)</f>
        <v>6.7</v>
      </c>
      <c r="G1378" s="40"/>
    </row>
    <row r="1379" spans="1:7">
      <c r="A1379" t="s">
        <v>2647</v>
      </c>
      <c r="B1379">
        <v>7.4</v>
      </c>
      <c r="D1379" s="39" t="str">
        <v>Robert Adetuyi</v>
      </c>
      <c r="E1379">
        <f>COUNTIF(Table3[Director_Name],D1379)</f>
        <v>1</v>
      </c>
      <c r="F1379">
        <f>ROUND(AVERAGEIF(Table3[Director_Name],D1379,Table3[imdb_score]),2)</f>
        <v>4.5</v>
      </c>
      <c r="G1379" s="40"/>
    </row>
    <row r="1380" spans="1:7">
      <c r="A1380" t="s">
        <v>4914</v>
      </c>
      <c r="B1380">
        <v>8.3000000000000007</v>
      </c>
      <c r="D1380" s="39" t="str">
        <v>Kari Skogland</v>
      </c>
      <c r="E1380">
        <f>COUNTIF(Table3[Director_Name],D1380)</f>
        <v>1</v>
      </c>
      <c r="F1380">
        <f>ROUND(AVERAGEIF(Table3[Director_Name],D1380,Table3[imdb_score]),2)</f>
        <v>6.9</v>
      </c>
      <c r="G1380" s="40"/>
    </row>
    <row r="1381" spans="1:7">
      <c r="A1381" t="s">
        <v>597</v>
      </c>
      <c r="B1381">
        <v>6.2</v>
      </c>
      <c r="D1381" s="39" t="str">
        <v>Taedong Park</v>
      </c>
      <c r="E1381">
        <f>COUNTIF(Table3[Director_Name],D1381)</f>
        <v>1</v>
      </c>
      <c r="F1381">
        <f>ROUND(AVERAGEIF(Table3[Director_Name],D1381,Table3[imdb_score]),2)</f>
        <v>4.8</v>
      </c>
      <c r="G1381" s="40"/>
    </row>
    <row r="1382" spans="1:7">
      <c r="A1382" t="s">
        <v>1954</v>
      </c>
      <c r="B1382">
        <v>6.3</v>
      </c>
      <c r="D1382" s="39" t="str">
        <v>Benedikt Erlingsson</v>
      </c>
      <c r="E1382">
        <f>COUNTIF(Table3[Director_Name],D1382)</f>
        <v>1</v>
      </c>
      <c r="F1382">
        <f>ROUND(AVERAGEIF(Table3[Director_Name],D1382,Table3[imdb_score]),2)</f>
        <v>6.9</v>
      </c>
      <c r="G1382" s="40"/>
    </row>
    <row r="1383" spans="1:7">
      <c r="A1383" t="s">
        <v>1489</v>
      </c>
      <c r="B1383">
        <v>5.8</v>
      </c>
      <c r="D1383" s="39" t="str">
        <v>Gurinder Chadha</v>
      </c>
      <c r="E1383">
        <f>COUNTIF(Table3[Director_Name],D1383)</f>
        <v>3</v>
      </c>
      <c r="F1383">
        <f>ROUND(AVERAGEIF(Table3[Director_Name],D1383,Table3[imdb_score]),2)</f>
        <v>6.1</v>
      </c>
      <c r="G1383" s="40"/>
    </row>
    <row r="1384" spans="1:7">
      <c r="A1384" t="s">
        <v>6308</v>
      </c>
      <c r="B1384">
        <v>7.5</v>
      </c>
      <c r="D1384" s="39" t="str">
        <v>Jason Connery</v>
      </c>
      <c r="E1384">
        <f>COUNTIF(Table3[Director_Name],D1384)</f>
        <v>1</v>
      </c>
      <c r="F1384">
        <f>ROUND(AVERAGEIF(Table3[Director_Name],D1384,Table3[imdb_score]),2)</f>
        <v>3.8</v>
      </c>
      <c r="G1384" s="40"/>
    </row>
    <row r="1385" spans="1:7">
      <c r="A1385" t="s">
        <v>2448</v>
      </c>
      <c r="B1385">
        <v>6.3</v>
      </c>
      <c r="D1385" s="39" t="str">
        <v>Vic Sarin</v>
      </c>
      <c r="E1385">
        <f>COUNTIF(Table3[Director_Name],D1385)</f>
        <v>2</v>
      </c>
      <c r="F1385">
        <f>ROUND(AVERAGEIF(Table3[Director_Name],D1385,Table3[imdb_score]),2)</f>
        <v>7.1</v>
      </c>
      <c r="G1385" s="40"/>
    </row>
    <row r="1386" spans="1:7">
      <c r="A1386" t="s">
        <v>3367</v>
      </c>
      <c r="B1386">
        <v>6.4</v>
      </c>
      <c r="D1386" s="39" t="str">
        <v>Jim Issa</v>
      </c>
      <c r="E1386">
        <f>COUNTIF(Table3[Director_Name],D1386)</f>
        <v>1</v>
      </c>
      <c r="F1386">
        <f>ROUND(AVERAGEIF(Table3[Director_Name],D1386,Table3[imdb_score]),2)</f>
        <v>5.2</v>
      </c>
      <c r="G1386" s="40"/>
    </row>
    <row r="1387" spans="1:7">
      <c r="A1387" t="s">
        <v>3367</v>
      </c>
      <c r="B1387">
        <v>7.2</v>
      </c>
      <c r="D1387" s="39" t="str">
        <v>William Phillips</v>
      </c>
      <c r="E1387">
        <f>COUNTIF(Table3[Director_Name],D1387)</f>
        <v>1</v>
      </c>
      <c r="F1387">
        <f>ROUND(AVERAGEIF(Table3[Director_Name],D1387,Table3[imdb_score]),2)</f>
        <v>6.5</v>
      </c>
      <c r="G1387" s="40"/>
    </row>
    <row r="1388" spans="1:7">
      <c r="A1388" t="s">
        <v>7348</v>
      </c>
      <c r="B1388">
        <v>6.3</v>
      </c>
      <c r="D1388" s="39" t="str">
        <v>Andy Garcia</v>
      </c>
      <c r="E1388">
        <f>COUNTIF(Table3[Director_Name],D1388)</f>
        <v>1</v>
      </c>
      <c r="F1388">
        <f>ROUND(AVERAGEIF(Table3[Director_Name],D1388,Table3[imdb_score]),2)</f>
        <v>6.7</v>
      </c>
      <c r="G1388" s="40"/>
    </row>
    <row r="1389" spans="1:7">
      <c r="A1389" t="s">
        <v>7352</v>
      </c>
      <c r="B1389">
        <v>6.9</v>
      </c>
      <c r="D1389" s="39" t="str">
        <v>Sarik Andreasyan</v>
      </c>
      <c r="E1389">
        <f>COUNTIF(Table3[Director_Name],D1389)</f>
        <v>1</v>
      </c>
      <c r="F1389">
        <f>ROUND(AVERAGEIF(Table3[Director_Name],D1389,Table3[imdb_score]),2)</f>
        <v>5.2</v>
      </c>
      <c r="G1389" s="40"/>
    </row>
    <row r="1390" spans="1:7">
      <c r="A1390" t="s">
        <v>3732</v>
      </c>
      <c r="B1390">
        <v>6.6</v>
      </c>
      <c r="D1390" s="39" t="str">
        <v>Julian Gilbey</v>
      </c>
      <c r="E1390">
        <f>COUNTIF(Table3[Director_Name],D1390)</f>
        <v>2</v>
      </c>
      <c r="F1390">
        <f>ROUND(AVERAGEIF(Table3[Director_Name],D1390,Table3[imdb_score]),2)</f>
        <v>6.15</v>
      </c>
      <c r="G1390" s="40"/>
    </row>
    <row r="1391" spans="1:7">
      <c r="A1391" t="s">
        <v>6417</v>
      </c>
      <c r="B1391">
        <v>6</v>
      </c>
      <c r="D1391" s="39" t="str">
        <v>Gary Sherman</v>
      </c>
      <c r="E1391">
        <f>COUNTIF(Table3[Director_Name],D1391)</f>
        <v>1</v>
      </c>
      <c r="F1391">
        <f>ROUND(AVERAGEIF(Table3[Director_Name],D1391,Table3[imdb_score]),2)</f>
        <v>4.5</v>
      </c>
      <c r="G1391" s="40"/>
    </row>
    <row r="1392" spans="1:7">
      <c r="A1392" t="s">
        <v>2054</v>
      </c>
      <c r="B1392">
        <v>7.5</v>
      </c>
      <c r="D1392" s="39" t="str">
        <v>Valeri Milev</v>
      </c>
      <c r="E1392">
        <f>COUNTIF(Table3[Director_Name],D1392)</f>
        <v>1</v>
      </c>
      <c r="F1392">
        <f>ROUND(AVERAGEIF(Table3[Director_Name],D1392,Table3[imdb_score]),2)</f>
        <v>5.0999999999999996</v>
      </c>
      <c r="G1392" s="40"/>
    </row>
    <row r="1393" spans="1:7">
      <c r="A1393" t="s">
        <v>5076</v>
      </c>
      <c r="B1393">
        <v>7.7</v>
      </c>
      <c r="D1393" s="39" t="str">
        <v>Stanley Kramer</v>
      </c>
      <c r="E1393">
        <f>COUNTIF(Table3[Director_Name],D1393)</f>
        <v>2</v>
      </c>
      <c r="F1393">
        <f>ROUND(AVERAGEIF(Table3[Director_Name],D1393,Table3[imdb_score]),2)</f>
        <v>7.95</v>
      </c>
      <c r="G1393" s="40"/>
    </row>
    <row r="1394" spans="1:7">
      <c r="A1394" t="s">
        <v>3218</v>
      </c>
      <c r="B1394">
        <v>6.2</v>
      </c>
      <c r="D1394" s="39" t="str">
        <v>Pedro AlmodÃ³var</v>
      </c>
      <c r="E1394">
        <f>COUNTIF(Table3[Director_Name],D1394)</f>
        <v>1</v>
      </c>
      <c r="F1394">
        <f>ROUND(AVERAGEIF(Table3[Director_Name],D1394,Table3[imdb_score]),2)</f>
        <v>7.6</v>
      </c>
      <c r="G1394" s="40"/>
    </row>
    <row r="1395" spans="1:7">
      <c r="A1395" t="s">
        <v>2166</v>
      </c>
      <c r="B1395">
        <v>5.4</v>
      </c>
      <c r="D1395" s="39" t="str">
        <v>Gerald Potterton</v>
      </c>
      <c r="E1395">
        <f>COUNTIF(Table3[Director_Name],D1395)</f>
        <v>1</v>
      </c>
      <c r="F1395">
        <f>ROUND(AVERAGEIF(Table3[Director_Name],D1395,Table3[imdb_score]),2)</f>
        <v>6.7</v>
      </c>
      <c r="G1395" s="40"/>
    </row>
    <row r="1396" spans="1:7">
      <c r="A1396" t="s">
        <v>7379</v>
      </c>
      <c r="B1396">
        <v>6.6</v>
      </c>
      <c r="D1396" s="39" t="str">
        <v>Anurag Basu</v>
      </c>
      <c r="E1396">
        <f>COUNTIF(Table3[Director_Name],D1396)</f>
        <v>1</v>
      </c>
      <c r="F1396">
        <f>ROUND(AVERAGEIF(Table3[Director_Name],D1396,Table3[imdb_score]),2)</f>
        <v>6</v>
      </c>
      <c r="G1396" s="40"/>
    </row>
    <row r="1397" spans="1:7">
      <c r="A1397" t="s">
        <v>6297</v>
      </c>
      <c r="B1397">
        <v>5.3</v>
      </c>
      <c r="D1397" s="39" t="str">
        <v>Kriv Stenders</v>
      </c>
      <c r="E1397">
        <f>COUNTIF(Table3[Director_Name],D1397)</f>
        <v>1</v>
      </c>
      <c r="F1397">
        <f>ROUND(AVERAGEIF(Table3[Director_Name],D1397,Table3[imdb_score]),2)</f>
        <v>7.5</v>
      </c>
      <c r="G1397" s="40"/>
    </row>
    <row r="1398" spans="1:7">
      <c r="A1398" t="s">
        <v>2178</v>
      </c>
      <c r="B1398">
        <v>5.6</v>
      </c>
      <c r="D1398" s="39" t="str">
        <v>Yash Chopra</v>
      </c>
      <c r="E1398">
        <f>COUNTIF(Table3[Director_Name],D1398)</f>
        <v>2</v>
      </c>
      <c r="F1398">
        <f>ROUND(AVERAGEIF(Table3[Director_Name],D1398,Table3[imdb_score]),2)</f>
        <v>7.4</v>
      </c>
      <c r="G1398" s="40"/>
    </row>
    <row r="1399" spans="1:7">
      <c r="A1399" t="s">
        <v>7392</v>
      </c>
      <c r="B1399">
        <v>5.9</v>
      </c>
      <c r="D1399" s="39" t="str">
        <v>Floria Sigismondi</v>
      </c>
      <c r="E1399">
        <f>COUNTIF(Table3[Director_Name],D1399)</f>
        <v>1</v>
      </c>
      <c r="F1399">
        <f>ROUND(AVERAGEIF(Table3[Director_Name],D1399,Table3[imdb_score]),2)</f>
        <v>6.6</v>
      </c>
      <c r="G1399" s="40"/>
    </row>
    <row r="1400" spans="1:7">
      <c r="A1400" t="s">
        <v>371</v>
      </c>
      <c r="B1400">
        <v>7.8</v>
      </c>
      <c r="D1400" s="39" t="str">
        <v>Ferzan Ozpetek</v>
      </c>
      <c r="E1400">
        <f>COUNTIF(Table3[Director_Name],D1400)</f>
        <v>1</v>
      </c>
      <c r="F1400">
        <f>ROUND(AVERAGEIF(Table3[Director_Name],D1400,Table3[imdb_score]),2)</f>
        <v>7.3</v>
      </c>
      <c r="G1400" s="40"/>
    </row>
    <row r="1401" spans="1:7">
      <c r="A1401" t="s">
        <v>2331</v>
      </c>
      <c r="B1401">
        <v>6.7</v>
      </c>
      <c r="D1401" s="39" t="str">
        <v>Kris Isacsson</v>
      </c>
      <c r="E1401">
        <f>COUNTIF(Table3[Director_Name],D1401)</f>
        <v>1</v>
      </c>
      <c r="F1401">
        <f>ROUND(AVERAGEIF(Table3[Director_Name],D1401,Table3[imdb_score]),2)</f>
        <v>4.9000000000000004</v>
      </c>
      <c r="G1401" s="40"/>
    </row>
    <row r="1402" spans="1:7">
      <c r="A1402" t="s">
        <v>7404</v>
      </c>
      <c r="B1402">
        <v>7.4</v>
      </c>
      <c r="D1402" s="39" t="str">
        <v>Ben Younger</v>
      </c>
      <c r="E1402">
        <f>COUNTIF(Table3[Director_Name],D1402)</f>
        <v>1</v>
      </c>
      <c r="F1402">
        <f>ROUND(AVERAGEIF(Table3[Director_Name],D1402,Table3[imdb_score]),2)</f>
        <v>7</v>
      </c>
      <c r="G1402" s="40"/>
    </row>
    <row r="1403" spans="1:7">
      <c r="A1403" t="s">
        <v>7113</v>
      </c>
      <c r="B1403">
        <v>6.2</v>
      </c>
      <c r="D1403" s="39" t="str">
        <v>Daniel Taplitz</v>
      </c>
      <c r="E1403">
        <f>COUNTIF(Table3[Director_Name],D1403)</f>
        <v>1</v>
      </c>
      <c r="F1403">
        <f>ROUND(AVERAGEIF(Table3[Director_Name],D1403,Table3[imdb_score]),2)</f>
        <v>5.5</v>
      </c>
      <c r="G1403" s="40"/>
    </row>
    <row r="1404" spans="1:7">
      <c r="A1404" t="s">
        <v>2048</v>
      </c>
      <c r="B1404">
        <v>5.4</v>
      </c>
      <c r="D1404" s="39" t="str">
        <v>Tamara Jenkins</v>
      </c>
      <c r="E1404">
        <f>COUNTIF(Table3[Director_Name],D1404)</f>
        <v>2</v>
      </c>
      <c r="F1404">
        <f>ROUND(AVERAGEIF(Table3[Director_Name],D1404,Table3[imdb_score]),2)</f>
        <v>6.9</v>
      </c>
      <c r="G1404" s="40"/>
    </row>
    <row r="1405" spans="1:7">
      <c r="A1405" t="s">
        <v>5349</v>
      </c>
      <c r="B1405">
        <v>6.7</v>
      </c>
      <c r="D1405" s="39" t="str">
        <v>Linda Mendoza</v>
      </c>
      <c r="E1405">
        <f>COUNTIF(Table3[Director_Name],D1405)</f>
        <v>1</v>
      </c>
      <c r="F1405">
        <f>ROUND(AVERAGEIF(Table3[Director_Name],D1405,Table3[imdb_score]),2)</f>
        <v>4.8</v>
      </c>
      <c r="G1405" s="40"/>
    </row>
    <row r="1406" spans="1:7">
      <c r="A1406" t="s">
        <v>7422</v>
      </c>
      <c r="B1406">
        <v>5.3</v>
      </c>
      <c r="D1406" s="39" t="str">
        <v>Hart Bochner</v>
      </c>
      <c r="E1406">
        <f>COUNTIF(Table3[Director_Name],D1406)</f>
        <v>1</v>
      </c>
      <c r="F1406">
        <f>ROUND(AVERAGEIF(Table3[Director_Name],D1406,Table3[imdb_score]),2)</f>
        <v>6.5</v>
      </c>
      <c r="G1406" s="40"/>
    </row>
    <row r="1407" spans="1:7">
      <c r="A1407" t="s">
        <v>7427</v>
      </c>
      <c r="B1407">
        <v>5.9</v>
      </c>
      <c r="D1407" s="39" t="str">
        <v>Stewart Raffill</v>
      </c>
      <c r="E1407">
        <f>COUNTIF(Table3[Director_Name],D1407)</f>
        <v>2</v>
      </c>
      <c r="F1407">
        <f>ROUND(AVERAGEIF(Table3[Director_Name],D1407,Table3[imdb_score]),2)</f>
        <v>4.55</v>
      </c>
      <c r="G1407" s="40"/>
    </row>
    <row r="1408" spans="1:7">
      <c r="A1408" t="s">
        <v>7439</v>
      </c>
      <c r="B1408">
        <v>4.8</v>
      </c>
      <c r="D1408" s="39" t="str">
        <v>Hong-jin Na</v>
      </c>
      <c r="E1408">
        <f>COUNTIF(Table3[Director_Name],D1408)</f>
        <v>1</v>
      </c>
      <c r="F1408">
        <f>ROUND(AVERAGEIF(Table3[Director_Name],D1408,Table3[imdb_score]),2)</f>
        <v>7.7</v>
      </c>
      <c r="G1408" s="40"/>
    </row>
    <row r="1409" spans="1:7">
      <c r="A1409" t="s">
        <v>7443</v>
      </c>
      <c r="B1409">
        <v>7.3</v>
      </c>
      <c r="D1409" s="39" t="str">
        <v>Chatrichalerm Yukol</v>
      </c>
      <c r="E1409">
        <f>COUNTIF(Table3[Director_Name],D1409)</f>
        <v>1</v>
      </c>
      <c r="F1409">
        <f>ROUND(AVERAGEIF(Table3[Director_Name],D1409,Table3[imdb_score]),2)</f>
        <v>6.6</v>
      </c>
      <c r="G1409" s="40"/>
    </row>
    <row r="1410" spans="1:7">
      <c r="A1410" t="s">
        <v>7451</v>
      </c>
      <c r="B1410">
        <v>3.8</v>
      </c>
      <c r="D1410" s="39" t="str">
        <v>Dario Argento</v>
      </c>
      <c r="E1410">
        <f>COUNTIF(Table3[Director_Name],D1410)</f>
        <v>1</v>
      </c>
      <c r="F1410">
        <f>ROUND(AVERAGEIF(Table3[Director_Name],D1410,Table3[imdb_score]),2)</f>
        <v>6.1</v>
      </c>
      <c r="G1410" s="40"/>
    </row>
    <row r="1411" spans="1:7">
      <c r="A1411" t="s">
        <v>3817</v>
      </c>
      <c r="B1411">
        <v>8.5</v>
      </c>
      <c r="D1411" s="39" t="str">
        <v>Eric Lavaine</v>
      </c>
      <c r="E1411">
        <f>COUNTIF(Table3[Director_Name],D1411)</f>
        <v>1</v>
      </c>
      <c r="F1411">
        <f>ROUND(AVERAGEIF(Table3[Director_Name],D1411,Table3[imdb_score]),2)</f>
        <v>6.1</v>
      </c>
      <c r="G1411" s="40"/>
    </row>
    <row r="1412" spans="1:7">
      <c r="A1412" t="s">
        <v>6148</v>
      </c>
      <c r="B1412">
        <v>6.8</v>
      </c>
      <c r="D1412" s="39" t="str">
        <v>Marc Forby</v>
      </c>
      <c r="E1412">
        <f>COUNTIF(Table3[Director_Name],D1412)</f>
        <v>1</v>
      </c>
      <c r="F1412">
        <f>ROUND(AVERAGEIF(Table3[Director_Name],D1412,Table3[imdb_score]),2)</f>
        <v>6.2</v>
      </c>
      <c r="G1412" s="40"/>
    </row>
    <row r="1413" spans="1:7">
      <c r="A1413" t="s">
        <v>5128</v>
      </c>
      <c r="B1413">
        <v>5.3</v>
      </c>
      <c r="D1413" s="39" t="str">
        <v>Ole Christian Madsen</v>
      </c>
      <c r="E1413">
        <f>COUNTIF(Table3[Director_Name],D1413)</f>
        <v>1</v>
      </c>
      <c r="F1413">
        <f>ROUND(AVERAGEIF(Table3[Director_Name],D1413,Table3[imdb_score]),2)</f>
        <v>7.3</v>
      </c>
      <c r="G1413" s="40"/>
    </row>
    <row r="1414" spans="1:7">
      <c r="A1414" t="s">
        <v>3066</v>
      </c>
      <c r="B1414">
        <v>7.3</v>
      </c>
      <c r="D1414" s="39" t="str">
        <v>Meiert Avis</v>
      </c>
      <c r="E1414">
        <f>COUNTIF(Table3[Director_Name],D1414)</f>
        <v>1</v>
      </c>
      <c r="F1414">
        <f>ROUND(AVERAGEIF(Table3[Director_Name],D1414,Table3[imdb_score]),2)</f>
        <v>4.2</v>
      </c>
      <c r="G1414" s="40"/>
    </row>
    <row r="1415" spans="1:7">
      <c r="A1415" t="s">
        <v>3694</v>
      </c>
      <c r="B1415">
        <v>6.6</v>
      </c>
      <c r="D1415" s="39" t="str">
        <v>AndrÃ© TÃ©chinÃ©</v>
      </c>
      <c r="E1415">
        <f>COUNTIF(Table3[Director_Name],D1415)</f>
        <v>1</v>
      </c>
      <c r="F1415">
        <f>ROUND(AVERAGEIF(Table3[Director_Name],D1415,Table3[imdb_score]),2)</f>
        <v>6</v>
      </c>
      <c r="G1415" s="40"/>
    </row>
    <row r="1416" spans="1:7">
      <c r="A1416" t="s">
        <v>7480</v>
      </c>
      <c r="B1416">
        <v>6.2</v>
      </c>
      <c r="D1416" s="39" t="str">
        <v>Emily Young</v>
      </c>
      <c r="E1416">
        <f>COUNTIF(Table3[Director_Name],D1416)</f>
        <v>1</v>
      </c>
      <c r="F1416">
        <f>ROUND(AVERAGEIF(Table3[Director_Name],D1416,Table3[imdb_score]),2)</f>
        <v>6.5</v>
      </c>
      <c r="G1416" s="40"/>
    </row>
    <row r="1417" spans="1:7">
      <c r="A1417" t="s">
        <v>7484</v>
      </c>
      <c r="B1417">
        <v>5.2</v>
      </c>
      <c r="D1417" s="39" t="str">
        <v>Peter Faiman</v>
      </c>
      <c r="E1417">
        <f>COUNTIF(Table3[Director_Name],D1417)</f>
        <v>1</v>
      </c>
      <c r="F1417">
        <f>ROUND(AVERAGEIF(Table3[Director_Name],D1417,Table3[imdb_score]),2)</f>
        <v>6.5</v>
      </c>
      <c r="G1417" s="40"/>
    </row>
    <row r="1418" spans="1:7">
      <c r="A1418" t="s">
        <v>2722</v>
      </c>
      <c r="B1418">
        <v>6.2</v>
      </c>
      <c r="D1418" s="39" t="str">
        <v>Martyn Pick</v>
      </c>
      <c r="E1418">
        <f>COUNTIF(Table3[Director_Name],D1418)</f>
        <v>1</v>
      </c>
      <c r="F1418">
        <f>ROUND(AVERAGEIF(Table3[Director_Name],D1418,Table3[imdb_score]),2)</f>
        <v>5.7</v>
      </c>
      <c r="G1418" s="40"/>
    </row>
    <row r="1419" spans="1:7">
      <c r="A1419" t="s">
        <v>3470</v>
      </c>
      <c r="B1419">
        <v>6.2</v>
      </c>
      <c r="D1419" s="39" t="str">
        <v>Roland Suso Richter</v>
      </c>
      <c r="E1419">
        <f>COUNTIF(Table3[Director_Name],D1419)</f>
        <v>1</v>
      </c>
      <c r="F1419">
        <f>ROUND(AVERAGEIF(Table3[Director_Name],D1419,Table3[imdb_score]),2)</f>
        <v>6.1</v>
      </c>
      <c r="G1419" s="40"/>
    </row>
    <row r="1420" spans="1:7">
      <c r="A1420" t="s">
        <v>7498</v>
      </c>
      <c r="B1420">
        <v>6.6</v>
      </c>
      <c r="D1420" s="39" t="str">
        <v>Jeremy Sims</v>
      </c>
      <c r="E1420">
        <f>COUNTIF(Table3[Director_Name],D1420)</f>
        <v>1</v>
      </c>
      <c r="F1420">
        <f>ROUND(AVERAGEIF(Table3[Director_Name],D1420,Table3[imdb_score]),2)</f>
        <v>7.1</v>
      </c>
      <c r="G1420" s="40"/>
    </row>
    <row r="1421" spans="1:7">
      <c r="A1421" t="s">
        <v>7504</v>
      </c>
      <c r="B1421">
        <v>6.4</v>
      </c>
      <c r="D1421" s="39" t="str">
        <v>MaÃ¯wenn</v>
      </c>
      <c r="E1421">
        <f>COUNTIF(Table3[Director_Name],D1421)</f>
        <v>1</v>
      </c>
      <c r="F1421">
        <f>ROUND(AVERAGEIF(Table3[Director_Name],D1421,Table3[imdb_score]),2)</f>
        <v>7.3</v>
      </c>
      <c r="G1421" s="40"/>
    </row>
    <row r="1422" spans="1:7">
      <c r="A1422" t="s">
        <v>7134</v>
      </c>
      <c r="B1422">
        <v>6.2</v>
      </c>
      <c r="D1422" s="39" t="str">
        <v>Joby Harold</v>
      </c>
      <c r="E1422">
        <f>COUNTIF(Table3[Director_Name],D1422)</f>
        <v>1</v>
      </c>
      <c r="F1422">
        <f>ROUND(AVERAGEIF(Table3[Director_Name],D1422,Table3[imdb_score]),2)</f>
        <v>6.5</v>
      </c>
      <c r="G1422" s="40"/>
    </row>
    <row r="1423" spans="1:7">
      <c r="A1423" t="s">
        <v>499</v>
      </c>
      <c r="B1423">
        <v>5.0999999999999996</v>
      </c>
      <c r="D1423" s="39" t="str">
        <v>Ekachai Uekrongtham</v>
      </c>
      <c r="E1423">
        <f>COUNTIF(Table3[Director_Name],D1423)</f>
        <v>1</v>
      </c>
      <c r="F1423">
        <f>ROUND(AVERAGEIF(Table3[Director_Name],D1423,Table3[imdb_score]),2)</f>
        <v>5.7</v>
      </c>
      <c r="G1423" s="40"/>
    </row>
    <row r="1424" spans="1:7">
      <c r="A1424" t="s">
        <v>3694</v>
      </c>
      <c r="B1424">
        <v>6.6</v>
      </c>
      <c r="D1424" s="39" t="str">
        <v>Mark Rydell</v>
      </c>
      <c r="E1424">
        <f>COUNTIF(Table3[Director_Name],D1424)</f>
        <v>1</v>
      </c>
      <c r="F1424">
        <f>ROUND(AVERAGEIF(Table3[Director_Name],D1424,Table3[imdb_score]),2)</f>
        <v>6.9</v>
      </c>
      <c r="G1424" s="40"/>
    </row>
    <row r="1425" spans="1:7">
      <c r="A1425" t="s">
        <v>7521</v>
      </c>
      <c r="B1425">
        <v>6.1</v>
      </c>
      <c r="D1425" s="39" t="str">
        <v>David E. Talbert</v>
      </c>
      <c r="E1425">
        <f>COUNTIF(Table3[Director_Name],D1425)</f>
        <v>1</v>
      </c>
      <c r="F1425">
        <f>ROUND(AVERAGEIF(Table3[Director_Name],D1425,Table3[imdb_score]),2)</f>
        <v>5</v>
      </c>
      <c r="G1425" s="40"/>
    </row>
    <row r="1426" spans="1:7">
      <c r="A1426" t="s">
        <v>7525</v>
      </c>
      <c r="B1426">
        <v>6.1</v>
      </c>
      <c r="D1426" s="39" t="str">
        <v>Roger Vadim</v>
      </c>
      <c r="E1426">
        <f>COUNTIF(Table3[Director_Name],D1426)</f>
        <v>1</v>
      </c>
      <c r="F1426">
        <f>ROUND(AVERAGEIF(Table3[Director_Name],D1426,Table3[imdb_score]),2)</f>
        <v>5.9</v>
      </c>
      <c r="G1426" s="40"/>
    </row>
    <row r="1427" spans="1:7">
      <c r="A1427" t="s">
        <v>5469</v>
      </c>
      <c r="B1427">
        <v>6.6</v>
      </c>
      <c r="D1427" s="39" t="str">
        <v>Nils Gaup</v>
      </c>
      <c r="E1427">
        <f>COUNTIF(Table3[Director_Name],D1427)</f>
        <v>1</v>
      </c>
      <c r="F1427">
        <f>ROUND(AVERAGEIF(Table3[Director_Name],D1427,Table3[imdb_score]),2)</f>
        <v>6.7</v>
      </c>
      <c r="G1427" s="40"/>
    </row>
    <row r="1428" spans="1:7">
      <c r="A1428" t="s">
        <v>7535</v>
      </c>
      <c r="B1428">
        <v>5.9</v>
      </c>
      <c r="D1428" s="39" t="str">
        <v>Ari Sandel</v>
      </c>
      <c r="E1428">
        <f>COUNTIF(Table3[Director_Name],D1428)</f>
        <v>1</v>
      </c>
      <c r="F1428">
        <f>ROUND(AVERAGEIF(Table3[Director_Name],D1428,Table3[imdb_score]),2)</f>
        <v>6.5</v>
      </c>
      <c r="G1428" s="40"/>
    </row>
    <row r="1429" spans="1:7">
      <c r="A1429" t="s">
        <v>7540</v>
      </c>
      <c r="B1429">
        <v>6.3</v>
      </c>
      <c r="D1429" s="39" t="str">
        <v>Vondie Curtis-Hall</v>
      </c>
      <c r="E1429">
        <f>COUNTIF(Table3[Director_Name],D1429)</f>
        <v>1</v>
      </c>
      <c r="F1429">
        <f>ROUND(AVERAGEIF(Table3[Director_Name],D1429,Table3[imdb_score]),2)</f>
        <v>2.1</v>
      </c>
      <c r="G1429" s="40"/>
    </row>
    <row r="1430" spans="1:7">
      <c r="A1430" t="s">
        <v>7545</v>
      </c>
      <c r="B1430">
        <v>7.1</v>
      </c>
      <c r="D1430" s="39" t="str">
        <v>Tom Elkins</v>
      </c>
      <c r="E1430">
        <f>COUNTIF(Table3[Director_Name],D1430)</f>
        <v>1</v>
      </c>
      <c r="F1430">
        <f>ROUND(AVERAGEIF(Table3[Director_Name],D1430,Table3[imdb_score]),2)</f>
        <v>5.3</v>
      </c>
      <c r="G1430" s="40"/>
    </row>
    <row r="1431" spans="1:7">
      <c r="A1431" t="s">
        <v>2943</v>
      </c>
      <c r="B1431">
        <v>5</v>
      </c>
      <c r="D1431" s="39" t="str">
        <v>Woo-Suk Kang</v>
      </c>
      <c r="E1431">
        <f>COUNTIF(Table3[Director_Name],D1431)</f>
        <v>1</v>
      </c>
      <c r="F1431">
        <f>ROUND(AVERAGEIF(Table3[Director_Name],D1431,Table3[imdb_score]),2)</f>
        <v>7.2</v>
      </c>
      <c r="G1431" s="40"/>
    </row>
    <row r="1432" spans="1:7">
      <c r="A1432" t="s">
        <v>7555</v>
      </c>
      <c r="B1432">
        <v>5.6</v>
      </c>
      <c r="D1432" s="39" t="str">
        <v>John Sayles</v>
      </c>
      <c r="E1432">
        <f>COUNTIF(Table3[Director_Name],D1432)</f>
        <v>4</v>
      </c>
      <c r="F1432">
        <f>ROUND(AVERAGEIF(Table3[Director_Name],D1432,Table3[imdb_score]),2)</f>
        <v>6.85</v>
      </c>
      <c r="G1432" s="40"/>
    </row>
    <row r="1433" spans="1:7">
      <c r="A1433" t="s">
        <v>4914</v>
      </c>
      <c r="B1433">
        <v>7.4</v>
      </c>
      <c r="D1433" s="39" t="str">
        <v>Vipul Amrutlal Shah</v>
      </c>
      <c r="E1433">
        <f>COUNTIF(Table3[Director_Name],D1433)</f>
        <v>1</v>
      </c>
      <c r="F1433">
        <f>ROUND(AVERAGEIF(Table3[Director_Name],D1433,Table3[imdb_score]),2)</f>
        <v>7.3</v>
      </c>
      <c r="G1433" s="40"/>
    </row>
    <row r="1434" spans="1:7">
      <c r="A1434" t="s">
        <v>7565</v>
      </c>
      <c r="B1434">
        <v>4.5</v>
      </c>
      <c r="D1434" s="39" t="str">
        <v>Ken Loach</v>
      </c>
      <c r="E1434">
        <f>COUNTIF(Table3[Director_Name],D1434)</f>
        <v>1</v>
      </c>
      <c r="F1434">
        <f>ROUND(AVERAGEIF(Table3[Director_Name],D1434,Table3[imdb_score]),2)</f>
        <v>7.5</v>
      </c>
      <c r="G1434" s="40"/>
    </row>
    <row r="1435" spans="1:7">
      <c r="A1435" t="s">
        <v>7572</v>
      </c>
      <c r="B1435">
        <v>6.2</v>
      </c>
      <c r="D1435" s="39" t="str">
        <v>Ayan Mukerji</v>
      </c>
      <c r="E1435">
        <f>COUNTIF(Table3[Director_Name],D1435)</f>
        <v>1</v>
      </c>
      <c r="F1435">
        <f>ROUND(AVERAGEIF(Table3[Director_Name],D1435,Table3[imdb_score]),2)</f>
        <v>6.9</v>
      </c>
      <c r="G1435" s="40"/>
    </row>
    <row r="1436" spans="1:7">
      <c r="A1436" t="s">
        <v>6308</v>
      </c>
      <c r="B1436">
        <v>5</v>
      </c>
      <c r="D1436" s="39" t="str">
        <v>Mervyn LeRoy</v>
      </c>
      <c r="E1436">
        <f>COUNTIF(Table3[Director_Name],D1436)</f>
        <v>1</v>
      </c>
      <c r="F1436">
        <f>ROUND(AVERAGEIF(Table3[Director_Name],D1436,Table3[imdb_score]),2)</f>
        <v>7.2</v>
      </c>
      <c r="G1436" s="40"/>
    </row>
    <row r="1437" spans="1:7">
      <c r="A1437" t="s">
        <v>4401</v>
      </c>
      <c r="B1437">
        <v>6.5</v>
      </c>
      <c r="D1437" s="39" t="str">
        <v>Serdar Akar</v>
      </c>
      <c r="E1437">
        <f>COUNTIF(Table3[Director_Name],D1437)</f>
        <v>1</v>
      </c>
      <c r="F1437">
        <f>ROUND(AVERAGEIF(Table3[Director_Name],D1437,Table3[imdb_score]),2)</f>
        <v>6</v>
      </c>
      <c r="G1437" s="40"/>
    </row>
    <row r="1438" spans="1:7">
      <c r="A1438" t="s">
        <v>6244</v>
      </c>
      <c r="B1438">
        <v>5.0999999999999996</v>
      </c>
      <c r="D1438" s="39" t="str">
        <v>James Frawley</v>
      </c>
      <c r="E1438">
        <f>COUNTIF(Table3[Director_Name],D1438)</f>
        <v>1</v>
      </c>
      <c r="F1438">
        <f>ROUND(AVERAGEIF(Table3[Director_Name],D1438,Table3[imdb_score]),2)</f>
        <v>7.7</v>
      </c>
      <c r="G1438" s="40"/>
    </row>
    <row r="1439" spans="1:7">
      <c r="A1439" t="s">
        <v>4773</v>
      </c>
      <c r="B1439">
        <v>6.5</v>
      </c>
      <c r="D1439" s="39" t="str">
        <v>Dan Gilroy</v>
      </c>
      <c r="E1439">
        <f>COUNTIF(Table3[Director_Name],D1439)</f>
        <v>1</v>
      </c>
      <c r="F1439">
        <f>ROUND(AVERAGEIF(Table3[Director_Name],D1439,Table3[imdb_score]),2)</f>
        <v>7.9</v>
      </c>
      <c r="G1439" s="40"/>
    </row>
    <row r="1440" spans="1:7">
      <c r="A1440" t="s">
        <v>3778</v>
      </c>
      <c r="B1440">
        <v>6.2</v>
      </c>
      <c r="D1440" s="39" t="str">
        <v>Jonathan Dayton</v>
      </c>
      <c r="E1440">
        <f>COUNTIF(Table3[Director_Name],D1440)</f>
        <v>1</v>
      </c>
      <c r="F1440">
        <f>ROUND(AVERAGEIF(Table3[Director_Name],D1440,Table3[imdb_score]),2)</f>
        <v>7.9</v>
      </c>
      <c r="G1440" s="40"/>
    </row>
    <row r="1441" spans="1:7">
      <c r="A1441" t="s">
        <v>5204</v>
      </c>
      <c r="B1441">
        <v>6.3</v>
      </c>
      <c r="D1441" s="39" t="str">
        <v>Chris Stokes</v>
      </c>
      <c r="E1441">
        <f>COUNTIF(Table3[Director_Name],D1441)</f>
        <v>2</v>
      </c>
      <c r="F1441">
        <f>ROUND(AVERAGEIF(Table3[Director_Name],D1441,Table3[imdb_score]),2)</f>
        <v>3.85</v>
      </c>
      <c r="G1441" s="40"/>
    </row>
    <row r="1442" spans="1:7">
      <c r="A1442" t="s">
        <v>6063</v>
      </c>
      <c r="B1442">
        <v>3.8</v>
      </c>
      <c r="D1442" s="39" t="str">
        <v>Don Siegel</v>
      </c>
      <c r="E1442">
        <f>COUNTIF(Table3[Director_Name],D1442)</f>
        <v>1</v>
      </c>
      <c r="F1442">
        <f>ROUND(AVERAGEIF(Table3[Director_Name],D1442,Table3[imdb_score]),2)</f>
        <v>7.6</v>
      </c>
      <c r="G1442" s="40"/>
    </row>
    <row r="1443" spans="1:7">
      <c r="A1443" t="s">
        <v>7611</v>
      </c>
      <c r="B1443">
        <v>5.2</v>
      </c>
      <c r="D1443" s="39" t="str">
        <v>Martin Lawrence</v>
      </c>
      <c r="E1443">
        <f>COUNTIF(Table3[Director_Name],D1443)</f>
        <v>1</v>
      </c>
      <c r="F1443">
        <f>ROUND(AVERAGEIF(Table3[Director_Name],D1443,Table3[imdb_score]),2)</f>
        <v>5.6</v>
      </c>
      <c r="G1443" s="40"/>
    </row>
    <row r="1444" spans="1:7">
      <c r="A1444" t="s">
        <v>7617</v>
      </c>
      <c r="B1444">
        <v>6</v>
      </c>
      <c r="D1444" s="39" t="str">
        <v>Masayuki Ochiai</v>
      </c>
      <c r="E1444">
        <f>COUNTIF(Table3[Director_Name],D1444)</f>
        <v>1</v>
      </c>
      <c r="F1444">
        <f>ROUND(AVERAGEIF(Table3[Director_Name],D1444,Table3[imdb_score]),2)</f>
        <v>5.2</v>
      </c>
      <c r="G1444" s="40"/>
    </row>
    <row r="1445" spans="1:7">
      <c r="A1445" t="s">
        <v>4041</v>
      </c>
      <c r="B1445">
        <v>6.2</v>
      </c>
      <c r="D1445" s="39" t="str">
        <v>Tom Gormican</v>
      </c>
      <c r="E1445">
        <f>COUNTIF(Table3[Director_Name],D1445)</f>
        <v>1</v>
      </c>
      <c r="F1445">
        <f>ROUND(AVERAGEIF(Table3[Director_Name],D1445,Table3[imdb_score]),2)</f>
        <v>6.1</v>
      </c>
      <c r="G1445" s="40"/>
    </row>
    <row r="1446" spans="1:7">
      <c r="A1446" t="s">
        <v>2277</v>
      </c>
      <c r="B1446">
        <v>5.7</v>
      </c>
      <c r="D1446" s="39" t="str">
        <v>Ken Shapiro</v>
      </c>
      <c r="E1446">
        <f>COUNTIF(Table3[Director_Name],D1446)</f>
        <v>1</v>
      </c>
      <c r="F1446">
        <f>ROUND(AVERAGEIF(Table3[Director_Name],D1446,Table3[imdb_score]),2)</f>
        <v>5</v>
      </c>
      <c r="G1446" s="40"/>
    </row>
    <row r="1447" spans="1:7">
      <c r="A1447" t="s">
        <v>6573</v>
      </c>
      <c r="B1447">
        <v>6.7</v>
      </c>
      <c r="D1447" s="39" t="str">
        <v>Justin Tipping</v>
      </c>
      <c r="E1447">
        <f>COUNTIF(Table3[Director_Name],D1447)</f>
        <v>1</v>
      </c>
      <c r="F1447">
        <f>ROUND(AVERAGEIF(Table3[Director_Name],D1447,Table3[imdb_score]),2)</f>
        <v>7.8</v>
      </c>
      <c r="G1447" s="40"/>
    </row>
    <row r="1448" spans="1:7">
      <c r="A1448" t="s">
        <v>7635</v>
      </c>
      <c r="B1448">
        <v>6.8</v>
      </c>
      <c r="D1448" s="39" t="str">
        <v>Peter R. Hunt</v>
      </c>
      <c r="E1448">
        <f>COUNTIF(Table3[Director_Name],D1448)</f>
        <v>1</v>
      </c>
      <c r="F1448">
        <f>ROUND(AVERAGEIF(Table3[Director_Name],D1448,Table3[imdb_score]),2)</f>
        <v>6.8</v>
      </c>
      <c r="G1448" s="40"/>
    </row>
    <row r="1449" spans="1:7">
      <c r="A1449" t="s">
        <v>2656</v>
      </c>
      <c r="B1449">
        <v>6</v>
      </c>
      <c r="D1449" s="39" t="str">
        <v>Doug Atchison</v>
      </c>
      <c r="E1449">
        <f>COUNTIF(Table3[Director_Name],D1449)</f>
        <v>1</v>
      </c>
      <c r="F1449">
        <f>ROUND(AVERAGEIF(Table3[Director_Name],D1449,Table3[imdb_score]),2)</f>
        <v>7.5</v>
      </c>
      <c r="G1449" s="40"/>
    </row>
    <row r="1450" spans="1:7">
      <c r="A1450" t="s">
        <v>7644</v>
      </c>
      <c r="B1450">
        <v>7.3</v>
      </c>
      <c r="D1450" s="39" t="str">
        <v>Jonas Elmer</v>
      </c>
      <c r="E1450">
        <f>COUNTIF(Table3[Director_Name],D1450)</f>
        <v>1</v>
      </c>
      <c r="F1450">
        <f>ROUND(AVERAGEIF(Table3[Director_Name],D1450,Table3[imdb_score]),2)</f>
        <v>5.6</v>
      </c>
      <c r="G1450" s="40"/>
    </row>
    <row r="1451" spans="1:7">
      <c r="A1451" t="s">
        <v>1687</v>
      </c>
      <c r="B1451">
        <v>5.5</v>
      </c>
      <c r="D1451" s="39" t="str">
        <v>Mary Harron</v>
      </c>
      <c r="E1451">
        <f>COUNTIF(Table3[Director_Name],D1451)</f>
        <v>1</v>
      </c>
      <c r="F1451">
        <f>ROUND(AVERAGEIF(Table3[Director_Name],D1451,Table3[imdb_score]),2)</f>
        <v>7.6</v>
      </c>
      <c r="G1451" s="40"/>
    </row>
    <row r="1452" spans="1:7">
      <c r="A1452" t="s">
        <v>4945</v>
      </c>
      <c r="B1452">
        <v>6.7</v>
      </c>
      <c r="D1452" s="39" t="str">
        <v>Erik Canuel</v>
      </c>
      <c r="E1452">
        <f>COUNTIF(Table3[Director_Name],D1452)</f>
        <v>1</v>
      </c>
      <c r="F1452">
        <f>ROUND(AVERAGEIF(Table3[Director_Name],D1452,Table3[imdb_score]),2)</f>
        <v>7</v>
      </c>
      <c r="G1452" s="40"/>
    </row>
    <row r="1453" spans="1:7">
      <c r="A1453" t="s">
        <v>7657</v>
      </c>
      <c r="B1453">
        <v>4.8</v>
      </c>
      <c r="D1453" s="39" t="str">
        <v>Troy Duffy</v>
      </c>
      <c r="E1453">
        <f>COUNTIF(Table3[Director_Name],D1453)</f>
        <v>2</v>
      </c>
      <c r="F1453">
        <f>ROUND(AVERAGEIF(Table3[Director_Name],D1453,Table3[imdb_score]),2)</f>
        <v>7.1</v>
      </c>
      <c r="G1453" s="40"/>
    </row>
    <row r="1454" spans="1:7">
      <c r="A1454" t="s">
        <v>507</v>
      </c>
      <c r="B1454">
        <v>5.7</v>
      </c>
      <c r="D1454" s="39" t="str">
        <v>Nicole Holofcener</v>
      </c>
      <c r="E1454">
        <f>COUNTIF(Table3[Director_Name],D1454)</f>
        <v>5</v>
      </c>
      <c r="F1454">
        <f>ROUND(AVERAGEIF(Table3[Director_Name],D1454,Table3[imdb_score]),2)</f>
        <v>6.66</v>
      </c>
      <c r="G1454" s="40"/>
    </row>
    <row r="1455" spans="1:7">
      <c r="A1455" t="s">
        <v>5081</v>
      </c>
      <c r="B1455">
        <v>5.0999999999999996</v>
      </c>
      <c r="D1455" s="39" t="str">
        <v>Matty Rich</v>
      </c>
      <c r="E1455">
        <f>COUNTIF(Table3[Director_Name],D1455)</f>
        <v>2</v>
      </c>
      <c r="F1455">
        <f>ROUND(AVERAGEIF(Table3[Director_Name],D1455,Table3[imdb_score]),2)</f>
        <v>6.2</v>
      </c>
      <c r="G1455" s="40"/>
    </row>
    <row r="1456" spans="1:7">
      <c r="A1456" t="s">
        <v>7673</v>
      </c>
      <c r="B1456">
        <v>6</v>
      </c>
      <c r="D1456" s="39" t="str">
        <v>Fina Torres</v>
      </c>
      <c r="E1456">
        <f>COUNTIF(Table3[Director_Name],D1456)</f>
        <v>1</v>
      </c>
      <c r="F1456">
        <f>ROUND(AVERAGEIF(Table3[Director_Name],D1456,Table3[imdb_score]),2)</f>
        <v>5.3</v>
      </c>
      <c r="G1456" s="40"/>
    </row>
    <row r="1457" spans="1:7">
      <c r="A1457" t="s">
        <v>5111</v>
      </c>
      <c r="B1457">
        <v>4.2</v>
      </c>
      <c r="D1457" s="39" t="str">
        <v>Duke Johnson</v>
      </c>
      <c r="E1457">
        <f>COUNTIF(Table3[Director_Name],D1457)</f>
        <v>1</v>
      </c>
      <c r="F1457">
        <f>ROUND(AVERAGEIF(Table3[Director_Name],D1457,Table3[imdb_score]),2)</f>
        <v>7.3</v>
      </c>
      <c r="G1457" s="40"/>
    </row>
    <row r="1458" spans="1:7">
      <c r="A1458" t="s">
        <v>435</v>
      </c>
      <c r="B1458">
        <v>7.4</v>
      </c>
      <c r="D1458" s="39" t="str">
        <v>FranÃ§ois Ozon</v>
      </c>
      <c r="E1458">
        <f>COUNTIF(Table3[Director_Name],D1458)</f>
        <v>2</v>
      </c>
      <c r="F1458">
        <f>ROUND(AVERAGEIF(Table3[Director_Name],D1458,Table3[imdb_score]),2)</f>
        <v>6.95</v>
      </c>
      <c r="G1458" s="40"/>
    </row>
    <row r="1459" spans="1:7">
      <c r="A1459" t="s">
        <v>7687</v>
      </c>
      <c r="B1459">
        <v>4.5999999999999996</v>
      </c>
      <c r="D1459" s="39" t="str">
        <v>Anna Boden</v>
      </c>
      <c r="E1459">
        <f>COUNTIF(Table3[Director_Name],D1459)</f>
        <v>1</v>
      </c>
      <c r="F1459">
        <f>ROUND(AVERAGEIF(Table3[Director_Name],D1459,Table3[imdb_score]),2)</f>
        <v>7.2</v>
      </c>
      <c r="G1459" s="40"/>
    </row>
    <row r="1460" spans="1:7">
      <c r="A1460" t="s">
        <v>187</v>
      </c>
      <c r="B1460">
        <v>6.9</v>
      </c>
      <c r="D1460" s="39" t="str">
        <v>Steve James</v>
      </c>
      <c r="E1460">
        <f>COUNTIF(Table3[Director_Name],D1460)</f>
        <v>2</v>
      </c>
      <c r="F1460">
        <f>ROUND(AVERAGEIF(Table3[Director_Name],D1460,Table3[imdb_score]),2)</f>
        <v>7.55</v>
      </c>
      <c r="G1460" s="40"/>
    </row>
    <row r="1461" spans="1:7">
      <c r="A1461" t="s">
        <v>1058</v>
      </c>
      <c r="B1461">
        <v>6.9</v>
      </c>
      <c r="D1461" s="39" t="str">
        <v>Michael Winner</v>
      </c>
      <c r="E1461">
        <f>COUNTIF(Table3[Director_Name],D1461)</f>
        <v>1</v>
      </c>
      <c r="F1461">
        <f>ROUND(AVERAGEIF(Table3[Director_Name],D1461,Table3[imdb_score]),2)</f>
        <v>4</v>
      </c>
      <c r="G1461" s="40"/>
    </row>
    <row r="1462" spans="1:7">
      <c r="A1462" t="s">
        <v>3778</v>
      </c>
      <c r="B1462">
        <v>8</v>
      </c>
      <c r="D1462" s="39" t="str">
        <v>Tomm Moore</v>
      </c>
      <c r="E1462">
        <f>COUNTIF(Table3[Director_Name],D1462)</f>
        <v>1</v>
      </c>
      <c r="F1462">
        <f>ROUND(AVERAGEIF(Table3[Director_Name],D1462,Table3[imdb_score]),2)</f>
        <v>7.7</v>
      </c>
      <c r="G1462" s="40"/>
    </row>
    <row r="1463" spans="1:7">
      <c r="A1463" t="s">
        <v>7707</v>
      </c>
      <c r="B1463">
        <v>6.4</v>
      </c>
      <c r="D1463" s="39" t="str">
        <v>John Carney</v>
      </c>
      <c r="E1463">
        <f>COUNTIF(Table3[Director_Name],D1463)</f>
        <v>2</v>
      </c>
      <c r="F1463">
        <f>ROUND(AVERAGEIF(Table3[Director_Name],D1463,Table3[imdb_score]),2)</f>
        <v>7.65</v>
      </c>
      <c r="G1463" s="40"/>
    </row>
    <row r="1464" spans="1:7">
      <c r="A1464" t="s">
        <v>2246</v>
      </c>
      <c r="B1464">
        <v>6.3</v>
      </c>
      <c r="D1464" s="39" t="str">
        <v>David Jacobson</v>
      </c>
      <c r="E1464">
        <f>COUNTIF(Table3[Director_Name],D1464)</f>
        <v>1</v>
      </c>
      <c r="F1464">
        <f>ROUND(AVERAGEIF(Table3[Director_Name],D1464,Table3[imdb_score]),2)</f>
        <v>6.5</v>
      </c>
      <c r="G1464" s="40"/>
    </row>
    <row r="1465" spans="1:7">
      <c r="A1465" t="s">
        <v>7716</v>
      </c>
      <c r="B1465">
        <v>8.4</v>
      </c>
      <c r="D1465" s="39" t="str">
        <v>Michael Corrente</v>
      </c>
      <c r="E1465">
        <f>COUNTIF(Table3[Director_Name],D1465)</f>
        <v>2</v>
      </c>
      <c r="F1465">
        <f>ROUND(AVERAGEIF(Table3[Director_Name],D1465,Table3[imdb_score]),2)</f>
        <v>6.4</v>
      </c>
      <c r="G1465" s="40"/>
    </row>
    <row r="1466" spans="1:7">
      <c r="A1466" t="s">
        <v>7721</v>
      </c>
      <c r="B1466">
        <v>7.1</v>
      </c>
      <c r="D1466" s="39" t="str">
        <v>Edward Hall</v>
      </c>
      <c r="E1466">
        <f>COUNTIF(Table3[Director_Name],D1466)</f>
        <v>1</v>
      </c>
      <c r="F1466">
        <f>ROUND(AVERAGEIF(Table3[Director_Name],D1466,Table3[imdb_score]),2)</f>
        <v>7.2</v>
      </c>
      <c r="G1466" s="40"/>
    </row>
    <row r="1467" spans="1:7">
      <c r="A1467" t="s">
        <v>1064</v>
      </c>
      <c r="B1467">
        <v>6.8</v>
      </c>
      <c r="D1467" s="39" t="str">
        <v>Keith Gordon</v>
      </c>
      <c r="E1467">
        <f>COUNTIF(Table3[Director_Name],D1467)</f>
        <v>1</v>
      </c>
      <c r="F1467">
        <f>ROUND(AVERAGEIF(Table3[Director_Name],D1467,Table3[imdb_score]),2)</f>
        <v>5.6</v>
      </c>
      <c r="G1467" s="40"/>
    </row>
    <row r="1468" spans="1:7">
      <c r="A1468" t="s">
        <v>1133</v>
      </c>
      <c r="B1468">
        <v>7.5</v>
      </c>
      <c r="D1468" s="39" t="str">
        <v>Andrew Currie</v>
      </c>
      <c r="E1468">
        <f>COUNTIF(Table3[Director_Name],D1468)</f>
        <v>1</v>
      </c>
      <c r="F1468">
        <f>ROUND(AVERAGEIF(Table3[Director_Name],D1468,Table3[imdb_score]),2)</f>
        <v>6.8</v>
      </c>
      <c r="G1468" s="40"/>
    </row>
    <row r="1469" spans="1:7">
      <c r="A1469" t="s">
        <v>7739</v>
      </c>
      <c r="B1469">
        <v>5.7</v>
      </c>
      <c r="D1469" s="39" t="str">
        <v>Andrew Wilson</v>
      </c>
      <c r="E1469">
        <f>COUNTIF(Table3[Director_Name],D1469)</f>
        <v>1</v>
      </c>
      <c r="F1469">
        <f>ROUND(AVERAGEIF(Table3[Director_Name],D1469,Table3[imdb_score]),2)</f>
        <v>5.5</v>
      </c>
      <c r="G1469" s="40"/>
    </row>
    <row r="1470" spans="1:7">
      <c r="A1470" t="s">
        <v>7744</v>
      </c>
      <c r="B1470">
        <v>7.2</v>
      </c>
      <c r="D1470" s="39" t="str">
        <v>Marc SchÃ¶lermann</v>
      </c>
      <c r="E1470">
        <f>COUNTIF(Table3[Director_Name],D1470)</f>
        <v>1</v>
      </c>
      <c r="F1470">
        <f>ROUND(AVERAGEIF(Table3[Director_Name],D1470,Table3[imdb_score]),2)</f>
        <v>6</v>
      </c>
      <c r="G1470" s="40"/>
    </row>
    <row r="1471" spans="1:7">
      <c r="A1471" t="s">
        <v>4021</v>
      </c>
      <c r="B1471">
        <v>6.8</v>
      </c>
      <c r="D1471" s="39" t="str">
        <v>Robert Moresco</v>
      </c>
      <c r="E1471">
        <f>COUNTIF(Table3[Director_Name],D1471)</f>
        <v>1</v>
      </c>
      <c r="F1471">
        <f>ROUND(AVERAGEIF(Table3[Director_Name],D1471,Table3[imdb_score]),2)</f>
        <v>6.4</v>
      </c>
      <c r="G1471" s="40"/>
    </row>
    <row r="1472" spans="1:7">
      <c r="A1472" t="s">
        <v>7754</v>
      </c>
      <c r="B1472">
        <v>5.4</v>
      </c>
      <c r="D1472" s="39" t="str">
        <v>Thomas Vinterberg</v>
      </c>
      <c r="E1472">
        <f>COUNTIF(Table3[Director_Name],D1472)</f>
        <v>3</v>
      </c>
      <c r="F1472">
        <f>ROUND(AVERAGEIF(Table3[Director_Name],D1472,Table3[imdb_score]),2)</f>
        <v>7.67</v>
      </c>
      <c r="G1472" s="40"/>
    </row>
    <row r="1473" spans="1:7">
      <c r="A1473" t="s">
        <v>487</v>
      </c>
      <c r="B1473">
        <v>7.2</v>
      </c>
      <c r="D1473" s="39" t="str">
        <v>Claudia Llosa</v>
      </c>
      <c r="E1473">
        <f>COUNTIF(Table3[Director_Name],D1473)</f>
        <v>1</v>
      </c>
      <c r="F1473">
        <f>ROUND(AVERAGEIF(Table3[Director_Name],D1473,Table3[imdb_score]),2)</f>
        <v>5.3</v>
      </c>
      <c r="G1473" s="40"/>
    </row>
    <row r="1474" spans="1:7">
      <c r="A1474" t="s">
        <v>1204</v>
      </c>
      <c r="B1474">
        <v>7.3</v>
      </c>
      <c r="D1474" s="39" t="str">
        <v>Charles BinamÃ©</v>
      </c>
      <c r="E1474">
        <f>COUNTIF(Table3[Director_Name],D1474)</f>
        <v>1</v>
      </c>
      <c r="F1474">
        <f>ROUND(AVERAGEIF(Table3[Director_Name],D1474,Table3[imdb_score]),2)</f>
        <v>7.7</v>
      </c>
      <c r="G1474" s="40"/>
    </row>
    <row r="1475" spans="1:7">
      <c r="A1475" t="s">
        <v>7767</v>
      </c>
      <c r="B1475">
        <v>5.2</v>
      </c>
      <c r="D1475" s="39" t="str">
        <v>Keith Parmer</v>
      </c>
      <c r="E1475">
        <f>COUNTIF(Table3[Director_Name],D1475)</f>
        <v>1</v>
      </c>
      <c r="F1475">
        <f>ROUND(AVERAGEIF(Table3[Director_Name],D1475,Table3[imdb_score]),2)</f>
        <v>4.5999999999999996</v>
      </c>
      <c r="G1475" s="40"/>
    </row>
    <row r="1476" spans="1:7">
      <c r="A1476" t="s">
        <v>1783</v>
      </c>
      <c r="B1476">
        <v>5.5</v>
      </c>
      <c r="D1476" s="39" t="str">
        <v>Ol Parker</v>
      </c>
      <c r="E1476">
        <f>COUNTIF(Table3[Director_Name],D1476)</f>
        <v>2</v>
      </c>
      <c r="F1476">
        <f>ROUND(AVERAGEIF(Table3[Director_Name],D1476,Table3[imdb_score]),2)</f>
        <v>7.05</v>
      </c>
      <c r="G1476" s="40"/>
    </row>
    <row r="1477" spans="1:7">
      <c r="A1477" t="s">
        <v>7778</v>
      </c>
      <c r="B1477">
        <v>7.7</v>
      </c>
      <c r="D1477" s="39" t="str">
        <v>James Nunn</v>
      </c>
      <c r="E1477">
        <f>COUNTIF(Table3[Director_Name],D1477)</f>
        <v>1</v>
      </c>
      <c r="F1477">
        <f>ROUND(AVERAGEIF(Table3[Director_Name],D1477,Table3[imdb_score]),2)</f>
        <v>5.4</v>
      </c>
      <c r="G1477" s="40"/>
    </row>
    <row r="1478" spans="1:7">
      <c r="A1478" t="s">
        <v>7785</v>
      </c>
      <c r="B1478">
        <v>7.1</v>
      </c>
      <c r="D1478" s="39" t="str">
        <v>David Webb Peoples</v>
      </c>
      <c r="E1478">
        <f>COUNTIF(Table3[Director_Name],D1478)</f>
        <v>1</v>
      </c>
      <c r="F1478">
        <f>ROUND(AVERAGEIF(Table3[Director_Name],D1478,Table3[imdb_score]),2)</f>
        <v>6.5</v>
      </c>
      <c r="G1478" s="40"/>
    </row>
    <row r="1479" spans="1:7">
      <c r="A1479" t="s">
        <v>7792</v>
      </c>
      <c r="B1479">
        <v>5.3</v>
      </c>
      <c r="D1479" s="39" t="str">
        <v>Michael Winnick</v>
      </c>
      <c r="E1479">
        <f>COUNTIF(Table3[Director_Name],D1479)</f>
        <v>1</v>
      </c>
      <c r="F1479">
        <f>ROUND(AVERAGEIF(Table3[Director_Name],D1479,Table3[imdb_score]),2)</f>
        <v>4.2</v>
      </c>
      <c r="G1479" s="40"/>
    </row>
    <row r="1480" spans="1:7">
      <c r="A1480" t="s">
        <v>7796</v>
      </c>
      <c r="B1480">
        <v>5.6</v>
      </c>
      <c r="D1480" s="39" t="str">
        <v>Stanley Tong</v>
      </c>
      <c r="E1480">
        <f>COUNTIF(Table3[Director_Name],D1480)</f>
        <v>1</v>
      </c>
      <c r="F1480">
        <f>ROUND(AVERAGEIF(Table3[Director_Name],D1480,Table3[imdb_score]),2)</f>
        <v>6.7</v>
      </c>
      <c r="G1480" s="40"/>
    </row>
    <row r="1481" spans="1:7">
      <c r="A1481" t="s">
        <v>4628</v>
      </c>
      <c r="B1481">
        <v>5.7</v>
      </c>
      <c r="D1481" s="39" t="str">
        <v>David Oelhoffen</v>
      </c>
      <c r="E1481">
        <f>COUNTIF(Table3[Director_Name],D1481)</f>
        <v>1</v>
      </c>
      <c r="F1481">
        <f>ROUND(AVERAGEIF(Table3[Director_Name],D1481,Table3[imdb_score]),2)</f>
        <v>7.3</v>
      </c>
      <c r="G1481" s="40"/>
    </row>
    <row r="1482" spans="1:7">
      <c r="A1482" t="s">
        <v>6667</v>
      </c>
      <c r="B1482">
        <v>7.1</v>
      </c>
      <c r="D1482" s="39" t="str">
        <v>Eli Roth</v>
      </c>
      <c r="E1482">
        <f>COUNTIF(Table3[Director_Name],D1482)</f>
        <v>3</v>
      </c>
      <c r="F1482">
        <f>ROUND(AVERAGEIF(Table3[Director_Name],D1482,Table3[imdb_score]),2)</f>
        <v>5.57</v>
      </c>
      <c r="G1482" s="40"/>
    </row>
    <row r="1483" spans="1:7">
      <c r="A1483" t="s">
        <v>1680</v>
      </c>
      <c r="B1483">
        <v>7.5</v>
      </c>
      <c r="D1483" s="39" t="str">
        <v>Tony Richardson</v>
      </c>
      <c r="E1483">
        <f>COUNTIF(Table3[Director_Name],D1483)</f>
        <v>2</v>
      </c>
      <c r="F1483">
        <f>ROUND(AVERAGEIF(Table3[Director_Name],D1483,Table3[imdb_score]),2)</f>
        <v>6.4</v>
      </c>
      <c r="G1483" s="40"/>
    </row>
    <row r="1484" spans="1:7">
      <c r="A1484" t="s">
        <v>3891</v>
      </c>
      <c r="B1484">
        <v>7.6</v>
      </c>
      <c r="D1484" s="39" t="str">
        <v>Charles Robert Carner</v>
      </c>
      <c r="E1484">
        <f>COUNTIF(Table3[Director_Name],D1484)</f>
        <v>1</v>
      </c>
      <c r="F1484">
        <f>ROUND(AVERAGEIF(Table3[Director_Name],D1484,Table3[imdb_score]),2)</f>
        <v>3.1</v>
      </c>
      <c r="G1484" s="40"/>
    </row>
    <row r="1485" spans="1:7">
      <c r="A1485" t="s">
        <v>3444</v>
      </c>
      <c r="B1485">
        <v>5.5</v>
      </c>
      <c r="D1485" s="39" t="str">
        <v>Russell Holt</v>
      </c>
      <c r="E1485">
        <f>COUNTIF(Table3[Director_Name],D1485)</f>
        <v>1</v>
      </c>
      <c r="F1485">
        <f>ROUND(AVERAGEIF(Table3[Director_Name],D1485,Table3[imdb_score]),2)</f>
        <v>6.9</v>
      </c>
      <c r="G1485" s="40"/>
    </row>
    <row r="1486" spans="1:7">
      <c r="A1486" t="s">
        <v>1575</v>
      </c>
      <c r="B1486">
        <v>5.0999999999999996</v>
      </c>
      <c r="D1486" s="39" t="str">
        <v>Claude Miller</v>
      </c>
      <c r="E1486">
        <f>COUNTIF(Table3[Director_Name],D1486)</f>
        <v>1</v>
      </c>
      <c r="F1486">
        <f>ROUND(AVERAGEIF(Table3[Director_Name],D1486,Table3[imdb_score]),2)</f>
        <v>6.9</v>
      </c>
      <c r="G1486" s="40"/>
    </row>
    <row r="1487" spans="1:7">
      <c r="A1487" t="s">
        <v>7823</v>
      </c>
      <c r="B1487">
        <v>6.3</v>
      </c>
      <c r="D1487" s="39" t="str">
        <v>Sacha Bennett</v>
      </c>
      <c r="E1487">
        <f>COUNTIF(Table3[Director_Name],D1487)</f>
        <v>1</v>
      </c>
      <c r="F1487">
        <f>ROUND(AVERAGEIF(Table3[Director_Name],D1487,Table3[imdb_score]),2)</f>
        <v>4.8</v>
      </c>
      <c r="G1487" s="40"/>
    </row>
    <row r="1488" spans="1:7">
      <c r="A1488" t="s">
        <v>7829</v>
      </c>
      <c r="B1488">
        <v>4.9000000000000004</v>
      </c>
      <c r="D1488" s="39" t="str">
        <v>Rodrigo GarcÃ­a</v>
      </c>
      <c r="E1488">
        <f>COUNTIF(Table3[Director_Name],D1488)</f>
        <v>2</v>
      </c>
      <c r="F1488">
        <f>ROUND(AVERAGEIF(Table3[Director_Name],D1488,Table3[imdb_score]),2)</f>
        <v>6.95</v>
      </c>
      <c r="G1488" s="40"/>
    </row>
    <row r="1489" spans="1:7">
      <c r="A1489" t="s">
        <v>7835</v>
      </c>
      <c r="B1489">
        <v>6.5</v>
      </c>
      <c r="D1489" s="39" t="str">
        <v>Jeta Amata</v>
      </c>
      <c r="E1489">
        <f>COUNTIF(Table3[Director_Name],D1489)</f>
        <v>1</v>
      </c>
      <c r="F1489">
        <f>ROUND(AVERAGEIF(Table3[Director_Name],D1489,Table3[imdb_score]),2)</f>
        <v>5.6</v>
      </c>
      <c r="G1489" s="40"/>
    </row>
    <row r="1490" spans="1:7">
      <c r="A1490" t="s">
        <v>5861</v>
      </c>
      <c r="B1490">
        <v>5.6</v>
      </c>
      <c r="D1490" s="39" t="str">
        <v>Siddharth Anand</v>
      </c>
      <c r="E1490">
        <f>COUNTIF(Table3[Director_Name],D1490)</f>
        <v>1</v>
      </c>
      <c r="F1490">
        <f>ROUND(AVERAGEIF(Table3[Director_Name],D1490,Table3[imdb_score]),2)</f>
        <v>5.4</v>
      </c>
      <c r="G1490" s="40"/>
    </row>
    <row r="1491" spans="1:7">
      <c r="A1491" t="s">
        <v>7847</v>
      </c>
      <c r="B1491">
        <v>5.3</v>
      </c>
      <c r="D1491" s="39" t="str">
        <v>Vincent Paronnaud</v>
      </c>
      <c r="E1491">
        <f>COUNTIF(Table3[Director_Name],D1491)</f>
        <v>1</v>
      </c>
      <c r="F1491">
        <f>ROUND(AVERAGEIF(Table3[Director_Name],D1491,Table3[imdb_score]),2)</f>
        <v>8</v>
      </c>
      <c r="G1491" s="40"/>
    </row>
    <row r="1492" spans="1:7">
      <c r="A1492" t="s">
        <v>7852</v>
      </c>
      <c r="B1492">
        <v>6.5</v>
      </c>
      <c r="D1492" s="39" t="str">
        <v>Dennis Gansel</v>
      </c>
      <c r="E1492">
        <f>COUNTIF(Table3[Director_Name],D1492)</f>
        <v>1</v>
      </c>
      <c r="F1492">
        <f>ROUND(AVERAGEIF(Table3[Director_Name],D1492,Table3[imdb_score]),2)</f>
        <v>7.6</v>
      </c>
      <c r="G1492" s="40"/>
    </row>
    <row r="1493" spans="1:7">
      <c r="A1493" t="s">
        <v>7858</v>
      </c>
      <c r="B1493">
        <v>6.8</v>
      </c>
      <c r="D1493" s="39" t="str">
        <v>Daniel Barber</v>
      </c>
      <c r="E1493">
        <f>COUNTIF(Table3[Director_Name],D1493)</f>
        <v>1</v>
      </c>
      <c r="F1493">
        <f>ROUND(AVERAGEIF(Table3[Director_Name],D1493,Table3[imdb_score]),2)</f>
        <v>7.2</v>
      </c>
      <c r="G1493" s="40"/>
    </row>
    <row r="1494" spans="1:7">
      <c r="A1494" t="s">
        <v>7862</v>
      </c>
      <c r="B1494">
        <v>6.5</v>
      </c>
      <c r="D1494" s="39" t="str">
        <v>Robert Marcarelli</v>
      </c>
      <c r="E1494">
        <f>COUNTIF(Table3[Director_Name],D1494)</f>
        <v>1</v>
      </c>
      <c r="F1494">
        <f>ROUND(AVERAGEIF(Table3[Director_Name],D1494,Table3[imdb_score]),2)</f>
        <v>3.5</v>
      </c>
      <c r="G1494" s="40"/>
    </row>
    <row r="1495" spans="1:7">
      <c r="A1495" t="s">
        <v>371</v>
      </c>
      <c r="B1495">
        <v>6</v>
      </c>
      <c r="D1495" s="39" t="str">
        <v>Ernie Barbarash</v>
      </c>
      <c r="E1495">
        <f>COUNTIF(Table3[Director_Name],D1495)</f>
        <v>2</v>
      </c>
      <c r="F1495">
        <f>ROUND(AVERAGEIF(Table3[Director_Name],D1495,Table3[imdb_score]),2)</f>
        <v>5.45</v>
      </c>
      <c r="G1495" s="40"/>
    </row>
    <row r="1496" spans="1:7">
      <c r="A1496" t="s">
        <v>7870</v>
      </c>
      <c r="B1496">
        <v>8.4</v>
      </c>
      <c r="D1496" s="39" t="str">
        <v>Guy Hamilton</v>
      </c>
      <c r="E1496">
        <f>COUNTIF(Table3[Director_Name],D1496)</f>
        <v>6</v>
      </c>
      <c r="F1496">
        <f>ROUND(AVERAGEIF(Table3[Director_Name],D1496,Table3[imdb_score]),2)</f>
        <v>6.95</v>
      </c>
      <c r="G1496" s="40"/>
    </row>
    <row r="1497" spans="1:7">
      <c r="A1497" t="s">
        <v>7875</v>
      </c>
      <c r="B1497">
        <v>6</v>
      </c>
      <c r="D1497" s="39" t="str">
        <v>Adam Brooks</v>
      </c>
      <c r="E1497">
        <f>COUNTIF(Table3[Director_Name],D1497)</f>
        <v>1</v>
      </c>
      <c r="F1497">
        <f>ROUND(AVERAGEIF(Table3[Director_Name],D1497,Table3[imdb_score]),2)</f>
        <v>7.2</v>
      </c>
      <c r="G1497" s="40"/>
    </row>
    <row r="1498" spans="1:7">
      <c r="A1498" t="s">
        <v>6620</v>
      </c>
      <c r="B1498">
        <v>7.6</v>
      </c>
      <c r="D1498" s="39" t="str">
        <v>Michael Anderson</v>
      </c>
      <c r="E1498">
        <f>COUNTIF(Table3[Director_Name],D1498)</f>
        <v>1</v>
      </c>
      <c r="F1498">
        <f>ROUND(AVERAGEIF(Table3[Director_Name],D1498,Table3[imdb_score]),2)</f>
        <v>6.8</v>
      </c>
      <c r="G1498" s="40"/>
    </row>
    <row r="1499" spans="1:7">
      <c r="A1499" t="s">
        <v>7885</v>
      </c>
      <c r="B1499">
        <v>5.6</v>
      </c>
      <c r="D1499" s="39" t="str">
        <v>Don Kempf</v>
      </c>
      <c r="E1499">
        <f>COUNTIF(Table3[Director_Name],D1499)</f>
        <v>1</v>
      </c>
      <c r="F1499">
        <f>ROUND(AVERAGEIF(Table3[Director_Name],D1499,Table3[imdb_score]),2)</f>
        <v>7.5</v>
      </c>
      <c r="G1499" s="40"/>
    </row>
    <row r="1500" spans="1:7">
      <c r="A1500" t="s">
        <v>250</v>
      </c>
      <c r="B1500">
        <v>6.9</v>
      </c>
      <c r="D1500" s="39" t="str">
        <v>Matt Bettinelli-Olpin</v>
      </c>
      <c r="E1500">
        <f>COUNTIF(Table3[Director_Name],D1500)</f>
        <v>1</v>
      </c>
      <c r="F1500">
        <f>ROUND(AVERAGEIF(Table3[Director_Name],D1500,Table3[imdb_score]),2)</f>
        <v>4</v>
      </c>
      <c r="G1500" s="40"/>
    </row>
    <row r="1501" spans="1:7">
      <c r="A1501" t="s">
        <v>703</v>
      </c>
      <c r="B1501">
        <v>6.4</v>
      </c>
      <c r="D1501" s="39" t="str">
        <v>Sharron Miller</v>
      </c>
      <c r="E1501">
        <f>COUNTIF(Table3[Director_Name],D1501)</f>
        <v>1</v>
      </c>
      <c r="F1501">
        <f>ROUND(AVERAGEIF(Table3[Director_Name],D1501,Table3[imdb_score]),2)</f>
        <v>4.0999999999999996</v>
      </c>
      <c r="G1501" s="40"/>
    </row>
    <row r="1502" spans="1:7">
      <c r="A1502" t="s">
        <v>4107</v>
      </c>
      <c r="B1502">
        <v>5.0999999999999996</v>
      </c>
      <c r="D1502" s="39" t="str">
        <v>Aaron Schneider</v>
      </c>
      <c r="E1502">
        <f>COUNTIF(Table3[Director_Name],D1502)</f>
        <v>1</v>
      </c>
      <c r="F1502">
        <f>ROUND(AVERAGEIF(Table3[Director_Name],D1502,Table3[imdb_score]),2)</f>
        <v>7.1</v>
      </c>
      <c r="G1502" s="40"/>
    </row>
    <row r="1503" spans="1:7">
      <c r="A1503" t="s">
        <v>1058</v>
      </c>
      <c r="B1503">
        <v>7</v>
      </c>
      <c r="D1503" s="39" t="str">
        <v>Tom Ford</v>
      </c>
      <c r="E1503">
        <f>COUNTIF(Table3[Director_Name],D1503)</f>
        <v>1</v>
      </c>
      <c r="F1503">
        <f>ROUND(AVERAGEIF(Table3[Director_Name],D1503,Table3[imdb_score]),2)</f>
        <v>7.6</v>
      </c>
      <c r="G1503" s="40"/>
    </row>
    <row r="1504" spans="1:7">
      <c r="A1504" t="s">
        <v>7905</v>
      </c>
      <c r="B1504">
        <v>5.7</v>
      </c>
      <c r="D1504" s="39" t="str">
        <v>Tony Maylam</v>
      </c>
      <c r="E1504">
        <f>COUNTIF(Table3[Director_Name],D1504)</f>
        <v>1</v>
      </c>
      <c r="F1504">
        <f>ROUND(AVERAGEIF(Table3[Director_Name],D1504,Table3[imdb_score]),2)</f>
        <v>6.2</v>
      </c>
      <c r="G1504" s="40"/>
    </row>
    <row r="1505" spans="1:7">
      <c r="A1505" t="s">
        <v>969</v>
      </c>
      <c r="B1505">
        <v>6.8</v>
      </c>
      <c r="D1505" s="39" t="str">
        <v>Mitch Davis</v>
      </c>
      <c r="E1505">
        <f>COUNTIF(Table3[Director_Name],D1505)</f>
        <v>2</v>
      </c>
      <c r="F1505">
        <f>ROUND(AVERAGEIF(Table3[Director_Name],D1505,Table3[imdb_score]),2)</f>
        <v>5.8</v>
      </c>
      <c r="G1505" s="40"/>
    </row>
    <row r="1506" spans="1:7">
      <c r="A1506" t="s">
        <v>6176</v>
      </c>
      <c r="B1506">
        <v>6.7</v>
      </c>
      <c r="D1506" s="39" t="str">
        <v>Kevin Brodie</v>
      </c>
      <c r="E1506">
        <f>COUNTIF(Table3[Director_Name],D1506)</f>
        <v>1</v>
      </c>
      <c r="F1506">
        <f>ROUND(AVERAGEIF(Table3[Director_Name],D1506,Table3[imdb_score]),2)</f>
        <v>6.3</v>
      </c>
      <c r="G1506" s="40"/>
    </row>
    <row r="1507" spans="1:7">
      <c r="A1507" t="s">
        <v>7919</v>
      </c>
      <c r="B1507">
        <v>6.2</v>
      </c>
      <c r="D1507" s="39" t="str">
        <v>Lynne Ramsay</v>
      </c>
      <c r="E1507">
        <f>COUNTIF(Table3[Director_Name],D1507)</f>
        <v>2</v>
      </c>
      <c r="F1507">
        <f>ROUND(AVERAGEIF(Table3[Director_Name],D1507,Table3[imdb_score]),2)</f>
        <v>7.1</v>
      </c>
      <c r="G1507" s="40"/>
    </row>
    <row r="1508" spans="1:7">
      <c r="A1508" t="s">
        <v>7785</v>
      </c>
      <c r="B1508">
        <v>7.2</v>
      </c>
      <c r="D1508" s="39" t="str">
        <v>John Stephenson</v>
      </c>
      <c r="E1508">
        <f>COUNTIF(Table3[Director_Name],D1508)</f>
        <v>1</v>
      </c>
      <c r="F1508">
        <f>ROUND(AVERAGEIF(Table3[Director_Name],D1508,Table3[imdb_score]),2)</f>
        <v>5.8</v>
      </c>
      <c r="G1508" s="40"/>
    </row>
    <row r="1509" spans="1:7">
      <c r="A1509" t="s">
        <v>7926</v>
      </c>
      <c r="B1509">
        <v>6.2</v>
      </c>
      <c r="D1509" s="39" t="str">
        <v>Tim Chambers</v>
      </c>
      <c r="E1509">
        <f>COUNTIF(Table3[Director_Name],D1509)</f>
        <v>1</v>
      </c>
      <c r="F1509">
        <f>ROUND(AVERAGEIF(Table3[Director_Name],D1509,Table3[imdb_score]),2)</f>
        <v>6.5</v>
      </c>
      <c r="G1509" s="40"/>
    </row>
    <row r="1510" spans="1:7">
      <c r="A1510" t="s">
        <v>7930</v>
      </c>
      <c r="B1510">
        <v>5.6</v>
      </c>
      <c r="D1510" s="39" t="str">
        <v>Dick Richards</v>
      </c>
      <c r="E1510">
        <f>COUNTIF(Table3[Director_Name],D1510)</f>
        <v>1</v>
      </c>
      <c r="F1510">
        <f>ROUND(AVERAGEIF(Table3[Director_Name],D1510,Table3[imdb_score]),2)</f>
        <v>6.3</v>
      </c>
      <c r="G1510" s="40"/>
    </row>
    <row r="1511" spans="1:7">
      <c r="A1511" t="s">
        <v>4987</v>
      </c>
      <c r="B1511">
        <v>4.4000000000000004</v>
      </c>
      <c r="D1511" s="39" t="str">
        <v>Bob Gosse</v>
      </c>
      <c r="E1511">
        <f>COUNTIF(Table3[Director_Name],D1511)</f>
        <v>1</v>
      </c>
      <c r="F1511">
        <f>ROUND(AVERAGEIF(Table3[Director_Name],D1511,Table3[imdb_score]),2)</f>
        <v>5.3</v>
      </c>
      <c r="G1511" s="40"/>
    </row>
    <row r="1512" spans="1:7">
      <c r="A1512" t="s">
        <v>728</v>
      </c>
      <c r="B1512">
        <v>7.5</v>
      </c>
      <c r="D1512" s="39" t="str">
        <v>Alex Zamm</v>
      </c>
      <c r="E1512">
        <f>COUNTIF(Table3[Director_Name],D1512)</f>
        <v>1</v>
      </c>
      <c r="F1512">
        <f>ROUND(AVERAGEIF(Table3[Director_Name],D1512,Table3[imdb_score]),2)</f>
        <v>2.2999999999999998</v>
      </c>
      <c r="G1512" s="40"/>
    </row>
    <row r="1513" spans="1:7">
      <c r="A1513" t="s">
        <v>5087</v>
      </c>
      <c r="B1513">
        <v>7.1</v>
      </c>
      <c r="D1513" s="39" t="str">
        <v>Spencer Susser</v>
      </c>
      <c r="E1513">
        <f>COUNTIF(Table3[Director_Name],D1513)</f>
        <v>1</v>
      </c>
      <c r="F1513">
        <f>ROUND(AVERAGEIF(Table3[Director_Name],D1513,Table3[imdb_score]),2)</f>
        <v>7.1</v>
      </c>
      <c r="G1513" s="40"/>
    </row>
    <row r="1514" spans="1:7">
      <c r="A1514" t="s">
        <v>1324</v>
      </c>
      <c r="B1514">
        <v>6.4</v>
      </c>
      <c r="D1514" s="39" t="str">
        <v>Thaddeus O'Sullivan</v>
      </c>
      <c r="E1514">
        <f>COUNTIF(Table3[Director_Name],D1514)</f>
        <v>1</v>
      </c>
      <c r="F1514">
        <f>ROUND(AVERAGEIF(Table3[Director_Name],D1514,Table3[imdb_score]),2)</f>
        <v>6.7</v>
      </c>
      <c r="G1514" s="40"/>
    </row>
    <row r="1515" spans="1:7">
      <c r="A1515" t="s">
        <v>4176</v>
      </c>
      <c r="B1515">
        <v>7.1</v>
      </c>
      <c r="D1515" s="39" t="str">
        <v>Shari Springer Berman</v>
      </c>
      <c r="E1515">
        <f>COUNTIF(Table3[Director_Name],D1515)</f>
        <v>2</v>
      </c>
      <c r="F1515">
        <f>ROUND(AVERAGEIF(Table3[Director_Name],D1515,Table3[imdb_score]),2)</f>
        <v>6.7</v>
      </c>
      <c r="G1515" s="40"/>
    </row>
    <row r="1516" spans="1:7">
      <c r="A1516" t="s">
        <v>389</v>
      </c>
      <c r="B1516">
        <v>5.9</v>
      </c>
      <c r="D1516" s="39" t="str">
        <v>Aleksey German</v>
      </c>
      <c r="E1516">
        <f>COUNTIF(Table3[Director_Name],D1516)</f>
        <v>1</v>
      </c>
      <c r="F1516">
        <f>ROUND(AVERAGEIF(Table3[Director_Name],D1516,Table3[imdb_score]),2)</f>
        <v>6.7</v>
      </c>
      <c r="G1516" s="40"/>
    </row>
    <row r="1517" spans="1:7">
      <c r="A1517" t="s">
        <v>6839</v>
      </c>
      <c r="B1517">
        <v>6.9</v>
      </c>
      <c r="D1517" s="39" t="str">
        <v>Stephen Milburn Anderson</v>
      </c>
      <c r="E1517">
        <f>COUNTIF(Table3[Director_Name],D1517)</f>
        <v>1</v>
      </c>
      <c r="F1517">
        <f>ROUND(AVERAGEIF(Table3[Director_Name],D1517,Table3[imdb_score]),2)</f>
        <v>6</v>
      </c>
      <c r="G1517" s="40"/>
    </row>
    <row r="1518" spans="1:7">
      <c r="A1518" t="s">
        <v>5403</v>
      </c>
      <c r="B1518">
        <v>7.5</v>
      </c>
      <c r="D1518" s="39" t="str">
        <v>Richard E. Grant</v>
      </c>
      <c r="E1518">
        <f>COUNTIF(Table3[Director_Name],D1518)</f>
        <v>1</v>
      </c>
      <c r="F1518">
        <f>ROUND(AVERAGEIF(Table3[Director_Name],D1518,Table3[imdb_score]),2)</f>
        <v>6.9</v>
      </c>
      <c r="G1518" s="40"/>
    </row>
    <row r="1519" spans="1:7">
      <c r="A1519" t="s">
        <v>1114</v>
      </c>
      <c r="B1519">
        <v>6.3</v>
      </c>
      <c r="D1519" s="39" t="str">
        <v>David Lam</v>
      </c>
      <c r="E1519">
        <f>COUNTIF(Table3[Director_Name],D1519)</f>
        <v>1</v>
      </c>
      <c r="F1519">
        <f>ROUND(AVERAGEIF(Table3[Director_Name],D1519,Table3[imdb_score]),2)</f>
        <v>5.3</v>
      </c>
      <c r="G1519" s="40"/>
    </row>
    <row r="1520" spans="1:7">
      <c r="A1520" t="s">
        <v>79</v>
      </c>
      <c r="B1520">
        <v>6.4</v>
      </c>
      <c r="D1520" s="39" t="str">
        <v>Vladlen Barbe</v>
      </c>
      <c r="E1520">
        <f>COUNTIF(Table3[Director_Name],D1520)</f>
        <v>1</v>
      </c>
      <c r="F1520">
        <f>ROUND(AVERAGEIF(Table3[Director_Name],D1520,Table3[imdb_score]),2)</f>
        <v>5.3</v>
      </c>
      <c r="G1520" s="40"/>
    </row>
    <row r="1521" spans="1:7">
      <c r="A1521" t="s">
        <v>5867</v>
      </c>
      <c r="B1521">
        <v>5.9</v>
      </c>
      <c r="D1521" s="39" t="str">
        <v>Richard Rich</v>
      </c>
      <c r="E1521">
        <f>COUNTIF(Table3[Director_Name],D1521)</f>
        <v>1</v>
      </c>
      <c r="F1521">
        <f>ROUND(AVERAGEIF(Table3[Director_Name],D1521,Table3[imdb_score]),2)</f>
        <v>6</v>
      </c>
      <c r="G1521" s="40"/>
    </row>
    <row r="1522" spans="1:7">
      <c r="A1522" t="s">
        <v>487</v>
      </c>
      <c r="B1522">
        <v>6.8</v>
      </c>
      <c r="D1522" s="39" t="str">
        <v>Robert C. Cooper</v>
      </c>
      <c r="E1522">
        <f>COUNTIF(Table3[Director_Name],D1522)</f>
        <v>1</v>
      </c>
      <c r="F1522">
        <f>ROUND(AVERAGEIF(Table3[Director_Name],D1522,Table3[imdb_score]),2)</f>
        <v>7.4</v>
      </c>
      <c r="G1522" s="40"/>
    </row>
    <row r="1523" spans="1:7">
      <c r="A1523" t="s">
        <v>7993</v>
      </c>
      <c r="B1523">
        <v>6.3</v>
      </c>
      <c r="D1523" s="39" t="str">
        <v>Kim Nguyen</v>
      </c>
      <c r="E1523">
        <f>COUNTIF(Table3[Director_Name],D1523)</f>
        <v>1</v>
      </c>
      <c r="F1523">
        <f>ROUND(AVERAGEIF(Table3[Director_Name],D1523,Table3[imdb_score]),2)</f>
        <v>7.2</v>
      </c>
      <c r="G1523" s="40"/>
    </row>
    <row r="1524" spans="1:7">
      <c r="A1524" t="s">
        <v>7997</v>
      </c>
      <c r="B1524">
        <v>3.6</v>
      </c>
      <c r="D1524" s="39" t="str">
        <v>Jackie Earle Haley</v>
      </c>
      <c r="E1524">
        <f>COUNTIF(Table3[Director_Name],D1524)</f>
        <v>1</v>
      </c>
      <c r="F1524">
        <f>ROUND(AVERAGEIF(Table3[Director_Name],D1524,Table3[imdb_score]),2)</f>
        <v>5.8</v>
      </c>
      <c r="G1524" s="40"/>
    </row>
    <row r="1525" spans="1:7">
      <c r="A1525" t="s">
        <v>6997</v>
      </c>
      <c r="B1525">
        <v>5.3</v>
      </c>
      <c r="D1525" s="39" t="str">
        <v>Max FÃ¤rberbÃ¶ck</v>
      </c>
      <c r="E1525">
        <f>COUNTIF(Table3[Director_Name],D1525)</f>
        <v>1</v>
      </c>
      <c r="F1525">
        <f>ROUND(AVERAGEIF(Table3[Director_Name],D1525,Table3[imdb_score]),2)</f>
        <v>7.3</v>
      </c>
      <c r="G1525" s="40"/>
    </row>
    <row r="1526" spans="1:7">
      <c r="A1526" t="s">
        <v>8006</v>
      </c>
      <c r="B1526">
        <v>5.9</v>
      </c>
      <c r="D1526" s="39" t="str">
        <v>Arie Posin</v>
      </c>
      <c r="E1526">
        <f>COUNTIF(Table3[Director_Name],D1526)</f>
        <v>1</v>
      </c>
      <c r="F1526">
        <f>ROUND(AVERAGEIF(Table3[Director_Name],D1526,Table3[imdb_score]),2)</f>
        <v>7</v>
      </c>
      <c r="G1526" s="40"/>
    </row>
    <row r="1527" spans="1:7">
      <c r="A1527" t="s">
        <v>1776</v>
      </c>
      <c r="B1527">
        <v>6.9</v>
      </c>
      <c r="D1527" s="39" t="str">
        <v>Damian Nieman</v>
      </c>
      <c r="E1527">
        <f>COUNTIF(Table3[Director_Name],D1527)</f>
        <v>1</v>
      </c>
      <c r="F1527">
        <f>ROUND(AVERAGEIF(Table3[Director_Name],D1527,Table3[imdb_score]),2)</f>
        <v>6.4</v>
      </c>
      <c r="G1527" s="40"/>
    </row>
    <row r="1528" spans="1:7">
      <c r="A1528" t="s">
        <v>8015</v>
      </c>
      <c r="B1528">
        <v>6.9</v>
      </c>
      <c r="D1528" s="39" t="str">
        <v>Mark Tonderai</v>
      </c>
      <c r="E1528">
        <f>COUNTIF(Table3[Director_Name],D1528)</f>
        <v>1</v>
      </c>
      <c r="F1528">
        <f>ROUND(AVERAGEIF(Table3[Director_Name],D1528,Table3[imdb_score]),2)</f>
        <v>5.6</v>
      </c>
      <c r="G1528" s="40"/>
    </row>
    <row r="1529" spans="1:7">
      <c r="A1529" t="s">
        <v>1526</v>
      </c>
      <c r="B1529">
        <v>6.1</v>
      </c>
      <c r="D1529" s="39" t="str">
        <v>Ian Fitzgibbon</v>
      </c>
      <c r="E1529">
        <f>COUNTIF(Table3[Director_Name],D1529)</f>
        <v>1</v>
      </c>
      <c r="F1529">
        <f>ROUND(AVERAGEIF(Table3[Director_Name],D1529,Table3[imdb_score]),2)</f>
        <v>6.4</v>
      </c>
      <c r="G1529" s="40"/>
    </row>
    <row r="1530" spans="1:7">
      <c r="A1530" t="s">
        <v>8022</v>
      </c>
      <c r="B1530">
        <v>5.7</v>
      </c>
      <c r="D1530" s="39" t="str">
        <v>Rachel Perkins</v>
      </c>
      <c r="E1530">
        <f>COUNTIF(Table3[Director_Name],D1530)</f>
        <v>1</v>
      </c>
      <c r="F1530">
        <f>ROUND(AVERAGEIF(Table3[Director_Name],D1530,Table3[imdb_score]),2)</f>
        <v>6.3</v>
      </c>
      <c r="G1530" s="40"/>
    </row>
    <row r="1531" spans="1:7">
      <c r="A1531" t="s">
        <v>4850</v>
      </c>
      <c r="B1531">
        <v>8.5</v>
      </c>
      <c r="D1531" s="39" t="str">
        <v>Luis Valdez</v>
      </c>
      <c r="E1531">
        <f>COUNTIF(Table3[Director_Name],D1531)</f>
        <v>1</v>
      </c>
      <c r="F1531">
        <f>ROUND(AVERAGEIF(Table3[Director_Name],D1531,Table3[imdb_score]),2)</f>
        <v>6.8</v>
      </c>
      <c r="G1531" s="40"/>
    </row>
    <row r="1532" spans="1:7">
      <c r="A1532" t="s">
        <v>8032</v>
      </c>
      <c r="B1532">
        <v>6.3</v>
      </c>
      <c r="D1532" s="39" t="str">
        <v>Alan Alda</v>
      </c>
      <c r="E1532">
        <f>COUNTIF(Table3[Director_Name],D1532)</f>
        <v>1</v>
      </c>
      <c r="F1532">
        <f>ROUND(AVERAGEIF(Table3[Director_Name],D1532,Table3[imdb_score]),2)</f>
        <v>7.2</v>
      </c>
      <c r="G1532" s="40"/>
    </row>
    <row r="1533" spans="1:7">
      <c r="A1533" t="s">
        <v>4437</v>
      </c>
      <c r="B1533">
        <v>7.3</v>
      </c>
      <c r="D1533" s="39" t="str">
        <v>Louis Morneau</v>
      </c>
      <c r="E1533">
        <f>COUNTIF(Table3[Director_Name],D1533)</f>
        <v>1</v>
      </c>
      <c r="F1533">
        <f>ROUND(AVERAGEIF(Table3[Director_Name],D1533,Table3[imdb_score]),2)</f>
        <v>3.6</v>
      </c>
      <c r="G1533" s="40"/>
    </row>
    <row r="1534" spans="1:7">
      <c r="A1534" t="s">
        <v>8040</v>
      </c>
      <c r="B1534">
        <v>6.3</v>
      </c>
      <c r="D1534" s="39" t="str">
        <v>Caroline Link</v>
      </c>
      <c r="E1534">
        <f>COUNTIF(Table3[Director_Name],D1534)</f>
        <v>1</v>
      </c>
      <c r="F1534">
        <f>ROUND(AVERAGEIF(Table3[Director_Name],D1534,Table3[imdb_score]),2)</f>
        <v>7.7</v>
      </c>
      <c r="G1534" s="40"/>
    </row>
    <row r="1535" spans="1:7">
      <c r="A1535" t="s">
        <v>2213</v>
      </c>
      <c r="B1535">
        <v>7.2</v>
      </c>
      <c r="D1535" s="39" t="str">
        <v>Sterling Van Wagenen</v>
      </c>
      <c r="E1535">
        <f>COUNTIF(Table3[Director_Name],D1535)</f>
        <v>1</v>
      </c>
      <c r="F1535">
        <f>ROUND(AVERAGEIF(Table3[Director_Name],D1535,Table3[imdb_score]),2)</f>
        <v>6.6</v>
      </c>
      <c r="G1535" s="40"/>
    </row>
    <row r="1536" spans="1:7">
      <c r="A1536" t="s">
        <v>435</v>
      </c>
      <c r="B1536">
        <v>7.3</v>
      </c>
      <c r="D1536" s="39" t="str">
        <v>Zal Batmanglij</v>
      </c>
      <c r="E1536">
        <f>COUNTIF(Table3[Director_Name],D1536)</f>
        <v>2</v>
      </c>
      <c r="F1536">
        <f>ROUND(AVERAGEIF(Table3[Director_Name],D1536,Table3[imdb_score]),2)</f>
        <v>6.8</v>
      </c>
      <c r="G1536" s="40"/>
    </row>
    <row r="1537" spans="1:7">
      <c r="A1537" t="s">
        <v>8052</v>
      </c>
      <c r="B1537">
        <v>6.3</v>
      </c>
      <c r="D1537" s="39" t="str">
        <v>Hans Petter Moland</v>
      </c>
      <c r="E1537">
        <f>COUNTIF(Table3[Director_Name],D1537)</f>
        <v>1</v>
      </c>
      <c r="F1537">
        <f>ROUND(AVERAGEIF(Table3[Director_Name],D1537,Table3[imdb_score]),2)</f>
        <v>7.3</v>
      </c>
      <c r="G1537" s="40"/>
    </row>
    <row r="1538" spans="1:7">
      <c r="A1538" t="s">
        <v>5382</v>
      </c>
      <c r="B1538">
        <v>8.1</v>
      </c>
      <c r="D1538" s="39" t="str">
        <v>Oren Moverman</v>
      </c>
      <c r="E1538">
        <f>COUNTIF(Table3[Director_Name],D1538)</f>
        <v>1</v>
      </c>
      <c r="F1538">
        <f>ROUND(AVERAGEIF(Table3[Director_Name],D1538,Table3[imdb_score]),2)</f>
        <v>7.2</v>
      </c>
      <c r="G1538" s="40"/>
    </row>
    <row r="1539" spans="1:7">
      <c r="A1539" t="s">
        <v>7204</v>
      </c>
      <c r="B1539">
        <v>6.9</v>
      </c>
      <c r="D1539" s="39" t="str">
        <v>Ian Sharp</v>
      </c>
      <c r="E1539">
        <f>COUNTIF(Table3[Director_Name],D1539)</f>
        <v>1</v>
      </c>
      <c r="F1539">
        <f>ROUND(AVERAGEIF(Table3[Director_Name],D1539,Table3[imdb_score]),2)</f>
        <v>6.5</v>
      </c>
      <c r="G1539" s="40"/>
    </row>
    <row r="1540" spans="1:7">
      <c r="A1540" t="s">
        <v>5087</v>
      </c>
      <c r="B1540">
        <v>6.3</v>
      </c>
      <c r="D1540" s="39" t="str">
        <v>Wolfgang Becker</v>
      </c>
      <c r="E1540">
        <f>COUNTIF(Table3[Director_Name],D1540)</f>
        <v>1</v>
      </c>
      <c r="F1540">
        <f>ROUND(AVERAGEIF(Table3[Director_Name],D1540,Table3[imdb_score]),2)</f>
        <v>7.7</v>
      </c>
      <c r="G1540" s="40"/>
    </row>
    <row r="1541" spans="1:7">
      <c r="A1541" t="s">
        <v>3470</v>
      </c>
      <c r="B1541">
        <v>7.3</v>
      </c>
      <c r="D1541" s="39" t="str">
        <v>Dan O'Bannon</v>
      </c>
      <c r="E1541">
        <f>COUNTIF(Table3[Director_Name],D1541)</f>
        <v>1</v>
      </c>
      <c r="F1541">
        <f>ROUND(AVERAGEIF(Table3[Director_Name],D1541,Table3[imdb_score]),2)</f>
        <v>7.3</v>
      </c>
      <c r="G1541" s="40"/>
    </row>
    <row r="1542" spans="1:7">
      <c r="A1542" t="s">
        <v>8075</v>
      </c>
      <c r="B1542">
        <v>6.1</v>
      </c>
      <c r="D1542" s="39" t="str">
        <v>George Roy Hill</v>
      </c>
      <c r="E1542">
        <f>COUNTIF(Table3[Director_Name],D1542)</f>
        <v>2</v>
      </c>
      <c r="F1542">
        <f>ROUND(AVERAGEIF(Table3[Director_Name],D1542,Table3[imdb_score]),2)</f>
        <v>8.1999999999999993</v>
      </c>
      <c r="G1542" s="40"/>
    </row>
    <row r="1543" spans="1:7">
      <c r="A1543" t="s">
        <v>163</v>
      </c>
      <c r="B1543">
        <v>6.9</v>
      </c>
      <c r="D1543" s="39" t="str">
        <v>Robert Stevenson</v>
      </c>
      <c r="E1543">
        <f>COUNTIF(Table3[Director_Name],D1543)</f>
        <v>1</v>
      </c>
      <c r="F1543">
        <f>ROUND(AVERAGEIF(Table3[Director_Name],D1543,Table3[imdb_score]),2)</f>
        <v>7.8</v>
      </c>
      <c r="G1543" s="40"/>
    </row>
    <row r="1544" spans="1:7">
      <c r="A1544" t="s">
        <v>157</v>
      </c>
      <c r="B1544">
        <v>7.2</v>
      </c>
      <c r="D1544" s="39" t="str">
        <v>Jerome Robbins</v>
      </c>
      <c r="E1544">
        <f>COUNTIF(Table3[Director_Name],D1544)</f>
        <v>1</v>
      </c>
      <c r="F1544">
        <f>ROUND(AVERAGEIF(Table3[Director_Name],D1544,Table3[imdb_score]),2)</f>
        <v>7.6</v>
      </c>
      <c r="G1544" s="40"/>
    </row>
    <row r="1545" spans="1:7">
      <c r="A1545" t="s">
        <v>2178</v>
      </c>
      <c r="B1545">
        <v>6.4</v>
      </c>
      <c r="D1545" s="39" t="str">
        <v>Gary Hardwick</v>
      </c>
      <c r="E1545">
        <f>COUNTIF(Table3[Director_Name],D1545)</f>
        <v>1</v>
      </c>
      <c r="F1545">
        <f>ROUND(AVERAGEIF(Table3[Director_Name],D1545,Table3[imdb_score]),2)</f>
        <v>6.3</v>
      </c>
      <c r="G1545" s="40"/>
    </row>
    <row r="1546" spans="1:7">
      <c r="A1546" t="s">
        <v>8092</v>
      </c>
      <c r="B1546">
        <v>6.4</v>
      </c>
      <c r="D1546" s="39" t="str">
        <v>King Vidor</v>
      </c>
      <c r="E1546">
        <f>COUNTIF(Table3[Director_Name],D1546)</f>
        <v>3</v>
      </c>
      <c r="F1546">
        <f>ROUND(AVERAGEIF(Table3[Director_Name],D1546,Table3[imdb_score]),2)</f>
        <v>7.13</v>
      </c>
      <c r="G1546" s="40"/>
    </row>
    <row r="1547" spans="1:7">
      <c r="A1547" t="s">
        <v>306</v>
      </c>
      <c r="B1547">
        <v>8.3000000000000007</v>
      </c>
      <c r="D1547" s="39" t="str">
        <v>Fred Savage</v>
      </c>
      <c r="E1547">
        <f>COUNTIF(Table3[Director_Name],D1547)</f>
        <v>1</v>
      </c>
      <c r="F1547">
        <f>ROUND(AVERAGEIF(Table3[Director_Name],D1547,Table3[imdb_score]),2)</f>
        <v>2.9</v>
      </c>
      <c r="G1547" s="40"/>
    </row>
    <row r="1548" spans="1:7">
      <c r="A1548" t="s">
        <v>1605</v>
      </c>
      <c r="B1548">
        <v>7.2</v>
      </c>
      <c r="D1548" s="39" t="str">
        <v>Sammo Kam-Bo Hung</v>
      </c>
      <c r="E1548">
        <f>COUNTIF(Table3[Director_Name],D1548)</f>
        <v>1</v>
      </c>
      <c r="F1548">
        <f>ROUND(AVERAGEIF(Table3[Director_Name],D1548,Table3[imdb_score]),2)</f>
        <v>6.2</v>
      </c>
      <c r="G1548" s="40"/>
    </row>
    <row r="1549" spans="1:7">
      <c r="A1549" t="s">
        <v>8102</v>
      </c>
      <c r="B1549">
        <v>6.8</v>
      </c>
      <c r="D1549" s="39" t="str">
        <v>Rusty Cundieff</v>
      </c>
      <c r="E1549">
        <f>COUNTIF(Table3[Director_Name],D1549)</f>
        <v>1</v>
      </c>
      <c r="F1549">
        <f>ROUND(AVERAGEIF(Table3[Director_Name],D1549,Table3[imdb_score]),2)</f>
        <v>6.1</v>
      </c>
      <c r="G1549" s="40"/>
    </row>
    <row r="1550" spans="1:7">
      <c r="A1550" t="s">
        <v>8108</v>
      </c>
      <c r="B1550">
        <v>6.5</v>
      </c>
      <c r="D1550" s="39" t="str">
        <v>Dominique Othenin-Girard</v>
      </c>
      <c r="E1550">
        <f>COUNTIF(Table3[Director_Name],D1550)</f>
        <v>1</v>
      </c>
      <c r="F1550">
        <f>ROUND(AVERAGEIF(Table3[Director_Name],D1550,Table3[imdb_score]),2)</f>
        <v>5.2</v>
      </c>
      <c r="G1550" s="40"/>
    </row>
    <row r="1551" spans="1:7">
      <c r="A1551" t="s">
        <v>7862</v>
      </c>
      <c r="B1551">
        <v>7.8</v>
      </c>
      <c r="D1551" s="39" t="str">
        <v>Jean-Jacques Mantello</v>
      </c>
      <c r="E1551">
        <f>COUNTIF(Table3[Director_Name],D1551)</f>
        <v>1</v>
      </c>
      <c r="F1551">
        <f>ROUND(AVERAGEIF(Table3[Director_Name],D1551,Table3[imdb_score]),2)</f>
        <v>6.5</v>
      </c>
      <c r="G1551" s="40"/>
    </row>
    <row r="1552" spans="1:7">
      <c r="A1552" t="s">
        <v>1311</v>
      </c>
      <c r="B1552">
        <v>7.6</v>
      </c>
      <c r="D1552" s="39" t="str">
        <v>Risa Bramon Garcia</v>
      </c>
      <c r="E1552">
        <f>COUNTIF(Table3[Director_Name],D1552)</f>
        <v>1</v>
      </c>
      <c r="F1552">
        <f>ROUND(AVERAGEIF(Table3[Director_Name],D1552,Table3[imdb_score]),2)</f>
        <v>5.9</v>
      </c>
      <c r="G1552" s="40"/>
    </row>
    <row r="1553" spans="1:7">
      <c r="A1553" t="s">
        <v>7037</v>
      </c>
      <c r="B1553">
        <v>7.2</v>
      </c>
      <c r="D1553" s="39" t="str">
        <v>Brian Klugman</v>
      </c>
      <c r="E1553">
        <f>COUNTIF(Table3[Director_Name],D1553)</f>
        <v>1</v>
      </c>
      <c r="F1553">
        <f>ROUND(AVERAGEIF(Table3[Director_Name],D1553,Table3[imdb_score]),2)</f>
        <v>7.1</v>
      </c>
      <c r="G1553" s="40"/>
    </row>
    <row r="1554" spans="1:7">
      <c r="A1554" t="s">
        <v>5059</v>
      </c>
      <c r="B1554">
        <v>6.7</v>
      </c>
      <c r="D1554" s="39" t="str">
        <v>Matt Piedmont</v>
      </c>
      <c r="E1554">
        <f>COUNTIF(Table3[Director_Name],D1554)</f>
        <v>1</v>
      </c>
      <c r="F1554">
        <f>ROUND(AVERAGEIF(Table3[Director_Name],D1554,Table3[imdb_score]),2)</f>
        <v>5.5</v>
      </c>
      <c r="G1554" s="40"/>
    </row>
    <row r="1555" spans="1:7">
      <c r="A1555" t="s">
        <v>163</v>
      </c>
      <c r="B1555">
        <v>6.8</v>
      </c>
      <c r="D1555" s="39" t="str">
        <v>Raymond De Felitta</v>
      </c>
      <c r="E1555">
        <f>COUNTIF(Table3[Director_Name],D1555)</f>
        <v>1</v>
      </c>
      <c r="F1555">
        <f>ROUND(AVERAGEIF(Table3[Director_Name],D1555,Table3[imdb_score]),2)</f>
        <v>7.4</v>
      </c>
      <c r="G1555" s="40"/>
    </row>
    <row r="1556" spans="1:7">
      <c r="A1556" t="s">
        <v>4982</v>
      </c>
      <c r="B1556">
        <v>6.3</v>
      </c>
      <c r="D1556" s="39" t="str">
        <v>John Michael McDonagh</v>
      </c>
      <c r="E1556">
        <f>COUNTIF(Table3[Director_Name],D1556)</f>
        <v>1</v>
      </c>
      <c r="F1556">
        <f>ROUND(AVERAGEIF(Table3[Director_Name],D1556,Table3[imdb_score]),2)</f>
        <v>7.3</v>
      </c>
      <c r="G1556" s="40"/>
    </row>
    <row r="1557" spans="1:7">
      <c r="A1557" t="s">
        <v>3303</v>
      </c>
      <c r="B1557">
        <v>6.2</v>
      </c>
      <c r="D1557" s="39" t="str">
        <v>Deb Hagan</v>
      </c>
      <c r="E1557">
        <f>COUNTIF(Table3[Director_Name],D1557)</f>
        <v>1</v>
      </c>
      <c r="F1557">
        <f>ROUND(AVERAGEIF(Table3[Director_Name],D1557,Table3[imdb_score]),2)</f>
        <v>4.5999999999999996</v>
      </c>
      <c r="G1557" s="40"/>
    </row>
    <row r="1558" spans="1:7">
      <c r="A1558" t="s">
        <v>7498</v>
      </c>
      <c r="B1558">
        <v>6.2</v>
      </c>
      <c r="D1558" s="39" t="str">
        <v>Zach Cregger</v>
      </c>
      <c r="E1558">
        <f>COUNTIF(Table3[Director_Name],D1558)</f>
        <v>1</v>
      </c>
      <c r="F1558">
        <f>ROUND(AVERAGEIF(Table3[Director_Name],D1558,Table3[imdb_score]),2)</f>
        <v>5.0999999999999996</v>
      </c>
      <c r="G1558" s="40"/>
    </row>
    <row r="1559" spans="1:7">
      <c r="A1559" t="s">
        <v>685</v>
      </c>
      <c r="B1559">
        <v>8.6</v>
      </c>
      <c r="D1559" s="39" t="str">
        <v>Zach Braff</v>
      </c>
      <c r="E1559">
        <f>COUNTIF(Table3[Director_Name],D1559)</f>
        <v>2</v>
      </c>
      <c r="F1559">
        <f>ROUND(AVERAGEIF(Table3[Director_Name],D1559,Table3[imdb_score]),2)</f>
        <v>7.15</v>
      </c>
      <c r="G1559" s="40"/>
    </row>
    <row r="1560" spans="1:7">
      <c r="A1560" t="s">
        <v>1389</v>
      </c>
      <c r="B1560">
        <v>8</v>
      </c>
      <c r="D1560" s="39" t="str">
        <v>Mark Tarlov</v>
      </c>
      <c r="E1560">
        <f>COUNTIF(Table3[Director_Name],D1560)</f>
        <v>1</v>
      </c>
      <c r="F1560">
        <f>ROUND(AVERAGEIF(Table3[Director_Name],D1560,Table3[imdb_score]),2)</f>
        <v>5.3</v>
      </c>
      <c r="G1560" s="40"/>
    </row>
    <row r="1561" spans="1:7">
      <c r="A1561" t="s">
        <v>8145</v>
      </c>
      <c r="B1561">
        <v>7</v>
      </c>
      <c r="D1561" s="39" t="str">
        <v>John Cameron Mitchell</v>
      </c>
      <c r="E1561">
        <f>COUNTIF(Table3[Director_Name],D1561)</f>
        <v>3</v>
      </c>
      <c r="F1561">
        <f>ROUND(AVERAGEIF(Table3[Director_Name],D1561,Table3[imdb_score]),2)</f>
        <v>7.1</v>
      </c>
      <c r="G1561" s="40"/>
    </row>
    <row r="1562" spans="1:7">
      <c r="A1562" t="s">
        <v>3694</v>
      </c>
      <c r="B1562">
        <v>8</v>
      </c>
      <c r="D1562" s="39" t="str">
        <v>Jon Knautz</v>
      </c>
      <c r="E1562">
        <f>COUNTIF(Table3[Director_Name],D1562)</f>
        <v>3</v>
      </c>
      <c r="F1562">
        <f>ROUND(AVERAGEIF(Table3[Director_Name],D1562,Table3[imdb_score]),2)</f>
        <v>5.63</v>
      </c>
      <c r="G1562" s="40"/>
    </row>
    <row r="1563" spans="1:7">
      <c r="A1563" t="s">
        <v>3694</v>
      </c>
      <c r="B1563">
        <v>8.1</v>
      </c>
      <c r="D1563" s="39" t="str">
        <v>David Atkins</v>
      </c>
      <c r="E1563">
        <f>COUNTIF(Table3[Director_Name],D1563)</f>
        <v>1</v>
      </c>
      <c r="F1563">
        <f>ROUND(AVERAGEIF(Table3[Director_Name],D1563,Table3[imdb_score]),2)</f>
        <v>5.8</v>
      </c>
      <c r="G1563" s="40"/>
    </row>
    <row r="1564" spans="1:7">
      <c r="A1564" t="s">
        <v>4218</v>
      </c>
      <c r="B1564">
        <v>6.7</v>
      </c>
      <c r="D1564" s="39" t="str">
        <v>Patrick Stettner</v>
      </c>
      <c r="E1564">
        <f>COUNTIF(Table3[Director_Name],D1564)</f>
        <v>2</v>
      </c>
      <c r="F1564">
        <f>ROUND(AVERAGEIF(Table3[Director_Name],D1564,Table3[imdb_score]),2)</f>
        <v>6.15</v>
      </c>
      <c r="G1564" s="40"/>
    </row>
    <row r="1565" spans="1:7">
      <c r="A1565" t="s">
        <v>6396</v>
      </c>
      <c r="B1565">
        <v>7.9</v>
      </c>
      <c r="D1565" s="39" t="str">
        <v>Sam Peckinpah</v>
      </c>
      <c r="E1565">
        <f>COUNTIF(Table3[Director_Name],D1565)</f>
        <v>4</v>
      </c>
      <c r="F1565">
        <f>ROUND(AVERAGEIF(Table3[Director_Name],D1565,Table3[imdb_score]),2)</f>
        <v>7.38</v>
      </c>
      <c r="G1565" s="40"/>
    </row>
    <row r="1566" spans="1:7">
      <c r="A1566" t="s">
        <v>6244</v>
      </c>
      <c r="B1566">
        <v>6.1</v>
      </c>
      <c r="D1566" s="39" t="str">
        <v>Michael Crichton</v>
      </c>
      <c r="E1566">
        <f>COUNTIF(Table3[Director_Name],D1566)</f>
        <v>1</v>
      </c>
      <c r="F1566">
        <f>ROUND(AVERAGEIF(Table3[Director_Name],D1566,Table3[imdb_score]),2)</f>
        <v>7</v>
      </c>
      <c r="G1566" s="40"/>
    </row>
    <row r="1567" spans="1:7">
      <c r="A1567" t="s">
        <v>1679</v>
      </c>
      <c r="B1567">
        <v>4.2</v>
      </c>
      <c r="D1567" s="39" t="str">
        <v>Sylvio Tabet</v>
      </c>
      <c r="E1567">
        <f>COUNTIF(Table3[Director_Name],D1567)</f>
        <v>1</v>
      </c>
      <c r="F1567">
        <f>ROUND(AVERAGEIF(Table3[Director_Name],D1567,Table3[imdb_score]),2)</f>
        <v>3.8</v>
      </c>
      <c r="G1567" s="40"/>
    </row>
    <row r="1568" spans="1:7">
      <c r="A1568" t="s">
        <v>8174</v>
      </c>
      <c r="B1568">
        <v>6.1</v>
      </c>
      <c r="D1568" s="39" t="str">
        <v>Rick Bieber</v>
      </c>
      <c r="E1568">
        <f>COUNTIF(Table3[Director_Name],D1568)</f>
        <v>1</v>
      </c>
      <c r="F1568">
        <f>ROUND(AVERAGEIF(Table3[Director_Name],D1568,Table3[imdb_score]),2)</f>
        <v>5.7</v>
      </c>
      <c r="G1568" s="40"/>
    </row>
    <row r="1569" spans="1:7">
      <c r="A1569" t="s">
        <v>6126</v>
      </c>
      <c r="B1569">
        <v>6.6</v>
      </c>
      <c r="D1569" s="39" t="str">
        <v>Joey Lauren Adams</v>
      </c>
      <c r="E1569">
        <f>COUNTIF(Table3[Director_Name],D1569)</f>
        <v>1</v>
      </c>
      <c r="F1569">
        <f>ROUND(AVERAGEIF(Table3[Director_Name],D1569,Table3[imdb_score]),2)</f>
        <v>6.2</v>
      </c>
      <c r="G1569" s="40"/>
    </row>
    <row r="1570" spans="1:7">
      <c r="A1570" t="s">
        <v>1015</v>
      </c>
      <c r="B1570">
        <v>7.5</v>
      </c>
      <c r="D1570" s="39" t="str">
        <v>Fred Zinnemann</v>
      </c>
      <c r="E1570">
        <f>COUNTIF(Table3[Director_Name],D1570)</f>
        <v>5</v>
      </c>
      <c r="F1570">
        <f>ROUND(AVERAGEIF(Table3[Director_Name],D1570,Table3[imdb_score]),2)</f>
        <v>7.76</v>
      </c>
      <c r="G1570" s="40"/>
    </row>
    <row r="1571" spans="1:7">
      <c r="A1571" t="s">
        <v>8186</v>
      </c>
      <c r="B1571">
        <v>7.4</v>
      </c>
      <c r="D1571" s="39" t="str">
        <v>S.R. Bindler</v>
      </c>
      <c r="E1571">
        <f>COUNTIF(Table3[Director_Name],D1571)</f>
        <v>1</v>
      </c>
      <c r="F1571">
        <f>ROUND(AVERAGEIF(Table3[Director_Name],D1571,Table3[imdb_score]),2)</f>
        <v>4.7</v>
      </c>
      <c r="G1571" s="40"/>
    </row>
    <row r="1572" spans="1:7">
      <c r="A1572" t="s">
        <v>8191</v>
      </c>
      <c r="B1572">
        <v>7.2</v>
      </c>
      <c r="D1572" s="39" t="str">
        <v>Greg Marcks</v>
      </c>
      <c r="E1572">
        <f>COUNTIF(Table3[Director_Name],D1572)</f>
        <v>1</v>
      </c>
      <c r="F1572">
        <f>ROUND(AVERAGEIF(Table3[Director_Name],D1572,Table3[imdb_score]),2)</f>
        <v>7.2</v>
      </c>
      <c r="G1572" s="40"/>
    </row>
    <row r="1573" spans="1:7">
      <c r="A1573" t="s">
        <v>8197</v>
      </c>
      <c r="B1573">
        <v>6.9</v>
      </c>
      <c r="D1573" s="39" t="str">
        <v>Perry Lang</v>
      </c>
      <c r="E1573">
        <f>COUNTIF(Table3[Director_Name],D1573)</f>
        <v>1</v>
      </c>
      <c r="F1573">
        <f>ROUND(AVERAGEIF(Table3[Director_Name],D1573,Table3[imdb_score]),2)</f>
        <v>5.8</v>
      </c>
      <c r="G1573" s="40"/>
    </row>
    <row r="1574" spans="1:7">
      <c r="A1574" t="s">
        <v>8205</v>
      </c>
      <c r="B1574">
        <v>7.4</v>
      </c>
      <c r="D1574" s="39" t="str">
        <v>Jake Goldberger</v>
      </c>
      <c r="E1574">
        <f>COUNTIF(Table3[Director_Name],D1574)</f>
        <v>1</v>
      </c>
      <c r="F1574">
        <f>ROUND(AVERAGEIF(Table3[Director_Name],D1574,Table3[imdb_score]),2)</f>
        <v>5.9</v>
      </c>
      <c r="G1574" s="40"/>
    </row>
    <row r="1575" spans="1:7">
      <c r="A1575" t="s">
        <v>198</v>
      </c>
      <c r="B1575">
        <v>5.4</v>
      </c>
      <c r="D1575" s="39" t="str">
        <v>William Kaufman</v>
      </c>
      <c r="E1575">
        <f>COUNTIF(Table3[Director_Name],D1575)</f>
        <v>2</v>
      </c>
      <c r="F1575">
        <f>ROUND(AVERAGEIF(Table3[Director_Name],D1575,Table3[imdb_score]),2)</f>
        <v>5.3</v>
      </c>
      <c r="G1575" s="40"/>
    </row>
    <row r="1576" spans="1:7">
      <c r="A1576" t="s">
        <v>8213</v>
      </c>
      <c r="B1576">
        <v>6.8</v>
      </c>
      <c r="D1576" s="39" t="str">
        <v>CÃ©dric Klapisch</v>
      </c>
      <c r="E1576">
        <f>COUNTIF(Table3[Director_Name],D1576)</f>
        <v>2</v>
      </c>
      <c r="F1576">
        <f>ROUND(AVERAGEIF(Table3[Director_Name],D1576,Table3[imdb_score]),2)</f>
        <v>7.1</v>
      </c>
      <c r="G1576" s="40"/>
    </row>
    <row r="1577" spans="1:7">
      <c r="A1577" t="s">
        <v>3930</v>
      </c>
      <c r="B1577">
        <v>6.3</v>
      </c>
      <c r="D1577" s="39" t="str">
        <v>Kate Barker-Froyland</v>
      </c>
      <c r="E1577">
        <f>COUNTIF(Table3[Director_Name],D1577)</f>
        <v>1</v>
      </c>
      <c r="F1577">
        <f>ROUND(AVERAGEIF(Table3[Director_Name],D1577,Table3[imdb_score]),2)</f>
        <v>5.8</v>
      </c>
      <c r="G1577" s="40"/>
    </row>
    <row r="1578" spans="1:7">
      <c r="A1578" t="s">
        <v>6417</v>
      </c>
      <c r="B1578">
        <v>7.2</v>
      </c>
      <c r="D1578" s="39" t="str">
        <v>Martin Koolhoven</v>
      </c>
      <c r="E1578">
        <f>COUNTIF(Table3[Director_Name],D1578)</f>
        <v>1</v>
      </c>
      <c r="F1578">
        <f>ROUND(AVERAGEIF(Table3[Director_Name],D1578,Table3[imdb_score]),2)</f>
        <v>7.1</v>
      </c>
      <c r="G1578" s="40"/>
    </row>
    <row r="1579" spans="1:7">
      <c r="A1579" t="s">
        <v>2943</v>
      </c>
      <c r="B1579">
        <v>6.9</v>
      </c>
      <c r="D1579" s="39" t="str">
        <v>Charles Matthau</v>
      </c>
      <c r="E1579">
        <f>COUNTIF(Table3[Director_Name],D1579)</f>
        <v>1</v>
      </c>
      <c r="F1579">
        <f>ROUND(AVERAGEIF(Table3[Director_Name],D1579,Table3[imdb_score]),2)</f>
        <v>6.5</v>
      </c>
      <c r="G1579" s="40"/>
    </row>
    <row r="1580" spans="1:7">
      <c r="A1580" t="s">
        <v>8235</v>
      </c>
      <c r="B1580">
        <v>6</v>
      </c>
      <c r="D1580" s="39" t="str">
        <v>Christopher M. Bessette</v>
      </c>
      <c r="E1580">
        <f>COUNTIF(Table3[Director_Name],D1580)</f>
        <v>1</v>
      </c>
      <c r="F1580">
        <f>ROUND(AVERAGEIF(Table3[Director_Name],D1580,Table3[imdb_score]),2)</f>
        <v>5.4</v>
      </c>
      <c r="G1580" s="40"/>
    </row>
    <row r="1581" spans="1:7">
      <c r="A1581" t="s">
        <v>8239</v>
      </c>
      <c r="B1581">
        <v>5.9</v>
      </c>
      <c r="D1581" s="39" t="str">
        <v>Prachya Pinkaew</v>
      </c>
      <c r="E1581">
        <f>COUNTIF(Table3[Director_Name],D1581)</f>
        <v>1</v>
      </c>
      <c r="F1581">
        <f>ROUND(AVERAGEIF(Table3[Director_Name],D1581,Table3[imdb_score]),2)</f>
        <v>7.1</v>
      </c>
      <c r="G1581" s="40"/>
    </row>
    <row r="1582" spans="1:7">
      <c r="A1582" t="s">
        <v>2561</v>
      </c>
      <c r="B1582">
        <v>5.4</v>
      </c>
      <c r="D1582" s="39" t="str">
        <v>Gary Sinyor</v>
      </c>
      <c r="E1582">
        <f>COUNTIF(Table3[Director_Name],D1582)</f>
        <v>1</v>
      </c>
      <c r="F1582">
        <f>ROUND(AVERAGEIF(Table3[Director_Name],D1582,Table3[imdb_score]),2)</f>
        <v>6.4</v>
      </c>
      <c r="G1582" s="40"/>
    </row>
    <row r="1583" spans="1:7">
      <c r="A1583" t="s">
        <v>2785</v>
      </c>
      <c r="B1583">
        <v>5.9</v>
      </c>
      <c r="D1583" s="39" t="str">
        <v>Ashish R. Mohan</v>
      </c>
      <c r="E1583">
        <f>COUNTIF(Table3[Director_Name],D1583)</f>
        <v>1</v>
      </c>
      <c r="F1583">
        <f>ROUND(AVERAGEIF(Table3[Director_Name],D1583,Table3[imdb_score]),2)</f>
        <v>4.3</v>
      </c>
      <c r="G1583" s="40"/>
    </row>
    <row r="1584" spans="1:7">
      <c r="A1584" t="s">
        <v>2561</v>
      </c>
      <c r="B1584">
        <v>6.1</v>
      </c>
      <c r="D1584" s="39" t="str">
        <v>Darren Grant</v>
      </c>
      <c r="E1584">
        <f>COUNTIF(Table3[Director_Name],D1584)</f>
        <v>1</v>
      </c>
      <c r="F1584">
        <f>ROUND(AVERAGEIF(Table3[Director_Name],D1584,Table3[imdb_score]),2)</f>
        <v>5.6</v>
      </c>
      <c r="G1584" s="40"/>
    </row>
    <row r="1585" spans="1:7">
      <c r="A1585" t="s">
        <v>4003</v>
      </c>
      <c r="B1585">
        <v>7.7</v>
      </c>
      <c r="D1585" s="39" t="str">
        <v>Joseph Gordon-Levitt</v>
      </c>
      <c r="E1585">
        <f>COUNTIF(Table3[Director_Name],D1585)</f>
        <v>1</v>
      </c>
      <c r="F1585">
        <f>ROUND(AVERAGEIF(Table3[Director_Name],D1585,Table3[imdb_score]),2)</f>
        <v>6.6</v>
      </c>
      <c r="G1585" s="40"/>
    </row>
    <row r="1586" spans="1:7">
      <c r="A1586" t="s">
        <v>8261</v>
      </c>
      <c r="B1586">
        <v>5.8</v>
      </c>
      <c r="D1586" s="39" t="str">
        <v>William Sachs</v>
      </c>
      <c r="E1586">
        <f>COUNTIF(Table3[Director_Name],D1586)</f>
        <v>1</v>
      </c>
      <c r="F1586">
        <f>ROUND(AVERAGEIF(Table3[Director_Name],D1586,Table3[imdb_score]),2)</f>
        <v>3.4</v>
      </c>
      <c r="G1586" s="40"/>
    </row>
    <row r="1587" spans="1:7">
      <c r="A1587" t="s">
        <v>8265</v>
      </c>
      <c r="B1587">
        <v>7.6</v>
      </c>
      <c r="D1587" s="39" t="str">
        <v>Christophe Barratier</v>
      </c>
      <c r="E1587">
        <f>COUNTIF(Table3[Director_Name],D1587)</f>
        <v>1</v>
      </c>
      <c r="F1587">
        <f>ROUND(AVERAGEIF(Table3[Director_Name],D1587,Table3[imdb_score]),2)</f>
        <v>7.9</v>
      </c>
      <c r="G1587" s="40"/>
    </row>
    <row r="1588" spans="1:7">
      <c r="A1588" t="s">
        <v>7015</v>
      </c>
      <c r="B1588">
        <v>6.1</v>
      </c>
      <c r="D1588" s="39" t="str">
        <v>Ã‰mile Gaudreault</v>
      </c>
      <c r="E1588">
        <f>COUNTIF(Table3[Director_Name],D1588)</f>
        <v>1</v>
      </c>
      <c r="F1588">
        <f>ROUND(AVERAGEIF(Table3[Director_Name],D1588,Table3[imdb_score]),2)</f>
        <v>6.7</v>
      </c>
      <c r="G1588" s="40"/>
    </row>
    <row r="1589" spans="1:7">
      <c r="A1589" t="s">
        <v>8274</v>
      </c>
      <c r="B1589">
        <v>5.4</v>
      </c>
      <c r="D1589" s="39" t="str">
        <v>James Cox</v>
      </c>
      <c r="E1589">
        <f>COUNTIF(Table3[Director_Name],D1589)</f>
        <v>3</v>
      </c>
      <c r="F1589">
        <f>ROUND(AVERAGEIF(Table3[Director_Name],D1589,Table3[imdb_score]),2)</f>
        <v>6.2</v>
      </c>
      <c r="G1589" s="40"/>
    </row>
    <row r="1590" spans="1:7">
      <c r="A1590" t="s">
        <v>5911</v>
      </c>
      <c r="B1590">
        <v>5.0999999999999996</v>
      </c>
      <c r="D1590" s="39" t="str">
        <v>James Toback</v>
      </c>
      <c r="E1590">
        <f>COUNTIF(Table3[Director_Name],D1590)</f>
        <v>2</v>
      </c>
      <c r="F1590">
        <f>ROUND(AVERAGEIF(Table3[Director_Name],D1590,Table3[imdb_score]),2)</f>
        <v>5.25</v>
      </c>
      <c r="G1590" s="40"/>
    </row>
    <row r="1591" spans="1:7">
      <c r="A1591" t="s">
        <v>2467</v>
      </c>
      <c r="B1591">
        <v>6.4</v>
      </c>
      <c r="D1591" s="39" t="str">
        <v>Aki KaurismÃ¤ki</v>
      </c>
      <c r="E1591">
        <f>COUNTIF(Table3[Director_Name],D1591)</f>
        <v>1</v>
      </c>
      <c r="F1591">
        <f>ROUND(AVERAGEIF(Table3[Director_Name],D1591,Table3[imdb_score]),2)</f>
        <v>7.2</v>
      </c>
      <c r="G1591" s="40"/>
    </row>
    <row r="1592" spans="1:7">
      <c r="A1592" t="s">
        <v>6142</v>
      </c>
      <c r="B1592">
        <v>6.3</v>
      </c>
      <c r="D1592" s="39" t="str">
        <v>Hitoshi Matsumoto</v>
      </c>
      <c r="E1592">
        <f>COUNTIF(Table3[Director_Name],D1592)</f>
        <v>1</v>
      </c>
      <c r="F1592">
        <f>ROUND(AVERAGEIF(Table3[Director_Name],D1592,Table3[imdb_score]),2)</f>
        <v>6.1</v>
      </c>
      <c r="G1592" s="40"/>
    </row>
    <row r="1593" spans="1:7">
      <c r="A1593" t="s">
        <v>8293</v>
      </c>
      <c r="B1593">
        <v>7.5</v>
      </c>
      <c r="D1593" s="39" t="str">
        <v>Rakeysh Omprakash Mehra</v>
      </c>
      <c r="E1593">
        <f>COUNTIF(Table3[Director_Name],D1593)</f>
        <v>1</v>
      </c>
      <c r="F1593">
        <f>ROUND(AVERAGEIF(Table3[Director_Name],D1593,Table3[imdb_score]),2)</f>
        <v>8.4</v>
      </c>
      <c r="G1593" s="40"/>
    </row>
    <row r="1594" spans="1:7">
      <c r="A1594" t="s">
        <v>5462</v>
      </c>
      <c r="B1594">
        <v>7.1</v>
      </c>
      <c r="D1594" s="39" t="str">
        <v>Collin Schiffli</v>
      </c>
      <c r="E1594">
        <f>COUNTIF(Table3[Director_Name],D1594)</f>
        <v>1</v>
      </c>
      <c r="F1594">
        <f>ROUND(AVERAGEIF(Table3[Director_Name],D1594,Table3[imdb_score]),2)</f>
        <v>6.2</v>
      </c>
      <c r="G1594" s="40"/>
    </row>
    <row r="1595" spans="1:7">
      <c r="A1595" t="s">
        <v>6694</v>
      </c>
      <c r="B1595">
        <v>5.2</v>
      </c>
      <c r="D1595" s="39" t="str">
        <v>George Ratliff</v>
      </c>
      <c r="E1595">
        <f>COUNTIF(Table3[Director_Name],D1595)</f>
        <v>1</v>
      </c>
      <c r="F1595">
        <f>ROUND(AVERAGEIF(Table3[Director_Name],D1595,Table3[imdb_score]),2)</f>
        <v>5.3</v>
      </c>
      <c r="G1595" s="40"/>
    </row>
    <row r="1596" spans="1:7">
      <c r="A1596" t="s">
        <v>940</v>
      </c>
      <c r="B1596">
        <v>7.8</v>
      </c>
      <c r="D1596" s="39" t="str">
        <v>Shane Meadows</v>
      </c>
      <c r="E1596">
        <f>COUNTIF(Table3[Director_Name],D1596)</f>
        <v>4</v>
      </c>
      <c r="F1596">
        <f>ROUND(AVERAGEIF(Table3[Director_Name],D1596,Table3[imdb_score]),2)</f>
        <v>7.55</v>
      </c>
      <c r="G1596" s="40"/>
    </row>
    <row r="1597" spans="1:7">
      <c r="A1597" t="s">
        <v>2561</v>
      </c>
      <c r="B1597">
        <v>6.5</v>
      </c>
      <c r="D1597" s="39" t="str">
        <v>Jon Wright</v>
      </c>
      <c r="E1597">
        <f>COUNTIF(Table3[Director_Name],D1597)</f>
        <v>1</v>
      </c>
      <c r="F1597">
        <f>ROUND(AVERAGEIF(Table3[Director_Name],D1597,Table3[imdb_score]),2)</f>
        <v>6.3</v>
      </c>
      <c r="G1597" s="40"/>
    </row>
    <row r="1598" spans="1:7">
      <c r="A1598" t="s">
        <v>187</v>
      </c>
      <c r="B1598">
        <v>6.6</v>
      </c>
      <c r="D1598" s="39" t="str">
        <v>Michael McGowan</v>
      </c>
      <c r="E1598">
        <f>COUNTIF(Table3[Director_Name],D1598)</f>
        <v>1</v>
      </c>
      <c r="F1598">
        <f>ROUND(AVERAGEIF(Table3[Director_Name],D1598,Table3[imdb_score]),2)</f>
        <v>7.6</v>
      </c>
      <c r="G1598" s="40"/>
    </row>
    <row r="1599" spans="1:7">
      <c r="A1599" t="s">
        <v>3494</v>
      </c>
      <c r="B1599">
        <v>5.0999999999999996</v>
      </c>
      <c r="D1599" s="39" t="str">
        <v>Liv Ullmann</v>
      </c>
      <c r="E1599">
        <f>COUNTIF(Table3[Director_Name],D1599)</f>
        <v>1</v>
      </c>
      <c r="F1599">
        <f>ROUND(AVERAGEIF(Table3[Director_Name],D1599,Table3[imdb_score]),2)</f>
        <v>5.6</v>
      </c>
      <c r="G1599" s="40"/>
    </row>
    <row r="1600" spans="1:7">
      <c r="A1600" t="s">
        <v>255</v>
      </c>
      <c r="B1600">
        <v>7.4</v>
      </c>
      <c r="D1600" s="39" t="str">
        <v>Rohan Sippy</v>
      </c>
      <c r="E1600">
        <f>COUNTIF(Table3[Director_Name],D1600)</f>
        <v>1</v>
      </c>
      <c r="F1600">
        <f>ROUND(AVERAGEIF(Table3[Director_Name],D1600,Table3[imdb_score]),2)</f>
        <v>6.2</v>
      </c>
      <c r="G1600" s="40"/>
    </row>
    <row r="1601" spans="1:7">
      <c r="A1601" t="s">
        <v>8333</v>
      </c>
      <c r="B1601">
        <v>7.2</v>
      </c>
      <c r="D1601" s="39" t="str">
        <v>Dan Trachtenberg</v>
      </c>
      <c r="E1601">
        <f>COUNTIF(Table3[Director_Name],D1601)</f>
        <v>1</v>
      </c>
      <c r="F1601">
        <f>ROUND(AVERAGEIF(Table3[Director_Name],D1601,Table3[imdb_score]),2)</f>
        <v>7.3</v>
      </c>
      <c r="G1601" s="40"/>
    </row>
    <row r="1602" spans="1:7">
      <c r="A1602" t="s">
        <v>5743</v>
      </c>
      <c r="B1602">
        <v>7.6</v>
      </c>
      <c r="D1602" s="39" t="str">
        <v>David F. Sandberg</v>
      </c>
      <c r="E1602">
        <f>COUNTIF(Table3[Director_Name],D1602)</f>
        <v>1</v>
      </c>
      <c r="F1602">
        <f>ROUND(AVERAGEIF(Table3[Director_Name],D1602,Table3[imdb_score]),2)</f>
        <v>6.9</v>
      </c>
      <c r="G1602" s="40"/>
    </row>
    <row r="1603" spans="1:7">
      <c r="A1603" t="s">
        <v>3098</v>
      </c>
      <c r="B1603">
        <v>7.5</v>
      </c>
      <c r="D1603" s="39" t="str">
        <v>Stiles White</v>
      </c>
      <c r="E1603">
        <f>COUNTIF(Table3[Director_Name],D1603)</f>
        <v>1</v>
      </c>
      <c r="F1603">
        <f>ROUND(AVERAGEIF(Table3[Director_Name],D1603,Table3[imdb_score]),2)</f>
        <v>4.4000000000000004</v>
      </c>
      <c r="G1603" s="40"/>
    </row>
    <row r="1604" spans="1:7">
      <c r="A1604" t="s">
        <v>79</v>
      </c>
      <c r="B1604">
        <v>6.6</v>
      </c>
      <c r="D1604" s="39" t="str">
        <v>Eugenio Derbez</v>
      </c>
      <c r="E1604">
        <f>COUNTIF(Table3[Director_Name],D1604)</f>
        <v>1</v>
      </c>
      <c r="F1604">
        <f>ROUND(AVERAGEIF(Table3[Director_Name],D1604,Table3[imdb_score]),2)</f>
        <v>7.6</v>
      </c>
      <c r="G1604" s="40"/>
    </row>
    <row r="1605" spans="1:7">
      <c r="A1605" t="s">
        <v>8351</v>
      </c>
      <c r="B1605">
        <v>7.2</v>
      </c>
      <c r="D1605" s="39" t="str">
        <v>Henry Koster</v>
      </c>
      <c r="E1605">
        <f>COUNTIF(Table3[Director_Name],D1605)</f>
        <v>1</v>
      </c>
      <c r="F1605">
        <f>ROUND(AVERAGEIF(Table3[Director_Name],D1605,Table3[imdb_score]),2)</f>
        <v>6.8</v>
      </c>
      <c r="G1605" s="40"/>
    </row>
    <row r="1606" spans="1:7">
      <c r="A1606" t="s">
        <v>8355</v>
      </c>
      <c r="B1606">
        <v>7.6</v>
      </c>
      <c r="D1606" s="39" t="str">
        <v>Patty Jenkins</v>
      </c>
      <c r="E1606">
        <f>COUNTIF(Table3[Director_Name],D1606)</f>
        <v>1</v>
      </c>
      <c r="F1606">
        <f>ROUND(AVERAGEIF(Table3[Director_Name],D1606,Table3[imdb_score]),2)</f>
        <v>7.3</v>
      </c>
      <c r="G1606" s="40"/>
    </row>
    <row r="1607" spans="1:7">
      <c r="A1607" t="s">
        <v>1071</v>
      </c>
      <c r="B1607">
        <v>6.2</v>
      </c>
      <c r="D1607" s="39" t="str">
        <v>Christopher Landon</v>
      </c>
      <c r="E1607">
        <f>COUNTIF(Table3[Director_Name],D1607)</f>
        <v>1</v>
      </c>
      <c r="F1607">
        <f>ROUND(AVERAGEIF(Table3[Director_Name],D1607,Table3[imdb_score]),2)</f>
        <v>5</v>
      </c>
      <c r="G1607" s="40"/>
    </row>
    <row r="1608" spans="1:7">
      <c r="A1608" t="s">
        <v>5408</v>
      </c>
      <c r="B1608">
        <v>5.6</v>
      </c>
      <c r="D1608" s="39" t="str">
        <v>David Gelb</v>
      </c>
      <c r="E1608">
        <f>COUNTIF(Table3[Director_Name],D1608)</f>
        <v>1</v>
      </c>
      <c r="F1608">
        <f>ROUND(AVERAGEIF(Table3[Director_Name],D1608,Table3[imdb_score]),2)</f>
        <v>5.2</v>
      </c>
      <c r="G1608" s="40"/>
    </row>
    <row r="1609" spans="1:7">
      <c r="A1609" t="s">
        <v>125</v>
      </c>
      <c r="B1609">
        <v>7.6</v>
      </c>
      <c r="D1609" s="39" t="str">
        <v>Mike Flanagan</v>
      </c>
      <c r="E1609">
        <f>COUNTIF(Table3[Director_Name],D1609)</f>
        <v>2</v>
      </c>
      <c r="F1609">
        <f>ROUND(AVERAGEIF(Table3[Director_Name],D1609,Table3[imdb_score]),2)</f>
        <v>6.15</v>
      </c>
      <c r="G1609" s="40"/>
    </row>
    <row r="1610" spans="1:7">
      <c r="A1610" t="s">
        <v>3541</v>
      </c>
      <c r="B1610">
        <v>6.6</v>
      </c>
      <c r="D1610" s="39" t="str">
        <v>Nat Faxon</v>
      </c>
      <c r="E1610">
        <f>COUNTIF(Table3[Director_Name],D1610)</f>
        <v>1</v>
      </c>
      <c r="F1610">
        <f>ROUND(AVERAGEIF(Table3[Director_Name],D1610,Table3[imdb_score]),2)</f>
        <v>7.4</v>
      </c>
      <c r="G1610" s="40"/>
    </row>
    <row r="1611" spans="1:7">
      <c r="A1611" t="s">
        <v>8378</v>
      </c>
      <c r="B1611">
        <v>7</v>
      </c>
      <c r="D1611" s="39" t="str">
        <v>George Jackson</v>
      </c>
      <c r="E1611">
        <f>COUNTIF(Table3[Director_Name],D1611)</f>
        <v>1</v>
      </c>
      <c r="F1611">
        <f>ROUND(AVERAGEIF(Table3[Director_Name],D1611,Table3[imdb_score]),2)</f>
        <v>5.0999999999999996</v>
      </c>
      <c r="G1611" s="40"/>
    </row>
    <row r="1612" spans="1:7">
      <c r="A1612" t="s">
        <v>8382</v>
      </c>
      <c r="B1612">
        <v>2.7</v>
      </c>
      <c r="D1612" s="39" t="str">
        <v>Maurice Joyce</v>
      </c>
      <c r="E1612">
        <f>COUNTIF(Table3[Director_Name],D1612)</f>
        <v>1</v>
      </c>
      <c r="F1612">
        <f>ROUND(AVERAGEIF(Table3[Director_Name],D1612,Table3[imdb_score]),2)</f>
        <v>5</v>
      </c>
      <c r="G1612" s="40"/>
    </row>
    <row r="1613" spans="1:7">
      <c r="A1613" t="s">
        <v>2429</v>
      </c>
      <c r="B1613">
        <v>7.6</v>
      </c>
      <c r="D1613" s="39" t="str">
        <v>Robert Duvall</v>
      </c>
      <c r="E1613">
        <f>COUNTIF(Table3[Director_Name],D1613)</f>
        <v>1</v>
      </c>
      <c r="F1613">
        <f>ROUND(AVERAGEIF(Table3[Director_Name],D1613,Table3[imdb_score]),2)</f>
        <v>7.2</v>
      </c>
      <c r="G1613" s="40"/>
    </row>
    <row r="1614" spans="1:7">
      <c r="A1614" t="s">
        <v>2591</v>
      </c>
      <c r="B1614">
        <v>6.6</v>
      </c>
      <c r="D1614" s="39" t="str">
        <v>Frank Perry</v>
      </c>
      <c r="E1614">
        <f>COUNTIF(Table3[Director_Name],D1614)</f>
        <v>1</v>
      </c>
      <c r="F1614">
        <f>ROUND(AVERAGEIF(Table3[Director_Name],D1614,Table3[imdb_score]),2)</f>
        <v>6.7</v>
      </c>
      <c r="G1614" s="40"/>
    </row>
    <row r="1615" spans="1:7">
      <c r="A1615" t="s">
        <v>1954</v>
      </c>
      <c r="B1615">
        <v>6.9</v>
      </c>
      <c r="D1615" s="39" t="str">
        <v>Jesse Peretz</v>
      </c>
      <c r="E1615">
        <f>COUNTIF(Table3[Director_Name],D1615)</f>
        <v>2</v>
      </c>
      <c r="F1615">
        <f>ROUND(AVERAGEIF(Table3[Director_Name],D1615,Table3[imdb_score]),2)</f>
        <v>5.95</v>
      </c>
      <c r="G1615" s="40"/>
    </row>
    <row r="1616" spans="1:7">
      <c r="A1616" t="s">
        <v>940</v>
      </c>
      <c r="B1616">
        <v>6.8</v>
      </c>
      <c r="D1616" s="39" t="str">
        <v>Ice Cube</v>
      </c>
      <c r="E1616">
        <f>COUNTIF(Table3[Director_Name],D1616)</f>
        <v>1</v>
      </c>
      <c r="F1616">
        <f>ROUND(AVERAGEIF(Table3[Director_Name],D1616,Table3[imdb_score]),2)</f>
        <v>5.6</v>
      </c>
      <c r="G1616" s="40"/>
    </row>
    <row r="1617" spans="1:7">
      <c r="A1617" t="s">
        <v>8410</v>
      </c>
      <c r="B1617">
        <v>3.7</v>
      </c>
      <c r="D1617" s="39" t="str">
        <v>Richard Glatzer</v>
      </c>
      <c r="E1617">
        <f>COUNTIF(Table3[Director_Name],D1617)</f>
        <v>2</v>
      </c>
      <c r="F1617">
        <f>ROUND(AVERAGEIF(Table3[Director_Name],D1617,Table3[imdb_score]),2)</f>
        <v>7.3</v>
      </c>
      <c r="G1617" s="40"/>
    </row>
    <row r="1618" spans="1:7">
      <c r="A1618" t="s">
        <v>322</v>
      </c>
      <c r="B1618">
        <v>6.1</v>
      </c>
      <c r="D1618" s="39" t="str">
        <v>Michael Curtiz</v>
      </c>
      <c r="E1618">
        <f>COUNTIF(Table3[Director_Name],D1618)</f>
        <v>3</v>
      </c>
      <c r="F1618">
        <f>ROUND(AVERAGEIF(Table3[Director_Name],D1618,Table3[imdb_score]),2)</f>
        <v>7.43</v>
      </c>
      <c r="G1618" s="40"/>
    </row>
    <row r="1619" spans="1:7">
      <c r="A1619" t="s">
        <v>8417</v>
      </c>
      <c r="B1619">
        <v>5.9</v>
      </c>
      <c r="D1619" s="39" t="str">
        <v>Bruce Malmuth</v>
      </c>
      <c r="E1619">
        <f>COUNTIF(Table3[Director_Name],D1619)</f>
        <v>1</v>
      </c>
      <c r="F1619">
        <f>ROUND(AVERAGEIF(Table3[Director_Name],D1619,Table3[imdb_score]),2)</f>
        <v>6.4</v>
      </c>
      <c r="G1619" s="40"/>
    </row>
    <row r="1620" spans="1:7">
      <c r="A1620" t="s">
        <v>8421</v>
      </c>
      <c r="B1620">
        <v>6.7</v>
      </c>
      <c r="D1620" s="39" t="str">
        <v>Rob Hedden</v>
      </c>
      <c r="E1620">
        <f>COUNTIF(Table3[Director_Name],D1620)</f>
        <v>1</v>
      </c>
      <c r="F1620">
        <f>ROUND(AVERAGEIF(Table3[Director_Name],D1620,Table3[imdb_score]),2)</f>
        <v>4.5</v>
      </c>
      <c r="G1620" s="40"/>
    </row>
    <row r="1621" spans="1:7">
      <c r="A1621" t="s">
        <v>8430</v>
      </c>
      <c r="B1621">
        <v>6.9</v>
      </c>
      <c r="D1621" s="39" t="str">
        <v>Harmony Korine</v>
      </c>
      <c r="E1621">
        <f>COUNTIF(Table3[Director_Name],D1621)</f>
        <v>1</v>
      </c>
      <c r="F1621">
        <f>ROUND(AVERAGEIF(Table3[Director_Name],D1621,Table3[imdb_score]),2)</f>
        <v>5.3</v>
      </c>
      <c r="G1621" s="40"/>
    </row>
    <row r="1622" spans="1:7">
      <c r="A1622" t="s">
        <v>4591</v>
      </c>
      <c r="B1622">
        <v>5.5</v>
      </c>
      <c r="D1622" s="39" t="str">
        <v>Joe Chappelle</v>
      </c>
      <c r="E1622">
        <f>COUNTIF(Table3[Director_Name],D1622)</f>
        <v>1</v>
      </c>
      <c r="F1622">
        <f>ROUND(AVERAGEIF(Table3[Director_Name],D1622,Table3[imdb_score]),2)</f>
        <v>4.9000000000000004</v>
      </c>
      <c r="G1622" s="40"/>
    </row>
    <row r="1623" spans="1:7">
      <c r="A1623" t="s">
        <v>8439</v>
      </c>
      <c r="B1623">
        <v>7.1</v>
      </c>
      <c r="D1623" s="39" t="str">
        <v>Mickey Liddell</v>
      </c>
      <c r="E1623">
        <f>COUNTIF(Table3[Director_Name],D1623)</f>
        <v>1</v>
      </c>
      <c r="F1623">
        <f>ROUND(AVERAGEIF(Table3[Director_Name],D1623,Table3[imdb_score]),2)</f>
        <v>3.8</v>
      </c>
      <c r="G1623" s="40"/>
    </row>
    <row r="1624" spans="1:7">
      <c r="A1624" t="s">
        <v>1526</v>
      </c>
      <c r="B1624">
        <v>7.1</v>
      </c>
      <c r="D1624" s="39" t="str">
        <v>Fred Walton</v>
      </c>
      <c r="E1624">
        <f>COUNTIF(Table3[Director_Name],D1624)</f>
        <v>1</v>
      </c>
      <c r="F1624">
        <f>ROUND(AVERAGEIF(Table3[Director_Name],D1624,Table3[imdb_score]),2)</f>
        <v>6.2</v>
      </c>
      <c r="G1624" s="40"/>
    </row>
    <row r="1625" spans="1:7">
      <c r="A1625" t="s">
        <v>8450</v>
      </c>
      <c r="B1625">
        <v>5.9</v>
      </c>
      <c r="D1625" s="39" t="str">
        <v>Steve Carver</v>
      </c>
      <c r="E1625">
        <f>COUNTIF(Table3[Director_Name],D1625)</f>
        <v>1</v>
      </c>
      <c r="F1625">
        <f>ROUND(AVERAGEIF(Table3[Director_Name],D1625,Table3[imdb_score]),2)</f>
        <v>6.3</v>
      </c>
      <c r="G1625" s="40"/>
    </row>
    <row r="1626" spans="1:7">
      <c r="A1626" t="s">
        <v>8455</v>
      </c>
      <c r="B1626">
        <v>7.3</v>
      </c>
      <c r="D1626" s="39" t="str">
        <v>Gonzalo LÃ³pez-Gallego</v>
      </c>
      <c r="E1626">
        <f>COUNTIF(Table3[Director_Name],D1626)</f>
        <v>1</v>
      </c>
      <c r="F1626">
        <f>ROUND(AVERAGEIF(Table3[Director_Name],D1626,Table3[imdb_score]),2)</f>
        <v>5.2</v>
      </c>
      <c r="G1626" s="40"/>
    </row>
    <row r="1627" spans="1:7">
      <c r="A1627" t="s">
        <v>8461</v>
      </c>
      <c r="B1627">
        <v>3.4</v>
      </c>
      <c r="D1627" s="39" t="str">
        <v>Christine Jeffs</v>
      </c>
      <c r="E1627">
        <f>COUNTIF(Table3[Director_Name],D1627)</f>
        <v>1</v>
      </c>
      <c r="F1627">
        <f>ROUND(AVERAGEIF(Table3[Director_Name],D1627,Table3[imdb_score]),2)</f>
        <v>6.9</v>
      </c>
      <c r="G1627" s="40"/>
    </row>
    <row r="1628" spans="1:7">
      <c r="A1628" t="s">
        <v>1680</v>
      </c>
      <c r="B1628">
        <v>6.8</v>
      </c>
      <c r="D1628" s="39" t="str">
        <v>Don Coscarelli</v>
      </c>
      <c r="E1628">
        <f>COUNTIF(Table3[Director_Name],D1628)</f>
        <v>3</v>
      </c>
      <c r="F1628">
        <f>ROUND(AVERAGEIF(Table3[Director_Name],D1628,Table3[imdb_score]),2)</f>
        <v>6.63</v>
      </c>
      <c r="G1628" s="40"/>
    </row>
    <row r="1629" spans="1:7">
      <c r="A1629" t="s">
        <v>3453</v>
      </c>
      <c r="B1629">
        <v>6.9</v>
      </c>
      <c r="D1629" s="39" t="str">
        <v>Michael Tiddes</v>
      </c>
      <c r="E1629">
        <f>COUNTIF(Table3[Director_Name],D1629)</f>
        <v>3</v>
      </c>
      <c r="F1629">
        <f>ROUND(AVERAGEIF(Table3[Director_Name],D1629,Table3[imdb_score]),2)</f>
        <v>4.43</v>
      </c>
      <c r="G1629" s="40"/>
    </row>
    <row r="1630" spans="1:7">
      <c r="A1630" t="s">
        <v>5273</v>
      </c>
      <c r="B1630">
        <v>7</v>
      </c>
      <c r="D1630" s="39" t="str">
        <v>Bill Duke</v>
      </c>
      <c r="E1630">
        <f>COUNTIF(Table3[Director_Name],D1630)</f>
        <v>1</v>
      </c>
      <c r="F1630">
        <f>ROUND(AVERAGEIF(Table3[Director_Name],D1630,Table3[imdb_score]),2)</f>
        <v>6.1</v>
      </c>
      <c r="G1630" s="40"/>
    </row>
    <row r="1631" spans="1:7">
      <c r="A1631" t="s">
        <v>8480</v>
      </c>
      <c r="B1631">
        <v>5.5</v>
      </c>
      <c r="D1631" s="39" t="str">
        <v>Frank Borzage</v>
      </c>
      <c r="E1631">
        <f>COUNTIF(Table3[Director_Name],D1631)</f>
        <v>1</v>
      </c>
      <c r="F1631">
        <f>ROUND(AVERAGEIF(Table3[Director_Name],D1631,Table3[imdb_score]),2)</f>
        <v>6.6</v>
      </c>
      <c r="G1631" s="40"/>
    </row>
    <row r="1632" spans="1:7">
      <c r="A1632" t="s">
        <v>2698</v>
      </c>
      <c r="B1632">
        <v>5.0999999999999996</v>
      </c>
      <c r="D1632" s="39" t="str">
        <v>Mamoru Hosoda</v>
      </c>
      <c r="E1632">
        <f>COUNTIF(Table3[Director_Name],D1632)</f>
        <v>1</v>
      </c>
      <c r="F1632">
        <f>ROUND(AVERAGEIF(Table3[Director_Name],D1632,Table3[imdb_score]),2)</f>
        <v>5.9</v>
      </c>
      <c r="G1632" s="40"/>
    </row>
    <row r="1633" spans="1:7">
      <c r="A1633" t="s">
        <v>2682</v>
      </c>
      <c r="B1633">
        <v>6.2</v>
      </c>
      <c r="D1633" s="39" t="str">
        <v>Brian Dannelly</v>
      </c>
      <c r="E1633">
        <f>COUNTIF(Table3[Director_Name],D1633)</f>
        <v>1</v>
      </c>
      <c r="F1633">
        <f>ROUND(AVERAGEIF(Table3[Director_Name],D1633,Table3[imdb_score]),2)</f>
        <v>6.9</v>
      </c>
      <c r="G1633" s="40"/>
    </row>
    <row r="1634" spans="1:7">
      <c r="A1634" t="s">
        <v>8490</v>
      </c>
      <c r="B1634">
        <v>5.9</v>
      </c>
      <c r="D1634" s="39" t="str">
        <v>Denys Arcand</v>
      </c>
      <c r="E1634">
        <f>COUNTIF(Table3[Director_Name],D1634)</f>
        <v>1</v>
      </c>
      <c r="F1634">
        <f>ROUND(AVERAGEIF(Table3[Director_Name],D1634,Table3[imdb_score]),2)</f>
        <v>7.7</v>
      </c>
      <c r="G1634" s="40"/>
    </row>
    <row r="1635" spans="1:7">
      <c r="A1635" t="s">
        <v>8495</v>
      </c>
      <c r="B1635">
        <v>5.2</v>
      </c>
      <c r="D1635" s="39" t="str">
        <v>J.S. Cardone</v>
      </c>
      <c r="E1635">
        <f>COUNTIF(Table3[Director_Name],D1635)</f>
        <v>1</v>
      </c>
      <c r="F1635">
        <f>ROUND(AVERAGEIF(Table3[Director_Name],D1635,Table3[imdb_score]),2)</f>
        <v>5.3</v>
      </c>
      <c r="G1635" s="40"/>
    </row>
    <row r="1636" spans="1:7">
      <c r="A1636" t="s">
        <v>6417</v>
      </c>
      <c r="B1636">
        <v>6.2</v>
      </c>
      <c r="D1636" s="39" t="str">
        <v>Jay Levey</v>
      </c>
      <c r="E1636">
        <f>COUNTIF(Table3[Director_Name],D1636)</f>
        <v>1</v>
      </c>
      <c r="F1636">
        <f>ROUND(AVERAGEIF(Table3[Director_Name],D1636,Table3[imdb_score]),2)</f>
        <v>7</v>
      </c>
      <c r="G1636" s="40"/>
    </row>
    <row r="1637" spans="1:7">
      <c r="A1637" t="s">
        <v>8504</v>
      </c>
      <c r="B1637">
        <v>5.5</v>
      </c>
      <c r="D1637" s="39" t="str">
        <v>Nicholaus Goossen</v>
      </c>
      <c r="E1637">
        <f>COUNTIF(Table3[Director_Name],D1637)</f>
        <v>1</v>
      </c>
      <c r="F1637">
        <f>ROUND(AVERAGEIF(Table3[Director_Name],D1637,Table3[imdb_score]),2)</f>
        <v>7</v>
      </c>
      <c r="G1637" s="40"/>
    </row>
    <row r="1638" spans="1:7">
      <c r="A1638" t="s">
        <v>8508</v>
      </c>
      <c r="B1638">
        <v>7.4</v>
      </c>
      <c r="D1638" s="39" t="str">
        <v>Ronan Chapalain</v>
      </c>
      <c r="E1638">
        <f>COUNTIF(Table3[Director_Name],D1638)</f>
        <v>1</v>
      </c>
      <c r="F1638">
        <f>ROUND(AVERAGEIF(Table3[Director_Name],D1638,Table3[imdb_score]),2)</f>
        <v>6.9</v>
      </c>
      <c r="G1638" s="40"/>
    </row>
    <row r="1639" spans="1:7">
      <c r="A1639" t="s">
        <v>8514</v>
      </c>
      <c r="B1639">
        <v>4.4000000000000004</v>
      </c>
      <c r="D1639" s="39" t="str">
        <v>Xavier Beauvois</v>
      </c>
      <c r="E1639">
        <f>COUNTIF(Table3[Director_Name],D1639)</f>
        <v>1</v>
      </c>
      <c r="F1639">
        <f>ROUND(AVERAGEIF(Table3[Director_Name],D1639,Table3[imdb_score]),2)</f>
        <v>7.2</v>
      </c>
      <c r="G1639" s="40"/>
    </row>
    <row r="1640" spans="1:7">
      <c r="A1640" t="s">
        <v>8519</v>
      </c>
      <c r="B1640">
        <v>6.3</v>
      </c>
      <c r="D1640" s="39" t="str">
        <v>Randall Miller</v>
      </c>
      <c r="E1640">
        <f>COUNTIF(Table3[Director_Name],D1640)</f>
        <v>2</v>
      </c>
      <c r="F1640">
        <f>ROUND(AVERAGEIF(Table3[Director_Name],D1640,Table3[imdb_score]),2)</f>
        <v>6.95</v>
      </c>
      <c r="G1640" s="40"/>
    </row>
    <row r="1641" spans="1:7">
      <c r="A1641" t="s">
        <v>3098</v>
      </c>
      <c r="B1641">
        <v>6.1</v>
      </c>
      <c r="D1641" s="39" t="str">
        <v>Jerry Belson</v>
      </c>
      <c r="E1641">
        <f>COUNTIF(Table3[Director_Name],D1641)</f>
        <v>1</v>
      </c>
      <c r="F1641">
        <f>ROUND(AVERAGEIF(Table3[Director_Name],D1641,Table3[imdb_score]),2)</f>
        <v>6.2</v>
      </c>
      <c r="G1641" s="40"/>
    </row>
    <row r="1642" spans="1:7">
      <c r="A1642" t="s">
        <v>8528</v>
      </c>
      <c r="B1642">
        <v>5.3</v>
      </c>
      <c r="D1642" s="39" t="str">
        <v>Dan Rush</v>
      </c>
      <c r="E1642">
        <f>COUNTIF(Table3[Director_Name],D1642)</f>
        <v>1</v>
      </c>
      <c r="F1642">
        <f>ROUND(AVERAGEIF(Table3[Director_Name],D1642,Table3[imdb_score]),2)</f>
        <v>6.4</v>
      </c>
      <c r="G1642" s="40"/>
    </row>
    <row r="1643" spans="1:7">
      <c r="A1643" t="s">
        <v>8534</v>
      </c>
      <c r="B1643">
        <v>5.4</v>
      </c>
      <c r="D1643" s="39" t="str">
        <v>Michael Cuesta</v>
      </c>
      <c r="E1643">
        <f>COUNTIF(Table3[Director_Name],D1643)</f>
        <v>2</v>
      </c>
      <c r="F1643">
        <f>ROUND(AVERAGEIF(Table3[Director_Name],D1643,Table3[imdb_score]),2)</f>
        <v>7.1</v>
      </c>
      <c r="G1643" s="40"/>
    </row>
    <row r="1644" spans="1:7">
      <c r="A1644" t="s">
        <v>1015</v>
      </c>
      <c r="B1644">
        <v>6.7</v>
      </c>
      <c r="D1644" s="39" t="str">
        <v>Fenton Bailey</v>
      </c>
      <c r="E1644">
        <f>COUNTIF(Table3[Director_Name],D1644)</f>
        <v>2</v>
      </c>
      <c r="F1644">
        <f>ROUND(AVERAGEIF(Table3[Director_Name],D1644,Table3[imdb_score]),2)</f>
        <v>6.55</v>
      </c>
      <c r="G1644" s="40"/>
    </row>
    <row r="1645" spans="1:7">
      <c r="A1645" t="s">
        <v>4134</v>
      </c>
      <c r="B1645">
        <v>5.9</v>
      </c>
      <c r="D1645" s="39" t="str">
        <v>Jeremy Saulnier</v>
      </c>
      <c r="E1645">
        <f>COUNTIF(Table3[Director_Name],D1645)</f>
        <v>2</v>
      </c>
      <c r="F1645">
        <f>ROUND(AVERAGEIF(Table3[Director_Name],D1645,Table3[imdb_score]),2)</f>
        <v>7.1</v>
      </c>
      <c r="G1645" s="40"/>
    </row>
    <row r="1646" spans="1:7">
      <c r="A1646" t="s">
        <v>8546</v>
      </c>
      <c r="B1646">
        <v>7.3</v>
      </c>
      <c r="D1646" s="39" t="str">
        <v>Billy Kent</v>
      </c>
      <c r="E1646">
        <f>COUNTIF(Table3[Director_Name],D1646)</f>
        <v>1</v>
      </c>
      <c r="F1646">
        <f>ROUND(AVERAGEIF(Table3[Director_Name],D1646,Table3[imdb_score]),2)</f>
        <v>5.6</v>
      </c>
      <c r="G1646" s="40"/>
    </row>
    <row r="1647" spans="1:7">
      <c r="A1647" t="s">
        <v>5225</v>
      </c>
      <c r="B1647">
        <v>5.5</v>
      </c>
      <c r="D1647" s="39" t="str">
        <v>James Manera</v>
      </c>
      <c r="E1647">
        <f>COUNTIF(Table3[Director_Name],D1647)</f>
        <v>1</v>
      </c>
      <c r="F1647">
        <f>ROUND(AVERAGEIF(Table3[Director_Name],D1647,Table3[imdb_score]),2)</f>
        <v>4.4000000000000004</v>
      </c>
      <c r="G1647" s="40"/>
    </row>
    <row r="1648" spans="1:7">
      <c r="A1648" t="s">
        <v>8553</v>
      </c>
      <c r="B1648">
        <v>5.8</v>
      </c>
      <c r="D1648" s="39" t="str">
        <v>Feroz Abbas Khan</v>
      </c>
      <c r="E1648">
        <f>COUNTIF(Table3[Director_Name],D1648)</f>
        <v>1</v>
      </c>
      <c r="F1648">
        <f>ROUND(AVERAGEIF(Table3[Director_Name],D1648,Table3[imdb_score]),2)</f>
        <v>7.4</v>
      </c>
      <c r="G1648" s="40"/>
    </row>
    <row r="1649" spans="1:7">
      <c r="A1649" t="s">
        <v>8560</v>
      </c>
      <c r="B1649">
        <v>4.5999999999999996</v>
      </c>
      <c r="D1649" s="39" t="str">
        <v>Errol Morris</v>
      </c>
      <c r="E1649">
        <f>COUNTIF(Table3[Director_Name],D1649)</f>
        <v>1</v>
      </c>
      <c r="F1649">
        <f>ROUND(AVERAGEIF(Table3[Director_Name],D1649,Table3[imdb_score]),2)</f>
        <v>7.5</v>
      </c>
      <c r="G1649" s="40"/>
    </row>
    <row r="1650" spans="1:7">
      <c r="A1650" t="s">
        <v>8565</v>
      </c>
      <c r="B1650">
        <v>6.7</v>
      </c>
      <c r="D1650" s="39" t="str">
        <v>Dennis Hopper</v>
      </c>
      <c r="E1650">
        <f>COUNTIF(Table3[Director_Name],D1650)</f>
        <v>1</v>
      </c>
      <c r="F1650">
        <f>ROUND(AVERAGEIF(Table3[Director_Name],D1650,Table3[imdb_score]),2)</f>
        <v>7.2</v>
      </c>
      <c r="G1650" s="40"/>
    </row>
    <row r="1651" spans="1:7">
      <c r="A1651" t="s">
        <v>8569</v>
      </c>
      <c r="B1651">
        <v>5.0999999999999996</v>
      </c>
      <c r="D1651" s="39" t="str">
        <v>Eli Craig</v>
      </c>
      <c r="E1651">
        <f>COUNTIF(Table3[Director_Name],D1651)</f>
        <v>1</v>
      </c>
      <c r="F1651">
        <f>ROUND(AVERAGEIF(Table3[Director_Name],D1651,Table3[imdb_score]),2)</f>
        <v>7.6</v>
      </c>
      <c r="G1651" s="40"/>
    </row>
    <row r="1652" spans="1:7">
      <c r="A1652" t="s">
        <v>3891</v>
      </c>
      <c r="B1652">
        <v>5.6</v>
      </c>
      <c r="D1652" s="39" t="str">
        <v>Nicholas Fackler</v>
      </c>
      <c r="E1652">
        <f>COUNTIF(Table3[Director_Name],D1652)</f>
        <v>1</v>
      </c>
      <c r="F1652">
        <f>ROUND(AVERAGEIF(Table3[Director_Name],D1652,Table3[imdb_score]),2)</f>
        <v>7.3</v>
      </c>
      <c r="G1652" s="40"/>
    </row>
    <row r="1653" spans="1:7">
      <c r="A1653" t="s">
        <v>6046</v>
      </c>
      <c r="B1653">
        <v>7</v>
      </c>
      <c r="D1653" s="39" t="str">
        <v>Richard Wallace</v>
      </c>
      <c r="E1653">
        <f>COUNTIF(Table3[Director_Name],D1653)</f>
        <v>1</v>
      </c>
      <c r="F1653">
        <f>ROUND(AVERAGEIF(Table3[Director_Name],D1653,Table3[imdb_score]),2)</f>
        <v>6.2</v>
      </c>
      <c r="G1653" s="40"/>
    </row>
    <row r="1654" spans="1:7">
      <c r="A1654" t="s">
        <v>3585</v>
      </c>
      <c r="B1654">
        <v>6.4</v>
      </c>
      <c r="D1654" s="39" t="str">
        <v>Morgan J. Freeman</v>
      </c>
      <c r="E1654">
        <f>COUNTIF(Table3[Director_Name],D1654)</f>
        <v>2</v>
      </c>
      <c r="F1654">
        <f>ROUND(AVERAGEIF(Table3[Director_Name],D1654,Table3[imdb_score]),2)</f>
        <v>6.35</v>
      </c>
      <c r="G1654" s="40"/>
    </row>
    <row r="1655" spans="1:7">
      <c r="A1655" t="s">
        <v>4945</v>
      </c>
      <c r="B1655">
        <v>6.7</v>
      </c>
      <c r="D1655" s="39" t="str">
        <v>Matthew Hastings</v>
      </c>
      <c r="E1655">
        <f>COUNTIF(Table3[Director_Name],D1655)</f>
        <v>1</v>
      </c>
      <c r="F1655">
        <f>ROUND(AVERAGEIF(Table3[Director_Name],D1655,Table3[imdb_score]),2)</f>
        <v>4.5999999999999996</v>
      </c>
      <c r="G1655" s="40"/>
    </row>
    <row r="1656" spans="1:7">
      <c r="A1656" t="s">
        <v>8596</v>
      </c>
      <c r="B1656">
        <v>4.0999999999999996</v>
      </c>
      <c r="D1656" s="39" t="str">
        <v>Klaus Menzel</v>
      </c>
      <c r="E1656">
        <f>COUNTIF(Table3[Director_Name],D1656)</f>
        <v>1</v>
      </c>
      <c r="F1656">
        <f>ROUND(AVERAGEIF(Table3[Director_Name],D1656,Table3[imdb_score]),2)</f>
        <v>3.3</v>
      </c>
      <c r="G1656" s="40"/>
    </row>
    <row r="1657" spans="1:7">
      <c r="A1657" t="s">
        <v>5050</v>
      </c>
      <c r="B1657">
        <v>5.5</v>
      </c>
      <c r="D1657" s="39" t="str">
        <v>Oren Peli</v>
      </c>
      <c r="E1657">
        <f>COUNTIF(Table3[Director_Name],D1657)</f>
        <v>2</v>
      </c>
      <c r="F1657">
        <f>ROUND(AVERAGEIF(Table3[Director_Name],D1657,Table3[imdb_score]),2)</f>
        <v>5.25</v>
      </c>
      <c r="G1657" s="40"/>
    </row>
    <row r="1658" spans="1:7">
      <c r="A1658" t="s">
        <v>5495</v>
      </c>
      <c r="B1658">
        <v>2.7</v>
      </c>
      <c r="D1658" s="39" t="str">
        <v>Paul Andrew Williams</v>
      </c>
      <c r="E1658">
        <f>COUNTIF(Table3[Director_Name],D1658)</f>
        <v>2</v>
      </c>
      <c r="F1658">
        <f>ROUND(AVERAGEIF(Table3[Director_Name],D1658,Table3[imdb_score]),2)</f>
        <v>6.6</v>
      </c>
      <c r="G1658" s="40"/>
    </row>
    <row r="1659" spans="1:7">
      <c r="A1659" t="s">
        <v>8607</v>
      </c>
      <c r="B1659">
        <v>6.4</v>
      </c>
      <c r="D1659" s="39" t="str">
        <v>Jim Amatulli</v>
      </c>
      <c r="E1659">
        <f>COUNTIF(Table3[Director_Name],D1659)</f>
        <v>1</v>
      </c>
      <c r="F1659">
        <f>ROUND(AVERAGEIF(Table3[Director_Name],D1659,Table3[imdb_score]),2)</f>
        <v>4.5</v>
      </c>
      <c r="G1659" s="40"/>
    </row>
    <row r="1660" spans="1:7">
      <c r="A1660" t="s">
        <v>8613</v>
      </c>
      <c r="B1660">
        <v>4.8</v>
      </c>
      <c r="D1660" s="39" t="str">
        <v>William H. Macy</v>
      </c>
      <c r="E1660">
        <f>COUNTIF(Table3[Director_Name],D1660)</f>
        <v>1</v>
      </c>
      <c r="F1660">
        <f>ROUND(AVERAGEIF(Table3[Director_Name],D1660,Table3[imdb_score]),2)</f>
        <v>7.5</v>
      </c>
      <c r="G1660" s="40"/>
    </row>
    <row r="1661" spans="1:7">
      <c r="A1661" t="s">
        <v>8618</v>
      </c>
      <c r="B1661">
        <v>6.1</v>
      </c>
      <c r="D1661" s="39" t="str">
        <v>Barrett Esposito</v>
      </c>
      <c r="E1661">
        <f>COUNTIF(Table3[Director_Name],D1661)</f>
        <v>1</v>
      </c>
      <c r="F1661">
        <f>ROUND(AVERAGEIF(Table3[Director_Name],D1661,Table3[imdb_score]),2)</f>
        <v>6.7</v>
      </c>
      <c r="G1661" s="40"/>
    </row>
    <row r="1662" spans="1:7">
      <c r="A1662" t="s">
        <v>8624</v>
      </c>
      <c r="B1662">
        <v>4.8</v>
      </c>
      <c r="D1662" s="39" t="str">
        <v>Vicky Jewson</v>
      </c>
      <c r="E1662">
        <f>COUNTIF(Table3[Director_Name],D1662)</f>
        <v>1</v>
      </c>
      <c r="F1662">
        <f>ROUND(AVERAGEIF(Table3[Director_Name],D1662,Table3[imdb_score]),2)</f>
        <v>4.4000000000000004</v>
      </c>
      <c r="G1662" s="40"/>
    </row>
    <row r="1663" spans="1:7">
      <c r="A1663" t="s">
        <v>7635</v>
      </c>
      <c r="B1663">
        <v>7</v>
      </c>
      <c r="D1663" s="39" t="str">
        <v>Marc Bennett</v>
      </c>
      <c r="E1663">
        <f>COUNTIF(Table3[Director_Name],D1663)</f>
        <v>1</v>
      </c>
      <c r="F1663">
        <f>ROUND(AVERAGEIF(Table3[Director_Name],D1663,Table3[imdb_score]),2)</f>
        <v>6.7</v>
      </c>
      <c r="G1663" s="40"/>
    </row>
    <row r="1664" spans="1:7">
      <c r="A1664" t="s">
        <v>2791</v>
      </c>
      <c r="B1664">
        <v>6.8</v>
      </c>
      <c r="D1664" s="39" t="str">
        <v>Mike Mayhall</v>
      </c>
      <c r="E1664">
        <f>COUNTIF(Table3[Director_Name],D1664)</f>
        <v>1</v>
      </c>
      <c r="F1664">
        <f>ROUND(AVERAGEIF(Table3[Director_Name],D1664,Table3[imdb_score]),2)</f>
        <v>8.6</v>
      </c>
      <c r="G1664" s="40"/>
    </row>
    <row r="1665" spans="1:7">
      <c r="A1665" t="s">
        <v>8637</v>
      </c>
      <c r="B1665">
        <v>7.3</v>
      </c>
      <c r="D1665" s="39" t="str">
        <v>Stanton Barrett</v>
      </c>
      <c r="E1665">
        <f>COUNTIF(Table3[Director_Name],D1665)</f>
        <v>1</v>
      </c>
      <c r="F1665">
        <f>ROUND(AVERAGEIF(Table3[Director_Name],D1665,Table3[imdb_score]),2)</f>
        <v>3.4</v>
      </c>
      <c r="G1665" s="40"/>
    </row>
    <row r="1666" spans="1:7">
      <c r="A1666" t="s">
        <v>5683</v>
      </c>
      <c r="B1666">
        <v>5.6</v>
      </c>
      <c r="D1666" s="39" t="str">
        <v>JirÃ­ Menzel</v>
      </c>
      <c r="E1666">
        <f>COUNTIF(Table3[Director_Name],D1666)</f>
        <v>1</v>
      </c>
      <c r="F1666">
        <f>ROUND(AVERAGEIF(Table3[Director_Name],D1666,Table3[imdb_score]),2)</f>
        <v>7.4</v>
      </c>
      <c r="G1666" s="40"/>
    </row>
    <row r="1667" spans="1:7">
      <c r="A1667" t="s">
        <v>5867</v>
      </c>
      <c r="B1667">
        <v>6.1</v>
      </c>
      <c r="D1667" s="39" t="str">
        <v>Fatih Akin</v>
      </c>
      <c r="E1667">
        <f>COUNTIF(Table3[Director_Name],D1667)</f>
        <v>1</v>
      </c>
      <c r="F1667">
        <f>ROUND(AVERAGEIF(Table3[Director_Name],D1667,Table3[imdb_score]),2)</f>
        <v>7.3</v>
      </c>
      <c r="G1667" s="40"/>
    </row>
    <row r="1668" spans="1:7">
      <c r="A1668" t="s">
        <v>1015</v>
      </c>
      <c r="B1668">
        <v>7.9</v>
      </c>
      <c r="D1668" s="39" t="str">
        <v>Nick Murphy</v>
      </c>
      <c r="E1668">
        <f>COUNTIF(Table3[Director_Name],D1668)</f>
        <v>1</v>
      </c>
      <c r="F1668">
        <f>ROUND(AVERAGEIF(Table3[Director_Name],D1668,Table3[imdb_score]),2)</f>
        <v>6.5</v>
      </c>
      <c r="G1668" s="40"/>
    </row>
    <row r="1669" spans="1:7">
      <c r="A1669" t="s">
        <v>8662</v>
      </c>
      <c r="B1669">
        <v>8.4</v>
      </c>
      <c r="D1669" s="39" t="str">
        <v>Frank LaLoggia</v>
      </c>
      <c r="E1669">
        <f>COUNTIF(Table3[Director_Name],D1669)</f>
        <v>1</v>
      </c>
      <c r="F1669">
        <f>ROUND(AVERAGEIF(Table3[Director_Name],D1669,Table3[imdb_score]),2)</f>
        <v>6.7</v>
      </c>
      <c r="G1669" s="40"/>
    </row>
    <row r="1670" spans="1:7">
      <c r="A1670" t="s">
        <v>8666</v>
      </c>
      <c r="B1670">
        <v>6.5</v>
      </c>
      <c r="D1670" s="39" t="str">
        <v>Jeremy Brock</v>
      </c>
      <c r="E1670">
        <f>COUNTIF(Table3[Director_Name],D1670)</f>
        <v>1</v>
      </c>
      <c r="F1670">
        <f>ROUND(AVERAGEIF(Table3[Director_Name],D1670,Table3[imdb_score]),2)</f>
        <v>6.8</v>
      </c>
      <c r="G1670" s="40"/>
    </row>
    <row r="1671" spans="1:7">
      <c r="A1671" t="s">
        <v>8671</v>
      </c>
      <c r="B1671">
        <v>7.1</v>
      </c>
      <c r="D1671" s="39" t="str">
        <v>Scott Foley</v>
      </c>
      <c r="E1671">
        <f>COUNTIF(Table3[Director_Name],D1671)</f>
        <v>1</v>
      </c>
      <c r="F1671">
        <f>ROUND(AVERAGEIF(Table3[Director_Name],D1671,Table3[imdb_score]),2)</f>
        <v>5.4</v>
      </c>
      <c r="G1671" s="40"/>
    </row>
    <row r="1672" spans="1:7">
      <c r="A1672" t="s">
        <v>5050</v>
      </c>
      <c r="B1672">
        <v>6.6</v>
      </c>
      <c r="D1672" s="39" t="str">
        <v>Christophe Ali</v>
      </c>
      <c r="E1672">
        <f>COUNTIF(Table3[Director_Name],D1672)</f>
        <v>1</v>
      </c>
      <c r="F1672">
        <f>ROUND(AVERAGEIF(Table3[Director_Name],D1672,Table3[imdb_score]),2)</f>
        <v>5.4</v>
      </c>
      <c r="G1672" s="40"/>
    </row>
    <row r="1673" spans="1:7">
      <c r="A1673" t="s">
        <v>8680</v>
      </c>
      <c r="B1673">
        <v>4</v>
      </c>
      <c r="D1673" s="39" t="str">
        <v>Gabriela Tagliavini</v>
      </c>
      <c r="E1673">
        <f>COUNTIF(Table3[Director_Name],D1673)</f>
        <v>1</v>
      </c>
      <c r="F1673">
        <f>ROUND(AVERAGEIF(Table3[Director_Name],D1673,Table3[imdb_score]),2)</f>
        <v>3.2</v>
      </c>
      <c r="G1673" s="40"/>
    </row>
    <row r="1674" spans="1:7">
      <c r="A1674" t="s">
        <v>8213</v>
      </c>
      <c r="B1674">
        <v>7</v>
      </c>
      <c r="D1674" s="39" t="str">
        <v>Shekar</v>
      </c>
      <c r="E1674">
        <f>COUNTIF(Table3[Director_Name],D1674)</f>
        <v>1</v>
      </c>
      <c r="F1674">
        <f>ROUND(AVERAGEIF(Table3[Director_Name],D1674,Table3[imdb_score]),2)</f>
        <v>7.1</v>
      </c>
      <c r="G1674" s="40"/>
    </row>
    <row r="1675" spans="1:7">
      <c r="A1675" t="s">
        <v>8690</v>
      </c>
      <c r="B1675">
        <v>5.6</v>
      </c>
      <c r="D1675" s="39" t="str">
        <v>Shona Auerbach</v>
      </c>
      <c r="E1675">
        <f>COUNTIF(Table3[Director_Name],D1675)</f>
        <v>1</v>
      </c>
      <c r="F1675">
        <f>ROUND(AVERAGEIF(Table3[Director_Name],D1675,Table3[imdb_score]),2)</f>
        <v>7.8</v>
      </c>
      <c r="G1675" s="40"/>
    </row>
    <row r="1676" spans="1:7">
      <c r="A1676" t="s">
        <v>8696</v>
      </c>
      <c r="B1676">
        <v>4.8</v>
      </c>
      <c r="D1676" s="39" t="str">
        <v>Leonard Farlinger</v>
      </c>
      <c r="E1676">
        <f>COUNTIF(Table3[Director_Name],D1676)</f>
        <v>1</v>
      </c>
      <c r="F1676">
        <f>ROUND(AVERAGEIF(Table3[Director_Name],D1676,Table3[imdb_score]),2)</f>
        <v>5.3</v>
      </c>
      <c r="G1676" s="40"/>
    </row>
    <row r="1677" spans="1:7">
      <c r="A1677" t="s">
        <v>8702</v>
      </c>
      <c r="B1677">
        <v>7.5</v>
      </c>
      <c r="D1677" s="39" t="str">
        <v>Michel Leclerc</v>
      </c>
      <c r="E1677">
        <f>COUNTIF(Table3[Director_Name],D1677)</f>
        <v>1</v>
      </c>
      <c r="F1677">
        <f>ROUND(AVERAGEIF(Table3[Director_Name],D1677,Table3[imdb_score]),2)</f>
        <v>7.2</v>
      </c>
      <c r="G1677" s="40"/>
    </row>
    <row r="1678" spans="1:7">
      <c r="A1678" t="s">
        <v>8707</v>
      </c>
      <c r="B1678">
        <v>6</v>
      </c>
      <c r="D1678" s="39" t="str">
        <v>Analeine Cal y Mayor</v>
      </c>
      <c r="E1678">
        <f>COUNTIF(Table3[Director_Name],D1678)</f>
        <v>1</v>
      </c>
      <c r="F1678">
        <f>ROUND(AVERAGEIF(Table3[Director_Name],D1678,Table3[imdb_score]),2)</f>
        <v>6.2</v>
      </c>
      <c r="G1678" s="40"/>
    </row>
    <row r="1679" spans="1:7">
      <c r="A1679" t="s">
        <v>8712</v>
      </c>
      <c r="B1679">
        <v>7.2</v>
      </c>
      <c r="D1679" s="39" t="str">
        <v>Tom Kalin</v>
      </c>
      <c r="E1679">
        <f>COUNTIF(Table3[Director_Name],D1679)</f>
        <v>1</v>
      </c>
      <c r="F1679">
        <f>ROUND(AVERAGEIF(Table3[Director_Name],D1679,Table3[imdb_score]),2)</f>
        <v>5.9</v>
      </c>
      <c r="G1679" s="40"/>
    </row>
    <row r="1680" spans="1:7">
      <c r="A1680" t="s">
        <v>1783</v>
      </c>
      <c r="B1680">
        <v>5.6</v>
      </c>
      <c r="D1680" s="39" t="str">
        <v>Robert Sarkies</v>
      </c>
      <c r="E1680">
        <f>COUNTIF(Table3[Director_Name],D1680)</f>
        <v>1</v>
      </c>
      <c r="F1680">
        <f>ROUND(AVERAGEIF(Table3[Director_Name],D1680,Table3[imdb_score]),2)</f>
        <v>7.3</v>
      </c>
      <c r="G1680" s="40"/>
    </row>
    <row r="1681" spans="1:7">
      <c r="A1681" t="s">
        <v>125</v>
      </c>
      <c r="B1681">
        <v>6.8</v>
      </c>
      <c r="D1681" s="39" t="str">
        <v>John Huston</v>
      </c>
      <c r="E1681">
        <f>COUNTIF(Table3[Director_Name],D1681)</f>
        <v>2</v>
      </c>
      <c r="F1681">
        <f>ROUND(AVERAGEIF(Table3[Director_Name],D1681,Table3[imdb_score]),2)</f>
        <v>7.4</v>
      </c>
      <c r="G1681" s="40"/>
    </row>
    <row r="1682" spans="1:7">
      <c r="A1682" t="s">
        <v>8727</v>
      </c>
      <c r="B1682">
        <v>4.9000000000000004</v>
      </c>
      <c r="D1682" s="39" t="str">
        <v>Walter Lang</v>
      </c>
      <c r="E1682">
        <f>COUNTIF(Table3[Director_Name],D1682)</f>
        <v>2</v>
      </c>
      <c r="F1682">
        <f>ROUND(AVERAGEIF(Table3[Director_Name],D1682,Table3[imdb_score]),2)</f>
        <v>6.8</v>
      </c>
      <c r="G1682" s="40"/>
    </row>
    <row r="1683" spans="1:7">
      <c r="A1683" t="s">
        <v>7707</v>
      </c>
      <c r="B1683">
        <v>7.1</v>
      </c>
      <c r="D1683" s="39" t="str">
        <v>Carlos Saura</v>
      </c>
      <c r="E1683">
        <f>COUNTIF(Table3[Director_Name],D1683)</f>
        <v>1</v>
      </c>
      <c r="F1683">
        <f>ROUND(AVERAGEIF(Table3[Director_Name],D1683,Table3[imdb_score]),2)</f>
        <v>7.2</v>
      </c>
      <c r="G1683" s="40"/>
    </row>
    <row r="1684" spans="1:7">
      <c r="A1684" t="s">
        <v>8737</v>
      </c>
      <c r="B1684">
        <v>2</v>
      </c>
      <c r="D1684" s="39" t="str">
        <v>Andrew Erwin</v>
      </c>
      <c r="E1684">
        <f>COUNTIF(Table3[Director_Name],D1684)</f>
        <v>2</v>
      </c>
      <c r="F1684">
        <f>ROUND(AVERAGEIF(Table3[Director_Name],D1684,Table3[imdb_score]),2)</f>
        <v>6.1</v>
      </c>
      <c r="G1684" s="40"/>
    </row>
    <row r="1685" spans="1:7">
      <c r="A1685" t="s">
        <v>8742</v>
      </c>
      <c r="B1685">
        <v>5.7</v>
      </c>
      <c r="D1685" s="39" t="str">
        <v>Beto GÃ³mez</v>
      </c>
      <c r="E1685">
        <f>COUNTIF(Table3[Director_Name],D1685)</f>
        <v>1</v>
      </c>
      <c r="F1685">
        <f>ROUND(AVERAGEIF(Table3[Director_Name],D1685,Table3[imdb_score]),2)</f>
        <v>6</v>
      </c>
      <c r="G1685" s="40"/>
    </row>
    <row r="1686" spans="1:7">
      <c r="A1686" t="s">
        <v>8747</v>
      </c>
      <c r="B1686">
        <v>4.0999999999999996</v>
      </c>
      <c r="D1686" s="39" t="str">
        <v>Mike van Diem</v>
      </c>
      <c r="E1686">
        <f>COUNTIF(Table3[Director_Name],D1686)</f>
        <v>1</v>
      </c>
      <c r="F1686">
        <f>ROUND(AVERAGEIF(Table3[Director_Name],D1686,Table3[imdb_score]),2)</f>
        <v>7.8</v>
      </c>
      <c r="G1686" s="40"/>
    </row>
    <row r="1687" spans="1:7">
      <c r="A1687" t="s">
        <v>8754</v>
      </c>
      <c r="B1687">
        <v>6.7</v>
      </c>
      <c r="D1687" s="39" t="str">
        <v>Jonas Ã…kerlund</v>
      </c>
      <c r="E1687">
        <f>COUNTIF(Table3[Director_Name],D1687)</f>
        <v>2</v>
      </c>
      <c r="F1687">
        <f>ROUND(AVERAGEIF(Table3[Director_Name],D1687,Table3[imdb_score]),2)</f>
        <v>6.45</v>
      </c>
      <c r="G1687" s="40"/>
    </row>
    <row r="1688" spans="1:7">
      <c r="A1688" t="s">
        <v>8759</v>
      </c>
      <c r="B1688">
        <v>7.5</v>
      </c>
      <c r="D1688" s="39" t="str">
        <v>Todd Solondz</v>
      </c>
      <c r="E1688">
        <f>COUNTIF(Table3[Director_Name],D1688)</f>
        <v>3</v>
      </c>
      <c r="F1688">
        <f>ROUND(AVERAGEIF(Table3[Director_Name],D1688,Table3[imdb_score]),2)</f>
        <v>7.27</v>
      </c>
      <c r="G1688" s="40"/>
    </row>
    <row r="1689" spans="1:7">
      <c r="A1689" t="s">
        <v>8764</v>
      </c>
      <c r="B1689">
        <v>6.5</v>
      </c>
      <c r="D1689" s="39" t="str">
        <v>RenÃ© FÃ©ret</v>
      </c>
      <c r="E1689">
        <f>COUNTIF(Table3[Director_Name],D1689)</f>
        <v>1</v>
      </c>
      <c r="F1689">
        <f>ROUND(AVERAGEIF(Table3[Director_Name],D1689,Table3[imdb_score]),2)</f>
        <v>6.4</v>
      </c>
      <c r="G1689" s="40"/>
    </row>
    <row r="1690" spans="1:7">
      <c r="A1690" t="s">
        <v>1421</v>
      </c>
      <c r="B1690">
        <v>7.9</v>
      </c>
      <c r="D1690" s="39" t="str">
        <v>Barry Skolnick</v>
      </c>
      <c r="E1690">
        <f>COUNTIF(Table3[Director_Name],D1690)</f>
        <v>1</v>
      </c>
      <c r="F1690">
        <f>ROUND(AVERAGEIF(Table3[Director_Name],D1690,Table3[imdb_score]),2)</f>
        <v>6.5</v>
      </c>
      <c r="G1690" s="40"/>
    </row>
    <row r="1691" spans="1:7">
      <c r="A1691" t="s">
        <v>8782</v>
      </c>
      <c r="B1691">
        <v>6.4</v>
      </c>
      <c r="D1691" s="39" t="str">
        <v>Johnnie To</v>
      </c>
      <c r="E1691">
        <f>COUNTIF(Table3[Director_Name],D1691)</f>
        <v>1</v>
      </c>
      <c r="F1691">
        <f>ROUND(AVERAGEIF(Table3[Director_Name],D1691,Table3[imdb_score]),2)</f>
        <v>7.3</v>
      </c>
      <c r="G1691" s="40"/>
    </row>
    <row r="1692" spans="1:7">
      <c r="A1692" t="s">
        <v>5111</v>
      </c>
      <c r="B1692">
        <v>5.8</v>
      </c>
      <c r="D1692" s="39" t="str">
        <v>Mateo Gil</v>
      </c>
      <c r="E1692">
        <f>COUNTIF(Table3[Director_Name],D1692)</f>
        <v>1</v>
      </c>
      <c r="F1692">
        <f>ROUND(AVERAGEIF(Table3[Director_Name],D1692,Table3[imdb_score]),2)</f>
        <v>6.6</v>
      </c>
      <c r="G1692" s="40"/>
    </row>
    <row r="1693" spans="1:7">
      <c r="A1693" t="s">
        <v>850</v>
      </c>
      <c r="B1693">
        <v>7.7</v>
      </c>
      <c r="D1693" s="39" t="str">
        <v>Lukas Moodysson</v>
      </c>
      <c r="E1693">
        <f>COUNTIF(Table3[Director_Name],D1693)</f>
        <v>1</v>
      </c>
      <c r="F1693">
        <f>ROUND(AVERAGEIF(Table3[Director_Name],D1693,Table3[imdb_score]),2)</f>
        <v>7.9</v>
      </c>
      <c r="G1693" s="40"/>
    </row>
    <row r="1694" spans="1:7">
      <c r="A1694" t="s">
        <v>3401</v>
      </c>
      <c r="B1694">
        <v>7.1</v>
      </c>
      <c r="D1694" s="39" t="str">
        <v>Agnieszka Wojtowicz-Vosloo</v>
      </c>
      <c r="E1694">
        <f>COUNTIF(Table3[Director_Name],D1694)</f>
        <v>1</v>
      </c>
      <c r="F1694">
        <f>ROUND(AVERAGEIF(Table3[Director_Name],D1694,Table3[imdb_score]),2)</f>
        <v>5.9</v>
      </c>
      <c r="G1694" s="40"/>
    </row>
    <row r="1695" spans="1:7">
      <c r="A1695" t="s">
        <v>6102</v>
      </c>
      <c r="B1695">
        <v>5.3</v>
      </c>
      <c r="D1695" s="39" t="str">
        <v>Kabir Sadanand</v>
      </c>
      <c r="E1695">
        <f>COUNTIF(Table3[Director_Name],D1695)</f>
        <v>1</v>
      </c>
      <c r="F1695">
        <f>ROUND(AVERAGEIF(Table3[Director_Name],D1695,Table3[imdb_score]),2)</f>
        <v>4.7</v>
      </c>
      <c r="G1695" s="40"/>
    </row>
    <row r="1696" spans="1:7">
      <c r="A1696" t="s">
        <v>4309</v>
      </c>
      <c r="B1696">
        <v>5.3</v>
      </c>
      <c r="D1696" s="39" t="str">
        <v>Peter DeLuise</v>
      </c>
      <c r="E1696">
        <f>COUNTIF(Table3[Director_Name],D1696)</f>
        <v>1</v>
      </c>
      <c r="F1696">
        <f>ROUND(AVERAGEIF(Table3[Director_Name],D1696,Table3[imdb_score]),2)</f>
        <v>5.9</v>
      </c>
      <c r="G1696" s="40"/>
    </row>
    <row r="1697" spans="1:7">
      <c r="A1697" t="s">
        <v>8807</v>
      </c>
      <c r="B1697">
        <v>7.5</v>
      </c>
      <c r="D1697" s="39" t="str">
        <v>Raja Menon</v>
      </c>
      <c r="E1697">
        <f>COUNTIF(Table3[Director_Name],D1697)</f>
        <v>1</v>
      </c>
      <c r="F1697">
        <f>ROUND(AVERAGEIF(Table3[Director_Name],D1697,Table3[imdb_score]),2)</f>
        <v>8.5</v>
      </c>
      <c r="G1697" s="40"/>
    </row>
    <row r="1698" spans="1:7">
      <c r="A1698" t="s">
        <v>3639</v>
      </c>
      <c r="B1698">
        <v>6.9</v>
      </c>
      <c r="D1698" s="39" t="str">
        <v>Nick Love</v>
      </c>
      <c r="E1698">
        <f>COUNTIF(Table3[Director_Name],D1698)</f>
        <v>2</v>
      </c>
      <c r="F1698">
        <f>ROUND(AVERAGEIF(Table3[Director_Name],D1698,Table3[imdb_score]),2)</f>
        <v>5.5</v>
      </c>
      <c r="G1698" s="40"/>
    </row>
    <row r="1699" spans="1:7">
      <c r="A1699" t="s">
        <v>8814</v>
      </c>
      <c r="B1699">
        <v>4.9000000000000004</v>
      </c>
      <c r="D1699" s="39" t="str">
        <v>R. Balki</v>
      </c>
      <c r="E1699">
        <f>COUNTIF(Table3[Director_Name],D1699)</f>
        <v>1</v>
      </c>
      <c r="F1699">
        <f>ROUND(AVERAGEIF(Table3[Director_Name],D1699,Table3[imdb_score]),2)</f>
        <v>7.2</v>
      </c>
      <c r="G1699" s="40"/>
    </row>
    <row r="1700" spans="1:7">
      <c r="A1700" t="s">
        <v>8820</v>
      </c>
      <c r="B1700">
        <v>7.1</v>
      </c>
      <c r="D1700" s="39" t="str">
        <v>Ivan Engler</v>
      </c>
      <c r="E1700">
        <f>COUNTIF(Table3[Director_Name],D1700)</f>
        <v>1</v>
      </c>
      <c r="F1700">
        <f>ROUND(AVERAGEIF(Table3[Director_Name],D1700,Table3[imdb_score]),2)</f>
        <v>6.2</v>
      </c>
      <c r="G1700" s="40"/>
    </row>
    <row r="1701" spans="1:7">
      <c r="A1701" t="s">
        <v>1658</v>
      </c>
      <c r="B1701">
        <v>8</v>
      </c>
      <c r="D1701" s="39" t="str">
        <v>Cecil B. DeMille</v>
      </c>
      <c r="E1701">
        <f>COUNTIF(Table3[Director_Name],D1701)</f>
        <v>1</v>
      </c>
      <c r="F1701">
        <f>ROUND(AVERAGEIF(Table3[Director_Name],D1701,Table3[imdb_score]),2)</f>
        <v>6.7</v>
      </c>
      <c r="G1701" s="40"/>
    </row>
    <row r="1702" spans="1:7">
      <c r="A1702" t="s">
        <v>3088</v>
      </c>
      <c r="B1702">
        <v>7.9</v>
      </c>
      <c r="D1702" s="39" t="str">
        <v>Henry Hobson</v>
      </c>
      <c r="E1702">
        <f>COUNTIF(Table3[Director_Name],D1702)</f>
        <v>1</v>
      </c>
      <c r="F1702">
        <f>ROUND(AVERAGEIF(Table3[Director_Name],D1702,Table3[imdb_score]),2)</f>
        <v>5.6</v>
      </c>
      <c r="G1702" s="40"/>
    </row>
    <row r="1703" spans="1:7">
      <c r="A1703" t="s">
        <v>389</v>
      </c>
      <c r="B1703">
        <v>7.6</v>
      </c>
      <c r="D1703" s="39" t="str">
        <v>Mike Figgis</v>
      </c>
      <c r="E1703">
        <f>COUNTIF(Table3[Director_Name],D1703)</f>
        <v>2</v>
      </c>
      <c r="F1703">
        <f>ROUND(AVERAGEIF(Table3[Director_Name],D1703,Table3[imdb_score]),2)</f>
        <v>6.5</v>
      </c>
      <c r="G1703" s="40"/>
    </row>
    <row r="1704" spans="1:7">
      <c r="A1704" t="s">
        <v>8840</v>
      </c>
      <c r="B1704">
        <v>5.9</v>
      </c>
      <c r="D1704" s="39" t="str">
        <v>Duane Journey</v>
      </c>
      <c r="E1704">
        <f>COUNTIF(Table3[Director_Name],D1704)</f>
        <v>1</v>
      </c>
      <c r="F1704">
        <f>ROUND(AVERAGEIF(Table3[Director_Name],D1704,Table3[imdb_score]),2)</f>
        <v>4.3</v>
      </c>
      <c r="G1704" s="40"/>
    </row>
    <row r="1705" spans="1:7">
      <c r="A1705" t="s">
        <v>962</v>
      </c>
      <c r="B1705">
        <v>6.3</v>
      </c>
      <c r="D1705" s="39" t="str">
        <v>Billy Wilder</v>
      </c>
      <c r="E1705">
        <f>COUNTIF(Table3[Director_Name],D1705)</f>
        <v>4</v>
      </c>
      <c r="F1705">
        <f>ROUND(AVERAGEIF(Table3[Director_Name],D1705,Table3[imdb_score]),2)</f>
        <v>7.98</v>
      </c>
      <c r="G1705" s="40"/>
    </row>
    <row r="1706" spans="1:7">
      <c r="A1706" t="s">
        <v>5647</v>
      </c>
      <c r="B1706">
        <v>7.1</v>
      </c>
      <c r="D1706" s="39" t="str">
        <v>Lisa Cholodenko</v>
      </c>
      <c r="E1706">
        <f>COUNTIF(Table3[Director_Name],D1706)</f>
        <v>1</v>
      </c>
      <c r="F1706">
        <f>ROUND(AVERAGEIF(Table3[Director_Name],D1706,Table3[imdb_score]),2)</f>
        <v>7.1</v>
      </c>
      <c r="G1706" s="40"/>
    </row>
    <row r="1707" spans="1:7">
      <c r="A1707" t="s">
        <v>4903</v>
      </c>
      <c r="B1707">
        <v>6.4</v>
      </c>
      <c r="D1707" s="39" t="str">
        <v>John Sturges</v>
      </c>
      <c r="E1707">
        <f>COUNTIF(Table3[Director_Name],D1707)</f>
        <v>1</v>
      </c>
      <c r="F1707">
        <f>ROUND(AVERAGEIF(Table3[Director_Name],D1707,Table3[imdb_score]),2)</f>
        <v>8.3000000000000007</v>
      </c>
      <c r="G1707" s="40"/>
    </row>
    <row r="1708" spans="1:7">
      <c r="A1708" t="s">
        <v>1311</v>
      </c>
      <c r="B1708">
        <v>8.1999999999999993</v>
      </c>
      <c r="D1708" s="39" t="str">
        <v>William Arntz</v>
      </c>
      <c r="E1708">
        <f>COUNTIF(Table3[Director_Name],D1708)</f>
        <v>1</v>
      </c>
      <c r="F1708">
        <f>ROUND(AVERAGEIF(Table3[Director_Name],D1708,Table3[imdb_score]),2)</f>
        <v>5.4</v>
      </c>
      <c r="G1708" s="40"/>
    </row>
    <row r="1709" spans="1:7">
      <c r="A1709" t="s">
        <v>7885</v>
      </c>
      <c r="B1709">
        <v>6.9</v>
      </c>
      <c r="D1709" s="39" t="str">
        <v>Ed Gass-Donnelly</v>
      </c>
      <c r="E1709">
        <f>COUNTIF(Table3[Director_Name],D1709)</f>
        <v>1</v>
      </c>
      <c r="F1709">
        <f>ROUND(AVERAGEIF(Table3[Director_Name],D1709,Table3[imdb_score]),2)</f>
        <v>4</v>
      </c>
      <c r="G1709" s="40"/>
    </row>
    <row r="1710" spans="1:7">
      <c r="A1710" t="s">
        <v>1751</v>
      </c>
      <c r="B1710">
        <v>7.8</v>
      </c>
      <c r="D1710" s="39" t="str">
        <v>DJ Pooh</v>
      </c>
      <c r="E1710">
        <f>COUNTIF(Table3[Director_Name],D1710)</f>
        <v>2</v>
      </c>
      <c r="F1710">
        <f>ROUND(AVERAGEIF(Table3[Director_Name],D1710,Table3[imdb_score]),2)</f>
        <v>4.3</v>
      </c>
      <c r="G1710" s="40"/>
    </row>
    <row r="1711" spans="1:7">
      <c r="A1711" t="s">
        <v>1064</v>
      </c>
      <c r="B1711">
        <v>6.7</v>
      </c>
      <c r="D1711" s="39" t="str">
        <v>James Melkonian</v>
      </c>
      <c r="E1711">
        <f>COUNTIF(Table3[Director_Name],D1711)</f>
        <v>1</v>
      </c>
      <c r="F1711">
        <f>ROUND(AVERAGEIF(Table3[Director_Name],D1711,Table3[imdb_score]),2)</f>
        <v>4.5999999999999996</v>
      </c>
      <c r="G1711" s="40"/>
    </row>
    <row r="1712" spans="1:7">
      <c r="A1712" t="s">
        <v>8565</v>
      </c>
      <c r="B1712">
        <v>7.5</v>
      </c>
      <c r="D1712" s="39" t="str">
        <v>Roger Avary</v>
      </c>
      <c r="E1712">
        <f>COUNTIF(Table3[Director_Name],D1712)</f>
        <v>2</v>
      </c>
      <c r="F1712">
        <f>ROUND(AVERAGEIF(Table3[Director_Name],D1712,Table3[imdb_score]),2)</f>
        <v>6.6</v>
      </c>
      <c r="G1712" s="40"/>
    </row>
    <row r="1713" spans="1:7">
      <c r="A1713" t="s">
        <v>111</v>
      </c>
      <c r="B1713">
        <v>7.4</v>
      </c>
      <c r="D1713" s="39" t="str">
        <v>Allison Anders</v>
      </c>
      <c r="E1713">
        <f>COUNTIF(Table3[Director_Name],D1713)</f>
        <v>2</v>
      </c>
      <c r="F1713">
        <f>ROUND(AVERAGEIF(Table3[Director_Name],D1713,Table3[imdb_score]),2)</f>
        <v>6.4</v>
      </c>
      <c r="G1713" s="40"/>
    </row>
    <row r="1714" spans="1:7">
      <c r="A1714" t="s">
        <v>2612</v>
      </c>
      <c r="B1714">
        <v>5.2</v>
      </c>
      <c r="D1714" s="39" t="str">
        <v>Rick de Oliveira</v>
      </c>
      <c r="E1714">
        <f>COUNTIF(Table3[Director_Name],D1714)</f>
        <v>1</v>
      </c>
      <c r="F1714">
        <f>ROUND(AVERAGEIF(Table3[Director_Name],D1714,Table3[imdb_score]),2)</f>
        <v>2.7</v>
      </c>
      <c r="G1714" s="40"/>
    </row>
    <row r="1715" spans="1:7">
      <c r="A1715" t="s">
        <v>8884</v>
      </c>
      <c r="B1715">
        <v>6.5</v>
      </c>
      <c r="D1715" s="39" t="str">
        <v>Jeff Franklin</v>
      </c>
      <c r="E1715">
        <f>COUNTIF(Table3[Director_Name],D1715)</f>
        <v>1</v>
      </c>
      <c r="F1715">
        <f>ROUND(AVERAGEIF(Table3[Director_Name],D1715,Table3[imdb_score]),2)</f>
        <v>5.8</v>
      </c>
      <c r="G1715" s="40"/>
    </row>
    <row r="1716" spans="1:7">
      <c r="A1716" t="s">
        <v>5382</v>
      </c>
      <c r="B1716">
        <v>7.6</v>
      </c>
      <c r="D1716" s="39" t="str">
        <v>Mike Mills</v>
      </c>
      <c r="E1716">
        <f>COUNTIF(Table3[Director_Name],D1716)</f>
        <v>2</v>
      </c>
      <c r="F1716">
        <f>ROUND(AVERAGEIF(Table3[Director_Name],D1716,Table3[imdb_score]),2)</f>
        <v>6.9</v>
      </c>
      <c r="G1716" s="40"/>
    </row>
    <row r="1717" spans="1:7">
      <c r="A1717" t="s">
        <v>1421</v>
      </c>
      <c r="B1717">
        <v>7.3</v>
      </c>
      <c r="D1717" s="39" t="str">
        <v>Dave McKean</v>
      </c>
      <c r="E1717">
        <f>COUNTIF(Table3[Director_Name],D1717)</f>
        <v>1</v>
      </c>
      <c r="F1717">
        <f>ROUND(AVERAGEIF(Table3[Director_Name],D1717,Table3[imdb_score]),2)</f>
        <v>6.9</v>
      </c>
      <c r="G1717" s="40"/>
    </row>
    <row r="1718" spans="1:7">
      <c r="A1718" t="s">
        <v>703</v>
      </c>
      <c r="B1718">
        <v>6.6</v>
      </c>
      <c r="D1718" s="39" t="str">
        <v>Ron Fricke</v>
      </c>
      <c r="E1718">
        <f>COUNTIF(Table3[Director_Name],D1718)</f>
        <v>1</v>
      </c>
      <c r="F1718">
        <f>ROUND(AVERAGEIF(Table3[Director_Name],D1718,Table3[imdb_score]),2)</f>
        <v>8.5</v>
      </c>
      <c r="G1718" s="40"/>
    </row>
    <row r="1719" spans="1:7">
      <c r="A1719" t="s">
        <v>6142</v>
      </c>
      <c r="B1719">
        <v>6.8</v>
      </c>
      <c r="D1719" s="39" t="str">
        <v>Ruggero Deodato</v>
      </c>
      <c r="E1719">
        <f>COUNTIF(Table3[Director_Name],D1719)</f>
        <v>1</v>
      </c>
      <c r="F1719">
        <f>ROUND(AVERAGEIF(Table3[Director_Name],D1719,Table3[imdb_score]),2)</f>
        <v>4.8</v>
      </c>
      <c r="G1719" s="40"/>
    </row>
    <row r="1720" spans="1:7">
      <c r="A1720" t="s">
        <v>1679</v>
      </c>
      <c r="B1720">
        <v>6.9</v>
      </c>
      <c r="D1720" s="39" t="str">
        <v>Gavin Wiesen</v>
      </c>
      <c r="E1720">
        <f>COUNTIF(Table3[Director_Name],D1720)</f>
        <v>1</v>
      </c>
      <c r="F1720">
        <f>ROUND(AVERAGEIF(Table3[Director_Name],D1720,Table3[imdb_score]),2)</f>
        <v>6.6</v>
      </c>
      <c r="G1720" s="40"/>
    </row>
    <row r="1721" spans="1:7">
      <c r="A1721" t="s">
        <v>1819</v>
      </c>
      <c r="B1721">
        <v>5.8</v>
      </c>
      <c r="D1721" s="39" t="str">
        <v>Mora Stephens</v>
      </c>
      <c r="E1721">
        <f>COUNTIF(Table3[Director_Name],D1721)</f>
        <v>1</v>
      </c>
      <c r="F1721">
        <f>ROUND(AVERAGEIF(Table3[Director_Name],D1721,Table3[imdb_score]),2)</f>
        <v>5.7</v>
      </c>
      <c r="G1721" s="40"/>
    </row>
    <row r="1722" spans="1:7">
      <c r="A1722" t="s">
        <v>2112</v>
      </c>
      <c r="B1722">
        <v>6.6</v>
      </c>
      <c r="D1722" s="39" t="str">
        <v>Mars Callahan</v>
      </c>
      <c r="E1722">
        <f>COUNTIF(Table3[Director_Name],D1722)</f>
        <v>1</v>
      </c>
      <c r="F1722">
        <f>ROUND(AVERAGEIF(Table3[Director_Name],D1722,Table3[imdb_score]),2)</f>
        <v>7</v>
      </c>
      <c r="G1722" s="40"/>
    </row>
    <row r="1723" spans="1:7">
      <c r="A1723" t="s">
        <v>7635</v>
      </c>
      <c r="B1723">
        <v>6.7</v>
      </c>
      <c r="D1723" s="39" t="str">
        <v>Leos Carax</v>
      </c>
      <c r="E1723">
        <f>COUNTIF(Table3[Director_Name],D1723)</f>
        <v>1</v>
      </c>
      <c r="F1723">
        <f>ROUND(AVERAGEIF(Table3[Director_Name],D1723,Table3[imdb_score]),2)</f>
        <v>7.1</v>
      </c>
      <c r="G1723" s="40"/>
    </row>
    <row r="1724" spans="1:7">
      <c r="A1724" t="s">
        <v>4066</v>
      </c>
      <c r="B1724">
        <v>6.7</v>
      </c>
      <c r="D1724" s="39" t="str">
        <v>Stefan Schwartz</v>
      </c>
      <c r="E1724">
        <f>COUNTIF(Table3[Director_Name],D1724)</f>
        <v>1</v>
      </c>
      <c r="F1724">
        <f>ROUND(AVERAGEIF(Table3[Director_Name],D1724,Table3[imdb_score]),2)</f>
        <v>6.6</v>
      </c>
      <c r="G1724" s="40"/>
    </row>
    <row r="1725" spans="1:7">
      <c r="A1725" t="s">
        <v>7204</v>
      </c>
      <c r="B1725">
        <v>6.3</v>
      </c>
      <c r="D1725" s="39" t="str">
        <v>Robert Lee King</v>
      </c>
      <c r="E1725">
        <f>COUNTIF(Table3[Director_Name],D1725)</f>
        <v>1</v>
      </c>
      <c r="F1725">
        <f>ROUND(AVERAGEIF(Table3[Director_Name],D1725,Table3[imdb_score]),2)</f>
        <v>6.3</v>
      </c>
      <c r="G1725" s="40"/>
    </row>
    <row r="1726" spans="1:7">
      <c r="A1726" t="s">
        <v>692</v>
      </c>
      <c r="B1726">
        <v>7.7</v>
      </c>
      <c r="D1726" s="39" t="str">
        <v>Jorge RamÃ­rez SuÃ¡rez</v>
      </c>
      <c r="E1726">
        <f>COUNTIF(Table3[Director_Name],D1726)</f>
        <v>1</v>
      </c>
      <c r="F1726">
        <f>ROUND(AVERAGEIF(Table3[Director_Name],D1726,Table3[imdb_score]),2)</f>
        <v>7.7</v>
      </c>
      <c r="G1726" s="40"/>
    </row>
    <row r="1727" spans="1:7">
      <c r="A1727" t="s">
        <v>4212</v>
      </c>
      <c r="B1727">
        <v>6.1</v>
      </c>
      <c r="D1727" s="39" t="str">
        <v>Dan Ireland</v>
      </c>
      <c r="E1727">
        <f>COUNTIF(Table3[Director_Name],D1727)</f>
        <v>1</v>
      </c>
      <c r="F1727">
        <f>ROUND(AVERAGEIF(Table3[Director_Name],D1727,Table3[imdb_score]),2)</f>
        <v>5</v>
      </c>
      <c r="G1727" s="40"/>
    </row>
    <row r="1728" spans="1:7">
      <c r="A1728" t="s">
        <v>5486</v>
      </c>
      <c r="B1728">
        <v>4.9000000000000004</v>
      </c>
      <c r="D1728" s="39" t="str">
        <v>Fernando LeÃ³n de Aranoa</v>
      </c>
      <c r="E1728">
        <f>COUNTIF(Table3[Director_Name],D1728)</f>
        <v>1</v>
      </c>
      <c r="F1728">
        <f>ROUND(AVERAGEIF(Table3[Director_Name],D1728,Table3[imdb_score]),2)</f>
        <v>7.7</v>
      </c>
      <c r="G1728" s="40"/>
    </row>
    <row r="1729" spans="1:7">
      <c r="A1729" t="s">
        <v>8950</v>
      </c>
      <c r="B1729">
        <v>6.2</v>
      </c>
      <c r="D1729" s="39" t="str">
        <v>Jim Mickle</v>
      </c>
      <c r="E1729">
        <f>COUNTIF(Table3[Director_Name],D1729)</f>
        <v>1</v>
      </c>
      <c r="F1729">
        <f>ROUND(AVERAGEIF(Table3[Director_Name],D1729,Table3[imdb_score]),2)</f>
        <v>6.5</v>
      </c>
      <c r="G1729" s="40"/>
    </row>
    <row r="1730" spans="1:7">
      <c r="A1730" t="s">
        <v>940</v>
      </c>
      <c r="B1730">
        <v>7.8</v>
      </c>
      <c r="D1730" s="39" t="str">
        <v>Karim AÃ¯nouz</v>
      </c>
      <c r="E1730">
        <f>COUNTIF(Table3[Director_Name],D1730)</f>
        <v>1</v>
      </c>
      <c r="F1730">
        <f>ROUND(AVERAGEIF(Table3[Director_Name],D1730,Table3[imdb_score]),2)</f>
        <v>6.1</v>
      </c>
      <c r="G1730" s="40"/>
    </row>
    <row r="1731" spans="1:7">
      <c r="A1731" t="s">
        <v>187</v>
      </c>
      <c r="B1731">
        <v>8.1999999999999993</v>
      </c>
      <c r="D1731" s="39" t="str">
        <v>Sam Levinson</v>
      </c>
      <c r="E1731">
        <f>COUNTIF(Table3[Director_Name],D1731)</f>
        <v>1</v>
      </c>
      <c r="F1731">
        <f>ROUND(AVERAGEIF(Table3[Director_Name],D1731,Table3[imdb_score]),2)</f>
        <v>6</v>
      </c>
      <c r="G1731" s="40"/>
    </row>
    <row r="1732" spans="1:7">
      <c r="A1732" t="s">
        <v>3516</v>
      </c>
      <c r="B1732">
        <v>6.9</v>
      </c>
      <c r="D1732" s="39" t="str">
        <v>Aleksandr Veledinskiy</v>
      </c>
      <c r="E1732">
        <f>COUNTIF(Table3[Director_Name],D1732)</f>
        <v>1</v>
      </c>
      <c r="F1732">
        <f>ROUND(AVERAGEIF(Table3[Director_Name],D1732,Table3[imdb_score]),2)</f>
        <v>7.5</v>
      </c>
      <c r="G1732" s="40"/>
    </row>
    <row r="1733" spans="1:7">
      <c r="A1733" t="s">
        <v>327</v>
      </c>
      <c r="B1733">
        <v>6.2</v>
      </c>
      <c r="D1733" s="39" t="str">
        <v>Peter H. Hunt</v>
      </c>
      <c r="E1733">
        <f>COUNTIF(Table3[Director_Name],D1733)</f>
        <v>1</v>
      </c>
      <c r="F1733">
        <f>ROUND(AVERAGEIF(Table3[Director_Name],D1733,Table3[imdb_score]),2)</f>
        <v>7.6</v>
      </c>
      <c r="G1733" s="40"/>
    </row>
    <row r="1734" spans="1:7">
      <c r="A1734" t="s">
        <v>8972</v>
      </c>
      <c r="B1734">
        <v>6.9</v>
      </c>
      <c r="D1734" s="39" t="str">
        <v>Ruba Nadda</v>
      </c>
      <c r="E1734">
        <f>COUNTIF(Table3[Director_Name],D1734)</f>
        <v>1</v>
      </c>
      <c r="F1734">
        <f>ROUND(AVERAGEIF(Table3[Director_Name],D1734,Table3[imdb_score]),2)</f>
        <v>5.2</v>
      </c>
      <c r="G1734" s="40"/>
    </row>
    <row r="1735" spans="1:7">
      <c r="A1735" t="s">
        <v>8978</v>
      </c>
      <c r="B1735">
        <v>4.8</v>
      </c>
      <c r="D1735" s="39" t="str">
        <v>Howard Hughes</v>
      </c>
      <c r="E1735">
        <f>COUNTIF(Table3[Director_Name],D1735)</f>
        <v>1</v>
      </c>
      <c r="F1735">
        <f>ROUND(AVERAGEIF(Table3[Director_Name],D1735,Table3[imdb_score]),2)</f>
        <v>7.8</v>
      </c>
      <c r="G1735" s="40"/>
    </row>
    <row r="1736" spans="1:7">
      <c r="A1736" t="s">
        <v>2888</v>
      </c>
      <c r="B1736">
        <v>8</v>
      </c>
      <c r="D1736" s="39" t="str">
        <v>Edward Burns</v>
      </c>
      <c r="E1736">
        <f>COUNTIF(Table3[Director_Name],D1736)</f>
        <v>4</v>
      </c>
      <c r="F1736">
        <f>ROUND(AVERAGEIF(Table3[Director_Name],D1736,Table3[imdb_score]),2)</f>
        <v>6.43</v>
      </c>
      <c r="G1736" s="40"/>
    </row>
    <row r="1737" spans="1:7">
      <c r="A1737" t="s">
        <v>4239</v>
      </c>
      <c r="B1737">
        <v>5.3</v>
      </c>
      <c r="D1737" s="39" t="str">
        <v>Sean Byrne</v>
      </c>
      <c r="E1737">
        <f>COUNTIF(Table3[Director_Name],D1737)</f>
        <v>1</v>
      </c>
      <c r="F1737">
        <f>ROUND(AVERAGEIF(Table3[Director_Name],D1737,Table3[imdb_score]),2)</f>
        <v>6.7</v>
      </c>
      <c r="G1737" s="40"/>
    </row>
    <row r="1738" spans="1:7">
      <c r="A1738" t="s">
        <v>1965</v>
      </c>
      <c r="B1738">
        <v>6.7</v>
      </c>
      <c r="D1738" s="39" t="str">
        <v>Mark Griffiths</v>
      </c>
      <c r="E1738">
        <f>COUNTIF(Table3[Director_Name],D1738)</f>
        <v>1</v>
      </c>
      <c r="F1738">
        <f>ROUND(AVERAGEIF(Table3[Director_Name],D1738,Table3[imdb_score]),2)</f>
        <v>6.3</v>
      </c>
      <c r="G1738" s="40"/>
    </row>
    <row r="1739" spans="1:7">
      <c r="A1739" t="s">
        <v>4107</v>
      </c>
      <c r="B1739">
        <v>5.4</v>
      </c>
      <c r="D1739" s="39" t="str">
        <v>Bruce Macdonald</v>
      </c>
      <c r="E1739">
        <f>COUNTIF(Table3[Director_Name],D1739)</f>
        <v>1</v>
      </c>
      <c r="F1739">
        <f>ROUND(AVERAGEIF(Table3[Director_Name],D1739,Table3[imdb_score]),2)</f>
        <v>4.7</v>
      </c>
      <c r="G1739" s="40"/>
    </row>
    <row r="1740" spans="1:7">
      <c r="A1740" t="s">
        <v>7443</v>
      </c>
      <c r="B1740">
        <v>5.4</v>
      </c>
      <c r="D1740" s="39" t="str">
        <v>Victor Fleming</v>
      </c>
      <c r="E1740">
        <f>COUNTIF(Table3[Director_Name],D1740)</f>
        <v>3</v>
      </c>
      <c r="F1740">
        <f>ROUND(AVERAGEIF(Table3[Director_Name],D1740,Table3[imdb_score]),2)</f>
        <v>7.77</v>
      </c>
      <c r="G1740" s="40"/>
    </row>
    <row r="1741" spans="1:7">
      <c r="A1741" t="s">
        <v>5367</v>
      </c>
      <c r="B1741">
        <v>4.9000000000000004</v>
      </c>
      <c r="D1741" s="39" t="str">
        <v>Richard Raymond</v>
      </c>
      <c r="E1741">
        <f>COUNTIF(Table3[Director_Name],D1741)</f>
        <v>1</v>
      </c>
      <c r="F1741">
        <f>ROUND(AVERAGEIF(Table3[Director_Name],D1741,Table3[imdb_score]),2)</f>
        <v>6</v>
      </c>
      <c r="G1741" s="40"/>
    </row>
    <row r="1742" spans="1:7">
      <c r="A1742" t="s">
        <v>5418</v>
      </c>
      <c r="B1742">
        <v>6.1</v>
      </c>
      <c r="D1742" s="39" t="str">
        <v>Alan Jacobs</v>
      </c>
      <c r="E1742">
        <f>COUNTIF(Table3[Director_Name],D1742)</f>
        <v>1</v>
      </c>
      <c r="F1742">
        <f>ROUND(AVERAGEIF(Table3[Director_Name],D1742,Table3[imdb_score]),2)</f>
        <v>7.3</v>
      </c>
      <c r="G1742" s="40"/>
    </row>
    <row r="1743" spans="1:7">
      <c r="A1743" t="s">
        <v>6074</v>
      </c>
      <c r="B1743">
        <v>5.8</v>
      </c>
      <c r="D1743" s="39" t="str">
        <v>George Sidney</v>
      </c>
      <c r="E1743">
        <f>COUNTIF(Table3[Director_Name],D1743)</f>
        <v>3</v>
      </c>
      <c r="F1743">
        <f>ROUND(AVERAGEIF(Table3[Director_Name],D1743,Table3[imdb_score]),2)</f>
        <v>6.83</v>
      </c>
      <c r="G1743" s="40"/>
    </row>
    <row r="1744" spans="1:7">
      <c r="A1744" t="s">
        <v>487</v>
      </c>
      <c r="B1744">
        <v>7</v>
      </c>
      <c r="D1744" s="39" t="str">
        <v>Christopher Morris</v>
      </c>
      <c r="E1744">
        <f>COUNTIF(Table3[Director_Name],D1744)</f>
        <v>1</v>
      </c>
      <c r="F1744">
        <f>ROUND(AVERAGEIF(Table3[Director_Name],D1744,Table3[imdb_score]),2)</f>
        <v>7.3</v>
      </c>
      <c r="G1744" s="40"/>
    </row>
    <row r="1745" spans="1:7">
      <c r="A1745" t="s">
        <v>9025</v>
      </c>
      <c r="B1745">
        <v>6.5</v>
      </c>
      <c r="D1745" s="39" t="str">
        <v>Andrucha Waddington</v>
      </c>
      <c r="E1745">
        <f>COUNTIF(Table3[Director_Name],D1745)</f>
        <v>1</v>
      </c>
      <c r="F1745">
        <f>ROUND(AVERAGEIF(Table3[Director_Name],D1745,Table3[imdb_score]),2)</f>
        <v>7.5</v>
      </c>
      <c r="G1745" s="40"/>
    </row>
    <row r="1746" spans="1:7">
      <c r="A1746" t="s">
        <v>9031</v>
      </c>
      <c r="B1746">
        <v>6.6</v>
      </c>
      <c r="D1746" s="39" t="str">
        <v>Peter Stebbings</v>
      </c>
      <c r="E1746">
        <f>COUNTIF(Table3[Director_Name],D1746)</f>
        <v>1</v>
      </c>
      <c r="F1746">
        <f>ROUND(AVERAGEIF(Table3[Director_Name],D1746,Table3[imdb_score]),2)</f>
        <v>6.8</v>
      </c>
      <c r="G1746" s="40"/>
    </row>
    <row r="1747" spans="1:7">
      <c r="A1747" t="s">
        <v>9036</v>
      </c>
      <c r="B1747">
        <v>6.1</v>
      </c>
      <c r="D1747" s="39" t="str">
        <v>Vincente Minnelli</v>
      </c>
      <c r="E1747">
        <f>COUNTIF(Table3[Director_Name],D1747)</f>
        <v>1</v>
      </c>
      <c r="F1747">
        <f>ROUND(AVERAGEIF(Table3[Director_Name],D1747,Table3[imdb_score]),2)</f>
        <v>7.1</v>
      </c>
      <c r="G1747" s="40"/>
    </row>
    <row r="1748" spans="1:7">
      <c r="A1748" t="s">
        <v>9043</v>
      </c>
      <c r="B1748">
        <v>5.7</v>
      </c>
      <c r="D1748" s="39" t="str">
        <v>Dagur KÃ¡ri</v>
      </c>
      <c r="E1748">
        <f>COUNTIF(Table3[Director_Name],D1748)</f>
        <v>1</v>
      </c>
      <c r="F1748">
        <f>ROUND(AVERAGEIF(Table3[Director_Name],D1748,Table3[imdb_score]),2)</f>
        <v>6.9</v>
      </c>
      <c r="G1748" s="40"/>
    </row>
    <row r="1749" spans="1:7">
      <c r="A1749" t="s">
        <v>6142</v>
      </c>
      <c r="B1749">
        <v>6.6</v>
      </c>
      <c r="D1749" s="39" t="str">
        <v>Jim Abrahams</v>
      </c>
      <c r="E1749">
        <f>COUNTIF(Table3[Director_Name],D1749)</f>
        <v>1</v>
      </c>
      <c r="F1749">
        <f>ROUND(AVERAGEIF(Table3[Director_Name],D1749,Table3[imdb_score]),2)</f>
        <v>7.8</v>
      </c>
      <c r="G1749" s="40"/>
    </row>
    <row r="1750" spans="1:7">
      <c r="A1750" t="s">
        <v>3218</v>
      </c>
      <c r="B1750">
        <v>7</v>
      </c>
      <c r="D1750" s="39" t="str">
        <v>Kevin Carraway</v>
      </c>
      <c r="E1750">
        <f>COUNTIF(Table3[Director_Name],D1750)</f>
        <v>1</v>
      </c>
      <c r="F1750">
        <f>ROUND(AVERAGEIF(Table3[Director_Name],D1750,Table3[imdb_score]),2)</f>
        <v>3.5</v>
      </c>
      <c r="G1750" s="40"/>
    </row>
    <row r="1751" spans="1:7">
      <c r="A1751" t="s">
        <v>6396</v>
      </c>
      <c r="B1751">
        <v>7.4</v>
      </c>
      <c r="D1751" s="39" t="str">
        <v>Michael Gornick</v>
      </c>
      <c r="E1751">
        <f>COUNTIF(Table3[Director_Name],D1751)</f>
        <v>1</v>
      </c>
      <c r="F1751">
        <f>ROUND(AVERAGEIF(Table3[Director_Name],D1751,Table3[imdb_score]),2)</f>
        <v>6</v>
      </c>
      <c r="G1751" s="40"/>
    </row>
    <row r="1752" spans="1:7">
      <c r="A1752" t="s">
        <v>6800</v>
      </c>
      <c r="B1752">
        <v>5.3</v>
      </c>
      <c r="D1752" s="39" t="str">
        <v>Richard Brooks</v>
      </c>
      <c r="E1752">
        <f>COUNTIF(Table3[Director_Name],D1752)</f>
        <v>4</v>
      </c>
      <c r="F1752">
        <f>ROUND(AVERAGEIF(Table3[Director_Name],D1752,Table3[imdb_score]),2)</f>
        <v>7.8</v>
      </c>
      <c r="G1752" s="40"/>
    </row>
    <row r="1753" spans="1:7">
      <c r="A1753" t="s">
        <v>9065</v>
      </c>
      <c r="B1753">
        <v>7.4</v>
      </c>
      <c r="D1753" s="39" t="str">
        <v>Robert Eggers</v>
      </c>
      <c r="E1753">
        <f>COUNTIF(Table3[Director_Name],D1753)</f>
        <v>1</v>
      </c>
      <c r="F1753">
        <f>ROUND(AVERAGEIF(Table3[Director_Name],D1753,Table3[imdb_score]),2)</f>
        <v>6.8</v>
      </c>
      <c r="G1753" s="40"/>
    </row>
    <row r="1754" spans="1:7">
      <c r="A1754" t="s">
        <v>9070</v>
      </c>
      <c r="B1754">
        <v>7.4</v>
      </c>
      <c r="D1754" s="39" t="str">
        <v>Michael Martin</v>
      </c>
      <c r="E1754">
        <f>COUNTIF(Table3[Director_Name],D1754)</f>
        <v>1</v>
      </c>
      <c r="F1754">
        <f>ROUND(AVERAGEIF(Table3[Director_Name],D1754,Table3[imdb_score]),2)</f>
        <v>3.9</v>
      </c>
      <c r="G1754" s="40"/>
    </row>
    <row r="1755" spans="1:7">
      <c r="A1755" t="s">
        <v>816</v>
      </c>
      <c r="B1755">
        <v>6.8</v>
      </c>
      <c r="D1755" s="39" t="str">
        <v>Gideon Raff</v>
      </c>
      <c r="E1755">
        <f>COUNTIF(Table3[Director_Name],D1755)</f>
        <v>1</v>
      </c>
      <c r="F1755">
        <f>ROUND(AVERAGEIF(Table3[Director_Name],D1755,Table3[imdb_score]),2)</f>
        <v>4.8</v>
      </c>
      <c r="G1755" s="40"/>
    </row>
    <row r="1756" spans="1:7">
      <c r="A1756" t="s">
        <v>9085</v>
      </c>
      <c r="B1756">
        <v>7.2</v>
      </c>
      <c r="D1756" s="39" t="str">
        <v>Louis C.K.</v>
      </c>
      <c r="E1756">
        <f>COUNTIF(Table3[Director_Name],D1756)</f>
        <v>1</v>
      </c>
      <c r="F1756">
        <f>ROUND(AVERAGEIF(Table3[Director_Name],D1756,Table3[imdb_score]),2)</f>
        <v>5.2</v>
      </c>
      <c r="G1756" s="40"/>
    </row>
    <row r="1757" spans="1:7">
      <c r="A1757" t="s">
        <v>9089</v>
      </c>
      <c r="B1757">
        <v>6</v>
      </c>
      <c r="D1757" s="39" t="str">
        <v>Anthony C. Ferrante</v>
      </c>
      <c r="E1757">
        <f>COUNTIF(Table3[Director_Name],D1757)</f>
        <v>1</v>
      </c>
      <c r="F1757">
        <f>ROUND(AVERAGEIF(Table3[Director_Name],D1757,Table3[imdb_score]),2)</f>
        <v>3.3</v>
      </c>
      <c r="G1757" s="40"/>
    </row>
    <row r="1758" spans="1:7">
      <c r="A1758" t="s">
        <v>5164</v>
      </c>
      <c r="B1758">
        <v>6.6</v>
      </c>
      <c r="D1758" s="39" t="str">
        <v>Salvador Carrasco</v>
      </c>
      <c r="E1758">
        <f>COUNTIF(Table3[Director_Name],D1758)</f>
        <v>1</v>
      </c>
      <c r="F1758">
        <f>ROUND(AVERAGEIF(Table3[Director_Name],D1758,Table3[imdb_score]),2)</f>
        <v>6.8</v>
      </c>
      <c r="G1758" s="40"/>
    </row>
    <row r="1759" spans="1:7">
      <c r="A1759" t="s">
        <v>5245</v>
      </c>
      <c r="B1759">
        <v>7.9</v>
      </c>
      <c r="D1759" s="39" t="str">
        <v>AndrÃ© Ã˜vredal</v>
      </c>
      <c r="E1759">
        <f>COUNTIF(Table3[Director_Name],D1759)</f>
        <v>1</v>
      </c>
      <c r="F1759">
        <f>ROUND(AVERAGEIF(Table3[Director_Name],D1759,Table3[imdb_score]),2)</f>
        <v>7</v>
      </c>
      <c r="G1759" s="40"/>
    </row>
    <row r="1760" spans="1:7">
      <c r="A1760" t="s">
        <v>9104</v>
      </c>
      <c r="B1760">
        <v>6.2</v>
      </c>
      <c r="D1760" s="39" t="str">
        <v>Robert Cary</v>
      </c>
      <c r="E1760">
        <f>COUNTIF(Table3[Director_Name],D1760)</f>
        <v>1</v>
      </c>
      <c r="F1760">
        <f>ROUND(AVERAGEIF(Table3[Director_Name],D1760,Table3[imdb_score]),2)</f>
        <v>6.5</v>
      </c>
      <c r="G1760" s="40"/>
    </row>
    <row r="1761" spans="1:7">
      <c r="A1761" t="s">
        <v>3405</v>
      </c>
      <c r="B1761">
        <v>5.7</v>
      </c>
      <c r="D1761" s="39" t="str">
        <v>Adam Rapp</v>
      </c>
      <c r="E1761">
        <f>COUNTIF(Table3[Director_Name],D1761)</f>
        <v>1</v>
      </c>
      <c r="F1761">
        <f>ROUND(AVERAGEIF(Table3[Director_Name],D1761,Table3[imdb_score]),2)</f>
        <v>6.4</v>
      </c>
      <c r="G1761" s="40"/>
    </row>
    <row r="1762" spans="1:7">
      <c r="A1762" t="s">
        <v>198</v>
      </c>
      <c r="B1762">
        <v>7.1</v>
      </c>
      <c r="D1762" s="39" t="str">
        <v>Warren P. Sonoda</v>
      </c>
      <c r="E1762">
        <f>COUNTIF(Table3[Director_Name],D1762)</f>
        <v>1</v>
      </c>
      <c r="F1762">
        <f>ROUND(AVERAGEIF(Table3[Director_Name],D1762,Table3[imdb_score]),2)</f>
        <v>4.7</v>
      </c>
      <c r="G1762" s="40"/>
    </row>
    <row r="1763" spans="1:7">
      <c r="A1763" t="s">
        <v>7064</v>
      </c>
      <c r="B1763">
        <v>5.6</v>
      </c>
      <c r="D1763" s="39" t="str">
        <v>Amanda Gusack</v>
      </c>
      <c r="E1763">
        <f>COUNTIF(Table3[Director_Name],D1763)</f>
        <v>1</v>
      </c>
      <c r="F1763">
        <f>ROUND(AVERAGEIF(Table3[Director_Name],D1763,Table3[imdb_score]),2)</f>
        <v>6.1</v>
      </c>
      <c r="G1763" s="40"/>
    </row>
    <row r="1764" spans="1:7">
      <c r="A1764" t="s">
        <v>6046</v>
      </c>
      <c r="B1764">
        <v>7.8</v>
      </c>
      <c r="D1764" s="39" t="str">
        <v>Avi Nesher</v>
      </c>
      <c r="E1764">
        <f>COUNTIF(Table3[Director_Name],D1764)</f>
        <v>1</v>
      </c>
      <c r="F1764">
        <f>ROUND(AVERAGEIF(Table3[Director_Name],D1764,Table3[imdb_score]),2)</f>
        <v>5.5</v>
      </c>
      <c r="G1764" s="40"/>
    </row>
    <row r="1765" spans="1:7">
      <c r="A1765" t="s">
        <v>9128</v>
      </c>
      <c r="B1765">
        <v>7.9</v>
      </c>
      <c r="D1765" s="39" t="str">
        <v>Charles Adelman</v>
      </c>
      <c r="E1765">
        <f>COUNTIF(Table3[Director_Name],D1765)</f>
        <v>1</v>
      </c>
      <c r="F1765">
        <f>ROUND(AVERAGEIF(Table3[Director_Name],D1765,Table3[imdb_score]),2)</f>
        <v>4.8</v>
      </c>
      <c r="G1765" s="40"/>
    </row>
    <row r="1766" spans="1:7">
      <c r="A1766" t="s">
        <v>428</v>
      </c>
      <c r="B1766">
        <v>6.9</v>
      </c>
      <c r="D1766" s="39" t="str">
        <v>Jay Oliva</v>
      </c>
      <c r="E1766">
        <f>COUNTIF(Table3[Director_Name],D1766)</f>
        <v>1</v>
      </c>
      <c r="F1766">
        <f>ROUND(AVERAGEIF(Table3[Director_Name],D1766,Table3[imdb_score]),2)</f>
        <v>8.4</v>
      </c>
      <c r="G1766" s="40"/>
    </row>
    <row r="1767" spans="1:7">
      <c r="A1767" t="s">
        <v>710</v>
      </c>
      <c r="B1767">
        <v>7.4</v>
      </c>
      <c r="D1767" s="39" t="str">
        <v>Charles Ferguson</v>
      </c>
      <c r="E1767">
        <f>COUNTIF(Table3[Director_Name],D1767)</f>
        <v>3</v>
      </c>
      <c r="F1767">
        <f>ROUND(AVERAGEIF(Table3[Director_Name],D1767,Table3[imdb_score]),2)</f>
        <v>7.87</v>
      </c>
      <c r="G1767" s="40"/>
    </row>
    <row r="1768" spans="1:7">
      <c r="A1768" t="s">
        <v>1039</v>
      </c>
      <c r="B1768">
        <v>7.7</v>
      </c>
      <c r="D1768" s="39" t="str">
        <v>Mark Young</v>
      </c>
      <c r="E1768">
        <f>COUNTIF(Table3[Director_Name],D1768)</f>
        <v>1</v>
      </c>
      <c r="F1768">
        <f>ROUND(AVERAGEIF(Table3[Director_Name],D1768,Table3[imdb_score]),2)</f>
        <v>5.4</v>
      </c>
      <c r="G1768" s="40"/>
    </row>
    <row r="1769" spans="1:7">
      <c r="A1769" t="s">
        <v>9144</v>
      </c>
      <c r="B1769">
        <v>6.9</v>
      </c>
      <c r="D1769" s="39" t="str">
        <v>Daniel Petrie Jr.</v>
      </c>
      <c r="E1769">
        <f>COUNTIF(Table3[Director_Name],D1769)</f>
        <v>1</v>
      </c>
      <c r="F1769">
        <f>ROUND(AVERAGEIF(Table3[Director_Name],D1769,Table3[imdb_score]),2)</f>
        <v>4.8</v>
      </c>
      <c r="G1769" s="40"/>
    </row>
    <row r="1770" spans="1:7">
      <c r="A1770" t="s">
        <v>9154</v>
      </c>
      <c r="B1770">
        <v>6.7</v>
      </c>
      <c r="D1770" s="39" t="str">
        <v>Antonio Simoncini</v>
      </c>
      <c r="E1770">
        <f>COUNTIF(Table3[Director_Name],D1770)</f>
        <v>1</v>
      </c>
      <c r="F1770">
        <f>ROUND(AVERAGEIF(Table3[Director_Name],D1770,Table3[imdb_score]),2)</f>
        <v>3.1</v>
      </c>
      <c r="G1770" s="40"/>
    </row>
    <row r="1771" spans="1:7">
      <c r="A1771" t="s">
        <v>9162</v>
      </c>
      <c r="B1771">
        <v>6</v>
      </c>
      <c r="D1771" s="39" t="str">
        <v>Luc Jacquet</v>
      </c>
      <c r="E1771">
        <f>COUNTIF(Table3[Director_Name],D1771)</f>
        <v>1</v>
      </c>
      <c r="F1771">
        <f>ROUND(AVERAGEIF(Table3[Director_Name],D1771,Table3[imdb_score]),2)</f>
        <v>7.6</v>
      </c>
      <c r="G1771" s="40"/>
    </row>
    <row r="1772" spans="1:7">
      <c r="A1772" t="s">
        <v>6813</v>
      </c>
      <c r="B1772">
        <v>6.2</v>
      </c>
      <c r="D1772" s="39" t="str">
        <v>Eldar Rapaport</v>
      </c>
      <c r="E1772">
        <f>COUNTIF(Table3[Director_Name],D1772)</f>
        <v>1</v>
      </c>
      <c r="F1772">
        <f>ROUND(AVERAGEIF(Table3[Director_Name],D1772,Table3[imdb_score]),2)</f>
        <v>6.1</v>
      </c>
      <c r="G1772" s="40"/>
    </row>
    <row r="1773" spans="1:7">
      <c r="A1773" t="s">
        <v>9172</v>
      </c>
      <c r="B1773">
        <v>5.9</v>
      </c>
      <c r="D1773" s="39" t="str">
        <v>Clark Gregg</v>
      </c>
      <c r="E1773">
        <f>COUNTIF(Table3[Director_Name],D1773)</f>
        <v>1</v>
      </c>
      <c r="F1773">
        <f>ROUND(AVERAGEIF(Table3[Director_Name],D1773,Table3[imdb_score]),2)</f>
        <v>6.5</v>
      </c>
      <c r="G1773" s="40"/>
    </row>
    <row r="1774" spans="1:7">
      <c r="A1774" t="s">
        <v>9177</v>
      </c>
      <c r="B1774">
        <v>6.8</v>
      </c>
      <c r="D1774" s="39" t="str">
        <v>Damien Chazelle</v>
      </c>
      <c r="E1774">
        <f>COUNTIF(Table3[Director_Name],D1774)</f>
        <v>1</v>
      </c>
      <c r="F1774">
        <f>ROUND(AVERAGEIF(Table3[Director_Name],D1774,Table3[imdb_score]),2)</f>
        <v>8.5</v>
      </c>
      <c r="G1774" s="40"/>
    </row>
    <row r="1775" spans="1:7">
      <c r="A1775" t="s">
        <v>4903</v>
      </c>
      <c r="B1775">
        <v>3.6</v>
      </c>
      <c r="D1775" s="39" t="str">
        <v>Justin Kerrigan</v>
      </c>
      <c r="E1775">
        <f>COUNTIF(Table3[Director_Name],D1775)</f>
        <v>1</v>
      </c>
      <c r="F1775">
        <f>ROUND(AVERAGEIF(Table3[Director_Name],D1775,Table3[imdb_score]),2)</f>
        <v>7.1</v>
      </c>
      <c r="G1775" s="40"/>
    </row>
    <row r="1776" spans="1:7">
      <c r="A1776" t="s">
        <v>9184</v>
      </c>
      <c r="B1776">
        <v>6.7</v>
      </c>
      <c r="D1776" s="39" t="str">
        <v>Nathan Frankowski</v>
      </c>
      <c r="E1776">
        <f>COUNTIF(Table3[Director_Name],D1776)</f>
        <v>1</v>
      </c>
      <c r="F1776">
        <f>ROUND(AVERAGEIF(Table3[Director_Name],D1776,Table3[imdb_score]),2)</f>
        <v>6.6</v>
      </c>
      <c r="G1776" s="40"/>
    </row>
    <row r="1777" spans="1:7">
      <c r="A1777" t="s">
        <v>7687</v>
      </c>
      <c r="B1777">
        <v>6.3</v>
      </c>
      <c r="D1777" s="39" t="str">
        <v>Karen Moncrieff</v>
      </c>
      <c r="E1777">
        <f>COUNTIF(Table3[Director_Name],D1777)</f>
        <v>2</v>
      </c>
      <c r="F1777">
        <f>ROUND(AVERAGEIF(Table3[Director_Name],D1777,Table3[imdb_score]),2)</f>
        <v>6.7</v>
      </c>
      <c r="G1777" s="40"/>
    </row>
    <row r="1778" spans="1:7">
      <c r="A1778" t="s">
        <v>1324</v>
      </c>
      <c r="B1778">
        <v>6.4</v>
      </c>
      <c r="D1778" s="39" t="str">
        <v>Jennifer Finnigan</v>
      </c>
      <c r="E1778">
        <f>COUNTIF(Table3[Director_Name],D1778)</f>
        <v>1</v>
      </c>
      <c r="F1778">
        <f>ROUND(AVERAGEIF(Table3[Director_Name],D1778,Table3[imdb_score]),2)</f>
        <v>4.5</v>
      </c>
      <c r="G1778" s="40"/>
    </row>
    <row r="1779" spans="1:7">
      <c r="A1779" t="s">
        <v>2066</v>
      </c>
      <c r="B1779">
        <v>6.4</v>
      </c>
      <c r="D1779" s="39" t="str">
        <v>Eric Styles</v>
      </c>
      <c r="E1779">
        <f>COUNTIF(Table3[Director_Name],D1779)</f>
        <v>1</v>
      </c>
      <c r="F1779">
        <f>ROUND(AVERAGEIF(Table3[Director_Name],D1779,Table3[imdb_score]),2)</f>
        <v>6.4</v>
      </c>
      <c r="G1779" s="40"/>
    </row>
    <row r="1780" spans="1:7">
      <c r="A1780" t="s">
        <v>3122</v>
      </c>
      <c r="B1780">
        <v>5.7</v>
      </c>
      <c r="D1780" s="39" t="str">
        <v>Laurent Cantet</v>
      </c>
      <c r="E1780">
        <f>COUNTIF(Table3[Director_Name],D1780)</f>
        <v>1</v>
      </c>
      <c r="F1780">
        <f>ROUND(AVERAGEIF(Table3[Director_Name],D1780,Table3[imdb_score]),2)</f>
        <v>7.5</v>
      </c>
      <c r="G1780" s="40"/>
    </row>
    <row r="1781" spans="1:7">
      <c r="A1781" t="s">
        <v>6997</v>
      </c>
      <c r="B1781">
        <v>6.2</v>
      </c>
      <c r="D1781" s="39" t="str">
        <v>John Ford</v>
      </c>
      <c r="E1781">
        <f>COUNTIF(Table3[Director_Name],D1781)</f>
        <v>4</v>
      </c>
      <c r="F1781">
        <f>ROUND(AVERAGEIF(Table3[Director_Name],D1781,Table3[imdb_score]),2)</f>
        <v>7.55</v>
      </c>
      <c r="G1781" s="40"/>
    </row>
    <row r="1782" spans="1:7">
      <c r="A1782" t="s">
        <v>857</v>
      </c>
      <c r="B1782">
        <v>6.6</v>
      </c>
      <c r="D1782" s="39" t="str">
        <v>Max Mayer</v>
      </c>
      <c r="E1782">
        <f>COUNTIF(Table3[Director_Name],D1782)</f>
        <v>1</v>
      </c>
      <c r="F1782">
        <f>ROUND(AVERAGEIF(Table3[Director_Name],D1782,Table3[imdb_score]),2)</f>
        <v>7.2</v>
      </c>
      <c r="G1782" s="40"/>
    </row>
    <row r="1783" spans="1:7">
      <c r="A1783" t="s">
        <v>3233</v>
      </c>
      <c r="B1783">
        <v>5.2</v>
      </c>
      <c r="D1783" s="39" t="str">
        <v>Joshua Marston</v>
      </c>
      <c r="E1783">
        <f>COUNTIF(Table3[Director_Name],D1783)</f>
        <v>1</v>
      </c>
      <c r="F1783">
        <f>ROUND(AVERAGEIF(Table3[Director_Name],D1783,Table3[imdb_score]),2)</f>
        <v>7.5</v>
      </c>
      <c r="G1783" s="40"/>
    </row>
    <row r="1784" spans="1:7">
      <c r="A1784" t="s">
        <v>2042</v>
      </c>
      <c r="B1784">
        <v>6.1</v>
      </c>
      <c r="D1784" s="39" t="str">
        <v>John Gulager</v>
      </c>
      <c r="E1784">
        <f>COUNTIF(Table3[Director_Name],D1784)</f>
        <v>1</v>
      </c>
      <c r="F1784">
        <f>ROUND(AVERAGEIF(Table3[Director_Name],D1784,Table3[imdb_score]),2)</f>
        <v>6.4</v>
      </c>
      <c r="G1784" s="40"/>
    </row>
    <row r="1785" spans="1:7">
      <c r="A1785" t="s">
        <v>3218</v>
      </c>
      <c r="B1785">
        <v>7.1</v>
      </c>
      <c r="D1785" s="39" t="str">
        <v>Brandon Cronenberg</v>
      </c>
      <c r="E1785">
        <f>COUNTIF(Table3[Director_Name],D1785)</f>
        <v>1</v>
      </c>
      <c r="F1785">
        <f>ROUND(AVERAGEIF(Table3[Director_Name],D1785,Table3[imdb_score]),2)</f>
        <v>5.7</v>
      </c>
      <c r="G1785" s="40"/>
    </row>
    <row r="1786" spans="1:7">
      <c r="A1786" t="s">
        <v>4537</v>
      </c>
      <c r="B1786">
        <v>7.2</v>
      </c>
      <c r="D1786" s="39" t="str">
        <v>Frank Capra</v>
      </c>
      <c r="E1786">
        <f>COUNTIF(Table3[Director_Name],D1786)</f>
        <v>5</v>
      </c>
      <c r="F1786">
        <f>ROUND(AVERAGEIF(Table3[Director_Name],D1786,Table3[imdb_score]),2)</f>
        <v>8.06</v>
      </c>
      <c r="G1786" s="40"/>
    </row>
    <row r="1787" spans="1:7">
      <c r="A1787" t="s">
        <v>9230</v>
      </c>
      <c r="B1787">
        <v>6.5</v>
      </c>
      <c r="D1787" s="39" t="str">
        <v>Tod Williams</v>
      </c>
      <c r="E1787">
        <f>COUNTIF(Table3[Director_Name],D1787)</f>
        <v>1</v>
      </c>
      <c r="F1787">
        <f>ROUND(AVERAGEIF(Table3[Director_Name],D1787,Table3[imdb_score]),2)</f>
        <v>5.7</v>
      </c>
      <c r="G1787" s="40"/>
    </row>
    <row r="1788" spans="1:7">
      <c r="A1788" t="s">
        <v>2698</v>
      </c>
      <c r="B1788">
        <v>6</v>
      </c>
      <c r="D1788" s="39" t="str">
        <v>Jack Sholder</v>
      </c>
      <c r="E1788">
        <f>COUNTIF(Table3[Director_Name],D1788)</f>
        <v>1</v>
      </c>
      <c r="F1788">
        <f>ROUND(AVERAGEIF(Table3[Director_Name],D1788,Table3[imdb_score]),2)</f>
        <v>5.4</v>
      </c>
      <c r="G1788" s="40"/>
    </row>
    <row r="1789" spans="1:7">
      <c r="A1789" t="s">
        <v>5418</v>
      </c>
      <c r="B1789">
        <v>7</v>
      </c>
      <c r="D1789" s="39" t="str">
        <v>Ted Post</v>
      </c>
      <c r="E1789">
        <f>COUNTIF(Table3[Director_Name],D1789)</f>
        <v>2</v>
      </c>
      <c r="F1789">
        <f>ROUND(AVERAGEIF(Table3[Director_Name],D1789,Table3[imdb_score]),2)</f>
        <v>6.55</v>
      </c>
      <c r="G1789" s="40"/>
    </row>
    <row r="1790" spans="1:7">
      <c r="A1790" t="s">
        <v>3136</v>
      </c>
      <c r="B1790">
        <v>7</v>
      </c>
      <c r="D1790" s="39" t="str">
        <v>Kunihiko Yuyama</v>
      </c>
      <c r="E1790">
        <f>COUNTIF(Table3[Director_Name],D1790)</f>
        <v>1</v>
      </c>
      <c r="F1790">
        <f>ROUND(AVERAGEIF(Table3[Director_Name],D1790,Table3[imdb_score]),2)</f>
        <v>5.6</v>
      </c>
      <c r="G1790" s="40"/>
    </row>
    <row r="1791" spans="1:7">
      <c r="A1791" t="s">
        <v>2859</v>
      </c>
      <c r="B1791">
        <v>7.5</v>
      </c>
      <c r="D1791" s="39" t="str">
        <v>Tom McLoughlin</v>
      </c>
      <c r="E1791">
        <f>COUNTIF(Table3[Director_Name],D1791)</f>
        <v>1</v>
      </c>
      <c r="F1791">
        <f>ROUND(AVERAGEIF(Table3[Director_Name],D1791,Table3[imdb_score]),2)</f>
        <v>5.9</v>
      </c>
      <c r="G1791" s="40"/>
    </row>
    <row r="1792" spans="1:7">
      <c r="A1792" t="s">
        <v>1324</v>
      </c>
      <c r="B1792">
        <v>6.6</v>
      </c>
      <c r="D1792" s="39" t="str">
        <v>Adam Marcus</v>
      </c>
      <c r="E1792">
        <f>COUNTIF(Table3[Director_Name],D1792)</f>
        <v>1</v>
      </c>
      <c r="F1792">
        <f>ROUND(AVERAGEIF(Table3[Director_Name],D1792,Table3[imdb_score]),2)</f>
        <v>4.3</v>
      </c>
      <c r="G1792" s="40"/>
    </row>
    <row r="1793" spans="1:7">
      <c r="A1793" t="s">
        <v>8807</v>
      </c>
      <c r="B1793">
        <v>7.4</v>
      </c>
      <c r="D1793" s="39" t="str">
        <v>John Maclean</v>
      </c>
      <c r="E1793">
        <f>COUNTIF(Table3[Director_Name],D1793)</f>
        <v>1</v>
      </c>
      <c r="F1793">
        <f>ROUND(AVERAGEIF(Table3[Director_Name],D1793,Table3[imdb_score]),2)</f>
        <v>6.9</v>
      </c>
      <c r="G1793" s="40"/>
    </row>
    <row r="1794" spans="1:7">
      <c r="A1794" t="s">
        <v>6308</v>
      </c>
      <c r="B1794">
        <v>6.5</v>
      </c>
      <c r="D1794" s="39" t="str">
        <v>Benny Boom</v>
      </c>
      <c r="E1794">
        <f>COUNTIF(Table3[Director_Name],D1794)</f>
        <v>1</v>
      </c>
      <c r="F1794">
        <f>ROUND(AVERAGEIF(Table3[Director_Name],D1794,Table3[imdb_score]),2)</f>
        <v>5.9</v>
      </c>
      <c r="G1794" s="40"/>
    </row>
    <row r="1795" spans="1:7">
      <c r="A1795" t="s">
        <v>5861</v>
      </c>
      <c r="B1795">
        <v>6.2</v>
      </c>
      <c r="D1795" s="39" t="str">
        <v>Howard Hawks</v>
      </c>
      <c r="E1795">
        <f>COUNTIF(Table3[Director_Name],D1795)</f>
        <v>1</v>
      </c>
      <c r="F1795">
        <f>ROUND(AVERAGEIF(Table3[Director_Name],D1795,Table3[imdb_score]),2)</f>
        <v>7.8</v>
      </c>
      <c r="G1795" s="40"/>
    </row>
    <row r="1796" spans="1:7">
      <c r="A1796" t="s">
        <v>4260</v>
      </c>
      <c r="B1796">
        <v>7.8</v>
      </c>
      <c r="D1796" s="39" t="str">
        <v>Nnegest LikkÃ©</v>
      </c>
      <c r="E1796">
        <f>COUNTIF(Table3[Director_Name],D1796)</f>
        <v>1</v>
      </c>
      <c r="F1796">
        <f>ROUND(AVERAGEIF(Table3[Director_Name],D1796,Table3[imdb_score]),2)</f>
        <v>3</v>
      </c>
      <c r="G1796" s="40"/>
    </row>
    <row r="1797" spans="1:7">
      <c r="A1797" t="s">
        <v>4317</v>
      </c>
      <c r="B1797">
        <v>5.2</v>
      </c>
      <c r="D1797" s="39" t="str">
        <v>Christopher Leitch</v>
      </c>
      <c r="E1797">
        <f>COUNTIF(Table3[Director_Name],D1797)</f>
        <v>1</v>
      </c>
      <c r="F1797">
        <f>ROUND(AVERAGEIF(Table3[Director_Name],D1797,Table3[imdb_score]),2)</f>
        <v>3.2</v>
      </c>
      <c r="G1797" s="40"/>
    </row>
    <row r="1798" spans="1:7">
      <c r="A1798" t="s">
        <v>278</v>
      </c>
      <c r="B1798">
        <v>6.5</v>
      </c>
      <c r="D1798" s="39" t="str">
        <v>Patricia Cardoso</v>
      </c>
      <c r="E1798">
        <f>COUNTIF(Table3[Director_Name],D1798)</f>
        <v>2</v>
      </c>
      <c r="F1798">
        <f>ROUND(AVERAGEIF(Table3[Director_Name],D1798,Table3[imdb_score]),2)</f>
        <v>6.65</v>
      </c>
      <c r="G1798" s="40"/>
    </row>
    <row r="1799" spans="1:7">
      <c r="A1799" t="s">
        <v>1744</v>
      </c>
      <c r="B1799">
        <v>6.5</v>
      </c>
      <c r="D1799" s="39" t="str">
        <v>Damien O'Donnell</v>
      </c>
      <c r="E1799">
        <f>COUNTIF(Table3[Director_Name],D1799)</f>
        <v>1</v>
      </c>
      <c r="F1799">
        <f>ROUND(AVERAGEIF(Table3[Director_Name],D1799,Table3[imdb_score]),2)</f>
        <v>6.9</v>
      </c>
      <c r="G1799" s="40"/>
    </row>
    <row r="1800" spans="1:7">
      <c r="A1800" t="s">
        <v>3376</v>
      </c>
      <c r="B1800">
        <v>5.2</v>
      </c>
      <c r="D1800" s="39" t="str">
        <v>Peter M. Cohen</v>
      </c>
      <c r="E1800">
        <f>COUNTIF(Table3[Director_Name],D1800)</f>
        <v>1</v>
      </c>
      <c r="F1800">
        <f>ROUND(AVERAGEIF(Table3[Director_Name],D1800,Table3[imdb_score]),2)</f>
        <v>4.4000000000000004</v>
      </c>
      <c r="G1800" s="40"/>
    </row>
    <row r="1801" spans="1:7">
      <c r="A1801" t="s">
        <v>3639</v>
      </c>
      <c r="B1801">
        <v>7.2</v>
      </c>
      <c r="D1801" s="39" t="str">
        <v>Mel Stuart</v>
      </c>
      <c r="E1801">
        <f>COUNTIF(Table3[Director_Name],D1801)</f>
        <v>1</v>
      </c>
      <c r="F1801">
        <f>ROUND(AVERAGEIF(Table3[Director_Name],D1801,Table3[imdb_score]),2)</f>
        <v>7.8</v>
      </c>
      <c r="G1801" s="40"/>
    </row>
    <row r="1802" spans="1:7">
      <c r="A1802" t="s">
        <v>5423</v>
      </c>
      <c r="B1802">
        <v>7.1</v>
      </c>
      <c r="D1802" s="39" t="str">
        <v>Anthony Hickox</v>
      </c>
      <c r="E1802">
        <f>COUNTIF(Table3[Director_Name],D1802)</f>
        <v>1</v>
      </c>
      <c r="F1802">
        <f>ROUND(AVERAGEIF(Table3[Director_Name],D1802,Table3[imdb_score]),2)</f>
        <v>5.3</v>
      </c>
      <c r="G1802" s="40"/>
    </row>
    <row r="1803" spans="1:7">
      <c r="A1803" t="s">
        <v>9305</v>
      </c>
      <c r="B1803">
        <v>4.5</v>
      </c>
      <c r="D1803" s="39" t="str">
        <v>Tom Schulman</v>
      </c>
      <c r="E1803">
        <f>COUNTIF(Table3[Director_Name],D1803)</f>
        <v>1</v>
      </c>
      <c r="F1803">
        <f>ROUND(AVERAGEIF(Table3[Director_Name],D1803,Table3[imdb_score]),2)</f>
        <v>5.3</v>
      </c>
      <c r="G1803" s="40"/>
    </row>
    <row r="1804" spans="1:7">
      <c r="A1804" t="s">
        <v>3303</v>
      </c>
      <c r="B1804">
        <v>5.7</v>
      </c>
      <c r="D1804" s="39" t="str">
        <v>Jill Sprecher</v>
      </c>
      <c r="E1804">
        <f>COUNTIF(Table3[Director_Name],D1804)</f>
        <v>2</v>
      </c>
      <c r="F1804">
        <f>ROUND(AVERAGEIF(Table3[Director_Name],D1804,Table3[imdb_score]),2)</f>
        <v>6.75</v>
      </c>
      <c r="G1804" s="40"/>
    </row>
    <row r="1805" spans="1:7">
      <c r="A1805" t="s">
        <v>9314</v>
      </c>
      <c r="B1805">
        <v>6</v>
      </c>
      <c r="D1805" s="39" t="str">
        <v>Darren Stein</v>
      </c>
      <c r="E1805">
        <f>COUNTIF(Table3[Director_Name],D1805)</f>
        <v>2</v>
      </c>
      <c r="F1805">
        <f>ROUND(AVERAGEIF(Table3[Director_Name],D1805,Table3[imdb_score]),2)</f>
        <v>5.5</v>
      </c>
      <c r="G1805" s="40"/>
    </row>
    <row r="1806" spans="1:7">
      <c r="A1806" t="s">
        <v>5139</v>
      </c>
      <c r="B1806">
        <v>6.4</v>
      </c>
      <c r="D1806" s="39" t="str">
        <v>David Nixon</v>
      </c>
      <c r="E1806">
        <f>COUNTIF(Table3[Director_Name],D1806)</f>
        <v>1</v>
      </c>
      <c r="F1806">
        <f>ROUND(AVERAGEIF(Table3[Director_Name],D1806,Table3[imdb_score]),2)</f>
        <v>6.3</v>
      </c>
      <c r="G1806" s="40"/>
    </row>
    <row r="1807" spans="1:7">
      <c r="A1807" t="s">
        <v>4239</v>
      </c>
      <c r="B1807">
        <v>5.2</v>
      </c>
      <c r="D1807" s="39" t="str">
        <v>Jason Eisener</v>
      </c>
      <c r="E1807">
        <f>COUNTIF(Table3[Director_Name],D1807)</f>
        <v>1</v>
      </c>
      <c r="F1807">
        <f>ROUND(AVERAGEIF(Table3[Director_Name],D1807,Table3[imdb_score]),2)</f>
        <v>6.1</v>
      </c>
      <c r="G1807" s="40"/>
    </row>
    <row r="1808" spans="1:7">
      <c r="A1808" t="s">
        <v>9327</v>
      </c>
      <c r="B1808">
        <v>4.3</v>
      </c>
      <c r="D1808" s="39" t="str">
        <v>Enrique Begne</v>
      </c>
      <c r="E1808">
        <f>COUNTIF(Table3[Director_Name],D1808)</f>
        <v>1</v>
      </c>
      <c r="F1808">
        <f>ROUND(AVERAGEIF(Table3[Director_Name],D1808,Table3[imdb_score]),2)</f>
        <v>5</v>
      </c>
      <c r="G1808" s="40"/>
    </row>
    <row r="1809" spans="1:7">
      <c r="A1809" t="s">
        <v>9333</v>
      </c>
      <c r="B1809">
        <v>6.1</v>
      </c>
      <c r="D1809" s="39" t="str">
        <v>Matthew Bright</v>
      </c>
      <c r="E1809">
        <f>COUNTIF(Table3[Director_Name],D1809)</f>
        <v>1</v>
      </c>
      <c r="F1809">
        <f>ROUND(AVERAGEIF(Table3[Director_Name],D1809,Table3[imdb_score]),2)</f>
        <v>6.9</v>
      </c>
      <c r="G1809" s="40"/>
    </row>
    <row r="1810" spans="1:7">
      <c r="A1810" t="s">
        <v>9337</v>
      </c>
      <c r="B1810">
        <v>6.3</v>
      </c>
      <c r="D1810" s="39" t="str">
        <v>Michael Landon Jr.</v>
      </c>
      <c r="E1810">
        <f>COUNTIF(Table3[Director_Name],D1810)</f>
        <v>2</v>
      </c>
      <c r="F1810">
        <f>ROUND(AVERAGEIF(Table3[Director_Name],D1810,Table3[imdb_score]),2)</f>
        <v>6.55</v>
      </c>
      <c r="G1810" s="40"/>
    </row>
    <row r="1811" spans="1:7">
      <c r="A1811" t="s">
        <v>4003</v>
      </c>
      <c r="B1811">
        <v>6.8</v>
      </c>
      <c r="D1811" s="39" t="str">
        <v>Andrea Arnold</v>
      </c>
      <c r="E1811">
        <f>COUNTIF(Table3[Director_Name],D1811)</f>
        <v>1</v>
      </c>
      <c r="F1811">
        <f>ROUND(AVERAGEIF(Table3[Director_Name],D1811,Table3[imdb_score]),2)</f>
        <v>7.3</v>
      </c>
      <c r="G1811" s="40"/>
    </row>
    <row r="1812" spans="1:7">
      <c r="A1812" t="s">
        <v>4166</v>
      </c>
      <c r="B1812">
        <v>4</v>
      </c>
      <c r="D1812" s="39" t="str">
        <v>Whit Stillman</v>
      </c>
      <c r="E1812">
        <f>COUNTIF(Table3[Director_Name],D1812)</f>
        <v>2</v>
      </c>
      <c r="F1812">
        <f>ROUND(AVERAGEIF(Table3[Director_Name],D1812,Table3[imdb_score]),2)</f>
        <v>6.6</v>
      </c>
      <c r="G1812" s="40"/>
    </row>
    <row r="1813" spans="1:7">
      <c r="A1813" t="s">
        <v>9351</v>
      </c>
      <c r="B1813">
        <v>5.2</v>
      </c>
      <c r="D1813" s="39" t="str">
        <v>Leslye Headland</v>
      </c>
      <c r="E1813">
        <f>COUNTIF(Table3[Director_Name],D1813)</f>
        <v>1</v>
      </c>
      <c r="F1813">
        <f>ROUND(AVERAGEIF(Table3[Director_Name],D1813,Table3[imdb_score]),2)</f>
        <v>5.3</v>
      </c>
      <c r="G1813" s="40"/>
    </row>
    <row r="1814" spans="1:7">
      <c r="A1814" t="s">
        <v>2448</v>
      </c>
      <c r="B1814">
        <v>6.5</v>
      </c>
      <c r="D1814" s="39" t="str">
        <v>Bobby Roth</v>
      </c>
      <c r="E1814">
        <f>COUNTIF(Table3[Director_Name],D1814)</f>
        <v>1</v>
      </c>
      <c r="F1814">
        <f>ROUND(AVERAGEIF(Table3[Director_Name],D1814,Table3[imdb_score]),2)</f>
        <v>5</v>
      </c>
      <c r="G1814" s="40"/>
    </row>
    <row r="1815" spans="1:7">
      <c r="A1815" t="s">
        <v>9362</v>
      </c>
      <c r="B1815">
        <v>7.5</v>
      </c>
      <c r="D1815" s="39" t="str">
        <v>Tim Heidecker</v>
      </c>
      <c r="E1815">
        <f>COUNTIF(Table3[Director_Name],D1815)</f>
        <v>1</v>
      </c>
      <c r="F1815">
        <f>ROUND(AVERAGEIF(Table3[Director_Name],D1815,Table3[imdb_score]),2)</f>
        <v>5.3</v>
      </c>
      <c r="G1815" s="40"/>
    </row>
    <row r="1816" spans="1:7">
      <c r="A1816" t="s">
        <v>3239</v>
      </c>
      <c r="B1816">
        <v>7.1</v>
      </c>
      <c r="D1816" s="39" t="str">
        <v>Kate Connor</v>
      </c>
      <c r="E1816">
        <f>COUNTIF(Table3[Director_Name],D1816)</f>
        <v>1</v>
      </c>
      <c r="F1816">
        <f>ROUND(AVERAGEIF(Table3[Director_Name],D1816,Table3[imdb_score]),2)</f>
        <v>5.9</v>
      </c>
      <c r="G1816" s="40"/>
    </row>
    <row r="1817" spans="1:7">
      <c r="A1817" t="s">
        <v>1252</v>
      </c>
      <c r="B1817">
        <v>6.9</v>
      </c>
      <c r="D1817" s="39" t="str">
        <v>Deon Taylor</v>
      </c>
      <c r="E1817">
        <f>COUNTIF(Table3[Director_Name],D1817)</f>
        <v>1</v>
      </c>
      <c r="F1817">
        <f>ROUND(AVERAGEIF(Table3[Director_Name],D1817,Table3[imdb_score]),2)</f>
        <v>4.0999999999999996</v>
      </c>
      <c r="G1817" s="40"/>
    </row>
    <row r="1818" spans="1:7">
      <c r="A1818" t="s">
        <v>3122</v>
      </c>
      <c r="B1818">
        <v>8</v>
      </c>
      <c r="D1818" s="39" t="str">
        <v>Jason Alexander</v>
      </c>
      <c r="E1818">
        <f>COUNTIF(Table3[Director_Name],D1818)</f>
        <v>1</v>
      </c>
      <c r="F1818">
        <f>ROUND(AVERAGEIF(Table3[Director_Name],D1818,Table3[imdb_score]),2)</f>
        <v>6.7</v>
      </c>
      <c r="G1818" s="40"/>
    </row>
    <row r="1819" spans="1:7">
      <c r="A1819" t="s">
        <v>3694</v>
      </c>
      <c r="B1819">
        <v>8.1999999999999993</v>
      </c>
      <c r="D1819" s="39" t="str">
        <v>Conor McPherson</v>
      </c>
      <c r="E1819">
        <f>COUNTIF(Table3[Director_Name],D1819)</f>
        <v>1</v>
      </c>
      <c r="F1819">
        <f>ROUND(AVERAGEIF(Table3[Director_Name],D1819,Table3[imdb_score]),2)</f>
        <v>6.2</v>
      </c>
      <c r="G1819" s="40"/>
    </row>
    <row r="1820" spans="1:7">
      <c r="A1820" t="s">
        <v>760</v>
      </c>
      <c r="B1820">
        <v>6.4</v>
      </c>
      <c r="D1820" s="39" t="str">
        <v>Will Canon</v>
      </c>
      <c r="E1820">
        <f>COUNTIF(Table3[Director_Name],D1820)</f>
        <v>1</v>
      </c>
      <c r="F1820">
        <f>ROUND(AVERAGEIF(Table3[Director_Name],D1820,Table3[imdb_score]),2)</f>
        <v>5.3</v>
      </c>
      <c r="G1820" s="40"/>
    </row>
    <row r="1821" spans="1:7">
      <c r="A1821" t="s">
        <v>4965</v>
      </c>
      <c r="B1821">
        <v>7.9</v>
      </c>
      <c r="D1821" s="39" t="str">
        <v>Philip Zlotorynski</v>
      </c>
      <c r="E1821">
        <f>COUNTIF(Table3[Director_Name],D1821)</f>
        <v>1</v>
      </c>
      <c r="F1821">
        <f>ROUND(AVERAGEIF(Table3[Director_Name],D1821,Table3[imdb_score]),2)</f>
        <v>3.3</v>
      </c>
      <c r="G1821" s="40"/>
    </row>
    <row r="1822" spans="1:7">
      <c r="A1822" t="s">
        <v>9392</v>
      </c>
      <c r="B1822">
        <v>6.7</v>
      </c>
      <c r="D1822" s="39" t="str">
        <v>Lance Kawas</v>
      </c>
      <c r="E1822">
        <f>COUNTIF(Table3[Director_Name],D1822)</f>
        <v>1</v>
      </c>
      <c r="F1822">
        <f>ROUND(AVERAGEIF(Table3[Director_Name],D1822,Table3[imdb_score]),2)</f>
        <v>6.2</v>
      </c>
      <c r="G1822" s="40"/>
    </row>
    <row r="1823" spans="1:7">
      <c r="A1823" t="s">
        <v>2260</v>
      </c>
      <c r="B1823">
        <v>6.1</v>
      </c>
      <c r="D1823" s="39" t="str">
        <v>Francesca Gregorini</v>
      </c>
      <c r="E1823">
        <f>COUNTIF(Table3[Director_Name],D1823)</f>
        <v>1</v>
      </c>
      <c r="F1823">
        <f>ROUND(AVERAGEIF(Table3[Director_Name],D1823,Table3[imdb_score]),2)</f>
        <v>5.9</v>
      </c>
      <c r="G1823" s="40"/>
    </row>
    <row r="1824" spans="1:7">
      <c r="A1824" t="s">
        <v>389</v>
      </c>
      <c r="B1824">
        <v>8.9</v>
      </c>
      <c r="D1824" s="39" t="str">
        <v>Marcio Garcia</v>
      </c>
      <c r="E1824">
        <f>COUNTIF(Table3[Director_Name],D1824)</f>
        <v>1</v>
      </c>
      <c r="F1824">
        <f>ROUND(AVERAGEIF(Table3[Director_Name],D1824,Table3[imdb_score]),2)</f>
        <v>5.5</v>
      </c>
      <c r="G1824" s="40"/>
    </row>
    <row r="1825" spans="1:7">
      <c r="A1825" t="s">
        <v>3453</v>
      </c>
      <c r="B1825">
        <v>8.1</v>
      </c>
      <c r="D1825" s="39" t="str">
        <v>Craig Moss</v>
      </c>
      <c r="E1825">
        <f>COUNTIF(Table3[Director_Name],D1825)</f>
        <v>2</v>
      </c>
      <c r="F1825">
        <f>ROUND(AVERAGEIF(Table3[Director_Name],D1825,Table3[imdb_score]),2)</f>
        <v>2.65</v>
      </c>
      <c r="G1825" s="40"/>
    </row>
    <row r="1826" spans="1:7">
      <c r="A1826" t="s">
        <v>1104</v>
      </c>
      <c r="B1826">
        <v>6.2</v>
      </c>
      <c r="D1826" s="39" t="str">
        <v>Michael Jai White</v>
      </c>
      <c r="E1826">
        <f>COUNTIF(Table3[Director_Name],D1826)</f>
        <v>1</v>
      </c>
      <c r="F1826">
        <f>ROUND(AVERAGEIF(Table3[Director_Name],D1826,Table3[imdb_score]),2)</f>
        <v>5.8</v>
      </c>
      <c r="G1826" s="40"/>
    </row>
    <row r="1827" spans="1:7">
      <c r="A1827" t="s">
        <v>1575</v>
      </c>
      <c r="B1827">
        <v>4.9000000000000004</v>
      </c>
      <c r="D1827" s="39" t="str">
        <v>Paolo Monico</v>
      </c>
      <c r="E1827">
        <f>COUNTIF(Table3[Director_Name],D1827)</f>
        <v>1</v>
      </c>
      <c r="F1827">
        <f>ROUND(AVERAGEIF(Table3[Director_Name],D1827,Table3[imdb_score]),2)</f>
        <v>5.0999999999999996</v>
      </c>
      <c r="G1827" s="40"/>
    </row>
    <row r="1828" spans="1:7">
      <c r="A1828" t="s">
        <v>9418</v>
      </c>
      <c r="B1828">
        <v>5.4</v>
      </c>
      <c r="D1828" s="39" t="str">
        <v>Youssef Delara</v>
      </c>
      <c r="E1828">
        <f>COUNTIF(Table3[Director_Name],D1828)</f>
        <v>2</v>
      </c>
      <c r="F1828">
        <f>ROUND(AVERAGEIF(Table3[Director_Name],D1828,Table3[imdb_score]),2)</f>
        <v>5.45</v>
      </c>
      <c r="G1828" s="40"/>
    </row>
    <row r="1829" spans="1:7">
      <c r="A1829" t="s">
        <v>7687</v>
      </c>
      <c r="B1829">
        <v>5.8</v>
      </c>
      <c r="D1829" s="39" t="str">
        <v>Darin Scott</v>
      </c>
      <c r="E1829">
        <f>COUNTIF(Table3[Director_Name],D1829)</f>
        <v>1</v>
      </c>
      <c r="F1829">
        <f>ROUND(AVERAGEIF(Table3[Director_Name],D1829,Table3[imdb_score]),2)</f>
        <v>4.8</v>
      </c>
      <c r="G1829" s="40"/>
    </row>
    <row r="1830" spans="1:7">
      <c r="A1830" t="s">
        <v>9430</v>
      </c>
      <c r="B1830">
        <v>4.7</v>
      </c>
      <c r="D1830" s="39" t="str">
        <v>Christian Sesma</v>
      </c>
      <c r="E1830">
        <f>COUNTIF(Table3[Director_Name],D1830)</f>
        <v>1</v>
      </c>
      <c r="F1830">
        <f>ROUND(AVERAGEIF(Table3[Director_Name],D1830,Table3[imdb_score]),2)</f>
        <v>3.9</v>
      </c>
      <c r="G1830" s="40"/>
    </row>
    <row r="1831" spans="1:7">
      <c r="A1831" t="s">
        <v>5873</v>
      </c>
      <c r="B1831">
        <v>6</v>
      </c>
      <c r="D1831" s="39" t="str">
        <v>Monte Hellman</v>
      </c>
      <c r="E1831">
        <f>COUNTIF(Table3[Director_Name],D1831)</f>
        <v>1</v>
      </c>
      <c r="F1831">
        <f>ROUND(AVERAGEIF(Table3[Director_Name],D1831,Table3[imdb_score]),2)</f>
        <v>6.2</v>
      </c>
      <c r="G1831" s="40"/>
    </row>
    <row r="1832" spans="1:7">
      <c r="A1832" t="s">
        <v>570</v>
      </c>
      <c r="B1832">
        <v>7</v>
      </c>
      <c r="D1832" s="39" t="str">
        <v>Brian Caunter</v>
      </c>
      <c r="E1832">
        <f>COUNTIF(Table3[Director_Name],D1832)</f>
        <v>1</v>
      </c>
      <c r="F1832">
        <f>ROUND(AVERAGEIF(Table3[Director_Name],D1832,Table3[imdb_score]),2)</f>
        <v>6.2</v>
      </c>
      <c r="G1832" s="40"/>
    </row>
    <row r="1833" spans="1:7">
      <c r="A1833" t="s">
        <v>9443</v>
      </c>
      <c r="B1833">
        <v>6</v>
      </c>
      <c r="D1833" s="39" t="str">
        <v>Chris D'Arienzo</v>
      </c>
      <c r="E1833">
        <f>COUNTIF(Table3[Director_Name],D1833)</f>
        <v>1</v>
      </c>
      <c r="F1833">
        <f>ROUND(AVERAGEIF(Table3[Director_Name],D1833,Table3[imdb_score]),2)</f>
        <v>5.9</v>
      </c>
      <c r="G1833" s="40"/>
    </row>
    <row r="1834" spans="1:7">
      <c r="A1834" t="s">
        <v>2246</v>
      </c>
      <c r="B1834">
        <v>7.9</v>
      </c>
      <c r="D1834" s="39" t="str">
        <v>Isaac Florentine</v>
      </c>
      <c r="E1834">
        <f>COUNTIF(Table3[Director_Name],D1834)</f>
        <v>1</v>
      </c>
      <c r="F1834">
        <f>ROUND(AVERAGEIF(Table3[Director_Name],D1834,Table3[imdb_score]),2)</f>
        <v>4.9000000000000004</v>
      </c>
      <c r="G1834" s="40"/>
    </row>
    <row r="1835" spans="1:7">
      <c r="A1835" t="s">
        <v>7113</v>
      </c>
      <c r="B1835">
        <v>8.1</v>
      </c>
      <c r="D1835" s="39" t="str">
        <v>Susan Seidelman</v>
      </c>
      <c r="E1835">
        <f>COUNTIF(Table3[Director_Name],D1835)</f>
        <v>1</v>
      </c>
      <c r="F1835">
        <f>ROUND(AVERAGEIF(Table3[Director_Name],D1835,Table3[imdb_score]),2)</f>
        <v>6.5</v>
      </c>
      <c r="G1835" s="40"/>
    </row>
    <row r="1836" spans="1:7">
      <c r="A1836" t="s">
        <v>1351</v>
      </c>
      <c r="B1836">
        <v>6.2</v>
      </c>
      <c r="D1836" s="39" t="str">
        <v>Heidi Ewing</v>
      </c>
      <c r="E1836">
        <f>COUNTIF(Table3[Director_Name],D1836)</f>
        <v>1</v>
      </c>
      <c r="F1836">
        <f>ROUND(AVERAGEIF(Table3[Director_Name],D1836,Table3[imdb_score]),2)</f>
        <v>6.4</v>
      </c>
      <c r="G1836" s="40"/>
    </row>
    <row r="1837" spans="1:7">
      <c r="A1837" t="s">
        <v>9461</v>
      </c>
      <c r="B1837">
        <v>6.7</v>
      </c>
      <c r="D1837" s="39" t="str">
        <v>Leon Ford</v>
      </c>
      <c r="E1837">
        <f>COUNTIF(Table3[Director_Name],D1837)</f>
        <v>1</v>
      </c>
      <c r="F1837">
        <f>ROUND(AVERAGEIF(Table3[Director_Name],D1837,Table3[imdb_score]),2)</f>
        <v>6.1</v>
      </c>
      <c r="G1837" s="40"/>
    </row>
    <row r="1838" spans="1:7">
      <c r="A1838" t="s">
        <v>7635</v>
      </c>
      <c r="B1838">
        <v>7.3</v>
      </c>
      <c r="D1838" s="39" t="str">
        <v>Hank Braxtan</v>
      </c>
      <c r="E1838">
        <f>COUNTIF(Table3[Director_Name],D1838)</f>
        <v>1</v>
      </c>
      <c r="F1838">
        <f>ROUND(AVERAGEIF(Table3[Director_Name],D1838,Table3[imdb_score]),2)</f>
        <v>4</v>
      </c>
      <c r="G1838" s="40"/>
    </row>
    <row r="1839" spans="1:7">
      <c r="A1839" t="s">
        <v>9470</v>
      </c>
      <c r="B1839">
        <v>4.5999999999999996</v>
      </c>
      <c r="D1839" s="39" t="str">
        <v>John Carl Buechler</v>
      </c>
      <c r="E1839">
        <f>COUNTIF(Table3[Director_Name],D1839)</f>
        <v>1</v>
      </c>
      <c r="F1839">
        <f>ROUND(AVERAGEIF(Table3[Director_Name],D1839,Table3[imdb_score]),2)</f>
        <v>5.3</v>
      </c>
      <c r="G1839" s="40"/>
    </row>
    <row r="1840" spans="1:7">
      <c r="A1840" t="s">
        <v>5133</v>
      </c>
      <c r="B1840">
        <v>6.1</v>
      </c>
      <c r="D1840" s="39" t="str">
        <v>Rajkumar Hirani</v>
      </c>
      <c r="E1840">
        <f>COUNTIF(Table3[Director_Name],D1840)</f>
        <v>1</v>
      </c>
      <c r="F1840">
        <f>ROUND(AVERAGEIF(Table3[Director_Name],D1840,Table3[imdb_score]),2)</f>
        <v>8.1999999999999993</v>
      </c>
      <c r="G1840" s="40"/>
    </row>
    <row r="1841" spans="1:7">
      <c r="A1841" t="s">
        <v>2698</v>
      </c>
      <c r="B1841">
        <v>6.2</v>
      </c>
      <c r="D1841" s="39" t="str">
        <v>Victor Nunez</v>
      </c>
      <c r="E1841">
        <f>COUNTIF(Table3[Director_Name],D1841)</f>
        <v>2</v>
      </c>
      <c r="F1841">
        <f>ROUND(AVERAGEIF(Table3[Director_Name],D1841,Table3[imdb_score]),2)</f>
        <v>7.15</v>
      </c>
      <c r="G1841" s="40"/>
    </row>
    <row r="1842" spans="1:7">
      <c r="A1842" t="s">
        <v>5985</v>
      </c>
      <c r="B1842">
        <v>7.8</v>
      </c>
      <c r="D1842" s="39" t="str">
        <v>Rohit Jugraj</v>
      </c>
      <c r="E1842">
        <f>COUNTIF(Table3[Director_Name],D1842)</f>
        <v>1</v>
      </c>
      <c r="F1842">
        <f>ROUND(AVERAGEIF(Table3[Director_Name],D1842,Table3[imdb_score]),2)</f>
        <v>6.6</v>
      </c>
      <c r="G1842" s="40"/>
    </row>
    <row r="1843" spans="1:7">
      <c r="A1843" t="s">
        <v>3444</v>
      </c>
      <c r="B1843">
        <v>6.1</v>
      </c>
      <c r="D1843" s="39" t="str">
        <v>ThorbjÃ¸rn Christoffersen</v>
      </c>
      <c r="E1843">
        <f>COUNTIF(Table3[Director_Name],D1843)</f>
        <v>1</v>
      </c>
      <c r="F1843">
        <f>ROUND(AVERAGEIF(Table3[Director_Name],D1843,Table3[imdb_score]),2)</f>
        <v>5.7</v>
      </c>
      <c r="G1843" s="40"/>
    </row>
    <row r="1844" spans="1:7">
      <c r="A1844" t="s">
        <v>1058</v>
      </c>
      <c r="B1844">
        <v>7.6</v>
      </c>
      <c r="D1844" s="39" t="str">
        <v>Alex van Warmerdam</v>
      </c>
      <c r="E1844">
        <f>COUNTIF(Table3[Director_Name],D1844)</f>
        <v>1</v>
      </c>
      <c r="F1844">
        <f>ROUND(AVERAGEIF(Table3[Director_Name],D1844,Table3[imdb_score]),2)</f>
        <v>7</v>
      </c>
      <c r="G1844" s="40"/>
    </row>
    <row r="1845" spans="1:7">
      <c r="A1845" t="s">
        <v>5495</v>
      </c>
      <c r="B1845">
        <v>5.8</v>
      </c>
      <c r="D1845" s="39" t="str">
        <v>Pawel Pawlikowski</v>
      </c>
      <c r="E1845">
        <f>COUNTIF(Table3[Director_Name],D1845)</f>
        <v>2</v>
      </c>
      <c r="F1845">
        <f>ROUND(AVERAGEIF(Table3[Director_Name],D1845,Table3[imdb_score]),2)</f>
        <v>7.1</v>
      </c>
      <c r="G1845" s="40"/>
    </row>
    <row r="1846" spans="1:7">
      <c r="A1846" t="s">
        <v>7204</v>
      </c>
      <c r="B1846">
        <v>6.5</v>
      </c>
      <c r="D1846" s="39" t="str">
        <v>Frank Sebastiano</v>
      </c>
      <c r="E1846">
        <f>COUNTIF(Table3[Director_Name],D1846)</f>
        <v>1</v>
      </c>
      <c r="F1846">
        <f>ROUND(AVERAGEIF(Table3[Director_Name],D1846,Table3[imdb_score]),2)</f>
        <v>6</v>
      </c>
      <c r="G1846" s="40"/>
    </row>
    <row r="1847" spans="1:7">
      <c r="A1847" t="s">
        <v>9508</v>
      </c>
      <c r="B1847">
        <v>7.2</v>
      </c>
      <c r="D1847" s="39" t="str">
        <v>Stacy Peralta</v>
      </c>
      <c r="E1847">
        <f>COUNTIF(Table3[Director_Name],D1847)</f>
        <v>2</v>
      </c>
      <c r="F1847">
        <f>ROUND(AVERAGEIF(Table3[Director_Name],D1847,Table3[imdb_score]),2)</f>
        <v>7.8</v>
      </c>
      <c r="G1847" s="40"/>
    </row>
    <row r="1848" spans="1:7">
      <c r="A1848" t="s">
        <v>125</v>
      </c>
      <c r="B1848">
        <v>7.8</v>
      </c>
      <c r="D1848" s="39" t="str">
        <v>Nacho Vigalondo</v>
      </c>
      <c r="E1848">
        <f>COUNTIF(Table3[Director_Name],D1848)</f>
        <v>1</v>
      </c>
      <c r="F1848">
        <f>ROUND(AVERAGEIF(Table3[Director_Name],D1848,Table3[imdb_score]),2)</f>
        <v>7.2</v>
      </c>
      <c r="G1848" s="40"/>
    </row>
    <row r="1849" spans="1:7">
      <c r="A1849" t="s">
        <v>9516</v>
      </c>
      <c r="B1849">
        <v>4.7</v>
      </c>
      <c r="D1849" s="39" t="str">
        <v>Hao Ning</v>
      </c>
      <c r="E1849">
        <f>COUNTIF(Table3[Director_Name],D1849)</f>
        <v>2</v>
      </c>
      <c r="F1849">
        <f>ROUND(AVERAGEIF(Table3[Director_Name],D1849,Table3[imdb_score]),2)</f>
        <v>7.55</v>
      </c>
      <c r="G1849" s="40"/>
    </row>
    <row r="1850" spans="1:7">
      <c r="A1850" t="s">
        <v>9521</v>
      </c>
      <c r="B1850">
        <v>6.8</v>
      </c>
      <c r="D1850" s="39" t="str">
        <v>Tony Giglio</v>
      </c>
      <c r="E1850">
        <f>COUNTIF(Table3[Director_Name],D1850)</f>
        <v>1</v>
      </c>
      <c r="F1850">
        <f>ROUND(AVERAGEIF(Table3[Director_Name],D1850,Table3[imdb_score]),2)</f>
        <v>5.3</v>
      </c>
      <c r="G1850" s="40"/>
    </row>
    <row r="1851" spans="1:7">
      <c r="A1851" t="s">
        <v>9525</v>
      </c>
      <c r="B1851">
        <v>5.9</v>
      </c>
      <c r="D1851" s="39" t="str">
        <v>Stanley Donen</v>
      </c>
      <c r="E1851">
        <f>COUNTIF(Table3[Director_Name],D1851)</f>
        <v>1</v>
      </c>
      <c r="F1851">
        <f>ROUND(AVERAGEIF(Table3[Director_Name],D1851,Table3[imdb_score]),2)</f>
        <v>8.3000000000000007</v>
      </c>
      <c r="G1851" s="40"/>
    </row>
    <row r="1852" spans="1:7">
      <c r="A1852" t="s">
        <v>1751</v>
      </c>
      <c r="B1852">
        <v>7.2</v>
      </c>
      <c r="D1852" s="39" t="str">
        <v>Joe Cross</v>
      </c>
      <c r="E1852">
        <f>COUNTIF(Table3[Director_Name],D1852)</f>
        <v>1</v>
      </c>
      <c r="F1852">
        <f>ROUND(AVERAGEIF(Table3[Director_Name],D1852,Table3[imdb_score]),2)</f>
        <v>7.6</v>
      </c>
      <c r="G1852" s="40"/>
    </row>
    <row r="1853" spans="1:7">
      <c r="A1853" t="s">
        <v>487</v>
      </c>
      <c r="B1853">
        <v>8.6999999999999993</v>
      </c>
      <c r="D1853" s="39" t="str">
        <v>Dinesh D'Souza</v>
      </c>
      <c r="E1853">
        <f>COUNTIF(Table3[Director_Name],D1853)</f>
        <v>1</v>
      </c>
      <c r="F1853">
        <f>ROUND(AVERAGEIF(Table3[Director_Name],D1853,Table3[imdb_score]),2)</f>
        <v>5.0999999999999996</v>
      </c>
      <c r="G1853" s="40"/>
    </row>
    <row r="1854" spans="1:7">
      <c r="A1854" t="s">
        <v>4370</v>
      </c>
      <c r="B1854">
        <v>5</v>
      </c>
      <c r="D1854" s="39" t="str">
        <v>Tommy Lee Wallace</v>
      </c>
      <c r="E1854">
        <f>COUNTIF(Table3[Director_Name],D1854)</f>
        <v>1</v>
      </c>
      <c r="F1854">
        <f>ROUND(AVERAGEIF(Table3[Director_Name],D1854,Table3[imdb_score]),2)</f>
        <v>4.5999999999999996</v>
      </c>
      <c r="G1854" s="40"/>
    </row>
    <row r="1855" spans="1:7">
      <c r="A1855" t="s">
        <v>7109</v>
      </c>
      <c r="B1855">
        <v>6.6</v>
      </c>
      <c r="D1855" s="39" t="str">
        <v>Don Taylor</v>
      </c>
      <c r="E1855">
        <f>COUNTIF(Table3[Director_Name],D1855)</f>
        <v>1</v>
      </c>
      <c r="F1855">
        <f>ROUND(AVERAGEIF(Table3[Director_Name],D1855,Table3[imdb_score]),2)</f>
        <v>6.3</v>
      </c>
      <c r="G1855" s="40"/>
    </row>
    <row r="1856" spans="1:7">
      <c r="A1856" t="s">
        <v>2246</v>
      </c>
      <c r="B1856">
        <v>8.3000000000000007</v>
      </c>
      <c r="D1856" s="39" t="str">
        <v>Leslie Small</v>
      </c>
      <c r="E1856">
        <f>COUNTIF(Table3[Director_Name],D1856)</f>
        <v>2</v>
      </c>
      <c r="F1856">
        <f>ROUND(AVERAGEIF(Table3[Director_Name],D1856,Table3[imdb_score]),2)</f>
        <v>7.1</v>
      </c>
      <c r="G1856" s="40"/>
    </row>
    <row r="1857" spans="1:7">
      <c r="A1857" t="s">
        <v>4982</v>
      </c>
      <c r="B1857">
        <v>6.7</v>
      </c>
      <c r="D1857" s="39" t="str">
        <v>Ã‰ric Tessier</v>
      </c>
      <c r="E1857">
        <f>COUNTIF(Table3[Director_Name],D1857)</f>
        <v>1</v>
      </c>
      <c r="F1857">
        <f>ROUND(AVERAGEIF(Table3[Director_Name],D1857,Table3[imdb_score]),2)</f>
        <v>6.6</v>
      </c>
      <c r="G1857" s="40"/>
    </row>
    <row r="1858" spans="1:7">
      <c r="A1858" t="s">
        <v>9551</v>
      </c>
      <c r="B1858">
        <v>7.8</v>
      </c>
      <c r="D1858" s="39" t="str">
        <v>Alison Maclean</v>
      </c>
      <c r="E1858">
        <f>COUNTIF(Table3[Director_Name],D1858)</f>
        <v>1</v>
      </c>
      <c r="F1858">
        <f>ROUND(AVERAGEIF(Table3[Director_Name],D1858,Table3[imdb_score]),2)</f>
        <v>7</v>
      </c>
      <c r="G1858" s="40"/>
    </row>
    <row r="1859" spans="1:7">
      <c r="A1859" t="s">
        <v>3836</v>
      </c>
      <c r="B1859">
        <v>6.5</v>
      </c>
      <c r="D1859" s="39" t="str">
        <v>Alice Wu</v>
      </c>
      <c r="E1859">
        <f>COUNTIF(Table3[Director_Name],D1859)</f>
        <v>1</v>
      </c>
      <c r="F1859">
        <f>ROUND(AVERAGEIF(Table3[Director_Name],D1859,Table3[imdb_score]),2)</f>
        <v>7.6</v>
      </c>
      <c r="G1859" s="40"/>
    </row>
    <row r="1860" spans="1:7">
      <c r="A1860" t="s">
        <v>260</v>
      </c>
      <c r="B1860">
        <v>6.1</v>
      </c>
      <c r="D1860" s="39" t="str">
        <v>Sarah Gavron</v>
      </c>
      <c r="E1860">
        <f>COUNTIF(Table3[Director_Name],D1860)</f>
        <v>1</v>
      </c>
      <c r="F1860">
        <f>ROUND(AVERAGEIF(Table3[Director_Name],D1860,Table3[imdb_score]),2)</f>
        <v>6.7</v>
      </c>
      <c r="G1860" s="40"/>
    </row>
    <row r="1861" spans="1:7">
      <c r="A1861" t="s">
        <v>7076</v>
      </c>
      <c r="B1861">
        <v>8.1</v>
      </c>
      <c r="D1861" s="39" t="str">
        <v>Isabel Coixet</v>
      </c>
      <c r="E1861">
        <f>COUNTIF(Table3[Director_Name],D1861)</f>
        <v>1</v>
      </c>
      <c r="F1861">
        <f>ROUND(AVERAGEIF(Table3[Director_Name],D1861,Table3[imdb_score]),2)</f>
        <v>7.6</v>
      </c>
      <c r="G1861" s="40"/>
    </row>
    <row r="1862" spans="1:7">
      <c r="A1862" t="s">
        <v>9567</v>
      </c>
      <c r="B1862">
        <v>5.2</v>
      </c>
      <c r="D1862" s="39" t="str">
        <v>James Ponsoldt</v>
      </c>
      <c r="E1862">
        <f>COUNTIF(Table3[Director_Name],D1862)</f>
        <v>1</v>
      </c>
      <c r="F1862">
        <f>ROUND(AVERAGEIF(Table3[Director_Name],D1862,Table3[imdb_score]),2)</f>
        <v>7.1</v>
      </c>
      <c r="G1862" s="40"/>
    </row>
    <row r="1863" spans="1:7">
      <c r="A1863" t="s">
        <v>9572</v>
      </c>
      <c r="B1863">
        <v>5.6</v>
      </c>
      <c r="D1863" s="39" t="str">
        <v>Joshua Tickell</v>
      </c>
      <c r="E1863">
        <f>COUNTIF(Table3[Director_Name],D1863)</f>
        <v>1</v>
      </c>
      <c r="F1863">
        <f>ROUND(AVERAGEIF(Table3[Director_Name],D1863,Table3[imdb_score]),2)</f>
        <v>7.6</v>
      </c>
      <c r="G1863" s="40"/>
    </row>
    <row r="1864" spans="1:7">
      <c r="A1864" t="s">
        <v>6800</v>
      </c>
      <c r="B1864">
        <v>5.8</v>
      </c>
      <c r="D1864" s="39" t="str">
        <v>Tim Boxell</v>
      </c>
      <c r="E1864">
        <f>COUNTIF(Table3[Director_Name],D1864)</f>
        <v>1</v>
      </c>
      <c r="F1864">
        <f>ROUND(AVERAGEIF(Table3[Director_Name],D1864,Table3[imdb_score]),2)</f>
        <v>6.6</v>
      </c>
      <c r="G1864" s="40"/>
    </row>
    <row r="1865" spans="1:7">
      <c r="A1865" t="s">
        <v>6297</v>
      </c>
      <c r="B1865">
        <v>6.6</v>
      </c>
      <c r="D1865" s="39" t="str">
        <v>Michael D. Sellers</v>
      </c>
      <c r="E1865">
        <f>COUNTIF(Table3[Director_Name],D1865)</f>
        <v>1</v>
      </c>
      <c r="F1865">
        <f>ROUND(AVERAGEIF(Table3[Director_Name],D1865,Table3[imdb_score]),2)</f>
        <v>5.7</v>
      </c>
      <c r="G1865" s="40"/>
    </row>
    <row r="1866" spans="1:7">
      <c r="A1866" t="s">
        <v>9584</v>
      </c>
      <c r="B1866">
        <v>6.6</v>
      </c>
      <c r="D1866" s="39" t="str">
        <v>Reed Cowan</v>
      </c>
      <c r="E1866">
        <f>COUNTIF(Table3[Director_Name],D1866)</f>
        <v>1</v>
      </c>
      <c r="F1866">
        <f>ROUND(AVERAGEIF(Table3[Director_Name],D1866,Table3[imdb_score]),2)</f>
        <v>7.1</v>
      </c>
      <c r="G1866" s="40"/>
    </row>
    <row r="1867" spans="1:7">
      <c r="A1867" t="s">
        <v>9588</v>
      </c>
      <c r="B1867">
        <v>5.5</v>
      </c>
      <c r="D1867" s="39" t="str">
        <v>James Dodson</v>
      </c>
      <c r="E1867">
        <f>COUNTIF(Table3[Director_Name],D1867)</f>
        <v>1</v>
      </c>
      <c r="F1867">
        <f>ROUND(AVERAGEIF(Table3[Director_Name],D1867,Table3[imdb_score]),2)</f>
        <v>6.2</v>
      </c>
      <c r="G1867" s="40"/>
    </row>
    <row r="1868" spans="1:7">
      <c r="A1868" t="s">
        <v>9593</v>
      </c>
      <c r="B1868">
        <v>5.5</v>
      </c>
      <c r="D1868" s="39" t="str">
        <v>Alex Rivera</v>
      </c>
      <c r="E1868">
        <f>COUNTIF(Table3[Director_Name],D1868)</f>
        <v>1</v>
      </c>
      <c r="F1868">
        <f>ROUND(AVERAGEIF(Table3[Director_Name],D1868,Table3[imdb_score]),2)</f>
        <v>5.9</v>
      </c>
      <c r="G1868" s="40"/>
    </row>
    <row r="1869" spans="1:7">
      <c r="A1869" t="s">
        <v>3585</v>
      </c>
      <c r="B1869">
        <v>7</v>
      </c>
      <c r="D1869" s="39" t="str">
        <v>John Murlowski</v>
      </c>
      <c r="E1869">
        <f>COUNTIF(Table3[Director_Name],D1869)</f>
        <v>1</v>
      </c>
      <c r="F1869">
        <f>ROUND(AVERAGEIF(Table3[Director_Name],D1869,Table3[imdb_score]),2)</f>
        <v>5.8</v>
      </c>
      <c r="G1869" s="40"/>
    </row>
    <row r="1870" spans="1:7">
      <c r="A1870" t="s">
        <v>1198</v>
      </c>
      <c r="B1870">
        <v>6.5</v>
      </c>
      <c r="D1870" s="39" t="str">
        <v>Benni Diez</v>
      </c>
      <c r="E1870">
        <f>COUNTIF(Table3[Director_Name],D1870)</f>
        <v>1</v>
      </c>
      <c r="F1870">
        <f>ROUND(AVERAGEIF(Table3[Director_Name],D1870,Table3[imdb_score]),2)</f>
        <v>5</v>
      </c>
      <c r="G1870" s="40"/>
    </row>
    <row r="1871" spans="1:7">
      <c r="A1871" t="s">
        <v>6767</v>
      </c>
      <c r="B1871">
        <v>5.8</v>
      </c>
      <c r="D1871" s="39" t="str">
        <v>Danny Perez</v>
      </c>
      <c r="E1871">
        <f>COUNTIF(Table3[Director_Name],D1871)</f>
        <v>1</v>
      </c>
      <c r="F1871">
        <f>ROUND(AVERAGEIF(Table3[Director_Name],D1871,Table3[imdb_score]),2)</f>
        <v>6.3</v>
      </c>
      <c r="G1871" s="40"/>
    </row>
    <row r="1872" spans="1:7">
      <c r="A1872" t="s">
        <v>9610</v>
      </c>
      <c r="B1872">
        <v>5.6</v>
      </c>
      <c r="D1872" s="39" t="str">
        <v>Robby Henson</v>
      </c>
      <c r="E1872">
        <f>COUNTIF(Table3[Director_Name],D1872)</f>
        <v>1</v>
      </c>
      <c r="F1872">
        <f>ROUND(AVERAGEIF(Table3[Director_Name],D1872,Table3[imdb_score]),2)</f>
        <v>5.0999999999999996</v>
      </c>
      <c r="G1872" s="40"/>
    </row>
    <row r="1873" spans="1:7">
      <c r="A1873" t="s">
        <v>9616</v>
      </c>
      <c r="B1873">
        <v>5.6</v>
      </c>
      <c r="D1873" s="39" t="str">
        <v>Zackary Adler</v>
      </c>
      <c r="E1873">
        <f>COUNTIF(Table3[Director_Name],D1873)</f>
        <v>1</v>
      </c>
      <c r="F1873">
        <f>ROUND(AVERAGEIF(Table3[Director_Name],D1873,Table3[imdb_score]),2)</f>
        <v>5</v>
      </c>
      <c r="G1873" s="40"/>
    </row>
    <row r="1874" spans="1:7">
      <c r="A1874" t="s">
        <v>3444</v>
      </c>
      <c r="B1874">
        <v>5.8</v>
      </c>
      <c r="D1874" s="39" t="str">
        <v>Dominic Burns</v>
      </c>
      <c r="E1874">
        <f>COUNTIF(Table3[Director_Name],D1874)</f>
        <v>1</v>
      </c>
      <c r="F1874">
        <f>ROUND(AVERAGEIF(Table3[Director_Name],D1874,Table3[imdb_score]),2)</f>
        <v>3.1</v>
      </c>
      <c r="G1874" s="40"/>
    </row>
    <row r="1875" spans="1:7">
      <c r="A1875" t="s">
        <v>6620</v>
      </c>
      <c r="B1875">
        <v>7.6</v>
      </c>
      <c r="D1875" s="39" t="str">
        <v>Carmen Marron</v>
      </c>
      <c r="E1875">
        <f>COUNTIF(Table3[Director_Name],D1875)</f>
        <v>1</v>
      </c>
      <c r="F1875">
        <f>ROUND(AVERAGEIF(Table3[Director_Name],D1875,Table3[imdb_score]),2)</f>
        <v>3.9</v>
      </c>
      <c r="G1875" s="40"/>
    </row>
    <row r="1876" spans="1:7">
      <c r="A1876" t="s">
        <v>5133</v>
      </c>
      <c r="B1876">
        <v>6.4</v>
      </c>
      <c r="D1876" s="39" t="str">
        <v>Jason Stone</v>
      </c>
      <c r="E1876">
        <f>COUNTIF(Table3[Director_Name],D1876)</f>
        <v>1</v>
      </c>
      <c r="F1876">
        <f>ROUND(AVERAGEIF(Table3[Director_Name],D1876,Table3[imdb_score]),2)</f>
        <v>5.8</v>
      </c>
      <c r="G1876" s="40"/>
    </row>
    <row r="1877" spans="1:7">
      <c r="A1877" t="s">
        <v>9632</v>
      </c>
      <c r="B1877">
        <v>6.3</v>
      </c>
      <c r="D1877" s="39" t="str">
        <v>Jerry Rees</v>
      </c>
      <c r="E1877">
        <f>COUNTIF(Table3[Director_Name],D1877)</f>
        <v>1</v>
      </c>
      <c r="F1877">
        <f>ROUND(AVERAGEIF(Table3[Director_Name],D1877,Table3[imdb_score]),2)</f>
        <v>7.3</v>
      </c>
      <c r="G1877" s="40"/>
    </row>
    <row r="1878" spans="1:7">
      <c r="A1878" t="s">
        <v>9639</v>
      </c>
      <c r="B1878">
        <v>4.5999999999999996</v>
      </c>
      <c r="D1878" s="39" t="str">
        <v>Jaco Booyens</v>
      </c>
      <c r="E1878">
        <f>COUNTIF(Table3[Director_Name],D1878)</f>
        <v>1</v>
      </c>
      <c r="F1878">
        <f>ROUND(AVERAGEIF(Table3[Director_Name],D1878,Table3[imdb_score]),2)</f>
        <v>6.9</v>
      </c>
      <c r="G1878" s="40"/>
    </row>
    <row r="1879" spans="1:7">
      <c r="A1879" t="s">
        <v>9646</v>
      </c>
      <c r="B1879">
        <v>6.5</v>
      </c>
      <c r="D1879" s="39" t="str">
        <v>Danny Steinmann</v>
      </c>
      <c r="E1879">
        <f>COUNTIF(Table3[Director_Name],D1879)</f>
        <v>1</v>
      </c>
      <c r="F1879">
        <f>ROUND(AVERAGEIF(Table3[Director_Name],D1879,Table3[imdb_score]),2)</f>
        <v>4.7</v>
      </c>
      <c r="G1879" s="40"/>
    </row>
    <row r="1880" spans="1:7">
      <c r="A1880" t="s">
        <v>9650</v>
      </c>
      <c r="B1880">
        <v>7.5</v>
      </c>
      <c r="D1880" s="39" t="str">
        <v>Jon Gunn</v>
      </c>
      <c r="E1880">
        <f>COUNTIF(Table3[Director_Name],D1880)</f>
        <v>3</v>
      </c>
      <c r="F1880">
        <f>ROUND(AVERAGEIF(Table3[Director_Name],D1880,Table3[imdb_score]),2)</f>
        <v>6.03</v>
      </c>
      <c r="G1880" s="40"/>
    </row>
    <row r="1881" spans="1:7">
      <c r="A1881" t="s">
        <v>4773</v>
      </c>
      <c r="B1881">
        <v>7.5</v>
      </c>
      <c r="D1881" s="39" t="str">
        <v>Hayley Cloake</v>
      </c>
      <c r="E1881">
        <f>COUNTIF(Table3[Director_Name],D1881)</f>
        <v>1</v>
      </c>
      <c r="F1881">
        <f>ROUND(AVERAGEIF(Table3[Director_Name],D1881,Table3[imdb_score]),2)</f>
        <v>4.3</v>
      </c>
      <c r="G1881" s="40"/>
    </row>
    <row r="1882" spans="1:7">
      <c r="A1882" t="s">
        <v>7687</v>
      </c>
      <c r="B1882">
        <v>5.3</v>
      </c>
      <c r="D1882" s="39" t="str">
        <v>Tay Garnett</v>
      </c>
      <c r="E1882">
        <f>COUNTIF(Table3[Director_Name],D1882)</f>
        <v>1</v>
      </c>
      <c r="F1882">
        <f>ROUND(AVERAGEIF(Table3[Director_Name],D1882,Table3[imdb_score]),2)</f>
        <v>7.5</v>
      </c>
      <c r="G1882" s="40"/>
    </row>
    <row r="1883" spans="1:7">
      <c r="A1883" t="s">
        <v>9667</v>
      </c>
      <c r="B1883">
        <v>7.5</v>
      </c>
      <c r="D1883" s="39" t="str">
        <v>Shyam Madiraju</v>
      </c>
      <c r="E1883">
        <f>COUNTIF(Table3[Director_Name],D1883)</f>
        <v>1</v>
      </c>
      <c r="F1883">
        <f>ROUND(AVERAGEIF(Table3[Director_Name],D1883,Table3[imdb_score]),2)</f>
        <v>4.8</v>
      </c>
      <c r="G1883" s="40"/>
    </row>
    <row r="1884" spans="1:7">
      <c r="A1884" t="s">
        <v>9674</v>
      </c>
      <c r="B1884">
        <v>3.3</v>
      </c>
      <c r="D1884" s="39" t="str">
        <v>Harmage Singh Kalirai</v>
      </c>
      <c r="E1884">
        <f>COUNTIF(Table3[Director_Name],D1884)</f>
        <v>1</v>
      </c>
      <c r="F1884">
        <f>ROUND(AVERAGEIF(Table3[Director_Name],D1884,Table3[imdb_score]),2)</f>
        <v>5.8</v>
      </c>
      <c r="G1884" s="40"/>
    </row>
    <row r="1885" spans="1:7">
      <c r="A1885" t="s">
        <v>5418</v>
      </c>
      <c r="B1885">
        <v>5.7</v>
      </c>
      <c r="D1885" s="39" t="str">
        <v>Rita Merson</v>
      </c>
      <c r="E1885">
        <f>COUNTIF(Table3[Director_Name],D1885)</f>
        <v>1</v>
      </c>
      <c r="F1885">
        <f>ROUND(AVERAGEIF(Table3[Director_Name],D1885,Table3[imdb_score]),2)</f>
        <v>5.3</v>
      </c>
      <c r="G1885" s="40"/>
    </row>
    <row r="1886" spans="1:7">
      <c r="A1886" t="s">
        <v>9687</v>
      </c>
      <c r="B1886">
        <v>3.5</v>
      </c>
      <c r="D1886" s="39" t="str">
        <v>William Wyler</v>
      </c>
      <c r="E1886">
        <f>COUNTIF(Table3[Director_Name],D1886)</f>
        <v>1</v>
      </c>
      <c r="F1886">
        <f>ROUND(AVERAGEIF(Table3[Director_Name],D1886,Table3[imdb_score]),2)</f>
        <v>8.1</v>
      </c>
      <c r="G1886" s="40"/>
    </row>
    <row r="1887" spans="1:7">
      <c r="A1887" t="s">
        <v>3259</v>
      </c>
      <c r="B1887">
        <v>9.3000000000000007</v>
      </c>
      <c r="D1887" s="39" t="str">
        <v>Larry Clark</v>
      </c>
      <c r="E1887">
        <f>COUNTIF(Table3[Director_Name],D1887)</f>
        <v>2</v>
      </c>
      <c r="F1887">
        <f>ROUND(AVERAGEIF(Table3[Director_Name],D1887,Table3[imdb_score]),2)</f>
        <v>7</v>
      </c>
      <c r="G1887" s="40"/>
    </row>
    <row r="1888" spans="1:7">
      <c r="A1888" t="s">
        <v>5930</v>
      </c>
      <c r="B1888">
        <v>4.8</v>
      </c>
      <c r="D1888" s="39" t="str">
        <v>Petter NÃ¦ss</v>
      </c>
      <c r="E1888">
        <f>COUNTIF(Table3[Director_Name],D1888)</f>
        <v>1</v>
      </c>
      <c r="F1888">
        <f>ROUND(AVERAGEIF(Table3[Director_Name],D1888,Table3[imdb_score]),2)</f>
        <v>7.6</v>
      </c>
      <c r="G1888" s="40"/>
    </row>
    <row r="1889" spans="1:7">
      <c r="A1889" t="s">
        <v>3494</v>
      </c>
      <c r="B1889">
        <v>6.9</v>
      </c>
      <c r="D1889" s="39" t="str">
        <v>Robert Fontaine</v>
      </c>
      <c r="E1889">
        <f>COUNTIF(Table3[Director_Name],D1889)</f>
        <v>1</v>
      </c>
      <c r="F1889">
        <f>ROUND(AVERAGEIF(Table3[Director_Name],D1889,Table3[imdb_score]),2)</f>
        <v>7.2</v>
      </c>
      <c r="G1889" s="40"/>
    </row>
    <row r="1890" spans="1:7">
      <c r="A1890" t="s">
        <v>2037</v>
      </c>
      <c r="B1890">
        <v>6</v>
      </c>
      <c r="D1890" s="39" t="str">
        <v>Dan Perri</v>
      </c>
      <c r="E1890">
        <f>COUNTIF(Table3[Director_Name],D1890)</f>
        <v>1</v>
      </c>
      <c r="F1890">
        <f>ROUND(AVERAGEIF(Table3[Director_Name],D1890,Table3[imdb_score]),2)</f>
        <v>6.7</v>
      </c>
      <c r="G1890" s="40"/>
    </row>
    <row r="1891" spans="1:7">
      <c r="A1891" t="s">
        <v>9710</v>
      </c>
      <c r="B1891">
        <v>7.3</v>
      </c>
      <c r="D1891" s="39" t="str">
        <v>Neil Mcenery-West</v>
      </c>
      <c r="E1891">
        <f>COUNTIF(Table3[Director_Name],D1891)</f>
        <v>1</v>
      </c>
      <c r="F1891">
        <f>ROUND(AVERAGEIF(Table3[Director_Name],D1891,Table3[imdb_score]),2)</f>
        <v>4.8</v>
      </c>
      <c r="G1891" s="40"/>
    </row>
    <row r="1892" spans="1:7">
      <c r="A1892" t="s">
        <v>9714</v>
      </c>
      <c r="B1892">
        <v>6</v>
      </c>
      <c r="D1892" s="39" t="str">
        <v>Anthony O'Brien</v>
      </c>
      <c r="E1892">
        <f>COUNTIF(Table3[Director_Name],D1892)</f>
        <v>1</v>
      </c>
      <c r="F1892">
        <f>ROUND(AVERAGEIF(Table3[Director_Name],D1892,Table3[imdb_score]),2)</f>
        <v>5.5</v>
      </c>
      <c r="G1892" s="40"/>
    </row>
    <row r="1893" spans="1:7">
      <c r="A1893" t="s">
        <v>9721</v>
      </c>
      <c r="B1893">
        <v>6.6</v>
      </c>
      <c r="D1893" s="39" t="str">
        <v>Michael Herz</v>
      </c>
      <c r="E1893">
        <f>COUNTIF(Table3[Director_Name],D1893)</f>
        <v>2</v>
      </c>
      <c r="F1893">
        <f>ROUND(AVERAGEIF(Table3[Director_Name],D1893,Table3[imdb_score]),2)</f>
        <v>5.65</v>
      </c>
      <c r="G1893" s="40"/>
    </row>
    <row r="1894" spans="1:7">
      <c r="A1894" t="s">
        <v>3448</v>
      </c>
      <c r="B1894">
        <v>7.5</v>
      </c>
      <c r="D1894" s="39" t="str">
        <v>David Robert Mitchell</v>
      </c>
      <c r="E1894">
        <f>COUNTIF(Table3[Director_Name],D1894)</f>
        <v>1</v>
      </c>
      <c r="F1894">
        <f>ROUND(AVERAGEIF(Table3[Director_Name],D1894,Table3[imdb_score]),2)</f>
        <v>6.9</v>
      </c>
      <c r="G1894" s="40"/>
    </row>
    <row r="1895" spans="1:7">
      <c r="A1895" t="s">
        <v>5076</v>
      </c>
      <c r="B1895">
        <v>6.9</v>
      </c>
      <c r="D1895" s="39" t="str">
        <v>Robert Mulligan</v>
      </c>
      <c r="E1895">
        <f>COUNTIF(Table3[Director_Name],D1895)</f>
        <v>1</v>
      </c>
      <c r="F1895">
        <f>ROUND(AVERAGEIF(Table3[Director_Name],D1895,Table3[imdb_score]),2)</f>
        <v>8.4</v>
      </c>
      <c r="G1895" s="40"/>
    </row>
    <row r="1896" spans="1:7">
      <c r="A1896" t="s">
        <v>9735</v>
      </c>
      <c r="B1896">
        <v>6.8</v>
      </c>
      <c r="D1896" s="39" t="str">
        <v>Chia-Liang Liu</v>
      </c>
      <c r="E1896">
        <f>COUNTIF(Table3[Director_Name],D1896)</f>
        <v>1</v>
      </c>
      <c r="F1896">
        <f>ROUND(AVERAGEIF(Table3[Director_Name],D1896,Table3[imdb_score]),2)</f>
        <v>7.6</v>
      </c>
      <c r="G1896" s="40"/>
    </row>
    <row r="1897" spans="1:7">
      <c r="A1897" t="s">
        <v>7635</v>
      </c>
      <c r="B1897">
        <v>6.3</v>
      </c>
      <c r="D1897" s="39" t="str">
        <v>Chris Kentis</v>
      </c>
      <c r="E1897">
        <f>COUNTIF(Table3[Director_Name],D1897)</f>
        <v>2</v>
      </c>
      <c r="F1897">
        <f>ROUND(AVERAGEIF(Table3[Director_Name],D1897,Table3[imdb_score]),2)</f>
        <v>5.5</v>
      </c>
      <c r="G1897" s="40"/>
    </row>
    <row r="1898" spans="1:7">
      <c r="A1898" t="s">
        <v>9748</v>
      </c>
      <c r="B1898">
        <v>6.4</v>
      </c>
      <c r="D1898" s="39" t="str">
        <v>Alex Kendrick</v>
      </c>
      <c r="E1898">
        <f>COUNTIF(Table3[Director_Name],D1898)</f>
        <v>4</v>
      </c>
      <c r="F1898">
        <f>ROUND(AVERAGEIF(Table3[Director_Name],D1898,Table3[imdb_score]),2)</f>
        <v>6.78</v>
      </c>
      <c r="G1898" s="40"/>
    </row>
    <row r="1899" spans="1:7">
      <c r="A1899" t="s">
        <v>9753</v>
      </c>
      <c r="B1899">
        <v>5.6</v>
      </c>
      <c r="D1899" s="39" t="str">
        <v>Robert Rossen</v>
      </c>
      <c r="E1899">
        <f>COUNTIF(Table3[Director_Name],D1899)</f>
        <v>1</v>
      </c>
      <c r="F1899">
        <f>ROUND(AVERAGEIF(Table3[Director_Name],D1899,Table3[imdb_score]),2)</f>
        <v>8</v>
      </c>
      <c r="G1899" s="40"/>
    </row>
    <row r="1900" spans="1:7">
      <c r="A1900" t="s">
        <v>9758</v>
      </c>
      <c r="B1900">
        <v>6.3</v>
      </c>
      <c r="D1900" s="39" t="str">
        <v>Jack Conway</v>
      </c>
      <c r="E1900">
        <f>COUNTIF(Table3[Director_Name],D1900)</f>
        <v>1</v>
      </c>
      <c r="F1900">
        <f>ROUND(AVERAGEIF(Table3[Director_Name],D1900,Table3[imdb_score]),2)</f>
        <v>7.1</v>
      </c>
      <c r="G1900" s="40"/>
    </row>
    <row r="1901" spans="1:7">
      <c r="A1901" t="s">
        <v>7076</v>
      </c>
      <c r="B1901">
        <v>7.3</v>
      </c>
      <c r="D1901" s="39" t="str">
        <v>Sylvain Chomet</v>
      </c>
      <c r="E1901">
        <f>COUNTIF(Table3[Director_Name],D1901)</f>
        <v>1</v>
      </c>
      <c r="F1901">
        <f>ROUND(AVERAGEIF(Table3[Director_Name],D1901,Table3[imdb_score]),2)</f>
        <v>7.8</v>
      </c>
      <c r="G1901" s="40"/>
    </row>
    <row r="1902" spans="1:7">
      <c r="A1902" t="s">
        <v>9767</v>
      </c>
      <c r="B1902">
        <v>6.6</v>
      </c>
      <c r="D1902" s="39" t="str">
        <v>Chris Eyre</v>
      </c>
      <c r="E1902">
        <f>COUNTIF(Table3[Director_Name],D1902)</f>
        <v>1</v>
      </c>
      <c r="F1902">
        <f>ROUND(AVERAGEIF(Table3[Director_Name],D1902,Table3[imdb_score]),2)</f>
        <v>7.2</v>
      </c>
      <c r="G1902" s="40"/>
    </row>
    <row r="1903" spans="1:7">
      <c r="A1903" t="s">
        <v>9773</v>
      </c>
      <c r="B1903">
        <v>4.5999999999999996</v>
      </c>
      <c r="D1903" s="39" t="str">
        <v>Elia Kazan</v>
      </c>
      <c r="E1903">
        <f>COUNTIF(Table3[Director_Name],D1903)</f>
        <v>3</v>
      </c>
      <c r="F1903">
        <f>ROUND(AVERAGEIF(Table3[Director_Name],D1903,Table3[imdb_score]),2)</f>
        <v>7.87</v>
      </c>
      <c r="G1903" s="40"/>
    </row>
    <row r="1904" spans="1:7">
      <c r="A1904" t="s">
        <v>969</v>
      </c>
      <c r="B1904">
        <v>5.0999999999999996</v>
      </c>
      <c r="D1904" s="39" t="str">
        <v>Debra Granik</v>
      </c>
      <c r="E1904">
        <f>COUNTIF(Table3[Director_Name],D1904)</f>
        <v>1</v>
      </c>
      <c r="F1904">
        <f>ROUND(AVERAGEIF(Table3[Director_Name],D1904,Table3[imdb_score]),2)</f>
        <v>7.2</v>
      </c>
      <c r="G1904" s="40"/>
    </row>
    <row r="1905" spans="1:7">
      <c r="A1905" t="s">
        <v>9785</v>
      </c>
      <c r="B1905">
        <v>5.6</v>
      </c>
      <c r="D1905" s="39" t="str">
        <v>Henry King</v>
      </c>
      <c r="E1905">
        <f>COUNTIF(Table3[Director_Name],D1905)</f>
        <v>1</v>
      </c>
      <c r="F1905">
        <f>ROUND(AVERAGEIF(Table3[Director_Name],D1905,Table3[imdb_score]),2)</f>
        <v>7</v>
      </c>
      <c r="G1905" s="40"/>
    </row>
    <row r="1906" spans="1:7">
      <c r="A1906" t="s">
        <v>9789</v>
      </c>
      <c r="B1906">
        <v>5.3</v>
      </c>
      <c r="D1906" s="39" t="str">
        <v>Miranda July</v>
      </c>
      <c r="E1906">
        <f>COUNTIF(Table3[Director_Name],D1906)</f>
        <v>1</v>
      </c>
      <c r="F1906">
        <f>ROUND(AVERAGEIF(Table3[Director_Name],D1906,Table3[imdb_score]),2)</f>
        <v>7.4</v>
      </c>
      <c r="G1906" s="40"/>
    </row>
    <row r="1907" spans="1:7">
      <c r="A1907" t="s">
        <v>9796</v>
      </c>
      <c r="B1907">
        <v>7.5</v>
      </c>
      <c r="D1907" s="39" t="str">
        <v>Max Joseph</v>
      </c>
      <c r="E1907">
        <f>COUNTIF(Table3[Director_Name],D1907)</f>
        <v>1</v>
      </c>
      <c r="F1907">
        <f>ROUND(AVERAGEIF(Table3[Director_Name],D1907,Table3[imdb_score]),2)</f>
        <v>6.1</v>
      </c>
      <c r="G1907" s="40"/>
    </row>
    <row r="1908" spans="1:7">
      <c r="A1908" t="s">
        <v>9802</v>
      </c>
      <c r="B1908">
        <v>5.6</v>
      </c>
      <c r="D1908" s="39" t="str">
        <v>Jim Jarmusch</v>
      </c>
      <c r="E1908">
        <f>COUNTIF(Table3[Director_Name],D1908)</f>
        <v>1</v>
      </c>
      <c r="F1908">
        <f>ROUND(AVERAGEIF(Table3[Director_Name],D1908,Table3[imdb_score]),2)</f>
        <v>7.5</v>
      </c>
      <c r="G1908" s="40"/>
    </row>
    <row r="1909" spans="1:7">
      <c r="A1909" t="s">
        <v>9807</v>
      </c>
      <c r="B1909">
        <v>5.9</v>
      </c>
      <c r="D1909" s="39" t="str">
        <v>Kevin Tenney</v>
      </c>
      <c r="E1909">
        <f>COUNTIF(Table3[Director_Name],D1909)</f>
        <v>1</v>
      </c>
      <c r="F1909">
        <f>ROUND(AVERAGEIF(Table3[Director_Name],D1909,Table3[imdb_score]),2)</f>
        <v>5.7</v>
      </c>
      <c r="G1909" s="40"/>
    </row>
    <row r="1910" spans="1:7">
      <c r="A1910" t="s">
        <v>9813</v>
      </c>
      <c r="B1910">
        <v>4.7</v>
      </c>
      <c r="D1910" s="39" t="str">
        <v>Ari Folman</v>
      </c>
      <c r="E1910">
        <f>COUNTIF(Table3[Director_Name],D1910)</f>
        <v>1</v>
      </c>
      <c r="F1910">
        <f>ROUND(AVERAGEIF(Table3[Director_Name],D1910,Table3[imdb_score]),2)</f>
        <v>8</v>
      </c>
      <c r="G1910" s="40"/>
    </row>
    <row r="1911" spans="1:7">
      <c r="A1911" t="s">
        <v>6308</v>
      </c>
      <c r="B1911">
        <v>4.8</v>
      </c>
      <c r="D1911" s="39" t="str">
        <v>Gary Rogers</v>
      </c>
      <c r="E1911">
        <f>COUNTIF(Table3[Director_Name],D1911)</f>
        <v>1</v>
      </c>
      <c r="F1911">
        <f>ROUND(AVERAGEIF(Table3[Director_Name],D1911,Table3[imdb_score]),2)</f>
        <v>3.3</v>
      </c>
      <c r="G1911" s="40"/>
    </row>
    <row r="1912" spans="1:7">
      <c r="A1912" t="s">
        <v>7427</v>
      </c>
      <c r="B1912">
        <v>6.8</v>
      </c>
      <c r="D1912" s="39" t="str">
        <v>Marielle Heller</v>
      </c>
      <c r="E1912">
        <f>COUNTIF(Table3[Director_Name],D1912)</f>
        <v>1</v>
      </c>
      <c r="F1912">
        <f>ROUND(AVERAGEIF(Table3[Director_Name],D1912,Table3[imdb_score]),2)</f>
        <v>6.9</v>
      </c>
      <c r="G1912" s="40"/>
    </row>
    <row r="1913" spans="1:7">
      <c r="A1913" t="s">
        <v>9828</v>
      </c>
      <c r="B1913">
        <v>5.4</v>
      </c>
      <c r="D1913" s="39" t="str">
        <v>David Sington</v>
      </c>
      <c r="E1913">
        <f>COUNTIF(Table3[Director_Name],D1913)</f>
        <v>1</v>
      </c>
      <c r="F1913">
        <f>ROUND(AVERAGEIF(Table3[Director_Name],D1913,Table3[imdb_score]),2)</f>
        <v>8.1</v>
      </c>
      <c r="G1913" s="40"/>
    </row>
    <row r="1914" spans="1:7">
      <c r="A1914" t="s">
        <v>9834</v>
      </c>
      <c r="B1914">
        <v>5.0999999999999996</v>
      </c>
      <c r="D1914" s="39" t="str">
        <v>Kelly Reichardt</v>
      </c>
      <c r="E1914">
        <f>COUNTIF(Table3[Director_Name],D1914)</f>
        <v>3</v>
      </c>
      <c r="F1914">
        <f>ROUND(AVERAGEIF(Table3[Director_Name],D1914,Table3[imdb_score]),2)</f>
        <v>6.77</v>
      </c>
      <c r="G1914" s="40"/>
    </row>
    <row r="1915" spans="1:7">
      <c r="A1915" t="s">
        <v>5081</v>
      </c>
      <c r="B1915">
        <v>7</v>
      </c>
      <c r="D1915" s="39" t="str">
        <v>Bob Giraldi</v>
      </c>
      <c r="E1915">
        <f>COUNTIF(Table3[Director_Name],D1915)</f>
        <v>1</v>
      </c>
      <c r="F1915">
        <f>ROUND(AVERAGEIF(Table3[Director_Name],D1915,Table3[imdb_score]),2)</f>
        <v>7.3</v>
      </c>
      <c r="G1915" s="40"/>
    </row>
    <row r="1916" spans="1:7">
      <c r="A1916" t="s">
        <v>4728</v>
      </c>
      <c r="B1916">
        <v>6.7</v>
      </c>
      <c r="D1916" s="39" t="str">
        <v>Huck Botko</v>
      </c>
      <c r="E1916">
        <f>COUNTIF(Table3[Director_Name],D1916)</f>
        <v>1</v>
      </c>
      <c r="F1916">
        <f>ROUND(AVERAGEIF(Table3[Director_Name],D1916,Table3[imdb_score]),2)</f>
        <v>4.5999999999999996</v>
      </c>
      <c r="G1916" s="40"/>
    </row>
    <row r="1917" spans="1:7">
      <c r="A1917" t="s">
        <v>5861</v>
      </c>
      <c r="B1917">
        <v>4</v>
      </c>
      <c r="D1917" s="39" t="str">
        <v>David Duchovny</v>
      </c>
      <c r="E1917">
        <f>COUNTIF(Table3[Director_Name],D1917)</f>
        <v>1</v>
      </c>
      <c r="F1917">
        <f>ROUND(AVERAGEIF(Table3[Director_Name],D1917,Table3[imdb_score]),2)</f>
        <v>7</v>
      </c>
      <c r="G1917" s="40"/>
    </row>
    <row r="1918" spans="1:7">
      <c r="A1918" t="s">
        <v>4704</v>
      </c>
      <c r="B1918">
        <v>7.3</v>
      </c>
      <c r="D1918" s="39" t="str">
        <v>Mitchell Lichtenstein</v>
      </c>
      <c r="E1918">
        <f>COUNTIF(Table3[Director_Name],D1918)</f>
        <v>1</v>
      </c>
      <c r="F1918">
        <f>ROUND(AVERAGEIF(Table3[Director_Name],D1918,Table3[imdb_score]),2)</f>
        <v>5.4</v>
      </c>
      <c r="G1918" s="40"/>
    </row>
    <row r="1919" spans="1:7">
      <c r="A1919" t="s">
        <v>2698</v>
      </c>
      <c r="B1919">
        <v>6.8</v>
      </c>
      <c r="D1919" s="39" t="str">
        <v>Lance Mungia</v>
      </c>
      <c r="E1919">
        <f>COUNTIF(Table3[Director_Name],D1919)</f>
        <v>1</v>
      </c>
      <c r="F1919">
        <f>ROUND(AVERAGEIF(Table3[Director_Name],D1919,Table3[imdb_score]),2)</f>
        <v>6.7</v>
      </c>
      <c r="G1919" s="40"/>
    </row>
    <row r="1920" spans="1:7">
      <c r="A1920" t="s">
        <v>7404</v>
      </c>
      <c r="B1920">
        <v>6.1</v>
      </c>
      <c r="D1920" s="39" t="str">
        <v>Kundan Shah</v>
      </c>
      <c r="E1920">
        <f>COUNTIF(Table3[Director_Name],D1920)</f>
        <v>1</v>
      </c>
      <c r="F1920">
        <f>ROUND(AVERAGEIF(Table3[Director_Name],D1920,Table3[imdb_score]),2)</f>
        <v>2.8</v>
      </c>
      <c r="G1920" s="40"/>
    </row>
    <row r="1921" spans="1:7">
      <c r="A1921" t="s">
        <v>4041</v>
      </c>
      <c r="B1921">
        <v>7</v>
      </c>
      <c r="D1921" s="39" t="str">
        <v>Hue Rhodes</v>
      </c>
      <c r="E1921">
        <f>COUNTIF(Table3[Director_Name],D1921)</f>
        <v>1</v>
      </c>
      <c r="F1921">
        <f>ROUND(AVERAGEIF(Table3[Director_Name],D1921,Table3[imdb_score]),2)</f>
        <v>5.8</v>
      </c>
      <c r="G1921" s="40"/>
    </row>
    <row r="1922" spans="1:7">
      <c r="A1922" t="s">
        <v>6148</v>
      </c>
      <c r="B1922">
        <v>7.1</v>
      </c>
      <c r="D1922" s="39" t="str">
        <v>Jugal Hansraj</v>
      </c>
      <c r="E1922">
        <f>COUNTIF(Table3[Director_Name],D1922)</f>
        <v>1</v>
      </c>
      <c r="F1922">
        <f>ROUND(AVERAGEIF(Table3[Director_Name],D1922,Table3[imdb_score]),2)</f>
        <v>5.3</v>
      </c>
      <c r="G1922" s="40"/>
    </row>
    <row r="1923" spans="1:7">
      <c r="A1923" t="s">
        <v>9878</v>
      </c>
      <c r="B1923">
        <v>6.9</v>
      </c>
      <c r="D1923" s="39" t="str">
        <v>Danny Provenzano</v>
      </c>
      <c r="E1923">
        <f>COUNTIF(Table3[Director_Name],D1923)</f>
        <v>1</v>
      </c>
      <c r="F1923">
        <f>ROUND(AVERAGEIF(Table3[Director_Name],D1923,Table3[imdb_score]),2)</f>
        <v>5.4</v>
      </c>
      <c r="G1923" s="40"/>
    </row>
    <row r="1924" spans="1:7">
      <c r="A1924" t="s">
        <v>5367</v>
      </c>
      <c r="B1924">
        <v>7.3</v>
      </c>
      <c r="D1924" s="39" t="str">
        <v>Bill Muir</v>
      </c>
      <c r="E1924">
        <f>COUNTIF(Table3[Director_Name],D1924)</f>
        <v>1</v>
      </c>
      <c r="F1924">
        <f>ROUND(AVERAGEIF(Table3[Director_Name],D1924,Table3[imdb_score]),2)</f>
        <v>4.8</v>
      </c>
      <c r="G1924" s="40"/>
    </row>
    <row r="1925" spans="1:7">
      <c r="A1925" t="s">
        <v>9889</v>
      </c>
      <c r="B1925">
        <v>6.3</v>
      </c>
      <c r="D1925" s="39" t="str">
        <v>Noah Buschel</v>
      </c>
      <c r="E1925">
        <f>COUNTIF(Table3[Director_Name],D1925)</f>
        <v>1</v>
      </c>
      <c r="F1925">
        <f>ROUND(AVERAGEIF(Table3[Director_Name],D1925,Table3[imdb_score]),2)</f>
        <v>6.2</v>
      </c>
      <c r="G1925" s="40"/>
    </row>
    <row r="1926" spans="1:7">
      <c r="A1926" t="s">
        <v>8565</v>
      </c>
      <c r="B1926">
        <v>8.1999999999999993</v>
      </c>
      <c r="D1926" s="39" t="str">
        <v>Brian Yuzna</v>
      </c>
      <c r="E1926">
        <f>COUNTIF(Table3[Director_Name],D1926)</f>
        <v>1</v>
      </c>
      <c r="F1926">
        <f>ROUND(AVERAGEIF(Table3[Director_Name],D1926,Table3[imdb_score]),2)</f>
        <v>5.9</v>
      </c>
      <c r="G1926" s="40"/>
    </row>
    <row r="1927" spans="1:7">
      <c r="A1927" t="s">
        <v>5050</v>
      </c>
      <c r="B1927">
        <v>7.1</v>
      </c>
      <c r="D1927" s="39" t="str">
        <v>Hunter Richards</v>
      </c>
      <c r="E1927">
        <f>COUNTIF(Table3[Director_Name],D1927)</f>
        <v>1</v>
      </c>
      <c r="F1927">
        <f>ROUND(AVERAGEIF(Table3[Director_Name],D1927,Table3[imdb_score]),2)</f>
        <v>6.6</v>
      </c>
      <c r="G1927" s="40"/>
    </row>
    <row r="1928" spans="1:7">
      <c r="A1928" t="s">
        <v>4782</v>
      </c>
      <c r="B1928">
        <v>7.7</v>
      </c>
      <c r="D1928" s="39" t="str">
        <v>Laurie Collyer</v>
      </c>
      <c r="E1928">
        <f>COUNTIF(Table3[Director_Name],D1928)</f>
        <v>1</v>
      </c>
      <c r="F1928">
        <f>ROUND(AVERAGEIF(Table3[Director_Name],D1928,Table3[imdb_score]),2)</f>
        <v>6.6</v>
      </c>
      <c r="G1928" s="40"/>
    </row>
    <row r="1929" spans="1:7">
      <c r="A1929" t="s">
        <v>8417</v>
      </c>
      <c r="B1929">
        <v>6.5</v>
      </c>
      <c r="D1929" s="39" t="str">
        <v>Aaron Hann</v>
      </c>
      <c r="E1929">
        <f>COUNTIF(Table3[Director_Name],D1929)</f>
        <v>1</v>
      </c>
      <c r="F1929">
        <f>ROUND(AVERAGEIF(Table3[Director_Name],D1929,Table3[imdb_score]),2)</f>
        <v>6</v>
      </c>
      <c r="G1929" s="40"/>
    </row>
    <row r="1930" spans="1:7">
      <c r="A1930" t="s">
        <v>5188</v>
      </c>
      <c r="B1930">
        <v>4.9000000000000004</v>
      </c>
      <c r="D1930" s="39" t="str">
        <v>Phil Claydon</v>
      </c>
      <c r="E1930">
        <f>COUNTIF(Table3[Director_Name],D1930)</f>
        <v>1</v>
      </c>
      <c r="F1930">
        <f>ROUND(AVERAGEIF(Table3[Director_Name],D1930,Table3[imdb_score]),2)</f>
        <v>5.2</v>
      </c>
      <c r="G1930" s="40"/>
    </row>
    <row r="1931" spans="1:7">
      <c r="A1931" t="s">
        <v>9914</v>
      </c>
      <c r="B1931">
        <v>6.4</v>
      </c>
      <c r="D1931" s="39" t="str">
        <v>Ralph Ziman</v>
      </c>
      <c r="E1931">
        <f>COUNTIF(Table3[Director_Name],D1931)</f>
        <v>1</v>
      </c>
      <c r="F1931">
        <f>ROUND(AVERAGEIF(Table3[Director_Name],D1931,Table3[imdb_score]),2)</f>
        <v>7.8</v>
      </c>
      <c r="G1931" s="40"/>
    </row>
    <row r="1932" spans="1:7">
      <c r="A1932" t="s">
        <v>9921</v>
      </c>
      <c r="B1932">
        <v>5.9</v>
      </c>
      <c r="D1932" s="39" t="str">
        <v>John Simpson</v>
      </c>
      <c r="E1932">
        <f>COUNTIF(Table3[Director_Name],D1932)</f>
        <v>1</v>
      </c>
      <c r="F1932">
        <f>ROUND(AVERAGEIF(Table3[Director_Name],D1932,Table3[imdb_score]),2)</f>
        <v>6.4</v>
      </c>
      <c r="G1932" s="40"/>
    </row>
    <row r="1933" spans="1:7">
      <c r="A1933" t="s">
        <v>9927</v>
      </c>
      <c r="B1933">
        <v>6.2</v>
      </c>
      <c r="D1933" s="39" t="str">
        <v>Colin Minihan</v>
      </c>
      <c r="E1933">
        <f>COUNTIF(Table3[Director_Name],D1933)</f>
        <v>1</v>
      </c>
      <c r="F1933">
        <f>ROUND(AVERAGEIF(Table3[Director_Name],D1933,Table3[imdb_score]),2)</f>
        <v>6.1</v>
      </c>
      <c r="G1933" s="40"/>
    </row>
    <row r="1934" spans="1:7">
      <c r="A1934" t="s">
        <v>4351</v>
      </c>
      <c r="B1934">
        <v>5.8</v>
      </c>
      <c r="D1934" s="39" t="str">
        <v>Conor McMahon</v>
      </c>
      <c r="E1934">
        <f>COUNTIF(Table3[Director_Name],D1934)</f>
        <v>1</v>
      </c>
      <c r="F1934">
        <f>ROUND(AVERAGEIF(Table3[Director_Name],D1934,Table3[imdb_score]),2)</f>
        <v>5.7</v>
      </c>
      <c r="G1934" s="40"/>
    </row>
    <row r="1935" spans="1:7">
      <c r="A1935" t="s">
        <v>7635</v>
      </c>
      <c r="B1935">
        <v>6.7</v>
      </c>
      <c r="D1935" s="39" t="str">
        <v>Chris Shadley</v>
      </c>
      <c r="E1935">
        <f>COUNTIF(Table3[Director_Name],D1935)</f>
        <v>1</v>
      </c>
      <c r="F1935">
        <f>ROUND(AVERAGEIF(Table3[Director_Name],D1935,Table3[imdb_score]),2)</f>
        <v>5.5</v>
      </c>
      <c r="G1935" s="40"/>
    </row>
    <row r="1936" spans="1:7">
      <c r="A1936" t="s">
        <v>9940</v>
      </c>
      <c r="B1936">
        <v>5.9</v>
      </c>
      <c r="D1936" s="39" t="str">
        <v>Simon Napier-Bell</v>
      </c>
      <c r="E1936">
        <f>COUNTIF(Table3[Director_Name],D1936)</f>
        <v>1</v>
      </c>
      <c r="F1936">
        <f>ROUND(AVERAGEIF(Table3[Director_Name],D1936,Table3[imdb_score]),2)</f>
        <v>7.4</v>
      </c>
      <c r="G1936" s="40"/>
    </row>
    <row r="1937" spans="1:7">
      <c r="A1937" t="s">
        <v>9947</v>
      </c>
      <c r="B1937">
        <v>7.3</v>
      </c>
      <c r="D1937" s="39" t="str">
        <v>Simon Yin</v>
      </c>
      <c r="E1937">
        <f>COUNTIF(Table3[Director_Name],D1937)</f>
        <v>1</v>
      </c>
      <c r="F1937">
        <f>ROUND(AVERAGEIF(Table3[Director_Name],D1937,Table3[imdb_score]),2)</f>
        <v>3.9</v>
      </c>
      <c r="G1937" s="40"/>
    </row>
    <row r="1938" spans="1:7">
      <c r="A1938" t="s">
        <v>9951</v>
      </c>
      <c r="B1938">
        <v>4.8</v>
      </c>
      <c r="D1938" s="39" t="str">
        <v>Jeff Crook</v>
      </c>
      <c r="E1938">
        <f>COUNTIF(Table3[Director_Name],D1938)</f>
        <v>1</v>
      </c>
      <c r="F1938">
        <f>ROUND(AVERAGEIF(Table3[Director_Name],D1938,Table3[imdb_score]),2)</f>
        <v>4.5999999999999996</v>
      </c>
      <c r="G1938" s="40"/>
    </row>
    <row r="1939" spans="1:7">
      <c r="A1939" t="s">
        <v>9957</v>
      </c>
      <c r="B1939">
        <v>4.0999999999999996</v>
      </c>
      <c r="D1939" s="39" t="str">
        <v>Orson Welles</v>
      </c>
      <c r="E1939">
        <f>COUNTIF(Table3[Director_Name],D1939)</f>
        <v>1</v>
      </c>
      <c r="F1939">
        <f>ROUND(AVERAGEIF(Table3[Director_Name],D1939,Table3[imdb_score]),2)</f>
        <v>7.7</v>
      </c>
      <c r="G1939" s="40"/>
    </row>
    <row r="1940" spans="1:7">
      <c r="A1940" t="s">
        <v>8092</v>
      </c>
      <c r="B1940">
        <v>4.9000000000000004</v>
      </c>
      <c r="D1940" s="39" t="str">
        <v>Dave Payne</v>
      </c>
      <c r="E1940">
        <f>COUNTIF(Table3[Director_Name],D1940)</f>
        <v>1</v>
      </c>
      <c r="F1940">
        <f>ROUND(AVERAGEIF(Table3[Director_Name],D1940,Table3[imdb_score]),2)</f>
        <v>4.9000000000000004</v>
      </c>
      <c r="G1940" s="40"/>
    </row>
    <row r="1941" spans="1:7">
      <c r="A1941" t="s">
        <v>1489</v>
      </c>
      <c r="B1941">
        <v>7.9</v>
      </c>
      <c r="D1941" s="39" t="str">
        <v>Brad Copeland</v>
      </c>
      <c r="E1941">
        <f>COUNTIF(Table3[Director_Name],D1941)</f>
        <v>1</v>
      </c>
      <c r="F1941">
        <f>ROUND(AVERAGEIF(Table3[Director_Name],D1941,Table3[imdb_score]),2)</f>
        <v>6.6</v>
      </c>
      <c r="G1941" s="40"/>
    </row>
    <row r="1942" spans="1:7">
      <c r="A1942" t="s">
        <v>9970</v>
      </c>
      <c r="B1942">
        <v>5.2</v>
      </c>
      <c r="D1942" s="39" t="str">
        <v>Paul Bunnell</v>
      </c>
      <c r="E1942">
        <f>COUNTIF(Table3[Director_Name],D1942)</f>
        <v>1</v>
      </c>
      <c r="F1942">
        <f>ROUND(AVERAGEIF(Table3[Director_Name],D1942,Table3[imdb_score]),2)</f>
        <v>5.7</v>
      </c>
      <c r="G1942" s="40"/>
    </row>
    <row r="1943" spans="1:7">
      <c r="A1943" t="s">
        <v>9974</v>
      </c>
      <c r="B1943">
        <v>4.0999999999999996</v>
      </c>
      <c r="D1943" s="39" t="str">
        <v>Phil Morrison</v>
      </c>
      <c r="E1943">
        <f>COUNTIF(Table3[Director_Name],D1943)</f>
        <v>1</v>
      </c>
      <c r="F1943">
        <f>ROUND(AVERAGEIF(Table3[Director_Name],D1943,Table3[imdb_score]),2)</f>
        <v>5.6</v>
      </c>
      <c r="G1943" s="40"/>
    </row>
    <row r="1944" spans="1:7">
      <c r="A1944" t="s">
        <v>9362</v>
      </c>
      <c r="B1944">
        <v>6.6</v>
      </c>
      <c r="D1944" s="39" t="str">
        <v>Harald Reinl</v>
      </c>
      <c r="E1944">
        <f>COUNTIF(Table3[Director_Name],D1944)</f>
        <v>1</v>
      </c>
      <c r="F1944">
        <f>ROUND(AVERAGEIF(Table3[Director_Name],D1944,Table3[imdb_score]),2)</f>
        <v>6</v>
      </c>
      <c r="G1944" s="40"/>
    </row>
    <row r="1945" spans="1:7">
      <c r="A1945" t="s">
        <v>4408</v>
      </c>
      <c r="B1945">
        <v>2.9</v>
      </c>
      <c r="D1945" s="39" t="str">
        <v>Tanner Beard</v>
      </c>
      <c r="E1945">
        <f>COUNTIF(Table3[Director_Name],D1945)</f>
        <v>1</v>
      </c>
      <c r="F1945">
        <f>ROUND(AVERAGEIF(Table3[Director_Name],D1945,Table3[imdb_score]),2)</f>
        <v>4.4000000000000004</v>
      </c>
      <c r="G1945" s="40"/>
    </row>
    <row r="1946" spans="1:7">
      <c r="A1946" t="s">
        <v>3817</v>
      </c>
      <c r="B1946">
        <v>7.2</v>
      </c>
      <c r="D1946" s="39" t="str">
        <v>Scott Dow</v>
      </c>
      <c r="E1946">
        <f>COUNTIF(Table3[Director_Name],D1946)</f>
        <v>1</v>
      </c>
      <c r="F1946">
        <f>ROUND(AVERAGEIF(Table3[Director_Name],D1946,Table3[imdb_score]),2)</f>
        <v>3.4</v>
      </c>
      <c r="G1946" s="40"/>
    </row>
    <row r="1947" spans="1:7">
      <c r="A1947" t="s">
        <v>8638</v>
      </c>
      <c r="B1947">
        <v>6.5</v>
      </c>
      <c r="D1947" s="39" t="str">
        <v>Derick Martini</v>
      </c>
      <c r="E1947">
        <f>COUNTIF(Table3[Director_Name],D1947)</f>
        <v>1</v>
      </c>
      <c r="F1947">
        <f>ROUND(AVERAGEIF(Table3[Director_Name],D1947,Table3[imdb_score]),2)</f>
        <v>4.5</v>
      </c>
      <c r="G1947" s="40"/>
    </row>
    <row r="1948" spans="1:7">
      <c r="A1948" t="s">
        <v>146</v>
      </c>
      <c r="B1948">
        <v>6.8</v>
      </c>
      <c r="D1948" s="39" t="str">
        <v>Jerry Dugan</v>
      </c>
      <c r="E1948">
        <f>COUNTIF(Table3[Director_Name],D1948)</f>
        <v>1</v>
      </c>
      <c r="F1948">
        <f>ROUND(AVERAGEIF(Table3[Director_Name],D1948,Table3[imdb_score]),2)</f>
        <v>3.4</v>
      </c>
      <c r="G1948" s="40"/>
    </row>
    <row r="1949" spans="1:7">
      <c r="A1949" t="s">
        <v>10002</v>
      </c>
      <c r="B1949">
        <v>7.2</v>
      </c>
      <c r="D1949" s="39" t="str">
        <v>Tim Hunter</v>
      </c>
      <c r="E1949">
        <f>COUNTIF(Table3[Director_Name],D1949)</f>
        <v>1</v>
      </c>
      <c r="F1949">
        <f>ROUND(AVERAGEIF(Table3[Director_Name],D1949,Table3[imdb_score]),2)</f>
        <v>7.1</v>
      </c>
      <c r="G1949" s="40"/>
    </row>
    <row r="1950" spans="1:7">
      <c r="A1950" t="s">
        <v>9162</v>
      </c>
      <c r="B1950">
        <v>6.8</v>
      </c>
      <c r="D1950" s="39" t="str">
        <v>Richard Ayoade</v>
      </c>
      <c r="E1950">
        <f>COUNTIF(Table3[Director_Name],D1950)</f>
        <v>1</v>
      </c>
      <c r="F1950">
        <f>ROUND(AVERAGEIF(Table3[Director_Name],D1950,Table3[imdb_score]),2)</f>
        <v>7.3</v>
      </c>
      <c r="G1950" s="40"/>
    </row>
    <row r="1951" spans="1:7">
      <c r="A1951" t="s">
        <v>10011</v>
      </c>
      <c r="B1951">
        <v>7.8</v>
      </c>
      <c r="D1951" s="39" t="str">
        <v>Jehane Noujaim</v>
      </c>
      <c r="E1951">
        <f>COUNTIF(Table3[Director_Name],D1951)</f>
        <v>1</v>
      </c>
      <c r="F1951">
        <f>ROUND(AVERAGEIF(Table3[Director_Name],D1951,Table3[imdb_score]),2)</f>
        <v>8.1</v>
      </c>
      <c r="G1951" s="40"/>
    </row>
    <row r="1952" spans="1:7">
      <c r="A1952" t="s">
        <v>10018</v>
      </c>
      <c r="B1952">
        <v>6.7</v>
      </c>
      <c r="D1952" s="39" t="str">
        <v>Pascal Arnold</v>
      </c>
      <c r="E1952">
        <f>COUNTIF(Table3[Director_Name],D1952)</f>
        <v>1</v>
      </c>
      <c r="F1952">
        <f>ROUND(AVERAGEIF(Table3[Director_Name],D1952,Table3[imdb_score]),2)</f>
        <v>5.8</v>
      </c>
      <c r="G1952" s="40"/>
    </row>
    <row r="1953" spans="1:7">
      <c r="A1953" t="s">
        <v>10023</v>
      </c>
      <c r="B1953">
        <v>6.1</v>
      </c>
      <c r="D1953" s="39" t="str">
        <v>Remo</v>
      </c>
      <c r="E1953">
        <f>COUNTIF(Table3[Director_Name],D1953)</f>
        <v>1</v>
      </c>
      <c r="F1953">
        <f>ROUND(AVERAGEIF(Table3[Director_Name],D1953,Table3[imdb_score]),2)</f>
        <v>6.4</v>
      </c>
      <c r="G1953" s="40"/>
    </row>
    <row r="1954" spans="1:7">
      <c r="A1954" t="s">
        <v>9646</v>
      </c>
      <c r="B1954">
        <v>7.1</v>
      </c>
      <c r="D1954" s="39" t="str">
        <v>John Laing</v>
      </c>
      <c r="E1954">
        <f>COUNTIF(Table3[Director_Name],D1954)</f>
        <v>1</v>
      </c>
      <c r="F1954">
        <f>ROUND(AVERAGEIF(Table3[Director_Name],D1954,Table3[imdb_score]),2)</f>
        <v>6.3</v>
      </c>
      <c r="G1954" s="40"/>
    </row>
    <row r="1955" spans="1:7">
      <c r="A1955" t="s">
        <v>3778</v>
      </c>
      <c r="B1955">
        <v>5.7</v>
      </c>
      <c r="D1955" s="39" t="str">
        <v>Jamal Hill</v>
      </c>
      <c r="E1955">
        <f>COUNTIF(Table3[Director_Name],D1955)</f>
        <v>1</v>
      </c>
      <c r="F1955">
        <f>ROUND(AVERAGEIF(Table3[Director_Name],D1955,Table3[imdb_score]),2)</f>
        <v>7.2</v>
      </c>
      <c r="G1955" s="40"/>
    </row>
    <row r="1956" spans="1:7">
      <c r="A1956" t="s">
        <v>10037</v>
      </c>
      <c r="B1956">
        <v>2.9</v>
      </c>
      <c r="D1956" s="39" t="str">
        <v>Daniel Stamm</v>
      </c>
      <c r="E1956">
        <f>COUNTIF(Table3[Director_Name],D1956)</f>
        <v>1</v>
      </c>
      <c r="F1956">
        <f>ROUND(AVERAGEIF(Table3[Director_Name],D1956,Table3[imdb_score]),2)</f>
        <v>5.6</v>
      </c>
      <c r="G1956" s="40"/>
    </row>
    <row r="1957" spans="1:7">
      <c r="A1957" t="s">
        <v>10043</v>
      </c>
      <c r="B1957">
        <v>5.2</v>
      </c>
      <c r="D1957" s="39" t="str">
        <v>Carlos Carrera</v>
      </c>
      <c r="E1957">
        <f>COUNTIF(Table3[Director_Name],D1957)</f>
        <v>1</v>
      </c>
      <c r="F1957">
        <f>ROUND(AVERAGEIF(Table3[Director_Name],D1957,Table3[imdb_score]),2)</f>
        <v>6.8</v>
      </c>
      <c r="G1957" s="40"/>
    </row>
    <row r="1958" spans="1:7">
      <c r="A1958" t="s">
        <v>187</v>
      </c>
      <c r="B1958">
        <v>5.3</v>
      </c>
      <c r="D1958" s="39" t="str">
        <v>Benh Zeitlin</v>
      </c>
      <c r="E1958">
        <f>COUNTIF(Table3[Director_Name],D1958)</f>
        <v>1</v>
      </c>
      <c r="F1958">
        <f>ROUND(AVERAGEIF(Table3[Director_Name],D1958,Table3[imdb_score]),2)</f>
        <v>7.3</v>
      </c>
      <c r="G1958" s="40"/>
    </row>
    <row r="1959" spans="1:7">
      <c r="A1959" t="s">
        <v>10052</v>
      </c>
      <c r="B1959">
        <v>6.2</v>
      </c>
      <c r="D1959" s="39" t="str">
        <v>J. Lee Thompson</v>
      </c>
      <c r="E1959">
        <f>COUNTIF(Table3[Director_Name],D1959)</f>
        <v>2</v>
      </c>
      <c r="F1959">
        <f>ROUND(AVERAGEIF(Table3[Director_Name],D1959,Table3[imdb_score]),2)</f>
        <v>5.8</v>
      </c>
      <c r="G1959" s="40"/>
    </row>
    <row r="1960" spans="1:7">
      <c r="A1960" t="s">
        <v>10057</v>
      </c>
      <c r="B1960">
        <v>7.3</v>
      </c>
      <c r="D1960" s="39" t="str">
        <v>Maggie Greenwald</v>
      </c>
      <c r="E1960">
        <f>COUNTIF(Table3[Director_Name],D1960)</f>
        <v>1</v>
      </c>
      <c r="F1960">
        <f>ROUND(AVERAGEIF(Table3[Director_Name],D1960,Table3[imdb_score]),2)</f>
        <v>7.3</v>
      </c>
      <c r="G1960" s="40"/>
    </row>
    <row r="1961" spans="1:7">
      <c r="A1961" t="s">
        <v>10063</v>
      </c>
      <c r="B1961">
        <v>6.5</v>
      </c>
      <c r="D1961" s="39" t="str">
        <v>Vera Farmiga</v>
      </c>
      <c r="E1961">
        <f>COUNTIF(Table3[Director_Name],D1961)</f>
        <v>1</v>
      </c>
      <c r="F1961">
        <f>ROUND(AVERAGEIF(Table3[Director_Name],D1961,Table3[imdb_score]),2)</f>
        <v>6.3</v>
      </c>
      <c r="G1961" s="40"/>
    </row>
    <row r="1962" spans="1:7">
      <c r="A1962" t="s">
        <v>9330</v>
      </c>
      <c r="B1962">
        <v>4.0999999999999996</v>
      </c>
      <c r="D1962" s="39" t="str">
        <v>Vijay Chandar</v>
      </c>
      <c r="E1962">
        <f>COUNTIF(Table3[Director_Name],D1962)</f>
        <v>1</v>
      </c>
      <c r="F1962">
        <f>ROUND(AVERAGEIF(Table3[Director_Name],D1962,Table3[imdb_score]),2)</f>
        <v>5.0999999999999996</v>
      </c>
      <c r="G1962" s="40"/>
    </row>
    <row r="1963" spans="1:7">
      <c r="A1963" t="s">
        <v>5647</v>
      </c>
      <c r="B1963">
        <v>7.7</v>
      </c>
      <c r="D1963" s="39" t="str">
        <v>Jonathan Wacks</v>
      </c>
      <c r="E1963">
        <f>COUNTIF(Table3[Director_Name],D1963)</f>
        <v>1</v>
      </c>
      <c r="F1963">
        <f>ROUND(AVERAGEIF(Table3[Director_Name],D1963,Table3[imdb_score]),2)</f>
        <v>6.1</v>
      </c>
      <c r="G1963" s="40"/>
    </row>
    <row r="1964" spans="1:7">
      <c r="A1964" t="s">
        <v>4382</v>
      </c>
      <c r="B1964">
        <v>6.1</v>
      </c>
      <c r="D1964" s="39" t="str">
        <v>Khyentse Norbu</v>
      </c>
      <c r="E1964">
        <f>COUNTIF(Table3[Director_Name],D1964)</f>
        <v>1</v>
      </c>
      <c r="F1964">
        <f>ROUND(AVERAGEIF(Table3[Director_Name],D1964,Table3[imdb_score]),2)</f>
        <v>7.5</v>
      </c>
      <c r="G1964" s="40"/>
    </row>
    <row r="1965" spans="1:7">
      <c r="A1965" t="s">
        <v>1028</v>
      </c>
      <c r="B1965">
        <v>7.3</v>
      </c>
      <c r="D1965" s="39" t="str">
        <v>Tony Krantz</v>
      </c>
      <c r="E1965">
        <f>COUNTIF(Table3[Director_Name],D1965)</f>
        <v>1</v>
      </c>
      <c r="F1965">
        <f>ROUND(AVERAGEIF(Table3[Director_Name],D1965,Table3[imdb_score]),2)</f>
        <v>5.3</v>
      </c>
      <c r="G1965" s="40"/>
    </row>
    <row r="1966" spans="1:7">
      <c r="A1966" t="s">
        <v>1784</v>
      </c>
      <c r="B1966">
        <v>7.2</v>
      </c>
      <c r="D1966" s="39" t="str">
        <v>Mitchell Altieri</v>
      </c>
      <c r="E1966">
        <f>COUNTIF(Table3[Director_Name],D1966)</f>
        <v>1</v>
      </c>
      <c r="F1966">
        <f>ROUND(AVERAGEIF(Table3[Director_Name],D1966,Table3[imdb_score]),2)</f>
        <v>8.6999999999999993</v>
      </c>
      <c r="G1966" s="40"/>
    </row>
    <row r="1967" spans="1:7">
      <c r="A1967" t="s">
        <v>6308</v>
      </c>
      <c r="B1967">
        <v>6.1</v>
      </c>
      <c r="D1967" s="39" t="str">
        <v>W.D. Hogan</v>
      </c>
      <c r="E1967">
        <f>COUNTIF(Table3[Director_Name],D1967)</f>
        <v>1</v>
      </c>
      <c r="F1967">
        <f>ROUND(AVERAGEIF(Table3[Director_Name],D1967,Table3[imdb_score]),2)</f>
        <v>3.4</v>
      </c>
      <c r="G1967" s="40"/>
    </row>
    <row r="1968" spans="1:7">
      <c r="A1968" t="s">
        <v>8565</v>
      </c>
      <c r="B1968">
        <v>5.8</v>
      </c>
      <c r="D1968" s="39" t="str">
        <v>Corey Grant</v>
      </c>
      <c r="E1968">
        <f>COUNTIF(Table3[Director_Name],D1968)</f>
        <v>1</v>
      </c>
      <c r="F1968">
        <f>ROUND(AVERAGEIF(Table3[Director_Name],D1968,Table3[imdb_score]),2)</f>
        <v>5.4</v>
      </c>
      <c r="G1968" s="40"/>
    </row>
    <row r="1969" spans="1:7">
      <c r="A1969" t="s">
        <v>1351</v>
      </c>
      <c r="B1969">
        <v>5.7</v>
      </c>
      <c r="D1969" s="39" t="str">
        <v>Lucky McKee</v>
      </c>
      <c r="E1969">
        <f>COUNTIF(Table3[Director_Name],D1969)</f>
        <v>1</v>
      </c>
      <c r="F1969">
        <f>ROUND(AVERAGEIF(Table3[Director_Name],D1969,Table3[imdb_score]),2)</f>
        <v>6.7</v>
      </c>
      <c r="G1969" s="40"/>
    </row>
    <row r="1970" spans="1:7">
      <c r="A1970" t="s">
        <v>6963</v>
      </c>
      <c r="B1970">
        <v>6.7</v>
      </c>
      <c r="D1970" s="39" t="str">
        <v>Richard Boddington</v>
      </c>
      <c r="E1970">
        <f>COUNTIF(Table3[Director_Name],D1970)</f>
        <v>1</v>
      </c>
      <c r="F1970">
        <f>ROUND(AVERAGEIF(Table3[Director_Name],D1970,Table3[imdb_score]),2)</f>
        <v>4.7</v>
      </c>
      <c r="G1970" s="40"/>
    </row>
    <row r="1971" spans="1:7">
      <c r="A1971" t="s">
        <v>10098</v>
      </c>
      <c r="B1971">
        <v>6.5</v>
      </c>
      <c r="D1971" s="39" t="str">
        <v>David Hunt</v>
      </c>
      <c r="E1971">
        <f>COUNTIF(Table3[Director_Name],D1971)</f>
        <v>1</v>
      </c>
      <c r="F1971">
        <f>ROUND(AVERAGEIF(Table3[Director_Name],D1971,Table3[imdb_score]),2)</f>
        <v>6.3</v>
      </c>
      <c r="G1971" s="40"/>
    </row>
    <row r="1972" spans="1:7">
      <c r="A1972" t="s">
        <v>2542</v>
      </c>
      <c r="B1972">
        <v>7.2</v>
      </c>
      <c r="D1972" s="39" t="str">
        <v>Steven R. Monroe</v>
      </c>
      <c r="E1972">
        <f>COUNTIF(Table3[Director_Name],D1972)</f>
        <v>1</v>
      </c>
      <c r="F1972">
        <f>ROUND(AVERAGEIF(Table3[Director_Name],D1972,Table3[imdb_score]),2)</f>
        <v>6.3</v>
      </c>
      <c r="G1972" s="40"/>
    </row>
    <row r="1973" spans="1:7">
      <c r="A1973" t="s">
        <v>2791</v>
      </c>
      <c r="B1973">
        <v>7.6</v>
      </c>
      <c r="D1973" s="39" t="str">
        <v>Mark Illsley</v>
      </c>
      <c r="E1973">
        <f>COUNTIF(Table3[Director_Name],D1973)</f>
        <v>1</v>
      </c>
      <c r="F1973">
        <f>ROUND(AVERAGEIF(Table3[Director_Name],D1973,Table3[imdb_score]),2)</f>
        <v>6.3</v>
      </c>
      <c r="G1973" s="40"/>
    </row>
    <row r="1974" spans="1:7">
      <c r="A1974" t="s">
        <v>7858</v>
      </c>
      <c r="B1974">
        <v>4.5999999999999996</v>
      </c>
      <c r="D1974" s="39" t="str">
        <v>Ritesh Batra</v>
      </c>
      <c r="E1974">
        <f>COUNTIF(Table3[Director_Name],D1974)</f>
        <v>1</v>
      </c>
      <c r="F1974">
        <f>ROUND(AVERAGEIF(Table3[Director_Name],D1974,Table3[imdb_score]),2)</f>
        <v>7.8</v>
      </c>
      <c r="G1974" s="40"/>
    </row>
    <row r="1975" spans="1:7">
      <c r="A1975" t="s">
        <v>5011</v>
      </c>
      <c r="B1975">
        <v>6.9</v>
      </c>
      <c r="D1975" s="39" t="str">
        <v>Sally Potter</v>
      </c>
      <c r="E1975">
        <f>COUNTIF(Table3[Director_Name],D1975)</f>
        <v>1</v>
      </c>
      <c r="F1975">
        <f>ROUND(AVERAGEIF(Table3[Director_Name],D1975,Table3[imdb_score]),2)</f>
        <v>6.9</v>
      </c>
      <c r="G1975" s="40"/>
    </row>
    <row r="1976" spans="1:7">
      <c r="A1976" t="s">
        <v>7134</v>
      </c>
      <c r="B1976">
        <v>6.6</v>
      </c>
      <c r="D1976" s="39" t="str">
        <v>Brad J. Silverman</v>
      </c>
      <c r="E1976">
        <f>COUNTIF(Table3[Director_Name],D1976)</f>
        <v>1</v>
      </c>
      <c r="F1976">
        <f>ROUND(AVERAGEIF(Table3[Director_Name],D1976,Table3[imdb_score]),2)</f>
        <v>6.1</v>
      </c>
      <c r="G1976" s="40"/>
    </row>
    <row r="1977" spans="1:7">
      <c r="A1977" t="s">
        <v>10122</v>
      </c>
      <c r="B1977">
        <v>6.3</v>
      </c>
      <c r="D1977" s="39" t="str">
        <v>Dave Meyers</v>
      </c>
      <c r="E1977">
        <f>COUNTIF(Table3[Director_Name],D1977)</f>
        <v>1</v>
      </c>
      <c r="F1977">
        <f>ROUND(AVERAGEIF(Table3[Director_Name],D1977,Table3[imdb_score]),2)</f>
        <v>4.3</v>
      </c>
      <c r="G1977" s="40"/>
    </row>
    <row r="1978" spans="1:7">
      <c r="A1978" t="s">
        <v>1490</v>
      </c>
      <c r="B1978">
        <v>6.2</v>
      </c>
      <c r="D1978" s="39" t="str">
        <v>David M. Matthews</v>
      </c>
      <c r="E1978">
        <f>COUNTIF(Table3[Director_Name],D1978)</f>
        <v>1</v>
      </c>
      <c r="F1978">
        <f>ROUND(AVERAGEIF(Table3[Director_Name],D1978,Table3[imdb_score]),2)</f>
        <v>3.5</v>
      </c>
      <c r="G1978" s="40"/>
    </row>
    <row r="1979" spans="1:7">
      <c r="A1979" t="s">
        <v>10130</v>
      </c>
      <c r="B1979">
        <v>5.3</v>
      </c>
      <c r="D1979" s="39" t="str">
        <v>Nadine Labaki</v>
      </c>
      <c r="E1979">
        <f>COUNTIF(Table3[Director_Name],D1979)</f>
        <v>1</v>
      </c>
      <c r="F1979">
        <f>ROUND(AVERAGEIF(Table3[Director_Name],D1979,Table3[imdb_score]),2)</f>
        <v>7.2</v>
      </c>
      <c r="G1979" s="40"/>
    </row>
    <row r="1980" spans="1:7">
      <c r="A1980" t="s">
        <v>1421</v>
      </c>
      <c r="B1980">
        <v>7.3</v>
      </c>
      <c r="D1980" s="39" t="str">
        <v>LluÃ­s QuÃ­lez</v>
      </c>
      <c r="E1980">
        <f>COUNTIF(Table3[Director_Name],D1980)</f>
        <v>1</v>
      </c>
      <c r="F1980">
        <f>ROUND(AVERAGEIF(Table3[Director_Name],D1980,Table3[imdb_score]),2)</f>
        <v>4.7</v>
      </c>
      <c r="G1980" s="40"/>
    </row>
    <row r="1981" spans="1:7">
      <c r="A1981" t="s">
        <v>3102</v>
      </c>
      <c r="B1981">
        <v>5.6</v>
      </c>
      <c r="D1981" s="39" t="str">
        <v>Eytan Fox</v>
      </c>
      <c r="E1981">
        <f>COUNTIF(Table3[Director_Name],D1981)</f>
        <v>1</v>
      </c>
      <c r="F1981">
        <f>ROUND(AVERAGEIF(Table3[Director_Name],D1981,Table3[imdb_score]),2)</f>
        <v>7.3</v>
      </c>
      <c r="G1981" s="40"/>
    </row>
    <row r="1982" spans="1:7">
      <c r="A1982" t="s">
        <v>3917</v>
      </c>
      <c r="B1982">
        <v>6.2</v>
      </c>
      <c r="D1982" s="39" t="str">
        <v>Romesh Sharma</v>
      </c>
      <c r="E1982">
        <f>COUNTIF(Table3[Director_Name],D1982)</f>
        <v>1</v>
      </c>
      <c r="F1982">
        <f>ROUND(AVERAGEIF(Table3[Director_Name],D1982,Table3[imdb_score]),2)</f>
        <v>5.0999999999999996</v>
      </c>
      <c r="G1982" s="40"/>
    </row>
    <row r="1983" spans="1:7">
      <c r="A1983" t="s">
        <v>10145</v>
      </c>
      <c r="B1983">
        <v>5.2</v>
      </c>
      <c r="D1983" s="39" t="str">
        <v>FranÃ§ois Truffaut</v>
      </c>
      <c r="E1983">
        <f>COUNTIF(Table3[Director_Name],D1983)</f>
        <v>1</v>
      </c>
      <c r="F1983">
        <f>ROUND(AVERAGEIF(Table3[Director_Name],D1983,Table3[imdb_score]),2)</f>
        <v>7.2</v>
      </c>
      <c r="G1983" s="40"/>
    </row>
    <row r="1984" spans="1:7">
      <c r="A1984" t="s">
        <v>4099</v>
      </c>
      <c r="B1984">
        <v>5.3</v>
      </c>
      <c r="D1984" s="39" t="str">
        <v>Adam Goldberg</v>
      </c>
      <c r="E1984">
        <f>COUNTIF(Table3[Director_Name],D1984)</f>
        <v>1</v>
      </c>
      <c r="F1984">
        <f>ROUND(AVERAGEIF(Table3[Director_Name],D1984,Table3[imdb_score]),2)</f>
        <v>5.4</v>
      </c>
      <c r="G1984" s="40"/>
    </row>
    <row r="1985" spans="1:7">
      <c r="A1985" t="s">
        <v>3159</v>
      </c>
      <c r="B1985">
        <v>5.4</v>
      </c>
      <c r="D1985" s="39" t="str">
        <v>Travis Zariwny</v>
      </c>
      <c r="E1985">
        <f>COUNTIF(Table3[Director_Name],D1985)</f>
        <v>1</v>
      </c>
      <c r="F1985">
        <f>ROUND(AVERAGEIF(Table3[Director_Name],D1985,Table3[imdb_score]),2)</f>
        <v>3.7</v>
      </c>
      <c r="G1985" s="40"/>
    </row>
    <row r="1986" spans="1:7">
      <c r="A1986" t="s">
        <v>10161</v>
      </c>
      <c r="B1986">
        <v>4.9000000000000004</v>
      </c>
      <c r="D1986" s="39" t="str">
        <v>Adrienne Shelly</v>
      </c>
      <c r="E1986">
        <f>COUNTIF(Table3[Director_Name],D1986)</f>
        <v>1</v>
      </c>
      <c r="F1986">
        <f>ROUND(AVERAGEIF(Table3[Director_Name],D1986,Table3[imdb_score]),2)</f>
        <v>7.1</v>
      </c>
      <c r="G1986" s="40"/>
    </row>
    <row r="1987" spans="1:7">
      <c r="A1987" t="s">
        <v>7480</v>
      </c>
      <c r="B1987">
        <v>5.5</v>
      </c>
      <c r="D1987" s="39" t="str">
        <v>Newt Arnold</v>
      </c>
      <c r="E1987">
        <f>COUNTIF(Table3[Director_Name],D1987)</f>
        <v>1</v>
      </c>
      <c r="F1987">
        <f>ROUND(AVERAGEIF(Table3[Director_Name],D1987,Table3[imdb_score]),2)</f>
        <v>6.8</v>
      </c>
      <c r="G1987" s="40"/>
    </row>
    <row r="1988" spans="1:7">
      <c r="A1988" t="s">
        <v>120</v>
      </c>
      <c r="B1988">
        <v>6.7</v>
      </c>
      <c r="D1988" s="39" t="str">
        <v>Alex Cox</v>
      </c>
      <c r="E1988">
        <f>COUNTIF(Table3[Director_Name],D1988)</f>
        <v>1</v>
      </c>
      <c r="F1988">
        <f>ROUND(AVERAGEIF(Table3[Director_Name],D1988,Table3[imdb_score]),2)</f>
        <v>6.9</v>
      </c>
      <c r="G1988" s="40"/>
    </row>
    <row r="1989" spans="1:7">
      <c r="A1989" t="s">
        <v>8680</v>
      </c>
      <c r="B1989">
        <v>3.9</v>
      </c>
      <c r="D1989" s="39" t="str">
        <v>FabiÃ¡n Bielinsky</v>
      </c>
      <c r="E1989">
        <f>COUNTIF(Table3[Director_Name],D1989)</f>
        <v>1</v>
      </c>
      <c r="F1989">
        <f>ROUND(AVERAGEIF(Table3[Director_Name],D1989,Table3[imdb_score]),2)</f>
        <v>7.9</v>
      </c>
      <c r="G1989" s="40"/>
    </row>
    <row r="1990" spans="1:7">
      <c r="A1990" t="s">
        <v>10176</v>
      </c>
      <c r="B1990">
        <v>7.2</v>
      </c>
      <c r="D1990" s="39" t="str">
        <v>Dror Moreh</v>
      </c>
      <c r="E1990">
        <f>COUNTIF(Table3[Director_Name],D1990)</f>
        <v>1</v>
      </c>
      <c r="F1990">
        <f>ROUND(AVERAGEIF(Table3[Director_Name],D1990,Table3[imdb_score]),2)</f>
        <v>7.6</v>
      </c>
      <c r="G1990" s="40"/>
    </row>
    <row r="1991" spans="1:7">
      <c r="A1991" t="s">
        <v>10184</v>
      </c>
      <c r="B1991">
        <v>5.0999999999999996</v>
      </c>
      <c r="D1991" s="39" t="str">
        <v>Rebecca Miller</v>
      </c>
      <c r="E1991">
        <f>COUNTIF(Table3[Director_Name],D1991)</f>
        <v>1</v>
      </c>
      <c r="F1991">
        <f>ROUND(AVERAGEIF(Table3[Director_Name],D1991,Table3[imdb_score]),2)</f>
        <v>6.7</v>
      </c>
      <c r="G1991" s="40"/>
    </row>
    <row r="1992" spans="1:7">
      <c r="A1992" t="s">
        <v>7785</v>
      </c>
      <c r="B1992">
        <v>6.5</v>
      </c>
      <c r="D1992" s="39" t="str">
        <v>Maggie Carey</v>
      </c>
      <c r="E1992">
        <f>COUNTIF(Table3[Director_Name],D1992)</f>
        <v>1</v>
      </c>
      <c r="F1992">
        <f>ROUND(AVERAGEIF(Table3[Director_Name],D1992,Table3[imdb_score]),2)</f>
        <v>5.8</v>
      </c>
      <c r="G1992" s="40"/>
    </row>
    <row r="1993" spans="1:7">
      <c r="A1993" t="s">
        <v>7778</v>
      </c>
      <c r="B1993">
        <v>8.1999999999999993</v>
      </c>
      <c r="D1993" s="39" t="str">
        <v>Henry Bean</v>
      </c>
      <c r="E1993">
        <f>COUNTIF(Table3[Director_Name],D1993)</f>
        <v>1</v>
      </c>
      <c r="F1993">
        <f>ROUND(AVERAGEIF(Table3[Director_Name],D1993,Table3[imdb_score]),2)</f>
        <v>7.2</v>
      </c>
      <c r="G1993" s="40"/>
    </row>
    <row r="1994" spans="1:7">
      <c r="A1994" t="s">
        <v>4212</v>
      </c>
      <c r="B1994">
        <v>7.7</v>
      </c>
      <c r="D1994" s="39" t="str">
        <v>Simeon Rice</v>
      </c>
      <c r="E1994">
        <f>COUNTIF(Table3[Director_Name],D1994)</f>
        <v>1</v>
      </c>
      <c r="F1994">
        <f>ROUND(AVERAGEIF(Table3[Director_Name],D1994,Table3[imdb_score]),2)</f>
        <v>5.5</v>
      </c>
      <c r="G1994" s="40"/>
    </row>
    <row r="1995" spans="1:7">
      <c r="A1995" t="s">
        <v>1627</v>
      </c>
      <c r="B1995">
        <v>6.1</v>
      </c>
      <c r="D1995" s="39" t="str">
        <v>Jeff Garlin</v>
      </c>
      <c r="E1995">
        <f>COUNTIF(Table3[Director_Name],D1995)</f>
        <v>1</v>
      </c>
      <c r="F1995">
        <f>ROUND(AVERAGEIF(Table3[Director_Name],D1995,Table3[imdb_score]),2)</f>
        <v>6.2</v>
      </c>
      <c r="G1995" s="40"/>
    </row>
    <row r="1996" spans="1:7">
      <c r="A1996" t="s">
        <v>7174</v>
      </c>
      <c r="B1996">
        <v>8.8000000000000007</v>
      </c>
      <c r="D1996" s="39" t="str">
        <v>Qasim Basir</v>
      </c>
      <c r="E1996">
        <f>COUNTIF(Table3[Director_Name],D1996)</f>
        <v>1</v>
      </c>
      <c r="F1996">
        <f>ROUND(AVERAGEIF(Table3[Director_Name],D1996,Table3[imdb_score]),2)</f>
        <v>6.7</v>
      </c>
      <c r="G1996" s="40"/>
    </row>
    <row r="1997" spans="1:7">
      <c r="A1997" t="s">
        <v>278</v>
      </c>
      <c r="B1997">
        <v>6.8</v>
      </c>
      <c r="D1997" s="39" t="str">
        <v>Adam Green</v>
      </c>
      <c r="E1997">
        <f>COUNTIF(Table3[Director_Name],D1997)</f>
        <v>1</v>
      </c>
      <c r="F1997">
        <f>ROUND(AVERAGEIF(Table3[Director_Name],D1997,Table3[imdb_score]),2)</f>
        <v>5.7</v>
      </c>
      <c r="G1997" s="40"/>
    </row>
    <row r="1998" spans="1:7">
      <c r="A1998" t="s">
        <v>5702</v>
      </c>
      <c r="B1998">
        <v>6.8</v>
      </c>
      <c r="D1998" s="39" t="str">
        <v>Charles Chaplin</v>
      </c>
      <c r="E1998">
        <f>COUNTIF(Table3[Director_Name],D1998)</f>
        <v>1</v>
      </c>
      <c r="F1998">
        <f>ROUND(AVERAGEIF(Table3[Director_Name],D1998,Table3[imdb_score]),2)</f>
        <v>8.6</v>
      </c>
      <c r="G1998" s="40"/>
    </row>
    <row r="1999" spans="1:7">
      <c r="A1999" t="s">
        <v>5495</v>
      </c>
      <c r="B1999">
        <v>6.7</v>
      </c>
      <c r="D1999" s="39" t="str">
        <v>Pete Jones</v>
      </c>
      <c r="E1999">
        <f>COUNTIF(Table3[Director_Name],D1999)</f>
        <v>1</v>
      </c>
      <c r="F1999">
        <f>ROUND(AVERAGEIF(Table3[Director_Name],D1999,Table3[imdb_score]),2)</f>
        <v>6.5</v>
      </c>
      <c r="G1999" s="40"/>
    </row>
    <row r="2000" spans="1:7">
      <c r="A2000" t="s">
        <v>3401</v>
      </c>
      <c r="B2000">
        <v>7.1</v>
      </c>
      <c r="D2000" s="39" t="str">
        <v>Bruce Campbell</v>
      </c>
      <c r="E2000">
        <f>COUNTIF(Table3[Director_Name],D2000)</f>
        <v>1</v>
      </c>
      <c r="F2000">
        <f>ROUND(AVERAGEIF(Table3[Director_Name],D2000,Table3[imdb_score]),2)</f>
        <v>6.3</v>
      </c>
      <c r="G2000" s="40"/>
    </row>
    <row r="2001" spans="1:7">
      <c r="A2001" t="s">
        <v>1394</v>
      </c>
      <c r="B2001">
        <v>7.1</v>
      </c>
      <c r="D2001" s="39" t="str">
        <v>Adam Carolla</v>
      </c>
      <c r="E2001">
        <f>COUNTIF(Table3[Director_Name],D2001)</f>
        <v>1</v>
      </c>
      <c r="F2001">
        <f>ROUND(AVERAGEIF(Table3[Director_Name],D2001,Table3[imdb_score]),2)</f>
        <v>6.1</v>
      </c>
      <c r="G2001" s="40"/>
    </row>
    <row r="2002" spans="1:7">
      <c r="A2002" t="s">
        <v>1016</v>
      </c>
      <c r="B2002">
        <v>6.1</v>
      </c>
      <c r="D2002" s="39" t="str">
        <v>Bruce McDonald</v>
      </c>
      <c r="E2002">
        <f>COUNTIF(Table3[Director_Name],D2002)</f>
        <v>1</v>
      </c>
      <c r="F2002">
        <f>ROUND(AVERAGEIF(Table3[Director_Name],D2002,Table3[imdb_score]),2)</f>
        <v>6.7</v>
      </c>
      <c r="G2002" s="40"/>
    </row>
    <row r="2003" spans="1:7">
      <c r="A2003" t="s">
        <v>1800</v>
      </c>
      <c r="B2003">
        <v>8</v>
      </c>
      <c r="D2003" s="39" t="str">
        <v>James Mottern</v>
      </c>
      <c r="E2003">
        <f>COUNTIF(Table3[Director_Name],D2003)</f>
        <v>1</v>
      </c>
      <c r="F2003">
        <f>ROUND(AVERAGEIF(Table3[Director_Name],D2003,Table3[imdb_score]),2)</f>
        <v>6.7</v>
      </c>
      <c r="G2003" s="40"/>
    </row>
    <row r="2004" spans="1:7">
      <c r="A2004" t="s">
        <v>4423</v>
      </c>
      <c r="B2004">
        <v>6.6</v>
      </c>
      <c r="D2004" s="39" t="str">
        <v>Jaime Zevallos</v>
      </c>
      <c r="E2004">
        <f>COUNTIF(Table3[Director_Name],D2004)</f>
        <v>1</v>
      </c>
      <c r="F2004">
        <f>ROUND(AVERAGEIF(Table3[Director_Name],D2004,Table3[imdb_score]),2)</f>
        <v>7.6</v>
      </c>
      <c r="G2004" s="40"/>
    </row>
    <row r="2005" spans="1:7">
      <c r="A2005" t="s">
        <v>10240</v>
      </c>
      <c r="B2005">
        <v>5.4</v>
      </c>
      <c r="D2005" s="39" t="str">
        <v>Gerard Johnstone</v>
      </c>
      <c r="E2005">
        <f>COUNTIF(Table3[Director_Name],D2005)</f>
        <v>1</v>
      </c>
      <c r="F2005">
        <f>ROUND(AVERAGEIF(Table3[Director_Name],D2005,Table3[imdb_score]),2)</f>
        <v>6.8</v>
      </c>
      <c r="G2005" s="40"/>
    </row>
    <row r="2006" spans="1:7">
      <c r="A2006" t="s">
        <v>4619</v>
      </c>
      <c r="B2006">
        <v>6.1</v>
      </c>
      <c r="D2006" s="39" t="str">
        <v>Robert Greenwald</v>
      </c>
      <c r="E2006">
        <f>COUNTIF(Table3[Director_Name],D2006)</f>
        <v>2</v>
      </c>
      <c r="F2006">
        <f>ROUND(AVERAGEIF(Table3[Director_Name],D2006,Table3[imdb_score]),2)</f>
        <v>7.25</v>
      </c>
      <c r="G2006" s="40"/>
    </row>
    <row r="2007" spans="1:7">
      <c r="A2007" t="s">
        <v>10250</v>
      </c>
      <c r="B2007">
        <v>5.6</v>
      </c>
      <c r="D2007" s="39" t="str">
        <v>David Ray</v>
      </c>
      <c r="E2007">
        <f>COUNTIF(Table3[Director_Name],D2007)</f>
        <v>1</v>
      </c>
      <c r="F2007">
        <f>ROUND(AVERAGEIF(Table3[Director_Name],D2007,Table3[imdb_score]),2)</f>
        <v>6.8</v>
      </c>
      <c r="G2007" s="40"/>
    </row>
    <row r="2008" spans="1:7">
      <c r="A2008" t="s">
        <v>1526</v>
      </c>
      <c r="B2008">
        <v>5.8</v>
      </c>
      <c r="D2008" s="39" t="str">
        <v>Dave Rodriguez</v>
      </c>
      <c r="E2008">
        <f>COUNTIF(Table3[Director_Name],D2008)</f>
        <v>1</v>
      </c>
      <c r="F2008">
        <f>ROUND(AVERAGEIF(Table3[Director_Name],D2008,Table3[imdb_score]),2)</f>
        <v>6.3</v>
      </c>
      <c r="G2008" s="40"/>
    </row>
    <row r="2009" spans="1:7">
      <c r="A2009" t="s">
        <v>10259</v>
      </c>
      <c r="B2009">
        <v>2.8</v>
      </c>
      <c r="D2009" s="39" t="str">
        <v>Nae Caranfil</v>
      </c>
      <c r="E2009">
        <f>COUNTIF(Table3[Director_Name],D2009)</f>
        <v>1</v>
      </c>
      <c r="F2009">
        <f>ROUND(AVERAGEIF(Table3[Director_Name],D2009,Table3[imdb_score]),2)</f>
        <v>7.1</v>
      </c>
      <c r="G2009" s="40"/>
    </row>
    <row r="2010" spans="1:7">
      <c r="A2010" t="s">
        <v>10265</v>
      </c>
      <c r="B2010">
        <v>6.7</v>
      </c>
      <c r="D2010" s="39" t="str">
        <v>David Winning</v>
      </c>
      <c r="E2010">
        <f>COUNTIF(Table3[Director_Name],D2010)</f>
        <v>1</v>
      </c>
      <c r="F2010">
        <f>ROUND(AVERAGEIF(Table3[Director_Name],D2010,Table3[imdb_score]),2)</f>
        <v>2.8</v>
      </c>
      <c r="G2010" s="40"/>
    </row>
    <row r="2011" spans="1:7">
      <c r="A2011" t="s">
        <v>10269</v>
      </c>
      <c r="B2011">
        <v>5.0999999999999996</v>
      </c>
      <c r="D2011" s="39" t="str">
        <v>Frank Lotito</v>
      </c>
      <c r="E2011">
        <f>COUNTIF(Table3[Director_Name],D2011)</f>
        <v>1</v>
      </c>
      <c r="F2011">
        <f>ROUND(AVERAGEIF(Table3[Director_Name],D2011,Table3[imdb_score]),2)</f>
        <v>8.1999999999999993</v>
      </c>
      <c r="G2011" s="40"/>
    </row>
    <row r="2012" spans="1:7">
      <c r="A2012" t="s">
        <v>5050</v>
      </c>
      <c r="B2012">
        <v>7.2</v>
      </c>
      <c r="D2012" s="39" t="str">
        <v>Timothy Woodward Jr.</v>
      </c>
      <c r="E2012">
        <f>COUNTIF(Table3[Director_Name],D2012)</f>
        <v>1</v>
      </c>
      <c r="F2012">
        <f>ROUND(AVERAGEIF(Table3[Director_Name],D2012,Table3[imdb_score]),2)</f>
        <v>3.1</v>
      </c>
      <c r="G2012" s="40"/>
    </row>
    <row r="2013" spans="1:7">
      <c r="A2013" t="s">
        <v>5930</v>
      </c>
      <c r="B2013">
        <v>6</v>
      </c>
      <c r="D2013" s="39" t="str">
        <v>Tara Subkoff</v>
      </c>
      <c r="E2013">
        <f>COUNTIF(Table3[Director_Name],D2013)</f>
        <v>1</v>
      </c>
      <c r="F2013">
        <f>ROUND(AVERAGEIF(Table3[Director_Name],D2013,Table3[imdb_score]),2)</f>
        <v>3.3</v>
      </c>
      <c r="G2013" s="40"/>
    </row>
    <row r="2014" spans="1:7">
      <c r="A2014" t="s">
        <v>8508</v>
      </c>
      <c r="B2014">
        <v>7.2</v>
      </c>
      <c r="D2014" s="39" t="str">
        <v>Russell Friedenberg</v>
      </c>
      <c r="E2014">
        <f>COUNTIF(Table3[Director_Name],D2014)</f>
        <v>1</v>
      </c>
      <c r="F2014">
        <f>ROUND(AVERAGEIF(Table3[Director_Name],D2014,Table3[imdb_score]),2)</f>
        <v>3.6</v>
      </c>
      <c r="G2014" s="40"/>
    </row>
    <row r="2015" spans="1:7">
      <c r="A2015" t="s">
        <v>10287</v>
      </c>
      <c r="B2015">
        <v>6.7</v>
      </c>
      <c r="D2015" s="39" t="str">
        <v>William Cottrell</v>
      </c>
      <c r="E2015">
        <f>COUNTIF(Table3[Director_Name],D2015)</f>
        <v>1</v>
      </c>
      <c r="F2015">
        <f>ROUND(AVERAGEIF(Table3[Director_Name],D2015,Table3[imdb_score]),2)</f>
        <v>7.7</v>
      </c>
      <c r="G2015" s="40"/>
    </row>
    <row r="2016" spans="1:7">
      <c r="A2016" t="s">
        <v>10293</v>
      </c>
      <c r="B2016">
        <v>6.3</v>
      </c>
      <c r="D2016" s="39" t="str">
        <v>Lucrecia Martel</v>
      </c>
      <c r="E2016">
        <f>COUNTIF(Table3[Director_Name],D2016)</f>
        <v>1</v>
      </c>
      <c r="F2016">
        <f>ROUND(AVERAGEIF(Table3[Director_Name],D2016,Table3[imdb_score]),2)</f>
        <v>6.7</v>
      </c>
      <c r="G2016" s="40"/>
    </row>
    <row r="2017" spans="1:7">
      <c r="A2017" t="s">
        <v>5647</v>
      </c>
      <c r="B2017">
        <v>6.2</v>
      </c>
      <c r="D2017" s="39" t="str">
        <v>Edward Dmytryk</v>
      </c>
      <c r="E2017">
        <f>COUNTIF(Table3[Director_Name],D2017)</f>
        <v>1</v>
      </c>
      <c r="F2017">
        <f>ROUND(AVERAGEIF(Table3[Director_Name],D2017,Table3[imdb_score]),2)</f>
        <v>5.5</v>
      </c>
      <c r="G2017" s="40"/>
    </row>
    <row r="2018" spans="1:7">
      <c r="A2018" t="s">
        <v>10306</v>
      </c>
      <c r="B2018">
        <v>6.2</v>
      </c>
      <c r="D2018" s="39" t="str">
        <v>Zak Penn</v>
      </c>
      <c r="E2018">
        <f>COUNTIF(Table3[Director_Name],D2018)</f>
        <v>1</v>
      </c>
      <c r="F2018">
        <f>ROUND(AVERAGEIF(Table3[Director_Name],D2018,Table3[imdb_score]),2)</f>
        <v>6.6</v>
      </c>
      <c r="G2018" s="40"/>
    </row>
    <row r="2019" spans="1:7">
      <c r="A2019" t="s">
        <v>10063</v>
      </c>
      <c r="B2019">
        <v>6.9</v>
      </c>
      <c r="D2019" s="39" t="str">
        <v>Alex Ranarivelo</v>
      </c>
      <c r="E2019">
        <f>COUNTIF(Table3[Director_Name],D2019)</f>
        <v>1</v>
      </c>
      <c r="F2019">
        <f>ROUND(AVERAGEIF(Table3[Director_Name],D2019,Table3[imdb_score]),2)</f>
        <v>4.8</v>
      </c>
      <c r="G2019" s="40"/>
    </row>
    <row r="2020" spans="1:7">
      <c r="A2020" t="s">
        <v>3523</v>
      </c>
      <c r="B2020">
        <v>6.8</v>
      </c>
      <c r="D2020" s="39" t="str">
        <v>Mathieu Amalric</v>
      </c>
      <c r="E2020">
        <f>COUNTIF(Table3[Director_Name],D2020)</f>
        <v>1</v>
      </c>
      <c r="F2020">
        <f>ROUND(AVERAGEIF(Table3[Director_Name],D2020,Table3[imdb_score]),2)</f>
        <v>6.3</v>
      </c>
      <c r="G2020" s="40"/>
    </row>
    <row r="2021" spans="1:7">
      <c r="A2021" t="s">
        <v>10325</v>
      </c>
      <c r="B2021">
        <v>7.1</v>
      </c>
      <c r="D2021" s="39" t="str">
        <v>David Worth</v>
      </c>
      <c r="E2021">
        <f>COUNTIF(Table3[Director_Name],D2021)</f>
        <v>1</v>
      </c>
      <c r="F2021">
        <f>ROUND(AVERAGEIF(Table3[Director_Name],D2021,Table3[imdb_score]),2)</f>
        <v>6.9</v>
      </c>
      <c r="G2021" s="40"/>
    </row>
    <row r="2022" spans="1:7">
      <c r="A2022" t="s">
        <v>10332</v>
      </c>
      <c r="B2022">
        <v>7.1</v>
      </c>
      <c r="D2022" s="39" t="str">
        <v>Leslie H. Martinson</v>
      </c>
      <c r="E2022">
        <f>COUNTIF(Table3[Director_Name],D2022)</f>
        <v>1</v>
      </c>
      <c r="F2022">
        <f>ROUND(AVERAGEIF(Table3[Director_Name],D2022,Table3[imdb_score]),2)</f>
        <v>6.5</v>
      </c>
      <c r="G2022" s="40"/>
    </row>
    <row r="2023" spans="1:7">
      <c r="A2023" t="s">
        <v>3129</v>
      </c>
      <c r="B2023">
        <v>7</v>
      </c>
      <c r="D2023" s="39" t="str">
        <v>Robert M. Young</v>
      </c>
      <c r="E2023">
        <f>COUNTIF(Table3[Director_Name],D2023)</f>
        <v>1</v>
      </c>
      <c r="F2023">
        <f>ROUND(AVERAGEIF(Table3[Director_Name],D2023,Table3[imdb_score]),2)</f>
        <v>7.1</v>
      </c>
      <c r="G2023" s="40"/>
    </row>
    <row r="2024" spans="1:7">
      <c r="A2024" t="s">
        <v>3494</v>
      </c>
      <c r="B2024">
        <v>7.1</v>
      </c>
      <c r="D2024" s="39" t="str">
        <v>Steve Buscemi</v>
      </c>
      <c r="E2024">
        <f>COUNTIF(Table3[Director_Name],D2024)</f>
        <v>2</v>
      </c>
      <c r="F2024">
        <f>ROUND(AVERAGEIF(Table3[Director_Name],D2024,Table3[imdb_score]),2)</f>
        <v>6.9</v>
      </c>
      <c r="G2024" s="40"/>
    </row>
    <row r="2025" spans="1:7">
      <c r="A2025" t="s">
        <v>4203</v>
      </c>
      <c r="B2025">
        <v>6.4</v>
      </c>
      <c r="D2025" s="39" t="str">
        <v>Ham Tran</v>
      </c>
      <c r="E2025">
        <f>COUNTIF(Table3[Director_Name],D2025)</f>
        <v>1</v>
      </c>
      <c r="F2025">
        <f>ROUND(AVERAGEIF(Table3[Director_Name],D2025,Table3[imdb_score]),2)</f>
        <v>7.4</v>
      </c>
      <c r="G2025" s="40"/>
    </row>
    <row r="2026" spans="1:7">
      <c r="A2026" t="s">
        <v>2054</v>
      </c>
      <c r="B2026">
        <v>7</v>
      </c>
      <c r="D2026" s="39" t="str">
        <v>Rich Cowan</v>
      </c>
      <c r="E2026">
        <f>COUNTIF(Table3[Director_Name],D2026)</f>
        <v>1</v>
      </c>
      <c r="F2026">
        <f>ROUND(AVERAGEIF(Table3[Director_Name],D2026,Table3[imdb_score]),2)</f>
        <v>6.5</v>
      </c>
      <c r="G2026" s="40"/>
    </row>
    <row r="2027" spans="1:7">
      <c r="A2027" t="s">
        <v>5133</v>
      </c>
      <c r="B2027">
        <v>6.2</v>
      </c>
      <c r="D2027" s="39" t="str">
        <v>Boris Rodriguez</v>
      </c>
      <c r="E2027">
        <f>COUNTIF(Table3[Director_Name],D2027)</f>
        <v>1</v>
      </c>
      <c r="F2027">
        <f>ROUND(AVERAGEIF(Table3[Director_Name],D2027,Table3[imdb_score]),2)</f>
        <v>5.7</v>
      </c>
      <c r="G2027" s="40"/>
    </row>
    <row r="2028" spans="1:7">
      <c r="A2028" t="s">
        <v>3694</v>
      </c>
      <c r="B2028">
        <v>7.5</v>
      </c>
      <c r="D2028" s="39" t="str">
        <v>Sadyk Sher-Niyaz</v>
      </c>
      <c r="E2028">
        <f>COUNTIF(Table3[Director_Name],D2028)</f>
        <v>1</v>
      </c>
      <c r="F2028">
        <f>ROUND(AVERAGEIF(Table3[Director_Name],D2028,Table3[imdb_score]),2)</f>
        <v>8.6999999999999993</v>
      </c>
      <c r="G2028" s="40"/>
    </row>
    <row r="2029" spans="1:7">
      <c r="A2029" t="s">
        <v>7427</v>
      </c>
      <c r="B2029">
        <v>4.8</v>
      </c>
      <c r="D2029" s="39" t="str">
        <v>Paul Donovan</v>
      </c>
      <c r="E2029">
        <f>COUNTIF(Table3[Director_Name],D2029)</f>
        <v>1</v>
      </c>
      <c r="F2029">
        <f>ROUND(AVERAGEIF(Table3[Director_Name],D2029,Table3[imdb_score]),2)</f>
        <v>4.3</v>
      </c>
      <c r="G2029" s="40"/>
    </row>
    <row r="2030" spans="1:7">
      <c r="A2030" t="s">
        <v>8807</v>
      </c>
      <c r="B2030">
        <v>8.1</v>
      </c>
      <c r="D2030" s="39" t="str">
        <v>Jonathan Kesselman</v>
      </c>
      <c r="E2030">
        <f>COUNTIF(Table3[Director_Name],D2030)</f>
        <v>1</v>
      </c>
      <c r="F2030">
        <f>ROUND(AVERAGEIF(Table3[Director_Name],D2030,Table3[imdb_score]),2)</f>
        <v>6.2</v>
      </c>
      <c r="G2030" s="40"/>
    </row>
    <row r="2031" spans="1:7">
      <c r="A2031" t="s">
        <v>7635</v>
      </c>
      <c r="B2031">
        <v>7.3</v>
      </c>
      <c r="D2031" s="39" t="str">
        <v>Arjun Sablok</v>
      </c>
      <c r="E2031">
        <f>COUNTIF(Table3[Director_Name],D2031)</f>
        <v>1</v>
      </c>
      <c r="F2031">
        <f>ROUND(AVERAGEIF(Table3[Director_Name],D2031,Table3[imdb_score]),2)</f>
        <v>3.3</v>
      </c>
      <c r="G2031" s="40"/>
    </row>
    <row r="2032" spans="1:7">
      <c r="A2032" t="s">
        <v>6704</v>
      </c>
      <c r="B2032">
        <v>5.8</v>
      </c>
      <c r="D2032" s="39" t="str">
        <v>Tyler Oliver</v>
      </c>
      <c r="E2032">
        <f>COUNTIF(Table3[Director_Name],D2032)</f>
        <v>1</v>
      </c>
      <c r="F2032">
        <f>ROUND(AVERAGEIF(Table3[Director_Name],D2032,Table3[imdb_score]),2)</f>
        <v>5.2</v>
      </c>
      <c r="G2032" s="40"/>
    </row>
    <row r="2033" spans="1:7">
      <c r="A2033" t="s">
        <v>10377</v>
      </c>
      <c r="B2033">
        <v>7.6</v>
      </c>
      <c r="D2033" s="39" t="str">
        <v>Douglas Cheek</v>
      </c>
      <c r="E2033">
        <f>COUNTIF(Table3[Director_Name],D2033)</f>
        <v>1</v>
      </c>
      <c r="F2033">
        <f>ROUND(AVERAGEIF(Table3[Director_Name],D2033,Table3[imdb_score]),2)</f>
        <v>5.5</v>
      </c>
      <c r="G2033" s="40"/>
    </row>
    <row r="2034" spans="1:7">
      <c r="A2034" t="s">
        <v>10381</v>
      </c>
      <c r="B2034">
        <v>5.6</v>
      </c>
      <c r="D2034" s="39" t="str">
        <v>Deryck Broom</v>
      </c>
      <c r="E2034">
        <f>COUNTIF(Table3[Director_Name],D2034)</f>
        <v>1</v>
      </c>
      <c r="F2034">
        <f>ROUND(AVERAGEIF(Table3[Director_Name],D2034,Table3[imdb_score]),2)</f>
        <v>3.7</v>
      </c>
      <c r="G2034" s="40"/>
    </row>
    <row r="2035" spans="1:7">
      <c r="A2035" t="s">
        <v>1617</v>
      </c>
      <c r="B2035">
        <v>7</v>
      </c>
      <c r="D2035" s="39" t="str">
        <v>Henry Hathaway</v>
      </c>
      <c r="E2035">
        <f>COUNTIF(Table3[Director_Name],D2035)</f>
        <v>1</v>
      </c>
      <c r="F2035">
        <f>ROUND(AVERAGEIF(Table3[Director_Name],D2035,Table3[imdb_score]),2)</f>
        <v>7.1</v>
      </c>
      <c r="G2035" s="40"/>
    </row>
    <row r="2036" spans="1:7">
      <c r="A2036" t="s">
        <v>3523</v>
      </c>
      <c r="B2036">
        <v>6.6</v>
      </c>
      <c r="D2036" s="39" t="str">
        <v>Giovanni Zelko</v>
      </c>
      <c r="E2036">
        <f>COUNTIF(Table3[Director_Name],D2036)</f>
        <v>1</v>
      </c>
      <c r="F2036">
        <f>ROUND(AVERAGEIF(Table3[Director_Name],D2036,Table3[imdb_score]),2)</f>
        <v>7.6</v>
      </c>
      <c r="G2036" s="40"/>
    </row>
    <row r="2037" spans="1:7">
      <c r="A2037" t="s">
        <v>1526</v>
      </c>
      <c r="B2037">
        <v>6.5</v>
      </c>
      <c r="D2037" s="39" t="str">
        <v>Claudia Sainte-Luce</v>
      </c>
      <c r="E2037">
        <f>COUNTIF(Table3[Director_Name],D2037)</f>
        <v>1</v>
      </c>
      <c r="F2037">
        <f>ROUND(AVERAGEIF(Table3[Director_Name],D2037,Table3[imdb_score]),2)</f>
        <v>7</v>
      </c>
      <c r="G2037" s="40"/>
    </row>
    <row r="2038" spans="1:7">
      <c r="A2038" t="s">
        <v>8807</v>
      </c>
      <c r="B2038">
        <v>7.4</v>
      </c>
      <c r="D2038" s="39" t="str">
        <v>Jamie Babbit</v>
      </c>
      <c r="E2038">
        <f>COUNTIF(Table3[Director_Name],D2038)</f>
        <v>2</v>
      </c>
      <c r="F2038">
        <f>ROUND(AVERAGEIF(Table3[Director_Name],D2038,Table3[imdb_score]),2)</f>
        <v>6.5</v>
      </c>
      <c r="G2038" s="40"/>
    </row>
    <row r="2039" spans="1:7">
      <c r="A2039" t="s">
        <v>10401</v>
      </c>
      <c r="B2039">
        <v>4.5999999999999996</v>
      </c>
      <c r="D2039" s="39" t="str">
        <v>David Boyd</v>
      </c>
      <c r="E2039">
        <f>COUNTIF(Table3[Director_Name],D2039)</f>
        <v>1</v>
      </c>
      <c r="F2039">
        <f>ROUND(AVERAGEIF(Table3[Director_Name],D2039,Table3[imdb_score]),2)</f>
        <v>6</v>
      </c>
      <c r="G2039" s="40"/>
    </row>
    <row r="2040" spans="1:7">
      <c r="A2040" t="s">
        <v>7754</v>
      </c>
      <c r="B2040">
        <v>6.4</v>
      </c>
      <c r="D2040" s="39" t="str">
        <v>Anna Muylaert</v>
      </c>
      <c r="E2040">
        <f>COUNTIF(Table3[Director_Name],D2040)</f>
        <v>1</v>
      </c>
      <c r="F2040">
        <f>ROUND(AVERAGEIF(Table3[Director_Name],D2040,Table3[imdb_score]),2)</f>
        <v>7.9</v>
      </c>
      <c r="G2040" s="40"/>
    </row>
    <row r="2041" spans="1:7">
      <c r="A2041" t="s">
        <v>7525</v>
      </c>
      <c r="B2041">
        <v>6.4</v>
      </c>
      <c r="D2041" s="39" t="str">
        <v>Steve Taylor</v>
      </c>
      <c r="E2041">
        <f>COUNTIF(Table3[Director_Name],D2041)</f>
        <v>1</v>
      </c>
      <c r="F2041">
        <f>ROUND(AVERAGEIF(Table3[Director_Name],D2041,Table3[imdb_score]),2)</f>
        <v>6</v>
      </c>
      <c r="G2041" s="40"/>
    </row>
    <row r="2042" spans="1:7">
      <c r="A2042" t="s">
        <v>2178</v>
      </c>
      <c r="B2042">
        <v>5.9</v>
      </c>
      <c r="D2042" s="39" t="str">
        <v>Kurt Voss</v>
      </c>
      <c r="E2042">
        <f>COUNTIF(Table3[Director_Name],D2042)</f>
        <v>1</v>
      </c>
      <c r="F2042">
        <f>ROUND(AVERAGEIF(Table3[Director_Name],D2042,Table3[imdb_score]),2)</f>
        <v>6.1</v>
      </c>
      <c r="G2042" s="40"/>
    </row>
    <row r="2043" spans="1:7">
      <c r="A2043" t="s">
        <v>935</v>
      </c>
      <c r="B2043">
        <v>6.4</v>
      </c>
      <c r="D2043" s="39" t="str">
        <v>James David Pasternak</v>
      </c>
      <c r="E2043">
        <f>COUNTIF(Table3[Director_Name],D2043)</f>
        <v>1</v>
      </c>
      <c r="F2043">
        <f>ROUND(AVERAGEIF(Table3[Director_Name],D2043,Table3[imdb_score]),2)</f>
        <v>6.2</v>
      </c>
      <c r="G2043" s="40"/>
    </row>
    <row r="2044" spans="1:7">
      <c r="A2044" t="s">
        <v>5076</v>
      </c>
      <c r="B2044">
        <v>6.6</v>
      </c>
      <c r="D2044" s="39" t="str">
        <v>Laurent Bouhnik</v>
      </c>
      <c r="E2044">
        <f>COUNTIF(Table3[Director_Name],D2044)</f>
        <v>1</v>
      </c>
      <c r="F2044">
        <f>ROUND(AVERAGEIF(Table3[Director_Name],D2044,Table3[imdb_score]),2)</f>
        <v>5.6</v>
      </c>
      <c r="G2044" s="40"/>
    </row>
    <row r="2045" spans="1:7">
      <c r="A2045" t="s">
        <v>7134</v>
      </c>
      <c r="B2045">
        <v>6.9</v>
      </c>
      <c r="D2045" s="39" t="str">
        <v>Tom Sanchez</v>
      </c>
      <c r="E2045">
        <f>COUNTIF(Table3[Director_Name],D2045)</f>
        <v>1</v>
      </c>
      <c r="F2045">
        <f>ROUND(AVERAGEIF(Table3[Director_Name],D2045,Table3[imdb_score]),2)</f>
        <v>7.2</v>
      </c>
      <c r="G2045" s="40"/>
    </row>
    <row r="2046" spans="1:7">
      <c r="A2046" t="s">
        <v>10435</v>
      </c>
      <c r="B2046">
        <v>5.8</v>
      </c>
      <c r="D2046" s="39" t="str">
        <v>David Caffrey</v>
      </c>
      <c r="E2046">
        <f>COUNTIF(Table3[Director_Name],D2046)</f>
        <v>1</v>
      </c>
      <c r="F2046">
        <f>ROUND(AVERAGEIF(Table3[Director_Name],D2046,Table3[imdb_score]),2)</f>
        <v>6.1</v>
      </c>
      <c r="G2046" s="40"/>
    </row>
    <row r="2047" spans="1:7">
      <c r="A2047" t="s">
        <v>7113</v>
      </c>
      <c r="B2047">
        <v>6.4</v>
      </c>
      <c r="D2047" s="39" t="str">
        <v>Adam Jay Epstein</v>
      </c>
      <c r="E2047">
        <f>COUNTIF(Table3[Director_Name],D2047)</f>
        <v>1</v>
      </c>
      <c r="F2047">
        <f>ROUND(AVERAGEIF(Table3[Director_Name],D2047,Table3[imdb_score]),2)</f>
        <v>3.8</v>
      </c>
      <c r="G2047" s="40"/>
    </row>
    <row r="2048" spans="1:7">
      <c r="A2048" t="s">
        <v>10444</v>
      </c>
      <c r="B2048">
        <v>5.3</v>
      </c>
      <c r="D2048" s="39" t="str">
        <v>Justin Thomas Ostensen</v>
      </c>
      <c r="E2048">
        <f>COUNTIF(Table3[Director_Name],D2048)</f>
        <v>1</v>
      </c>
      <c r="F2048">
        <f>ROUND(AVERAGEIF(Table3[Director_Name],D2048,Table3[imdb_score]),2)</f>
        <v>4.5</v>
      </c>
      <c r="G2048" s="40"/>
    </row>
    <row r="2049" spans="1:7">
      <c r="A2049" t="s">
        <v>5164</v>
      </c>
      <c r="B2049">
        <v>6.5</v>
      </c>
      <c r="D2049" s="39" t="str">
        <v>Brenton Spencer</v>
      </c>
      <c r="E2049">
        <f>COUNTIF(Table3[Director_Name],D2049)</f>
        <v>1</v>
      </c>
      <c r="F2049">
        <f>ROUND(AVERAGEIF(Table3[Director_Name],D2049,Table3[imdb_score]),2)</f>
        <v>3.8</v>
      </c>
      <c r="G2049" s="40"/>
    </row>
    <row r="2050" spans="1:7">
      <c r="A2050" t="s">
        <v>10453</v>
      </c>
      <c r="B2050">
        <v>5.7</v>
      </c>
      <c r="D2050" s="39" t="str">
        <v>Ossie Davis</v>
      </c>
      <c r="E2050">
        <f>COUNTIF(Table3[Director_Name],D2050)</f>
        <v>1</v>
      </c>
      <c r="F2050">
        <f>ROUND(AVERAGEIF(Table3[Director_Name],D2050,Table3[imdb_score]),2)</f>
        <v>6.6</v>
      </c>
      <c r="G2050" s="40"/>
    </row>
    <row r="2051" spans="1:7">
      <c r="A2051" t="s">
        <v>4166</v>
      </c>
      <c r="B2051">
        <v>6.7</v>
      </c>
      <c r="D2051" s="39" t="str">
        <v>Jay Alaimo</v>
      </c>
      <c r="E2051">
        <f>COUNTIF(Table3[Director_Name],D2051)</f>
        <v>1</v>
      </c>
      <c r="F2051">
        <f>ROUND(AVERAGEIF(Table3[Director_Name],D2051,Table3[imdb_score]),2)</f>
        <v>4.5999999999999996</v>
      </c>
      <c r="G2051" s="40"/>
    </row>
    <row r="2052" spans="1:7">
      <c r="A2052" t="s">
        <v>10460</v>
      </c>
      <c r="B2052">
        <v>3.9</v>
      </c>
      <c r="D2052" s="39" t="str">
        <v>Dylan Bank</v>
      </c>
      <c r="E2052">
        <f>COUNTIF(Table3[Director_Name],D2052)</f>
        <v>1</v>
      </c>
      <c r="F2052">
        <f>ROUND(AVERAGEIF(Table3[Director_Name],D2052,Table3[imdb_score]),2)</f>
        <v>4.2</v>
      </c>
      <c r="G2052" s="40"/>
    </row>
    <row r="2053" spans="1:7">
      <c r="A2053" t="s">
        <v>10464</v>
      </c>
      <c r="B2053">
        <v>4.0999999999999996</v>
      </c>
      <c r="D2053" s="39" t="str">
        <v>Rob McKittrick</v>
      </c>
      <c r="E2053">
        <f>COUNTIF(Table3[Director_Name],D2053)</f>
        <v>1</v>
      </c>
      <c r="F2053">
        <f>ROUND(AVERAGEIF(Table3[Director_Name],D2053,Table3[imdb_score]),2)</f>
        <v>6.8</v>
      </c>
      <c r="G2053" s="40"/>
    </row>
    <row r="2054" spans="1:7">
      <c r="A2054" t="s">
        <v>10468</v>
      </c>
      <c r="B2054">
        <v>6.2</v>
      </c>
      <c r="D2054" s="39" t="str">
        <v>Jeff Burr</v>
      </c>
      <c r="E2054">
        <f>COUNTIF(Table3[Director_Name],D2054)</f>
        <v>1</v>
      </c>
      <c r="F2054">
        <f>ROUND(AVERAGEIF(Table3[Director_Name],D2054,Table3[imdb_score]),2)</f>
        <v>5.9</v>
      </c>
      <c r="G2054" s="40"/>
    </row>
    <row r="2055" spans="1:7">
      <c r="A2055" t="s">
        <v>7498</v>
      </c>
      <c r="B2055">
        <v>3.8</v>
      </c>
      <c r="D2055" s="39" t="str">
        <v>Harry Gantz</v>
      </c>
      <c r="E2055">
        <f>COUNTIF(Table3[Director_Name],D2055)</f>
        <v>1</v>
      </c>
      <c r="F2055">
        <f>ROUND(AVERAGEIF(Table3[Director_Name],D2055,Table3[imdb_score]),2)</f>
        <v>4.7</v>
      </c>
      <c r="G2055" s="40"/>
    </row>
    <row r="2056" spans="1:7">
      <c r="A2056" t="s">
        <v>9043</v>
      </c>
      <c r="B2056">
        <v>5.0999999999999996</v>
      </c>
      <c r="D2056" s="39" t="str">
        <v>Guy Maddin</v>
      </c>
      <c r="E2056">
        <f>COUNTIF(Table3[Director_Name],D2056)</f>
        <v>1</v>
      </c>
      <c r="F2056">
        <f>ROUND(AVERAGEIF(Table3[Director_Name],D2056,Table3[imdb_score]),2)</f>
        <v>7</v>
      </c>
      <c r="G2056" s="40"/>
    </row>
    <row r="2057" spans="1:7">
      <c r="A2057" t="s">
        <v>10482</v>
      </c>
      <c r="B2057">
        <v>6.4</v>
      </c>
      <c r="D2057" s="39" t="str">
        <v>Regardt van den Bergh</v>
      </c>
      <c r="E2057">
        <f>COUNTIF(Table3[Director_Name],D2057)</f>
        <v>1</v>
      </c>
      <c r="F2057">
        <f>ROUND(AVERAGEIF(Table3[Director_Name],D2057,Table3[imdb_score]),2)</f>
        <v>6.9</v>
      </c>
      <c r="G2057" s="40"/>
    </row>
    <row r="2058" spans="1:7">
      <c r="A2058" t="s">
        <v>1304</v>
      </c>
      <c r="B2058">
        <v>7.8</v>
      </c>
      <c r="D2058" s="39" t="str">
        <v>Panos Cosmatos</v>
      </c>
      <c r="E2058">
        <f>COUNTIF(Table3[Director_Name],D2058)</f>
        <v>1</v>
      </c>
      <c r="F2058">
        <f>ROUND(AVERAGEIF(Table3[Director_Name],D2058,Table3[imdb_score]),2)</f>
        <v>6.1</v>
      </c>
      <c r="G2058" s="40"/>
    </row>
    <row r="2059" spans="1:7">
      <c r="A2059" t="s">
        <v>10492</v>
      </c>
      <c r="B2059">
        <v>7.8</v>
      </c>
      <c r="D2059" s="39" t="str">
        <v>Gareth Evans</v>
      </c>
      <c r="E2059">
        <f>COUNTIF(Table3[Director_Name],D2059)</f>
        <v>1</v>
      </c>
      <c r="F2059">
        <f>ROUND(AVERAGEIF(Table3[Director_Name],D2059,Table3[imdb_score]),2)</f>
        <v>7.6</v>
      </c>
      <c r="G2059" s="40"/>
    </row>
    <row r="2060" spans="1:7">
      <c r="A2060" t="s">
        <v>10497</v>
      </c>
      <c r="B2060">
        <v>6.1</v>
      </c>
      <c r="D2060" s="39" t="str">
        <v>Matthew R. Anderson</v>
      </c>
      <c r="E2060">
        <f>COUNTIF(Table3[Director_Name],D2060)</f>
        <v>1</v>
      </c>
      <c r="F2060">
        <f>ROUND(AVERAGEIF(Table3[Director_Name],D2060,Table3[imdb_score]),2)</f>
        <v>3</v>
      </c>
      <c r="G2060" s="40"/>
    </row>
    <row r="2061" spans="1:7">
      <c r="A2061" t="s">
        <v>9089</v>
      </c>
      <c r="B2061">
        <v>5.8</v>
      </c>
      <c r="D2061" s="39" t="str">
        <v>Joe Marino</v>
      </c>
      <c r="E2061">
        <f>COUNTIF(Table3[Director_Name],D2061)</f>
        <v>1</v>
      </c>
      <c r="F2061">
        <f>ROUND(AVERAGEIF(Table3[Director_Name],D2061,Table3[imdb_score]),2)</f>
        <v>2.6</v>
      </c>
      <c r="G2061" s="40"/>
    </row>
    <row r="2062" spans="1:7">
      <c r="A2062" t="s">
        <v>10505</v>
      </c>
      <c r="B2062">
        <v>6.3</v>
      </c>
      <c r="D2062" s="39" t="str">
        <v>Joel Anderson</v>
      </c>
      <c r="E2062">
        <f>COUNTIF(Table3[Director_Name],D2062)</f>
        <v>1</v>
      </c>
      <c r="F2062">
        <f>ROUND(AVERAGEIF(Table3[Director_Name],D2062,Table3[imdb_score]),2)</f>
        <v>6.1</v>
      </c>
      <c r="G2062" s="40"/>
    </row>
    <row r="2063" spans="1:7">
      <c r="A2063" t="s">
        <v>4733</v>
      </c>
      <c r="B2063">
        <v>7.7</v>
      </c>
      <c r="D2063" s="39" t="str">
        <v>Shimit Amin</v>
      </c>
      <c r="E2063">
        <f>COUNTIF(Table3[Director_Name],D2063)</f>
        <v>1</v>
      </c>
      <c r="F2063">
        <f>ROUND(AVERAGEIF(Table3[Director_Name],D2063,Table3[imdb_score]),2)</f>
        <v>7.5</v>
      </c>
      <c r="G2063" s="40"/>
    </row>
    <row r="2064" spans="1:7">
      <c r="A2064" t="s">
        <v>10516</v>
      </c>
      <c r="B2064">
        <v>5.4</v>
      </c>
      <c r="D2064" s="39" t="str">
        <v>Douglas Trumbull</v>
      </c>
      <c r="E2064">
        <f>COUNTIF(Table3[Director_Name],D2064)</f>
        <v>1</v>
      </c>
      <c r="F2064">
        <f>ROUND(AVERAGEIF(Table3[Director_Name],D2064,Table3[imdb_score]),2)</f>
        <v>6.7</v>
      </c>
      <c r="G2064" s="40"/>
    </row>
    <row r="2065" spans="1:7">
      <c r="A2065" t="s">
        <v>8712</v>
      </c>
      <c r="B2065">
        <v>7.3</v>
      </c>
      <c r="D2065" s="39" t="str">
        <v>Mona Fastvold</v>
      </c>
      <c r="E2065">
        <f>COUNTIF(Table3[Director_Name],D2065)</f>
        <v>1</v>
      </c>
      <c r="F2065">
        <f>ROUND(AVERAGEIF(Table3[Director_Name],D2065,Table3[imdb_score]),2)</f>
        <v>4.9000000000000004</v>
      </c>
      <c r="G2065" s="40"/>
    </row>
    <row r="2066" spans="1:7">
      <c r="A2066" t="s">
        <v>4893</v>
      </c>
      <c r="B2066">
        <v>6.8</v>
      </c>
      <c r="D2066" s="39" t="str">
        <v>Levan Gabriadze</v>
      </c>
      <c r="E2066">
        <f>COUNTIF(Table3[Director_Name],D2066)</f>
        <v>1</v>
      </c>
      <c r="F2066">
        <f>ROUND(AVERAGEIF(Table3[Director_Name],D2066,Table3[imdb_score]),2)</f>
        <v>5.7</v>
      </c>
      <c r="G2066" s="40"/>
    </row>
    <row r="2067" spans="1:7">
      <c r="A2067" t="s">
        <v>1318</v>
      </c>
      <c r="B2067">
        <v>7.3</v>
      </c>
      <c r="D2067" s="39" t="str">
        <v>Bradley Parker</v>
      </c>
      <c r="E2067">
        <f>COUNTIF(Table3[Director_Name],D2067)</f>
        <v>1</v>
      </c>
      <c r="F2067">
        <f>ROUND(AVERAGEIF(Table3[Director_Name],D2067,Table3[imdb_score]),2)</f>
        <v>5</v>
      </c>
      <c r="G2067" s="40"/>
    </row>
    <row r="2068" spans="1:7">
      <c r="A2068" t="s">
        <v>2467</v>
      </c>
      <c r="B2068">
        <v>6.5</v>
      </c>
      <c r="D2068" s="39" t="str">
        <v>Clive Barker</v>
      </c>
      <c r="E2068">
        <f>COUNTIF(Table3[Director_Name],D2068)</f>
        <v>1</v>
      </c>
      <c r="F2068">
        <f>ROUND(AVERAGEIF(Table3[Director_Name],D2068,Table3[imdb_score]),2)</f>
        <v>7</v>
      </c>
      <c r="G2068" s="40"/>
    </row>
    <row r="2069" spans="1:7">
      <c r="A2069" t="s">
        <v>6131</v>
      </c>
      <c r="B2069">
        <v>7.2</v>
      </c>
      <c r="D2069" s="39" t="str">
        <v>Harold Cronk</v>
      </c>
      <c r="E2069">
        <f>COUNTIF(Table3[Director_Name],D2069)</f>
        <v>1</v>
      </c>
      <c r="F2069">
        <f>ROUND(AVERAGEIF(Table3[Director_Name],D2069,Table3[imdb_score]),2)</f>
        <v>3.4</v>
      </c>
      <c r="G2069" s="40"/>
    </row>
    <row r="2070" spans="1:7">
      <c r="A2070" t="s">
        <v>10540</v>
      </c>
      <c r="B2070">
        <v>6.7</v>
      </c>
      <c r="D2070" s="39" t="str">
        <v>Takao Okawara</v>
      </c>
      <c r="E2070">
        <f>COUNTIF(Table3[Director_Name],D2070)</f>
        <v>1</v>
      </c>
      <c r="F2070">
        <f>ROUND(AVERAGEIF(Table3[Director_Name],D2070,Table3[imdb_score]),2)</f>
        <v>6</v>
      </c>
      <c r="G2070" s="40"/>
    </row>
    <row r="2071" spans="1:7">
      <c r="A2071" t="s">
        <v>4003</v>
      </c>
      <c r="B2071">
        <v>6.3</v>
      </c>
      <c r="D2071" s="39" t="str">
        <v>Duncan Tucker</v>
      </c>
      <c r="E2071">
        <f>COUNTIF(Table3[Director_Name],D2071)</f>
        <v>1</v>
      </c>
      <c r="F2071">
        <f>ROUND(AVERAGEIF(Table3[Director_Name],D2071,Table3[imdb_score]),2)</f>
        <v>7.4</v>
      </c>
      <c r="G2071" s="40"/>
    </row>
    <row r="2072" spans="1:7">
      <c r="A2072" t="s">
        <v>3694</v>
      </c>
      <c r="B2072">
        <v>5.9</v>
      </c>
      <c r="D2072" s="39" t="str">
        <v>Russ Meyer</v>
      </c>
      <c r="E2072">
        <f>COUNTIF(Table3[Director_Name],D2072)</f>
        <v>1</v>
      </c>
      <c r="F2072">
        <f>ROUND(AVERAGEIF(Table3[Director_Name],D2072,Table3[imdb_score]),2)</f>
        <v>6.2</v>
      </c>
      <c r="G2072" s="40"/>
    </row>
    <row r="2073" spans="1:7">
      <c r="A2073" t="s">
        <v>10558</v>
      </c>
      <c r="B2073">
        <v>7.8</v>
      </c>
      <c r="D2073" s="39" t="str">
        <v>Robert D. Webb</v>
      </c>
      <c r="E2073">
        <f>COUNTIF(Table3[Director_Name],D2073)</f>
        <v>1</v>
      </c>
      <c r="F2073">
        <f>ROUND(AVERAGEIF(Table3[Director_Name],D2073,Table3[imdb_score]),2)</f>
        <v>6.2</v>
      </c>
      <c r="G2073" s="40"/>
    </row>
    <row r="2074" spans="1:7">
      <c r="A2074" t="s">
        <v>1954</v>
      </c>
      <c r="B2074">
        <v>7.4</v>
      </c>
      <c r="D2074" s="39" t="str">
        <v>Allan Dwan</v>
      </c>
      <c r="E2074">
        <f>COUNTIF(Table3[Director_Name],D2074)</f>
        <v>1</v>
      </c>
      <c r="F2074">
        <f>ROUND(AVERAGEIF(Table3[Director_Name],D2074,Table3[imdb_score]),2)</f>
        <v>7.2</v>
      </c>
      <c r="G2074" s="40"/>
    </row>
    <row r="2075" spans="1:7">
      <c r="A2075" t="s">
        <v>10566</v>
      </c>
      <c r="B2075">
        <v>4.8</v>
      </c>
      <c r="D2075" s="39" t="str">
        <v>Andrew Steggall</v>
      </c>
      <c r="E2075">
        <f>COUNTIF(Table3[Director_Name],D2075)</f>
        <v>1</v>
      </c>
      <c r="F2075">
        <f>ROUND(AVERAGEIF(Table3[Director_Name],D2075,Table3[imdb_score]),2)</f>
        <v>7</v>
      </c>
      <c r="G2075" s="40"/>
    </row>
    <row r="2076" spans="1:7">
      <c r="A2076" t="s">
        <v>4099</v>
      </c>
      <c r="B2076">
        <v>6.3</v>
      </c>
      <c r="D2076" s="39" t="str">
        <v>Ben Lewin</v>
      </c>
      <c r="E2076">
        <f>COUNTIF(Table3[Director_Name],D2076)</f>
        <v>1</v>
      </c>
      <c r="F2076">
        <f>ROUND(AVERAGEIF(Table3[Director_Name],D2076,Table3[imdb_score]),2)</f>
        <v>7.2</v>
      </c>
      <c r="G2076" s="40"/>
    </row>
    <row r="2077" spans="1:7">
      <c r="A2077" t="s">
        <v>4166</v>
      </c>
      <c r="B2077">
        <v>7.8</v>
      </c>
      <c r="D2077" s="39" t="str">
        <v>Robert Kenner</v>
      </c>
      <c r="E2077">
        <f>COUNTIF(Table3[Director_Name],D2077)</f>
        <v>1</v>
      </c>
      <c r="F2077">
        <f>ROUND(AVERAGEIF(Table3[Director_Name],D2077,Table3[imdb_score]),2)</f>
        <v>7.9</v>
      </c>
      <c r="G2077" s="40"/>
    </row>
    <row r="2078" spans="1:7">
      <c r="A2078" t="s">
        <v>5462</v>
      </c>
      <c r="B2078">
        <v>7.5</v>
      </c>
      <c r="D2078" s="39" t="str">
        <v>Craig Johnson</v>
      </c>
      <c r="E2078">
        <f>COUNTIF(Table3[Director_Name],D2078)</f>
        <v>1</v>
      </c>
      <c r="F2078">
        <f>ROUND(AVERAGEIF(Table3[Director_Name],D2078,Table3[imdb_score]),2)</f>
        <v>6.8</v>
      </c>
      <c r="G2078" s="40"/>
    </row>
    <row r="2079" spans="1:7">
      <c r="A2079" t="s">
        <v>9516</v>
      </c>
      <c r="B2079">
        <v>6</v>
      </c>
      <c r="D2079" s="39" t="str">
        <v>Sean Durkin</v>
      </c>
      <c r="E2079">
        <f>COUNTIF(Table3[Director_Name],D2079)</f>
        <v>1</v>
      </c>
      <c r="F2079">
        <f>ROUND(AVERAGEIF(Table3[Director_Name],D2079,Table3[imdb_score]),2)</f>
        <v>6.9</v>
      </c>
      <c r="G2079" s="40"/>
    </row>
    <row r="2080" spans="1:7">
      <c r="A2080" t="s">
        <v>1114</v>
      </c>
      <c r="B2080">
        <v>6.8</v>
      </c>
      <c r="D2080" s="39" t="str">
        <v>Gillian Robespierre</v>
      </c>
      <c r="E2080">
        <f>COUNTIF(Table3[Director_Name],D2080)</f>
        <v>1</v>
      </c>
      <c r="F2080">
        <f>ROUND(AVERAGEIF(Table3[Director_Name],D2080,Table3[imdb_score]),2)</f>
        <v>6.8</v>
      </c>
      <c r="G2080" s="40"/>
    </row>
    <row r="2081" spans="1:7">
      <c r="A2081" t="s">
        <v>9031</v>
      </c>
      <c r="B2081">
        <v>6.6</v>
      </c>
      <c r="D2081" s="39" t="str">
        <v>Courtney Hunt</v>
      </c>
      <c r="E2081">
        <f>COUNTIF(Table3[Director_Name],D2081)</f>
        <v>1</v>
      </c>
      <c r="F2081">
        <f>ROUND(AVERAGEIF(Table3[Director_Name],D2081,Table3[imdb_score]),2)</f>
        <v>7.2</v>
      </c>
      <c r="G2081" s="40"/>
    </row>
    <row r="2082" spans="1:7">
      <c r="A2082" t="s">
        <v>10593</v>
      </c>
      <c r="B2082">
        <v>4.5999999999999996</v>
      </c>
      <c r="D2082" s="39" t="str">
        <v>Morgan Neville</v>
      </c>
      <c r="E2082">
        <f>COUNTIF(Table3[Director_Name],D2082)</f>
        <v>1</v>
      </c>
      <c r="F2082">
        <f>ROUND(AVERAGEIF(Table3[Director_Name],D2082,Table3[imdb_score]),2)</f>
        <v>7.4</v>
      </c>
      <c r="G2082" s="40"/>
    </row>
    <row r="2083" spans="1:7">
      <c r="A2083" t="s">
        <v>48</v>
      </c>
      <c r="B2083">
        <v>7.1</v>
      </c>
      <c r="D2083" s="39" t="str">
        <v>Chris Paine</v>
      </c>
      <c r="E2083">
        <f>COUNTIF(Table3[Director_Name],D2083)</f>
        <v>1</v>
      </c>
      <c r="F2083">
        <f>ROUND(AVERAGEIF(Table3[Director_Name],D2083,Table3[imdb_score]),2)</f>
        <v>7.7</v>
      </c>
      <c r="G2083" s="40"/>
    </row>
    <row r="2084" spans="1:7">
      <c r="A2084" t="s">
        <v>10607</v>
      </c>
      <c r="B2084">
        <v>6.1</v>
      </c>
      <c r="D2084" s="39" t="str">
        <v>Greg Berlanti</v>
      </c>
      <c r="E2084">
        <f>COUNTIF(Table3[Director_Name],D2084)</f>
        <v>1</v>
      </c>
      <c r="F2084">
        <f>ROUND(AVERAGEIF(Table3[Director_Name],D2084,Table3[imdb_score]),2)</f>
        <v>7</v>
      </c>
      <c r="G2084" s="40"/>
    </row>
    <row r="2085" spans="1:7">
      <c r="A2085" t="s">
        <v>1873</v>
      </c>
      <c r="B2085">
        <v>6.7</v>
      </c>
      <c r="D2085" s="39" t="str">
        <v>Marc Levin</v>
      </c>
      <c r="E2085">
        <f>COUNTIF(Table3[Director_Name],D2085)</f>
        <v>1</v>
      </c>
      <c r="F2085">
        <f>ROUND(AVERAGEIF(Table3[Director_Name],D2085,Table3[imdb_score]),2)</f>
        <v>7.2</v>
      </c>
      <c r="G2085" s="40"/>
    </row>
    <row r="2086" spans="1:7">
      <c r="A2086" t="s">
        <v>10614</v>
      </c>
      <c r="B2086">
        <v>7.1</v>
      </c>
      <c r="D2086" s="39" t="str">
        <v>Richard Dutcher</v>
      </c>
      <c r="E2086">
        <f>COUNTIF(Table3[Director_Name],D2086)</f>
        <v>1</v>
      </c>
      <c r="F2086">
        <f>ROUND(AVERAGEIF(Table3[Director_Name],D2086,Table3[imdb_score]),2)</f>
        <v>7.2</v>
      </c>
      <c r="G2086" s="40"/>
    </row>
    <row r="2087" spans="1:7">
      <c r="A2087" t="s">
        <v>10618</v>
      </c>
      <c r="B2087">
        <v>5.8</v>
      </c>
      <c r="D2087" s="39" t="str">
        <v>Khalid Mohamed</v>
      </c>
      <c r="E2087">
        <f>COUNTIF(Table3[Director_Name],D2087)</f>
        <v>1</v>
      </c>
      <c r="F2087">
        <f>ROUND(AVERAGEIF(Table3[Director_Name],D2087,Table3[imdb_score]),2)</f>
        <v>6.2</v>
      </c>
      <c r="G2087" s="40"/>
    </row>
    <row r="2088" spans="1:7">
      <c r="A2088" t="s">
        <v>9184</v>
      </c>
      <c r="B2088">
        <v>6.7</v>
      </c>
      <c r="D2088" s="39" t="str">
        <v>Finn Taylor</v>
      </c>
      <c r="E2088">
        <f>COUNTIF(Table3[Director_Name],D2088)</f>
        <v>1</v>
      </c>
      <c r="F2088">
        <f>ROUND(AVERAGEIF(Table3[Director_Name],D2088,Table3[imdb_score]),2)</f>
        <v>7</v>
      </c>
      <c r="G2088" s="40"/>
    </row>
    <row r="2089" spans="1:7">
      <c r="A2089" t="s">
        <v>10627</v>
      </c>
      <c r="B2089">
        <v>5.8</v>
      </c>
      <c r="D2089" s="39" t="str">
        <v>JosÃ© Luis Valenzuela</v>
      </c>
      <c r="E2089">
        <f>COUNTIF(Table3[Director_Name],D2089)</f>
        <v>1</v>
      </c>
      <c r="F2089">
        <f>ROUND(AVERAGEIF(Table3[Director_Name],D2089,Table3[imdb_score]),2)</f>
        <v>3.6</v>
      </c>
      <c r="G2089" s="40"/>
    </row>
    <row r="2090" spans="1:7">
      <c r="A2090" t="s">
        <v>5403</v>
      </c>
      <c r="B2090">
        <v>6.8</v>
      </c>
      <c r="D2090" s="39" t="str">
        <v>Gia Coppola</v>
      </c>
      <c r="E2090">
        <f>COUNTIF(Table3[Director_Name],D2090)</f>
        <v>1</v>
      </c>
      <c r="F2090">
        <f>ROUND(AVERAGEIF(Table3[Director_Name],D2090,Table3[imdb_score]),2)</f>
        <v>6.3</v>
      </c>
      <c r="G2090" s="40"/>
    </row>
    <row r="2091" spans="1:7">
      <c r="A2091" t="s">
        <v>389</v>
      </c>
      <c r="B2091">
        <v>8.5</v>
      </c>
      <c r="D2091" s="39" t="str">
        <v>Scandar Copti</v>
      </c>
      <c r="E2091">
        <f>COUNTIF(Table3[Director_Name],D2091)</f>
        <v>1</v>
      </c>
      <c r="F2091">
        <f>ROUND(AVERAGEIF(Table3[Director_Name],D2091,Table3[imdb_score]),2)</f>
        <v>7.4</v>
      </c>
      <c r="G2091" s="40"/>
    </row>
    <row r="2092" spans="1:7">
      <c r="A2092" t="s">
        <v>1252</v>
      </c>
      <c r="B2092">
        <v>6.6</v>
      </c>
      <c r="D2092" s="39" t="str">
        <v>Goran Dukic</v>
      </c>
      <c r="E2092">
        <f>COUNTIF(Table3[Director_Name],D2092)</f>
        <v>1</v>
      </c>
      <c r="F2092">
        <f>ROUND(AVERAGEIF(Table3[Director_Name],D2092,Table3[imdb_score]),2)</f>
        <v>7.4</v>
      </c>
      <c r="G2092" s="40"/>
    </row>
    <row r="2093" spans="1:7">
      <c r="A2093" t="s">
        <v>389</v>
      </c>
      <c r="B2093">
        <v>7.7</v>
      </c>
      <c r="D2093" s="39" t="str">
        <v>Mike Cahill</v>
      </c>
      <c r="E2093">
        <f>COUNTIF(Table3[Director_Name],D2093)</f>
        <v>2</v>
      </c>
      <c r="F2093">
        <f>ROUND(AVERAGEIF(Table3[Director_Name],D2093,Table3[imdb_score]),2)</f>
        <v>7.15</v>
      </c>
      <c r="G2093" s="40"/>
    </row>
    <row r="2094" spans="1:7">
      <c r="A2094" t="s">
        <v>10645</v>
      </c>
      <c r="B2094">
        <v>4.7</v>
      </c>
      <c r="D2094" s="39" t="str">
        <v>Efram Potelle</v>
      </c>
      <c r="E2094">
        <f>COUNTIF(Table3[Director_Name],D2094)</f>
        <v>1</v>
      </c>
      <c r="F2094">
        <f>ROUND(AVERAGEIF(Table3[Director_Name],D2094,Table3[imdb_score]),2)</f>
        <v>6.1</v>
      </c>
      <c r="G2094" s="40"/>
    </row>
    <row r="2095" spans="1:7">
      <c r="A2095" t="s">
        <v>1739</v>
      </c>
      <c r="B2095">
        <v>6.4</v>
      </c>
      <c r="D2095" s="39" t="str">
        <v>Joshua Oppenheimer</v>
      </c>
      <c r="E2095">
        <f>COUNTIF(Table3[Director_Name],D2095)</f>
        <v>1</v>
      </c>
      <c r="F2095">
        <f>ROUND(AVERAGEIF(Table3[Director_Name],D2095,Table3[imdb_score]),2)</f>
        <v>8.1999999999999993</v>
      </c>
      <c r="G2095" s="40"/>
    </row>
    <row r="2096" spans="1:7">
      <c r="A2096" t="s">
        <v>2612</v>
      </c>
      <c r="B2096">
        <v>5.5</v>
      </c>
      <c r="D2096" s="39" t="str">
        <v>Alex Gibney</v>
      </c>
      <c r="E2096">
        <f>COUNTIF(Table3[Director_Name],D2096)</f>
        <v>1</v>
      </c>
      <c r="F2096">
        <f>ROUND(AVERAGEIF(Table3[Director_Name],D2096,Table3[imdb_score]),2)</f>
        <v>7.7</v>
      </c>
      <c r="G2096" s="40"/>
    </row>
    <row r="2097" spans="1:7">
      <c r="A2097" t="s">
        <v>2728</v>
      </c>
      <c r="B2097">
        <v>8.6</v>
      </c>
      <c r="D2097" s="39" t="str">
        <v>Paul Crowder</v>
      </c>
      <c r="E2097">
        <f>COUNTIF(Table3[Director_Name],D2097)</f>
        <v>1</v>
      </c>
      <c r="F2097">
        <f>ROUND(AVERAGEIF(Table3[Director_Name],D2097,Table3[imdb_score]),2)</f>
        <v>7.3</v>
      </c>
      <c r="G2097" s="40"/>
    </row>
    <row r="2098" spans="1:7">
      <c r="A2098" t="s">
        <v>10661</v>
      </c>
      <c r="B2098">
        <v>7</v>
      </c>
      <c r="D2098" s="39" t="str">
        <v>Rohit Jagessar</v>
      </c>
      <c r="E2098">
        <f>COUNTIF(Table3[Director_Name],D2098)</f>
        <v>1</v>
      </c>
      <c r="F2098">
        <f>ROUND(AVERAGEIF(Table3[Director_Name],D2098,Table3[imdb_score]),2)</f>
        <v>7.4</v>
      </c>
      <c r="G2098" s="40"/>
    </row>
    <row r="2099" spans="1:7">
      <c r="A2099" t="s">
        <v>10665</v>
      </c>
      <c r="B2099">
        <v>7.1</v>
      </c>
      <c r="D2099" s="39" t="str">
        <v>Anthony Powell</v>
      </c>
      <c r="E2099">
        <f>COUNTIF(Table3[Director_Name],D2099)</f>
        <v>1</v>
      </c>
      <c r="F2099">
        <f>ROUND(AVERAGEIF(Table3[Director_Name],D2099,Table3[imdb_score]),2)</f>
        <v>7.6</v>
      </c>
      <c r="G2099" s="40"/>
    </row>
    <row r="2100" spans="1:7">
      <c r="A2100" t="s">
        <v>10673</v>
      </c>
      <c r="B2100">
        <v>5.7</v>
      </c>
      <c r="D2100" s="39" t="str">
        <v>Kief Davidson</v>
      </c>
      <c r="E2100">
        <f>COUNTIF(Table3[Director_Name],D2100)</f>
        <v>1</v>
      </c>
      <c r="F2100">
        <f>ROUND(AVERAGEIF(Table3[Director_Name],D2100,Table3[imdb_score]),2)</f>
        <v>6.8</v>
      </c>
      <c r="G2100" s="40"/>
    </row>
    <row r="2101" spans="1:7">
      <c r="A2101" t="s">
        <v>1575</v>
      </c>
      <c r="B2101">
        <v>3.7</v>
      </c>
      <c r="D2101" s="39" t="str">
        <v>Johnny Remo</v>
      </c>
      <c r="E2101">
        <f>COUNTIF(Table3[Director_Name],D2101)</f>
        <v>1</v>
      </c>
      <c r="F2101">
        <f>ROUND(AVERAGEIF(Table3[Director_Name],D2101,Table3[imdb_score]),2)</f>
        <v>5.6</v>
      </c>
      <c r="G2101" s="40"/>
    </row>
    <row r="2102" spans="1:7">
      <c r="A2102" t="s">
        <v>332</v>
      </c>
      <c r="B2102">
        <v>7.5</v>
      </c>
      <c r="D2102" s="39" t="str">
        <v>Vivek Agnihotri</v>
      </c>
      <c r="E2102">
        <f>COUNTIF(Table3[Director_Name],D2102)</f>
        <v>1</v>
      </c>
      <c r="F2102">
        <f>ROUND(AVERAGEIF(Table3[Director_Name],D2102,Table3[imdb_score]),2)</f>
        <v>4.8</v>
      </c>
      <c r="G2102" s="40"/>
    </row>
    <row r="2103" spans="1:7">
      <c r="A2103" t="s">
        <v>4107</v>
      </c>
      <c r="B2103">
        <v>4.5999999999999996</v>
      </c>
      <c r="D2103" s="39" t="str">
        <v>Ti West</v>
      </c>
      <c r="E2103">
        <f>COUNTIF(Table3[Director_Name],D2103)</f>
        <v>2</v>
      </c>
      <c r="F2103">
        <f>ROUND(AVERAGEIF(Table3[Director_Name],D2103,Table3[imdb_score]),2)</f>
        <v>5.95</v>
      </c>
      <c r="G2103" s="40"/>
    </row>
    <row r="2104" spans="1:7">
      <c r="A2104" t="s">
        <v>4309</v>
      </c>
      <c r="B2104">
        <v>4.9000000000000004</v>
      </c>
      <c r="D2104" s="39" t="str">
        <v>Nick Tomnay</v>
      </c>
      <c r="E2104">
        <f>COUNTIF(Table3[Director_Name],D2104)</f>
        <v>1</v>
      </c>
      <c r="F2104">
        <f>ROUND(AVERAGEIF(Table3[Director_Name],D2104,Table3[imdb_score]),2)</f>
        <v>6.8</v>
      </c>
      <c r="G2104" s="40"/>
    </row>
    <row r="2105" spans="1:7">
      <c r="A2105" t="s">
        <v>9162</v>
      </c>
      <c r="B2105">
        <v>7.1</v>
      </c>
      <c r="D2105" s="39" t="str">
        <v>Nickolas Perry</v>
      </c>
      <c r="E2105">
        <f>COUNTIF(Table3[Director_Name],D2105)</f>
        <v>1</v>
      </c>
      <c r="F2105">
        <f>ROUND(AVERAGEIF(Table3[Director_Name],D2105,Table3[imdb_score]),2)</f>
        <v>5.2</v>
      </c>
      <c r="G2105" s="40"/>
    </row>
    <row r="2106" spans="1:7">
      <c r="A2106" t="s">
        <v>2331</v>
      </c>
      <c r="B2106">
        <v>5.8</v>
      </c>
      <c r="D2106" s="39" t="str">
        <v>Dan Zukovic</v>
      </c>
      <c r="E2106">
        <f>COUNTIF(Table3[Director_Name],D2106)</f>
        <v>1</v>
      </c>
      <c r="F2106">
        <f>ROUND(AVERAGEIF(Table3[Director_Name],D2106,Table3[imdb_score]),2)</f>
        <v>6.9</v>
      </c>
      <c r="G2106" s="40"/>
    </row>
    <row r="2107" spans="1:7">
      <c r="A2107" t="s">
        <v>3880</v>
      </c>
      <c r="B2107">
        <v>5.4</v>
      </c>
      <c r="D2107" s="39" t="str">
        <v>Becky Smith</v>
      </c>
      <c r="E2107">
        <f>COUNTIF(Table3[Director_Name],D2107)</f>
        <v>1</v>
      </c>
      <c r="F2107">
        <f>ROUND(AVERAGEIF(Table3[Director_Name],D2107,Table3[imdb_score]),2)</f>
        <v>6.3</v>
      </c>
      <c r="G2107" s="40"/>
    </row>
    <row r="2108" spans="1:7">
      <c r="A2108" t="s">
        <v>8191</v>
      </c>
      <c r="B2108">
        <v>7.3</v>
      </c>
      <c r="D2108" s="39" t="str">
        <v>Eric Nicholas</v>
      </c>
      <c r="E2108">
        <f>COUNTIF(Table3[Director_Name],D2108)</f>
        <v>1</v>
      </c>
      <c r="F2108">
        <f>ROUND(AVERAGEIF(Table3[Director_Name],D2108,Table3[imdb_score]),2)</f>
        <v>6.1</v>
      </c>
      <c r="G2108" s="40"/>
    </row>
    <row r="2109" spans="1:7">
      <c r="A2109" t="s">
        <v>2433</v>
      </c>
      <c r="B2109">
        <v>7.1</v>
      </c>
      <c r="D2109" s="39" t="str">
        <v>Benjamin Dickinson</v>
      </c>
      <c r="E2109">
        <f>COUNTIF(Table3[Director_Name],D2109)</f>
        <v>1</v>
      </c>
      <c r="F2109">
        <f>ROUND(AVERAGEIF(Table3[Director_Name],D2109,Table3[imdb_score]),2)</f>
        <v>5.5</v>
      </c>
      <c r="G2109" s="40"/>
    </row>
    <row r="2110" spans="1:7">
      <c r="A2110" t="s">
        <v>6171</v>
      </c>
      <c r="B2110">
        <v>5.8</v>
      </c>
      <c r="D2110" s="39" t="str">
        <v>Hal Haberman</v>
      </c>
      <c r="E2110">
        <f>COUNTIF(Table3[Director_Name],D2110)</f>
        <v>1</v>
      </c>
      <c r="F2110">
        <f>ROUND(AVERAGEIF(Table3[Director_Name],D2110,Table3[imdb_score]),2)</f>
        <v>6.9</v>
      </c>
      <c r="G2110" s="40"/>
    </row>
    <row r="2111" spans="1:7">
      <c r="A2111" t="s">
        <v>10722</v>
      </c>
      <c r="B2111">
        <v>8.1</v>
      </c>
      <c r="D2111" s="39" t="str">
        <v>A. Raven Cruz</v>
      </c>
      <c r="E2111">
        <f>COUNTIF(Table3[Director_Name],D2111)</f>
        <v>1</v>
      </c>
      <c r="F2111">
        <f>ROUND(AVERAGEIF(Table3[Director_Name],D2111,Table3[imdb_score]),2)</f>
        <v>1.9</v>
      </c>
      <c r="G2111" s="40"/>
    </row>
    <row r="2112" spans="1:7">
      <c r="A2112" t="s">
        <v>8504</v>
      </c>
      <c r="B2112">
        <v>5.7</v>
      </c>
      <c r="D2112" s="39" t="str">
        <v>Frank Whaley</v>
      </c>
      <c r="E2112">
        <f>COUNTIF(Table3[Director_Name],D2112)</f>
        <v>1</v>
      </c>
      <c r="F2112">
        <f>ROUND(AVERAGEIF(Table3[Director_Name],D2112,Table3[imdb_score]),2)</f>
        <v>5.4</v>
      </c>
      <c r="G2112" s="40"/>
    </row>
    <row r="2113" spans="1:7">
      <c r="A2113" t="s">
        <v>9516</v>
      </c>
      <c r="B2113">
        <v>4.4000000000000004</v>
      </c>
      <c r="D2113" s="39" t="str">
        <v>Amat Escalante</v>
      </c>
      <c r="E2113">
        <f>COUNTIF(Table3[Director_Name],D2113)</f>
        <v>1</v>
      </c>
      <c r="F2113">
        <f>ROUND(AVERAGEIF(Table3[Director_Name],D2113,Table3[imdb_score]),2)</f>
        <v>6.8</v>
      </c>
      <c r="G2113" s="40"/>
    </row>
    <row r="2114" spans="1:7">
      <c r="A2114" t="s">
        <v>255</v>
      </c>
      <c r="B2114">
        <v>7.9</v>
      </c>
      <c r="D2114" s="39" t="str">
        <v>Wajahat Rauf</v>
      </c>
      <c r="E2114">
        <f>COUNTIF(Table3[Director_Name],D2114)</f>
        <v>1</v>
      </c>
      <c r="F2114">
        <f>ROUND(AVERAGEIF(Table3[Director_Name],D2114,Table3[imdb_score]),2)</f>
        <v>7</v>
      </c>
      <c r="G2114" s="40"/>
    </row>
    <row r="2115" spans="1:7">
      <c r="A2115" t="s">
        <v>10738</v>
      </c>
      <c r="B2115">
        <v>7.6</v>
      </c>
      <c r="D2115" s="39" t="str">
        <v>Katherine Brooks</v>
      </c>
      <c r="E2115">
        <f>COUNTIF(Table3[Director_Name],D2115)</f>
        <v>1</v>
      </c>
      <c r="F2115">
        <f>ROUND(AVERAGEIF(Table3[Director_Name],D2115,Table3[imdb_score]),2)</f>
        <v>6.7</v>
      </c>
      <c r="G2115" s="40"/>
    </row>
    <row r="2116" spans="1:7">
      <c r="A2116" t="s">
        <v>9516</v>
      </c>
      <c r="B2116">
        <v>4.8</v>
      </c>
      <c r="D2116" s="39" t="str">
        <v>David Cross</v>
      </c>
      <c r="E2116">
        <f>COUNTIF(Table3[Director_Name],D2116)</f>
        <v>1</v>
      </c>
      <c r="F2116">
        <f>ROUND(AVERAGEIF(Table3[Director_Name],D2116,Table3[imdb_score]),2)</f>
        <v>5.8</v>
      </c>
      <c r="G2116" s="40"/>
    </row>
    <row r="2117" spans="1:7">
      <c r="A2117" t="s">
        <v>4733</v>
      </c>
      <c r="B2117">
        <v>7.8</v>
      </c>
      <c r="D2117" s="39" t="str">
        <v>Randall Rubin</v>
      </c>
      <c r="E2117">
        <f>COUNTIF(Table3[Director_Name],D2117)</f>
        <v>1</v>
      </c>
      <c r="F2117">
        <f>ROUND(AVERAGEIF(Table3[Director_Name],D2117,Table3[imdb_score]),2)</f>
        <v>6.2</v>
      </c>
      <c r="G2117" s="40"/>
    </row>
    <row r="2118" spans="1:7">
      <c r="A2118" t="s">
        <v>10752</v>
      </c>
      <c r="B2118">
        <v>6.7</v>
      </c>
      <c r="D2118" s="39" t="str">
        <v>Robert Bennett</v>
      </c>
      <c r="E2118">
        <f>COUNTIF(Table3[Director_Name],D2118)</f>
        <v>1</v>
      </c>
      <c r="F2118">
        <f>ROUND(AVERAGEIF(Table3[Director_Name],D2118,Table3[imdb_score]),2)</f>
        <v>2.8</v>
      </c>
      <c r="G2118" s="40"/>
    </row>
    <row r="2119" spans="1:7">
      <c r="A2119" t="s">
        <v>10756</v>
      </c>
      <c r="B2119">
        <v>2.7</v>
      </c>
      <c r="D2119" s="39" t="str">
        <v>Mary Pat Kelly</v>
      </c>
      <c r="E2119">
        <f>COUNTIF(Table3[Director_Name],D2119)</f>
        <v>1</v>
      </c>
      <c r="F2119">
        <f>ROUND(AVERAGEIF(Table3[Director_Name],D2119,Table3[imdb_score]),2)</f>
        <v>5.8</v>
      </c>
      <c r="G2119" s="40"/>
    </row>
    <row r="2120" spans="1:7">
      <c r="A2120" t="s">
        <v>10760</v>
      </c>
      <c r="B2120">
        <v>5.8</v>
      </c>
      <c r="D2120" s="39" t="str">
        <v>Lori Petty</v>
      </c>
      <c r="E2120">
        <f>COUNTIF(Table3[Director_Name],D2120)</f>
        <v>1</v>
      </c>
      <c r="F2120">
        <f>ROUND(AVERAGEIF(Table3[Director_Name],D2120,Table3[imdb_score]),2)</f>
        <v>6.5</v>
      </c>
      <c r="G2120" s="40"/>
    </row>
    <row r="2121" spans="1:7">
      <c r="A2121" t="s">
        <v>10764</v>
      </c>
      <c r="B2121">
        <v>7.5</v>
      </c>
      <c r="D2121" s="39" t="str">
        <v>Charlie Levi</v>
      </c>
      <c r="E2121">
        <f>COUNTIF(Table3[Director_Name],D2121)</f>
        <v>1</v>
      </c>
      <c r="F2121">
        <f>ROUND(AVERAGEIF(Table3[Director_Name],D2121,Table3[imdb_score]),2)</f>
        <v>6.1</v>
      </c>
      <c r="G2121" s="40"/>
    </row>
    <row r="2122" spans="1:7">
      <c r="A2122" t="s">
        <v>10768</v>
      </c>
      <c r="B2122">
        <v>5.4</v>
      </c>
      <c r="D2122" s="39" t="str">
        <v>Kevin Hamedani</v>
      </c>
      <c r="E2122">
        <f>COUNTIF(Table3[Director_Name],D2122)</f>
        <v>1</v>
      </c>
      <c r="F2122">
        <f>ROUND(AVERAGEIF(Table3[Director_Name],D2122,Table3[imdb_score]),2)</f>
        <v>5.0999999999999996</v>
      </c>
      <c r="G2122" s="40"/>
    </row>
    <row r="2123" spans="1:7">
      <c r="A2123" t="s">
        <v>6731</v>
      </c>
      <c r="B2123">
        <v>4.0999999999999996</v>
      </c>
      <c r="D2123" s="39" t="str">
        <v>David DeCoteau</v>
      </c>
      <c r="E2123">
        <f>COUNTIF(Table3[Director_Name],D2123)</f>
        <v>2</v>
      </c>
      <c r="F2123">
        <f>ROUND(AVERAGEIF(Table3[Director_Name],D2123,Table3[imdb_score]),2)</f>
        <v>3</v>
      </c>
      <c r="G2123" s="40"/>
    </row>
    <row r="2124" spans="1:7">
      <c r="A2124" t="s">
        <v>10781</v>
      </c>
      <c r="B2124">
        <v>5.9</v>
      </c>
      <c r="D2124" s="39" t="str">
        <v>Mikel Rueda</v>
      </c>
      <c r="E2124">
        <f>COUNTIF(Table3[Director_Name],D2124)</f>
        <v>1</v>
      </c>
      <c r="F2124">
        <f>ROUND(AVERAGEIF(Table3[Director_Name],D2124,Table3[imdb_score]),2)</f>
        <v>7.2</v>
      </c>
      <c r="G2124" s="40"/>
    </row>
    <row r="2125" spans="1:7">
      <c r="A2125" t="s">
        <v>10786</v>
      </c>
      <c r="B2125">
        <v>6.3</v>
      </c>
      <c r="D2125" s="39" t="str">
        <v>Stefan C. Schaefer</v>
      </c>
      <c r="E2125">
        <f>COUNTIF(Table3[Director_Name],D2125)</f>
        <v>1</v>
      </c>
      <c r="F2125">
        <f>ROUND(AVERAGEIF(Table3[Director_Name],D2125,Table3[imdb_score]),2)</f>
        <v>5.7</v>
      </c>
      <c r="G2125" s="40"/>
    </row>
    <row r="2126" spans="1:7">
      <c r="A2126" t="s">
        <v>5128</v>
      </c>
      <c r="B2126">
        <v>7</v>
      </c>
      <c r="D2126" s="39" t="str">
        <v>Michael Taliferro</v>
      </c>
      <c r="E2126">
        <f>COUNTIF(Table3[Director_Name],D2126)</f>
        <v>1</v>
      </c>
      <c r="F2126">
        <f>ROUND(AVERAGEIF(Table3[Director_Name],D2126,Table3[imdb_score]),2)</f>
        <v>3.4</v>
      </c>
      <c r="G2126" s="40"/>
    </row>
    <row r="2127" spans="1:7">
      <c r="A2127" t="s">
        <v>7862</v>
      </c>
      <c r="B2127">
        <v>6.8</v>
      </c>
      <c r="D2127" s="39" t="str">
        <v>Katie Aselton</v>
      </c>
      <c r="E2127">
        <f>COUNTIF(Table3[Director_Name],D2127)</f>
        <v>1</v>
      </c>
      <c r="F2127">
        <f>ROUND(AVERAGEIF(Table3[Director_Name],D2127,Table3[imdb_score]),2)</f>
        <v>4.7</v>
      </c>
      <c r="G2127" s="40"/>
    </row>
    <row r="2128" spans="1:7">
      <c r="A2128" t="s">
        <v>8382</v>
      </c>
      <c r="B2128">
        <v>2.2999999999999998</v>
      </c>
      <c r="D2128" s="39" t="str">
        <v>Robert Heath</v>
      </c>
      <c r="E2128">
        <f>COUNTIF(Table3[Director_Name],D2128)</f>
        <v>1</v>
      </c>
      <c r="F2128">
        <f>ROUND(AVERAGEIF(Table3[Director_Name],D2128,Table3[imdb_score]),2)</f>
        <v>5.6</v>
      </c>
      <c r="G2128" s="40"/>
    </row>
    <row r="2129" spans="1:7">
      <c r="A2129" t="s">
        <v>432</v>
      </c>
      <c r="B2129">
        <v>8.1</v>
      </c>
      <c r="D2129" s="39" t="str">
        <v>D. Stevens</v>
      </c>
      <c r="E2129">
        <f>COUNTIF(Table3[Director_Name],D2129)</f>
        <v>1</v>
      </c>
      <c r="F2129">
        <f>ROUND(AVERAGEIF(Table3[Director_Name],D2129,Table3[imdb_score]),2)</f>
        <v>3.9</v>
      </c>
      <c r="G2129" s="40"/>
    </row>
    <row r="2130" spans="1:7">
      <c r="A2130" t="s">
        <v>10122</v>
      </c>
      <c r="B2130">
        <v>6.1</v>
      </c>
      <c r="D2130" s="39" t="str">
        <v>Jeffrey St. Jules</v>
      </c>
      <c r="E2130">
        <f>COUNTIF(Table3[Director_Name],D2130)</f>
        <v>1</v>
      </c>
      <c r="F2130">
        <f>ROUND(AVERAGEIF(Table3[Director_Name],D2130,Table3[imdb_score]),2)</f>
        <v>5.4</v>
      </c>
      <c r="G2130" s="40"/>
    </row>
    <row r="2131" spans="1:7">
      <c r="A2131" t="s">
        <v>10819</v>
      </c>
      <c r="B2131">
        <v>5</v>
      </c>
      <c r="D2131" s="39" t="str">
        <v>Robert Hall</v>
      </c>
      <c r="E2131">
        <f>COUNTIF(Table3[Director_Name],D2131)</f>
        <v>1</v>
      </c>
      <c r="F2131">
        <f>ROUND(AVERAGEIF(Table3[Director_Name],D2131,Table3[imdb_score]),2)</f>
        <v>5.2</v>
      </c>
      <c r="G2131" s="40"/>
    </row>
    <row r="2132" spans="1:7">
      <c r="A2132" t="s">
        <v>7302</v>
      </c>
      <c r="B2132">
        <v>5.5</v>
      </c>
      <c r="D2132" s="39" t="str">
        <v>K. King</v>
      </c>
      <c r="E2132">
        <f>COUNTIF(Table3[Director_Name],D2132)</f>
        <v>1</v>
      </c>
      <c r="F2132">
        <f>ROUND(AVERAGEIF(Table3[Director_Name],D2132,Table3[imdb_score]),2)</f>
        <v>3.5</v>
      </c>
      <c r="G2132" s="40"/>
    </row>
    <row r="2133" spans="1:7">
      <c r="A2133" t="s">
        <v>5111</v>
      </c>
      <c r="B2133">
        <v>6.2</v>
      </c>
      <c r="D2133" s="39" t="str">
        <v>Jonathan Meyers</v>
      </c>
      <c r="E2133">
        <f>COUNTIF(Table3[Director_Name],D2133)</f>
        <v>1</v>
      </c>
      <c r="F2133">
        <f>ROUND(AVERAGEIF(Table3[Director_Name],D2133,Table3[imdb_score]),2)</f>
        <v>5.3</v>
      </c>
      <c r="G2133" s="40"/>
    </row>
    <row r="2134" spans="1:7">
      <c r="A2134" t="s">
        <v>3122</v>
      </c>
      <c r="B2134">
        <v>6.2</v>
      </c>
      <c r="D2134" s="39" t="str">
        <v>Ralph Nelson</v>
      </c>
      <c r="E2134">
        <f>COUNTIF(Table3[Director_Name],D2134)</f>
        <v>1</v>
      </c>
      <c r="F2134">
        <f>ROUND(AVERAGEIF(Table3[Director_Name],D2134,Table3[imdb_score]),2)</f>
        <v>7.1</v>
      </c>
      <c r="G2134" s="40"/>
    </row>
    <row r="2135" spans="1:7">
      <c r="A2135" t="s">
        <v>10835</v>
      </c>
      <c r="B2135">
        <v>5.9</v>
      </c>
      <c r="D2135" s="39" t="str">
        <v>Blair Erickson</v>
      </c>
      <c r="E2135">
        <f>COUNTIF(Table3[Director_Name],D2135)</f>
        <v>1</v>
      </c>
      <c r="F2135">
        <f>ROUND(AVERAGEIF(Table3[Director_Name],D2135,Table3[imdb_score]),2)</f>
        <v>5.5</v>
      </c>
      <c r="G2135" s="40"/>
    </row>
    <row r="2136" spans="1:7">
      <c r="A2136" t="s">
        <v>10841</v>
      </c>
      <c r="B2136">
        <v>6.3</v>
      </c>
      <c r="D2136" s="39" t="str">
        <v>Allison Burnett</v>
      </c>
      <c r="E2136">
        <f>COUNTIF(Table3[Director_Name],D2136)</f>
        <v>1</v>
      </c>
      <c r="F2136">
        <f>ROUND(AVERAGEIF(Table3[Director_Name],D2136,Table3[imdb_score]),2)</f>
        <v>6</v>
      </c>
      <c r="G2136" s="40"/>
    </row>
    <row r="2137" spans="1:7">
      <c r="A2137" t="s">
        <v>10848</v>
      </c>
      <c r="B2137">
        <v>6.7</v>
      </c>
      <c r="D2137" s="39" t="str">
        <v>Richard Schenkman</v>
      </c>
      <c r="E2137">
        <f>COUNTIF(Table3[Director_Name],D2137)</f>
        <v>2</v>
      </c>
      <c r="F2137">
        <f>ROUND(AVERAGEIF(Table3[Director_Name],D2137,Table3[imdb_score]),2)</f>
        <v>6.4</v>
      </c>
      <c r="G2137" s="40"/>
    </row>
    <row r="2138" spans="1:7">
      <c r="A2138" t="s">
        <v>8382</v>
      </c>
      <c r="B2138">
        <v>3.5</v>
      </c>
      <c r="D2138" s="39" t="str">
        <v>Sanjay Rawal</v>
      </c>
      <c r="E2138">
        <f>COUNTIF(Table3[Director_Name],D2138)</f>
        <v>1</v>
      </c>
      <c r="F2138">
        <f>ROUND(AVERAGEIF(Table3[Director_Name],D2138,Table3[imdb_score]),2)</f>
        <v>7.1</v>
      </c>
      <c r="G2138" s="40"/>
    </row>
    <row r="2139" spans="1:7">
      <c r="A2139" t="s">
        <v>1133</v>
      </c>
      <c r="B2139">
        <v>7.5</v>
      </c>
      <c r="D2139" s="39" t="str">
        <v>Kat Coiro</v>
      </c>
      <c r="E2139">
        <f>COUNTIF(Table3[Director_Name],D2139)</f>
        <v>1</v>
      </c>
      <c r="F2139">
        <f>ROUND(AVERAGEIF(Table3[Director_Name],D2139,Table3[imdb_score]),2)</f>
        <v>5.7</v>
      </c>
      <c r="G2139" s="40"/>
    </row>
    <row r="2140" spans="1:7">
      <c r="A2140" t="s">
        <v>809</v>
      </c>
      <c r="B2140">
        <v>6.6</v>
      </c>
      <c r="D2140" s="39" t="str">
        <v>Cristian Mungiu</v>
      </c>
      <c r="E2140">
        <f>COUNTIF(Table3[Director_Name],D2140)</f>
        <v>1</v>
      </c>
      <c r="F2140">
        <f>ROUND(AVERAGEIF(Table3[Director_Name],D2140,Table3[imdb_score]),2)</f>
        <v>7.9</v>
      </c>
      <c r="G2140" s="40"/>
    </row>
    <row r="2141" spans="1:7">
      <c r="A2141" t="s">
        <v>10865</v>
      </c>
      <c r="B2141">
        <v>7.5</v>
      </c>
      <c r="D2141" s="39" t="str">
        <v>Brian Dorton</v>
      </c>
      <c r="E2141">
        <f>COUNTIF(Table3[Director_Name],D2141)</f>
        <v>1</v>
      </c>
      <c r="F2141">
        <f>ROUND(AVERAGEIF(Table3[Director_Name],D2141,Table3[imdb_score]),2)</f>
        <v>7.3</v>
      </c>
      <c r="G2141" s="40"/>
    </row>
    <row r="2142" spans="1:7">
      <c r="A2142" t="s">
        <v>10558</v>
      </c>
      <c r="B2142">
        <v>7.2</v>
      </c>
      <c r="D2142" s="39" t="str">
        <v>Maryam Keshavarz</v>
      </c>
      <c r="E2142">
        <f>COUNTIF(Table3[Director_Name],D2142)</f>
        <v>1</v>
      </c>
      <c r="F2142">
        <f>ROUND(AVERAGEIF(Table3[Director_Name],D2142,Table3[imdb_score]),2)</f>
        <v>5.9</v>
      </c>
      <c r="G2142" s="40"/>
    </row>
    <row r="2143" spans="1:7">
      <c r="A2143" t="s">
        <v>7926</v>
      </c>
      <c r="B2143">
        <v>4.8</v>
      </c>
      <c r="D2143" s="39" t="str">
        <v>Ramaa Mosley</v>
      </c>
      <c r="E2143">
        <f>COUNTIF(Table3[Director_Name],D2143)</f>
        <v>1</v>
      </c>
      <c r="F2143">
        <f>ROUND(AVERAGEIF(Table3[Director_Name],D2143,Table3[imdb_score]),2)</f>
        <v>6.4</v>
      </c>
      <c r="G2143" s="40"/>
    </row>
    <row r="2144" spans="1:7">
      <c r="A2144" t="s">
        <v>2461</v>
      </c>
      <c r="B2144">
        <v>6.6</v>
      </c>
      <c r="D2144" s="39" t="str">
        <v>C. Jay Cox</v>
      </c>
      <c r="E2144">
        <f>COUNTIF(Table3[Director_Name],D2144)</f>
        <v>2</v>
      </c>
      <c r="F2144">
        <f>ROUND(AVERAGEIF(Table3[Director_Name],D2144,Table3[imdb_score]),2)</f>
        <v>6.45</v>
      </c>
      <c r="G2144" s="40"/>
    </row>
    <row r="2145" spans="1:7">
      <c r="A2145" t="s">
        <v>6800</v>
      </c>
      <c r="B2145">
        <v>3.5</v>
      </c>
      <c r="D2145" s="39" t="str">
        <v>Mariette Monpierre</v>
      </c>
      <c r="E2145">
        <f>COUNTIF(Table3[Director_Name],D2145)</f>
        <v>1</v>
      </c>
      <c r="F2145">
        <f>ROUND(AVERAGEIF(Table3[Director_Name],D2145,Table3[imdb_score]),2)</f>
        <v>6.7</v>
      </c>
      <c r="G2145" s="40"/>
    </row>
    <row r="2146" spans="1:7">
      <c r="A2146" t="s">
        <v>10887</v>
      </c>
      <c r="B2146">
        <v>6.7</v>
      </c>
      <c r="D2146" s="39" t="str">
        <v>Tommy Oliver</v>
      </c>
      <c r="E2146">
        <f>COUNTIF(Table3[Director_Name],D2146)</f>
        <v>1</v>
      </c>
      <c r="F2146">
        <f>ROUND(AVERAGEIF(Table3[Director_Name],D2146,Table3[imdb_score]),2)</f>
        <v>7.1</v>
      </c>
      <c r="G2146" s="40"/>
    </row>
    <row r="2147" spans="1:7">
      <c r="A2147" t="s">
        <v>6051</v>
      </c>
      <c r="B2147">
        <v>7.6</v>
      </c>
      <c r="D2147" s="39" t="str">
        <v>Jamie Travis</v>
      </c>
      <c r="E2147">
        <f>COUNTIF(Table3[Director_Name],D2147)</f>
        <v>1</v>
      </c>
      <c r="F2147">
        <f>ROUND(AVERAGEIF(Table3[Director_Name],D2147,Table3[imdb_score]),2)</f>
        <v>6</v>
      </c>
      <c r="G2147" s="40"/>
    </row>
    <row r="2148" spans="1:7">
      <c r="A2148" t="s">
        <v>528</v>
      </c>
      <c r="B2148">
        <v>6.3</v>
      </c>
      <c r="D2148" s="39" t="str">
        <v>Rich Christiano</v>
      </c>
      <c r="E2148">
        <f>COUNTIF(Table3[Director_Name],D2148)</f>
        <v>1</v>
      </c>
      <c r="F2148">
        <f>ROUND(AVERAGEIF(Table3[Director_Name],D2148,Table3[imdb_score]),2)</f>
        <v>5.6</v>
      </c>
      <c r="G2148" s="40"/>
    </row>
    <row r="2149" spans="1:7">
      <c r="A2149" t="s">
        <v>10903</v>
      </c>
      <c r="B2149">
        <v>5.5</v>
      </c>
      <c r="D2149" s="39" t="str">
        <v>Natalie Bible'</v>
      </c>
      <c r="E2149">
        <f>COUNTIF(Table3[Director_Name],D2149)</f>
        <v>1</v>
      </c>
      <c r="F2149">
        <f>ROUND(AVERAGEIF(Table3[Director_Name],D2149,Table3[imdb_score]),2)</f>
        <v>3.2</v>
      </c>
      <c r="G2149" s="40"/>
    </row>
    <row r="2150" spans="1:7">
      <c r="A2150" t="s">
        <v>10909</v>
      </c>
      <c r="B2150">
        <v>6.3</v>
      </c>
      <c r="D2150" s="39" t="str">
        <v>Asghar Farhadi</v>
      </c>
      <c r="E2150">
        <f>COUNTIF(Table3[Director_Name],D2150)</f>
        <v>1</v>
      </c>
      <c r="F2150">
        <f>ROUND(AVERAGEIF(Table3[Director_Name],D2150,Table3[imdb_score]),2)</f>
        <v>8.4</v>
      </c>
      <c r="G2150" s="40"/>
    </row>
    <row r="2151" spans="1:7">
      <c r="A2151" t="s">
        <v>10913</v>
      </c>
      <c r="B2151">
        <v>6.5</v>
      </c>
      <c r="D2151" s="39" t="str">
        <v>Justin Molotnikov</v>
      </c>
      <c r="E2151">
        <f>COUNTIF(Table3[Director_Name],D2151)</f>
        <v>1</v>
      </c>
      <c r="F2151">
        <f>ROUND(AVERAGEIF(Table3[Director_Name],D2151,Table3[imdb_score]),2)</f>
        <v>6.9</v>
      </c>
      <c r="G2151" s="40"/>
    </row>
    <row r="2152" spans="1:7">
      <c r="A2152" t="s">
        <v>10918</v>
      </c>
      <c r="B2152">
        <v>5.6</v>
      </c>
      <c r="D2152" s="39" t="str">
        <v>Georg Wilhelm Pabst</v>
      </c>
      <c r="E2152">
        <f>COUNTIF(Table3[Director_Name],D2152)</f>
        <v>1</v>
      </c>
      <c r="F2152">
        <f>ROUND(AVERAGEIF(Table3[Director_Name],D2152,Table3[imdb_score]),2)</f>
        <v>8</v>
      </c>
      <c r="G2152" s="40"/>
    </row>
    <row r="2153" spans="1:7">
      <c r="A2153" t="s">
        <v>4537</v>
      </c>
      <c r="B2153">
        <v>6.9</v>
      </c>
      <c r="D2153" s="39" t="str">
        <v>Daniel Davila</v>
      </c>
      <c r="E2153">
        <f>COUNTIF(Table3[Director_Name],D2153)</f>
        <v>1</v>
      </c>
      <c r="F2153">
        <f>ROUND(AVERAGEIF(Table3[Director_Name],D2153,Table3[imdb_score]),2)</f>
        <v>7.4</v>
      </c>
      <c r="G2153" s="40"/>
    </row>
    <row r="2154" spans="1:7">
      <c r="A2154" t="s">
        <v>5647</v>
      </c>
      <c r="B2154">
        <v>7.6</v>
      </c>
      <c r="D2154" s="39" t="str">
        <v>Jorge Gaggero</v>
      </c>
      <c r="E2154">
        <f>COUNTIF(Table3[Director_Name],D2154)</f>
        <v>1</v>
      </c>
      <c r="F2154">
        <f>ROUND(AVERAGEIF(Table3[Director_Name],D2154,Table3[imdb_score]),2)</f>
        <v>7.2</v>
      </c>
      <c r="G2154" s="40"/>
    </row>
    <row r="2155" spans="1:7">
      <c r="A2155" t="s">
        <v>10931</v>
      </c>
      <c r="B2155">
        <v>3.9</v>
      </c>
      <c r="D2155" s="39" t="str">
        <v>Michael Burke</v>
      </c>
      <c r="E2155">
        <f>COUNTIF(Table3[Director_Name],D2155)</f>
        <v>1</v>
      </c>
      <c r="F2155">
        <f>ROUND(AVERAGEIF(Table3[Director_Name],D2155,Table3[imdb_score]),2)</f>
        <v>7.2</v>
      </c>
      <c r="G2155" s="40"/>
    </row>
    <row r="2156" spans="1:7">
      <c r="A2156" t="s">
        <v>9813</v>
      </c>
      <c r="B2156">
        <v>6.1</v>
      </c>
      <c r="D2156" s="39" t="str">
        <v>Catherine Jelski</v>
      </c>
      <c r="E2156">
        <f>COUNTIF(Table3[Director_Name],D2156)</f>
        <v>1</v>
      </c>
      <c r="F2156">
        <f>ROUND(AVERAGEIF(Table3[Director_Name],D2156,Table3[imdb_score]),2)</f>
        <v>4.2</v>
      </c>
      <c r="G2156" s="40"/>
    </row>
    <row r="2157" spans="1:7">
      <c r="A2157" t="s">
        <v>1489</v>
      </c>
      <c r="B2157">
        <v>7.3</v>
      </c>
      <c r="D2157" s="39" t="str">
        <v>Shane Dawson</v>
      </c>
      <c r="E2157">
        <f>COUNTIF(Table3[Director_Name],D2157)</f>
        <v>1</v>
      </c>
      <c r="F2157">
        <f>ROUND(AVERAGEIF(Table3[Director_Name],D2157,Table3[imdb_score]),2)</f>
        <v>5.0999999999999996</v>
      </c>
      <c r="G2157" s="40"/>
    </row>
    <row r="2158" spans="1:7">
      <c r="A2158" t="s">
        <v>1555</v>
      </c>
      <c r="B2158">
        <v>8.3000000000000007</v>
      </c>
      <c r="D2158" s="39" t="str">
        <v>Ryan Little</v>
      </c>
      <c r="E2158">
        <f>COUNTIF(Table3[Director_Name],D2158)</f>
        <v>1</v>
      </c>
      <c r="F2158">
        <f>ROUND(AVERAGEIF(Table3[Director_Name],D2158,Table3[imdb_score]),2)</f>
        <v>6.8</v>
      </c>
      <c r="G2158" s="40"/>
    </row>
    <row r="2159" spans="1:7">
      <c r="A2159" t="s">
        <v>5133</v>
      </c>
      <c r="B2159">
        <v>5.8</v>
      </c>
      <c r="D2159" s="39" t="str">
        <v>Clark Baker</v>
      </c>
      <c r="E2159">
        <f>COUNTIF(Table3[Director_Name],D2159)</f>
        <v>1</v>
      </c>
      <c r="F2159">
        <f>ROUND(AVERAGEIF(Table3[Director_Name],D2159,Table3[imdb_score]),2)</f>
        <v>6.2</v>
      </c>
      <c r="G2159" s="40"/>
    </row>
    <row r="2160" spans="1:7">
      <c r="A2160" t="s">
        <v>507</v>
      </c>
      <c r="B2160">
        <v>6.8</v>
      </c>
      <c r="D2160" s="39" t="str">
        <v>Matt Maiellaro</v>
      </c>
      <c r="E2160">
        <f>COUNTIF(Table3[Director_Name],D2160)</f>
        <v>1</v>
      </c>
      <c r="F2160">
        <f>ROUND(AVERAGEIF(Table3[Director_Name],D2160,Table3[imdb_score]),2)</f>
        <v>6.9</v>
      </c>
      <c r="G2160" s="40"/>
    </row>
    <row r="2161" spans="1:7">
      <c r="A2161" t="s">
        <v>2453</v>
      </c>
      <c r="B2161">
        <v>7</v>
      </c>
      <c r="D2161" s="39" t="str">
        <v>Ben Wheatley</v>
      </c>
      <c r="E2161">
        <f>COUNTIF(Table3[Director_Name],D2161)</f>
        <v>2</v>
      </c>
      <c r="F2161">
        <f>ROUND(AVERAGEIF(Table3[Director_Name],D2161,Table3[imdb_score]),2)</f>
        <v>6.4</v>
      </c>
      <c r="G2161" s="40"/>
    </row>
    <row r="2162" spans="1:7">
      <c r="A2162" t="s">
        <v>10959</v>
      </c>
      <c r="B2162">
        <v>5.9</v>
      </c>
      <c r="D2162" s="39" t="str">
        <v>Oliver Blackburn</v>
      </c>
      <c r="E2162">
        <f>COUNTIF(Table3[Director_Name],D2162)</f>
        <v>1</v>
      </c>
      <c r="F2162">
        <f>ROUND(AVERAGEIF(Table3[Director_Name],D2162,Table3[imdb_score]),2)</f>
        <v>5.2</v>
      </c>
      <c r="G2162" s="40"/>
    </row>
    <row r="2163" spans="1:7">
      <c r="A2163" t="s">
        <v>10965</v>
      </c>
      <c r="B2163">
        <v>6.5</v>
      </c>
      <c r="D2163" s="39" t="str">
        <v>Christopher Hutson</v>
      </c>
      <c r="E2163">
        <f>COUNTIF(Table3[Director_Name],D2163)</f>
        <v>1</v>
      </c>
      <c r="F2163">
        <f>ROUND(AVERAGEIF(Table3[Director_Name],D2163,Table3[imdb_score]),2)</f>
        <v>3.1</v>
      </c>
      <c r="G2163" s="40"/>
    </row>
    <row r="2164" spans="1:7">
      <c r="A2164" t="s">
        <v>10972</v>
      </c>
      <c r="B2164">
        <v>6.4</v>
      </c>
      <c r="D2164" s="39" t="str">
        <v>David LaChapelle</v>
      </c>
      <c r="E2164">
        <f>COUNTIF(Table3[Director_Name],D2164)</f>
        <v>1</v>
      </c>
      <c r="F2164">
        <f>ROUND(AVERAGEIF(Table3[Director_Name],D2164,Table3[imdb_score]),2)</f>
        <v>7.1</v>
      </c>
      <c r="G2164" s="40"/>
    </row>
    <row r="2165" spans="1:7">
      <c r="A2165" t="s">
        <v>10977</v>
      </c>
      <c r="B2165">
        <v>5.8</v>
      </c>
      <c r="D2165" s="39" t="str">
        <v>Caryn Waechter</v>
      </c>
      <c r="E2165">
        <f>COUNTIF(Table3[Director_Name],D2165)</f>
        <v>1</v>
      </c>
      <c r="F2165">
        <f>ROUND(AVERAGEIF(Table3[Director_Name],D2165,Table3[imdb_score]),2)</f>
        <v>6.3</v>
      </c>
      <c r="G2165" s="40"/>
    </row>
    <row r="2166" spans="1:7">
      <c r="A2166" t="s">
        <v>10983</v>
      </c>
      <c r="B2166">
        <v>5.0999999999999996</v>
      </c>
      <c r="D2166" s="39" t="str">
        <v>Emily Dell</v>
      </c>
      <c r="E2166">
        <f>COUNTIF(Table3[Director_Name],D2166)</f>
        <v>1</v>
      </c>
      <c r="F2166">
        <f>ROUND(AVERAGEIF(Table3[Director_Name],D2166,Table3[imdb_score]),2)</f>
        <v>4</v>
      </c>
      <c r="G2166" s="40"/>
    </row>
    <row r="2167" spans="1:7">
      <c r="A2167" t="s">
        <v>5930</v>
      </c>
      <c r="B2167">
        <v>6.8</v>
      </c>
      <c r="D2167" s="39" t="str">
        <v>Ryan Fleck</v>
      </c>
      <c r="E2167">
        <f>COUNTIF(Table3[Director_Name],D2167)</f>
        <v>1</v>
      </c>
      <c r="F2167">
        <f>ROUND(AVERAGEIF(Table3[Director_Name],D2167,Table3[imdb_score]),2)</f>
        <v>7.2</v>
      </c>
      <c r="G2167" s="40"/>
    </row>
    <row r="2168" spans="1:7">
      <c r="A2168" t="s">
        <v>10991</v>
      </c>
      <c r="B2168">
        <v>5.3</v>
      </c>
      <c r="D2168" s="39" t="str">
        <v>Jennifer Wynne Farmer</v>
      </c>
      <c r="E2168">
        <f>COUNTIF(Table3[Director_Name],D2168)</f>
        <v>1</v>
      </c>
      <c r="F2168">
        <f>ROUND(AVERAGEIF(Table3[Director_Name],D2168,Table3[imdb_score]),2)</f>
        <v>6.5</v>
      </c>
      <c r="G2168" s="40"/>
    </row>
    <row r="2169" spans="1:7">
      <c r="A2169" t="s">
        <v>2066</v>
      </c>
      <c r="B2169">
        <v>5.3</v>
      </c>
      <c r="D2169" s="39" t="str">
        <v>Christopher Scott Cherot</v>
      </c>
      <c r="E2169">
        <f>COUNTIF(Table3[Director_Name],D2169)</f>
        <v>1</v>
      </c>
      <c r="F2169">
        <f>ROUND(AVERAGEIF(Table3[Director_Name],D2169,Table3[imdb_score]),2)</f>
        <v>6.5</v>
      </c>
      <c r="G2169" s="40"/>
    </row>
    <row r="2170" spans="1:7">
      <c r="A2170" t="s">
        <v>10999</v>
      </c>
      <c r="B2170">
        <v>6.4</v>
      </c>
      <c r="D2170" s="39" t="str">
        <v>H.M. Coakley</v>
      </c>
      <c r="E2170">
        <f>COUNTIF(Table3[Director_Name],D2170)</f>
        <v>1</v>
      </c>
      <c r="F2170">
        <f>ROUND(AVERAGEIF(Table3[Director_Name],D2170,Table3[imdb_score]),2)</f>
        <v>4.9000000000000004</v>
      </c>
      <c r="G2170" s="40"/>
    </row>
    <row r="2171" spans="1:7">
      <c r="A2171" t="s">
        <v>4903</v>
      </c>
      <c r="B2171">
        <v>4.9000000000000004</v>
      </c>
      <c r="D2171" s="39" t="str">
        <v>Randy Moore</v>
      </c>
      <c r="E2171">
        <f>COUNTIF(Table3[Director_Name],D2171)</f>
        <v>1</v>
      </c>
      <c r="F2171">
        <f>ROUND(AVERAGEIF(Table3[Director_Name],D2171,Table3[imdb_score]),2)</f>
        <v>5.2</v>
      </c>
      <c r="G2171" s="40"/>
    </row>
    <row r="2172" spans="1:7">
      <c r="A2172" t="s">
        <v>6051</v>
      </c>
      <c r="B2172">
        <v>6.8</v>
      </c>
      <c r="D2172" s="39" t="str">
        <v>Chris Atkins</v>
      </c>
      <c r="E2172">
        <f>COUNTIF(Table3[Director_Name],D2172)</f>
        <v>1</v>
      </c>
      <c r="F2172">
        <f>ROUND(AVERAGEIF(Table3[Director_Name],D2172,Table3[imdb_score]),2)</f>
        <v>7.4</v>
      </c>
      <c r="G2172" s="40"/>
    </row>
    <row r="2173" spans="1:7">
      <c r="A2173" t="s">
        <v>11012</v>
      </c>
      <c r="B2173">
        <v>7.1</v>
      </c>
      <c r="D2173" s="39" t="str">
        <v>Bill Benenson</v>
      </c>
      <c r="E2173">
        <f>COUNTIF(Table3[Director_Name],D2173)</f>
        <v>1</v>
      </c>
      <c r="F2173">
        <f>ROUND(AVERAGEIF(Table3[Director_Name],D2173,Table3[imdb_score]),2)</f>
        <v>7.4</v>
      </c>
      <c r="G2173" s="40"/>
    </row>
    <row r="2174" spans="1:7">
      <c r="A2174" t="s">
        <v>11018</v>
      </c>
      <c r="B2174">
        <v>6.8</v>
      </c>
      <c r="D2174" s="39" t="str">
        <v>Ryan Smith</v>
      </c>
      <c r="E2174">
        <f>COUNTIF(Table3[Director_Name],D2174)</f>
        <v>1</v>
      </c>
      <c r="F2174">
        <f>ROUND(AVERAGEIF(Table3[Director_Name],D2174,Table3[imdb_score]),2)</f>
        <v>5.4</v>
      </c>
      <c r="G2174" s="40"/>
    </row>
    <row r="2175" spans="1:7">
      <c r="A2175" t="s">
        <v>5367</v>
      </c>
      <c r="B2175">
        <v>6.1</v>
      </c>
      <c r="D2175" s="39" t="str">
        <v>Travis Romero</v>
      </c>
      <c r="E2175">
        <f>COUNTIF(Table3[Director_Name],D2175)</f>
        <v>1</v>
      </c>
      <c r="F2175">
        <f>ROUND(AVERAGEIF(Table3[Director_Name],D2175,Table3[imdb_score]),2)</f>
        <v>3.9</v>
      </c>
      <c r="G2175" s="40"/>
    </row>
    <row r="2176" spans="1:7">
      <c r="A2176" t="s">
        <v>11032</v>
      </c>
      <c r="B2176">
        <v>8.5</v>
      </c>
      <c r="D2176" s="39" t="str">
        <v>Anna Mastro</v>
      </c>
      <c r="E2176">
        <f>COUNTIF(Table3[Director_Name],D2176)</f>
        <v>1</v>
      </c>
      <c r="F2176">
        <f>ROUND(AVERAGEIF(Table3[Director_Name],D2176,Table3[imdb_score]),2)</f>
        <v>5.3</v>
      </c>
      <c r="G2176" s="40"/>
    </row>
    <row r="2177" spans="1:7">
      <c r="A2177" t="s">
        <v>5225</v>
      </c>
      <c r="B2177">
        <v>5.9</v>
      </c>
      <c r="D2177" s="39" t="str">
        <v>Mark Sandrich</v>
      </c>
      <c r="E2177">
        <f>COUNTIF(Table3[Director_Name],D2177)</f>
        <v>1</v>
      </c>
      <c r="F2177">
        <f>ROUND(AVERAGEIF(Table3[Director_Name],D2177,Table3[imdb_score]),2)</f>
        <v>7.8</v>
      </c>
      <c r="G2177" s="40"/>
    </row>
    <row r="2178" spans="1:7">
      <c r="A2178" t="s">
        <v>11043</v>
      </c>
      <c r="B2178">
        <v>6.3</v>
      </c>
      <c r="D2178" s="39" t="str">
        <v>Daniel Myrick</v>
      </c>
      <c r="E2178">
        <f>COUNTIF(Table3[Director_Name],D2178)</f>
        <v>1</v>
      </c>
      <c r="F2178">
        <f>ROUND(AVERAGEIF(Table3[Director_Name],D2178,Table3[imdb_score]),2)</f>
        <v>6.4</v>
      </c>
      <c r="G2178" s="40"/>
    </row>
    <row r="2179" spans="1:7">
      <c r="A2179" t="s">
        <v>3303</v>
      </c>
      <c r="B2179">
        <v>5.9</v>
      </c>
      <c r="D2179" s="39" t="str">
        <v>Michael Wadleigh</v>
      </c>
      <c r="E2179">
        <f>COUNTIF(Table3[Director_Name],D2179)</f>
        <v>1</v>
      </c>
      <c r="F2179">
        <f>ROUND(AVERAGEIF(Table3[Director_Name],D2179,Table3[imdb_score]),2)</f>
        <v>8.1</v>
      </c>
      <c r="G2179" s="40"/>
    </row>
    <row r="2180" spans="1:7">
      <c r="A2180" t="s">
        <v>11050</v>
      </c>
      <c r="B2180">
        <v>5.4</v>
      </c>
      <c r="D2180" s="39" t="str">
        <v>Gene Teigland</v>
      </c>
      <c r="E2180">
        <f>COUNTIF(Table3[Director_Name],D2180)</f>
        <v>1</v>
      </c>
      <c r="F2180">
        <f>ROUND(AVERAGEIF(Table3[Director_Name],D2180,Table3[imdb_score]),2)</f>
        <v>5.6</v>
      </c>
      <c r="G2180" s="40"/>
    </row>
    <row r="2181" spans="1:7">
      <c r="A2181" t="s">
        <v>1058</v>
      </c>
      <c r="B2181">
        <v>7</v>
      </c>
      <c r="D2181" s="39" t="str">
        <v>Scott Ziehl</v>
      </c>
      <c r="E2181">
        <f>COUNTIF(Table3[Director_Name],D2181)</f>
        <v>1</v>
      </c>
      <c r="F2181">
        <f>ROUND(AVERAGEIF(Table3[Director_Name],D2181,Table3[imdb_score]),2)</f>
        <v>6.6</v>
      </c>
      <c r="G2181" s="40"/>
    </row>
    <row r="2182" spans="1:7">
      <c r="A2182" t="s">
        <v>1362</v>
      </c>
      <c r="B2182">
        <v>6.9</v>
      </c>
      <c r="D2182" s="39" t="str">
        <v>Richard Montoya</v>
      </c>
      <c r="E2182">
        <f>COUNTIF(Table3[Director_Name],D2182)</f>
        <v>1</v>
      </c>
      <c r="F2182">
        <f>ROUND(AVERAGEIF(Table3[Director_Name],D2182,Table3[imdb_score]),2)</f>
        <v>6.3</v>
      </c>
      <c r="G2182" s="40"/>
    </row>
    <row r="2183" spans="1:7">
      <c r="A2183" t="s">
        <v>11065</v>
      </c>
      <c r="B2183">
        <v>7.5</v>
      </c>
      <c r="D2183" s="39" t="str">
        <v>Johanna Schwartz</v>
      </c>
      <c r="E2183">
        <f>COUNTIF(Table3[Director_Name],D2183)</f>
        <v>1</v>
      </c>
      <c r="F2183">
        <f>ROUND(AVERAGEIF(Table3[Director_Name],D2183,Table3[imdb_score]),2)</f>
        <v>7.7</v>
      </c>
      <c r="G2183" s="40"/>
    </row>
    <row r="2184" spans="1:7">
      <c r="A2184" t="s">
        <v>5918</v>
      </c>
      <c r="B2184">
        <v>8.1999999999999993</v>
      </c>
      <c r="D2184" s="39" t="str">
        <v>William Gazecki</v>
      </c>
      <c r="E2184">
        <f>COUNTIF(Table3[Director_Name],D2184)</f>
        <v>2</v>
      </c>
      <c r="F2184">
        <f>ROUND(AVERAGEIF(Table3[Director_Name],D2184,Table3[imdb_score]),2)</f>
        <v>7.1</v>
      </c>
      <c r="G2184" s="40"/>
    </row>
    <row r="2185" spans="1:7">
      <c r="A2185" t="s">
        <v>2542</v>
      </c>
      <c r="B2185">
        <v>5.9</v>
      </c>
      <c r="D2185" s="39" t="str">
        <v>Lance McDaniel</v>
      </c>
      <c r="E2185">
        <f>COUNTIF(Table3[Director_Name],D2185)</f>
        <v>1</v>
      </c>
      <c r="F2185">
        <f>ROUND(AVERAGEIF(Table3[Director_Name],D2185,Table3[imdb_score]),2)</f>
        <v>8</v>
      </c>
      <c r="G2185" s="40"/>
    </row>
    <row r="2186" spans="1:7">
      <c r="A2186" t="s">
        <v>11076</v>
      </c>
      <c r="B2186">
        <v>5</v>
      </c>
      <c r="D2186" s="39" t="str">
        <v>Thomas Lilti</v>
      </c>
      <c r="E2186">
        <f>COUNTIF(Table3[Director_Name],D2186)</f>
        <v>1</v>
      </c>
      <c r="F2186">
        <f>ROUND(AVERAGEIF(Table3[Director_Name],D2186,Table3[imdb_score]),2)</f>
        <v>7.2</v>
      </c>
      <c r="G2186" s="40"/>
    </row>
    <row r="2187" spans="1:7">
      <c r="A2187" t="s">
        <v>4903</v>
      </c>
      <c r="B2187">
        <v>7.3</v>
      </c>
      <c r="D2187" s="39" t="str">
        <v>Michael Walker</v>
      </c>
      <c r="E2187">
        <f>COUNTIF(Table3[Director_Name],D2187)</f>
        <v>1</v>
      </c>
      <c r="F2187">
        <f>ROUND(AVERAGEIF(Table3[Director_Name],D2187,Table3[imdb_score]),2)</f>
        <v>4.5</v>
      </c>
      <c r="G2187" s="40"/>
    </row>
    <row r="2188" spans="1:7">
      <c r="A2188" t="s">
        <v>11085</v>
      </c>
      <c r="B2188">
        <v>6.4</v>
      </c>
      <c r="D2188" s="39" t="str">
        <v>U. Roberto Romano</v>
      </c>
      <c r="E2188">
        <f>COUNTIF(Table3[Director_Name],D2188)</f>
        <v>1</v>
      </c>
      <c r="F2188">
        <f>ROUND(AVERAGEIF(Table3[Director_Name],D2188,Table3[imdb_score]),2)</f>
        <v>7.2</v>
      </c>
      <c r="G2188" s="40"/>
    </row>
    <row r="2189" spans="1:7">
      <c r="A2189" t="s">
        <v>9184</v>
      </c>
      <c r="B2189">
        <v>6.6</v>
      </c>
      <c r="D2189" s="39" t="str">
        <v>Amy Holden Jones</v>
      </c>
      <c r="E2189">
        <f>COUNTIF(Table3[Director_Name],D2189)</f>
        <v>1</v>
      </c>
      <c r="F2189">
        <f>ROUND(AVERAGEIF(Table3[Director_Name],D2189,Table3[imdb_score]),2)</f>
        <v>6.1</v>
      </c>
      <c r="G2189" s="40"/>
    </row>
    <row r="2190" spans="1:7">
      <c r="A2190" t="s">
        <v>11094</v>
      </c>
      <c r="B2190">
        <v>7.8</v>
      </c>
      <c r="D2190" s="39" t="str">
        <v>Blaz Zavrsnik</v>
      </c>
      <c r="E2190">
        <f>COUNTIF(Table3[Director_Name],D2190)</f>
        <v>1</v>
      </c>
      <c r="F2190">
        <f>ROUND(AVERAGEIF(Table3[Director_Name],D2190,Table3[imdb_score]),2)</f>
        <v>6.4</v>
      </c>
      <c r="G2190" s="40"/>
    </row>
    <row r="2191" spans="1:7">
      <c r="A2191" t="s">
        <v>11107</v>
      </c>
      <c r="B2191">
        <v>4</v>
      </c>
      <c r="D2191" s="39" t="str">
        <v>Pan Nalin</v>
      </c>
      <c r="E2191">
        <f>COUNTIF(Table3[Director_Name],D2191)</f>
        <v>2</v>
      </c>
      <c r="F2191">
        <f>ROUND(AVERAGEIF(Table3[Director_Name],D2191,Table3[imdb_score]),2)</f>
        <v>7.3</v>
      </c>
      <c r="G2191" s="40"/>
    </row>
    <row r="2192" spans="1:7">
      <c r="A2192" t="s">
        <v>125</v>
      </c>
      <c r="B2192">
        <v>7.6</v>
      </c>
      <c r="D2192" s="39" t="str">
        <v>Joe Camp</v>
      </c>
      <c r="E2192">
        <f>COUNTIF(Table3[Director_Name],D2192)</f>
        <v>1</v>
      </c>
      <c r="F2192">
        <f>ROUND(AVERAGEIF(Table3[Director_Name],D2192,Table3[imdb_score]),2)</f>
        <v>6.1</v>
      </c>
      <c r="G2192" s="40"/>
    </row>
    <row r="2193" spans="1:7">
      <c r="A2193" t="s">
        <v>1133</v>
      </c>
      <c r="B2193">
        <v>7.7</v>
      </c>
      <c r="D2193" s="39" t="str">
        <v>Matt Walsh</v>
      </c>
      <c r="E2193">
        <f>COUNTIF(Table3[Director_Name],D2193)</f>
        <v>1</v>
      </c>
      <c r="F2193">
        <f>ROUND(AVERAGEIF(Table3[Director_Name],D2193,Table3[imdb_score]),2)</f>
        <v>5.4</v>
      </c>
      <c r="G2193" s="40"/>
    </row>
    <row r="2194" spans="1:7">
      <c r="A2194" t="s">
        <v>11121</v>
      </c>
      <c r="B2194">
        <v>5.8</v>
      </c>
      <c r="D2194" s="39" t="str">
        <v>John 'Bud' Cardos</v>
      </c>
      <c r="E2194">
        <f>COUNTIF(Table3[Director_Name],D2194)</f>
        <v>1</v>
      </c>
      <c r="F2194">
        <f>ROUND(AVERAGEIF(Table3[Director_Name],D2194,Table3[imdb_score]),2)</f>
        <v>5.9</v>
      </c>
      <c r="G2194" s="40"/>
    </row>
    <row r="2195" spans="1:7">
      <c r="A2195" t="s">
        <v>11127</v>
      </c>
      <c r="B2195">
        <v>5.6</v>
      </c>
      <c r="D2195" s="39" t="str">
        <v>Marilyn Agrelo</v>
      </c>
      <c r="E2195">
        <f>COUNTIF(Table3[Director_Name],D2195)</f>
        <v>1</v>
      </c>
      <c r="F2195">
        <f>ROUND(AVERAGEIF(Table3[Director_Name],D2195,Table3[imdb_score]),2)</f>
        <v>7.5</v>
      </c>
      <c r="G2195" s="40"/>
    </row>
    <row r="2196" spans="1:7">
      <c r="A2196" t="s">
        <v>11131</v>
      </c>
      <c r="B2196">
        <v>5.3</v>
      </c>
      <c r="D2196" s="39" t="str">
        <v>Brian Baugh</v>
      </c>
      <c r="E2196">
        <f>COUNTIF(Table3[Director_Name],D2196)</f>
        <v>1</v>
      </c>
      <c r="F2196">
        <f>ROUND(AVERAGEIF(Table3[Director_Name],D2196,Table3[imdb_score]),2)</f>
        <v>7.1</v>
      </c>
      <c r="G2196" s="40"/>
    </row>
    <row r="2197" spans="1:7">
      <c r="A2197" t="s">
        <v>3806</v>
      </c>
      <c r="B2197">
        <v>7.4</v>
      </c>
      <c r="D2197" s="39" t="str">
        <v>Patrick Creadon</v>
      </c>
      <c r="E2197">
        <f>COUNTIF(Table3[Director_Name],D2197)</f>
        <v>1</v>
      </c>
      <c r="F2197">
        <f>ROUND(AVERAGEIF(Table3[Director_Name],D2197,Table3[imdb_score]),2)</f>
        <v>7.4</v>
      </c>
      <c r="G2197" s="40"/>
    </row>
    <row r="2198" spans="1:7">
      <c r="A2198" t="s">
        <v>11143</v>
      </c>
      <c r="B2198">
        <v>6.6</v>
      </c>
      <c r="D2198" s="39" t="str">
        <v>Barry W. Blaustein</v>
      </c>
      <c r="E2198">
        <f>COUNTIF(Table3[Director_Name],D2198)</f>
        <v>1</v>
      </c>
      <c r="F2198">
        <f>ROUND(AVERAGEIF(Table3[Director_Name],D2198,Table3[imdb_score]),2)</f>
        <v>7.6</v>
      </c>
      <c r="G2198" s="40"/>
    </row>
    <row r="2199" spans="1:7">
      <c r="A2199" t="s">
        <v>11148</v>
      </c>
      <c r="B2199">
        <v>6.2</v>
      </c>
      <c r="D2199" s="39" t="str">
        <v>Kurt Hale</v>
      </c>
      <c r="E2199">
        <f>COUNTIF(Table3[Director_Name],D2199)</f>
        <v>2</v>
      </c>
      <c r="F2199">
        <f>ROUND(AVERAGEIF(Table3[Director_Name],D2199,Table3[imdb_score]),2)</f>
        <v>6.2</v>
      </c>
      <c r="G2199" s="40"/>
    </row>
    <row r="2200" spans="1:7">
      <c r="A2200" t="s">
        <v>8382</v>
      </c>
      <c r="B2200">
        <v>1.9</v>
      </c>
      <c r="D2200" s="39" t="str">
        <v>Siddiq Barmak</v>
      </c>
      <c r="E2200">
        <f>COUNTIF(Table3[Director_Name],D2200)</f>
        <v>1</v>
      </c>
      <c r="F2200">
        <f>ROUND(AVERAGEIF(Table3[Director_Name],D2200,Table3[imdb_score]),2)</f>
        <v>7.4</v>
      </c>
      <c r="G2200" s="40"/>
    </row>
    <row r="2201" spans="1:7">
      <c r="A2201" t="s">
        <v>6472</v>
      </c>
      <c r="B2201">
        <v>5.7</v>
      </c>
      <c r="D2201" s="39" t="str">
        <v>Joseph Dorman</v>
      </c>
      <c r="E2201">
        <f>COUNTIF(Table3[Director_Name],D2201)</f>
        <v>1</v>
      </c>
      <c r="F2201">
        <f>ROUND(AVERAGEIF(Table3[Director_Name],D2201,Table3[imdb_score]),2)</f>
        <v>6.8</v>
      </c>
      <c r="G2201" s="40"/>
    </row>
    <row r="2202" spans="1:7">
      <c r="A2202" t="s">
        <v>2461</v>
      </c>
      <c r="B2202">
        <v>6.6</v>
      </c>
      <c r="D2202" s="39" t="str">
        <v>Greg Harrison</v>
      </c>
      <c r="E2202">
        <f>COUNTIF(Table3[Director_Name],D2202)</f>
        <v>2</v>
      </c>
      <c r="F2202">
        <f>ROUND(AVERAGEIF(Table3[Director_Name],D2202,Table3[imdb_score]),2)</f>
        <v>6</v>
      </c>
      <c r="G2202" s="40"/>
    </row>
    <row r="2203" spans="1:7">
      <c r="A2203" t="s">
        <v>11164</v>
      </c>
      <c r="B2203">
        <v>6</v>
      </c>
      <c r="D2203" s="39" t="str">
        <v>Jacob Aaron Estes</v>
      </c>
      <c r="E2203">
        <f>COUNTIF(Table3[Director_Name],D2203)</f>
        <v>1</v>
      </c>
      <c r="F2203">
        <f>ROUND(AVERAGEIF(Table3[Director_Name],D2203,Table3[imdb_score]),2)</f>
        <v>7.3</v>
      </c>
      <c r="G2203" s="40"/>
    </row>
    <row r="2204" spans="1:7">
      <c r="A2204" t="s">
        <v>11168</v>
      </c>
      <c r="B2204">
        <v>6.1</v>
      </c>
      <c r="D2204" s="39" t="str">
        <v>Eric Schaeffer</v>
      </c>
      <c r="E2204">
        <f>COUNTIF(Table3[Director_Name],D2204)</f>
        <v>1</v>
      </c>
      <c r="F2204">
        <f>ROUND(AVERAGEIF(Table3[Director_Name],D2204,Table3[imdb_score]),2)</f>
        <v>6</v>
      </c>
      <c r="G2204" s="40"/>
    </row>
    <row r="2205" spans="1:7">
      <c r="A2205" t="s">
        <v>3122</v>
      </c>
      <c r="B2205">
        <v>4.8</v>
      </c>
      <c r="D2205" s="39" t="str">
        <v>Neema Barnette</v>
      </c>
      <c r="E2205">
        <f>COUNTIF(Table3[Director_Name],D2205)</f>
        <v>1</v>
      </c>
      <c r="F2205">
        <f>ROUND(AVERAGEIF(Table3[Director_Name],D2205,Table3[imdb_score]),2)</f>
        <v>5.3</v>
      </c>
      <c r="G2205" s="40"/>
    </row>
    <row r="2206" spans="1:7">
      <c r="A2206" t="s">
        <v>4531</v>
      </c>
      <c r="B2206">
        <v>6.2</v>
      </c>
      <c r="D2206" s="39" t="str">
        <v>Joe Swanberg</v>
      </c>
      <c r="E2206">
        <f>COUNTIF(Table3[Director_Name],D2206)</f>
        <v>2</v>
      </c>
      <c r="F2206">
        <f>ROUND(AVERAGEIF(Table3[Director_Name],D2206,Table3[imdb_score]),2)</f>
        <v>5.85</v>
      </c>
      <c r="G2206" s="40"/>
    </row>
    <row r="2207" spans="1:7">
      <c r="A2207" t="s">
        <v>4003</v>
      </c>
      <c r="B2207">
        <v>7.5</v>
      </c>
      <c r="D2207" s="39" t="str">
        <v>Molly Bernstein</v>
      </c>
      <c r="E2207">
        <f>COUNTIF(Table3[Director_Name],D2207)</f>
        <v>1</v>
      </c>
      <c r="F2207">
        <f>ROUND(AVERAGEIF(Table3[Director_Name],D2207,Table3[imdb_score]),2)</f>
        <v>7.1</v>
      </c>
      <c r="G2207" s="40"/>
    </row>
    <row r="2208" spans="1:7">
      <c r="A2208" t="s">
        <v>11183</v>
      </c>
      <c r="B2208">
        <v>6.3</v>
      </c>
      <c r="D2208" s="39" t="str">
        <v>Marius A. Markevicius</v>
      </c>
      <c r="E2208">
        <f>COUNTIF(Table3[Director_Name],D2208)</f>
        <v>1</v>
      </c>
      <c r="F2208">
        <f>ROUND(AVERAGEIF(Table3[Director_Name],D2208,Table3[imdb_score]),2)</f>
        <v>8.4</v>
      </c>
      <c r="G2208" s="40"/>
    </row>
    <row r="2209" spans="1:7">
      <c r="A2209" t="s">
        <v>1198</v>
      </c>
      <c r="B2209">
        <v>7.1</v>
      </c>
      <c r="D2209" s="39" t="str">
        <v>Tom DiCillo</v>
      </c>
      <c r="E2209">
        <f>COUNTIF(Table3[Director_Name],D2209)</f>
        <v>1</v>
      </c>
      <c r="F2209">
        <f>ROUND(AVERAGEIF(Table3[Director_Name],D2209,Table3[imdb_score]),2)</f>
        <v>5.8</v>
      </c>
      <c r="G2209" s="40"/>
    </row>
    <row r="2210" spans="1:7">
      <c r="A2210" t="s">
        <v>40</v>
      </c>
      <c r="B2210">
        <v>6.6</v>
      </c>
      <c r="D2210" s="39" t="str">
        <v>Quentin Dupieux</v>
      </c>
      <c r="E2210">
        <f>COUNTIF(Table3[Director_Name],D2210)</f>
        <v>1</v>
      </c>
      <c r="F2210">
        <f>ROUND(AVERAGEIF(Table3[Director_Name],D2210,Table3[imdb_score]),2)</f>
        <v>5.8</v>
      </c>
      <c r="G2210" s="40"/>
    </row>
    <row r="2211" spans="1:7">
      <c r="A2211" t="s">
        <v>4356</v>
      </c>
      <c r="B2211">
        <v>6.1</v>
      </c>
      <c r="D2211" s="39" t="str">
        <v>Alex Smith</v>
      </c>
      <c r="E2211">
        <f>COUNTIF(Table3[Director_Name],D2211)</f>
        <v>1</v>
      </c>
      <c r="F2211">
        <f>ROUND(AVERAGEIF(Table3[Director_Name],D2211,Table3[imdb_score]),2)</f>
        <v>6.1</v>
      </c>
      <c r="G2211" s="40"/>
    </row>
    <row r="2212" spans="1:7">
      <c r="A2212" t="s">
        <v>4401</v>
      </c>
      <c r="B2212">
        <v>6.7</v>
      </c>
      <c r="D2212" s="39" t="str">
        <v>Gareth Edwards</v>
      </c>
      <c r="E2212">
        <f>COUNTIF(Table3[Director_Name],D2212)</f>
        <v>1</v>
      </c>
      <c r="F2212">
        <f>ROUND(AVERAGEIF(Table3[Director_Name],D2212,Table3[imdb_score]),2)</f>
        <v>6.4</v>
      </c>
      <c r="G2212" s="40"/>
    </row>
    <row r="2213" spans="1:7">
      <c r="A2213" t="s">
        <v>2066</v>
      </c>
      <c r="B2213">
        <v>5.6</v>
      </c>
      <c r="D2213" s="39" t="str">
        <v>Jonathan Parker</v>
      </c>
      <c r="E2213">
        <f>COUNTIF(Table3[Director_Name],D2213)</f>
        <v>1</v>
      </c>
      <c r="F2213">
        <f>ROUND(AVERAGEIF(Table3[Director_Name],D2213,Table3[imdb_score]),2)</f>
        <v>5</v>
      </c>
      <c r="G2213" s="40"/>
    </row>
    <row r="2214" spans="1:7">
      <c r="A2214" t="s">
        <v>570</v>
      </c>
      <c r="B2214">
        <v>7.2</v>
      </c>
      <c r="D2214" s="39" t="str">
        <v>Sol Tryon</v>
      </c>
      <c r="E2214">
        <f>COUNTIF(Table3[Director_Name],D2214)</f>
        <v>1</v>
      </c>
      <c r="F2214">
        <f>ROUND(AVERAGEIF(Table3[Director_Name],D2214,Table3[imdb_score]),2)</f>
        <v>6.5</v>
      </c>
      <c r="G2214" s="40"/>
    </row>
    <row r="2215" spans="1:7">
      <c r="A2215" t="s">
        <v>11214</v>
      </c>
      <c r="B2215">
        <v>4.3</v>
      </c>
      <c r="D2215" s="39" t="str">
        <v>Alex Craig Mann</v>
      </c>
      <c r="E2215">
        <f>COUNTIF(Table3[Director_Name],D2215)</f>
        <v>1</v>
      </c>
      <c r="F2215">
        <f>ROUND(AVERAGEIF(Table3[Director_Name],D2215,Table3[imdb_score]),2)</f>
        <v>4.5999999999999996</v>
      </c>
      <c r="G2215" s="40"/>
    </row>
    <row r="2216" spans="1:7">
      <c r="A2216" t="s">
        <v>1555</v>
      </c>
      <c r="B2216">
        <v>6.4</v>
      </c>
      <c r="D2216" s="39" t="str">
        <v>Stephen Kijak</v>
      </c>
      <c r="E2216">
        <f>COUNTIF(Table3[Director_Name],D2216)</f>
        <v>1</v>
      </c>
      <c r="F2216">
        <f>ROUND(AVERAGEIF(Table3[Director_Name],D2216,Table3[imdb_score]),2)</f>
        <v>7.3</v>
      </c>
      <c r="G2216" s="40"/>
    </row>
    <row r="2217" spans="1:7">
      <c r="A2217" t="s">
        <v>5647</v>
      </c>
      <c r="B2217">
        <v>7.1</v>
      </c>
      <c r="D2217" s="39" t="str">
        <v>Daston Kalili</v>
      </c>
      <c r="E2217">
        <f>COUNTIF(Table3[Director_Name],D2217)</f>
        <v>1</v>
      </c>
      <c r="F2217">
        <f>ROUND(AVERAGEIF(Table3[Director_Name],D2217,Table3[imdb_score]),2)</f>
        <v>5.8</v>
      </c>
      <c r="G2217" s="40"/>
    </row>
    <row r="2218" spans="1:7">
      <c r="A2218" t="s">
        <v>9947</v>
      </c>
      <c r="B2218">
        <v>6.3</v>
      </c>
      <c r="D2218" s="39" t="str">
        <v>Michael Hoffman Jr.</v>
      </c>
      <c r="E2218">
        <f>COUNTIF(Table3[Director_Name],D2218)</f>
        <v>1</v>
      </c>
      <c r="F2218">
        <f>ROUND(AVERAGEIF(Table3[Director_Name],D2218,Table3[imdb_score]),2)</f>
        <v>3.5</v>
      </c>
      <c r="G2218" s="40"/>
    </row>
    <row r="2219" spans="1:7">
      <c r="A2219" t="s">
        <v>4003</v>
      </c>
      <c r="B2219">
        <v>7.4</v>
      </c>
      <c r="D2219" s="39" t="str">
        <v>Patrick Gilles</v>
      </c>
      <c r="E2219">
        <f>COUNTIF(Table3[Director_Name],D2219)</f>
        <v>1</v>
      </c>
      <c r="F2219">
        <f>ROUND(AVERAGEIF(Table3[Director_Name],D2219,Table3[imdb_score]),2)</f>
        <v>7.5</v>
      </c>
      <c r="G2219" s="40"/>
    </row>
    <row r="2220" spans="1:7">
      <c r="A2220" t="s">
        <v>11237</v>
      </c>
      <c r="B2220">
        <v>6.1</v>
      </c>
      <c r="D2220" s="39" t="str">
        <v>Georgia Hilton</v>
      </c>
      <c r="E2220">
        <f>COUNTIF(Table3[Director_Name],D2220)</f>
        <v>1</v>
      </c>
      <c r="F2220">
        <f>ROUND(AVERAGEIF(Table3[Director_Name],D2220,Table3[imdb_score]),2)</f>
        <v>2.2000000000000002</v>
      </c>
      <c r="G2220" s="40"/>
    </row>
    <row r="2221" spans="1:7">
      <c r="A2221" t="s">
        <v>9710</v>
      </c>
      <c r="B2221">
        <v>6.6</v>
      </c>
      <c r="D2221" s="39" t="str">
        <v>Jack Heller</v>
      </c>
      <c r="E2221">
        <f>COUNTIF(Table3[Director_Name],D2221)</f>
        <v>1</v>
      </c>
      <c r="F2221">
        <f>ROUND(AVERAGEIF(Table3[Director_Name],D2221,Table3[imdb_score]),2)</f>
        <v>6.6</v>
      </c>
      <c r="G2221" s="40"/>
    </row>
    <row r="2222" spans="1:7">
      <c r="A2222" t="s">
        <v>5050</v>
      </c>
      <c r="B2222">
        <v>6</v>
      </c>
      <c r="D2222" s="39" t="str">
        <v>Fernando Baez Mella</v>
      </c>
      <c r="E2222">
        <f>COUNTIF(Table3[Director_Name],D2222)</f>
        <v>1</v>
      </c>
      <c r="F2222">
        <f>ROUND(AVERAGEIF(Table3[Director_Name],D2222,Table3[imdb_score]),2)</f>
        <v>6.9</v>
      </c>
      <c r="G2222" s="40"/>
    </row>
    <row r="2223" spans="1:7">
      <c r="A2223" t="s">
        <v>4003</v>
      </c>
      <c r="B2223">
        <v>6.8</v>
      </c>
      <c r="D2223" s="39" t="str">
        <v>Warren Sheppard</v>
      </c>
      <c r="E2223">
        <f>COUNTIF(Table3[Director_Name],D2223)</f>
        <v>1</v>
      </c>
      <c r="F2223">
        <f>ROUND(AVERAGEIF(Table3[Director_Name],D2223,Table3[imdb_score]),2)</f>
        <v>4</v>
      </c>
      <c r="G2223" s="40"/>
    </row>
    <row r="2224" spans="1:7">
      <c r="A2224" t="s">
        <v>332</v>
      </c>
      <c r="B2224">
        <v>6.8</v>
      </c>
      <c r="D2224" s="39" t="str">
        <v>Justin Paul Miller</v>
      </c>
      <c r="E2224">
        <f>COUNTIF(Table3[Director_Name],D2224)</f>
        <v>1</v>
      </c>
      <c r="F2224">
        <f>ROUND(AVERAGEIF(Table3[Director_Name],D2224,Table3[imdb_score]),2)</f>
        <v>8.3000000000000007</v>
      </c>
      <c r="G2224" s="40"/>
    </row>
    <row r="2225" spans="1:7">
      <c r="A2225" t="s">
        <v>7109</v>
      </c>
      <c r="B2225">
        <v>7.2</v>
      </c>
      <c r="D2225" s="39" t="str">
        <v>Joel Paul Reisig</v>
      </c>
      <c r="E2225">
        <f>COUNTIF(Table3[Director_Name],D2225)</f>
        <v>2</v>
      </c>
      <c r="F2225">
        <f>ROUND(AVERAGEIF(Table3[Director_Name],D2225,Table3[imdb_score]),2)</f>
        <v>6.15</v>
      </c>
      <c r="G2225" s="40"/>
    </row>
    <row r="2226" spans="1:7">
      <c r="A2226" t="s">
        <v>11263</v>
      </c>
      <c r="B2226">
        <v>1.9</v>
      </c>
      <c r="D2226" s="39" t="str">
        <v>Catherine Gund</v>
      </c>
      <c r="E2226">
        <f>COUNTIF(Table3[Director_Name],D2226)</f>
        <v>1</v>
      </c>
      <c r="F2226">
        <f>ROUND(AVERAGEIF(Table3[Director_Name],D2226,Table3[imdb_score]),2)</f>
        <v>6.8</v>
      </c>
      <c r="G2226" s="40"/>
    </row>
    <row r="2227" spans="1:7">
      <c r="A2227" t="s">
        <v>2656</v>
      </c>
      <c r="B2227">
        <v>5.5</v>
      </c>
      <c r="D2227" s="39" t="str">
        <v>Luke Dye</v>
      </c>
      <c r="E2227">
        <f>COUNTIF(Table3[Director_Name],D2227)</f>
        <v>1</v>
      </c>
      <c r="F2227">
        <f>ROUND(AVERAGEIF(Table3[Director_Name],D2227,Table3[imdb_score]),2)</f>
        <v>5.2</v>
      </c>
      <c r="G2227" s="40"/>
    </row>
    <row r="2228" spans="1:7">
      <c r="A2228" t="s">
        <v>2656</v>
      </c>
      <c r="B2228">
        <v>4.5</v>
      </c>
      <c r="D2228" s="39" t="str">
        <v>Alec Asten</v>
      </c>
      <c r="E2228">
        <f>COUNTIF(Table3[Director_Name],D2228)</f>
        <v>1</v>
      </c>
      <c r="F2228">
        <f>ROUND(AVERAGEIF(Table3[Director_Name],D2228,Table3[imdb_score]),2)</f>
        <v>4.3</v>
      </c>
      <c r="G2228" s="40"/>
    </row>
    <row r="2229" spans="1:7">
      <c r="A2229" t="s">
        <v>3657</v>
      </c>
      <c r="B2229">
        <v>6.3</v>
      </c>
      <c r="D2229" s="39" t="str">
        <v>Hans Canosa</v>
      </c>
      <c r="E2229">
        <f>COUNTIF(Table3[Director_Name],D2229)</f>
        <v>1</v>
      </c>
      <c r="F2229">
        <f>ROUND(AVERAGEIF(Table3[Director_Name],D2229,Table3[imdb_score]),2)</f>
        <v>7.1</v>
      </c>
      <c r="G2229" s="40"/>
    </row>
    <row r="2230" spans="1:7">
      <c r="A2230" t="s">
        <v>2440</v>
      </c>
      <c r="B2230">
        <v>7</v>
      </c>
      <c r="D2230" s="39" t="str">
        <v>Lloyd Kaufman</v>
      </c>
      <c r="E2230">
        <f>COUNTIF(Table3[Director_Name],D2230)</f>
        <v>1</v>
      </c>
      <c r="F2230">
        <f>ROUND(AVERAGEIF(Table3[Director_Name],D2230,Table3[imdb_score]),2)</f>
        <v>6.2</v>
      </c>
      <c r="G2230" s="40"/>
    </row>
    <row r="2231" spans="1:7">
      <c r="A2231" t="s">
        <v>7076</v>
      </c>
      <c r="B2231">
        <v>6.7</v>
      </c>
      <c r="D2231" s="39" t="str">
        <v>Matthew Watts</v>
      </c>
      <c r="E2231">
        <f>COUNTIF(Table3[Director_Name],D2231)</f>
        <v>1</v>
      </c>
      <c r="F2231">
        <f>ROUND(AVERAGEIF(Table3[Director_Name],D2231,Table3[imdb_score]),2)</f>
        <v>6.8</v>
      </c>
      <c r="G2231" s="40"/>
    </row>
    <row r="2232" spans="1:7">
      <c r="A2232" t="s">
        <v>11295</v>
      </c>
      <c r="B2232">
        <v>2.8</v>
      </c>
      <c r="D2232" s="39" t="str">
        <v>Lloyd Bacon</v>
      </c>
      <c r="E2232">
        <f>COUNTIF(Table3[Director_Name],D2232)</f>
        <v>1</v>
      </c>
      <c r="F2232">
        <f>ROUND(AVERAGEIF(Table3[Director_Name],D2232,Table3[imdb_score]),2)</f>
        <v>7.7</v>
      </c>
      <c r="G2232" s="40"/>
    </row>
    <row r="2233" spans="1:7">
      <c r="A2233" t="s">
        <v>11299</v>
      </c>
      <c r="B2233">
        <v>5</v>
      </c>
      <c r="D2233" s="39" t="str">
        <v>Joe Kenemore</v>
      </c>
      <c r="E2233">
        <f>COUNTIF(Table3[Director_Name],D2233)</f>
        <v>1</v>
      </c>
      <c r="F2233">
        <f>ROUND(AVERAGEIF(Table3[Director_Name],D2233,Table3[imdb_score]),2)</f>
        <v>8.1999999999999993</v>
      </c>
      <c r="G2233" s="40"/>
    </row>
    <row r="2234" spans="1:7">
      <c r="A2234" t="s">
        <v>5702</v>
      </c>
      <c r="B2234">
        <v>4.3</v>
      </c>
      <c r="D2234" s="39" t="str">
        <v>Kay Pollak</v>
      </c>
      <c r="E2234">
        <f>COUNTIF(Table3[Director_Name],D2234)</f>
        <v>1</v>
      </c>
      <c r="F2234">
        <f>ROUND(AVERAGEIF(Table3[Director_Name],D2234,Table3[imdb_score]),2)</f>
        <v>7.6</v>
      </c>
      <c r="G2234" s="40"/>
    </row>
    <row r="2235" spans="1:7">
      <c r="A2235" t="s">
        <v>4903</v>
      </c>
      <c r="B2235">
        <v>5.6</v>
      </c>
      <c r="D2235" s="39" t="str">
        <v>Eric England</v>
      </c>
      <c r="E2235">
        <f>COUNTIF(Table3[Director_Name],D2235)</f>
        <v>1</v>
      </c>
      <c r="F2235">
        <f>ROUND(AVERAGEIF(Table3[Director_Name],D2235,Table3[imdb_score]),2)</f>
        <v>4.0999999999999996</v>
      </c>
      <c r="G2235" s="40"/>
    </row>
    <row r="2236" spans="1:7">
      <c r="A2236" t="s">
        <v>11318</v>
      </c>
      <c r="B2236">
        <v>6.2</v>
      </c>
      <c r="D2236" s="39" t="str">
        <v>Sue Corcoran</v>
      </c>
      <c r="E2236">
        <f>COUNTIF(Table3[Director_Name],D2236)</f>
        <v>1</v>
      </c>
      <c r="F2236">
        <f>ROUND(AVERAGEIF(Table3[Director_Name],D2236,Table3[imdb_score]),2)</f>
        <v>4.7</v>
      </c>
      <c r="G2236" s="40"/>
    </row>
    <row r="2237" spans="1:7">
      <c r="A2237" t="s">
        <v>9588</v>
      </c>
      <c r="B2237">
        <v>5.3</v>
      </c>
      <c r="D2237" s="39" t="str">
        <v>Jonathan Caouette</v>
      </c>
      <c r="E2237">
        <f>COUNTIF(Table3[Director_Name],D2237)</f>
        <v>1</v>
      </c>
      <c r="F2237">
        <f>ROUND(AVERAGEIF(Table3[Director_Name],D2237,Table3[imdb_score]),2)</f>
        <v>7.2</v>
      </c>
      <c r="G2237" s="40"/>
    </row>
    <row r="2238" spans="1:7">
      <c r="A2238" t="s">
        <v>11327</v>
      </c>
      <c r="B2238">
        <v>7.4</v>
      </c>
      <c r="D2238" s="39" t="str">
        <v>Ray Griggs</v>
      </c>
      <c r="E2238">
        <f>COUNTIF(Table3[Director_Name],D2238)</f>
        <v>1</v>
      </c>
      <c r="F2238">
        <f>ROUND(AVERAGEIF(Table3[Director_Name],D2238,Table3[imdb_score]),2)</f>
        <v>5.0999999999999996</v>
      </c>
      <c r="G2238" s="40"/>
    </row>
    <row r="2239" spans="1:7">
      <c r="A2239" t="s">
        <v>11333</v>
      </c>
      <c r="B2239">
        <v>7.4</v>
      </c>
      <c r="D2239" s="39" t="str">
        <v>Matt Jackson</v>
      </c>
      <c r="E2239">
        <f>COUNTIF(Table3[Director_Name],D2239)</f>
        <v>1</v>
      </c>
      <c r="F2239">
        <f>ROUND(AVERAGEIF(Table3[Director_Name],D2239,Table3[imdb_score]),2)</f>
        <v>5.4</v>
      </c>
      <c r="G2239" s="40"/>
    </row>
    <row r="2240" spans="1:7">
      <c r="A2240" t="s">
        <v>5403</v>
      </c>
      <c r="B2240">
        <v>6.5</v>
      </c>
      <c r="D2240" s="39" t="str">
        <v>Lucio Fulci</v>
      </c>
      <c r="E2240">
        <f>COUNTIF(Table3[Director_Name],D2240)</f>
        <v>1</v>
      </c>
      <c r="F2240">
        <f>ROUND(AVERAGEIF(Table3[Director_Name],D2240,Table3[imdb_score]),2)</f>
        <v>6.9</v>
      </c>
      <c r="G2240" s="40"/>
    </row>
    <row r="2241" spans="1:7">
      <c r="A2241" t="s">
        <v>9162</v>
      </c>
      <c r="B2241">
        <v>7.1</v>
      </c>
      <c r="D2241" s="39" t="str">
        <v>Paul Fox</v>
      </c>
      <c r="E2241">
        <f>COUNTIF(Table3[Director_Name],D2241)</f>
        <v>1</v>
      </c>
      <c r="F2241">
        <f>ROUND(AVERAGEIF(Table3[Director_Name],D2241,Table3[imdb_score]),2)</f>
        <v>6.1</v>
      </c>
      <c r="G2241" s="40"/>
    </row>
    <row r="2242" spans="1:7">
      <c r="A2242" t="s">
        <v>741</v>
      </c>
      <c r="B2242">
        <v>7.2</v>
      </c>
      <c r="D2242" s="39" t="str">
        <v>Ari Kirschenbaum</v>
      </c>
      <c r="E2242">
        <f>COUNTIF(Table3[Director_Name],D2242)</f>
        <v>1</v>
      </c>
      <c r="F2242">
        <f>ROUND(AVERAGEIF(Table3[Director_Name],D2242,Table3[imdb_score]),2)</f>
        <v>5.8</v>
      </c>
      <c r="G2242" s="40"/>
    </row>
    <row r="2243" spans="1:7">
      <c r="A2243" t="s">
        <v>4408</v>
      </c>
      <c r="B2243">
        <v>2.2999999999999998</v>
      </c>
      <c r="D2243" s="39" t="str">
        <v>Cassandra Nicolaou</v>
      </c>
      <c r="E2243">
        <f>COUNTIF(Table3[Director_Name],D2243)</f>
        <v>1</v>
      </c>
      <c r="F2243">
        <f>ROUND(AVERAGEIF(Table3[Director_Name],D2243,Table3[imdb_score]),2)</f>
        <v>6</v>
      </c>
      <c r="G2243" s="40"/>
    </row>
    <row r="2244" spans="1:7">
      <c r="A2244" t="s">
        <v>3405</v>
      </c>
      <c r="B2244">
        <v>6.4</v>
      </c>
      <c r="D2244" s="39" t="str">
        <v>Ingmar Bergman</v>
      </c>
      <c r="E2244">
        <f>COUNTIF(Table3[Director_Name],D2244)</f>
        <v>1</v>
      </c>
      <c r="F2244">
        <f>ROUND(AVERAGEIF(Table3[Director_Name],D2244,Table3[imdb_score]),2)</f>
        <v>8.1999999999999993</v>
      </c>
      <c r="G2244" s="40"/>
    </row>
    <row r="2245" spans="1:7">
      <c r="A2245" t="s">
        <v>11357</v>
      </c>
      <c r="B2245">
        <v>6.1</v>
      </c>
      <c r="D2245" s="39" t="str">
        <v>D.W. Griffith</v>
      </c>
      <c r="E2245">
        <f>COUNTIF(Table3[Director_Name],D2245)</f>
        <v>1</v>
      </c>
      <c r="F2245">
        <f>ROUND(AVERAGEIF(Table3[Director_Name],D2245,Table3[imdb_score]),2)</f>
        <v>8</v>
      </c>
      <c r="G2245" s="40"/>
    </row>
    <row r="2246" spans="1:7">
      <c r="A2246" t="s">
        <v>11361</v>
      </c>
      <c r="B2246">
        <v>7</v>
      </c>
      <c r="D2246" s="39" t="str">
        <v>Roger Nygard</v>
      </c>
      <c r="E2246">
        <f>COUNTIF(Table3[Director_Name],D2246)</f>
        <v>1</v>
      </c>
      <c r="F2246">
        <f>ROUND(AVERAGEIF(Table3[Director_Name],D2246,Table3[imdb_score]),2)</f>
        <v>7</v>
      </c>
      <c r="G2246" s="40"/>
    </row>
    <row r="2247" spans="1:7">
      <c r="A2247" t="s">
        <v>8640</v>
      </c>
      <c r="B2247">
        <v>6.5</v>
      </c>
      <c r="D2247" s="39" t="str">
        <v>Harry Beaumont</v>
      </c>
      <c r="E2247">
        <f>COUNTIF(Table3[Director_Name],D2247)</f>
        <v>1</v>
      </c>
      <c r="F2247">
        <f>ROUND(AVERAGEIF(Table3[Director_Name],D2247,Table3[imdb_score]),2)</f>
        <v>6.3</v>
      </c>
      <c r="G2247" s="40"/>
    </row>
    <row r="2248" spans="1:7">
      <c r="A2248" t="s">
        <v>11368</v>
      </c>
      <c r="B2248">
        <v>7</v>
      </c>
      <c r="D2248" s="39" t="str">
        <v>Franck Khalfoun</v>
      </c>
      <c r="E2248">
        <f>COUNTIF(Table3[Director_Name],D2248)</f>
        <v>1</v>
      </c>
      <c r="F2248">
        <f>ROUND(AVERAGEIF(Table3[Director_Name],D2248,Table3[imdb_score]),2)</f>
        <v>6.1</v>
      </c>
      <c r="G2248" s="40"/>
    </row>
    <row r="2249" spans="1:7">
      <c r="A2249" t="s">
        <v>11375</v>
      </c>
      <c r="B2249">
        <v>7</v>
      </c>
      <c r="D2249" s="39" t="str">
        <v>Mor Loushy</v>
      </c>
      <c r="E2249">
        <f>COUNTIF(Table3[Director_Name],D2249)</f>
        <v>1</v>
      </c>
      <c r="F2249">
        <f>ROUND(AVERAGEIF(Table3[Director_Name],D2249,Table3[imdb_score]),2)</f>
        <v>7.2</v>
      </c>
      <c r="G2249" s="40"/>
    </row>
    <row r="2250" spans="1:7">
      <c r="A2250" t="s">
        <v>11380</v>
      </c>
      <c r="B2250">
        <v>4.9000000000000004</v>
      </c>
      <c r="D2250" s="39" t="str">
        <v>Henry Alex Rubin</v>
      </c>
      <c r="E2250">
        <f>COUNTIF(Table3[Director_Name],D2250)</f>
        <v>1</v>
      </c>
      <c r="F2250">
        <f>ROUND(AVERAGEIF(Table3[Director_Name],D2250,Table3[imdb_score]),2)</f>
        <v>7.8</v>
      </c>
      <c r="G2250" s="40"/>
    </row>
    <row r="2251" spans="1:7">
      <c r="A2251" t="s">
        <v>8205</v>
      </c>
      <c r="B2251">
        <v>6.9</v>
      </c>
      <c r="D2251" s="39" t="str">
        <v>Sam Firstenberg</v>
      </c>
      <c r="E2251">
        <f>COUNTIF(Table3[Director_Name],D2251)</f>
        <v>1</v>
      </c>
      <c r="F2251">
        <f>ROUND(AVERAGEIF(Table3[Director_Name],D2251,Table3[imdb_score]),2)</f>
        <v>4.7</v>
      </c>
      <c r="G2251" s="40"/>
    </row>
    <row r="2252" spans="1:7">
      <c r="A2252" t="s">
        <v>11389</v>
      </c>
      <c r="B2252">
        <v>7.5</v>
      </c>
      <c r="D2252" s="39" t="str">
        <v>Doug Block</v>
      </c>
      <c r="E2252">
        <f>COUNTIF(Table3[Director_Name],D2252)</f>
        <v>1</v>
      </c>
      <c r="F2252">
        <f>ROUND(AVERAGEIF(Table3[Director_Name],D2252,Table3[imdb_score]),2)</f>
        <v>7.5</v>
      </c>
      <c r="G2252" s="40"/>
    </row>
    <row r="2253" spans="1:7">
      <c r="A2253" t="s">
        <v>7778</v>
      </c>
      <c r="B2253">
        <v>8.4</v>
      </c>
      <c r="D2253" s="39" t="str">
        <v>Chad Kapper</v>
      </c>
      <c r="E2253">
        <f>COUNTIF(Table3[Director_Name],D2253)</f>
        <v>1</v>
      </c>
      <c r="F2253">
        <f>ROUND(AVERAGEIF(Table3[Director_Name],D2253,Table3[imdb_score]),2)</f>
        <v>3.4</v>
      </c>
      <c r="G2253" s="40"/>
    </row>
    <row r="2254" spans="1:7">
      <c r="A2254" t="s">
        <v>7721</v>
      </c>
      <c r="B2254">
        <v>6.9</v>
      </c>
      <c r="D2254" s="39" t="str">
        <v>Paul Fierlinger</v>
      </c>
      <c r="E2254">
        <f>COUNTIF(Table3[Director_Name],D2254)</f>
        <v>1</v>
      </c>
      <c r="F2254">
        <f>ROUND(AVERAGEIF(Table3[Director_Name],D2254,Table3[imdb_score]),2)</f>
        <v>6.9</v>
      </c>
      <c r="G2254" s="40"/>
    </row>
    <row r="2255" spans="1:7">
      <c r="A2255" t="s">
        <v>11400</v>
      </c>
      <c r="B2255">
        <v>4.5</v>
      </c>
      <c r="D2255" s="39" t="str">
        <v>Yorgos Lanthimos</v>
      </c>
      <c r="E2255">
        <f>COUNTIF(Table3[Director_Name],D2255)</f>
        <v>1</v>
      </c>
      <c r="F2255">
        <f>ROUND(AVERAGEIF(Table3[Director_Name],D2255,Table3[imdb_score]),2)</f>
        <v>7.3</v>
      </c>
      <c r="G2255" s="40"/>
    </row>
    <row r="2256" spans="1:7">
      <c r="A2256" t="s">
        <v>9947</v>
      </c>
      <c r="B2256">
        <v>7.4</v>
      </c>
      <c r="D2256" s="39" t="str">
        <v>Lauren Lazin</v>
      </c>
      <c r="E2256">
        <f>COUNTIF(Table3[Director_Name],D2256)</f>
        <v>1</v>
      </c>
      <c r="F2256">
        <f>ROUND(AVERAGEIF(Table3[Director_Name],D2256,Table3[imdb_score]),2)</f>
        <v>8</v>
      </c>
      <c r="G2256" s="40"/>
    </row>
    <row r="2257" spans="1:7">
      <c r="A2257" t="s">
        <v>11410</v>
      </c>
      <c r="B2257">
        <v>7</v>
      </c>
      <c r="D2257" s="39" t="str">
        <v>Gregory Widen</v>
      </c>
      <c r="E2257">
        <f>COUNTIF(Table3[Director_Name],D2257)</f>
        <v>1</v>
      </c>
      <c r="F2257">
        <f>ROUND(AVERAGEIF(Table3[Director_Name],D2257,Table3[imdb_score]),2)</f>
        <v>6.6</v>
      </c>
      <c r="G2257" s="40"/>
    </row>
    <row r="2258" spans="1:7">
      <c r="A2258" t="s">
        <v>9927</v>
      </c>
      <c r="B2258">
        <v>2.8</v>
      </c>
      <c r="D2258" s="39" t="str">
        <v>Niall Johnson</v>
      </c>
      <c r="E2258">
        <f>COUNTIF(Table3[Director_Name],D2258)</f>
        <v>1</v>
      </c>
      <c r="F2258">
        <f>ROUND(AVERAGEIF(Table3[Director_Name],D2258,Table3[imdb_score]),2)</f>
        <v>5.6</v>
      </c>
      <c r="G2258" s="40"/>
    </row>
    <row r="2259" spans="1:7">
      <c r="A2259" t="s">
        <v>8514</v>
      </c>
      <c r="B2259">
        <v>7.5</v>
      </c>
      <c r="D2259" s="39" t="str">
        <v>Eric Mendelsohn</v>
      </c>
      <c r="E2259">
        <f>COUNTIF(Table3[Director_Name],D2259)</f>
        <v>1</v>
      </c>
      <c r="F2259">
        <f>ROUND(AVERAGEIF(Table3[Director_Name],D2259,Table3[imdb_score]),2)</f>
        <v>5.2</v>
      </c>
      <c r="G2259" s="40"/>
    </row>
    <row r="2260" spans="1:7">
      <c r="A2260" t="s">
        <v>1516</v>
      </c>
      <c r="B2260">
        <v>7.1</v>
      </c>
      <c r="D2260" s="39" t="str">
        <v>Jean-Luc Godard</v>
      </c>
      <c r="E2260">
        <f>COUNTIF(Table3[Director_Name],D2260)</f>
        <v>2</v>
      </c>
      <c r="F2260">
        <f>ROUND(AVERAGEIF(Table3[Director_Name],D2260,Table3[imdb_score]),2)</f>
        <v>7.55</v>
      </c>
      <c r="G2260" s="40"/>
    </row>
    <row r="2261" spans="1:7">
      <c r="A2261" t="s">
        <v>8972</v>
      </c>
      <c r="B2261">
        <v>6.4</v>
      </c>
      <c r="D2261" s="39" t="str">
        <v>Florence Ayisi</v>
      </c>
      <c r="E2261">
        <f>COUNTIF(Table3[Director_Name],D2261)</f>
        <v>1</v>
      </c>
      <c r="F2261">
        <f>ROUND(AVERAGEIF(Table3[Director_Name],D2261,Table3[imdb_score]),2)</f>
        <v>7.5</v>
      </c>
      <c r="G2261" s="40"/>
    </row>
    <row r="2262" spans="1:7">
      <c r="A2262" t="s">
        <v>11431</v>
      </c>
      <c r="B2262">
        <v>6.7</v>
      </c>
      <c r="D2262" s="39" t="str">
        <v>Michael Roemer</v>
      </c>
      <c r="E2262">
        <f>COUNTIF(Table3[Director_Name],D2262)</f>
        <v>1</v>
      </c>
      <c r="F2262">
        <f>ROUND(AVERAGEIF(Table3[Director_Name],D2262,Table3[imdb_score]),2)</f>
        <v>8.1</v>
      </c>
      <c r="G2262" s="40"/>
    </row>
    <row r="2263" spans="1:7">
      <c r="A2263" t="s">
        <v>565</v>
      </c>
      <c r="B2263">
        <v>5.3</v>
      </c>
      <c r="D2263" s="39" t="str">
        <v>Eddie O'Flaherty</v>
      </c>
      <c r="E2263">
        <f>COUNTIF(Table3[Director_Name],D2263)</f>
        <v>1</v>
      </c>
      <c r="F2263">
        <f>ROUND(AVERAGEIF(Table3[Director_Name],D2263,Table3[imdb_score]),2)</f>
        <v>6.6</v>
      </c>
      <c r="G2263" s="40"/>
    </row>
    <row r="2264" spans="1:7">
      <c r="A2264" t="s">
        <v>11441</v>
      </c>
      <c r="B2264">
        <v>6.9</v>
      </c>
      <c r="D2264" s="39" t="str">
        <v>Babar Ahmed</v>
      </c>
      <c r="E2264">
        <f>COUNTIF(Table3[Director_Name],D2264)</f>
        <v>1</v>
      </c>
      <c r="F2264">
        <f>ROUND(AVERAGEIF(Table3[Director_Name],D2264,Table3[imdb_score]),2)</f>
        <v>3.2</v>
      </c>
      <c r="G2264" s="40"/>
    </row>
    <row r="2265" spans="1:7">
      <c r="A2265" t="s">
        <v>11447</v>
      </c>
      <c r="B2265">
        <v>6.2</v>
      </c>
      <c r="D2265" s="39" t="str">
        <v>John D. Hancock</v>
      </c>
      <c r="E2265">
        <f>COUNTIF(Table3[Director_Name],D2265)</f>
        <v>1</v>
      </c>
      <c r="F2265">
        <f>ROUND(AVERAGEIF(Table3[Director_Name],D2265,Table3[imdb_score]),2)</f>
        <v>6.6</v>
      </c>
      <c r="G2265" s="40"/>
    </row>
    <row r="2266" spans="1:7">
      <c r="A2266" t="s">
        <v>11452</v>
      </c>
      <c r="B2266">
        <v>6.3</v>
      </c>
      <c r="D2266" s="39" t="str">
        <v>Paul Bartel</v>
      </c>
      <c r="E2266">
        <f>COUNTIF(Table3[Director_Name],D2266)</f>
        <v>1</v>
      </c>
      <c r="F2266">
        <f>ROUND(AVERAGEIF(Table3[Director_Name],D2266,Table3[imdb_score]),2)</f>
        <v>6.2</v>
      </c>
      <c r="G2266" s="40"/>
    </row>
    <row r="2267" spans="1:7">
      <c r="A2267" t="s">
        <v>528</v>
      </c>
      <c r="B2267">
        <v>6.4</v>
      </c>
      <c r="D2267" s="39" t="str">
        <v>Bruce Dellis</v>
      </c>
      <c r="E2267">
        <f>COUNTIF(Table3[Director_Name],D2267)</f>
        <v>1</v>
      </c>
      <c r="F2267">
        <f>ROUND(AVERAGEIF(Table3[Director_Name],D2267,Table3[imdb_score]),2)</f>
        <v>4.8</v>
      </c>
      <c r="G2267" s="40"/>
    </row>
    <row r="2268" spans="1:7">
      <c r="A2268" t="s">
        <v>11094</v>
      </c>
      <c r="B2268">
        <v>6.5</v>
      </c>
      <c r="D2268" s="39" t="str">
        <v>Pece Dingo</v>
      </c>
      <c r="E2268">
        <f>COUNTIF(Table3[Director_Name],D2268)</f>
        <v>1</v>
      </c>
      <c r="F2268">
        <f>ROUND(AVERAGEIF(Table3[Director_Name],D2268,Table3[imdb_score]),2)</f>
        <v>4.5</v>
      </c>
      <c r="G2268" s="40"/>
    </row>
    <row r="2269" spans="1:7">
      <c r="A2269" t="s">
        <v>6827</v>
      </c>
      <c r="B2269">
        <v>6</v>
      </c>
      <c r="D2269" s="39" t="str">
        <v>Jerome Elston Scott</v>
      </c>
      <c r="E2269">
        <f>COUNTIF(Table3[Director_Name],D2269)</f>
        <v>1</v>
      </c>
      <c r="F2269">
        <f>ROUND(AVERAGEIF(Table3[Director_Name],D2269,Table3[imdb_score]),2)</f>
        <v>7.2</v>
      </c>
      <c r="G2269" s="40"/>
    </row>
    <row r="2270" spans="1:7">
      <c r="A2270" t="s">
        <v>7348</v>
      </c>
      <c r="B2270">
        <v>5.0999999999999996</v>
      </c>
      <c r="D2270" s="39" t="str">
        <v>Ã‰tienne Faure</v>
      </c>
      <c r="E2270">
        <f>COUNTIF(Table3[Director_Name],D2270)</f>
        <v>1</v>
      </c>
      <c r="F2270">
        <f>ROUND(AVERAGEIF(Table3[Director_Name],D2270,Table3[imdb_score]),2)</f>
        <v>4.3</v>
      </c>
      <c r="G2270" s="40"/>
    </row>
    <row r="2271" spans="1:7">
      <c r="A2271" t="s">
        <v>11478</v>
      </c>
      <c r="B2271">
        <v>5.5</v>
      </c>
      <c r="D2271" s="39" t="str">
        <v>Herb Freed</v>
      </c>
      <c r="E2271">
        <f>COUNTIF(Table3[Director_Name],D2271)</f>
        <v>1</v>
      </c>
      <c r="F2271">
        <f>ROUND(AVERAGEIF(Table3[Director_Name],D2271,Table3[imdb_score]),2)</f>
        <v>4.5</v>
      </c>
      <c r="G2271" s="40"/>
    </row>
    <row r="2272" spans="1:7">
      <c r="A2272" t="s">
        <v>5882</v>
      </c>
      <c r="B2272">
        <v>5.4</v>
      </c>
      <c r="D2272" s="39" t="str">
        <v>Jack Perez</v>
      </c>
      <c r="E2272">
        <f>COUNTIF(Table3[Director_Name],D2272)</f>
        <v>1</v>
      </c>
      <c r="F2272">
        <f>ROUND(AVERAGEIF(Table3[Director_Name],D2272,Table3[imdb_score]),2)</f>
        <v>6.4</v>
      </c>
      <c r="G2272" s="40"/>
    </row>
    <row r="2273" spans="1:7">
      <c r="A2273" t="s">
        <v>3563</v>
      </c>
      <c r="B2273">
        <v>5.7</v>
      </c>
      <c r="D2273" s="39" t="str">
        <v>Craig Zobel</v>
      </c>
      <c r="E2273">
        <f>COUNTIF(Table3[Director_Name],D2273)</f>
        <v>1</v>
      </c>
      <c r="F2273">
        <f>ROUND(AVERAGEIF(Table3[Director_Name],D2273,Table3[imdb_score]),2)</f>
        <v>6.4</v>
      </c>
      <c r="G2273" s="40"/>
    </row>
    <row r="2274" spans="1:7">
      <c r="A2274" t="s">
        <v>11496</v>
      </c>
      <c r="B2274">
        <v>5.2</v>
      </c>
      <c r="D2274" s="39" t="str">
        <v>Ken Del Conte</v>
      </c>
      <c r="E2274">
        <f>COUNTIF(Table3[Director_Name],D2274)</f>
        <v>1</v>
      </c>
      <c r="F2274">
        <f>ROUND(AVERAGEIF(Table3[Director_Name],D2274,Table3[imdb_score]),2)</f>
        <v>4.3</v>
      </c>
      <c r="G2274" s="40"/>
    </row>
    <row r="2275" spans="1:7">
      <c r="A2275" t="s">
        <v>3873</v>
      </c>
      <c r="B2275">
        <v>6.2</v>
      </c>
      <c r="D2275" s="39" t="str">
        <v>Maria Maggenti</v>
      </c>
      <c r="E2275">
        <f>COUNTIF(Table3[Director_Name],D2275)</f>
        <v>1</v>
      </c>
      <c r="F2275">
        <f>ROUND(AVERAGEIF(Table3[Director_Name],D2275,Table3[imdb_score]),2)</f>
        <v>6.5</v>
      </c>
      <c r="G2275" s="40"/>
    </row>
    <row r="2276" spans="1:7">
      <c r="A2276" t="s">
        <v>11509</v>
      </c>
      <c r="B2276">
        <v>6.7</v>
      </c>
      <c r="D2276" s="39" t="str">
        <v>Piyush Dinker Pandya</v>
      </c>
      <c r="E2276">
        <f>COUNTIF(Table3[Director_Name],D2276)</f>
        <v>1</v>
      </c>
      <c r="F2276">
        <f>ROUND(AVERAGEIF(Table3[Director_Name],D2276,Table3[imdb_score]),2)</f>
        <v>6.7</v>
      </c>
      <c r="G2276" s="40"/>
    </row>
    <row r="2277" spans="1:7">
      <c r="A2277" t="s">
        <v>11513</v>
      </c>
      <c r="B2277">
        <v>5.8</v>
      </c>
      <c r="D2277" s="39" t="str">
        <v>Daniel Columbie</v>
      </c>
      <c r="E2277">
        <f>COUNTIF(Table3[Director_Name],D2277)</f>
        <v>1</v>
      </c>
      <c r="F2277">
        <f>ROUND(AVERAGEIF(Table3[Director_Name],D2277,Table3[imdb_score]),2)</f>
        <v>4.3</v>
      </c>
      <c r="G2277" s="40"/>
    </row>
    <row r="2278" spans="1:7">
      <c r="A2278" t="s">
        <v>11517</v>
      </c>
      <c r="B2278">
        <v>7</v>
      </c>
      <c r="D2278" s="39" t="str">
        <v>Emma-Kate Croghan</v>
      </c>
      <c r="E2278">
        <f>COUNTIF(Table3[Director_Name],D2278)</f>
        <v>1</v>
      </c>
      <c r="F2278">
        <f>ROUND(AVERAGEIF(Table3[Director_Name],D2278,Table3[imdb_score]),2)</f>
        <v>6.4</v>
      </c>
      <c r="G2278" s="40"/>
    </row>
    <row r="2279" spans="1:7">
      <c r="A2279" t="s">
        <v>11524</v>
      </c>
      <c r="B2279">
        <v>4.8</v>
      </c>
      <c r="D2279" s="39" t="str">
        <v>Bill Plympton</v>
      </c>
      <c r="E2279">
        <f>COUNTIF(Table3[Director_Name],D2279)</f>
        <v>1</v>
      </c>
      <c r="F2279">
        <f>ROUND(AVERAGEIF(Table3[Director_Name],D2279,Table3[imdb_score]),2)</f>
        <v>7</v>
      </c>
      <c r="G2279" s="40"/>
    </row>
    <row r="2280" spans="1:7">
      <c r="A2280" t="s">
        <v>11532</v>
      </c>
      <c r="B2280">
        <v>7.2</v>
      </c>
      <c r="D2280" s="39" t="str">
        <v>Drake Doremus</v>
      </c>
      <c r="E2280">
        <f>COUNTIF(Table3[Director_Name],D2280)</f>
        <v>1</v>
      </c>
      <c r="F2280">
        <f>ROUND(AVERAGEIF(Table3[Director_Name],D2280,Table3[imdb_score]),2)</f>
        <v>6.7</v>
      </c>
      <c r="G2280" s="40"/>
    </row>
    <row r="2281" spans="1:7">
      <c r="A2281" t="s">
        <v>5139</v>
      </c>
      <c r="B2281">
        <v>5.6</v>
      </c>
      <c r="D2281" s="39" t="str">
        <v>Al Franklin</v>
      </c>
      <c r="E2281">
        <f>COUNTIF(Table3[Director_Name],D2281)</f>
        <v>1</v>
      </c>
      <c r="F2281">
        <f>ROUND(AVERAGEIF(Table3[Director_Name],D2281,Table3[imdb_score]),2)</f>
        <v>4.3</v>
      </c>
      <c r="G2281" s="40"/>
    </row>
    <row r="2282" spans="1:7">
      <c r="A2282" t="s">
        <v>11540</v>
      </c>
      <c r="B2282">
        <v>6.4</v>
      </c>
      <c r="D2282" s="39" t="str">
        <v>Michael Kang</v>
      </c>
      <c r="E2282">
        <f>COUNTIF(Table3[Director_Name],D2282)</f>
        <v>1</v>
      </c>
      <c r="F2282">
        <f>ROUND(AVERAGEIF(Table3[Director_Name],D2282,Table3[imdb_score]),2)</f>
        <v>6.8</v>
      </c>
      <c r="G2282" s="40"/>
    </row>
    <row r="2283" spans="1:7">
      <c r="A2283" t="s">
        <v>10516</v>
      </c>
      <c r="B2283">
        <v>7.5</v>
      </c>
      <c r="D2283" s="39" t="str">
        <v>Lori Silverbush</v>
      </c>
      <c r="E2283">
        <f>COUNTIF(Table3[Director_Name],D2283)</f>
        <v>1</v>
      </c>
      <c r="F2283">
        <f>ROUND(AVERAGEIF(Table3[Director_Name],D2283,Table3[imdb_score]),2)</f>
        <v>6.9</v>
      </c>
      <c r="G2283" s="40"/>
    </row>
    <row r="2284" spans="1:7">
      <c r="A2284" t="s">
        <v>10453</v>
      </c>
      <c r="B2284">
        <v>7.4</v>
      </c>
      <c r="D2284" s="39" t="str">
        <v>Stuart Hazeldine</v>
      </c>
      <c r="E2284">
        <f>COUNTIF(Table3[Director_Name],D2284)</f>
        <v>1</v>
      </c>
      <c r="F2284">
        <f>ROUND(AVERAGEIF(Table3[Director_Name],D2284,Table3[imdb_score]),2)</f>
        <v>6.9</v>
      </c>
      <c r="G2284" s="40"/>
    </row>
    <row r="2285" spans="1:7">
      <c r="A2285" t="s">
        <v>2859</v>
      </c>
      <c r="B2285">
        <v>8</v>
      </c>
      <c r="D2285" s="39" t="str">
        <v>Hilary Brougher</v>
      </c>
      <c r="E2285">
        <f>COUNTIF(Table3[Director_Name],D2285)</f>
        <v>1</v>
      </c>
      <c r="F2285">
        <f>ROUND(AVERAGEIF(Table3[Director_Name],D2285,Table3[imdb_score]),2)</f>
        <v>6.3</v>
      </c>
      <c r="G2285" s="40"/>
    </row>
    <row r="2286" spans="1:7">
      <c r="A2286" t="s">
        <v>6573</v>
      </c>
      <c r="B2286">
        <v>5.7</v>
      </c>
      <c r="D2286" s="39" t="str">
        <v>Rachel Goldenberg</v>
      </c>
      <c r="E2286">
        <f>COUNTIF(Table3[Director_Name],D2286)</f>
        <v>1</v>
      </c>
      <c r="F2286">
        <f>ROUND(AVERAGEIF(Table3[Director_Name],D2286,Table3[imdb_score]),2)</f>
        <v>2.5</v>
      </c>
      <c r="G2286" s="40"/>
    </row>
    <row r="2287" spans="1:7">
      <c r="A2287" t="s">
        <v>4291</v>
      </c>
      <c r="B2287">
        <v>6.8</v>
      </c>
      <c r="D2287" s="39" t="str">
        <v>Corbin Bernsen</v>
      </c>
      <c r="E2287">
        <f>COUNTIF(Table3[Director_Name],D2287)</f>
        <v>1</v>
      </c>
      <c r="F2287">
        <f>ROUND(AVERAGEIF(Table3[Director_Name],D2287,Table3[imdb_score]),2)</f>
        <v>5.7</v>
      </c>
      <c r="G2287" s="40"/>
    </row>
    <row r="2288" spans="1:7">
      <c r="A2288" t="s">
        <v>11562</v>
      </c>
      <c r="B2288">
        <v>5.9</v>
      </c>
      <c r="D2288" s="39" t="str">
        <v>Jamin Winans</v>
      </c>
      <c r="E2288">
        <f>COUNTIF(Table3[Director_Name],D2288)</f>
        <v>1</v>
      </c>
      <c r="F2288">
        <f>ROUND(AVERAGEIF(Table3[Director_Name],D2288,Table3[imdb_score]),2)</f>
        <v>7</v>
      </c>
      <c r="G2288" s="40"/>
    </row>
    <row r="2289" spans="1:7">
      <c r="A2289" t="s">
        <v>6308</v>
      </c>
      <c r="B2289">
        <v>7.2</v>
      </c>
      <c r="D2289" s="39" t="str">
        <v>Tom Seidman</v>
      </c>
      <c r="E2289">
        <f>COUNTIF(Table3[Director_Name],D2289)</f>
        <v>1</v>
      </c>
      <c r="F2289">
        <f>ROUND(AVERAGEIF(Table3[Director_Name],D2289,Table3[imdb_score]),2)</f>
        <v>6.2</v>
      </c>
      <c r="G2289" s="40"/>
    </row>
    <row r="2290" spans="1:7">
      <c r="A2290" t="s">
        <v>10903</v>
      </c>
      <c r="B2290">
        <v>5.5</v>
      </c>
      <c r="D2290" s="39" t="str">
        <v>Jason Naumann</v>
      </c>
      <c r="E2290">
        <f>COUNTIF(Table3[Director_Name],D2290)</f>
        <v>1</v>
      </c>
      <c r="F2290">
        <f>ROUND(AVERAGEIF(Table3[Director_Name],D2290,Table3[imdb_score]),2)</f>
        <v>6.9</v>
      </c>
      <c r="G2290" s="40"/>
    </row>
    <row r="2291" spans="1:7">
      <c r="A2291" t="s">
        <v>3727</v>
      </c>
      <c r="B2291">
        <v>8.4</v>
      </c>
      <c r="D2291" s="39" t="str">
        <v>Matt Cimber</v>
      </c>
      <c r="E2291">
        <f>COUNTIF(Table3[Director_Name],D2291)</f>
        <v>1</v>
      </c>
      <c r="F2291">
        <f>ROUND(AVERAGEIF(Table3[Director_Name],D2291,Table3[imdb_score]),2)</f>
        <v>4.5</v>
      </c>
      <c r="G2291" s="40"/>
    </row>
    <row r="2292" spans="1:7">
      <c r="A2292" t="s">
        <v>435</v>
      </c>
      <c r="B2292">
        <v>8.5</v>
      </c>
      <c r="D2292" s="39" t="str">
        <v>Sam Martin</v>
      </c>
      <c r="E2292">
        <f>COUNTIF(Table3[Director_Name],D2292)</f>
        <v>1</v>
      </c>
      <c r="F2292">
        <f>ROUND(AVERAGEIF(Table3[Director_Name],D2292,Table3[imdb_score]),2)</f>
        <v>7.8</v>
      </c>
      <c r="G2292" s="40"/>
    </row>
    <row r="2293" spans="1:7">
      <c r="A2293" t="s">
        <v>6788</v>
      </c>
      <c r="B2293">
        <v>5.6</v>
      </c>
      <c r="D2293" s="39" t="str">
        <v>Andrew Hyatt</v>
      </c>
      <c r="E2293">
        <f>COUNTIF(Table3[Director_Name],D2293)</f>
        <v>1</v>
      </c>
      <c r="F2293">
        <f>ROUND(AVERAGEIF(Table3[Director_Name],D2293,Table3[imdb_score]),2)</f>
        <v>4.4000000000000004</v>
      </c>
      <c r="G2293" s="40"/>
    </row>
    <row r="2294" spans="1:7">
      <c r="A2294" t="s">
        <v>9516</v>
      </c>
      <c r="B2294">
        <v>4.0999999999999996</v>
      </c>
      <c r="D2294" s="39" t="str">
        <v>Kristin Rizzo</v>
      </c>
      <c r="E2294">
        <f>COUNTIF(Table3[Director_Name],D2294)</f>
        <v>1</v>
      </c>
      <c r="F2294">
        <f>ROUND(AVERAGEIF(Table3[Director_Name],D2294,Table3[imdb_score]),2)</f>
        <v>8</v>
      </c>
      <c r="G2294" s="40"/>
    </row>
    <row r="2295" spans="1:7">
      <c r="A2295" t="s">
        <v>11594</v>
      </c>
      <c r="B2295">
        <v>5</v>
      </c>
      <c r="D2295" s="39" t="str">
        <v>Ward Roberts</v>
      </c>
      <c r="E2295">
        <f>COUNTIF(Table3[Director_Name],D2295)</f>
        <v>1</v>
      </c>
      <c r="F2295">
        <f>ROUND(AVERAGEIF(Table3[Director_Name],D2295,Table3[imdb_score]),2)</f>
        <v>6.5</v>
      </c>
      <c r="G2295" s="40"/>
    </row>
    <row r="2296" spans="1:7">
      <c r="A2296" t="s">
        <v>3912</v>
      </c>
      <c r="B2296">
        <v>6.1</v>
      </c>
      <c r="D2296" s="39" t="str">
        <v>Zoran Lisinac</v>
      </c>
      <c r="E2296">
        <f>COUNTIF(Table3[Director_Name],D2296)</f>
        <v>1</v>
      </c>
      <c r="F2296">
        <f>ROUND(AVERAGEIF(Table3[Director_Name],D2296,Table3[imdb_score]),2)</f>
        <v>7.1</v>
      </c>
      <c r="G2296" s="40"/>
    </row>
    <row r="2297" spans="1:7">
      <c r="A2297" t="s">
        <v>809</v>
      </c>
      <c r="B2297">
        <v>5.4</v>
      </c>
      <c r="D2297" s="39" t="str">
        <v>James O'Brien</v>
      </c>
      <c r="E2297">
        <f>COUNTIF(Table3[Director_Name],D2297)</f>
        <v>1</v>
      </c>
      <c r="F2297">
        <f>ROUND(AVERAGEIF(Table3[Director_Name],D2297,Table3[imdb_score]),2)</f>
        <v>4</v>
      </c>
      <c r="G2297" s="40"/>
    </row>
    <row r="2298" spans="1:7">
      <c r="A2298" t="s">
        <v>962</v>
      </c>
      <c r="B2298">
        <v>7.1</v>
      </c>
      <c r="D2298" s="39" t="str">
        <v>Tom Putnam</v>
      </c>
      <c r="E2298">
        <f>COUNTIF(Table3[Director_Name],D2298)</f>
        <v>1</v>
      </c>
      <c r="F2298">
        <f>ROUND(AVERAGEIF(Table3[Director_Name],D2298,Table3[imdb_score]),2)</f>
        <v>7.5</v>
      </c>
      <c r="G2298" s="40"/>
    </row>
    <row r="2299" spans="1:7">
      <c r="A2299" t="s">
        <v>11620</v>
      </c>
      <c r="B2299">
        <v>3.6</v>
      </c>
      <c r="D2299" s="39" t="str">
        <v>Jon Shear</v>
      </c>
      <c r="E2299">
        <f>COUNTIF(Table3[Director_Name],D2299)</f>
        <v>1</v>
      </c>
      <c r="F2299">
        <f>ROUND(AVERAGEIF(Table3[Director_Name],D2299,Table3[imdb_score]),2)</f>
        <v>7</v>
      </c>
      <c r="G2299" s="40"/>
    </row>
    <row r="2300" spans="1:7">
      <c r="A2300" t="s">
        <v>1076</v>
      </c>
      <c r="B2300">
        <v>6.5</v>
      </c>
      <c r="D2300" s="39" t="str">
        <v>Al Silliman Jr.</v>
      </c>
      <c r="E2300">
        <f>COUNTIF(Table3[Director_Name],D2300)</f>
        <v>1</v>
      </c>
      <c r="F2300">
        <f>ROUND(AVERAGEIF(Table3[Director_Name],D2300,Table3[imdb_score]),2)</f>
        <v>4</v>
      </c>
      <c r="G2300" s="40"/>
    </row>
    <row r="2301" spans="1:7">
      <c r="A2301" t="s">
        <v>7778</v>
      </c>
      <c r="B2301">
        <v>8.6</v>
      </c>
      <c r="D2301" s="39" t="str">
        <v>EugÃ¨ne LouriÃ©</v>
      </c>
      <c r="E2301">
        <f>COUNTIF(Table3[Director_Name],D2301)</f>
        <v>1</v>
      </c>
      <c r="F2301">
        <f>ROUND(AVERAGEIF(Table3[Director_Name],D2301,Table3[imdb_score]),2)</f>
        <v>6.7</v>
      </c>
      <c r="G2301" s="40"/>
    </row>
    <row r="2302" spans="1:7">
      <c r="A2302" t="s">
        <v>11633</v>
      </c>
      <c r="B2302">
        <v>6.2</v>
      </c>
      <c r="D2302" s="39" t="str">
        <v>Lowell Sherman</v>
      </c>
      <c r="E2302">
        <f>COUNTIF(Table3[Director_Name],D2302)</f>
        <v>1</v>
      </c>
      <c r="F2302">
        <f>ROUND(AVERAGEIF(Table3[Director_Name],D2302,Table3[imdb_score]),2)</f>
        <v>6.5</v>
      </c>
      <c r="G2302" s="40"/>
    </row>
    <row r="2303" spans="1:7">
      <c r="A2303" t="s">
        <v>1489</v>
      </c>
      <c r="B2303">
        <v>7</v>
      </c>
      <c r="D2303" s="39" t="str">
        <v>Maurizio Benazzo</v>
      </c>
      <c r="E2303">
        <f>COUNTIF(Table3[Director_Name],D2303)</f>
        <v>1</v>
      </c>
      <c r="F2303">
        <f>ROUND(AVERAGEIF(Table3[Director_Name],D2303,Table3[imdb_score]),2)</f>
        <v>7.2</v>
      </c>
      <c r="G2303" s="40"/>
    </row>
    <row r="2304" spans="1:7">
      <c r="A2304" t="s">
        <v>11642</v>
      </c>
      <c r="B2304">
        <v>7.6</v>
      </c>
      <c r="D2304" s="39" t="str">
        <v>David G. Evans</v>
      </c>
      <c r="E2304">
        <f>COUNTIF(Table3[Director_Name],D2304)</f>
        <v>1</v>
      </c>
      <c r="F2304">
        <f>ROUND(AVERAGEIF(Table3[Director_Name],D2304,Table3[imdb_score]),2)</f>
        <v>6.4</v>
      </c>
      <c r="G2304" s="40"/>
    </row>
    <row r="2305" spans="1:7">
      <c r="A2305" t="s">
        <v>4516</v>
      </c>
      <c r="B2305">
        <v>6.5</v>
      </c>
      <c r="D2305" s="39" t="str">
        <v>Sherman Alexie</v>
      </c>
      <c r="E2305">
        <f>COUNTIF(Table3[Director_Name],D2305)</f>
        <v>1</v>
      </c>
      <c r="F2305">
        <f>ROUND(AVERAGEIF(Table3[Director_Name],D2305,Table3[imdb_score]),2)</f>
        <v>6.9</v>
      </c>
      <c r="G2305" s="40"/>
    </row>
    <row r="2306" spans="1:7">
      <c r="A2306" t="s">
        <v>11653</v>
      </c>
      <c r="B2306">
        <v>6.4</v>
      </c>
      <c r="D2306" s="39" t="str">
        <v>Justin Dillon</v>
      </c>
      <c r="E2306">
        <f>COUNTIF(Table3[Director_Name],D2306)</f>
        <v>1</v>
      </c>
      <c r="F2306">
        <f>ROUND(AVERAGEIF(Table3[Director_Name],D2306,Table3[imdb_score]),2)</f>
        <v>7.5</v>
      </c>
      <c r="G2306" s="40"/>
    </row>
    <row r="2307" spans="1:7">
      <c r="A2307" t="s">
        <v>11658</v>
      </c>
      <c r="B2307">
        <v>6.7</v>
      </c>
      <c r="D2307" s="39" t="str">
        <v>Stevan Mena</v>
      </c>
      <c r="E2307">
        <f>COUNTIF(Table3[Director_Name],D2307)</f>
        <v>1</v>
      </c>
      <c r="F2307">
        <f>ROUND(AVERAGEIF(Table3[Director_Name],D2307,Table3[imdb_score]),2)</f>
        <v>5.0999999999999996</v>
      </c>
      <c r="G2307" s="40"/>
    </row>
    <row r="2308" spans="1:7">
      <c r="A2308" t="s">
        <v>11664</v>
      </c>
      <c r="B2308">
        <v>6.3</v>
      </c>
      <c r="D2308" s="39" t="str">
        <v>Livingston Oden</v>
      </c>
      <c r="E2308">
        <f>COUNTIF(Table3[Director_Name],D2308)</f>
        <v>1</v>
      </c>
      <c r="F2308">
        <f>ROUND(AVERAGEIF(Table3[Director_Name],D2308,Table3[imdb_score]),2)</f>
        <v>6.8</v>
      </c>
      <c r="G2308" s="40"/>
    </row>
    <row r="2309" spans="1:7">
      <c r="A2309" t="s">
        <v>11668</v>
      </c>
      <c r="B2309">
        <v>6.4</v>
      </c>
      <c r="D2309" s="39" t="str">
        <v>Chris Marker</v>
      </c>
      <c r="E2309">
        <f>COUNTIF(Table3[Director_Name],D2309)</f>
        <v>1</v>
      </c>
      <c r="F2309">
        <f>ROUND(AVERAGEIF(Table3[Director_Name],D2309,Table3[imdb_score]),2)</f>
        <v>7.4</v>
      </c>
      <c r="G2309" s="40"/>
    </row>
    <row r="2310" spans="1:7">
      <c r="A2310" t="s">
        <v>11673</v>
      </c>
      <c r="B2310">
        <v>5.7</v>
      </c>
      <c r="D2310" s="39" t="str">
        <v>Carl Theodor Dreyer</v>
      </c>
      <c r="E2310">
        <f>COUNTIF(Table3[Director_Name],D2310)</f>
        <v>1</v>
      </c>
      <c r="F2310">
        <f>ROUND(AVERAGEIF(Table3[Director_Name],D2310,Table3[imdb_score]),2)</f>
        <v>8.1</v>
      </c>
      <c r="G2310" s="40"/>
    </row>
    <row r="2311" spans="1:7">
      <c r="A2311" t="s">
        <v>11681</v>
      </c>
      <c r="B2311">
        <v>6.3</v>
      </c>
      <c r="D2311" s="39" t="str">
        <v>Marianna Palka</v>
      </c>
      <c r="E2311">
        <f>COUNTIF(Table3[Director_Name],D2311)</f>
        <v>1</v>
      </c>
      <c r="F2311">
        <f>ROUND(AVERAGEIF(Table3[Director_Name],D2311,Table3[imdb_score]),2)</f>
        <v>6.5</v>
      </c>
      <c r="G2311" s="40"/>
    </row>
    <row r="2312" spans="1:7">
      <c r="A2312" t="s">
        <v>11686</v>
      </c>
      <c r="B2312">
        <v>7.8</v>
      </c>
      <c r="D2312" s="39" t="str">
        <v>Ricki Stern</v>
      </c>
      <c r="E2312">
        <f>COUNTIF(Table3[Director_Name],D2312)</f>
        <v>1</v>
      </c>
      <c r="F2312">
        <f>ROUND(AVERAGEIF(Table3[Director_Name],D2312,Table3[imdb_score]),2)</f>
        <v>7.7</v>
      </c>
      <c r="G2312" s="40"/>
    </row>
    <row r="2313" spans="1:7">
      <c r="A2313" t="s">
        <v>11691</v>
      </c>
      <c r="B2313">
        <v>6</v>
      </c>
      <c r="D2313" s="39" t="str">
        <v>Nadia Tass</v>
      </c>
      <c r="E2313">
        <f>COUNTIF(Table3[Director_Name],D2313)</f>
        <v>1</v>
      </c>
      <c r="F2313">
        <f>ROUND(AVERAGEIF(Table3[Director_Name],D2313,Table3[imdb_score]),2)</f>
        <v>7.2</v>
      </c>
      <c r="G2313" s="40"/>
    </row>
    <row r="2314" spans="1:7">
      <c r="A2314" t="s">
        <v>1800</v>
      </c>
      <c r="B2314">
        <v>7.7</v>
      </c>
      <c r="D2314" s="39" t="str">
        <v>James Kerwin</v>
      </c>
      <c r="E2314">
        <f>COUNTIF(Table3[Director_Name],D2314)</f>
        <v>1</v>
      </c>
      <c r="F2314">
        <f>ROUND(AVERAGEIF(Table3[Director_Name],D2314,Table3[imdb_score]),2)</f>
        <v>5.4</v>
      </c>
      <c r="G2314" s="40"/>
    </row>
    <row r="2315" spans="1:7">
      <c r="A2315" t="s">
        <v>2495</v>
      </c>
      <c r="B2315">
        <v>6.2</v>
      </c>
      <c r="D2315" s="39" t="str">
        <v>C. Fraser Press</v>
      </c>
      <c r="E2315">
        <f>COUNTIF(Table3[Director_Name],D2315)</f>
        <v>1</v>
      </c>
      <c r="F2315">
        <f>ROUND(AVERAGEIF(Table3[Director_Name],D2315,Table3[imdb_score]),2)</f>
        <v>6.7</v>
      </c>
      <c r="G2315" s="40"/>
    </row>
    <row r="2316" spans="1:7">
      <c r="A2316" t="s">
        <v>5961</v>
      </c>
      <c r="B2316">
        <v>5.7</v>
      </c>
      <c r="D2316" s="39" t="str">
        <v>Rania Attieh</v>
      </c>
      <c r="E2316">
        <f>COUNTIF(Table3[Director_Name],D2316)</f>
        <v>1</v>
      </c>
      <c r="F2316">
        <f>ROUND(AVERAGEIF(Table3[Director_Name],D2316,Table3[imdb_score]),2)</f>
        <v>6.3</v>
      </c>
      <c r="G2316" s="40"/>
    </row>
    <row r="2317" spans="1:7">
      <c r="A2317" t="s">
        <v>2791</v>
      </c>
      <c r="B2317">
        <v>7.7</v>
      </c>
      <c r="D2317" s="39" t="str">
        <v>Sharon Greytak</v>
      </c>
      <c r="E2317">
        <f>COUNTIF(Table3[Director_Name],D2317)</f>
        <v>1</v>
      </c>
      <c r="F2317">
        <f>ROUND(AVERAGEIF(Table3[Director_Name],D2317,Table3[imdb_score]),2)</f>
        <v>8.1</v>
      </c>
      <c r="G2317" s="40"/>
    </row>
    <row r="2318" spans="1:7">
      <c r="A2318" t="s">
        <v>11711</v>
      </c>
      <c r="B2318">
        <v>6.4</v>
      </c>
      <c r="D2318" s="39" t="str">
        <v>Majid Majidi</v>
      </c>
      <c r="E2318">
        <f>COUNTIF(Table3[Director_Name],D2318)</f>
        <v>1</v>
      </c>
      <c r="F2318">
        <f>ROUND(AVERAGEIF(Table3[Director_Name],D2318,Table3[imdb_score]),2)</f>
        <v>8.5</v>
      </c>
      <c r="G2318" s="40"/>
    </row>
    <row r="2319" spans="1:7">
      <c r="A2319" t="s">
        <v>6417</v>
      </c>
      <c r="B2319">
        <v>6.4</v>
      </c>
      <c r="D2319" s="39" t="str">
        <v>Andrew Haigh</v>
      </c>
      <c r="E2319">
        <f>COUNTIF(Table3[Director_Name],D2319)</f>
        <v>1</v>
      </c>
      <c r="F2319">
        <f>ROUND(AVERAGEIF(Table3[Director_Name],D2319,Table3[imdb_score]),2)</f>
        <v>7.7</v>
      </c>
      <c r="G2319" s="40"/>
    </row>
    <row r="2320" spans="1:7">
      <c r="A2320" t="s">
        <v>1757</v>
      </c>
      <c r="B2320">
        <v>6.9</v>
      </c>
      <c r="D2320" s="39" t="str">
        <v>Cary Bell</v>
      </c>
      <c r="E2320">
        <f>COUNTIF(Table3[Director_Name],D2320)</f>
        <v>1</v>
      </c>
      <c r="F2320">
        <f>ROUND(AVERAGEIF(Table3[Director_Name],D2320,Table3[imdb_score]),2)</f>
        <v>8.6999999999999993</v>
      </c>
      <c r="G2320" s="40"/>
    </row>
    <row r="2321" spans="1:7">
      <c r="A2321" t="s">
        <v>5624</v>
      </c>
      <c r="B2321">
        <v>7.3</v>
      </c>
      <c r="D2321" s="39" t="str">
        <v>Nicolae Constantin Tanase</v>
      </c>
      <c r="E2321">
        <f>COUNTIF(Table3[Director_Name],D2321)</f>
        <v>1</v>
      </c>
      <c r="F2321">
        <f>ROUND(AVERAGEIF(Table3[Director_Name],D2321,Table3[imdb_score]),2)</f>
        <v>6.5</v>
      </c>
      <c r="G2321" s="40"/>
    </row>
    <row r="2322" spans="1:7">
      <c r="A2322" t="s">
        <v>3722</v>
      </c>
      <c r="B2322">
        <v>7.3</v>
      </c>
      <c r="D2322" s="39" t="str">
        <v>Melvin Van Peebles</v>
      </c>
      <c r="E2322">
        <f>COUNTIF(Table3[Director_Name],D2322)</f>
        <v>1</v>
      </c>
      <c r="F2322">
        <f>ROUND(AVERAGEIF(Table3[Director_Name],D2322,Table3[imdb_score]),2)</f>
        <v>5.5</v>
      </c>
      <c r="G2322" s="40"/>
    </row>
    <row r="2323" spans="1:7">
      <c r="A2323" t="s">
        <v>3102</v>
      </c>
      <c r="B2323">
        <v>6.2</v>
      </c>
      <c r="D2323" s="39" t="str">
        <v>Ken Roht</v>
      </c>
      <c r="E2323">
        <f>COUNTIF(Table3[Director_Name],D2323)</f>
        <v>1</v>
      </c>
      <c r="F2323">
        <f>ROUND(AVERAGEIF(Table3[Director_Name],D2323,Table3[imdb_score]),2)</f>
        <v>7</v>
      </c>
      <c r="G2323" s="40"/>
    </row>
    <row r="2324" spans="1:7">
      <c r="A2324" t="s">
        <v>1028</v>
      </c>
      <c r="B2324">
        <v>6.6</v>
      </c>
      <c r="D2324" s="39" t="str">
        <v>Robinson Devor</v>
      </c>
      <c r="E2324">
        <f>COUNTIF(Table3[Director_Name],D2324)</f>
        <v>1</v>
      </c>
      <c r="F2324">
        <f>ROUND(AVERAGEIF(Table3[Director_Name],D2324,Table3[imdb_score]),2)</f>
        <v>7.3</v>
      </c>
      <c r="G2324" s="40"/>
    </row>
    <row r="2325" spans="1:7">
      <c r="A2325" t="s">
        <v>2682</v>
      </c>
      <c r="B2325">
        <v>6.7</v>
      </c>
      <c r="D2325" s="39" t="str">
        <v>Michel Orion Scott</v>
      </c>
      <c r="E2325">
        <f>COUNTIF(Table3[Director_Name],D2325)</f>
        <v>1</v>
      </c>
      <c r="F2325">
        <f>ROUND(AVERAGEIF(Table3[Director_Name],D2325,Table3[imdb_score]),2)</f>
        <v>7.4</v>
      </c>
      <c r="G2325" s="40"/>
    </row>
    <row r="2326" spans="1:7">
      <c r="A2326" t="s">
        <v>597</v>
      </c>
      <c r="B2326">
        <v>5.7</v>
      </c>
      <c r="D2326" s="39" t="str">
        <v>Pat Holden</v>
      </c>
      <c r="E2326">
        <f>COUNTIF(Table3[Director_Name],D2326)</f>
        <v>1</v>
      </c>
      <c r="F2326">
        <f>ROUND(AVERAGEIF(Table3[Director_Name],D2326,Table3[imdb_score]),2)</f>
        <v>5.4</v>
      </c>
      <c r="G2326" s="40"/>
    </row>
    <row r="2327" spans="1:7">
      <c r="A2327" t="s">
        <v>11748</v>
      </c>
      <c r="B2327">
        <v>3.1</v>
      </c>
      <c r="D2327" s="39" t="str">
        <v>Eric Bugbee</v>
      </c>
      <c r="E2327">
        <f>COUNTIF(Table3[Director_Name],D2327)</f>
        <v>1</v>
      </c>
      <c r="F2327">
        <f>ROUND(AVERAGEIF(Table3[Director_Name],D2327,Table3[imdb_score]),2)</f>
        <v>7.1</v>
      </c>
      <c r="G2327" s="40"/>
    </row>
    <row r="2328" spans="1:7">
      <c r="A2328" t="s">
        <v>10977</v>
      </c>
      <c r="B2328">
        <v>6.3</v>
      </c>
      <c r="D2328" s="39" t="str">
        <v>Bill Melendez</v>
      </c>
      <c r="E2328">
        <f>COUNTIF(Table3[Director_Name],D2328)</f>
        <v>1</v>
      </c>
      <c r="F2328">
        <f>ROUND(AVERAGEIF(Table3[Director_Name],D2328,Table3[imdb_score]),2)</f>
        <v>8.4</v>
      </c>
      <c r="G2328" s="40"/>
    </row>
    <row r="2329" spans="1:7">
      <c r="A2329" t="s">
        <v>7302</v>
      </c>
      <c r="B2329">
        <v>5.7</v>
      </c>
      <c r="D2329" s="39" t="str">
        <v>Dena Seidel</v>
      </c>
      <c r="E2329">
        <f>COUNTIF(Table3[Director_Name],D2329)</f>
        <v>1</v>
      </c>
      <c r="F2329">
        <f>ROUND(AVERAGEIF(Table3[Director_Name],D2329,Table3[imdb_score]),2)</f>
        <v>7</v>
      </c>
      <c r="G2329" s="40"/>
    </row>
    <row r="2330" spans="1:7">
      <c r="A2330" t="s">
        <v>11761</v>
      </c>
      <c r="B2330">
        <v>7.1</v>
      </c>
      <c r="D2330" s="39" t="str">
        <v>Deborah Anderson</v>
      </c>
      <c r="E2330">
        <f>COUNTIF(Table3[Director_Name],D2330)</f>
        <v>1</v>
      </c>
      <c r="F2330">
        <f>ROUND(AVERAGEIF(Table3[Director_Name],D2330,Table3[imdb_score]),2)</f>
        <v>5.3</v>
      </c>
      <c r="G2330" s="40"/>
    </row>
    <row r="2331" spans="1:7">
      <c r="A2331" t="s">
        <v>1965</v>
      </c>
      <c r="B2331">
        <v>7</v>
      </c>
      <c r="D2331" s="39" t="str">
        <v>Sara Newens</v>
      </c>
      <c r="E2331">
        <f>COUNTIF(Table3[Director_Name],D2331)</f>
        <v>1</v>
      </c>
      <c r="F2331">
        <f>ROUND(AVERAGEIF(Table3[Director_Name],D2331,Table3[imdb_score]),2)</f>
        <v>7.1</v>
      </c>
      <c r="G2331" s="40"/>
    </row>
    <row r="2332" spans="1:7">
      <c r="A2332" t="s">
        <v>7109</v>
      </c>
      <c r="B2332">
        <v>6.1</v>
      </c>
      <c r="D2332" s="39" t="str">
        <v>Sai Varadan</v>
      </c>
      <c r="E2332">
        <f>COUNTIF(Table3[Director_Name],D2332)</f>
        <v>1</v>
      </c>
      <c r="F2332">
        <f>ROUND(AVERAGEIF(Table3[Director_Name],D2332,Table3[imdb_score]),2)</f>
        <v>7.2</v>
      </c>
      <c r="G2332" s="40"/>
    </row>
    <row r="2333" spans="1:7">
      <c r="A2333" t="s">
        <v>935</v>
      </c>
      <c r="B2333">
        <v>6.6</v>
      </c>
      <c r="D2333" s="39" t="str">
        <v>Amal Al-Agroobi</v>
      </c>
      <c r="E2333">
        <f>COUNTIF(Table3[Director_Name],D2333)</f>
        <v>1</v>
      </c>
      <c r="F2333">
        <f>ROUND(AVERAGEIF(Table3[Director_Name],D2333,Table3[imdb_score]),2)</f>
        <v>8.1999999999999993</v>
      </c>
      <c r="G2333" s="40"/>
    </row>
    <row r="2334" spans="1:7">
      <c r="A2334" t="s">
        <v>1311</v>
      </c>
      <c r="B2334">
        <v>7.8</v>
      </c>
      <c r="D2334" s="39" t="str">
        <v>Andrew Berends</v>
      </c>
      <c r="E2334">
        <f>COUNTIF(Table3[Director_Name],D2334)</f>
        <v>1</v>
      </c>
      <c r="F2334">
        <f>ROUND(AVERAGEIF(Table3[Director_Name],D2334,Table3[imdb_score]),2)</f>
        <v>6.6</v>
      </c>
      <c r="G2334" s="40"/>
    </row>
    <row r="2335" spans="1:7">
      <c r="A2335" t="s">
        <v>4955</v>
      </c>
      <c r="B2335">
        <v>8.3000000000000007</v>
      </c>
      <c r="D2335" s="39" t="str">
        <v>Lynn Shelton</v>
      </c>
      <c r="E2335">
        <f>COUNTIF(Table3[Director_Name],D2335)</f>
        <v>1</v>
      </c>
      <c r="F2335">
        <f>ROUND(AVERAGEIF(Table3[Director_Name],D2335,Table3[imdb_score]),2)</f>
        <v>6.7</v>
      </c>
      <c r="G2335" s="40"/>
    </row>
    <row r="2336" spans="1:7">
      <c r="A2336" t="s">
        <v>10918</v>
      </c>
      <c r="B2336">
        <v>3.9</v>
      </c>
      <c r="D2336" s="39" t="str">
        <v>Valentine</v>
      </c>
      <c r="E2336">
        <f>COUNTIF(Table3[Director_Name],D2336)</f>
        <v>1</v>
      </c>
      <c r="F2336">
        <f>ROUND(AVERAGEIF(Table3[Director_Name],D2336,Table3[imdb_score]),2)</f>
        <v>5.0999999999999996</v>
      </c>
      <c r="G2336" s="40"/>
    </row>
    <row r="2337" spans="1:7">
      <c r="A2337" t="s">
        <v>2042</v>
      </c>
      <c r="B2337">
        <v>7</v>
      </c>
      <c r="D2337" s="39" t="str">
        <v>David Hewlett</v>
      </c>
      <c r="E2337">
        <f>COUNTIF(Table3[Director_Name],D2337)</f>
        <v>1</v>
      </c>
      <c r="F2337">
        <f>ROUND(AVERAGEIF(Table3[Director_Name],D2337,Table3[imdb_score]),2)</f>
        <v>7</v>
      </c>
      <c r="G2337" s="40"/>
    </row>
    <row r="2338" spans="1:7">
      <c r="A2338" t="s">
        <v>11792</v>
      </c>
      <c r="B2338">
        <v>6.7</v>
      </c>
      <c r="D2338" s="39" t="str">
        <v>Nate Parker</v>
      </c>
      <c r="E2338">
        <f>COUNTIF(Table3[Director_Name],D2338)</f>
        <v>1</v>
      </c>
      <c r="F2338">
        <f>ROUND(AVERAGEIF(Table3[Director_Name],D2338,Table3[imdb_score]),2)</f>
        <v>5.4</v>
      </c>
      <c r="G2338" s="40"/>
    </row>
    <row r="2339" spans="1:7">
      <c r="A2339" t="s">
        <v>11681</v>
      </c>
      <c r="B2339">
        <v>7.3</v>
      </c>
      <c r="D2339" s="39" t="str">
        <v>Nathan Smith Jones</v>
      </c>
      <c r="E2339">
        <f>COUNTIF(Table3[Director_Name],D2339)</f>
        <v>1</v>
      </c>
      <c r="F2339">
        <f>ROUND(AVERAGEIF(Table3[Director_Name],D2339,Table3[imdb_score]),2)</f>
        <v>5.7</v>
      </c>
      <c r="G2339" s="40"/>
    </row>
    <row r="2340" spans="1:7">
      <c r="A2340" t="s">
        <v>4850</v>
      </c>
      <c r="B2340">
        <v>6.3</v>
      </c>
      <c r="D2340" s="39" t="str">
        <v>Travis Cluff</v>
      </c>
      <c r="E2340">
        <f>COUNTIF(Table3[Director_Name],D2340)</f>
        <v>1</v>
      </c>
      <c r="F2340">
        <f>ROUND(AVERAGEIF(Table3[Director_Name],D2340,Table3[imdb_score]),2)</f>
        <v>4.2</v>
      </c>
      <c r="G2340" s="40"/>
    </row>
    <row r="2341" spans="1:7">
      <c r="A2341" t="s">
        <v>1133</v>
      </c>
      <c r="B2341">
        <v>7.8</v>
      </c>
      <c r="D2341" s="39" t="str">
        <v>Harry F. Millarde</v>
      </c>
      <c r="E2341">
        <f>COUNTIF(Table3[Director_Name],D2341)</f>
        <v>1</v>
      </c>
      <c r="F2341">
        <f>ROUND(AVERAGEIF(Table3[Director_Name],D2341,Table3[imdb_score]),2)</f>
        <v>4.8</v>
      </c>
      <c r="G2341" s="40"/>
    </row>
    <row r="2342" spans="1:7">
      <c r="A2342" t="s">
        <v>4003</v>
      </c>
      <c r="B2342">
        <v>7.3</v>
      </c>
      <c r="D2342" s="39" t="str">
        <v>Robert Townsend</v>
      </c>
      <c r="E2342">
        <f>COUNTIF(Table3[Director_Name],D2342)</f>
        <v>1</v>
      </c>
      <c r="F2342">
        <f>ROUND(AVERAGEIF(Table3[Director_Name],D2342,Table3[imdb_score]),2)</f>
        <v>7</v>
      </c>
      <c r="G2342" s="40"/>
    </row>
    <row r="2343" spans="1:7">
      <c r="A2343" t="s">
        <v>1155</v>
      </c>
      <c r="B2343">
        <v>7.6</v>
      </c>
      <c r="D2343" s="39" t="str">
        <v>Jamaa Fanaka</v>
      </c>
      <c r="E2343">
        <f>COUNTIF(Table3[Director_Name],D2343)</f>
        <v>1</v>
      </c>
      <c r="F2343">
        <f>ROUND(AVERAGEIF(Table3[Director_Name],D2343,Table3[imdb_score]),2)</f>
        <v>5.8</v>
      </c>
      <c r="G2343" s="40"/>
    </row>
    <row r="2344" spans="1:7">
      <c r="A2344" t="s">
        <v>9593</v>
      </c>
      <c r="B2344">
        <v>5.3</v>
      </c>
      <c r="D2344" s="39" t="str">
        <v>Larry Blamire</v>
      </c>
      <c r="E2344">
        <f>COUNTIF(Table3[Director_Name],D2344)</f>
        <v>1</v>
      </c>
      <c r="F2344">
        <f>ROUND(AVERAGEIF(Table3[Director_Name],D2344,Table3[imdb_score]),2)</f>
        <v>7</v>
      </c>
      <c r="G2344" s="40"/>
    </row>
    <row r="2345" spans="1:7">
      <c r="A2345" t="s">
        <v>11825</v>
      </c>
      <c r="B2345">
        <v>5.3</v>
      </c>
      <c r="D2345" s="39" t="str">
        <v>Stephen Langford</v>
      </c>
      <c r="E2345">
        <f>COUNTIF(Table3[Director_Name],D2345)</f>
        <v>1</v>
      </c>
      <c r="F2345">
        <f>ROUND(AVERAGEIF(Table3[Director_Name],D2345,Table3[imdb_score]),2)</f>
        <v>3.2</v>
      </c>
      <c r="G2345" s="40"/>
    </row>
    <row r="2346" spans="1:7">
      <c r="A2346" t="s">
        <v>5367</v>
      </c>
      <c r="B2346">
        <v>6.8</v>
      </c>
      <c r="D2346" s="39" t="str">
        <v>E.L. Katz</v>
      </c>
      <c r="E2346">
        <f>COUNTIF(Table3[Director_Name],D2346)</f>
        <v>1</v>
      </c>
      <c r="F2346">
        <f>ROUND(AVERAGEIF(Table3[Director_Name],D2346,Table3[imdb_score]),2)</f>
        <v>6.8</v>
      </c>
      <c r="G2346" s="40"/>
    </row>
    <row r="2347" spans="1:7">
      <c r="A2347" t="s">
        <v>11835</v>
      </c>
      <c r="B2347">
        <v>7.1</v>
      </c>
      <c r="D2347" s="39" t="str">
        <v>Lisanne Pajot</v>
      </c>
      <c r="E2347">
        <f>COUNTIF(Table3[Director_Name],D2347)</f>
        <v>1</v>
      </c>
      <c r="F2347">
        <f>ROUND(AVERAGEIF(Table3[Director_Name],D2347,Table3[imdb_score]),2)</f>
        <v>7.7</v>
      </c>
      <c r="G2347" s="40"/>
    </row>
    <row r="2348" spans="1:7">
      <c r="A2348" t="s">
        <v>3066</v>
      </c>
      <c r="B2348">
        <v>7.2</v>
      </c>
      <c r="D2348" s="39" t="str">
        <v>Dan Reed</v>
      </c>
      <c r="E2348">
        <f>COUNTIF(Table3[Director_Name],D2348)</f>
        <v>1</v>
      </c>
      <c r="F2348">
        <f>ROUND(AVERAGEIF(Table3[Director_Name],D2348,Table3[imdb_score]),2)</f>
        <v>5.6</v>
      </c>
      <c r="G2348" s="40"/>
    </row>
    <row r="2349" spans="1:7">
      <c r="A2349" t="s">
        <v>11846</v>
      </c>
      <c r="B2349">
        <v>5.8</v>
      </c>
      <c r="D2349" s="39" t="str">
        <v>John Reinhardt</v>
      </c>
      <c r="E2349">
        <f>COUNTIF(Table3[Director_Name],D2349)</f>
        <v>1</v>
      </c>
      <c r="F2349">
        <f>ROUND(AVERAGEIF(Table3[Director_Name],D2349,Table3[imdb_score]),2)</f>
        <v>7.1</v>
      </c>
      <c r="G2349" s="40"/>
    </row>
    <row r="2350" spans="1:7">
      <c r="A2350" t="s">
        <v>9667</v>
      </c>
      <c r="B2350">
        <v>5.8</v>
      </c>
      <c r="D2350" s="39" t="str">
        <v>Patrick Ryan Sims</v>
      </c>
      <c r="E2350">
        <f>COUNTIF(Table3[Director_Name],D2350)</f>
        <v>1</v>
      </c>
      <c r="F2350">
        <f>ROUND(AVERAGEIF(Table3[Director_Name],D2350,Table3[imdb_score]),2)</f>
        <v>3.6</v>
      </c>
      <c r="G2350" s="40"/>
    </row>
    <row r="2351" spans="1:7">
      <c r="A2351" t="s">
        <v>487</v>
      </c>
      <c r="B2351">
        <v>8.3000000000000007</v>
      </c>
      <c r="D2351" s="39" t="str">
        <v>Laslo Benedek</v>
      </c>
      <c r="E2351">
        <f>COUNTIF(Table3[Director_Name],D2351)</f>
        <v>1</v>
      </c>
      <c r="F2351">
        <f>ROUND(AVERAGEIF(Table3[Director_Name],D2351,Table3[imdb_score]),2)</f>
        <v>6.8</v>
      </c>
      <c r="G2351" s="40"/>
    </row>
    <row r="2352" spans="1:7">
      <c r="A2352" t="s">
        <v>11860</v>
      </c>
      <c r="B2352">
        <v>5.6</v>
      </c>
      <c r="D2352" s="39" t="str">
        <v>Jason Miller</v>
      </c>
      <c r="E2352">
        <f>COUNTIF(Table3[Director_Name],D2352)</f>
        <v>1</v>
      </c>
      <c r="F2352">
        <f>ROUND(AVERAGEIF(Table3[Director_Name],D2352,Table3[imdb_score]),2)</f>
        <v>7.6</v>
      </c>
      <c r="G2352" s="40"/>
    </row>
    <row r="2353" spans="1:7">
      <c r="A2353" t="s">
        <v>3122</v>
      </c>
      <c r="B2353">
        <v>6.8</v>
      </c>
      <c r="D2353" s="39" t="str">
        <v>Sut Jhally</v>
      </c>
      <c r="E2353">
        <f>COUNTIF(Table3[Director_Name],D2353)</f>
        <v>1</v>
      </c>
      <c r="F2353">
        <f>ROUND(AVERAGEIF(Table3[Director_Name],D2353,Table3[imdb_score]),2)</f>
        <v>8.3000000000000007</v>
      </c>
      <c r="G2353" s="40"/>
    </row>
    <row r="2354" spans="1:7">
      <c r="A2354" t="s">
        <v>11871</v>
      </c>
      <c r="B2354">
        <v>5</v>
      </c>
      <c r="D2354" s="39" t="str">
        <v>Julie Davis</v>
      </c>
      <c r="E2354">
        <f>COUNTIF(Table3[Director_Name],D2354)</f>
        <v>1</v>
      </c>
      <c r="F2354">
        <f>ROUND(AVERAGEIF(Table3[Director_Name],D2354,Table3[imdb_score]),2)</f>
        <v>5.4</v>
      </c>
      <c r="G2354" s="40"/>
    </row>
    <row r="2355" spans="1:7">
      <c r="A2355" t="s">
        <v>5289</v>
      </c>
      <c r="B2355">
        <v>7.6</v>
      </c>
      <c r="D2355" s="39" t="str">
        <v>Myles Berkowitz</v>
      </c>
      <c r="E2355">
        <f>COUNTIF(Table3[Director_Name],D2355)</f>
        <v>1</v>
      </c>
      <c r="F2355">
        <f>ROUND(AVERAGEIF(Table3[Director_Name],D2355,Table3[imdb_score]),2)</f>
        <v>5.3</v>
      </c>
      <c r="G2355" s="40"/>
    </row>
    <row r="2356" spans="1:7">
      <c r="A2356" t="s">
        <v>4003</v>
      </c>
      <c r="B2356">
        <v>6.7</v>
      </c>
      <c r="D2356" s="39" t="str">
        <v>Brett Piper</v>
      </c>
      <c r="E2356">
        <f>COUNTIF(Table3[Director_Name],D2356)</f>
        <v>1</v>
      </c>
      <c r="F2356">
        <f>ROUND(AVERAGEIF(Table3[Director_Name],D2356,Table3[imdb_score]),2)</f>
        <v>4.5</v>
      </c>
      <c r="G2356" s="40"/>
    </row>
    <row r="2357" spans="1:7">
      <c r="A2357" t="s">
        <v>11881</v>
      </c>
      <c r="B2357">
        <v>6.7</v>
      </c>
      <c r="D2357" s="39" t="str">
        <v>Brandon Trost</v>
      </c>
      <c r="E2357">
        <f>COUNTIF(Table3[Director_Name],D2357)</f>
        <v>1</v>
      </c>
      <c r="F2357">
        <f>ROUND(AVERAGEIF(Table3[Director_Name],D2357,Table3[imdb_score]),2)</f>
        <v>5.6</v>
      </c>
      <c r="G2357" s="40"/>
    </row>
    <row r="2358" spans="1:7">
      <c r="A2358" t="s">
        <v>10377</v>
      </c>
      <c r="B2358">
        <v>5.7</v>
      </c>
      <c r="D2358" s="39" t="str">
        <v>Joseph Green</v>
      </c>
      <c r="E2358">
        <f>COUNTIF(Table3[Director_Name],D2358)</f>
        <v>1</v>
      </c>
      <c r="F2358">
        <f>ROUND(AVERAGEIF(Table3[Director_Name],D2358,Table3[imdb_score]),2)</f>
        <v>4.0999999999999996</v>
      </c>
      <c r="G2358" s="40"/>
    </row>
    <row r="2359" spans="1:7">
      <c r="A2359" t="s">
        <v>11891</v>
      </c>
      <c r="B2359">
        <v>5.2</v>
      </c>
      <c r="D2359" s="39" t="str">
        <v>Wade Gasque</v>
      </c>
      <c r="E2359">
        <f>COUNTIF(Table3[Director_Name],D2359)</f>
        <v>1</v>
      </c>
      <c r="F2359">
        <f>ROUND(AVERAGEIF(Table3[Director_Name],D2359,Table3[imdb_score]),2)</f>
        <v>6.8</v>
      </c>
      <c r="G2359" s="40"/>
    </row>
    <row r="2360" spans="1:7">
      <c r="A2360" t="s">
        <v>6704</v>
      </c>
      <c r="B2360">
        <v>7.5</v>
      </c>
      <c r="D2360" s="39" t="str">
        <v>Daniel Schechter</v>
      </c>
      <c r="E2360">
        <f>COUNTIF(Table3[Director_Name],D2360)</f>
        <v>1</v>
      </c>
      <c r="F2360">
        <f>ROUND(AVERAGEIF(Table3[Director_Name],D2360,Table3[imdb_score]),2)</f>
        <v>6.3</v>
      </c>
      <c r="G2360" s="40"/>
    </row>
    <row r="2361" spans="1:7">
      <c r="A2361" t="s">
        <v>5289</v>
      </c>
      <c r="B2361">
        <v>7.2</v>
      </c>
      <c r="D2361" s="39" t="str">
        <v>Matt Johnson</v>
      </c>
      <c r="E2361">
        <f>COUNTIF(Table3[Director_Name],D2361)</f>
        <v>1</v>
      </c>
      <c r="F2361">
        <f>ROUND(AVERAGEIF(Table3[Director_Name],D2361,Table3[imdb_score]),2)</f>
        <v>6.7</v>
      </c>
      <c r="G2361" s="40"/>
    </row>
    <row r="2362" spans="1:7">
      <c r="A2362" t="s">
        <v>1252</v>
      </c>
      <c r="B2362">
        <v>5.3</v>
      </c>
      <c r="D2362" s="39" t="str">
        <v>Bruno Barreto</v>
      </c>
      <c r="E2362">
        <f>COUNTIF(Table3[Director_Name],D2362)</f>
        <v>1</v>
      </c>
      <c r="F2362">
        <f>ROUND(AVERAGEIF(Table3[Director_Name],D2362,Table3[imdb_score]),2)</f>
        <v>6.4</v>
      </c>
      <c r="G2362" s="40"/>
    </row>
    <row r="2363" spans="1:7">
      <c r="A2363" t="s">
        <v>8950</v>
      </c>
      <c r="B2363">
        <v>6.5</v>
      </c>
      <c r="D2363" s="39" t="str">
        <v>Lena Dunham</v>
      </c>
      <c r="E2363">
        <f>COUNTIF(Table3[Director_Name],D2363)</f>
        <v>1</v>
      </c>
      <c r="F2363">
        <f>ROUND(AVERAGEIF(Table3[Director_Name],D2363,Table3[imdb_score]),2)</f>
        <v>6.3</v>
      </c>
      <c r="G2363" s="40"/>
    </row>
    <row r="2364" spans="1:7">
      <c r="A2364" t="s">
        <v>11910</v>
      </c>
      <c r="B2364">
        <v>5</v>
      </c>
      <c r="D2364" s="39" t="str">
        <v>Terron R. Parsons</v>
      </c>
      <c r="E2364">
        <f>COUNTIF(Table3[Director_Name],D2364)</f>
        <v>1</v>
      </c>
      <c r="F2364">
        <f>ROUND(AVERAGEIF(Table3[Director_Name],D2364,Table3[imdb_score]),2)</f>
        <v>3.4</v>
      </c>
      <c r="G2364" s="40"/>
    </row>
    <row r="2365" spans="1:7">
      <c r="A2365" t="s">
        <v>11916</v>
      </c>
      <c r="B2365">
        <v>6.1</v>
      </c>
      <c r="D2365" s="39" t="str">
        <v>Daniel Mellitz</v>
      </c>
      <c r="E2365">
        <f>COUNTIF(Table3[Director_Name],D2365)</f>
        <v>1</v>
      </c>
      <c r="F2365">
        <f>ROUND(AVERAGEIF(Table3[Director_Name],D2365,Table3[imdb_score]),2)</f>
        <v>4.7</v>
      </c>
      <c r="G2365" s="40"/>
    </row>
    <row r="2366" spans="1:7">
      <c r="A2366" t="s">
        <v>2246</v>
      </c>
      <c r="B2366">
        <v>7.4</v>
      </c>
      <c r="D2366" s="39" t="str">
        <v>Jem Cohen</v>
      </c>
      <c r="E2366">
        <f>COUNTIF(Table3[Director_Name],D2366)</f>
        <v>1</v>
      </c>
      <c r="F2366">
        <f>ROUND(AVERAGEIF(Table3[Director_Name],D2366,Table3[imdb_score]),2)</f>
        <v>6</v>
      </c>
      <c r="G2366" s="40"/>
    </row>
    <row r="2367" spans="1:7">
      <c r="A2367" t="s">
        <v>11926</v>
      </c>
      <c r="B2367">
        <v>4.4000000000000004</v>
      </c>
      <c r="D2367" s="39" t="str">
        <v>Andrew Leman</v>
      </c>
      <c r="E2367">
        <f>COUNTIF(Table3[Director_Name],D2367)</f>
        <v>1</v>
      </c>
      <c r="F2367">
        <f>ROUND(AVERAGEIF(Table3[Director_Name],D2367,Table3[imdb_score]),2)</f>
        <v>7.3</v>
      </c>
      <c r="G2367" s="40"/>
    </row>
    <row r="2368" spans="1:7">
      <c r="A2368" t="s">
        <v>1064</v>
      </c>
      <c r="B2368">
        <v>7.5</v>
      </c>
      <c r="D2368" s="39" t="str">
        <v>Dave Carroll</v>
      </c>
      <c r="E2368">
        <f>COUNTIF(Table3[Director_Name],D2368)</f>
        <v>1</v>
      </c>
      <c r="F2368">
        <f>ROUND(AVERAGEIF(Table3[Director_Name],D2368,Table3[imdb_score]),2)</f>
        <v>7.9</v>
      </c>
      <c r="G2368" s="40"/>
    </row>
    <row r="2369" spans="1:7">
      <c r="A2369" t="s">
        <v>3891</v>
      </c>
      <c r="B2369">
        <v>5.7</v>
      </c>
      <c r="D2369" s="39" t="str">
        <v>William Eubank</v>
      </c>
      <c r="E2369">
        <f>COUNTIF(Table3[Director_Name],D2369)</f>
        <v>1</v>
      </c>
      <c r="F2369">
        <f>ROUND(AVERAGEIF(Table3[Director_Name],D2369,Table3[imdb_score]),2)</f>
        <v>6.1</v>
      </c>
      <c r="G2369" s="40"/>
    </row>
    <row r="2370" spans="1:7">
      <c r="A2370" t="s">
        <v>11940</v>
      </c>
      <c r="B2370">
        <v>5.5</v>
      </c>
      <c r="D2370" s="39" t="str">
        <v>Patrick Meaney</v>
      </c>
      <c r="E2370">
        <f>COUNTIF(Table3[Director_Name],D2370)</f>
        <v>1</v>
      </c>
      <c r="F2370">
        <f>ROUND(AVERAGEIF(Table3[Director_Name],D2370,Table3[imdb_score]),2)</f>
        <v>7.4</v>
      </c>
      <c r="G2370" s="40"/>
    </row>
    <row r="2371" spans="1:7">
      <c r="A2371" t="s">
        <v>11946</v>
      </c>
      <c r="B2371">
        <v>7.1</v>
      </c>
      <c r="D2371" s="39" t="str">
        <v>Chad Hartigan</v>
      </c>
      <c r="E2371">
        <f>COUNTIF(Table3[Director_Name],D2371)</f>
        <v>1</v>
      </c>
      <c r="F2371">
        <f>ROUND(AVERAGEIF(Table3[Director_Name],D2371,Table3[imdb_score]),2)</f>
        <v>6.6</v>
      </c>
      <c r="G2371" s="40"/>
    </row>
    <row r="2372" spans="1:7">
      <c r="A2372" t="s">
        <v>5175</v>
      </c>
      <c r="B2372">
        <v>5.9</v>
      </c>
      <c r="D2372" s="39" t="str">
        <v>Malcolm Goodwin</v>
      </c>
      <c r="E2372">
        <f>COUNTIF(Table3[Director_Name],D2372)</f>
        <v>1</v>
      </c>
      <c r="F2372">
        <f>ROUND(AVERAGEIF(Table3[Director_Name],D2372,Table3[imdb_score]),2)</f>
        <v>5.5</v>
      </c>
      <c r="G2372" s="40"/>
    </row>
    <row r="2373" spans="1:7">
      <c r="A2373" t="s">
        <v>11958</v>
      </c>
      <c r="B2373">
        <v>6.7</v>
      </c>
      <c r="D2373" s="39" t="str">
        <v>Kevin Jordan</v>
      </c>
      <c r="E2373">
        <f>COUNTIF(Table3[Director_Name],D2373)</f>
        <v>1</v>
      </c>
      <c r="F2373">
        <f>ROUND(AVERAGEIF(Table3[Director_Name],D2373,Table3[imdb_score]),2)</f>
        <v>7.6</v>
      </c>
      <c r="G2373" s="40"/>
    </row>
    <row r="2374" spans="1:7">
      <c r="A2374" t="s">
        <v>9392</v>
      </c>
      <c r="B2374">
        <v>7</v>
      </c>
      <c r="D2374" s="39" t="str">
        <v>Kirk Loudon</v>
      </c>
      <c r="E2374">
        <f>COUNTIF(Table3[Director_Name],D2374)</f>
        <v>1</v>
      </c>
      <c r="F2374">
        <f>ROUND(AVERAGEIF(Table3[Director_Name],D2374,Table3[imdb_score]),2)</f>
        <v>5</v>
      </c>
      <c r="G2374" s="40"/>
    </row>
    <row r="2375" spans="1:7">
      <c r="A2375" t="s">
        <v>255</v>
      </c>
      <c r="B2375">
        <v>7.9</v>
      </c>
      <c r="D2375" s="39" t="str">
        <v>Travis Legge</v>
      </c>
      <c r="E2375">
        <f>COUNTIF(Table3[Director_Name],D2375)</f>
        <v>2</v>
      </c>
      <c r="F2375">
        <f>ROUND(AVERAGEIF(Table3[Director_Name],D2375,Table3[imdb_score]),2)</f>
        <v>3.25</v>
      </c>
      <c r="G2375" s="40"/>
    </row>
    <row r="2376" spans="1:7">
      <c r="A2376" t="s">
        <v>8186</v>
      </c>
      <c r="B2376">
        <v>6.9</v>
      </c>
      <c r="D2376" s="39" t="str">
        <v>Collin Joseph Neal</v>
      </c>
      <c r="E2376">
        <f>COUNTIF(Table3[Director_Name],D2376)</f>
        <v>1</v>
      </c>
      <c r="F2376">
        <f>ROUND(AVERAGEIF(Table3[Director_Name],D2376,Table3[imdb_score]),2)</f>
        <v>3.7</v>
      </c>
      <c r="G2376" s="40"/>
    </row>
    <row r="2377" spans="1:7">
      <c r="A2377" t="s">
        <v>2017</v>
      </c>
      <c r="B2377">
        <v>7.3</v>
      </c>
      <c r="D2377" s="39" t="str">
        <v>Bradley Rust Gray</v>
      </c>
      <c r="E2377">
        <f>COUNTIF(Table3[Director_Name],D2377)</f>
        <v>1</v>
      </c>
      <c r="F2377">
        <f>ROUND(AVERAGEIF(Table3[Director_Name],D2377,Table3[imdb_score]),2)</f>
        <v>6.3</v>
      </c>
      <c r="G2377" s="40"/>
    </row>
    <row r="2378" spans="1:7">
      <c r="A2378" t="s">
        <v>1294</v>
      </c>
      <c r="B2378">
        <v>7.3</v>
      </c>
      <c r="D2378" s="39" t="str">
        <v>Mike Bruce</v>
      </c>
      <c r="E2378">
        <f>COUNTIF(Table3[Director_Name],D2378)</f>
        <v>1</v>
      </c>
      <c r="F2378">
        <f>ROUND(AVERAGEIF(Table3[Director_Name],D2378,Table3[imdb_score]),2)</f>
        <v>4.0999999999999996</v>
      </c>
      <c r="G2378" s="40"/>
    </row>
    <row r="2379" spans="1:7">
      <c r="A2379" t="s">
        <v>11984</v>
      </c>
      <c r="B2379">
        <v>3.5</v>
      </c>
      <c r="D2379" s="39" t="str">
        <v>Andrew Bujalski</v>
      </c>
      <c r="E2379">
        <f>COUNTIF(Table3[Director_Name],D2379)</f>
        <v>2</v>
      </c>
      <c r="F2379">
        <f>ROUND(AVERAGEIF(Table3[Director_Name],D2379,Table3[imdb_score]),2)</f>
        <v>6.65</v>
      </c>
      <c r="G2379" s="40"/>
    </row>
    <row r="2380" spans="1:7">
      <c r="A2380" t="s">
        <v>857</v>
      </c>
      <c r="B2380">
        <v>7.8</v>
      </c>
      <c r="D2380" s="39" t="str">
        <v>Damir Catic</v>
      </c>
      <c r="E2380">
        <f>COUNTIF(Table3[Director_Name],D2380)</f>
        <v>1</v>
      </c>
      <c r="F2380">
        <f>ROUND(AVERAGEIF(Table3[Director_Name],D2380,Table3[imdb_score]),2)</f>
        <v>5.4</v>
      </c>
      <c r="G2380" s="40"/>
    </row>
    <row r="2381" spans="1:7">
      <c r="A2381" t="s">
        <v>6248</v>
      </c>
      <c r="B2381">
        <v>7.4</v>
      </c>
      <c r="D2381" s="39" t="str">
        <v>James Bidgood</v>
      </c>
      <c r="E2381">
        <f>COUNTIF(Table3[Director_Name],D2381)</f>
        <v>1</v>
      </c>
      <c r="F2381">
        <f>ROUND(AVERAGEIF(Table3[Director_Name],D2381,Table3[imdb_score]),2)</f>
        <v>6.7</v>
      </c>
      <c r="G2381" s="40"/>
    </row>
    <row r="2382" spans="1:7">
      <c r="A2382" t="s">
        <v>11999</v>
      </c>
      <c r="B2382">
        <v>6.7</v>
      </c>
      <c r="D2382" s="39" t="str">
        <v>Eric Eason</v>
      </c>
      <c r="E2382">
        <f>COUNTIF(Table3[Director_Name],D2382)</f>
        <v>1</v>
      </c>
      <c r="F2382">
        <f>ROUND(AVERAGEIF(Table3[Director_Name],D2382,Table3[imdb_score]),2)</f>
        <v>7</v>
      </c>
      <c r="G2382" s="40"/>
    </row>
    <row r="2383" spans="1:7">
      <c r="A2383" t="s">
        <v>4003</v>
      </c>
      <c r="B2383">
        <v>6.4</v>
      </c>
      <c r="D2383" s="39" t="str">
        <v>Joseph Mazzella</v>
      </c>
      <c r="E2383">
        <f>COUNTIF(Table3[Director_Name],D2383)</f>
        <v>1</v>
      </c>
      <c r="F2383">
        <f>ROUND(AVERAGEIF(Table3[Director_Name],D2383,Table3[imdb_score]),2)</f>
        <v>4.8</v>
      </c>
      <c r="G2383" s="40"/>
    </row>
    <row r="2384" spans="1:7">
      <c r="A2384" t="s">
        <v>12008</v>
      </c>
      <c r="B2384">
        <v>7.1</v>
      </c>
      <c r="D2384" s="39" t="str">
        <v>Marcus Nispel</v>
      </c>
      <c r="E2384">
        <f>COUNTIF(Table3[Director_Name],D2384)</f>
        <v>1</v>
      </c>
      <c r="F2384">
        <f>ROUND(AVERAGEIF(Table3[Director_Name],D2384,Table3[imdb_score]),2)</f>
        <v>4.5999999999999996</v>
      </c>
      <c r="G2384" s="40"/>
    </row>
    <row r="2385" spans="1:7">
      <c r="A2385" t="s">
        <v>12018</v>
      </c>
      <c r="B2385">
        <v>7.8</v>
      </c>
      <c r="D2385" s="39" t="str">
        <v>Brandon Landers</v>
      </c>
      <c r="E2385">
        <f>COUNTIF(Table3[Director_Name],D2385)</f>
        <v>1</v>
      </c>
      <c r="F2385">
        <f>ROUND(AVERAGEIF(Table3[Director_Name],D2385,Table3[imdb_score]),2)</f>
        <v>3</v>
      </c>
      <c r="G2385" s="40"/>
    </row>
    <row r="2386" spans="1:7">
      <c r="A2386" t="s">
        <v>756</v>
      </c>
      <c r="B2386">
        <v>4</v>
      </c>
      <c r="D2386" s="39" t="str">
        <v>Jim Chuchu</v>
      </c>
      <c r="E2386">
        <f>COUNTIF(Table3[Director_Name],D2386)</f>
        <v>1</v>
      </c>
      <c r="F2386">
        <f>ROUND(AVERAGEIF(Table3[Director_Name],D2386,Table3[imdb_score]),2)</f>
        <v>7.4</v>
      </c>
      <c r="G2386" s="40"/>
    </row>
    <row r="2387" spans="1:7">
      <c r="A2387" t="s">
        <v>12029</v>
      </c>
      <c r="B2387">
        <v>5.9</v>
      </c>
      <c r="D2387" s="39" t="str">
        <v>Daryl Wein</v>
      </c>
      <c r="E2387">
        <f>COUNTIF(Table3[Director_Name],D2387)</f>
        <v>1</v>
      </c>
      <c r="F2387">
        <f>ROUND(AVERAGEIF(Table3[Director_Name],D2387,Table3[imdb_score]),2)</f>
        <v>6.2</v>
      </c>
      <c r="G2387" s="40"/>
    </row>
    <row r="2388" spans="1:7">
      <c r="A2388" t="s">
        <v>2641</v>
      </c>
      <c r="B2388">
        <v>7.2</v>
      </c>
      <c r="D2388" s="39" t="str">
        <v>Jason Trost</v>
      </c>
      <c r="E2388">
        <f>COUNTIF(Table3[Director_Name],D2388)</f>
        <v>1</v>
      </c>
      <c r="F2388">
        <f>ROUND(AVERAGEIF(Table3[Director_Name],D2388,Table3[imdb_score]),2)</f>
        <v>4</v>
      </c>
      <c r="G2388" s="40"/>
    </row>
    <row r="2389" spans="1:7">
      <c r="A2389" t="s">
        <v>6472</v>
      </c>
      <c r="B2389">
        <v>7.2</v>
      </c>
      <c r="D2389" s="39" t="str">
        <v>Jafar Panahi</v>
      </c>
      <c r="E2389">
        <f>COUNTIF(Table3[Director_Name],D2389)</f>
        <v>1</v>
      </c>
      <c r="F2389">
        <f>ROUND(AVERAGEIF(Table3[Director_Name],D2389,Table3[imdb_score]),2)</f>
        <v>7.5</v>
      </c>
      <c r="G2389" s="40"/>
    </row>
    <row r="2390" spans="1:7">
      <c r="A2390" t="s">
        <v>12044</v>
      </c>
      <c r="B2390">
        <v>5.0999999999999996</v>
      </c>
      <c r="D2390" s="39" t="str">
        <v>Ivan Kavanagh</v>
      </c>
      <c r="E2390">
        <f>COUNTIF(Table3[Director_Name],D2390)</f>
        <v>1</v>
      </c>
      <c r="F2390">
        <f>ROUND(AVERAGEIF(Table3[Director_Name],D2390,Table3[imdb_score]),2)</f>
        <v>6.7</v>
      </c>
      <c r="G2390" s="40"/>
    </row>
    <row r="2391" spans="1:7">
      <c r="A2391" t="s">
        <v>12053</v>
      </c>
      <c r="B2391">
        <v>5.5</v>
      </c>
      <c r="D2391" s="39" t="str">
        <v>Kiyoshi Kurosawa</v>
      </c>
      <c r="E2391">
        <f>COUNTIF(Table3[Director_Name],D2391)</f>
        <v>1</v>
      </c>
      <c r="F2391">
        <f>ROUND(AVERAGEIF(Table3[Director_Name],D2391,Table3[imdb_score]),2)</f>
        <v>7.4</v>
      </c>
      <c r="G2391" s="40"/>
    </row>
    <row r="2392" spans="1:7">
      <c r="A2392" t="s">
        <v>12060</v>
      </c>
      <c r="B2392">
        <v>6.2</v>
      </c>
      <c r="D2392" s="39" t="str">
        <v>Tadeo Garcia</v>
      </c>
      <c r="E2392">
        <f>COUNTIF(Table3[Director_Name],D2392)</f>
        <v>1</v>
      </c>
      <c r="F2392">
        <f>ROUND(AVERAGEIF(Table3[Director_Name],D2392,Table3[imdb_score]),2)</f>
        <v>6.1</v>
      </c>
      <c r="G2392" s="40"/>
    </row>
    <row r="2393" spans="1:7">
      <c r="A2393" t="s">
        <v>2495</v>
      </c>
      <c r="B2393">
        <v>7.2</v>
      </c>
      <c r="D2393" s="39" t="str">
        <v>Thomas L. Phillips</v>
      </c>
      <c r="E2393">
        <f>COUNTIF(Table3[Director_Name],D2393)</f>
        <v>1</v>
      </c>
      <c r="F2393">
        <f>ROUND(AVERAGEIF(Table3[Director_Name],D2393,Table3[imdb_score]),2)</f>
        <v>5.4</v>
      </c>
      <c r="G2393" s="40"/>
    </row>
    <row r="2394" spans="1:7">
      <c r="A2394" t="s">
        <v>1757</v>
      </c>
      <c r="B2394">
        <v>5.2</v>
      </c>
      <c r="D2394" s="39" t="str">
        <v>Ash Baron-Cohen</v>
      </c>
      <c r="E2394">
        <f>COUNTIF(Table3[Director_Name],D2394)</f>
        <v>1</v>
      </c>
      <c r="F2394">
        <f>ROUND(AVERAGEIF(Table3[Director_Name],D2394,Table3[imdb_score]),2)</f>
        <v>6.4</v>
      </c>
      <c r="G2394" s="40"/>
    </row>
    <row r="2395" spans="1:7">
      <c r="A2395" t="s">
        <v>12075</v>
      </c>
      <c r="B2395">
        <v>6.7</v>
      </c>
      <c r="D2395" s="39" t="str">
        <v>Shane Carruth</v>
      </c>
      <c r="E2395">
        <f>COUNTIF(Table3[Director_Name],D2395)</f>
        <v>1</v>
      </c>
      <c r="F2395">
        <f>ROUND(AVERAGEIF(Table3[Director_Name],D2395,Table3[imdb_score]),2)</f>
        <v>7</v>
      </c>
      <c r="G2395" s="40"/>
    </row>
    <row r="2396" spans="1:7">
      <c r="A2396" t="s">
        <v>9667</v>
      </c>
      <c r="B2396">
        <v>5</v>
      </c>
      <c r="D2396" s="39" t="str">
        <v>Neill Dela Llana</v>
      </c>
      <c r="E2396">
        <f>COUNTIF(Table3[Director_Name],D2396)</f>
        <v>1</v>
      </c>
      <c r="F2396">
        <f>ROUND(AVERAGEIF(Table3[Director_Name],D2396,Table3[imdb_score]),2)</f>
        <v>6.3</v>
      </c>
      <c r="G2396" s="40"/>
    </row>
    <row r="2397" spans="1:7">
      <c r="A2397" t="s">
        <v>12085</v>
      </c>
      <c r="B2397">
        <v>6.2</v>
      </c>
      <c r="D2397" s="39" t="str">
        <v>Anthony Vallone</v>
      </c>
      <c r="E2397">
        <f>COUNTIF(Table3[Director_Name],D2397)</f>
        <v>1</v>
      </c>
      <c r="F2397">
        <f>ROUND(AVERAGEIF(Table3[Director_Name],D2397,Table3[imdb_score]),2)</f>
        <v>7.8</v>
      </c>
      <c r="G2397" s="40"/>
    </row>
    <row r="2398" spans="1:7">
      <c r="A2398" t="s">
        <v>6549</v>
      </c>
      <c r="B2398">
        <v>7.6</v>
      </c>
      <c r="D2398" s="39" t="str">
        <v>Scott Smith</v>
      </c>
      <c r="E2398">
        <f>COUNTIF(Table3[Director_Name],D2398)</f>
        <v>1</v>
      </c>
      <c r="F2398">
        <f>ROUND(AVERAGEIF(Table3[Director_Name],D2398,Table3[imdb_score]),2)</f>
        <v>7.7</v>
      </c>
      <c r="G2398" s="40"/>
    </row>
    <row r="2399" spans="1:7">
      <c r="A2399" t="s">
        <v>9516</v>
      </c>
      <c r="B2399">
        <v>4.0999999999999996</v>
      </c>
      <c r="D2399" s="39" t="str">
        <v>Benjamin Roberds</v>
      </c>
      <c r="E2399">
        <f>COUNTIF(Table3[Director_Name],D2399)</f>
        <v>1</v>
      </c>
      <c r="F2399">
        <f>ROUND(AVERAGEIF(Table3[Director_Name],D2399,Table3[imdb_score]),2)</f>
        <v>6.3</v>
      </c>
      <c r="G2399" s="40"/>
    </row>
    <row r="2400" spans="1:7">
      <c r="A2400" t="s">
        <v>12095</v>
      </c>
      <c r="B2400">
        <v>5.3</v>
      </c>
      <c r="D2400" s="41" t="str">
        <v>Daniel Hsia</v>
      </c>
      <c r="E2400" s="42">
        <f>COUNTIF(Table3[Director_Name],D2400)</f>
        <v>1</v>
      </c>
      <c r="F2400" s="42">
        <f>ROUND(AVERAGEIF(Table3[Director_Name],D2400,Table3[imdb_score]),2)</f>
        <v>6.3</v>
      </c>
      <c r="G2400" s="43"/>
    </row>
    <row r="2401" spans="1:2">
      <c r="A2401" t="s">
        <v>1071</v>
      </c>
      <c r="B2401">
        <v>6.2</v>
      </c>
    </row>
    <row r="2402" spans="1:2">
      <c r="A2402" t="s">
        <v>12105</v>
      </c>
      <c r="B2402">
        <v>6.5</v>
      </c>
    </row>
    <row r="2403" spans="1:2">
      <c r="A2403" t="s">
        <v>12110</v>
      </c>
      <c r="B2403">
        <v>8.1</v>
      </c>
    </row>
    <row r="2404" spans="1:2">
      <c r="A2404" t="s">
        <v>12115</v>
      </c>
      <c r="B2404">
        <v>6.3</v>
      </c>
    </row>
    <row r="2405" spans="1:2">
      <c r="A2405" t="s">
        <v>12120</v>
      </c>
      <c r="B2405">
        <v>4.4000000000000004</v>
      </c>
    </row>
    <row r="2406" spans="1:2">
      <c r="A2406" t="s">
        <v>12126</v>
      </c>
      <c r="B2406">
        <v>4.5999999999999996</v>
      </c>
    </row>
    <row r="2407" spans="1:2">
      <c r="A2407" t="s">
        <v>12131</v>
      </c>
      <c r="B2407">
        <v>6</v>
      </c>
    </row>
    <row r="2408" spans="1:2">
      <c r="A2408" t="s">
        <v>3563</v>
      </c>
      <c r="B2408">
        <v>7.6</v>
      </c>
    </row>
    <row r="2409" spans="1:2">
      <c r="A2409" t="s">
        <v>29</v>
      </c>
      <c r="B2409">
        <v>8.4</v>
      </c>
    </row>
    <row r="2410" spans="1:2">
      <c r="A2410" t="s">
        <v>12147</v>
      </c>
      <c r="B2410">
        <v>7.9</v>
      </c>
    </row>
    <row r="2411" spans="1:2">
      <c r="A2411" t="s">
        <v>4831</v>
      </c>
      <c r="B2411">
        <v>5.6</v>
      </c>
    </row>
    <row r="2412" spans="1:2">
      <c r="A2412" t="s">
        <v>7427</v>
      </c>
      <c r="B2412">
        <v>6.5</v>
      </c>
    </row>
    <row r="2413" spans="1:2">
      <c r="A2413" t="s">
        <v>8191</v>
      </c>
      <c r="B2413">
        <v>7.5</v>
      </c>
    </row>
    <row r="2414" spans="1:2">
      <c r="A2414" t="s">
        <v>4939</v>
      </c>
      <c r="B2414">
        <v>6.3</v>
      </c>
    </row>
    <row r="2415" spans="1:2">
      <c r="A2415" t="s">
        <v>5367</v>
      </c>
      <c r="B2415">
        <v>7.9</v>
      </c>
    </row>
    <row r="2416" spans="1:2">
      <c r="A2416" t="s">
        <v>12173</v>
      </c>
      <c r="B2416">
        <v>5.0999999999999996</v>
      </c>
    </row>
    <row r="2417" spans="1:2">
      <c r="A2417" t="s">
        <v>6800</v>
      </c>
      <c r="B2417">
        <v>6.7</v>
      </c>
    </row>
    <row r="2418" spans="1:2">
      <c r="A2418" t="s">
        <v>9521</v>
      </c>
      <c r="B2418">
        <v>6.7</v>
      </c>
    </row>
    <row r="2419" spans="1:2">
      <c r="A2419" t="s">
        <v>12184</v>
      </c>
      <c r="B2419">
        <v>5.6</v>
      </c>
    </row>
    <row r="2420" spans="1:2">
      <c r="A2420" t="s">
        <v>3802</v>
      </c>
      <c r="B2420">
        <v>5.6</v>
      </c>
    </row>
    <row r="2421" spans="1:2">
      <c r="A2421" t="s">
        <v>12192</v>
      </c>
      <c r="B2421">
        <v>6.2</v>
      </c>
    </row>
    <row r="2422" spans="1:2">
      <c r="A2422" t="s">
        <v>11668</v>
      </c>
      <c r="B2422">
        <v>5.6</v>
      </c>
    </row>
    <row r="2423" spans="1:2">
      <c r="A2423" t="s">
        <v>7480</v>
      </c>
      <c r="B2423">
        <v>6.4</v>
      </c>
    </row>
    <row r="2424" spans="1:2">
      <c r="A2424" t="s">
        <v>4591</v>
      </c>
      <c r="B2424">
        <v>5.6</v>
      </c>
    </row>
    <row r="2425" spans="1:2">
      <c r="A2425" t="s">
        <v>8546</v>
      </c>
      <c r="B2425">
        <v>7.4</v>
      </c>
    </row>
    <row r="2426" spans="1:2">
      <c r="A2426" t="s">
        <v>12213</v>
      </c>
      <c r="B2426">
        <v>4.9000000000000004</v>
      </c>
    </row>
    <row r="2427" spans="1:2">
      <c r="A2427" t="s">
        <v>12218</v>
      </c>
      <c r="B2427">
        <v>6</v>
      </c>
    </row>
    <row r="2428" spans="1:2">
      <c r="A2428" t="s">
        <v>12225</v>
      </c>
      <c r="B2428">
        <v>7.2</v>
      </c>
    </row>
    <row r="2429" spans="1:2">
      <c r="A2429" t="s">
        <v>7352</v>
      </c>
      <c r="B2429">
        <v>4.9000000000000004</v>
      </c>
    </row>
    <row r="2430" spans="1:2">
      <c r="A2430" t="s">
        <v>79</v>
      </c>
      <c r="B2430">
        <v>7.5</v>
      </c>
    </row>
    <row r="2431" spans="1:2">
      <c r="A2431" t="s">
        <v>12236</v>
      </c>
      <c r="B2431">
        <v>4.8</v>
      </c>
    </row>
    <row r="2432" spans="1:2">
      <c r="A2432" t="s">
        <v>12240</v>
      </c>
      <c r="B2432">
        <v>3.1</v>
      </c>
    </row>
    <row r="2433" spans="1:2">
      <c r="A2433" t="s">
        <v>12245</v>
      </c>
      <c r="B2433">
        <v>5.8</v>
      </c>
    </row>
    <row r="2434" spans="1:2">
      <c r="A2434" t="s">
        <v>3098</v>
      </c>
      <c r="B2434">
        <v>6.7</v>
      </c>
    </row>
    <row r="2435" spans="1:2">
      <c r="A2435" t="s">
        <v>12255</v>
      </c>
      <c r="B2435">
        <v>6.8</v>
      </c>
    </row>
    <row r="2436" spans="1:2">
      <c r="A2436" t="s">
        <v>12262</v>
      </c>
      <c r="B2436">
        <v>6.5</v>
      </c>
    </row>
    <row r="2437" spans="1:2">
      <c r="A2437" t="s">
        <v>4239</v>
      </c>
      <c r="B2437">
        <v>5.9</v>
      </c>
    </row>
    <row r="2438" spans="1:2">
      <c r="A2438" t="s">
        <v>1744</v>
      </c>
      <c r="B2438">
        <v>5.5</v>
      </c>
    </row>
    <row r="2439" spans="1:2">
      <c r="A2439" t="s">
        <v>12276</v>
      </c>
      <c r="B2439">
        <v>3.6</v>
      </c>
    </row>
    <row r="2440" spans="1:2">
      <c r="A2440" t="s">
        <v>12280</v>
      </c>
      <c r="B2440">
        <v>3.3</v>
      </c>
    </row>
    <row r="2441" spans="1:2">
      <c r="A2441" t="s">
        <v>12287</v>
      </c>
      <c r="B2441">
        <v>7.4</v>
      </c>
    </row>
    <row r="2442" spans="1:2">
      <c r="A2442" t="s">
        <v>12291</v>
      </c>
      <c r="B2442">
        <v>6.7</v>
      </c>
    </row>
    <row r="2443" spans="1:2">
      <c r="A2443" t="s">
        <v>12295</v>
      </c>
      <c r="B2443">
        <v>3</v>
      </c>
    </row>
    <row r="2444" spans="1:2">
      <c r="A2444" t="s">
        <v>2392</v>
      </c>
      <c r="B2444">
        <v>7.6</v>
      </c>
    </row>
    <row r="2445" spans="1:2">
      <c r="A2445" t="s">
        <v>12305</v>
      </c>
      <c r="B2445">
        <v>6.4</v>
      </c>
    </row>
    <row r="2446" spans="1:2">
      <c r="A2446" t="s">
        <v>1324</v>
      </c>
      <c r="B2446">
        <v>6.9</v>
      </c>
    </row>
    <row r="2447" spans="1:2">
      <c r="A2447" t="s">
        <v>2853</v>
      </c>
      <c r="B2447">
        <v>6.6</v>
      </c>
    </row>
    <row r="2448" spans="1:2">
      <c r="A2448" t="s">
        <v>9802</v>
      </c>
      <c r="B2448">
        <v>5.5</v>
      </c>
    </row>
    <row r="2449" spans="1:2">
      <c r="A2449" t="s">
        <v>12325</v>
      </c>
      <c r="B2449">
        <v>6.6</v>
      </c>
    </row>
    <row r="2450" spans="1:2">
      <c r="A2450" t="s">
        <v>12330</v>
      </c>
      <c r="B2450">
        <v>5.2</v>
      </c>
    </row>
    <row r="2451" spans="1:2">
      <c r="A2451" t="s">
        <v>12337</v>
      </c>
      <c r="B2451">
        <v>4.0999999999999996</v>
      </c>
    </row>
    <row r="2452" spans="1:2">
      <c r="A2452" t="s">
        <v>12344</v>
      </c>
      <c r="B2452">
        <v>6.8</v>
      </c>
    </row>
    <row r="2453" spans="1:2">
      <c r="A2453" t="s">
        <v>12348</v>
      </c>
      <c r="B2453">
        <v>6.5</v>
      </c>
    </row>
    <row r="2454" spans="1:2">
      <c r="A2454" t="s">
        <v>760</v>
      </c>
      <c r="B2454">
        <v>7.4</v>
      </c>
    </row>
    <row r="2455" spans="1:2">
      <c r="A2455" t="s">
        <v>1064</v>
      </c>
      <c r="B2455">
        <v>7.7</v>
      </c>
    </row>
    <row r="2456" spans="1:2">
      <c r="A2456" t="s">
        <v>12360</v>
      </c>
      <c r="B2456">
        <v>7.1</v>
      </c>
    </row>
    <row r="2457" spans="1:2">
      <c r="A2457" t="s">
        <v>12365</v>
      </c>
      <c r="B2457">
        <v>6.3</v>
      </c>
    </row>
    <row r="2458" spans="1:2">
      <c r="A2458" t="s">
        <v>12371</v>
      </c>
      <c r="B2458">
        <v>7.6</v>
      </c>
    </row>
    <row r="2459" spans="1:2">
      <c r="A2459" t="s">
        <v>1096</v>
      </c>
      <c r="B2459">
        <v>8</v>
      </c>
    </row>
    <row r="2460" spans="1:2">
      <c r="A2460" t="s">
        <v>12378</v>
      </c>
      <c r="B2460">
        <v>7.3</v>
      </c>
    </row>
    <row r="2461" spans="1:2">
      <c r="A2461" t="s">
        <v>3891</v>
      </c>
      <c r="B2461">
        <v>7.6</v>
      </c>
    </row>
    <row r="2462" spans="1:2">
      <c r="A2462" t="s">
        <v>10145</v>
      </c>
      <c r="B2462">
        <v>7.8</v>
      </c>
    </row>
    <row r="2463" spans="1:2">
      <c r="A2463" t="s">
        <v>2542</v>
      </c>
      <c r="B2463">
        <v>6.5</v>
      </c>
    </row>
    <row r="2464" spans="1:2">
      <c r="A2464" t="s">
        <v>4099</v>
      </c>
      <c r="B2464">
        <v>6.4</v>
      </c>
    </row>
    <row r="2465" spans="1:2">
      <c r="A2465" t="s">
        <v>12400</v>
      </c>
      <c r="B2465">
        <v>8</v>
      </c>
    </row>
    <row r="2466" spans="1:2">
      <c r="A2466" t="s">
        <v>3749</v>
      </c>
      <c r="B2466">
        <v>4.8</v>
      </c>
    </row>
    <row r="2467" spans="1:2">
      <c r="A2467" t="s">
        <v>5382</v>
      </c>
      <c r="B2467">
        <v>7.8</v>
      </c>
    </row>
    <row r="2468" spans="1:2">
      <c r="A2468" t="s">
        <v>876</v>
      </c>
      <c r="B2468">
        <v>5.9</v>
      </c>
    </row>
    <row r="2469" spans="1:2">
      <c r="A2469" t="s">
        <v>12414</v>
      </c>
      <c r="B2469">
        <v>5.4</v>
      </c>
    </row>
    <row r="2470" spans="1:2">
      <c r="A2470" t="s">
        <v>12419</v>
      </c>
      <c r="B2470">
        <v>3.3</v>
      </c>
    </row>
    <row r="2471" spans="1:2">
      <c r="A2471" t="s">
        <v>378</v>
      </c>
      <c r="B2471">
        <v>8.1999999999999993</v>
      </c>
    </row>
    <row r="2472" spans="1:2">
      <c r="A2472" t="s">
        <v>4987</v>
      </c>
      <c r="B2472">
        <v>5.4</v>
      </c>
    </row>
    <row r="2473" spans="1:2">
      <c r="A2473" t="s">
        <v>2943</v>
      </c>
      <c r="B2473">
        <v>6.4</v>
      </c>
    </row>
    <row r="2474" spans="1:2">
      <c r="A2474" t="s">
        <v>12441</v>
      </c>
      <c r="B2474">
        <v>4.8</v>
      </c>
    </row>
    <row r="2475" spans="1:2">
      <c r="A2475" t="s">
        <v>6767</v>
      </c>
      <c r="B2475">
        <v>5.9</v>
      </c>
    </row>
    <row r="2476" spans="1:2">
      <c r="A2476" t="s">
        <v>12448</v>
      </c>
      <c r="B2476">
        <v>5.5</v>
      </c>
    </row>
    <row r="2477" spans="1:2">
      <c r="A2477" t="s">
        <v>2453</v>
      </c>
      <c r="B2477">
        <v>7.9</v>
      </c>
    </row>
    <row r="2478" spans="1:2">
      <c r="A2478" t="s">
        <v>12460</v>
      </c>
      <c r="B2478">
        <v>4.9000000000000004</v>
      </c>
    </row>
    <row r="2479" spans="1:2">
      <c r="A2479" t="s">
        <v>4003</v>
      </c>
      <c r="B2479">
        <v>7.2</v>
      </c>
    </row>
    <row r="2480" spans="1:2">
      <c r="A2480" t="s">
        <v>12467</v>
      </c>
      <c r="B2480">
        <v>6.6</v>
      </c>
    </row>
    <row r="2481" spans="1:2">
      <c r="A2481" t="s">
        <v>12474</v>
      </c>
      <c r="B2481">
        <v>5.3</v>
      </c>
    </row>
    <row r="2482" spans="1:2">
      <c r="A2482" t="s">
        <v>12479</v>
      </c>
      <c r="B2482">
        <v>7.2</v>
      </c>
    </row>
    <row r="2483" spans="1:2">
      <c r="A2483" t="s">
        <v>4777</v>
      </c>
      <c r="B2483">
        <v>5.0999999999999996</v>
      </c>
    </row>
    <row r="2484" spans="1:2">
      <c r="A2484" t="s">
        <v>11208</v>
      </c>
      <c r="B2484">
        <v>5.6</v>
      </c>
    </row>
    <row r="2485" spans="1:2">
      <c r="A2485" t="s">
        <v>4003</v>
      </c>
      <c r="B2485">
        <v>7.6</v>
      </c>
    </row>
    <row r="2486" spans="1:2">
      <c r="A2486" t="s">
        <v>12497</v>
      </c>
      <c r="B2486">
        <v>7.2</v>
      </c>
    </row>
    <row r="2487" spans="1:2">
      <c r="A2487" t="s">
        <v>12502</v>
      </c>
      <c r="B2487">
        <v>5.7</v>
      </c>
    </row>
    <row r="2488" spans="1:2">
      <c r="A2488" t="s">
        <v>9927</v>
      </c>
      <c r="B2488">
        <v>5.2</v>
      </c>
    </row>
    <row r="2489" spans="1:2">
      <c r="A2489" t="s">
        <v>2728</v>
      </c>
      <c r="B2489">
        <v>7.7</v>
      </c>
    </row>
    <row r="2490" spans="1:2">
      <c r="A2490" t="s">
        <v>12514</v>
      </c>
      <c r="B2490">
        <v>7</v>
      </c>
    </row>
    <row r="2491" spans="1:2">
      <c r="A2491" t="s">
        <v>12519</v>
      </c>
      <c r="B2491">
        <v>3.6</v>
      </c>
    </row>
    <row r="2492" spans="1:2">
      <c r="A2492" t="s">
        <v>12524</v>
      </c>
      <c r="B2492">
        <v>4.9000000000000004</v>
      </c>
    </row>
    <row r="2493" spans="1:2">
      <c r="A2493" t="s">
        <v>12530</v>
      </c>
      <c r="B2493">
        <v>6</v>
      </c>
    </row>
    <row r="2494" spans="1:2">
      <c r="A2494" t="s">
        <v>4003</v>
      </c>
      <c r="B2494">
        <v>6.6</v>
      </c>
    </row>
    <row r="2495" spans="1:2">
      <c r="A2495" t="s">
        <v>12537</v>
      </c>
      <c r="B2495">
        <v>6.8</v>
      </c>
    </row>
    <row r="2496" spans="1:2">
      <c r="A2496" t="s">
        <v>5834</v>
      </c>
      <c r="B2496">
        <v>7.2</v>
      </c>
    </row>
    <row r="2497" spans="1:2">
      <c r="A2497" t="s">
        <v>12546</v>
      </c>
      <c r="B2497">
        <v>7.2</v>
      </c>
    </row>
    <row r="2498" spans="1:2">
      <c r="A2498" t="s">
        <v>12551</v>
      </c>
      <c r="B2498">
        <v>2.8</v>
      </c>
    </row>
    <row r="2499" spans="1:2">
      <c r="A2499" t="s">
        <v>8972</v>
      </c>
      <c r="B2499">
        <v>6.6</v>
      </c>
    </row>
    <row r="2500" spans="1:2">
      <c r="A2500" t="s">
        <v>12560</v>
      </c>
      <c r="B2500">
        <v>6.7</v>
      </c>
    </row>
    <row r="2501" spans="1:2">
      <c r="A2501" t="s">
        <v>5289</v>
      </c>
      <c r="B2501">
        <v>7</v>
      </c>
    </row>
    <row r="2502" spans="1:2">
      <c r="A2502" t="s">
        <v>12569</v>
      </c>
      <c r="B2502">
        <v>4.4000000000000004</v>
      </c>
    </row>
    <row r="2503" spans="1:2">
      <c r="A2503" t="s">
        <v>6195</v>
      </c>
      <c r="B2503">
        <v>7.1</v>
      </c>
    </row>
    <row r="2504" spans="1:2">
      <c r="A2504" t="s">
        <v>12577</v>
      </c>
      <c r="B2504">
        <v>6.2</v>
      </c>
    </row>
    <row r="2505" spans="1:2">
      <c r="A2505" t="s">
        <v>12582</v>
      </c>
      <c r="B2505">
        <v>7.3</v>
      </c>
    </row>
    <row r="2506" spans="1:2">
      <c r="A2506" t="s">
        <v>11131</v>
      </c>
      <c r="B2506">
        <v>5.0999999999999996</v>
      </c>
    </row>
    <row r="2507" spans="1:2">
      <c r="A2507" t="s">
        <v>7635</v>
      </c>
      <c r="B2507">
        <v>8.1</v>
      </c>
    </row>
    <row r="2508" spans="1:2">
      <c r="A2508" t="s">
        <v>12596</v>
      </c>
      <c r="B2508">
        <v>6.7</v>
      </c>
    </row>
    <row r="2509" spans="1:2">
      <c r="A2509" t="s">
        <v>12602</v>
      </c>
      <c r="B2509">
        <v>6.6</v>
      </c>
    </row>
    <row r="2510" spans="1:2">
      <c r="A2510" t="s">
        <v>12606</v>
      </c>
      <c r="B2510">
        <v>4.5</v>
      </c>
    </row>
    <row r="2511" spans="1:2">
      <c r="A2511" t="s">
        <v>8638</v>
      </c>
      <c r="B2511">
        <v>6.6</v>
      </c>
    </row>
    <row r="2512" spans="1:2">
      <c r="A2512" t="s">
        <v>12623</v>
      </c>
      <c r="B2512">
        <v>6.5</v>
      </c>
    </row>
    <row r="2513" spans="1:2">
      <c r="A2513" t="s">
        <v>12628</v>
      </c>
      <c r="B2513">
        <v>5.9</v>
      </c>
    </row>
    <row r="2514" spans="1:2">
      <c r="A2514" t="s">
        <v>12632</v>
      </c>
      <c r="B2514">
        <v>6.6</v>
      </c>
    </row>
    <row r="2515" spans="1:2">
      <c r="A2515" t="s">
        <v>653</v>
      </c>
      <c r="B2515">
        <v>6.5</v>
      </c>
    </row>
    <row r="2516" spans="1:2">
      <c r="A2516" t="s">
        <v>2429</v>
      </c>
      <c r="B2516">
        <v>7.3</v>
      </c>
    </row>
    <row r="2517" spans="1:2">
      <c r="A2517" t="s">
        <v>1252</v>
      </c>
      <c r="B2517">
        <v>7.5</v>
      </c>
    </row>
    <row r="2518" spans="1:2">
      <c r="A2518" t="s">
        <v>1028</v>
      </c>
      <c r="B2518">
        <v>5.9</v>
      </c>
    </row>
    <row r="2519" spans="1:2">
      <c r="A2519" t="s">
        <v>2213</v>
      </c>
      <c r="B2519">
        <v>7.4</v>
      </c>
    </row>
    <row r="2520" spans="1:2">
      <c r="A2520" t="s">
        <v>1739</v>
      </c>
      <c r="B2520">
        <v>6.9</v>
      </c>
    </row>
    <row r="2521" spans="1:2">
      <c r="A2521" t="s">
        <v>1064</v>
      </c>
      <c r="B2521">
        <v>7.9</v>
      </c>
    </row>
    <row r="2522" spans="1:2">
      <c r="A2522" t="s">
        <v>48</v>
      </c>
      <c r="B2522">
        <v>8.4</v>
      </c>
    </row>
    <row r="2523" spans="1:2">
      <c r="A2523" t="s">
        <v>3664</v>
      </c>
      <c r="B2523">
        <v>8</v>
      </c>
    </row>
    <row r="2524" spans="1:2">
      <c r="A2524" t="s">
        <v>2698</v>
      </c>
      <c r="B2524">
        <v>6</v>
      </c>
    </row>
    <row r="2525" spans="1:2">
      <c r="A2525" t="s">
        <v>12684</v>
      </c>
      <c r="B2525">
        <v>6.8</v>
      </c>
    </row>
    <row r="2526" spans="1:2">
      <c r="A2526" t="s">
        <v>389</v>
      </c>
      <c r="B2526">
        <v>7.8</v>
      </c>
    </row>
    <row r="2527" spans="1:2">
      <c r="A2527" t="s">
        <v>12692</v>
      </c>
      <c r="B2527">
        <v>5.7</v>
      </c>
    </row>
    <row r="2528" spans="1:2">
      <c r="A2528" t="s">
        <v>2156</v>
      </c>
      <c r="B2528">
        <v>6.1</v>
      </c>
    </row>
    <row r="2529" spans="1:2">
      <c r="A2529" t="s">
        <v>12702</v>
      </c>
      <c r="B2529">
        <v>8.1</v>
      </c>
    </row>
    <row r="2530" spans="1:2">
      <c r="A2530" t="s">
        <v>12344</v>
      </c>
      <c r="B2530">
        <v>6.1</v>
      </c>
    </row>
    <row r="2531" spans="1:2">
      <c r="A2531" t="s">
        <v>741</v>
      </c>
      <c r="B2531">
        <v>7.5</v>
      </c>
    </row>
    <row r="2532" spans="1:2">
      <c r="A2532" t="s">
        <v>2222</v>
      </c>
      <c r="B2532">
        <v>6.2</v>
      </c>
    </row>
    <row r="2533" spans="1:2">
      <c r="A2533" t="s">
        <v>12717</v>
      </c>
      <c r="B2533">
        <v>6.2</v>
      </c>
    </row>
    <row r="2534" spans="1:2">
      <c r="A2534" t="s">
        <v>4218</v>
      </c>
      <c r="B2534">
        <v>7.4</v>
      </c>
    </row>
    <row r="2535" spans="1:2">
      <c r="A2535" t="s">
        <v>10665</v>
      </c>
      <c r="B2535">
        <v>6.6</v>
      </c>
    </row>
    <row r="2536" spans="1:2">
      <c r="A2536" t="s">
        <v>5647</v>
      </c>
      <c r="B2536">
        <v>7.3</v>
      </c>
    </row>
    <row r="2537" spans="1:2">
      <c r="A2537" t="s">
        <v>255</v>
      </c>
      <c r="B2537">
        <v>7.5</v>
      </c>
    </row>
    <row r="2538" spans="1:2">
      <c r="A2538" t="s">
        <v>9516</v>
      </c>
      <c r="B2538">
        <v>5.6</v>
      </c>
    </row>
    <row r="2539" spans="1:2">
      <c r="A2539" t="s">
        <v>12743</v>
      </c>
      <c r="B2539">
        <v>7.3</v>
      </c>
    </row>
    <row r="2540" spans="1:2">
      <c r="A2540" t="s">
        <v>12748</v>
      </c>
      <c r="B2540">
        <v>6.4</v>
      </c>
    </row>
    <row r="2541" spans="1:2">
      <c r="A2541" t="s">
        <v>1783</v>
      </c>
      <c r="B2541">
        <v>5</v>
      </c>
    </row>
    <row r="2542" spans="1:2">
      <c r="A2542" t="s">
        <v>809</v>
      </c>
      <c r="B2542">
        <v>5.4</v>
      </c>
    </row>
    <row r="2543" spans="1:2">
      <c r="A2543" t="s">
        <v>6037</v>
      </c>
      <c r="B2543">
        <v>8.1999999999999993</v>
      </c>
    </row>
    <row r="2544" spans="1:2">
      <c r="A2544" t="s">
        <v>3122</v>
      </c>
      <c r="B2544">
        <v>7.1</v>
      </c>
    </row>
    <row r="2545" spans="1:2">
      <c r="A2545" t="s">
        <v>12767</v>
      </c>
      <c r="B2545">
        <v>5.3</v>
      </c>
    </row>
    <row r="2546" spans="1:2">
      <c r="A2546" t="s">
        <v>12774</v>
      </c>
      <c r="B2546">
        <v>6.5</v>
      </c>
    </row>
    <row r="2547" spans="1:2">
      <c r="A2547" t="s">
        <v>12778</v>
      </c>
      <c r="B2547">
        <v>6.2</v>
      </c>
    </row>
    <row r="2548" spans="1:2">
      <c r="A2548" t="s">
        <v>4903</v>
      </c>
      <c r="B2548">
        <v>6.4</v>
      </c>
    </row>
    <row r="2549" spans="1:2">
      <c r="A2549" t="s">
        <v>6024</v>
      </c>
      <c r="B2549">
        <v>7.2</v>
      </c>
    </row>
    <row r="2550" spans="1:2">
      <c r="A2550" t="s">
        <v>1421</v>
      </c>
      <c r="B2550">
        <v>6.9</v>
      </c>
    </row>
    <row r="2551" spans="1:2">
      <c r="A2551" t="s">
        <v>12795</v>
      </c>
      <c r="B2551">
        <v>5.7</v>
      </c>
    </row>
    <row r="2552" spans="1:2">
      <c r="A2552" t="s">
        <v>507</v>
      </c>
      <c r="B2552">
        <v>7.7</v>
      </c>
    </row>
    <row r="2553" spans="1:2">
      <c r="A2553" t="s">
        <v>499</v>
      </c>
      <c r="B2553">
        <v>5.6</v>
      </c>
    </row>
    <row r="2554" spans="1:2">
      <c r="A2554" t="s">
        <v>12807</v>
      </c>
      <c r="B2554">
        <v>7.7</v>
      </c>
    </row>
    <row r="2555" spans="1:2">
      <c r="A2555" t="s">
        <v>4987</v>
      </c>
      <c r="B2555">
        <v>5.0999999999999996</v>
      </c>
    </row>
    <row r="2556" spans="1:2">
      <c r="A2556" t="s">
        <v>12814</v>
      </c>
      <c r="B2556">
        <v>6.8</v>
      </c>
    </row>
    <row r="2557" spans="1:2">
      <c r="A2557" t="s">
        <v>9065</v>
      </c>
      <c r="B2557">
        <v>8.4</v>
      </c>
    </row>
    <row r="2558" spans="1:2">
      <c r="A2558" t="s">
        <v>12822</v>
      </c>
      <c r="B2558">
        <v>4.9000000000000004</v>
      </c>
    </row>
    <row r="2559" spans="1:2">
      <c r="A2559" t="s">
        <v>7644</v>
      </c>
      <c r="B2559">
        <v>7.1</v>
      </c>
    </row>
    <row r="2560" spans="1:2">
      <c r="A2560" t="s">
        <v>12829</v>
      </c>
      <c r="B2560">
        <v>6.6</v>
      </c>
    </row>
    <row r="2561" spans="1:2">
      <c r="A2561" t="s">
        <v>12502</v>
      </c>
      <c r="B2561">
        <v>6.1</v>
      </c>
    </row>
    <row r="2562" spans="1:2">
      <c r="A2562" t="s">
        <v>12837</v>
      </c>
      <c r="B2562">
        <v>4.0999999999999996</v>
      </c>
    </row>
    <row r="2563" spans="1:2">
      <c r="A2563" t="s">
        <v>3891</v>
      </c>
      <c r="B2563">
        <v>8.1</v>
      </c>
    </row>
    <row r="2564" spans="1:2">
      <c r="A2564" t="s">
        <v>1727</v>
      </c>
      <c r="B2564">
        <v>7.6</v>
      </c>
    </row>
    <row r="2565" spans="1:2">
      <c r="A2565" t="s">
        <v>12849</v>
      </c>
      <c r="B2565">
        <v>7.8</v>
      </c>
    </row>
    <row r="2566" spans="1:2">
      <c r="A2566" t="s">
        <v>12854</v>
      </c>
      <c r="B2566">
        <v>4.5999999999999996</v>
      </c>
    </row>
    <row r="2567" spans="1:2">
      <c r="A2567" t="s">
        <v>11881</v>
      </c>
      <c r="B2567">
        <v>6</v>
      </c>
    </row>
    <row r="2568" spans="1:2">
      <c r="A2568" t="s">
        <v>12863</v>
      </c>
      <c r="B2568">
        <v>7</v>
      </c>
    </row>
    <row r="2569" spans="1:2">
      <c r="A2569" t="s">
        <v>5769</v>
      </c>
      <c r="B2569">
        <v>6.7</v>
      </c>
    </row>
    <row r="2570" spans="1:2">
      <c r="A2570" t="s">
        <v>4619</v>
      </c>
      <c r="B2570">
        <v>6.4</v>
      </c>
    </row>
    <row r="2571" spans="1:2">
      <c r="A2571" t="s">
        <v>12876</v>
      </c>
      <c r="B2571">
        <v>7.2</v>
      </c>
    </row>
    <row r="2572" spans="1:2">
      <c r="A2572" t="s">
        <v>5476</v>
      </c>
      <c r="B2572">
        <v>7.4</v>
      </c>
    </row>
    <row r="2573" spans="1:2">
      <c r="A2573" t="s">
        <v>12884</v>
      </c>
      <c r="B2573">
        <v>4.8</v>
      </c>
    </row>
    <row r="2574" spans="1:2">
      <c r="A2574" t="s">
        <v>12888</v>
      </c>
      <c r="B2574">
        <v>4</v>
      </c>
    </row>
    <row r="2575" spans="1:2">
      <c r="A2575" t="s">
        <v>10959</v>
      </c>
      <c r="B2575">
        <v>6.2</v>
      </c>
    </row>
    <row r="2576" spans="1:2">
      <c r="A2576" t="s">
        <v>4003</v>
      </c>
      <c r="B2576">
        <v>7.7</v>
      </c>
    </row>
    <row r="2577" spans="1:2">
      <c r="A2577" t="s">
        <v>12904</v>
      </c>
      <c r="B2577">
        <v>6.7</v>
      </c>
    </row>
    <row r="2578" spans="1:2">
      <c r="A2578" t="s">
        <v>12560</v>
      </c>
      <c r="B2578">
        <v>7.9</v>
      </c>
    </row>
    <row r="2579" spans="1:2">
      <c r="A2579" t="s">
        <v>7076</v>
      </c>
      <c r="B2579">
        <v>7.9</v>
      </c>
    </row>
    <row r="2580" spans="1:2">
      <c r="A2580" t="s">
        <v>12236</v>
      </c>
      <c r="B2580">
        <v>5.5</v>
      </c>
    </row>
    <row r="2581" spans="1:2">
      <c r="A2581" t="s">
        <v>12923</v>
      </c>
      <c r="B2581">
        <v>6.2</v>
      </c>
    </row>
    <row r="2582" spans="1:2">
      <c r="A2582" t="s">
        <v>12928</v>
      </c>
      <c r="B2582">
        <v>5.0999999999999996</v>
      </c>
    </row>
    <row r="2583" spans="1:2">
      <c r="A2583" t="s">
        <v>12932</v>
      </c>
      <c r="B2583">
        <v>4.0999999999999996</v>
      </c>
    </row>
    <row r="2584" spans="1:2">
      <c r="A2584" t="s">
        <v>4053</v>
      </c>
      <c r="B2584">
        <v>6.7</v>
      </c>
    </row>
    <row r="2585" spans="1:2">
      <c r="A2585" t="s">
        <v>12940</v>
      </c>
      <c r="B2585">
        <v>4.7</v>
      </c>
    </row>
    <row r="2586" spans="1:2">
      <c r="A2586" t="s">
        <v>12945</v>
      </c>
      <c r="B2586">
        <v>6.4</v>
      </c>
    </row>
    <row r="2587" spans="1:2">
      <c r="A2587" t="s">
        <v>11043</v>
      </c>
      <c r="B2587">
        <v>6.3</v>
      </c>
    </row>
    <row r="2588" spans="1:2">
      <c r="A2588" t="s">
        <v>12954</v>
      </c>
      <c r="B2588">
        <v>5.5</v>
      </c>
    </row>
    <row r="2589" spans="1:2">
      <c r="A2589" t="s">
        <v>12958</v>
      </c>
      <c r="B2589">
        <v>7.3</v>
      </c>
    </row>
    <row r="2590" spans="1:2">
      <c r="A2590" t="s">
        <v>1489</v>
      </c>
      <c r="B2590">
        <v>6.3</v>
      </c>
    </row>
    <row r="2591" spans="1:2">
      <c r="A2591" t="s">
        <v>12967</v>
      </c>
      <c r="B2591">
        <v>4.9000000000000004</v>
      </c>
    </row>
    <row r="2592" spans="1:2">
      <c r="A2592" t="s">
        <v>2271</v>
      </c>
      <c r="B2592">
        <v>7.6</v>
      </c>
    </row>
    <row r="2593" spans="1:2">
      <c r="A2593" t="s">
        <v>12976</v>
      </c>
      <c r="B2593">
        <v>6</v>
      </c>
    </row>
    <row r="2594" spans="1:2">
      <c r="A2594" t="s">
        <v>8702</v>
      </c>
      <c r="B2594">
        <v>6.2</v>
      </c>
    </row>
    <row r="2595" spans="1:2">
      <c r="A2595" t="s">
        <v>10841</v>
      </c>
      <c r="B2595">
        <v>6.8</v>
      </c>
    </row>
    <row r="2596" spans="1:2">
      <c r="A2596" t="s">
        <v>12989</v>
      </c>
      <c r="B2596">
        <v>4.5</v>
      </c>
    </row>
    <row r="2597" spans="1:2">
      <c r="A2597" t="s">
        <v>12993</v>
      </c>
      <c r="B2597">
        <v>5.7</v>
      </c>
    </row>
    <row r="2598" spans="1:2">
      <c r="A2598" t="s">
        <v>13000</v>
      </c>
      <c r="B2598">
        <v>8.4</v>
      </c>
    </row>
    <row r="2599" spans="1:2">
      <c r="A2599" t="s">
        <v>13006</v>
      </c>
      <c r="B2599">
        <v>4.5999999999999996</v>
      </c>
    </row>
    <row r="2600" spans="1:2">
      <c r="A2600" t="s">
        <v>13012</v>
      </c>
      <c r="B2600">
        <v>6.2</v>
      </c>
    </row>
    <row r="2601" spans="1:2">
      <c r="A2601" t="s">
        <v>13017</v>
      </c>
      <c r="B2601">
        <v>7</v>
      </c>
    </row>
    <row r="2602" spans="1:2">
      <c r="A2602" t="s">
        <v>13021</v>
      </c>
      <c r="B2602">
        <v>6.9</v>
      </c>
    </row>
    <row r="2603" spans="1:2">
      <c r="A2603" t="s">
        <v>13025</v>
      </c>
      <c r="B2603">
        <v>6.1</v>
      </c>
    </row>
    <row r="2604" spans="1:2">
      <c r="A2604" t="s">
        <v>13030</v>
      </c>
      <c r="B2604">
        <v>6.7</v>
      </c>
    </row>
    <row r="2605" spans="1:2">
      <c r="A2605" t="s">
        <v>2968</v>
      </c>
      <c r="B2605">
        <v>5.6</v>
      </c>
    </row>
    <row r="2606" spans="1:2">
      <c r="A2606" t="s">
        <v>6704</v>
      </c>
      <c r="B2606">
        <v>6.6</v>
      </c>
    </row>
    <row r="2607" spans="1:2">
      <c r="A2607" t="s">
        <v>4003</v>
      </c>
      <c r="B2607">
        <v>6.4</v>
      </c>
    </row>
    <row r="2608" spans="1:2">
      <c r="A2608" t="s">
        <v>13045</v>
      </c>
      <c r="B2608">
        <v>2.8</v>
      </c>
    </row>
    <row r="2609" spans="1:2">
      <c r="A2609" t="s">
        <v>1729</v>
      </c>
      <c r="B2609">
        <v>5.4</v>
      </c>
    </row>
    <row r="2610" spans="1:2">
      <c r="A2610" t="s">
        <v>1007</v>
      </c>
      <c r="B2610">
        <v>5</v>
      </c>
    </row>
    <row r="2611" spans="1:2">
      <c r="A2611" t="s">
        <v>13058</v>
      </c>
      <c r="B2611">
        <v>5.0999999999999996</v>
      </c>
    </row>
    <row r="2612" spans="1:2">
      <c r="A2612" t="s">
        <v>2791</v>
      </c>
      <c r="B2612">
        <v>8</v>
      </c>
    </row>
    <row r="2613" spans="1:2">
      <c r="A2613" t="s">
        <v>11835</v>
      </c>
      <c r="B2613">
        <v>5.9</v>
      </c>
    </row>
    <row r="2614" spans="1:2">
      <c r="A2614" t="s">
        <v>4260</v>
      </c>
      <c r="B2614">
        <v>8.1999999999999993</v>
      </c>
    </row>
    <row r="2615" spans="1:2">
      <c r="A2615" t="s">
        <v>13078</v>
      </c>
      <c r="B2615">
        <v>7</v>
      </c>
    </row>
    <row r="2616" spans="1:2">
      <c r="A2616" t="s">
        <v>3159</v>
      </c>
      <c r="B2616">
        <v>6.6</v>
      </c>
    </row>
    <row r="2617" spans="1:2">
      <c r="A2617" t="s">
        <v>9430</v>
      </c>
      <c r="B2617">
        <v>6.7</v>
      </c>
    </row>
    <row r="2618" spans="1:2">
      <c r="A2618" t="s">
        <v>13092</v>
      </c>
      <c r="B2618">
        <v>5.5</v>
      </c>
    </row>
    <row r="2619" spans="1:2">
      <c r="A2619" t="s">
        <v>13097</v>
      </c>
      <c r="B2619">
        <v>4.9000000000000004</v>
      </c>
    </row>
    <row r="2620" spans="1:2">
      <c r="A2620" t="s">
        <v>5990</v>
      </c>
      <c r="B2620">
        <v>6.9</v>
      </c>
    </row>
    <row r="2621" spans="1:2">
      <c r="A2621" t="s">
        <v>13104</v>
      </c>
      <c r="B2621">
        <v>7.4</v>
      </c>
    </row>
    <row r="2622" spans="1:2">
      <c r="A2622" t="s">
        <v>13109</v>
      </c>
      <c r="B2622">
        <v>5.6</v>
      </c>
    </row>
    <row r="2623" spans="1:2">
      <c r="A2623" t="s">
        <v>13113</v>
      </c>
      <c r="B2623">
        <v>8</v>
      </c>
    </row>
    <row r="2624" spans="1:2">
      <c r="A2624" t="s">
        <v>13120</v>
      </c>
      <c r="B2624">
        <v>5.3</v>
      </c>
    </row>
    <row r="2625" spans="1:2">
      <c r="A2625" t="s">
        <v>13125</v>
      </c>
      <c r="B2625">
        <v>6.2</v>
      </c>
    </row>
    <row r="2626" spans="1:2">
      <c r="A2626" t="s">
        <v>13129</v>
      </c>
      <c r="B2626">
        <v>5.3</v>
      </c>
    </row>
    <row r="2627" spans="1:2">
      <c r="A2627" t="s">
        <v>6051</v>
      </c>
      <c r="B2627">
        <v>6.6</v>
      </c>
    </row>
    <row r="2628" spans="1:2">
      <c r="A2628" t="s">
        <v>4003</v>
      </c>
      <c r="B2628">
        <v>7.2</v>
      </c>
    </row>
    <row r="2629" spans="1:2">
      <c r="A2629" t="s">
        <v>13140</v>
      </c>
      <c r="B2629">
        <v>4.5999999999999996</v>
      </c>
    </row>
    <row r="2630" spans="1:2">
      <c r="A2630" t="s">
        <v>12602</v>
      </c>
      <c r="B2630">
        <v>7.5</v>
      </c>
    </row>
    <row r="2631" spans="1:2">
      <c r="A2631" t="s">
        <v>13149</v>
      </c>
      <c r="B2631">
        <v>6.5</v>
      </c>
    </row>
    <row r="2632" spans="1:2">
      <c r="A2632" t="s">
        <v>249</v>
      </c>
      <c r="B2632">
        <v>7.6</v>
      </c>
    </row>
    <row r="2633" spans="1:2">
      <c r="A2633" t="s">
        <v>13157</v>
      </c>
      <c r="B2633">
        <v>6.2</v>
      </c>
    </row>
    <row r="2634" spans="1:2">
      <c r="A2634" t="s">
        <v>5877</v>
      </c>
      <c r="B2634">
        <v>8</v>
      </c>
    </row>
    <row r="2635" spans="1:2">
      <c r="A2635" t="s">
        <v>13164</v>
      </c>
      <c r="B2635">
        <v>5.5</v>
      </c>
    </row>
    <row r="2636" spans="1:2">
      <c r="A2636" t="s">
        <v>4003</v>
      </c>
      <c r="B2636">
        <v>6.3</v>
      </c>
    </row>
    <row r="2637" spans="1:2">
      <c r="A2637" t="s">
        <v>13173</v>
      </c>
      <c r="B2637">
        <v>7.2</v>
      </c>
    </row>
    <row r="2638" spans="1:2">
      <c r="A2638" t="s">
        <v>13181</v>
      </c>
      <c r="B2638">
        <v>6.7</v>
      </c>
    </row>
    <row r="2639" spans="1:2">
      <c r="A2639" t="s">
        <v>13186</v>
      </c>
      <c r="B2639">
        <v>5.3</v>
      </c>
    </row>
    <row r="2640" spans="1:2">
      <c r="A2640" t="s">
        <v>13191</v>
      </c>
      <c r="B2640">
        <v>6.3</v>
      </c>
    </row>
    <row r="2641" spans="1:2">
      <c r="A2641" t="s">
        <v>12018</v>
      </c>
      <c r="B2641">
        <v>6.5</v>
      </c>
    </row>
    <row r="2642" spans="1:2">
      <c r="A2642" t="s">
        <v>13198</v>
      </c>
      <c r="B2642">
        <v>5.6</v>
      </c>
    </row>
    <row r="2643" spans="1:2">
      <c r="A2643" t="s">
        <v>8638</v>
      </c>
      <c r="B2643">
        <v>7</v>
      </c>
    </row>
    <row r="2644" spans="1:2">
      <c r="A2644" t="s">
        <v>13209</v>
      </c>
      <c r="B2644">
        <v>8.3000000000000007</v>
      </c>
    </row>
    <row r="2645" spans="1:2">
      <c r="A2645" t="s">
        <v>4965</v>
      </c>
      <c r="B2645">
        <v>7.2</v>
      </c>
    </row>
    <row r="2646" spans="1:2">
      <c r="A2646" t="s">
        <v>5164</v>
      </c>
      <c r="B2646">
        <v>6.8</v>
      </c>
    </row>
    <row r="2647" spans="1:2">
      <c r="A2647" t="s">
        <v>13223</v>
      </c>
      <c r="B2647">
        <v>6.4</v>
      </c>
    </row>
    <row r="2648" spans="1:2">
      <c r="A2648" t="s">
        <v>12044</v>
      </c>
      <c r="B2648">
        <v>6.9</v>
      </c>
    </row>
    <row r="2649" spans="1:2">
      <c r="A2649" t="s">
        <v>13232</v>
      </c>
      <c r="B2649">
        <v>8</v>
      </c>
    </row>
    <row r="2650" spans="1:2">
      <c r="A2650" t="s">
        <v>13239</v>
      </c>
      <c r="B2650">
        <v>6.2</v>
      </c>
    </row>
    <row r="2651" spans="1:2">
      <c r="A2651" t="s">
        <v>7875</v>
      </c>
      <c r="B2651">
        <v>6.4</v>
      </c>
    </row>
    <row r="2652" spans="1:2">
      <c r="A2652" t="s">
        <v>5834</v>
      </c>
      <c r="B2652">
        <v>5.6</v>
      </c>
    </row>
    <row r="2653" spans="1:2">
      <c r="A2653" t="s">
        <v>13258</v>
      </c>
      <c r="B2653">
        <v>6.1</v>
      </c>
    </row>
    <row r="2654" spans="1:2">
      <c r="A2654" t="s">
        <v>13262</v>
      </c>
      <c r="B2654">
        <v>6</v>
      </c>
    </row>
    <row r="2655" spans="1:2">
      <c r="A2655" t="s">
        <v>13267</v>
      </c>
      <c r="B2655">
        <v>5.0999999999999996</v>
      </c>
    </row>
    <row r="2656" spans="1:2">
      <c r="A2656" t="s">
        <v>13271</v>
      </c>
      <c r="B2656">
        <v>4.5</v>
      </c>
    </row>
    <row r="2657" spans="1:2">
      <c r="A2657" t="s">
        <v>13277</v>
      </c>
      <c r="B2657">
        <v>5.9</v>
      </c>
    </row>
    <row r="2658" spans="1:2">
      <c r="A2658" t="s">
        <v>13283</v>
      </c>
      <c r="B2658">
        <v>6</v>
      </c>
    </row>
    <row r="2659" spans="1:2">
      <c r="A2659" t="s">
        <v>13290</v>
      </c>
      <c r="B2659">
        <v>5.8</v>
      </c>
    </row>
    <row r="2660" spans="1:2">
      <c r="A2660" t="s">
        <v>13294</v>
      </c>
      <c r="B2660">
        <v>6.1</v>
      </c>
    </row>
    <row r="2661" spans="1:2">
      <c r="A2661" t="s">
        <v>13299</v>
      </c>
      <c r="B2661">
        <v>4.9000000000000004</v>
      </c>
    </row>
    <row r="2662" spans="1:2">
      <c r="A2662" t="s">
        <v>13305</v>
      </c>
      <c r="B2662">
        <v>5.7</v>
      </c>
    </row>
    <row r="2663" spans="1:2">
      <c r="A2663" t="s">
        <v>13312</v>
      </c>
      <c r="B2663">
        <v>7.1</v>
      </c>
    </row>
    <row r="2664" spans="1:2">
      <c r="A2664" t="s">
        <v>13317</v>
      </c>
      <c r="B2664">
        <v>6.6</v>
      </c>
    </row>
    <row r="2665" spans="1:2">
      <c r="A2665" t="s">
        <v>4218</v>
      </c>
      <c r="B2665">
        <v>8.1</v>
      </c>
    </row>
    <row r="2666" spans="1:2">
      <c r="A2666" t="s">
        <v>13325</v>
      </c>
      <c r="B2666">
        <v>5.7</v>
      </c>
    </row>
    <row r="2667" spans="1:2">
      <c r="A2667" t="s">
        <v>364</v>
      </c>
      <c r="B2667">
        <v>6.8</v>
      </c>
    </row>
    <row r="2668" spans="1:2">
      <c r="A2668" t="s">
        <v>13332</v>
      </c>
      <c r="B2668">
        <v>7.5</v>
      </c>
    </row>
    <row r="2669" spans="1:2">
      <c r="A2669" t="s">
        <v>13337</v>
      </c>
      <c r="B2669">
        <v>6.2</v>
      </c>
    </row>
    <row r="2670" spans="1:2">
      <c r="A2670" t="s">
        <v>3694</v>
      </c>
      <c r="B2670">
        <v>8.3000000000000007</v>
      </c>
    </row>
    <row r="2671" spans="1:2">
      <c r="A2671" t="s">
        <v>13347</v>
      </c>
      <c r="B2671">
        <v>7.4</v>
      </c>
    </row>
    <row r="2672" spans="1:2">
      <c r="A2672" t="s">
        <v>5289</v>
      </c>
      <c r="B2672">
        <v>8</v>
      </c>
    </row>
    <row r="2673" spans="1:2">
      <c r="A2673" t="s">
        <v>5175</v>
      </c>
      <c r="B2673">
        <v>6.9</v>
      </c>
    </row>
    <row r="2674" spans="1:2">
      <c r="A2674" t="s">
        <v>3303</v>
      </c>
      <c r="B2674">
        <v>6.9</v>
      </c>
    </row>
    <row r="2675" spans="1:2">
      <c r="A2675" t="s">
        <v>13366</v>
      </c>
      <c r="B2675">
        <v>9.5</v>
      </c>
    </row>
    <row r="2676" spans="1:2">
      <c r="A2676" t="s">
        <v>13370</v>
      </c>
      <c r="B2676">
        <v>5.5</v>
      </c>
    </row>
    <row r="2677" spans="1:2">
      <c r="A2677" t="s">
        <v>13375</v>
      </c>
      <c r="B2677">
        <v>5.7</v>
      </c>
    </row>
    <row r="2678" spans="1:2">
      <c r="A2678" t="s">
        <v>760</v>
      </c>
      <c r="B2678">
        <v>7.2</v>
      </c>
    </row>
    <row r="2679" spans="1:2">
      <c r="A2679" t="s">
        <v>703</v>
      </c>
      <c r="B2679">
        <v>6.9</v>
      </c>
    </row>
    <row r="2680" spans="1:2">
      <c r="A2680" t="s">
        <v>5486</v>
      </c>
      <c r="B2680">
        <v>5.5</v>
      </c>
    </row>
    <row r="2681" spans="1:2">
      <c r="A2681" t="s">
        <v>9748</v>
      </c>
      <c r="B2681">
        <v>5.2</v>
      </c>
    </row>
    <row r="2682" spans="1:2">
      <c r="A2682" t="s">
        <v>8052</v>
      </c>
      <c r="B2682">
        <v>7.1</v>
      </c>
    </row>
    <row r="2683" spans="1:2">
      <c r="A2683" t="s">
        <v>13404</v>
      </c>
      <c r="B2683">
        <v>5.5</v>
      </c>
    </row>
    <row r="2684" spans="1:2">
      <c r="A2684" t="s">
        <v>9516</v>
      </c>
      <c r="B2684">
        <v>5.4</v>
      </c>
    </row>
    <row r="2685" spans="1:2">
      <c r="A2685" t="s">
        <v>13411</v>
      </c>
      <c r="B2685">
        <v>6.7</v>
      </c>
    </row>
    <row r="2686" spans="1:2">
      <c r="A2686" t="s">
        <v>9834</v>
      </c>
      <c r="B2686">
        <v>5</v>
      </c>
    </row>
    <row r="2687" spans="1:2">
      <c r="A2687" t="s">
        <v>4931</v>
      </c>
      <c r="B2687">
        <v>6.4</v>
      </c>
    </row>
    <row r="2688" spans="1:2">
      <c r="A2688" t="s">
        <v>12993</v>
      </c>
      <c r="B2688">
        <v>6.6</v>
      </c>
    </row>
    <row r="2689" spans="1:2">
      <c r="A2689" t="s">
        <v>2943</v>
      </c>
      <c r="B2689">
        <v>5.9</v>
      </c>
    </row>
    <row r="2690" spans="1:2">
      <c r="A2690" t="s">
        <v>4554</v>
      </c>
      <c r="B2690">
        <v>5.7</v>
      </c>
    </row>
    <row r="2691" spans="1:2">
      <c r="A2691" t="s">
        <v>6308</v>
      </c>
      <c r="B2691">
        <v>4.5</v>
      </c>
    </row>
    <row r="2692" spans="1:2">
      <c r="A2692" t="s">
        <v>11916</v>
      </c>
      <c r="B2692">
        <v>3.7</v>
      </c>
    </row>
    <row r="2693" spans="1:2">
      <c r="A2693" t="s">
        <v>11926</v>
      </c>
      <c r="B2693">
        <v>5</v>
      </c>
    </row>
    <row r="2694" spans="1:2">
      <c r="A2694" t="s">
        <v>5702</v>
      </c>
      <c r="B2694">
        <v>4.5999999999999996</v>
      </c>
    </row>
    <row r="2695" spans="1:2">
      <c r="A2695" t="s">
        <v>1394</v>
      </c>
      <c r="B2695">
        <v>6.5</v>
      </c>
    </row>
    <row r="2696" spans="1:2">
      <c r="A2696" t="s">
        <v>13454</v>
      </c>
      <c r="B2696">
        <v>4.9000000000000004</v>
      </c>
    </row>
    <row r="2697" spans="1:2">
      <c r="A2697" t="s">
        <v>13459</v>
      </c>
      <c r="B2697">
        <v>6</v>
      </c>
    </row>
    <row r="2698" spans="1:2">
      <c r="A2698" t="s">
        <v>13463</v>
      </c>
      <c r="B2698">
        <v>6.9</v>
      </c>
    </row>
    <row r="2699" spans="1:2">
      <c r="A2699" t="s">
        <v>13468</v>
      </c>
      <c r="B2699">
        <v>5.7</v>
      </c>
    </row>
    <row r="2700" spans="1:2">
      <c r="A2700" t="s">
        <v>487</v>
      </c>
      <c r="B2700">
        <v>6.7</v>
      </c>
    </row>
    <row r="2701" spans="1:2">
      <c r="A2701" t="s">
        <v>5076</v>
      </c>
      <c r="B2701">
        <v>6.9</v>
      </c>
    </row>
    <row r="2702" spans="1:2">
      <c r="A2702" t="s">
        <v>7227</v>
      </c>
      <c r="B2702">
        <v>5.5</v>
      </c>
    </row>
    <row r="2703" spans="1:2">
      <c r="A2703" t="s">
        <v>13483</v>
      </c>
      <c r="B2703">
        <v>4.4000000000000004</v>
      </c>
    </row>
    <row r="2704" spans="1:2">
      <c r="A2704" t="s">
        <v>13489</v>
      </c>
      <c r="B2704">
        <v>7</v>
      </c>
    </row>
    <row r="2705" spans="1:2">
      <c r="A2705" t="s">
        <v>2042</v>
      </c>
      <c r="B2705">
        <v>5.4</v>
      </c>
    </row>
    <row r="2706" spans="1:2">
      <c r="A2706" t="s">
        <v>13498</v>
      </c>
      <c r="B2706">
        <v>5.4</v>
      </c>
    </row>
    <row r="2707" spans="1:2">
      <c r="A2707" t="s">
        <v>13503</v>
      </c>
      <c r="B2707">
        <v>8</v>
      </c>
    </row>
    <row r="2708" spans="1:2">
      <c r="A2708" t="s">
        <v>13509</v>
      </c>
      <c r="B2708">
        <v>7.6</v>
      </c>
    </row>
    <row r="2709" spans="1:2">
      <c r="A2709" t="s">
        <v>13514</v>
      </c>
      <c r="B2709">
        <v>5.9</v>
      </c>
    </row>
    <row r="2710" spans="1:2">
      <c r="A2710" t="s">
        <v>1016</v>
      </c>
      <c r="B2710">
        <v>6.6</v>
      </c>
    </row>
    <row r="2711" spans="1:2">
      <c r="A2711" t="s">
        <v>1198</v>
      </c>
      <c r="B2711">
        <v>6.7</v>
      </c>
    </row>
    <row r="2712" spans="1:2">
      <c r="A2712" t="s">
        <v>13527</v>
      </c>
      <c r="B2712">
        <v>3.9</v>
      </c>
    </row>
    <row r="2713" spans="1:2">
      <c r="A2713" t="s">
        <v>12560</v>
      </c>
      <c r="B2713">
        <v>5.7</v>
      </c>
    </row>
    <row r="2714" spans="1:2">
      <c r="A2714" t="s">
        <v>12967</v>
      </c>
      <c r="B2714">
        <v>6.7</v>
      </c>
    </row>
    <row r="2715" spans="1:2">
      <c r="A2715" t="s">
        <v>13542</v>
      </c>
      <c r="B2715">
        <v>6.5</v>
      </c>
    </row>
    <row r="2716" spans="1:2">
      <c r="A2716" t="s">
        <v>11327</v>
      </c>
      <c r="B2716">
        <v>6.8</v>
      </c>
    </row>
    <row r="2717" spans="1:2">
      <c r="A2717" t="s">
        <v>13553</v>
      </c>
      <c r="B2717">
        <v>6.3</v>
      </c>
    </row>
    <row r="2718" spans="1:2">
      <c r="A2718" t="s">
        <v>5428</v>
      </c>
      <c r="B2718">
        <v>7.3</v>
      </c>
    </row>
    <row r="2719" spans="1:2">
      <c r="A2719" t="s">
        <v>13564</v>
      </c>
      <c r="B2719">
        <v>6.9</v>
      </c>
    </row>
    <row r="2720" spans="1:2">
      <c r="A2720" t="s">
        <v>2392</v>
      </c>
      <c r="B2720">
        <v>7</v>
      </c>
    </row>
    <row r="2721" spans="1:2">
      <c r="A2721" t="s">
        <v>13573</v>
      </c>
      <c r="B2721">
        <v>6.5</v>
      </c>
    </row>
    <row r="2722" spans="1:2">
      <c r="A2722" t="s">
        <v>13578</v>
      </c>
      <c r="B2722">
        <v>3.6</v>
      </c>
    </row>
    <row r="2723" spans="1:2">
      <c r="A2723" t="s">
        <v>3891</v>
      </c>
      <c r="B2723">
        <v>7.7</v>
      </c>
    </row>
    <row r="2724" spans="1:2">
      <c r="A2724" t="s">
        <v>1064</v>
      </c>
      <c r="B2724">
        <v>7.7</v>
      </c>
    </row>
    <row r="2725" spans="1:2">
      <c r="A2725" t="s">
        <v>11131</v>
      </c>
      <c r="B2725">
        <v>6.8</v>
      </c>
    </row>
    <row r="2726" spans="1:2">
      <c r="A2726" t="s">
        <v>11375</v>
      </c>
      <c r="B2726">
        <v>7.4</v>
      </c>
    </row>
    <row r="2727" spans="1:2">
      <c r="A2727" t="s">
        <v>7181</v>
      </c>
      <c r="B2727">
        <v>5.0999999999999996</v>
      </c>
    </row>
    <row r="2728" spans="1:2">
      <c r="A2728" t="s">
        <v>9128</v>
      </c>
      <c r="B2728">
        <v>7.4</v>
      </c>
    </row>
    <row r="2729" spans="1:2">
      <c r="A2729" t="s">
        <v>13113</v>
      </c>
      <c r="B2729">
        <v>7.2</v>
      </c>
    </row>
    <row r="2730" spans="1:2">
      <c r="A2730" t="s">
        <v>12120</v>
      </c>
      <c r="B2730">
        <v>6</v>
      </c>
    </row>
    <row r="2731" spans="1:2">
      <c r="A2731" t="s">
        <v>2952</v>
      </c>
      <c r="B2731">
        <v>8.3000000000000007</v>
      </c>
    </row>
    <row r="2732" spans="1:2">
      <c r="A2732" t="s">
        <v>3563</v>
      </c>
      <c r="B2732">
        <v>8.1</v>
      </c>
    </row>
    <row r="2733" spans="1:2">
      <c r="A2733" t="s">
        <v>11357</v>
      </c>
      <c r="B2733">
        <v>6.3</v>
      </c>
    </row>
    <row r="2734" spans="1:2">
      <c r="A2734" t="s">
        <v>3122</v>
      </c>
      <c r="B2734">
        <v>7.3</v>
      </c>
    </row>
    <row r="2735" spans="1:2">
      <c r="A2735" t="s">
        <v>7997</v>
      </c>
      <c r="B2735">
        <v>3.6</v>
      </c>
    </row>
    <row r="2736" spans="1:2">
      <c r="A2736" t="s">
        <v>1071</v>
      </c>
      <c r="B2736">
        <v>1.6</v>
      </c>
    </row>
    <row r="2737" spans="1:2">
      <c r="A2737" t="s">
        <v>1204</v>
      </c>
      <c r="B2737">
        <v>8</v>
      </c>
    </row>
    <row r="2738" spans="1:2">
      <c r="A2738" t="s">
        <v>4850</v>
      </c>
      <c r="B2738">
        <v>9</v>
      </c>
    </row>
    <row r="2739" spans="1:2">
      <c r="A2739" t="s">
        <v>5769</v>
      </c>
      <c r="B2739">
        <v>6.1</v>
      </c>
    </row>
    <row r="2740" spans="1:2">
      <c r="A2740" t="s">
        <v>2066</v>
      </c>
      <c r="B2740">
        <v>5.7</v>
      </c>
    </row>
    <row r="2741" spans="1:2">
      <c r="A2741" t="s">
        <v>9878</v>
      </c>
      <c r="B2741">
        <v>6.8</v>
      </c>
    </row>
    <row r="2742" spans="1:2">
      <c r="A2742" t="s">
        <v>13672</v>
      </c>
      <c r="B2742">
        <v>5.5</v>
      </c>
    </row>
    <row r="2743" spans="1:2">
      <c r="A2743" t="s">
        <v>13676</v>
      </c>
      <c r="B2743">
        <v>6.8</v>
      </c>
    </row>
    <row r="2744" spans="1:2">
      <c r="A2744" t="s">
        <v>13681</v>
      </c>
      <c r="B2744">
        <v>7.3</v>
      </c>
    </row>
    <row r="2745" spans="1:2">
      <c r="A2745" t="s">
        <v>7181</v>
      </c>
      <c r="B2745">
        <v>6.1</v>
      </c>
    </row>
    <row r="2746" spans="1:2">
      <c r="A2746" t="s">
        <v>7439</v>
      </c>
      <c r="B2746">
        <v>7.2</v>
      </c>
    </row>
    <row r="2747" spans="1:2">
      <c r="A2747" t="s">
        <v>13692</v>
      </c>
      <c r="B2747">
        <v>5.9</v>
      </c>
    </row>
    <row r="2748" spans="1:2">
      <c r="A2748" t="s">
        <v>13697</v>
      </c>
      <c r="B2748">
        <v>6.1</v>
      </c>
    </row>
    <row r="2749" spans="1:2">
      <c r="A2749" t="s">
        <v>5128</v>
      </c>
      <c r="B2749">
        <v>6.8</v>
      </c>
    </row>
    <row r="2750" spans="1:2">
      <c r="A2750" t="s">
        <v>13705</v>
      </c>
      <c r="B2750">
        <v>7.7</v>
      </c>
    </row>
    <row r="2751" spans="1:2">
      <c r="A2751" t="s">
        <v>11127</v>
      </c>
      <c r="B2751">
        <v>4.9000000000000004</v>
      </c>
    </row>
    <row r="2752" spans="1:2">
      <c r="A2752" t="s">
        <v>13712</v>
      </c>
      <c r="B2752">
        <v>6.1</v>
      </c>
    </row>
    <row r="2753" spans="1:2">
      <c r="A2753" t="s">
        <v>11263</v>
      </c>
      <c r="B2753">
        <v>2.5</v>
      </c>
    </row>
    <row r="2754" spans="1:2">
      <c r="A2754" t="s">
        <v>13720</v>
      </c>
      <c r="B2754">
        <v>6.1</v>
      </c>
    </row>
    <row r="2755" spans="1:2">
      <c r="A2755" t="s">
        <v>13725</v>
      </c>
      <c r="B2755">
        <v>5.9</v>
      </c>
    </row>
    <row r="2756" spans="1:2">
      <c r="A2756" t="s">
        <v>13730</v>
      </c>
      <c r="B2756">
        <v>5.7</v>
      </c>
    </row>
    <row r="2757" spans="1:2">
      <c r="A2757" t="s">
        <v>13736</v>
      </c>
      <c r="B2757">
        <v>5.6</v>
      </c>
    </row>
    <row r="2758" spans="1:2">
      <c r="A2758" t="s">
        <v>3259</v>
      </c>
      <c r="B2758">
        <v>7.2</v>
      </c>
    </row>
    <row r="2759" spans="1:2">
      <c r="A2759" t="s">
        <v>13745</v>
      </c>
      <c r="B2759">
        <v>7.7</v>
      </c>
    </row>
    <row r="2760" spans="1:2">
      <c r="A2760" t="s">
        <v>1800</v>
      </c>
      <c r="B2760">
        <v>7.8</v>
      </c>
    </row>
    <row r="2761" spans="1:2">
      <c r="A2761" t="s">
        <v>13756</v>
      </c>
      <c r="B2761">
        <v>6.1</v>
      </c>
    </row>
    <row r="2762" spans="1:2">
      <c r="A2762" t="s">
        <v>1495</v>
      </c>
      <c r="B2762">
        <v>5.8</v>
      </c>
    </row>
    <row r="2763" spans="1:2">
      <c r="A2763" t="s">
        <v>5408</v>
      </c>
      <c r="B2763">
        <v>6.5</v>
      </c>
    </row>
    <row r="2764" spans="1:2">
      <c r="A2764" t="s">
        <v>3694</v>
      </c>
      <c r="B2764">
        <v>7.9</v>
      </c>
    </row>
    <row r="2765" spans="1:2">
      <c r="A2765" t="s">
        <v>13777</v>
      </c>
      <c r="B2765">
        <v>6.3</v>
      </c>
    </row>
    <row r="2766" spans="1:2">
      <c r="A2766" t="s">
        <v>13781</v>
      </c>
      <c r="B2766">
        <v>3.8</v>
      </c>
    </row>
    <row r="2767" spans="1:2">
      <c r="A2767" t="s">
        <v>13785</v>
      </c>
      <c r="B2767">
        <v>8.3000000000000007</v>
      </c>
    </row>
    <row r="2768" spans="1:2">
      <c r="A2768" t="s">
        <v>6768</v>
      </c>
      <c r="B2768">
        <v>6.4</v>
      </c>
    </row>
    <row r="2769" spans="1:2">
      <c r="A2769" t="s">
        <v>13792</v>
      </c>
      <c r="B2769">
        <v>6.7</v>
      </c>
    </row>
    <row r="2770" spans="1:2">
      <c r="A2770" t="s">
        <v>10959</v>
      </c>
      <c r="B2770">
        <v>6.1</v>
      </c>
    </row>
    <row r="2771" spans="1:2">
      <c r="A2771" t="s">
        <v>8666</v>
      </c>
      <c r="B2771">
        <v>8.1</v>
      </c>
    </row>
    <row r="2772" spans="1:2">
      <c r="A2772" t="s">
        <v>13803</v>
      </c>
      <c r="B2772">
        <v>6</v>
      </c>
    </row>
    <row r="2773" spans="1:2">
      <c r="A2773" t="s">
        <v>13807</v>
      </c>
      <c r="B2773">
        <v>5.8</v>
      </c>
    </row>
    <row r="2774" spans="1:2">
      <c r="A2774" t="s">
        <v>13811</v>
      </c>
      <c r="B2774">
        <v>5.6</v>
      </c>
    </row>
    <row r="2775" spans="1:2">
      <c r="A2775" t="s">
        <v>13816</v>
      </c>
      <c r="B2775">
        <v>6.1</v>
      </c>
    </row>
    <row r="2776" spans="1:2">
      <c r="A2776" t="s">
        <v>10752</v>
      </c>
      <c r="B2776">
        <v>5.9</v>
      </c>
    </row>
    <row r="2777" spans="1:2">
      <c r="A2777" t="s">
        <v>13826</v>
      </c>
      <c r="B2777">
        <v>7.3</v>
      </c>
    </row>
    <row r="2778" spans="1:2">
      <c r="A2778" t="s">
        <v>4351</v>
      </c>
      <c r="B2778">
        <v>6.8</v>
      </c>
    </row>
    <row r="2779" spans="1:2">
      <c r="A2779" t="s">
        <v>1744</v>
      </c>
      <c r="B2779">
        <v>5.7</v>
      </c>
    </row>
    <row r="2780" spans="1:2">
      <c r="A2780" t="s">
        <v>13839</v>
      </c>
      <c r="B2780">
        <v>7.3</v>
      </c>
    </row>
    <row r="2781" spans="1:2">
      <c r="A2781" t="s">
        <v>8638</v>
      </c>
      <c r="B2781">
        <v>6.3</v>
      </c>
    </row>
    <row r="2782" spans="1:2">
      <c r="A2782" t="s">
        <v>13850</v>
      </c>
      <c r="B2782">
        <v>5.9</v>
      </c>
    </row>
    <row r="2783" spans="1:2">
      <c r="A2783" t="s">
        <v>10145</v>
      </c>
      <c r="B2783">
        <v>7.1</v>
      </c>
    </row>
    <row r="2784" spans="1:2">
      <c r="A2784" t="s">
        <v>13857</v>
      </c>
      <c r="B2784">
        <v>8</v>
      </c>
    </row>
    <row r="2785" spans="1:2">
      <c r="A2785" t="s">
        <v>13862</v>
      </c>
      <c r="B2785">
        <v>5.0999999999999996</v>
      </c>
    </row>
    <row r="2786" spans="1:2">
      <c r="A2786" t="s">
        <v>10161</v>
      </c>
      <c r="B2786">
        <v>7.1</v>
      </c>
    </row>
    <row r="2787" spans="1:2">
      <c r="A2787" t="s">
        <v>9430</v>
      </c>
      <c r="B2787">
        <v>6.5</v>
      </c>
    </row>
    <row r="2788" spans="1:2">
      <c r="A2788" t="s">
        <v>4531</v>
      </c>
      <c r="B2788">
        <v>4.5</v>
      </c>
    </row>
    <row r="2789" spans="1:2">
      <c r="A2789" t="s">
        <v>12455</v>
      </c>
      <c r="B2789">
        <v>6.6</v>
      </c>
    </row>
    <row r="2790" spans="1:2">
      <c r="A2790" t="s">
        <v>565</v>
      </c>
      <c r="B2790">
        <v>4.3</v>
      </c>
    </row>
    <row r="2791" spans="1:2">
      <c r="A2791" t="s">
        <v>13181</v>
      </c>
      <c r="B2791">
        <v>6.7</v>
      </c>
    </row>
    <row r="2792" spans="1:2">
      <c r="A2792" t="s">
        <v>13893</v>
      </c>
      <c r="B2792">
        <v>6.8</v>
      </c>
    </row>
    <row r="2793" spans="1:2">
      <c r="A2793" t="s">
        <v>13898</v>
      </c>
      <c r="B2793">
        <v>5.4</v>
      </c>
    </row>
    <row r="2794" spans="1:2">
      <c r="A2794" t="s">
        <v>3739</v>
      </c>
      <c r="B2794">
        <v>6.6</v>
      </c>
    </row>
    <row r="2795" spans="1:2">
      <c r="A2795" t="s">
        <v>2396</v>
      </c>
      <c r="B2795">
        <v>7.4</v>
      </c>
    </row>
    <row r="2796" spans="1:2">
      <c r="A2796" t="s">
        <v>1727</v>
      </c>
      <c r="B2796">
        <v>7.3</v>
      </c>
    </row>
    <row r="2797" spans="1:2">
      <c r="A2797" t="s">
        <v>9392</v>
      </c>
      <c r="B2797">
        <v>6.9</v>
      </c>
    </row>
    <row r="2798" spans="1:2">
      <c r="A2798" t="s">
        <v>1739</v>
      </c>
      <c r="B2798">
        <v>8</v>
      </c>
    </row>
    <row r="2799" spans="1:2">
      <c r="A2799" t="s">
        <v>13928</v>
      </c>
      <c r="B2799">
        <v>6.4</v>
      </c>
    </row>
    <row r="2800" spans="1:2">
      <c r="A2800" t="s">
        <v>13030</v>
      </c>
      <c r="B2800">
        <v>7.8</v>
      </c>
    </row>
    <row r="2801" spans="1:2">
      <c r="A2801" t="s">
        <v>9430</v>
      </c>
      <c r="B2801">
        <v>6.1</v>
      </c>
    </row>
    <row r="2802" spans="1:2">
      <c r="A2802" t="s">
        <v>13940</v>
      </c>
      <c r="B2802">
        <v>6.1</v>
      </c>
    </row>
    <row r="2803" spans="1:2">
      <c r="A2803" t="s">
        <v>13944</v>
      </c>
      <c r="B2803">
        <v>5.0999999999999996</v>
      </c>
    </row>
    <row r="2804" spans="1:2">
      <c r="A2804" t="s">
        <v>13950</v>
      </c>
      <c r="B2804">
        <v>7.8</v>
      </c>
    </row>
    <row r="2805" spans="1:2">
      <c r="A2805" t="s">
        <v>3585</v>
      </c>
      <c r="B2805">
        <v>7.4</v>
      </c>
    </row>
    <row r="2806" spans="1:2">
      <c r="A2806" t="s">
        <v>13959</v>
      </c>
      <c r="B2806">
        <v>7.8</v>
      </c>
    </row>
    <row r="2807" spans="1:2">
      <c r="A2807" t="s">
        <v>13347</v>
      </c>
      <c r="B2807">
        <v>8</v>
      </c>
    </row>
    <row r="2808" spans="1:2">
      <c r="A2808" t="s">
        <v>12743</v>
      </c>
      <c r="B2808">
        <v>6.7</v>
      </c>
    </row>
    <row r="2809" spans="1:2">
      <c r="A2809" t="s">
        <v>13974</v>
      </c>
      <c r="B2809">
        <v>6.6</v>
      </c>
    </row>
    <row r="2810" spans="1:2">
      <c r="A2810" t="s">
        <v>13025</v>
      </c>
      <c r="B2810">
        <v>6.4</v>
      </c>
    </row>
    <row r="2811" spans="1:2">
      <c r="A2811" t="s">
        <v>13982</v>
      </c>
      <c r="B2811">
        <v>6.7</v>
      </c>
    </row>
    <row r="2812" spans="1:2">
      <c r="A2812" t="s">
        <v>13986</v>
      </c>
      <c r="B2812">
        <v>6.2</v>
      </c>
    </row>
    <row r="2813" spans="1:2">
      <c r="A2813" t="s">
        <v>3154</v>
      </c>
      <c r="B2813">
        <v>7.3</v>
      </c>
    </row>
    <row r="2814" spans="1:2">
      <c r="A2814" t="s">
        <v>13996</v>
      </c>
      <c r="B2814">
        <v>8.1</v>
      </c>
    </row>
    <row r="2815" spans="1:2">
      <c r="A2815" t="s">
        <v>14002</v>
      </c>
      <c r="B2815">
        <v>7</v>
      </c>
    </row>
    <row r="2816" spans="1:2">
      <c r="A2816" t="s">
        <v>4733</v>
      </c>
      <c r="B2816">
        <v>8</v>
      </c>
    </row>
    <row r="2817" spans="1:2">
      <c r="A2817" t="s">
        <v>389</v>
      </c>
      <c r="B2817">
        <v>8</v>
      </c>
    </row>
    <row r="2818" spans="1:2">
      <c r="A2818" t="s">
        <v>1744</v>
      </c>
      <c r="B2818">
        <v>7</v>
      </c>
    </row>
    <row r="2819" spans="1:2">
      <c r="A2819" t="s">
        <v>14017</v>
      </c>
      <c r="B2819">
        <v>7.9</v>
      </c>
    </row>
    <row r="2820" spans="1:2">
      <c r="A2820" t="s">
        <v>7443</v>
      </c>
      <c r="B2820">
        <v>5.9</v>
      </c>
    </row>
    <row r="2821" spans="1:2">
      <c r="A2821" t="s">
        <v>1351</v>
      </c>
      <c r="B2821">
        <v>6.6</v>
      </c>
    </row>
    <row r="2822" spans="1:2">
      <c r="A2822" t="s">
        <v>1351</v>
      </c>
      <c r="B2822">
        <v>6.3</v>
      </c>
    </row>
    <row r="2823" spans="1:2">
      <c r="A2823" t="s">
        <v>9085</v>
      </c>
      <c r="B2823">
        <v>7.7</v>
      </c>
    </row>
    <row r="2824" spans="1:2">
      <c r="A2824" t="s">
        <v>514</v>
      </c>
      <c r="B2824">
        <v>6.9</v>
      </c>
    </row>
    <row r="2825" spans="1:2">
      <c r="A2825" t="s">
        <v>14040</v>
      </c>
      <c r="B2825">
        <v>7.1</v>
      </c>
    </row>
    <row r="2826" spans="1:2">
      <c r="A2826" t="s">
        <v>1096</v>
      </c>
      <c r="B2826">
        <v>7.4</v>
      </c>
    </row>
    <row r="2827" spans="1:2">
      <c r="A2827" t="s">
        <v>14048</v>
      </c>
      <c r="B2827">
        <v>6.5</v>
      </c>
    </row>
    <row r="2828" spans="1:2">
      <c r="A2828" t="s">
        <v>6244</v>
      </c>
      <c r="B2828">
        <v>6.5</v>
      </c>
    </row>
    <row r="2829" spans="1:2">
      <c r="A2829" t="s">
        <v>14061</v>
      </c>
      <c r="B2829">
        <v>6.8</v>
      </c>
    </row>
    <row r="2830" spans="1:2">
      <c r="A2830" t="s">
        <v>1764</v>
      </c>
      <c r="B2830">
        <v>7.5</v>
      </c>
    </row>
    <row r="2831" spans="1:2">
      <c r="A2831" t="s">
        <v>5230</v>
      </c>
      <c r="B2831">
        <v>6.6</v>
      </c>
    </row>
    <row r="2832" spans="1:2">
      <c r="A2832" t="s">
        <v>1500</v>
      </c>
      <c r="B2832">
        <v>7.1</v>
      </c>
    </row>
    <row r="2833" spans="1:2">
      <c r="A2833" t="s">
        <v>6126</v>
      </c>
      <c r="B2833">
        <v>6.6</v>
      </c>
    </row>
    <row r="2834" spans="1:2">
      <c r="A2834" t="s">
        <v>2791</v>
      </c>
      <c r="B2834">
        <v>7</v>
      </c>
    </row>
    <row r="2835" spans="1:2">
      <c r="A2835" t="s">
        <v>14086</v>
      </c>
      <c r="B2835">
        <v>3.3</v>
      </c>
    </row>
    <row r="2836" spans="1:2">
      <c r="A2836" t="s">
        <v>14093</v>
      </c>
      <c r="B2836">
        <v>6.7</v>
      </c>
    </row>
    <row r="2837" spans="1:2">
      <c r="A2837" t="s">
        <v>14099</v>
      </c>
      <c r="B2837">
        <v>8</v>
      </c>
    </row>
    <row r="2838" spans="1:2">
      <c r="A2838" t="s">
        <v>13173</v>
      </c>
      <c r="B2838">
        <v>6.8</v>
      </c>
    </row>
    <row r="2839" spans="1:2">
      <c r="A2839" t="s">
        <v>14108</v>
      </c>
      <c r="B2839">
        <v>6</v>
      </c>
    </row>
    <row r="2840" spans="1:2">
      <c r="A2840" t="s">
        <v>14112</v>
      </c>
      <c r="B2840">
        <v>5.4</v>
      </c>
    </row>
    <row r="2841" spans="1:2">
      <c r="A2841" t="s">
        <v>14116</v>
      </c>
      <c r="B2841">
        <v>4.3</v>
      </c>
    </row>
    <row r="2842" spans="1:2">
      <c r="A2842" t="s">
        <v>4597</v>
      </c>
      <c r="B2842">
        <v>6.2</v>
      </c>
    </row>
    <row r="2843" spans="1:2">
      <c r="A2843" t="s">
        <v>14123</v>
      </c>
      <c r="B2843">
        <v>7.7</v>
      </c>
    </row>
    <row r="2844" spans="1:2">
      <c r="A2844" t="s">
        <v>5882</v>
      </c>
      <c r="B2844">
        <v>7.4</v>
      </c>
    </row>
    <row r="2845" spans="1:2">
      <c r="A2845" t="s">
        <v>14132</v>
      </c>
      <c r="B2845">
        <v>5.9</v>
      </c>
    </row>
    <row r="2846" spans="1:2">
      <c r="A2846" t="s">
        <v>14139</v>
      </c>
      <c r="B2846">
        <v>7.8</v>
      </c>
    </row>
    <row r="2847" spans="1:2">
      <c r="A2847" t="s">
        <v>4423</v>
      </c>
      <c r="B2847">
        <v>7.4</v>
      </c>
    </row>
    <row r="2848" spans="1:2">
      <c r="A2848" t="s">
        <v>7227</v>
      </c>
      <c r="B2848">
        <v>6.5</v>
      </c>
    </row>
    <row r="2849" spans="1:2">
      <c r="A2849" t="s">
        <v>4712</v>
      </c>
      <c r="B2849">
        <v>5.4</v>
      </c>
    </row>
    <row r="2850" spans="1:2">
      <c r="A2850" t="s">
        <v>4401</v>
      </c>
      <c r="B2850">
        <v>7</v>
      </c>
    </row>
    <row r="2851" spans="1:2">
      <c r="A2851" t="s">
        <v>5647</v>
      </c>
      <c r="B2851">
        <v>7.6</v>
      </c>
    </row>
    <row r="2852" spans="1:2">
      <c r="A2852" t="s">
        <v>11065</v>
      </c>
      <c r="B2852">
        <v>6.9</v>
      </c>
    </row>
    <row r="2853" spans="1:2">
      <c r="A2853" t="s">
        <v>14099</v>
      </c>
      <c r="B2853">
        <v>7</v>
      </c>
    </row>
    <row r="2854" spans="1:2">
      <c r="A2854" t="s">
        <v>12904</v>
      </c>
      <c r="B2854">
        <v>5.3</v>
      </c>
    </row>
    <row r="2855" spans="1:2">
      <c r="A2855" t="s">
        <v>14184</v>
      </c>
      <c r="B2855">
        <v>6.4</v>
      </c>
    </row>
    <row r="2856" spans="1:2">
      <c r="A2856" t="s">
        <v>14189</v>
      </c>
      <c r="B2856">
        <v>4.5</v>
      </c>
    </row>
    <row r="2857" spans="1:2">
      <c r="A2857" t="s">
        <v>8191</v>
      </c>
      <c r="B2857">
        <v>7.8</v>
      </c>
    </row>
    <row r="2858" spans="1:2">
      <c r="A2858" t="s">
        <v>14196</v>
      </c>
      <c r="B2858">
        <v>6.7</v>
      </c>
    </row>
    <row r="2859" spans="1:2">
      <c r="A2859" t="s">
        <v>3917</v>
      </c>
      <c r="B2859">
        <v>5.3</v>
      </c>
    </row>
    <row r="2860" spans="1:2">
      <c r="A2860" t="s">
        <v>8186</v>
      </c>
      <c r="B2860">
        <v>6.3</v>
      </c>
    </row>
    <row r="2861" spans="1:2">
      <c r="A2861" t="s">
        <v>4531</v>
      </c>
      <c r="B2861">
        <v>7</v>
      </c>
    </row>
    <row r="2862" spans="1:2">
      <c r="A2862" t="s">
        <v>14210</v>
      </c>
      <c r="B2862">
        <v>5.3</v>
      </c>
    </row>
    <row r="2863" spans="1:2">
      <c r="A2863" t="s">
        <v>5462</v>
      </c>
      <c r="B2863">
        <v>6.6</v>
      </c>
    </row>
    <row r="2864" spans="1:2">
      <c r="A2864" t="s">
        <v>9104</v>
      </c>
      <c r="B2864">
        <v>5.8</v>
      </c>
    </row>
    <row r="2865" spans="1:2">
      <c r="A2865" t="s">
        <v>2728</v>
      </c>
      <c r="B2865">
        <v>6.7</v>
      </c>
    </row>
    <row r="2866" spans="1:2">
      <c r="A2866" t="s">
        <v>9333</v>
      </c>
      <c r="B2866">
        <v>6.6</v>
      </c>
    </row>
    <row r="2867" spans="1:2">
      <c r="A2867" t="s">
        <v>5338</v>
      </c>
      <c r="B2867">
        <v>7</v>
      </c>
    </row>
    <row r="2868" spans="1:2">
      <c r="A2868" t="s">
        <v>710</v>
      </c>
      <c r="B2868">
        <v>8.4</v>
      </c>
    </row>
    <row r="2869" spans="1:2">
      <c r="A2869" t="s">
        <v>14238</v>
      </c>
      <c r="B2869">
        <v>5.4</v>
      </c>
    </row>
    <row r="2870" spans="1:2">
      <c r="A2870" t="s">
        <v>5509</v>
      </c>
      <c r="B2870">
        <v>7.8</v>
      </c>
    </row>
    <row r="2871" spans="1:2">
      <c r="A2871" t="s">
        <v>1939</v>
      </c>
      <c r="B2871">
        <v>7.6</v>
      </c>
    </row>
    <row r="2872" spans="1:2">
      <c r="A2872" t="s">
        <v>14250</v>
      </c>
      <c r="B2872">
        <v>6.6</v>
      </c>
    </row>
    <row r="2873" spans="1:2">
      <c r="A2873" t="s">
        <v>14254</v>
      </c>
      <c r="B2873">
        <v>6.4</v>
      </c>
    </row>
    <row r="2874" spans="1:2">
      <c r="A2874" t="s">
        <v>14261</v>
      </c>
      <c r="B2874">
        <v>7</v>
      </c>
    </row>
    <row r="2875" spans="1:2">
      <c r="A2875" t="s">
        <v>14267</v>
      </c>
      <c r="B2875">
        <v>5.7</v>
      </c>
    </row>
    <row r="2876" spans="1:2">
      <c r="A2876" t="s">
        <v>14272</v>
      </c>
      <c r="B2876">
        <v>5.9</v>
      </c>
    </row>
    <row r="2877" spans="1:2">
      <c r="A2877" t="s">
        <v>11224</v>
      </c>
      <c r="B2877">
        <v>6.3</v>
      </c>
    </row>
    <row r="2878" spans="1:2">
      <c r="A2878" t="s">
        <v>4003</v>
      </c>
      <c r="B2878">
        <v>6.3</v>
      </c>
    </row>
    <row r="2879" spans="1:2">
      <c r="A2879" t="s">
        <v>4027</v>
      </c>
      <c r="B2879">
        <v>6.2</v>
      </c>
    </row>
    <row r="2880" spans="1:2">
      <c r="A2880" t="s">
        <v>12474</v>
      </c>
      <c r="B2880">
        <v>2.1</v>
      </c>
    </row>
    <row r="2881" spans="1:2">
      <c r="A2881" t="s">
        <v>5076</v>
      </c>
      <c r="B2881">
        <v>5</v>
      </c>
    </row>
    <row r="2882" spans="1:2">
      <c r="A2882" t="s">
        <v>14295</v>
      </c>
      <c r="B2882">
        <v>5.3</v>
      </c>
    </row>
    <row r="2883" spans="1:2">
      <c r="A2883" t="s">
        <v>8972</v>
      </c>
      <c r="B2883">
        <v>7.1</v>
      </c>
    </row>
    <row r="2884" spans="1:2">
      <c r="A2884" t="s">
        <v>14305</v>
      </c>
      <c r="B2884">
        <v>7</v>
      </c>
    </row>
    <row r="2885" spans="1:2">
      <c r="A2885" t="s">
        <v>6891</v>
      </c>
      <c r="B2885">
        <v>7</v>
      </c>
    </row>
    <row r="2886" spans="1:2">
      <c r="A2886" t="s">
        <v>1516</v>
      </c>
      <c r="B2886">
        <v>5.7</v>
      </c>
    </row>
    <row r="2887" spans="1:2">
      <c r="A2887" t="s">
        <v>14319</v>
      </c>
      <c r="B2887">
        <v>7.1</v>
      </c>
    </row>
    <row r="2888" spans="1:2">
      <c r="A2888" t="s">
        <v>14323</v>
      </c>
      <c r="B2888">
        <v>7</v>
      </c>
    </row>
    <row r="2889" spans="1:2">
      <c r="A2889" t="s">
        <v>14327</v>
      </c>
      <c r="B2889">
        <v>7.7</v>
      </c>
    </row>
    <row r="2890" spans="1:2">
      <c r="A2890" t="s">
        <v>14334</v>
      </c>
      <c r="B2890">
        <v>7.1</v>
      </c>
    </row>
    <row r="2891" spans="1:2">
      <c r="A2891" t="s">
        <v>14340</v>
      </c>
      <c r="B2891">
        <v>6.8</v>
      </c>
    </row>
    <row r="2892" spans="1:2">
      <c r="A2892" t="s">
        <v>6977</v>
      </c>
      <c r="B2892">
        <v>7.5</v>
      </c>
    </row>
    <row r="2893" spans="1:2">
      <c r="A2893" t="s">
        <v>14349</v>
      </c>
      <c r="B2893">
        <v>6.3</v>
      </c>
    </row>
    <row r="2894" spans="1:2">
      <c r="A2894" t="s">
        <v>14356</v>
      </c>
      <c r="B2894">
        <v>7.3</v>
      </c>
    </row>
    <row r="2895" spans="1:2">
      <c r="A2895" t="s">
        <v>5050</v>
      </c>
      <c r="B2895">
        <v>6.8</v>
      </c>
    </row>
    <row r="2896" spans="1:2">
      <c r="A2896" t="s">
        <v>14365</v>
      </c>
      <c r="B2896">
        <v>7.2</v>
      </c>
    </row>
    <row r="2897" spans="1:2">
      <c r="A2897" t="s">
        <v>220</v>
      </c>
      <c r="B2897">
        <v>6.4</v>
      </c>
    </row>
    <row r="2898" spans="1:2">
      <c r="A2898" t="s">
        <v>10145</v>
      </c>
      <c r="B2898">
        <v>6</v>
      </c>
    </row>
    <row r="2899" spans="1:2">
      <c r="A2899" t="s">
        <v>12371</v>
      </c>
      <c r="B2899">
        <v>6.4</v>
      </c>
    </row>
    <row r="2900" spans="1:2">
      <c r="A2900" t="s">
        <v>3639</v>
      </c>
      <c r="B2900">
        <v>5.0999999999999996</v>
      </c>
    </row>
    <row r="2901" spans="1:2">
      <c r="A2901" t="s">
        <v>14383</v>
      </c>
      <c r="B2901">
        <v>7.5</v>
      </c>
    </row>
    <row r="2902" spans="1:2">
      <c r="A2902" t="s">
        <v>14387</v>
      </c>
      <c r="B2902">
        <v>7.1</v>
      </c>
    </row>
    <row r="2903" spans="1:2">
      <c r="A2903" t="s">
        <v>14395</v>
      </c>
      <c r="B2903">
        <v>4.5999999999999996</v>
      </c>
    </row>
    <row r="2904" spans="1:2">
      <c r="A2904" t="s">
        <v>1939</v>
      </c>
      <c r="B2904">
        <v>5.7</v>
      </c>
    </row>
    <row r="2905" spans="1:2">
      <c r="A2905" t="s">
        <v>8553</v>
      </c>
      <c r="B2905">
        <v>6.8</v>
      </c>
    </row>
    <row r="2906" spans="1:2">
      <c r="A2906" t="s">
        <v>14408</v>
      </c>
      <c r="B2906">
        <v>7.7</v>
      </c>
    </row>
    <row r="2907" spans="1:2">
      <c r="A2907" t="s">
        <v>14414</v>
      </c>
      <c r="B2907">
        <v>3.2</v>
      </c>
    </row>
    <row r="2908" spans="1:2">
      <c r="A2908" t="s">
        <v>14419</v>
      </c>
      <c r="B2908">
        <v>6.1</v>
      </c>
    </row>
    <row r="2909" spans="1:2">
      <c r="A2909" t="s">
        <v>2066</v>
      </c>
      <c r="B2909">
        <v>5.6</v>
      </c>
    </row>
    <row r="2910" spans="1:2">
      <c r="A2910" t="s">
        <v>14431</v>
      </c>
      <c r="B2910">
        <v>6.9</v>
      </c>
    </row>
    <row r="2911" spans="1:2">
      <c r="A2911" t="s">
        <v>14439</v>
      </c>
      <c r="B2911">
        <v>7.5</v>
      </c>
    </row>
    <row r="2912" spans="1:2">
      <c r="A2912" t="s">
        <v>3367</v>
      </c>
      <c r="B2912">
        <v>5.8</v>
      </c>
    </row>
    <row r="2913" spans="1:2">
      <c r="A2913" t="s">
        <v>1294</v>
      </c>
      <c r="B2913">
        <v>8.3000000000000007</v>
      </c>
    </row>
    <row r="2914" spans="1:2">
      <c r="A2914" t="s">
        <v>14451</v>
      </c>
      <c r="B2914">
        <v>2.8</v>
      </c>
    </row>
    <row r="2915" spans="1:2">
      <c r="A2915" t="s">
        <v>13140</v>
      </c>
      <c r="B2915">
        <v>6.6</v>
      </c>
    </row>
    <row r="2916" spans="1:2">
      <c r="A2916" t="s">
        <v>14462</v>
      </c>
      <c r="B2916">
        <v>7.5</v>
      </c>
    </row>
    <row r="2917" spans="1:2">
      <c r="A2917" t="s">
        <v>14469</v>
      </c>
      <c r="B2917">
        <v>6</v>
      </c>
    </row>
    <row r="2918" spans="1:2">
      <c r="A2918" t="s">
        <v>14473</v>
      </c>
      <c r="B2918">
        <v>6.2</v>
      </c>
    </row>
    <row r="2919" spans="1:2">
      <c r="A2919" t="s">
        <v>2843</v>
      </c>
      <c r="B2919">
        <v>7.2</v>
      </c>
    </row>
    <row r="2920" spans="1:2">
      <c r="A2920" t="s">
        <v>1432</v>
      </c>
      <c r="B2920">
        <v>8.6999999999999993</v>
      </c>
    </row>
    <row r="2921" spans="1:2">
      <c r="A2921" t="s">
        <v>14487</v>
      </c>
      <c r="B2921">
        <v>6</v>
      </c>
    </row>
    <row r="2922" spans="1:2">
      <c r="A2922" t="s">
        <v>9065</v>
      </c>
      <c r="B2922">
        <v>8</v>
      </c>
    </row>
    <row r="2923" spans="1:2">
      <c r="A2923" t="s">
        <v>6620</v>
      </c>
      <c r="B2923">
        <v>7.2</v>
      </c>
    </row>
    <row r="2924" spans="1:2">
      <c r="A2924" t="s">
        <v>4066</v>
      </c>
      <c r="B2924">
        <v>4.5</v>
      </c>
    </row>
    <row r="2925" spans="1:2">
      <c r="A2925" t="s">
        <v>4166</v>
      </c>
      <c r="B2925">
        <v>7.9</v>
      </c>
    </row>
    <row r="2926" spans="1:2">
      <c r="A2926" t="s">
        <v>10665</v>
      </c>
      <c r="B2926">
        <v>7.1</v>
      </c>
    </row>
    <row r="2927" spans="1:2">
      <c r="A2927" t="s">
        <v>6963</v>
      </c>
      <c r="B2927">
        <v>7.5</v>
      </c>
    </row>
    <row r="2928" spans="1:2">
      <c r="A2928" t="s">
        <v>14518</v>
      </c>
      <c r="B2928">
        <v>6.8</v>
      </c>
    </row>
    <row r="2929" spans="1:2">
      <c r="A2929" t="s">
        <v>10464</v>
      </c>
      <c r="B2929">
        <v>4.3</v>
      </c>
    </row>
    <row r="2930" spans="1:2">
      <c r="A2930" t="s">
        <v>14527</v>
      </c>
      <c r="B2930">
        <v>7.2</v>
      </c>
    </row>
    <row r="2931" spans="1:2">
      <c r="A2931" t="s">
        <v>5990</v>
      </c>
      <c r="B2931">
        <v>5.8</v>
      </c>
    </row>
    <row r="2932" spans="1:2">
      <c r="A2932" t="s">
        <v>1324</v>
      </c>
      <c r="B2932">
        <v>7.1</v>
      </c>
    </row>
    <row r="2933" spans="1:2">
      <c r="A2933" t="s">
        <v>2612</v>
      </c>
      <c r="B2933">
        <v>7.4</v>
      </c>
    </row>
    <row r="2934" spans="1:2">
      <c r="A2934" t="s">
        <v>8015</v>
      </c>
      <c r="B2934">
        <v>7.6</v>
      </c>
    </row>
    <row r="2935" spans="1:2">
      <c r="A2935" t="s">
        <v>6063</v>
      </c>
      <c r="B2935">
        <v>6.9</v>
      </c>
    </row>
    <row r="2936" spans="1:2">
      <c r="A2936" t="s">
        <v>12184</v>
      </c>
      <c r="B2936">
        <v>6</v>
      </c>
    </row>
    <row r="2937" spans="1:2">
      <c r="A2937" t="s">
        <v>10325</v>
      </c>
      <c r="B2937">
        <v>6.9</v>
      </c>
    </row>
    <row r="2938" spans="1:2">
      <c r="A2938" t="s">
        <v>12876</v>
      </c>
      <c r="B2938">
        <v>7.3</v>
      </c>
    </row>
    <row r="2939" spans="1:2">
      <c r="A2939" t="s">
        <v>14563</v>
      </c>
      <c r="B2939">
        <v>4.5999999999999996</v>
      </c>
    </row>
    <row r="2940" spans="1:2">
      <c r="A2940" t="s">
        <v>2246</v>
      </c>
      <c r="B2940">
        <v>6</v>
      </c>
    </row>
    <row r="2941" spans="1:2">
      <c r="A2941" t="s">
        <v>6997</v>
      </c>
      <c r="B2941">
        <v>6.4</v>
      </c>
    </row>
    <row r="2942" spans="1:2">
      <c r="A2942" t="s">
        <v>7404</v>
      </c>
      <c r="B2942">
        <v>5.5</v>
      </c>
    </row>
    <row r="2943" spans="1:2">
      <c r="A2943" t="s">
        <v>14580</v>
      </c>
      <c r="B2943">
        <v>7.5</v>
      </c>
    </row>
    <row r="2944" spans="1:2">
      <c r="A2944" t="s">
        <v>3727</v>
      </c>
      <c r="B2944">
        <v>8.1</v>
      </c>
    </row>
    <row r="2945" spans="1:2">
      <c r="A2945" t="s">
        <v>14591</v>
      </c>
      <c r="B2945">
        <v>6.3</v>
      </c>
    </row>
    <row r="2946" spans="1:2">
      <c r="A2946" t="s">
        <v>6102</v>
      </c>
      <c r="B2946">
        <v>5.0999999999999996</v>
      </c>
    </row>
    <row r="2947" spans="1:2">
      <c r="A2947" t="s">
        <v>14598</v>
      </c>
      <c r="B2947">
        <v>6.8</v>
      </c>
    </row>
    <row r="2948" spans="1:2">
      <c r="A2948" t="s">
        <v>14604</v>
      </c>
      <c r="B2948">
        <v>5.3</v>
      </c>
    </row>
    <row r="2949" spans="1:2">
      <c r="A2949" t="s">
        <v>9796</v>
      </c>
      <c r="B2949">
        <v>7.3</v>
      </c>
    </row>
    <row r="2950" spans="1:2">
      <c r="A2950" t="s">
        <v>14611</v>
      </c>
      <c r="B2950">
        <v>7.3</v>
      </c>
    </row>
    <row r="2951" spans="1:2">
      <c r="A2951" t="s">
        <v>1104</v>
      </c>
      <c r="B2951">
        <v>7.1</v>
      </c>
    </row>
    <row r="2952" spans="1:2">
      <c r="A2952" t="s">
        <v>79</v>
      </c>
      <c r="B2952">
        <v>7.6</v>
      </c>
    </row>
    <row r="2953" spans="1:2">
      <c r="A2953" t="s">
        <v>14622</v>
      </c>
      <c r="B2953">
        <v>5.3</v>
      </c>
    </row>
    <row r="2954" spans="1:2">
      <c r="A2954" t="s">
        <v>7635</v>
      </c>
      <c r="B2954">
        <v>7.8</v>
      </c>
    </row>
    <row r="2955" spans="1:2">
      <c r="A2955" t="s">
        <v>14631</v>
      </c>
      <c r="B2955">
        <v>7.7</v>
      </c>
    </row>
    <row r="2956" spans="1:2">
      <c r="A2956" t="s">
        <v>11327</v>
      </c>
      <c r="B2956">
        <v>7.7</v>
      </c>
    </row>
    <row r="2957" spans="1:2">
      <c r="A2957" t="s">
        <v>13781</v>
      </c>
      <c r="B2957">
        <v>5.4</v>
      </c>
    </row>
    <row r="2958" spans="1:2">
      <c r="A2958" t="s">
        <v>10306</v>
      </c>
      <c r="B2958">
        <v>6.2</v>
      </c>
    </row>
    <row r="2959" spans="1:2">
      <c r="A2959" t="s">
        <v>7113</v>
      </c>
      <c r="B2959">
        <v>7.4</v>
      </c>
    </row>
    <row r="2960" spans="1:2">
      <c r="A2960" t="s">
        <v>1502</v>
      </c>
      <c r="B2960">
        <v>6.2</v>
      </c>
    </row>
    <row r="2961" spans="1:2">
      <c r="A2961" t="s">
        <v>14654</v>
      </c>
      <c r="B2961">
        <v>5.0999999999999996</v>
      </c>
    </row>
    <row r="2962" spans="1:2">
      <c r="A2962" t="s">
        <v>14660</v>
      </c>
      <c r="B2962">
        <v>6.9</v>
      </c>
    </row>
    <row r="2963" spans="1:2">
      <c r="A2963" t="s">
        <v>14665</v>
      </c>
      <c r="B2963">
        <v>6.3</v>
      </c>
    </row>
    <row r="2964" spans="1:2">
      <c r="A2964" t="s">
        <v>14669</v>
      </c>
      <c r="B2964">
        <v>6.8</v>
      </c>
    </row>
    <row r="2965" spans="1:2">
      <c r="A2965" t="s">
        <v>10505</v>
      </c>
      <c r="B2965">
        <v>5.7</v>
      </c>
    </row>
    <row r="2966" spans="1:2">
      <c r="A2966" t="s">
        <v>14680</v>
      </c>
      <c r="B2966">
        <v>5.8</v>
      </c>
    </row>
    <row r="2967" spans="1:2">
      <c r="A2967" t="s">
        <v>14685</v>
      </c>
      <c r="B2967">
        <v>6.2</v>
      </c>
    </row>
    <row r="2968" spans="1:2">
      <c r="A2968" t="s">
        <v>14691</v>
      </c>
      <c r="B2968">
        <v>4.3</v>
      </c>
    </row>
    <row r="2969" spans="1:2">
      <c r="A2969" t="s">
        <v>14697</v>
      </c>
      <c r="B2969">
        <v>6.4</v>
      </c>
    </row>
    <row r="2970" spans="1:2">
      <c r="A2970" t="s">
        <v>14704</v>
      </c>
      <c r="B2970">
        <v>6</v>
      </c>
    </row>
    <row r="2971" spans="1:2">
      <c r="A2971" t="s">
        <v>5990</v>
      </c>
      <c r="B2971">
        <v>6.9</v>
      </c>
    </row>
    <row r="2972" spans="1:2">
      <c r="A2972" t="s">
        <v>14714</v>
      </c>
      <c r="B2972">
        <v>5.5</v>
      </c>
    </row>
    <row r="2973" spans="1:2">
      <c r="A2973" t="s">
        <v>14719</v>
      </c>
      <c r="B2973">
        <v>5.4</v>
      </c>
    </row>
    <row r="2974" spans="1:2">
      <c r="A2974" t="s">
        <v>3727</v>
      </c>
      <c r="B2974">
        <v>8.3000000000000007</v>
      </c>
    </row>
    <row r="2975" spans="1:2">
      <c r="A2975" t="s">
        <v>389</v>
      </c>
      <c r="B2975">
        <v>7.9</v>
      </c>
    </row>
    <row r="2976" spans="1:2">
      <c r="A2976" t="s">
        <v>14735</v>
      </c>
      <c r="B2976">
        <v>6.5</v>
      </c>
    </row>
    <row r="2977" spans="1:2">
      <c r="A2977" t="s">
        <v>14739</v>
      </c>
      <c r="B2977">
        <v>6.3</v>
      </c>
    </row>
    <row r="2978" spans="1:2">
      <c r="A2978" t="s">
        <v>14744</v>
      </c>
      <c r="B2978">
        <v>6.4</v>
      </c>
    </row>
    <row r="2979" spans="1:2">
      <c r="A2979" t="s">
        <v>14755</v>
      </c>
      <c r="B2979">
        <v>5.3</v>
      </c>
    </row>
    <row r="2980" spans="1:2">
      <c r="A2980" t="s">
        <v>13676</v>
      </c>
      <c r="B2980">
        <v>5.8</v>
      </c>
    </row>
    <row r="2981" spans="1:2">
      <c r="A2981" t="s">
        <v>14767</v>
      </c>
      <c r="B2981">
        <v>6.6</v>
      </c>
    </row>
    <row r="2982" spans="1:2">
      <c r="A2982" t="s">
        <v>14772</v>
      </c>
      <c r="B2982">
        <v>7.4</v>
      </c>
    </row>
    <row r="2983" spans="1:2">
      <c r="A2983" t="s">
        <v>6051</v>
      </c>
      <c r="B2983">
        <v>8.3000000000000007</v>
      </c>
    </row>
    <row r="2984" spans="1:2">
      <c r="A2984" t="s">
        <v>14782</v>
      </c>
      <c r="B2984">
        <v>5.3</v>
      </c>
    </row>
    <row r="2985" spans="1:2">
      <c r="A2985" t="s">
        <v>14787</v>
      </c>
      <c r="B2985">
        <v>6.2</v>
      </c>
    </row>
    <row r="2986" spans="1:2">
      <c r="A2986" t="s">
        <v>2698</v>
      </c>
      <c r="B2986">
        <v>6.9</v>
      </c>
    </row>
    <row r="2987" spans="1:2">
      <c r="A2987" t="s">
        <v>1165</v>
      </c>
      <c r="B2987">
        <v>5.9</v>
      </c>
    </row>
    <row r="2988" spans="1:2">
      <c r="A2988" t="s">
        <v>14799</v>
      </c>
      <c r="B2988">
        <v>6.1</v>
      </c>
    </row>
    <row r="2989" spans="1:2">
      <c r="A2989" t="s">
        <v>12474</v>
      </c>
      <c r="B2989">
        <v>5.8</v>
      </c>
    </row>
    <row r="2990" spans="1:2">
      <c r="A2990" t="s">
        <v>14787</v>
      </c>
      <c r="B2990">
        <v>5.9</v>
      </c>
    </row>
    <row r="2991" spans="1:2">
      <c r="A2991" t="s">
        <v>6854</v>
      </c>
      <c r="B2991">
        <v>5.5</v>
      </c>
    </row>
    <row r="2992" spans="1:2">
      <c r="A2992" t="s">
        <v>9516</v>
      </c>
      <c r="B2992">
        <v>5</v>
      </c>
    </row>
    <row r="2993" spans="1:2">
      <c r="A2993" t="s">
        <v>487</v>
      </c>
      <c r="B2993">
        <v>7</v>
      </c>
    </row>
    <row r="2994" spans="1:2">
      <c r="A2994" t="s">
        <v>14818</v>
      </c>
      <c r="B2994">
        <v>7.8</v>
      </c>
    </row>
    <row r="2995" spans="1:2">
      <c r="A2995" t="s">
        <v>4437</v>
      </c>
      <c r="B2995">
        <v>6.4</v>
      </c>
    </row>
    <row r="2996" spans="1:2">
      <c r="A2996" t="s">
        <v>10819</v>
      </c>
      <c r="B2996">
        <v>5.9</v>
      </c>
    </row>
    <row r="2997" spans="1:2">
      <c r="A2997" t="s">
        <v>2178</v>
      </c>
      <c r="B2997">
        <v>7</v>
      </c>
    </row>
    <row r="2998" spans="1:2">
      <c r="A2998" t="s">
        <v>9610</v>
      </c>
      <c r="B2998">
        <v>6.1</v>
      </c>
    </row>
    <row r="2999" spans="1:2">
      <c r="A2999" t="s">
        <v>4437</v>
      </c>
      <c r="B2999">
        <v>6.9</v>
      </c>
    </row>
    <row r="3000" spans="1:2">
      <c r="A3000" t="s">
        <v>14844</v>
      </c>
      <c r="B3000">
        <v>7.5</v>
      </c>
    </row>
    <row r="3001" spans="1:2">
      <c r="A3001" t="s">
        <v>4537</v>
      </c>
      <c r="B3001">
        <v>7.3</v>
      </c>
    </row>
    <row r="3002" spans="1:2">
      <c r="A3002" t="s">
        <v>14854</v>
      </c>
      <c r="B3002">
        <v>6.5</v>
      </c>
    </row>
    <row r="3003" spans="1:2">
      <c r="A3003" t="s">
        <v>845</v>
      </c>
      <c r="B3003">
        <v>6.2</v>
      </c>
    </row>
    <row r="3004" spans="1:2">
      <c r="A3004" t="s">
        <v>12976</v>
      </c>
      <c r="B3004">
        <v>6.7</v>
      </c>
    </row>
    <row r="3005" spans="1:2">
      <c r="A3005" t="s">
        <v>10983</v>
      </c>
      <c r="B3005">
        <v>6</v>
      </c>
    </row>
    <row r="3006" spans="1:2">
      <c r="A3006" t="s">
        <v>14108</v>
      </c>
      <c r="B3006">
        <v>6.3</v>
      </c>
    </row>
    <row r="3007" spans="1:2">
      <c r="A3007" t="s">
        <v>14876</v>
      </c>
      <c r="B3007">
        <v>5.8</v>
      </c>
    </row>
    <row r="3008" spans="1:2">
      <c r="A3008" t="s">
        <v>14789</v>
      </c>
      <c r="B3008">
        <v>6.1</v>
      </c>
    </row>
    <row r="3009" spans="1:2">
      <c r="A3009" t="s">
        <v>14884</v>
      </c>
      <c r="B3009">
        <v>6.9</v>
      </c>
    </row>
    <row r="3010" spans="1:2">
      <c r="A3010" t="s">
        <v>8480</v>
      </c>
      <c r="B3010">
        <v>5.4</v>
      </c>
    </row>
    <row r="3011" spans="1:2">
      <c r="A3011" t="s">
        <v>14895</v>
      </c>
      <c r="B3011">
        <v>6.7</v>
      </c>
    </row>
    <row r="3012" spans="1:2">
      <c r="A3012" t="s">
        <v>7134</v>
      </c>
      <c r="B3012">
        <v>7.4</v>
      </c>
    </row>
    <row r="3013" spans="1:2">
      <c r="A3013" t="s">
        <v>14902</v>
      </c>
      <c r="B3013">
        <v>5.6</v>
      </c>
    </row>
    <row r="3014" spans="1:2">
      <c r="A3014" t="s">
        <v>2843</v>
      </c>
      <c r="B3014">
        <v>6.5</v>
      </c>
    </row>
    <row r="3015" spans="1:2">
      <c r="A3015" t="s">
        <v>12291</v>
      </c>
      <c r="B3015">
        <v>6.5</v>
      </c>
    </row>
    <row r="3016" spans="1:2">
      <c r="A3016" t="s">
        <v>3880</v>
      </c>
      <c r="B3016">
        <v>5.8</v>
      </c>
    </row>
    <row r="3017" spans="1:2">
      <c r="A3017" t="s">
        <v>9525</v>
      </c>
      <c r="B3017">
        <v>5</v>
      </c>
    </row>
    <row r="3018" spans="1:2">
      <c r="A3018" t="s">
        <v>14921</v>
      </c>
      <c r="B3018">
        <v>5.5</v>
      </c>
    </row>
    <row r="3019" spans="1:2">
      <c r="A3019" t="s">
        <v>10444</v>
      </c>
      <c r="B3019">
        <v>6.5</v>
      </c>
    </row>
    <row r="3020" spans="1:2">
      <c r="A3020" t="s">
        <v>4850</v>
      </c>
      <c r="B3020">
        <v>7.2</v>
      </c>
    </row>
    <row r="3021" spans="1:2">
      <c r="A3021" t="s">
        <v>14932</v>
      </c>
      <c r="B3021">
        <v>7.3</v>
      </c>
    </row>
    <row r="3022" spans="1:2">
      <c r="A3022" t="s">
        <v>5403</v>
      </c>
      <c r="B3022">
        <v>7.2</v>
      </c>
    </row>
    <row r="3023" spans="1:2">
      <c r="A3023" t="s">
        <v>14940</v>
      </c>
      <c r="B3023">
        <v>5.2</v>
      </c>
    </row>
    <row r="3024" spans="1:2">
      <c r="A3024" t="s">
        <v>14946</v>
      </c>
      <c r="B3024">
        <v>5.7</v>
      </c>
    </row>
    <row r="3025" spans="1:2">
      <c r="A3025" t="s">
        <v>13404</v>
      </c>
      <c r="B3025">
        <v>4.7</v>
      </c>
    </row>
    <row r="3026" spans="1:2">
      <c r="A3026" t="s">
        <v>14954</v>
      </c>
      <c r="B3026">
        <v>5.9</v>
      </c>
    </row>
    <row r="3027" spans="1:2">
      <c r="A3027" t="s">
        <v>11681</v>
      </c>
      <c r="B3027">
        <v>6.8</v>
      </c>
    </row>
    <row r="3028" spans="1:2">
      <c r="A3028" t="s">
        <v>14961</v>
      </c>
      <c r="B3028">
        <v>5.9</v>
      </c>
    </row>
    <row r="3029" spans="1:2">
      <c r="A3029" t="s">
        <v>14965</v>
      </c>
      <c r="B3029">
        <v>5.3</v>
      </c>
    </row>
    <row r="3030" spans="1:2">
      <c r="A3030" t="s">
        <v>6800</v>
      </c>
      <c r="B3030">
        <v>6</v>
      </c>
    </row>
    <row r="3031" spans="1:2">
      <c r="A3031" t="s">
        <v>5382</v>
      </c>
      <c r="B3031">
        <v>7.7</v>
      </c>
    </row>
    <row r="3032" spans="1:2">
      <c r="A3032" t="s">
        <v>6529</v>
      </c>
      <c r="B3032">
        <v>4.4000000000000004</v>
      </c>
    </row>
    <row r="3033" spans="1:2">
      <c r="A3033" t="s">
        <v>4537</v>
      </c>
      <c r="B3033">
        <v>6.6</v>
      </c>
    </row>
    <row r="3034" spans="1:2">
      <c r="A3034" t="s">
        <v>14985</v>
      </c>
      <c r="B3034">
        <v>6.7</v>
      </c>
    </row>
    <row r="3035" spans="1:2">
      <c r="A3035" t="s">
        <v>11562</v>
      </c>
      <c r="B3035">
        <v>5.5</v>
      </c>
    </row>
    <row r="3036" spans="1:2">
      <c r="A3036" t="s">
        <v>5076</v>
      </c>
      <c r="B3036">
        <v>6.5</v>
      </c>
    </row>
    <row r="3037" spans="1:2">
      <c r="A3037" t="s">
        <v>4982</v>
      </c>
      <c r="B3037">
        <v>6.2</v>
      </c>
    </row>
    <row r="3038" spans="1:2">
      <c r="A3038" t="s">
        <v>1902</v>
      </c>
      <c r="B3038">
        <v>7.1</v>
      </c>
    </row>
    <row r="3039" spans="1:2">
      <c r="A3039" t="s">
        <v>15006</v>
      </c>
      <c r="B3039">
        <v>6.1</v>
      </c>
    </row>
    <row r="3040" spans="1:2">
      <c r="A3040" t="s">
        <v>4356</v>
      </c>
      <c r="B3040">
        <v>7.1</v>
      </c>
    </row>
    <row r="3041" spans="1:2">
      <c r="A3041" t="s">
        <v>13030</v>
      </c>
      <c r="B3041">
        <v>6</v>
      </c>
    </row>
    <row r="3042" spans="1:2">
      <c r="A3042" t="s">
        <v>11999</v>
      </c>
      <c r="B3042">
        <v>7.4</v>
      </c>
    </row>
    <row r="3043" spans="1:2">
      <c r="A3043" t="s">
        <v>15022</v>
      </c>
      <c r="B3043">
        <v>5.9</v>
      </c>
    </row>
    <row r="3044" spans="1:2">
      <c r="A3044" t="s">
        <v>15027</v>
      </c>
      <c r="B3044">
        <v>4.0999999999999996</v>
      </c>
    </row>
    <row r="3045" spans="1:2">
      <c r="A3045" t="s">
        <v>15034</v>
      </c>
      <c r="B3045">
        <v>5.8</v>
      </c>
    </row>
    <row r="3046" spans="1:2">
      <c r="A3046" t="s">
        <v>15038</v>
      </c>
      <c r="B3046">
        <v>5.9</v>
      </c>
    </row>
    <row r="3047" spans="1:2">
      <c r="A3047" t="s">
        <v>14611</v>
      </c>
      <c r="B3047">
        <v>7</v>
      </c>
    </row>
    <row r="3048" spans="1:2">
      <c r="A3048" t="s">
        <v>6868</v>
      </c>
      <c r="B3048">
        <v>6.8</v>
      </c>
    </row>
    <row r="3049" spans="1:2">
      <c r="A3049" t="s">
        <v>15048</v>
      </c>
      <c r="B3049">
        <v>7.4</v>
      </c>
    </row>
    <row r="3050" spans="1:2">
      <c r="A3050" t="s">
        <v>15052</v>
      </c>
      <c r="B3050">
        <v>7.1</v>
      </c>
    </row>
    <row r="3051" spans="1:2">
      <c r="A3051" t="s">
        <v>15056</v>
      </c>
      <c r="B3051">
        <v>7</v>
      </c>
    </row>
    <row r="3052" spans="1:2">
      <c r="A3052" t="s">
        <v>7540</v>
      </c>
      <c r="B3052">
        <v>5.8</v>
      </c>
    </row>
    <row r="3053" spans="1:2">
      <c r="A3053" t="s">
        <v>14061</v>
      </c>
      <c r="B3053">
        <v>7.8</v>
      </c>
    </row>
    <row r="3054" spans="1:2">
      <c r="A3054" t="s">
        <v>15069</v>
      </c>
      <c r="B3054">
        <v>6.5</v>
      </c>
    </row>
    <row r="3055" spans="1:2">
      <c r="A3055" t="s">
        <v>255</v>
      </c>
      <c r="B3055">
        <v>7</v>
      </c>
    </row>
    <row r="3056" spans="1:2">
      <c r="A3056" t="s">
        <v>225</v>
      </c>
      <c r="B3056">
        <v>6.3</v>
      </c>
    </row>
    <row r="3057" spans="1:2">
      <c r="A3057" t="s">
        <v>12365</v>
      </c>
      <c r="B3057">
        <v>5.3</v>
      </c>
    </row>
    <row r="3058" spans="1:2">
      <c r="A3058" t="s">
        <v>2246</v>
      </c>
      <c r="B3058">
        <v>6.8</v>
      </c>
    </row>
    <row r="3059" spans="1:2">
      <c r="A3059" t="s">
        <v>9843</v>
      </c>
      <c r="B3059">
        <v>5.5</v>
      </c>
    </row>
    <row r="3060" spans="1:2">
      <c r="A3060" t="s">
        <v>5647</v>
      </c>
      <c r="B3060">
        <v>7.4</v>
      </c>
    </row>
    <row r="3061" spans="1:2">
      <c r="A3061" t="s">
        <v>8764</v>
      </c>
      <c r="B3061">
        <v>4.3</v>
      </c>
    </row>
    <row r="3062" spans="1:2">
      <c r="A3062" t="s">
        <v>15097</v>
      </c>
      <c r="B3062">
        <v>5.2</v>
      </c>
    </row>
    <row r="3063" spans="1:2">
      <c r="A3063" t="s">
        <v>15101</v>
      </c>
      <c r="B3063">
        <v>6.7</v>
      </c>
    </row>
    <row r="3064" spans="1:2">
      <c r="A3064" t="s">
        <v>8950</v>
      </c>
      <c r="B3064">
        <v>6.3</v>
      </c>
    </row>
    <row r="3065" spans="1:2">
      <c r="A3065" t="s">
        <v>7744</v>
      </c>
      <c r="B3065">
        <v>8.6</v>
      </c>
    </row>
    <row r="3066" spans="1:2">
      <c r="A3066" t="s">
        <v>15118</v>
      </c>
      <c r="B3066">
        <v>6.1</v>
      </c>
    </row>
    <row r="3067" spans="1:2">
      <c r="A3067" t="s">
        <v>15124</v>
      </c>
      <c r="B3067">
        <v>5.8</v>
      </c>
    </row>
    <row r="3068" spans="1:2">
      <c r="A3068" t="s">
        <v>15128</v>
      </c>
      <c r="B3068">
        <v>7.7</v>
      </c>
    </row>
    <row r="3069" spans="1:2">
      <c r="A3069" t="s">
        <v>5877</v>
      </c>
      <c r="B3069">
        <v>8</v>
      </c>
    </row>
    <row r="3070" spans="1:2">
      <c r="A3070" t="s">
        <v>15139</v>
      </c>
      <c r="B3070">
        <v>5.6</v>
      </c>
    </row>
    <row r="3071" spans="1:2">
      <c r="A3071" t="s">
        <v>15144</v>
      </c>
      <c r="B3071">
        <v>6.7</v>
      </c>
    </row>
    <row r="3072" spans="1:2">
      <c r="A3072" t="s">
        <v>15148</v>
      </c>
      <c r="B3072">
        <v>6.6</v>
      </c>
    </row>
    <row r="3073" spans="1:2">
      <c r="A3073" t="s">
        <v>15154</v>
      </c>
      <c r="B3073">
        <v>4.2</v>
      </c>
    </row>
    <row r="3074" spans="1:2">
      <c r="A3074" t="s">
        <v>11065</v>
      </c>
      <c r="B3074">
        <v>6.6</v>
      </c>
    </row>
    <row r="3075" spans="1:2">
      <c r="A3075" t="s">
        <v>15162</v>
      </c>
      <c r="B3075">
        <v>4.0999999999999996</v>
      </c>
    </row>
    <row r="3076" spans="1:2">
      <c r="A3076" t="s">
        <v>10018</v>
      </c>
      <c r="B3076">
        <v>7.3</v>
      </c>
    </row>
    <row r="3077" spans="1:2">
      <c r="A3077" t="s">
        <v>15172</v>
      </c>
      <c r="B3077">
        <v>7.1</v>
      </c>
    </row>
    <row r="3078" spans="1:2">
      <c r="A3078" t="s">
        <v>15176</v>
      </c>
      <c r="B3078">
        <v>6.5</v>
      </c>
    </row>
    <row r="3079" spans="1:2">
      <c r="A3079" t="s">
        <v>15181</v>
      </c>
      <c r="B3079">
        <v>7</v>
      </c>
    </row>
    <row r="3080" spans="1:2">
      <c r="A3080" t="s">
        <v>15188</v>
      </c>
      <c r="B3080">
        <v>5.5</v>
      </c>
    </row>
    <row r="3081" spans="1:2">
      <c r="A3081" t="s">
        <v>15192</v>
      </c>
      <c r="B3081">
        <v>6.6</v>
      </c>
    </row>
    <row r="3082" spans="1:2">
      <c r="A3082" t="s">
        <v>1526</v>
      </c>
      <c r="B3082">
        <v>7.1</v>
      </c>
    </row>
    <row r="3083" spans="1:2">
      <c r="A3083" t="s">
        <v>8508</v>
      </c>
      <c r="B3083">
        <v>7.9</v>
      </c>
    </row>
    <row r="3084" spans="1:2">
      <c r="A3084" t="s">
        <v>15203</v>
      </c>
      <c r="B3084">
        <v>7.1</v>
      </c>
    </row>
    <row r="3085" spans="1:2">
      <c r="A3085" t="s">
        <v>15207</v>
      </c>
      <c r="B3085">
        <v>5.6</v>
      </c>
    </row>
    <row r="3086" spans="1:2">
      <c r="A3086" t="s">
        <v>9610</v>
      </c>
      <c r="B3086">
        <v>7.3</v>
      </c>
    </row>
    <row r="3087" spans="1:2">
      <c r="A3087" t="s">
        <v>15216</v>
      </c>
      <c r="B3087">
        <v>3.3</v>
      </c>
    </row>
    <row r="3088" spans="1:2">
      <c r="A3088" t="s">
        <v>5076</v>
      </c>
      <c r="B3088">
        <v>6.5</v>
      </c>
    </row>
    <row r="3089" spans="1:2">
      <c r="A3089" t="s">
        <v>15224</v>
      </c>
      <c r="B3089">
        <v>4.8</v>
      </c>
    </row>
    <row r="3090" spans="1:2">
      <c r="A3090" t="s">
        <v>14099</v>
      </c>
      <c r="B3090">
        <v>5.2</v>
      </c>
    </row>
    <row r="3091" spans="1:2">
      <c r="A3091" t="s">
        <v>15234</v>
      </c>
      <c r="B3091">
        <v>6.3</v>
      </c>
    </row>
    <row r="3092" spans="1:2">
      <c r="A3092" t="s">
        <v>198</v>
      </c>
      <c r="B3092">
        <v>7.2</v>
      </c>
    </row>
    <row r="3093" spans="1:2">
      <c r="A3093" t="s">
        <v>5403</v>
      </c>
      <c r="B3093">
        <v>6.8</v>
      </c>
    </row>
    <row r="3094" spans="1:2">
      <c r="A3094" t="s">
        <v>15248</v>
      </c>
      <c r="B3094">
        <v>5.7</v>
      </c>
    </row>
    <row r="3095" spans="1:2">
      <c r="A3095" t="s">
        <v>10161</v>
      </c>
      <c r="B3095">
        <v>7.2</v>
      </c>
    </row>
    <row r="3096" spans="1:2">
      <c r="A3096" t="s">
        <v>8040</v>
      </c>
      <c r="B3096">
        <v>6.9</v>
      </c>
    </row>
    <row r="3097" spans="1:2">
      <c r="A3097" t="s">
        <v>15258</v>
      </c>
      <c r="B3097">
        <v>6.3</v>
      </c>
    </row>
    <row r="3098" spans="1:2">
      <c r="A3098" t="s">
        <v>13792</v>
      </c>
      <c r="B3098">
        <v>6.2</v>
      </c>
    </row>
    <row r="3099" spans="1:2">
      <c r="A3099" t="s">
        <v>4733</v>
      </c>
      <c r="B3099">
        <v>6.7</v>
      </c>
    </row>
    <row r="3100" spans="1:2">
      <c r="A3100" t="s">
        <v>15273</v>
      </c>
      <c r="B3100">
        <v>6.5</v>
      </c>
    </row>
    <row r="3101" spans="1:2">
      <c r="A3101" t="s">
        <v>15278</v>
      </c>
      <c r="B3101">
        <v>7.2</v>
      </c>
    </row>
    <row r="3102" spans="1:2">
      <c r="A3102" t="s">
        <v>15282</v>
      </c>
      <c r="B3102">
        <v>5.3</v>
      </c>
    </row>
    <row r="3103" spans="1:2">
      <c r="A3103" t="s">
        <v>6977</v>
      </c>
      <c r="B3103">
        <v>6.7</v>
      </c>
    </row>
    <row r="3104" spans="1:2">
      <c r="A3104" t="s">
        <v>14665</v>
      </c>
      <c r="B3104">
        <v>6.2</v>
      </c>
    </row>
    <row r="3105" spans="1:2">
      <c r="A3105" t="s">
        <v>1294</v>
      </c>
      <c r="B3105">
        <v>3.6</v>
      </c>
    </row>
    <row r="3106" spans="1:2">
      <c r="A3106" t="s">
        <v>15298</v>
      </c>
      <c r="B3106">
        <v>5.7</v>
      </c>
    </row>
    <row r="3107" spans="1:2">
      <c r="A3107" t="s">
        <v>11094</v>
      </c>
      <c r="B3107">
        <v>7.3</v>
      </c>
    </row>
    <row r="3108" spans="1:2">
      <c r="A3108" t="s">
        <v>13975</v>
      </c>
      <c r="B3108">
        <v>5</v>
      </c>
    </row>
    <row r="3109" spans="1:2">
      <c r="A3109" t="s">
        <v>15312</v>
      </c>
      <c r="B3109">
        <v>6.6</v>
      </c>
    </row>
    <row r="3110" spans="1:2">
      <c r="A3110" t="s">
        <v>5004</v>
      </c>
      <c r="B3110">
        <v>6.6</v>
      </c>
    </row>
    <row r="3111" spans="1:2">
      <c r="A3111" t="s">
        <v>15323</v>
      </c>
      <c r="B3111">
        <v>6.8</v>
      </c>
    </row>
    <row r="3112" spans="1:2">
      <c r="A3112" t="s">
        <v>15329</v>
      </c>
      <c r="B3112">
        <v>6.2</v>
      </c>
    </row>
    <row r="3113" spans="1:2">
      <c r="A3113" t="s">
        <v>15334</v>
      </c>
      <c r="B3113">
        <v>7.3</v>
      </c>
    </row>
    <row r="3114" spans="1:2">
      <c r="A3114" t="s">
        <v>15340</v>
      </c>
      <c r="B3114">
        <v>6.2</v>
      </c>
    </row>
    <row r="3115" spans="1:2">
      <c r="A3115" t="s">
        <v>15346</v>
      </c>
      <c r="B3115">
        <v>6.9</v>
      </c>
    </row>
    <row r="3116" spans="1:2">
      <c r="A3116" t="s">
        <v>14431</v>
      </c>
      <c r="B3116">
        <v>6.6</v>
      </c>
    </row>
    <row r="3117" spans="1:2">
      <c r="A3117" t="s">
        <v>14272</v>
      </c>
      <c r="B3117">
        <v>6.3</v>
      </c>
    </row>
    <row r="3118" spans="1:2">
      <c r="A3118" t="s">
        <v>15358</v>
      </c>
      <c r="B3118">
        <v>7</v>
      </c>
    </row>
    <row r="3119" spans="1:2">
      <c r="A3119" t="s">
        <v>15363</v>
      </c>
      <c r="B3119">
        <v>3.3</v>
      </c>
    </row>
    <row r="3120" spans="1:2">
      <c r="A3120" t="s">
        <v>7057</v>
      </c>
      <c r="B3120">
        <v>6.7</v>
      </c>
    </row>
    <row r="3121" spans="1:2">
      <c r="A3121" t="s">
        <v>15371</v>
      </c>
      <c r="B3121">
        <v>6.2</v>
      </c>
    </row>
    <row r="3122" spans="1:2">
      <c r="A3122" t="s">
        <v>8671</v>
      </c>
      <c r="B3122">
        <v>6.5</v>
      </c>
    </row>
    <row r="3123" spans="1:2">
      <c r="A3123" t="s">
        <v>15381</v>
      </c>
      <c r="B3123">
        <v>3.5</v>
      </c>
    </row>
    <row r="3124" spans="1:2">
      <c r="A3124" t="s">
        <v>15386</v>
      </c>
      <c r="B3124">
        <v>5.5</v>
      </c>
    </row>
    <row r="3125" spans="1:2">
      <c r="A3125" t="s">
        <v>15390</v>
      </c>
      <c r="B3125">
        <v>5.9</v>
      </c>
    </row>
    <row r="3126" spans="1:2">
      <c r="A3126" t="s">
        <v>15394</v>
      </c>
      <c r="B3126">
        <v>4.7</v>
      </c>
    </row>
    <row r="3127" spans="1:2">
      <c r="A3127" t="s">
        <v>14002</v>
      </c>
      <c r="B3127">
        <v>4.2</v>
      </c>
    </row>
    <row r="3128" spans="1:2">
      <c r="A3128" t="s">
        <v>15401</v>
      </c>
      <c r="B3128">
        <v>5.2</v>
      </c>
    </row>
    <row r="3129" spans="1:2">
      <c r="A3129" t="s">
        <v>14876</v>
      </c>
      <c r="B3129">
        <v>5.2</v>
      </c>
    </row>
    <row r="3130" spans="1:2">
      <c r="A3130" t="s">
        <v>15412</v>
      </c>
      <c r="B3130">
        <v>3.9</v>
      </c>
    </row>
    <row r="3131" spans="1:2">
      <c r="A3131" t="s">
        <v>15418</v>
      </c>
      <c r="B3131">
        <v>6.1</v>
      </c>
    </row>
    <row r="3132" spans="1:2">
      <c r="A3132" t="s">
        <v>15424</v>
      </c>
      <c r="B3132">
        <v>5.8</v>
      </c>
    </row>
    <row r="3133" spans="1:2">
      <c r="A3133" t="s">
        <v>15431</v>
      </c>
      <c r="B3133">
        <v>6.7</v>
      </c>
    </row>
    <row r="3134" spans="1:2">
      <c r="A3134" t="s">
        <v>5486</v>
      </c>
      <c r="B3134">
        <v>5.7</v>
      </c>
    </row>
    <row r="3135" spans="1:2">
      <c r="A3135" t="s">
        <v>15441</v>
      </c>
      <c r="B3135">
        <v>4.5</v>
      </c>
    </row>
    <row r="3136" spans="1:2">
      <c r="A3136" t="s">
        <v>15447</v>
      </c>
      <c r="B3136">
        <v>6.9</v>
      </c>
    </row>
    <row r="3137" spans="1:2">
      <c r="A3137" t="s">
        <v>15452</v>
      </c>
      <c r="B3137">
        <v>4.8</v>
      </c>
    </row>
    <row r="3138" spans="1:2">
      <c r="A3138" t="s">
        <v>13940</v>
      </c>
      <c r="B3138">
        <v>6.3</v>
      </c>
    </row>
    <row r="3139" spans="1:2">
      <c r="A3139" t="s">
        <v>15461</v>
      </c>
      <c r="B3139">
        <v>6.9</v>
      </c>
    </row>
    <row r="3140" spans="1:2">
      <c r="A3140" t="s">
        <v>15467</v>
      </c>
      <c r="B3140">
        <v>5.4</v>
      </c>
    </row>
    <row r="3141" spans="1:2">
      <c r="A3141" t="s">
        <v>4674</v>
      </c>
      <c r="B3141">
        <v>3.8</v>
      </c>
    </row>
    <row r="3142" spans="1:2">
      <c r="A3142" t="s">
        <v>15477</v>
      </c>
      <c r="B3142">
        <v>7</v>
      </c>
    </row>
    <row r="3143" spans="1:2">
      <c r="A3143" t="s">
        <v>15483</v>
      </c>
      <c r="B3143">
        <v>5.2</v>
      </c>
    </row>
    <row r="3144" spans="1:2">
      <c r="A3144" t="s">
        <v>8607</v>
      </c>
      <c r="B3144">
        <v>7.3</v>
      </c>
    </row>
    <row r="3145" spans="1:2">
      <c r="A3145" t="s">
        <v>13006</v>
      </c>
      <c r="B3145">
        <v>4.5999999999999996</v>
      </c>
    </row>
    <row r="3146" spans="1:2">
      <c r="A3146" t="s">
        <v>15494</v>
      </c>
      <c r="B3146">
        <v>6.5</v>
      </c>
    </row>
    <row r="3147" spans="1:2">
      <c r="A3147" t="s">
        <v>6549</v>
      </c>
      <c r="B3147">
        <v>6.8</v>
      </c>
    </row>
    <row r="3148" spans="1:2">
      <c r="A3148" t="s">
        <v>15502</v>
      </c>
      <c r="B3148">
        <v>6.7</v>
      </c>
    </row>
    <row r="3149" spans="1:2">
      <c r="A3149" t="s">
        <v>3233</v>
      </c>
      <c r="B3149">
        <v>6.1</v>
      </c>
    </row>
    <row r="3150" spans="1:2">
      <c r="A3150" t="s">
        <v>15511</v>
      </c>
      <c r="B3150">
        <v>5.2</v>
      </c>
    </row>
    <row r="3151" spans="1:2">
      <c r="A3151" t="s">
        <v>8052</v>
      </c>
      <c r="B3151">
        <v>6.9</v>
      </c>
    </row>
    <row r="3152" spans="1:2">
      <c r="A3152" t="s">
        <v>15520</v>
      </c>
      <c r="B3152">
        <v>6</v>
      </c>
    </row>
    <row r="3153" spans="1:2">
      <c r="A3153" t="s">
        <v>12018</v>
      </c>
      <c r="B3153">
        <v>7.9</v>
      </c>
    </row>
    <row r="3154" spans="1:2">
      <c r="A3154" t="s">
        <v>15529</v>
      </c>
      <c r="B3154">
        <v>4.5</v>
      </c>
    </row>
    <row r="3155" spans="1:2">
      <c r="A3155" t="s">
        <v>15533</v>
      </c>
      <c r="B3155">
        <v>5.0999999999999996</v>
      </c>
    </row>
    <row r="3156" spans="1:2">
      <c r="A3156" t="s">
        <v>15538</v>
      </c>
      <c r="B3156">
        <v>7.6</v>
      </c>
    </row>
    <row r="3157" spans="1:2">
      <c r="A3157" t="s">
        <v>15543</v>
      </c>
      <c r="B3157">
        <v>7.6</v>
      </c>
    </row>
    <row r="3158" spans="1:2">
      <c r="A3158" t="s">
        <v>15550</v>
      </c>
      <c r="B3158">
        <v>6.7</v>
      </c>
    </row>
    <row r="3159" spans="1:2">
      <c r="A3159" t="s">
        <v>7905</v>
      </c>
      <c r="B3159">
        <v>6.1</v>
      </c>
    </row>
    <row r="3160" spans="1:2">
      <c r="A3160" t="s">
        <v>5204</v>
      </c>
      <c r="B3160">
        <v>7.5</v>
      </c>
    </row>
    <row r="3161" spans="1:2">
      <c r="A3161" t="s">
        <v>14680</v>
      </c>
      <c r="B3161">
        <v>5.3</v>
      </c>
    </row>
    <row r="3162" spans="1:2">
      <c r="A3162" t="s">
        <v>15569</v>
      </c>
      <c r="B3162">
        <v>6</v>
      </c>
    </row>
    <row r="3163" spans="1:2">
      <c r="A3163" t="s">
        <v>13347</v>
      </c>
      <c r="B3163">
        <v>7.1</v>
      </c>
    </row>
    <row r="3164" spans="1:2">
      <c r="A3164" t="s">
        <v>15579</v>
      </c>
      <c r="B3164">
        <v>7.5</v>
      </c>
    </row>
    <row r="3165" spans="1:2">
      <c r="A3165" t="s">
        <v>15585</v>
      </c>
      <c r="B3165">
        <v>6.9</v>
      </c>
    </row>
    <row r="3166" spans="1:2">
      <c r="A3166" t="s">
        <v>187</v>
      </c>
      <c r="B3166">
        <v>8.5</v>
      </c>
    </row>
    <row r="3167" spans="1:2">
      <c r="A3167" t="s">
        <v>7404</v>
      </c>
      <c r="B3167">
        <v>7.5</v>
      </c>
    </row>
    <row r="3168" spans="1:2">
      <c r="A3168" t="s">
        <v>15600</v>
      </c>
      <c r="B3168">
        <v>6.6</v>
      </c>
    </row>
    <row r="3169" spans="1:2">
      <c r="A3169" t="s">
        <v>6997</v>
      </c>
      <c r="B3169">
        <v>8</v>
      </c>
    </row>
    <row r="3170" spans="1:2">
      <c r="A3170" t="s">
        <v>5689</v>
      </c>
      <c r="B3170">
        <v>7</v>
      </c>
    </row>
    <row r="3171" spans="1:2">
      <c r="A3171" t="s">
        <v>6710</v>
      </c>
      <c r="B3171">
        <v>5.8</v>
      </c>
    </row>
    <row r="3172" spans="1:2">
      <c r="A3172" t="s">
        <v>15617</v>
      </c>
      <c r="B3172">
        <v>7.3</v>
      </c>
    </row>
    <row r="3173" spans="1:2">
      <c r="A3173" t="s">
        <v>3088</v>
      </c>
      <c r="B3173">
        <v>6.8</v>
      </c>
    </row>
    <row r="3174" spans="1:2">
      <c r="A3174" t="s">
        <v>6800</v>
      </c>
      <c r="B3174">
        <v>6.7</v>
      </c>
    </row>
    <row r="3175" spans="1:2">
      <c r="A3175" t="s">
        <v>13468</v>
      </c>
      <c r="B3175">
        <v>6.5</v>
      </c>
    </row>
    <row r="3176" spans="1:2">
      <c r="A3176" t="s">
        <v>3806</v>
      </c>
      <c r="B3176">
        <v>8</v>
      </c>
    </row>
    <row r="3177" spans="1:2">
      <c r="A3177" t="s">
        <v>14799</v>
      </c>
      <c r="B3177">
        <v>6.5</v>
      </c>
    </row>
    <row r="3178" spans="1:2">
      <c r="A3178" t="s">
        <v>15645</v>
      </c>
      <c r="B3178">
        <v>4.9000000000000004</v>
      </c>
    </row>
    <row r="3179" spans="1:2">
      <c r="A3179" t="s">
        <v>13672</v>
      </c>
      <c r="B3179">
        <v>7.1</v>
      </c>
    </row>
    <row r="3180" spans="1:2">
      <c r="A3180" t="s">
        <v>4351</v>
      </c>
      <c r="B3180">
        <v>7</v>
      </c>
    </row>
    <row r="3181" spans="1:2">
      <c r="A3181" t="s">
        <v>15655</v>
      </c>
      <c r="B3181">
        <v>7</v>
      </c>
    </row>
    <row r="3182" spans="1:2">
      <c r="A3182" t="s">
        <v>5245</v>
      </c>
      <c r="B3182">
        <v>7.5</v>
      </c>
    </row>
    <row r="3183" spans="1:2">
      <c r="A3183" t="s">
        <v>11318</v>
      </c>
      <c r="B3183">
        <v>4.5</v>
      </c>
    </row>
    <row r="3184" spans="1:2">
      <c r="A3184" t="s">
        <v>15668</v>
      </c>
      <c r="B3184">
        <v>5.5</v>
      </c>
    </row>
    <row r="3185" spans="1:2">
      <c r="A3185" t="s">
        <v>857</v>
      </c>
      <c r="B3185">
        <v>7.7</v>
      </c>
    </row>
    <row r="3186" spans="1:2">
      <c r="A3186" t="s">
        <v>15678</v>
      </c>
      <c r="B3186">
        <v>7.2</v>
      </c>
    </row>
    <row r="3187" spans="1:2">
      <c r="A3187" t="s">
        <v>15683</v>
      </c>
      <c r="B3187">
        <v>4.8</v>
      </c>
    </row>
    <row r="3188" spans="1:2">
      <c r="A3188" t="s">
        <v>886</v>
      </c>
      <c r="B3188">
        <v>6.7</v>
      </c>
    </row>
    <row r="3189" spans="1:2">
      <c r="A3189" t="s">
        <v>6074</v>
      </c>
      <c r="B3189">
        <v>7</v>
      </c>
    </row>
    <row r="3190" spans="1:2">
      <c r="A3190" t="s">
        <v>15696</v>
      </c>
      <c r="B3190">
        <v>6.5</v>
      </c>
    </row>
    <row r="3191" spans="1:2">
      <c r="A3191" t="s">
        <v>11183</v>
      </c>
      <c r="B3191">
        <v>7.4</v>
      </c>
    </row>
    <row r="3192" spans="1:2">
      <c r="A3192" t="s">
        <v>15710</v>
      </c>
      <c r="B3192">
        <v>5.7</v>
      </c>
    </row>
    <row r="3193" spans="1:2">
      <c r="A3193" t="s">
        <v>13514</v>
      </c>
      <c r="B3193">
        <v>6.2</v>
      </c>
    </row>
    <row r="3194" spans="1:2">
      <c r="A3194" t="s">
        <v>11891</v>
      </c>
      <c r="B3194">
        <v>5.7</v>
      </c>
    </row>
    <row r="3195" spans="1:2">
      <c r="A3195" t="s">
        <v>10959</v>
      </c>
      <c r="B3195">
        <v>6.4</v>
      </c>
    </row>
    <row r="3196" spans="1:2">
      <c r="A3196" t="s">
        <v>11375</v>
      </c>
      <c r="B3196">
        <v>7</v>
      </c>
    </row>
    <row r="3197" spans="1:2">
      <c r="A3197" t="s">
        <v>15730</v>
      </c>
      <c r="B3197">
        <v>7.7</v>
      </c>
    </row>
    <row r="3198" spans="1:2">
      <c r="A3198" t="s">
        <v>11871</v>
      </c>
      <c r="B3198">
        <v>5.4</v>
      </c>
    </row>
    <row r="3199" spans="1:2">
      <c r="A3199" t="s">
        <v>15742</v>
      </c>
      <c r="B3199">
        <v>6.6</v>
      </c>
    </row>
    <row r="3200" spans="1:2">
      <c r="A3200" t="s">
        <v>15748</v>
      </c>
      <c r="B3200">
        <v>6.1</v>
      </c>
    </row>
    <row r="3201" spans="1:2">
      <c r="A3201" t="s">
        <v>15752</v>
      </c>
      <c r="B3201">
        <v>6.1</v>
      </c>
    </row>
    <row r="3202" spans="1:2">
      <c r="A3202" t="s">
        <v>11327</v>
      </c>
      <c r="B3202">
        <v>7.6</v>
      </c>
    </row>
    <row r="3203" spans="1:2">
      <c r="A3203" t="s">
        <v>15761</v>
      </c>
      <c r="B3203">
        <v>6.2</v>
      </c>
    </row>
    <row r="3204" spans="1:2">
      <c r="A3204" t="s">
        <v>13125</v>
      </c>
      <c r="B3204">
        <v>6.6</v>
      </c>
    </row>
    <row r="3205" spans="1:2">
      <c r="A3205" t="s">
        <v>15772</v>
      </c>
      <c r="B3205">
        <v>7.3</v>
      </c>
    </row>
    <row r="3206" spans="1:2">
      <c r="A3206" t="s">
        <v>15779</v>
      </c>
      <c r="B3206">
        <v>4.2</v>
      </c>
    </row>
    <row r="3207" spans="1:2">
      <c r="A3207" t="s">
        <v>12360</v>
      </c>
      <c r="B3207">
        <v>7.1</v>
      </c>
    </row>
    <row r="3208" spans="1:2">
      <c r="A3208" t="s">
        <v>15788</v>
      </c>
      <c r="B3208">
        <v>6</v>
      </c>
    </row>
    <row r="3209" spans="1:2">
      <c r="A3209" t="s">
        <v>15794</v>
      </c>
      <c r="B3209">
        <v>6.5</v>
      </c>
    </row>
    <row r="3210" spans="1:2">
      <c r="A3210" t="s">
        <v>15798</v>
      </c>
      <c r="B3210">
        <v>6.5</v>
      </c>
    </row>
    <row r="3211" spans="1:2">
      <c r="A3211" t="s">
        <v>15803</v>
      </c>
      <c r="B3211">
        <v>5.7</v>
      </c>
    </row>
    <row r="3212" spans="1:2">
      <c r="A3212" t="s">
        <v>15809</v>
      </c>
      <c r="B3212">
        <v>6.1</v>
      </c>
    </row>
    <row r="3213" spans="1:2">
      <c r="A3213" t="s">
        <v>15813</v>
      </c>
      <c r="B3213">
        <v>7.1</v>
      </c>
    </row>
    <row r="3214" spans="1:2">
      <c r="A3214" t="s">
        <v>15819</v>
      </c>
      <c r="B3214">
        <v>7.3</v>
      </c>
    </row>
    <row r="3215" spans="1:2">
      <c r="A3215" t="s">
        <v>15823</v>
      </c>
      <c r="B3215">
        <v>6.5</v>
      </c>
    </row>
    <row r="3216" spans="1:2">
      <c r="A3216" t="s">
        <v>15832</v>
      </c>
      <c r="B3216">
        <v>5.7</v>
      </c>
    </row>
    <row r="3217" spans="1:2">
      <c r="A3217" t="s">
        <v>1324</v>
      </c>
      <c r="B3217">
        <v>7.2</v>
      </c>
    </row>
    <row r="3218" spans="1:2">
      <c r="A3218" t="s">
        <v>4893</v>
      </c>
      <c r="B3218">
        <v>7.3</v>
      </c>
    </row>
    <row r="3219" spans="1:2">
      <c r="A3219" t="s">
        <v>15844</v>
      </c>
      <c r="B3219">
        <v>6.9</v>
      </c>
    </row>
    <row r="3220" spans="1:2">
      <c r="A3220" t="s">
        <v>15850</v>
      </c>
      <c r="B3220">
        <v>5</v>
      </c>
    </row>
    <row r="3221" spans="1:2">
      <c r="A3221" t="s">
        <v>15854</v>
      </c>
      <c r="B3221">
        <v>5.9</v>
      </c>
    </row>
    <row r="3222" spans="1:2">
      <c r="A3222" t="s">
        <v>15860</v>
      </c>
      <c r="B3222">
        <v>6.7</v>
      </c>
    </row>
    <row r="3223" spans="1:2">
      <c r="A3223" t="s">
        <v>8191</v>
      </c>
      <c r="B3223">
        <v>7.3</v>
      </c>
    </row>
    <row r="3224" spans="1:2">
      <c r="A3224" t="s">
        <v>10306</v>
      </c>
      <c r="B3224">
        <v>7.6</v>
      </c>
    </row>
    <row r="3225" spans="1:2">
      <c r="A3225" t="s">
        <v>15874</v>
      </c>
      <c r="B3225">
        <v>6.5</v>
      </c>
    </row>
    <row r="3226" spans="1:2">
      <c r="A3226" t="s">
        <v>12123</v>
      </c>
      <c r="B3226">
        <v>2.1</v>
      </c>
    </row>
    <row r="3227" spans="1:2">
      <c r="A3227" t="s">
        <v>15883</v>
      </c>
      <c r="B3227">
        <v>5.3</v>
      </c>
    </row>
    <row r="3228" spans="1:2">
      <c r="A3228" t="s">
        <v>15888</v>
      </c>
      <c r="B3228">
        <v>7.2</v>
      </c>
    </row>
    <row r="3229" spans="1:2">
      <c r="A3229" t="s">
        <v>14295</v>
      </c>
      <c r="B3229">
        <v>7</v>
      </c>
    </row>
    <row r="3230" spans="1:2">
      <c r="A3230" t="s">
        <v>14704</v>
      </c>
      <c r="B3230">
        <v>8</v>
      </c>
    </row>
    <row r="3231" spans="1:2">
      <c r="A3231" t="s">
        <v>11361</v>
      </c>
      <c r="B3231">
        <v>6.9</v>
      </c>
    </row>
    <row r="3232" spans="1:2">
      <c r="A3232" t="s">
        <v>15906</v>
      </c>
      <c r="B3232">
        <v>7.1</v>
      </c>
    </row>
    <row r="3233" spans="1:2">
      <c r="A3233" t="s">
        <v>15912</v>
      </c>
      <c r="B3233">
        <v>7.3</v>
      </c>
    </row>
    <row r="3234" spans="1:2">
      <c r="A3234" t="s">
        <v>15917</v>
      </c>
      <c r="B3234">
        <v>7.5</v>
      </c>
    </row>
    <row r="3235" spans="1:2">
      <c r="A3235" t="s">
        <v>15924</v>
      </c>
      <c r="B3235">
        <v>6.9</v>
      </c>
    </row>
    <row r="3236" spans="1:2">
      <c r="A3236" t="s">
        <v>15931</v>
      </c>
      <c r="B3236">
        <v>7.2</v>
      </c>
    </row>
    <row r="3237" spans="1:2">
      <c r="A3237" t="s">
        <v>14787</v>
      </c>
      <c r="B3237">
        <v>6.7</v>
      </c>
    </row>
    <row r="3238" spans="1:2">
      <c r="A3238" t="s">
        <v>15943</v>
      </c>
      <c r="B3238">
        <v>6</v>
      </c>
    </row>
    <row r="3239" spans="1:2">
      <c r="A3239" t="s">
        <v>1764</v>
      </c>
      <c r="B3239">
        <v>8.9</v>
      </c>
    </row>
    <row r="3240" spans="1:2">
      <c r="A3240" t="s">
        <v>15955</v>
      </c>
      <c r="B3240">
        <v>7.7</v>
      </c>
    </row>
    <row r="3241" spans="1:2">
      <c r="A3241" t="s">
        <v>15960</v>
      </c>
      <c r="B3241">
        <v>7.9</v>
      </c>
    </row>
    <row r="3242" spans="1:2">
      <c r="A3242" t="s">
        <v>4939</v>
      </c>
      <c r="B3242">
        <v>5.6</v>
      </c>
    </row>
    <row r="3243" spans="1:2">
      <c r="A3243" t="s">
        <v>7281</v>
      </c>
      <c r="B3243">
        <v>8</v>
      </c>
    </row>
    <row r="3244" spans="1:2">
      <c r="A3244" t="s">
        <v>850</v>
      </c>
      <c r="B3244">
        <v>6.2</v>
      </c>
    </row>
    <row r="3245" spans="1:2">
      <c r="A3245" t="s">
        <v>15981</v>
      </c>
      <c r="B3245">
        <v>7.9</v>
      </c>
    </row>
    <row r="3246" spans="1:2">
      <c r="A3246" t="s">
        <v>3891</v>
      </c>
      <c r="B3246">
        <v>8.1</v>
      </c>
    </row>
    <row r="3247" spans="1:2">
      <c r="A3247" t="s">
        <v>5289</v>
      </c>
      <c r="B3247">
        <v>7.6</v>
      </c>
    </row>
    <row r="3248" spans="1:2">
      <c r="A3248" t="s">
        <v>15997</v>
      </c>
      <c r="B3248">
        <v>3.5</v>
      </c>
    </row>
    <row r="3249" spans="1:2">
      <c r="A3249" t="s">
        <v>16004</v>
      </c>
      <c r="B3249">
        <v>7.6</v>
      </c>
    </row>
    <row r="3250" spans="1:2">
      <c r="A3250" t="s">
        <v>13454</v>
      </c>
      <c r="B3250">
        <v>6.5</v>
      </c>
    </row>
    <row r="3251" spans="1:2">
      <c r="A3251" t="s">
        <v>16011</v>
      </c>
      <c r="B3251">
        <v>5.6</v>
      </c>
    </row>
    <row r="3252" spans="1:2">
      <c r="A3252" t="s">
        <v>8197</v>
      </c>
      <c r="B3252">
        <v>7.7</v>
      </c>
    </row>
    <row r="3253" spans="1:2">
      <c r="A3253" t="s">
        <v>16019</v>
      </c>
      <c r="B3253">
        <v>5.2</v>
      </c>
    </row>
    <row r="3254" spans="1:2">
      <c r="A3254" t="s">
        <v>16026</v>
      </c>
      <c r="B3254">
        <v>6.1</v>
      </c>
    </row>
    <row r="3255" spans="1:2">
      <c r="A3255" t="s">
        <v>16033</v>
      </c>
      <c r="B3255">
        <v>5</v>
      </c>
    </row>
    <row r="3256" spans="1:2">
      <c r="A3256" t="s">
        <v>16037</v>
      </c>
      <c r="B3256">
        <v>7.8</v>
      </c>
    </row>
    <row r="3257" spans="1:2">
      <c r="A3257" t="s">
        <v>857</v>
      </c>
      <c r="B3257">
        <v>7.4</v>
      </c>
    </row>
    <row r="3258" spans="1:2">
      <c r="A3258" t="s">
        <v>16046</v>
      </c>
      <c r="B3258">
        <v>6.8</v>
      </c>
    </row>
    <row r="3259" spans="1:2">
      <c r="A3259" t="s">
        <v>6308</v>
      </c>
      <c r="B3259">
        <v>6.4</v>
      </c>
    </row>
    <row r="3260" spans="1:2">
      <c r="A3260" t="s">
        <v>5911</v>
      </c>
      <c r="B3260">
        <v>5.7</v>
      </c>
    </row>
    <row r="3261" spans="1:2">
      <c r="A3261" t="s">
        <v>16067</v>
      </c>
      <c r="B3261">
        <v>7.5</v>
      </c>
    </row>
    <row r="3262" spans="1:2">
      <c r="A3262" t="s">
        <v>14086</v>
      </c>
      <c r="B3262">
        <v>6.7</v>
      </c>
    </row>
    <row r="3263" spans="1:2">
      <c r="A3263" t="s">
        <v>16075</v>
      </c>
      <c r="B3263">
        <v>5.6</v>
      </c>
    </row>
    <row r="3264" spans="1:2">
      <c r="A3264" t="s">
        <v>16079</v>
      </c>
      <c r="B3264">
        <v>7.6</v>
      </c>
    </row>
    <row r="3265" spans="1:2">
      <c r="A3265" t="s">
        <v>8950</v>
      </c>
      <c r="B3265">
        <v>6.5</v>
      </c>
    </row>
    <row r="3266" spans="1:2">
      <c r="A3266" t="s">
        <v>16086</v>
      </c>
      <c r="B3266">
        <v>7</v>
      </c>
    </row>
    <row r="3267" spans="1:2">
      <c r="A3267" t="s">
        <v>16092</v>
      </c>
      <c r="B3267">
        <v>6.3</v>
      </c>
    </row>
    <row r="3268" spans="1:2">
      <c r="A3268" t="s">
        <v>12560</v>
      </c>
      <c r="B3268">
        <v>6.4</v>
      </c>
    </row>
    <row r="3269" spans="1:2">
      <c r="A3269" t="s">
        <v>16101</v>
      </c>
      <c r="B3269">
        <v>7.1</v>
      </c>
    </row>
    <row r="3270" spans="1:2">
      <c r="A3270" t="s">
        <v>3732</v>
      </c>
      <c r="B3270">
        <v>7.1</v>
      </c>
    </row>
    <row r="3271" spans="1:2">
      <c r="A3271" t="s">
        <v>16111</v>
      </c>
      <c r="B3271">
        <v>6.5</v>
      </c>
    </row>
    <row r="3272" spans="1:2">
      <c r="A3272" t="s">
        <v>9172</v>
      </c>
      <c r="B3272">
        <v>6.9</v>
      </c>
    </row>
    <row r="3273" spans="1:2">
      <c r="A3273" t="s">
        <v>12365</v>
      </c>
      <c r="B3273">
        <v>5.4</v>
      </c>
    </row>
    <row r="3274" spans="1:2">
      <c r="A3274" t="s">
        <v>570</v>
      </c>
      <c r="B3274">
        <v>4.9000000000000004</v>
      </c>
    </row>
    <row r="3275" spans="1:2">
      <c r="A3275" t="s">
        <v>11050</v>
      </c>
      <c r="B3275">
        <v>5.0999999999999996</v>
      </c>
    </row>
    <row r="3276" spans="1:2">
      <c r="A3276" t="s">
        <v>16127</v>
      </c>
      <c r="B3276">
        <v>5.3</v>
      </c>
    </row>
    <row r="3277" spans="1:2">
      <c r="A3277" t="s">
        <v>12560</v>
      </c>
      <c r="B3277">
        <v>7.5</v>
      </c>
    </row>
    <row r="3278" spans="1:2">
      <c r="A3278" t="s">
        <v>16139</v>
      </c>
      <c r="B3278">
        <v>7.3</v>
      </c>
    </row>
    <row r="3279" spans="1:2">
      <c r="A3279" t="s">
        <v>11327</v>
      </c>
      <c r="B3279">
        <v>7.3</v>
      </c>
    </row>
    <row r="3280" spans="1:2">
      <c r="A3280" t="s">
        <v>16148</v>
      </c>
      <c r="B3280">
        <v>7.1</v>
      </c>
    </row>
    <row r="3281" spans="1:2">
      <c r="A3281" t="s">
        <v>12976</v>
      </c>
      <c r="B3281">
        <v>6</v>
      </c>
    </row>
    <row r="3282" spans="1:2">
      <c r="A3282" t="s">
        <v>4950</v>
      </c>
      <c r="B3282">
        <v>6.6</v>
      </c>
    </row>
    <row r="3283" spans="1:2">
      <c r="A3283" t="s">
        <v>16162</v>
      </c>
      <c r="B3283">
        <v>7.2</v>
      </c>
    </row>
    <row r="3284" spans="1:2">
      <c r="A3284" t="s">
        <v>9721</v>
      </c>
      <c r="B3284">
        <v>7.2</v>
      </c>
    </row>
    <row r="3285" spans="1:2">
      <c r="A3285" t="s">
        <v>11653</v>
      </c>
      <c r="B3285">
        <v>6.9</v>
      </c>
    </row>
    <row r="3286" spans="1:2">
      <c r="A3286" t="s">
        <v>16174</v>
      </c>
      <c r="B3286">
        <v>6.8</v>
      </c>
    </row>
    <row r="3287" spans="1:2">
      <c r="A3287" t="s">
        <v>16180</v>
      </c>
      <c r="B3287">
        <v>4</v>
      </c>
    </row>
    <row r="3288" spans="1:2">
      <c r="A3288" t="s">
        <v>16185</v>
      </c>
      <c r="B3288">
        <v>7.7</v>
      </c>
    </row>
    <row r="3289" spans="1:2">
      <c r="A3289" t="s">
        <v>16192</v>
      </c>
      <c r="B3289">
        <v>7.4</v>
      </c>
    </row>
    <row r="3290" spans="1:2">
      <c r="A3290" t="s">
        <v>16198</v>
      </c>
      <c r="B3290">
        <v>6.5</v>
      </c>
    </row>
    <row r="3291" spans="1:2">
      <c r="A3291" t="s">
        <v>16202</v>
      </c>
      <c r="B3291">
        <v>6.4</v>
      </c>
    </row>
    <row r="3292" spans="1:2">
      <c r="A3292" t="s">
        <v>16208</v>
      </c>
      <c r="B3292">
        <v>7.2</v>
      </c>
    </row>
    <row r="3293" spans="1:2">
      <c r="A3293" t="s">
        <v>16212</v>
      </c>
      <c r="B3293">
        <v>5.6</v>
      </c>
    </row>
    <row r="3294" spans="1:2">
      <c r="A3294" t="s">
        <v>7083</v>
      </c>
      <c r="B3294">
        <v>6.3</v>
      </c>
    </row>
    <row r="3295" spans="1:2">
      <c r="A3295" t="s">
        <v>16220</v>
      </c>
      <c r="B3295">
        <v>6.8</v>
      </c>
    </row>
    <row r="3296" spans="1:2">
      <c r="A3296" t="s">
        <v>5477</v>
      </c>
      <c r="B3296">
        <v>5.5</v>
      </c>
    </row>
    <row r="3297" spans="1:2">
      <c r="A3297" t="s">
        <v>6963</v>
      </c>
      <c r="B3297">
        <v>6.9</v>
      </c>
    </row>
    <row r="3298" spans="1:2">
      <c r="A3298" t="s">
        <v>16232</v>
      </c>
      <c r="B3298">
        <v>6</v>
      </c>
    </row>
    <row r="3299" spans="1:2">
      <c r="A3299" t="s">
        <v>16240</v>
      </c>
      <c r="B3299">
        <v>6.4</v>
      </c>
    </row>
    <row r="3300" spans="1:2">
      <c r="A3300" t="s">
        <v>16244</v>
      </c>
      <c r="B3300">
        <v>6.6</v>
      </c>
    </row>
    <row r="3301" spans="1:2">
      <c r="A3301" t="s">
        <v>16249</v>
      </c>
      <c r="B3301">
        <v>5.3</v>
      </c>
    </row>
    <row r="3302" spans="1:2">
      <c r="A3302" t="s">
        <v>11441</v>
      </c>
      <c r="B3302">
        <v>8.1</v>
      </c>
    </row>
    <row r="3303" spans="1:2">
      <c r="A3303" t="s">
        <v>6152</v>
      </c>
      <c r="B3303">
        <v>5.9</v>
      </c>
    </row>
    <row r="3304" spans="1:2">
      <c r="A3304" t="s">
        <v>16265</v>
      </c>
      <c r="B3304">
        <v>7.7</v>
      </c>
    </row>
    <row r="3305" spans="1:2">
      <c r="A3305" t="s">
        <v>16271</v>
      </c>
      <c r="B3305">
        <v>4.5999999999999996</v>
      </c>
    </row>
    <row r="3306" spans="1:2">
      <c r="A3306" t="s">
        <v>6767</v>
      </c>
      <c r="B3306">
        <v>5.0999999999999996</v>
      </c>
    </row>
    <row r="3307" spans="1:2">
      <c r="A3307" t="s">
        <v>16281</v>
      </c>
      <c r="B3307">
        <v>6.9</v>
      </c>
    </row>
    <row r="3308" spans="1:2">
      <c r="A3308" t="s">
        <v>6248</v>
      </c>
      <c r="B3308">
        <v>8</v>
      </c>
    </row>
    <row r="3309" spans="1:2">
      <c r="A3309" t="s">
        <v>16148</v>
      </c>
      <c r="B3309">
        <v>6.8</v>
      </c>
    </row>
    <row r="3310" spans="1:2">
      <c r="A3310" t="s">
        <v>16295</v>
      </c>
      <c r="B3310">
        <v>5.4</v>
      </c>
    </row>
    <row r="3311" spans="1:2">
      <c r="A3311" t="s">
        <v>16301</v>
      </c>
      <c r="B3311">
        <v>6.5</v>
      </c>
    </row>
    <row r="3312" spans="1:2">
      <c r="A3312" t="s">
        <v>16306</v>
      </c>
      <c r="B3312">
        <v>4.2</v>
      </c>
    </row>
    <row r="3313" spans="1:2">
      <c r="A3313" t="s">
        <v>6248</v>
      </c>
      <c r="B3313">
        <v>7.4</v>
      </c>
    </row>
    <row r="3314" spans="1:2">
      <c r="A3314" t="s">
        <v>7785</v>
      </c>
      <c r="B3314">
        <v>6.9</v>
      </c>
    </row>
    <row r="3315" spans="1:2">
      <c r="A3315" t="s">
        <v>16321</v>
      </c>
      <c r="B3315">
        <v>6.7</v>
      </c>
    </row>
    <row r="3316" spans="1:2">
      <c r="A3316" t="s">
        <v>16328</v>
      </c>
      <c r="B3316">
        <v>7.3</v>
      </c>
    </row>
    <row r="3317" spans="1:2">
      <c r="A3317" t="s">
        <v>8186</v>
      </c>
      <c r="B3317">
        <v>7.6</v>
      </c>
    </row>
    <row r="3318" spans="1:2">
      <c r="A3318" t="s">
        <v>16339</v>
      </c>
      <c r="B3318">
        <v>5.4</v>
      </c>
    </row>
    <row r="3319" spans="1:2">
      <c r="A3319" t="s">
        <v>13017</v>
      </c>
      <c r="B3319">
        <v>7.3</v>
      </c>
    </row>
    <row r="3320" spans="1:2">
      <c r="A3320" t="s">
        <v>11653</v>
      </c>
      <c r="B3320">
        <v>6.4</v>
      </c>
    </row>
    <row r="3321" spans="1:2">
      <c r="A3321" t="s">
        <v>16351</v>
      </c>
      <c r="B3321">
        <v>6</v>
      </c>
    </row>
    <row r="3322" spans="1:2">
      <c r="A3322" t="s">
        <v>9521</v>
      </c>
      <c r="B3322">
        <v>7.2</v>
      </c>
    </row>
    <row r="3323" spans="1:2">
      <c r="A3323" t="s">
        <v>8640</v>
      </c>
      <c r="B3323">
        <v>6</v>
      </c>
    </row>
    <row r="3324" spans="1:2">
      <c r="A3324" t="s">
        <v>16363</v>
      </c>
      <c r="B3324">
        <v>3.1</v>
      </c>
    </row>
    <row r="3325" spans="1:2">
      <c r="A3325" t="s">
        <v>16368</v>
      </c>
      <c r="B3325">
        <v>6.9</v>
      </c>
    </row>
    <row r="3326" spans="1:2">
      <c r="A3326" t="s">
        <v>14061</v>
      </c>
      <c r="B3326">
        <v>6.2</v>
      </c>
    </row>
    <row r="3327" spans="1:2">
      <c r="A3327" t="s">
        <v>3722</v>
      </c>
      <c r="B3327">
        <v>5.5</v>
      </c>
    </row>
    <row r="3328" spans="1:2">
      <c r="A3328" t="s">
        <v>16379</v>
      </c>
      <c r="B3328">
        <v>6.9</v>
      </c>
    </row>
    <row r="3329" spans="1:2">
      <c r="A3329" t="s">
        <v>9430</v>
      </c>
      <c r="B3329">
        <v>6.3</v>
      </c>
    </row>
    <row r="3330" spans="1:2">
      <c r="A3330" t="s">
        <v>16389</v>
      </c>
      <c r="B3330">
        <v>4.8</v>
      </c>
    </row>
    <row r="3331" spans="1:2">
      <c r="A3331" t="s">
        <v>16392</v>
      </c>
      <c r="B3331">
        <v>6.7</v>
      </c>
    </row>
    <row r="3332" spans="1:2">
      <c r="A3332" t="s">
        <v>16396</v>
      </c>
      <c r="B3332">
        <v>5.6</v>
      </c>
    </row>
    <row r="3333" spans="1:2">
      <c r="A3333" t="s">
        <v>16403</v>
      </c>
      <c r="B3333">
        <v>5.4</v>
      </c>
    </row>
    <row r="3334" spans="1:2">
      <c r="A3334" t="s">
        <v>16410</v>
      </c>
      <c r="B3334">
        <v>8</v>
      </c>
    </row>
    <row r="3335" spans="1:2">
      <c r="A3335" t="s">
        <v>2843</v>
      </c>
      <c r="B3335">
        <v>5.7</v>
      </c>
    </row>
    <row r="3336" spans="1:2">
      <c r="A3336" t="s">
        <v>16420</v>
      </c>
      <c r="B3336">
        <v>7.6</v>
      </c>
    </row>
    <row r="3337" spans="1:2">
      <c r="A3337" t="s">
        <v>12849</v>
      </c>
      <c r="B3337">
        <v>7</v>
      </c>
    </row>
    <row r="3338" spans="1:2">
      <c r="A3338" t="s">
        <v>16431</v>
      </c>
      <c r="B3338">
        <v>7.2</v>
      </c>
    </row>
    <row r="3339" spans="1:2">
      <c r="A3339" t="s">
        <v>16435</v>
      </c>
      <c r="B3339">
        <v>3.5</v>
      </c>
    </row>
    <row r="3340" spans="1:2">
      <c r="A3340" t="s">
        <v>8186</v>
      </c>
      <c r="B3340">
        <v>7.5</v>
      </c>
    </row>
    <row r="3341" spans="1:2">
      <c r="A3341" t="s">
        <v>16444</v>
      </c>
      <c r="B3341">
        <v>5.0999999999999996</v>
      </c>
    </row>
    <row r="3342" spans="1:2">
      <c r="A3342" t="s">
        <v>16450</v>
      </c>
      <c r="B3342">
        <v>6.7</v>
      </c>
    </row>
    <row r="3343" spans="1:2">
      <c r="A3343" t="s">
        <v>4850</v>
      </c>
      <c r="B3343">
        <v>9.1999999999999993</v>
      </c>
    </row>
    <row r="3344" spans="1:2">
      <c r="A3344" t="s">
        <v>5175</v>
      </c>
      <c r="B3344">
        <v>6.1</v>
      </c>
    </row>
    <row r="3345" spans="1:2">
      <c r="A3345" t="s">
        <v>180</v>
      </c>
      <c r="B3345">
        <v>7.7</v>
      </c>
    </row>
    <row r="3346" spans="1:2">
      <c r="A3346" t="s">
        <v>14295</v>
      </c>
      <c r="B3346">
        <v>7.6</v>
      </c>
    </row>
    <row r="3347" spans="1:2">
      <c r="A3347" t="s">
        <v>1526</v>
      </c>
      <c r="B3347">
        <v>6.1</v>
      </c>
    </row>
    <row r="3348" spans="1:2">
      <c r="A3348" t="s">
        <v>876</v>
      </c>
      <c r="B3348">
        <v>4.9000000000000004</v>
      </c>
    </row>
    <row r="3349" spans="1:2">
      <c r="A3349" t="s">
        <v>16450</v>
      </c>
      <c r="B3349">
        <v>6.8</v>
      </c>
    </row>
    <row r="3350" spans="1:2">
      <c r="A3350" t="s">
        <v>4053</v>
      </c>
      <c r="B3350">
        <v>7</v>
      </c>
    </row>
    <row r="3351" spans="1:2">
      <c r="A3351" t="s">
        <v>16487</v>
      </c>
      <c r="B3351">
        <v>7.2</v>
      </c>
    </row>
    <row r="3352" spans="1:2">
      <c r="A3352" t="s">
        <v>14946</v>
      </c>
      <c r="B3352">
        <v>5.7</v>
      </c>
    </row>
    <row r="3353" spans="1:2">
      <c r="A3353" t="s">
        <v>3401</v>
      </c>
      <c r="B3353">
        <v>7.5</v>
      </c>
    </row>
    <row r="3354" spans="1:2">
      <c r="A3354" t="s">
        <v>5121</v>
      </c>
      <c r="B3354">
        <v>7.4</v>
      </c>
    </row>
    <row r="3355" spans="1:2">
      <c r="A3355" t="s">
        <v>4903</v>
      </c>
      <c r="B3355">
        <v>7.2</v>
      </c>
    </row>
    <row r="3356" spans="1:2">
      <c r="A3356" t="s">
        <v>16510</v>
      </c>
      <c r="B3356">
        <v>6.8</v>
      </c>
    </row>
    <row r="3357" spans="1:2">
      <c r="A3357" t="s">
        <v>16450</v>
      </c>
      <c r="B3357">
        <v>6.8</v>
      </c>
    </row>
    <row r="3358" spans="1:2">
      <c r="A3358" t="s">
        <v>9940</v>
      </c>
      <c r="B3358">
        <v>5.2</v>
      </c>
    </row>
    <row r="3359" spans="1:2">
      <c r="A3359" t="s">
        <v>7875</v>
      </c>
      <c r="B3359">
        <v>7.2</v>
      </c>
    </row>
    <row r="3360" spans="1:2">
      <c r="A3360" t="s">
        <v>16527</v>
      </c>
      <c r="B3360">
        <v>7.5</v>
      </c>
    </row>
    <row r="3361" spans="1:2">
      <c r="A3361" t="s">
        <v>16533</v>
      </c>
      <c r="B3361">
        <v>4</v>
      </c>
    </row>
    <row r="3362" spans="1:2">
      <c r="A3362" t="s">
        <v>4166</v>
      </c>
      <c r="B3362">
        <v>6.8</v>
      </c>
    </row>
    <row r="3363" spans="1:2">
      <c r="A3363" t="s">
        <v>12822</v>
      </c>
      <c r="B3363">
        <v>6.9</v>
      </c>
    </row>
    <row r="3364" spans="1:2">
      <c r="A3364" t="s">
        <v>13454</v>
      </c>
      <c r="B3364">
        <v>7.3</v>
      </c>
    </row>
    <row r="3365" spans="1:2">
      <c r="A3365" t="s">
        <v>7484</v>
      </c>
      <c r="B3365">
        <v>6.1</v>
      </c>
    </row>
    <row r="3366" spans="1:2">
      <c r="A3366" t="s">
        <v>12822</v>
      </c>
      <c r="B3366">
        <v>6</v>
      </c>
    </row>
    <row r="3367" spans="1:2">
      <c r="A3367" t="s">
        <v>16563</v>
      </c>
      <c r="B3367">
        <v>4.0999999999999996</v>
      </c>
    </row>
    <row r="3368" spans="1:2">
      <c r="A3368" t="s">
        <v>7113</v>
      </c>
      <c r="B3368">
        <v>7</v>
      </c>
    </row>
    <row r="3369" spans="1:2">
      <c r="A3369" t="s">
        <v>16575</v>
      </c>
      <c r="B3369">
        <v>7.1</v>
      </c>
    </row>
    <row r="3370" spans="1:2">
      <c r="A3370" t="s">
        <v>7064</v>
      </c>
      <c r="B3370">
        <v>6.2</v>
      </c>
    </row>
    <row r="3371" spans="1:2">
      <c r="A3371" t="s">
        <v>12876</v>
      </c>
      <c r="B3371">
        <v>6.9</v>
      </c>
    </row>
    <row r="3372" spans="1:2">
      <c r="A3372" t="s">
        <v>16586</v>
      </c>
      <c r="B3372">
        <v>7.6</v>
      </c>
    </row>
    <row r="3373" spans="1:2">
      <c r="A3373" t="s">
        <v>487</v>
      </c>
      <c r="B3373">
        <v>7.6</v>
      </c>
    </row>
    <row r="3374" spans="1:2">
      <c r="A3374" t="s">
        <v>16202</v>
      </c>
      <c r="B3374">
        <v>6.4</v>
      </c>
    </row>
    <row r="3375" spans="1:2">
      <c r="A3375" t="s">
        <v>15467</v>
      </c>
      <c r="B3375">
        <v>6.2</v>
      </c>
    </row>
    <row r="3376" spans="1:2">
      <c r="A3376" t="s">
        <v>1198</v>
      </c>
      <c r="B3376">
        <v>7.5</v>
      </c>
    </row>
    <row r="3377" spans="1:2">
      <c r="A3377" t="s">
        <v>9773</v>
      </c>
      <c r="B3377">
        <v>2</v>
      </c>
    </row>
    <row r="3378" spans="1:2">
      <c r="A3378" t="s">
        <v>16614</v>
      </c>
      <c r="B3378">
        <v>6.2</v>
      </c>
    </row>
    <row r="3379" spans="1:2">
      <c r="A3379" t="s">
        <v>16624</v>
      </c>
      <c r="B3379">
        <v>6.5</v>
      </c>
    </row>
    <row r="3380" spans="1:2">
      <c r="A3380" t="s">
        <v>15585</v>
      </c>
      <c r="B3380">
        <v>7.9</v>
      </c>
    </row>
    <row r="3381" spans="1:2">
      <c r="A3381" t="s">
        <v>1922</v>
      </c>
      <c r="B3381">
        <v>6.8</v>
      </c>
    </row>
    <row r="3382" spans="1:2">
      <c r="A3382" t="s">
        <v>15176</v>
      </c>
      <c r="B3382">
        <v>6.3</v>
      </c>
    </row>
    <row r="3383" spans="1:2">
      <c r="A3383" t="s">
        <v>16644</v>
      </c>
      <c r="B3383">
        <v>6.3</v>
      </c>
    </row>
    <row r="3384" spans="1:2">
      <c r="A3384" t="s">
        <v>13940</v>
      </c>
      <c r="B3384">
        <v>6.6</v>
      </c>
    </row>
    <row r="3385" spans="1:2">
      <c r="A3385" t="s">
        <v>13986</v>
      </c>
      <c r="B3385">
        <v>6.4</v>
      </c>
    </row>
    <row r="3386" spans="1:2">
      <c r="A3386" t="s">
        <v>16655</v>
      </c>
      <c r="B3386">
        <v>7.5</v>
      </c>
    </row>
    <row r="3387" spans="1:2">
      <c r="A3387" t="s">
        <v>16660</v>
      </c>
      <c r="B3387">
        <v>5.8</v>
      </c>
    </row>
    <row r="3388" spans="1:2">
      <c r="A3388" t="s">
        <v>16665</v>
      </c>
      <c r="B3388">
        <v>6.5</v>
      </c>
    </row>
    <row r="3389" spans="1:2">
      <c r="A3389" t="s">
        <v>4914</v>
      </c>
      <c r="B3389">
        <v>4.8</v>
      </c>
    </row>
    <row r="3390" spans="1:2">
      <c r="A3390" t="s">
        <v>16392</v>
      </c>
      <c r="B3390">
        <v>7.2</v>
      </c>
    </row>
    <row r="3391" spans="1:2">
      <c r="A3391" t="s">
        <v>16677</v>
      </c>
      <c r="B3391">
        <v>6.3</v>
      </c>
    </row>
    <row r="3392" spans="1:2">
      <c r="A3392" t="s">
        <v>6827</v>
      </c>
      <c r="B3392">
        <v>7</v>
      </c>
    </row>
    <row r="3393" spans="1:2">
      <c r="A3393" t="s">
        <v>6724</v>
      </c>
      <c r="B3393">
        <v>6.3</v>
      </c>
    </row>
    <row r="3394" spans="1:2">
      <c r="A3394" t="s">
        <v>16692</v>
      </c>
      <c r="B3394">
        <v>5.3</v>
      </c>
    </row>
    <row r="3395" spans="1:2">
      <c r="A3395" t="s">
        <v>16698</v>
      </c>
      <c r="B3395">
        <v>2.2999999999999998</v>
      </c>
    </row>
    <row r="3396" spans="1:2">
      <c r="A3396" t="s">
        <v>16702</v>
      </c>
      <c r="B3396">
        <v>7.1</v>
      </c>
    </row>
    <row r="3397" spans="1:2">
      <c r="A3397" t="s">
        <v>6868</v>
      </c>
      <c r="B3397">
        <v>6.2</v>
      </c>
    </row>
    <row r="3398" spans="1:2">
      <c r="A3398" t="s">
        <v>6051</v>
      </c>
      <c r="B3398">
        <v>6.2</v>
      </c>
    </row>
    <row r="3399" spans="1:2">
      <c r="A3399" t="s">
        <v>16714</v>
      </c>
      <c r="B3399">
        <v>6.7</v>
      </c>
    </row>
    <row r="3400" spans="1:2">
      <c r="A3400" t="s">
        <v>14895</v>
      </c>
      <c r="B3400">
        <v>6.5</v>
      </c>
    </row>
    <row r="3401" spans="1:2">
      <c r="A3401" t="s">
        <v>16722</v>
      </c>
      <c r="B3401">
        <v>5.9</v>
      </c>
    </row>
    <row r="3402" spans="1:2">
      <c r="A3402" t="s">
        <v>16726</v>
      </c>
      <c r="B3402">
        <v>6.7</v>
      </c>
    </row>
    <row r="3403" spans="1:2">
      <c r="A3403" t="s">
        <v>16733</v>
      </c>
      <c r="B3403">
        <v>6</v>
      </c>
    </row>
    <row r="3404" spans="1:2">
      <c r="A3404" t="s">
        <v>2293</v>
      </c>
      <c r="B3404">
        <v>6.9</v>
      </c>
    </row>
    <row r="3405" spans="1:2">
      <c r="A3405" t="s">
        <v>16092</v>
      </c>
      <c r="B3405">
        <v>7.9</v>
      </c>
    </row>
    <row r="3406" spans="1:2">
      <c r="A3406" t="s">
        <v>16745</v>
      </c>
      <c r="B3406">
        <v>5.3</v>
      </c>
    </row>
    <row r="3407" spans="1:2">
      <c r="A3407" t="s">
        <v>4850</v>
      </c>
      <c r="B3407">
        <v>4.8</v>
      </c>
    </row>
    <row r="3408" spans="1:2">
      <c r="A3408" t="s">
        <v>16753</v>
      </c>
      <c r="B3408">
        <v>5.3</v>
      </c>
    </row>
    <row r="3409" spans="1:2">
      <c r="A3409" t="s">
        <v>16760</v>
      </c>
      <c r="B3409">
        <v>6</v>
      </c>
    </row>
    <row r="3410" spans="1:2">
      <c r="A3410" t="s">
        <v>3694</v>
      </c>
      <c r="B3410">
        <v>7.3</v>
      </c>
    </row>
    <row r="3411" spans="1:2">
      <c r="A3411" t="s">
        <v>16772</v>
      </c>
      <c r="B3411">
        <v>7.4</v>
      </c>
    </row>
    <row r="3412" spans="1:2">
      <c r="A3412" t="s">
        <v>9162</v>
      </c>
      <c r="B3412">
        <v>7.7</v>
      </c>
    </row>
    <row r="3413" spans="1:2">
      <c r="A3413" t="s">
        <v>4066</v>
      </c>
      <c r="B3413">
        <v>4.8</v>
      </c>
    </row>
    <row r="3414" spans="1:2">
      <c r="A3414" t="s">
        <v>16785</v>
      </c>
      <c r="B3414">
        <v>7.2</v>
      </c>
    </row>
    <row r="3415" spans="1:2">
      <c r="A3415" t="s">
        <v>16791</v>
      </c>
      <c r="B3415">
        <v>5.8</v>
      </c>
    </row>
    <row r="3416" spans="1:2">
      <c r="A3416" t="s">
        <v>16797</v>
      </c>
      <c r="B3416">
        <v>7.3</v>
      </c>
    </row>
    <row r="3417" spans="1:2">
      <c r="A3417" t="s">
        <v>16804</v>
      </c>
      <c r="B3417">
        <v>7</v>
      </c>
    </row>
    <row r="3418" spans="1:2">
      <c r="A3418" t="s">
        <v>16808</v>
      </c>
      <c r="B3418">
        <v>6.4</v>
      </c>
    </row>
    <row r="3419" spans="1:2">
      <c r="A3419" t="s">
        <v>16814</v>
      </c>
      <c r="B3419">
        <v>5.6</v>
      </c>
    </row>
    <row r="3420" spans="1:2">
      <c r="A3420" t="s">
        <v>5743</v>
      </c>
      <c r="B3420">
        <v>8.1999999999999993</v>
      </c>
    </row>
    <row r="3421" spans="1:2">
      <c r="A3421" t="s">
        <v>4628</v>
      </c>
      <c r="B3421">
        <v>6.5</v>
      </c>
    </row>
    <row r="3422" spans="1:2">
      <c r="A3422" t="s">
        <v>16831</v>
      </c>
      <c r="B3422">
        <v>6.4</v>
      </c>
    </row>
    <row r="3423" spans="1:2">
      <c r="A3423" t="s">
        <v>1399</v>
      </c>
      <c r="B3423">
        <v>8.1</v>
      </c>
    </row>
    <row r="3424" spans="1:2">
      <c r="A3424" t="s">
        <v>8410</v>
      </c>
      <c r="B3424">
        <v>5.4</v>
      </c>
    </row>
    <row r="3425" spans="1:2">
      <c r="A3425" t="s">
        <v>16847</v>
      </c>
      <c r="B3425">
        <v>6.3</v>
      </c>
    </row>
    <row r="3426" spans="1:2">
      <c r="A3426" t="s">
        <v>2943</v>
      </c>
      <c r="B3426">
        <v>7.8</v>
      </c>
    </row>
    <row r="3427" spans="1:2">
      <c r="A3427" t="s">
        <v>16860</v>
      </c>
      <c r="B3427">
        <v>6.8</v>
      </c>
    </row>
    <row r="3428" spans="1:2">
      <c r="A3428" t="s">
        <v>16866</v>
      </c>
      <c r="B3428">
        <v>7.2</v>
      </c>
    </row>
    <row r="3429" spans="1:2">
      <c r="A3429" t="s">
        <v>2246</v>
      </c>
      <c r="B3429">
        <v>7.1</v>
      </c>
    </row>
    <row r="3430" spans="1:2">
      <c r="A3430" t="s">
        <v>535</v>
      </c>
      <c r="B3430">
        <v>6.2</v>
      </c>
    </row>
    <row r="3431" spans="1:2">
      <c r="A3431" t="s">
        <v>521</v>
      </c>
      <c r="B3431">
        <v>7.3</v>
      </c>
    </row>
    <row r="3432" spans="1:2">
      <c r="A3432" t="s">
        <v>16101</v>
      </c>
      <c r="B3432">
        <v>5.9</v>
      </c>
    </row>
    <row r="3433" spans="1:2">
      <c r="A3433" t="s">
        <v>7281</v>
      </c>
      <c r="B3433">
        <v>7.2</v>
      </c>
    </row>
    <row r="3434" spans="1:2">
      <c r="A3434" t="s">
        <v>16895</v>
      </c>
      <c r="B3434">
        <v>3.6</v>
      </c>
    </row>
    <row r="3435" spans="1:2">
      <c r="A3435" t="s">
        <v>16899</v>
      </c>
      <c r="B3435">
        <v>7.7</v>
      </c>
    </row>
    <row r="3436" spans="1:2">
      <c r="A3436" t="s">
        <v>10722</v>
      </c>
      <c r="B3436">
        <v>7.3</v>
      </c>
    </row>
    <row r="3437" spans="1:2">
      <c r="A3437" t="s">
        <v>692</v>
      </c>
      <c r="B3437">
        <v>7.4</v>
      </c>
    </row>
    <row r="3438" spans="1:2">
      <c r="A3438" t="s">
        <v>16912</v>
      </c>
      <c r="B3438">
        <v>6.6</v>
      </c>
    </row>
    <row r="3439" spans="1:2">
      <c r="A3439" t="s">
        <v>16917</v>
      </c>
      <c r="B3439">
        <v>6.9</v>
      </c>
    </row>
    <row r="3440" spans="1:2">
      <c r="A3440" t="s">
        <v>12923</v>
      </c>
      <c r="B3440">
        <v>6.8</v>
      </c>
    </row>
    <row r="3441" spans="1:2">
      <c r="A3441" t="s">
        <v>16924</v>
      </c>
      <c r="B3441">
        <v>7.3</v>
      </c>
    </row>
    <row r="3442" spans="1:2">
      <c r="A3442" t="s">
        <v>16930</v>
      </c>
      <c r="B3442">
        <v>7.2</v>
      </c>
    </row>
    <row r="3443" spans="1:2">
      <c r="A3443" t="s">
        <v>16934</v>
      </c>
      <c r="B3443">
        <v>6.5</v>
      </c>
    </row>
    <row r="3444" spans="1:2">
      <c r="A3444" t="s">
        <v>10841</v>
      </c>
      <c r="B3444">
        <v>7.7</v>
      </c>
    </row>
    <row r="3445" spans="1:2">
      <c r="A3445" t="s">
        <v>29</v>
      </c>
      <c r="B3445">
        <v>8.1</v>
      </c>
    </row>
    <row r="3446" spans="1:2">
      <c r="A3446" t="s">
        <v>16945</v>
      </c>
      <c r="B3446">
        <v>7.7</v>
      </c>
    </row>
    <row r="3447" spans="1:2">
      <c r="A3447" t="s">
        <v>3664</v>
      </c>
      <c r="B3447">
        <v>7.6</v>
      </c>
    </row>
    <row r="3448" spans="1:2">
      <c r="A3448" t="s">
        <v>16956</v>
      </c>
      <c r="B3448">
        <v>7.3</v>
      </c>
    </row>
    <row r="3449" spans="1:2">
      <c r="A3449" t="s">
        <v>7134</v>
      </c>
      <c r="B3449">
        <v>7.2</v>
      </c>
    </row>
    <row r="3450" spans="1:2">
      <c r="A3450" t="s">
        <v>13411</v>
      </c>
      <c r="B3450">
        <v>7.2</v>
      </c>
    </row>
    <row r="3451" spans="1:2">
      <c r="A3451" t="s">
        <v>760</v>
      </c>
      <c r="B3451">
        <v>8.1</v>
      </c>
    </row>
    <row r="3452" spans="1:2">
      <c r="A3452" t="s">
        <v>3806</v>
      </c>
      <c r="B3452">
        <v>7.5</v>
      </c>
    </row>
    <row r="3453" spans="1:2">
      <c r="A3453" t="s">
        <v>16986</v>
      </c>
      <c r="B3453">
        <v>8.1</v>
      </c>
    </row>
    <row r="3454" spans="1:2">
      <c r="A3454" t="s">
        <v>16994</v>
      </c>
      <c r="B3454">
        <v>7.8</v>
      </c>
    </row>
    <row r="3455" spans="1:2">
      <c r="A3455" t="s">
        <v>4041</v>
      </c>
      <c r="B3455">
        <v>7.8</v>
      </c>
    </row>
    <row r="3456" spans="1:2">
      <c r="A3456" t="s">
        <v>17005</v>
      </c>
      <c r="B3456">
        <v>7.6</v>
      </c>
    </row>
    <row r="3457" spans="1:2">
      <c r="A3457" t="s">
        <v>4218</v>
      </c>
      <c r="B3457">
        <v>7.4</v>
      </c>
    </row>
    <row r="3458" spans="1:2">
      <c r="A3458" t="s">
        <v>17015</v>
      </c>
      <c r="B3458">
        <v>6.3</v>
      </c>
    </row>
    <row r="3459" spans="1:2">
      <c r="A3459" t="s">
        <v>13454</v>
      </c>
      <c r="B3459">
        <v>6.9</v>
      </c>
    </row>
    <row r="3460" spans="1:2">
      <c r="A3460" t="s">
        <v>118</v>
      </c>
      <c r="B3460">
        <v>8.6</v>
      </c>
    </row>
    <row r="3461" spans="1:2">
      <c r="A3461" t="s">
        <v>2722</v>
      </c>
      <c r="B3461">
        <v>5.0999999999999996</v>
      </c>
    </row>
    <row r="3462" spans="1:2">
      <c r="A3462" t="s">
        <v>2166</v>
      </c>
      <c r="B3462">
        <v>6.4</v>
      </c>
    </row>
    <row r="3463" spans="1:2">
      <c r="A3463" t="s">
        <v>1204</v>
      </c>
      <c r="B3463">
        <v>7.9</v>
      </c>
    </row>
    <row r="3464" spans="1:2">
      <c r="A3464" t="s">
        <v>17041</v>
      </c>
      <c r="B3464">
        <v>6.9</v>
      </c>
    </row>
    <row r="3465" spans="1:2">
      <c r="A3465" t="s">
        <v>11224</v>
      </c>
      <c r="B3465">
        <v>7.5</v>
      </c>
    </row>
    <row r="3466" spans="1:2">
      <c r="A3466" t="s">
        <v>5367</v>
      </c>
      <c r="B3466">
        <v>7.2</v>
      </c>
    </row>
    <row r="3467" spans="1:2">
      <c r="A3467" t="s">
        <v>5076</v>
      </c>
      <c r="B3467">
        <v>5.8</v>
      </c>
    </row>
    <row r="3468" spans="1:2">
      <c r="A3468" t="s">
        <v>17058</v>
      </c>
      <c r="B3468">
        <v>2.9</v>
      </c>
    </row>
    <row r="3469" spans="1:2">
      <c r="A3469" t="s">
        <v>11504</v>
      </c>
      <c r="B3469">
        <v>6.2</v>
      </c>
    </row>
    <row r="3470" spans="1:2">
      <c r="A3470" t="s">
        <v>11224</v>
      </c>
      <c r="B3470">
        <v>7.3</v>
      </c>
    </row>
    <row r="3471" spans="1:2">
      <c r="A3471" t="s">
        <v>4239</v>
      </c>
      <c r="B3471">
        <v>6.2</v>
      </c>
    </row>
    <row r="3472" spans="1:2">
      <c r="A3472" t="s">
        <v>5867</v>
      </c>
      <c r="B3472">
        <v>6.8</v>
      </c>
    </row>
    <row r="3473" spans="1:2">
      <c r="A3473" t="s">
        <v>17080</v>
      </c>
      <c r="B3473">
        <v>6.1</v>
      </c>
    </row>
    <row r="3474" spans="1:2">
      <c r="A3474" t="s">
        <v>4229</v>
      </c>
      <c r="B3474">
        <v>7.7</v>
      </c>
    </row>
    <row r="3475" spans="1:2">
      <c r="A3475" t="s">
        <v>17089</v>
      </c>
      <c r="B3475">
        <v>5.2</v>
      </c>
    </row>
    <row r="3476" spans="1:2">
      <c r="A3476" t="s">
        <v>9162</v>
      </c>
      <c r="B3476">
        <v>6.8</v>
      </c>
    </row>
    <row r="3477" spans="1:2">
      <c r="A3477" t="s">
        <v>17099</v>
      </c>
      <c r="B3477">
        <v>6.5</v>
      </c>
    </row>
    <row r="3478" spans="1:2">
      <c r="A3478" t="s">
        <v>11018</v>
      </c>
      <c r="B3478">
        <v>7</v>
      </c>
    </row>
    <row r="3479" spans="1:2">
      <c r="A3479" t="s">
        <v>17109</v>
      </c>
      <c r="B3479">
        <v>5.9</v>
      </c>
    </row>
    <row r="3480" spans="1:2">
      <c r="A3480" t="s">
        <v>17113</v>
      </c>
      <c r="B3480">
        <v>7.1</v>
      </c>
    </row>
    <row r="3481" spans="1:2">
      <c r="A3481" t="s">
        <v>17117</v>
      </c>
      <c r="B3481">
        <v>5.5</v>
      </c>
    </row>
    <row r="3482" spans="1:2">
      <c r="A3482" t="s">
        <v>17122</v>
      </c>
      <c r="B3482">
        <v>7.4</v>
      </c>
    </row>
    <row r="3483" spans="1:2">
      <c r="A3483" t="s">
        <v>17127</v>
      </c>
      <c r="B3483">
        <v>7.3</v>
      </c>
    </row>
    <row r="3484" spans="1:2">
      <c r="A3484" t="s">
        <v>17132</v>
      </c>
      <c r="B3484">
        <v>4.5999999999999996</v>
      </c>
    </row>
    <row r="3485" spans="1:2">
      <c r="A3485" t="s">
        <v>6724</v>
      </c>
      <c r="B3485">
        <v>7.2</v>
      </c>
    </row>
    <row r="3486" spans="1:2">
      <c r="A3486" t="s">
        <v>13959</v>
      </c>
      <c r="B3486">
        <v>7</v>
      </c>
    </row>
    <row r="3487" spans="1:2">
      <c r="A3487" t="s">
        <v>17143</v>
      </c>
      <c r="B3487">
        <v>5.0999999999999996</v>
      </c>
    </row>
    <row r="3488" spans="1:2">
      <c r="A3488" t="s">
        <v>17150</v>
      </c>
      <c r="B3488">
        <v>6.7</v>
      </c>
    </row>
    <row r="3489" spans="1:2">
      <c r="A3489" t="s">
        <v>17154</v>
      </c>
      <c r="B3489">
        <v>5.3</v>
      </c>
    </row>
    <row r="3490" spans="1:2">
      <c r="A3490" t="s">
        <v>17163</v>
      </c>
      <c r="B3490">
        <v>7.8</v>
      </c>
    </row>
    <row r="3491" spans="1:2">
      <c r="A3491" t="s">
        <v>12448</v>
      </c>
      <c r="B3491">
        <v>6.7</v>
      </c>
    </row>
    <row r="3492" spans="1:2">
      <c r="A3492" t="s">
        <v>17173</v>
      </c>
      <c r="B3492">
        <v>5.4</v>
      </c>
    </row>
    <row r="3493" spans="1:2">
      <c r="A3493" t="s">
        <v>11148</v>
      </c>
      <c r="B3493">
        <v>7.2</v>
      </c>
    </row>
    <row r="3494" spans="1:2">
      <c r="A3494" t="s">
        <v>17183</v>
      </c>
      <c r="B3494">
        <v>5.8</v>
      </c>
    </row>
    <row r="3495" spans="1:2">
      <c r="A3495" t="s">
        <v>17189</v>
      </c>
      <c r="B3495">
        <v>6.4</v>
      </c>
    </row>
    <row r="3496" spans="1:2">
      <c r="A3496" t="s">
        <v>17194</v>
      </c>
      <c r="B3496">
        <v>8</v>
      </c>
    </row>
    <row r="3497" spans="1:2">
      <c r="A3497" t="s">
        <v>8197</v>
      </c>
      <c r="B3497">
        <v>7</v>
      </c>
    </row>
    <row r="3498" spans="1:2">
      <c r="A3498" t="s">
        <v>17204</v>
      </c>
      <c r="B3498">
        <v>7</v>
      </c>
    </row>
    <row r="3499" spans="1:2">
      <c r="A3499" t="s">
        <v>16655</v>
      </c>
      <c r="B3499">
        <v>6.7</v>
      </c>
    </row>
    <row r="3500" spans="1:2">
      <c r="A3500" t="s">
        <v>17217</v>
      </c>
      <c r="B3500">
        <v>3.8</v>
      </c>
    </row>
    <row r="3501" spans="1:2">
      <c r="A3501" t="s">
        <v>17223</v>
      </c>
      <c r="B3501">
        <v>5.7</v>
      </c>
    </row>
    <row r="3502" spans="1:2">
      <c r="A3502" t="s">
        <v>15312</v>
      </c>
      <c r="B3502">
        <v>6.6</v>
      </c>
    </row>
    <row r="3503" spans="1:2">
      <c r="A3503" t="s">
        <v>11043</v>
      </c>
      <c r="B3503">
        <v>6.7</v>
      </c>
    </row>
    <row r="3504" spans="1:2">
      <c r="A3504" t="s">
        <v>4619</v>
      </c>
      <c r="B3504">
        <v>6.1</v>
      </c>
    </row>
    <row r="3505" spans="1:2">
      <c r="A3505" t="s">
        <v>8089</v>
      </c>
      <c r="B3505">
        <v>6.2</v>
      </c>
    </row>
    <row r="3506" spans="1:2">
      <c r="A3506" t="s">
        <v>13125</v>
      </c>
      <c r="B3506">
        <v>6.2</v>
      </c>
    </row>
    <row r="3507" spans="1:2">
      <c r="A3507" t="s">
        <v>17251</v>
      </c>
      <c r="B3507">
        <v>7.4</v>
      </c>
    </row>
    <row r="3508" spans="1:2">
      <c r="A3508" t="s">
        <v>17255</v>
      </c>
      <c r="B3508">
        <v>4.7</v>
      </c>
    </row>
    <row r="3509" spans="1:2">
      <c r="A3509" t="s">
        <v>7744</v>
      </c>
      <c r="B3509">
        <v>8.3000000000000007</v>
      </c>
    </row>
    <row r="3510" spans="1:2">
      <c r="A3510" t="s">
        <v>17265</v>
      </c>
      <c r="B3510">
        <v>7.2</v>
      </c>
    </row>
    <row r="3511" spans="1:2">
      <c r="A3511" t="s">
        <v>17269</v>
      </c>
      <c r="B3511">
        <v>5.8</v>
      </c>
    </row>
    <row r="3512" spans="1:2">
      <c r="A3512" t="s">
        <v>17274</v>
      </c>
      <c r="B3512">
        <v>5.9</v>
      </c>
    </row>
    <row r="3513" spans="1:2">
      <c r="A3513" t="s">
        <v>13271</v>
      </c>
      <c r="B3513">
        <v>6.3</v>
      </c>
    </row>
    <row r="3514" spans="1:2">
      <c r="A3514" t="s">
        <v>15477</v>
      </c>
      <c r="B3514">
        <v>7.2</v>
      </c>
    </row>
    <row r="3515" spans="1:2">
      <c r="A3515" t="s">
        <v>17286</v>
      </c>
      <c r="B3515">
        <v>5.4</v>
      </c>
    </row>
    <row r="3516" spans="1:2">
      <c r="A3516" t="s">
        <v>5403</v>
      </c>
      <c r="B3516">
        <v>7.3</v>
      </c>
    </row>
    <row r="3517" spans="1:2">
      <c r="A3517" t="s">
        <v>17301</v>
      </c>
      <c r="B3517">
        <v>7.3</v>
      </c>
    </row>
    <row r="3518" spans="1:2">
      <c r="A3518" t="s">
        <v>17305</v>
      </c>
      <c r="B3518">
        <v>5.8</v>
      </c>
    </row>
    <row r="3519" spans="1:2">
      <c r="A3519" t="s">
        <v>17311</v>
      </c>
      <c r="B3519">
        <v>7.1</v>
      </c>
    </row>
    <row r="3520" spans="1:2">
      <c r="A3520" t="s">
        <v>17318</v>
      </c>
      <c r="B3520">
        <v>6.5</v>
      </c>
    </row>
    <row r="3521" spans="1:2">
      <c r="A3521" t="s">
        <v>4712</v>
      </c>
      <c r="B3521">
        <v>7.9</v>
      </c>
    </row>
    <row r="3522" spans="1:2">
      <c r="A3522" t="s">
        <v>17328</v>
      </c>
      <c r="B3522">
        <v>5.4</v>
      </c>
    </row>
    <row r="3523" spans="1:2">
      <c r="A3523" t="s">
        <v>17333</v>
      </c>
      <c r="B3523">
        <v>7.1</v>
      </c>
    </row>
    <row r="3524" spans="1:2">
      <c r="A3524" t="s">
        <v>17339</v>
      </c>
      <c r="B3524">
        <v>6.4</v>
      </c>
    </row>
    <row r="3525" spans="1:2">
      <c r="A3525" t="s">
        <v>15467</v>
      </c>
      <c r="B3525">
        <v>6.7</v>
      </c>
    </row>
    <row r="3526" spans="1:2">
      <c r="A3526" t="s">
        <v>15906</v>
      </c>
      <c r="B3526">
        <v>6.9</v>
      </c>
    </row>
    <row r="3527" spans="1:2">
      <c r="A3527" t="s">
        <v>13712</v>
      </c>
      <c r="B3527">
        <v>2.1</v>
      </c>
    </row>
    <row r="3528" spans="1:2">
      <c r="A3528" t="s">
        <v>17364</v>
      </c>
      <c r="B3528">
        <v>4.3</v>
      </c>
    </row>
    <row r="3529" spans="1:2">
      <c r="A3529" t="s">
        <v>14719</v>
      </c>
      <c r="B3529">
        <v>6.6</v>
      </c>
    </row>
    <row r="3530" spans="1:2">
      <c r="A3530" t="s">
        <v>15710</v>
      </c>
      <c r="B3530">
        <v>3.4</v>
      </c>
    </row>
    <row r="3531" spans="1:2">
      <c r="A3531" t="s">
        <v>16986</v>
      </c>
      <c r="B3531">
        <v>8.3000000000000007</v>
      </c>
    </row>
    <row r="3532" spans="1:2">
      <c r="A3532" t="s">
        <v>7796</v>
      </c>
      <c r="B3532">
        <v>7.2</v>
      </c>
    </row>
    <row r="3533" spans="1:2">
      <c r="A3533" t="s">
        <v>17390</v>
      </c>
      <c r="B3533">
        <v>5.6</v>
      </c>
    </row>
    <row r="3534" spans="1:2">
      <c r="A3534" t="s">
        <v>7204</v>
      </c>
      <c r="B3534">
        <v>7.7</v>
      </c>
    </row>
    <row r="3535" spans="1:2">
      <c r="A3535" t="s">
        <v>62</v>
      </c>
      <c r="B3535">
        <v>6.6</v>
      </c>
    </row>
    <row r="3536" spans="1:2">
      <c r="A3536" t="s">
        <v>3694</v>
      </c>
      <c r="B3536">
        <v>7.6</v>
      </c>
    </row>
    <row r="3537" spans="1:2">
      <c r="A3537" t="s">
        <v>11761</v>
      </c>
      <c r="B3537">
        <v>7.4</v>
      </c>
    </row>
    <row r="3538" spans="1:2">
      <c r="A3538" t="s">
        <v>9070</v>
      </c>
      <c r="B3538">
        <v>7.1</v>
      </c>
    </row>
    <row r="3539" spans="1:2">
      <c r="A3539" t="s">
        <v>17413</v>
      </c>
      <c r="B3539">
        <v>3.4</v>
      </c>
    </row>
    <row r="3540" spans="1:2">
      <c r="A3540" t="s">
        <v>17419</v>
      </c>
      <c r="B3540">
        <v>7.9</v>
      </c>
    </row>
    <row r="3541" spans="1:2">
      <c r="A3541" t="s">
        <v>17426</v>
      </c>
      <c r="B3541">
        <v>6.7</v>
      </c>
    </row>
    <row r="3542" spans="1:2">
      <c r="A3542" t="s">
        <v>17432</v>
      </c>
      <c r="B3542">
        <v>6.6</v>
      </c>
    </row>
    <row r="3543" spans="1:2">
      <c r="A3543" t="s">
        <v>5076</v>
      </c>
      <c r="B3543">
        <v>7.9</v>
      </c>
    </row>
    <row r="3544" spans="1:2">
      <c r="A3544" t="s">
        <v>17441</v>
      </c>
      <c r="B3544">
        <v>4.9000000000000004</v>
      </c>
    </row>
    <row r="3545" spans="1:2">
      <c r="A3545" t="s">
        <v>17445</v>
      </c>
      <c r="B3545">
        <v>7.2</v>
      </c>
    </row>
    <row r="3546" spans="1:2">
      <c r="A3546" t="s">
        <v>12582</v>
      </c>
      <c r="B3546">
        <v>7.4</v>
      </c>
    </row>
    <row r="3547" spans="1:2">
      <c r="A3547" t="s">
        <v>17457</v>
      </c>
      <c r="B3547">
        <v>6.1</v>
      </c>
    </row>
    <row r="3548" spans="1:2">
      <c r="A3548" t="s">
        <v>17463</v>
      </c>
      <c r="B3548">
        <v>8.4</v>
      </c>
    </row>
    <row r="3549" spans="1:2">
      <c r="A3549" t="s">
        <v>17469</v>
      </c>
      <c r="B3549">
        <v>6.2</v>
      </c>
    </row>
    <row r="3550" spans="1:2">
      <c r="A3550" t="s">
        <v>17474</v>
      </c>
      <c r="B3550">
        <v>5.3</v>
      </c>
    </row>
    <row r="3551" spans="1:2">
      <c r="A3551" t="s">
        <v>7885</v>
      </c>
      <c r="B3551">
        <v>5</v>
      </c>
    </row>
    <row r="3552" spans="1:2">
      <c r="A3552" t="s">
        <v>17484</v>
      </c>
      <c r="B3552">
        <v>7.7</v>
      </c>
    </row>
    <row r="3553" spans="1:2">
      <c r="A3553" t="s">
        <v>12702</v>
      </c>
      <c r="B3553">
        <v>7.6</v>
      </c>
    </row>
    <row r="3554" spans="1:2">
      <c r="A3554" t="s">
        <v>17495</v>
      </c>
      <c r="B3554">
        <v>6.3</v>
      </c>
    </row>
    <row r="3555" spans="1:2">
      <c r="A3555" t="s">
        <v>17500</v>
      </c>
      <c r="B3555">
        <v>7.6</v>
      </c>
    </row>
    <row r="3556" spans="1:2">
      <c r="A3556" t="s">
        <v>17505</v>
      </c>
      <c r="B3556">
        <v>5.6</v>
      </c>
    </row>
    <row r="3557" spans="1:2">
      <c r="A3557" t="s">
        <v>10673</v>
      </c>
      <c r="B3557">
        <v>7.3</v>
      </c>
    </row>
    <row r="3558" spans="1:2">
      <c r="A3558" t="s">
        <v>17516</v>
      </c>
      <c r="B3558">
        <v>6.2</v>
      </c>
    </row>
    <row r="3559" spans="1:2">
      <c r="A3559" t="s">
        <v>332</v>
      </c>
      <c r="B3559">
        <v>6.6</v>
      </c>
    </row>
    <row r="3560" spans="1:2">
      <c r="A3560" t="s">
        <v>14787</v>
      </c>
      <c r="B3560">
        <v>6.6</v>
      </c>
    </row>
    <row r="3561" spans="1:2">
      <c r="A3561" t="s">
        <v>17528</v>
      </c>
      <c r="B3561">
        <v>7.3</v>
      </c>
    </row>
    <row r="3562" spans="1:2">
      <c r="A3562" t="s">
        <v>10665</v>
      </c>
      <c r="B3562">
        <v>6.6</v>
      </c>
    </row>
    <row r="3563" spans="1:2">
      <c r="A3563" t="s">
        <v>17538</v>
      </c>
      <c r="B3563">
        <v>6.9</v>
      </c>
    </row>
    <row r="3564" spans="1:2">
      <c r="A3564" t="s">
        <v>11012</v>
      </c>
      <c r="B3564">
        <v>5.8</v>
      </c>
    </row>
    <row r="3565" spans="1:2">
      <c r="A3565" t="s">
        <v>17547</v>
      </c>
      <c r="B3565">
        <v>4.4000000000000004</v>
      </c>
    </row>
    <row r="3566" spans="1:2">
      <c r="A3566" t="s">
        <v>1757</v>
      </c>
      <c r="B3566">
        <v>6.6</v>
      </c>
    </row>
    <row r="3567" spans="1:2">
      <c r="A3567" t="s">
        <v>17558</v>
      </c>
      <c r="B3567">
        <v>7.6</v>
      </c>
    </row>
    <row r="3568" spans="1:2">
      <c r="A3568" t="s">
        <v>11012</v>
      </c>
      <c r="B3568">
        <v>4.5999999999999996</v>
      </c>
    </row>
    <row r="3569" spans="1:2">
      <c r="A3569" t="s">
        <v>17570</v>
      </c>
      <c r="B3569">
        <v>6.8</v>
      </c>
    </row>
    <row r="3570" spans="1:2">
      <c r="A3570" t="s">
        <v>10468</v>
      </c>
      <c r="B3570">
        <v>7.1</v>
      </c>
    </row>
    <row r="3571" spans="1:2">
      <c r="A3571" t="s">
        <v>9970</v>
      </c>
      <c r="B3571">
        <v>4.9000000000000004</v>
      </c>
    </row>
    <row r="3572" spans="1:2">
      <c r="A3572" t="s">
        <v>17582</v>
      </c>
      <c r="B3572">
        <v>7.3</v>
      </c>
    </row>
    <row r="3573" spans="1:2">
      <c r="A3573" t="s">
        <v>9667</v>
      </c>
      <c r="B3573">
        <v>7.2</v>
      </c>
    </row>
    <row r="3574" spans="1:2">
      <c r="A3574" t="s">
        <v>17592</v>
      </c>
      <c r="B3574">
        <v>5</v>
      </c>
    </row>
    <row r="3575" spans="1:2">
      <c r="A3575" t="s">
        <v>5877</v>
      </c>
      <c r="B3575">
        <v>8.1999999999999993</v>
      </c>
    </row>
    <row r="3576" spans="1:2">
      <c r="A3576" t="s">
        <v>7644</v>
      </c>
      <c r="B3576">
        <v>8</v>
      </c>
    </row>
    <row r="3577" spans="1:2">
      <c r="A3577" t="s">
        <v>17605</v>
      </c>
      <c r="B3577">
        <v>5.2</v>
      </c>
    </row>
    <row r="3578" spans="1:2">
      <c r="A3578" t="s">
        <v>57</v>
      </c>
      <c r="B3578">
        <v>8.5</v>
      </c>
    </row>
    <row r="3579" spans="1:2">
      <c r="A3579" t="s">
        <v>17613</v>
      </c>
      <c r="B3579">
        <v>6.5</v>
      </c>
    </row>
    <row r="3580" spans="1:2">
      <c r="A3580" t="s">
        <v>7134</v>
      </c>
      <c r="B3580">
        <v>7.4</v>
      </c>
    </row>
    <row r="3581" spans="1:2">
      <c r="A3581" t="s">
        <v>6620</v>
      </c>
      <c r="B3581">
        <v>7.7</v>
      </c>
    </row>
    <row r="3582" spans="1:2">
      <c r="A3582" t="s">
        <v>6575</v>
      </c>
      <c r="B3582">
        <v>7.4</v>
      </c>
    </row>
    <row r="3583" spans="1:2">
      <c r="A3583" t="s">
        <v>17630</v>
      </c>
      <c r="B3583">
        <v>5.0999999999999996</v>
      </c>
    </row>
    <row r="3584" spans="1:2">
      <c r="A3584" t="s">
        <v>845</v>
      </c>
      <c r="B3584">
        <v>7.3</v>
      </c>
    </row>
    <row r="3585" spans="1:2">
      <c r="A3585" t="s">
        <v>17642</v>
      </c>
      <c r="B3585">
        <v>5</v>
      </c>
    </row>
    <row r="3586" spans="1:2">
      <c r="A3586" t="s">
        <v>1689</v>
      </c>
      <c r="B3586">
        <v>7.2</v>
      </c>
    </row>
    <row r="3587" spans="1:2">
      <c r="A3587" t="s">
        <v>17653</v>
      </c>
      <c r="B3587">
        <v>6.7</v>
      </c>
    </row>
    <row r="3588" spans="1:2">
      <c r="A3588" t="s">
        <v>17658</v>
      </c>
      <c r="B3588">
        <v>6.4</v>
      </c>
    </row>
    <row r="3589" spans="1:2">
      <c r="A3589" t="s">
        <v>2722</v>
      </c>
      <c r="B3589">
        <v>7.1</v>
      </c>
    </row>
    <row r="3590" spans="1:2">
      <c r="A3590" t="s">
        <v>17665</v>
      </c>
      <c r="B3590">
        <v>5.6</v>
      </c>
    </row>
    <row r="3591" spans="1:2">
      <c r="A3591" t="s">
        <v>14108</v>
      </c>
      <c r="B3591">
        <v>6.1</v>
      </c>
    </row>
    <row r="3592" spans="1:2">
      <c r="A3592" t="s">
        <v>9593</v>
      </c>
      <c r="B3592">
        <v>5.2</v>
      </c>
    </row>
    <row r="3593" spans="1:2">
      <c r="A3593" t="s">
        <v>12120</v>
      </c>
      <c r="B3593">
        <v>7.3</v>
      </c>
    </row>
    <row r="3594" spans="1:2">
      <c r="A3594" t="s">
        <v>17683</v>
      </c>
      <c r="B3594">
        <v>7.5</v>
      </c>
    </row>
    <row r="3595" spans="1:2">
      <c r="A3595" t="s">
        <v>17687</v>
      </c>
      <c r="B3595">
        <v>6.6</v>
      </c>
    </row>
    <row r="3596" spans="1:2">
      <c r="A3596" t="s">
        <v>17692</v>
      </c>
      <c r="B3596">
        <v>6.4</v>
      </c>
    </row>
    <row r="3597" spans="1:2">
      <c r="A3597" t="s">
        <v>17698</v>
      </c>
      <c r="B3597">
        <v>4.5</v>
      </c>
    </row>
    <row r="3598" spans="1:2">
      <c r="A3598" t="s">
        <v>5829</v>
      </c>
      <c r="B3598">
        <v>6.6</v>
      </c>
    </row>
    <row r="3599" spans="1:2">
      <c r="A3599" t="s">
        <v>14343</v>
      </c>
      <c r="B3599">
        <v>5.3</v>
      </c>
    </row>
    <row r="3600" spans="1:2">
      <c r="A3600" t="s">
        <v>17712</v>
      </c>
      <c r="B3600">
        <v>4.9000000000000004</v>
      </c>
    </row>
    <row r="3601" spans="1:2">
      <c r="A3601" t="s">
        <v>1217</v>
      </c>
      <c r="B3601">
        <v>7.7</v>
      </c>
    </row>
    <row r="3602" spans="1:2">
      <c r="A3602" t="s">
        <v>2453</v>
      </c>
      <c r="B3602">
        <v>8</v>
      </c>
    </row>
    <row r="3603" spans="1:2">
      <c r="A3603" t="s">
        <v>17726</v>
      </c>
      <c r="B3603">
        <v>3.8</v>
      </c>
    </row>
    <row r="3604" spans="1:2">
      <c r="A3604" t="s">
        <v>15906</v>
      </c>
      <c r="B3604">
        <v>7.6</v>
      </c>
    </row>
    <row r="3605" spans="1:2">
      <c r="A3605" t="s">
        <v>9639</v>
      </c>
      <c r="B3605">
        <v>5.9</v>
      </c>
    </row>
    <row r="3606" spans="1:2">
      <c r="A3606" t="s">
        <v>17740</v>
      </c>
      <c r="B3606">
        <v>6.2</v>
      </c>
    </row>
    <row r="3607" spans="1:2">
      <c r="A3607" t="s">
        <v>3122</v>
      </c>
      <c r="B3607">
        <v>7.2</v>
      </c>
    </row>
    <row r="3608" spans="1:2">
      <c r="A3608" t="s">
        <v>17749</v>
      </c>
      <c r="B3608">
        <v>6.3</v>
      </c>
    </row>
    <row r="3609" spans="1:2">
      <c r="A3609" t="s">
        <v>17755</v>
      </c>
      <c r="B3609">
        <v>5.2</v>
      </c>
    </row>
    <row r="3610" spans="1:2">
      <c r="A3610" t="s">
        <v>17761</v>
      </c>
      <c r="B3610">
        <v>6.9</v>
      </c>
    </row>
    <row r="3611" spans="1:2">
      <c r="A3611" t="s">
        <v>14108</v>
      </c>
      <c r="B3611">
        <v>6.8</v>
      </c>
    </row>
    <row r="3612" spans="1:2">
      <c r="A3612" t="s">
        <v>17771</v>
      </c>
      <c r="B3612">
        <v>6.2</v>
      </c>
    </row>
    <row r="3613" spans="1:2">
      <c r="A3613" t="s">
        <v>17041</v>
      </c>
      <c r="B3613">
        <v>6.2</v>
      </c>
    </row>
    <row r="3614" spans="1:2">
      <c r="A3614" t="s">
        <v>17782</v>
      </c>
      <c r="B3614">
        <v>3.5</v>
      </c>
    </row>
    <row r="3615" spans="1:2">
      <c r="A3615" t="s">
        <v>5083</v>
      </c>
      <c r="B3615">
        <v>6.1</v>
      </c>
    </row>
    <row r="3616" spans="1:2">
      <c r="A3616" t="s">
        <v>17789</v>
      </c>
      <c r="B3616">
        <v>6.6</v>
      </c>
    </row>
    <row r="3617" spans="1:2">
      <c r="A3617" t="s">
        <v>9593</v>
      </c>
      <c r="B3617">
        <v>4.5</v>
      </c>
    </row>
    <row r="3618" spans="1:2">
      <c r="A3618" t="s">
        <v>17799</v>
      </c>
      <c r="B3618">
        <v>5.9</v>
      </c>
    </row>
    <row r="3619" spans="1:2">
      <c r="A3619" t="s">
        <v>17806</v>
      </c>
      <c r="B3619">
        <v>6.9</v>
      </c>
    </row>
    <row r="3620" spans="1:2">
      <c r="A3620" t="s">
        <v>17810</v>
      </c>
      <c r="B3620">
        <v>7.7</v>
      </c>
    </row>
    <row r="3621" spans="1:2">
      <c r="A3621" t="s">
        <v>4863</v>
      </c>
      <c r="B3621">
        <v>6.6</v>
      </c>
    </row>
    <row r="3622" spans="1:2">
      <c r="A3622" t="s">
        <v>17820</v>
      </c>
      <c r="B3622">
        <v>5.3</v>
      </c>
    </row>
    <row r="3623" spans="1:2">
      <c r="A3623" t="s">
        <v>16450</v>
      </c>
      <c r="B3623">
        <v>6.3</v>
      </c>
    </row>
    <row r="3624" spans="1:2">
      <c r="A3624" t="s">
        <v>17827</v>
      </c>
      <c r="B3624">
        <v>7</v>
      </c>
    </row>
    <row r="3625" spans="1:2">
      <c r="A3625" t="s">
        <v>17832</v>
      </c>
      <c r="B3625">
        <v>7</v>
      </c>
    </row>
    <row r="3626" spans="1:2">
      <c r="A3626" t="s">
        <v>15678</v>
      </c>
      <c r="B3626">
        <v>6.6</v>
      </c>
    </row>
    <row r="3627" spans="1:2">
      <c r="A3627" t="s">
        <v>8662</v>
      </c>
      <c r="B3627">
        <v>8.6</v>
      </c>
    </row>
    <row r="3628" spans="1:2">
      <c r="A3628" t="s">
        <v>250</v>
      </c>
      <c r="B3628">
        <v>6.4</v>
      </c>
    </row>
    <row r="3629" spans="1:2">
      <c r="A3629" t="s">
        <v>728</v>
      </c>
      <c r="B3629">
        <v>7.9</v>
      </c>
    </row>
    <row r="3630" spans="1:2">
      <c r="A3630" t="s">
        <v>15412</v>
      </c>
      <c r="B3630">
        <v>5.4</v>
      </c>
    </row>
    <row r="3631" spans="1:2">
      <c r="A3631" t="s">
        <v>17858</v>
      </c>
      <c r="B3631">
        <v>6.9</v>
      </c>
    </row>
    <row r="3632" spans="1:2">
      <c r="A3632" t="s">
        <v>8638</v>
      </c>
      <c r="B3632">
        <v>7.7</v>
      </c>
    </row>
    <row r="3633" spans="1:2">
      <c r="A3633" t="s">
        <v>17869</v>
      </c>
      <c r="B3633">
        <v>7.2</v>
      </c>
    </row>
    <row r="3634" spans="1:2">
      <c r="A3634" t="s">
        <v>17874</v>
      </c>
      <c r="B3634">
        <v>6.8</v>
      </c>
    </row>
    <row r="3635" spans="1:2">
      <c r="A3635" t="s">
        <v>17878</v>
      </c>
      <c r="B3635">
        <v>6.2</v>
      </c>
    </row>
    <row r="3636" spans="1:2">
      <c r="A3636" t="s">
        <v>171</v>
      </c>
      <c r="B3636">
        <v>7.4</v>
      </c>
    </row>
    <row r="3637" spans="1:2">
      <c r="A3637" t="s">
        <v>13777</v>
      </c>
      <c r="B3637">
        <v>4.5999999999999996</v>
      </c>
    </row>
    <row r="3638" spans="1:2">
      <c r="A3638" t="s">
        <v>17896</v>
      </c>
      <c r="B3638">
        <v>6.4</v>
      </c>
    </row>
    <row r="3639" spans="1:2">
      <c r="A3639" t="s">
        <v>6573</v>
      </c>
      <c r="B3639">
        <v>7</v>
      </c>
    </row>
    <row r="3640" spans="1:2">
      <c r="A3640" t="s">
        <v>13181</v>
      </c>
      <c r="B3640">
        <v>7.7</v>
      </c>
    </row>
    <row r="3641" spans="1:2">
      <c r="A3641" t="s">
        <v>13940</v>
      </c>
      <c r="B3641">
        <v>6.8</v>
      </c>
    </row>
    <row r="3642" spans="1:2">
      <c r="A3642" t="s">
        <v>17910</v>
      </c>
      <c r="B3642">
        <v>7</v>
      </c>
    </row>
    <row r="3643" spans="1:2">
      <c r="A3643" t="s">
        <v>17163</v>
      </c>
      <c r="B3643">
        <v>7</v>
      </c>
    </row>
    <row r="3644" spans="1:2">
      <c r="A3644" t="s">
        <v>17918</v>
      </c>
      <c r="B3644">
        <v>6.3</v>
      </c>
    </row>
    <row r="3645" spans="1:2">
      <c r="A3645" t="s">
        <v>17923</v>
      </c>
      <c r="B3645">
        <v>7.1</v>
      </c>
    </row>
    <row r="3646" spans="1:2">
      <c r="A3646" t="s">
        <v>17928</v>
      </c>
      <c r="B3646">
        <v>5.6</v>
      </c>
    </row>
    <row r="3647" spans="1:2">
      <c r="A3647" t="s">
        <v>17934</v>
      </c>
      <c r="B3647">
        <v>4.4000000000000004</v>
      </c>
    </row>
    <row r="3648" spans="1:2">
      <c r="A3648" t="s">
        <v>5382</v>
      </c>
      <c r="B3648">
        <v>7.1</v>
      </c>
    </row>
    <row r="3649" spans="1:2">
      <c r="A3649" t="s">
        <v>120</v>
      </c>
      <c r="B3649">
        <v>6.1</v>
      </c>
    </row>
    <row r="3650" spans="1:2">
      <c r="A3650" t="s">
        <v>17947</v>
      </c>
      <c r="B3650">
        <v>7.4</v>
      </c>
    </row>
    <row r="3651" spans="1:2">
      <c r="A3651" t="s">
        <v>17954</v>
      </c>
      <c r="B3651">
        <v>7.5</v>
      </c>
    </row>
    <row r="3652" spans="1:2">
      <c r="A3652" t="s">
        <v>17962</v>
      </c>
      <c r="B3652">
        <v>7.2</v>
      </c>
    </row>
    <row r="3653" spans="1:2">
      <c r="A3653" t="s">
        <v>17969</v>
      </c>
      <c r="B3653">
        <v>7.6</v>
      </c>
    </row>
    <row r="3654" spans="1:2">
      <c r="A3654" t="s">
        <v>17973</v>
      </c>
      <c r="B3654">
        <v>7.3</v>
      </c>
    </row>
    <row r="3655" spans="1:2">
      <c r="A3655" t="s">
        <v>17977</v>
      </c>
      <c r="B3655">
        <v>6.2</v>
      </c>
    </row>
    <row r="3656" spans="1:2">
      <c r="A3656" t="s">
        <v>17984</v>
      </c>
      <c r="B3656">
        <v>6.2</v>
      </c>
    </row>
    <row r="3657" spans="1:2">
      <c r="A3657" t="s">
        <v>17989</v>
      </c>
      <c r="B3657">
        <v>4.5999999999999996</v>
      </c>
    </row>
    <row r="3658" spans="1:2">
      <c r="A3658" t="s">
        <v>912</v>
      </c>
      <c r="B3658">
        <v>6.2</v>
      </c>
    </row>
    <row r="3659" spans="1:2">
      <c r="A3659" t="s">
        <v>2246</v>
      </c>
      <c r="B3659">
        <v>6.2</v>
      </c>
    </row>
    <row r="3660" spans="1:2">
      <c r="A3660" t="s">
        <v>18009</v>
      </c>
      <c r="B3660">
        <v>3.3</v>
      </c>
    </row>
    <row r="3661" spans="1:2">
      <c r="A3661" t="s">
        <v>18017</v>
      </c>
      <c r="B3661">
        <v>4.2</v>
      </c>
    </row>
    <row r="3662" spans="1:2">
      <c r="A3662" t="s">
        <v>14719</v>
      </c>
      <c r="B3662">
        <v>7.2</v>
      </c>
    </row>
    <row r="3663" spans="1:2">
      <c r="A3663" t="s">
        <v>18030</v>
      </c>
      <c r="B3663">
        <v>6.2</v>
      </c>
    </row>
    <row r="3664" spans="1:2">
      <c r="A3664" t="s">
        <v>4437</v>
      </c>
      <c r="B3664">
        <v>6.1</v>
      </c>
    </row>
    <row r="3665" spans="1:2">
      <c r="A3665" t="s">
        <v>6768</v>
      </c>
      <c r="B3665">
        <v>4.2</v>
      </c>
    </row>
    <row r="3666" spans="1:2">
      <c r="A3666" t="s">
        <v>18045</v>
      </c>
      <c r="B3666">
        <v>4.5</v>
      </c>
    </row>
    <row r="3667" spans="1:2">
      <c r="A3667" t="s">
        <v>18054</v>
      </c>
      <c r="B3667">
        <v>7.5</v>
      </c>
    </row>
    <row r="3668" spans="1:2">
      <c r="A3668" t="s">
        <v>18059</v>
      </c>
      <c r="B3668">
        <v>6.7</v>
      </c>
    </row>
    <row r="3669" spans="1:2">
      <c r="A3669" t="s">
        <v>16624</v>
      </c>
      <c r="B3669">
        <v>5.0999999999999996</v>
      </c>
    </row>
    <row r="3670" spans="1:2">
      <c r="A3670" t="s">
        <v>15162</v>
      </c>
      <c r="B3670">
        <v>5.5</v>
      </c>
    </row>
    <row r="3671" spans="1:2">
      <c r="A3671" t="s">
        <v>13940</v>
      </c>
      <c r="B3671">
        <v>4.4000000000000004</v>
      </c>
    </row>
    <row r="3672" spans="1:2">
      <c r="A3672" t="s">
        <v>18075</v>
      </c>
      <c r="B3672">
        <v>4.4000000000000004</v>
      </c>
    </row>
    <row r="3673" spans="1:2">
      <c r="A3673" t="s">
        <v>1819</v>
      </c>
      <c r="B3673">
        <v>6.8</v>
      </c>
    </row>
    <row r="3674" spans="1:2">
      <c r="A3674" t="s">
        <v>18084</v>
      </c>
      <c r="B3674">
        <v>6.7</v>
      </c>
    </row>
    <row r="3675" spans="1:2">
      <c r="A3675" t="s">
        <v>18087</v>
      </c>
      <c r="B3675">
        <v>8.6</v>
      </c>
    </row>
    <row r="3676" spans="1:2">
      <c r="A3676" t="s">
        <v>7134</v>
      </c>
      <c r="B3676">
        <v>4.8</v>
      </c>
    </row>
    <row r="3677" spans="1:2">
      <c r="A3677" t="s">
        <v>18096</v>
      </c>
      <c r="B3677">
        <v>3.4</v>
      </c>
    </row>
    <row r="3678" spans="1:2">
      <c r="A3678" t="s">
        <v>18103</v>
      </c>
      <c r="B3678">
        <v>7.4</v>
      </c>
    </row>
    <row r="3679" spans="1:2">
      <c r="A3679" t="s">
        <v>18112</v>
      </c>
      <c r="B3679">
        <v>7.3</v>
      </c>
    </row>
    <row r="3680" spans="1:2">
      <c r="A3680" t="s">
        <v>5935</v>
      </c>
      <c r="B3680">
        <v>8</v>
      </c>
    </row>
    <row r="3681" spans="1:2">
      <c r="A3681" t="s">
        <v>18120</v>
      </c>
      <c r="B3681">
        <v>6.5</v>
      </c>
    </row>
    <row r="3682" spans="1:2">
      <c r="A3682" t="s">
        <v>16339</v>
      </c>
      <c r="B3682">
        <v>5.9</v>
      </c>
    </row>
    <row r="3683" spans="1:2">
      <c r="A3683" t="s">
        <v>9430</v>
      </c>
      <c r="B3683">
        <v>6.8</v>
      </c>
    </row>
    <row r="3684" spans="1:2">
      <c r="A3684" t="s">
        <v>11999</v>
      </c>
      <c r="B3684">
        <v>7.4</v>
      </c>
    </row>
    <row r="3685" spans="1:2">
      <c r="A3685" t="s">
        <v>18136</v>
      </c>
      <c r="B3685">
        <v>6.7</v>
      </c>
    </row>
    <row r="3686" spans="1:2">
      <c r="A3686" t="s">
        <v>18141</v>
      </c>
      <c r="B3686">
        <v>6.8</v>
      </c>
    </row>
    <row r="3687" spans="1:2">
      <c r="A3687" t="s">
        <v>18145</v>
      </c>
      <c r="B3687">
        <v>5.4</v>
      </c>
    </row>
    <row r="3688" spans="1:2">
      <c r="A3688" t="s">
        <v>7404</v>
      </c>
      <c r="B3688">
        <v>5.5</v>
      </c>
    </row>
    <row r="3689" spans="1:2">
      <c r="A3689" t="s">
        <v>17194</v>
      </c>
      <c r="B3689">
        <v>7.4</v>
      </c>
    </row>
    <row r="3690" spans="1:2">
      <c r="A3690" t="s">
        <v>12849</v>
      </c>
      <c r="B3690">
        <v>5.7</v>
      </c>
    </row>
    <row r="3691" spans="1:2">
      <c r="A3691" t="s">
        <v>18164</v>
      </c>
      <c r="B3691">
        <v>5.4</v>
      </c>
    </row>
    <row r="3692" spans="1:2">
      <c r="A3692" t="s">
        <v>18170</v>
      </c>
      <c r="B3692">
        <v>3.2</v>
      </c>
    </row>
    <row r="3693" spans="1:2">
      <c r="A3693" t="s">
        <v>18174</v>
      </c>
      <c r="B3693">
        <v>7.1</v>
      </c>
    </row>
    <row r="3694" spans="1:2">
      <c r="A3694" t="s">
        <v>18181</v>
      </c>
      <c r="B3694">
        <v>7.8</v>
      </c>
    </row>
    <row r="3695" spans="1:2">
      <c r="A3695" t="s">
        <v>18186</v>
      </c>
      <c r="B3695">
        <v>5.3</v>
      </c>
    </row>
    <row r="3696" spans="1:2">
      <c r="A3696" t="s">
        <v>18191</v>
      </c>
      <c r="B3696">
        <v>7.2</v>
      </c>
    </row>
    <row r="3697" spans="1:2">
      <c r="A3697" t="s">
        <v>18197</v>
      </c>
      <c r="B3697">
        <v>6.2</v>
      </c>
    </row>
    <row r="3698" spans="1:2">
      <c r="A3698" t="s">
        <v>18201</v>
      </c>
      <c r="B3698">
        <v>5.9</v>
      </c>
    </row>
    <row r="3699" spans="1:2">
      <c r="A3699" t="s">
        <v>18205</v>
      </c>
      <c r="B3699">
        <v>7.3</v>
      </c>
    </row>
    <row r="3700" spans="1:2">
      <c r="A3700" t="s">
        <v>7498</v>
      </c>
      <c r="B3700">
        <v>6.7</v>
      </c>
    </row>
    <row r="3701" spans="1:2">
      <c r="A3701" t="s">
        <v>13411</v>
      </c>
      <c r="B3701">
        <v>5.7</v>
      </c>
    </row>
    <row r="3702" spans="1:2">
      <c r="A3702" t="s">
        <v>371</v>
      </c>
      <c r="B3702">
        <v>7.1</v>
      </c>
    </row>
    <row r="3703" spans="1:2">
      <c r="A3703" t="s">
        <v>11131</v>
      </c>
      <c r="B3703">
        <v>7.2</v>
      </c>
    </row>
    <row r="3704" spans="1:2">
      <c r="A3704" t="s">
        <v>18226</v>
      </c>
      <c r="B3704">
        <v>7.4</v>
      </c>
    </row>
    <row r="3705" spans="1:2">
      <c r="A3705" t="s">
        <v>5076</v>
      </c>
      <c r="B3705">
        <v>7.7</v>
      </c>
    </row>
    <row r="3706" spans="1:2">
      <c r="A3706" t="s">
        <v>443</v>
      </c>
      <c r="B3706">
        <v>7.4</v>
      </c>
    </row>
    <row r="3707" spans="1:2">
      <c r="A3707" t="s">
        <v>1204</v>
      </c>
      <c r="B3707">
        <v>8.4</v>
      </c>
    </row>
    <row r="3708" spans="1:2">
      <c r="A3708" t="s">
        <v>18248</v>
      </c>
      <c r="B3708">
        <v>7.1</v>
      </c>
    </row>
    <row r="3709" spans="1:2">
      <c r="A3709" t="s">
        <v>18255</v>
      </c>
      <c r="B3709">
        <v>7.2</v>
      </c>
    </row>
    <row r="3710" spans="1:2">
      <c r="A3710" t="s">
        <v>760</v>
      </c>
      <c r="B3710">
        <v>7.5</v>
      </c>
    </row>
    <row r="3711" spans="1:2">
      <c r="A3711" t="s">
        <v>18267</v>
      </c>
      <c r="B3711">
        <v>5.4</v>
      </c>
    </row>
    <row r="3712" spans="1:2">
      <c r="A3712" t="s">
        <v>9802</v>
      </c>
      <c r="B3712">
        <v>8.1</v>
      </c>
    </row>
    <row r="3713" spans="1:2">
      <c r="A3713" t="s">
        <v>18277</v>
      </c>
      <c r="B3713">
        <v>6</v>
      </c>
    </row>
    <row r="3714" spans="1:2">
      <c r="A3714" t="s">
        <v>18285</v>
      </c>
      <c r="B3714">
        <v>7.8</v>
      </c>
    </row>
    <row r="3715" spans="1:2">
      <c r="A3715" t="s">
        <v>18292</v>
      </c>
      <c r="B3715">
        <v>6.8</v>
      </c>
    </row>
    <row r="3716" spans="1:2">
      <c r="A3716" t="s">
        <v>18296</v>
      </c>
      <c r="B3716">
        <v>6.5</v>
      </c>
    </row>
    <row r="3717" spans="1:2">
      <c r="A3717" t="s">
        <v>14340</v>
      </c>
      <c r="B3717">
        <v>7.7</v>
      </c>
    </row>
    <row r="3718" spans="1:2">
      <c r="A3718" t="s">
        <v>18306</v>
      </c>
      <c r="B3718">
        <v>6.4</v>
      </c>
    </row>
    <row r="3719" spans="1:2">
      <c r="A3719" t="s">
        <v>18313</v>
      </c>
      <c r="B3719">
        <v>6.5</v>
      </c>
    </row>
    <row r="3720" spans="1:2">
      <c r="A3720" t="s">
        <v>18317</v>
      </c>
      <c r="B3720">
        <v>7.3</v>
      </c>
    </row>
    <row r="3721" spans="1:2">
      <c r="A3721" t="s">
        <v>18321</v>
      </c>
      <c r="B3721">
        <v>6.6</v>
      </c>
    </row>
    <row r="3722" spans="1:2">
      <c r="A3722" t="s">
        <v>18325</v>
      </c>
      <c r="B3722">
        <v>7.9</v>
      </c>
    </row>
    <row r="3723" spans="1:2">
      <c r="A3723" t="s">
        <v>18331</v>
      </c>
      <c r="B3723">
        <v>5.9</v>
      </c>
    </row>
    <row r="3724" spans="1:2">
      <c r="A3724" t="s">
        <v>18335</v>
      </c>
      <c r="B3724">
        <v>4.7</v>
      </c>
    </row>
    <row r="3725" spans="1:2">
      <c r="A3725" t="s">
        <v>4955</v>
      </c>
      <c r="B3725">
        <v>8.6999999999999993</v>
      </c>
    </row>
    <row r="3726" spans="1:2">
      <c r="A3726" t="s">
        <v>18343</v>
      </c>
      <c r="B3726">
        <v>5.9</v>
      </c>
    </row>
    <row r="3727" spans="1:2">
      <c r="A3727" t="s">
        <v>10325</v>
      </c>
      <c r="B3727">
        <v>6.7</v>
      </c>
    </row>
    <row r="3728" spans="1:2">
      <c r="A3728" t="s">
        <v>18353</v>
      </c>
      <c r="B3728">
        <v>8.5</v>
      </c>
    </row>
    <row r="3729" spans="1:2">
      <c r="A3729" t="s">
        <v>16444</v>
      </c>
      <c r="B3729">
        <v>5.8</v>
      </c>
    </row>
    <row r="3730" spans="1:2">
      <c r="A3730" t="s">
        <v>18369</v>
      </c>
      <c r="B3730">
        <v>6.1</v>
      </c>
    </row>
    <row r="3731" spans="1:2">
      <c r="A3731" t="s">
        <v>11357</v>
      </c>
      <c r="B3731">
        <v>7.3</v>
      </c>
    </row>
    <row r="3732" spans="1:2">
      <c r="A3732" t="s">
        <v>2354</v>
      </c>
      <c r="B3732">
        <v>6.7</v>
      </c>
    </row>
    <row r="3733" spans="1:2">
      <c r="A3733" t="s">
        <v>8546</v>
      </c>
      <c r="B3733">
        <v>7.6</v>
      </c>
    </row>
    <row r="3734" spans="1:2">
      <c r="A3734" t="s">
        <v>18388</v>
      </c>
      <c r="B3734">
        <v>7.2</v>
      </c>
    </row>
    <row r="3735" spans="1:2">
      <c r="A3735" t="s">
        <v>18394</v>
      </c>
      <c r="B3735">
        <v>6.2</v>
      </c>
    </row>
    <row r="3736" spans="1:2">
      <c r="A3736" t="s">
        <v>4066</v>
      </c>
      <c r="B3736">
        <v>5.2</v>
      </c>
    </row>
    <row r="3737" spans="1:2">
      <c r="A3737" t="s">
        <v>15278</v>
      </c>
      <c r="B3737">
        <v>7.1</v>
      </c>
    </row>
    <row r="3738" spans="1:2">
      <c r="A3738" t="s">
        <v>2156</v>
      </c>
      <c r="B3738">
        <v>6.5</v>
      </c>
    </row>
    <row r="3739" spans="1:2">
      <c r="A3739" t="s">
        <v>5050</v>
      </c>
      <c r="B3739">
        <v>7.3</v>
      </c>
    </row>
    <row r="3740" spans="1:2">
      <c r="A3740" t="s">
        <v>11263</v>
      </c>
      <c r="B3740">
        <v>6.2</v>
      </c>
    </row>
    <row r="3741" spans="1:2">
      <c r="A3741" t="s">
        <v>2495</v>
      </c>
      <c r="B3741">
        <v>5</v>
      </c>
    </row>
    <row r="3742" spans="1:2">
      <c r="A3742" t="s">
        <v>2495</v>
      </c>
      <c r="B3742">
        <v>8</v>
      </c>
    </row>
    <row r="3743" spans="1:2">
      <c r="A3743" t="s">
        <v>6724</v>
      </c>
      <c r="B3743">
        <v>7.8</v>
      </c>
    </row>
    <row r="3744" spans="1:2">
      <c r="A3744" t="s">
        <v>4003</v>
      </c>
      <c r="B3744">
        <v>8.1</v>
      </c>
    </row>
    <row r="3745" spans="1:2">
      <c r="A3745" t="s">
        <v>18443</v>
      </c>
      <c r="B3745">
        <v>6.7</v>
      </c>
    </row>
    <row r="3746" spans="1:2">
      <c r="A3746" t="s">
        <v>125</v>
      </c>
      <c r="B3746">
        <v>7.1</v>
      </c>
    </row>
    <row r="3747" spans="1:2">
      <c r="A3747" t="s">
        <v>18454</v>
      </c>
      <c r="B3747">
        <v>5.6</v>
      </c>
    </row>
    <row r="3748" spans="1:2">
      <c r="A3748" t="s">
        <v>18459</v>
      </c>
      <c r="B3748">
        <v>7.6</v>
      </c>
    </row>
    <row r="3749" spans="1:2">
      <c r="A3749" t="s">
        <v>18463</v>
      </c>
      <c r="B3749">
        <v>4.3</v>
      </c>
    </row>
    <row r="3750" spans="1:2">
      <c r="A3750" t="s">
        <v>18467</v>
      </c>
      <c r="B3750">
        <v>7.3</v>
      </c>
    </row>
    <row r="3751" spans="1:2">
      <c r="A3751" t="s">
        <v>499</v>
      </c>
      <c r="B3751">
        <v>4.5999999999999996</v>
      </c>
    </row>
    <row r="3752" spans="1:2">
      <c r="A3752" t="s">
        <v>14844</v>
      </c>
      <c r="B3752">
        <v>6.8</v>
      </c>
    </row>
    <row r="3753" spans="1:2">
      <c r="A3753" t="s">
        <v>18481</v>
      </c>
      <c r="B3753">
        <v>7.1</v>
      </c>
    </row>
    <row r="3754" spans="1:2">
      <c r="A3754" t="s">
        <v>5367</v>
      </c>
      <c r="B3754">
        <v>7.3</v>
      </c>
    </row>
    <row r="3755" spans="1:2">
      <c r="A3755" t="s">
        <v>18490</v>
      </c>
      <c r="B3755">
        <v>8.3000000000000007</v>
      </c>
    </row>
    <row r="3756" spans="1:2">
      <c r="A3756" t="s">
        <v>18496</v>
      </c>
      <c r="B3756">
        <v>5.4</v>
      </c>
    </row>
    <row r="3757" spans="1:2">
      <c r="A3757" t="s">
        <v>18503</v>
      </c>
      <c r="B3757">
        <v>4</v>
      </c>
    </row>
    <row r="3758" spans="1:2">
      <c r="A3758" t="s">
        <v>9162</v>
      </c>
      <c r="B3758">
        <v>8</v>
      </c>
    </row>
    <row r="3759" spans="1:2">
      <c r="A3759" t="s">
        <v>4003</v>
      </c>
      <c r="B3759">
        <v>6.7</v>
      </c>
    </row>
    <row r="3760" spans="1:2">
      <c r="A3760" t="s">
        <v>18517</v>
      </c>
      <c r="B3760">
        <v>4.5999999999999996</v>
      </c>
    </row>
    <row r="3761" spans="1:2">
      <c r="A3761" t="s">
        <v>18517</v>
      </c>
      <c r="B3761">
        <v>4</v>
      </c>
    </row>
    <row r="3762" spans="1:2">
      <c r="A3762" t="s">
        <v>12287</v>
      </c>
      <c r="B3762">
        <v>7</v>
      </c>
    </row>
    <row r="3763" spans="1:2">
      <c r="A3763" t="s">
        <v>18226</v>
      </c>
      <c r="B3763">
        <v>7.4</v>
      </c>
    </row>
    <row r="3764" spans="1:2">
      <c r="A3764" t="s">
        <v>17189</v>
      </c>
      <c r="B3764">
        <v>5.9</v>
      </c>
    </row>
    <row r="3765" spans="1:2">
      <c r="A3765" t="s">
        <v>18538</v>
      </c>
      <c r="B3765">
        <v>4.5999999999999996</v>
      </c>
    </row>
    <row r="3766" spans="1:2">
      <c r="A3766" t="s">
        <v>6736</v>
      </c>
      <c r="B3766">
        <v>7.5</v>
      </c>
    </row>
    <row r="3767" spans="1:2">
      <c r="A3767" t="s">
        <v>17782</v>
      </c>
      <c r="B3767">
        <v>4.7</v>
      </c>
    </row>
    <row r="3768" spans="1:2">
      <c r="A3768" t="s">
        <v>18553</v>
      </c>
      <c r="B3768">
        <v>6.7</v>
      </c>
    </row>
    <row r="3769" spans="1:2">
      <c r="A3769" t="s">
        <v>11032</v>
      </c>
      <c r="B3769">
        <v>6.3</v>
      </c>
    </row>
    <row r="3770" spans="1:2">
      <c r="A3770" t="s">
        <v>15282</v>
      </c>
      <c r="B3770">
        <v>6</v>
      </c>
    </row>
    <row r="3771" spans="1:2">
      <c r="A3771" t="s">
        <v>18565</v>
      </c>
      <c r="B3771">
        <v>6.7</v>
      </c>
    </row>
    <row r="3772" spans="1:2">
      <c r="A3772" t="s">
        <v>12348</v>
      </c>
      <c r="B3772">
        <v>7.1</v>
      </c>
    </row>
    <row r="3773" spans="1:2">
      <c r="A3773" t="s">
        <v>18572</v>
      </c>
      <c r="B3773">
        <v>2.7</v>
      </c>
    </row>
    <row r="3774" spans="1:2">
      <c r="A3774" t="s">
        <v>760</v>
      </c>
      <c r="B3774">
        <v>7.3</v>
      </c>
    </row>
    <row r="3775" spans="1:2">
      <c r="A3775" t="s">
        <v>11224</v>
      </c>
      <c r="B3775">
        <v>7.6</v>
      </c>
    </row>
    <row r="3776" spans="1:2">
      <c r="A3776" t="s">
        <v>18583</v>
      </c>
      <c r="B3776">
        <v>5.8</v>
      </c>
    </row>
    <row r="3777" spans="1:2">
      <c r="A3777" t="s">
        <v>4423</v>
      </c>
      <c r="B3777">
        <v>6.5</v>
      </c>
    </row>
    <row r="3778" spans="1:2">
      <c r="A3778" t="s">
        <v>18591</v>
      </c>
      <c r="B3778">
        <v>6.6</v>
      </c>
    </row>
    <row r="3779" spans="1:2">
      <c r="A3779" t="s">
        <v>7134</v>
      </c>
      <c r="B3779">
        <v>6.2</v>
      </c>
    </row>
    <row r="3780" spans="1:2">
      <c r="A3780" t="s">
        <v>18600</v>
      </c>
      <c r="B3780">
        <v>6.9</v>
      </c>
    </row>
    <row r="3781" spans="1:2">
      <c r="A3781" t="s">
        <v>18606</v>
      </c>
      <c r="B3781">
        <v>8.5</v>
      </c>
    </row>
    <row r="3782" spans="1:2">
      <c r="A3782" t="s">
        <v>18613</v>
      </c>
      <c r="B3782">
        <v>4.8</v>
      </c>
    </row>
    <row r="3783" spans="1:2">
      <c r="A3783" t="s">
        <v>18618</v>
      </c>
      <c r="B3783">
        <v>6.6</v>
      </c>
    </row>
    <row r="3784" spans="1:2">
      <c r="A3784" t="s">
        <v>18622</v>
      </c>
      <c r="B3784">
        <v>5.7</v>
      </c>
    </row>
    <row r="3785" spans="1:2">
      <c r="A3785" t="s">
        <v>18627</v>
      </c>
      <c r="B3785">
        <v>7</v>
      </c>
    </row>
    <row r="3786" spans="1:2">
      <c r="A3786" t="s">
        <v>18459</v>
      </c>
      <c r="B3786">
        <v>5.4</v>
      </c>
    </row>
    <row r="3787" spans="1:2">
      <c r="A3787" t="s">
        <v>18634</v>
      </c>
      <c r="B3787">
        <v>7.1</v>
      </c>
    </row>
    <row r="3788" spans="1:2">
      <c r="A3788" t="s">
        <v>5418</v>
      </c>
      <c r="B3788">
        <v>6.9</v>
      </c>
    </row>
    <row r="3789" spans="1:2">
      <c r="A3789" t="s">
        <v>18642</v>
      </c>
      <c r="B3789">
        <v>6.6</v>
      </c>
    </row>
    <row r="3790" spans="1:2">
      <c r="A3790" t="s">
        <v>2066</v>
      </c>
      <c r="B3790">
        <v>5.9</v>
      </c>
    </row>
    <row r="3791" spans="1:2">
      <c r="A3791" t="s">
        <v>18650</v>
      </c>
      <c r="B3791">
        <v>6.3</v>
      </c>
    </row>
    <row r="3792" spans="1:2">
      <c r="A3792" t="s">
        <v>9305</v>
      </c>
      <c r="B3792">
        <v>6.3</v>
      </c>
    </row>
    <row r="3793" spans="1:2">
      <c r="A3793" t="s">
        <v>18660</v>
      </c>
      <c r="B3793">
        <v>7.7</v>
      </c>
    </row>
    <row r="3794" spans="1:2">
      <c r="A3794" t="s">
        <v>15148</v>
      </c>
      <c r="B3794">
        <v>7</v>
      </c>
    </row>
    <row r="3795" spans="1:2">
      <c r="A3795" t="s">
        <v>3122</v>
      </c>
      <c r="B3795">
        <v>6.3</v>
      </c>
    </row>
    <row r="3796" spans="1:2">
      <c r="A3796" t="s">
        <v>13736</v>
      </c>
      <c r="B3796">
        <v>5.9</v>
      </c>
    </row>
    <row r="3797" spans="1:2">
      <c r="A3797" t="s">
        <v>10287</v>
      </c>
      <c r="B3797">
        <v>6.2</v>
      </c>
    </row>
    <row r="3798" spans="1:2">
      <c r="A3798" t="s">
        <v>18683</v>
      </c>
      <c r="B3798">
        <v>5</v>
      </c>
    </row>
    <row r="3799" spans="1:2">
      <c r="A3799" t="s">
        <v>18688</v>
      </c>
      <c r="B3799">
        <v>7.7</v>
      </c>
    </row>
    <row r="3800" spans="1:2">
      <c r="A3800" t="s">
        <v>18694</v>
      </c>
      <c r="B3800">
        <v>6.5</v>
      </c>
    </row>
    <row r="3801" spans="1:2">
      <c r="A3801" t="s">
        <v>6731</v>
      </c>
      <c r="B3801">
        <v>5.8</v>
      </c>
    </row>
    <row r="3802" spans="1:2">
      <c r="A3802" t="s">
        <v>18709</v>
      </c>
      <c r="B3802">
        <v>6.1</v>
      </c>
    </row>
    <row r="3803" spans="1:2">
      <c r="A3803" t="s">
        <v>18714</v>
      </c>
      <c r="B3803">
        <v>6</v>
      </c>
    </row>
    <row r="3804" spans="1:2">
      <c r="A3804" t="s">
        <v>15520</v>
      </c>
      <c r="B3804">
        <v>6.3</v>
      </c>
    </row>
    <row r="3805" spans="1:2">
      <c r="A3805" t="s">
        <v>8553</v>
      </c>
      <c r="B3805">
        <v>6.3</v>
      </c>
    </row>
    <row r="3806" spans="1:2">
      <c r="A3806" t="s">
        <v>18725</v>
      </c>
      <c r="B3806">
        <v>7.5</v>
      </c>
    </row>
    <row r="3807" spans="1:2">
      <c r="A3807" t="s">
        <v>18731</v>
      </c>
      <c r="B3807">
        <v>7.6</v>
      </c>
    </row>
    <row r="3808" spans="1:2">
      <c r="A3808" t="s">
        <v>18737</v>
      </c>
      <c r="B3808">
        <v>5.2</v>
      </c>
    </row>
    <row r="3809" spans="1:2">
      <c r="A3809" t="s">
        <v>18743</v>
      </c>
      <c r="B3809">
        <v>7.8</v>
      </c>
    </row>
    <row r="3810" spans="1:2">
      <c r="A3810" t="s">
        <v>18750</v>
      </c>
      <c r="B3810">
        <v>6.6</v>
      </c>
    </row>
    <row r="3811" spans="1:2">
      <c r="A3811" t="s">
        <v>8430</v>
      </c>
      <c r="B3811">
        <v>4.7</v>
      </c>
    </row>
    <row r="3812" spans="1:2">
      <c r="A3812" t="s">
        <v>18760</v>
      </c>
      <c r="B3812">
        <v>6.7</v>
      </c>
    </row>
    <row r="3813" spans="1:2">
      <c r="A3813" t="s">
        <v>15997</v>
      </c>
      <c r="B3813">
        <v>4.2</v>
      </c>
    </row>
    <row r="3814" spans="1:2">
      <c r="A3814" t="s">
        <v>18773</v>
      </c>
      <c r="B3814">
        <v>6.3</v>
      </c>
    </row>
    <row r="3815" spans="1:2">
      <c r="A3815" t="s">
        <v>18777</v>
      </c>
      <c r="B3815">
        <v>4.7</v>
      </c>
    </row>
    <row r="3816" spans="1:2">
      <c r="A3816" t="s">
        <v>2156</v>
      </c>
      <c r="B3816">
        <v>6</v>
      </c>
    </row>
    <row r="3817" spans="1:2">
      <c r="A3817" t="s">
        <v>17251</v>
      </c>
      <c r="B3817">
        <v>7.9</v>
      </c>
    </row>
    <row r="3818" spans="1:2">
      <c r="A3818" t="s">
        <v>10145</v>
      </c>
      <c r="B3818">
        <v>8.1</v>
      </c>
    </row>
    <row r="3819" spans="1:2">
      <c r="A3819" t="s">
        <v>18791</v>
      </c>
      <c r="B3819">
        <v>8.1999999999999993</v>
      </c>
    </row>
    <row r="3820" spans="1:2">
      <c r="A3820" t="s">
        <v>18798</v>
      </c>
      <c r="B3820">
        <v>6</v>
      </c>
    </row>
    <row r="3821" spans="1:2">
      <c r="A3821" t="s">
        <v>17194</v>
      </c>
      <c r="B3821">
        <v>6.8</v>
      </c>
    </row>
    <row r="3822" spans="1:2">
      <c r="A3822" t="s">
        <v>18808</v>
      </c>
      <c r="B3822">
        <v>7.3</v>
      </c>
    </row>
    <row r="3823" spans="1:2">
      <c r="A3823" t="s">
        <v>18812</v>
      </c>
      <c r="B3823">
        <v>7</v>
      </c>
    </row>
    <row r="3824" spans="1:2">
      <c r="A3824" t="s">
        <v>18820</v>
      </c>
      <c r="B3824">
        <v>7.3</v>
      </c>
    </row>
    <row r="3825" spans="1:2">
      <c r="A3825" t="s">
        <v>18825</v>
      </c>
      <c r="B3825">
        <v>7.5</v>
      </c>
    </row>
    <row r="3826" spans="1:2">
      <c r="A3826" t="s">
        <v>18832</v>
      </c>
      <c r="B3826">
        <v>6.8</v>
      </c>
    </row>
    <row r="3827" spans="1:2">
      <c r="A3827" t="s">
        <v>18836</v>
      </c>
      <c r="B3827">
        <v>7.1</v>
      </c>
    </row>
    <row r="3828" spans="1:2">
      <c r="A3828" t="s">
        <v>18844</v>
      </c>
      <c r="B3828">
        <v>6.9</v>
      </c>
    </row>
    <row r="3829" spans="1:2">
      <c r="A3829" t="s">
        <v>11881</v>
      </c>
      <c r="B3829">
        <v>6.9</v>
      </c>
    </row>
    <row r="3830" spans="1:2">
      <c r="A3830" t="s">
        <v>9813</v>
      </c>
      <c r="B3830">
        <v>7.9</v>
      </c>
    </row>
    <row r="3831" spans="1:2">
      <c r="A3831" t="s">
        <v>13125</v>
      </c>
      <c r="B3831">
        <v>7.2</v>
      </c>
    </row>
    <row r="3832" spans="1:2">
      <c r="A3832" t="s">
        <v>18867</v>
      </c>
      <c r="B3832">
        <v>7.8</v>
      </c>
    </row>
    <row r="3833" spans="1:2">
      <c r="A3833" t="s">
        <v>18874</v>
      </c>
      <c r="B3833">
        <v>3.5</v>
      </c>
    </row>
    <row r="3834" spans="1:2">
      <c r="A3834" t="s">
        <v>3088</v>
      </c>
      <c r="B3834">
        <v>7.3</v>
      </c>
    </row>
    <row r="3835" spans="1:2">
      <c r="A3835" t="s">
        <v>2652</v>
      </c>
      <c r="B3835">
        <v>7.5</v>
      </c>
    </row>
    <row r="3836" spans="1:2">
      <c r="A3836" t="s">
        <v>18889</v>
      </c>
      <c r="B3836">
        <v>6</v>
      </c>
    </row>
    <row r="3837" spans="1:2">
      <c r="A3837" t="s">
        <v>17194</v>
      </c>
      <c r="B3837">
        <v>7.3</v>
      </c>
    </row>
    <row r="3838" spans="1:2">
      <c r="A3838" t="s">
        <v>18897</v>
      </c>
      <c r="B3838">
        <v>8</v>
      </c>
    </row>
    <row r="3839" spans="1:2">
      <c r="A3839" t="s">
        <v>17251</v>
      </c>
      <c r="B3839">
        <v>7.6</v>
      </c>
    </row>
    <row r="3840" spans="1:2">
      <c r="A3840" t="s">
        <v>12330</v>
      </c>
      <c r="B3840">
        <v>7</v>
      </c>
    </row>
    <row r="3841" spans="1:2">
      <c r="A3841" t="s">
        <v>11032</v>
      </c>
      <c r="B3841">
        <v>7.5</v>
      </c>
    </row>
    <row r="3842" spans="1:2">
      <c r="A3842" t="s">
        <v>18917</v>
      </c>
      <c r="B3842">
        <v>6.8</v>
      </c>
    </row>
    <row r="3843" spans="1:2">
      <c r="A3843" t="s">
        <v>18922</v>
      </c>
      <c r="B3843">
        <v>3.9</v>
      </c>
    </row>
    <row r="3844" spans="1:2">
      <c r="A3844" t="s">
        <v>18750</v>
      </c>
      <c r="B3844">
        <v>6.1</v>
      </c>
    </row>
    <row r="3845" spans="1:2">
      <c r="A3845" t="s">
        <v>1104</v>
      </c>
      <c r="B3845">
        <v>7.5</v>
      </c>
    </row>
    <row r="3846" spans="1:2">
      <c r="A3846" t="s">
        <v>10540</v>
      </c>
      <c r="B3846">
        <v>8.1999999999999993</v>
      </c>
    </row>
    <row r="3847" spans="1:2">
      <c r="A3847" t="s">
        <v>18943</v>
      </c>
      <c r="B3847">
        <v>4.8</v>
      </c>
    </row>
    <row r="3848" spans="1:2">
      <c r="A3848" t="s">
        <v>79</v>
      </c>
      <c r="B3848">
        <v>7.8</v>
      </c>
    </row>
    <row r="3849" spans="1:2">
      <c r="A3849" t="s">
        <v>18955</v>
      </c>
      <c r="B3849">
        <v>5.2</v>
      </c>
    </row>
    <row r="3850" spans="1:2">
      <c r="A3850" t="s">
        <v>18960</v>
      </c>
      <c r="B3850">
        <v>3.3</v>
      </c>
    </row>
    <row r="3851" spans="1:2">
      <c r="A3851" t="s">
        <v>18965</v>
      </c>
      <c r="B3851">
        <v>6.8</v>
      </c>
    </row>
    <row r="3852" spans="1:2">
      <c r="A3852" t="s">
        <v>18972</v>
      </c>
      <c r="B3852">
        <v>7</v>
      </c>
    </row>
    <row r="3853" spans="1:2">
      <c r="A3853" t="s">
        <v>18980</v>
      </c>
      <c r="B3853">
        <v>6.5</v>
      </c>
    </row>
    <row r="3854" spans="1:2">
      <c r="A3854" t="s">
        <v>18984</v>
      </c>
      <c r="B3854">
        <v>6.4</v>
      </c>
    </row>
    <row r="3855" spans="1:2">
      <c r="A3855" t="s">
        <v>5158</v>
      </c>
      <c r="B3855">
        <v>5.3</v>
      </c>
    </row>
    <row r="3856" spans="1:2">
      <c r="A3856" t="s">
        <v>18991</v>
      </c>
      <c r="B3856">
        <v>4.7</v>
      </c>
    </row>
    <row r="3857" spans="1:2">
      <c r="A3857" t="s">
        <v>18997</v>
      </c>
      <c r="B3857">
        <v>6.1</v>
      </c>
    </row>
    <row r="3858" spans="1:2">
      <c r="A3858" t="s">
        <v>19002</v>
      </c>
      <c r="B3858">
        <v>5.5</v>
      </c>
    </row>
    <row r="3859" spans="1:2">
      <c r="A3859" t="s">
        <v>19012</v>
      </c>
      <c r="B3859">
        <v>4.8</v>
      </c>
    </row>
    <row r="3860" spans="1:2">
      <c r="A3860" t="s">
        <v>19016</v>
      </c>
      <c r="B3860">
        <v>8.4</v>
      </c>
    </row>
    <row r="3861" spans="1:2">
      <c r="A3861" t="s">
        <v>19022</v>
      </c>
      <c r="B3861">
        <v>7</v>
      </c>
    </row>
    <row r="3862" spans="1:2">
      <c r="A3862" t="s">
        <v>4408</v>
      </c>
      <c r="B3862">
        <v>3.3</v>
      </c>
    </row>
    <row r="3863" spans="1:2">
      <c r="A3863" t="s">
        <v>19033</v>
      </c>
      <c r="B3863">
        <v>5.4</v>
      </c>
    </row>
    <row r="3864" spans="1:2">
      <c r="A3864" t="s">
        <v>19037</v>
      </c>
      <c r="B3864">
        <v>4.8</v>
      </c>
    </row>
    <row r="3865" spans="1:2">
      <c r="A3865" t="s">
        <v>19041</v>
      </c>
      <c r="B3865">
        <v>3.1</v>
      </c>
    </row>
    <row r="3866" spans="1:2">
      <c r="A3866" t="s">
        <v>10325</v>
      </c>
      <c r="B3866">
        <v>6.7</v>
      </c>
    </row>
    <row r="3867" spans="1:2">
      <c r="A3867" t="s">
        <v>19050</v>
      </c>
      <c r="B3867">
        <v>7.6</v>
      </c>
    </row>
    <row r="3868" spans="1:2">
      <c r="A3868" t="s">
        <v>11361</v>
      </c>
      <c r="B3868">
        <v>7.1</v>
      </c>
    </row>
    <row r="3869" spans="1:2">
      <c r="A3869" t="s">
        <v>19058</v>
      </c>
      <c r="B3869">
        <v>6.1</v>
      </c>
    </row>
    <row r="3870" spans="1:2">
      <c r="A3870" t="s">
        <v>19065</v>
      </c>
      <c r="B3870">
        <v>6.5</v>
      </c>
    </row>
    <row r="3871" spans="1:2">
      <c r="A3871" t="s">
        <v>19069</v>
      </c>
      <c r="B3871">
        <v>8.5</v>
      </c>
    </row>
    <row r="3872" spans="1:2">
      <c r="A3872" t="s">
        <v>9362</v>
      </c>
      <c r="B3872">
        <v>8.6999999999999993</v>
      </c>
    </row>
    <row r="3873" spans="1:2">
      <c r="A3873" t="s">
        <v>19077</v>
      </c>
      <c r="B3873">
        <v>7.1</v>
      </c>
    </row>
    <row r="3874" spans="1:2">
      <c r="A3874" t="s">
        <v>19082</v>
      </c>
      <c r="B3874">
        <v>6.6</v>
      </c>
    </row>
    <row r="3875" spans="1:2">
      <c r="A3875" t="s">
        <v>19088</v>
      </c>
      <c r="B3875">
        <v>6.7</v>
      </c>
    </row>
    <row r="3876" spans="1:2">
      <c r="A3876" t="s">
        <v>16244</v>
      </c>
      <c r="B3876">
        <v>8.3000000000000007</v>
      </c>
    </row>
    <row r="3877" spans="1:2">
      <c r="A3877" t="s">
        <v>11263</v>
      </c>
      <c r="B3877">
        <v>8.1</v>
      </c>
    </row>
    <row r="3878" spans="1:2">
      <c r="A3878" t="s">
        <v>11333</v>
      </c>
      <c r="B3878">
        <v>7.4</v>
      </c>
    </row>
    <row r="3879" spans="1:2">
      <c r="A3879" t="s">
        <v>12976</v>
      </c>
      <c r="B3879">
        <v>6.6</v>
      </c>
    </row>
    <row r="3880" spans="1:2">
      <c r="A3880" t="s">
        <v>19111</v>
      </c>
      <c r="B3880">
        <v>4.5</v>
      </c>
    </row>
    <row r="3881" spans="1:2">
      <c r="A3881" t="s">
        <v>19115</v>
      </c>
      <c r="B3881">
        <v>6.4</v>
      </c>
    </row>
    <row r="3882" spans="1:2">
      <c r="A3882" t="s">
        <v>19119</v>
      </c>
      <c r="B3882">
        <v>7.5</v>
      </c>
    </row>
    <row r="3883" spans="1:2">
      <c r="A3883" t="s">
        <v>3817</v>
      </c>
      <c r="B3883">
        <v>8</v>
      </c>
    </row>
    <row r="3884" spans="1:2">
      <c r="A3884" t="s">
        <v>19130</v>
      </c>
      <c r="B3884">
        <v>8.1</v>
      </c>
    </row>
    <row r="3885" spans="1:2">
      <c r="A3885" t="s">
        <v>19134</v>
      </c>
      <c r="B3885">
        <v>7.2</v>
      </c>
    </row>
    <row r="3886" spans="1:2">
      <c r="A3886" t="s">
        <v>19139</v>
      </c>
      <c r="B3886">
        <v>7.5</v>
      </c>
    </row>
    <row r="3887" spans="1:2">
      <c r="A3887" t="s">
        <v>18591</v>
      </c>
      <c r="B3887">
        <v>7.2</v>
      </c>
    </row>
    <row r="3888" spans="1:2">
      <c r="A3888" t="s">
        <v>19150</v>
      </c>
      <c r="B3888">
        <v>6.4</v>
      </c>
    </row>
    <row r="3889" spans="1:2">
      <c r="A3889" t="s">
        <v>5245</v>
      </c>
      <c r="B3889">
        <v>7.6</v>
      </c>
    </row>
    <row r="3890" spans="1:2">
      <c r="A3890" t="s">
        <v>16450</v>
      </c>
      <c r="B3890">
        <v>7.8</v>
      </c>
    </row>
    <row r="3891" spans="1:2">
      <c r="A3891" t="s">
        <v>19163</v>
      </c>
      <c r="B3891">
        <v>5.7</v>
      </c>
    </row>
    <row r="3892" spans="1:2">
      <c r="A3892" t="s">
        <v>19168</v>
      </c>
      <c r="B3892">
        <v>8.6</v>
      </c>
    </row>
    <row r="3893" spans="1:2">
      <c r="A3893" t="s">
        <v>5289</v>
      </c>
      <c r="B3893">
        <v>8.1999999999999993</v>
      </c>
    </row>
    <row r="3894" spans="1:2">
      <c r="A3894" t="s">
        <v>5076</v>
      </c>
      <c r="B3894">
        <v>6.6</v>
      </c>
    </row>
    <row r="3895" spans="1:2">
      <c r="A3895" t="s">
        <v>19180</v>
      </c>
      <c r="B3895">
        <v>5.7</v>
      </c>
    </row>
    <row r="3896" spans="1:2">
      <c r="A3896" t="s">
        <v>7109</v>
      </c>
      <c r="B3896">
        <v>7.4</v>
      </c>
    </row>
    <row r="3897" spans="1:2">
      <c r="A3897" t="s">
        <v>3806</v>
      </c>
      <c r="B3897">
        <v>8</v>
      </c>
    </row>
    <row r="3898" spans="1:2">
      <c r="A3898" t="s">
        <v>1939</v>
      </c>
      <c r="B3898">
        <v>7.3</v>
      </c>
    </row>
    <row r="3899" spans="1:2">
      <c r="A3899" t="s">
        <v>19196</v>
      </c>
      <c r="B3899">
        <v>5.4</v>
      </c>
    </row>
    <row r="3900" spans="1:2">
      <c r="A3900" t="s">
        <v>12560</v>
      </c>
      <c r="B3900">
        <v>7.4</v>
      </c>
    </row>
    <row r="3901" spans="1:2">
      <c r="A3901" t="s">
        <v>14799</v>
      </c>
      <c r="B3901">
        <v>5.7</v>
      </c>
    </row>
    <row r="3902" spans="1:2">
      <c r="A3902" t="s">
        <v>2682</v>
      </c>
      <c r="B3902">
        <v>6.8</v>
      </c>
    </row>
    <row r="3903" spans="1:2">
      <c r="A3903" t="s">
        <v>13092</v>
      </c>
      <c r="B3903">
        <v>5.4</v>
      </c>
    </row>
    <row r="3904" spans="1:2">
      <c r="A3904" t="s">
        <v>18897</v>
      </c>
      <c r="B3904">
        <v>8.1</v>
      </c>
    </row>
    <row r="3905" spans="1:2">
      <c r="A3905" t="s">
        <v>19224</v>
      </c>
      <c r="B3905">
        <v>6.1</v>
      </c>
    </row>
    <row r="3906" spans="1:2">
      <c r="A3906" t="s">
        <v>7142</v>
      </c>
      <c r="B3906">
        <v>5.0999999999999996</v>
      </c>
    </row>
    <row r="3907" spans="1:2">
      <c r="A3907" t="s">
        <v>19234</v>
      </c>
      <c r="B3907">
        <v>5.6</v>
      </c>
    </row>
    <row r="3908" spans="1:2">
      <c r="A3908" t="s">
        <v>19241</v>
      </c>
      <c r="B3908">
        <v>5.9</v>
      </c>
    </row>
    <row r="3909" spans="1:2">
      <c r="A3909" t="s">
        <v>9065</v>
      </c>
      <c r="B3909">
        <v>8.1999999999999993</v>
      </c>
    </row>
    <row r="3910" spans="1:2">
      <c r="A3910" t="s">
        <v>5433</v>
      </c>
      <c r="B3910">
        <v>5.3</v>
      </c>
    </row>
    <row r="3911" spans="1:2">
      <c r="A3911" t="s">
        <v>11032</v>
      </c>
      <c r="B3911">
        <v>6.8</v>
      </c>
    </row>
    <row r="3912" spans="1:2">
      <c r="A3912" t="s">
        <v>18467</v>
      </c>
      <c r="B3912">
        <v>8.3000000000000007</v>
      </c>
    </row>
    <row r="3913" spans="1:2">
      <c r="A3913" t="s">
        <v>19264</v>
      </c>
      <c r="B3913">
        <v>4.3</v>
      </c>
    </row>
    <row r="3914" spans="1:2">
      <c r="A3914" t="s">
        <v>11032</v>
      </c>
      <c r="B3914">
        <v>6.7</v>
      </c>
    </row>
    <row r="3915" spans="1:2">
      <c r="A3915" t="s">
        <v>1555</v>
      </c>
      <c r="B3915">
        <v>7.2</v>
      </c>
    </row>
    <row r="3916" spans="1:2">
      <c r="A3916" t="s">
        <v>19281</v>
      </c>
      <c r="B3916">
        <v>6.9</v>
      </c>
    </row>
    <row r="3917" spans="1:2">
      <c r="A3917" t="s">
        <v>14884</v>
      </c>
      <c r="B3917">
        <v>6.6</v>
      </c>
    </row>
    <row r="3918" spans="1:2">
      <c r="A3918" t="s">
        <v>19290</v>
      </c>
      <c r="B3918">
        <v>5.9</v>
      </c>
    </row>
    <row r="3919" spans="1:2">
      <c r="A3919" t="s">
        <v>18897</v>
      </c>
      <c r="B3919">
        <v>7.9</v>
      </c>
    </row>
    <row r="3920" spans="1:2">
      <c r="A3920" t="s">
        <v>15538</v>
      </c>
      <c r="B3920">
        <v>8.3000000000000007</v>
      </c>
    </row>
    <row r="3921" spans="1:2">
      <c r="A3921" t="s">
        <v>13092</v>
      </c>
      <c r="B3921">
        <v>5.2</v>
      </c>
    </row>
    <row r="3922" spans="1:2">
      <c r="A3922" t="s">
        <v>19312</v>
      </c>
      <c r="B3922">
        <v>7.8</v>
      </c>
    </row>
    <row r="3923" spans="1:2">
      <c r="A3923" t="s">
        <v>19318</v>
      </c>
      <c r="B3923">
        <v>3</v>
      </c>
    </row>
    <row r="3924" spans="1:2">
      <c r="A3924" t="s">
        <v>9162</v>
      </c>
      <c r="B3924">
        <v>7.9</v>
      </c>
    </row>
    <row r="3925" spans="1:2">
      <c r="A3925" t="s">
        <v>19329</v>
      </c>
      <c r="B3925">
        <v>3.2</v>
      </c>
    </row>
    <row r="3926" spans="1:2">
      <c r="A3926" t="s">
        <v>17771</v>
      </c>
      <c r="B3926">
        <v>6.5</v>
      </c>
    </row>
    <row r="3927" spans="1:2">
      <c r="A3927" t="s">
        <v>14884</v>
      </c>
      <c r="B3927">
        <v>6.9</v>
      </c>
    </row>
    <row r="3928" spans="1:2">
      <c r="A3928" t="s">
        <v>19345</v>
      </c>
      <c r="B3928">
        <v>7</v>
      </c>
    </row>
    <row r="3929" spans="1:2">
      <c r="A3929" t="s">
        <v>5603</v>
      </c>
      <c r="B3929">
        <v>7.8</v>
      </c>
    </row>
    <row r="3930" spans="1:2">
      <c r="A3930" t="s">
        <v>19358</v>
      </c>
      <c r="B3930">
        <v>6.9</v>
      </c>
    </row>
    <row r="3931" spans="1:2">
      <c r="A3931" t="s">
        <v>19362</v>
      </c>
      <c r="B3931">
        <v>4.4000000000000004</v>
      </c>
    </row>
    <row r="3932" spans="1:2">
      <c r="A3932" t="s">
        <v>10306</v>
      </c>
      <c r="B3932">
        <v>6</v>
      </c>
    </row>
    <row r="3933" spans="1:2">
      <c r="A3933" t="s">
        <v>16101</v>
      </c>
      <c r="B3933">
        <v>6.6</v>
      </c>
    </row>
    <row r="3934" spans="1:2">
      <c r="A3934" t="s">
        <v>19376</v>
      </c>
      <c r="B3934">
        <v>7.8</v>
      </c>
    </row>
    <row r="3935" spans="1:2">
      <c r="A3935" t="s">
        <v>19384</v>
      </c>
      <c r="B3935">
        <v>5.3</v>
      </c>
    </row>
    <row r="3936" spans="1:2">
      <c r="A3936" t="s">
        <v>19389</v>
      </c>
      <c r="B3936">
        <v>5.3</v>
      </c>
    </row>
    <row r="3937" spans="1:2">
      <c r="A3937" t="s">
        <v>4945</v>
      </c>
      <c r="B3937">
        <v>8</v>
      </c>
    </row>
    <row r="3938" spans="1:2">
      <c r="A3938" t="s">
        <v>19399</v>
      </c>
      <c r="B3938">
        <v>7.1</v>
      </c>
    </row>
    <row r="3939" spans="1:2">
      <c r="A3939" t="s">
        <v>19403</v>
      </c>
      <c r="B3939">
        <v>5.4</v>
      </c>
    </row>
    <row r="3940" spans="1:2">
      <c r="A3940" t="s">
        <v>13503</v>
      </c>
      <c r="B3940">
        <v>6.9</v>
      </c>
    </row>
    <row r="3941" spans="1:2">
      <c r="A3941" t="s">
        <v>15234</v>
      </c>
      <c r="B3941">
        <v>7.4</v>
      </c>
    </row>
    <row r="3942" spans="1:2">
      <c r="A3942" t="s">
        <v>816</v>
      </c>
      <c r="B3942">
        <v>7.3</v>
      </c>
    </row>
    <row r="3943" spans="1:2">
      <c r="A3943" t="s">
        <v>18296</v>
      </c>
      <c r="B3943">
        <v>7.8</v>
      </c>
    </row>
    <row r="3944" spans="1:2">
      <c r="A3944" t="s">
        <v>10130</v>
      </c>
      <c r="B3944">
        <v>6.6</v>
      </c>
    </row>
    <row r="3945" spans="1:2">
      <c r="A3945" t="s">
        <v>7134</v>
      </c>
      <c r="B3945">
        <v>5.4</v>
      </c>
    </row>
    <row r="3946" spans="1:2">
      <c r="A3946" t="s">
        <v>14340</v>
      </c>
      <c r="B3946">
        <v>8.4</v>
      </c>
    </row>
    <row r="3947" spans="1:2">
      <c r="A3947" t="s">
        <v>19438</v>
      </c>
      <c r="B3947">
        <v>6.3</v>
      </c>
    </row>
    <row r="3948" spans="1:2">
      <c r="A3948" t="s">
        <v>19445</v>
      </c>
      <c r="B3948">
        <v>6.1</v>
      </c>
    </row>
    <row r="3949" spans="1:2">
      <c r="A3949" t="s">
        <v>19451</v>
      </c>
      <c r="B3949">
        <v>5</v>
      </c>
    </row>
    <row r="3950" spans="1:2">
      <c r="A3950" t="s">
        <v>19455</v>
      </c>
      <c r="B3950">
        <v>6.9</v>
      </c>
    </row>
    <row r="3951" spans="1:2">
      <c r="A3951" t="s">
        <v>19459</v>
      </c>
      <c r="B3951">
        <v>7.2</v>
      </c>
    </row>
    <row r="3952" spans="1:2">
      <c r="A3952" t="s">
        <v>19465</v>
      </c>
      <c r="B3952">
        <v>7.3</v>
      </c>
    </row>
    <row r="3953" spans="1:2">
      <c r="A3953" t="s">
        <v>19470</v>
      </c>
      <c r="B3953">
        <v>5.7</v>
      </c>
    </row>
    <row r="3954" spans="1:2">
      <c r="A3954" t="s">
        <v>19477</v>
      </c>
      <c r="B3954">
        <v>5.3</v>
      </c>
    </row>
    <row r="3955" spans="1:2">
      <c r="A3955" t="s">
        <v>19487</v>
      </c>
      <c r="B3955">
        <v>5</v>
      </c>
    </row>
    <row r="3956" spans="1:2">
      <c r="A3956" t="s">
        <v>1504</v>
      </c>
      <c r="B3956">
        <v>5.3</v>
      </c>
    </row>
    <row r="3957" spans="1:2">
      <c r="A3957" t="s">
        <v>14383</v>
      </c>
      <c r="B3957">
        <v>7.4</v>
      </c>
    </row>
    <row r="3958" spans="1:2">
      <c r="A3958" t="s">
        <v>19507</v>
      </c>
      <c r="B3958">
        <v>5.9</v>
      </c>
    </row>
    <row r="3959" spans="1:2">
      <c r="A3959" t="s">
        <v>19511</v>
      </c>
      <c r="B3959">
        <v>4.0999999999999996</v>
      </c>
    </row>
    <row r="3960" spans="1:2">
      <c r="A3960" t="s">
        <v>1770</v>
      </c>
      <c r="B3960">
        <v>6.7</v>
      </c>
    </row>
    <row r="3961" spans="1:2">
      <c r="A3961" t="s">
        <v>12115</v>
      </c>
      <c r="B3961">
        <v>5.8</v>
      </c>
    </row>
    <row r="3962" spans="1:2">
      <c r="A3962" t="s">
        <v>19524</v>
      </c>
      <c r="B3962">
        <v>6.2</v>
      </c>
    </row>
    <row r="3963" spans="1:2">
      <c r="A3963" t="s">
        <v>19530</v>
      </c>
      <c r="B3963">
        <v>5.3</v>
      </c>
    </row>
    <row r="3964" spans="1:2">
      <c r="A3964" t="s">
        <v>19534</v>
      </c>
      <c r="B3964">
        <v>3.3</v>
      </c>
    </row>
    <row r="3965" spans="1:2">
      <c r="A3965" t="s">
        <v>19541</v>
      </c>
      <c r="B3965">
        <v>6.2</v>
      </c>
    </row>
    <row r="3966" spans="1:2">
      <c r="A3966" t="s">
        <v>19545</v>
      </c>
      <c r="B3966">
        <v>5.9</v>
      </c>
    </row>
    <row r="3967" spans="1:2">
      <c r="A3967" t="s">
        <v>19549</v>
      </c>
      <c r="B3967">
        <v>5.5</v>
      </c>
    </row>
    <row r="3968" spans="1:2">
      <c r="A3968" t="s">
        <v>7885</v>
      </c>
      <c r="B3968">
        <v>5.5</v>
      </c>
    </row>
    <row r="3969" spans="1:2">
      <c r="A3969" t="s">
        <v>19558</v>
      </c>
      <c r="B3969">
        <v>2.6</v>
      </c>
    </row>
    <row r="3970" spans="1:2">
      <c r="A3970" t="s">
        <v>6433</v>
      </c>
      <c r="B3970">
        <v>5.8</v>
      </c>
    </row>
    <row r="3971" spans="1:2">
      <c r="A3971" t="s">
        <v>11916</v>
      </c>
      <c r="B3971">
        <v>7.4</v>
      </c>
    </row>
    <row r="3972" spans="1:2">
      <c r="A3972" t="s">
        <v>19574</v>
      </c>
      <c r="B3972">
        <v>5.0999999999999996</v>
      </c>
    </row>
    <row r="3973" spans="1:2">
      <c r="A3973" t="s">
        <v>19580</v>
      </c>
      <c r="B3973">
        <v>5.2</v>
      </c>
    </row>
    <row r="3974" spans="1:2">
      <c r="A3974" t="s">
        <v>19585</v>
      </c>
      <c r="B3974">
        <v>4.8</v>
      </c>
    </row>
    <row r="3975" spans="1:2">
      <c r="A3975" t="s">
        <v>19590</v>
      </c>
      <c r="B3975">
        <v>3.9</v>
      </c>
    </row>
    <row r="3976" spans="1:2">
      <c r="A3976" t="s">
        <v>19596</v>
      </c>
      <c r="B3976">
        <v>6.2</v>
      </c>
    </row>
    <row r="3977" spans="1:2">
      <c r="A3977" t="s">
        <v>19603</v>
      </c>
      <c r="B3977">
        <v>6.2</v>
      </c>
    </row>
    <row r="3978" spans="1:2">
      <c r="A3978" t="s">
        <v>19608</v>
      </c>
      <c r="B3978">
        <v>5.9</v>
      </c>
    </row>
    <row r="3979" spans="1:2">
      <c r="A3979" t="s">
        <v>4382</v>
      </c>
      <c r="B3979">
        <v>8</v>
      </c>
    </row>
    <row r="3980" spans="1:2">
      <c r="A3980" t="s">
        <v>19168</v>
      </c>
      <c r="B3980">
        <v>7.3</v>
      </c>
    </row>
    <row r="3981" spans="1:2">
      <c r="A3981" t="s">
        <v>19622</v>
      </c>
      <c r="B3981">
        <v>4.9000000000000004</v>
      </c>
    </row>
    <row r="3982" spans="1:2">
      <c r="A3982" t="s">
        <v>19628</v>
      </c>
      <c r="B3982">
        <v>6.5</v>
      </c>
    </row>
    <row r="3983" spans="1:2">
      <c r="A3983" t="s">
        <v>13777</v>
      </c>
      <c r="B3983">
        <v>4.3</v>
      </c>
    </row>
    <row r="3984" spans="1:2">
      <c r="A3984" t="s">
        <v>19638</v>
      </c>
      <c r="B3984">
        <v>6.4</v>
      </c>
    </row>
    <row r="3985" spans="1:2">
      <c r="A3985" t="s">
        <v>7480</v>
      </c>
      <c r="B3985">
        <v>6.8</v>
      </c>
    </row>
    <row r="3986" spans="1:2">
      <c r="A3986" t="s">
        <v>19648</v>
      </c>
      <c r="B3986">
        <v>6.1</v>
      </c>
    </row>
    <row r="3987" spans="1:2">
      <c r="A3987" t="s">
        <v>19655</v>
      </c>
      <c r="B3987">
        <v>4</v>
      </c>
    </row>
    <row r="3988" spans="1:2">
      <c r="A3988" t="s">
        <v>13078</v>
      </c>
      <c r="B3988">
        <v>7.4</v>
      </c>
    </row>
    <row r="3989" spans="1:2">
      <c r="A3989" t="s">
        <v>18467</v>
      </c>
      <c r="B3989">
        <v>8.3000000000000007</v>
      </c>
    </row>
    <row r="3990" spans="1:2">
      <c r="A3990" t="s">
        <v>19673</v>
      </c>
      <c r="B3990">
        <v>5.3</v>
      </c>
    </row>
    <row r="3991" spans="1:2">
      <c r="A3991" t="s">
        <v>18791</v>
      </c>
      <c r="B3991">
        <v>8.1</v>
      </c>
    </row>
    <row r="3992" spans="1:2">
      <c r="A3992" t="s">
        <v>10325</v>
      </c>
      <c r="B3992">
        <v>8</v>
      </c>
    </row>
    <row r="3993" spans="1:2">
      <c r="A3993" t="s">
        <v>2495</v>
      </c>
      <c r="B3993">
        <v>5.7</v>
      </c>
    </row>
    <row r="3994" spans="1:2">
      <c r="A3994" t="s">
        <v>19692</v>
      </c>
      <c r="B3994">
        <v>8.1999999999999993</v>
      </c>
    </row>
    <row r="3995" spans="1:2">
      <c r="A3995" t="s">
        <v>19697</v>
      </c>
      <c r="B3995">
        <v>7.1</v>
      </c>
    </row>
    <row r="3996" spans="1:2">
      <c r="A3996" t="s">
        <v>14356</v>
      </c>
      <c r="B3996">
        <v>7.4</v>
      </c>
    </row>
    <row r="3997" spans="1:2">
      <c r="A3997" t="s">
        <v>19709</v>
      </c>
      <c r="B3997">
        <v>6.6</v>
      </c>
    </row>
    <row r="3998" spans="1:2">
      <c r="A3998" t="s">
        <v>19717</v>
      </c>
      <c r="B3998">
        <v>5.7</v>
      </c>
    </row>
    <row r="3999" spans="1:2">
      <c r="A3999" t="s">
        <v>19130</v>
      </c>
      <c r="B3999">
        <v>6.9</v>
      </c>
    </row>
    <row r="4000" spans="1:2">
      <c r="A4000" t="s">
        <v>19728</v>
      </c>
      <c r="B4000">
        <v>7</v>
      </c>
    </row>
    <row r="4001" spans="1:2">
      <c r="A4001" t="s">
        <v>18791</v>
      </c>
      <c r="B4001">
        <v>7</v>
      </c>
    </row>
    <row r="4002" spans="1:2">
      <c r="A4002" t="s">
        <v>10325</v>
      </c>
      <c r="B4002">
        <v>7.8</v>
      </c>
    </row>
    <row r="4003" spans="1:2">
      <c r="A4003" t="s">
        <v>14965</v>
      </c>
      <c r="B4003">
        <v>5.9</v>
      </c>
    </row>
    <row r="4004" spans="1:2">
      <c r="A4004" t="s">
        <v>19750</v>
      </c>
      <c r="B4004">
        <v>7.4</v>
      </c>
    </row>
    <row r="4005" spans="1:2">
      <c r="A4005" t="s">
        <v>12560</v>
      </c>
      <c r="B4005">
        <v>7.8</v>
      </c>
    </row>
    <row r="4006" spans="1:2">
      <c r="A4006" t="s">
        <v>19760</v>
      </c>
      <c r="B4006">
        <v>6</v>
      </c>
    </row>
    <row r="4007" spans="1:2">
      <c r="A4007" t="s">
        <v>19765</v>
      </c>
      <c r="B4007">
        <v>7.9</v>
      </c>
    </row>
    <row r="4008" spans="1:2">
      <c r="A4008" t="s">
        <v>19773</v>
      </c>
      <c r="B4008">
        <v>7.2</v>
      </c>
    </row>
    <row r="4009" spans="1:2">
      <c r="A4009" t="s">
        <v>19779</v>
      </c>
      <c r="B4009">
        <v>7.4</v>
      </c>
    </row>
    <row r="4010" spans="1:2">
      <c r="A4010" t="s">
        <v>19784</v>
      </c>
      <c r="B4010">
        <v>5.3</v>
      </c>
    </row>
    <row r="4011" spans="1:2">
      <c r="A4011" t="s">
        <v>19788</v>
      </c>
      <c r="B4011">
        <v>8.3000000000000007</v>
      </c>
    </row>
    <row r="4012" spans="1:2">
      <c r="A4012" t="s">
        <v>19793</v>
      </c>
      <c r="B4012">
        <v>7.6</v>
      </c>
    </row>
    <row r="4013" spans="1:2">
      <c r="A4013" t="s">
        <v>17782</v>
      </c>
      <c r="B4013">
        <v>5.0999999999999996</v>
      </c>
    </row>
    <row r="4014" spans="1:2">
      <c r="A4014" t="s">
        <v>19802</v>
      </c>
      <c r="B4014">
        <v>5.0999999999999996</v>
      </c>
    </row>
    <row r="4015" spans="1:2">
      <c r="A4015" t="s">
        <v>322</v>
      </c>
      <c r="B4015">
        <v>6.9</v>
      </c>
    </row>
    <row r="4016" spans="1:2">
      <c r="A4016" t="s">
        <v>19811</v>
      </c>
      <c r="B4016">
        <v>4.5999999999999996</v>
      </c>
    </row>
    <row r="4017" spans="1:2">
      <c r="A4017" t="s">
        <v>19816</v>
      </c>
      <c r="B4017">
        <v>6.3</v>
      </c>
    </row>
    <row r="4018" spans="1:2">
      <c r="A4018" t="s">
        <v>14660</v>
      </c>
      <c r="B4018">
        <v>7.9</v>
      </c>
    </row>
    <row r="4019" spans="1:2">
      <c r="A4019" t="s">
        <v>19826</v>
      </c>
      <c r="B4019">
        <v>6.7</v>
      </c>
    </row>
    <row r="4020" spans="1:2">
      <c r="A4020" t="s">
        <v>6051</v>
      </c>
      <c r="B4020">
        <v>7.1</v>
      </c>
    </row>
    <row r="4021" spans="1:2">
      <c r="A4021" t="s">
        <v>17150</v>
      </c>
      <c r="B4021">
        <v>7.6</v>
      </c>
    </row>
    <row r="4022" spans="1:2">
      <c r="A4022" t="s">
        <v>9162</v>
      </c>
      <c r="B4022">
        <v>8.1</v>
      </c>
    </row>
    <row r="4023" spans="1:2">
      <c r="A4023" t="s">
        <v>19846</v>
      </c>
      <c r="B4023">
        <v>6.6</v>
      </c>
    </row>
    <row r="4024" spans="1:2">
      <c r="A4024" t="s">
        <v>19854</v>
      </c>
      <c r="B4024">
        <v>7</v>
      </c>
    </row>
    <row r="4025" spans="1:2">
      <c r="A4025" t="s">
        <v>19858</v>
      </c>
      <c r="B4025">
        <v>7.6</v>
      </c>
    </row>
    <row r="4026" spans="1:2">
      <c r="A4026" t="s">
        <v>19863</v>
      </c>
      <c r="B4026">
        <v>6.7</v>
      </c>
    </row>
    <row r="4027" spans="1:2">
      <c r="A4027" t="s">
        <v>14184</v>
      </c>
      <c r="B4027">
        <v>7.1</v>
      </c>
    </row>
    <row r="4028" spans="1:2">
      <c r="A4028" t="s">
        <v>19876</v>
      </c>
      <c r="B4028">
        <v>7.6</v>
      </c>
    </row>
    <row r="4029" spans="1:2">
      <c r="A4029" t="s">
        <v>19881</v>
      </c>
      <c r="B4029">
        <v>7.1</v>
      </c>
    </row>
    <row r="4030" spans="1:2">
      <c r="A4030" t="s">
        <v>17874</v>
      </c>
      <c r="B4030">
        <v>7.1</v>
      </c>
    </row>
    <row r="4031" spans="1:2">
      <c r="A4031" t="s">
        <v>3722</v>
      </c>
      <c r="B4031">
        <v>7.7</v>
      </c>
    </row>
    <row r="4032" spans="1:2">
      <c r="A4032" t="s">
        <v>19898</v>
      </c>
      <c r="B4032">
        <v>7.6</v>
      </c>
    </row>
    <row r="4033" spans="1:2">
      <c r="A4033" t="s">
        <v>19904</v>
      </c>
      <c r="B4033">
        <v>6.6</v>
      </c>
    </row>
    <row r="4034" spans="1:2">
      <c r="A4034" t="s">
        <v>19907</v>
      </c>
      <c r="B4034">
        <v>5.7</v>
      </c>
    </row>
    <row r="4035" spans="1:2">
      <c r="A4035" t="s">
        <v>19911</v>
      </c>
      <c r="B4035">
        <v>7.1</v>
      </c>
    </row>
    <row r="4036" spans="1:2">
      <c r="A4036" t="s">
        <v>19918</v>
      </c>
      <c r="B4036">
        <v>6.2</v>
      </c>
    </row>
    <row r="4037" spans="1:2">
      <c r="A4037" t="s">
        <v>13271</v>
      </c>
      <c r="B4037">
        <v>6.1</v>
      </c>
    </row>
    <row r="4038" spans="1:2">
      <c r="A4038" t="s">
        <v>19928</v>
      </c>
      <c r="B4038">
        <v>5.9</v>
      </c>
    </row>
    <row r="4039" spans="1:2">
      <c r="A4039" t="s">
        <v>653</v>
      </c>
      <c r="B4039">
        <v>6.8</v>
      </c>
    </row>
    <row r="4040" spans="1:2">
      <c r="A4040" t="s">
        <v>19937</v>
      </c>
      <c r="B4040">
        <v>5.8</v>
      </c>
    </row>
    <row r="4041" spans="1:2">
      <c r="A4041" t="s">
        <v>19941</v>
      </c>
      <c r="B4041">
        <v>5</v>
      </c>
    </row>
    <row r="4042" spans="1:2">
      <c r="A4042" t="s">
        <v>19946</v>
      </c>
      <c r="B4042">
        <v>6.3</v>
      </c>
    </row>
    <row r="4043" spans="1:2">
      <c r="A4043" t="s">
        <v>5076</v>
      </c>
      <c r="B4043">
        <v>6.8</v>
      </c>
    </row>
    <row r="4044" spans="1:2">
      <c r="A4044" t="s">
        <v>19953</v>
      </c>
      <c r="B4044">
        <v>5.0999999999999996</v>
      </c>
    </row>
    <row r="4045" spans="1:2">
      <c r="A4045" t="s">
        <v>14061</v>
      </c>
      <c r="B4045">
        <v>6.6</v>
      </c>
    </row>
    <row r="4046" spans="1:2">
      <c r="A4046" t="s">
        <v>19962</v>
      </c>
      <c r="B4046">
        <v>5</v>
      </c>
    </row>
    <row r="4047" spans="1:2">
      <c r="A4047" t="s">
        <v>17484</v>
      </c>
      <c r="B4047">
        <v>7.7</v>
      </c>
    </row>
    <row r="4048" spans="1:2">
      <c r="A4048" t="s">
        <v>19970</v>
      </c>
      <c r="B4048">
        <v>3.1</v>
      </c>
    </row>
    <row r="4049" spans="1:2">
      <c r="A4049" t="s">
        <v>18812</v>
      </c>
      <c r="B4049">
        <v>6.5</v>
      </c>
    </row>
    <row r="4050" spans="1:2">
      <c r="A4050" t="s">
        <v>19980</v>
      </c>
      <c r="B4050">
        <v>3.9</v>
      </c>
    </row>
    <row r="4051" spans="1:2">
      <c r="A4051" t="s">
        <v>8355</v>
      </c>
      <c r="B4051">
        <v>6.8</v>
      </c>
    </row>
    <row r="4052" spans="1:2">
      <c r="A4052" t="s">
        <v>18812</v>
      </c>
      <c r="B4052">
        <v>7</v>
      </c>
    </row>
    <row r="4053" spans="1:2">
      <c r="A4053" t="s">
        <v>9330</v>
      </c>
      <c r="B4053">
        <v>5.9</v>
      </c>
    </row>
    <row r="4054" spans="1:2">
      <c r="A4054" t="s">
        <v>19995</v>
      </c>
      <c r="B4054">
        <v>5.8</v>
      </c>
    </row>
    <row r="4055" spans="1:2">
      <c r="A4055" t="s">
        <v>19999</v>
      </c>
      <c r="B4055">
        <v>7.3</v>
      </c>
    </row>
    <row r="4056" spans="1:2">
      <c r="A4056" t="s">
        <v>2750</v>
      </c>
      <c r="B4056">
        <v>7.8</v>
      </c>
    </row>
    <row r="4057" spans="1:2">
      <c r="A4057" t="s">
        <v>20009</v>
      </c>
      <c r="B4057">
        <v>6.9</v>
      </c>
    </row>
    <row r="4058" spans="1:2">
      <c r="A4058" t="s">
        <v>7064</v>
      </c>
      <c r="B4058">
        <v>5.7</v>
      </c>
    </row>
    <row r="4059" spans="1:2">
      <c r="A4059" t="s">
        <v>20021</v>
      </c>
      <c r="B4059">
        <v>4.7</v>
      </c>
    </row>
    <row r="4060" spans="1:2">
      <c r="A4060" t="s">
        <v>19459</v>
      </c>
      <c r="B4060">
        <v>5.9</v>
      </c>
    </row>
    <row r="4061" spans="1:2">
      <c r="A4061" t="s">
        <v>20031</v>
      </c>
      <c r="B4061">
        <v>5.9</v>
      </c>
    </row>
    <row r="4062" spans="1:2">
      <c r="A4062" t="s">
        <v>20035</v>
      </c>
      <c r="B4062">
        <v>4.3</v>
      </c>
    </row>
    <row r="4063" spans="1:2">
      <c r="A4063" t="s">
        <v>20041</v>
      </c>
      <c r="B4063">
        <v>7.5</v>
      </c>
    </row>
    <row r="4064" spans="1:2">
      <c r="A4064" t="s">
        <v>20046</v>
      </c>
      <c r="B4064">
        <v>4.8</v>
      </c>
    </row>
    <row r="4065" spans="1:2">
      <c r="A4065" t="s">
        <v>20052</v>
      </c>
      <c r="B4065">
        <v>5.8</v>
      </c>
    </row>
    <row r="4066" spans="1:2">
      <c r="A4066" t="s">
        <v>20059</v>
      </c>
      <c r="B4066">
        <v>5.3</v>
      </c>
    </row>
    <row r="4067" spans="1:2">
      <c r="A4067" t="s">
        <v>17173</v>
      </c>
      <c r="B4067">
        <v>6</v>
      </c>
    </row>
    <row r="4068" spans="1:2">
      <c r="A4068" t="s">
        <v>20069</v>
      </c>
      <c r="B4068">
        <v>8.1</v>
      </c>
    </row>
    <row r="4069" spans="1:2">
      <c r="A4069" t="s">
        <v>20074</v>
      </c>
      <c r="B4069">
        <v>7</v>
      </c>
    </row>
    <row r="4070" spans="1:2">
      <c r="A4070" t="s">
        <v>20078</v>
      </c>
      <c r="B4070">
        <v>7.6</v>
      </c>
    </row>
    <row r="4071" spans="1:2">
      <c r="A4071" t="s">
        <v>20085</v>
      </c>
      <c r="B4071">
        <v>7.2</v>
      </c>
    </row>
    <row r="4072" spans="1:2">
      <c r="A4072" t="s">
        <v>14719</v>
      </c>
      <c r="B4072">
        <v>7.5</v>
      </c>
    </row>
    <row r="4073" spans="1:2">
      <c r="A4073" t="s">
        <v>19345</v>
      </c>
      <c r="B4073">
        <v>6.3</v>
      </c>
    </row>
    <row r="4074" spans="1:2">
      <c r="A4074" t="s">
        <v>20100</v>
      </c>
      <c r="B4074">
        <v>6.7</v>
      </c>
    </row>
    <row r="4075" spans="1:2">
      <c r="A4075" t="s">
        <v>20106</v>
      </c>
      <c r="B4075">
        <v>4.8</v>
      </c>
    </row>
    <row r="4076" spans="1:2">
      <c r="A4076" t="s">
        <v>20112</v>
      </c>
      <c r="B4076">
        <v>5.5</v>
      </c>
    </row>
    <row r="4077" spans="1:2">
      <c r="A4077" t="s">
        <v>5689</v>
      </c>
      <c r="B4077">
        <v>7.5</v>
      </c>
    </row>
    <row r="4078" spans="1:2">
      <c r="A4078" t="s">
        <v>20121</v>
      </c>
      <c r="B4078">
        <v>5.0999999999999996</v>
      </c>
    </row>
    <row r="4079" spans="1:2">
      <c r="A4079" t="s">
        <v>4003</v>
      </c>
      <c r="B4079">
        <v>7.3</v>
      </c>
    </row>
    <row r="4080" spans="1:2">
      <c r="A4080" t="s">
        <v>20139</v>
      </c>
      <c r="B4080">
        <v>6.9</v>
      </c>
    </row>
    <row r="4081" spans="1:2">
      <c r="A4081" t="s">
        <v>4003</v>
      </c>
      <c r="B4081">
        <v>6.8</v>
      </c>
    </row>
    <row r="4082" spans="1:2">
      <c r="A4082" t="s">
        <v>20149</v>
      </c>
      <c r="B4082">
        <v>8.4</v>
      </c>
    </row>
    <row r="4083" spans="1:2">
      <c r="A4083" t="s">
        <v>845</v>
      </c>
      <c r="B4083">
        <v>7.6</v>
      </c>
    </row>
    <row r="4084" spans="1:2">
      <c r="A4084" t="s">
        <v>20159</v>
      </c>
      <c r="B4084">
        <v>7.6</v>
      </c>
    </row>
    <row r="4085" spans="1:2">
      <c r="A4085" t="s">
        <v>8417</v>
      </c>
      <c r="B4085">
        <v>7.6</v>
      </c>
    </row>
    <row r="4086" spans="1:2">
      <c r="A4086" t="s">
        <v>20169</v>
      </c>
      <c r="B4086">
        <v>5.3</v>
      </c>
    </row>
    <row r="4087" spans="1:2">
      <c r="A4087" t="s">
        <v>1813</v>
      </c>
      <c r="B4087">
        <v>8.5</v>
      </c>
    </row>
    <row r="4088" spans="1:2">
      <c r="A4088" t="s">
        <v>18269</v>
      </c>
      <c r="B4088">
        <v>7</v>
      </c>
    </row>
    <row r="4089" spans="1:2">
      <c r="A4089" t="s">
        <v>20184</v>
      </c>
      <c r="B4089">
        <v>8</v>
      </c>
    </row>
    <row r="4090" spans="1:2">
      <c r="A4090" t="s">
        <v>20188</v>
      </c>
      <c r="B4090">
        <v>7.1</v>
      </c>
    </row>
    <row r="4091" spans="1:2">
      <c r="A4091" t="s">
        <v>20195</v>
      </c>
      <c r="B4091">
        <v>7.8</v>
      </c>
    </row>
    <row r="4092" spans="1:2">
      <c r="A4092" t="s">
        <v>20203</v>
      </c>
      <c r="B4092">
        <v>7.2</v>
      </c>
    </row>
    <row r="4093" spans="1:2">
      <c r="A4093" t="s">
        <v>16722</v>
      </c>
      <c r="B4093">
        <v>7.5</v>
      </c>
    </row>
    <row r="4094" spans="1:2">
      <c r="A4094" t="s">
        <v>9162</v>
      </c>
      <c r="B4094">
        <v>8</v>
      </c>
    </row>
    <row r="4095" spans="1:2">
      <c r="A4095" t="s">
        <v>1133</v>
      </c>
      <c r="B4095">
        <v>8.1</v>
      </c>
    </row>
    <row r="4096" spans="1:2">
      <c r="A4096" t="s">
        <v>6148</v>
      </c>
      <c r="B4096">
        <v>6.8</v>
      </c>
    </row>
    <row r="4097" spans="1:2">
      <c r="A4097" t="s">
        <v>20226</v>
      </c>
      <c r="B4097">
        <v>7.4</v>
      </c>
    </row>
    <row r="4098" spans="1:2">
      <c r="A4098" t="s">
        <v>20232</v>
      </c>
      <c r="B4098">
        <v>7.2</v>
      </c>
    </row>
    <row r="4099" spans="1:2">
      <c r="A4099" t="s">
        <v>4229</v>
      </c>
      <c r="B4099">
        <v>8.1</v>
      </c>
    </row>
    <row r="4100" spans="1:2">
      <c r="A4100" t="s">
        <v>20245</v>
      </c>
      <c r="B4100">
        <v>7</v>
      </c>
    </row>
    <row r="4101" spans="1:2">
      <c r="A4101" t="s">
        <v>20250</v>
      </c>
      <c r="B4101">
        <v>7.4</v>
      </c>
    </row>
    <row r="4102" spans="1:2">
      <c r="A4102" t="s">
        <v>19022</v>
      </c>
      <c r="B4102">
        <v>8.3000000000000007</v>
      </c>
    </row>
    <row r="4103" spans="1:2">
      <c r="A4103" t="s">
        <v>20260</v>
      </c>
      <c r="B4103">
        <v>6.1</v>
      </c>
    </row>
    <row r="4104" spans="1:2">
      <c r="A4104" t="s">
        <v>20264</v>
      </c>
      <c r="B4104">
        <v>7.5</v>
      </c>
    </row>
    <row r="4105" spans="1:2">
      <c r="A4105" t="s">
        <v>507</v>
      </c>
      <c r="B4105">
        <v>7</v>
      </c>
    </row>
    <row r="4106" spans="1:2">
      <c r="A4106" t="s">
        <v>6804</v>
      </c>
      <c r="B4106">
        <v>5.3</v>
      </c>
    </row>
    <row r="4107" spans="1:2">
      <c r="A4107" t="s">
        <v>1526</v>
      </c>
      <c r="B4107">
        <v>4.7</v>
      </c>
    </row>
    <row r="4108" spans="1:2">
      <c r="A4108" t="s">
        <v>20280</v>
      </c>
      <c r="B4108">
        <v>5.7</v>
      </c>
    </row>
    <row r="4109" spans="1:2">
      <c r="A4109" t="s">
        <v>17163</v>
      </c>
      <c r="B4109">
        <v>6.5</v>
      </c>
    </row>
    <row r="4110" spans="1:2">
      <c r="A4110" t="s">
        <v>20295</v>
      </c>
      <c r="B4110">
        <v>8</v>
      </c>
    </row>
    <row r="4111" spans="1:2">
      <c r="A4111" t="s">
        <v>20303</v>
      </c>
      <c r="B4111">
        <v>3.3</v>
      </c>
    </row>
    <row r="4112" spans="1:2">
      <c r="A4112" t="s">
        <v>19022</v>
      </c>
      <c r="B4112">
        <v>8.3000000000000007</v>
      </c>
    </row>
    <row r="4113" spans="1:2">
      <c r="A4113" t="s">
        <v>20316</v>
      </c>
      <c r="B4113">
        <v>6.9</v>
      </c>
    </row>
    <row r="4114" spans="1:2">
      <c r="A4114" t="s">
        <v>20325</v>
      </c>
      <c r="B4114">
        <v>8.1</v>
      </c>
    </row>
    <row r="4115" spans="1:2">
      <c r="A4115" t="s">
        <v>20333</v>
      </c>
      <c r="B4115">
        <v>6.5</v>
      </c>
    </row>
    <row r="4116" spans="1:2">
      <c r="A4116" t="s">
        <v>17918</v>
      </c>
      <c r="B4116">
        <v>6.8</v>
      </c>
    </row>
    <row r="4117" spans="1:2">
      <c r="A4117" t="s">
        <v>20342</v>
      </c>
      <c r="B4117">
        <v>7.3</v>
      </c>
    </row>
    <row r="4118" spans="1:2">
      <c r="A4118" t="s">
        <v>19399</v>
      </c>
      <c r="B4118">
        <v>6.4</v>
      </c>
    </row>
    <row r="4119" spans="1:2">
      <c r="A4119" t="s">
        <v>20350</v>
      </c>
      <c r="B4119">
        <v>4.5999999999999996</v>
      </c>
    </row>
    <row r="4120" spans="1:2">
      <c r="A4120" t="s">
        <v>1971</v>
      </c>
      <c r="B4120">
        <v>6.5</v>
      </c>
    </row>
    <row r="4121" spans="1:2">
      <c r="A4121" t="s">
        <v>20361</v>
      </c>
      <c r="B4121">
        <v>7</v>
      </c>
    </row>
    <row r="4122" spans="1:2">
      <c r="A4122" t="s">
        <v>20365</v>
      </c>
      <c r="B4122">
        <v>5.4</v>
      </c>
    </row>
    <row r="4123" spans="1:2">
      <c r="A4123" t="s">
        <v>20372</v>
      </c>
      <c r="B4123">
        <v>6.7</v>
      </c>
    </row>
    <row r="4124" spans="1:2">
      <c r="A4124" t="s">
        <v>20380</v>
      </c>
      <c r="B4124">
        <v>2.8</v>
      </c>
    </row>
    <row r="4125" spans="1:2">
      <c r="A4125" t="s">
        <v>11664</v>
      </c>
      <c r="B4125">
        <v>7.4</v>
      </c>
    </row>
    <row r="4126" spans="1:2">
      <c r="A4126" t="s">
        <v>20393</v>
      </c>
      <c r="B4126">
        <v>5.8</v>
      </c>
    </row>
    <row r="4127" spans="1:2">
      <c r="A4127" t="s">
        <v>17484</v>
      </c>
      <c r="B4127">
        <v>7.1</v>
      </c>
    </row>
    <row r="4128" spans="1:2">
      <c r="A4128" t="s">
        <v>428</v>
      </c>
      <c r="B4128">
        <v>4.5</v>
      </c>
    </row>
    <row r="4129" spans="1:2">
      <c r="A4129" t="s">
        <v>20407</v>
      </c>
      <c r="B4129">
        <v>5.3</v>
      </c>
    </row>
    <row r="4130" spans="1:2">
      <c r="A4130" t="s">
        <v>20414</v>
      </c>
      <c r="B4130">
        <v>5.4</v>
      </c>
    </row>
    <row r="4131" spans="1:2">
      <c r="A4131" t="s">
        <v>20419</v>
      </c>
      <c r="B4131">
        <v>4.8</v>
      </c>
    </row>
    <row r="4132" spans="1:2">
      <c r="A4132" t="s">
        <v>5462</v>
      </c>
      <c r="B4132">
        <v>5.9</v>
      </c>
    </row>
    <row r="4133" spans="1:2">
      <c r="A4133" t="s">
        <v>20428</v>
      </c>
      <c r="B4133">
        <v>6.2</v>
      </c>
    </row>
    <row r="4134" spans="1:2">
      <c r="A4134" t="s">
        <v>20432</v>
      </c>
      <c r="B4134">
        <v>5.9</v>
      </c>
    </row>
    <row r="4135" spans="1:2">
      <c r="A4135" t="s">
        <v>20439</v>
      </c>
      <c r="B4135">
        <v>6.6</v>
      </c>
    </row>
    <row r="4136" spans="1:2">
      <c r="A4136" t="s">
        <v>20443</v>
      </c>
      <c r="B4136">
        <v>6.6</v>
      </c>
    </row>
    <row r="4137" spans="1:2">
      <c r="A4137" t="s">
        <v>20448</v>
      </c>
      <c r="B4137">
        <v>6</v>
      </c>
    </row>
    <row r="4138" spans="1:2">
      <c r="A4138" t="s">
        <v>12748</v>
      </c>
      <c r="B4138">
        <v>6.8</v>
      </c>
    </row>
    <row r="4139" spans="1:2">
      <c r="A4139" t="s">
        <v>6148</v>
      </c>
      <c r="B4139">
        <v>5.4</v>
      </c>
    </row>
    <row r="4140" spans="1:2">
      <c r="A4140" t="s">
        <v>20463</v>
      </c>
      <c r="B4140">
        <v>5.2</v>
      </c>
    </row>
    <row r="4141" spans="1:2">
      <c r="A4141" t="s">
        <v>20469</v>
      </c>
      <c r="B4141">
        <v>7.8</v>
      </c>
    </row>
    <row r="4142" spans="1:2">
      <c r="A4142" t="s">
        <v>20475</v>
      </c>
      <c r="B4142">
        <v>6.4</v>
      </c>
    </row>
    <row r="4143" spans="1:2">
      <c r="A4143" t="s">
        <v>20479</v>
      </c>
      <c r="B4143">
        <v>6.1</v>
      </c>
    </row>
    <row r="4144" spans="1:2">
      <c r="A4144" t="s">
        <v>20485</v>
      </c>
      <c r="B4144">
        <v>5.7</v>
      </c>
    </row>
    <row r="4145" spans="1:2">
      <c r="A4145" t="s">
        <v>20492</v>
      </c>
      <c r="B4145">
        <v>5.5</v>
      </c>
    </row>
    <row r="4146" spans="1:2">
      <c r="A4146" t="s">
        <v>20498</v>
      </c>
      <c r="B4146">
        <v>7.4</v>
      </c>
    </row>
    <row r="4147" spans="1:2">
      <c r="A4147" t="s">
        <v>4003</v>
      </c>
      <c r="B4147">
        <v>7.1</v>
      </c>
    </row>
    <row r="4148" spans="1:2">
      <c r="A4148" t="s">
        <v>20508</v>
      </c>
      <c r="B4148">
        <v>3.9</v>
      </c>
    </row>
    <row r="4149" spans="1:2">
      <c r="A4149" t="s">
        <v>20513</v>
      </c>
      <c r="B4149">
        <v>4.5999999999999996</v>
      </c>
    </row>
    <row r="4150" spans="1:2">
      <c r="A4150" t="s">
        <v>20521</v>
      </c>
      <c r="B4150">
        <v>7.7</v>
      </c>
    </row>
    <row r="4151" spans="1:2">
      <c r="A4151" t="s">
        <v>20529</v>
      </c>
      <c r="B4151">
        <v>4.9000000000000004</v>
      </c>
    </row>
    <row r="4152" spans="1:2">
      <c r="A4152" t="s">
        <v>17432</v>
      </c>
      <c r="B4152">
        <v>6.3</v>
      </c>
    </row>
    <row r="4153" spans="1:2">
      <c r="A4153" t="s">
        <v>18292</v>
      </c>
      <c r="B4153">
        <v>6.1</v>
      </c>
    </row>
    <row r="4154" spans="1:2">
      <c r="A4154" t="s">
        <v>20540</v>
      </c>
      <c r="B4154">
        <v>6.6</v>
      </c>
    </row>
    <row r="4155" spans="1:2">
      <c r="A4155" t="s">
        <v>20545</v>
      </c>
      <c r="B4155">
        <v>5.7</v>
      </c>
    </row>
    <row r="4156" spans="1:2">
      <c r="A4156" t="s">
        <v>20552</v>
      </c>
      <c r="B4156">
        <v>5.6</v>
      </c>
    </row>
    <row r="4157" spans="1:2">
      <c r="A4157" t="s">
        <v>20556</v>
      </c>
      <c r="B4157">
        <v>6</v>
      </c>
    </row>
    <row r="4158" spans="1:2">
      <c r="A4158" t="s">
        <v>17432</v>
      </c>
      <c r="B4158">
        <v>5.7</v>
      </c>
    </row>
    <row r="4159" spans="1:2">
      <c r="A4159" t="s">
        <v>4863</v>
      </c>
      <c r="B4159">
        <v>7</v>
      </c>
    </row>
    <row r="4160" spans="1:2">
      <c r="A4160" t="s">
        <v>3806</v>
      </c>
      <c r="B4160">
        <v>5.3</v>
      </c>
    </row>
    <row r="4161" spans="1:2">
      <c r="A4161" t="s">
        <v>20578</v>
      </c>
      <c r="B4161">
        <v>4.4000000000000004</v>
      </c>
    </row>
    <row r="4162" spans="1:2">
      <c r="A4162" t="s">
        <v>20583</v>
      </c>
      <c r="B4162">
        <v>3.4</v>
      </c>
    </row>
    <row r="4163" spans="1:2">
      <c r="A4163" t="s">
        <v>20590</v>
      </c>
      <c r="B4163">
        <v>4.5</v>
      </c>
    </row>
    <row r="4164" spans="1:2">
      <c r="A4164" t="s">
        <v>20593</v>
      </c>
      <c r="B4164">
        <v>3.4</v>
      </c>
    </row>
    <row r="4165" spans="1:2">
      <c r="A4165" t="s">
        <v>20600</v>
      </c>
      <c r="B4165">
        <v>7.1</v>
      </c>
    </row>
    <row r="4166" spans="1:2">
      <c r="A4166" t="s">
        <v>13777</v>
      </c>
      <c r="B4166">
        <v>6.4</v>
      </c>
    </row>
    <row r="4167" spans="1:2">
      <c r="A4167" t="s">
        <v>17286</v>
      </c>
      <c r="B4167">
        <v>5.2</v>
      </c>
    </row>
    <row r="4168" spans="1:2">
      <c r="A4168" t="s">
        <v>12085</v>
      </c>
      <c r="B4168">
        <v>7</v>
      </c>
    </row>
    <row r="4169" spans="1:2">
      <c r="A4169" t="s">
        <v>20617</v>
      </c>
      <c r="B4169">
        <v>7.3</v>
      </c>
    </row>
    <row r="4170" spans="1:2">
      <c r="A4170" t="s">
        <v>20621</v>
      </c>
      <c r="B4170">
        <v>8.1</v>
      </c>
    </row>
    <row r="4171" spans="1:2">
      <c r="A4171" t="s">
        <v>20628</v>
      </c>
      <c r="B4171">
        <v>5.8</v>
      </c>
    </row>
    <row r="4172" spans="1:2">
      <c r="A4172" t="s">
        <v>20634</v>
      </c>
      <c r="B4172">
        <v>6.4</v>
      </c>
    </row>
    <row r="4173" spans="1:2">
      <c r="A4173" t="s">
        <v>12807</v>
      </c>
      <c r="B4173">
        <v>7.8</v>
      </c>
    </row>
    <row r="4174" spans="1:2">
      <c r="A4174" t="s">
        <v>20645</v>
      </c>
      <c r="B4174">
        <v>6.3</v>
      </c>
    </row>
    <row r="4175" spans="1:2">
      <c r="A4175" t="s">
        <v>20652</v>
      </c>
      <c r="B4175">
        <v>7.2</v>
      </c>
    </row>
    <row r="4176" spans="1:2">
      <c r="A4176" t="s">
        <v>20657</v>
      </c>
      <c r="B4176">
        <v>5.6</v>
      </c>
    </row>
    <row r="4177" spans="1:2">
      <c r="A4177" t="s">
        <v>6262</v>
      </c>
      <c r="B4177">
        <v>7.2</v>
      </c>
    </row>
    <row r="4178" spans="1:2">
      <c r="A4178" t="s">
        <v>20226</v>
      </c>
      <c r="B4178">
        <v>8</v>
      </c>
    </row>
    <row r="4179" spans="1:2">
      <c r="A4179" t="s">
        <v>3727</v>
      </c>
      <c r="B4179">
        <v>8.5</v>
      </c>
    </row>
    <row r="4180" spans="1:2">
      <c r="A4180" t="s">
        <v>20672</v>
      </c>
      <c r="B4180">
        <v>6.8</v>
      </c>
    </row>
    <row r="4181" spans="1:2">
      <c r="A4181" t="s">
        <v>20677</v>
      </c>
      <c r="B4181">
        <v>7.3</v>
      </c>
    </row>
    <row r="4182" spans="1:2">
      <c r="A4182" t="s">
        <v>20683</v>
      </c>
      <c r="B4182">
        <v>5.5</v>
      </c>
    </row>
    <row r="4183" spans="1:2">
      <c r="A4183" t="s">
        <v>20688</v>
      </c>
      <c r="B4183">
        <v>7.3</v>
      </c>
    </row>
    <row r="4184" spans="1:2">
      <c r="A4184" t="s">
        <v>20692</v>
      </c>
      <c r="B4184">
        <v>6.3</v>
      </c>
    </row>
    <row r="4185" spans="1:2">
      <c r="A4185" t="s">
        <v>20696</v>
      </c>
      <c r="B4185">
        <v>5.0999999999999996</v>
      </c>
    </row>
    <row r="4186" spans="1:2">
      <c r="A4186" t="s">
        <v>15027</v>
      </c>
      <c r="B4186">
        <v>6.6</v>
      </c>
    </row>
    <row r="4187" spans="1:2">
      <c r="A4187" t="s">
        <v>20707</v>
      </c>
      <c r="B4187">
        <v>6.1</v>
      </c>
    </row>
    <row r="4188" spans="1:2">
      <c r="A4188" t="s">
        <v>20711</v>
      </c>
      <c r="B4188">
        <v>7.5</v>
      </c>
    </row>
    <row r="4189" spans="1:2">
      <c r="A4189" t="s">
        <v>19224</v>
      </c>
      <c r="B4189">
        <v>7</v>
      </c>
    </row>
    <row r="4190" spans="1:2">
      <c r="A4190" t="s">
        <v>18897</v>
      </c>
      <c r="B4190">
        <v>7.2</v>
      </c>
    </row>
    <row r="4191" spans="1:2">
      <c r="A4191" t="s">
        <v>20729</v>
      </c>
      <c r="B4191">
        <v>5.3</v>
      </c>
    </row>
    <row r="4192" spans="1:2">
      <c r="A4192" t="s">
        <v>20733</v>
      </c>
      <c r="B4192">
        <v>8.6999999999999993</v>
      </c>
    </row>
    <row r="4193" spans="1:2">
      <c r="A4193" t="s">
        <v>20739</v>
      </c>
      <c r="B4193">
        <v>3.4</v>
      </c>
    </row>
    <row r="4194" spans="1:2">
      <c r="A4194" t="s">
        <v>20745</v>
      </c>
      <c r="B4194">
        <v>5.4</v>
      </c>
    </row>
    <row r="4195" spans="1:2">
      <c r="A4195" t="s">
        <v>1847</v>
      </c>
      <c r="B4195">
        <v>7.8</v>
      </c>
    </row>
    <row r="4196" spans="1:2">
      <c r="A4196" t="s">
        <v>20755</v>
      </c>
      <c r="B4196">
        <v>6.7</v>
      </c>
    </row>
    <row r="4197" spans="1:2">
      <c r="A4197" t="s">
        <v>20760</v>
      </c>
      <c r="B4197">
        <v>4.7</v>
      </c>
    </row>
    <row r="4198" spans="1:2">
      <c r="A4198" t="s">
        <v>20766</v>
      </c>
      <c r="B4198">
        <v>6.3</v>
      </c>
    </row>
    <row r="4199" spans="1:2">
      <c r="A4199" t="s">
        <v>9878</v>
      </c>
      <c r="B4199">
        <v>7.4</v>
      </c>
    </row>
    <row r="4200" spans="1:2">
      <c r="A4200" t="s">
        <v>20683</v>
      </c>
      <c r="B4200">
        <v>6.1</v>
      </c>
    </row>
    <row r="4201" spans="1:2">
      <c r="A4201" t="s">
        <v>13509</v>
      </c>
      <c r="B4201">
        <v>7.5</v>
      </c>
    </row>
    <row r="4202" spans="1:2">
      <c r="A4202" t="s">
        <v>20784</v>
      </c>
      <c r="B4202">
        <v>6.3</v>
      </c>
    </row>
    <row r="4203" spans="1:2">
      <c r="A4203" t="s">
        <v>20790</v>
      </c>
      <c r="B4203">
        <v>6.3</v>
      </c>
    </row>
    <row r="4204" spans="1:2">
      <c r="A4204" t="s">
        <v>19750</v>
      </c>
      <c r="B4204">
        <v>6.8</v>
      </c>
    </row>
    <row r="4205" spans="1:2">
      <c r="A4205" t="s">
        <v>20800</v>
      </c>
      <c r="B4205">
        <v>7.8</v>
      </c>
    </row>
    <row r="4206" spans="1:2">
      <c r="A4206" t="s">
        <v>20805</v>
      </c>
      <c r="B4206">
        <v>6.9</v>
      </c>
    </row>
    <row r="4207" spans="1:2">
      <c r="A4207" t="s">
        <v>19168</v>
      </c>
      <c r="B4207">
        <v>8</v>
      </c>
    </row>
    <row r="4208" spans="1:2">
      <c r="A4208" t="s">
        <v>17251</v>
      </c>
      <c r="B4208">
        <v>7.8</v>
      </c>
    </row>
    <row r="4209" spans="1:2">
      <c r="A4209" t="s">
        <v>19130</v>
      </c>
      <c r="B4209">
        <v>7.4</v>
      </c>
    </row>
    <row r="4210" spans="1:2">
      <c r="A4210" t="s">
        <v>20822</v>
      </c>
      <c r="B4210">
        <v>6.1</v>
      </c>
    </row>
    <row r="4211" spans="1:2">
      <c r="A4211" t="s">
        <v>20827</v>
      </c>
      <c r="B4211">
        <v>4.3</v>
      </c>
    </row>
    <row r="4212" spans="1:2">
      <c r="A4212" t="s">
        <v>20832</v>
      </c>
      <c r="B4212">
        <v>3.5</v>
      </c>
    </row>
    <row r="4213" spans="1:2">
      <c r="A4213" t="s">
        <v>20836</v>
      </c>
      <c r="B4213">
        <v>7.2</v>
      </c>
    </row>
    <row r="4214" spans="1:2">
      <c r="A4214" t="s">
        <v>20842</v>
      </c>
      <c r="B4214">
        <v>4.7</v>
      </c>
    </row>
    <row r="4215" spans="1:2">
      <c r="A4215" t="s">
        <v>20848</v>
      </c>
      <c r="B4215">
        <v>7.3</v>
      </c>
    </row>
    <row r="4216" spans="1:2">
      <c r="A4216" t="s">
        <v>4850</v>
      </c>
      <c r="B4216">
        <v>7.9</v>
      </c>
    </row>
    <row r="4217" spans="1:2">
      <c r="A4217" t="s">
        <v>20859</v>
      </c>
      <c r="B4217">
        <v>5.0999999999999996</v>
      </c>
    </row>
    <row r="4218" spans="1:2">
      <c r="A4218" t="s">
        <v>20863</v>
      </c>
      <c r="B4218">
        <v>7.2</v>
      </c>
    </row>
    <row r="4219" spans="1:2">
      <c r="A4219" t="s">
        <v>2865</v>
      </c>
      <c r="B4219">
        <v>5.4</v>
      </c>
    </row>
    <row r="4220" spans="1:2">
      <c r="A4220" t="s">
        <v>20873</v>
      </c>
      <c r="B4220">
        <v>3.7</v>
      </c>
    </row>
    <row r="4221" spans="1:2">
      <c r="A4221" t="s">
        <v>20880</v>
      </c>
      <c r="B4221">
        <v>7.1</v>
      </c>
    </row>
    <row r="4222" spans="1:2">
      <c r="A4222" t="s">
        <v>20884</v>
      </c>
      <c r="B4222">
        <v>6.8</v>
      </c>
    </row>
    <row r="4223" spans="1:2">
      <c r="A4223" t="s">
        <v>19168</v>
      </c>
      <c r="B4223">
        <v>8.1999999999999993</v>
      </c>
    </row>
    <row r="4224" spans="1:2">
      <c r="A4224" t="s">
        <v>20074</v>
      </c>
      <c r="B4224">
        <v>7</v>
      </c>
    </row>
    <row r="4225" spans="1:2">
      <c r="A4225" t="s">
        <v>15234</v>
      </c>
      <c r="B4225">
        <v>7.4</v>
      </c>
    </row>
    <row r="4226" spans="1:2">
      <c r="A4226" t="s">
        <v>9470</v>
      </c>
      <c r="B4226">
        <v>6.7</v>
      </c>
    </row>
    <row r="4227" spans="1:2">
      <c r="A4227" t="s">
        <v>5408</v>
      </c>
      <c r="B4227">
        <v>9.1</v>
      </c>
    </row>
    <row r="4228" spans="1:2">
      <c r="A4228" t="s">
        <v>11032</v>
      </c>
      <c r="B4228">
        <v>7.6</v>
      </c>
    </row>
    <row r="4229" spans="1:2">
      <c r="A4229" t="s">
        <v>8638</v>
      </c>
      <c r="B4229">
        <v>7.2</v>
      </c>
    </row>
    <row r="4230" spans="1:2">
      <c r="A4230" t="s">
        <v>13975</v>
      </c>
      <c r="B4230">
        <v>7.5</v>
      </c>
    </row>
    <row r="4231" spans="1:2">
      <c r="A4231" t="s">
        <v>332</v>
      </c>
      <c r="B4231">
        <v>6.8</v>
      </c>
    </row>
    <row r="4232" spans="1:2">
      <c r="A4232" t="s">
        <v>20932</v>
      </c>
      <c r="B4232">
        <v>6.9</v>
      </c>
    </row>
    <row r="4233" spans="1:2">
      <c r="A4233" t="s">
        <v>20938</v>
      </c>
      <c r="B4233">
        <v>7.9</v>
      </c>
    </row>
    <row r="4234" spans="1:2">
      <c r="A4234" t="s">
        <v>20944</v>
      </c>
      <c r="B4234">
        <v>7.6</v>
      </c>
    </row>
    <row r="4235" spans="1:2">
      <c r="A4235" t="s">
        <v>20951</v>
      </c>
      <c r="B4235">
        <v>6.7</v>
      </c>
    </row>
    <row r="4236" spans="1:2">
      <c r="A4236" t="s">
        <v>20956</v>
      </c>
      <c r="B4236">
        <v>5.8</v>
      </c>
    </row>
    <row r="4237" spans="1:2">
      <c r="A4237" t="s">
        <v>18553</v>
      </c>
      <c r="B4237">
        <v>6.5</v>
      </c>
    </row>
    <row r="4238" spans="1:2">
      <c r="A4238" t="s">
        <v>20964</v>
      </c>
      <c r="B4238">
        <v>7.2</v>
      </c>
    </row>
    <row r="4239" spans="1:2">
      <c r="A4239" t="s">
        <v>5418</v>
      </c>
      <c r="B4239">
        <v>6.9</v>
      </c>
    </row>
    <row r="4240" spans="1:2">
      <c r="A4240" t="s">
        <v>20973</v>
      </c>
      <c r="B4240">
        <v>5.5</v>
      </c>
    </row>
    <row r="4241" spans="1:2">
      <c r="A4241" t="s">
        <v>13181</v>
      </c>
      <c r="B4241">
        <v>6.5</v>
      </c>
    </row>
    <row r="4242" spans="1:2">
      <c r="A4242" t="s">
        <v>418</v>
      </c>
      <c r="B4242">
        <v>6.2</v>
      </c>
    </row>
    <row r="4243" spans="1:2">
      <c r="A4243" t="s">
        <v>20986</v>
      </c>
      <c r="B4243">
        <v>6.7</v>
      </c>
    </row>
    <row r="4244" spans="1:2">
      <c r="A4244" t="s">
        <v>20989</v>
      </c>
      <c r="B4244">
        <v>5.7</v>
      </c>
    </row>
    <row r="4245" spans="1:2">
      <c r="A4245" t="s">
        <v>20994</v>
      </c>
      <c r="B4245">
        <v>8.6</v>
      </c>
    </row>
    <row r="4246" spans="1:2">
      <c r="A4246" t="s">
        <v>21001</v>
      </c>
      <c r="B4246">
        <v>6.5</v>
      </c>
    </row>
    <row r="4247" spans="1:2">
      <c r="A4247" t="s">
        <v>6251</v>
      </c>
      <c r="B4247">
        <v>6.3</v>
      </c>
    </row>
    <row r="4248" spans="1:2">
      <c r="A4248" t="s">
        <v>13756</v>
      </c>
      <c r="B4248">
        <v>4.3</v>
      </c>
    </row>
    <row r="4249" spans="1:2">
      <c r="A4249" t="s">
        <v>21011</v>
      </c>
      <c r="B4249">
        <v>6.1</v>
      </c>
    </row>
    <row r="4250" spans="1:2">
      <c r="A4250" t="s">
        <v>14349</v>
      </c>
      <c r="B4250">
        <v>6</v>
      </c>
    </row>
    <row r="4251" spans="1:2">
      <c r="A4251" t="s">
        <v>15906</v>
      </c>
      <c r="B4251">
        <v>5.8</v>
      </c>
    </row>
    <row r="4252" spans="1:2">
      <c r="A4252" t="s">
        <v>21027</v>
      </c>
      <c r="B4252">
        <v>6.7</v>
      </c>
    </row>
    <row r="4253" spans="1:2">
      <c r="A4253" t="s">
        <v>21033</v>
      </c>
      <c r="B4253">
        <v>6.7</v>
      </c>
    </row>
    <row r="4254" spans="1:2">
      <c r="A4254" t="s">
        <v>21037</v>
      </c>
      <c r="B4254">
        <v>7.6</v>
      </c>
    </row>
    <row r="4255" spans="1:2">
      <c r="A4255" t="s">
        <v>12822</v>
      </c>
      <c r="B4255">
        <v>5.0999999999999996</v>
      </c>
    </row>
    <row r="4256" spans="1:2">
      <c r="A4256" t="s">
        <v>21044</v>
      </c>
      <c r="B4256">
        <v>6.8</v>
      </c>
    </row>
    <row r="4257" spans="1:2">
      <c r="A4257" t="s">
        <v>21051</v>
      </c>
      <c r="B4257">
        <v>6.8</v>
      </c>
    </row>
    <row r="4258" spans="1:2">
      <c r="A4258" t="s">
        <v>21058</v>
      </c>
      <c r="B4258">
        <v>6.8</v>
      </c>
    </row>
    <row r="4259" spans="1:2">
      <c r="A4259" t="s">
        <v>21065</v>
      </c>
      <c r="B4259">
        <v>6.3</v>
      </c>
    </row>
    <row r="4260" spans="1:2">
      <c r="A4260" t="s">
        <v>21068</v>
      </c>
      <c r="B4260">
        <v>7.1</v>
      </c>
    </row>
    <row r="4261" spans="1:2">
      <c r="A4261" t="s">
        <v>21074</v>
      </c>
      <c r="B4261">
        <v>2.8</v>
      </c>
    </row>
    <row r="4262" spans="1:2">
      <c r="A4262" t="s">
        <v>21080</v>
      </c>
      <c r="B4262">
        <v>8.1999999999999993</v>
      </c>
    </row>
    <row r="4263" spans="1:2">
      <c r="A4263" t="s">
        <v>21084</v>
      </c>
      <c r="B4263">
        <v>3.1</v>
      </c>
    </row>
    <row r="4264" spans="1:2">
      <c r="A4264" t="s">
        <v>21088</v>
      </c>
      <c r="B4264">
        <v>3.3</v>
      </c>
    </row>
    <row r="4265" spans="1:2">
      <c r="A4265" t="s">
        <v>21094</v>
      </c>
      <c r="B4265">
        <v>3.6</v>
      </c>
    </row>
    <row r="4266" spans="1:2">
      <c r="A4266" t="s">
        <v>21099</v>
      </c>
      <c r="B4266">
        <v>7.7</v>
      </c>
    </row>
    <row r="4267" spans="1:2">
      <c r="A4267" t="s">
        <v>21106</v>
      </c>
      <c r="B4267">
        <v>6.7</v>
      </c>
    </row>
    <row r="4268" spans="1:2">
      <c r="A4268" t="s">
        <v>21112</v>
      </c>
      <c r="B4268">
        <v>5.5</v>
      </c>
    </row>
    <row r="4269" spans="1:2">
      <c r="A4269" t="s">
        <v>21117</v>
      </c>
      <c r="B4269">
        <v>6.6</v>
      </c>
    </row>
    <row r="4270" spans="1:2">
      <c r="A4270" t="s">
        <v>21124</v>
      </c>
      <c r="B4270">
        <v>4.8</v>
      </c>
    </row>
    <row r="4271" spans="1:2">
      <c r="A4271" t="s">
        <v>17173</v>
      </c>
      <c r="B4271">
        <v>5.5</v>
      </c>
    </row>
    <row r="4272" spans="1:2">
      <c r="A4272" t="s">
        <v>126</v>
      </c>
      <c r="B4272">
        <v>6.3</v>
      </c>
    </row>
    <row r="4273" spans="1:2">
      <c r="A4273" t="s">
        <v>21140</v>
      </c>
      <c r="B4273">
        <v>6.9</v>
      </c>
    </row>
    <row r="4274" spans="1:2">
      <c r="A4274" t="s">
        <v>21146</v>
      </c>
      <c r="B4274">
        <v>6.5</v>
      </c>
    </row>
    <row r="4275" spans="1:2">
      <c r="A4275" t="s">
        <v>1294</v>
      </c>
      <c r="B4275">
        <v>8.1999999999999993</v>
      </c>
    </row>
    <row r="4276" spans="1:2">
      <c r="A4276" t="s">
        <v>21155</v>
      </c>
      <c r="B4276">
        <v>7.1</v>
      </c>
    </row>
    <row r="4277" spans="1:2">
      <c r="A4277" t="s">
        <v>16244</v>
      </c>
      <c r="B4277">
        <v>8.1</v>
      </c>
    </row>
    <row r="4278" spans="1:2">
      <c r="A4278" t="s">
        <v>272</v>
      </c>
      <c r="B4278">
        <v>7.2</v>
      </c>
    </row>
    <row r="4279" spans="1:2">
      <c r="A4279" t="s">
        <v>21171</v>
      </c>
      <c r="B4279">
        <v>7.4</v>
      </c>
    </row>
    <row r="4280" spans="1:2">
      <c r="A4280" t="s">
        <v>21179</v>
      </c>
      <c r="B4280">
        <v>6.5</v>
      </c>
    </row>
    <row r="4281" spans="1:2">
      <c r="A4281" t="s">
        <v>21183</v>
      </c>
      <c r="B4281">
        <v>5.7</v>
      </c>
    </row>
    <row r="4282" spans="1:2">
      <c r="A4282" t="s">
        <v>21192</v>
      </c>
      <c r="B4282">
        <v>8.6999999999999993</v>
      </c>
    </row>
    <row r="4283" spans="1:2">
      <c r="A4283" t="s">
        <v>21200</v>
      </c>
      <c r="B4283">
        <v>4.3</v>
      </c>
    </row>
    <row r="4284" spans="1:2">
      <c r="A4284" t="s">
        <v>21206</v>
      </c>
      <c r="B4284">
        <v>6.2</v>
      </c>
    </row>
    <row r="4285" spans="1:2">
      <c r="A4285" t="s">
        <v>21210</v>
      </c>
      <c r="B4285">
        <v>3.3</v>
      </c>
    </row>
    <row r="4286" spans="1:2">
      <c r="A4286" t="s">
        <v>19558</v>
      </c>
      <c r="B4286">
        <v>2.7</v>
      </c>
    </row>
    <row r="4287" spans="1:2">
      <c r="A4287" t="s">
        <v>21220</v>
      </c>
      <c r="B4287">
        <v>5.2</v>
      </c>
    </row>
    <row r="4288" spans="1:2">
      <c r="A4288" t="s">
        <v>11032</v>
      </c>
      <c r="B4288">
        <v>8.1999999999999993</v>
      </c>
    </row>
    <row r="4289" spans="1:2">
      <c r="A4289" t="s">
        <v>7064</v>
      </c>
      <c r="B4289">
        <v>6.1</v>
      </c>
    </row>
    <row r="4290" spans="1:2">
      <c r="A4290" t="s">
        <v>18467</v>
      </c>
      <c r="B4290">
        <v>8</v>
      </c>
    </row>
    <row r="4291" spans="1:2">
      <c r="A4291" t="s">
        <v>21243</v>
      </c>
      <c r="B4291">
        <v>5.5</v>
      </c>
    </row>
    <row r="4292" spans="1:2">
      <c r="A4292" t="s">
        <v>19580</v>
      </c>
      <c r="B4292">
        <v>5.7</v>
      </c>
    </row>
    <row r="4293" spans="1:2">
      <c r="A4293" t="s">
        <v>21251</v>
      </c>
      <c r="B4293">
        <v>3.7</v>
      </c>
    </row>
    <row r="4294" spans="1:2">
      <c r="A4294" t="s">
        <v>21256</v>
      </c>
      <c r="B4294">
        <v>7.1</v>
      </c>
    </row>
    <row r="4295" spans="1:2">
      <c r="A4295" t="s">
        <v>19130</v>
      </c>
      <c r="B4295">
        <v>7.8</v>
      </c>
    </row>
    <row r="4296" spans="1:2">
      <c r="A4296" t="s">
        <v>5076</v>
      </c>
      <c r="B4296">
        <v>4.0999999999999996</v>
      </c>
    </row>
    <row r="4297" spans="1:2">
      <c r="A4297" t="s">
        <v>1526</v>
      </c>
      <c r="B4297">
        <v>7.2</v>
      </c>
    </row>
    <row r="4298" spans="1:2">
      <c r="A4298" t="s">
        <v>332</v>
      </c>
      <c r="B4298">
        <v>7.7</v>
      </c>
    </row>
    <row r="4299" spans="1:2">
      <c r="A4299" t="s">
        <v>4939</v>
      </c>
      <c r="B4299">
        <v>7.1</v>
      </c>
    </row>
    <row r="4300" spans="1:2">
      <c r="A4300" t="s">
        <v>21287</v>
      </c>
      <c r="B4300">
        <v>7.6</v>
      </c>
    </row>
    <row r="4301" spans="1:2">
      <c r="A4301" t="s">
        <v>21293</v>
      </c>
      <c r="B4301">
        <v>7</v>
      </c>
    </row>
    <row r="4302" spans="1:2">
      <c r="A4302" t="s">
        <v>10306</v>
      </c>
      <c r="B4302">
        <v>7.4</v>
      </c>
    </row>
    <row r="4303" spans="1:2">
      <c r="A4303" t="s">
        <v>13573</v>
      </c>
      <c r="B4303">
        <v>7.7</v>
      </c>
    </row>
    <row r="4304" spans="1:2">
      <c r="A4304" t="s">
        <v>11032</v>
      </c>
      <c r="B4304">
        <v>7.2</v>
      </c>
    </row>
    <row r="4305" spans="1:2">
      <c r="A4305" t="s">
        <v>21311</v>
      </c>
      <c r="B4305">
        <v>6.6</v>
      </c>
    </row>
    <row r="4306" spans="1:2">
      <c r="A4306" t="s">
        <v>21315</v>
      </c>
      <c r="B4306">
        <v>6</v>
      </c>
    </row>
    <row r="4307" spans="1:2">
      <c r="A4307" t="s">
        <v>1764</v>
      </c>
      <c r="B4307">
        <v>8.4</v>
      </c>
    </row>
    <row r="4308" spans="1:2">
      <c r="A4308" t="s">
        <v>18248</v>
      </c>
      <c r="B4308">
        <v>6.5</v>
      </c>
    </row>
    <row r="4309" spans="1:2">
      <c r="A4309" t="s">
        <v>8662</v>
      </c>
      <c r="B4309">
        <v>8.9</v>
      </c>
    </row>
    <row r="4310" spans="1:2">
      <c r="A4310" t="s">
        <v>21333</v>
      </c>
      <c r="B4310">
        <v>7.9</v>
      </c>
    </row>
    <row r="4311" spans="1:2">
      <c r="A4311" t="s">
        <v>21340</v>
      </c>
      <c r="B4311">
        <v>6</v>
      </c>
    </row>
    <row r="4312" spans="1:2">
      <c r="A4312" t="s">
        <v>21346</v>
      </c>
      <c r="B4312">
        <v>6.1</v>
      </c>
    </row>
    <row r="4313" spans="1:2">
      <c r="A4313" t="s">
        <v>14739</v>
      </c>
      <c r="B4313">
        <v>7.4</v>
      </c>
    </row>
    <row r="4314" spans="1:2">
      <c r="A4314" t="s">
        <v>21356</v>
      </c>
      <c r="B4314">
        <v>6.2</v>
      </c>
    </row>
    <row r="4315" spans="1:2">
      <c r="A4315" t="s">
        <v>21360</v>
      </c>
      <c r="B4315">
        <v>5.6</v>
      </c>
    </row>
    <row r="4316" spans="1:2">
      <c r="A4316" t="s">
        <v>21367</v>
      </c>
      <c r="B4316">
        <v>7.2</v>
      </c>
    </row>
    <row r="4317" spans="1:2">
      <c r="A4317" t="s">
        <v>21373</v>
      </c>
      <c r="B4317">
        <v>6.1</v>
      </c>
    </row>
    <row r="4318" spans="1:2">
      <c r="A4318" t="s">
        <v>21378</v>
      </c>
      <c r="B4318">
        <v>3.8</v>
      </c>
    </row>
    <row r="4319" spans="1:2">
      <c r="A4319" t="s">
        <v>17687</v>
      </c>
      <c r="B4319">
        <v>7.1</v>
      </c>
    </row>
    <row r="4320" spans="1:2">
      <c r="A4320" t="s">
        <v>21388</v>
      </c>
      <c r="B4320">
        <v>4.5</v>
      </c>
    </row>
    <row r="4321" spans="1:2">
      <c r="A4321" t="s">
        <v>21393</v>
      </c>
      <c r="B4321">
        <v>3.8</v>
      </c>
    </row>
    <row r="4322" spans="1:2">
      <c r="A4322" t="s">
        <v>3613</v>
      </c>
      <c r="B4322">
        <v>6.2</v>
      </c>
    </row>
    <row r="4323" spans="1:2">
      <c r="A4323" t="s">
        <v>17054</v>
      </c>
      <c r="B4323">
        <v>6.6</v>
      </c>
    </row>
    <row r="4324" spans="1:2">
      <c r="A4324" t="s">
        <v>21412</v>
      </c>
      <c r="B4324">
        <v>4.5999999999999996</v>
      </c>
    </row>
    <row r="4325" spans="1:2">
      <c r="A4325" t="s">
        <v>21416</v>
      </c>
      <c r="B4325">
        <v>4.2</v>
      </c>
    </row>
    <row r="4326" spans="1:2">
      <c r="A4326" t="s">
        <v>21423</v>
      </c>
      <c r="B4326">
        <v>6.8</v>
      </c>
    </row>
    <row r="4327" spans="1:2">
      <c r="A4327" t="s">
        <v>17484</v>
      </c>
      <c r="B4327">
        <v>7.7</v>
      </c>
    </row>
    <row r="4328" spans="1:2">
      <c r="A4328" t="s">
        <v>21436</v>
      </c>
      <c r="B4328">
        <v>5.9</v>
      </c>
    </row>
    <row r="4329" spans="1:2">
      <c r="A4329" t="s">
        <v>21441</v>
      </c>
      <c r="B4329">
        <v>4.7</v>
      </c>
    </row>
    <row r="4330" spans="1:2">
      <c r="A4330" t="s">
        <v>21445</v>
      </c>
      <c r="B4330">
        <v>7</v>
      </c>
    </row>
    <row r="4331" spans="1:2">
      <c r="A4331" t="s">
        <v>21453</v>
      </c>
      <c r="B4331">
        <v>6.9</v>
      </c>
    </row>
    <row r="4332" spans="1:2">
      <c r="A4332" t="s">
        <v>21460</v>
      </c>
      <c r="B4332">
        <v>6.1</v>
      </c>
    </row>
    <row r="4333" spans="1:2">
      <c r="A4333" t="s">
        <v>21466</v>
      </c>
      <c r="B4333">
        <v>7.6</v>
      </c>
    </row>
    <row r="4334" spans="1:2">
      <c r="A4334" t="s">
        <v>21475</v>
      </c>
      <c r="B4334">
        <v>3</v>
      </c>
    </row>
    <row r="4335" spans="1:2">
      <c r="A4335" t="s">
        <v>21479</v>
      </c>
      <c r="B4335">
        <v>2.6</v>
      </c>
    </row>
    <row r="4336" spans="1:2">
      <c r="A4336" t="s">
        <v>17687</v>
      </c>
      <c r="B4336">
        <v>8.6</v>
      </c>
    </row>
    <row r="4337" spans="1:2">
      <c r="A4337" t="s">
        <v>21488</v>
      </c>
      <c r="B4337">
        <v>6.1</v>
      </c>
    </row>
    <row r="4338" spans="1:2">
      <c r="A4338" t="s">
        <v>21495</v>
      </c>
      <c r="B4338">
        <v>7.5</v>
      </c>
    </row>
    <row r="4339" spans="1:2">
      <c r="A4339" t="s">
        <v>21501</v>
      </c>
      <c r="B4339">
        <v>6.7</v>
      </c>
    </row>
    <row r="4340" spans="1:2">
      <c r="A4340" t="s">
        <v>6234</v>
      </c>
      <c r="B4340">
        <v>8.1</v>
      </c>
    </row>
    <row r="4341" spans="1:2">
      <c r="A4341" t="s">
        <v>21509</v>
      </c>
      <c r="B4341">
        <v>4.9000000000000004</v>
      </c>
    </row>
    <row r="4342" spans="1:2">
      <c r="A4342" t="s">
        <v>16351</v>
      </c>
      <c r="B4342">
        <v>6.8</v>
      </c>
    </row>
    <row r="4343" spans="1:2">
      <c r="A4343" t="s">
        <v>21520</v>
      </c>
      <c r="B4343">
        <v>5.7</v>
      </c>
    </row>
    <row r="4344" spans="1:2">
      <c r="A4344" t="s">
        <v>487</v>
      </c>
      <c r="B4344">
        <v>8.3000000000000007</v>
      </c>
    </row>
    <row r="4345" spans="1:2">
      <c r="A4345" t="s">
        <v>2843</v>
      </c>
      <c r="B4345">
        <v>6.6</v>
      </c>
    </row>
    <row r="4346" spans="1:2">
      <c r="A4346" t="s">
        <v>5689</v>
      </c>
      <c r="B4346">
        <v>7.3</v>
      </c>
    </row>
    <row r="4347" spans="1:2">
      <c r="A4347" t="s">
        <v>21537</v>
      </c>
      <c r="B4347">
        <v>5</v>
      </c>
    </row>
    <row r="4348" spans="1:2">
      <c r="A4348" t="s">
        <v>21541</v>
      </c>
      <c r="B4348">
        <v>7</v>
      </c>
    </row>
    <row r="4349" spans="1:2">
      <c r="A4349" t="s">
        <v>21548</v>
      </c>
      <c r="B4349">
        <v>3.4</v>
      </c>
    </row>
    <row r="4350" spans="1:2">
      <c r="A4350" t="s">
        <v>9031</v>
      </c>
      <c r="B4350">
        <v>5.9</v>
      </c>
    </row>
    <row r="4351" spans="1:2">
      <c r="A4351" t="s">
        <v>21558</v>
      </c>
      <c r="B4351">
        <v>6</v>
      </c>
    </row>
    <row r="4352" spans="1:2">
      <c r="A4352" t="s">
        <v>12958</v>
      </c>
      <c r="B4352">
        <v>7.4</v>
      </c>
    </row>
    <row r="4353" spans="1:2">
      <c r="A4353" t="s">
        <v>21568</v>
      </c>
      <c r="B4353">
        <v>7.4</v>
      </c>
    </row>
    <row r="4354" spans="1:2">
      <c r="A4354" t="s">
        <v>10983</v>
      </c>
      <c r="B4354">
        <v>4.2</v>
      </c>
    </row>
    <row r="4355" spans="1:2">
      <c r="A4355" t="s">
        <v>21578</v>
      </c>
      <c r="B4355">
        <v>6.2</v>
      </c>
    </row>
    <row r="4356" spans="1:2">
      <c r="A4356" t="s">
        <v>21584</v>
      </c>
      <c r="B4356">
        <v>6.2</v>
      </c>
    </row>
    <row r="4357" spans="1:2">
      <c r="A4357" t="s">
        <v>13514</v>
      </c>
      <c r="B4357">
        <v>7.5</v>
      </c>
    </row>
    <row r="4358" spans="1:2">
      <c r="A4358" t="s">
        <v>21595</v>
      </c>
      <c r="B4358">
        <v>7.2</v>
      </c>
    </row>
    <row r="4359" spans="1:2">
      <c r="A4359" t="s">
        <v>487</v>
      </c>
      <c r="B4359">
        <v>7.2</v>
      </c>
    </row>
    <row r="4360" spans="1:2">
      <c r="A4360" t="s">
        <v>16339</v>
      </c>
      <c r="B4360">
        <v>5.4</v>
      </c>
    </row>
    <row r="4361" spans="1:2">
      <c r="A4361" t="s">
        <v>21614</v>
      </c>
      <c r="B4361">
        <v>7</v>
      </c>
    </row>
    <row r="4362" spans="1:2">
      <c r="A4362" t="s">
        <v>21620</v>
      </c>
      <c r="B4362">
        <v>7.2</v>
      </c>
    </row>
    <row r="4363" spans="1:2">
      <c r="A4363" t="s">
        <v>21625</v>
      </c>
      <c r="B4363">
        <v>7.9</v>
      </c>
    </row>
    <row r="4364" spans="1:2">
      <c r="A4364" t="s">
        <v>18267</v>
      </c>
      <c r="B4364">
        <v>6.8</v>
      </c>
    </row>
    <row r="4365" spans="1:2">
      <c r="A4365" t="s">
        <v>13181</v>
      </c>
      <c r="B4365">
        <v>6.7</v>
      </c>
    </row>
    <row r="4366" spans="1:2">
      <c r="A4366" t="s">
        <v>21640</v>
      </c>
      <c r="B4366">
        <v>6.8</v>
      </c>
    </row>
    <row r="4367" spans="1:2">
      <c r="A4367" t="s">
        <v>21645</v>
      </c>
      <c r="B4367">
        <v>6.9</v>
      </c>
    </row>
    <row r="4368" spans="1:2">
      <c r="A4368" t="s">
        <v>21650</v>
      </c>
      <c r="B4368">
        <v>6.8</v>
      </c>
    </row>
    <row r="4369" spans="1:2">
      <c r="A4369" t="s">
        <v>21656</v>
      </c>
      <c r="B4369">
        <v>7.2</v>
      </c>
    </row>
    <row r="4370" spans="1:2">
      <c r="A4370" t="s">
        <v>21662</v>
      </c>
      <c r="B4370">
        <v>7.4</v>
      </c>
    </row>
    <row r="4371" spans="1:2">
      <c r="A4371" t="s">
        <v>17441</v>
      </c>
      <c r="B4371">
        <v>5.6</v>
      </c>
    </row>
    <row r="4372" spans="1:2">
      <c r="A4372" t="s">
        <v>16101</v>
      </c>
      <c r="B4372">
        <v>6.8</v>
      </c>
    </row>
    <row r="4373" spans="1:2">
      <c r="A4373" t="s">
        <v>21676</v>
      </c>
      <c r="B4373">
        <v>7.7</v>
      </c>
    </row>
    <row r="4374" spans="1:2">
      <c r="A4374" t="s">
        <v>21682</v>
      </c>
      <c r="B4374">
        <v>7</v>
      </c>
    </row>
    <row r="4375" spans="1:2">
      <c r="A4375" t="s">
        <v>17771</v>
      </c>
      <c r="B4375">
        <v>7.2</v>
      </c>
    </row>
    <row r="4376" spans="1:2">
      <c r="A4376" t="s">
        <v>21691</v>
      </c>
      <c r="B4376">
        <v>7.2</v>
      </c>
    </row>
    <row r="4377" spans="1:2">
      <c r="A4377" t="s">
        <v>21697</v>
      </c>
      <c r="B4377">
        <v>7.2</v>
      </c>
    </row>
    <row r="4378" spans="1:2">
      <c r="A4378" t="s">
        <v>21703</v>
      </c>
      <c r="B4378">
        <v>6.2</v>
      </c>
    </row>
    <row r="4379" spans="1:2">
      <c r="A4379" t="s">
        <v>10558</v>
      </c>
      <c r="B4379">
        <v>6.2</v>
      </c>
    </row>
    <row r="4380" spans="1:2">
      <c r="A4380" t="s">
        <v>5418</v>
      </c>
      <c r="B4380">
        <v>6.9</v>
      </c>
    </row>
    <row r="4381" spans="1:2">
      <c r="A4381" t="s">
        <v>21717</v>
      </c>
      <c r="B4381">
        <v>7</v>
      </c>
    </row>
    <row r="4382" spans="1:2">
      <c r="A4382" t="s">
        <v>19088</v>
      </c>
      <c r="B4382">
        <v>6.7</v>
      </c>
    </row>
    <row r="4383" spans="1:2">
      <c r="A4383" t="s">
        <v>21724</v>
      </c>
      <c r="B4383">
        <v>3.6</v>
      </c>
    </row>
    <row r="4384" spans="1:2">
      <c r="A4384" t="s">
        <v>21728</v>
      </c>
      <c r="B4384">
        <v>6.3</v>
      </c>
    </row>
    <row r="4385" spans="1:2">
      <c r="A4385" t="s">
        <v>21733</v>
      </c>
      <c r="B4385">
        <v>7.4</v>
      </c>
    </row>
    <row r="4386" spans="1:2">
      <c r="A4386" t="s">
        <v>21739</v>
      </c>
      <c r="B4386">
        <v>7.4</v>
      </c>
    </row>
    <row r="4387" spans="1:2">
      <c r="A4387" t="s">
        <v>21743</v>
      </c>
      <c r="B4387">
        <v>7.3</v>
      </c>
    </row>
    <row r="4388" spans="1:2">
      <c r="A4388" t="s">
        <v>21749</v>
      </c>
      <c r="B4388">
        <v>6.1</v>
      </c>
    </row>
    <row r="4389" spans="1:2">
      <c r="A4389" t="s">
        <v>21753</v>
      </c>
      <c r="B4389">
        <v>8.1999999999999993</v>
      </c>
    </row>
    <row r="4390" spans="1:2">
      <c r="A4390" t="s">
        <v>21761</v>
      </c>
      <c r="B4390">
        <v>7.7</v>
      </c>
    </row>
    <row r="4391" spans="1:2">
      <c r="A4391" t="s">
        <v>21766</v>
      </c>
      <c r="B4391">
        <v>7.3</v>
      </c>
    </row>
    <row r="4392" spans="1:2">
      <c r="A4392" t="s">
        <v>21773</v>
      </c>
      <c r="B4392">
        <v>7.4</v>
      </c>
    </row>
    <row r="4393" spans="1:2">
      <c r="A4393" t="s">
        <v>4194</v>
      </c>
      <c r="B4393">
        <v>5.7</v>
      </c>
    </row>
    <row r="4394" spans="1:2">
      <c r="A4394" t="s">
        <v>21784</v>
      </c>
      <c r="B4394">
        <v>7.6</v>
      </c>
    </row>
    <row r="4395" spans="1:2">
      <c r="A4395" t="s">
        <v>21791</v>
      </c>
      <c r="B4395">
        <v>6.8</v>
      </c>
    </row>
    <row r="4396" spans="1:2">
      <c r="A4396" t="s">
        <v>21797</v>
      </c>
      <c r="B4396">
        <v>5.6</v>
      </c>
    </row>
    <row r="4397" spans="1:2">
      <c r="A4397" t="s">
        <v>21802</v>
      </c>
      <c r="B4397">
        <v>4.8</v>
      </c>
    </row>
    <row r="4398" spans="1:2">
      <c r="A4398" t="s">
        <v>21808</v>
      </c>
      <c r="B4398">
        <v>6.4</v>
      </c>
    </row>
    <row r="4399" spans="1:2">
      <c r="A4399" t="s">
        <v>21813</v>
      </c>
      <c r="B4399">
        <v>6.8</v>
      </c>
    </row>
    <row r="4400" spans="1:2">
      <c r="A4400" t="s">
        <v>6097</v>
      </c>
      <c r="B4400">
        <v>6.1</v>
      </c>
    </row>
    <row r="4401" spans="1:2">
      <c r="A4401" t="s">
        <v>21820</v>
      </c>
      <c r="B4401">
        <v>5.2</v>
      </c>
    </row>
    <row r="4402" spans="1:2">
      <c r="A4402" t="s">
        <v>21827</v>
      </c>
      <c r="B4402">
        <v>6.9</v>
      </c>
    </row>
    <row r="4403" spans="1:2">
      <c r="A4403" t="s">
        <v>7565</v>
      </c>
      <c r="B4403">
        <v>6</v>
      </c>
    </row>
    <row r="4404" spans="1:2">
      <c r="A4404" t="s">
        <v>21837</v>
      </c>
      <c r="B4404">
        <v>6.3</v>
      </c>
    </row>
    <row r="4405" spans="1:2">
      <c r="A4405" t="s">
        <v>21844</v>
      </c>
      <c r="B4405">
        <v>6.1</v>
      </c>
    </row>
    <row r="4406" spans="1:2">
      <c r="A4406" t="s">
        <v>21850</v>
      </c>
      <c r="B4406">
        <v>5.5</v>
      </c>
    </row>
    <row r="4407" spans="1:2">
      <c r="A4407" t="s">
        <v>21856</v>
      </c>
      <c r="B4407">
        <v>6.9</v>
      </c>
    </row>
    <row r="4408" spans="1:2">
      <c r="A4408" t="s">
        <v>19403</v>
      </c>
      <c r="B4408">
        <v>5.6</v>
      </c>
    </row>
    <row r="4409" spans="1:2">
      <c r="A4409" t="s">
        <v>21865</v>
      </c>
      <c r="B4409">
        <v>1.9</v>
      </c>
    </row>
    <row r="4410" spans="1:2">
      <c r="A4410" t="s">
        <v>10464</v>
      </c>
      <c r="B4410">
        <v>4.0999999999999996</v>
      </c>
    </row>
    <row r="4411" spans="1:2">
      <c r="A4411" t="s">
        <v>7531</v>
      </c>
      <c r="B4411">
        <v>5.4</v>
      </c>
    </row>
    <row r="4412" spans="1:2">
      <c r="A4412" t="s">
        <v>21882</v>
      </c>
      <c r="B4412">
        <v>6.8</v>
      </c>
    </row>
    <row r="4413" spans="1:2">
      <c r="A4413" t="s">
        <v>21889</v>
      </c>
      <c r="B4413">
        <v>7</v>
      </c>
    </row>
    <row r="4414" spans="1:2">
      <c r="A4414" t="s">
        <v>21898</v>
      </c>
      <c r="B4414">
        <v>6.7</v>
      </c>
    </row>
    <row r="4415" spans="1:2">
      <c r="A4415" t="s">
        <v>21904</v>
      </c>
      <c r="B4415">
        <v>5.8</v>
      </c>
    </row>
    <row r="4416" spans="1:2">
      <c r="A4416" t="s">
        <v>21908</v>
      </c>
      <c r="B4416">
        <v>6.2</v>
      </c>
    </row>
    <row r="4417" spans="1:2">
      <c r="A4417" t="s">
        <v>21914</v>
      </c>
      <c r="B4417">
        <v>2.8</v>
      </c>
    </row>
    <row r="4418" spans="1:2">
      <c r="A4418" t="s">
        <v>16450</v>
      </c>
      <c r="B4418">
        <v>7.3</v>
      </c>
    </row>
    <row r="4419" spans="1:2">
      <c r="A4419" t="s">
        <v>21924</v>
      </c>
      <c r="B4419">
        <v>5.8</v>
      </c>
    </row>
    <row r="4420" spans="1:2">
      <c r="A4420" t="s">
        <v>6282</v>
      </c>
      <c r="B4420">
        <v>6.5</v>
      </c>
    </row>
    <row r="4421" spans="1:2">
      <c r="A4421" t="s">
        <v>21931</v>
      </c>
      <c r="B4421">
        <v>6.1</v>
      </c>
    </row>
    <row r="4422" spans="1:2">
      <c r="A4422" t="s">
        <v>21935</v>
      </c>
      <c r="B4422">
        <v>5.0999999999999996</v>
      </c>
    </row>
    <row r="4423" spans="1:2">
      <c r="A4423" t="s">
        <v>21941</v>
      </c>
      <c r="B4423">
        <v>2.2000000000000002</v>
      </c>
    </row>
    <row r="4424" spans="1:2">
      <c r="A4424" t="s">
        <v>21947</v>
      </c>
      <c r="B4424">
        <v>7.2</v>
      </c>
    </row>
    <row r="4425" spans="1:2">
      <c r="A4425" t="s">
        <v>21954</v>
      </c>
      <c r="B4425">
        <v>5.7</v>
      </c>
    </row>
    <row r="4426" spans="1:2">
      <c r="A4426" t="s">
        <v>21958</v>
      </c>
      <c r="B4426">
        <v>3.4</v>
      </c>
    </row>
    <row r="4427" spans="1:2">
      <c r="A4427" t="s">
        <v>21941</v>
      </c>
      <c r="B4427">
        <v>3.8</v>
      </c>
    </row>
    <row r="4428" spans="1:2">
      <c r="A4428" t="s">
        <v>16641</v>
      </c>
      <c r="B4428">
        <v>4.7</v>
      </c>
    </row>
    <row r="4429" spans="1:2">
      <c r="A4429" t="s">
        <v>21972</v>
      </c>
      <c r="B4429">
        <v>5.6</v>
      </c>
    </row>
    <row r="4430" spans="1:2">
      <c r="A4430" t="s">
        <v>21979</v>
      </c>
      <c r="B4430">
        <v>3.9</v>
      </c>
    </row>
    <row r="4431" spans="1:2">
      <c r="A4431" t="s">
        <v>21986</v>
      </c>
      <c r="B4431">
        <v>5.4</v>
      </c>
    </row>
    <row r="4432" spans="1:2">
      <c r="A4432" t="s">
        <v>21992</v>
      </c>
      <c r="B4432">
        <v>5.2</v>
      </c>
    </row>
    <row r="4433" spans="1:2">
      <c r="A4433" t="s">
        <v>21998</v>
      </c>
      <c r="B4433">
        <v>3.5</v>
      </c>
    </row>
    <row r="4434" spans="1:2">
      <c r="A4434" t="s">
        <v>22005</v>
      </c>
      <c r="B4434">
        <v>5.3</v>
      </c>
    </row>
    <row r="4435" spans="1:2">
      <c r="A4435" t="s">
        <v>22009</v>
      </c>
      <c r="B4435">
        <v>7.1</v>
      </c>
    </row>
    <row r="4436" spans="1:2">
      <c r="A4436" t="s">
        <v>22014</v>
      </c>
      <c r="B4436">
        <v>5.5</v>
      </c>
    </row>
    <row r="4437" spans="1:2">
      <c r="A4437" t="s">
        <v>22025</v>
      </c>
      <c r="B4437">
        <v>6</v>
      </c>
    </row>
    <row r="4438" spans="1:2">
      <c r="A4438" t="s">
        <v>22030</v>
      </c>
      <c r="B4438">
        <v>4.8</v>
      </c>
    </row>
    <row r="4439" spans="1:2">
      <c r="A4439" t="s">
        <v>22034</v>
      </c>
      <c r="B4439">
        <v>7.1</v>
      </c>
    </row>
    <row r="4440" spans="1:2">
      <c r="A4440" t="s">
        <v>20226</v>
      </c>
      <c r="B4440">
        <v>8.1999999999999993</v>
      </c>
    </row>
    <row r="4441" spans="1:2">
      <c r="A4441" t="s">
        <v>22045</v>
      </c>
      <c r="B4441">
        <v>5.7</v>
      </c>
    </row>
    <row r="4442" spans="1:2">
      <c r="A4442" t="s">
        <v>22049</v>
      </c>
      <c r="B4442">
        <v>7.9</v>
      </c>
    </row>
    <row r="4443" spans="1:2">
      <c r="A4443" t="s">
        <v>22057</v>
      </c>
      <c r="B4443">
        <v>7.3</v>
      </c>
    </row>
    <row r="4444" spans="1:2">
      <c r="A4444" t="s">
        <v>3541</v>
      </c>
      <c r="B4444">
        <v>7.1</v>
      </c>
    </row>
    <row r="4445" spans="1:2">
      <c r="A4445" t="s">
        <v>21311</v>
      </c>
      <c r="B4445">
        <v>6.4</v>
      </c>
    </row>
    <row r="4446" spans="1:2">
      <c r="A4446" t="s">
        <v>22070</v>
      </c>
      <c r="B4446">
        <v>5.9</v>
      </c>
    </row>
    <row r="4447" spans="1:2">
      <c r="A4447" t="s">
        <v>7100</v>
      </c>
      <c r="B4447">
        <v>7.5</v>
      </c>
    </row>
    <row r="4448" spans="1:2">
      <c r="A4448" t="s">
        <v>22083</v>
      </c>
      <c r="B4448">
        <v>6.4</v>
      </c>
    </row>
    <row r="4449" spans="1:2">
      <c r="A4449" t="s">
        <v>2750</v>
      </c>
      <c r="B4449">
        <v>7.4</v>
      </c>
    </row>
    <row r="4450" spans="1:2">
      <c r="A4450" t="s">
        <v>9470</v>
      </c>
      <c r="B4450">
        <v>7.3</v>
      </c>
    </row>
    <row r="4451" spans="1:2">
      <c r="A4451" t="s">
        <v>22099</v>
      </c>
      <c r="B4451">
        <v>7.2</v>
      </c>
    </row>
    <row r="4452" spans="1:2">
      <c r="A4452" t="s">
        <v>22103</v>
      </c>
      <c r="B4452">
        <v>6.7</v>
      </c>
    </row>
    <row r="4453" spans="1:2">
      <c r="A4453" t="s">
        <v>22110</v>
      </c>
      <c r="B4453">
        <v>7.1</v>
      </c>
    </row>
    <row r="4454" spans="1:2">
      <c r="A4454" t="s">
        <v>22114</v>
      </c>
      <c r="B4454">
        <v>6</v>
      </c>
    </row>
    <row r="4455" spans="1:2">
      <c r="A4455" t="s">
        <v>8351</v>
      </c>
      <c r="B4455">
        <v>6.7</v>
      </c>
    </row>
    <row r="4456" spans="1:2">
      <c r="A4456" t="s">
        <v>22122</v>
      </c>
      <c r="B4456">
        <v>5.6</v>
      </c>
    </row>
    <row r="4457" spans="1:2">
      <c r="A4457" t="s">
        <v>18030</v>
      </c>
      <c r="B4457">
        <v>7</v>
      </c>
    </row>
    <row r="4458" spans="1:2">
      <c r="A4458" t="s">
        <v>18369</v>
      </c>
      <c r="B4458">
        <v>4.9000000000000004</v>
      </c>
    </row>
    <row r="4459" spans="1:2">
      <c r="A4459" t="s">
        <v>22139</v>
      </c>
      <c r="B4459">
        <v>3.2</v>
      </c>
    </row>
    <row r="4460" spans="1:2">
      <c r="A4460" t="s">
        <v>22143</v>
      </c>
      <c r="B4460">
        <v>8.4</v>
      </c>
    </row>
    <row r="4461" spans="1:2">
      <c r="A4461" t="s">
        <v>22150</v>
      </c>
      <c r="B4461">
        <v>6.9</v>
      </c>
    </row>
    <row r="4462" spans="1:2">
      <c r="A4462" t="s">
        <v>18296</v>
      </c>
      <c r="B4462">
        <v>7.5</v>
      </c>
    </row>
    <row r="4463" spans="1:2">
      <c r="A4463" t="s">
        <v>19697</v>
      </c>
      <c r="B4463">
        <v>7.2</v>
      </c>
    </row>
    <row r="4464" spans="1:2">
      <c r="A4464" t="s">
        <v>14895</v>
      </c>
      <c r="B4464">
        <v>7.2</v>
      </c>
    </row>
    <row r="4465" spans="1:2">
      <c r="A4465" t="s">
        <v>22172</v>
      </c>
      <c r="B4465">
        <v>8</v>
      </c>
    </row>
    <row r="4466" spans="1:2">
      <c r="A4466" t="s">
        <v>22179</v>
      </c>
      <c r="B4466">
        <v>7.4</v>
      </c>
    </row>
    <row r="4467" spans="1:2">
      <c r="A4467" t="s">
        <v>22185</v>
      </c>
      <c r="B4467">
        <v>7.2</v>
      </c>
    </row>
    <row r="4468" spans="1:2">
      <c r="A4468" t="s">
        <v>4351</v>
      </c>
      <c r="B4468">
        <v>6.5</v>
      </c>
    </row>
    <row r="4469" spans="1:2">
      <c r="A4469" t="s">
        <v>22195</v>
      </c>
      <c r="B4469">
        <v>7.2</v>
      </c>
    </row>
    <row r="4470" spans="1:2">
      <c r="A4470" t="s">
        <v>22200</v>
      </c>
      <c r="B4470">
        <v>4.2</v>
      </c>
    </row>
    <row r="4471" spans="1:2">
      <c r="A4471" t="s">
        <v>22205</v>
      </c>
      <c r="B4471">
        <v>5.0999999999999996</v>
      </c>
    </row>
    <row r="4472" spans="1:2">
      <c r="A4472" t="s">
        <v>5170</v>
      </c>
      <c r="B4472">
        <v>6.4</v>
      </c>
    </row>
    <row r="4473" spans="1:2">
      <c r="A4473" t="s">
        <v>22215</v>
      </c>
      <c r="B4473">
        <v>6.8</v>
      </c>
    </row>
    <row r="4474" spans="1:2">
      <c r="A4474" t="s">
        <v>22221</v>
      </c>
      <c r="B4474">
        <v>6.2</v>
      </c>
    </row>
    <row r="4475" spans="1:2">
      <c r="A4475" t="s">
        <v>1432</v>
      </c>
      <c r="B4475">
        <v>7.5</v>
      </c>
    </row>
    <row r="4476" spans="1:2">
      <c r="A4476" t="s">
        <v>21051</v>
      </c>
      <c r="B4476">
        <v>7.7</v>
      </c>
    </row>
    <row r="4477" spans="1:2">
      <c r="A4477" t="s">
        <v>22239</v>
      </c>
      <c r="B4477">
        <v>6.9</v>
      </c>
    </row>
    <row r="4478" spans="1:2">
      <c r="A4478" t="s">
        <v>233</v>
      </c>
      <c r="B4478">
        <v>7</v>
      </c>
    </row>
    <row r="4479" spans="1:2">
      <c r="A4479" t="s">
        <v>19826</v>
      </c>
      <c r="B4479">
        <v>7.5</v>
      </c>
    </row>
    <row r="4480" spans="1:2">
      <c r="A4480" t="s">
        <v>22252</v>
      </c>
      <c r="B4480">
        <v>6.3</v>
      </c>
    </row>
    <row r="4481" spans="1:2">
      <c r="A4481" t="s">
        <v>21808</v>
      </c>
      <c r="B4481">
        <v>5.5</v>
      </c>
    </row>
    <row r="4482" spans="1:2">
      <c r="A4482" t="s">
        <v>9551</v>
      </c>
      <c r="B4482">
        <v>8.1</v>
      </c>
    </row>
    <row r="4483" spans="1:2">
      <c r="A4483" t="s">
        <v>2392</v>
      </c>
      <c r="B4483">
        <v>6.6</v>
      </c>
    </row>
    <row r="4484" spans="1:2">
      <c r="A4484" t="s">
        <v>22272</v>
      </c>
      <c r="B4484">
        <v>5.2</v>
      </c>
    </row>
    <row r="4485" spans="1:2">
      <c r="A4485" t="s">
        <v>8197</v>
      </c>
      <c r="B4485">
        <v>5.6</v>
      </c>
    </row>
    <row r="4486" spans="1:2">
      <c r="A4486" t="s">
        <v>22281</v>
      </c>
      <c r="B4486">
        <v>3.1</v>
      </c>
    </row>
    <row r="4487" spans="1:2">
      <c r="A4487" t="s">
        <v>17251</v>
      </c>
      <c r="B4487">
        <v>8.1</v>
      </c>
    </row>
    <row r="4488" spans="1:2">
      <c r="A4488" t="s">
        <v>16174</v>
      </c>
      <c r="B4488">
        <v>8.3000000000000007</v>
      </c>
    </row>
    <row r="4489" spans="1:2">
      <c r="A4489" t="s">
        <v>22299</v>
      </c>
      <c r="B4489">
        <v>7.1</v>
      </c>
    </row>
    <row r="4490" spans="1:2">
      <c r="A4490" t="s">
        <v>299</v>
      </c>
      <c r="B4490">
        <v>8.1</v>
      </c>
    </row>
    <row r="4491" spans="1:2">
      <c r="A4491" t="s">
        <v>17910</v>
      </c>
      <c r="B4491">
        <v>7.2</v>
      </c>
    </row>
    <row r="4492" spans="1:2">
      <c r="A4492" t="s">
        <v>22313</v>
      </c>
      <c r="B4492">
        <v>6.3</v>
      </c>
    </row>
    <row r="4493" spans="1:2">
      <c r="A4493" t="s">
        <v>22320</v>
      </c>
      <c r="B4493">
        <v>4</v>
      </c>
    </row>
    <row r="4494" spans="1:2">
      <c r="A4494" t="s">
        <v>22324</v>
      </c>
      <c r="B4494">
        <v>7.2</v>
      </c>
    </row>
    <row r="4495" spans="1:2">
      <c r="A4495" t="s">
        <v>22329</v>
      </c>
      <c r="B4495">
        <v>6.5</v>
      </c>
    </row>
    <row r="4496" spans="1:2">
      <c r="A4496" t="s">
        <v>22335</v>
      </c>
      <c r="B4496">
        <v>6.5</v>
      </c>
    </row>
    <row r="4497" spans="1:2">
      <c r="A4497" t="s">
        <v>22341</v>
      </c>
      <c r="B4497">
        <v>4.9000000000000004</v>
      </c>
    </row>
    <row r="4498" spans="1:2">
      <c r="A4498" t="s">
        <v>22347</v>
      </c>
      <c r="B4498">
        <v>5.2</v>
      </c>
    </row>
    <row r="4499" spans="1:2">
      <c r="A4499" t="s">
        <v>22354</v>
      </c>
      <c r="B4499">
        <v>7.4</v>
      </c>
    </row>
    <row r="4500" spans="1:2">
      <c r="A4500" t="s">
        <v>22358</v>
      </c>
      <c r="B4500">
        <v>7.4</v>
      </c>
    </row>
    <row r="4501" spans="1:2">
      <c r="A4501" t="s">
        <v>22363</v>
      </c>
      <c r="B4501">
        <v>5.4</v>
      </c>
    </row>
    <row r="4502" spans="1:2">
      <c r="A4502" t="s">
        <v>22369</v>
      </c>
      <c r="B4502">
        <v>3.9</v>
      </c>
    </row>
    <row r="4503" spans="1:2">
      <c r="A4503" t="s">
        <v>22374</v>
      </c>
      <c r="B4503">
        <v>5.3</v>
      </c>
    </row>
    <row r="4504" spans="1:2">
      <c r="A4504" t="s">
        <v>22378</v>
      </c>
      <c r="B4504">
        <v>7.8</v>
      </c>
    </row>
    <row r="4505" spans="1:2">
      <c r="A4505" t="s">
        <v>22385</v>
      </c>
      <c r="B4505">
        <v>6.4</v>
      </c>
    </row>
    <row r="4506" spans="1:2">
      <c r="A4506" t="s">
        <v>22392</v>
      </c>
      <c r="B4506">
        <v>8.1</v>
      </c>
    </row>
    <row r="4507" spans="1:2">
      <c r="A4507" t="s">
        <v>5245</v>
      </c>
      <c r="B4507">
        <v>6.5</v>
      </c>
    </row>
    <row r="4508" spans="1:2">
      <c r="A4508" t="s">
        <v>20031</v>
      </c>
      <c r="B4508">
        <v>5.6</v>
      </c>
    </row>
    <row r="4509" spans="1:2">
      <c r="A4509" t="s">
        <v>22410</v>
      </c>
      <c r="B4509">
        <v>5.6</v>
      </c>
    </row>
    <row r="4510" spans="1:2">
      <c r="A4510" t="s">
        <v>22416</v>
      </c>
      <c r="B4510">
        <v>6.6</v>
      </c>
    </row>
    <row r="4511" spans="1:2">
      <c r="A4511" t="s">
        <v>22421</v>
      </c>
      <c r="B4511">
        <v>6.3</v>
      </c>
    </row>
    <row r="4512" spans="1:2">
      <c r="A4512" t="s">
        <v>22426</v>
      </c>
      <c r="B4512">
        <v>7.7</v>
      </c>
    </row>
    <row r="4513" spans="1:2">
      <c r="A4513" t="s">
        <v>22432</v>
      </c>
      <c r="B4513">
        <v>7</v>
      </c>
    </row>
    <row r="4514" spans="1:2">
      <c r="A4514" t="s">
        <v>22439</v>
      </c>
      <c r="B4514">
        <v>8</v>
      </c>
    </row>
    <row r="4515" spans="1:2">
      <c r="A4515" t="s">
        <v>22444</v>
      </c>
      <c r="B4515">
        <v>7.2</v>
      </c>
    </row>
    <row r="4516" spans="1:2">
      <c r="A4516" t="s">
        <v>22450</v>
      </c>
      <c r="B4516">
        <v>4.5</v>
      </c>
    </row>
    <row r="4517" spans="1:2">
      <c r="A4517" t="s">
        <v>4863</v>
      </c>
      <c r="B4517">
        <v>7.7</v>
      </c>
    </row>
    <row r="4518" spans="1:2">
      <c r="A4518" t="s">
        <v>22460</v>
      </c>
      <c r="B4518">
        <v>7.2</v>
      </c>
    </row>
    <row r="4519" spans="1:2">
      <c r="A4519" t="s">
        <v>22464</v>
      </c>
      <c r="B4519">
        <v>6.1</v>
      </c>
    </row>
    <row r="4520" spans="1:2">
      <c r="A4520" t="s">
        <v>22468</v>
      </c>
      <c r="B4520">
        <v>6.4</v>
      </c>
    </row>
    <row r="4521" spans="1:2">
      <c r="A4521" t="s">
        <v>18269</v>
      </c>
      <c r="B4521">
        <v>6.5</v>
      </c>
    </row>
    <row r="4522" spans="1:2">
      <c r="A4522" t="s">
        <v>22482</v>
      </c>
      <c r="B4522">
        <v>7</v>
      </c>
    </row>
    <row r="4523" spans="1:2">
      <c r="A4523" t="s">
        <v>22490</v>
      </c>
      <c r="B4523">
        <v>6.1</v>
      </c>
    </row>
    <row r="4524" spans="1:2">
      <c r="A4524" t="s">
        <v>20169</v>
      </c>
      <c r="B4524">
        <v>5.7</v>
      </c>
    </row>
    <row r="4525" spans="1:2">
      <c r="A4525" t="s">
        <v>3684</v>
      </c>
      <c r="B4525">
        <v>5.4</v>
      </c>
    </row>
    <row r="4526" spans="1:2">
      <c r="A4526" t="s">
        <v>22508</v>
      </c>
      <c r="B4526">
        <v>5.9</v>
      </c>
    </row>
    <row r="4527" spans="1:2">
      <c r="A4527" t="s">
        <v>22514</v>
      </c>
      <c r="B4527">
        <v>7.5</v>
      </c>
    </row>
    <row r="4528" spans="1:2">
      <c r="A4528" t="s">
        <v>432</v>
      </c>
      <c r="B4528">
        <v>7.7</v>
      </c>
    </row>
    <row r="4529" spans="1:2">
      <c r="A4529" t="s">
        <v>22525</v>
      </c>
      <c r="B4529">
        <v>7.1</v>
      </c>
    </row>
    <row r="4530" spans="1:2">
      <c r="A4530" t="s">
        <v>22529</v>
      </c>
      <c r="B4530">
        <v>7.4</v>
      </c>
    </row>
    <row r="4531" spans="1:2">
      <c r="A4531" t="s">
        <v>22535</v>
      </c>
      <c r="B4531">
        <v>7.6</v>
      </c>
    </row>
    <row r="4532" spans="1:2">
      <c r="A4532" t="s">
        <v>22543</v>
      </c>
      <c r="B4532">
        <v>6.4</v>
      </c>
    </row>
    <row r="4533" spans="1:2">
      <c r="A4533" t="s">
        <v>22549</v>
      </c>
      <c r="B4533">
        <v>7.4</v>
      </c>
    </row>
    <row r="4534" spans="1:2">
      <c r="A4534" t="s">
        <v>22557</v>
      </c>
      <c r="B4534">
        <v>6.8</v>
      </c>
    </row>
    <row r="4535" spans="1:2">
      <c r="A4535" t="s">
        <v>22563</v>
      </c>
      <c r="B4535">
        <v>6.5</v>
      </c>
    </row>
    <row r="4536" spans="1:2">
      <c r="A4536" t="s">
        <v>22543</v>
      </c>
      <c r="B4536">
        <v>6</v>
      </c>
    </row>
    <row r="4537" spans="1:2">
      <c r="A4537" t="s">
        <v>13777</v>
      </c>
      <c r="B4537">
        <v>7.3</v>
      </c>
    </row>
    <row r="4538" spans="1:2">
      <c r="A4538" t="s">
        <v>22578</v>
      </c>
      <c r="B4538">
        <v>7.3</v>
      </c>
    </row>
    <row r="4539" spans="1:2">
      <c r="A4539" t="s">
        <v>17984</v>
      </c>
      <c r="B4539">
        <v>6.5</v>
      </c>
    </row>
    <row r="4540" spans="1:2">
      <c r="A4540" t="s">
        <v>22585</v>
      </c>
      <c r="B4540">
        <v>6</v>
      </c>
    </row>
    <row r="4541" spans="1:2">
      <c r="A4541" t="s">
        <v>22589</v>
      </c>
      <c r="B4541">
        <v>5.3</v>
      </c>
    </row>
    <row r="4542" spans="1:2">
      <c r="A4542" t="s">
        <v>272</v>
      </c>
      <c r="B4542">
        <v>6.6</v>
      </c>
    </row>
    <row r="4543" spans="1:2">
      <c r="A4543" t="s">
        <v>22596</v>
      </c>
      <c r="B4543">
        <v>6.1</v>
      </c>
    </row>
    <row r="4544" spans="1:2">
      <c r="A4544" t="s">
        <v>22600</v>
      </c>
      <c r="B4544">
        <v>7.1</v>
      </c>
    </row>
    <row r="4545" spans="1:2">
      <c r="A4545" t="s">
        <v>14462</v>
      </c>
      <c r="B4545">
        <v>8.6999999999999993</v>
      </c>
    </row>
    <row r="4546" spans="1:2">
      <c r="A4546" t="s">
        <v>22612</v>
      </c>
      <c r="B4546">
        <v>8.4</v>
      </c>
    </row>
    <row r="4547" spans="1:2">
      <c r="A4547" t="s">
        <v>22619</v>
      </c>
      <c r="B4547">
        <v>5.8</v>
      </c>
    </row>
    <row r="4548" spans="1:2">
      <c r="A4548" t="s">
        <v>408</v>
      </c>
      <c r="B4548">
        <v>6.2</v>
      </c>
    </row>
    <row r="4549" spans="1:2">
      <c r="A4549" t="s">
        <v>22630</v>
      </c>
      <c r="B4549">
        <v>5.8</v>
      </c>
    </row>
    <row r="4550" spans="1:2">
      <c r="A4550" t="s">
        <v>22099</v>
      </c>
      <c r="B4550">
        <v>5.7</v>
      </c>
    </row>
    <row r="4551" spans="1:2">
      <c r="A4551" t="s">
        <v>22641</v>
      </c>
      <c r="B4551">
        <v>6.1</v>
      </c>
    </row>
    <row r="4552" spans="1:2">
      <c r="A4552" t="s">
        <v>22646</v>
      </c>
      <c r="B4552">
        <v>6.4</v>
      </c>
    </row>
    <row r="4553" spans="1:2">
      <c r="A4553" t="s">
        <v>22651</v>
      </c>
      <c r="B4553">
        <v>5</v>
      </c>
    </row>
    <row r="4554" spans="1:2">
      <c r="A4554" t="s">
        <v>22654</v>
      </c>
      <c r="B4554">
        <v>6.5</v>
      </c>
    </row>
    <row r="4555" spans="1:2">
      <c r="A4555" t="s">
        <v>22660</v>
      </c>
      <c r="B4555">
        <v>4.5999999999999996</v>
      </c>
    </row>
    <row r="4556" spans="1:2">
      <c r="A4556" t="s">
        <v>19779</v>
      </c>
      <c r="B4556">
        <v>7.7</v>
      </c>
    </row>
    <row r="4557" spans="1:2">
      <c r="A4557" t="s">
        <v>22669</v>
      </c>
      <c r="B4557">
        <v>7.3</v>
      </c>
    </row>
    <row r="4558" spans="1:2">
      <c r="A4558" t="s">
        <v>125</v>
      </c>
      <c r="B4558">
        <v>6.6</v>
      </c>
    </row>
    <row r="4559" spans="1:2">
      <c r="A4559" t="s">
        <v>5349</v>
      </c>
      <c r="B4559">
        <v>6.4</v>
      </c>
    </row>
    <row r="4560" spans="1:2">
      <c r="A4560" t="s">
        <v>22683</v>
      </c>
      <c r="B4560">
        <v>5.8</v>
      </c>
    </row>
    <row r="4561" spans="1:2">
      <c r="A4561" t="s">
        <v>22432</v>
      </c>
      <c r="B4561">
        <v>7.2</v>
      </c>
    </row>
    <row r="4562" spans="1:2">
      <c r="A4562" t="s">
        <v>16281</v>
      </c>
      <c r="B4562">
        <v>7.2</v>
      </c>
    </row>
    <row r="4563" spans="1:2">
      <c r="A4563" t="s">
        <v>22696</v>
      </c>
      <c r="B4563">
        <v>3.5</v>
      </c>
    </row>
    <row r="4564" spans="1:2">
      <c r="A4564" t="s">
        <v>22703</v>
      </c>
      <c r="B4564">
        <v>7.5</v>
      </c>
    </row>
    <row r="4565" spans="1:2">
      <c r="A4565" t="s">
        <v>22707</v>
      </c>
      <c r="B4565">
        <v>2.2000000000000002</v>
      </c>
    </row>
    <row r="4566" spans="1:2">
      <c r="A4566" t="s">
        <v>22713</v>
      </c>
      <c r="B4566">
        <v>6.6</v>
      </c>
    </row>
    <row r="4567" spans="1:2">
      <c r="A4567" t="s">
        <v>22718</v>
      </c>
      <c r="B4567">
        <v>6.9</v>
      </c>
    </row>
    <row r="4568" spans="1:2">
      <c r="A4568" t="s">
        <v>22724</v>
      </c>
      <c r="B4568">
        <v>4</v>
      </c>
    </row>
    <row r="4569" spans="1:2">
      <c r="A4569" t="s">
        <v>14787</v>
      </c>
      <c r="B4569">
        <v>7.4</v>
      </c>
    </row>
    <row r="4570" spans="1:2">
      <c r="A4570" t="s">
        <v>22735</v>
      </c>
      <c r="B4570">
        <v>8.3000000000000007</v>
      </c>
    </row>
    <row r="4571" spans="1:2">
      <c r="A4571" t="s">
        <v>22742</v>
      </c>
      <c r="B4571">
        <v>5.7</v>
      </c>
    </row>
    <row r="4572" spans="1:2">
      <c r="A4572" t="s">
        <v>22747</v>
      </c>
      <c r="B4572">
        <v>6.8</v>
      </c>
    </row>
    <row r="4573" spans="1:2">
      <c r="A4573" t="s">
        <v>22755</v>
      </c>
      <c r="B4573">
        <v>5.2</v>
      </c>
    </row>
    <row r="4574" spans="1:2">
      <c r="A4574" t="s">
        <v>20121</v>
      </c>
      <c r="B4574">
        <v>6.2</v>
      </c>
    </row>
    <row r="4575" spans="1:2">
      <c r="A4575" t="s">
        <v>16111</v>
      </c>
      <c r="B4575">
        <v>5.9</v>
      </c>
    </row>
    <row r="4576" spans="1:2">
      <c r="A4576" t="s">
        <v>1155</v>
      </c>
      <c r="B4576">
        <v>7.7</v>
      </c>
    </row>
    <row r="4577" spans="1:2">
      <c r="A4577" t="s">
        <v>22775</v>
      </c>
      <c r="B4577">
        <v>4.3</v>
      </c>
    </row>
    <row r="4578" spans="1:2">
      <c r="A4578" t="s">
        <v>22781</v>
      </c>
      <c r="B4578">
        <v>7.1</v>
      </c>
    </row>
    <row r="4579" spans="1:2">
      <c r="A4579" t="s">
        <v>22785</v>
      </c>
      <c r="B4579">
        <v>6.2</v>
      </c>
    </row>
    <row r="4580" spans="1:2">
      <c r="A4580" t="s">
        <v>22791</v>
      </c>
      <c r="B4580">
        <v>6.8</v>
      </c>
    </row>
    <row r="4581" spans="1:2">
      <c r="A4581" t="s">
        <v>22798</v>
      </c>
      <c r="B4581">
        <v>7.7</v>
      </c>
    </row>
    <row r="4582" spans="1:2">
      <c r="A4582" t="s">
        <v>22804</v>
      </c>
      <c r="B4582">
        <v>8.1999999999999993</v>
      </c>
    </row>
    <row r="4583" spans="1:2">
      <c r="A4583" t="s">
        <v>19470</v>
      </c>
      <c r="B4583">
        <v>7.5</v>
      </c>
    </row>
    <row r="4584" spans="1:2">
      <c r="A4584" t="s">
        <v>22817</v>
      </c>
      <c r="B4584">
        <v>7.6</v>
      </c>
    </row>
    <row r="4585" spans="1:2">
      <c r="A4585" t="s">
        <v>22823</v>
      </c>
      <c r="B4585">
        <v>4.0999999999999996</v>
      </c>
    </row>
    <row r="4586" spans="1:2">
      <c r="A4586" t="s">
        <v>7905</v>
      </c>
      <c r="B4586">
        <v>6.9</v>
      </c>
    </row>
    <row r="4587" spans="1:2">
      <c r="A4587" t="s">
        <v>17923</v>
      </c>
      <c r="B4587">
        <v>7.1</v>
      </c>
    </row>
    <row r="4588" spans="1:2">
      <c r="A4588" t="s">
        <v>18017</v>
      </c>
      <c r="B4588">
        <v>6.3</v>
      </c>
    </row>
    <row r="4589" spans="1:2">
      <c r="A4589" t="s">
        <v>19765</v>
      </c>
      <c r="B4589">
        <v>7.7</v>
      </c>
    </row>
    <row r="4590" spans="1:2">
      <c r="A4590" t="s">
        <v>2791</v>
      </c>
      <c r="B4590">
        <v>8.3000000000000007</v>
      </c>
    </row>
    <row r="4591" spans="1:2">
      <c r="A4591" t="s">
        <v>17683</v>
      </c>
      <c r="B4591">
        <v>7.1</v>
      </c>
    </row>
    <row r="4592" spans="1:2">
      <c r="A4592" t="s">
        <v>22857</v>
      </c>
      <c r="B4592">
        <v>4.7</v>
      </c>
    </row>
    <row r="4593" spans="1:2">
      <c r="A4593" t="s">
        <v>22868</v>
      </c>
      <c r="B4593">
        <v>7.2</v>
      </c>
    </row>
    <row r="4594" spans="1:2">
      <c r="A4594" t="s">
        <v>22875</v>
      </c>
      <c r="B4594">
        <v>5.0999999999999996</v>
      </c>
    </row>
    <row r="4595" spans="1:2">
      <c r="A4595" t="s">
        <v>22881</v>
      </c>
      <c r="B4595">
        <v>5.4</v>
      </c>
    </row>
    <row r="4596" spans="1:2">
      <c r="A4596" t="s">
        <v>22887</v>
      </c>
      <c r="B4596">
        <v>6.9</v>
      </c>
    </row>
    <row r="4597" spans="1:2">
      <c r="A4597" t="s">
        <v>8108</v>
      </c>
      <c r="B4597">
        <v>6.1</v>
      </c>
    </row>
    <row r="4598" spans="1:2">
      <c r="A4598" t="s">
        <v>22904</v>
      </c>
      <c r="B4598">
        <v>6.1</v>
      </c>
    </row>
    <row r="4599" spans="1:2">
      <c r="A4599" t="s">
        <v>5647</v>
      </c>
      <c r="B4599">
        <v>6.9</v>
      </c>
    </row>
    <row r="4600" spans="1:2">
      <c r="A4600" t="s">
        <v>22916</v>
      </c>
      <c r="B4600">
        <v>5.8</v>
      </c>
    </row>
    <row r="4601" spans="1:2">
      <c r="A4601" t="s">
        <v>22921</v>
      </c>
      <c r="B4601">
        <v>6</v>
      </c>
    </row>
    <row r="4602" spans="1:2">
      <c r="A4602" t="s">
        <v>22926</v>
      </c>
      <c r="B4602">
        <v>8.1999999999999993</v>
      </c>
    </row>
    <row r="4603" spans="1:2">
      <c r="A4603" t="s">
        <v>22932</v>
      </c>
      <c r="B4603">
        <v>8</v>
      </c>
    </row>
    <row r="4604" spans="1:2">
      <c r="A4604" t="s">
        <v>22938</v>
      </c>
      <c r="B4604">
        <v>7</v>
      </c>
    </row>
    <row r="4605" spans="1:2">
      <c r="A4605" t="s">
        <v>22944</v>
      </c>
      <c r="B4605">
        <v>6.3</v>
      </c>
    </row>
    <row r="4606" spans="1:2">
      <c r="A4606" t="s">
        <v>79</v>
      </c>
      <c r="B4606">
        <v>7.6</v>
      </c>
    </row>
    <row r="4607" spans="1:2">
      <c r="A4607" t="s">
        <v>22955</v>
      </c>
      <c r="B4607">
        <v>6.1</v>
      </c>
    </row>
    <row r="4608" spans="1:2">
      <c r="A4608" t="s">
        <v>22962</v>
      </c>
      <c r="B4608">
        <v>7.2</v>
      </c>
    </row>
    <row r="4609" spans="1:2">
      <c r="A4609" t="s">
        <v>22966</v>
      </c>
      <c r="B4609">
        <v>7.8</v>
      </c>
    </row>
    <row r="4610" spans="1:2">
      <c r="A4610" t="s">
        <v>22973</v>
      </c>
      <c r="B4610">
        <v>4.7</v>
      </c>
    </row>
    <row r="4611" spans="1:2">
      <c r="A4611" t="s">
        <v>22978</v>
      </c>
      <c r="B4611">
        <v>7.5</v>
      </c>
    </row>
    <row r="4612" spans="1:2">
      <c r="A4612" t="s">
        <v>22989</v>
      </c>
      <c r="B4612">
        <v>3.4</v>
      </c>
    </row>
    <row r="4613" spans="1:2">
      <c r="A4613" t="s">
        <v>10145</v>
      </c>
      <c r="B4613">
        <v>8.9</v>
      </c>
    </row>
    <row r="4614" spans="1:2">
      <c r="A4614" t="s">
        <v>22999</v>
      </c>
      <c r="B4614">
        <v>6.9</v>
      </c>
    </row>
    <row r="4615" spans="1:2">
      <c r="A4615" t="s">
        <v>19168</v>
      </c>
      <c r="B4615">
        <v>8.1999999999999993</v>
      </c>
    </row>
    <row r="4616" spans="1:2">
      <c r="A4616" t="s">
        <v>23009</v>
      </c>
      <c r="B4616">
        <v>7.3</v>
      </c>
    </row>
    <row r="4617" spans="1:2">
      <c r="A4617" t="s">
        <v>23017</v>
      </c>
      <c r="B4617">
        <v>8</v>
      </c>
    </row>
    <row r="4618" spans="1:2">
      <c r="A4618" t="s">
        <v>8565</v>
      </c>
      <c r="B4618">
        <v>6.7</v>
      </c>
    </row>
    <row r="4619" spans="1:2">
      <c r="A4619" t="s">
        <v>23026</v>
      </c>
      <c r="B4619">
        <v>6.6</v>
      </c>
    </row>
    <row r="4620" spans="1:2">
      <c r="A4620" t="s">
        <v>17301</v>
      </c>
      <c r="B4620">
        <v>6.9</v>
      </c>
    </row>
    <row r="4621" spans="1:2">
      <c r="A4621" t="s">
        <v>6496</v>
      </c>
      <c r="B4621">
        <v>7.1</v>
      </c>
    </row>
    <row r="4622" spans="1:2">
      <c r="A4622" t="s">
        <v>23039</v>
      </c>
      <c r="B4622">
        <v>5.6</v>
      </c>
    </row>
    <row r="4623" spans="1:2">
      <c r="A4623" t="s">
        <v>20333</v>
      </c>
      <c r="B4623">
        <v>6.7</v>
      </c>
    </row>
    <row r="4624" spans="1:2">
      <c r="A4624" t="s">
        <v>20333</v>
      </c>
      <c r="B4624">
        <v>7.1</v>
      </c>
    </row>
    <row r="4625" spans="1:2">
      <c r="A4625" t="s">
        <v>23055</v>
      </c>
      <c r="B4625">
        <v>5.2</v>
      </c>
    </row>
    <row r="4626" spans="1:2">
      <c r="A4626" t="s">
        <v>23059</v>
      </c>
      <c r="B4626">
        <v>7.7</v>
      </c>
    </row>
    <row r="4627" spans="1:2">
      <c r="A4627" t="s">
        <v>23065</v>
      </c>
      <c r="B4627">
        <v>7.5</v>
      </c>
    </row>
    <row r="4628" spans="1:2">
      <c r="A4628" t="s">
        <v>22482</v>
      </c>
      <c r="B4628">
        <v>7.6</v>
      </c>
    </row>
    <row r="4629" spans="1:2">
      <c r="A4629" t="s">
        <v>23074</v>
      </c>
      <c r="B4629">
        <v>8.1</v>
      </c>
    </row>
    <row r="4630" spans="1:2">
      <c r="A4630" t="s">
        <v>17658</v>
      </c>
      <c r="B4630">
        <v>5.5</v>
      </c>
    </row>
    <row r="4631" spans="1:2">
      <c r="A4631" t="s">
        <v>23083</v>
      </c>
      <c r="B4631">
        <v>6.6</v>
      </c>
    </row>
    <row r="4632" spans="1:2">
      <c r="A4632" t="s">
        <v>23089</v>
      </c>
      <c r="B4632">
        <v>3.2</v>
      </c>
    </row>
    <row r="4633" spans="1:2">
      <c r="A4633" t="s">
        <v>23096</v>
      </c>
      <c r="B4633">
        <v>6.6</v>
      </c>
    </row>
    <row r="4634" spans="1:2">
      <c r="A4634" t="s">
        <v>23102</v>
      </c>
      <c r="B4634">
        <v>6.2</v>
      </c>
    </row>
    <row r="4635" spans="1:2">
      <c r="A4635" t="s">
        <v>23107</v>
      </c>
      <c r="B4635">
        <v>4.8</v>
      </c>
    </row>
    <row r="4636" spans="1:2">
      <c r="A4636" t="s">
        <v>23111</v>
      </c>
      <c r="B4636">
        <v>4.5</v>
      </c>
    </row>
    <row r="4637" spans="1:2">
      <c r="A4637" t="s">
        <v>23118</v>
      </c>
      <c r="B4637">
        <v>7.2</v>
      </c>
    </row>
    <row r="4638" spans="1:2">
      <c r="A4638" t="s">
        <v>23124</v>
      </c>
      <c r="B4638">
        <v>4.3</v>
      </c>
    </row>
    <row r="4639" spans="1:2">
      <c r="A4639" t="s">
        <v>23131</v>
      </c>
      <c r="B4639">
        <v>4.5</v>
      </c>
    </row>
    <row r="4640" spans="1:2">
      <c r="A4640" t="s">
        <v>23136</v>
      </c>
      <c r="B4640">
        <v>6.4</v>
      </c>
    </row>
    <row r="4641" spans="1:2">
      <c r="A4641" t="s">
        <v>23141</v>
      </c>
      <c r="B4641">
        <v>6.4</v>
      </c>
    </row>
    <row r="4642" spans="1:2">
      <c r="A4642" t="s">
        <v>7134</v>
      </c>
      <c r="B4642">
        <v>7.3</v>
      </c>
    </row>
    <row r="4643" spans="1:2">
      <c r="A4643" t="s">
        <v>16101</v>
      </c>
      <c r="B4643">
        <v>6.9</v>
      </c>
    </row>
    <row r="4644" spans="1:2">
      <c r="A4644" t="s">
        <v>23153</v>
      </c>
      <c r="B4644">
        <v>4.3</v>
      </c>
    </row>
    <row r="4645" spans="1:2">
      <c r="A4645" t="s">
        <v>408</v>
      </c>
      <c r="B4645">
        <v>7.2</v>
      </c>
    </row>
    <row r="4646" spans="1:2">
      <c r="A4646" t="s">
        <v>23166</v>
      </c>
      <c r="B4646">
        <v>6.5</v>
      </c>
    </row>
    <row r="4647" spans="1:2">
      <c r="A4647" t="s">
        <v>8950</v>
      </c>
      <c r="B4647">
        <v>6.6</v>
      </c>
    </row>
    <row r="4648" spans="1:2">
      <c r="A4648" t="s">
        <v>23174</v>
      </c>
      <c r="B4648">
        <v>6.7</v>
      </c>
    </row>
    <row r="4649" spans="1:2">
      <c r="A4649" t="s">
        <v>23181</v>
      </c>
      <c r="B4649">
        <v>4.3</v>
      </c>
    </row>
    <row r="4650" spans="1:2">
      <c r="A4650" t="s">
        <v>8553</v>
      </c>
      <c r="B4650">
        <v>7.3</v>
      </c>
    </row>
    <row r="4651" spans="1:2">
      <c r="A4651" t="s">
        <v>23190</v>
      </c>
      <c r="B4651">
        <v>6.4</v>
      </c>
    </row>
    <row r="4652" spans="1:2">
      <c r="A4652" t="s">
        <v>23195</v>
      </c>
      <c r="B4652">
        <v>7</v>
      </c>
    </row>
    <row r="4653" spans="1:2">
      <c r="A4653" t="s">
        <v>22563</v>
      </c>
      <c r="B4653">
        <v>5.5</v>
      </c>
    </row>
    <row r="4654" spans="1:2">
      <c r="A4654" t="s">
        <v>23207</v>
      </c>
      <c r="B4654">
        <v>6.7</v>
      </c>
    </row>
    <row r="4655" spans="1:2">
      <c r="A4655" t="s">
        <v>23213</v>
      </c>
      <c r="B4655">
        <v>4.3</v>
      </c>
    </row>
    <row r="4656" spans="1:2">
      <c r="A4656" t="s">
        <v>18565</v>
      </c>
      <c r="B4656">
        <v>6.1</v>
      </c>
    </row>
    <row r="4657" spans="1:2">
      <c r="A4657" t="s">
        <v>23222</v>
      </c>
      <c r="B4657">
        <v>6.8</v>
      </c>
    </row>
    <row r="4658" spans="1:2">
      <c r="A4658" t="s">
        <v>13940</v>
      </c>
      <c r="B4658">
        <v>3.9</v>
      </c>
    </row>
    <row r="4659" spans="1:2">
      <c r="A4659" t="s">
        <v>23238</v>
      </c>
      <c r="B4659">
        <v>6.9</v>
      </c>
    </row>
    <row r="4660" spans="1:2">
      <c r="A4660" t="s">
        <v>11999</v>
      </c>
      <c r="B4660">
        <v>7.3</v>
      </c>
    </row>
    <row r="4661" spans="1:2">
      <c r="A4661" t="s">
        <v>23250</v>
      </c>
      <c r="B4661">
        <v>6.9</v>
      </c>
    </row>
    <row r="4662" spans="1:2">
      <c r="A4662" t="s">
        <v>23255</v>
      </c>
      <c r="B4662">
        <v>6.3</v>
      </c>
    </row>
    <row r="4663" spans="1:2">
      <c r="A4663" t="s">
        <v>23261</v>
      </c>
      <c r="B4663">
        <v>2.5</v>
      </c>
    </row>
    <row r="4664" spans="1:2">
      <c r="A4664" t="s">
        <v>13153</v>
      </c>
      <c r="B4664">
        <v>5.7</v>
      </c>
    </row>
    <row r="4665" spans="1:2">
      <c r="A4665" t="s">
        <v>23271</v>
      </c>
      <c r="B4665">
        <v>7</v>
      </c>
    </row>
    <row r="4666" spans="1:2">
      <c r="A4666" t="s">
        <v>23279</v>
      </c>
      <c r="B4666">
        <v>6.2</v>
      </c>
    </row>
    <row r="4667" spans="1:2">
      <c r="A4667" t="s">
        <v>23286</v>
      </c>
      <c r="B4667">
        <v>6.9</v>
      </c>
    </row>
    <row r="4668" spans="1:2">
      <c r="A4668" t="s">
        <v>23294</v>
      </c>
      <c r="B4668">
        <v>4.5</v>
      </c>
    </row>
    <row r="4669" spans="1:2">
      <c r="A4669" t="s">
        <v>23299</v>
      </c>
      <c r="B4669">
        <v>7.8</v>
      </c>
    </row>
    <row r="4670" spans="1:2">
      <c r="A4670" t="s">
        <v>23305</v>
      </c>
      <c r="B4670">
        <v>4.4000000000000004</v>
      </c>
    </row>
    <row r="4671" spans="1:2">
      <c r="A4671" t="s">
        <v>22742</v>
      </c>
      <c r="B4671">
        <v>6.6</v>
      </c>
    </row>
    <row r="4672" spans="1:2">
      <c r="A4672" t="s">
        <v>23315</v>
      </c>
      <c r="B4672">
        <v>8</v>
      </c>
    </row>
    <row r="4673" spans="1:2">
      <c r="A4673" t="s">
        <v>17041</v>
      </c>
      <c r="B4673">
        <v>8.3000000000000007</v>
      </c>
    </row>
    <row r="4674" spans="1:2">
      <c r="A4674" t="s">
        <v>23325</v>
      </c>
      <c r="B4674">
        <v>6.5</v>
      </c>
    </row>
    <row r="4675" spans="1:2">
      <c r="A4675" t="s">
        <v>23331</v>
      </c>
      <c r="B4675">
        <v>7.1</v>
      </c>
    </row>
    <row r="4676" spans="1:2">
      <c r="A4676" t="s">
        <v>12849</v>
      </c>
      <c r="B4676">
        <v>7.1</v>
      </c>
    </row>
    <row r="4677" spans="1:2">
      <c r="A4677" t="s">
        <v>23342</v>
      </c>
      <c r="B4677">
        <v>4</v>
      </c>
    </row>
    <row r="4678" spans="1:2">
      <c r="A4678" t="s">
        <v>23350</v>
      </c>
      <c r="B4678">
        <v>7.5</v>
      </c>
    </row>
    <row r="4679" spans="1:2">
      <c r="A4679" t="s">
        <v>23357</v>
      </c>
      <c r="B4679">
        <v>7</v>
      </c>
    </row>
    <row r="4680" spans="1:2">
      <c r="A4680" t="s">
        <v>23362</v>
      </c>
      <c r="B4680">
        <v>4</v>
      </c>
    </row>
    <row r="4681" spans="1:2">
      <c r="A4681" t="s">
        <v>23369</v>
      </c>
      <c r="B4681">
        <v>6.7</v>
      </c>
    </row>
    <row r="4682" spans="1:2">
      <c r="A4682" t="s">
        <v>845</v>
      </c>
      <c r="B4682">
        <v>7</v>
      </c>
    </row>
    <row r="4683" spans="1:2">
      <c r="A4683" t="s">
        <v>521</v>
      </c>
      <c r="B4683">
        <v>7.4</v>
      </c>
    </row>
    <row r="4684" spans="1:2">
      <c r="A4684" t="s">
        <v>8662</v>
      </c>
      <c r="B4684">
        <v>8</v>
      </c>
    </row>
    <row r="4685" spans="1:2">
      <c r="A4685" t="s">
        <v>23392</v>
      </c>
      <c r="B4685">
        <v>6.5</v>
      </c>
    </row>
    <row r="4686" spans="1:2">
      <c r="A4686" t="s">
        <v>23400</v>
      </c>
      <c r="B4686">
        <v>7.2</v>
      </c>
    </row>
    <row r="4687" spans="1:2">
      <c r="A4687" t="s">
        <v>23406</v>
      </c>
      <c r="B4687">
        <v>6.4</v>
      </c>
    </row>
    <row r="4688" spans="1:2">
      <c r="A4688" t="s">
        <v>10764</v>
      </c>
      <c r="B4688">
        <v>6.5</v>
      </c>
    </row>
    <row r="4689" spans="1:2">
      <c r="A4689" t="s">
        <v>1847</v>
      </c>
      <c r="B4689">
        <v>6.8</v>
      </c>
    </row>
    <row r="4690" spans="1:2">
      <c r="A4690" t="s">
        <v>23422</v>
      </c>
      <c r="B4690">
        <v>6.9</v>
      </c>
    </row>
    <row r="4691" spans="1:2">
      <c r="A4691" t="s">
        <v>23429</v>
      </c>
      <c r="B4691">
        <v>7.5</v>
      </c>
    </row>
    <row r="4692" spans="1:2">
      <c r="A4692" t="s">
        <v>23436</v>
      </c>
      <c r="B4692">
        <v>5.0999999999999996</v>
      </c>
    </row>
    <row r="4693" spans="1:2">
      <c r="A4693" t="s">
        <v>12537</v>
      </c>
      <c r="B4693">
        <v>6.2</v>
      </c>
    </row>
    <row r="4694" spans="1:2">
      <c r="A4694" t="s">
        <v>10931</v>
      </c>
      <c r="B4694">
        <v>3.9</v>
      </c>
    </row>
    <row r="4695" spans="1:2">
      <c r="A4695" t="s">
        <v>15176</v>
      </c>
      <c r="B4695">
        <v>6</v>
      </c>
    </row>
    <row r="4696" spans="1:2">
      <c r="A4696" t="s">
        <v>23456</v>
      </c>
      <c r="B4696">
        <v>6.8</v>
      </c>
    </row>
    <row r="4697" spans="1:2">
      <c r="A4697" t="s">
        <v>23463</v>
      </c>
      <c r="B4697">
        <v>7.4</v>
      </c>
    </row>
    <row r="4698" spans="1:2">
      <c r="A4698" t="s">
        <v>23469</v>
      </c>
      <c r="B4698">
        <v>8.1</v>
      </c>
    </row>
    <row r="4699" spans="1:2">
      <c r="A4699" t="s">
        <v>23476</v>
      </c>
      <c r="B4699">
        <v>6.5</v>
      </c>
    </row>
    <row r="4700" spans="1:2">
      <c r="A4700" t="s">
        <v>22030</v>
      </c>
      <c r="B4700">
        <v>8</v>
      </c>
    </row>
    <row r="4701" spans="1:2">
      <c r="A4701" t="s">
        <v>23484</v>
      </c>
      <c r="B4701">
        <v>7.7</v>
      </c>
    </row>
    <row r="4702" spans="1:2">
      <c r="A4702" t="s">
        <v>23491</v>
      </c>
      <c r="B4702">
        <v>7.2</v>
      </c>
    </row>
    <row r="4703" spans="1:2">
      <c r="A4703" t="s">
        <v>23497</v>
      </c>
      <c r="B4703">
        <v>5.4</v>
      </c>
    </row>
    <row r="4704" spans="1:2">
      <c r="A4704" t="s">
        <v>23505</v>
      </c>
      <c r="B4704">
        <v>6.7</v>
      </c>
    </row>
    <row r="4705" spans="1:2">
      <c r="A4705" t="s">
        <v>23511</v>
      </c>
      <c r="B4705">
        <v>6.3</v>
      </c>
    </row>
    <row r="4706" spans="1:2">
      <c r="A4706" t="s">
        <v>23516</v>
      </c>
      <c r="B4706">
        <v>8.1</v>
      </c>
    </row>
    <row r="4707" spans="1:2">
      <c r="A4707" t="s">
        <v>23520</v>
      </c>
      <c r="B4707">
        <v>8.5</v>
      </c>
    </row>
    <row r="4708" spans="1:2">
      <c r="A4708" t="s">
        <v>23527</v>
      </c>
      <c r="B4708">
        <v>7.7</v>
      </c>
    </row>
    <row r="4709" spans="1:2">
      <c r="A4709" t="s">
        <v>5076</v>
      </c>
      <c r="B4709">
        <v>6.5</v>
      </c>
    </row>
    <row r="4710" spans="1:2">
      <c r="A4710" t="s">
        <v>23538</v>
      </c>
      <c r="B4710">
        <v>8.6999999999999993</v>
      </c>
    </row>
    <row r="4711" spans="1:2">
      <c r="A4711" t="s">
        <v>23544</v>
      </c>
      <c r="B4711">
        <v>6.5</v>
      </c>
    </row>
    <row r="4712" spans="1:2">
      <c r="A4712" t="s">
        <v>21743</v>
      </c>
      <c r="B4712">
        <v>7</v>
      </c>
    </row>
    <row r="4713" spans="1:2">
      <c r="A4713" t="s">
        <v>23555</v>
      </c>
      <c r="B4713">
        <v>5.5</v>
      </c>
    </row>
    <row r="4714" spans="1:2">
      <c r="A4714" t="s">
        <v>23559</v>
      </c>
      <c r="B4714">
        <v>7</v>
      </c>
    </row>
    <row r="4715" spans="1:2">
      <c r="A4715" t="s">
        <v>2561</v>
      </c>
      <c r="B4715">
        <v>6.3</v>
      </c>
    </row>
    <row r="4716" spans="1:2">
      <c r="A4716" t="s">
        <v>16192</v>
      </c>
      <c r="B4716">
        <v>7.9</v>
      </c>
    </row>
    <row r="4717" spans="1:2">
      <c r="A4717" t="s">
        <v>23575</v>
      </c>
      <c r="B4717">
        <v>7.3</v>
      </c>
    </row>
    <row r="4718" spans="1:2">
      <c r="A4718" t="s">
        <v>23582</v>
      </c>
      <c r="B4718">
        <v>7.4</v>
      </c>
    </row>
    <row r="4719" spans="1:2">
      <c r="A4719" t="s">
        <v>23589</v>
      </c>
      <c r="B4719">
        <v>5.4</v>
      </c>
    </row>
    <row r="4720" spans="1:2">
      <c r="A4720" t="s">
        <v>23596</v>
      </c>
      <c r="B4720">
        <v>7.1</v>
      </c>
    </row>
    <row r="4721" spans="1:2">
      <c r="A4721" t="s">
        <v>1919</v>
      </c>
      <c r="B4721">
        <v>8.4</v>
      </c>
    </row>
    <row r="4722" spans="1:2">
      <c r="A4722" t="s">
        <v>23608</v>
      </c>
      <c r="B4722">
        <v>7</v>
      </c>
    </row>
    <row r="4723" spans="1:2">
      <c r="A4723" t="s">
        <v>23615</v>
      </c>
      <c r="B4723">
        <v>5.3</v>
      </c>
    </row>
    <row r="4724" spans="1:2">
      <c r="A4724" t="s">
        <v>23622</v>
      </c>
      <c r="B4724">
        <v>7.1</v>
      </c>
    </row>
    <row r="4725" spans="1:2">
      <c r="A4725" t="s">
        <v>3806</v>
      </c>
      <c r="B4725">
        <v>7.5</v>
      </c>
    </row>
    <row r="4726" spans="1:2">
      <c r="A4726" t="s">
        <v>23633</v>
      </c>
      <c r="B4726">
        <v>7.2</v>
      </c>
    </row>
    <row r="4727" spans="1:2">
      <c r="A4727" t="s">
        <v>16917</v>
      </c>
      <c r="B4727">
        <v>6.7</v>
      </c>
    </row>
    <row r="4728" spans="1:2">
      <c r="A4728" t="s">
        <v>23644</v>
      </c>
      <c r="B4728">
        <v>8.1999999999999993</v>
      </c>
    </row>
    <row r="4729" spans="1:2">
      <c r="A4729" t="s">
        <v>23650</v>
      </c>
      <c r="B4729">
        <v>6.6</v>
      </c>
    </row>
    <row r="4730" spans="1:2">
      <c r="A4730" t="s">
        <v>23654</v>
      </c>
      <c r="B4730">
        <v>6.7</v>
      </c>
    </row>
    <row r="4731" spans="1:2">
      <c r="A4731" t="s">
        <v>23660</v>
      </c>
      <c r="B4731">
        <v>5.0999999999999996</v>
      </c>
    </row>
    <row r="4732" spans="1:2">
      <c r="A4732" t="s">
        <v>8554</v>
      </c>
      <c r="B4732">
        <v>7</v>
      </c>
    </row>
    <row r="4733" spans="1:2">
      <c r="A4733" t="s">
        <v>23059</v>
      </c>
      <c r="B4733">
        <v>7.4</v>
      </c>
    </row>
    <row r="4734" spans="1:2">
      <c r="A4734" t="s">
        <v>4504</v>
      </c>
      <c r="B4734">
        <v>5.4</v>
      </c>
    </row>
    <row r="4735" spans="1:2">
      <c r="A4735" t="s">
        <v>23676</v>
      </c>
      <c r="B4735">
        <v>5.7</v>
      </c>
    </row>
    <row r="4736" spans="1:2">
      <c r="A4736" t="s">
        <v>18269</v>
      </c>
      <c r="B4736">
        <v>6.7</v>
      </c>
    </row>
    <row r="4737" spans="1:2">
      <c r="A4737" t="s">
        <v>23686</v>
      </c>
      <c r="B4737">
        <v>4.2</v>
      </c>
    </row>
    <row r="4738" spans="1:2">
      <c r="A4738" t="s">
        <v>5877</v>
      </c>
      <c r="B4738">
        <v>7.4</v>
      </c>
    </row>
    <row r="4739" spans="1:2">
      <c r="A4739" t="s">
        <v>23698</v>
      </c>
      <c r="B4739">
        <v>4.8</v>
      </c>
    </row>
    <row r="4740" spans="1:2">
      <c r="A4740" t="s">
        <v>19004</v>
      </c>
      <c r="B4740">
        <v>7</v>
      </c>
    </row>
    <row r="4741" spans="1:2">
      <c r="A4741" t="s">
        <v>1679</v>
      </c>
      <c r="B4741">
        <v>7.3</v>
      </c>
    </row>
    <row r="4742" spans="1:2">
      <c r="A4742" t="s">
        <v>23711</v>
      </c>
      <c r="B4742">
        <v>5.8</v>
      </c>
    </row>
    <row r="4743" spans="1:2">
      <c r="A4743" t="s">
        <v>23718</v>
      </c>
      <c r="B4743">
        <v>7</v>
      </c>
    </row>
    <row r="4744" spans="1:2">
      <c r="A4744" t="s">
        <v>23724</v>
      </c>
      <c r="B4744">
        <v>3.2</v>
      </c>
    </row>
    <row r="4745" spans="1:2">
      <c r="A4745" t="s">
        <v>23730</v>
      </c>
      <c r="B4745">
        <v>6.8</v>
      </c>
    </row>
    <row r="4746" spans="1:2">
      <c r="A4746" t="s">
        <v>23736</v>
      </c>
      <c r="B4746">
        <v>7.7</v>
      </c>
    </row>
    <row r="4747" spans="1:2">
      <c r="A4747" t="s">
        <v>23743</v>
      </c>
      <c r="B4747">
        <v>5.6</v>
      </c>
    </row>
    <row r="4748" spans="1:2">
      <c r="A4748" t="s">
        <v>23748</v>
      </c>
      <c r="B4748">
        <v>7.1</v>
      </c>
    </row>
    <row r="4749" spans="1:2">
      <c r="A4749" t="s">
        <v>23754</v>
      </c>
      <c r="B4749">
        <v>3.6</v>
      </c>
    </row>
    <row r="4750" spans="1:2">
      <c r="A4750" t="s">
        <v>23761</v>
      </c>
      <c r="B4750">
        <v>6.8</v>
      </c>
    </row>
    <row r="4751" spans="1:2">
      <c r="A4751" t="s">
        <v>23767</v>
      </c>
      <c r="B4751">
        <v>7.6</v>
      </c>
    </row>
    <row r="4752" spans="1:2">
      <c r="A4752" t="s">
        <v>23774</v>
      </c>
      <c r="B4752">
        <v>8.3000000000000007</v>
      </c>
    </row>
    <row r="4753" spans="1:2">
      <c r="A4753" t="s">
        <v>1204</v>
      </c>
      <c r="B4753">
        <v>7.5</v>
      </c>
    </row>
    <row r="4754" spans="1:2">
      <c r="A4754" t="s">
        <v>23785</v>
      </c>
      <c r="B4754">
        <v>5.4</v>
      </c>
    </row>
    <row r="4755" spans="1:2">
      <c r="A4755" t="s">
        <v>23791</v>
      </c>
      <c r="B4755">
        <v>5.3</v>
      </c>
    </row>
    <row r="4756" spans="1:2">
      <c r="A4756" t="s">
        <v>23797</v>
      </c>
      <c r="B4756">
        <v>4.5</v>
      </c>
    </row>
    <row r="4757" spans="1:2">
      <c r="A4757" t="s">
        <v>15027</v>
      </c>
      <c r="B4757">
        <v>7.3</v>
      </c>
    </row>
    <row r="4758" spans="1:2">
      <c r="A4758" t="s">
        <v>23810</v>
      </c>
      <c r="B4758">
        <v>5.6</v>
      </c>
    </row>
    <row r="4759" spans="1:2">
      <c r="A4759" t="s">
        <v>22596</v>
      </c>
      <c r="B4759">
        <v>5.6</v>
      </c>
    </row>
    <row r="4760" spans="1:2">
      <c r="A4760" t="s">
        <v>23819</v>
      </c>
      <c r="B4760">
        <v>4.0999999999999996</v>
      </c>
    </row>
    <row r="4761" spans="1:2">
      <c r="A4761" t="s">
        <v>23826</v>
      </c>
      <c r="B4761">
        <v>6.8</v>
      </c>
    </row>
    <row r="4762" spans="1:2">
      <c r="A4762" t="s">
        <v>23833</v>
      </c>
      <c r="B4762">
        <v>6.3</v>
      </c>
    </row>
    <row r="4763" spans="1:2">
      <c r="A4763" t="s">
        <v>17613</v>
      </c>
      <c r="B4763">
        <v>5.8</v>
      </c>
    </row>
    <row r="4764" spans="1:2">
      <c r="A4764" t="s">
        <v>18750</v>
      </c>
      <c r="B4764">
        <v>6.6</v>
      </c>
    </row>
    <row r="4765" spans="1:2">
      <c r="A4765" t="s">
        <v>23848</v>
      </c>
      <c r="B4765">
        <v>6.7</v>
      </c>
    </row>
    <row r="4766" spans="1:2">
      <c r="A4766" t="s">
        <v>23854</v>
      </c>
      <c r="B4766">
        <v>6.4</v>
      </c>
    </row>
    <row r="4767" spans="1:2">
      <c r="A4767" t="s">
        <v>21809</v>
      </c>
      <c r="B4767">
        <v>6.3</v>
      </c>
    </row>
    <row r="4768" spans="1:2">
      <c r="A4768" t="s">
        <v>23864</v>
      </c>
      <c r="B4768">
        <v>3.4</v>
      </c>
    </row>
    <row r="4769" spans="1:2">
      <c r="A4769" t="s">
        <v>23870</v>
      </c>
      <c r="B4769">
        <v>4.7</v>
      </c>
    </row>
    <row r="4770" spans="1:2">
      <c r="A4770" t="s">
        <v>23876</v>
      </c>
      <c r="B4770">
        <v>6</v>
      </c>
    </row>
    <row r="4771" spans="1:2">
      <c r="A4771" t="s">
        <v>23880</v>
      </c>
      <c r="B4771">
        <v>7.3</v>
      </c>
    </row>
    <row r="4772" spans="1:2">
      <c r="A4772" t="s">
        <v>23887</v>
      </c>
      <c r="B4772">
        <v>7.9</v>
      </c>
    </row>
    <row r="4773" spans="1:2">
      <c r="A4773" t="s">
        <v>23891</v>
      </c>
      <c r="B4773">
        <v>6.1</v>
      </c>
    </row>
    <row r="4774" spans="1:2">
      <c r="A4774" t="s">
        <v>23897</v>
      </c>
      <c r="B4774">
        <v>7.4</v>
      </c>
    </row>
    <row r="4775" spans="1:2">
      <c r="A4775" t="s">
        <v>23904</v>
      </c>
      <c r="B4775">
        <v>6.6</v>
      </c>
    </row>
    <row r="4776" spans="1:2">
      <c r="A4776" t="s">
        <v>4478</v>
      </c>
      <c r="B4776">
        <v>5.5</v>
      </c>
    </row>
    <row r="4777" spans="1:2">
      <c r="A4777" t="s">
        <v>5418</v>
      </c>
      <c r="B4777">
        <v>7.5</v>
      </c>
    </row>
    <row r="4778" spans="1:2">
      <c r="A4778" t="s">
        <v>23919</v>
      </c>
      <c r="B4778">
        <v>7.6</v>
      </c>
    </row>
    <row r="4779" spans="1:2">
      <c r="A4779" t="s">
        <v>23925</v>
      </c>
      <c r="B4779">
        <v>5</v>
      </c>
    </row>
    <row r="4780" spans="1:2">
      <c r="A4780" t="s">
        <v>23930</v>
      </c>
      <c r="B4780">
        <v>3.2</v>
      </c>
    </row>
    <row r="4781" spans="1:2">
      <c r="A4781" t="s">
        <v>487</v>
      </c>
      <c r="B4781">
        <v>8.1999999999999993</v>
      </c>
    </row>
    <row r="4782" spans="1:2">
      <c r="A4782" t="s">
        <v>23939</v>
      </c>
      <c r="B4782">
        <v>3.7</v>
      </c>
    </row>
    <row r="4783" spans="1:2">
      <c r="A4783" t="s">
        <v>23945</v>
      </c>
      <c r="B4783">
        <v>6.3</v>
      </c>
    </row>
    <row r="4784" spans="1:2">
      <c r="A4784" t="s">
        <v>23950</v>
      </c>
      <c r="B4784">
        <v>4.0999999999999996</v>
      </c>
    </row>
    <row r="4785" spans="1:2">
      <c r="A4785" t="s">
        <v>23956</v>
      </c>
      <c r="B4785">
        <v>6.9</v>
      </c>
    </row>
    <row r="4786" spans="1:2">
      <c r="A4786" t="s">
        <v>23962</v>
      </c>
      <c r="B4786">
        <v>5.4</v>
      </c>
    </row>
    <row r="4787" spans="1:2">
      <c r="A4787" t="s">
        <v>22252</v>
      </c>
      <c r="B4787">
        <v>6.5</v>
      </c>
    </row>
    <row r="4788" spans="1:2">
      <c r="A4788" t="s">
        <v>7134</v>
      </c>
      <c r="B4788">
        <v>7.8</v>
      </c>
    </row>
    <row r="4789" spans="1:2">
      <c r="A4789" t="s">
        <v>23977</v>
      </c>
      <c r="B4789">
        <v>6.7</v>
      </c>
    </row>
    <row r="4790" spans="1:2">
      <c r="A4790" t="s">
        <v>23956</v>
      </c>
      <c r="B4790">
        <v>6.4</v>
      </c>
    </row>
    <row r="4791" spans="1:2">
      <c r="A4791" t="s">
        <v>10122</v>
      </c>
      <c r="B4791">
        <v>7.3</v>
      </c>
    </row>
    <row r="4792" spans="1:2">
      <c r="A4792" t="s">
        <v>23991</v>
      </c>
      <c r="B4792">
        <v>7</v>
      </c>
    </row>
    <row r="4793" spans="1:2">
      <c r="A4793" t="s">
        <v>4408</v>
      </c>
      <c r="B4793">
        <v>6.3</v>
      </c>
    </row>
    <row r="4794" spans="1:2">
      <c r="A4794" t="s">
        <v>9162</v>
      </c>
      <c r="B4794">
        <v>7.1</v>
      </c>
    </row>
    <row r="4795" spans="1:2">
      <c r="A4795" t="s">
        <v>24005</v>
      </c>
      <c r="B4795">
        <v>4.8</v>
      </c>
    </row>
    <row r="4796" spans="1:2">
      <c r="A4796" t="s">
        <v>23930</v>
      </c>
      <c r="B4796">
        <v>3.3</v>
      </c>
    </row>
    <row r="4797" spans="1:2">
      <c r="A4797" t="s">
        <v>18269</v>
      </c>
      <c r="B4797">
        <v>6.9</v>
      </c>
    </row>
    <row r="4798" spans="1:2">
      <c r="A4798" t="s">
        <v>24021</v>
      </c>
      <c r="B4798">
        <v>4.5999999999999996</v>
      </c>
    </row>
    <row r="4799" spans="1:2">
      <c r="A4799" t="s">
        <v>24027</v>
      </c>
      <c r="B4799">
        <v>3</v>
      </c>
    </row>
    <row r="4800" spans="1:2">
      <c r="A4800" t="s">
        <v>15176</v>
      </c>
      <c r="B4800">
        <v>6.6</v>
      </c>
    </row>
    <row r="4801" spans="1:2">
      <c r="A4801" t="s">
        <v>24037</v>
      </c>
      <c r="B4801">
        <v>7.4</v>
      </c>
    </row>
    <row r="4802" spans="1:2">
      <c r="A4802" t="s">
        <v>24045</v>
      </c>
      <c r="B4802">
        <v>6.2</v>
      </c>
    </row>
    <row r="4803" spans="1:2">
      <c r="A4803" t="s">
        <v>24049</v>
      </c>
      <c r="B4803">
        <v>4</v>
      </c>
    </row>
    <row r="4804" spans="1:2">
      <c r="A4804" t="s">
        <v>13792</v>
      </c>
      <c r="B4804">
        <v>6.1</v>
      </c>
    </row>
    <row r="4805" spans="1:2">
      <c r="A4805" t="s">
        <v>13826</v>
      </c>
      <c r="B4805">
        <v>6.9</v>
      </c>
    </row>
    <row r="4806" spans="1:2">
      <c r="A4806" t="s">
        <v>24065</v>
      </c>
      <c r="B4806">
        <v>7.5</v>
      </c>
    </row>
    <row r="4807" spans="1:2">
      <c r="A4807" t="s">
        <v>24072</v>
      </c>
      <c r="B4807">
        <v>6.7</v>
      </c>
    </row>
    <row r="4808" spans="1:2">
      <c r="A4808" t="s">
        <v>24078</v>
      </c>
      <c r="B4808">
        <v>7.4</v>
      </c>
    </row>
    <row r="4809" spans="1:2">
      <c r="A4809" t="s">
        <v>24085</v>
      </c>
      <c r="B4809">
        <v>6.1</v>
      </c>
    </row>
    <row r="4810" spans="1:2">
      <c r="A4810" t="s">
        <v>24092</v>
      </c>
      <c r="B4810">
        <v>5.4</v>
      </c>
    </row>
    <row r="4811" spans="1:2">
      <c r="A4811" t="s">
        <v>24099</v>
      </c>
      <c r="B4811">
        <v>6.4</v>
      </c>
    </row>
    <row r="4812" spans="1:2">
      <c r="A4812" t="s">
        <v>24104</v>
      </c>
      <c r="B4812">
        <v>7</v>
      </c>
    </row>
    <row r="4813" spans="1:2">
      <c r="A4813" t="s">
        <v>24110</v>
      </c>
      <c r="B4813">
        <v>6.3</v>
      </c>
    </row>
    <row r="4814" spans="1:2">
      <c r="A4814" t="s">
        <v>4903</v>
      </c>
      <c r="B4814">
        <v>6.9</v>
      </c>
    </row>
    <row r="4815" spans="1:2">
      <c r="A4815" t="s">
        <v>24124</v>
      </c>
      <c r="B4815">
        <v>7.8</v>
      </c>
    </row>
    <row r="4816" spans="1:2">
      <c r="A4816" t="s">
        <v>18750</v>
      </c>
      <c r="B4816">
        <v>6.4</v>
      </c>
    </row>
    <row r="4817" spans="1:2">
      <c r="A4817" t="s">
        <v>24137</v>
      </c>
      <c r="B4817">
        <v>7.7</v>
      </c>
    </row>
    <row r="4818" spans="1:2">
      <c r="A4818" t="s">
        <v>24148</v>
      </c>
      <c r="B4818">
        <v>6.3</v>
      </c>
    </row>
    <row r="4819" spans="1:2">
      <c r="A4819" t="s">
        <v>24154</v>
      </c>
      <c r="B4819">
        <v>6.3</v>
      </c>
    </row>
    <row r="4820" spans="1:2">
      <c r="A4820" t="s">
        <v>20031</v>
      </c>
      <c r="B4820">
        <v>6.6</v>
      </c>
    </row>
  </sheetData>
  <mergeCells count="4">
    <mergeCell ref="I4:K4"/>
    <mergeCell ref="M4:O4"/>
    <mergeCell ref="M3:O3"/>
    <mergeCell ref="I3:K3"/>
  </mergeCells>
  <conditionalFormatting sqref="A2:B4820">
    <cfRule type="containsBlanks" dxfId="17" priority="4">
      <formula>LEN(TRIM(A2))=0</formula>
    </cfRule>
  </conditionalFormatting>
  <conditionalFormatting sqref="I6:I1048576 I2:I4">
    <cfRule type="duplicateValues" dxfId="16" priority="3"/>
  </conditionalFormatting>
  <conditionalFormatting sqref="F3:F2400">
    <cfRule type="top10" dxfId="15" priority="2" rank="10"/>
  </conditionalFormatting>
  <conditionalFormatting sqref="M4">
    <cfRule type="duplicateValues" dxfId="14" priority="1"/>
  </conditionalFormatting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1C887-A906-4198-8B62-3191D2DB8FE4}">
  <dimension ref="A1:T4927"/>
  <sheetViews>
    <sheetView topLeftCell="F32" workbookViewId="0">
      <selection activeCell="N13" sqref="N13"/>
    </sheetView>
  </sheetViews>
  <sheetFormatPr defaultRowHeight="15"/>
  <cols>
    <col min="1" max="1" width="15.7109375" bestFit="1" customWidth="1"/>
    <col min="2" max="2" width="13.28515625" bestFit="1" customWidth="1"/>
    <col min="3" max="3" width="15.28515625" customWidth="1"/>
    <col min="4" max="4" width="8.5703125" customWidth="1"/>
    <col min="5" max="5" width="20.7109375" customWidth="1"/>
    <col min="6" max="6" width="13.7109375" bestFit="1" customWidth="1"/>
    <col min="7" max="7" width="16" customWidth="1"/>
    <col min="8" max="8" width="25.5703125" customWidth="1"/>
    <col min="9" max="9" width="15.28515625" bestFit="1" customWidth="1"/>
    <col min="11" max="11" width="50.85546875" customWidth="1"/>
    <col min="12" max="12" width="12.28515625" customWidth="1"/>
    <col min="13" max="13" width="11.140625" customWidth="1"/>
    <col min="14" max="14" width="13" customWidth="1"/>
    <col min="15" max="15" width="9.5703125" customWidth="1"/>
    <col min="16" max="16" width="10.28515625" customWidth="1"/>
    <col min="17" max="17" width="9.85546875" customWidth="1"/>
    <col min="18" max="18" width="10.5703125" customWidth="1"/>
    <col min="19" max="19" width="13" customWidth="1"/>
    <col min="20" max="20" width="12.5703125" customWidth="1"/>
  </cols>
  <sheetData>
    <row r="1" spans="1:20">
      <c r="L1" s="16" t="s">
        <v>24232</v>
      </c>
      <c r="M1" s="18" t="s">
        <v>24194</v>
      </c>
      <c r="N1" s="16" t="s">
        <v>24195</v>
      </c>
      <c r="O1" s="18" t="s">
        <v>24196</v>
      </c>
      <c r="P1" s="16" t="s">
        <v>24233</v>
      </c>
      <c r="Q1" s="16" t="s">
        <v>24234</v>
      </c>
      <c r="R1" s="16" t="s">
        <v>24235</v>
      </c>
      <c r="S1" s="16" t="s">
        <v>24236</v>
      </c>
      <c r="T1" s="16" t="s">
        <v>24237</v>
      </c>
    </row>
    <row r="2" spans="1:20" ht="30.75" customHeight="1">
      <c r="A2" s="57" t="s">
        <v>24238</v>
      </c>
      <c r="B2" s="57"/>
      <c r="E2" s="57" t="s">
        <v>24239</v>
      </c>
      <c r="F2" s="58"/>
      <c r="G2" s="59" t="s">
        <v>24240</v>
      </c>
      <c r="H2" s="59"/>
      <c r="K2" s="17" t="s">
        <v>24241</v>
      </c>
      <c r="L2" s="7">
        <f>AVERAGE(A872:A4927)</f>
        <v>50192237.835883908</v>
      </c>
      <c r="M2" s="14">
        <f>MEDIAN(A872:A4927)</f>
        <v>27177213</v>
      </c>
      <c r="N2" s="7">
        <f>MAX(A872:A4927)</f>
        <v>760505847</v>
      </c>
      <c r="O2" s="14">
        <f>MIN(A872:A4927)</f>
        <v>162</v>
      </c>
      <c r="P2" s="7">
        <f>QUARTILE(A872:A4927,1)</f>
        <v>6534416.75</v>
      </c>
      <c r="Q2" s="7">
        <f>QUARTILE(A872:A4927,3)</f>
        <v>64950384.5</v>
      </c>
      <c r="R2" s="7">
        <f>Q2-P2</f>
        <v>58415967.75</v>
      </c>
      <c r="S2" s="7">
        <f>P2-(1.5*R2)</f>
        <v>-81089534.875</v>
      </c>
      <c r="T2" s="7">
        <f>Q2+1.5*R2</f>
        <v>152574336.125</v>
      </c>
    </row>
    <row r="3" spans="1:20" ht="30.75">
      <c r="A3" s="16" t="s">
        <v>24242</v>
      </c>
      <c r="B3" s="16" t="s">
        <v>24170</v>
      </c>
      <c r="E3" s="16" t="s">
        <v>24242</v>
      </c>
      <c r="F3" s="18" t="s">
        <v>24170</v>
      </c>
      <c r="G3" s="28" t="s">
        <v>24242</v>
      </c>
      <c r="H3" s="28" t="s">
        <v>24170</v>
      </c>
      <c r="K3" s="22" t="s">
        <v>24243</v>
      </c>
      <c r="L3" s="21">
        <f>AVERAGE(B492:B4927)</f>
        <v>39315590.188007213</v>
      </c>
      <c r="M3" s="14">
        <f>MEDIAN(B492:B4927)</f>
        <v>19950000</v>
      </c>
      <c r="N3" s="7">
        <f>MAX(B492:B4927)</f>
        <v>12215500000</v>
      </c>
      <c r="O3" s="14">
        <f>MIN(B492:B4927)</f>
        <v>218</v>
      </c>
      <c r="P3" s="7">
        <f>QUARTILE(B492:B4927,1)</f>
        <v>6000000</v>
      </c>
      <c r="Q3" s="7">
        <f>QUARTILE(B492:B4927,3)</f>
        <v>43000000</v>
      </c>
      <c r="R3" s="7">
        <f>Q3-P3</f>
        <v>37000000</v>
      </c>
      <c r="S3" s="7">
        <f>P3-1.5*R3</f>
        <v>-49500000</v>
      </c>
      <c r="T3" s="7">
        <f>Q3+1.5*R3</f>
        <v>98500000</v>
      </c>
    </row>
    <row r="4" spans="1:20">
      <c r="A4" s="21">
        <f>COUNTBLANK(Table6[[Gross Earning ]])</f>
        <v>865</v>
      </c>
      <c r="B4" s="21">
        <f>COUNTBLANK(Table6[Budget])</f>
        <v>485</v>
      </c>
      <c r="E4" s="7">
        <v>861</v>
      </c>
      <c r="F4" s="14">
        <v>484</v>
      </c>
      <c r="G4" s="7">
        <v>0</v>
      </c>
      <c r="H4" s="7">
        <v>0</v>
      </c>
      <c r="K4" s="19" t="s">
        <v>24244</v>
      </c>
      <c r="L4" s="7">
        <v>270</v>
      </c>
    </row>
    <row r="5" spans="1:20">
      <c r="A5" s="53" t="s">
        <v>24245</v>
      </c>
      <c r="B5" s="53"/>
      <c r="C5" s="53"/>
      <c r="E5" s="56" t="s">
        <v>24246</v>
      </c>
      <c r="F5" s="54"/>
      <c r="G5" s="54"/>
      <c r="H5" s="54"/>
      <c r="I5" s="54"/>
      <c r="K5" s="19" t="s">
        <v>24247</v>
      </c>
      <c r="L5" s="7">
        <v>346</v>
      </c>
    </row>
    <row r="6" spans="1:20">
      <c r="A6" t="s">
        <v>24242</v>
      </c>
      <c r="B6" t="s">
        <v>24170</v>
      </c>
      <c r="C6" t="s">
        <v>25</v>
      </c>
      <c r="E6" t="s">
        <v>24242</v>
      </c>
      <c r="F6" t="s">
        <v>24170</v>
      </c>
      <c r="G6" t="s">
        <v>25</v>
      </c>
      <c r="H6" t="s">
        <v>24248</v>
      </c>
      <c r="I6" t="s">
        <v>24249</v>
      </c>
    </row>
    <row r="7" spans="1:20">
      <c r="C7">
        <v>7.1</v>
      </c>
      <c r="E7">
        <v>140530114</v>
      </c>
      <c r="F7">
        <v>60000</v>
      </c>
      <c r="G7">
        <v>6.4</v>
      </c>
      <c r="H7">
        <f>ROUND(CORREL(Table68[[Gross Earning ]],Table68[Budget]),6)</f>
        <v>0.48902099999999998</v>
      </c>
      <c r="I7">
        <f>Table68[[#This Row],[Gross Earning ]]-Table68[[#This Row],[Budget]]</f>
        <v>140470114</v>
      </c>
      <c r="K7" s="19" t="s">
        <v>24250</v>
      </c>
      <c r="L7" s="7">
        <f>COUNT(Table68[[Gross Earning ]])</f>
        <v>4447</v>
      </c>
    </row>
    <row r="8" spans="1:20">
      <c r="C8">
        <v>4.5</v>
      </c>
      <c r="E8">
        <v>141600000</v>
      </c>
      <c r="F8">
        <v>3000000</v>
      </c>
      <c r="G8">
        <v>7.6</v>
      </c>
      <c r="H8">
        <f>ROUND(CORREL(Table68[[Gross Earning ]],Table68[Budget]),6)</f>
        <v>0.48902099999999998</v>
      </c>
      <c r="I8">
        <f>Table68[[#This Row],[Gross Earning ]]-Table68[[#This Row],[Budget]]</f>
        <v>138600000</v>
      </c>
    </row>
    <row r="9" spans="1:20">
      <c r="C9">
        <v>8.1999999999999993</v>
      </c>
      <c r="E9">
        <v>148170000</v>
      </c>
      <c r="F9">
        <v>11000000</v>
      </c>
      <c r="G9">
        <v>7.2</v>
      </c>
      <c r="H9">
        <f>ROUND(CORREL(Table68[[Gross Earning ]],Table68[Budget]),6)</f>
        <v>0.48902099999999998</v>
      </c>
      <c r="I9">
        <f>Table68[[#This Row],[Gross Earning ]]-Table68[[#This Row],[Budget]]</f>
        <v>137170000</v>
      </c>
    </row>
    <row r="10" spans="1:20">
      <c r="C10">
        <v>7.5</v>
      </c>
      <c r="E10">
        <v>143492840</v>
      </c>
      <c r="F10">
        <v>7500000</v>
      </c>
      <c r="G10">
        <v>7.5</v>
      </c>
      <c r="H10">
        <f>ROUND(CORREL(Table68[[Gross Earning ]],Table68[Budget]),6)</f>
        <v>0.48902099999999998</v>
      </c>
      <c r="I10">
        <f>Table68[[#This Row],[Gross Earning ]]-Table68[[#This Row],[Budget]]</f>
        <v>135992840</v>
      </c>
      <c r="L10" s="23" t="s">
        <v>24232</v>
      </c>
      <c r="M10" s="20" t="s">
        <v>24194</v>
      </c>
      <c r="N10" s="23" t="s">
        <v>24195</v>
      </c>
      <c r="O10" s="20" t="s">
        <v>24196</v>
      </c>
    </row>
    <row r="11" spans="1:20" ht="30.75">
      <c r="C11">
        <v>6.4</v>
      </c>
      <c r="E11">
        <v>150056505</v>
      </c>
      <c r="F11">
        <v>18000000</v>
      </c>
      <c r="G11">
        <v>6.4</v>
      </c>
      <c r="H11">
        <f>ROUND(CORREL(Table68[[Gross Earning ]],Table68[Budget]),6)</f>
        <v>0.48902099999999998</v>
      </c>
      <c r="I11">
        <f>Table68[[#This Row],[Gross Earning ]]-Table68[[#This Row],[Budget]]</f>
        <v>132056505</v>
      </c>
      <c r="K11" s="24" t="s">
        <v>24251</v>
      </c>
      <c r="L11" s="25">
        <v>32648225.5</v>
      </c>
      <c r="M11" s="7">
        <v>24171685</v>
      </c>
      <c r="N11" s="7">
        <v>152149590</v>
      </c>
      <c r="O11" s="7">
        <v>162</v>
      </c>
    </row>
    <row r="12" spans="1:20" ht="30.75">
      <c r="C12">
        <v>7.6</v>
      </c>
      <c r="E12">
        <v>137963328</v>
      </c>
      <c r="F12">
        <v>6000000</v>
      </c>
      <c r="G12">
        <v>8.1</v>
      </c>
      <c r="H12">
        <f>ROUND(CORREL(Table68[[Gross Earning ]],Table68[Budget]),6)</f>
        <v>0.48902099999999998</v>
      </c>
      <c r="I12">
        <f>Table68[[#This Row],[Gross Earning ]]-Table68[[#This Row],[Budget]]</f>
        <v>131963328</v>
      </c>
      <c r="K12" s="24" t="s">
        <v>24252</v>
      </c>
      <c r="L12" s="25">
        <v>22720951.100000001</v>
      </c>
      <c r="M12" s="7">
        <v>15300000</v>
      </c>
      <c r="N12" s="7">
        <v>98000000</v>
      </c>
      <c r="O12" s="7">
        <v>218</v>
      </c>
    </row>
    <row r="13" spans="1:20">
      <c r="C13">
        <v>7.2</v>
      </c>
      <c r="E13">
        <v>134821952</v>
      </c>
      <c r="F13">
        <v>6000000</v>
      </c>
      <c r="G13">
        <v>9.1999999999999993</v>
      </c>
      <c r="H13">
        <f>ROUND(CORREL(Table68[[Gross Earning ]],Table68[Budget]),6)</f>
        <v>0.48902099999999998</v>
      </c>
      <c r="I13">
        <f>Table68[[#This Row],[Gross Earning ]]-Table68[[#This Row],[Budget]]</f>
        <v>128821952</v>
      </c>
    </row>
    <row r="14" spans="1:20" ht="30.75">
      <c r="C14">
        <v>6.1</v>
      </c>
      <c r="E14">
        <v>138339411</v>
      </c>
      <c r="F14">
        <v>10000000</v>
      </c>
      <c r="G14">
        <v>8.3000000000000007</v>
      </c>
      <c r="H14">
        <f>ROUND(CORREL(Table68[[Gross Earning ]],Table68[Budget]),6)</f>
        <v>0.48902099999999998</v>
      </c>
      <c r="I14">
        <f>Table68[[#This Row],[Gross Earning ]]-Table68[[#This Row],[Budget]]</f>
        <v>128339411</v>
      </c>
      <c r="K14" s="29" t="s">
        <v>24253</v>
      </c>
      <c r="L14" s="7">
        <v>0.49274499999999999</v>
      </c>
      <c r="N14">
        <f>AVERAGE(Table68[Profit Margin])</f>
        <v>7768049.8097593887</v>
      </c>
    </row>
    <row r="15" spans="1:20">
      <c r="C15">
        <v>8.6</v>
      </c>
      <c r="E15">
        <v>141319195</v>
      </c>
      <c r="F15">
        <v>15000000</v>
      </c>
      <c r="G15">
        <v>8</v>
      </c>
      <c r="H15">
        <f>ROUND(CORREL(Table68[[Gross Earning ]],Table68[Budget]),6)</f>
        <v>0.48902099999999998</v>
      </c>
      <c r="I15">
        <f>Table68[[#This Row],[Gross Earning ]]-Table68[[#This Row],[Budget]]</f>
        <v>126319195</v>
      </c>
    </row>
    <row r="16" spans="1:20" ht="30.75">
      <c r="C16">
        <v>7.8</v>
      </c>
      <c r="E16">
        <v>138795342</v>
      </c>
      <c r="F16">
        <v>15000000</v>
      </c>
      <c r="G16">
        <v>8</v>
      </c>
      <c r="H16">
        <f>ROUND(CORREL(Table68[[Gross Earning ]],Table68[Budget]),6)</f>
        <v>0.48902099999999998</v>
      </c>
      <c r="I16">
        <f>Table68[[#This Row],[Gross Earning ]]-Table68[[#This Row],[Budget]]</f>
        <v>123795342</v>
      </c>
      <c r="K16" s="29" t="s">
        <v>24254</v>
      </c>
      <c r="L16" s="7">
        <v>0.48902099999999998</v>
      </c>
    </row>
    <row r="17" spans="3:12" ht="16.5" customHeight="1">
      <c r="C17">
        <v>8.8000000000000007</v>
      </c>
      <c r="E17">
        <v>144833357</v>
      </c>
      <c r="F17">
        <v>22000000</v>
      </c>
      <c r="G17">
        <v>6.4</v>
      </c>
      <c r="H17">
        <f>ROUND(CORREL(Table68[[Gross Earning ]],Table68[Budget]),6)</f>
        <v>0.48902099999999998</v>
      </c>
      <c r="I17">
        <f>Table68[[#This Row],[Gross Earning ]]-Table68[[#This Row],[Budget]]</f>
        <v>122833357</v>
      </c>
    </row>
    <row r="18" spans="3:12" ht="30" customHeight="1">
      <c r="C18">
        <v>7.6</v>
      </c>
      <c r="E18">
        <v>145000989</v>
      </c>
      <c r="F18">
        <v>25000000</v>
      </c>
      <c r="G18">
        <v>7.9</v>
      </c>
      <c r="H18">
        <f>ROUND(CORREL(Table68[[Gross Earning ]],Table68[Budget]),6)</f>
        <v>0.48902099999999998</v>
      </c>
      <c r="I18">
        <f>Table68[[#This Row],[Gross Earning ]]-Table68[[#This Row],[Budget]]</f>
        <v>120000989</v>
      </c>
      <c r="K18" s="55" t="s">
        <v>24255</v>
      </c>
      <c r="L18" s="55"/>
    </row>
    <row r="19" spans="3:12">
      <c r="C19">
        <v>6.4</v>
      </c>
      <c r="E19">
        <v>148734225</v>
      </c>
      <c r="F19">
        <v>30000000</v>
      </c>
      <c r="G19">
        <v>7</v>
      </c>
      <c r="H19">
        <f>ROUND(CORREL(Table68[[Gross Earning ]],Table68[Budget]),6)</f>
        <v>0.48902099999999998</v>
      </c>
      <c r="I19">
        <f>Table68[[#This Row],[Gross Earning ]]-Table68[[#This Row],[Budget]]</f>
        <v>118734225</v>
      </c>
      <c r="K19" s="48" t="s">
        <v>24162</v>
      </c>
      <c r="L19" s="49" t="s">
        <v>24171</v>
      </c>
    </row>
    <row r="20" spans="3:12">
      <c r="C20">
        <v>7.5</v>
      </c>
      <c r="E20">
        <v>137387272</v>
      </c>
      <c r="F20">
        <v>20000000</v>
      </c>
      <c r="G20">
        <v>7.5</v>
      </c>
      <c r="H20">
        <f>ROUND(CORREL(Table68[[Gross Earning ]],Table68[Budget]),6)</f>
        <v>0.48902099999999998</v>
      </c>
      <c r="I20">
        <f>Table68[[#This Row],[Gross Earning ]]-Table68[[#This Row],[Budget]]</f>
        <v>117387272</v>
      </c>
      <c r="K20" s="50" t="s">
        <v>33</v>
      </c>
      <c r="L20" s="50">
        <f>'Structured Data &amp; field Stats'!H2-'Structured Data &amp; field Stats'!I2</f>
        <v>523505847</v>
      </c>
    </row>
    <row r="21" spans="3:12">
      <c r="C21">
        <v>8.3000000000000007</v>
      </c>
      <c r="E21">
        <v>119500000</v>
      </c>
      <c r="F21">
        <v>2600000</v>
      </c>
      <c r="G21">
        <v>7.8</v>
      </c>
      <c r="H21">
        <f>ROUND(CORREL(Table68[[Gross Earning ]],Table68[Budget]),6)</f>
        <v>0.48902099999999998</v>
      </c>
      <c r="I21">
        <f>Table68[[#This Row],[Gross Earning ]]-Table68[[#This Row],[Budget]]</f>
        <v>116900000</v>
      </c>
      <c r="K21" s="50" t="s">
        <v>236</v>
      </c>
      <c r="L21" s="50">
        <f>'Structured Data &amp; field Stats'!H3-'Structured Data &amp; field Stats'!I3</f>
        <v>502177271</v>
      </c>
    </row>
    <row r="22" spans="3:12">
      <c r="C22">
        <v>7.5</v>
      </c>
      <c r="E22">
        <v>117235247</v>
      </c>
      <c r="F22">
        <v>960000</v>
      </c>
      <c r="G22">
        <v>8.1</v>
      </c>
      <c r="H22">
        <f>ROUND(CORREL(Table68[[Gross Earning ]],Table68[Budget]),6)</f>
        <v>0.48902099999999998</v>
      </c>
      <c r="I22">
        <f>Table68[[#This Row],[Gross Earning ]]-Table68[[#This Row],[Budget]]</f>
        <v>116275247</v>
      </c>
      <c r="K22" s="50" t="s">
        <v>216</v>
      </c>
      <c r="L22" s="50">
        <f>'Structured Data &amp; field Stats'!H4-'Structured Data &amp; field Stats'!I4</f>
        <v>458672302</v>
      </c>
    </row>
    <row r="23" spans="3:12">
      <c r="C23">
        <v>7.4</v>
      </c>
      <c r="E23">
        <v>145096820</v>
      </c>
      <c r="F23">
        <v>30000000</v>
      </c>
      <c r="G23">
        <v>6.4</v>
      </c>
      <c r="H23">
        <f>ROUND(CORREL(Table68[[Gross Earning ]],Table68[Budget]),6)</f>
        <v>0.48902099999999998</v>
      </c>
      <c r="I23">
        <f>Table68[[#This Row],[Gross Earning ]]-Table68[[#This Row],[Budget]]</f>
        <v>115096820</v>
      </c>
      <c r="K23" s="50" t="s">
        <v>14484</v>
      </c>
      <c r="L23" s="50">
        <f>'Structured Data &amp; field Stats'!H5-'Structured Data &amp; field Stats'!I5</f>
        <v>449935665</v>
      </c>
    </row>
    <row r="24" spans="3:12">
      <c r="C24">
        <v>8.1</v>
      </c>
      <c r="E24">
        <v>148085755</v>
      </c>
      <c r="F24">
        <v>33000000</v>
      </c>
      <c r="G24">
        <v>8.1999999999999993</v>
      </c>
      <c r="H24">
        <f>ROUND(CORREL(Table68[[Gross Earning ]],Table68[Budget]),6)</f>
        <v>0.48902099999999998</v>
      </c>
      <c r="I24">
        <f>Table68[[#This Row],[Gross Earning ]]-Table68[[#This Row],[Budget]]</f>
        <v>115085755</v>
      </c>
      <c r="K24" s="50" t="s">
        <v>14732</v>
      </c>
      <c r="L24" s="50">
        <f>'Structured Data &amp; field Stats'!H6-'Structured Data &amp; field Stats'!I6</f>
        <v>424449459</v>
      </c>
    </row>
    <row r="25" spans="3:12">
      <c r="C25">
        <v>7.3</v>
      </c>
      <c r="E25">
        <v>130058047</v>
      </c>
      <c r="F25">
        <v>15000000</v>
      </c>
      <c r="G25">
        <v>8.4</v>
      </c>
      <c r="H25">
        <f>ROUND(CORREL(Table68[[Gross Earning ]],Table68[Budget]),6)</f>
        <v>0.48902099999999998</v>
      </c>
      <c r="I25">
        <f>Table68[[#This Row],[Gross Earning ]]-Table68[[#This Row],[Budget]]</f>
        <v>115058047</v>
      </c>
      <c r="K25" s="50" t="s">
        <v>154</v>
      </c>
      <c r="L25" s="50">
        <f>'Structured Data &amp; field Stats'!H7-'Structured Data &amp; field Stats'!I7</f>
        <v>403279547</v>
      </c>
    </row>
    <row r="26" spans="3:12">
      <c r="C26">
        <v>4.9000000000000004</v>
      </c>
      <c r="E26">
        <v>115000000</v>
      </c>
      <c r="F26">
        <v>777000</v>
      </c>
      <c r="G26">
        <v>7.5</v>
      </c>
      <c r="H26">
        <f>ROUND(CORREL(Table68[[Gross Earning ]],Table68[Budget]),6)</f>
        <v>0.48902099999999998</v>
      </c>
      <c r="I26">
        <f>Table68[[#This Row],[Gross Earning ]]-Table68[[#This Row],[Budget]]</f>
        <v>114223000</v>
      </c>
      <c r="K26" s="50" t="s">
        <v>2919</v>
      </c>
      <c r="L26" s="50">
        <f>'Structured Data &amp; field Stats'!H8-'Structured Data &amp; field Stats'!I8</f>
        <v>377783777</v>
      </c>
    </row>
    <row r="27" spans="3:12">
      <c r="C27">
        <v>7</v>
      </c>
      <c r="E27">
        <v>150368971</v>
      </c>
      <c r="F27">
        <v>37000000</v>
      </c>
      <c r="G27">
        <v>7</v>
      </c>
      <c r="H27">
        <f>ROUND(CORREL(Table68[[Gross Earning ]],Table68[Budget]),6)</f>
        <v>0.48902099999999998</v>
      </c>
      <c r="I27">
        <f>Table68[[#This Row],[Gross Earning ]]-Table68[[#This Row],[Budget]]</f>
        <v>113368971</v>
      </c>
      <c r="K27" s="50" t="s">
        <v>1449</v>
      </c>
      <c r="L27" s="50">
        <f>'Structured Data &amp; field Stats'!H9-'Structured Data &amp; field Stats'!I9</f>
        <v>359544677</v>
      </c>
    </row>
    <row r="28" spans="3:12">
      <c r="C28">
        <v>6.7</v>
      </c>
      <c r="E28">
        <v>119078393</v>
      </c>
      <c r="F28">
        <v>6000000</v>
      </c>
      <c r="G28">
        <v>7.5</v>
      </c>
      <c r="H28">
        <f>ROUND(CORREL(Table68[[Gross Earning ]],Table68[Budget]),6)</f>
        <v>0.48902099999999998</v>
      </c>
      <c r="I28">
        <f>Table68[[#This Row],[Gross Earning ]]-Table68[[#This Row],[Budget]]</f>
        <v>113078393</v>
      </c>
      <c r="K28" s="50" t="s">
        <v>465</v>
      </c>
      <c r="L28" s="50">
        <f>'Structured Data &amp; field Stats'!H10-'Structured Data &amp; field Stats'!I10</f>
        <v>348316061</v>
      </c>
    </row>
    <row r="29" spans="3:12">
      <c r="C29">
        <v>7.9</v>
      </c>
      <c r="E29">
        <v>128067808</v>
      </c>
      <c r="F29">
        <v>15000000</v>
      </c>
      <c r="G29">
        <v>7.9</v>
      </c>
      <c r="H29">
        <f>ROUND(CORREL(Table68[[Gross Earning ]],Table68[Budget]),6)</f>
        <v>0.48902099999999998</v>
      </c>
      <c r="I29">
        <f>Table68[[#This Row],[Gross Earning ]]-Table68[[#This Row],[Budget]]</f>
        <v>113067808</v>
      </c>
      <c r="K29" s="50" t="s">
        <v>2538</v>
      </c>
      <c r="L29" s="50">
        <f>'Structured Data &amp; field Stats'!H11-'Structured Data &amp; field Stats'!I11</f>
        <v>329999255</v>
      </c>
    </row>
    <row r="30" spans="3:12">
      <c r="C30">
        <v>7.8</v>
      </c>
      <c r="E30">
        <v>124868837</v>
      </c>
      <c r="F30">
        <v>12000000</v>
      </c>
      <c r="G30">
        <v>7.8</v>
      </c>
      <c r="H30">
        <f>ROUND(CORREL(Table68[[Gross Earning ]],Table68[Budget]),6)</f>
        <v>0.48902099999999998</v>
      </c>
      <c r="I30">
        <f>Table68[[#This Row],[Gross Earning ]]-Table68[[#This Row],[Budget]]</f>
        <v>112868837</v>
      </c>
    </row>
    <row r="31" spans="3:12">
      <c r="C31">
        <v>7.5</v>
      </c>
      <c r="E31">
        <v>130727000</v>
      </c>
      <c r="F31">
        <v>19000000</v>
      </c>
      <c r="G31">
        <v>8.6</v>
      </c>
      <c r="H31">
        <f>ROUND(CORREL(Table68[[Gross Earning ]],Table68[Budget]),6)</f>
        <v>0.48902099999999998</v>
      </c>
      <c r="I31">
        <f>Table68[[#This Row],[Gross Earning ]]-Table68[[#This Row],[Budget]]</f>
        <v>111727000</v>
      </c>
    </row>
    <row r="32" spans="3:12">
      <c r="C32">
        <v>7</v>
      </c>
      <c r="E32">
        <v>127175354</v>
      </c>
      <c r="F32">
        <v>16000000</v>
      </c>
      <c r="G32">
        <v>7.3</v>
      </c>
      <c r="H32">
        <f>ROUND(CORREL(Table68[[Gross Earning ]],Table68[Budget]),6)</f>
        <v>0.48902099999999998</v>
      </c>
      <c r="I32">
        <f>Table68[[#This Row],[Gross Earning ]]-Table68[[#This Row],[Budget]]</f>
        <v>111175354</v>
      </c>
    </row>
    <row r="33" spans="3:9">
      <c r="C33">
        <v>8.5</v>
      </c>
      <c r="E33">
        <v>132088910</v>
      </c>
      <c r="F33">
        <v>21000000</v>
      </c>
      <c r="G33">
        <v>7.8</v>
      </c>
      <c r="H33">
        <f>ROUND(CORREL(Table68[[Gross Earning ]],Table68[Budget]),6)</f>
        <v>0.48902099999999998</v>
      </c>
      <c r="I33">
        <f>Table68[[#This Row],[Gross Earning ]]-Table68[[#This Row],[Budget]]</f>
        <v>111088910</v>
      </c>
    </row>
    <row r="34" spans="3:9">
      <c r="C34">
        <v>8.3000000000000007</v>
      </c>
      <c r="E34">
        <v>123922370</v>
      </c>
      <c r="F34">
        <v>13000000</v>
      </c>
      <c r="G34">
        <v>7.3</v>
      </c>
      <c r="H34">
        <f>ROUND(CORREL(Table68[[Gross Earning ]],Table68[Budget]),6)</f>
        <v>0.48902099999999998</v>
      </c>
      <c r="I34">
        <f>Table68[[#This Row],[Gross Earning ]]-Table68[[#This Row],[Budget]]</f>
        <v>110922370</v>
      </c>
    </row>
    <row r="35" spans="3:9">
      <c r="C35">
        <v>7.5</v>
      </c>
      <c r="E35">
        <v>128505958</v>
      </c>
      <c r="F35">
        <v>18000000</v>
      </c>
      <c r="G35">
        <v>7.3</v>
      </c>
      <c r="H35">
        <f>ROUND(CORREL(Table68[[Gross Earning ]],Table68[Budget]),6)</f>
        <v>0.48902099999999998</v>
      </c>
      <c r="I35">
        <f>Table68[[#This Row],[Gross Earning ]]-Table68[[#This Row],[Budget]]</f>
        <v>110505958</v>
      </c>
    </row>
    <row r="36" spans="3:9">
      <c r="C36">
        <v>4.9000000000000004</v>
      </c>
      <c r="E36">
        <v>150117807</v>
      </c>
      <c r="F36">
        <v>40000000</v>
      </c>
      <c r="G36">
        <v>7.3</v>
      </c>
      <c r="H36">
        <f>ROUND(CORREL(Table68[[Gross Earning ]],Table68[Budget]),6)</f>
        <v>0.48902099999999998</v>
      </c>
      <c r="I36">
        <f>Table68[[#This Row],[Gross Earning ]]-Table68[[#This Row],[Budget]]</f>
        <v>110117807</v>
      </c>
    </row>
    <row r="37" spans="3:9">
      <c r="C37">
        <v>7.4</v>
      </c>
      <c r="E37">
        <v>144731527</v>
      </c>
      <c r="F37">
        <v>35000000</v>
      </c>
      <c r="G37">
        <v>6.7</v>
      </c>
      <c r="H37">
        <f>ROUND(CORREL(Table68[[Gross Earning ]],Table68[Budget]),6)</f>
        <v>0.48902099999999998</v>
      </c>
      <c r="I37">
        <f>Table68[[#This Row],[Gross Earning ]]-Table68[[#This Row],[Budget]]</f>
        <v>109731527</v>
      </c>
    </row>
    <row r="38" spans="3:9">
      <c r="C38">
        <v>7.8</v>
      </c>
      <c r="E38">
        <v>134141530</v>
      </c>
      <c r="F38">
        <v>25000000</v>
      </c>
      <c r="G38">
        <v>6.2</v>
      </c>
      <c r="H38">
        <f>ROUND(CORREL(Table68[[Gross Earning ]],Table68[Budget]),6)</f>
        <v>0.48902099999999998</v>
      </c>
      <c r="I38">
        <f>Table68[[#This Row],[Gross Earning ]]-Table68[[#This Row],[Budget]]</f>
        <v>109141530</v>
      </c>
    </row>
    <row r="39" spans="3:9">
      <c r="C39">
        <v>5.8</v>
      </c>
      <c r="E39">
        <v>128300000</v>
      </c>
      <c r="F39">
        <v>19400870</v>
      </c>
      <c r="G39">
        <v>7.7</v>
      </c>
      <c r="H39">
        <f>ROUND(CORREL(Table68[[Gross Earning ]],Table68[Budget]),6)</f>
        <v>0.48902099999999998</v>
      </c>
      <c r="I39">
        <f>Table68[[#This Row],[Gross Earning ]]-Table68[[#This Row],[Budget]]</f>
        <v>108899130</v>
      </c>
    </row>
    <row r="40" spans="3:9">
      <c r="C40">
        <v>7</v>
      </c>
      <c r="E40">
        <v>107917283</v>
      </c>
      <c r="F40">
        <v>15000</v>
      </c>
      <c r="G40">
        <v>6.3</v>
      </c>
      <c r="H40">
        <f>ROUND(CORREL(Table68[[Gross Earning ]],Table68[Budget]),6)</f>
        <v>0.48902099999999998</v>
      </c>
      <c r="I40">
        <f>Table68[[#This Row],[Gross Earning ]]-Table68[[#This Row],[Budget]]</f>
        <v>107902283</v>
      </c>
    </row>
    <row r="41" spans="3:9">
      <c r="C41">
        <v>7.3</v>
      </c>
      <c r="E41">
        <v>123070338</v>
      </c>
      <c r="F41">
        <v>15300000</v>
      </c>
      <c r="G41">
        <v>6.8</v>
      </c>
      <c r="H41">
        <f>ROUND(CORREL(Table68[[Gross Earning ]],Table68[Budget]),6)</f>
        <v>0.48902099999999998</v>
      </c>
      <c r="I41">
        <f>Table68[[#This Row],[Gross Earning ]]-Table68[[#This Row],[Budget]]</f>
        <v>107770338</v>
      </c>
    </row>
    <row r="42" spans="3:9">
      <c r="C42">
        <v>8.6</v>
      </c>
      <c r="E42">
        <v>112000000</v>
      </c>
      <c r="F42">
        <v>4400000</v>
      </c>
      <c r="G42">
        <v>8.6999999999999993</v>
      </c>
      <c r="H42">
        <f>ROUND(CORREL(Table68[[Gross Earning ]],Table68[Budget]),6)</f>
        <v>0.48902099999999998</v>
      </c>
      <c r="I42">
        <f>Table68[[#This Row],[Gross Earning ]]-Table68[[#This Row],[Budget]]</f>
        <v>107600000</v>
      </c>
    </row>
    <row r="43" spans="3:9">
      <c r="C43">
        <v>8.6999999999999993</v>
      </c>
      <c r="E43">
        <v>113709992</v>
      </c>
      <c r="F43">
        <v>7000000</v>
      </c>
      <c r="G43">
        <v>6.1</v>
      </c>
      <c r="H43">
        <f>ROUND(CORREL(Table68[[Gross Earning ]],Table68[Budget]),6)</f>
        <v>0.48902099999999998</v>
      </c>
      <c r="I43">
        <f>Table68[[#This Row],[Gross Earning ]]-Table68[[#This Row],[Budget]]</f>
        <v>106709992</v>
      </c>
    </row>
    <row r="44" spans="3:9">
      <c r="C44">
        <v>7.5</v>
      </c>
      <c r="E44">
        <v>144512310</v>
      </c>
      <c r="F44">
        <v>38000000</v>
      </c>
      <c r="G44">
        <v>6.7</v>
      </c>
      <c r="H44">
        <f>ROUND(CORREL(Table68[[Gross Earning ]],Table68[Budget]),6)</f>
        <v>0.48902099999999998</v>
      </c>
      <c r="I44">
        <f>Table68[[#This Row],[Gross Earning ]]-Table68[[#This Row],[Budget]]</f>
        <v>106512310</v>
      </c>
    </row>
    <row r="45" spans="3:9">
      <c r="C45">
        <v>8.5</v>
      </c>
      <c r="E45">
        <v>150415432</v>
      </c>
      <c r="F45">
        <v>44000000</v>
      </c>
      <c r="G45">
        <v>6.4</v>
      </c>
      <c r="H45">
        <f>ROUND(CORREL(Table68[[Gross Earning ]],Table68[Budget]),6)</f>
        <v>0.48902099999999998</v>
      </c>
      <c r="I45">
        <f>Table68[[#This Row],[Gross Earning ]]-Table68[[#This Row],[Budget]]</f>
        <v>106415432</v>
      </c>
    </row>
    <row r="46" spans="3:9">
      <c r="C46">
        <v>8.1999999999999993</v>
      </c>
      <c r="E46">
        <v>119938730</v>
      </c>
      <c r="F46">
        <v>18000000</v>
      </c>
      <c r="G46">
        <v>6.9</v>
      </c>
      <c r="H46">
        <f>ROUND(CORREL(Table68[[Gross Earning ]],Table68[Budget]),6)</f>
        <v>0.48902099999999998</v>
      </c>
      <c r="I46">
        <f>Table68[[#This Row],[Gross Earning ]]-Table68[[#This Row],[Budget]]</f>
        <v>101938730</v>
      </c>
    </row>
    <row r="47" spans="3:9">
      <c r="C47">
        <v>7.2</v>
      </c>
      <c r="E47">
        <v>121697350</v>
      </c>
      <c r="F47">
        <v>20000000</v>
      </c>
      <c r="G47">
        <v>7</v>
      </c>
      <c r="H47">
        <f>ROUND(CORREL(Table68[[Gross Earning ]],Table68[Budget]),6)</f>
        <v>0.48902099999999998</v>
      </c>
      <c r="I47">
        <f>Table68[[#This Row],[Gross Earning ]]-Table68[[#This Row],[Budget]]</f>
        <v>101697350</v>
      </c>
    </row>
    <row r="48" spans="3:9">
      <c r="C48">
        <v>4.9000000000000004</v>
      </c>
      <c r="E48">
        <v>105500000</v>
      </c>
      <c r="F48">
        <v>4000000</v>
      </c>
      <c r="G48">
        <v>6.2</v>
      </c>
      <c r="H48">
        <f>ROUND(CORREL(Table68[[Gross Earning ]],Table68[Budget]),6)</f>
        <v>0.48902099999999998</v>
      </c>
      <c r="I48">
        <f>Table68[[#This Row],[Gross Earning ]]-Table68[[#This Row],[Budget]]</f>
        <v>101500000</v>
      </c>
    </row>
    <row r="49" spans="3:9">
      <c r="C49">
        <v>7.6</v>
      </c>
      <c r="E49">
        <v>121463226</v>
      </c>
      <c r="F49">
        <v>20000000</v>
      </c>
      <c r="G49">
        <v>7.6</v>
      </c>
      <c r="H49">
        <f>ROUND(CORREL(Table68[[Gross Earning ]],Table68[Budget]),6)</f>
        <v>0.48902099999999998</v>
      </c>
      <c r="I49">
        <f>Table68[[#This Row],[Gross Earning ]]-Table68[[#This Row],[Budget]]</f>
        <v>101463226</v>
      </c>
    </row>
    <row r="50" spans="3:9">
      <c r="C50">
        <v>7.9</v>
      </c>
      <c r="E50">
        <v>141340178</v>
      </c>
      <c r="F50">
        <v>40000000</v>
      </c>
      <c r="G50">
        <v>7.6</v>
      </c>
      <c r="H50">
        <f>ROUND(CORREL(Table68[[Gross Earning ]],Table68[Budget]),6)</f>
        <v>0.48902099999999998</v>
      </c>
      <c r="I50">
        <f>Table68[[#This Row],[Gross Earning ]]-Table68[[#This Row],[Budget]]</f>
        <v>101340178</v>
      </c>
    </row>
    <row r="51" spans="3:9">
      <c r="C51">
        <v>8.6999999999999993</v>
      </c>
      <c r="E51">
        <v>111722000</v>
      </c>
      <c r="F51">
        <v>11000000</v>
      </c>
      <c r="G51">
        <v>8</v>
      </c>
      <c r="H51">
        <f>ROUND(CORREL(Table68[[Gross Earning ]],Table68[Budget]),6)</f>
        <v>0.48902099999999998</v>
      </c>
      <c r="I51">
        <f>Table68[[#This Row],[Gross Earning ]]-Table68[[#This Row],[Budget]]</f>
        <v>100722000</v>
      </c>
    </row>
    <row r="52" spans="3:9">
      <c r="C52">
        <v>8.8000000000000007</v>
      </c>
      <c r="E52">
        <v>150315155</v>
      </c>
      <c r="F52">
        <v>50000000</v>
      </c>
      <c r="G52">
        <v>6.1</v>
      </c>
      <c r="H52">
        <f>ROUND(CORREL(Table68[[Gross Earning ]],Table68[Budget]),6)</f>
        <v>0.48902099999999998</v>
      </c>
      <c r="I52">
        <f>Table68[[#This Row],[Gross Earning ]]-Table68[[#This Row],[Budget]]</f>
        <v>100315155</v>
      </c>
    </row>
    <row r="53" spans="3:9">
      <c r="C53">
        <v>4.7</v>
      </c>
      <c r="E53">
        <v>110175871</v>
      </c>
      <c r="F53">
        <v>10000000</v>
      </c>
      <c r="G53">
        <v>5.9</v>
      </c>
      <c r="H53">
        <f>ROUND(CORREL(Table68[[Gross Earning ]],Table68[Budget]),6)</f>
        <v>0.48902099999999998</v>
      </c>
      <c r="I53">
        <f>Table68[[#This Row],[Gross Earning ]]-Table68[[#This Row],[Budget]]</f>
        <v>100175871</v>
      </c>
    </row>
    <row r="54" spans="3:9">
      <c r="C54">
        <v>8.3000000000000007</v>
      </c>
      <c r="E54">
        <v>107930000</v>
      </c>
      <c r="F54">
        <v>8000000</v>
      </c>
      <c r="G54">
        <v>8.9</v>
      </c>
      <c r="H54">
        <f>ROUND(CORREL(Table68[[Gross Earning ]],Table68[Budget]),6)</f>
        <v>0.48902099999999998</v>
      </c>
      <c r="I54">
        <f>Table68[[#This Row],[Gross Earning ]]-Table68[[#This Row],[Budget]]</f>
        <v>99930000</v>
      </c>
    </row>
    <row r="55" spans="3:9">
      <c r="C55">
        <v>7.2</v>
      </c>
      <c r="E55">
        <v>132541238</v>
      </c>
      <c r="F55">
        <v>33000000</v>
      </c>
      <c r="G55">
        <v>5.5</v>
      </c>
      <c r="H55">
        <f>ROUND(CORREL(Table68[[Gross Earning ]],Table68[Budget]),6)</f>
        <v>0.48902099999999998</v>
      </c>
      <c r="I55">
        <f>Table68[[#This Row],[Gross Earning ]]-Table68[[#This Row],[Budget]]</f>
        <v>99541238</v>
      </c>
    </row>
    <row r="56" spans="3:9">
      <c r="C56">
        <v>6.1</v>
      </c>
      <c r="E56">
        <v>134455175</v>
      </c>
      <c r="F56">
        <v>35000000</v>
      </c>
      <c r="G56">
        <v>5.7</v>
      </c>
      <c r="H56">
        <f>ROUND(CORREL(Table68[[Gross Earning ]],Table68[Budget]),6)</f>
        <v>0.48902099999999998</v>
      </c>
      <c r="I56">
        <f>Table68[[#This Row],[Gross Earning ]]-Table68[[#This Row],[Budget]]</f>
        <v>99455175</v>
      </c>
    </row>
    <row r="57" spans="3:9">
      <c r="C57">
        <v>6.8</v>
      </c>
      <c r="E57">
        <v>106593296</v>
      </c>
      <c r="F57">
        <v>7500000</v>
      </c>
      <c r="G57">
        <v>7.4</v>
      </c>
      <c r="H57">
        <f>ROUND(CORREL(Table68[[Gross Earning ]],Table68[Budget]),6)</f>
        <v>0.48902099999999998</v>
      </c>
      <c r="I57">
        <f>Table68[[#This Row],[Gross Earning ]]-Table68[[#This Row],[Budget]]</f>
        <v>99093296</v>
      </c>
    </row>
    <row r="58" spans="3:9">
      <c r="C58">
        <v>3.5</v>
      </c>
      <c r="E58">
        <v>104007828</v>
      </c>
      <c r="F58">
        <v>5000000</v>
      </c>
      <c r="G58">
        <v>5.8</v>
      </c>
      <c r="H58">
        <f>ROUND(CORREL(Table68[[Gross Earning ]],Table68[Budget]),6)</f>
        <v>0.48902099999999998</v>
      </c>
      <c r="I58">
        <f>Table68[[#This Row],[Gross Earning ]]-Table68[[#This Row],[Budget]]</f>
        <v>99007828</v>
      </c>
    </row>
    <row r="59" spans="3:9">
      <c r="C59">
        <v>7</v>
      </c>
      <c r="E59">
        <v>138614544</v>
      </c>
      <c r="F59">
        <v>40000000</v>
      </c>
      <c r="G59">
        <v>5.8</v>
      </c>
      <c r="H59">
        <f>ROUND(CORREL(Table68[[Gross Earning ]],Table68[Budget]),6)</f>
        <v>0.48902099999999998</v>
      </c>
      <c r="I59">
        <f>Table68[[#This Row],[Gross Earning ]]-Table68[[#This Row],[Budget]]</f>
        <v>98614544</v>
      </c>
    </row>
    <row r="60" spans="3:9">
      <c r="C60">
        <v>6.7</v>
      </c>
      <c r="E60">
        <v>147637474</v>
      </c>
      <c r="F60">
        <v>50000000</v>
      </c>
      <c r="G60">
        <v>7.7</v>
      </c>
      <c r="H60">
        <f>ROUND(CORREL(Table68[[Gross Earning ]],Table68[Budget]),6)</f>
        <v>0.48902099999999998</v>
      </c>
      <c r="I60">
        <f>Table68[[#This Row],[Gross Earning ]]-Table68[[#This Row],[Budget]]</f>
        <v>97637474</v>
      </c>
    </row>
    <row r="61" spans="3:9">
      <c r="C61">
        <v>7.5</v>
      </c>
      <c r="E61">
        <v>117224271</v>
      </c>
      <c r="F61">
        <v>20000000</v>
      </c>
      <c r="G61">
        <v>7.1</v>
      </c>
      <c r="H61">
        <f>ROUND(CORREL(Table68[[Gross Earning ]],Table68[Budget]),6)</f>
        <v>0.48902099999999998</v>
      </c>
      <c r="I61">
        <f>Table68[[#This Row],[Gross Earning ]]-Table68[[#This Row],[Budget]]</f>
        <v>97224271</v>
      </c>
    </row>
    <row r="62" spans="3:9">
      <c r="C62">
        <v>7.2</v>
      </c>
      <c r="E62">
        <v>114968774</v>
      </c>
      <c r="F62">
        <v>18000000</v>
      </c>
      <c r="G62">
        <v>7.3</v>
      </c>
      <c r="H62">
        <f>ROUND(CORREL(Table68[[Gross Earning ]],Table68[Budget]),6)</f>
        <v>0.48902099999999998</v>
      </c>
      <c r="I62">
        <f>Table68[[#This Row],[Gross Earning ]]-Table68[[#This Row],[Budget]]</f>
        <v>96968774</v>
      </c>
    </row>
    <row r="63" spans="3:9">
      <c r="C63">
        <v>7</v>
      </c>
      <c r="E63">
        <v>121945720</v>
      </c>
      <c r="F63">
        <v>25000000</v>
      </c>
      <c r="G63">
        <v>6.1</v>
      </c>
      <c r="H63">
        <f>ROUND(CORREL(Table68[[Gross Earning ]],Table68[Budget]),6)</f>
        <v>0.48902099999999998</v>
      </c>
      <c r="I63">
        <f>Table68[[#This Row],[Gross Earning ]]-Table68[[#This Row],[Budget]]</f>
        <v>96945720</v>
      </c>
    </row>
    <row r="64" spans="3:9">
      <c r="C64">
        <v>6.6</v>
      </c>
      <c r="E64">
        <v>111936400</v>
      </c>
      <c r="F64">
        <v>15000000</v>
      </c>
      <c r="G64">
        <v>6</v>
      </c>
      <c r="H64">
        <f>ROUND(CORREL(Table68[[Gross Earning ]],Table68[Budget]),6)</f>
        <v>0.48902099999999998</v>
      </c>
      <c r="I64">
        <f>Table68[[#This Row],[Gross Earning ]]-Table68[[#This Row],[Budget]]</f>
        <v>96936400</v>
      </c>
    </row>
    <row r="65" spans="3:9">
      <c r="C65">
        <v>6.2</v>
      </c>
      <c r="E65">
        <v>138447667</v>
      </c>
      <c r="F65">
        <v>42000000</v>
      </c>
      <c r="G65">
        <v>7.2</v>
      </c>
      <c r="H65">
        <f>ROUND(CORREL(Table68[[Gross Earning ]],Table68[Budget]),6)</f>
        <v>0.48902099999999998</v>
      </c>
      <c r="I65">
        <f>Table68[[#This Row],[Gross Earning ]]-Table68[[#This Row],[Budget]]</f>
        <v>96447667</v>
      </c>
    </row>
    <row r="66" spans="3:9">
      <c r="C66">
        <v>5.7</v>
      </c>
      <c r="E66">
        <v>102308900</v>
      </c>
      <c r="F66">
        <v>6000000</v>
      </c>
      <c r="G66">
        <v>8.1</v>
      </c>
      <c r="H66">
        <f>ROUND(CORREL(Table68[[Gross Earning ]],Table68[Budget]),6)</f>
        <v>0.48902099999999998</v>
      </c>
      <c r="I66">
        <f>Table68[[#This Row],[Gross Earning ]]-Table68[[#This Row],[Budget]]</f>
        <v>96308900</v>
      </c>
    </row>
    <row r="67" spans="3:9">
      <c r="C67">
        <v>7.5</v>
      </c>
      <c r="E67">
        <v>102300000</v>
      </c>
      <c r="F67">
        <v>6000000</v>
      </c>
      <c r="G67">
        <v>7.8</v>
      </c>
      <c r="H67">
        <f>ROUND(CORREL(Table68[[Gross Earning ]],Table68[Budget]),6)</f>
        <v>0.48902099999999998</v>
      </c>
      <c r="I67">
        <f>Table68[[#This Row],[Gross Earning ]]-Table68[[#This Row],[Budget]]</f>
        <v>96300000</v>
      </c>
    </row>
    <row r="68" spans="3:9">
      <c r="C68">
        <v>6.7</v>
      </c>
      <c r="E68">
        <v>121248145</v>
      </c>
      <c r="F68">
        <v>25000000</v>
      </c>
      <c r="G68">
        <v>7.2</v>
      </c>
      <c r="H68">
        <f>ROUND(CORREL(Table68[[Gross Earning ]],Table68[Budget]),6)</f>
        <v>0.48902099999999998</v>
      </c>
      <c r="I68">
        <f>Table68[[#This Row],[Gross Earning ]]-Table68[[#This Row],[Budget]]</f>
        <v>96248145</v>
      </c>
    </row>
    <row r="69" spans="3:9">
      <c r="C69">
        <v>4</v>
      </c>
      <c r="E69">
        <v>125014030</v>
      </c>
      <c r="F69">
        <v>30000000</v>
      </c>
      <c r="G69">
        <v>6.8</v>
      </c>
      <c r="H69">
        <f>ROUND(CORREL(Table68[[Gross Earning ]],Table68[Budget]),6)</f>
        <v>0.48902099999999998</v>
      </c>
      <c r="I69">
        <f>Table68[[#This Row],[Gross Earning ]]-Table68[[#This Row],[Budget]]</f>
        <v>95014030</v>
      </c>
    </row>
    <row r="70" spans="3:9">
      <c r="C70">
        <v>6.6</v>
      </c>
      <c r="E70">
        <v>139852971</v>
      </c>
      <c r="F70">
        <v>45000000</v>
      </c>
      <c r="G70">
        <v>6.3</v>
      </c>
      <c r="H70">
        <f>ROUND(CORREL(Table68[[Gross Earning ]],Table68[Budget]),6)</f>
        <v>0.48902099999999998</v>
      </c>
      <c r="I70">
        <f>Table68[[#This Row],[Gross Earning ]]-Table68[[#This Row],[Budget]]</f>
        <v>94852971</v>
      </c>
    </row>
    <row r="71" spans="3:9">
      <c r="C71">
        <v>7.3</v>
      </c>
      <c r="E71">
        <v>114324072</v>
      </c>
      <c r="F71">
        <v>20000000</v>
      </c>
      <c r="G71">
        <v>6.7</v>
      </c>
      <c r="H71">
        <f>ROUND(CORREL(Table68[[Gross Earning ]],Table68[Budget]),6)</f>
        <v>0.48902099999999998</v>
      </c>
      <c r="I71">
        <f>Table68[[#This Row],[Gross Earning ]]-Table68[[#This Row],[Budget]]</f>
        <v>94324072</v>
      </c>
    </row>
    <row r="72" spans="3:9">
      <c r="C72">
        <v>5.7</v>
      </c>
      <c r="E72">
        <v>106952327</v>
      </c>
      <c r="F72">
        <v>13000000</v>
      </c>
      <c r="G72">
        <v>8</v>
      </c>
      <c r="H72">
        <f>ROUND(CORREL(Table68[[Gross Earning ]],Table68[Budget]),6)</f>
        <v>0.48902099999999998</v>
      </c>
      <c r="I72">
        <f>Table68[[#This Row],[Gross Earning ]]-Table68[[#This Row],[Budget]]</f>
        <v>93952327</v>
      </c>
    </row>
    <row r="73" spans="3:9">
      <c r="C73">
        <v>7.5</v>
      </c>
      <c r="E73">
        <v>109306210</v>
      </c>
      <c r="F73">
        <v>15800000</v>
      </c>
      <c r="G73">
        <v>5.5</v>
      </c>
      <c r="H73">
        <f>ROUND(CORREL(Table68[[Gross Earning ]],Table68[Budget]),6)</f>
        <v>0.48902099999999998</v>
      </c>
      <c r="I73">
        <f>Table68[[#This Row],[Gross Earning ]]-Table68[[#This Row],[Budget]]</f>
        <v>93506210</v>
      </c>
    </row>
    <row r="74" spans="3:9">
      <c r="C74">
        <v>7.4</v>
      </c>
      <c r="E74">
        <v>122012643</v>
      </c>
      <c r="F74">
        <v>30000000</v>
      </c>
      <c r="G74">
        <v>7.6</v>
      </c>
      <c r="H74">
        <f>ROUND(CORREL(Table68[[Gross Earning ]],Table68[Budget]),6)</f>
        <v>0.48902099999999998</v>
      </c>
      <c r="I74">
        <f>Table68[[#This Row],[Gross Earning ]]-Table68[[#This Row],[Budget]]</f>
        <v>92012643</v>
      </c>
    </row>
    <row r="75" spans="3:9">
      <c r="C75">
        <v>7.9</v>
      </c>
      <c r="E75">
        <v>143704210</v>
      </c>
      <c r="F75">
        <v>52000000</v>
      </c>
      <c r="G75">
        <v>6.3</v>
      </c>
      <c r="H75">
        <f>ROUND(CORREL(Table68[[Gross Earning ]],Table68[Budget]),6)</f>
        <v>0.48902099999999998</v>
      </c>
      <c r="I75">
        <f>Table68[[#This Row],[Gross Earning ]]-Table68[[#This Row],[Budget]]</f>
        <v>91704210</v>
      </c>
    </row>
    <row r="76" spans="3:9">
      <c r="C76">
        <v>5.6</v>
      </c>
      <c r="E76">
        <v>136019448</v>
      </c>
      <c r="F76">
        <v>44500000</v>
      </c>
      <c r="G76">
        <v>7.7</v>
      </c>
      <c r="H76">
        <f>ROUND(CORREL(Table68[[Gross Earning ]],Table68[Budget]),6)</f>
        <v>0.48902099999999998</v>
      </c>
      <c r="I76">
        <f>Table68[[#This Row],[Gross Earning ]]-Table68[[#This Row],[Budget]]</f>
        <v>91519448</v>
      </c>
    </row>
    <row r="77" spans="3:9">
      <c r="C77">
        <v>6</v>
      </c>
      <c r="E77">
        <v>119518352</v>
      </c>
      <c r="F77">
        <v>28000000</v>
      </c>
      <c r="G77">
        <v>7.9</v>
      </c>
      <c r="H77">
        <f>ROUND(CORREL(Table68[[Gross Earning ]],Table68[Budget]),6)</f>
        <v>0.48902099999999998</v>
      </c>
      <c r="I77">
        <f>Table68[[#This Row],[Gross Earning ]]-Table68[[#This Row],[Budget]]</f>
        <v>91518352</v>
      </c>
    </row>
    <row r="78" spans="3:9">
      <c r="C78">
        <v>9.5</v>
      </c>
      <c r="E78">
        <v>94900000</v>
      </c>
      <c r="F78">
        <v>4000000</v>
      </c>
      <c r="G78">
        <v>6.1</v>
      </c>
      <c r="H78">
        <f>ROUND(CORREL(Table68[[Gross Earning ]],Table68[Budget]),6)</f>
        <v>0.48902099999999998</v>
      </c>
      <c r="I78">
        <f>Table68[[#This Row],[Gross Earning ]]-Table68[[#This Row],[Budget]]</f>
        <v>90900000</v>
      </c>
    </row>
    <row r="79" spans="3:9">
      <c r="C79">
        <v>6.6</v>
      </c>
      <c r="E79">
        <v>101736215</v>
      </c>
      <c r="F79">
        <v>11000000</v>
      </c>
      <c r="G79">
        <v>7</v>
      </c>
      <c r="H79">
        <f>ROUND(CORREL(Table68[[Gross Earning ]],Table68[Budget]),6)</f>
        <v>0.48902099999999998</v>
      </c>
      <c r="I79">
        <f>Table68[[#This Row],[Gross Earning ]]-Table68[[#This Row],[Budget]]</f>
        <v>90736215</v>
      </c>
    </row>
    <row r="80" spans="3:9">
      <c r="C80">
        <v>3.6</v>
      </c>
      <c r="E80">
        <v>124732962</v>
      </c>
      <c r="F80">
        <v>35000000</v>
      </c>
      <c r="G80">
        <v>6.8</v>
      </c>
      <c r="H80">
        <f>ROUND(CORREL(Table68[[Gross Earning ]],Table68[Budget]),6)</f>
        <v>0.48902099999999998</v>
      </c>
      <c r="I80">
        <f>Table68[[#This Row],[Gross Earning ]]-Table68[[#This Row],[Budget]]</f>
        <v>89732962</v>
      </c>
    </row>
    <row r="81" spans="3:9">
      <c r="C81">
        <v>7.4</v>
      </c>
      <c r="E81">
        <v>127214072</v>
      </c>
      <c r="F81">
        <v>38000000</v>
      </c>
      <c r="G81">
        <v>6.1</v>
      </c>
      <c r="H81">
        <f>ROUND(CORREL(Table68[[Gross Earning ]],Table68[Budget]),6)</f>
        <v>0.48902099999999998</v>
      </c>
      <c r="I81">
        <f>Table68[[#This Row],[Gross Earning ]]-Table68[[#This Row],[Budget]]</f>
        <v>89214072</v>
      </c>
    </row>
    <row r="82" spans="3:9">
      <c r="C82">
        <v>8.1</v>
      </c>
      <c r="E82">
        <v>103001286</v>
      </c>
      <c r="F82">
        <v>15000000</v>
      </c>
      <c r="G82">
        <v>7.2</v>
      </c>
      <c r="H82">
        <f>ROUND(CORREL(Table68[[Gross Earning ]],Table68[Budget]),6)</f>
        <v>0.48902099999999998</v>
      </c>
      <c r="I82">
        <f>Table68[[#This Row],[Gross Earning ]]-Table68[[#This Row],[Budget]]</f>
        <v>88001286</v>
      </c>
    </row>
    <row r="83" spans="3:9">
      <c r="C83">
        <v>7.8</v>
      </c>
      <c r="E83">
        <v>148775460</v>
      </c>
      <c r="F83">
        <v>61000000</v>
      </c>
      <c r="G83">
        <v>7.6</v>
      </c>
      <c r="H83">
        <f>ROUND(CORREL(Table68[[Gross Earning ]],Table68[Budget]),6)</f>
        <v>0.48902099999999998</v>
      </c>
      <c r="I83">
        <f>Table68[[#This Row],[Gross Earning ]]-Table68[[#This Row],[Budget]]</f>
        <v>87775460</v>
      </c>
    </row>
    <row r="84" spans="3:9">
      <c r="C84">
        <v>8.6</v>
      </c>
      <c r="E84">
        <v>117559438</v>
      </c>
      <c r="F84">
        <v>30000000</v>
      </c>
      <c r="G84">
        <v>5.0999999999999996</v>
      </c>
      <c r="H84">
        <f>ROUND(CORREL(Table68[[Gross Earning ]],Table68[Budget]),6)</f>
        <v>0.48902099999999998</v>
      </c>
      <c r="I84">
        <f>Table68[[#This Row],[Gross Earning ]]-Table68[[#This Row],[Budget]]</f>
        <v>87559438</v>
      </c>
    </row>
    <row r="85" spans="3:9">
      <c r="C85">
        <v>3.2</v>
      </c>
      <c r="E85">
        <v>102797150</v>
      </c>
      <c r="F85">
        <v>15300000</v>
      </c>
      <c r="G85">
        <v>7.4</v>
      </c>
      <c r="H85">
        <f>ROUND(CORREL(Table68[[Gross Earning ]],Table68[Budget]),6)</f>
        <v>0.48902099999999998</v>
      </c>
      <c r="I85">
        <f>Table68[[#This Row],[Gross Earning ]]-Table68[[#This Row],[Budget]]</f>
        <v>87497150</v>
      </c>
    </row>
    <row r="86" spans="3:9">
      <c r="C86">
        <v>6.2</v>
      </c>
      <c r="E86">
        <v>101978840</v>
      </c>
      <c r="F86">
        <v>15000000</v>
      </c>
      <c r="G86">
        <v>6.6</v>
      </c>
      <c r="H86">
        <f>ROUND(CORREL(Table68[[Gross Earning ]],Table68[Budget]),6)</f>
        <v>0.48902099999999998</v>
      </c>
      <c r="I86">
        <f>Table68[[#This Row],[Gross Earning ]]-Table68[[#This Row],[Budget]]</f>
        <v>86978840</v>
      </c>
    </row>
    <row r="87" spans="3:9">
      <c r="C87">
        <v>7.9</v>
      </c>
      <c r="E87">
        <v>101157447</v>
      </c>
      <c r="F87">
        <v>14400000</v>
      </c>
      <c r="G87">
        <v>8.3000000000000007</v>
      </c>
      <c r="H87">
        <f>ROUND(CORREL(Table68[[Gross Earning ]],Table68[Budget]),6)</f>
        <v>0.48902099999999998</v>
      </c>
      <c r="I87">
        <f>Table68[[#This Row],[Gross Earning ]]-Table68[[#This Row],[Budget]]</f>
        <v>86757447</v>
      </c>
    </row>
    <row r="88" spans="3:9">
      <c r="C88">
        <v>7.9</v>
      </c>
      <c r="E88">
        <v>116631310</v>
      </c>
      <c r="F88">
        <v>30000000</v>
      </c>
      <c r="G88">
        <v>7.2</v>
      </c>
      <c r="H88">
        <f>ROUND(CORREL(Table68[[Gross Earning ]],Table68[Budget]),6)</f>
        <v>0.48902099999999998</v>
      </c>
      <c r="I88">
        <f>Table68[[#This Row],[Gross Earning ]]-Table68[[#This Row],[Budget]]</f>
        <v>86631310</v>
      </c>
    </row>
    <row r="89" spans="3:9">
      <c r="C89">
        <v>5.2</v>
      </c>
      <c r="E89">
        <v>141600000</v>
      </c>
      <c r="F89">
        <v>55000000</v>
      </c>
      <c r="G89">
        <v>6.6</v>
      </c>
      <c r="H89">
        <f>ROUND(CORREL(Table68[[Gross Earning ]],Table68[Budget]),6)</f>
        <v>0.48902099999999998</v>
      </c>
      <c r="I89">
        <f>Table68[[#This Row],[Gross Earning ]]-Table68[[#This Row],[Budget]]</f>
        <v>86600000</v>
      </c>
    </row>
    <row r="90" spans="3:9">
      <c r="C90">
        <v>5.8</v>
      </c>
      <c r="E90">
        <v>126546825</v>
      </c>
      <c r="F90">
        <v>40000000</v>
      </c>
      <c r="G90">
        <v>6.4</v>
      </c>
      <c r="H90">
        <f>ROUND(CORREL(Table68[[Gross Earning ]],Table68[Budget]),6)</f>
        <v>0.48902099999999998</v>
      </c>
      <c r="I90">
        <f>Table68[[#This Row],[Gross Earning ]]-Table68[[#This Row],[Budget]]</f>
        <v>86546825</v>
      </c>
    </row>
    <row r="91" spans="3:9">
      <c r="C91">
        <v>7.3</v>
      </c>
      <c r="E91">
        <v>115648585</v>
      </c>
      <c r="F91">
        <v>30000000</v>
      </c>
      <c r="G91">
        <v>7.8</v>
      </c>
      <c r="H91">
        <f>ROUND(CORREL(Table68[[Gross Earning ]],Table68[Budget]),6)</f>
        <v>0.48902099999999998</v>
      </c>
      <c r="I91">
        <f>Table68[[#This Row],[Gross Earning ]]-Table68[[#This Row],[Budget]]</f>
        <v>85648585</v>
      </c>
    </row>
    <row r="92" spans="3:9">
      <c r="C92">
        <v>3.5</v>
      </c>
      <c r="E92">
        <v>115646235</v>
      </c>
      <c r="F92">
        <v>30000000</v>
      </c>
      <c r="G92">
        <v>8</v>
      </c>
      <c r="H92">
        <f>ROUND(CORREL(Table68[[Gross Earning ]],Table68[Budget]),6)</f>
        <v>0.48902099999999998</v>
      </c>
      <c r="I92">
        <f>Table68[[#This Row],[Gross Earning ]]-Table68[[#This Row],[Budget]]</f>
        <v>85646235</v>
      </c>
    </row>
    <row r="93" spans="3:9">
      <c r="C93">
        <v>6.1</v>
      </c>
      <c r="E93">
        <v>130512915</v>
      </c>
      <c r="F93">
        <v>45000000</v>
      </c>
      <c r="G93">
        <v>4.8</v>
      </c>
      <c r="H93">
        <f>ROUND(CORREL(Table68[[Gross Earning ]],Table68[Budget]),6)</f>
        <v>0.48902099999999998</v>
      </c>
      <c r="I93">
        <f>Table68[[#This Row],[Gross Earning ]]-Table68[[#This Row],[Budget]]</f>
        <v>85512915</v>
      </c>
    </row>
    <row r="94" spans="3:9">
      <c r="C94">
        <v>7.1</v>
      </c>
      <c r="E94">
        <v>125069696</v>
      </c>
      <c r="F94">
        <v>40000000</v>
      </c>
      <c r="G94">
        <v>7.6</v>
      </c>
      <c r="H94">
        <f>ROUND(CORREL(Table68[[Gross Earning ]],Table68[Budget]),6)</f>
        <v>0.48902099999999998</v>
      </c>
      <c r="I94">
        <f>Table68[[#This Row],[Gross Earning ]]-Table68[[#This Row],[Budget]]</f>
        <v>85069696</v>
      </c>
    </row>
    <row r="95" spans="3:9">
      <c r="C95">
        <v>5.7</v>
      </c>
      <c r="E95">
        <v>135014968</v>
      </c>
      <c r="F95">
        <v>50000000</v>
      </c>
      <c r="G95">
        <v>6.7</v>
      </c>
      <c r="H95">
        <f>ROUND(CORREL(Table68[[Gross Earning ]],Table68[Budget]),6)</f>
        <v>0.48902099999999998</v>
      </c>
      <c r="I95">
        <f>Table68[[#This Row],[Gross Earning ]]-Table68[[#This Row],[Budget]]</f>
        <v>85014968</v>
      </c>
    </row>
    <row r="96" spans="3:9">
      <c r="C96">
        <v>7.9</v>
      </c>
      <c r="E96">
        <v>109713132</v>
      </c>
      <c r="F96">
        <v>25000000</v>
      </c>
      <c r="G96">
        <v>7.3</v>
      </c>
      <c r="H96">
        <f>ROUND(CORREL(Table68[[Gross Earning ]],Table68[Budget]),6)</f>
        <v>0.48902099999999998</v>
      </c>
      <c r="I96">
        <f>Table68[[#This Row],[Gross Earning ]]-Table68[[#This Row],[Budget]]</f>
        <v>84713132</v>
      </c>
    </row>
    <row r="97" spans="3:9">
      <c r="C97">
        <v>7.8</v>
      </c>
      <c r="E97">
        <v>110222438</v>
      </c>
      <c r="F97">
        <v>26000000</v>
      </c>
      <c r="G97">
        <v>6.1</v>
      </c>
      <c r="H97">
        <f>ROUND(CORREL(Table68[[Gross Earning ]],Table68[Budget]),6)</f>
        <v>0.48902099999999998</v>
      </c>
      <c r="I97">
        <f>Table68[[#This Row],[Gross Earning ]]-Table68[[#This Row],[Budget]]</f>
        <v>84222438</v>
      </c>
    </row>
    <row r="98" spans="3:9">
      <c r="C98">
        <v>7.1</v>
      </c>
      <c r="E98">
        <v>86300000</v>
      </c>
      <c r="F98">
        <v>2800000</v>
      </c>
      <c r="G98">
        <v>8</v>
      </c>
      <c r="H98">
        <f>ROUND(CORREL(Table68[[Gross Earning ]],Table68[Budget]),6)</f>
        <v>0.48902099999999998</v>
      </c>
      <c r="I98">
        <f>Table68[[#This Row],[Gross Earning ]]-Table68[[#This Row],[Budget]]</f>
        <v>83500000</v>
      </c>
    </row>
    <row r="99" spans="3:9">
      <c r="C99">
        <v>8.3000000000000007</v>
      </c>
      <c r="E99">
        <v>109243478</v>
      </c>
      <c r="F99">
        <v>26000000</v>
      </c>
      <c r="G99">
        <v>7.1</v>
      </c>
      <c r="H99">
        <f>ROUND(CORREL(Table68[[Gross Earning ]],Table68[Budget]),6)</f>
        <v>0.48902099999999998</v>
      </c>
      <c r="I99">
        <f>Table68[[#This Row],[Gross Earning ]]-Table68[[#This Row],[Budget]]</f>
        <v>83243478</v>
      </c>
    </row>
    <row r="100" spans="3:9">
      <c r="C100">
        <v>7.2</v>
      </c>
      <c r="E100">
        <v>143151473</v>
      </c>
      <c r="F100">
        <v>60000000</v>
      </c>
      <c r="G100">
        <v>7.1</v>
      </c>
      <c r="H100">
        <f>ROUND(CORREL(Table68[[Gross Earning ]],Table68[Budget]),6)</f>
        <v>0.48902099999999998</v>
      </c>
      <c r="I100">
        <f>Table68[[#This Row],[Gross Earning ]]-Table68[[#This Row],[Budget]]</f>
        <v>83151473</v>
      </c>
    </row>
    <row r="101" spans="3:9">
      <c r="C101">
        <v>7.7</v>
      </c>
      <c r="E101">
        <v>87025093</v>
      </c>
      <c r="F101">
        <v>4000000</v>
      </c>
      <c r="G101">
        <v>6.6</v>
      </c>
      <c r="H101">
        <f>ROUND(CORREL(Table68[[Gross Earning ]],Table68[Budget]),6)</f>
        <v>0.48902099999999998</v>
      </c>
      <c r="I101">
        <f>Table68[[#This Row],[Gross Earning ]]-Table68[[#This Row],[Budget]]</f>
        <v>83025093</v>
      </c>
    </row>
    <row r="102" spans="3:9">
      <c r="C102">
        <v>5.4</v>
      </c>
      <c r="E102">
        <v>102922376</v>
      </c>
      <c r="F102">
        <v>20000000</v>
      </c>
      <c r="G102">
        <v>5.7</v>
      </c>
      <c r="H102">
        <f>ROUND(CORREL(Table68[[Gross Earning ]],Table68[Budget]),6)</f>
        <v>0.48902099999999998</v>
      </c>
      <c r="I102">
        <f>Table68[[#This Row],[Gross Earning ]]-Table68[[#This Row],[Budget]]</f>
        <v>82922376</v>
      </c>
    </row>
    <row r="103" spans="3:9">
      <c r="C103">
        <v>9</v>
      </c>
      <c r="E103">
        <v>90800000</v>
      </c>
      <c r="F103">
        <v>8000000</v>
      </c>
      <c r="G103">
        <v>7.2</v>
      </c>
      <c r="H103">
        <f>ROUND(CORREL(Table68[[Gross Earning ]],Table68[Budget]),6)</f>
        <v>0.48902099999999998</v>
      </c>
      <c r="I103">
        <f>Table68[[#This Row],[Gross Earning ]]-Table68[[#This Row],[Budget]]</f>
        <v>82800000</v>
      </c>
    </row>
    <row r="104" spans="3:9">
      <c r="C104">
        <v>7.7</v>
      </c>
      <c r="E104">
        <v>117528646</v>
      </c>
      <c r="F104">
        <v>35000000</v>
      </c>
      <c r="G104">
        <v>6.9</v>
      </c>
      <c r="H104">
        <f>ROUND(CORREL(Table68[[Gross Earning ]],Table68[Budget]),6)</f>
        <v>0.48902099999999998</v>
      </c>
      <c r="I104">
        <f>Table68[[#This Row],[Gross Earning ]]-Table68[[#This Row],[Budget]]</f>
        <v>82528646</v>
      </c>
    </row>
    <row r="105" spans="3:9">
      <c r="C105">
        <v>7.4</v>
      </c>
      <c r="E105">
        <v>152149590</v>
      </c>
      <c r="F105">
        <v>70000000</v>
      </c>
      <c r="G105">
        <v>5.5</v>
      </c>
      <c r="H105">
        <f>ROUND(CORREL(Table68[[Gross Earning ]],Table68[Budget]),6)</f>
        <v>0.48902099999999998</v>
      </c>
      <c r="I105">
        <f>Table68[[#This Row],[Gross Earning ]]-Table68[[#This Row],[Budget]]</f>
        <v>82149590</v>
      </c>
    </row>
    <row r="106" spans="3:9">
      <c r="C106">
        <v>7.4</v>
      </c>
      <c r="E106">
        <v>84749884</v>
      </c>
      <c r="F106">
        <v>3000000</v>
      </c>
      <c r="G106">
        <v>5.7</v>
      </c>
      <c r="H106">
        <f>ROUND(CORREL(Table68[[Gross Earning ]],Table68[Budget]),6)</f>
        <v>0.48902099999999998</v>
      </c>
      <c r="I106">
        <f>Table68[[#This Row],[Gross Earning ]]-Table68[[#This Row],[Budget]]</f>
        <v>81749884</v>
      </c>
    </row>
    <row r="107" spans="3:9">
      <c r="C107">
        <v>7.2</v>
      </c>
      <c r="E107">
        <v>84300000</v>
      </c>
      <c r="F107">
        <v>2600000</v>
      </c>
      <c r="G107">
        <v>7.5</v>
      </c>
      <c r="H107">
        <f>ROUND(CORREL(Table68[[Gross Earning ]],Table68[Budget]),6)</f>
        <v>0.48902099999999998</v>
      </c>
      <c r="I107">
        <f>Table68[[#This Row],[Gross Earning ]]-Table68[[#This Row],[Budget]]</f>
        <v>81700000</v>
      </c>
    </row>
    <row r="108" spans="3:9">
      <c r="C108">
        <v>8.6999999999999993</v>
      </c>
      <c r="E108">
        <v>126805112</v>
      </c>
      <c r="F108">
        <v>46000000</v>
      </c>
      <c r="G108">
        <v>6.3</v>
      </c>
      <c r="H108">
        <f>ROUND(CORREL(Table68[[Gross Earning ]],Table68[Budget]),6)</f>
        <v>0.48902099999999998</v>
      </c>
      <c r="I108">
        <f>Table68[[#This Row],[Gross Earning ]]-Table68[[#This Row],[Budget]]</f>
        <v>80805112</v>
      </c>
    </row>
    <row r="109" spans="3:9">
      <c r="C109">
        <v>8.1999999999999993</v>
      </c>
      <c r="E109">
        <v>100292856</v>
      </c>
      <c r="F109">
        <v>20000000</v>
      </c>
      <c r="G109">
        <v>5.7</v>
      </c>
      <c r="H109">
        <f>ROUND(CORREL(Table68[[Gross Earning ]],Table68[Budget]),6)</f>
        <v>0.48902099999999998</v>
      </c>
      <c r="I109">
        <f>Table68[[#This Row],[Gross Earning ]]-Table68[[#This Row],[Budget]]</f>
        <v>80292856</v>
      </c>
    </row>
    <row r="110" spans="3:9">
      <c r="C110">
        <v>8.4</v>
      </c>
      <c r="E110">
        <v>83400000</v>
      </c>
      <c r="F110">
        <v>3500000</v>
      </c>
      <c r="G110">
        <v>7.8</v>
      </c>
      <c r="H110">
        <f>ROUND(CORREL(Table68[[Gross Earning ]],Table68[Budget]),6)</f>
        <v>0.48902099999999998</v>
      </c>
      <c r="I110">
        <f>Table68[[#This Row],[Gross Earning ]]-Table68[[#This Row],[Budget]]</f>
        <v>79900000</v>
      </c>
    </row>
    <row r="111" spans="3:9">
      <c r="C111">
        <v>5.4</v>
      </c>
      <c r="E111">
        <v>90556401</v>
      </c>
      <c r="F111">
        <v>11000000</v>
      </c>
      <c r="G111">
        <v>4.5</v>
      </c>
      <c r="H111">
        <f>ROUND(CORREL(Table68[[Gross Earning ]],Table68[Budget]),6)</f>
        <v>0.48902099999999998</v>
      </c>
      <c r="I111">
        <f>Table68[[#This Row],[Gross Earning ]]-Table68[[#This Row],[Budget]]</f>
        <v>79556401</v>
      </c>
    </row>
    <row r="112" spans="3:9">
      <c r="C112">
        <v>5.9</v>
      </c>
      <c r="E112">
        <v>91547205</v>
      </c>
      <c r="F112">
        <v>12000000</v>
      </c>
      <c r="G112">
        <v>6.6</v>
      </c>
      <c r="H112">
        <f>ROUND(CORREL(Table68[[Gross Earning ]],Table68[Budget]),6)</f>
        <v>0.48902099999999998</v>
      </c>
      <c r="I112">
        <f>Table68[[#This Row],[Gross Earning ]]-Table68[[#This Row],[Budget]]</f>
        <v>79547205</v>
      </c>
    </row>
    <row r="113" spans="3:9">
      <c r="C113">
        <v>8.1999999999999993</v>
      </c>
      <c r="E113">
        <v>96471845</v>
      </c>
      <c r="F113">
        <v>17000000</v>
      </c>
      <c r="G113">
        <v>7.6</v>
      </c>
      <c r="H113">
        <f>ROUND(CORREL(Table68[[Gross Earning ]],Table68[Budget]),6)</f>
        <v>0.48902099999999998</v>
      </c>
      <c r="I113">
        <f>Table68[[#This Row],[Gross Earning ]]-Table68[[#This Row],[Budget]]</f>
        <v>79471845</v>
      </c>
    </row>
    <row r="114" spans="3:9">
      <c r="C114">
        <v>8.4</v>
      </c>
      <c r="E114">
        <v>95860116</v>
      </c>
      <c r="F114">
        <v>16400000</v>
      </c>
      <c r="G114">
        <v>8</v>
      </c>
      <c r="H114">
        <f>ROUND(CORREL(Table68[[Gross Earning ]],Table68[Budget]),6)</f>
        <v>0.48902099999999998</v>
      </c>
      <c r="I114">
        <f>Table68[[#This Row],[Gross Earning ]]-Table68[[#This Row],[Budget]]</f>
        <v>79460116</v>
      </c>
    </row>
    <row r="115" spans="3:9">
      <c r="C115">
        <v>3.4</v>
      </c>
      <c r="E115">
        <v>105444419</v>
      </c>
      <c r="F115">
        <v>26000000</v>
      </c>
      <c r="G115">
        <v>6.2</v>
      </c>
      <c r="H115">
        <f>ROUND(CORREL(Table68[[Gross Earning ]],Table68[Budget]),6)</f>
        <v>0.48902099999999998</v>
      </c>
      <c r="I115">
        <f>Table68[[#This Row],[Gross Earning ]]-Table68[[#This Row],[Budget]]</f>
        <v>79444419</v>
      </c>
    </row>
    <row r="116" spans="3:9">
      <c r="C116">
        <v>6.2</v>
      </c>
      <c r="E116">
        <v>91443253</v>
      </c>
      <c r="F116">
        <v>12000000</v>
      </c>
      <c r="G116">
        <v>5.8</v>
      </c>
      <c r="H116">
        <f>ROUND(CORREL(Table68[[Gross Earning ]],Table68[Budget]),6)</f>
        <v>0.48902099999999998</v>
      </c>
      <c r="I116">
        <f>Table68[[#This Row],[Gross Earning ]]-Table68[[#This Row],[Budget]]</f>
        <v>79443253</v>
      </c>
    </row>
    <row r="117" spans="3:9">
      <c r="C117">
        <v>7.5</v>
      </c>
      <c r="E117">
        <v>139225854</v>
      </c>
      <c r="F117">
        <v>60000000</v>
      </c>
      <c r="G117">
        <v>5.5</v>
      </c>
      <c r="H117">
        <f>ROUND(CORREL(Table68[[Gross Earning ]],Table68[Budget]),6)</f>
        <v>0.48902099999999998</v>
      </c>
      <c r="I117">
        <f>Table68[[#This Row],[Gross Earning ]]-Table68[[#This Row],[Budget]]</f>
        <v>79225854</v>
      </c>
    </row>
    <row r="118" spans="3:9">
      <c r="C118">
        <v>4.2</v>
      </c>
      <c r="E118">
        <v>134218018</v>
      </c>
      <c r="F118">
        <v>55000000</v>
      </c>
      <c r="G118">
        <v>7.3</v>
      </c>
      <c r="H118">
        <f>ROUND(CORREL(Table68[[Gross Earning ]],Table68[Budget]),6)</f>
        <v>0.48902099999999998</v>
      </c>
      <c r="I118">
        <f>Table68[[#This Row],[Gross Earning ]]-Table68[[#This Row],[Budget]]</f>
        <v>79218018</v>
      </c>
    </row>
    <row r="119" spans="3:9">
      <c r="C119">
        <v>4.5</v>
      </c>
      <c r="E119">
        <v>94175854</v>
      </c>
      <c r="F119">
        <v>15000000</v>
      </c>
      <c r="G119">
        <v>7.8</v>
      </c>
      <c r="H119">
        <f>ROUND(CORREL(Table68[[Gross Earning ]],Table68[Budget]),6)</f>
        <v>0.48902099999999998</v>
      </c>
      <c r="I119">
        <f>Table68[[#This Row],[Gross Earning ]]-Table68[[#This Row],[Budget]]</f>
        <v>79175854</v>
      </c>
    </row>
    <row r="120" spans="3:9">
      <c r="C120">
        <v>8.4</v>
      </c>
      <c r="E120">
        <v>83574831</v>
      </c>
      <c r="F120">
        <v>5000000</v>
      </c>
      <c r="G120">
        <v>6.6</v>
      </c>
      <c r="H120">
        <f>ROUND(CORREL(Table68[[Gross Earning ]],Table68[Budget]),6)</f>
        <v>0.48902099999999998</v>
      </c>
      <c r="I120">
        <f>Table68[[#This Row],[Gross Earning ]]-Table68[[#This Row],[Budget]]</f>
        <v>78574831</v>
      </c>
    </row>
    <row r="121" spans="3:9">
      <c r="C121">
        <v>5.0999999999999996</v>
      </c>
      <c r="E121">
        <v>118500000</v>
      </c>
      <c r="F121">
        <v>40000000</v>
      </c>
      <c r="G121">
        <v>7.8</v>
      </c>
      <c r="H121">
        <f>ROUND(CORREL(Table68[[Gross Earning ]],Table68[Budget]),6)</f>
        <v>0.48902099999999998</v>
      </c>
      <c r="I121">
        <f>Table68[[#This Row],[Gross Earning ]]-Table68[[#This Row],[Budget]]</f>
        <v>78500000</v>
      </c>
    </row>
    <row r="122" spans="3:9">
      <c r="C122">
        <v>3.4</v>
      </c>
      <c r="E122">
        <v>108360000</v>
      </c>
      <c r="F122">
        <v>30000000</v>
      </c>
      <c r="G122">
        <v>6.3</v>
      </c>
      <c r="H122">
        <f>ROUND(CORREL(Table68[[Gross Earning ]],Table68[Budget]),6)</f>
        <v>0.48902099999999998</v>
      </c>
      <c r="I122">
        <f>Table68[[#This Row],[Gross Earning ]]-Table68[[#This Row],[Budget]]</f>
        <v>78360000</v>
      </c>
    </row>
    <row r="123" spans="3:9">
      <c r="C123">
        <v>5.4</v>
      </c>
      <c r="E123">
        <v>91038276</v>
      </c>
      <c r="F123">
        <v>13000000</v>
      </c>
      <c r="G123">
        <v>6.1</v>
      </c>
      <c r="H123">
        <f>ROUND(CORREL(Table68[[Gross Earning ]],Table68[Budget]),6)</f>
        <v>0.48902099999999998</v>
      </c>
      <c r="I123">
        <f>Table68[[#This Row],[Gross Earning ]]-Table68[[#This Row],[Budget]]</f>
        <v>78038276</v>
      </c>
    </row>
    <row r="124" spans="3:9">
      <c r="C124">
        <v>7.1</v>
      </c>
      <c r="E124">
        <v>127997349</v>
      </c>
      <c r="F124">
        <v>50000000</v>
      </c>
      <c r="G124">
        <v>6</v>
      </c>
      <c r="H124">
        <f>ROUND(CORREL(Table68[[Gross Earning ]],Table68[Budget]),6)</f>
        <v>0.48902099999999998</v>
      </c>
      <c r="I124">
        <f>Table68[[#This Row],[Gross Earning ]]-Table68[[#This Row],[Budget]]</f>
        <v>77997349</v>
      </c>
    </row>
    <row r="125" spans="3:9">
      <c r="C125">
        <v>7.7</v>
      </c>
      <c r="E125">
        <v>84263837</v>
      </c>
      <c r="F125">
        <v>6500000</v>
      </c>
      <c r="G125">
        <v>5.4</v>
      </c>
      <c r="H125">
        <f>ROUND(CORREL(Table68[[Gross Earning ]],Table68[Budget]),6)</f>
        <v>0.48902099999999998</v>
      </c>
      <c r="I125">
        <f>Table68[[#This Row],[Gross Earning ]]-Table68[[#This Row],[Budget]]</f>
        <v>77763837</v>
      </c>
    </row>
    <row r="126" spans="3:9">
      <c r="C126">
        <v>7.1</v>
      </c>
      <c r="E126">
        <v>112692062</v>
      </c>
      <c r="F126">
        <v>35000000</v>
      </c>
      <c r="G126">
        <v>5.4</v>
      </c>
      <c r="H126">
        <f>ROUND(CORREL(Table68[[Gross Earning ]],Table68[Budget]),6)</f>
        <v>0.48902099999999998</v>
      </c>
      <c r="I126">
        <f>Table68[[#This Row],[Gross Earning ]]-Table68[[#This Row],[Budget]]</f>
        <v>77692062</v>
      </c>
    </row>
    <row r="127" spans="3:9">
      <c r="C127">
        <v>4.7</v>
      </c>
      <c r="E127">
        <v>101334374</v>
      </c>
      <c r="F127">
        <v>24000000</v>
      </c>
      <c r="G127">
        <v>6.1</v>
      </c>
      <c r="H127">
        <f>ROUND(CORREL(Table68[[Gross Earning ]],Table68[Budget]),6)</f>
        <v>0.48902099999999998</v>
      </c>
      <c r="I127">
        <f>Table68[[#This Row],[Gross Earning ]]-Table68[[#This Row],[Budget]]</f>
        <v>77334374</v>
      </c>
    </row>
    <row r="128" spans="3:9">
      <c r="C128">
        <v>8.4</v>
      </c>
      <c r="E128">
        <v>91121452</v>
      </c>
      <c r="F128">
        <v>14000000</v>
      </c>
      <c r="G128">
        <v>8.1</v>
      </c>
      <c r="H128">
        <f>ROUND(CORREL(Table68[[Gross Earning ]],Table68[Budget]),6)</f>
        <v>0.48902099999999998</v>
      </c>
      <c r="I128">
        <f>Table68[[#This Row],[Gross Earning ]]-Table68[[#This Row],[Budget]]</f>
        <v>77121452</v>
      </c>
    </row>
    <row r="129" spans="3:9">
      <c r="C129">
        <v>8.1</v>
      </c>
      <c r="E129">
        <v>95001351</v>
      </c>
      <c r="F129">
        <v>18000000</v>
      </c>
      <c r="G129">
        <v>6.2</v>
      </c>
      <c r="H129">
        <f>ROUND(CORREL(Table68[[Gross Earning ]],Table68[Budget]),6)</f>
        <v>0.48902099999999998</v>
      </c>
      <c r="I129">
        <f>Table68[[#This Row],[Gross Earning ]]-Table68[[#This Row],[Budget]]</f>
        <v>77001351</v>
      </c>
    </row>
    <row r="130" spans="3:9">
      <c r="C130">
        <v>7.1</v>
      </c>
      <c r="E130">
        <v>126975169</v>
      </c>
      <c r="F130">
        <v>50000000</v>
      </c>
      <c r="G130">
        <v>7.1</v>
      </c>
      <c r="H130">
        <f>ROUND(CORREL(Table68[[Gross Earning ]],Table68[Budget]),6)</f>
        <v>0.48902099999999998</v>
      </c>
      <c r="I130">
        <f>Table68[[#This Row],[Gross Earning ]]-Table68[[#This Row],[Budget]]</f>
        <v>76975169</v>
      </c>
    </row>
    <row r="131" spans="3:9">
      <c r="C131">
        <v>6.1</v>
      </c>
      <c r="E131">
        <v>92823600</v>
      </c>
      <c r="F131">
        <v>16000000</v>
      </c>
      <c r="G131">
        <v>7.6</v>
      </c>
      <c r="H131">
        <f>ROUND(CORREL(Table68[[Gross Earning ]],Table68[Budget]),6)</f>
        <v>0.48902099999999998</v>
      </c>
      <c r="I131">
        <f>Table68[[#This Row],[Gross Earning ]]-Table68[[#This Row],[Budget]]</f>
        <v>76823600</v>
      </c>
    </row>
    <row r="132" spans="3:9">
      <c r="C132">
        <v>6.3</v>
      </c>
      <c r="E132">
        <v>136801374</v>
      </c>
      <c r="F132">
        <v>60000000</v>
      </c>
      <c r="G132">
        <v>8.5</v>
      </c>
      <c r="H132">
        <f>ROUND(CORREL(Table68[[Gross Earning ]],Table68[Budget]),6)</f>
        <v>0.48902099999999998</v>
      </c>
      <c r="I132">
        <f>Table68[[#This Row],[Gross Earning ]]-Table68[[#This Row],[Budget]]</f>
        <v>76801374</v>
      </c>
    </row>
    <row r="133" spans="3:9">
      <c r="C133">
        <v>6.7</v>
      </c>
      <c r="E133">
        <v>81200000</v>
      </c>
      <c r="F133">
        <v>4500000</v>
      </c>
      <c r="G133">
        <v>6.7</v>
      </c>
      <c r="H133">
        <f>ROUND(CORREL(Table68[[Gross Earning ]],Table68[Budget]),6)</f>
        <v>0.48902099999999998</v>
      </c>
      <c r="I133">
        <f>Table68[[#This Row],[Gross Earning ]]-Table68[[#This Row],[Budget]]</f>
        <v>76700000</v>
      </c>
    </row>
    <row r="134" spans="3:9">
      <c r="C134">
        <v>7.3</v>
      </c>
      <c r="E134">
        <v>106694016</v>
      </c>
      <c r="F134">
        <v>30000000</v>
      </c>
      <c r="G134">
        <v>6.7</v>
      </c>
      <c r="H134">
        <f>ROUND(CORREL(Table68[[Gross Earning ]],Table68[Budget]),6)</f>
        <v>0.48902099999999998</v>
      </c>
      <c r="I134">
        <f>Table68[[#This Row],[Gross Earning ]]-Table68[[#This Row],[Budget]]</f>
        <v>76694016</v>
      </c>
    </row>
    <row r="135" spans="3:9">
      <c r="C135">
        <v>8.4</v>
      </c>
      <c r="E135">
        <v>100491683</v>
      </c>
      <c r="F135">
        <v>24000000</v>
      </c>
      <c r="G135">
        <v>5.9</v>
      </c>
      <c r="H135">
        <f>ROUND(CORREL(Table68[[Gross Earning ]],Table68[Budget]),6)</f>
        <v>0.48902099999999998</v>
      </c>
      <c r="I135">
        <f>Table68[[#This Row],[Gross Earning ]]-Table68[[#This Row],[Budget]]</f>
        <v>76491683</v>
      </c>
    </row>
    <row r="136" spans="3:9">
      <c r="C136">
        <v>7.8</v>
      </c>
      <c r="E136">
        <v>126203320</v>
      </c>
      <c r="F136">
        <v>50000000</v>
      </c>
      <c r="G136">
        <v>5.8</v>
      </c>
      <c r="H136">
        <f>ROUND(CORREL(Table68[[Gross Earning ]],Table68[Budget]),6)</f>
        <v>0.48902099999999998</v>
      </c>
      <c r="I136">
        <f>Table68[[#This Row],[Gross Earning ]]-Table68[[#This Row],[Budget]]</f>
        <v>76203320</v>
      </c>
    </row>
    <row r="137" spans="3:9">
      <c r="C137">
        <v>4.8</v>
      </c>
      <c r="E137">
        <v>124107476</v>
      </c>
      <c r="F137">
        <v>48000000</v>
      </c>
      <c r="G137">
        <v>7.6</v>
      </c>
      <c r="H137">
        <f>ROUND(CORREL(Table68[[Gross Earning ]],Table68[Budget]),6)</f>
        <v>0.48902099999999998</v>
      </c>
      <c r="I137">
        <f>Table68[[#This Row],[Gross Earning ]]-Table68[[#This Row],[Budget]]</f>
        <v>76107476</v>
      </c>
    </row>
    <row r="138" spans="3:9">
      <c r="C138">
        <v>7.3</v>
      </c>
      <c r="E138">
        <v>126088877</v>
      </c>
      <c r="F138">
        <v>50000000</v>
      </c>
      <c r="G138">
        <v>6.6</v>
      </c>
      <c r="H138">
        <f>ROUND(CORREL(Table68[[Gross Earning ]],Table68[Budget]),6)</f>
        <v>0.48902099999999998</v>
      </c>
      <c r="I138">
        <f>Table68[[#This Row],[Gross Earning ]]-Table68[[#This Row],[Budget]]</f>
        <v>76088877</v>
      </c>
    </row>
    <row r="139" spans="3:9">
      <c r="C139">
        <v>6.1</v>
      </c>
      <c r="E139">
        <v>82528097</v>
      </c>
      <c r="F139">
        <v>6500000</v>
      </c>
      <c r="G139">
        <v>7.3</v>
      </c>
      <c r="H139">
        <f>ROUND(CORREL(Table68[[Gross Earning ]],Table68[Budget]),6)</f>
        <v>0.48902099999999998</v>
      </c>
      <c r="I139">
        <f>Table68[[#This Row],[Gross Earning ]]-Table68[[#This Row],[Budget]]</f>
        <v>76028097</v>
      </c>
    </row>
    <row r="140" spans="3:9">
      <c r="C140">
        <v>7.8</v>
      </c>
      <c r="E140">
        <v>116724075</v>
      </c>
      <c r="F140">
        <v>41000000</v>
      </c>
      <c r="G140">
        <v>7</v>
      </c>
      <c r="H140">
        <f>ROUND(CORREL(Table68[[Gross Earning ]],Table68[Budget]),6)</f>
        <v>0.48902099999999998</v>
      </c>
      <c r="I140">
        <f>Table68[[#This Row],[Gross Earning ]]-Table68[[#This Row],[Budget]]</f>
        <v>75724075</v>
      </c>
    </row>
    <row r="141" spans="3:9">
      <c r="C141">
        <v>5</v>
      </c>
      <c r="E141">
        <v>113502246</v>
      </c>
      <c r="F141">
        <v>38000000</v>
      </c>
      <c r="G141">
        <v>6.8</v>
      </c>
      <c r="H141">
        <f>ROUND(CORREL(Table68[[Gross Earning ]],Table68[Budget]),6)</f>
        <v>0.48902099999999998</v>
      </c>
      <c r="I141">
        <f>Table68[[#This Row],[Gross Earning ]]-Table68[[#This Row],[Budget]]</f>
        <v>75502246</v>
      </c>
    </row>
    <row r="142" spans="3:9">
      <c r="C142">
        <v>7.9</v>
      </c>
      <c r="E142">
        <v>85300000</v>
      </c>
      <c r="F142">
        <v>10000000</v>
      </c>
      <c r="G142">
        <v>6.9</v>
      </c>
      <c r="H142">
        <f>ROUND(CORREL(Table68[[Gross Earning ]],Table68[Budget]),6)</f>
        <v>0.48902099999999998</v>
      </c>
      <c r="I142">
        <f>Table68[[#This Row],[Gross Earning ]]-Table68[[#This Row],[Budget]]</f>
        <v>75300000</v>
      </c>
    </row>
    <row r="143" spans="3:9">
      <c r="C143">
        <v>5</v>
      </c>
      <c r="E143">
        <v>100241322</v>
      </c>
      <c r="F143">
        <v>25000000</v>
      </c>
      <c r="G143">
        <v>7.2</v>
      </c>
      <c r="H143">
        <f>ROUND(CORREL(Table68[[Gross Earning ]],Table68[Budget]),6)</f>
        <v>0.48902099999999998</v>
      </c>
      <c r="I143">
        <f>Table68[[#This Row],[Gross Earning ]]-Table68[[#This Row],[Budget]]</f>
        <v>75241322</v>
      </c>
    </row>
    <row r="144" spans="3:9">
      <c r="C144">
        <v>7.6</v>
      </c>
      <c r="E144">
        <v>148213377</v>
      </c>
      <c r="F144">
        <v>73000000</v>
      </c>
      <c r="G144">
        <v>6.6</v>
      </c>
      <c r="H144">
        <f>ROUND(CORREL(Table68[[Gross Earning ]],Table68[Budget]),6)</f>
        <v>0.48902099999999998</v>
      </c>
      <c r="I144">
        <f>Table68[[#This Row],[Gross Earning ]]-Table68[[#This Row],[Budget]]</f>
        <v>75213377</v>
      </c>
    </row>
    <row r="145" spans="3:9">
      <c r="C145">
        <v>5.5</v>
      </c>
      <c r="E145">
        <v>90485233</v>
      </c>
      <c r="F145">
        <v>15300000</v>
      </c>
      <c r="G145">
        <v>4.0999999999999996</v>
      </c>
      <c r="H145">
        <f>ROUND(CORREL(Table68[[Gross Earning ]],Table68[Budget]),6)</f>
        <v>0.48902099999999998</v>
      </c>
      <c r="I145">
        <f>Table68[[#This Row],[Gross Earning ]]-Table68[[#This Row],[Budget]]</f>
        <v>75185233</v>
      </c>
    </row>
    <row r="146" spans="3:9">
      <c r="C146">
        <v>5.9</v>
      </c>
      <c r="E146">
        <v>90400000</v>
      </c>
      <c r="F146">
        <v>15300000</v>
      </c>
      <c r="G146">
        <v>7.5</v>
      </c>
      <c r="H146">
        <f>ROUND(CORREL(Table68[[Gross Earning ]],Table68[Budget]),6)</f>
        <v>0.48902099999999998</v>
      </c>
      <c r="I146">
        <f>Table68[[#This Row],[Gross Earning ]]-Table68[[#This Row],[Budget]]</f>
        <v>75100000</v>
      </c>
    </row>
    <row r="147" spans="3:9">
      <c r="C147">
        <v>6.1</v>
      </c>
      <c r="E147">
        <v>110008260</v>
      </c>
      <c r="F147">
        <v>35000000</v>
      </c>
      <c r="G147">
        <v>6.3</v>
      </c>
      <c r="H147">
        <f>ROUND(CORREL(Table68[[Gross Earning ]],Table68[Budget]),6)</f>
        <v>0.48902099999999998</v>
      </c>
      <c r="I147">
        <f>Table68[[#This Row],[Gross Earning ]]-Table68[[#This Row],[Budget]]</f>
        <v>75008260</v>
      </c>
    </row>
    <row r="148" spans="3:9">
      <c r="C148">
        <v>5.7</v>
      </c>
      <c r="E148">
        <v>128769345</v>
      </c>
      <c r="F148">
        <v>54000000</v>
      </c>
      <c r="G148">
        <v>5.6</v>
      </c>
      <c r="H148">
        <f>ROUND(CORREL(Table68[[Gross Earning ]],Table68[Budget]),6)</f>
        <v>0.48902099999999998</v>
      </c>
      <c r="I148">
        <f>Table68[[#This Row],[Gross Earning ]]-Table68[[#This Row],[Budget]]</f>
        <v>74769345</v>
      </c>
    </row>
    <row r="149" spans="3:9">
      <c r="C149">
        <v>5.8</v>
      </c>
      <c r="E149">
        <v>109712885</v>
      </c>
      <c r="F149">
        <v>35000000</v>
      </c>
      <c r="G149">
        <v>7.7</v>
      </c>
      <c r="H149">
        <f>ROUND(CORREL(Table68[[Gross Earning ]],Table68[Budget]),6)</f>
        <v>0.48902099999999998</v>
      </c>
      <c r="I149">
        <f>Table68[[#This Row],[Gross Earning ]]-Table68[[#This Row],[Budget]]</f>
        <v>74712885</v>
      </c>
    </row>
    <row r="150" spans="3:9">
      <c r="C150">
        <v>4.8</v>
      </c>
      <c r="E150">
        <v>94497271</v>
      </c>
      <c r="F150">
        <v>20000000</v>
      </c>
      <c r="G150">
        <v>3.7</v>
      </c>
      <c r="H150">
        <f>ROUND(CORREL(Table68[[Gross Earning ]],Table68[Budget]),6)</f>
        <v>0.48902099999999998</v>
      </c>
      <c r="I150">
        <f>Table68[[#This Row],[Gross Earning ]]-Table68[[#This Row],[Budget]]</f>
        <v>74497271</v>
      </c>
    </row>
    <row r="151" spans="3:9">
      <c r="C151">
        <v>4.8</v>
      </c>
      <c r="E151">
        <v>76400000</v>
      </c>
      <c r="F151">
        <v>2280000</v>
      </c>
      <c r="G151">
        <v>7.8</v>
      </c>
      <c r="H151">
        <f>ROUND(CORREL(Table68[[Gross Earning ]],Table68[Budget]),6)</f>
        <v>0.48902099999999998</v>
      </c>
      <c r="I151">
        <f>Table68[[#This Row],[Gross Earning ]]-Table68[[#This Row],[Budget]]</f>
        <v>74120000</v>
      </c>
    </row>
    <row r="152" spans="3:9">
      <c r="C152">
        <v>7.4</v>
      </c>
      <c r="E152">
        <v>96067179</v>
      </c>
      <c r="F152">
        <v>22000000</v>
      </c>
      <c r="G152">
        <v>8.9</v>
      </c>
      <c r="H152">
        <f>ROUND(CORREL(Table68[[Gross Earning ]],Table68[Budget]),6)</f>
        <v>0.48902099999999998</v>
      </c>
      <c r="I152">
        <f>Table68[[#This Row],[Gross Earning ]]-Table68[[#This Row],[Budget]]</f>
        <v>74067179</v>
      </c>
    </row>
    <row r="153" spans="3:9">
      <c r="C153">
        <v>8.1</v>
      </c>
      <c r="E153">
        <v>116006080</v>
      </c>
      <c r="F153">
        <v>42000000</v>
      </c>
      <c r="G153">
        <v>7</v>
      </c>
      <c r="H153">
        <f>ROUND(CORREL(Table68[[Gross Earning ]],Table68[Budget]),6)</f>
        <v>0.48902099999999998</v>
      </c>
      <c r="I153">
        <f>Table68[[#This Row],[Gross Earning ]]-Table68[[#This Row],[Budget]]</f>
        <v>74006080</v>
      </c>
    </row>
    <row r="154" spans="3:9">
      <c r="C154">
        <v>7.3</v>
      </c>
      <c r="E154">
        <v>111760631</v>
      </c>
      <c r="F154">
        <v>38000000</v>
      </c>
      <c r="G154">
        <v>4.0999999999999996</v>
      </c>
      <c r="H154">
        <f>ROUND(CORREL(Table68[[Gross Earning ]],Table68[Budget]),6)</f>
        <v>0.48902099999999998</v>
      </c>
      <c r="I154">
        <f>Table68[[#This Row],[Gross Earning ]]-Table68[[#This Row],[Budget]]</f>
        <v>73760631</v>
      </c>
    </row>
    <row r="155" spans="3:9">
      <c r="C155">
        <v>2.8</v>
      </c>
      <c r="E155">
        <v>125548685</v>
      </c>
      <c r="F155">
        <v>52000000</v>
      </c>
      <c r="G155">
        <v>7.3</v>
      </c>
      <c r="H155">
        <f>ROUND(CORREL(Table68[[Gross Earning ]],Table68[Budget]),6)</f>
        <v>0.48902099999999998</v>
      </c>
      <c r="I155">
        <f>Table68[[#This Row],[Gross Earning ]]-Table68[[#This Row],[Budget]]</f>
        <v>73548685</v>
      </c>
    </row>
    <row r="156" spans="3:9">
      <c r="C156">
        <v>7.1</v>
      </c>
      <c r="E156">
        <v>144156464</v>
      </c>
      <c r="F156">
        <v>71500000</v>
      </c>
      <c r="G156">
        <v>5.3</v>
      </c>
      <c r="H156">
        <f>ROUND(CORREL(Table68[[Gross Earning ]],Table68[Budget]),6)</f>
        <v>0.48902099999999998</v>
      </c>
      <c r="I156">
        <f>Table68[[#This Row],[Gross Earning ]]-Table68[[#This Row],[Budget]]</f>
        <v>72656464</v>
      </c>
    </row>
    <row r="157" spans="3:9">
      <c r="C157">
        <v>7.9</v>
      </c>
      <c r="E157">
        <v>104632573</v>
      </c>
      <c r="F157">
        <v>32000000</v>
      </c>
      <c r="G157">
        <v>6.4</v>
      </c>
      <c r="H157">
        <f>ROUND(CORREL(Table68[[Gross Earning ]],Table68[Budget]),6)</f>
        <v>0.48902099999999998</v>
      </c>
      <c r="I157">
        <f>Table68[[#This Row],[Gross Earning ]]-Table68[[#This Row],[Budget]]</f>
        <v>72632573</v>
      </c>
    </row>
    <row r="158" spans="3:9">
      <c r="C158">
        <v>5.4</v>
      </c>
      <c r="E158">
        <v>80000000</v>
      </c>
      <c r="F158">
        <v>8200000</v>
      </c>
      <c r="G158">
        <v>6.5</v>
      </c>
      <c r="H158">
        <f>ROUND(CORREL(Table68[[Gross Earning ]],Table68[Budget]),6)</f>
        <v>0.48902099999999998</v>
      </c>
      <c r="I158">
        <f>Table68[[#This Row],[Gross Earning ]]-Table68[[#This Row],[Budget]]</f>
        <v>71800000</v>
      </c>
    </row>
    <row r="159" spans="3:9">
      <c r="C159">
        <v>6</v>
      </c>
      <c r="E159">
        <v>108244774</v>
      </c>
      <c r="F159">
        <v>37000000</v>
      </c>
      <c r="G159">
        <v>6.2</v>
      </c>
      <c r="H159">
        <f>ROUND(CORREL(Table68[[Gross Earning ]],Table68[Budget]),6)</f>
        <v>0.48902099999999998</v>
      </c>
      <c r="I159">
        <f>Table68[[#This Row],[Gross Earning ]]-Table68[[#This Row],[Budget]]</f>
        <v>71244774</v>
      </c>
    </row>
    <row r="160" spans="3:9">
      <c r="C160">
        <v>5.2</v>
      </c>
      <c r="E160">
        <v>141204016</v>
      </c>
      <c r="F160">
        <v>70000000</v>
      </c>
      <c r="G160">
        <v>5.8</v>
      </c>
      <c r="H160">
        <f>ROUND(CORREL(Table68[[Gross Earning ]],Table68[Budget]),6)</f>
        <v>0.48902099999999998</v>
      </c>
      <c r="I160">
        <f>Table68[[#This Row],[Gross Earning ]]-Table68[[#This Row],[Budget]]</f>
        <v>71204016</v>
      </c>
    </row>
    <row r="161" spans="3:9">
      <c r="C161">
        <v>5.7</v>
      </c>
      <c r="E161">
        <v>100422786</v>
      </c>
      <c r="F161">
        <v>30000000</v>
      </c>
      <c r="G161">
        <v>8.1</v>
      </c>
      <c r="H161">
        <f>ROUND(CORREL(Table68[[Gross Earning ]],Table68[Budget]),6)</f>
        <v>0.48902099999999998</v>
      </c>
      <c r="I161">
        <f>Table68[[#This Row],[Gross Earning ]]-Table68[[#This Row],[Budget]]</f>
        <v>70422786</v>
      </c>
    </row>
    <row r="162" spans="3:9">
      <c r="C162">
        <v>7.3</v>
      </c>
      <c r="E162">
        <v>80150343</v>
      </c>
      <c r="F162">
        <v>10000000</v>
      </c>
      <c r="G162">
        <v>6.2</v>
      </c>
      <c r="H162">
        <f>ROUND(CORREL(Table68[[Gross Earning ]],Table68[Budget]),6)</f>
        <v>0.48902099999999998</v>
      </c>
      <c r="I162">
        <f>Table68[[#This Row],[Gross Earning ]]-Table68[[#This Row],[Budget]]</f>
        <v>70150343</v>
      </c>
    </row>
    <row r="163" spans="3:9">
      <c r="C163">
        <v>6</v>
      </c>
      <c r="E163">
        <v>101470202</v>
      </c>
      <c r="F163">
        <v>32000000</v>
      </c>
      <c r="G163">
        <v>6.7</v>
      </c>
      <c r="H163">
        <f>ROUND(CORREL(Table68[[Gross Earning ]],Table68[Budget]),6)</f>
        <v>0.48902099999999998</v>
      </c>
      <c r="I163">
        <f>Table68[[#This Row],[Gross Earning ]]-Table68[[#This Row],[Budget]]</f>
        <v>69470202</v>
      </c>
    </row>
    <row r="164" spans="3:9">
      <c r="C164">
        <v>6.3</v>
      </c>
      <c r="E164">
        <v>77413017</v>
      </c>
      <c r="F164">
        <v>8000000</v>
      </c>
      <c r="G164">
        <v>7.6</v>
      </c>
      <c r="H164">
        <f>ROUND(CORREL(Table68[[Gross Earning ]],Table68[Budget]),6)</f>
        <v>0.48902099999999998</v>
      </c>
      <c r="I164">
        <f>Table68[[#This Row],[Gross Earning ]]-Table68[[#This Row],[Budget]]</f>
        <v>69413017</v>
      </c>
    </row>
    <row r="165" spans="3:9">
      <c r="C165">
        <v>7.2</v>
      </c>
      <c r="E165">
        <v>86049418</v>
      </c>
      <c r="F165">
        <v>17000000</v>
      </c>
      <c r="G165">
        <v>7</v>
      </c>
      <c r="H165">
        <f>ROUND(CORREL(Table68[[Gross Earning ]],Table68[Budget]),6)</f>
        <v>0.48902099999999998</v>
      </c>
      <c r="I165">
        <f>Table68[[#This Row],[Gross Earning ]]-Table68[[#This Row],[Budget]]</f>
        <v>69049418</v>
      </c>
    </row>
    <row r="166" spans="3:9">
      <c r="C166">
        <v>8.6999999999999993</v>
      </c>
      <c r="E166">
        <v>83025853</v>
      </c>
      <c r="F166">
        <v>14000000</v>
      </c>
      <c r="G166">
        <v>7.7</v>
      </c>
      <c r="H166">
        <f>ROUND(CORREL(Table68[[Gross Earning ]],Table68[Budget]),6)</f>
        <v>0.48902099999999998</v>
      </c>
      <c r="I166">
        <f>Table68[[#This Row],[Gross Earning ]]-Table68[[#This Row],[Budget]]</f>
        <v>69025853</v>
      </c>
    </row>
    <row r="167" spans="3:9">
      <c r="C167">
        <v>4.7</v>
      </c>
      <c r="E167">
        <v>78845130</v>
      </c>
      <c r="F167">
        <v>10000000</v>
      </c>
      <c r="G167">
        <v>6.1</v>
      </c>
      <c r="H167">
        <f>ROUND(CORREL(Table68[[Gross Earning ]],Table68[Budget]),6)</f>
        <v>0.48902099999999998</v>
      </c>
      <c r="I167">
        <f>Table68[[#This Row],[Gross Earning ]]-Table68[[#This Row],[Budget]]</f>
        <v>68845130</v>
      </c>
    </row>
    <row r="168" spans="3:9">
      <c r="C168">
        <v>3.7</v>
      </c>
      <c r="E168">
        <v>108706165</v>
      </c>
      <c r="F168">
        <v>40000000</v>
      </c>
      <c r="G168">
        <v>7.4</v>
      </c>
      <c r="H168">
        <f>ROUND(CORREL(Table68[[Gross Earning ]],Table68[Budget]),6)</f>
        <v>0.48902099999999998</v>
      </c>
      <c r="I168">
        <f>Table68[[#This Row],[Gross Earning ]]-Table68[[#This Row],[Budget]]</f>
        <v>68706165</v>
      </c>
    </row>
    <row r="169" spans="3:9">
      <c r="C169">
        <v>6.7</v>
      </c>
      <c r="E169">
        <v>90636983</v>
      </c>
      <c r="F169">
        <v>22000000</v>
      </c>
      <c r="G169">
        <v>6.2</v>
      </c>
      <c r="H169">
        <f>ROUND(CORREL(Table68[[Gross Earning ]],Table68[Budget]),6)</f>
        <v>0.48902099999999998</v>
      </c>
      <c r="I169">
        <f>Table68[[#This Row],[Gross Earning ]]-Table68[[#This Row],[Budget]]</f>
        <v>68636983</v>
      </c>
    </row>
    <row r="170" spans="3:9">
      <c r="C170">
        <v>7.3</v>
      </c>
      <c r="E170">
        <v>93571803</v>
      </c>
      <c r="F170">
        <v>25000000</v>
      </c>
      <c r="G170">
        <v>7.9</v>
      </c>
      <c r="H170">
        <f>ROUND(CORREL(Table68[[Gross Earning ]],Table68[Budget]),6)</f>
        <v>0.48902099999999998</v>
      </c>
      <c r="I170">
        <f>Table68[[#This Row],[Gross Earning ]]-Table68[[#This Row],[Budget]]</f>
        <v>68571803</v>
      </c>
    </row>
    <row r="171" spans="3:9">
      <c r="C171">
        <v>7.3</v>
      </c>
      <c r="E171">
        <v>102413606</v>
      </c>
      <c r="F171">
        <v>34000000</v>
      </c>
      <c r="G171">
        <v>6.8</v>
      </c>
      <c r="H171">
        <f>ROUND(CORREL(Table68[[Gross Earning ]],Table68[Budget]),6)</f>
        <v>0.48902099999999998</v>
      </c>
      <c r="I171">
        <f>Table68[[#This Row],[Gross Earning ]]-Table68[[#This Row],[Budget]]</f>
        <v>68413606</v>
      </c>
    </row>
    <row r="172" spans="3:9">
      <c r="C172">
        <v>6.5</v>
      </c>
      <c r="E172">
        <v>78900000</v>
      </c>
      <c r="F172">
        <v>11000000</v>
      </c>
      <c r="G172">
        <v>7.7</v>
      </c>
      <c r="H172">
        <f>ROUND(CORREL(Table68[[Gross Earning ]],Table68[Budget]),6)</f>
        <v>0.48902099999999998</v>
      </c>
      <c r="I172">
        <f>Table68[[#This Row],[Gross Earning ]]-Table68[[#This Row],[Budget]]</f>
        <v>67900000</v>
      </c>
    </row>
    <row r="173" spans="3:9">
      <c r="C173">
        <v>6.1</v>
      </c>
      <c r="E173">
        <v>78900000</v>
      </c>
      <c r="F173">
        <v>11000000</v>
      </c>
      <c r="G173">
        <v>8.5</v>
      </c>
      <c r="H173">
        <f>ROUND(CORREL(Table68[[Gross Earning ]],Table68[Budget]),6)</f>
        <v>0.48902099999999998</v>
      </c>
      <c r="I173">
        <f>Table68[[#This Row],[Gross Earning ]]-Table68[[#This Row],[Budget]]</f>
        <v>67900000</v>
      </c>
    </row>
    <row r="174" spans="3:9">
      <c r="C174">
        <v>3.8</v>
      </c>
      <c r="E174">
        <v>79568000</v>
      </c>
      <c r="F174">
        <v>12000000</v>
      </c>
      <c r="G174">
        <v>7.1</v>
      </c>
      <c r="H174">
        <f>ROUND(CORREL(Table68[[Gross Earning ]],Table68[Budget]),6)</f>
        <v>0.48902099999999998</v>
      </c>
      <c r="I174">
        <f>Table68[[#This Row],[Gross Earning ]]-Table68[[#This Row],[Budget]]</f>
        <v>67568000</v>
      </c>
    </row>
    <row r="175" spans="3:9">
      <c r="C175">
        <v>7.1</v>
      </c>
      <c r="E175">
        <v>107458785</v>
      </c>
      <c r="F175">
        <v>40000000</v>
      </c>
      <c r="G175">
        <v>7.2</v>
      </c>
      <c r="H175">
        <f>ROUND(CORREL(Table68[[Gross Earning ]],Table68[Budget]),6)</f>
        <v>0.48902099999999998</v>
      </c>
      <c r="I175">
        <f>Table68[[#This Row],[Gross Earning ]]-Table68[[#This Row],[Budget]]</f>
        <v>67458785</v>
      </c>
    </row>
    <row r="176" spans="3:9">
      <c r="C176">
        <v>7.5</v>
      </c>
      <c r="E176">
        <v>137340146</v>
      </c>
      <c r="F176">
        <v>70000000</v>
      </c>
      <c r="G176">
        <v>6.4</v>
      </c>
      <c r="H176">
        <f>ROUND(CORREL(Table68[[Gross Earning ]],Table68[Budget]),6)</f>
        <v>0.48902099999999998</v>
      </c>
      <c r="I176">
        <f>Table68[[#This Row],[Gross Earning ]]-Table68[[#This Row],[Budget]]</f>
        <v>67340146</v>
      </c>
    </row>
    <row r="177" spans="3:9">
      <c r="C177">
        <v>7.3</v>
      </c>
      <c r="E177">
        <v>82506325</v>
      </c>
      <c r="F177">
        <v>15300000</v>
      </c>
      <c r="G177">
        <v>6.4</v>
      </c>
      <c r="H177">
        <f>ROUND(CORREL(Table68[[Gross Earning ]],Table68[Budget]),6)</f>
        <v>0.48902099999999998</v>
      </c>
      <c r="I177">
        <f>Table68[[#This Row],[Gross Earning ]]-Table68[[#This Row],[Budget]]</f>
        <v>67206325</v>
      </c>
    </row>
    <row r="178" spans="3:9">
      <c r="C178">
        <v>6.5</v>
      </c>
      <c r="E178">
        <v>100125340</v>
      </c>
      <c r="F178">
        <v>33000000</v>
      </c>
      <c r="G178">
        <v>8.6</v>
      </c>
      <c r="H178">
        <f>ROUND(CORREL(Table68[[Gross Earning ]],Table68[Budget]),6)</f>
        <v>0.48902099999999998</v>
      </c>
      <c r="I178">
        <f>Table68[[#This Row],[Gross Earning ]]-Table68[[#This Row],[Budget]]</f>
        <v>67125340</v>
      </c>
    </row>
    <row r="179" spans="3:9">
      <c r="C179">
        <v>7.2</v>
      </c>
      <c r="E179">
        <v>85200000</v>
      </c>
      <c r="F179">
        <v>18500000</v>
      </c>
      <c r="G179">
        <v>8.4</v>
      </c>
      <c r="H179">
        <f>ROUND(CORREL(Table68[[Gross Earning ]],Table68[Budget]),6)</f>
        <v>0.48902099999999998</v>
      </c>
      <c r="I179">
        <f>Table68[[#This Row],[Gross Earning ]]-Table68[[#This Row],[Budget]]</f>
        <v>66700000</v>
      </c>
    </row>
    <row r="180" spans="3:9">
      <c r="C180">
        <v>4.7</v>
      </c>
      <c r="E180">
        <v>118683135</v>
      </c>
      <c r="F180">
        <v>52000000</v>
      </c>
      <c r="G180">
        <v>5.8</v>
      </c>
      <c r="H180">
        <f>ROUND(CORREL(Table68[[Gross Earning ]],Table68[Budget]),6)</f>
        <v>0.48902099999999998</v>
      </c>
      <c r="I180">
        <f>Table68[[#This Row],[Gross Earning ]]-Table68[[#This Row],[Budget]]</f>
        <v>66683135</v>
      </c>
    </row>
    <row r="181" spans="3:9">
      <c r="C181">
        <v>7.1</v>
      </c>
      <c r="E181">
        <v>76600000</v>
      </c>
      <c r="F181">
        <v>10700000</v>
      </c>
      <c r="G181">
        <v>7.4</v>
      </c>
      <c r="H181">
        <f>ROUND(CORREL(Table68[[Gross Earning ]],Table68[Budget]),6)</f>
        <v>0.48902099999999998</v>
      </c>
      <c r="I181">
        <f>Table68[[#This Row],[Gross Earning ]]-Table68[[#This Row],[Budget]]</f>
        <v>65900000</v>
      </c>
    </row>
    <row r="182" spans="3:9">
      <c r="C182">
        <v>5.9</v>
      </c>
      <c r="E182">
        <v>150832203</v>
      </c>
      <c r="F182">
        <v>85000000</v>
      </c>
      <c r="G182">
        <v>6.7</v>
      </c>
      <c r="H182">
        <f>ROUND(CORREL(Table68[[Gross Earning ]],Table68[Budget]),6)</f>
        <v>0.48902099999999998</v>
      </c>
      <c r="I182">
        <f>Table68[[#This Row],[Gross Earning ]]-Table68[[#This Row],[Budget]]</f>
        <v>65832203</v>
      </c>
    </row>
    <row r="183" spans="3:9">
      <c r="C183">
        <v>6.9</v>
      </c>
      <c r="E183">
        <v>145771527</v>
      </c>
      <c r="F183">
        <v>80000000</v>
      </c>
      <c r="G183">
        <v>7.2</v>
      </c>
      <c r="H183">
        <f>ROUND(CORREL(Table68[[Gross Earning ]],Table68[Budget]),6)</f>
        <v>0.48902099999999998</v>
      </c>
      <c r="I183">
        <f>Table68[[#This Row],[Gross Earning ]]-Table68[[#This Row],[Budget]]</f>
        <v>65771527</v>
      </c>
    </row>
    <row r="184" spans="3:9">
      <c r="C184">
        <v>6.2</v>
      </c>
      <c r="E184">
        <v>125603360</v>
      </c>
      <c r="F184">
        <v>60000000</v>
      </c>
      <c r="G184">
        <v>8.1</v>
      </c>
      <c r="H184">
        <f>ROUND(CORREL(Table68[[Gross Earning ]],Table68[Budget]),6)</f>
        <v>0.48902099999999998</v>
      </c>
      <c r="I184">
        <f>Table68[[#This Row],[Gross Earning ]]-Table68[[#This Row],[Budget]]</f>
        <v>65603360</v>
      </c>
    </row>
    <row r="185" spans="3:9">
      <c r="C185">
        <v>8.1</v>
      </c>
      <c r="E185">
        <v>140459099</v>
      </c>
      <c r="F185">
        <v>75000000</v>
      </c>
      <c r="G185">
        <v>6.1</v>
      </c>
      <c r="H185">
        <f>ROUND(CORREL(Table68[[Gross Earning ]],Table68[Budget]),6)</f>
        <v>0.48902099999999998</v>
      </c>
      <c r="I185">
        <f>Table68[[#This Row],[Gross Earning ]]-Table68[[#This Row],[Budget]]</f>
        <v>65459099</v>
      </c>
    </row>
    <row r="186" spans="3:9">
      <c r="C186">
        <v>4</v>
      </c>
      <c r="E186">
        <v>91457688</v>
      </c>
      <c r="F186">
        <v>26000000</v>
      </c>
      <c r="G186">
        <v>6</v>
      </c>
      <c r="H186">
        <f>ROUND(CORREL(Table68[[Gross Earning ]],Table68[Budget]),6)</f>
        <v>0.48902099999999998</v>
      </c>
      <c r="I186">
        <f>Table68[[#This Row],[Gross Earning ]]-Table68[[#This Row],[Budget]]</f>
        <v>65457688</v>
      </c>
    </row>
    <row r="187" spans="3:9">
      <c r="C187">
        <v>7.2</v>
      </c>
      <c r="E187">
        <v>82389560</v>
      </c>
      <c r="F187">
        <v>17000000</v>
      </c>
      <c r="G187">
        <v>6.5</v>
      </c>
      <c r="H187">
        <f>ROUND(CORREL(Table68[[Gross Earning ]],Table68[Budget]),6)</f>
        <v>0.48902099999999998</v>
      </c>
      <c r="I187">
        <f>Table68[[#This Row],[Gross Earning ]]-Table68[[#This Row],[Budget]]</f>
        <v>65389560</v>
      </c>
    </row>
    <row r="188" spans="3:9">
      <c r="C188">
        <v>5.4</v>
      </c>
      <c r="E188">
        <v>82234139</v>
      </c>
      <c r="F188">
        <v>17000000</v>
      </c>
      <c r="G188">
        <v>7.2</v>
      </c>
      <c r="H188">
        <f>ROUND(CORREL(Table68[[Gross Earning ]],Table68[Budget]),6)</f>
        <v>0.48902099999999998</v>
      </c>
      <c r="I188">
        <f>Table68[[#This Row],[Gross Earning ]]-Table68[[#This Row],[Budget]]</f>
        <v>65234139</v>
      </c>
    </row>
    <row r="189" spans="3:9">
      <c r="C189">
        <v>5</v>
      </c>
      <c r="E189">
        <v>90135191</v>
      </c>
      <c r="F189">
        <v>25000000</v>
      </c>
      <c r="G189">
        <v>8</v>
      </c>
      <c r="H189">
        <f>ROUND(CORREL(Table68[[Gross Earning ]],Table68[Budget]),6)</f>
        <v>0.48902099999999998</v>
      </c>
      <c r="I189">
        <f>Table68[[#This Row],[Gross Earning ]]-Table68[[#This Row],[Budget]]</f>
        <v>65135191</v>
      </c>
    </row>
    <row r="190" spans="3:9">
      <c r="C190">
        <v>7.2</v>
      </c>
      <c r="E190">
        <v>79900000</v>
      </c>
      <c r="F190">
        <v>15300000</v>
      </c>
      <c r="G190">
        <v>7.5</v>
      </c>
      <c r="H190">
        <f>ROUND(CORREL(Table68[[Gross Earning ]],Table68[Budget]),6)</f>
        <v>0.48902099999999998</v>
      </c>
      <c r="I190">
        <f>Table68[[#This Row],[Gross Earning ]]-Table68[[#This Row],[Budget]]</f>
        <v>64600000</v>
      </c>
    </row>
    <row r="191" spans="3:9">
      <c r="C191">
        <v>7.5</v>
      </c>
      <c r="E191">
        <v>84518155</v>
      </c>
      <c r="F191">
        <v>20000000</v>
      </c>
      <c r="G191">
        <v>4.9000000000000004</v>
      </c>
      <c r="H191">
        <f>ROUND(CORREL(Table68[[Gross Earning ]],Table68[Budget]),6)</f>
        <v>0.48902099999999998</v>
      </c>
      <c r="I191">
        <f>Table68[[#This Row],[Gross Earning ]]-Table68[[#This Row],[Budget]]</f>
        <v>64518155</v>
      </c>
    </row>
    <row r="192" spans="3:9">
      <c r="C192">
        <v>2.2000000000000002</v>
      </c>
      <c r="E192">
        <v>86930411</v>
      </c>
      <c r="F192">
        <v>23000000</v>
      </c>
      <c r="G192">
        <v>6.8</v>
      </c>
      <c r="H192">
        <f>ROUND(CORREL(Table68[[Gross Earning ]],Table68[Budget]),6)</f>
        <v>0.48902099999999998</v>
      </c>
      <c r="I192">
        <f>Table68[[#This Row],[Gross Earning ]]-Table68[[#This Row],[Budget]]</f>
        <v>63930411</v>
      </c>
    </row>
    <row r="193" spans="3:9">
      <c r="C193">
        <v>8.3000000000000007</v>
      </c>
      <c r="E193">
        <v>148313048</v>
      </c>
      <c r="F193">
        <v>85000000</v>
      </c>
      <c r="G193">
        <v>7.1</v>
      </c>
      <c r="H193">
        <f>ROUND(CORREL(Table68[[Gross Earning ]],Table68[Budget]),6)</f>
        <v>0.48902099999999998</v>
      </c>
      <c r="I193">
        <f>Table68[[#This Row],[Gross Earning ]]-Table68[[#This Row],[Budget]]</f>
        <v>63313048</v>
      </c>
    </row>
    <row r="194" spans="3:9">
      <c r="C194">
        <v>4.0999999999999996</v>
      </c>
      <c r="E194">
        <v>75074950</v>
      </c>
      <c r="F194">
        <v>12000000</v>
      </c>
      <c r="G194">
        <v>6.3</v>
      </c>
      <c r="H194">
        <f>ROUND(CORREL(Table68[[Gross Earning ]],Table68[Budget]),6)</f>
        <v>0.48902099999999998</v>
      </c>
      <c r="I194">
        <f>Table68[[#This Row],[Gross Earning ]]-Table68[[#This Row],[Budget]]</f>
        <v>63074950</v>
      </c>
    </row>
    <row r="195" spans="3:9">
      <c r="C195">
        <v>7.7</v>
      </c>
      <c r="E195">
        <v>93749203</v>
      </c>
      <c r="F195">
        <v>31000000</v>
      </c>
      <c r="G195">
        <v>7.3</v>
      </c>
      <c r="H195">
        <f>ROUND(CORREL(Table68[[Gross Earning ]],Table68[Budget]),6)</f>
        <v>0.48902099999999998</v>
      </c>
      <c r="I195">
        <f>Table68[[#This Row],[Gross Earning ]]-Table68[[#This Row],[Budget]]</f>
        <v>62749203</v>
      </c>
    </row>
    <row r="196" spans="3:9">
      <c r="C196">
        <v>8.1999999999999993</v>
      </c>
      <c r="E196">
        <v>82624961</v>
      </c>
      <c r="F196">
        <v>20000000</v>
      </c>
      <c r="G196">
        <v>7.3</v>
      </c>
      <c r="H196">
        <f>ROUND(CORREL(Table68[[Gross Earning ]],Table68[Budget]),6)</f>
        <v>0.48902099999999998</v>
      </c>
      <c r="I196">
        <f>Table68[[#This Row],[Gross Earning ]]-Table68[[#This Row],[Budget]]</f>
        <v>62624961</v>
      </c>
    </row>
    <row r="197" spans="3:9">
      <c r="C197">
        <v>6.7</v>
      </c>
      <c r="E197">
        <v>71519230</v>
      </c>
      <c r="F197">
        <v>9000000</v>
      </c>
      <c r="G197">
        <v>6.5</v>
      </c>
      <c r="H197">
        <f>ROUND(CORREL(Table68[[Gross Earning ]],Table68[Budget]),6)</f>
        <v>0.48902099999999998</v>
      </c>
      <c r="I197">
        <f>Table68[[#This Row],[Gross Earning ]]-Table68[[#This Row],[Budget]]</f>
        <v>62519230</v>
      </c>
    </row>
    <row r="198" spans="3:9">
      <c r="C198">
        <v>5.6</v>
      </c>
      <c r="E198">
        <v>102310175</v>
      </c>
      <c r="F198">
        <v>40000000</v>
      </c>
      <c r="G198">
        <v>7.8</v>
      </c>
      <c r="H198">
        <f>ROUND(CORREL(Table68[[Gross Earning ]],Table68[Budget]),6)</f>
        <v>0.48902099999999998</v>
      </c>
      <c r="I198">
        <f>Table68[[#This Row],[Gross Earning ]]-Table68[[#This Row],[Budget]]</f>
        <v>62310175</v>
      </c>
    </row>
    <row r="199" spans="3:9">
      <c r="C199">
        <v>4.5</v>
      </c>
      <c r="E199">
        <v>110000082</v>
      </c>
      <c r="F199">
        <v>48000000</v>
      </c>
      <c r="G199">
        <v>5.5</v>
      </c>
      <c r="H199">
        <f>ROUND(CORREL(Table68[[Gross Earning ]],Table68[Budget]),6)</f>
        <v>0.48902099999999998</v>
      </c>
      <c r="I199">
        <f>Table68[[#This Row],[Gross Earning ]]-Table68[[#This Row],[Budget]]</f>
        <v>62000082</v>
      </c>
    </row>
    <row r="200" spans="3:9">
      <c r="C200">
        <v>8.5</v>
      </c>
      <c r="E200">
        <v>106807667</v>
      </c>
      <c r="F200">
        <v>45000000</v>
      </c>
      <c r="G200">
        <v>6.2</v>
      </c>
      <c r="H200">
        <f>ROUND(CORREL(Table68[[Gross Earning ]],Table68[Budget]),6)</f>
        <v>0.48902099999999998</v>
      </c>
      <c r="I200">
        <f>Table68[[#This Row],[Gross Earning ]]-Table68[[#This Row],[Budget]]</f>
        <v>61807667</v>
      </c>
    </row>
    <row r="201" spans="3:9">
      <c r="C201">
        <v>6.9</v>
      </c>
      <c r="E201">
        <v>69800000</v>
      </c>
      <c r="F201">
        <v>8000000</v>
      </c>
      <c r="G201">
        <v>6.2</v>
      </c>
      <c r="H201">
        <f>ROUND(CORREL(Table68[[Gross Earning ]],Table68[Budget]),6)</f>
        <v>0.48902099999999998</v>
      </c>
      <c r="I201">
        <f>Table68[[#This Row],[Gross Earning ]]-Table68[[#This Row],[Budget]]</f>
        <v>61800000</v>
      </c>
    </row>
    <row r="202" spans="3:9">
      <c r="C202">
        <v>6.9</v>
      </c>
      <c r="E202">
        <v>106793915</v>
      </c>
      <c r="F202">
        <v>45000000</v>
      </c>
      <c r="G202">
        <v>7</v>
      </c>
      <c r="H202">
        <f>ROUND(CORREL(Table68[[Gross Earning ]],Table68[Budget]),6)</f>
        <v>0.48902099999999998</v>
      </c>
      <c r="I202">
        <f>Table68[[#This Row],[Gross Earning ]]-Table68[[#This Row],[Budget]]</f>
        <v>61793915</v>
      </c>
    </row>
    <row r="203" spans="3:9">
      <c r="C203">
        <v>2.5</v>
      </c>
      <c r="E203">
        <v>121468960</v>
      </c>
      <c r="F203">
        <v>60000000</v>
      </c>
      <c r="G203">
        <v>7.9</v>
      </c>
      <c r="H203">
        <f>ROUND(CORREL(Table68[[Gross Earning ]],Table68[Budget]),6)</f>
        <v>0.48902099999999998</v>
      </c>
      <c r="I203">
        <f>Table68[[#This Row],[Gross Earning ]]-Table68[[#This Row],[Budget]]</f>
        <v>61468960</v>
      </c>
    </row>
    <row r="204" spans="3:9">
      <c r="C204">
        <v>7</v>
      </c>
      <c r="E204">
        <v>64423650</v>
      </c>
      <c r="F204">
        <v>3000000</v>
      </c>
      <c r="G204">
        <v>5.7</v>
      </c>
      <c r="H204">
        <f>ROUND(CORREL(Table68[[Gross Earning ]],Table68[Budget]),6)</f>
        <v>0.48902099999999998</v>
      </c>
      <c r="I204">
        <f>Table68[[#This Row],[Gross Earning ]]-Table68[[#This Row],[Budget]]</f>
        <v>61423650</v>
      </c>
    </row>
    <row r="205" spans="3:9">
      <c r="C205">
        <v>6.9</v>
      </c>
      <c r="E205">
        <v>76657000</v>
      </c>
      <c r="F205">
        <v>15300000</v>
      </c>
      <c r="G205">
        <v>7.7</v>
      </c>
      <c r="H205">
        <f>ROUND(CORREL(Table68[[Gross Earning ]],Table68[Budget]),6)</f>
        <v>0.48902099999999998</v>
      </c>
      <c r="I205">
        <f>Table68[[#This Row],[Gross Earning ]]-Table68[[#This Row],[Budget]]</f>
        <v>61357000</v>
      </c>
    </row>
    <row r="206" spans="3:9">
      <c r="C206">
        <v>4.5</v>
      </c>
      <c r="E206">
        <v>75888270</v>
      </c>
      <c r="F206">
        <v>15300000</v>
      </c>
      <c r="G206">
        <v>5.4</v>
      </c>
      <c r="H206">
        <f>ROUND(CORREL(Table68[[Gross Earning ]],Table68[Budget]),6)</f>
        <v>0.48902099999999998</v>
      </c>
      <c r="I206">
        <f>Table68[[#This Row],[Gross Earning ]]-Table68[[#This Row],[Budget]]</f>
        <v>60588270</v>
      </c>
    </row>
    <row r="207" spans="3:9">
      <c r="C207">
        <v>6.8</v>
      </c>
      <c r="E207">
        <v>87341380</v>
      </c>
      <c r="F207">
        <v>27000000</v>
      </c>
      <c r="G207">
        <v>7</v>
      </c>
      <c r="H207">
        <f>ROUND(CORREL(Table68[[Gross Earning ]],Table68[Budget]),6)</f>
        <v>0.48902099999999998</v>
      </c>
      <c r="I207">
        <f>Table68[[#This Row],[Gross Earning ]]-Table68[[#This Row],[Budget]]</f>
        <v>60341380</v>
      </c>
    </row>
    <row r="208" spans="3:9">
      <c r="C208">
        <v>8.1</v>
      </c>
      <c r="E208">
        <v>75621915</v>
      </c>
      <c r="F208">
        <v>15300000</v>
      </c>
      <c r="G208">
        <v>7.1</v>
      </c>
      <c r="H208">
        <f>ROUND(CORREL(Table68[[Gross Earning ]],Table68[Budget]),6)</f>
        <v>0.48902099999999998</v>
      </c>
      <c r="I208">
        <f>Table68[[#This Row],[Gross Earning ]]-Table68[[#This Row],[Budget]]</f>
        <v>60321915</v>
      </c>
    </row>
    <row r="209" spans="3:9">
      <c r="C209">
        <v>6.3</v>
      </c>
      <c r="E209">
        <v>62549000</v>
      </c>
      <c r="F209">
        <v>2300000</v>
      </c>
      <c r="G209">
        <v>7.3</v>
      </c>
      <c r="H209">
        <f>ROUND(CORREL(Table68[[Gross Earning ]],Table68[Budget]),6)</f>
        <v>0.48902099999999998</v>
      </c>
      <c r="I209">
        <f>Table68[[#This Row],[Gross Earning ]]-Table68[[#This Row],[Budget]]</f>
        <v>60249000</v>
      </c>
    </row>
    <row r="210" spans="3:9">
      <c r="C210">
        <v>5.4</v>
      </c>
      <c r="E210">
        <v>72217000</v>
      </c>
      <c r="F210">
        <v>12000000</v>
      </c>
      <c r="G210">
        <v>6.9</v>
      </c>
      <c r="H210">
        <f>ROUND(CORREL(Table68[[Gross Earning ]],Table68[Budget]),6)</f>
        <v>0.48902099999999998</v>
      </c>
      <c r="I210">
        <f>Table68[[#This Row],[Gross Earning ]]-Table68[[#This Row],[Budget]]</f>
        <v>60217000</v>
      </c>
    </row>
    <row r="211" spans="3:9">
      <c r="C211">
        <v>7.1</v>
      </c>
      <c r="E211">
        <v>65069140</v>
      </c>
      <c r="F211">
        <v>5000000</v>
      </c>
      <c r="G211">
        <v>6.2</v>
      </c>
      <c r="H211">
        <f>ROUND(CORREL(Table68[[Gross Earning ]],Table68[Budget]),6)</f>
        <v>0.48902099999999998</v>
      </c>
      <c r="I211">
        <f>Table68[[#This Row],[Gross Earning ]]-Table68[[#This Row],[Budget]]</f>
        <v>60069140</v>
      </c>
    </row>
    <row r="212" spans="3:9">
      <c r="C212">
        <v>7.1</v>
      </c>
      <c r="E212">
        <v>80050171</v>
      </c>
      <c r="F212">
        <v>20000000</v>
      </c>
      <c r="G212">
        <v>6.9</v>
      </c>
      <c r="H212">
        <f>ROUND(CORREL(Table68[[Gross Earning ]],Table68[Budget]),6)</f>
        <v>0.48902099999999998</v>
      </c>
      <c r="I212">
        <f>Table68[[#This Row],[Gross Earning ]]-Table68[[#This Row],[Budget]]</f>
        <v>60050171</v>
      </c>
    </row>
    <row r="213" spans="3:9">
      <c r="C213">
        <v>6.8</v>
      </c>
      <c r="E213">
        <v>122012710</v>
      </c>
      <c r="F213">
        <v>62000000</v>
      </c>
      <c r="G213">
        <v>6.9</v>
      </c>
      <c r="H213">
        <f>ROUND(CORREL(Table68[[Gross Earning ]],Table68[Budget]),6)</f>
        <v>0.48902099999999998</v>
      </c>
      <c r="I213">
        <f>Table68[[#This Row],[Gross Earning ]]-Table68[[#This Row],[Budget]]</f>
        <v>60012710</v>
      </c>
    </row>
    <row r="214" spans="3:9">
      <c r="C214">
        <v>6.3</v>
      </c>
      <c r="E214">
        <v>73000942</v>
      </c>
      <c r="F214">
        <v>13000000</v>
      </c>
      <c r="G214">
        <v>1.6</v>
      </c>
      <c r="H214">
        <f>ROUND(CORREL(Table68[[Gross Earning ]],Table68[Budget]),6)</f>
        <v>0.48902099999999998</v>
      </c>
      <c r="I214">
        <f>Table68[[#This Row],[Gross Earning ]]-Table68[[#This Row],[Budget]]</f>
        <v>60000942</v>
      </c>
    </row>
    <row r="215" spans="3:9">
      <c r="C215">
        <v>6.7</v>
      </c>
      <c r="E215">
        <v>69800000</v>
      </c>
      <c r="F215">
        <v>10000000</v>
      </c>
      <c r="G215">
        <v>6.1</v>
      </c>
      <c r="H215">
        <f>ROUND(CORREL(Table68[[Gross Earning ]],Table68[Budget]),6)</f>
        <v>0.48902099999999998</v>
      </c>
      <c r="I215">
        <f>Table68[[#This Row],[Gross Earning ]]-Table68[[#This Row],[Budget]]</f>
        <v>59800000</v>
      </c>
    </row>
    <row r="216" spans="3:9">
      <c r="C216">
        <v>6.4</v>
      </c>
      <c r="E216">
        <v>134568845</v>
      </c>
      <c r="F216">
        <v>75000000</v>
      </c>
      <c r="G216">
        <v>6.7</v>
      </c>
      <c r="H216">
        <f>ROUND(CORREL(Table68[[Gross Earning ]],Table68[Budget]),6)</f>
        <v>0.48902099999999998</v>
      </c>
      <c r="I216">
        <f>Table68[[#This Row],[Gross Earning ]]-Table68[[#This Row],[Budget]]</f>
        <v>59568845</v>
      </c>
    </row>
    <row r="217" spans="3:9">
      <c r="C217">
        <v>4.7</v>
      </c>
      <c r="E217">
        <v>71502303</v>
      </c>
      <c r="F217">
        <v>12000000</v>
      </c>
      <c r="G217">
        <v>7.5</v>
      </c>
      <c r="H217">
        <f>ROUND(CORREL(Table68[[Gross Earning ]],Table68[Budget]),6)</f>
        <v>0.48902099999999998</v>
      </c>
      <c r="I217">
        <f>Table68[[#This Row],[Gross Earning ]]-Table68[[#This Row],[Budget]]</f>
        <v>59502303</v>
      </c>
    </row>
    <row r="218" spans="3:9">
      <c r="C218">
        <v>6.9</v>
      </c>
      <c r="E218">
        <v>76400000</v>
      </c>
      <c r="F218">
        <v>17000000</v>
      </c>
      <c r="G218">
        <v>6.6</v>
      </c>
      <c r="H218">
        <f>ROUND(CORREL(Table68[[Gross Earning ]],Table68[Budget]),6)</f>
        <v>0.48902099999999998</v>
      </c>
      <c r="I218">
        <f>Table68[[#This Row],[Gross Earning ]]-Table68[[#This Row],[Budget]]</f>
        <v>59400000</v>
      </c>
    </row>
    <row r="219" spans="3:9">
      <c r="C219">
        <v>6.4</v>
      </c>
      <c r="E219">
        <v>64267897</v>
      </c>
      <c r="F219">
        <v>5000000</v>
      </c>
      <c r="G219">
        <v>6.6</v>
      </c>
      <c r="H219">
        <f>ROUND(CORREL(Table68[[Gross Earning ]],Table68[Budget]),6)</f>
        <v>0.48902099999999998</v>
      </c>
      <c r="I219">
        <f>Table68[[#This Row],[Gross Earning ]]-Table68[[#This Row],[Budget]]</f>
        <v>59267897</v>
      </c>
    </row>
    <row r="220" spans="3:9">
      <c r="C220">
        <v>6.3</v>
      </c>
      <c r="E220">
        <v>134006721</v>
      </c>
      <c r="F220">
        <v>75000000</v>
      </c>
      <c r="G220">
        <v>7.4</v>
      </c>
      <c r="H220">
        <f>ROUND(CORREL(Table68[[Gross Earning ]],Table68[Budget]),6)</f>
        <v>0.48902099999999998</v>
      </c>
      <c r="I220">
        <f>Table68[[#This Row],[Gross Earning ]]-Table68[[#This Row],[Budget]]</f>
        <v>59006721</v>
      </c>
    </row>
    <row r="221" spans="3:9">
      <c r="C221">
        <v>4.5999999999999996</v>
      </c>
      <c r="E221">
        <v>83813460</v>
      </c>
      <c r="F221">
        <v>25000000</v>
      </c>
      <c r="G221">
        <v>7.4</v>
      </c>
      <c r="H221">
        <f>ROUND(CORREL(Table68[[Gross Earning ]],Table68[Budget]),6)</f>
        <v>0.48902099999999998</v>
      </c>
      <c r="I221">
        <f>Table68[[#This Row],[Gross Earning ]]-Table68[[#This Row],[Budget]]</f>
        <v>58813460</v>
      </c>
    </row>
    <row r="222" spans="3:9">
      <c r="C222">
        <v>6.1</v>
      </c>
      <c r="E222">
        <v>110476776</v>
      </c>
      <c r="F222">
        <v>52000000</v>
      </c>
      <c r="G222">
        <v>5.7</v>
      </c>
      <c r="H222">
        <f>ROUND(CORREL(Table68[[Gross Earning ]],Table68[Budget]),6)</f>
        <v>0.48902099999999998</v>
      </c>
      <c r="I222">
        <f>Table68[[#This Row],[Gross Earning ]]-Table68[[#This Row],[Budget]]</f>
        <v>58476776</v>
      </c>
    </row>
    <row r="223" spans="3:9">
      <c r="C223">
        <v>6.4</v>
      </c>
      <c r="E223">
        <v>68353550</v>
      </c>
      <c r="F223">
        <v>10000000</v>
      </c>
      <c r="G223">
        <v>5.9</v>
      </c>
      <c r="H223">
        <f>ROUND(CORREL(Table68[[Gross Earning ]],Table68[Budget]),6)</f>
        <v>0.48902099999999998</v>
      </c>
      <c r="I223">
        <f>Table68[[#This Row],[Gross Earning ]]-Table68[[#This Row],[Budget]]</f>
        <v>58353550</v>
      </c>
    </row>
    <row r="224" spans="3:9">
      <c r="C224">
        <v>7.7</v>
      </c>
      <c r="E224">
        <v>73326666</v>
      </c>
      <c r="F224">
        <v>15000000</v>
      </c>
      <c r="G224">
        <v>7.5</v>
      </c>
      <c r="H224">
        <f>ROUND(CORREL(Table68[[Gross Earning ]],Table68[Budget]),6)</f>
        <v>0.48902099999999998</v>
      </c>
      <c r="I224">
        <f>Table68[[#This Row],[Gross Earning ]]-Table68[[#This Row],[Budget]]</f>
        <v>58326666</v>
      </c>
    </row>
    <row r="225" spans="1:9">
      <c r="C225">
        <v>7.5</v>
      </c>
      <c r="E225">
        <v>123307945</v>
      </c>
      <c r="F225">
        <v>65000000</v>
      </c>
      <c r="G225">
        <v>4.3</v>
      </c>
      <c r="H225">
        <f>ROUND(CORREL(Table68[[Gross Earning ]],Table68[Budget]),6)</f>
        <v>0.48902099999999998</v>
      </c>
      <c r="I225">
        <f>Table68[[#This Row],[Gross Earning ]]-Table68[[#This Row],[Budget]]</f>
        <v>58307945</v>
      </c>
    </row>
    <row r="226" spans="1:9">
      <c r="A226">
        <v>123070338</v>
      </c>
      <c r="C226">
        <v>6.8</v>
      </c>
      <c r="E226">
        <v>84136909</v>
      </c>
      <c r="F226">
        <v>26000000</v>
      </c>
      <c r="G226">
        <v>7.2</v>
      </c>
      <c r="H226">
        <f>ROUND(CORREL(Table68[[Gross Earning ]],Table68[Budget]),6)</f>
        <v>0.48902099999999998</v>
      </c>
      <c r="I226">
        <f>Table68[[#This Row],[Gross Earning ]]-Table68[[#This Row],[Budget]]</f>
        <v>58136909</v>
      </c>
    </row>
    <row r="227" spans="1:9">
      <c r="A227">
        <v>82506325</v>
      </c>
      <c r="C227">
        <v>6.4</v>
      </c>
      <c r="E227">
        <v>133103929</v>
      </c>
      <c r="F227">
        <v>75000000</v>
      </c>
      <c r="G227">
        <v>4.4000000000000004</v>
      </c>
      <c r="H227">
        <f>ROUND(CORREL(Table68[[Gross Earning ]],Table68[Budget]),6)</f>
        <v>0.48902099999999998</v>
      </c>
      <c r="I227">
        <f>Table68[[#This Row],[Gross Earning ]]-Table68[[#This Row],[Budget]]</f>
        <v>58103929</v>
      </c>
    </row>
    <row r="228" spans="1:9">
      <c r="A228">
        <v>821997</v>
      </c>
      <c r="C228">
        <v>7</v>
      </c>
      <c r="E228">
        <v>70011073</v>
      </c>
      <c r="F228">
        <v>12000000</v>
      </c>
      <c r="G228">
        <v>6.5</v>
      </c>
      <c r="H228">
        <f>ROUND(CORREL(Table68[[Gross Earning ]],Table68[Budget]),6)</f>
        <v>0.48902099999999998</v>
      </c>
      <c r="I228">
        <f>Table68[[#This Row],[Gross Earning ]]-Table68[[#This Row],[Budget]]</f>
        <v>58011073</v>
      </c>
    </row>
    <row r="229" spans="1:9">
      <c r="A229">
        <v>27779888</v>
      </c>
      <c r="C229">
        <v>6.9</v>
      </c>
      <c r="E229">
        <v>72980108</v>
      </c>
      <c r="F229">
        <v>15300000</v>
      </c>
      <c r="G229">
        <v>5.9</v>
      </c>
      <c r="H229">
        <f>ROUND(CORREL(Table68[[Gross Earning ]],Table68[Budget]),6)</f>
        <v>0.48902099999999998</v>
      </c>
      <c r="I229">
        <f>Table68[[#This Row],[Gross Earning ]]-Table68[[#This Row],[Budget]]</f>
        <v>57680108</v>
      </c>
    </row>
    <row r="230" spans="1:9">
      <c r="A230">
        <v>90820</v>
      </c>
      <c r="C230">
        <v>6</v>
      </c>
      <c r="E230">
        <v>72755517</v>
      </c>
      <c r="F230">
        <v>15300000</v>
      </c>
      <c r="G230">
        <v>7.1</v>
      </c>
      <c r="H230">
        <f>ROUND(CORREL(Table68[[Gross Earning ]],Table68[Budget]),6)</f>
        <v>0.48902099999999998</v>
      </c>
      <c r="I230">
        <f>Table68[[#This Row],[Gross Earning ]]-Table68[[#This Row],[Budget]]</f>
        <v>57455517</v>
      </c>
    </row>
    <row r="231" spans="1:9">
      <c r="A231">
        <v>27550735</v>
      </c>
      <c r="C231">
        <v>6.8</v>
      </c>
      <c r="E231">
        <v>63231524</v>
      </c>
      <c r="F231">
        <v>6000000</v>
      </c>
      <c r="G231">
        <v>5</v>
      </c>
      <c r="H231">
        <f>ROUND(CORREL(Table68[[Gross Earning ]],Table68[Budget]),6)</f>
        <v>0.48902099999999998</v>
      </c>
      <c r="I231">
        <f>Table68[[#This Row],[Gross Earning ]]-Table68[[#This Row],[Budget]]</f>
        <v>57231524</v>
      </c>
    </row>
    <row r="232" spans="1:9">
      <c r="A232">
        <v>72980108</v>
      </c>
      <c r="C232">
        <v>5.9</v>
      </c>
      <c r="E232">
        <v>118153533</v>
      </c>
      <c r="F232">
        <v>61000000</v>
      </c>
      <c r="G232">
        <v>6.3</v>
      </c>
      <c r="H232">
        <f>ROUND(CORREL(Table68[[Gross Earning ]],Table68[Budget]),6)</f>
        <v>0.48902099999999998</v>
      </c>
      <c r="I232">
        <f>Table68[[#This Row],[Gross Earning ]]-Table68[[#This Row],[Budget]]</f>
        <v>57153533</v>
      </c>
    </row>
    <row r="233" spans="1:9">
      <c r="A233">
        <v>168213584</v>
      </c>
      <c r="C233">
        <v>5.9</v>
      </c>
      <c r="E233">
        <v>113006880</v>
      </c>
      <c r="F233">
        <v>56000000</v>
      </c>
      <c r="G233">
        <v>5.5</v>
      </c>
      <c r="H233">
        <f>ROUND(CORREL(Table68[[Gross Earning ]],Table68[Budget]),6)</f>
        <v>0.48902099999999998</v>
      </c>
      <c r="I233">
        <f>Table68[[#This Row],[Gross Earning ]]-Table68[[#This Row],[Budget]]</f>
        <v>57006880</v>
      </c>
    </row>
    <row r="234" spans="1:9">
      <c r="A234">
        <v>36965395</v>
      </c>
      <c r="C234">
        <v>7.1</v>
      </c>
      <c r="E234">
        <v>96917897</v>
      </c>
      <c r="F234">
        <v>40000000</v>
      </c>
      <c r="G234">
        <v>7.7</v>
      </c>
      <c r="H234">
        <f>ROUND(CORREL(Table68[[Gross Earning ]],Table68[Budget]),6)</f>
        <v>0.48902099999999998</v>
      </c>
      <c r="I234">
        <f>Table68[[#This Row],[Gross Earning ]]-Table68[[#This Row],[Budget]]</f>
        <v>56917897</v>
      </c>
    </row>
    <row r="235" spans="1:9">
      <c r="A235">
        <v>35754555</v>
      </c>
      <c r="C235">
        <v>6.8</v>
      </c>
      <c r="E235">
        <v>71897215</v>
      </c>
      <c r="F235">
        <v>15000000</v>
      </c>
      <c r="G235">
        <v>7.3</v>
      </c>
      <c r="H235">
        <f>ROUND(CORREL(Table68[[Gross Earning ]],Table68[Budget]),6)</f>
        <v>0.48902099999999998</v>
      </c>
      <c r="I235">
        <f>Table68[[#This Row],[Gross Earning ]]-Table68[[#This Row],[Budget]]</f>
        <v>56897215</v>
      </c>
    </row>
    <row r="236" spans="1:9">
      <c r="A236">
        <v>28424210</v>
      </c>
      <c r="C236">
        <v>5</v>
      </c>
      <c r="E236">
        <v>101702060</v>
      </c>
      <c r="F236">
        <v>45000000</v>
      </c>
      <c r="G236">
        <v>5.8</v>
      </c>
      <c r="H236">
        <f>ROUND(CORREL(Table68[[Gross Earning ]],Table68[Budget]),6)</f>
        <v>0.48902099999999998</v>
      </c>
      <c r="I236">
        <f>Table68[[#This Row],[Gross Earning ]]-Table68[[#This Row],[Budget]]</f>
        <v>56702060</v>
      </c>
    </row>
    <row r="237" spans="1:9">
      <c r="A237">
        <v>35092918</v>
      </c>
      <c r="C237">
        <v>4.9000000000000004</v>
      </c>
      <c r="E237">
        <v>136448821</v>
      </c>
      <c r="F237">
        <v>80000000</v>
      </c>
      <c r="G237">
        <v>6.6</v>
      </c>
      <c r="H237">
        <f>ROUND(CORREL(Table68[[Gross Earning ]],Table68[Budget]),6)</f>
        <v>0.48902099999999998</v>
      </c>
      <c r="I237">
        <f>Table68[[#This Row],[Gross Earning ]]-Table68[[#This Row],[Budget]]</f>
        <v>56448821</v>
      </c>
    </row>
    <row r="238" spans="1:9">
      <c r="A238">
        <v>75621915</v>
      </c>
      <c r="C238">
        <v>7.1</v>
      </c>
      <c r="E238">
        <v>70906973</v>
      </c>
      <c r="F238">
        <v>14600000</v>
      </c>
      <c r="G238">
        <v>8.1</v>
      </c>
      <c r="H238">
        <f>ROUND(CORREL(Table68[[Gross Earning ]],Table68[Budget]),6)</f>
        <v>0.48902099999999998</v>
      </c>
      <c r="I238">
        <f>Table68[[#This Row],[Gross Earning ]]-Table68[[#This Row],[Budget]]</f>
        <v>56306973</v>
      </c>
    </row>
    <row r="239" spans="1:9">
      <c r="A239">
        <v>75888270</v>
      </c>
      <c r="C239">
        <v>5.4</v>
      </c>
      <c r="E239">
        <v>87100000</v>
      </c>
      <c r="F239">
        <v>31000000</v>
      </c>
      <c r="G239">
        <v>7.2</v>
      </c>
      <c r="H239">
        <f>ROUND(CORREL(Table68[[Gross Earning ]],Table68[Budget]),6)</f>
        <v>0.48902099999999998</v>
      </c>
      <c r="I239">
        <f>Table68[[#This Row],[Gross Earning ]]-Table68[[#This Row],[Budget]]</f>
        <v>56100000</v>
      </c>
    </row>
    <row r="240" spans="1:9">
      <c r="A240">
        <v>7994115</v>
      </c>
      <c r="C240">
        <v>7.4</v>
      </c>
      <c r="E240">
        <v>70001698</v>
      </c>
      <c r="F240">
        <v>14000000</v>
      </c>
      <c r="G240">
        <v>7.2</v>
      </c>
      <c r="H240">
        <f>ROUND(CORREL(Table68[[Gross Earning ]],Table68[Budget]),6)</f>
        <v>0.48902099999999998</v>
      </c>
      <c r="I240">
        <f>Table68[[#This Row],[Gross Earning ]]-Table68[[#This Row],[Budget]]</f>
        <v>56001698</v>
      </c>
    </row>
    <row r="241" spans="1:9">
      <c r="A241">
        <v>12802907</v>
      </c>
      <c r="C241">
        <v>6.6</v>
      </c>
      <c r="E241">
        <v>105807520</v>
      </c>
      <c r="F241">
        <v>50000000</v>
      </c>
      <c r="G241">
        <v>6.4</v>
      </c>
      <c r="H241">
        <f>ROUND(CORREL(Table68[[Gross Earning ]],Table68[Budget]),6)</f>
        <v>0.48902099999999998</v>
      </c>
      <c r="I241">
        <f>Table68[[#This Row],[Gross Earning ]]-Table68[[#This Row],[Budget]]</f>
        <v>55807520</v>
      </c>
    </row>
    <row r="242" spans="1:9">
      <c r="A242">
        <v>528972</v>
      </c>
      <c r="C242">
        <v>7.8</v>
      </c>
      <c r="E242">
        <v>100768056</v>
      </c>
      <c r="F242">
        <v>45000000</v>
      </c>
      <c r="G242">
        <v>6.5</v>
      </c>
      <c r="H242">
        <f>ROUND(CORREL(Table68[[Gross Earning ]],Table68[Budget]),6)</f>
        <v>0.48902099999999998</v>
      </c>
      <c r="I242">
        <f>Table68[[#This Row],[Gross Earning ]]-Table68[[#This Row],[Budget]]</f>
        <v>55768056</v>
      </c>
    </row>
    <row r="243" spans="1:9">
      <c r="A243">
        <v>60923325</v>
      </c>
      <c r="C243">
        <v>6.4</v>
      </c>
      <c r="E243">
        <v>95720716</v>
      </c>
      <c r="F243">
        <v>40000000</v>
      </c>
      <c r="G243">
        <v>7.4</v>
      </c>
      <c r="H243">
        <f>ROUND(CORREL(Table68[[Gross Earning ]],Table68[Budget]),6)</f>
        <v>0.48902099999999998</v>
      </c>
      <c r="I243">
        <f>Table68[[#This Row],[Gross Earning ]]-Table68[[#This Row],[Budget]]</f>
        <v>55720716</v>
      </c>
    </row>
    <row r="244" spans="1:9">
      <c r="A244">
        <v>50562555</v>
      </c>
      <c r="C244">
        <v>6.5</v>
      </c>
      <c r="E244">
        <v>75597042</v>
      </c>
      <c r="F244">
        <v>20000000</v>
      </c>
      <c r="G244">
        <v>7</v>
      </c>
      <c r="H244">
        <f>ROUND(CORREL(Table68[[Gross Earning ]],Table68[Budget]),6)</f>
        <v>0.48902099999999998</v>
      </c>
      <c r="I244">
        <f>Table68[[#This Row],[Gross Earning ]]-Table68[[#This Row],[Budget]]</f>
        <v>55597042</v>
      </c>
    </row>
    <row r="245" spans="1:9">
      <c r="A245">
        <v>12081447</v>
      </c>
      <c r="C245">
        <v>6.5</v>
      </c>
      <c r="E245">
        <v>85416609</v>
      </c>
      <c r="F245">
        <v>30000000</v>
      </c>
      <c r="G245">
        <v>7</v>
      </c>
      <c r="H245">
        <f>ROUND(CORREL(Table68[[Gross Earning ]],Table68[Budget]),6)</f>
        <v>0.48902099999999998</v>
      </c>
      <c r="I245">
        <f>Table68[[#This Row],[Gross Earning ]]-Table68[[#This Row],[Budget]]</f>
        <v>55416609</v>
      </c>
    </row>
    <row r="246" spans="1:9">
      <c r="A246">
        <v>463730</v>
      </c>
      <c r="C246">
        <v>5.7</v>
      </c>
      <c r="E246">
        <v>72219395</v>
      </c>
      <c r="F246">
        <v>17000000</v>
      </c>
      <c r="G246">
        <v>5.6</v>
      </c>
      <c r="H246">
        <f>ROUND(CORREL(Table68[[Gross Earning ]],Table68[Budget]),6)</f>
        <v>0.48902099999999998</v>
      </c>
      <c r="I246">
        <f>Table68[[#This Row],[Gross Earning ]]-Table68[[#This Row],[Budget]]</f>
        <v>55219395</v>
      </c>
    </row>
    <row r="247" spans="1:9">
      <c r="A247">
        <v>42640890</v>
      </c>
      <c r="C247">
        <v>5.6</v>
      </c>
      <c r="E247">
        <v>92173235</v>
      </c>
      <c r="F247">
        <v>37000000</v>
      </c>
      <c r="G247">
        <v>7.6</v>
      </c>
      <c r="H247">
        <f>ROUND(CORREL(Table68[[Gross Earning ]],Table68[Budget]),6)</f>
        <v>0.48902099999999998</v>
      </c>
      <c r="I247">
        <f>Table68[[#This Row],[Gross Earning ]]-Table68[[#This Row],[Budget]]</f>
        <v>55173235</v>
      </c>
    </row>
    <row r="248" spans="1:9">
      <c r="A248">
        <v>1877179</v>
      </c>
      <c r="C248">
        <v>7.1</v>
      </c>
      <c r="E248">
        <v>95149435</v>
      </c>
      <c r="F248">
        <v>40000000</v>
      </c>
      <c r="G248">
        <v>5.7</v>
      </c>
      <c r="H248">
        <f>ROUND(CORREL(Table68[[Gross Earning ]],Table68[Budget]),6)</f>
        <v>0.48902099999999998</v>
      </c>
      <c r="I248">
        <f>Table68[[#This Row],[Gross Earning ]]-Table68[[#This Row],[Budget]]</f>
        <v>55149435</v>
      </c>
    </row>
    <row r="249" spans="1:9">
      <c r="A249">
        <v>5100937</v>
      </c>
      <c r="C249">
        <v>7.5</v>
      </c>
      <c r="E249">
        <v>75072454</v>
      </c>
      <c r="F249">
        <v>20000000</v>
      </c>
      <c r="G249">
        <v>6.7</v>
      </c>
      <c r="H249">
        <f>ROUND(CORREL(Table68[[Gross Earning ]],Table68[Budget]),6)</f>
        <v>0.48902099999999998</v>
      </c>
      <c r="I249">
        <f>Table68[[#This Row],[Gross Earning ]]-Table68[[#This Row],[Budget]]</f>
        <v>55072454</v>
      </c>
    </row>
    <row r="250" spans="1:9">
      <c r="A250">
        <v>17225675</v>
      </c>
      <c r="C250">
        <v>5.6</v>
      </c>
      <c r="E250">
        <v>80034302</v>
      </c>
      <c r="F250">
        <v>25000000</v>
      </c>
      <c r="G250">
        <v>7</v>
      </c>
      <c r="H250">
        <f>ROUND(CORREL(Table68[[Gross Earning ]],Table68[Budget]),6)</f>
        <v>0.48902099999999998</v>
      </c>
      <c r="I250">
        <f>Table68[[#This Row],[Gross Earning ]]-Table68[[#This Row],[Budget]]</f>
        <v>55034302</v>
      </c>
    </row>
    <row r="251" spans="1:9">
      <c r="A251">
        <v>49186871</v>
      </c>
      <c r="C251">
        <v>5.2</v>
      </c>
      <c r="E251">
        <v>80014842</v>
      </c>
      <c r="F251">
        <v>25000000</v>
      </c>
      <c r="G251">
        <v>6.3</v>
      </c>
      <c r="H251">
        <f>ROUND(CORREL(Table68[[Gross Earning ]],Table68[Budget]),6)</f>
        <v>0.48902099999999998</v>
      </c>
      <c r="I251">
        <f>Table68[[#This Row],[Gross Earning ]]-Table68[[#This Row],[Budget]]</f>
        <v>55014842</v>
      </c>
    </row>
    <row r="252" spans="1:9">
      <c r="A252">
        <v>44328238</v>
      </c>
      <c r="C252">
        <v>5.0999999999999996</v>
      </c>
      <c r="E252">
        <v>95001343</v>
      </c>
      <c r="F252">
        <v>40000000</v>
      </c>
      <c r="G252">
        <v>7.5</v>
      </c>
      <c r="H252">
        <f>ROUND(CORREL(Table68[[Gross Earning ]],Table68[Budget]),6)</f>
        <v>0.48902099999999998</v>
      </c>
      <c r="I252">
        <f>Table68[[#This Row],[Gross Earning ]]-Table68[[#This Row],[Budget]]</f>
        <v>55001343</v>
      </c>
    </row>
    <row r="253" spans="1:9">
      <c r="A253">
        <v>42643187</v>
      </c>
      <c r="C253">
        <v>7.2</v>
      </c>
      <c r="E253">
        <v>72000000</v>
      </c>
      <c r="F253">
        <v>17000000</v>
      </c>
      <c r="G253">
        <v>7.9</v>
      </c>
      <c r="H253">
        <f>ROUND(CORREL(Table68[[Gross Earning ]],Table68[Budget]),6)</f>
        <v>0.48902099999999998</v>
      </c>
      <c r="I253">
        <f>Table68[[#This Row],[Gross Earning ]]-Table68[[#This Row],[Budget]]</f>
        <v>55000000</v>
      </c>
    </row>
    <row r="254" spans="1:9">
      <c r="A254">
        <v>28165882</v>
      </c>
      <c r="C254">
        <v>5.9</v>
      </c>
      <c r="E254">
        <v>79817937</v>
      </c>
      <c r="F254">
        <v>25000000</v>
      </c>
      <c r="G254">
        <v>5.9</v>
      </c>
      <c r="H254">
        <f>ROUND(CORREL(Table68[[Gross Earning ]],Table68[Budget]),6)</f>
        <v>0.48902099999999998</v>
      </c>
      <c r="I254">
        <f>Table68[[#This Row],[Gross Earning ]]-Table68[[#This Row],[Budget]]</f>
        <v>54817937</v>
      </c>
    </row>
    <row r="255" spans="1:9">
      <c r="A255">
        <v>7501404</v>
      </c>
      <c r="C255">
        <v>7.3</v>
      </c>
      <c r="E255">
        <v>63600000</v>
      </c>
      <c r="F255">
        <v>9000000</v>
      </c>
      <c r="G255">
        <v>7</v>
      </c>
      <c r="H255">
        <f>ROUND(CORREL(Table68[[Gross Earning ]],Table68[Budget]),6)</f>
        <v>0.48902099999999998</v>
      </c>
      <c r="I255">
        <f>Table68[[#This Row],[Gross Earning ]]-Table68[[#This Row],[Budget]]</f>
        <v>54600000</v>
      </c>
    </row>
    <row r="256" spans="1:9">
      <c r="A256">
        <v>3101301</v>
      </c>
      <c r="C256">
        <v>4</v>
      </c>
      <c r="E256">
        <v>119412921</v>
      </c>
      <c r="F256">
        <v>65000000</v>
      </c>
      <c r="G256">
        <v>7.5</v>
      </c>
      <c r="H256">
        <f>ROUND(CORREL(Table68[[Gross Earning ]],Table68[Budget]),6)</f>
        <v>0.48902099999999998</v>
      </c>
      <c r="I256">
        <f>Table68[[#This Row],[Gross Earning ]]-Table68[[#This Row],[Budget]]</f>
        <v>54412921</v>
      </c>
    </row>
    <row r="257" spans="1:9">
      <c r="A257">
        <v>44087387</v>
      </c>
      <c r="C257">
        <v>6.2</v>
      </c>
      <c r="E257">
        <v>108200000</v>
      </c>
      <c r="F257">
        <v>54000000</v>
      </c>
      <c r="G257">
        <v>6.8</v>
      </c>
      <c r="H257">
        <f>ROUND(CORREL(Table68[[Gross Earning ]],Table68[Budget]),6)</f>
        <v>0.48902099999999998</v>
      </c>
      <c r="I257">
        <f>Table68[[#This Row],[Gross Earning ]]-Table68[[#This Row],[Budget]]</f>
        <v>54200000</v>
      </c>
    </row>
    <row r="258" spans="1:9">
      <c r="A258">
        <v>36310118</v>
      </c>
      <c r="C258">
        <v>5.5</v>
      </c>
      <c r="E258">
        <v>114195633</v>
      </c>
      <c r="F258">
        <v>60000000</v>
      </c>
      <c r="G258">
        <v>6.5</v>
      </c>
      <c r="H258">
        <f>ROUND(CORREL(Table68[[Gross Earning ]],Table68[Budget]),6)</f>
        <v>0.48902099999999998</v>
      </c>
      <c r="I258">
        <f>Table68[[#This Row],[Gross Earning ]]-Table68[[#This Row],[Budget]]</f>
        <v>54195633</v>
      </c>
    </row>
    <row r="259" spans="1:9">
      <c r="A259">
        <v>30538669</v>
      </c>
      <c r="C259">
        <v>5.7</v>
      </c>
      <c r="E259">
        <v>94125426</v>
      </c>
      <c r="F259">
        <v>40000000</v>
      </c>
      <c r="G259">
        <v>7</v>
      </c>
      <c r="H259">
        <f>ROUND(CORREL(Table68[[Gross Earning ]],Table68[Budget]),6)</f>
        <v>0.48902099999999998</v>
      </c>
      <c r="I259">
        <f>Table68[[#This Row],[Gross Earning ]]-Table68[[#This Row],[Budget]]</f>
        <v>54125426</v>
      </c>
    </row>
    <row r="260" spans="1:9">
      <c r="A260">
        <v>24381334</v>
      </c>
      <c r="C260">
        <v>6</v>
      </c>
      <c r="E260">
        <v>55153403</v>
      </c>
      <c r="F260">
        <v>1200000</v>
      </c>
      <c r="G260">
        <v>7.7</v>
      </c>
      <c r="H260">
        <f>ROUND(CORREL(Table68[[Gross Earning ]],Table68[Budget]),6)</f>
        <v>0.48902099999999998</v>
      </c>
      <c r="I260">
        <f>Table68[[#This Row],[Gross Earning ]]-Table68[[#This Row],[Budget]]</f>
        <v>53953403</v>
      </c>
    </row>
    <row r="261" spans="1:9">
      <c r="A261">
        <v>15331289</v>
      </c>
      <c r="C261">
        <v>7.5</v>
      </c>
      <c r="E261">
        <v>93952276</v>
      </c>
      <c r="F261">
        <v>40000000</v>
      </c>
      <c r="G261">
        <v>6.4</v>
      </c>
      <c r="H261">
        <f>ROUND(CORREL(Table68[[Gross Earning ]],Table68[Budget]),6)</f>
        <v>0.48902099999999998</v>
      </c>
      <c r="I261">
        <f>Table68[[#This Row],[Gross Earning ]]-Table68[[#This Row],[Budget]]</f>
        <v>53952276</v>
      </c>
    </row>
    <row r="262" spans="1:9">
      <c r="A262">
        <v>13920741</v>
      </c>
      <c r="C262">
        <v>6.7</v>
      </c>
      <c r="E262">
        <v>68856263</v>
      </c>
      <c r="F262">
        <v>15000000</v>
      </c>
      <c r="G262">
        <v>6.9</v>
      </c>
      <c r="H262">
        <f>ROUND(CORREL(Table68[[Gross Earning ]],Table68[Budget]),6)</f>
        <v>0.48902099999999998</v>
      </c>
      <c r="I262">
        <f>Table68[[#This Row],[Gross Earning ]]-Table68[[#This Row],[Budget]]</f>
        <v>53856263</v>
      </c>
    </row>
    <row r="263" spans="1:9">
      <c r="A263">
        <v>12495865</v>
      </c>
      <c r="C263">
        <v>6.8</v>
      </c>
      <c r="E263">
        <v>133668525</v>
      </c>
      <c r="F263">
        <v>80000000</v>
      </c>
      <c r="G263">
        <v>5.4</v>
      </c>
      <c r="H263">
        <f>ROUND(CORREL(Table68[[Gross Earning ]],Table68[Budget]),6)</f>
        <v>0.48902099999999998</v>
      </c>
      <c r="I263">
        <f>Table68[[#This Row],[Gross Earning ]]-Table68[[#This Row],[Budget]]</f>
        <v>53668525</v>
      </c>
    </row>
    <row r="264" spans="1:9">
      <c r="A264">
        <v>6777589</v>
      </c>
      <c r="C264">
        <v>7.2</v>
      </c>
      <c r="E264">
        <v>78656813</v>
      </c>
      <c r="F264">
        <v>25000000</v>
      </c>
      <c r="G264">
        <v>6</v>
      </c>
      <c r="H264">
        <f>ROUND(CORREL(Table68[[Gross Earning ]],Table68[Budget]),6)</f>
        <v>0.48902099999999998</v>
      </c>
      <c r="I264">
        <f>Table68[[#This Row],[Gross Earning ]]-Table68[[#This Row],[Budget]]</f>
        <v>53656813</v>
      </c>
    </row>
    <row r="265" spans="1:9">
      <c r="A265">
        <v>3108216</v>
      </c>
      <c r="C265">
        <v>6.4</v>
      </c>
      <c r="E265">
        <v>143618384</v>
      </c>
      <c r="F265">
        <v>90000000</v>
      </c>
      <c r="G265">
        <v>7</v>
      </c>
      <c r="H265">
        <f>ROUND(CORREL(Table68[[Gross Earning ]],Table68[Budget]),6)</f>
        <v>0.48902099999999998</v>
      </c>
      <c r="I265">
        <f>Table68[[#This Row],[Gross Earning ]]-Table68[[#This Row],[Budget]]</f>
        <v>53618384</v>
      </c>
    </row>
    <row r="266" spans="1:9">
      <c r="A266">
        <v>4829497</v>
      </c>
      <c r="C266">
        <v>6.4</v>
      </c>
      <c r="E266">
        <v>65500000</v>
      </c>
      <c r="F266">
        <v>12000000</v>
      </c>
      <c r="G266">
        <v>7.4</v>
      </c>
      <c r="H266">
        <f>ROUND(CORREL(Table68[[Gross Earning ]],Table68[Budget]),6)</f>
        <v>0.48902099999999998</v>
      </c>
      <c r="I266">
        <f>Table68[[#This Row],[Gross Earning ]]-Table68[[#This Row],[Budget]]</f>
        <v>53500000</v>
      </c>
    </row>
    <row r="267" spans="1:9">
      <c r="A267">
        <v>37721949</v>
      </c>
      <c r="C267">
        <v>6</v>
      </c>
      <c r="E267">
        <v>70492685</v>
      </c>
      <c r="F267">
        <v>17000000</v>
      </c>
      <c r="G267">
        <v>6.7</v>
      </c>
      <c r="H267">
        <f>ROUND(CORREL(Table68[[Gross Earning ]],Table68[Budget]),6)</f>
        <v>0.48902099999999998</v>
      </c>
      <c r="I267">
        <f>Table68[[#This Row],[Gross Earning ]]-Table68[[#This Row],[Budget]]</f>
        <v>53492685</v>
      </c>
    </row>
    <row r="268" spans="1:9">
      <c r="A268">
        <v>41573740</v>
      </c>
      <c r="C268">
        <v>7</v>
      </c>
      <c r="E268">
        <v>81350242</v>
      </c>
      <c r="F268">
        <v>28000000</v>
      </c>
      <c r="G268">
        <v>8.1999999999999993</v>
      </c>
      <c r="H268">
        <f>ROUND(CORREL(Table68[[Gross Earning ]],Table68[Budget]),6)</f>
        <v>0.48902099999999998</v>
      </c>
      <c r="I268">
        <f>Table68[[#This Row],[Gross Earning ]]-Table68[[#This Row],[Budget]]</f>
        <v>53350242</v>
      </c>
    </row>
    <row r="269" spans="1:9">
      <c r="A269">
        <v>29062561</v>
      </c>
      <c r="C269">
        <v>5.6</v>
      </c>
      <c r="E269">
        <v>63319509</v>
      </c>
      <c r="F269">
        <v>10000000</v>
      </c>
      <c r="G269">
        <v>5.8</v>
      </c>
      <c r="H269">
        <f>ROUND(CORREL(Table68[[Gross Earning ]],Table68[Budget]),6)</f>
        <v>0.48902099999999998</v>
      </c>
      <c r="I269">
        <f>Table68[[#This Row],[Gross Earning ]]-Table68[[#This Row],[Budget]]</f>
        <v>53319509</v>
      </c>
    </row>
    <row r="270" spans="1:9">
      <c r="A270">
        <v>26870825</v>
      </c>
      <c r="C270">
        <v>6.4</v>
      </c>
      <c r="E270">
        <v>58800000</v>
      </c>
      <c r="F270">
        <v>5500000</v>
      </c>
      <c r="G270">
        <v>7.2</v>
      </c>
      <c r="H270">
        <f>ROUND(CORREL(Table68[[Gross Earning ]],Table68[Budget]),6)</f>
        <v>0.48902099999999998</v>
      </c>
      <c r="I270">
        <f>Table68[[#This Row],[Gross Earning ]]-Table68[[#This Row],[Budget]]</f>
        <v>53300000</v>
      </c>
    </row>
    <row r="271" spans="1:9">
      <c r="A271">
        <v>20207003</v>
      </c>
      <c r="C271">
        <v>6.8</v>
      </c>
      <c r="E271">
        <v>63270259</v>
      </c>
      <c r="F271">
        <v>10000000</v>
      </c>
      <c r="G271">
        <v>5.9</v>
      </c>
      <c r="H271">
        <f>ROUND(CORREL(Table68[[Gross Earning ]],Table68[Budget]),6)</f>
        <v>0.48902099999999998</v>
      </c>
      <c r="I271">
        <f>Table68[[#This Row],[Gross Earning ]]-Table68[[#This Row],[Budget]]</f>
        <v>53270259</v>
      </c>
    </row>
    <row r="272" spans="1:9">
      <c r="A272">
        <v>14359793</v>
      </c>
      <c r="C272">
        <v>7.4</v>
      </c>
      <c r="E272">
        <v>65269010</v>
      </c>
      <c r="F272">
        <v>12000000</v>
      </c>
      <c r="G272">
        <v>6.5</v>
      </c>
      <c r="H272">
        <f>ROUND(CORREL(Table68[[Gross Earning ]],Table68[Budget]),6)</f>
        <v>0.48902099999999998</v>
      </c>
      <c r="I272">
        <f>Table68[[#This Row],[Gross Earning ]]-Table68[[#This Row],[Budget]]</f>
        <v>53269010</v>
      </c>
    </row>
    <row r="273" spans="1:9">
      <c r="A273">
        <v>578382</v>
      </c>
      <c r="C273">
        <v>6.3</v>
      </c>
      <c r="E273">
        <v>128200012</v>
      </c>
      <c r="F273">
        <v>75000000</v>
      </c>
      <c r="G273">
        <v>6.3</v>
      </c>
      <c r="H273">
        <f>ROUND(CORREL(Table68[[Gross Earning ]],Table68[Budget]),6)</f>
        <v>0.48902099999999998</v>
      </c>
      <c r="I273">
        <f>Table68[[#This Row],[Gross Earning ]]-Table68[[#This Row],[Budget]]</f>
        <v>53200012</v>
      </c>
    </row>
    <row r="274" spans="1:9">
      <c r="A274">
        <v>206678</v>
      </c>
      <c r="C274">
        <v>6.5</v>
      </c>
      <c r="E274">
        <v>68525609</v>
      </c>
      <c r="F274">
        <v>15600000</v>
      </c>
      <c r="G274">
        <v>6.5</v>
      </c>
      <c r="H274">
        <f>ROUND(CORREL(Table68[[Gross Earning ]],Table68[Budget]),6)</f>
        <v>0.48902099999999998</v>
      </c>
      <c r="I274">
        <f>Table68[[#This Row],[Gross Earning ]]-Table68[[#This Row],[Budget]]</f>
        <v>52925609</v>
      </c>
    </row>
    <row r="275" spans="1:9">
      <c r="A275">
        <v>54734</v>
      </c>
      <c r="C275">
        <v>5.7</v>
      </c>
      <c r="E275">
        <v>64572496</v>
      </c>
      <c r="F275">
        <v>12000000</v>
      </c>
      <c r="G275">
        <v>7.1</v>
      </c>
      <c r="H275">
        <f>ROUND(CORREL(Table68[[Gross Earning ]],Table68[Budget]),6)</f>
        <v>0.48902099999999998</v>
      </c>
      <c r="I275">
        <f>Table68[[#This Row],[Gross Earning ]]-Table68[[#This Row],[Budget]]</f>
        <v>52572496</v>
      </c>
    </row>
    <row r="276" spans="1:9">
      <c r="A276">
        <v>5308553</v>
      </c>
      <c r="C276">
        <v>6.4</v>
      </c>
      <c r="E276">
        <v>53991137</v>
      </c>
      <c r="F276">
        <v>1500000</v>
      </c>
      <c r="G276">
        <v>6.8</v>
      </c>
      <c r="H276">
        <f>ROUND(CORREL(Table68[[Gross Earning ]],Table68[Budget]),6)</f>
        <v>0.48902099999999998</v>
      </c>
      <c r="I276">
        <f>Table68[[#This Row],[Gross Earning ]]-Table68[[#This Row],[Budget]]</f>
        <v>52491137</v>
      </c>
    </row>
    <row r="277" spans="1:9">
      <c r="A277">
        <v>560512</v>
      </c>
      <c r="C277">
        <v>7.8</v>
      </c>
      <c r="E277">
        <v>70360285</v>
      </c>
      <c r="F277">
        <v>18000000</v>
      </c>
      <c r="G277">
        <v>5.8</v>
      </c>
      <c r="H277">
        <f>ROUND(CORREL(Table68[[Gross Earning ]],Table68[Budget]),6)</f>
        <v>0.48902099999999998</v>
      </c>
      <c r="I277">
        <f>Table68[[#This Row],[Gross Earning ]]-Table68[[#This Row],[Budget]]</f>
        <v>52360285</v>
      </c>
    </row>
    <row r="278" spans="1:9">
      <c r="A278">
        <v>4806750</v>
      </c>
      <c r="C278">
        <v>7.4</v>
      </c>
      <c r="E278">
        <v>77264926</v>
      </c>
      <c r="F278">
        <v>25000000</v>
      </c>
      <c r="G278">
        <v>6.1</v>
      </c>
      <c r="H278">
        <f>ROUND(CORREL(Table68[[Gross Earning ]],Table68[Budget]),6)</f>
        <v>0.48902099999999998</v>
      </c>
      <c r="I278">
        <f>Table68[[#This Row],[Gross Earning ]]-Table68[[#This Row],[Budget]]</f>
        <v>52264926</v>
      </c>
    </row>
    <row r="279" spans="1:9">
      <c r="A279">
        <v>3419967</v>
      </c>
      <c r="C279">
        <v>7.2</v>
      </c>
      <c r="E279">
        <v>53245055</v>
      </c>
      <c r="F279">
        <v>1000000</v>
      </c>
      <c r="G279">
        <v>4.2</v>
      </c>
      <c r="H279">
        <f>ROUND(CORREL(Table68[[Gross Earning ]],Table68[Budget]),6)</f>
        <v>0.48902099999999998</v>
      </c>
      <c r="I279">
        <f>Table68[[#This Row],[Gross Earning ]]-Table68[[#This Row],[Budget]]</f>
        <v>52245055</v>
      </c>
    </row>
    <row r="280" spans="1:9">
      <c r="A280">
        <v>145118</v>
      </c>
      <c r="C280">
        <v>7.7</v>
      </c>
      <c r="E280">
        <v>82163317</v>
      </c>
      <c r="F280">
        <v>30000000</v>
      </c>
      <c r="G280">
        <v>5.8</v>
      </c>
      <c r="H280">
        <f>ROUND(CORREL(Table68[[Gross Earning ]],Table68[Budget]),6)</f>
        <v>0.48902099999999998</v>
      </c>
      <c r="I280">
        <f>Table68[[#This Row],[Gross Earning ]]-Table68[[#This Row],[Budget]]</f>
        <v>52163317</v>
      </c>
    </row>
    <row r="281" spans="1:9">
      <c r="A281">
        <v>90485233</v>
      </c>
      <c r="C281">
        <v>4.0999999999999996</v>
      </c>
      <c r="E281">
        <v>107100855</v>
      </c>
      <c r="F281">
        <v>55000000</v>
      </c>
      <c r="G281">
        <v>7.9</v>
      </c>
      <c r="H281">
        <f>ROUND(CORREL(Table68[[Gross Earning ]],Table68[Budget]),6)</f>
        <v>0.48902099999999998</v>
      </c>
      <c r="I281">
        <f>Table68[[#This Row],[Gross Earning ]]-Table68[[#This Row],[Budget]]</f>
        <v>52100855</v>
      </c>
    </row>
    <row r="282" spans="1:9">
      <c r="A282">
        <v>24708699</v>
      </c>
      <c r="C282">
        <v>4.9000000000000004</v>
      </c>
      <c r="E282">
        <v>75590286</v>
      </c>
      <c r="F282">
        <v>23600000</v>
      </c>
      <c r="G282">
        <v>7.7</v>
      </c>
      <c r="H282">
        <f>ROUND(CORREL(Table68[[Gross Earning ]],Table68[Budget]),6)</f>
        <v>0.48902099999999998</v>
      </c>
      <c r="I282">
        <f>Table68[[#This Row],[Gross Earning ]]-Table68[[#This Row],[Budget]]</f>
        <v>51990286</v>
      </c>
    </row>
    <row r="283" spans="1:9">
      <c r="A283">
        <v>21160089</v>
      </c>
      <c r="C283">
        <v>6</v>
      </c>
      <c r="E283">
        <v>59889948</v>
      </c>
      <c r="F283">
        <v>8000000</v>
      </c>
      <c r="G283">
        <v>7.9</v>
      </c>
      <c r="H283">
        <f>ROUND(CORREL(Table68[[Gross Earning ]],Table68[Budget]),6)</f>
        <v>0.48902099999999998</v>
      </c>
      <c r="I283">
        <f>Table68[[#This Row],[Gross Earning ]]-Table68[[#This Row],[Budget]]</f>
        <v>51889948</v>
      </c>
    </row>
    <row r="284" spans="1:9">
      <c r="A284">
        <v>7070459</v>
      </c>
      <c r="C284">
        <v>3.3</v>
      </c>
      <c r="E284">
        <v>78651430</v>
      </c>
      <c r="F284">
        <v>27000000</v>
      </c>
      <c r="G284">
        <v>7.4</v>
      </c>
      <c r="H284">
        <f>ROUND(CORREL(Table68[[Gross Earning ]],Table68[Budget]),6)</f>
        <v>0.48902099999999998</v>
      </c>
      <c r="I284">
        <f>Table68[[#This Row],[Gross Earning ]]-Table68[[#This Row],[Budget]]</f>
        <v>51651430</v>
      </c>
    </row>
    <row r="285" spans="1:9">
      <c r="A285">
        <v>2694071</v>
      </c>
      <c r="C285">
        <v>6.7</v>
      </c>
      <c r="E285">
        <v>56536016</v>
      </c>
      <c r="F285">
        <v>4900000</v>
      </c>
      <c r="G285">
        <v>6.9</v>
      </c>
      <c r="H285">
        <f>ROUND(CORREL(Table68[[Gross Earning ]],Table68[Budget]),6)</f>
        <v>0.48902099999999998</v>
      </c>
      <c r="I285">
        <f>Table68[[#This Row],[Gross Earning ]]-Table68[[#This Row],[Budget]]</f>
        <v>51636016</v>
      </c>
    </row>
    <row r="286" spans="1:9">
      <c r="A286">
        <v>11540112</v>
      </c>
      <c r="C286">
        <v>3.6</v>
      </c>
      <c r="E286">
        <v>71588220</v>
      </c>
      <c r="F286">
        <v>20000000</v>
      </c>
      <c r="G286">
        <v>6.2</v>
      </c>
      <c r="H286">
        <f>ROUND(CORREL(Table68[[Gross Earning ]],Table68[Budget]),6)</f>
        <v>0.48902099999999998</v>
      </c>
      <c r="I286">
        <f>Table68[[#This Row],[Gross Earning ]]-Table68[[#This Row],[Budget]]</f>
        <v>51588220</v>
      </c>
    </row>
    <row r="287" spans="1:9">
      <c r="A287">
        <v>1554566</v>
      </c>
      <c r="C287">
        <v>6.6</v>
      </c>
      <c r="E287">
        <v>57504069</v>
      </c>
      <c r="F287">
        <v>6000000</v>
      </c>
      <c r="G287">
        <v>7.8</v>
      </c>
      <c r="H287">
        <f>ROUND(CORREL(Table68[[Gross Earning ]],Table68[Budget]),6)</f>
        <v>0.48902099999999998</v>
      </c>
      <c r="I287">
        <f>Table68[[#This Row],[Gross Earning ]]-Table68[[#This Row],[Budget]]</f>
        <v>51504069</v>
      </c>
    </row>
    <row r="288" spans="1:9">
      <c r="A288">
        <v>508867</v>
      </c>
      <c r="C288">
        <v>6.5</v>
      </c>
      <c r="E288">
        <v>77324422</v>
      </c>
      <c r="F288">
        <v>26000000</v>
      </c>
      <c r="G288">
        <v>7.7</v>
      </c>
      <c r="H288">
        <f>ROUND(CORREL(Table68[[Gross Earning ]],Table68[Budget]),6)</f>
        <v>0.48902099999999998</v>
      </c>
      <c r="I288">
        <f>Table68[[#This Row],[Gross Earning ]]-Table68[[#This Row],[Budget]]</f>
        <v>51324422</v>
      </c>
    </row>
    <row r="289" spans="1:9">
      <c r="A289">
        <v>79900000</v>
      </c>
      <c r="C289">
        <v>7.5</v>
      </c>
      <c r="E289">
        <v>76270454</v>
      </c>
      <c r="F289">
        <v>25000000</v>
      </c>
      <c r="G289">
        <v>7.9</v>
      </c>
      <c r="H289">
        <f>ROUND(CORREL(Table68[[Gross Earning ]],Table68[Budget]),6)</f>
        <v>0.48902099999999998</v>
      </c>
      <c r="I289">
        <f>Table68[[#This Row],[Gross Earning ]]-Table68[[#This Row],[Budget]]</f>
        <v>51270454</v>
      </c>
    </row>
    <row r="290" spans="1:9">
      <c r="A290">
        <v>39100956</v>
      </c>
      <c r="C290">
        <v>7.2</v>
      </c>
      <c r="E290">
        <v>66009973</v>
      </c>
      <c r="F290">
        <v>14800000</v>
      </c>
      <c r="G290">
        <v>5.7</v>
      </c>
      <c r="H290">
        <f>ROUND(CORREL(Table68[[Gross Earning ]],Table68[Budget]),6)</f>
        <v>0.48902099999999998</v>
      </c>
      <c r="I290">
        <f>Table68[[#This Row],[Gross Earning ]]-Table68[[#This Row],[Budget]]</f>
        <v>51209973</v>
      </c>
    </row>
    <row r="291" spans="1:9">
      <c r="A291">
        <v>10353690</v>
      </c>
      <c r="C291">
        <v>8.4</v>
      </c>
      <c r="E291">
        <v>86208010</v>
      </c>
      <c r="F291">
        <v>35000000</v>
      </c>
      <c r="G291">
        <v>5.7</v>
      </c>
      <c r="H291">
        <f>ROUND(CORREL(Table68[[Gross Earning ]],Table68[Budget]),6)</f>
        <v>0.48902099999999998</v>
      </c>
      <c r="I291">
        <f>Table68[[#This Row],[Gross Earning ]]-Table68[[#This Row],[Budget]]</f>
        <v>51208010</v>
      </c>
    </row>
    <row r="292" spans="1:9">
      <c r="A292">
        <v>11632420</v>
      </c>
      <c r="C292">
        <v>6.1</v>
      </c>
      <c r="E292">
        <v>127083765</v>
      </c>
      <c r="F292">
        <v>76000000</v>
      </c>
      <c r="G292">
        <v>5.9</v>
      </c>
      <c r="H292">
        <f>ROUND(CORREL(Table68[[Gross Earning ]],Table68[Budget]),6)</f>
        <v>0.48902099999999998</v>
      </c>
      <c r="I292">
        <f>Table68[[#This Row],[Gross Earning ]]-Table68[[#This Row],[Budget]]</f>
        <v>51083765</v>
      </c>
    </row>
    <row r="293" spans="1:9">
      <c r="A293">
        <v>3525161</v>
      </c>
      <c r="C293">
        <v>5.5</v>
      </c>
      <c r="E293">
        <v>63071133</v>
      </c>
      <c r="F293">
        <v>12000000</v>
      </c>
      <c r="G293">
        <v>6.8</v>
      </c>
      <c r="H293">
        <f>ROUND(CORREL(Table68[[Gross Earning ]],Table68[Budget]),6)</f>
        <v>0.48902099999999998</v>
      </c>
      <c r="I293">
        <f>Table68[[#This Row],[Gross Earning ]]-Table68[[#This Row],[Budget]]</f>
        <v>51071133</v>
      </c>
    </row>
    <row r="294" spans="1:9">
      <c r="A294">
        <v>819852</v>
      </c>
      <c r="C294">
        <v>7</v>
      </c>
      <c r="E294">
        <v>80920948</v>
      </c>
      <c r="F294">
        <v>30000000</v>
      </c>
      <c r="G294">
        <v>6</v>
      </c>
      <c r="H294">
        <f>ROUND(CORREL(Table68[[Gross Earning ]],Table68[Budget]),6)</f>
        <v>0.48902099999999998</v>
      </c>
      <c r="I294">
        <f>Table68[[#This Row],[Gross Earning ]]-Table68[[#This Row],[Budget]]</f>
        <v>50920948</v>
      </c>
    </row>
    <row r="295" spans="1:9">
      <c r="A295">
        <v>502028</v>
      </c>
      <c r="C295">
        <v>8</v>
      </c>
      <c r="E295">
        <v>88915214</v>
      </c>
      <c r="F295">
        <v>38000000</v>
      </c>
      <c r="G295">
        <v>6.5</v>
      </c>
      <c r="H295">
        <f>ROUND(CORREL(Table68[[Gross Earning ]],Table68[Budget]),6)</f>
        <v>0.48902099999999998</v>
      </c>
      <c r="I295">
        <f>Table68[[#This Row],[Gross Earning ]]-Table68[[#This Row],[Budget]]</f>
        <v>50915214</v>
      </c>
    </row>
    <row r="296" spans="1:9">
      <c r="A296">
        <v>122288</v>
      </c>
      <c r="C296">
        <v>6.4</v>
      </c>
      <c r="E296">
        <v>90835030</v>
      </c>
      <c r="F296">
        <v>40000000</v>
      </c>
      <c r="G296">
        <v>5.9</v>
      </c>
      <c r="H296">
        <f>ROUND(CORREL(Table68[[Gross Earning ]],Table68[Budget]),6)</f>
        <v>0.48902099999999998</v>
      </c>
      <c r="I296">
        <f>Table68[[#This Row],[Gross Earning ]]-Table68[[#This Row],[Budget]]</f>
        <v>50835030</v>
      </c>
    </row>
    <row r="297" spans="1:9">
      <c r="A297">
        <v>35010192</v>
      </c>
      <c r="C297">
        <v>5.4</v>
      </c>
      <c r="E297">
        <v>115731542</v>
      </c>
      <c r="F297">
        <v>65000000</v>
      </c>
      <c r="G297">
        <v>6.5</v>
      </c>
      <c r="H297">
        <f>ROUND(CORREL(Table68[[Gross Earning ]],Table68[Budget]),6)</f>
        <v>0.48902099999999998</v>
      </c>
      <c r="I297">
        <f>Table68[[#This Row],[Gross Earning ]]-Table68[[#This Row],[Budget]]</f>
        <v>50731542</v>
      </c>
    </row>
    <row r="298" spans="1:9">
      <c r="A298">
        <v>12550242</v>
      </c>
      <c r="C298">
        <v>5.5</v>
      </c>
      <c r="E298">
        <v>74608545</v>
      </c>
      <c r="F298">
        <v>24000000</v>
      </c>
      <c r="G298">
        <v>7.2</v>
      </c>
      <c r="H298">
        <f>ROUND(CORREL(Table68[[Gross Earning ]],Table68[Budget]),6)</f>
        <v>0.48902099999999998</v>
      </c>
      <c r="I298">
        <f>Table68[[#This Row],[Gross Earning ]]-Table68[[#This Row],[Budget]]</f>
        <v>50608545</v>
      </c>
    </row>
    <row r="299" spans="1:9">
      <c r="A299">
        <v>5990075</v>
      </c>
      <c r="C299">
        <v>8</v>
      </c>
      <c r="E299">
        <v>115603980</v>
      </c>
      <c r="F299">
        <v>65000000</v>
      </c>
      <c r="G299">
        <v>7.2</v>
      </c>
      <c r="H299">
        <f>ROUND(CORREL(Table68[[Gross Earning ]],Table68[Budget]),6)</f>
        <v>0.48902099999999998</v>
      </c>
      <c r="I299">
        <f>Table68[[#This Row],[Gross Earning ]]-Table68[[#This Row],[Budget]]</f>
        <v>50603980</v>
      </c>
    </row>
    <row r="300" spans="1:9">
      <c r="A300">
        <v>2656324</v>
      </c>
      <c r="C300">
        <v>6.7</v>
      </c>
      <c r="E300">
        <v>118471320</v>
      </c>
      <c r="F300">
        <v>68000000</v>
      </c>
      <c r="G300">
        <v>6.4</v>
      </c>
      <c r="H300">
        <f>ROUND(CORREL(Table68[[Gross Earning ]],Table68[Budget]),6)</f>
        <v>0.48902099999999998</v>
      </c>
      <c r="I300">
        <f>Table68[[#This Row],[Gross Earning ]]-Table68[[#This Row],[Budget]]</f>
        <v>50471320</v>
      </c>
    </row>
    <row r="301" spans="1:9">
      <c r="A301">
        <v>403649</v>
      </c>
      <c r="C301">
        <v>6.3</v>
      </c>
      <c r="E301">
        <v>58401464</v>
      </c>
      <c r="F301">
        <v>8000000</v>
      </c>
      <c r="G301">
        <v>7.1</v>
      </c>
      <c r="H301">
        <f>ROUND(CORREL(Table68[[Gross Earning ]],Table68[Budget]),6)</f>
        <v>0.48902099999999998</v>
      </c>
      <c r="I301">
        <f>Table68[[#This Row],[Gross Earning ]]-Table68[[#This Row],[Budget]]</f>
        <v>50401464</v>
      </c>
    </row>
    <row r="302" spans="1:9">
      <c r="A302">
        <v>447093</v>
      </c>
      <c r="C302">
        <v>9.1</v>
      </c>
      <c r="E302">
        <v>90353764</v>
      </c>
      <c r="F302">
        <v>40000000</v>
      </c>
      <c r="G302">
        <v>6</v>
      </c>
      <c r="H302">
        <f>ROUND(CORREL(Table68[[Gross Earning ]],Table68[Budget]),6)</f>
        <v>0.48902099999999998</v>
      </c>
      <c r="I302">
        <f>Table68[[#This Row],[Gross Earning ]]-Table68[[#This Row],[Budget]]</f>
        <v>50353764</v>
      </c>
    </row>
    <row r="303" spans="1:9">
      <c r="A303">
        <v>687081</v>
      </c>
      <c r="C303">
        <v>6</v>
      </c>
      <c r="E303">
        <v>100328194</v>
      </c>
      <c r="F303">
        <v>50000000</v>
      </c>
      <c r="G303">
        <v>6</v>
      </c>
      <c r="H303">
        <f>ROUND(CORREL(Table68[[Gross Earning ]],Table68[Budget]),6)</f>
        <v>0.48902099999999998</v>
      </c>
      <c r="I303">
        <f>Table68[[#This Row],[Gross Earning ]]-Table68[[#This Row],[Budget]]</f>
        <v>50328194</v>
      </c>
    </row>
    <row r="304" spans="1:9">
      <c r="A304">
        <v>2605039</v>
      </c>
      <c r="C304">
        <v>6.3</v>
      </c>
      <c r="E304">
        <v>130313314</v>
      </c>
      <c r="F304">
        <v>80000000</v>
      </c>
      <c r="G304">
        <v>6.5</v>
      </c>
      <c r="H304">
        <f>ROUND(CORREL(Table68[[Gross Earning ]],Table68[Budget]),6)</f>
        <v>0.48902099999999998</v>
      </c>
      <c r="I304">
        <f>Table68[[#This Row],[Gross Earning ]]-Table68[[#This Row],[Budget]]</f>
        <v>50313314</v>
      </c>
    </row>
    <row r="305" spans="1:9">
      <c r="A305">
        <v>17321573</v>
      </c>
      <c r="C305">
        <v>4.5</v>
      </c>
      <c r="E305">
        <v>82301521</v>
      </c>
      <c r="F305">
        <v>32000000</v>
      </c>
      <c r="G305">
        <v>4.5999999999999996</v>
      </c>
      <c r="H305">
        <f>ROUND(CORREL(Table68[[Gross Earning ]],Table68[Budget]),6)</f>
        <v>0.48902099999999998</v>
      </c>
      <c r="I305">
        <f>Table68[[#This Row],[Gross Earning ]]-Table68[[#This Row],[Budget]]</f>
        <v>50301521</v>
      </c>
    </row>
    <row r="306" spans="1:9">
      <c r="A306">
        <v>13960203</v>
      </c>
      <c r="C306">
        <v>5.3</v>
      </c>
      <c r="E306">
        <v>105263257</v>
      </c>
      <c r="F306">
        <v>55000000</v>
      </c>
      <c r="G306">
        <v>5.4</v>
      </c>
      <c r="H306">
        <f>ROUND(CORREL(Table68[[Gross Earning ]],Table68[Budget]),6)</f>
        <v>0.48902099999999998</v>
      </c>
      <c r="I306">
        <f>Table68[[#This Row],[Gross Earning ]]-Table68[[#This Row],[Budget]]</f>
        <v>50263257</v>
      </c>
    </row>
    <row r="307" spans="1:9">
      <c r="A307">
        <v>21520719</v>
      </c>
      <c r="C307">
        <v>5.8</v>
      </c>
      <c r="E307">
        <v>119654900</v>
      </c>
      <c r="F307">
        <v>70000000</v>
      </c>
      <c r="G307">
        <v>6.7</v>
      </c>
      <c r="H307">
        <f>ROUND(CORREL(Table68[[Gross Earning ]],Table68[Budget]),6)</f>
        <v>0.48902099999999998</v>
      </c>
      <c r="I307">
        <f>Table68[[#This Row],[Gross Earning ]]-Table68[[#This Row],[Budget]]</f>
        <v>49654900</v>
      </c>
    </row>
    <row r="308" spans="1:9">
      <c r="A308">
        <v>12796277</v>
      </c>
      <c r="C308">
        <v>6.7</v>
      </c>
      <c r="E308">
        <v>79566871</v>
      </c>
      <c r="F308">
        <v>30000000</v>
      </c>
      <c r="G308">
        <v>4.2</v>
      </c>
      <c r="H308">
        <f>ROUND(CORREL(Table68[[Gross Earning ]],Table68[Budget]),6)</f>
        <v>0.48902099999999998</v>
      </c>
      <c r="I308">
        <f>Table68[[#This Row],[Gross Earning ]]-Table68[[#This Row],[Budget]]</f>
        <v>49566871</v>
      </c>
    </row>
    <row r="309" spans="1:9">
      <c r="A309">
        <v>11634362</v>
      </c>
      <c r="C309">
        <v>7</v>
      </c>
      <c r="E309">
        <v>104354205</v>
      </c>
      <c r="F309">
        <v>55000000</v>
      </c>
      <c r="G309">
        <v>6.3</v>
      </c>
      <c r="H309">
        <f>ROUND(CORREL(Table68[[Gross Earning ]],Table68[Budget]),6)</f>
        <v>0.48902099999999998</v>
      </c>
      <c r="I309">
        <f>Table68[[#This Row],[Gross Earning ]]-Table68[[#This Row],[Budget]]</f>
        <v>49354205</v>
      </c>
    </row>
    <row r="310" spans="1:9">
      <c r="A310">
        <v>793352</v>
      </c>
      <c r="C310">
        <v>5.0999999999999996</v>
      </c>
      <c r="E310">
        <v>74273505</v>
      </c>
      <c r="F310">
        <v>25000000</v>
      </c>
      <c r="G310">
        <v>8.1</v>
      </c>
      <c r="H310">
        <f>ROUND(CORREL(Table68[[Gross Earning ]],Table68[Budget]),6)</f>
        <v>0.48902099999999998</v>
      </c>
      <c r="I310">
        <f>Table68[[#This Row],[Gross Earning ]]-Table68[[#This Row],[Budget]]</f>
        <v>49273505</v>
      </c>
    </row>
    <row r="311" spans="1:9">
      <c r="A311">
        <v>190666</v>
      </c>
      <c r="C311">
        <v>5.7</v>
      </c>
      <c r="E311">
        <v>109176215</v>
      </c>
      <c r="F311">
        <v>60000000</v>
      </c>
      <c r="G311">
        <v>5.5</v>
      </c>
      <c r="H311">
        <f>ROUND(CORREL(Table68[[Gross Earning ]],Table68[Budget]),6)</f>
        <v>0.48902099999999998</v>
      </c>
      <c r="I311">
        <f>Table68[[#This Row],[Gross Earning ]]-Table68[[#This Row],[Budget]]</f>
        <v>49176215</v>
      </c>
    </row>
    <row r="312" spans="1:9">
      <c r="A312">
        <v>10230</v>
      </c>
      <c r="C312">
        <v>7.2</v>
      </c>
      <c r="E312">
        <v>89138076</v>
      </c>
      <c r="F312">
        <v>40000000</v>
      </c>
      <c r="G312">
        <v>5.5</v>
      </c>
      <c r="H312">
        <f>ROUND(CORREL(Table68[[Gross Earning ]],Table68[Budget]),6)</f>
        <v>0.48902099999999998</v>
      </c>
      <c r="I312">
        <f>Table68[[#This Row],[Gross Earning ]]-Table68[[#This Row],[Budget]]</f>
        <v>49138076</v>
      </c>
    </row>
    <row r="313" spans="1:9">
      <c r="A313">
        <v>72755517</v>
      </c>
      <c r="C313">
        <v>7.1</v>
      </c>
      <c r="E313">
        <v>64001297</v>
      </c>
      <c r="F313">
        <v>15000000</v>
      </c>
      <c r="G313">
        <v>6.2</v>
      </c>
      <c r="H313">
        <f>ROUND(CORREL(Table68[[Gross Earning ]],Table68[Budget]),6)</f>
        <v>0.48902099999999998</v>
      </c>
      <c r="I313">
        <f>Table68[[#This Row],[Gross Earning ]]-Table68[[#This Row],[Budget]]</f>
        <v>49001297</v>
      </c>
    </row>
    <row r="314" spans="1:9">
      <c r="A314">
        <v>540085</v>
      </c>
      <c r="C314">
        <v>6.3</v>
      </c>
      <c r="E314">
        <v>53884821</v>
      </c>
      <c r="F314">
        <v>5000000</v>
      </c>
      <c r="G314">
        <v>4.5999999999999996</v>
      </c>
      <c r="H314">
        <f>ROUND(CORREL(Table68[[Gross Earning ]],Table68[Budget]),6)</f>
        <v>0.48902099999999998</v>
      </c>
      <c r="I314">
        <f>Table68[[#This Row],[Gross Earning ]]-Table68[[#This Row],[Budget]]</f>
        <v>48884821</v>
      </c>
    </row>
    <row r="315" spans="1:9">
      <c r="A315">
        <v>1165104</v>
      </c>
      <c r="C315">
        <v>5.3</v>
      </c>
      <c r="E315">
        <v>54800000</v>
      </c>
      <c r="F315">
        <v>6000000</v>
      </c>
      <c r="G315">
        <v>7.8</v>
      </c>
      <c r="H315">
        <f>ROUND(CORREL(Table68[[Gross Earning ]],Table68[Budget]),6)</f>
        <v>0.48902099999999998</v>
      </c>
      <c r="I315">
        <f>Table68[[#This Row],[Gross Earning ]]-Table68[[#This Row],[Budget]]</f>
        <v>48800000</v>
      </c>
    </row>
    <row r="316" spans="1:9">
      <c r="A316">
        <v>17378977</v>
      </c>
      <c r="C316">
        <v>6</v>
      </c>
      <c r="E316">
        <v>61693523</v>
      </c>
      <c r="F316">
        <v>13000000</v>
      </c>
      <c r="G316">
        <v>6.8</v>
      </c>
      <c r="H316">
        <f>ROUND(CORREL(Table68[[Gross Earning ]],Table68[Budget]),6)</f>
        <v>0.48902099999999998</v>
      </c>
      <c r="I316">
        <f>Table68[[#This Row],[Gross Earning ]]-Table68[[#This Row],[Budget]]</f>
        <v>48693523</v>
      </c>
    </row>
    <row r="317" spans="1:9">
      <c r="A317">
        <v>15102127</v>
      </c>
      <c r="C317">
        <v>5.8</v>
      </c>
      <c r="E317">
        <v>106635996</v>
      </c>
      <c r="F317">
        <v>58000000</v>
      </c>
      <c r="G317">
        <v>7.2</v>
      </c>
      <c r="H317">
        <f>ROUND(CORREL(Table68[[Gross Earning ]],Table68[Budget]),6)</f>
        <v>0.48902099999999998</v>
      </c>
      <c r="I317">
        <f>Table68[[#This Row],[Gross Earning ]]-Table68[[#This Row],[Budget]]</f>
        <v>48635996</v>
      </c>
    </row>
    <row r="318" spans="1:9">
      <c r="A318">
        <v>6857503</v>
      </c>
      <c r="C318">
        <v>6.3</v>
      </c>
      <c r="E318">
        <v>65535067</v>
      </c>
      <c r="F318">
        <v>17000000</v>
      </c>
      <c r="G318">
        <v>5.7</v>
      </c>
      <c r="H318">
        <f>ROUND(CORREL(Table68[[Gross Earning ]],Table68[Budget]),6)</f>
        <v>0.48902099999999998</v>
      </c>
      <c r="I318">
        <f>Table68[[#This Row],[Gross Earning ]]-Table68[[#This Row],[Budget]]</f>
        <v>48535067</v>
      </c>
    </row>
    <row r="319" spans="1:9">
      <c r="A319">
        <v>5998971</v>
      </c>
      <c r="C319">
        <v>6.6</v>
      </c>
      <c r="E319">
        <v>93452056</v>
      </c>
      <c r="F319">
        <v>45000000</v>
      </c>
      <c r="G319">
        <v>7.4</v>
      </c>
      <c r="H319">
        <f>ROUND(CORREL(Table68[[Gross Earning ]],Table68[Budget]),6)</f>
        <v>0.48902099999999998</v>
      </c>
      <c r="I319">
        <f>Table68[[#This Row],[Gross Earning ]]-Table68[[#This Row],[Budget]]</f>
        <v>48452056</v>
      </c>
    </row>
    <row r="320" spans="1:9">
      <c r="A320">
        <v>836641</v>
      </c>
      <c r="C320">
        <v>6.2</v>
      </c>
      <c r="E320">
        <v>83299761</v>
      </c>
      <c r="F320">
        <v>35000000</v>
      </c>
      <c r="G320">
        <v>7.5</v>
      </c>
      <c r="H320">
        <f>ROUND(CORREL(Table68[[Gross Earning ]],Table68[Budget]),6)</f>
        <v>0.48902099999999998</v>
      </c>
      <c r="I320">
        <f>Table68[[#This Row],[Gross Earning ]]-Table68[[#This Row],[Budget]]</f>
        <v>48299761</v>
      </c>
    </row>
    <row r="321" spans="1:9">
      <c r="A321">
        <v>244465</v>
      </c>
      <c r="C321">
        <v>6.8</v>
      </c>
      <c r="E321">
        <v>52700832</v>
      </c>
      <c r="F321">
        <v>4500000</v>
      </c>
      <c r="G321">
        <v>7.1</v>
      </c>
      <c r="H321">
        <f>ROUND(CORREL(Table68[[Gross Earning ]],Table68[Budget]),6)</f>
        <v>0.48902099999999998</v>
      </c>
      <c r="I321">
        <f>Table68[[#This Row],[Gross Earning ]]-Table68[[#This Row],[Budget]]</f>
        <v>48200832</v>
      </c>
    </row>
    <row r="322" spans="1:9">
      <c r="A322">
        <v>756452</v>
      </c>
      <c r="C322">
        <v>6.2</v>
      </c>
      <c r="E322">
        <v>80197993</v>
      </c>
      <c r="F322">
        <v>32000000</v>
      </c>
      <c r="G322">
        <v>5.7</v>
      </c>
      <c r="H322">
        <f>ROUND(CORREL(Table68[[Gross Earning ]],Table68[Budget]),6)</f>
        <v>0.48902099999999998</v>
      </c>
      <c r="I322">
        <f>Table68[[#This Row],[Gross Earning ]]-Table68[[#This Row],[Budget]]</f>
        <v>48197993</v>
      </c>
    </row>
    <row r="323" spans="1:9">
      <c r="A323">
        <v>221210</v>
      </c>
      <c r="C323">
        <v>6.9</v>
      </c>
      <c r="E323">
        <v>51100000</v>
      </c>
      <c r="F323">
        <v>3000000</v>
      </c>
      <c r="G323">
        <v>7.8</v>
      </c>
      <c r="H323">
        <f>ROUND(CORREL(Table68[[Gross Earning ]],Table68[Budget]),6)</f>
        <v>0.48902099999999998</v>
      </c>
      <c r="I323">
        <f>Table68[[#This Row],[Gross Earning ]]-Table68[[#This Row],[Budget]]</f>
        <v>48100000</v>
      </c>
    </row>
    <row r="324" spans="1:9">
      <c r="A324">
        <v>152857</v>
      </c>
      <c r="C324">
        <v>7</v>
      </c>
      <c r="E324">
        <v>54557348</v>
      </c>
      <c r="F324">
        <v>6500000</v>
      </c>
      <c r="G324">
        <v>7.9</v>
      </c>
      <c r="H324">
        <f>ROUND(CORREL(Table68[[Gross Earning ]],Table68[Budget]),6)</f>
        <v>0.48902099999999998</v>
      </c>
      <c r="I324">
        <f>Table68[[#This Row],[Gross Earning ]]-Table68[[#This Row],[Budget]]</f>
        <v>48057348</v>
      </c>
    </row>
    <row r="325" spans="1:9">
      <c r="A325">
        <v>82739</v>
      </c>
      <c r="C325">
        <v>6.7</v>
      </c>
      <c r="E325">
        <v>64998368</v>
      </c>
      <c r="F325">
        <v>17000000</v>
      </c>
      <c r="G325">
        <v>7.2</v>
      </c>
      <c r="H325">
        <f>ROUND(CORREL(Table68[[Gross Earning ]],Table68[Budget]),6)</f>
        <v>0.48902099999999998</v>
      </c>
      <c r="I325">
        <f>Table68[[#This Row],[Gross Earning ]]-Table68[[#This Row],[Budget]]</f>
        <v>47998368</v>
      </c>
    </row>
    <row r="326" spans="1:9">
      <c r="A326">
        <v>140987</v>
      </c>
      <c r="C326">
        <v>4.2</v>
      </c>
      <c r="E326">
        <v>127968405</v>
      </c>
      <c r="F326">
        <v>80000000</v>
      </c>
      <c r="G326">
        <v>8.1</v>
      </c>
      <c r="H326">
        <f>ROUND(CORREL(Table68[[Gross Earning ]],Table68[Budget]),6)</f>
        <v>0.48902099999999998</v>
      </c>
      <c r="I326">
        <f>Table68[[#This Row],[Gross Earning ]]-Table68[[#This Row],[Budget]]</f>
        <v>47968405</v>
      </c>
    </row>
    <row r="327" spans="1:9">
      <c r="A327">
        <v>16025394</v>
      </c>
      <c r="C327">
        <v>6.8</v>
      </c>
      <c r="E327">
        <v>54215416</v>
      </c>
      <c r="F327">
        <v>6500000</v>
      </c>
      <c r="G327">
        <v>6.8</v>
      </c>
      <c r="H327">
        <f>ROUND(CORREL(Table68[[Gross Earning ]],Table68[Budget]),6)</f>
        <v>0.48902099999999998</v>
      </c>
      <c r="I327">
        <f>Table68[[#This Row],[Gross Earning ]]-Table68[[#This Row],[Budget]]</f>
        <v>47715416</v>
      </c>
    </row>
    <row r="328" spans="1:9">
      <c r="A328">
        <v>12899702</v>
      </c>
      <c r="C328">
        <v>7.6</v>
      </c>
      <c r="E328">
        <v>57176582</v>
      </c>
      <c r="F328">
        <v>9500000</v>
      </c>
      <c r="G328">
        <v>6.1</v>
      </c>
      <c r="H328">
        <f>ROUND(CORREL(Table68[[Gross Earning ]],Table68[Budget]),6)</f>
        <v>0.48902099999999998</v>
      </c>
      <c r="I328">
        <f>Table68[[#This Row],[Gross Earning ]]-Table68[[#This Row],[Budget]]</f>
        <v>47676582</v>
      </c>
    </row>
    <row r="329" spans="1:9">
      <c r="A329">
        <v>113155</v>
      </c>
      <c r="C329">
        <v>6.1</v>
      </c>
      <c r="E329">
        <v>87666629</v>
      </c>
      <c r="F329">
        <v>40000000</v>
      </c>
      <c r="G329">
        <v>7.4</v>
      </c>
      <c r="H329">
        <f>ROUND(CORREL(Table68[[Gross Earning ]],Table68[Budget]),6)</f>
        <v>0.48902099999999998</v>
      </c>
      <c r="I329">
        <f>Table68[[#This Row],[Gross Earning ]]-Table68[[#This Row],[Budget]]</f>
        <v>47666629</v>
      </c>
    </row>
    <row r="330" spans="1:9">
      <c r="A330">
        <v>90400000</v>
      </c>
      <c r="C330">
        <v>7.5</v>
      </c>
      <c r="E330">
        <v>85570368</v>
      </c>
      <c r="F330">
        <v>38000000</v>
      </c>
      <c r="G330">
        <v>5.0999999999999996</v>
      </c>
      <c r="H330">
        <f>ROUND(CORREL(Table68[[Gross Earning ]],Table68[Budget]),6)</f>
        <v>0.48902099999999998</v>
      </c>
      <c r="I330">
        <f>Table68[[#This Row],[Gross Earning ]]-Table68[[#This Row],[Budget]]</f>
        <v>47570368</v>
      </c>
    </row>
    <row r="331" spans="1:9">
      <c r="A331">
        <v>11827301</v>
      </c>
      <c r="C331">
        <v>5.5</v>
      </c>
      <c r="E331">
        <v>117541000</v>
      </c>
      <c r="F331">
        <v>70000000</v>
      </c>
      <c r="G331">
        <v>7.1</v>
      </c>
      <c r="H331">
        <f>ROUND(CORREL(Table68[[Gross Earning ]],Table68[Budget]),6)</f>
        <v>0.48902099999999998</v>
      </c>
      <c r="I331">
        <f>Table68[[#This Row],[Gross Earning ]]-Table68[[#This Row],[Budget]]</f>
        <v>47541000</v>
      </c>
    </row>
    <row r="332" spans="1:9">
      <c r="A332">
        <v>6610326</v>
      </c>
      <c r="C332">
        <v>7.2</v>
      </c>
      <c r="E332">
        <v>61356221</v>
      </c>
      <c r="F332">
        <v>14000000</v>
      </c>
      <c r="G332">
        <v>5.2</v>
      </c>
      <c r="H332">
        <f>ROUND(CORREL(Table68[[Gross Earning ]],Table68[Budget]),6)</f>
        <v>0.48902099999999998</v>
      </c>
      <c r="I332">
        <f>Table68[[#This Row],[Gross Earning ]]-Table68[[#This Row],[Budget]]</f>
        <v>47356221</v>
      </c>
    </row>
    <row r="333" spans="1:9">
      <c r="A333">
        <v>6126237</v>
      </c>
      <c r="C333">
        <v>4.8</v>
      </c>
      <c r="E333">
        <v>67325559</v>
      </c>
      <c r="F333">
        <v>20000000</v>
      </c>
      <c r="G333">
        <v>7.1</v>
      </c>
      <c r="H333">
        <f>ROUND(CORREL(Table68[[Gross Earning ]],Table68[Budget]),6)</f>
        <v>0.48902099999999998</v>
      </c>
      <c r="I333">
        <f>Table68[[#This Row],[Gross Earning ]]-Table68[[#This Row],[Budget]]</f>
        <v>47325559</v>
      </c>
    </row>
    <row r="334" spans="1:9">
      <c r="A334">
        <v>3420871</v>
      </c>
      <c r="C334">
        <v>7.4</v>
      </c>
      <c r="E334">
        <v>95308367</v>
      </c>
      <c r="F334">
        <v>48000000</v>
      </c>
      <c r="G334">
        <v>6.8</v>
      </c>
      <c r="H334">
        <f>ROUND(CORREL(Table68[[Gross Earning ]],Table68[Budget]),6)</f>
        <v>0.48902099999999998</v>
      </c>
      <c r="I334">
        <f>Table68[[#This Row],[Gross Earning ]]-Table68[[#This Row],[Budget]]</f>
        <v>47308367</v>
      </c>
    </row>
    <row r="335" spans="1:9">
      <c r="A335">
        <v>1043487</v>
      </c>
      <c r="C335">
        <v>7</v>
      </c>
      <c r="E335">
        <v>82300000</v>
      </c>
      <c r="F335">
        <v>35000000</v>
      </c>
      <c r="G335">
        <v>6.4</v>
      </c>
      <c r="H335">
        <f>ROUND(CORREL(Table68[[Gross Earning ]],Table68[Budget]),6)</f>
        <v>0.48902099999999998</v>
      </c>
      <c r="I335">
        <f>Table68[[#This Row],[Gross Earning ]]-Table68[[#This Row],[Budget]]</f>
        <v>47300000</v>
      </c>
    </row>
    <row r="336" spans="1:9">
      <c r="A336">
        <v>770629</v>
      </c>
      <c r="C336">
        <v>7.7</v>
      </c>
      <c r="E336">
        <v>78800000</v>
      </c>
      <c r="F336">
        <v>31500000</v>
      </c>
      <c r="G336">
        <v>8.5</v>
      </c>
      <c r="H336">
        <f>ROUND(CORREL(Table68[[Gross Earning ]],Table68[Budget]),6)</f>
        <v>0.48902099999999998</v>
      </c>
      <c r="I336">
        <f>Table68[[#This Row],[Gross Earning ]]-Table68[[#This Row],[Budget]]</f>
        <v>47300000</v>
      </c>
    </row>
    <row r="337" spans="1:9">
      <c r="A337">
        <v>2874</v>
      </c>
      <c r="C337">
        <v>6</v>
      </c>
      <c r="E337">
        <v>92115211</v>
      </c>
      <c r="F337">
        <v>45000000</v>
      </c>
      <c r="G337">
        <v>6.7</v>
      </c>
      <c r="H337">
        <f>ROUND(CORREL(Table68[[Gross Earning ]],Table68[Budget]),6)</f>
        <v>0.48902099999999998</v>
      </c>
      <c r="I337">
        <f>Table68[[#This Row],[Gross Earning ]]-Table68[[#This Row],[Budget]]</f>
        <v>47115211</v>
      </c>
    </row>
    <row r="338" spans="1:9">
      <c r="A338">
        <v>171320</v>
      </c>
      <c r="C338">
        <v>7.3</v>
      </c>
      <c r="E338">
        <v>60008303</v>
      </c>
      <c r="F338">
        <v>13000000</v>
      </c>
      <c r="G338">
        <v>4.9000000000000004</v>
      </c>
      <c r="H338">
        <f>ROUND(CORREL(Table68[[Gross Earning ]],Table68[Budget]),6)</f>
        <v>0.48902099999999998</v>
      </c>
      <c r="I338">
        <f>Table68[[#This Row],[Gross Earning ]]-Table68[[#This Row],[Budget]]</f>
        <v>47008303</v>
      </c>
    </row>
    <row r="339" spans="1:9">
      <c r="A339">
        <v>32222567</v>
      </c>
      <c r="C339">
        <v>7.2</v>
      </c>
      <c r="E339">
        <v>92001027</v>
      </c>
      <c r="F339">
        <v>45000000</v>
      </c>
      <c r="G339">
        <v>7.6</v>
      </c>
      <c r="H339">
        <f>ROUND(CORREL(Table68[[Gross Earning ]],Table68[Budget]),6)</f>
        <v>0.48902099999999998</v>
      </c>
      <c r="I339">
        <f>Table68[[#This Row],[Gross Earning ]]-Table68[[#This Row],[Budget]]</f>
        <v>47001027</v>
      </c>
    </row>
    <row r="340" spans="1:9">
      <c r="A340">
        <v>13569248</v>
      </c>
      <c r="C340">
        <v>7.6</v>
      </c>
      <c r="E340">
        <v>71975611</v>
      </c>
      <c r="F340">
        <v>25000000</v>
      </c>
      <c r="G340">
        <v>6.8</v>
      </c>
      <c r="H340">
        <f>ROUND(CORREL(Table68[[Gross Earning ]],Table68[Budget]),6)</f>
        <v>0.48902099999999998</v>
      </c>
      <c r="I340">
        <f>Table68[[#This Row],[Gross Earning ]]-Table68[[#This Row],[Budget]]</f>
        <v>46975611</v>
      </c>
    </row>
    <row r="341" spans="1:9">
      <c r="A341">
        <v>1207007</v>
      </c>
      <c r="C341">
        <v>7.3</v>
      </c>
      <c r="E341">
        <v>64955956</v>
      </c>
      <c r="F341">
        <v>18000000</v>
      </c>
      <c r="G341">
        <v>5.7</v>
      </c>
      <c r="H341">
        <f>ROUND(CORREL(Table68[[Gross Earning ]],Table68[Budget]),6)</f>
        <v>0.48902099999999998</v>
      </c>
      <c r="I341">
        <f>Table68[[#This Row],[Gross Earning ]]-Table68[[#This Row],[Budget]]</f>
        <v>46955956</v>
      </c>
    </row>
    <row r="342" spans="1:9">
      <c r="A342">
        <v>1829142</v>
      </c>
      <c r="C342">
        <v>7.5</v>
      </c>
      <c r="E342">
        <v>65807024</v>
      </c>
      <c r="F342">
        <v>19000000</v>
      </c>
      <c r="G342">
        <v>6.8</v>
      </c>
      <c r="H342">
        <f>ROUND(CORREL(Table68[[Gross Earning ]],Table68[Budget]),6)</f>
        <v>0.48902099999999998</v>
      </c>
      <c r="I342">
        <f>Table68[[#This Row],[Gross Earning ]]-Table68[[#This Row],[Budget]]</f>
        <v>46807024</v>
      </c>
    </row>
    <row r="343" spans="1:9">
      <c r="A343">
        <v>3827466</v>
      </c>
      <c r="C343">
        <v>6.9</v>
      </c>
      <c r="E343">
        <v>76806312</v>
      </c>
      <c r="F343">
        <v>30000000</v>
      </c>
      <c r="G343">
        <v>6.1</v>
      </c>
      <c r="H343">
        <f>ROUND(CORREL(Table68[[Gross Earning ]],Table68[Budget]),6)</f>
        <v>0.48902099999999998</v>
      </c>
      <c r="I343">
        <f>Table68[[#This Row],[Gross Earning ]]-Table68[[#This Row],[Budget]]</f>
        <v>46806312</v>
      </c>
    </row>
    <row r="344" spans="1:9">
      <c r="A344">
        <v>76657000</v>
      </c>
      <c r="C344">
        <v>7.7</v>
      </c>
      <c r="E344">
        <v>116735231</v>
      </c>
      <c r="F344">
        <v>70000000</v>
      </c>
      <c r="G344">
        <v>6.4</v>
      </c>
      <c r="H344">
        <f>ROUND(CORREL(Table68[[Gross Earning ]],Table68[Budget]),6)</f>
        <v>0.48902099999999998</v>
      </c>
      <c r="I344">
        <f>Table68[[#This Row],[Gross Earning ]]-Table68[[#This Row],[Budget]]</f>
        <v>46735231</v>
      </c>
    </row>
    <row r="345" spans="1:9">
      <c r="A345">
        <v>18811135</v>
      </c>
      <c r="C345">
        <v>7.5</v>
      </c>
      <c r="E345">
        <v>47000000</v>
      </c>
      <c r="F345">
        <v>300000</v>
      </c>
      <c r="G345">
        <v>7.9</v>
      </c>
      <c r="H345">
        <f>ROUND(CORREL(Table68[[Gross Earning ]],Table68[Budget]),6)</f>
        <v>0.48902099999999998</v>
      </c>
      <c r="I345">
        <f>Table68[[#This Row],[Gross Earning ]]-Table68[[#This Row],[Budget]]</f>
        <v>46700000</v>
      </c>
    </row>
    <row r="346" spans="1:9">
      <c r="A346">
        <v>8880705</v>
      </c>
      <c r="C346">
        <v>6.5</v>
      </c>
      <c r="E346">
        <v>56437947</v>
      </c>
      <c r="F346">
        <v>9800000</v>
      </c>
      <c r="G346">
        <v>7.3</v>
      </c>
      <c r="H346">
        <f>ROUND(CORREL(Table68[[Gross Earning ]],Table68[Budget]),6)</f>
        <v>0.48902099999999998</v>
      </c>
      <c r="I346">
        <f>Table68[[#This Row],[Gross Earning ]]-Table68[[#This Row],[Budget]]</f>
        <v>46637947</v>
      </c>
    </row>
    <row r="347" spans="1:9">
      <c r="A347">
        <v>25967000</v>
      </c>
      <c r="C347">
        <v>7.5</v>
      </c>
      <c r="E347">
        <v>101530738</v>
      </c>
      <c r="F347">
        <v>55000000</v>
      </c>
      <c r="G347">
        <v>7.2</v>
      </c>
      <c r="H347">
        <f>ROUND(CORREL(Table68[[Gross Earning ]],Table68[Budget]),6)</f>
        <v>0.48902099999999998</v>
      </c>
      <c r="I347">
        <f>Table68[[#This Row],[Gross Earning ]]-Table68[[#This Row],[Budget]]</f>
        <v>46530738</v>
      </c>
    </row>
    <row r="348" spans="1:9">
      <c r="A348">
        <v>146083</v>
      </c>
      <c r="C348">
        <v>6.3</v>
      </c>
      <c r="E348">
        <v>76501438</v>
      </c>
      <c r="F348">
        <v>30000000</v>
      </c>
      <c r="G348">
        <v>6.1</v>
      </c>
      <c r="H348">
        <f>ROUND(CORREL(Table68[[Gross Earning ]],Table68[Budget]),6)</f>
        <v>0.48902099999999998</v>
      </c>
      <c r="I348">
        <f>Table68[[#This Row],[Gross Earning ]]-Table68[[#This Row],[Budget]]</f>
        <v>46501438</v>
      </c>
    </row>
    <row r="349" spans="1:9">
      <c r="A349">
        <v>50000</v>
      </c>
      <c r="C349">
        <v>5.0999999999999996</v>
      </c>
      <c r="E349">
        <v>61400000</v>
      </c>
      <c r="F349">
        <v>15000000</v>
      </c>
      <c r="G349">
        <v>7.4</v>
      </c>
      <c r="H349">
        <f>ROUND(CORREL(Table68[[Gross Earning ]],Table68[Budget]),6)</f>
        <v>0.48902099999999998</v>
      </c>
      <c r="I349">
        <f>Table68[[#This Row],[Gross Earning ]]-Table68[[#This Row],[Budget]]</f>
        <v>46400000</v>
      </c>
    </row>
    <row r="350" spans="1:9">
      <c r="A350">
        <v>10105505</v>
      </c>
      <c r="C350">
        <v>6.8</v>
      </c>
      <c r="E350">
        <v>71309760</v>
      </c>
      <c r="F350">
        <v>25000000</v>
      </c>
      <c r="G350">
        <v>7.3</v>
      </c>
      <c r="H350">
        <f>ROUND(CORREL(Table68[[Gross Earning ]],Table68[Budget]),6)</f>
        <v>0.48902099999999998</v>
      </c>
      <c r="I350">
        <f>Table68[[#This Row],[Gross Earning ]]-Table68[[#This Row],[Budget]]</f>
        <v>46309760</v>
      </c>
    </row>
    <row r="351" spans="1:9">
      <c r="A351">
        <v>10281585</v>
      </c>
      <c r="C351">
        <v>6.4</v>
      </c>
      <c r="E351">
        <v>70269171</v>
      </c>
      <c r="F351">
        <v>24000000</v>
      </c>
      <c r="G351">
        <v>7.2</v>
      </c>
      <c r="H351">
        <f>ROUND(CORREL(Table68[[Gross Earning ]],Table68[Budget]),6)</f>
        <v>0.48902099999999998</v>
      </c>
      <c r="I351">
        <f>Table68[[#This Row],[Gross Earning ]]-Table68[[#This Row],[Budget]]</f>
        <v>46269171</v>
      </c>
    </row>
    <row r="352" spans="1:9">
      <c r="A352">
        <v>533344</v>
      </c>
      <c r="C352">
        <v>5.5</v>
      </c>
      <c r="E352">
        <v>81257845</v>
      </c>
      <c r="F352">
        <v>35000000</v>
      </c>
      <c r="G352">
        <v>7.1</v>
      </c>
      <c r="H352">
        <f>ROUND(CORREL(Table68[[Gross Earning ]],Table68[Budget]),6)</f>
        <v>0.48902099999999998</v>
      </c>
      <c r="I352">
        <f>Table68[[#This Row],[Gross Earning ]]-Table68[[#This Row],[Budget]]</f>
        <v>46257845</v>
      </c>
    </row>
    <row r="353" spans="1:9">
      <c r="A353">
        <v>31973840</v>
      </c>
      <c r="C353">
        <v>7.2</v>
      </c>
      <c r="E353">
        <v>81159365</v>
      </c>
      <c r="F353">
        <v>35000000</v>
      </c>
      <c r="G353">
        <v>6.8</v>
      </c>
      <c r="H353">
        <f>ROUND(CORREL(Table68[[Gross Earning ]],Table68[Budget]),6)</f>
        <v>0.48902099999999998</v>
      </c>
      <c r="I353">
        <f>Table68[[#This Row],[Gross Earning ]]-Table68[[#This Row],[Budget]]</f>
        <v>46159365</v>
      </c>
    </row>
    <row r="354" spans="1:9">
      <c r="A354">
        <v>18642318</v>
      </c>
      <c r="C354">
        <v>7.5</v>
      </c>
      <c r="E354">
        <v>81150692</v>
      </c>
      <c r="F354">
        <v>35000000</v>
      </c>
      <c r="G354">
        <v>5.0999999999999996</v>
      </c>
      <c r="H354">
        <f>ROUND(CORREL(Table68[[Gross Earning ]],Table68[Budget]),6)</f>
        <v>0.48902099999999998</v>
      </c>
      <c r="I354">
        <f>Table68[[#This Row],[Gross Earning ]]-Table68[[#This Row],[Budget]]</f>
        <v>46150692</v>
      </c>
    </row>
    <row r="355" spans="1:9">
      <c r="A355">
        <v>2209479</v>
      </c>
      <c r="C355">
        <v>5.8</v>
      </c>
      <c r="E355">
        <v>106126012</v>
      </c>
      <c r="F355">
        <v>60000000</v>
      </c>
      <c r="G355">
        <v>7</v>
      </c>
      <c r="H355">
        <f>ROUND(CORREL(Table68[[Gross Earning ]],Table68[Budget]),6)</f>
        <v>0.48902099999999998</v>
      </c>
      <c r="I355">
        <f>Table68[[#This Row],[Gross Earning ]]-Table68[[#This Row],[Budget]]</f>
        <v>46126012</v>
      </c>
    </row>
    <row r="356" spans="1:9">
      <c r="A356">
        <v>1425993</v>
      </c>
      <c r="C356">
        <v>5.3</v>
      </c>
      <c r="E356">
        <v>57469179</v>
      </c>
      <c r="F356">
        <v>11500000</v>
      </c>
      <c r="G356">
        <v>6.6</v>
      </c>
      <c r="H356">
        <f>ROUND(CORREL(Table68[[Gross Earning ]],Table68[Budget]),6)</f>
        <v>0.48902099999999998</v>
      </c>
      <c r="I356">
        <f>Table68[[#This Row],[Gross Earning ]]-Table68[[#This Row],[Budget]]</f>
        <v>45969179</v>
      </c>
    </row>
    <row r="357" spans="1:9">
      <c r="A357">
        <v>518134</v>
      </c>
      <c r="C357">
        <v>6.2</v>
      </c>
      <c r="E357">
        <v>56729973</v>
      </c>
      <c r="F357">
        <v>10800000</v>
      </c>
      <c r="G357">
        <v>5.8</v>
      </c>
      <c r="H357">
        <f>ROUND(CORREL(Table68[[Gross Earning ]],Table68[Budget]),6)</f>
        <v>0.48902099999999998</v>
      </c>
      <c r="I357">
        <f>Table68[[#This Row],[Gross Earning ]]-Table68[[#This Row],[Budget]]</f>
        <v>45929973</v>
      </c>
    </row>
    <row r="358" spans="1:9">
      <c r="A358">
        <v>828</v>
      </c>
      <c r="C358">
        <v>6.4</v>
      </c>
      <c r="E358">
        <v>55865715</v>
      </c>
      <c r="F358">
        <v>10000000</v>
      </c>
      <c r="G358">
        <v>5.5</v>
      </c>
      <c r="H358">
        <f>ROUND(CORREL(Table68[[Gross Earning ]],Table68[Budget]),6)</f>
        <v>0.48902099999999998</v>
      </c>
      <c r="I358">
        <f>Table68[[#This Row],[Gross Earning ]]-Table68[[#This Row],[Budget]]</f>
        <v>45865715</v>
      </c>
    </row>
    <row r="359" spans="1:9">
      <c r="A359">
        <v>12674183</v>
      </c>
      <c r="C359">
        <v>6.2</v>
      </c>
      <c r="E359">
        <v>87856565</v>
      </c>
      <c r="F359">
        <v>42000000</v>
      </c>
      <c r="G359">
        <v>5.9</v>
      </c>
      <c r="H359">
        <f>ROUND(CORREL(Table68[[Gross Earning ]],Table68[Budget]),6)</f>
        <v>0.48902099999999998</v>
      </c>
      <c r="I359">
        <f>Table68[[#This Row],[Gross Earning ]]-Table68[[#This Row],[Budget]]</f>
        <v>45856565</v>
      </c>
    </row>
    <row r="360" spans="1:9">
      <c r="A360">
        <v>17508936</v>
      </c>
      <c r="C360">
        <v>7.3</v>
      </c>
      <c r="E360">
        <v>50820940</v>
      </c>
      <c r="F360">
        <v>5000000</v>
      </c>
      <c r="G360">
        <v>4.4000000000000004</v>
      </c>
      <c r="H360">
        <f>ROUND(CORREL(Table68[[Gross Earning ]],Table68[Budget]),6)</f>
        <v>0.48902099999999998</v>
      </c>
      <c r="I360">
        <f>Table68[[#This Row],[Gross Earning ]]-Table68[[#This Row],[Budget]]</f>
        <v>45820940</v>
      </c>
    </row>
    <row r="361" spans="1:9">
      <c r="A361">
        <v>4595000</v>
      </c>
      <c r="C361">
        <v>7</v>
      </c>
      <c r="E361">
        <v>120776832</v>
      </c>
      <c r="F361">
        <v>75000000</v>
      </c>
      <c r="G361">
        <v>6.8</v>
      </c>
      <c r="H361">
        <f>ROUND(CORREL(Table68[[Gross Earning ]],Table68[Budget]),6)</f>
        <v>0.48902099999999998</v>
      </c>
      <c r="I361">
        <f>Table68[[#This Row],[Gross Earning ]]-Table68[[#This Row],[Budget]]</f>
        <v>45776832</v>
      </c>
    </row>
    <row r="362" spans="1:9">
      <c r="A362">
        <v>1028337</v>
      </c>
      <c r="C362">
        <v>6.4</v>
      </c>
      <c r="E362">
        <v>90703745</v>
      </c>
      <c r="F362">
        <v>45000000</v>
      </c>
      <c r="G362">
        <v>5.0999999999999996</v>
      </c>
      <c r="H362">
        <f>ROUND(CORREL(Table68[[Gross Earning ]],Table68[Budget]),6)</f>
        <v>0.48902099999999998</v>
      </c>
      <c r="I362">
        <f>Table68[[#This Row],[Gross Earning ]]-Table68[[#This Row],[Budget]]</f>
        <v>45703745</v>
      </c>
    </row>
    <row r="363" spans="1:9">
      <c r="A363">
        <v>267194</v>
      </c>
      <c r="C363">
        <v>6.7</v>
      </c>
      <c r="E363">
        <v>70625986</v>
      </c>
      <c r="F363">
        <v>25000000</v>
      </c>
      <c r="G363">
        <v>6.2</v>
      </c>
      <c r="H363">
        <f>ROUND(CORREL(Table68[[Gross Earning ]],Table68[Budget]),6)</f>
        <v>0.48902099999999998</v>
      </c>
      <c r="I363">
        <f>Table68[[#This Row],[Gross Earning ]]-Table68[[#This Row],[Budget]]</f>
        <v>45625986</v>
      </c>
    </row>
    <row r="364" spans="1:9">
      <c r="A364">
        <v>181798</v>
      </c>
      <c r="C364">
        <v>6.6</v>
      </c>
      <c r="E364">
        <v>60923325</v>
      </c>
      <c r="F364">
        <v>15300000</v>
      </c>
      <c r="G364">
        <v>6.4</v>
      </c>
      <c r="H364">
        <f>ROUND(CORREL(Table68[[Gross Earning ]],Table68[Budget]),6)</f>
        <v>0.48902099999999998</v>
      </c>
      <c r="I364">
        <f>Table68[[#This Row],[Gross Earning ]]-Table68[[#This Row],[Budget]]</f>
        <v>45623325</v>
      </c>
    </row>
    <row r="365" spans="1:9">
      <c r="A365">
        <v>23807</v>
      </c>
      <c r="C365">
        <v>8.3000000000000007</v>
      </c>
      <c r="E365">
        <v>65623128</v>
      </c>
      <c r="F365">
        <v>20000000</v>
      </c>
      <c r="G365">
        <v>4.8</v>
      </c>
      <c r="H365">
        <f>ROUND(CORREL(Table68[[Gross Earning ]],Table68[Budget]),6)</f>
        <v>0.48902099999999998</v>
      </c>
      <c r="I365">
        <f>Table68[[#This Row],[Gross Earning ]]-Table68[[#This Row],[Budget]]</f>
        <v>45623128</v>
      </c>
    </row>
    <row r="366" spans="1:9">
      <c r="A366">
        <v>15059</v>
      </c>
      <c r="C366">
        <v>5.4</v>
      </c>
      <c r="E366">
        <v>93607673</v>
      </c>
      <c r="F366">
        <v>48000000</v>
      </c>
      <c r="G366">
        <v>5.7</v>
      </c>
      <c r="H366">
        <f>ROUND(CORREL(Table68[[Gross Earning ]],Table68[Budget]),6)</f>
        <v>0.48902099999999998</v>
      </c>
      <c r="I366">
        <f>Table68[[#This Row],[Gross Earning ]]-Table68[[#This Row],[Budget]]</f>
        <v>45607673</v>
      </c>
    </row>
    <row r="367" spans="1:9">
      <c r="A367">
        <v>69582</v>
      </c>
      <c r="C367">
        <v>6.4</v>
      </c>
      <c r="E367">
        <v>120523073</v>
      </c>
      <c r="F367">
        <v>75000000</v>
      </c>
      <c r="G367">
        <v>8.3000000000000007</v>
      </c>
      <c r="H367">
        <f>ROUND(CORREL(Table68[[Gross Earning ]],Table68[Budget]),6)</f>
        <v>0.48902099999999998</v>
      </c>
      <c r="I367">
        <f>Table68[[#This Row],[Gross Earning ]]-Table68[[#This Row],[Budget]]</f>
        <v>45523073</v>
      </c>
    </row>
    <row r="368" spans="1:9">
      <c r="A368">
        <v>352684</v>
      </c>
      <c r="C368">
        <v>4.3</v>
      </c>
      <c r="E368">
        <v>71500556</v>
      </c>
      <c r="F368">
        <v>26000000</v>
      </c>
      <c r="G368">
        <v>6.7</v>
      </c>
      <c r="H368">
        <f>ROUND(CORREL(Table68[[Gross Earning ]],Table68[Budget]),6)</f>
        <v>0.48902099999999998</v>
      </c>
      <c r="I368">
        <f>Table68[[#This Row],[Gross Earning ]]-Table68[[#This Row],[Budget]]</f>
        <v>45500556</v>
      </c>
    </row>
    <row r="369" spans="1:9">
      <c r="A369">
        <v>531806</v>
      </c>
      <c r="C369">
        <v>3.4</v>
      </c>
      <c r="E369">
        <v>80276912</v>
      </c>
      <c r="F369">
        <v>35000000</v>
      </c>
      <c r="G369">
        <v>6.1</v>
      </c>
      <c r="H369">
        <f>ROUND(CORREL(Table68[[Gross Earning ]],Table68[Budget]),6)</f>
        <v>0.48902099999999998</v>
      </c>
      <c r="I369">
        <f>Table68[[#This Row],[Gross Earning ]]-Table68[[#This Row],[Budget]]</f>
        <v>45276912</v>
      </c>
    </row>
    <row r="370" spans="1:9">
      <c r="A370">
        <v>753501</v>
      </c>
      <c r="C370">
        <v>7.4</v>
      </c>
      <c r="E370">
        <v>105264608</v>
      </c>
      <c r="F370">
        <v>60000000</v>
      </c>
      <c r="G370">
        <v>7.6</v>
      </c>
      <c r="H370">
        <f>ROUND(CORREL(Table68[[Gross Earning ]],Table68[Budget]),6)</f>
        <v>0.48902099999999998</v>
      </c>
      <c r="I370">
        <f>Table68[[#This Row],[Gross Earning ]]-Table68[[#This Row],[Budget]]</f>
        <v>45264608</v>
      </c>
    </row>
    <row r="371" spans="1:9">
      <c r="A371">
        <v>2197331</v>
      </c>
      <c r="C371">
        <v>8.4</v>
      </c>
      <c r="E371">
        <v>64255243</v>
      </c>
      <c r="F371">
        <v>19000000</v>
      </c>
      <c r="G371">
        <v>6</v>
      </c>
      <c r="H371">
        <f>ROUND(CORREL(Table68[[Gross Earning ]],Table68[Budget]),6)</f>
        <v>0.48902099999999998</v>
      </c>
      <c r="I371">
        <f>Table68[[#This Row],[Gross Earning ]]-Table68[[#This Row],[Budget]]</f>
        <v>45255243</v>
      </c>
    </row>
    <row r="372" spans="1:9">
      <c r="A372">
        <v>18434</v>
      </c>
      <c r="C372">
        <v>7.7</v>
      </c>
      <c r="E372">
        <v>48056940</v>
      </c>
      <c r="F372">
        <v>3000000</v>
      </c>
      <c r="G372">
        <v>6.8</v>
      </c>
      <c r="H372">
        <f>ROUND(CORREL(Table68[[Gross Earning ]],Table68[Budget]),6)</f>
        <v>0.48902099999999998</v>
      </c>
      <c r="I372">
        <f>Table68[[#This Row],[Gross Earning ]]-Table68[[#This Row],[Budget]]</f>
        <v>45056940</v>
      </c>
    </row>
    <row r="373" spans="1:9">
      <c r="A373">
        <v>563699</v>
      </c>
      <c r="C373">
        <v>6.2</v>
      </c>
      <c r="E373">
        <v>108012170</v>
      </c>
      <c r="F373">
        <v>63000000</v>
      </c>
      <c r="G373">
        <v>5.5</v>
      </c>
      <c r="H373">
        <f>ROUND(CORREL(Table68[[Gross Earning ]],Table68[Budget]),6)</f>
        <v>0.48902099999999998</v>
      </c>
      <c r="I373">
        <f>Table68[[#This Row],[Gross Earning ]]-Table68[[#This Row],[Budget]]</f>
        <v>45012170</v>
      </c>
    </row>
    <row r="374" spans="1:9">
      <c r="A374">
        <v>19097994</v>
      </c>
      <c r="C374">
        <v>7.1</v>
      </c>
      <c r="E374">
        <v>74888996</v>
      </c>
      <c r="F374">
        <v>30000000</v>
      </c>
      <c r="G374">
        <v>7.2</v>
      </c>
      <c r="H374">
        <f>ROUND(CORREL(Table68[[Gross Earning ]],Table68[Budget]),6)</f>
        <v>0.48902099999999998</v>
      </c>
      <c r="I374">
        <f>Table68[[#This Row],[Gross Earning ]]-Table68[[#This Row],[Budget]]</f>
        <v>44888996</v>
      </c>
    </row>
    <row r="375" spans="1:9">
      <c r="A375">
        <v>6088249</v>
      </c>
      <c r="C375">
        <v>7</v>
      </c>
      <c r="E375">
        <v>50382128</v>
      </c>
      <c r="F375">
        <v>5500000</v>
      </c>
      <c r="G375">
        <v>5.6</v>
      </c>
      <c r="H375">
        <f>ROUND(CORREL(Table68[[Gross Earning ]],Table68[Budget]),6)</f>
        <v>0.48902099999999998</v>
      </c>
      <c r="I375">
        <f>Table68[[#This Row],[Gross Earning ]]-Table68[[#This Row],[Budget]]</f>
        <v>44882128</v>
      </c>
    </row>
    <row r="376" spans="1:9">
      <c r="A376">
        <v>4328294</v>
      </c>
      <c r="C376">
        <v>5.4</v>
      </c>
      <c r="E376">
        <v>89808372</v>
      </c>
      <c r="F376">
        <v>45000000</v>
      </c>
      <c r="G376">
        <v>4.5999999999999996</v>
      </c>
      <c r="H376">
        <f>ROUND(CORREL(Table68[[Gross Earning ]],Table68[Budget]),6)</f>
        <v>0.48902099999999998</v>
      </c>
      <c r="I376">
        <f>Table68[[#This Row],[Gross Earning ]]-Table68[[#This Row],[Budget]]</f>
        <v>44808372</v>
      </c>
    </row>
    <row r="377" spans="1:9">
      <c r="A377">
        <v>240425</v>
      </c>
      <c r="C377">
        <v>7.4</v>
      </c>
      <c r="E377">
        <v>74787599</v>
      </c>
      <c r="F377">
        <v>30000000</v>
      </c>
      <c r="G377">
        <v>6.6</v>
      </c>
      <c r="H377">
        <f>ROUND(CORREL(Table68[[Gross Earning ]],Table68[Budget]),6)</f>
        <v>0.48902099999999998</v>
      </c>
      <c r="I377">
        <f>Table68[[#This Row],[Gross Earning ]]-Table68[[#This Row],[Budget]]</f>
        <v>44787599</v>
      </c>
    </row>
    <row r="378" spans="1:9">
      <c r="A378">
        <v>228830</v>
      </c>
      <c r="C378">
        <v>7.5</v>
      </c>
      <c r="E378">
        <v>59735548</v>
      </c>
      <c r="F378">
        <v>15000000</v>
      </c>
      <c r="G378">
        <v>7.8</v>
      </c>
      <c r="H378">
        <f>ROUND(CORREL(Table68[[Gross Earning ]],Table68[Budget]),6)</f>
        <v>0.48902099999999998</v>
      </c>
      <c r="I378">
        <f>Table68[[#This Row],[Gross Earning ]]-Table68[[#This Row],[Budget]]</f>
        <v>44735548</v>
      </c>
    </row>
    <row r="379" spans="1:9">
      <c r="A379">
        <v>223615</v>
      </c>
      <c r="C379">
        <v>7.6</v>
      </c>
      <c r="E379">
        <v>56715371</v>
      </c>
      <c r="F379">
        <v>12000000</v>
      </c>
      <c r="G379">
        <v>8.3000000000000007</v>
      </c>
      <c r="H379">
        <f>ROUND(CORREL(Table68[[Gross Earning ]],Table68[Budget]),6)</f>
        <v>0.48902099999999998</v>
      </c>
      <c r="I379">
        <f>Table68[[#This Row],[Gross Earning ]]-Table68[[#This Row],[Budget]]</f>
        <v>44715371</v>
      </c>
    </row>
    <row r="380" spans="1:9">
      <c r="A380">
        <v>238774</v>
      </c>
      <c r="C380">
        <v>6.8</v>
      </c>
      <c r="E380">
        <v>56631572</v>
      </c>
      <c r="F380">
        <v>12000000</v>
      </c>
      <c r="G380">
        <v>6.8</v>
      </c>
      <c r="H380">
        <f>ROUND(CORREL(Table68[[Gross Earning ]],Table68[Budget]),6)</f>
        <v>0.48902099999999998</v>
      </c>
      <c r="I380">
        <f>Table68[[#This Row],[Gross Earning ]]-Table68[[#This Row],[Budget]]</f>
        <v>44631572</v>
      </c>
    </row>
    <row r="381" spans="1:9">
      <c r="A381">
        <v>1340891</v>
      </c>
      <c r="C381">
        <v>7.8</v>
      </c>
      <c r="E381">
        <v>124590960</v>
      </c>
      <c r="F381">
        <v>80000000</v>
      </c>
      <c r="G381">
        <v>6.7</v>
      </c>
      <c r="H381">
        <f>ROUND(CORREL(Table68[[Gross Earning ]],Table68[Budget]),6)</f>
        <v>0.48902099999999998</v>
      </c>
      <c r="I381">
        <f>Table68[[#This Row],[Gross Earning ]]-Table68[[#This Row],[Budget]]</f>
        <v>44590960</v>
      </c>
    </row>
    <row r="382" spans="1:9">
      <c r="A382">
        <v>728</v>
      </c>
      <c r="C382">
        <v>7.3</v>
      </c>
      <c r="E382">
        <v>57300000</v>
      </c>
      <c r="F382">
        <v>13000000</v>
      </c>
      <c r="G382">
        <v>9</v>
      </c>
      <c r="H382">
        <f>ROUND(CORREL(Table68[[Gross Earning ]],Table68[Budget]),6)</f>
        <v>0.48902099999999998</v>
      </c>
      <c r="I382">
        <f>Table68[[#This Row],[Gross Earning ]]-Table68[[#This Row],[Budget]]</f>
        <v>44300000</v>
      </c>
    </row>
    <row r="383" spans="1:9">
      <c r="A383">
        <v>1391770</v>
      </c>
      <c r="C383">
        <v>6</v>
      </c>
      <c r="E383">
        <v>52287414</v>
      </c>
      <c r="F383">
        <v>8000000</v>
      </c>
      <c r="G383">
        <v>8.1</v>
      </c>
      <c r="H383">
        <f>ROUND(CORREL(Table68[[Gross Earning ]],Table68[Budget]),6)</f>
        <v>0.48902099999999998</v>
      </c>
      <c r="I383">
        <f>Table68[[#This Row],[Gross Earning ]]-Table68[[#This Row],[Budget]]</f>
        <v>44287414</v>
      </c>
    </row>
    <row r="384" spans="1:9">
      <c r="A384">
        <v>278821</v>
      </c>
      <c r="C384">
        <v>6.5</v>
      </c>
      <c r="E384">
        <v>64149837</v>
      </c>
      <c r="F384">
        <v>20000000</v>
      </c>
      <c r="G384">
        <v>6.4</v>
      </c>
      <c r="H384">
        <f>ROUND(CORREL(Table68[[Gross Earning ]],Table68[Budget]),6)</f>
        <v>0.48902099999999998</v>
      </c>
      <c r="I384">
        <f>Table68[[#This Row],[Gross Earning ]]-Table68[[#This Row],[Budget]]</f>
        <v>44149837</v>
      </c>
    </row>
    <row r="385" spans="1:9">
      <c r="A385">
        <v>706622</v>
      </c>
      <c r="C385">
        <v>6.4</v>
      </c>
      <c r="E385">
        <v>104148781</v>
      </c>
      <c r="F385">
        <v>60000000</v>
      </c>
      <c r="G385">
        <v>5.5</v>
      </c>
      <c r="H385">
        <f>ROUND(CORREL(Table68[[Gross Earning ]],Table68[Budget]),6)</f>
        <v>0.48902099999999998</v>
      </c>
      <c r="I385">
        <f>Table68[[#This Row],[Gross Earning ]]-Table68[[#This Row],[Budget]]</f>
        <v>44148781</v>
      </c>
    </row>
    <row r="386" spans="1:9">
      <c r="A386">
        <v>199652</v>
      </c>
      <c r="C386">
        <v>6.6</v>
      </c>
      <c r="E386">
        <v>44540956</v>
      </c>
      <c r="F386">
        <v>400000</v>
      </c>
      <c r="G386">
        <v>6.9</v>
      </c>
      <c r="H386">
        <f>ROUND(CORREL(Table68[[Gross Earning ]],Table68[Budget]),6)</f>
        <v>0.48902099999999998</v>
      </c>
      <c r="I386">
        <f>Table68[[#This Row],[Gross Earning ]]-Table68[[#This Row],[Budget]]</f>
        <v>44140956</v>
      </c>
    </row>
    <row r="387" spans="1:9">
      <c r="A387">
        <v>181655</v>
      </c>
      <c r="C387">
        <v>7.9</v>
      </c>
      <c r="E387">
        <v>79100000</v>
      </c>
      <c r="F387">
        <v>35000000</v>
      </c>
      <c r="G387">
        <v>7.3</v>
      </c>
      <c r="H387">
        <f>ROUND(CORREL(Table68[[Gross Earning ]],Table68[Budget]),6)</f>
        <v>0.48902099999999998</v>
      </c>
      <c r="I387">
        <f>Table68[[#This Row],[Gross Earning ]]-Table68[[#This Row],[Budget]]</f>
        <v>44100000</v>
      </c>
    </row>
    <row r="388" spans="1:9">
      <c r="A388">
        <v>6940281</v>
      </c>
      <c r="C388">
        <v>7.3</v>
      </c>
      <c r="E388">
        <v>83906114</v>
      </c>
      <c r="F388">
        <v>40000000</v>
      </c>
      <c r="G388">
        <v>6</v>
      </c>
      <c r="H388">
        <f>ROUND(CORREL(Table68[[Gross Earning ]],Table68[Budget]),6)</f>
        <v>0.48902099999999998</v>
      </c>
      <c r="I388">
        <f>Table68[[#This Row],[Gross Earning ]]-Table68[[#This Row],[Budget]]</f>
        <v>43906114</v>
      </c>
    </row>
    <row r="389" spans="1:9">
      <c r="A389">
        <v>188870</v>
      </c>
      <c r="C389">
        <v>6.7</v>
      </c>
      <c r="E389">
        <v>118823091</v>
      </c>
      <c r="F389">
        <v>75000000</v>
      </c>
      <c r="G389">
        <v>6.7</v>
      </c>
      <c r="H389">
        <f>ROUND(CORREL(Table68[[Gross Earning ]],Table68[Budget]),6)</f>
        <v>0.48902099999999998</v>
      </c>
      <c r="I389">
        <f>Table68[[#This Row],[Gross Earning ]]-Table68[[#This Row],[Budget]]</f>
        <v>43823091</v>
      </c>
    </row>
    <row r="390" spans="1:9">
      <c r="A390">
        <v>2542264</v>
      </c>
      <c r="C390">
        <v>7.1</v>
      </c>
      <c r="E390">
        <v>98711404</v>
      </c>
      <c r="F390">
        <v>55000000</v>
      </c>
      <c r="G390">
        <v>6.3</v>
      </c>
      <c r="H390">
        <f>ROUND(CORREL(Table68[[Gross Earning ]],Table68[Budget]),6)</f>
        <v>0.48902099999999998</v>
      </c>
      <c r="I390">
        <f>Table68[[#This Row],[Gross Earning ]]-Table68[[#This Row],[Budget]]</f>
        <v>43711404</v>
      </c>
    </row>
    <row r="391" spans="1:9">
      <c r="A391">
        <v>10941801</v>
      </c>
      <c r="C391">
        <v>5.4</v>
      </c>
      <c r="E391">
        <v>88625922</v>
      </c>
      <c r="F391">
        <v>45000000</v>
      </c>
      <c r="G391">
        <v>7.1</v>
      </c>
      <c r="H391">
        <f>ROUND(CORREL(Table68[[Gross Earning ]],Table68[Budget]),6)</f>
        <v>0.48902099999999998</v>
      </c>
      <c r="I391">
        <f>Table68[[#This Row],[Gross Earning ]]-Table68[[#This Row],[Budget]]</f>
        <v>43625922</v>
      </c>
    </row>
    <row r="392" spans="1:9">
      <c r="A392">
        <v>7557877</v>
      </c>
      <c r="C392">
        <v>4.5999999999999996</v>
      </c>
      <c r="E392">
        <v>88504640</v>
      </c>
      <c r="F392">
        <v>45000000</v>
      </c>
      <c r="G392">
        <v>7.6</v>
      </c>
      <c r="H392">
        <f>ROUND(CORREL(Table68[[Gross Earning ]],Table68[Budget]),6)</f>
        <v>0.48902099999999998</v>
      </c>
      <c r="I392">
        <f>Table68[[#This Row],[Gross Earning ]]-Table68[[#This Row],[Budget]]</f>
        <v>43504640</v>
      </c>
    </row>
    <row r="393" spans="1:9">
      <c r="A393">
        <v>4613815</v>
      </c>
      <c r="C393">
        <v>6</v>
      </c>
      <c r="E393">
        <v>59847242</v>
      </c>
      <c r="F393">
        <v>16500000</v>
      </c>
      <c r="G393">
        <v>6.8</v>
      </c>
      <c r="H393">
        <f>ROUND(CORREL(Table68[[Gross Earning ]],Table68[Budget]),6)</f>
        <v>0.48902099999999998</v>
      </c>
      <c r="I393">
        <f>Table68[[#This Row],[Gross Earning ]]-Table68[[#This Row],[Budget]]</f>
        <v>43347242</v>
      </c>
    </row>
    <row r="394" spans="1:9">
      <c r="A394">
        <v>1429260</v>
      </c>
      <c r="C394">
        <v>6.6</v>
      </c>
      <c r="E394">
        <v>71346930</v>
      </c>
      <c r="F394">
        <v>28000000</v>
      </c>
      <c r="G394">
        <v>6.7</v>
      </c>
      <c r="H394">
        <f>ROUND(CORREL(Table68[[Gross Earning ]],Table68[Budget]),6)</f>
        <v>0.48902099999999998</v>
      </c>
      <c r="I394">
        <f>Table68[[#This Row],[Gross Earning ]]-Table68[[#This Row],[Budget]]</f>
        <v>43346930</v>
      </c>
    </row>
    <row r="395" spans="1:9">
      <c r="A395">
        <v>304137</v>
      </c>
      <c r="C395">
        <v>7.3</v>
      </c>
      <c r="E395">
        <v>62933793</v>
      </c>
      <c r="F395">
        <v>20000000</v>
      </c>
      <c r="G395">
        <v>5.8</v>
      </c>
      <c r="H395">
        <f>ROUND(CORREL(Table68[[Gross Earning ]],Table68[Budget]),6)</f>
        <v>0.48902099999999998</v>
      </c>
      <c r="I395">
        <f>Table68[[#This Row],[Gross Earning ]]-Table68[[#This Row],[Budget]]</f>
        <v>42933793</v>
      </c>
    </row>
    <row r="396" spans="1:9">
      <c r="A396">
        <v>17311</v>
      </c>
      <c r="C396">
        <v>6.7</v>
      </c>
      <c r="E396">
        <v>54724272</v>
      </c>
      <c r="F396">
        <v>12000000</v>
      </c>
      <c r="G396">
        <v>6.7</v>
      </c>
      <c r="H396">
        <f>ROUND(CORREL(Table68[[Gross Earning ]],Table68[Budget]),6)</f>
        <v>0.48902099999999998</v>
      </c>
      <c r="I396">
        <f>Table68[[#This Row],[Gross Earning ]]-Table68[[#This Row],[Budget]]</f>
        <v>42724272</v>
      </c>
    </row>
    <row r="397" spans="1:9">
      <c r="A397">
        <v>3766595</v>
      </c>
      <c r="C397">
        <v>7.5</v>
      </c>
      <c r="E397">
        <v>127706877</v>
      </c>
      <c r="F397">
        <v>85000000</v>
      </c>
      <c r="G397">
        <v>7.1</v>
      </c>
      <c r="H397">
        <f>ROUND(CORREL(Table68[[Gross Earning ]],Table68[Budget]),6)</f>
        <v>0.48902099999999998</v>
      </c>
      <c r="I397">
        <f>Table68[[#This Row],[Gross Earning ]]-Table68[[#This Row],[Budget]]</f>
        <v>42706877</v>
      </c>
    </row>
    <row r="398" spans="1:9">
      <c r="A398">
        <v>2277396</v>
      </c>
      <c r="C398">
        <v>7.2</v>
      </c>
      <c r="E398">
        <v>117698894</v>
      </c>
      <c r="F398">
        <v>75000000</v>
      </c>
      <c r="G398">
        <v>7.3</v>
      </c>
      <c r="H398">
        <f>ROUND(CORREL(Table68[[Gross Earning ]],Table68[Budget]),6)</f>
        <v>0.48902099999999998</v>
      </c>
      <c r="I398">
        <f>Table68[[#This Row],[Gross Earning ]]-Table68[[#This Row],[Budget]]</f>
        <v>42698894</v>
      </c>
    </row>
    <row r="399" spans="1:9">
      <c r="A399">
        <v>377420</v>
      </c>
      <c r="C399">
        <v>7.3</v>
      </c>
      <c r="E399">
        <v>69586544</v>
      </c>
      <c r="F399">
        <v>27000000</v>
      </c>
      <c r="G399">
        <v>6</v>
      </c>
      <c r="H399">
        <f>ROUND(CORREL(Table68[[Gross Earning ]],Table68[Budget]),6)</f>
        <v>0.48902099999999998</v>
      </c>
      <c r="I399">
        <f>Table68[[#This Row],[Gross Earning ]]-Table68[[#This Row],[Budget]]</f>
        <v>42586544</v>
      </c>
    </row>
    <row r="400" spans="1:9">
      <c r="A400">
        <v>229094</v>
      </c>
      <c r="C400">
        <v>6.9</v>
      </c>
      <c r="E400">
        <v>82522790</v>
      </c>
      <c r="F400">
        <v>40000000</v>
      </c>
      <c r="G400">
        <v>7.5</v>
      </c>
      <c r="H400">
        <f>ROUND(CORREL(Table68[[Gross Earning ]],Table68[Budget]),6)</f>
        <v>0.48902099999999998</v>
      </c>
      <c r="I400">
        <f>Table68[[#This Row],[Gross Earning ]]-Table68[[#This Row],[Budget]]</f>
        <v>42522790</v>
      </c>
    </row>
    <row r="401" spans="1:9">
      <c r="A401">
        <v>9016377</v>
      </c>
      <c r="C401">
        <v>5.2</v>
      </c>
      <c r="E401">
        <v>47277326</v>
      </c>
      <c r="F401">
        <v>4800000</v>
      </c>
      <c r="G401">
        <v>5.9</v>
      </c>
      <c r="H401">
        <f>ROUND(CORREL(Table68[[Gross Earning ]],Table68[Budget]),6)</f>
        <v>0.48902099999999998</v>
      </c>
      <c r="I401">
        <f>Table68[[#This Row],[Gross Earning ]]-Table68[[#This Row],[Budget]]</f>
        <v>42477326</v>
      </c>
    </row>
    <row r="402" spans="1:9">
      <c r="A402">
        <v>6879730</v>
      </c>
      <c r="C402">
        <v>6.9</v>
      </c>
      <c r="E402">
        <v>132373442</v>
      </c>
      <c r="F402">
        <v>90000000</v>
      </c>
      <c r="G402">
        <v>8.5</v>
      </c>
      <c r="H402">
        <f>ROUND(CORREL(Table68[[Gross Earning ]],Table68[Budget]),6)</f>
        <v>0.48902099999999998</v>
      </c>
      <c r="I402">
        <f>Table68[[#This Row],[Gross Earning ]]-Table68[[#This Row],[Budget]]</f>
        <v>42373442</v>
      </c>
    </row>
    <row r="403" spans="1:9">
      <c r="A403">
        <v>3222857</v>
      </c>
      <c r="C403">
        <v>7.8</v>
      </c>
      <c r="E403">
        <v>49369900</v>
      </c>
      <c r="F403">
        <v>7000000</v>
      </c>
      <c r="G403">
        <v>5.7</v>
      </c>
      <c r="H403">
        <f>ROUND(CORREL(Table68[[Gross Earning ]],Table68[Budget]),6)</f>
        <v>0.48902099999999998</v>
      </c>
      <c r="I403">
        <f>Table68[[#This Row],[Gross Earning ]]-Table68[[#This Row],[Budget]]</f>
        <v>42369900</v>
      </c>
    </row>
    <row r="404" spans="1:9">
      <c r="A404">
        <v>4033268</v>
      </c>
      <c r="C404">
        <v>6.6</v>
      </c>
      <c r="E404">
        <v>45857453</v>
      </c>
      <c r="F404">
        <v>3500000</v>
      </c>
      <c r="G404">
        <v>7.2</v>
      </c>
      <c r="H404">
        <f>ROUND(CORREL(Table68[[Gross Earning ]],Table68[Budget]),6)</f>
        <v>0.48902099999999998</v>
      </c>
      <c r="I404">
        <f>Table68[[#This Row],[Gross Earning ]]-Table68[[#This Row],[Budget]]</f>
        <v>42357453</v>
      </c>
    </row>
    <row r="405" spans="1:9">
      <c r="A405">
        <v>4063238</v>
      </c>
      <c r="C405">
        <v>7.4</v>
      </c>
      <c r="E405">
        <v>70235322</v>
      </c>
      <c r="F405">
        <v>28000000</v>
      </c>
      <c r="G405">
        <v>7.8</v>
      </c>
      <c r="H405">
        <f>ROUND(CORREL(Table68[[Gross Earning ]],Table68[Budget]),6)</f>
        <v>0.48902099999999998</v>
      </c>
      <c r="I405">
        <f>Table68[[#This Row],[Gross Earning ]]-Table68[[#This Row],[Budget]]</f>
        <v>42235322</v>
      </c>
    </row>
    <row r="406" spans="1:9">
      <c r="A406">
        <v>373060</v>
      </c>
      <c r="C406">
        <v>7.3</v>
      </c>
      <c r="E406">
        <v>52200504</v>
      </c>
      <c r="F406">
        <v>10000000</v>
      </c>
      <c r="G406">
        <v>6.1</v>
      </c>
      <c r="H406">
        <f>ROUND(CORREL(Table68[[Gross Earning ]],Table68[Budget]),6)</f>
        <v>0.48902099999999998</v>
      </c>
      <c r="I406">
        <f>Table68[[#This Row],[Gross Earning ]]-Table68[[#This Row],[Budget]]</f>
        <v>42200504</v>
      </c>
    </row>
    <row r="407" spans="1:9">
      <c r="A407">
        <v>1007535</v>
      </c>
      <c r="C407">
        <v>5.7</v>
      </c>
      <c r="E407">
        <v>60057639</v>
      </c>
      <c r="F407">
        <v>18000000</v>
      </c>
      <c r="G407">
        <v>7.1</v>
      </c>
      <c r="H407">
        <f>ROUND(CORREL(Table68[[Gross Earning ]],Table68[Budget]),6)</f>
        <v>0.48902099999999998</v>
      </c>
      <c r="I407">
        <f>Table68[[#This Row],[Gross Earning ]]-Table68[[#This Row],[Budget]]</f>
        <v>42057639</v>
      </c>
    </row>
    <row r="408" spans="1:9">
      <c r="A408">
        <v>128937</v>
      </c>
      <c r="C408">
        <v>6.2</v>
      </c>
      <c r="E408">
        <v>52929168</v>
      </c>
      <c r="F408">
        <v>11000000</v>
      </c>
      <c r="G408">
        <v>7.5</v>
      </c>
      <c r="H408">
        <f>ROUND(CORREL(Table68[[Gross Earning ]],Table68[Budget]),6)</f>
        <v>0.48902099999999998</v>
      </c>
      <c r="I408">
        <f>Table68[[#This Row],[Gross Earning ]]-Table68[[#This Row],[Budget]]</f>
        <v>41929168</v>
      </c>
    </row>
    <row r="409" spans="1:9">
      <c r="A409">
        <v>3826455</v>
      </c>
      <c r="C409">
        <v>7.4</v>
      </c>
      <c r="E409">
        <v>72077000</v>
      </c>
      <c r="F409">
        <v>30250000</v>
      </c>
      <c r="G409">
        <v>6.9</v>
      </c>
      <c r="H409">
        <f>ROUND(CORREL(Table68[[Gross Earning ]],Table68[Budget]),6)</f>
        <v>0.48902099999999998</v>
      </c>
      <c r="I409">
        <f>Table68[[#This Row],[Gross Earning ]]-Table68[[#This Row],[Budget]]</f>
        <v>41827000</v>
      </c>
    </row>
    <row r="410" spans="1:9">
      <c r="A410">
        <v>2276368</v>
      </c>
      <c r="C410">
        <v>7.9</v>
      </c>
      <c r="E410">
        <v>119793567</v>
      </c>
      <c r="F410">
        <v>78000000</v>
      </c>
      <c r="G410">
        <v>6.5</v>
      </c>
      <c r="H410">
        <f>ROUND(CORREL(Table68[[Gross Earning ]],Table68[Budget]),6)</f>
        <v>0.48902099999999998</v>
      </c>
      <c r="I410">
        <f>Table68[[#This Row],[Gross Earning ]]-Table68[[#This Row],[Budget]]</f>
        <v>41793567</v>
      </c>
    </row>
    <row r="411" spans="1:9">
      <c r="A411">
        <v>1186323</v>
      </c>
      <c r="C411">
        <v>7.6</v>
      </c>
      <c r="E411">
        <v>81593527</v>
      </c>
      <c r="F411">
        <v>40000000</v>
      </c>
      <c r="G411">
        <v>7.3</v>
      </c>
      <c r="H411">
        <f>ROUND(CORREL(Table68[[Gross Earning ]],Table68[Budget]),6)</f>
        <v>0.48902099999999998</v>
      </c>
      <c r="I411">
        <f>Table68[[#This Row],[Gross Earning ]]-Table68[[#This Row],[Budget]]</f>
        <v>41593527</v>
      </c>
    </row>
    <row r="412" spans="1:9">
      <c r="A412">
        <v>1094998</v>
      </c>
      <c r="C412">
        <v>6.7</v>
      </c>
      <c r="E412">
        <v>59573085</v>
      </c>
      <c r="F412">
        <v>18000000</v>
      </c>
      <c r="G412">
        <v>6.1</v>
      </c>
      <c r="H412">
        <f>ROUND(CORREL(Table68[[Gross Earning ]],Table68[Budget]),6)</f>
        <v>0.48902099999999998</v>
      </c>
      <c r="I412">
        <f>Table68[[#This Row],[Gross Earning ]]-Table68[[#This Row],[Budget]]</f>
        <v>41573085</v>
      </c>
    </row>
    <row r="413" spans="1:9">
      <c r="A413">
        <v>438653</v>
      </c>
      <c r="C413">
        <v>6.6</v>
      </c>
      <c r="E413">
        <v>66489425</v>
      </c>
      <c r="F413">
        <v>25000000</v>
      </c>
      <c r="G413">
        <v>6.5</v>
      </c>
      <c r="H413">
        <f>ROUND(CORREL(Table68[[Gross Earning ]],Table68[Budget]),6)</f>
        <v>0.48902099999999998</v>
      </c>
      <c r="I413">
        <f>Table68[[#This Row],[Gross Earning ]]-Table68[[#This Row],[Budget]]</f>
        <v>41489425</v>
      </c>
    </row>
    <row r="414" spans="1:9">
      <c r="A414">
        <v>565592</v>
      </c>
      <c r="C414">
        <v>6.8</v>
      </c>
      <c r="E414">
        <v>91439400</v>
      </c>
      <c r="F414">
        <v>50000000</v>
      </c>
      <c r="G414">
        <v>7</v>
      </c>
      <c r="H414">
        <f>ROUND(CORREL(Table68[[Gross Earning ]],Table68[Budget]),6)</f>
        <v>0.48902099999999998</v>
      </c>
      <c r="I414">
        <f>Table68[[#This Row],[Gross Earning ]]-Table68[[#This Row],[Budget]]</f>
        <v>41439400</v>
      </c>
    </row>
    <row r="415" spans="1:9">
      <c r="A415">
        <v>27012</v>
      </c>
      <c r="C415">
        <v>5.9</v>
      </c>
      <c r="E415">
        <v>81292135</v>
      </c>
      <c r="F415">
        <v>40000000</v>
      </c>
      <c r="G415">
        <v>7.3</v>
      </c>
      <c r="H415">
        <f>ROUND(CORREL(Table68[[Gross Earning ]],Table68[Budget]),6)</f>
        <v>0.48902099999999998</v>
      </c>
      <c r="I415">
        <f>Table68[[#This Row],[Gross Earning ]]-Table68[[#This Row],[Budget]]</f>
        <v>41292135</v>
      </c>
    </row>
    <row r="416" spans="1:9">
      <c r="A416">
        <v>510092</v>
      </c>
      <c r="C416">
        <v>7</v>
      </c>
      <c r="E416">
        <v>89253340</v>
      </c>
      <c r="F416">
        <v>48000000</v>
      </c>
      <c r="G416">
        <v>6</v>
      </c>
      <c r="H416">
        <f>ROUND(CORREL(Table68[[Gross Earning ]],Table68[Budget]),6)</f>
        <v>0.48902099999999998</v>
      </c>
      <c r="I416">
        <f>Table68[[#This Row],[Gross Earning ]]-Table68[[#This Row],[Budget]]</f>
        <v>41253340</v>
      </c>
    </row>
    <row r="417" spans="1:9">
      <c r="A417">
        <v>6003587</v>
      </c>
      <c r="C417">
        <v>7.5</v>
      </c>
      <c r="E417">
        <v>65182182</v>
      </c>
      <c r="F417">
        <v>24000000</v>
      </c>
      <c r="G417">
        <v>5.7</v>
      </c>
      <c r="H417">
        <f>ROUND(CORREL(Table68[[Gross Earning ]],Table68[Budget]),6)</f>
        <v>0.48902099999999998</v>
      </c>
      <c r="I417">
        <f>Table68[[#This Row],[Gross Earning ]]-Table68[[#This Row],[Budget]]</f>
        <v>41182182</v>
      </c>
    </row>
    <row r="418" spans="1:9">
      <c r="A418">
        <v>4581222</v>
      </c>
      <c r="C418">
        <v>8.1</v>
      </c>
      <c r="E418">
        <v>126149655</v>
      </c>
      <c r="F418">
        <v>85000000</v>
      </c>
      <c r="G418">
        <v>6.8</v>
      </c>
      <c r="H418">
        <f>ROUND(CORREL(Table68[[Gross Earning ]],Table68[Budget]),6)</f>
        <v>0.48902099999999998</v>
      </c>
      <c r="I418">
        <f>Table68[[#This Row],[Gross Earning ]]-Table68[[#This Row],[Budget]]</f>
        <v>41149655</v>
      </c>
    </row>
    <row r="419" spans="1:9">
      <c r="A419">
        <v>4311834</v>
      </c>
      <c r="C419">
        <v>8.3000000000000007</v>
      </c>
      <c r="E419">
        <v>71038190</v>
      </c>
      <c r="F419">
        <v>30000000</v>
      </c>
      <c r="G419">
        <v>4.4000000000000004</v>
      </c>
      <c r="H419">
        <f>ROUND(CORREL(Table68[[Gross Earning ]],Table68[Budget]),6)</f>
        <v>0.48902099999999998</v>
      </c>
      <c r="I419">
        <f>Table68[[#This Row],[Gross Earning ]]-Table68[[#This Row],[Budget]]</f>
        <v>41038190</v>
      </c>
    </row>
    <row r="420" spans="1:9">
      <c r="A420">
        <v>3300230</v>
      </c>
      <c r="C420">
        <v>7.5</v>
      </c>
      <c r="E420">
        <v>91030827</v>
      </c>
      <c r="F420">
        <v>50000000</v>
      </c>
      <c r="G420">
        <v>6.7</v>
      </c>
      <c r="H420">
        <f>ROUND(CORREL(Table68[[Gross Earning ]],Table68[Budget]),6)</f>
        <v>0.48902099999999998</v>
      </c>
      <c r="I420">
        <f>Table68[[#This Row],[Gross Earning ]]-Table68[[#This Row],[Budget]]</f>
        <v>41030827</v>
      </c>
    </row>
    <row r="421" spans="1:9">
      <c r="A421">
        <v>977600</v>
      </c>
      <c r="C421">
        <v>6.5</v>
      </c>
      <c r="E421">
        <v>50000000</v>
      </c>
      <c r="F421">
        <v>9000000</v>
      </c>
      <c r="G421">
        <v>8</v>
      </c>
      <c r="H421">
        <f>ROUND(CORREL(Table68[[Gross Earning ]],Table68[Budget]),6)</f>
        <v>0.48902099999999998</v>
      </c>
      <c r="I421">
        <f>Table68[[#This Row],[Gross Earning ]]-Table68[[#This Row],[Budget]]</f>
        <v>41000000</v>
      </c>
    </row>
    <row r="422" spans="1:9">
      <c r="A422">
        <v>110000</v>
      </c>
      <c r="C422">
        <v>7.3</v>
      </c>
      <c r="E422">
        <v>112950721</v>
      </c>
      <c r="F422">
        <v>72000000</v>
      </c>
      <c r="G422">
        <v>4.5999999999999996</v>
      </c>
      <c r="H422">
        <f>ROUND(CORREL(Table68[[Gross Earning ]],Table68[Budget]),6)</f>
        <v>0.48902099999999998</v>
      </c>
      <c r="I422">
        <f>Table68[[#This Row],[Gross Earning ]]-Table68[[#This Row],[Budget]]</f>
        <v>40950721</v>
      </c>
    </row>
    <row r="423" spans="1:9">
      <c r="A423">
        <v>444354</v>
      </c>
      <c r="C423">
        <v>6.4</v>
      </c>
      <c r="E423">
        <v>50752337</v>
      </c>
      <c r="F423">
        <v>10000000</v>
      </c>
      <c r="G423">
        <v>6.4</v>
      </c>
      <c r="H423">
        <f>ROUND(CORREL(Table68[[Gross Earning ]],Table68[Budget]),6)</f>
        <v>0.48902099999999998</v>
      </c>
      <c r="I423">
        <f>Table68[[#This Row],[Gross Earning ]]-Table68[[#This Row],[Budget]]</f>
        <v>40752337</v>
      </c>
    </row>
    <row r="424" spans="1:9">
      <c r="A424">
        <v>347578</v>
      </c>
      <c r="C424">
        <v>5.4</v>
      </c>
      <c r="E424">
        <v>75668868</v>
      </c>
      <c r="F424">
        <v>35000000</v>
      </c>
      <c r="G424">
        <v>6.6</v>
      </c>
      <c r="H424">
        <f>ROUND(CORREL(Table68[[Gross Earning ]],Table68[Budget]),6)</f>
        <v>0.48902099999999998</v>
      </c>
      <c r="I424">
        <f>Table68[[#This Row],[Gross Earning ]]-Table68[[#This Row],[Budget]]</f>
        <v>40668868</v>
      </c>
    </row>
    <row r="425" spans="1:9">
      <c r="A425">
        <v>120620</v>
      </c>
      <c r="C425">
        <v>7.4</v>
      </c>
      <c r="E425">
        <v>44566004</v>
      </c>
      <c r="F425">
        <v>4000000</v>
      </c>
      <c r="G425">
        <v>7.8</v>
      </c>
      <c r="H425">
        <f>ROUND(CORREL(Table68[[Gross Earning ]],Table68[Budget]),6)</f>
        <v>0.48902099999999998</v>
      </c>
      <c r="I425">
        <f>Table68[[#This Row],[Gross Earning ]]-Table68[[#This Row],[Budget]]</f>
        <v>40566004</v>
      </c>
    </row>
    <row r="426" spans="1:9">
      <c r="A426">
        <v>55202</v>
      </c>
      <c r="C426">
        <v>5.3</v>
      </c>
      <c r="E426">
        <v>67900000</v>
      </c>
      <c r="F426">
        <v>27500000</v>
      </c>
      <c r="G426">
        <v>6.6</v>
      </c>
      <c r="H426">
        <f>ROUND(CORREL(Table68[[Gross Earning ]],Table68[Budget]),6)</f>
        <v>0.48902099999999998</v>
      </c>
      <c r="I426">
        <f>Table68[[#This Row],[Gross Earning ]]-Table68[[#This Row],[Budget]]</f>
        <v>40400000</v>
      </c>
    </row>
    <row r="427" spans="1:9">
      <c r="A427">
        <v>549632</v>
      </c>
      <c r="C427">
        <v>4.8</v>
      </c>
      <c r="E427">
        <v>75367693</v>
      </c>
      <c r="F427">
        <v>35000000</v>
      </c>
      <c r="G427">
        <v>5</v>
      </c>
      <c r="H427">
        <f>ROUND(CORREL(Table68[[Gross Earning ]],Table68[Budget]),6)</f>
        <v>0.48902099999999998</v>
      </c>
      <c r="I427">
        <f>Table68[[#This Row],[Gross Earning ]]-Table68[[#This Row],[Budget]]</f>
        <v>40367693</v>
      </c>
    </row>
    <row r="428" spans="1:9">
      <c r="A428">
        <v>137945</v>
      </c>
      <c r="C428">
        <v>5.9</v>
      </c>
      <c r="E428">
        <v>44793200</v>
      </c>
      <c r="F428">
        <v>4500000</v>
      </c>
      <c r="G428">
        <v>6.6</v>
      </c>
      <c r="H428">
        <f>ROUND(CORREL(Table68[[Gross Earning ]],Table68[Budget]),6)</f>
        <v>0.48902099999999998</v>
      </c>
      <c r="I428">
        <f>Table68[[#This Row],[Gross Earning ]]-Table68[[#This Row],[Budget]]</f>
        <v>40293200</v>
      </c>
    </row>
    <row r="429" spans="1:9">
      <c r="A429">
        <v>5824</v>
      </c>
      <c r="C429">
        <v>6.8</v>
      </c>
      <c r="E429">
        <v>75274748</v>
      </c>
      <c r="F429">
        <v>35000000</v>
      </c>
      <c r="G429">
        <v>7.2</v>
      </c>
      <c r="H429">
        <f>ROUND(CORREL(Table68[[Gross Earning ]],Table68[Budget]),6)</f>
        <v>0.48902099999999998</v>
      </c>
      <c r="I429">
        <f>Table68[[#This Row],[Gross Earning ]]-Table68[[#This Row],[Budget]]</f>
        <v>40274748</v>
      </c>
    </row>
    <row r="430" spans="1:9">
      <c r="A430">
        <v>2843</v>
      </c>
      <c r="C430">
        <v>5.4</v>
      </c>
      <c r="E430">
        <v>55184721</v>
      </c>
      <c r="F430">
        <v>15000000</v>
      </c>
      <c r="G430">
        <v>5.6</v>
      </c>
      <c r="H430">
        <f>ROUND(CORREL(Table68[[Gross Earning ]],Table68[Budget]),6)</f>
        <v>0.48902099999999998</v>
      </c>
      <c r="I430">
        <f>Table68[[#This Row],[Gross Earning ]]-Table68[[#This Row],[Budget]]</f>
        <v>40184721</v>
      </c>
    </row>
    <row r="431" spans="1:9">
      <c r="A431">
        <v>13220</v>
      </c>
      <c r="C431">
        <v>3.9</v>
      </c>
      <c r="E431">
        <v>120136047</v>
      </c>
      <c r="F431">
        <v>80000000</v>
      </c>
      <c r="G431">
        <v>5.6</v>
      </c>
      <c r="H431">
        <f>ROUND(CORREL(Table68[[Gross Earning ]],Table68[Budget]),6)</f>
        <v>0.48902099999999998</v>
      </c>
      <c r="I431">
        <f>Table68[[#This Row],[Gross Earning ]]-Table68[[#This Row],[Budget]]</f>
        <v>40136047</v>
      </c>
    </row>
    <row r="432" spans="1:9">
      <c r="A432">
        <v>4556</v>
      </c>
      <c r="C432">
        <v>5.6</v>
      </c>
      <c r="E432">
        <v>70098138</v>
      </c>
      <c r="F432">
        <v>30000000</v>
      </c>
      <c r="G432">
        <v>8.1</v>
      </c>
      <c r="H432">
        <f>ROUND(CORREL(Table68[[Gross Earning ]],Table68[Budget]),6)</f>
        <v>0.48902099999999998</v>
      </c>
      <c r="I432">
        <f>Table68[[#This Row],[Gross Earning ]]-Table68[[#This Row],[Budget]]</f>
        <v>40098138</v>
      </c>
    </row>
    <row r="433" spans="1:9">
      <c r="A433">
        <v>466702</v>
      </c>
      <c r="C433">
        <v>7.3</v>
      </c>
      <c r="E433">
        <v>60072596</v>
      </c>
      <c r="F433">
        <v>20000000</v>
      </c>
      <c r="G433">
        <v>4.4000000000000004</v>
      </c>
      <c r="H433">
        <f>ROUND(CORREL(Table68[[Gross Earning ]],Table68[Budget]),6)</f>
        <v>0.48902099999999998</v>
      </c>
      <c r="I433">
        <f>Table68[[#This Row],[Gross Earning ]]-Table68[[#This Row],[Budget]]</f>
        <v>40072596</v>
      </c>
    </row>
    <row r="434" spans="1:9">
      <c r="A434">
        <v>95236</v>
      </c>
      <c r="C434">
        <v>6.4</v>
      </c>
      <c r="E434">
        <v>56816662</v>
      </c>
      <c r="F434">
        <v>17000000</v>
      </c>
      <c r="G434">
        <v>7.7</v>
      </c>
      <c r="H434">
        <f>ROUND(CORREL(Table68[[Gross Earning ]],Table68[Budget]),6)</f>
        <v>0.48902099999999998</v>
      </c>
      <c r="I434">
        <f>Table68[[#This Row],[Gross Earning ]]-Table68[[#This Row],[Budget]]</f>
        <v>39816662</v>
      </c>
    </row>
    <row r="435" spans="1:9">
      <c r="A435">
        <v>1445366</v>
      </c>
      <c r="C435">
        <v>7.2</v>
      </c>
      <c r="E435">
        <v>65703412</v>
      </c>
      <c r="F435">
        <v>26000000</v>
      </c>
      <c r="G435">
        <v>7</v>
      </c>
      <c r="H435">
        <f>ROUND(CORREL(Table68[[Gross Earning ]],Table68[Budget]),6)</f>
        <v>0.48902099999999998</v>
      </c>
      <c r="I435">
        <f>Table68[[#This Row],[Gross Earning ]]-Table68[[#This Row],[Budget]]</f>
        <v>39703412</v>
      </c>
    </row>
    <row r="436" spans="1:9">
      <c r="A436">
        <v>841206</v>
      </c>
      <c r="C436">
        <v>6.3</v>
      </c>
      <c r="E436">
        <v>58571513</v>
      </c>
      <c r="F436">
        <v>19000000</v>
      </c>
      <c r="G436">
        <v>6.8</v>
      </c>
      <c r="H436">
        <f>ROUND(CORREL(Table68[[Gross Earning ]],Table68[Budget]),6)</f>
        <v>0.48902099999999998</v>
      </c>
      <c r="I436">
        <f>Table68[[#This Row],[Gross Earning ]]-Table68[[#This Row],[Budget]]</f>
        <v>39571513</v>
      </c>
    </row>
    <row r="437" spans="1:9">
      <c r="A437">
        <v>12589108</v>
      </c>
      <c r="C437">
        <v>7.4</v>
      </c>
      <c r="E437">
        <v>90567722</v>
      </c>
      <c r="F437">
        <v>51000000</v>
      </c>
      <c r="G437">
        <v>6.5</v>
      </c>
      <c r="H437">
        <f>ROUND(CORREL(Table68[[Gross Earning ]],Table68[Budget]),6)</f>
        <v>0.48902099999999998</v>
      </c>
      <c r="I437">
        <f>Table68[[#This Row],[Gross Earning ]]-Table68[[#This Row],[Budget]]</f>
        <v>39567722</v>
      </c>
    </row>
    <row r="438" spans="1:9">
      <c r="A438">
        <v>2507106</v>
      </c>
      <c r="C438">
        <v>6.1</v>
      </c>
      <c r="E438">
        <v>50461335</v>
      </c>
      <c r="F438">
        <v>11000000</v>
      </c>
      <c r="G438">
        <v>6.8</v>
      </c>
      <c r="H438">
        <f>ROUND(CORREL(Table68[[Gross Earning ]],Table68[Budget]),6)</f>
        <v>0.48902099999999998</v>
      </c>
      <c r="I438">
        <f>Table68[[#This Row],[Gross Earning ]]-Table68[[#This Row],[Budget]]</f>
        <v>39461335</v>
      </c>
    </row>
    <row r="439" spans="1:9">
      <c r="A439">
        <v>2592808</v>
      </c>
      <c r="C439">
        <v>3.5</v>
      </c>
      <c r="E439">
        <v>44456509</v>
      </c>
      <c r="F439">
        <v>5000000</v>
      </c>
      <c r="G439">
        <v>7.6</v>
      </c>
      <c r="H439">
        <f>ROUND(CORREL(Table68[[Gross Earning ]],Table68[Budget]),6)</f>
        <v>0.48902099999999998</v>
      </c>
      <c r="I439">
        <f>Table68[[#This Row],[Gross Earning ]]-Table68[[#This Row],[Budget]]</f>
        <v>39456509</v>
      </c>
    </row>
    <row r="440" spans="1:9">
      <c r="A440">
        <v>2408553</v>
      </c>
      <c r="C440">
        <v>7.6</v>
      </c>
      <c r="E440">
        <v>52543632</v>
      </c>
      <c r="F440">
        <v>13200000</v>
      </c>
      <c r="G440">
        <v>5.6</v>
      </c>
      <c r="H440">
        <f>ROUND(CORREL(Table68[[Gross Earning ]],Table68[Budget]),6)</f>
        <v>0.48902099999999998</v>
      </c>
      <c r="I440">
        <f>Table68[[#This Row],[Gross Earning ]]-Table68[[#This Row],[Budget]]</f>
        <v>39343632</v>
      </c>
    </row>
    <row r="441" spans="1:9">
      <c r="A441">
        <v>402820</v>
      </c>
      <c r="C441">
        <v>6.9</v>
      </c>
      <c r="E441">
        <v>67266300</v>
      </c>
      <c r="F441">
        <v>28000000</v>
      </c>
      <c r="G441">
        <v>6.9</v>
      </c>
      <c r="H441">
        <f>ROUND(CORREL(Table68[[Gross Earning ]],Table68[Budget]),6)</f>
        <v>0.48902099999999998</v>
      </c>
      <c r="I441">
        <f>Table68[[#This Row],[Gross Earning ]]-Table68[[#This Row],[Budget]]</f>
        <v>39266300</v>
      </c>
    </row>
    <row r="442" spans="1:9">
      <c r="A442">
        <v>231186</v>
      </c>
      <c r="C442">
        <v>6.3</v>
      </c>
      <c r="E442">
        <v>40990055</v>
      </c>
      <c r="F442">
        <v>1800000</v>
      </c>
      <c r="G442">
        <v>5.6</v>
      </c>
      <c r="H442">
        <f>ROUND(CORREL(Table68[[Gross Earning ]],Table68[Budget]),6)</f>
        <v>0.48902099999999998</v>
      </c>
      <c r="I442">
        <f>Table68[[#This Row],[Gross Earning ]]-Table68[[#This Row],[Budget]]</f>
        <v>39190055</v>
      </c>
    </row>
    <row r="443" spans="1:9">
      <c r="A443">
        <v>247740</v>
      </c>
      <c r="C443">
        <v>4.7</v>
      </c>
      <c r="E443">
        <v>58156435</v>
      </c>
      <c r="F443">
        <v>19000000</v>
      </c>
      <c r="G443">
        <v>5.9</v>
      </c>
      <c r="H443">
        <f>ROUND(CORREL(Table68[[Gross Earning ]],Table68[Budget]),6)</f>
        <v>0.48902099999999998</v>
      </c>
      <c r="I443">
        <f>Table68[[#This Row],[Gross Earning ]]-Table68[[#This Row],[Budget]]</f>
        <v>39156435</v>
      </c>
    </row>
    <row r="444" spans="1:9">
      <c r="A444">
        <v>23808111</v>
      </c>
      <c r="C444">
        <v>7.5</v>
      </c>
      <c r="E444">
        <v>39552600</v>
      </c>
      <c r="F444">
        <v>500000</v>
      </c>
      <c r="G444">
        <v>6.1</v>
      </c>
      <c r="H444">
        <f>ROUND(CORREL(Table68[[Gross Earning ]],Table68[Budget]),6)</f>
        <v>0.48902099999999998</v>
      </c>
      <c r="I444">
        <f>Table68[[#This Row],[Gross Earning ]]-Table68[[#This Row],[Budget]]</f>
        <v>39052600</v>
      </c>
    </row>
    <row r="445" spans="1:9">
      <c r="A445">
        <v>5355376</v>
      </c>
      <c r="C445">
        <v>7.2</v>
      </c>
      <c r="E445">
        <v>66950483</v>
      </c>
      <c r="F445">
        <v>28000000</v>
      </c>
      <c r="G445">
        <v>6.2</v>
      </c>
      <c r="H445">
        <f>ROUND(CORREL(Table68[[Gross Earning ]],Table68[Budget]),6)</f>
        <v>0.48902099999999998</v>
      </c>
      <c r="I445">
        <f>Table68[[#This Row],[Gross Earning ]]-Table68[[#This Row],[Budget]]</f>
        <v>38950483</v>
      </c>
    </row>
    <row r="446" spans="1:9">
      <c r="A446">
        <v>4417124</v>
      </c>
      <c r="C446">
        <v>7.9</v>
      </c>
      <c r="E446">
        <v>51872378</v>
      </c>
      <c r="F446">
        <v>13000000</v>
      </c>
      <c r="G446">
        <v>6.7</v>
      </c>
      <c r="H446">
        <f>ROUND(CORREL(Table68[[Gross Earning ]],Table68[Budget]),6)</f>
        <v>0.48902099999999998</v>
      </c>
      <c r="I446">
        <f>Table68[[#This Row],[Gross Earning ]]-Table68[[#This Row],[Budget]]</f>
        <v>38872378</v>
      </c>
    </row>
    <row r="447" spans="1:9">
      <c r="A447">
        <v>5355847</v>
      </c>
      <c r="C447">
        <v>6.8</v>
      </c>
      <c r="E447">
        <v>93815117</v>
      </c>
      <c r="F447">
        <v>55000000</v>
      </c>
      <c r="G447">
        <v>5.0999999999999996</v>
      </c>
      <c r="H447">
        <f>ROUND(CORREL(Table68[[Gross Earning ]],Table68[Budget]),6)</f>
        <v>0.48902099999999998</v>
      </c>
      <c r="I447">
        <f>Table68[[#This Row],[Gross Earning ]]-Table68[[#This Row],[Budget]]</f>
        <v>38815117</v>
      </c>
    </row>
    <row r="448" spans="1:9">
      <c r="A448">
        <v>5283379</v>
      </c>
      <c r="C448">
        <v>6.8</v>
      </c>
      <c r="E448">
        <v>49797148</v>
      </c>
      <c r="F448">
        <v>11000000</v>
      </c>
      <c r="G448">
        <v>7.2</v>
      </c>
      <c r="H448">
        <f>ROUND(CORREL(Table68[[Gross Earning ]],Table68[Budget]),6)</f>
        <v>0.48902099999999998</v>
      </c>
      <c r="I448">
        <f>Table68[[#This Row],[Gross Earning ]]-Table68[[#This Row],[Budget]]</f>
        <v>38797148</v>
      </c>
    </row>
    <row r="449" spans="1:9">
      <c r="A449">
        <v>2981638</v>
      </c>
      <c r="C449">
        <v>6.9</v>
      </c>
      <c r="E449">
        <v>43771291</v>
      </c>
      <c r="F449">
        <v>5000000</v>
      </c>
      <c r="G449">
        <v>7.1</v>
      </c>
      <c r="H449">
        <f>ROUND(CORREL(Table68[[Gross Earning ]],Table68[Budget]),6)</f>
        <v>0.48902099999999998</v>
      </c>
      <c r="I449">
        <f>Table68[[#This Row],[Gross Earning ]]-Table68[[#This Row],[Budget]]</f>
        <v>38771291</v>
      </c>
    </row>
    <row r="450" spans="1:9">
      <c r="A450">
        <v>3122616</v>
      </c>
      <c r="C450">
        <v>6.8</v>
      </c>
      <c r="E450">
        <v>51697449</v>
      </c>
      <c r="F450">
        <v>13000000</v>
      </c>
      <c r="G450">
        <v>4.0999999999999996</v>
      </c>
      <c r="H450">
        <f>ROUND(CORREL(Table68[[Gross Earning ]],Table68[Budget]),6)</f>
        <v>0.48902099999999998</v>
      </c>
      <c r="I450">
        <f>Table68[[#This Row],[Gross Earning ]]-Table68[[#This Row],[Budget]]</f>
        <v>38697449</v>
      </c>
    </row>
    <row r="451" spans="1:9">
      <c r="A451">
        <v>750100</v>
      </c>
      <c r="C451">
        <v>6.3</v>
      </c>
      <c r="E451">
        <v>88658172</v>
      </c>
      <c r="F451">
        <v>50000000</v>
      </c>
      <c r="G451">
        <v>5.6</v>
      </c>
      <c r="H451">
        <f>ROUND(CORREL(Table68[[Gross Earning ]],Table68[Budget]),6)</f>
        <v>0.48902099999999998</v>
      </c>
      <c r="I451">
        <f>Table68[[#This Row],[Gross Earning ]]-Table68[[#This Row],[Budget]]</f>
        <v>38658172</v>
      </c>
    </row>
    <row r="452" spans="1:9">
      <c r="A452">
        <v>621240</v>
      </c>
      <c r="C452">
        <v>7.4</v>
      </c>
      <c r="E452">
        <v>52293982</v>
      </c>
      <c r="F452">
        <v>13800000</v>
      </c>
      <c r="G452">
        <v>7</v>
      </c>
      <c r="H452">
        <f>ROUND(CORREL(Table68[[Gross Earning ]],Table68[Budget]),6)</f>
        <v>0.48902099999999998</v>
      </c>
      <c r="I452">
        <f>Table68[[#This Row],[Gross Earning ]]-Table68[[#This Row],[Budget]]</f>
        <v>38493982</v>
      </c>
    </row>
    <row r="453" spans="1:9">
      <c r="A453">
        <v>334658</v>
      </c>
      <c r="C453">
        <v>7.3</v>
      </c>
      <c r="E453">
        <v>91400000</v>
      </c>
      <c r="F453">
        <v>53000000</v>
      </c>
      <c r="G453">
        <v>7.3</v>
      </c>
      <c r="H453">
        <f>ROUND(CORREL(Table68[[Gross Earning ]],Table68[Budget]),6)</f>
        <v>0.48902099999999998</v>
      </c>
      <c r="I453">
        <f>Table68[[#This Row],[Gross Earning ]]-Table68[[#This Row],[Budget]]</f>
        <v>38400000</v>
      </c>
    </row>
    <row r="454" spans="1:9">
      <c r="A454">
        <v>227241</v>
      </c>
      <c r="C454">
        <v>7.4</v>
      </c>
      <c r="E454">
        <v>83287363</v>
      </c>
      <c r="F454">
        <v>45000000</v>
      </c>
      <c r="G454">
        <v>6.9</v>
      </c>
      <c r="H454">
        <f>ROUND(CORREL(Table68[[Gross Earning ]],Table68[Budget]),6)</f>
        <v>0.48902099999999998</v>
      </c>
      <c r="I454">
        <f>Table68[[#This Row],[Gross Earning ]]-Table68[[#This Row],[Budget]]</f>
        <v>38287363</v>
      </c>
    </row>
    <row r="455" spans="1:9">
      <c r="A455">
        <v>112521</v>
      </c>
      <c r="C455">
        <v>5.7</v>
      </c>
      <c r="E455">
        <v>56127162</v>
      </c>
      <c r="F455">
        <v>18000000</v>
      </c>
      <c r="G455">
        <v>5.4</v>
      </c>
      <c r="H455">
        <f>ROUND(CORREL(Table68[[Gross Earning ]],Table68[Budget]),6)</f>
        <v>0.48902099999999998</v>
      </c>
      <c r="I455">
        <f>Table68[[#This Row],[Gross Earning ]]-Table68[[#This Row],[Budget]]</f>
        <v>38127162</v>
      </c>
    </row>
    <row r="456" spans="1:9">
      <c r="A456">
        <v>22434</v>
      </c>
      <c r="C456">
        <v>6.9</v>
      </c>
      <c r="E456">
        <v>73023275</v>
      </c>
      <c r="F456">
        <v>35000000</v>
      </c>
      <c r="G456">
        <v>5.4</v>
      </c>
      <c r="H456">
        <f>ROUND(CORREL(Table68[[Gross Earning ]],Table68[Budget]),6)</f>
        <v>0.48902099999999998</v>
      </c>
      <c r="I456">
        <f>Table68[[#This Row],[Gross Earning ]]-Table68[[#This Row],[Budget]]</f>
        <v>38023275</v>
      </c>
    </row>
    <row r="457" spans="1:9">
      <c r="A457">
        <v>5494</v>
      </c>
      <c r="C457">
        <v>5.6</v>
      </c>
      <c r="E457">
        <v>54000000</v>
      </c>
      <c r="F457">
        <v>16000000</v>
      </c>
      <c r="G457">
        <v>7.8</v>
      </c>
      <c r="H457">
        <f>ROUND(CORREL(Table68[[Gross Earning ]],Table68[Budget]),6)</f>
        <v>0.48902099999999998</v>
      </c>
      <c r="I457">
        <f>Table68[[#This Row],[Gross Earning ]]-Table68[[#This Row],[Budget]]</f>
        <v>38000000</v>
      </c>
    </row>
    <row r="458" spans="1:9">
      <c r="A458">
        <v>439958</v>
      </c>
      <c r="C458">
        <v>5.9</v>
      </c>
      <c r="E458">
        <v>57744720</v>
      </c>
      <c r="F458">
        <v>20000000</v>
      </c>
      <c r="G458">
        <v>6.2</v>
      </c>
      <c r="H458">
        <f>ROUND(CORREL(Table68[[Gross Earning ]],Table68[Budget]),6)</f>
        <v>0.48902099999999998</v>
      </c>
      <c r="I458">
        <f>Table68[[#This Row],[Gross Earning ]]-Table68[[#This Row],[Budget]]</f>
        <v>37744720</v>
      </c>
    </row>
    <row r="459" spans="1:9">
      <c r="A459">
        <v>102797150</v>
      </c>
      <c r="C459">
        <v>7.4</v>
      </c>
      <c r="E459">
        <v>59696176</v>
      </c>
      <c r="F459">
        <v>22000000</v>
      </c>
      <c r="G459">
        <v>5.6</v>
      </c>
      <c r="H459">
        <f>ROUND(CORREL(Table68[[Gross Earning ]],Table68[Budget]),6)</f>
        <v>0.48902099999999998</v>
      </c>
      <c r="I459">
        <f>Table68[[#This Row],[Gross Earning ]]-Table68[[#This Row],[Budget]]</f>
        <v>37696176</v>
      </c>
    </row>
    <row r="460" spans="1:9">
      <c r="A460">
        <v>3094687</v>
      </c>
      <c r="C460">
        <v>6.7</v>
      </c>
      <c r="E460">
        <v>43650000</v>
      </c>
      <c r="F460">
        <v>6000000</v>
      </c>
      <c r="G460">
        <v>7.6</v>
      </c>
      <c r="H460">
        <f>ROUND(CORREL(Table68[[Gross Earning ]],Table68[Budget]),6)</f>
        <v>0.48902099999999998</v>
      </c>
      <c r="I460">
        <f>Table68[[#This Row],[Gross Earning ]]-Table68[[#This Row],[Budget]]</f>
        <v>37650000</v>
      </c>
    </row>
    <row r="461" spans="1:9">
      <c r="A461">
        <v>9950</v>
      </c>
      <c r="C461">
        <v>8</v>
      </c>
      <c r="E461">
        <v>40041683</v>
      </c>
      <c r="F461">
        <v>2500000</v>
      </c>
      <c r="G461">
        <v>5.0999999999999996</v>
      </c>
      <c r="H461">
        <f>ROUND(CORREL(Table68[[Gross Earning ]],Table68[Budget]),6)</f>
        <v>0.48902099999999998</v>
      </c>
      <c r="I461">
        <f>Table68[[#This Row],[Gross Earning ]]-Table68[[#This Row],[Budget]]</f>
        <v>37541683</v>
      </c>
    </row>
    <row r="462" spans="1:9">
      <c r="A462">
        <v>58163</v>
      </c>
      <c r="C462">
        <v>4.2</v>
      </c>
      <c r="E462">
        <v>47536959</v>
      </c>
      <c r="F462">
        <v>10000000</v>
      </c>
      <c r="G462">
        <v>7.3</v>
      </c>
      <c r="H462">
        <f>ROUND(CORREL(Table68[[Gross Earning ]],Table68[Budget]),6)</f>
        <v>0.48902099999999998</v>
      </c>
      <c r="I462">
        <f>Table68[[#This Row],[Gross Earning ]]-Table68[[#This Row],[Budget]]</f>
        <v>37536959</v>
      </c>
    </row>
    <row r="463" spans="1:9">
      <c r="A463">
        <v>7705974</v>
      </c>
      <c r="C463">
        <v>7.5</v>
      </c>
      <c r="E463">
        <v>42365600</v>
      </c>
      <c r="F463">
        <v>5000000</v>
      </c>
      <c r="G463">
        <v>7</v>
      </c>
      <c r="H463">
        <f>ROUND(CORREL(Table68[[Gross Earning ]],Table68[Budget]),6)</f>
        <v>0.48902099999999998</v>
      </c>
      <c r="I463">
        <f>Table68[[#This Row],[Gross Earning ]]-Table68[[#This Row],[Budget]]</f>
        <v>37365600</v>
      </c>
    </row>
    <row r="464" spans="1:9">
      <c r="A464">
        <v>3278611</v>
      </c>
      <c r="C464">
        <v>7.1</v>
      </c>
      <c r="E464">
        <v>54322273</v>
      </c>
      <c r="F464">
        <v>17000000</v>
      </c>
      <c r="G464">
        <v>6.4</v>
      </c>
      <c r="H464">
        <f>ROUND(CORREL(Table68[[Gross Earning ]],Table68[Budget]),6)</f>
        <v>0.48902099999999998</v>
      </c>
      <c r="I464">
        <f>Table68[[#This Row],[Gross Earning ]]-Table68[[#This Row],[Budget]]</f>
        <v>37322273</v>
      </c>
    </row>
    <row r="465" spans="1:9">
      <c r="A465">
        <v>169719</v>
      </c>
      <c r="C465">
        <v>5.2</v>
      </c>
      <c r="E465">
        <v>54257433</v>
      </c>
      <c r="F465">
        <v>17000000</v>
      </c>
      <c r="G465">
        <v>6.8</v>
      </c>
      <c r="H465">
        <f>ROUND(CORREL(Table68[[Gross Earning ]],Table68[Budget]),6)</f>
        <v>0.48902099999999998</v>
      </c>
      <c r="I465">
        <f>Table68[[#This Row],[Gross Earning ]]-Table68[[#This Row],[Budget]]</f>
        <v>37257433</v>
      </c>
    </row>
    <row r="466" spans="1:9">
      <c r="A466">
        <v>79043</v>
      </c>
      <c r="C466">
        <v>6.3</v>
      </c>
      <c r="E466">
        <v>67253092</v>
      </c>
      <c r="F466">
        <v>30000000</v>
      </c>
      <c r="G466">
        <v>7.2</v>
      </c>
      <c r="H466">
        <f>ROUND(CORREL(Table68[[Gross Earning ]],Table68[Budget]),6)</f>
        <v>0.48902099999999998</v>
      </c>
      <c r="I466">
        <f>Table68[[#This Row],[Gross Earning ]]-Table68[[#This Row],[Budget]]</f>
        <v>37253092</v>
      </c>
    </row>
    <row r="467" spans="1:9">
      <c r="A467">
        <v>8044906</v>
      </c>
      <c r="C467">
        <v>7.5</v>
      </c>
      <c r="E467">
        <v>54239856</v>
      </c>
      <c r="F467">
        <v>17000000</v>
      </c>
      <c r="G467">
        <v>6.5</v>
      </c>
      <c r="H467">
        <f>ROUND(CORREL(Table68[[Gross Earning ]],Table68[Budget]),6)</f>
        <v>0.48902099999999998</v>
      </c>
      <c r="I467">
        <f>Table68[[#This Row],[Gross Earning ]]-Table68[[#This Row],[Budget]]</f>
        <v>37239856</v>
      </c>
    </row>
    <row r="468" spans="1:9">
      <c r="A468">
        <v>3117666</v>
      </c>
      <c r="C468">
        <v>7.4</v>
      </c>
      <c r="E468">
        <v>45063889</v>
      </c>
      <c r="F468">
        <v>8000000</v>
      </c>
      <c r="G468">
        <v>7.6</v>
      </c>
      <c r="H468">
        <f>ROUND(CORREL(Table68[[Gross Earning ]],Table68[Budget]),6)</f>
        <v>0.48902099999999998</v>
      </c>
      <c r="I468">
        <f>Table68[[#This Row],[Gross Earning ]]-Table68[[#This Row],[Budget]]</f>
        <v>37063889</v>
      </c>
    </row>
    <row r="469" spans="1:9">
      <c r="A469">
        <v>342936</v>
      </c>
      <c r="C469">
        <v>6.1</v>
      </c>
      <c r="E469">
        <v>46300000</v>
      </c>
      <c r="F469">
        <v>9400000</v>
      </c>
      <c r="G469">
        <v>7.6</v>
      </c>
      <c r="H469">
        <f>ROUND(CORREL(Table68[[Gross Earning ]],Table68[Budget]),6)</f>
        <v>0.48902099999999998</v>
      </c>
      <c r="I469">
        <f>Table68[[#This Row],[Gross Earning ]]-Table68[[#This Row],[Budget]]</f>
        <v>36900000</v>
      </c>
    </row>
    <row r="470" spans="1:9">
      <c r="A470">
        <v>316842</v>
      </c>
      <c r="C470">
        <v>6.4</v>
      </c>
      <c r="E470">
        <v>52885587</v>
      </c>
      <c r="F470">
        <v>16000000</v>
      </c>
      <c r="G470">
        <v>6.4</v>
      </c>
      <c r="H470">
        <f>ROUND(CORREL(Table68[[Gross Earning ]],Table68[Budget]),6)</f>
        <v>0.48902099999999998</v>
      </c>
      <c r="I470">
        <f>Table68[[#This Row],[Gross Earning ]]-Table68[[#This Row],[Budget]]</f>
        <v>36885587</v>
      </c>
    </row>
    <row r="471" spans="1:9">
      <c r="A471">
        <v>1293295</v>
      </c>
      <c r="C471">
        <v>7.7</v>
      </c>
      <c r="E471">
        <v>53868030</v>
      </c>
      <c r="F471">
        <v>17000000</v>
      </c>
      <c r="G471">
        <v>7</v>
      </c>
      <c r="H471">
        <f>ROUND(CORREL(Table68[[Gross Earning ]],Table68[Budget]),6)</f>
        <v>0.48902099999999998</v>
      </c>
      <c r="I471">
        <f>Table68[[#This Row],[Gross Earning ]]-Table68[[#This Row],[Budget]]</f>
        <v>36868030</v>
      </c>
    </row>
    <row r="472" spans="1:9">
      <c r="A472">
        <v>25918</v>
      </c>
      <c r="C472">
        <v>5.8</v>
      </c>
      <c r="E472">
        <v>56667870</v>
      </c>
      <c r="F472">
        <v>20000000</v>
      </c>
      <c r="G472">
        <v>8.1</v>
      </c>
      <c r="H472">
        <f>ROUND(CORREL(Table68[[Gross Earning ]],Table68[Budget]),6)</f>
        <v>0.48902099999999998</v>
      </c>
      <c r="I472">
        <f>Table68[[#This Row],[Gross Earning ]]-Table68[[#This Row],[Budget]]</f>
        <v>36667870</v>
      </c>
    </row>
    <row r="473" spans="1:9">
      <c r="A473">
        <v>84689</v>
      </c>
      <c r="C473">
        <v>7.5</v>
      </c>
      <c r="E473">
        <v>116643346</v>
      </c>
      <c r="F473">
        <v>80000000</v>
      </c>
      <c r="G473">
        <v>6</v>
      </c>
      <c r="H473">
        <f>ROUND(CORREL(Table68[[Gross Earning ]],Table68[Budget]),6)</f>
        <v>0.48902099999999998</v>
      </c>
      <c r="I473">
        <f>Table68[[#This Row],[Gross Earning ]]-Table68[[#This Row],[Budget]]</f>
        <v>36643346</v>
      </c>
    </row>
    <row r="474" spans="1:9">
      <c r="A474">
        <v>246574</v>
      </c>
      <c r="C474">
        <v>6.9</v>
      </c>
      <c r="E474">
        <v>66600000</v>
      </c>
      <c r="F474">
        <v>30000000</v>
      </c>
      <c r="G474">
        <v>6.8</v>
      </c>
      <c r="H474">
        <f>ROUND(CORREL(Table68[[Gross Earning ]],Table68[Budget]),6)</f>
        <v>0.48902099999999998</v>
      </c>
      <c r="I474">
        <f>Table68[[#This Row],[Gross Earning ]]-Table68[[#This Row],[Budget]]</f>
        <v>36600000</v>
      </c>
    </row>
    <row r="475" spans="1:9">
      <c r="A475">
        <v>110197</v>
      </c>
      <c r="C475">
        <v>7.3</v>
      </c>
      <c r="E475">
        <v>43800000</v>
      </c>
      <c r="F475">
        <v>7200000</v>
      </c>
      <c r="G475">
        <v>6.7</v>
      </c>
      <c r="H475">
        <f>ROUND(CORREL(Table68[[Gross Earning ]],Table68[Budget]),6)</f>
        <v>0.48902099999999998</v>
      </c>
      <c r="I475">
        <f>Table68[[#This Row],[Gross Earning ]]-Table68[[#This Row],[Budget]]</f>
        <v>36600000</v>
      </c>
    </row>
    <row r="476" spans="1:9">
      <c r="A476">
        <v>7707563</v>
      </c>
      <c r="C476">
        <v>8</v>
      </c>
      <c r="E476">
        <v>66528842</v>
      </c>
      <c r="F476">
        <v>30000000</v>
      </c>
      <c r="G476">
        <v>7.5</v>
      </c>
      <c r="H476">
        <f>ROUND(CORREL(Table68[[Gross Earning ]],Table68[Budget]),6)</f>
        <v>0.48902099999999998</v>
      </c>
      <c r="I476">
        <f>Table68[[#This Row],[Gross Earning ]]-Table68[[#This Row],[Budget]]</f>
        <v>36528842</v>
      </c>
    </row>
    <row r="477" spans="1:9">
      <c r="A477">
        <v>32631</v>
      </c>
      <c r="C477">
        <v>7.5</v>
      </c>
      <c r="E477">
        <v>51527787</v>
      </c>
      <c r="F477">
        <v>15000000</v>
      </c>
      <c r="G477">
        <v>5.5</v>
      </c>
      <c r="H477">
        <f>ROUND(CORREL(Table68[[Gross Earning ]],Table68[Budget]),6)</f>
        <v>0.48902099999999998</v>
      </c>
      <c r="I477">
        <f>Table68[[#This Row],[Gross Earning ]]-Table68[[#This Row],[Budget]]</f>
        <v>36527787</v>
      </c>
    </row>
    <row r="478" spans="1:9">
      <c r="A478">
        <v>1711</v>
      </c>
      <c r="C478">
        <v>6.6</v>
      </c>
      <c r="E478">
        <v>66468315</v>
      </c>
      <c r="F478">
        <v>30000000</v>
      </c>
      <c r="G478">
        <v>7.4</v>
      </c>
      <c r="H478">
        <f>ROUND(CORREL(Table68[[Gross Earning ]],Table68[Budget]),6)</f>
        <v>0.48902099999999998</v>
      </c>
      <c r="I478">
        <f>Table68[[#This Row],[Gross Earning ]]-Table68[[#This Row],[Budget]]</f>
        <v>36468315</v>
      </c>
    </row>
    <row r="479" spans="1:9">
      <c r="A479">
        <v>47111</v>
      </c>
      <c r="C479">
        <v>6.8</v>
      </c>
      <c r="E479">
        <v>56398162</v>
      </c>
      <c r="F479">
        <v>20000000</v>
      </c>
      <c r="G479">
        <v>5.7</v>
      </c>
      <c r="H479">
        <f>ROUND(CORREL(Table68[[Gross Earning ]],Table68[Budget]),6)</f>
        <v>0.48902099999999998</v>
      </c>
      <c r="I479">
        <f>Table68[[#This Row],[Gross Earning ]]-Table68[[#This Row],[Budget]]</f>
        <v>36398162</v>
      </c>
    </row>
    <row r="480" spans="1:9">
      <c r="A480">
        <v>45661</v>
      </c>
      <c r="C480">
        <v>7.3</v>
      </c>
      <c r="E480">
        <v>46377022</v>
      </c>
      <c r="F480">
        <v>10000000</v>
      </c>
      <c r="G480">
        <v>7.3</v>
      </c>
      <c r="H480">
        <f>ROUND(CORREL(Table68[[Gross Earning ]],Table68[Budget]),6)</f>
        <v>0.48902099999999998</v>
      </c>
      <c r="I480">
        <f>Table68[[#This Row],[Gross Earning ]]-Table68[[#This Row],[Budget]]</f>
        <v>36377022</v>
      </c>
    </row>
    <row r="481" spans="1:9">
      <c r="A481">
        <v>104792</v>
      </c>
      <c r="C481">
        <v>7.1</v>
      </c>
      <c r="E481">
        <v>64371181</v>
      </c>
      <c r="F481">
        <v>28000000</v>
      </c>
      <c r="G481">
        <v>7.5</v>
      </c>
      <c r="H481">
        <f>ROUND(CORREL(Table68[[Gross Earning ]],Table68[Budget]),6)</f>
        <v>0.48902099999999998</v>
      </c>
      <c r="I481">
        <f>Table68[[#This Row],[Gross Earning ]]-Table68[[#This Row],[Budget]]</f>
        <v>36371181</v>
      </c>
    </row>
    <row r="482" spans="1:9">
      <c r="A482">
        <v>59774</v>
      </c>
      <c r="C482">
        <v>6.8</v>
      </c>
      <c r="E482">
        <v>56362352</v>
      </c>
      <c r="F482">
        <v>20000000</v>
      </c>
      <c r="G482">
        <v>7.9</v>
      </c>
      <c r="H482">
        <f>ROUND(CORREL(Table68[[Gross Earning ]],Table68[Budget]),6)</f>
        <v>0.48902099999999998</v>
      </c>
      <c r="I482">
        <f>Table68[[#This Row],[Gross Earning ]]-Table68[[#This Row],[Budget]]</f>
        <v>36362352</v>
      </c>
    </row>
    <row r="483" spans="1:9">
      <c r="A483">
        <v>140016</v>
      </c>
      <c r="C483">
        <v>6</v>
      </c>
      <c r="E483">
        <v>58328680</v>
      </c>
      <c r="F483">
        <v>22000000</v>
      </c>
      <c r="G483">
        <v>7.5</v>
      </c>
      <c r="H483">
        <f>ROUND(CORREL(Table68[[Gross Earning ]],Table68[Budget]),6)</f>
        <v>0.48902099999999998</v>
      </c>
      <c r="I483">
        <f>Table68[[#This Row],[Gross Earning ]]-Table68[[#This Row],[Budget]]</f>
        <v>36328680</v>
      </c>
    </row>
    <row r="484" spans="1:9">
      <c r="A484">
        <v>15542</v>
      </c>
      <c r="C484">
        <v>6.5</v>
      </c>
      <c r="E484">
        <v>66207920</v>
      </c>
      <c r="F484">
        <v>30000000</v>
      </c>
      <c r="G484">
        <v>8</v>
      </c>
      <c r="H484">
        <f>ROUND(CORREL(Table68[[Gross Earning ]],Table68[Budget]),6)</f>
        <v>0.48902099999999998</v>
      </c>
      <c r="I484">
        <f>Table68[[#This Row],[Gross Earning ]]-Table68[[#This Row],[Budget]]</f>
        <v>36207920</v>
      </c>
    </row>
    <row r="485" spans="1:9">
      <c r="A485">
        <v>405614</v>
      </c>
      <c r="C485">
        <v>6.7</v>
      </c>
      <c r="E485">
        <v>56154094</v>
      </c>
      <c r="F485">
        <v>20000000</v>
      </c>
      <c r="G485">
        <v>7.6</v>
      </c>
      <c r="H485">
        <f>ROUND(CORREL(Table68[[Gross Earning ]],Table68[Budget]),6)</f>
        <v>0.48902099999999998</v>
      </c>
      <c r="I485">
        <f>Table68[[#This Row],[Gross Earning ]]-Table68[[#This Row],[Budget]]</f>
        <v>36154094</v>
      </c>
    </row>
    <row r="486" spans="1:9">
      <c r="A486">
        <v>2643689</v>
      </c>
      <c r="C486">
        <v>7.3</v>
      </c>
      <c r="E486">
        <v>48637684</v>
      </c>
      <c r="F486">
        <v>12500000</v>
      </c>
      <c r="G486">
        <v>6.1</v>
      </c>
      <c r="H486">
        <f>ROUND(CORREL(Table68[[Gross Earning ]],Table68[Budget]),6)</f>
        <v>0.48902099999999998</v>
      </c>
      <c r="I486">
        <f>Table68[[#This Row],[Gross Earning ]]-Table68[[#This Row],[Budget]]</f>
        <v>36137684</v>
      </c>
    </row>
    <row r="487" spans="1:9">
      <c r="A487">
        <v>33598</v>
      </c>
      <c r="C487">
        <v>5.4</v>
      </c>
      <c r="E487">
        <v>49121934</v>
      </c>
      <c r="F487">
        <v>13000000</v>
      </c>
      <c r="G487">
        <v>6.1</v>
      </c>
      <c r="H487">
        <f>ROUND(CORREL(Table68[[Gross Earning ]],Table68[Budget]),6)</f>
        <v>0.48902099999999998</v>
      </c>
      <c r="I487">
        <f>Table68[[#This Row],[Gross Earning ]]-Table68[[#This Row],[Budget]]</f>
        <v>36121934</v>
      </c>
    </row>
    <row r="488" spans="1:9">
      <c r="A488">
        <v>321952</v>
      </c>
      <c r="C488">
        <v>8.1999999999999993</v>
      </c>
      <c r="E488">
        <v>43490057</v>
      </c>
      <c r="F488">
        <v>7500000</v>
      </c>
      <c r="G488">
        <v>6.9</v>
      </c>
      <c r="H488">
        <f>ROUND(CORREL(Table68[[Gross Earning ]],Table68[Budget]),6)</f>
        <v>0.48902099999999998</v>
      </c>
      <c r="I488">
        <f>Table68[[#This Row],[Gross Earning ]]-Table68[[#This Row],[Budget]]</f>
        <v>35990057</v>
      </c>
    </row>
    <row r="489" spans="1:9">
      <c r="A489">
        <v>24705</v>
      </c>
      <c r="C489">
        <v>6.3</v>
      </c>
      <c r="E489">
        <v>70960517</v>
      </c>
      <c r="F489">
        <v>35000000</v>
      </c>
      <c r="G489">
        <v>7.5</v>
      </c>
      <c r="H489">
        <f>ROUND(CORREL(Table68[[Gross Earning ]],Table68[Budget]),6)</f>
        <v>0.48902099999999998</v>
      </c>
      <c r="I489">
        <f>Table68[[#This Row],[Gross Earning ]]-Table68[[#This Row],[Budget]]</f>
        <v>35960517</v>
      </c>
    </row>
    <row r="490" spans="1:9">
      <c r="A490">
        <v>9609</v>
      </c>
      <c r="C490">
        <v>6.5</v>
      </c>
      <c r="E490">
        <v>63910583</v>
      </c>
      <c r="F490">
        <v>28000000</v>
      </c>
      <c r="G490">
        <v>6.6</v>
      </c>
      <c r="H490">
        <f>ROUND(CORREL(Table68[[Gross Earning ]],Table68[Budget]),6)</f>
        <v>0.48902099999999998</v>
      </c>
      <c r="I490">
        <f>Table68[[#This Row],[Gross Earning ]]-Table68[[#This Row],[Budget]]</f>
        <v>35910583</v>
      </c>
    </row>
    <row r="491" spans="1:9">
      <c r="A491">
        <v>10443</v>
      </c>
      <c r="C491">
        <v>6.3</v>
      </c>
      <c r="E491">
        <v>48092846</v>
      </c>
      <c r="F491">
        <v>12500000</v>
      </c>
      <c r="G491">
        <v>7.3</v>
      </c>
      <c r="H491">
        <f>ROUND(CORREL(Table68[[Gross Earning ]],Table68[Budget]),6)</f>
        <v>0.48902099999999998</v>
      </c>
      <c r="I491">
        <f>Table68[[#This Row],[Gross Earning ]]-Table68[[#This Row],[Budget]]</f>
        <v>35592846</v>
      </c>
    </row>
    <row r="492" spans="1:9">
      <c r="B492">
        <v>1500000</v>
      </c>
      <c r="C492">
        <v>7.5</v>
      </c>
      <c r="E492">
        <v>61490000</v>
      </c>
      <c r="F492">
        <v>26000000</v>
      </c>
      <c r="G492">
        <v>6.6</v>
      </c>
      <c r="H492">
        <f>ROUND(CORREL(Table68[[Gross Earning ]],Table68[Budget]),6)</f>
        <v>0.48902099999999998</v>
      </c>
      <c r="I492">
        <f>Table68[[#This Row],[Gross Earning ]]-Table68[[#This Row],[Budget]]</f>
        <v>35490000</v>
      </c>
    </row>
    <row r="493" spans="1:9">
      <c r="B493">
        <v>78000000</v>
      </c>
      <c r="C493">
        <v>5.0999999999999996</v>
      </c>
      <c r="E493">
        <v>100468793</v>
      </c>
      <c r="F493">
        <v>65000000</v>
      </c>
      <c r="G493">
        <v>6.9</v>
      </c>
      <c r="H493">
        <f>ROUND(CORREL(Table68[[Gross Earning ]],Table68[Budget]),6)</f>
        <v>0.48902099999999998</v>
      </c>
      <c r="I493">
        <f>Table68[[#This Row],[Gross Earning ]]-Table68[[#This Row],[Budget]]</f>
        <v>35468793</v>
      </c>
    </row>
    <row r="494" spans="1:9">
      <c r="B494">
        <v>8000000</v>
      </c>
      <c r="C494">
        <v>6.9</v>
      </c>
      <c r="E494">
        <v>55461307</v>
      </c>
      <c r="F494">
        <v>20000000</v>
      </c>
      <c r="G494">
        <v>6.7</v>
      </c>
      <c r="H494">
        <f>ROUND(CORREL(Table68[[Gross Earning ]],Table68[Budget]),6)</f>
        <v>0.48902099999999998</v>
      </c>
      <c r="I494">
        <f>Table68[[#This Row],[Gross Earning ]]-Table68[[#This Row],[Budget]]</f>
        <v>35461307</v>
      </c>
    </row>
    <row r="495" spans="1:9">
      <c r="B495">
        <v>8000000</v>
      </c>
      <c r="C495">
        <v>4.4000000000000004</v>
      </c>
      <c r="E495">
        <v>100448498</v>
      </c>
      <c r="F495">
        <v>65000000</v>
      </c>
      <c r="G495">
        <v>6.6</v>
      </c>
      <c r="H495">
        <f>ROUND(CORREL(Table68[[Gross Earning ]],Table68[Budget]),6)</f>
        <v>0.48902099999999998</v>
      </c>
      <c r="I495">
        <f>Table68[[#This Row],[Gross Earning ]]-Table68[[#This Row],[Budget]]</f>
        <v>35448498</v>
      </c>
    </row>
    <row r="496" spans="1:9">
      <c r="B496">
        <v>16900000</v>
      </c>
      <c r="C496">
        <v>6.4</v>
      </c>
      <c r="E496">
        <v>60443237</v>
      </c>
      <c r="F496">
        <v>25000000</v>
      </c>
      <c r="G496">
        <v>6.5</v>
      </c>
      <c r="H496">
        <f>ROUND(CORREL(Table68[[Gross Earning ]],Table68[Budget]),6)</f>
        <v>0.48902099999999998</v>
      </c>
      <c r="I496">
        <f>Table68[[#This Row],[Gross Earning ]]-Table68[[#This Row],[Budget]]</f>
        <v>35443237</v>
      </c>
    </row>
    <row r="497" spans="2:9">
      <c r="B497">
        <v>68005000</v>
      </c>
      <c r="C497">
        <v>6</v>
      </c>
      <c r="E497">
        <v>75305995</v>
      </c>
      <c r="F497">
        <v>40000000</v>
      </c>
      <c r="G497">
        <v>7.7</v>
      </c>
      <c r="H497">
        <f>ROUND(CORREL(Table68[[Gross Earning ]],Table68[Budget]),6)</f>
        <v>0.48902099999999998</v>
      </c>
      <c r="I497">
        <f>Table68[[#This Row],[Gross Earning ]]-Table68[[#This Row],[Budget]]</f>
        <v>35305995</v>
      </c>
    </row>
    <row r="498" spans="2:9">
      <c r="B498">
        <v>3000000</v>
      </c>
      <c r="C498">
        <v>6.6</v>
      </c>
      <c r="E498">
        <v>72279690</v>
      </c>
      <c r="F498">
        <v>37000000</v>
      </c>
      <c r="G498">
        <v>6.9</v>
      </c>
      <c r="H498">
        <f>ROUND(CORREL(Table68[[Gross Earning ]],Table68[Budget]),6)</f>
        <v>0.48902099999999998</v>
      </c>
      <c r="I498">
        <f>Table68[[#This Row],[Gross Earning ]]-Table68[[#This Row],[Budget]]</f>
        <v>35279690</v>
      </c>
    </row>
    <row r="499" spans="2:9">
      <c r="B499">
        <v>1400000</v>
      </c>
      <c r="C499">
        <v>8.4</v>
      </c>
      <c r="E499">
        <v>50562555</v>
      </c>
      <c r="F499">
        <v>15300000</v>
      </c>
      <c r="G499">
        <v>6.5</v>
      </c>
      <c r="H499">
        <f>ROUND(CORREL(Table68[[Gross Earning ]],Table68[Budget]),6)</f>
        <v>0.48902099999999998</v>
      </c>
      <c r="I499">
        <f>Table68[[#This Row],[Gross Earning ]]-Table68[[#This Row],[Budget]]</f>
        <v>35262555</v>
      </c>
    </row>
    <row r="500" spans="2:9">
      <c r="B500">
        <v>2000000</v>
      </c>
      <c r="C500">
        <v>7.7</v>
      </c>
      <c r="E500">
        <v>39200000</v>
      </c>
      <c r="F500">
        <v>4000000</v>
      </c>
      <c r="G500">
        <v>8.1</v>
      </c>
      <c r="H500">
        <f>ROUND(CORREL(Table68[[Gross Earning ]],Table68[Budget]),6)</f>
        <v>0.48902099999999998</v>
      </c>
      <c r="I500">
        <f>Table68[[#This Row],[Gross Earning ]]-Table68[[#This Row],[Budget]]</f>
        <v>35200000</v>
      </c>
    </row>
    <row r="501" spans="2:9">
      <c r="B501">
        <v>55000000</v>
      </c>
      <c r="C501">
        <v>5.3</v>
      </c>
      <c r="E501">
        <v>38168022</v>
      </c>
      <c r="F501">
        <v>3000000</v>
      </c>
      <c r="G501">
        <v>6.6</v>
      </c>
      <c r="H501">
        <f>ROUND(CORREL(Table68[[Gross Earning ]],Table68[Budget]),6)</f>
        <v>0.48902099999999998</v>
      </c>
      <c r="I501">
        <f>Table68[[#This Row],[Gross Earning ]]-Table68[[#This Row],[Budget]]</f>
        <v>35168022</v>
      </c>
    </row>
    <row r="502" spans="2:9">
      <c r="B502">
        <v>1500000</v>
      </c>
      <c r="C502">
        <v>4.5999999999999996</v>
      </c>
      <c r="E502">
        <v>49122319</v>
      </c>
      <c r="F502">
        <v>14000000</v>
      </c>
      <c r="G502">
        <v>5.9</v>
      </c>
      <c r="H502">
        <f>ROUND(CORREL(Table68[[Gross Earning ]],Table68[Budget]),6)</f>
        <v>0.48902099999999998</v>
      </c>
      <c r="I502">
        <f>Table68[[#This Row],[Gross Earning ]]-Table68[[#This Row],[Budget]]</f>
        <v>35122319</v>
      </c>
    </row>
    <row r="503" spans="2:9">
      <c r="B503">
        <v>14000000</v>
      </c>
      <c r="C503">
        <v>7.7</v>
      </c>
      <c r="E503">
        <v>71026631</v>
      </c>
      <c r="F503">
        <v>36000000</v>
      </c>
      <c r="G503">
        <v>7</v>
      </c>
      <c r="H503">
        <f>ROUND(CORREL(Table68[[Gross Earning ]],Table68[Budget]),6)</f>
        <v>0.48902099999999998</v>
      </c>
      <c r="I503">
        <f>Table68[[#This Row],[Gross Earning ]]-Table68[[#This Row],[Budget]]</f>
        <v>35026631</v>
      </c>
    </row>
    <row r="504" spans="2:9">
      <c r="B504">
        <v>1000000</v>
      </c>
      <c r="C504">
        <v>8.1</v>
      </c>
      <c r="E504">
        <v>65010106</v>
      </c>
      <c r="F504">
        <v>30000000</v>
      </c>
      <c r="G504">
        <v>7.2</v>
      </c>
      <c r="H504">
        <f>ROUND(CORREL(Table68[[Gross Earning ]],Table68[Budget]),6)</f>
        <v>0.48902099999999998</v>
      </c>
      <c r="I504">
        <f>Table68[[#This Row],[Gross Earning ]]-Table68[[#This Row],[Budget]]</f>
        <v>35010106</v>
      </c>
    </row>
    <row r="505" spans="2:9">
      <c r="B505">
        <v>48000000</v>
      </c>
      <c r="C505">
        <v>2.7</v>
      </c>
      <c r="E505">
        <v>58006147</v>
      </c>
      <c r="F505">
        <v>23000000</v>
      </c>
      <c r="G505">
        <v>6.2</v>
      </c>
      <c r="H505">
        <f>ROUND(CORREL(Table68[[Gross Earning ]],Table68[Budget]),6)</f>
        <v>0.48902099999999998</v>
      </c>
      <c r="I505">
        <f>Table68[[#This Row],[Gross Earning ]]-Table68[[#This Row],[Budget]]</f>
        <v>35006147</v>
      </c>
    </row>
    <row r="506" spans="2:9">
      <c r="B506">
        <v>2500000</v>
      </c>
      <c r="C506">
        <v>7.2</v>
      </c>
      <c r="E506">
        <v>100003492</v>
      </c>
      <c r="F506">
        <v>65000000</v>
      </c>
      <c r="G506">
        <v>7.6</v>
      </c>
      <c r="H506">
        <f>ROUND(CORREL(Table68[[Gross Earning ]],Table68[Budget]),6)</f>
        <v>0.48902099999999998</v>
      </c>
      <c r="I506">
        <f>Table68[[#This Row],[Gross Earning ]]-Table68[[#This Row],[Budget]]</f>
        <v>35003492</v>
      </c>
    </row>
    <row r="507" spans="2:9">
      <c r="B507">
        <v>65000000</v>
      </c>
      <c r="C507">
        <v>1.7</v>
      </c>
      <c r="E507">
        <v>50003300</v>
      </c>
      <c r="F507">
        <v>15000000</v>
      </c>
      <c r="G507">
        <v>7.3</v>
      </c>
      <c r="H507">
        <f>ROUND(CORREL(Table68[[Gross Earning ]],Table68[Budget]),6)</f>
        <v>0.48902099999999998</v>
      </c>
      <c r="I507">
        <f>Table68[[#This Row],[Gross Earning ]]-Table68[[#This Row],[Budget]]</f>
        <v>35003300</v>
      </c>
    </row>
    <row r="508" spans="2:9">
      <c r="B508">
        <v>25000000</v>
      </c>
      <c r="C508">
        <v>6.8</v>
      </c>
      <c r="E508">
        <v>44886089</v>
      </c>
      <c r="F508">
        <v>10000000</v>
      </c>
      <c r="G508">
        <v>6.9</v>
      </c>
      <c r="H508">
        <f>ROUND(CORREL(Table68[[Gross Earning ]],Table68[Budget]),6)</f>
        <v>0.48902099999999998</v>
      </c>
      <c r="I508">
        <f>Table68[[#This Row],[Gross Earning ]]-Table68[[#This Row],[Budget]]</f>
        <v>34886089</v>
      </c>
    </row>
    <row r="509" spans="2:9">
      <c r="B509">
        <v>40000000</v>
      </c>
      <c r="C509">
        <v>6.4</v>
      </c>
      <c r="E509">
        <v>89706988</v>
      </c>
      <c r="F509">
        <v>55000000</v>
      </c>
      <c r="G509">
        <v>6.2</v>
      </c>
      <c r="H509">
        <f>ROUND(CORREL(Table68[[Gross Earning ]],Table68[Budget]),6)</f>
        <v>0.48902099999999998</v>
      </c>
      <c r="I509">
        <f>Table68[[#This Row],[Gross Earning ]]-Table68[[#This Row],[Budget]]</f>
        <v>34706988</v>
      </c>
    </row>
    <row r="510" spans="2:9">
      <c r="B510">
        <v>38000000</v>
      </c>
      <c r="C510">
        <v>4.8</v>
      </c>
      <c r="E510">
        <v>69700000</v>
      </c>
      <c r="F510">
        <v>35000000</v>
      </c>
      <c r="G510">
        <v>5.8</v>
      </c>
      <c r="H510">
        <f>ROUND(CORREL(Table68[[Gross Earning ]],Table68[Budget]),6)</f>
        <v>0.48902099999999998</v>
      </c>
      <c r="I510">
        <f>Table68[[#This Row],[Gross Earning ]]-Table68[[#This Row],[Budget]]</f>
        <v>34700000</v>
      </c>
    </row>
    <row r="511" spans="2:9">
      <c r="B511">
        <v>29500000</v>
      </c>
      <c r="C511">
        <v>5.3</v>
      </c>
      <c r="E511">
        <v>41400000</v>
      </c>
      <c r="F511">
        <v>6900000</v>
      </c>
      <c r="G511">
        <v>7.3</v>
      </c>
      <c r="H511">
        <f>ROUND(CORREL(Table68[[Gross Earning ]],Table68[Budget]),6)</f>
        <v>0.48902099999999998</v>
      </c>
      <c r="I511">
        <f>Table68[[#This Row],[Gross Earning ]]-Table68[[#This Row],[Budget]]</f>
        <v>34500000</v>
      </c>
    </row>
    <row r="512" spans="2:9">
      <c r="B512">
        <v>20000000</v>
      </c>
      <c r="C512">
        <v>6.4</v>
      </c>
      <c r="E512">
        <v>62300000</v>
      </c>
      <c r="F512">
        <v>28000000</v>
      </c>
      <c r="G512">
        <v>6.8</v>
      </c>
      <c r="H512">
        <f>ROUND(CORREL(Table68[[Gross Earning ]],Table68[Budget]),6)</f>
        <v>0.48902099999999998</v>
      </c>
      <c r="I512">
        <f>Table68[[#This Row],[Gross Earning ]]-Table68[[#This Row],[Budget]]</f>
        <v>34300000</v>
      </c>
    </row>
    <row r="513" spans="2:9">
      <c r="B513">
        <v>19000000</v>
      </c>
      <c r="C513">
        <v>6.1</v>
      </c>
      <c r="E513">
        <v>84244877</v>
      </c>
      <c r="F513">
        <v>50000000</v>
      </c>
      <c r="G513">
        <v>7.4</v>
      </c>
      <c r="H513">
        <f>ROUND(CORREL(Table68[[Gross Earning ]],Table68[Budget]),6)</f>
        <v>0.48902099999999998</v>
      </c>
      <c r="I513">
        <f>Table68[[#This Row],[Gross Earning ]]-Table68[[#This Row],[Budget]]</f>
        <v>34244877</v>
      </c>
    </row>
    <row r="514" spans="2:9">
      <c r="B514">
        <v>30000000</v>
      </c>
      <c r="C514">
        <v>5.2</v>
      </c>
      <c r="E514">
        <v>107225164</v>
      </c>
      <c r="F514">
        <v>73000000</v>
      </c>
      <c r="G514">
        <v>6.3</v>
      </c>
      <c r="H514">
        <f>ROUND(CORREL(Table68[[Gross Earning ]],Table68[Budget]),6)</f>
        <v>0.48902099999999998</v>
      </c>
      <c r="I514">
        <f>Table68[[#This Row],[Gross Earning ]]-Table68[[#This Row],[Budget]]</f>
        <v>34225164</v>
      </c>
    </row>
    <row r="515" spans="2:9">
      <c r="B515">
        <v>27000000</v>
      </c>
      <c r="C515">
        <v>6</v>
      </c>
      <c r="E515">
        <v>35918429</v>
      </c>
      <c r="F515">
        <v>1700000</v>
      </c>
      <c r="G515">
        <v>7.5</v>
      </c>
      <c r="H515">
        <f>ROUND(CORREL(Table68[[Gross Earning ]],Table68[Budget]),6)</f>
        <v>0.48902099999999998</v>
      </c>
      <c r="I515">
        <f>Table68[[#This Row],[Gross Earning ]]-Table68[[#This Row],[Budget]]</f>
        <v>34218429</v>
      </c>
    </row>
    <row r="516" spans="2:9">
      <c r="B516">
        <v>35000000</v>
      </c>
      <c r="C516">
        <v>8.4</v>
      </c>
      <c r="E516">
        <v>64172251</v>
      </c>
      <c r="F516">
        <v>30000000</v>
      </c>
      <c r="G516">
        <v>5.4</v>
      </c>
      <c r="H516">
        <f>ROUND(CORREL(Table68[[Gross Earning ]],Table68[Budget]),6)</f>
        <v>0.48902099999999998</v>
      </c>
      <c r="I516">
        <f>Table68[[#This Row],[Gross Earning ]]-Table68[[#This Row],[Budget]]</f>
        <v>34172251</v>
      </c>
    </row>
    <row r="517" spans="2:9">
      <c r="B517">
        <v>32000000</v>
      </c>
      <c r="C517">
        <v>5.7</v>
      </c>
      <c r="E517">
        <v>74098862</v>
      </c>
      <c r="F517">
        <v>40000000</v>
      </c>
      <c r="G517">
        <v>8.1</v>
      </c>
      <c r="H517">
        <f>ROUND(CORREL(Table68[[Gross Earning ]],Table68[Budget]),6)</f>
        <v>0.48902099999999998</v>
      </c>
      <c r="I517">
        <f>Table68[[#This Row],[Gross Earning ]]-Table68[[#This Row],[Budget]]</f>
        <v>34098862</v>
      </c>
    </row>
    <row r="518" spans="2:9">
      <c r="B518">
        <v>23000000</v>
      </c>
      <c r="C518">
        <v>7.2</v>
      </c>
      <c r="E518">
        <v>59073773</v>
      </c>
      <c r="F518">
        <v>25000000</v>
      </c>
      <c r="G518">
        <v>8.1</v>
      </c>
      <c r="H518">
        <f>ROUND(CORREL(Table68[[Gross Earning ]],Table68[Budget]),6)</f>
        <v>0.48902099999999998</v>
      </c>
      <c r="I518">
        <f>Table68[[#This Row],[Gross Earning ]]-Table68[[#This Row],[Budget]]</f>
        <v>34073773</v>
      </c>
    </row>
    <row r="519" spans="2:9">
      <c r="B519">
        <v>35000000</v>
      </c>
      <c r="C519">
        <v>7.5</v>
      </c>
      <c r="E519">
        <v>63034755</v>
      </c>
      <c r="F519">
        <v>29000000</v>
      </c>
      <c r="G519">
        <v>5.3</v>
      </c>
      <c r="H519">
        <f>ROUND(CORREL(Table68[[Gross Earning ]],Table68[Budget]),6)</f>
        <v>0.48902099999999998</v>
      </c>
      <c r="I519">
        <f>Table68[[#This Row],[Gross Earning ]]-Table68[[#This Row],[Budget]]</f>
        <v>34034755</v>
      </c>
    </row>
    <row r="520" spans="2:9">
      <c r="B520">
        <v>35000000</v>
      </c>
      <c r="C520">
        <v>5.9</v>
      </c>
      <c r="E520">
        <v>40983001</v>
      </c>
      <c r="F520">
        <v>7000000</v>
      </c>
      <c r="G520">
        <v>7.7</v>
      </c>
      <c r="H520">
        <f>ROUND(CORREL(Table68[[Gross Earning ]],Table68[Budget]),6)</f>
        <v>0.48902099999999998</v>
      </c>
      <c r="I520">
        <f>Table68[[#This Row],[Gross Earning ]]-Table68[[#This Row],[Budget]]</f>
        <v>33983001</v>
      </c>
    </row>
    <row r="521" spans="2:9">
      <c r="B521">
        <v>32000000</v>
      </c>
      <c r="C521">
        <v>5.7</v>
      </c>
      <c r="E521">
        <v>49186871</v>
      </c>
      <c r="F521">
        <v>15300000</v>
      </c>
      <c r="G521">
        <v>5.2</v>
      </c>
      <c r="H521">
        <f>ROUND(CORREL(Table68[[Gross Earning ]],Table68[Budget]),6)</f>
        <v>0.48902099999999998</v>
      </c>
      <c r="I521">
        <f>Table68[[#This Row],[Gross Earning ]]-Table68[[#This Row],[Budget]]</f>
        <v>33886871</v>
      </c>
    </row>
    <row r="522" spans="2:9">
      <c r="B522">
        <v>30000000</v>
      </c>
      <c r="C522">
        <v>5.6</v>
      </c>
      <c r="E522">
        <v>39800000</v>
      </c>
      <c r="F522">
        <v>6000000</v>
      </c>
      <c r="G522">
        <v>7.4</v>
      </c>
      <c r="H522">
        <f>ROUND(CORREL(Table68[[Gross Earning ]],Table68[Budget]),6)</f>
        <v>0.48902099999999998</v>
      </c>
      <c r="I522">
        <f>Table68[[#This Row],[Gross Earning ]]-Table68[[#This Row],[Budget]]</f>
        <v>33800000</v>
      </c>
    </row>
    <row r="523" spans="2:9">
      <c r="B523">
        <v>30000000</v>
      </c>
      <c r="C523">
        <v>7.1</v>
      </c>
      <c r="E523">
        <v>55762229</v>
      </c>
      <c r="F523">
        <v>22000000</v>
      </c>
      <c r="G523">
        <v>4.8</v>
      </c>
      <c r="H523">
        <f>ROUND(CORREL(Table68[[Gross Earning ]],Table68[Budget]),6)</f>
        <v>0.48902099999999998</v>
      </c>
      <c r="I523">
        <f>Table68[[#This Row],[Gross Earning ]]-Table68[[#This Row],[Budget]]</f>
        <v>33762229</v>
      </c>
    </row>
    <row r="524" spans="2:9">
      <c r="B524">
        <v>24000000</v>
      </c>
      <c r="C524">
        <v>2</v>
      </c>
      <c r="E524">
        <v>46729374</v>
      </c>
      <c r="F524">
        <v>13000000</v>
      </c>
      <c r="G524">
        <v>5.5</v>
      </c>
      <c r="H524">
        <f>ROUND(CORREL(Table68[[Gross Earning ]],Table68[Budget]),6)</f>
        <v>0.48902099999999998</v>
      </c>
      <c r="I524">
        <f>Table68[[#This Row],[Gross Earning ]]-Table68[[#This Row],[Budget]]</f>
        <v>33729374</v>
      </c>
    </row>
    <row r="525" spans="2:9">
      <c r="B525">
        <v>30000000</v>
      </c>
      <c r="C525">
        <v>5.7</v>
      </c>
      <c r="E525">
        <v>51600000</v>
      </c>
      <c r="F525">
        <v>18000000</v>
      </c>
      <c r="G525">
        <v>8.3000000000000007</v>
      </c>
      <c r="H525">
        <f>ROUND(CORREL(Table68[[Gross Earning ]],Table68[Budget]),6)</f>
        <v>0.48902099999999998</v>
      </c>
      <c r="I525">
        <f>Table68[[#This Row],[Gross Earning ]]-Table68[[#This Row],[Budget]]</f>
        <v>33600000</v>
      </c>
    </row>
    <row r="526" spans="2:9">
      <c r="B526">
        <v>30000000</v>
      </c>
      <c r="C526">
        <v>4.0999999999999996</v>
      </c>
      <c r="E526">
        <v>43100000</v>
      </c>
      <c r="F526">
        <v>9500000</v>
      </c>
      <c r="G526">
        <v>6.9</v>
      </c>
      <c r="H526">
        <f>ROUND(CORREL(Table68[[Gross Earning ]],Table68[Budget]),6)</f>
        <v>0.48902099999999998</v>
      </c>
      <c r="I526">
        <f>Table68[[#This Row],[Gross Earning ]]-Table68[[#This Row],[Budget]]</f>
        <v>33600000</v>
      </c>
    </row>
    <row r="527" spans="2:9">
      <c r="B527">
        <v>30000000</v>
      </c>
      <c r="C527">
        <v>6.7</v>
      </c>
      <c r="E527">
        <v>46563158</v>
      </c>
      <c r="F527">
        <v>13000000</v>
      </c>
      <c r="G527">
        <v>7.1</v>
      </c>
      <c r="H527">
        <f>ROUND(CORREL(Table68[[Gross Earning ]],Table68[Budget]),6)</f>
        <v>0.48902099999999998</v>
      </c>
      <c r="I527">
        <f>Table68[[#This Row],[Gross Earning ]]-Table68[[#This Row],[Budget]]</f>
        <v>33563158</v>
      </c>
    </row>
    <row r="528" spans="2:9">
      <c r="B528">
        <v>19000000</v>
      </c>
      <c r="C528">
        <v>7.5</v>
      </c>
      <c r="E528">
        <v>51053787</v>
      </c>
      <c r="F528">
        <v>17500000</v>
      </c>
      <c r="G528">
        <v>6.5</v>
      </c>
      <c r="H528">
        <f>ROUND(CORREL(Table68[[Gross Earning ]],Table68[Budget]),6)</f>
        <v>0.48902099999999998</v>
      </c>
      <c r="I528">
        <f>Table68[[#This Row],[Gross Earning ]]-Table68[[#This Row],[Budget]]</f>
        <v>33553787</v>
      </c>
    </row>
    <row r="529" spans="2:9">
      <c r="B529">
        <v>29000000</v>
      </c>
      <c r="C529">
        <v>7.1</v>
      </c>
      <c r="E529">
        <v>63536011</v>
      </c>
      <c r="F529">
        <v>30000000</v>
      </c>
      <c r="G529">
        <v>6.3</v>
      </c>
      <c r="H529">
        <f>ROUND(CORREL(Table68[[Gross Earning ]],Table68[Budget]),6)</f>
        <v>0.48902099999999998</v>
      </c>
      <c r="I529">
        <f>Table68[[#This Row],[Gross Earning ]]-Table68[[#This Row],[Budget]]</f>
        <v>33536011</v>
      </c>
    </row>
    <row r="530" spans="2:9">
      <c r="B530">
        <v>29000000</v>
      </c>
      <c r="C530">
        <v>7.1</v>
      </c>
      <c r="E530">
        <v>60491560</v>
      </c>
      <c r="F530">
        <v>27000000</v>
      </c>
      <c r="G530">
        <v>6.6</v>
      </c>
      <c r="H530">
        <f>ROUND(CORREL(Table68[[Gross Earning ]],Table68[Budget]),6)</f>
        <v>0.48902099999999998</v>
      </c>
      <c r="I530">
        <f>Table68[[#This Row],[Gross Earning ]]-Table68[[#This Row],[Budget]]</f>
        <v>33491560</v>
      </c>
    </row>
    <row r="531" spans="2:9">
      <c r="B531">
        <v>30000000</v>
      </c>
      <c r="C531">
        <v>6.5</v>
      </c>
      <c r="E531">
        <v>93375151</v>
      </c>
      <c r="F531">
        <v>60000000</v>
      </c>
      <c r="G531">
        <v>5.2</v>
      </c>
      <c r="H531">
        <f>ROUND(CORREL(Table68[[Gross Earning ]],Table68[Budget]),6)</f>
        <v>0.48902099999999998</v>
      </c>
      <c r="I531">
        <f>Table68[[#This Row],[Gross Earning ]]-Table68[[#This Row],[Budget]]</f>
        <v>33375151</v>
      </c>
    </row>
    <row r="532" spans="2:9">
      <c r="B532">
        <v>24000000</v>
      </c>
      <c r="C532">
        <v>6.1</v>
      </c>
      <c r="E532">
        <v>103338338</v>
      </c>
      <c r="F532">
        <v>70000000</v>
      </c>
      <c r="G532">
        <v>6.5</v>
      </c>
      <c r="H532">
        <f>ROUND(CORREL(Table68[[Gross Earning ]],Table68[Budget]),6)</f>
        <v>0.48902099999999998</v>
      </c>
      <c r="I532">
        <f>Table68[[#This Row],[Gross Earning ]]-Table68[[#This Row],[Budget]]</f>
        <v>33338338</v>
      </c>
    </row>
    <row r="533" spans="2:9">
      <c r="B533">
        <v>27000000</v>
      </c>
      <c r="C533">
        <v>7.4</v>
      </c>
      <c r="E533">
        <v>93307796</v>
      </c>
      <c r="F533">
        <v>60000000</v>
      </c>
      <c r="G533">
        <v>6.1</v>
      </c>
      <c r="H533">
        <f>ROUND(CORREL(Table68[[Gross Earning ]],Table68[Budget]),6)</f>
        <v>0.48902099999999998</v>
      </c>
      <c r="I533">
        <f>Table68[[#This Row],[Gross Earning ]]-Table68[[#This Row],[Budget]]</f>
        <v>33307796</v>
      </c>
    </row>
    <row r="534" spans="2:9">
      <c r="B534">
        <v>25000000</v>
      </c>
      <c r="C534">
        <v>6.7</v>
      </c>
      <c r="E534">
        <v>125305545</v>
      </c>
      <c r="F534">
        <v>92000000</v>
      </c>
      <c r="G534">
        <v>5.5</v>
      </c>
      <c r="H534">
        <f>ROUND(CORREL(Table68[[Gross Earning ]],Table68[Budget]),6)</f>
        <v>0.48902099999999998</v>
      </c>
      <c r="I534">
        <f>Table68[[#This Row],[Gross Earning ]]-Table68[[#This Row],[Budget]]</f>
        <v>33305545</v>
      </c>
    </row>
    <row r="535" spans="2:9">
      <c r="B535">
        <v>27000000</v>
      </c>
      <c r="C535">
        <v>6.6</v>
      </c>
      <c r="E535">
        <v>57262492</v>
      </c>
      <c r="F535">
        <v>24000000</v>
      </c>
      <c r="G535">
        <v>6.7</v>
      </c>
      <c r="H535">
        <f>ROUND(CORREL(Table68[[Gross Earning ]],Table68[Budget]),6)</f>
        <v>0.48902099999999998</v>
      </c>
      <c r="I535">
        <f>Table68[[#This Row],[Gross Earning ]]-Table68[[#This Row],[Budget]]</f>
        <v>33262492</v>
      </c>
    </row>
    <row r="536" spans="2:9">
      <c r="B536">
        <v>26000000</v>
      </c>
      <c r="C536">
        <v>6.3</v>
      </c>
      <c r="E536">
        <v>40158000</v>
      </c>
      <c r="F536">
        <v>7000000</v>
      </c>
      <c r="G536">
        <v>7.6</v>
      </c>
      <c r="H536">
        <f>ROUND(CORREL(Table68[[Gross Earning ]],Table68[Budget]),6)</f>
        <v>0.48902099999999998</v>
      </c>
      <c r="I536">
        <f>Table68[[#This Row],[Gross Earning ]]-Table68[[#This Row],[Budget]]</f>
        <v>33158000</v>
      </c>
    </row>
    <row r="537" spans="2:9">
      <c r="B537">
        <v>26000000</v>
      </c>
      <c r="C537">
        <v>4</v>
      </c>
      <c r="E537">
        <v>120147445</v>
      </c>
      <c r="F537">
        <v>87000000</v>
      </c>
      <c r="G537">
        <v>7.3</v>
      </c>
      <c r="H537">
        <f>ROUND(CORREL(Table68[[Gross Earning ]],Table68[Budget]),6)</f>
        <v>0.48902099999999998</v>
      </c>
      <c r="I537">
        <f>Table68[[#This Row],[Gross Earning ]]-Table68[[#This Row],[Budget]]</f>
        <v>33147445</v>
      </c>
    </row>
    <row r="538" spans="2:9">
      <c r="B538">
        <v>26000000</v>
      </c>
      <c r="C538">
        <v>5.4</v>
      </c>
      <c r="E538">
        <v>53146000</v>
      </c>
      <c r="F538">
        <v>20000000</v>
      </c>
      <c r="G538">
        <v>6.1</v>
      </c>
      <c r="H538">
        <f>ROUND(CORREL(Table68[[Gross Earning ]],Table68[Budget]),6)</f>
        <v>0.48902099999999998</v>
      </c>
      <c r="I538">
        <f>Table68[[#This Row],[Gross Earning ]]-Table68[[#This Row],[Budget]]</f>
        <v>33146000</v>
      </c>
    </row>
    <row r="539" spans="2:9">
      <c r="B539">
        <v>2800000</v>
      </c>
      <c r="C539">
        <v>7.6</v>
      </c>
      <c r="E539">
        <v>67962333</v>
      </c>
      <c r="F539">
        <v>35000000</v>
      </c>
      <c r="G539">
        <v>5.9</v>
      </c>
      <c r="H539">
        <f>ROUND(CORREL(Table68[[Gross Earning ]],Table68[Budget]),6)</f>
        <v>0.48902099999999998</v>
      </c>
      <c r="I539">
        <f>Table68[[#This Row],[Gross Earning ]]-Table68[[#This Row],[Budget]]</f>
        <v>32962333</v>
      </c>
    </row>
    <row r="540" spans="2:9">
      <c r="B540">
        <v>25000000</v>
      </c>
      <c r="C540">
        <v>6.1</v>
      </c>
      <c r="E540">
        <v>33451479</v>
      </c>
      <c r="F540">
        <v>500000</v>
      </c>
      <c r="G540">
        <v>6.5</v>
      </c>
      <c r="H540">
        <f>ROUND(CORREL(Table68[[Gross Earning ]],Table68[Budget]),6)</f>
        <v>0.48902099999999998</v>
      </c>
      <c r="I540">
        <f>Table68[[#This Row],[Gross Earning ]]-Table68[[#This Row],[Budget]]</f>
        <v>32951479</v>
      </c>
    </row>
    <row r="541" spans="2:9">
      <c r="B541">
        <v>17000000</v>
      </c>
      <c r="C541">
        <v>6.3</v>
      </c>
      <c r="E541">
        <v>58885635</v>
      </c>
      <c r="F541">
        <v>26000000</v>
      </c>
      <c r="G541">
        <v>7.4</v>
      </c>
      <c r="H541">
        <f>ROUND(CORREL(Table68[[Gross Earning ]],Table68[Budget]),6)</f>
        <v>0.48902099999999998</v>
      </c>
      <c r="I541">
        <f>Table68[[#This Row],[Gross Earning ]]-Table68[[#This Row],[Budget]]</f>
        <v>32885635</v>
      </c>
    </row>
    <row r="542" spans="2:9">
      <c r="B542">
        <v>25000000</v>
      </c>
      <c r="C542">
        <v>4.8</v>
      </c>
      <c r="E542">
        <v>62877175</v>
      </c>
      <c r="F542">
        <v>30000000</v>
      </c>
      <c r="G542">
        <v>7.2</v>
      </c>
      <c r="H542">
        <f>ROUND(CORREL(Table68[[Gross Earning ]],Table68[Budget]),6)</f>
        <v>0.48902099999999998</v>
      </c>
      <c r="I542">
        <f>Table68[[#This Row],[Gross Earning ]]-Table68[[#This Row],[Budget]]</f>
        <v>32877175</v>
      </c>
    </row>
    <row r="543" spans="2:9">
      <c r="B543">
        <v>25000000</v>
      </c>
      <c r="C543">
        <v>7.2</v>
      </c>
      <c r="E543">
        <v>47860214</v>
      </c>
      <c r="F543">
        <v>15000000</v>
      </c>
      <c r="G543">
        <v>5</v>
      </c>
      <c r="H543">
        <f>ROUND(CORREL(Table68[[Gross Earning ]],Table68[Budget]),6)</f>
        <v>0.48902099999999998</v>
      </c>
      <c r="I543">
        <f>Table68[[#This Row],[Gross Earning ]]-Table68[[#This Row],[Budget]]</f>
        <v>32860214</v>
      </c>
    </row>
    <row r="544" spans="2:9">
      <c r="B544">
        <v>25000000</v>
      </c>
      <c r="C544">
        <v>2.9</v>
      </c>
      <c r="E544">
        <v>47811275</v>
      </c>
      <c r="F544">
        <v>15000000</v>
      </c>
      <c r="G544">
        <v>5.4</v>
      </c>
      <c r="H544">
        <f>ROUND(CORREL(Table68[[Gross Earning ]],Table68[Budget]),6)</f>
        <v>0.48902099999999998</v>
      </c>
      <c r="I544">
        <f>Table68[[#This Row],[Gross Earning ]]-Table68[[#This Row],[Budget]]</f>
        <v>32811275</v>
      </c>
    </row>
    <row r="545" spans="2:9">
      <c r="B545">
        <v>25000000</v>
      </c>
      <c r="C545">
        <v>5.2</v>
      </c>
      <c r="E545">
        <v>66808615</v>
      </c>
      <c r="F545">
        <v>34000000</v>
      </c>
      <c r="G545">
        <v>6.1</v>
      </c>
      <c r="H545">
        <f>ROUND(CORREL(Table68[[Gross Earning ]],Table68[Budget]),6)</f>
        <v>0.48902099999999998</v>
      </c>
      <c r="I545">
        <f>Table68[[#This Row],[Gross Earning ]]-Table68[[#This Row],[Budget]]</f>
        <v>32808615</v>
      </c>
    </row>
    <row r="546" spans="2:9">
      <c r="B546">
        <v>25000000</v>
      </c>
      <c r="C546">
        <v>6.2</v>
      </c>
      <c r="E546">
        <v>46800000</v>
      </c>
      <c r="F546">
        <v>14000000</v>
      </c>
      <c r="G546">
        <v>7.1</v>
      </c>
      <c r="H546">
        <f>ROUND(CORREL(Table68[[Gross Earning ]],Table68[Budget]),6)</f>
        <v>0.48902099999999998</v>
      </c>
      <c r="I546">
        <f>Table68[[#This Row],[Gross Earning ]]-Table68[[#This Row],[Budget]]</f>
        <v>32800000</v>
      </c>
    </row>
    <row r="547" spans="2:9">
      <c r="B547">
        <v>25000000</v>
      </c>
      <c r="C547">
        <v>7.3</v>
      </c>
      <c r="E547">
        <v>100614858</v>
      </c>
      <c r="F547">
        <v>68000000</v>
      </c>
      <c r="G547">
        <v>6.9</v>
      </c>
      <c r="H547">
        <f>ROUND(CORREL(Table68[[Gross Earning ]],Table68[Budget]),6)</f>
        <v>0.48902099999999998</v>
      </c>
      <c r="I547">
        <f>Table68[[#This Row],[Gross Earning ]]-Table68[[#This Row],[Budget]]</f>
        <v>32614858</v>
      </c>
    </row>
    <row r="548" spans="2:9">
      <c r="B548">
        <v>25000000</v>
      </c>
      <c r="C548">
        <v>4.0999999999999996</v>
      </c>
      <c r="E548">
        <v>67523385</v>
      </c>
      <c r="F548">
        <v>35000000</v>
      </c>
      <c r="G548">
        <v>6.2</v>
      </c>
      <c r="H548">
        <f>ROUND(CORREL(Table68[[Gross Earning ]],Table68[Budget]),6)</f>
        <v>0.48902099999999998</v>
      </c>
      <c r="I548">
        <f>Table68[[#This Row],[Gross Earning ]]-Table68[[#This Row],[Budget]]</f>
        <v>32523385</v>
      </c>
    </row>
    <row r="549" spans="2:9">
      <c r="B549">
        <v>11000000</v>
      </c>
      <c r="C549">
        <v>6.3</v>
      </c>
      <c r="E549">
        <v>34522221</v>
      </c>
      <c r="F549">
        <v>2000000</v>
      </c>
      <c r="G549">
        <v>7</v>
      </c>
      <c r="H549">
        <f>ROUND(CORREL(Table68[[Gross Earning ]],Table68[Budget]),6)</f>
        <v>0.48902099999999998</v>
      </c>
      <c r="I549">
        <f>Table68[[#This Row],[Gross Earning ]]-Table68[[#This Row],[Budget]]</f>
        <v>32522221</v>
      </c>
    </row>
    <row r="550" spans="2:9">
      <c r="B550">
        <v>23000000</v>
      </c>
      <c r="C550">
        <v>6.9</v>
      </c>
      <c r="E550">
        <v>39462438</v>
      </c>
      <c r="F550">
        <v>7000000</v>
      </c>
      <c r="G550">
        <v>7.3</v>
      </c>
      <c r="H550">
        <f>ROUND(CORREL(Table68[[Gross Earning ]],Table68[Budget]),6)</f>
        <v>0.48902099999999998</v>
      </c>
      <c r="I550">
        <f>Table68[[#This Row],[Gross Earning ]]-Table68[[#This Row],[Budget]]</f>
        <v>32462438</v>
      </c>
    </row>
    <row r="551" spans="2:9">
      <c r="B551">
        <v>22000000</v>
      </c>
      <c r="C551">
        <v>8.1</v>
      </c>
      <c r="E551">
        <v>72455275</v>
      </c>
      <c r="F551">
        <v>40000000</v>
      </c>
      <c r="G551">
        <v>7.8</v>
      </c>
      <c r="H551">
        <f>ROUND(CORREL(Table68[[Gross Earning ]],Table68[Budget]),6)</f>
        <v>0.48902099999999998</v>
      </c>
      <c r="I551">
        <f>Table68[[#This Row],[Gross Earning ]]-Table68[[#This Row],[Budget]]</f>
        <v>32455275</v>
      </c>
    </row>
    <row r="552" spans="2:9">
      <c r="B552">
        <v>12000000</v>
      </c>
      <c r="C552">
        <v>7.7</v>
      </c>
      <c r="E552">
        <v>90356857</v>
      </c>
      <c r="F552">
        <v>58000000</v>
      </c>
      <c r="G552">
        <v>7.1</v>
      </c>
      <c r="H552">
        <f>ROUND(CORREL(Table68[[Gross Earning ]],Table68[Budget]),6)</f>
        <v>0.48902099999999998</v>
      </c>
      <c r="I552">
        <f>Table68[[#This Row],[Gross Earning ]]-Table68[[#This Row],[Budget]]</f>
        <v>32356857</v>
      </c>
    </row>
    <row r="553" spans="2:9">
      <c r="B553">
        <v>22000000</v>
      </c>
      <c r="C553">
        <v>6.7</v>
      </c>
      <c r="E553">
        <v>72306065</v>
      </c>
      <c r="F553">
        <v>40000000</v>
      </c>
      <c r="G553">
        <v>7.6</v>
      </c>
      <c r="H553">
        <f>ROUND(CORREL(Table68[[Gross Earning ]],Table68[Budget]),6)</f>
        <v>0.48902099999999998</v>
      </c>
      <c r="I553">
        <f>Table68[[#This Row],[Gross Earning ]]-Table68[[#This Row],[Budget]]</f>
        <v>32306065</v>
      </c>
    </row>
    <row r="554" spans="2:9">
      <c r="B554">
        <v>3000000</v>
      </c>
      <c r="C554">
        <v>2.9</v>
      </c>
      <c r="E554">
        <v>72266306</v>
      </c>
      <c r="F554">
        <v>40000000</v>
      </c>
      <c r="G554">
        <v>6.6</v>
      </c>
      <c r="H554">
        <f>ROUND(CORREL(Table68[[Gross Earning ]],Table68[Budget]),6)</f>
        <v>0.48902099999999998</v>
      </c>
      <c r="I554">
        <f>Table68[[#This Row],[Gross Earning ]]-Table68[[#This Row],[Budget]]</f>
        <v>32266306</v>
      </c>
    </row>
    <row r="555" spans="2:9">
      <c r="B555">
        <v>1800000</v>
      </c>
      <c r="C555">
        <v>7.8</v>
      </c>
      <c r="E555">
        <v>54235441</v>
      </c>
      <c r="F555">
        <v>22000000</v>
      </c>
      <c r="G555">
        <v>7.3</v>
      </c>
      <c r="H555">
        <f>ROUND(CORREL(Table68[[Gross Earning ]],Table68[Budget]),6)</f>
        <v>0.48902099999999998</v>
      </c>
      <c r="I555">
        <f>Table68[[#This Row],[Gross Earning ]]-Table68[[#This Row],[Budget]]</f>
        <v>32235441</v>
      </c>
    </row>
    <row r="556" spans="2:9">
      <c r="B556">
        <v>20000000</v>
      </c>
      <c r="C556">
        <v>5.9</v>
      </c>
      <c r="E556">
        <v>112225777</v>
      </c>
      <c r="F556">
        <v>80000000</v>
      </c>
      <c r="G556">
        <v>7.3</v>
      </c>
      <c r="H556">
        <f>ROUND(CORREL(Table68[[Gross Earning ]],Table68[Budget]),6)</f>
        <v>0.48902099999999998</v>
      </c>
      <c r="I556">
        <f>Table68[[#This Row],[Gross Earning ]]-Table68[[#This Row],[Budget]]</f>
        <v>32225777</v>
      </c>
    </row>
    <row r="557" spans="2:9">
      <c r="B557">
        <v>20000000</v>
      </c>
      <c r="C557">
        <v>6.7</v>
      </c>
      <c r="E557">
        <v>36200000</v>
      </c>
      <c r="F557">
        <v>4000000</v>
      </c>
      <c r="G557">
        <v>5.7</v>
      </c>
      <c r="H557">
        <f>ROUND(CORREL(Table68[[Gross Earning ]],Table68[Budget]),6)</f>
        <v>0.48902099999999998</v>
      </c>
      <c r="I557">
        <f>Table68[[#This Row],[Gross Earning ]]-Table68[[#This Row],[Budget]]</f>
        <v>32200000</v>
      </c>
    </row>
    <row r="558" spans="2:9">
      <c r="B558">
        <v>20000000</v>
      </c>
      <c r="C558">
        <v>7</v>
      </c>
      <c r="E558">
        <v>69148997</v>
      </c>
      <c r="F558">
        <v>37000000</v>
      </c>
      <c r="G558">
        <v>5.4</v>
      </c>
      <c r="H558">
        <f>ROUND(CORREL(Table68[[Gross Earning ]],Table68[Budget]),6)</f>
        <v>0.48902099999999998</v>
      </c>
      <c r="I558">
        <f>Table68[[#This Row],[Gross Earning ]]-Table68[[#This Row],[Budget]]</f>
        <v>32148997</v>
      </c>
    </row>
    <row r="559" spans="2:9">
      <c r="B559">
        <v>19500000</v>
      </c>
      <c r="C559">
        <v>6.2</v>
      </c>
      <c r="E559">
        <v>117144465</v>
      </c>
      <c r="F559">
        <v>85000000</v>
      </c>
      <c r="G559">
        <v>6.9</v>
      </c>
      <c r="H559">
        <f>ROUND(CORREL(Table68[[Gross Earning ]],Table68[Budget]),6)</f>
        <v>0.48902099999999998</v>
      </c>
      <c r="I559">
        <f>Table68[[#This Row],[Gross Earning ]]-Table68[[#This Row],[Budget]]</f>
        <v>32144465</v>
      </c>
    </row>
    <row r="560" spans="2:9">
      <c r="B560">
        <v>20000000</v>
      </c>
      <c r="C560">
        <v>7</v>
      </c>
      <c r="E560">
        <v>40066497</v>
      </c>
      <c r="F560">
        <v>8000000</v>
      </c>
      <c r="G560">
        <v>3.5</v>
      </c>
      <c r="H560">
        <f>ROUND(CORREL(Table68[[Gross Earning ]],Table68[Budget]),6)</f>
        <v>0.48902099999999998</v>
      </c>
      <c r="I560">
        <f>Table68[[#This Row],[Gross Earning ]]-Table68[[#This Row],[Budget]]</f>
        <v>32066497</v>
      </c>
    </row>
    <row r="561" spans="2:9">
      <c r="B561">
        <v>20000000</v>
      </c>
      <c r="C561">
        <v>6.5</v>
      </c>
      <c r="E561">
        <v>52066000</v>
      </c>
      <c r="F561">
        <v>20000000</v>
      </c>
      <c r="G561">
        <v>7.5</v>
      </c>
      <c r="H561">
        <f>ROUND(CORREL(Table68[[Gross Earning ]],Table68[Budget]),6)</f>
        <v>0.48902099999999998</v>
      </c>
      <c r="I561">
        <f>Table68[[#This Row],[Gross Earning ]]-Table68[[#This Row],[Budget]]</f>
        <v>32066000</v>
      </c>
    </row>
    <row r="562" spans="2:9">
      <c r="B562">
        <v>13000</v>
      </c>
      <c r="C562">
        <v>5.2</v>
      </c>
      <c r="E562">
        <v>36000000</v>
      </c>
      <c r="F562">
        <v>4000000</v>
      </c>
      <c r="G562">
        <v>6.7</v>
      </c>
      <c r="H562">
        <f>ROUND(CORREL(Table68[[Gross Earning ]],Table68[Budget]),6)</f>
        <v>0.48902099999999998</v>
      </c>
      <c r="I562">
        <f>Table68[[#This Row],[Gross Earning ]]-Table68[[#This Row],[Budget]]</f>
        <v>32000000</v>
      </c>
    </row>
    <row r="563" spans="2:9">
      <c r="B563">
        <v>25000000</v>
      </c>
      <c r="C563">
        <v>6.2</v>
      </c>
      <c r="E563">
        <v>38400000</v>
      </c>
      <c r="F563">
        <v>6500000</v>
      </c>
      <c r="G563">
        <v>8.1</v>
      </c>
      <c r="H563">
        <f>ROUND(CORREL(Table68[[Gross Earning ]],Table68[Budget]),6)</f>
        <v>0.48902099999999998</v>
      </c>
      <c r="I563">
        <f>Table68[[#This Row],[Gross Earning ]]-Table68[[#This Row],[Budget]]</f>
        <v>31900000</v>
      </c>
    </row>
    <row r="564" spans="2:9">
      <c r="B564">
        <v>20000000</v>
      </c>
      <c r="C564">
        <v>6.7</v>
      </c>
      <c r="E564">
        <v>57859105</v>
      </c>
      <c r="F564">
        <v>26000000</v>
      </c>
      <c r="G564">
        <v>6.5</v>
      </c>
      <c r="H564">
        <f>ROUND(CORREL(Table68[[Gross Earning ]],Table68[Budget]),6)</f>
        <v>0.48902099999999998</v>
      </c>
      <c r="I564">
        <f>Table68[[#This Row],[Gross Earning ]]-Table68[[#This Row],[Budget]]</f>
        <v>31859105</v>
      </c>
    </row>
    <row r="565" spans="2:9">
      <c r="B565">
        <v>20000000</v>
      </c>
      <c r="C565">
        <v>5.8</v>
      </c>
      <c r="E565">
        <v>46338728</v>
      </c>
      <c r="F565">
        <v>14500000</v>
      </c>
      <c r="G565">
        <v>6.8</v>
      </c>
      <c r="H565">
        <f>ROUND(CORREL(Table68[[Gross Earning ]],Table68[Budget]),6)</f>
        <v>0.48902099999999998</v>
      </c>
      <c r="I565">
        <f>Table68[[#This Row],[Gross Earning ]]-Table68[[#This Row],[Budget]]</f>
        <v>31838728</v>
      </c>
    </row>
    <row r="566" spans="2:9">
      <c r="B566">
        <v>20000000</v>
      </c>
      <c r="C566">
        <v>4.8</v>
      </c>
      <c r="E566">
        <v>44726644</v>
      </c>
      <c r="F566">
        <v>13000000</v>
      </c>
      <c r="G566">
        <v>6.8</v>
      </c>
      <c r="H566">
        <f>ROUND(CORREL(Table68[[Gross Earning ]],Table68[Budget]),6)</f>
        <v>0.48902099999999998</v>
      </c>
      <c r="I566">
        <f>Table68[[#This Row],[Gross Earning ]]-Table68[[#This Row],[Budget]]</f>
        <v>31726644</v>
      </c>
    </row>
    <row r="567" spans="2:9">
      <c r="B567">
        <v>20000000</v>
      </c>
      <c r="C567">
        <v>7.2</v>
      </c>
      <c r="E567">
        <v>52691009</v>
      </c>
      <c r="F567">
        <v>21000000</v>
      </c>
      <c r="G567">
        <v>6.6</v>
      </c>
      <c r="H567">
        <f>ROUND(CORREL(Table68[[Gross Earning ]],Table68[Budget]),6)</f>
        <v>0.48902099999999998</v>
      </c>
      <c r="I567">
        <f>Table68[[#This Row],[Gross Earning ]]-Table68[[#This Row],[Budget]]</f>
        <v>31691009</v>
      </c>
    </row>
    <row r="568" spans="2:9">
      <c r="B568">
        <v>20000000</v>
      </c>
      <c r="C568">
        <v>5.6</v>
      </c>
      <c r="E568">
        <v>81517441</v>
      </c>
      <c r="F568">
        <v>50000000</v>
      </c>
      <c r="G568">
        <v>7.1</v>
      </c>
      <c r="H568">
        <f>ROUND(CORREL(Table68[[Gross Earning ]],Table68[Budget]),6)</f>
        <v>0.48902099999999998</v>
      </c>
      <c r="I568">
        <f>Table68[[#This Row],[Gross Earning ]]-Table68[[#This Row],[Budget]]</f>
        <v>31517441</v>
      </c>
    </row>
    <row r="569" spans="2:9">
      <c r="B569">
        <v>27220000</v>
      </c>
      <c r="C569">
        <v>6.4</v>
      </c>
      <c r="E569">
        <v>56505065</v>
      </c>
      <c r="F569">
        <v>25000000</v>
      </c>
      <c r="G569">
        <v>7.8</v>
      </c>
      <c r="H569">
        <f>ROUND(CORREL(Table68[[Gross Earning ]],Table68[Budget]),6)</f>
        <v>0.48902099999999998</v>
      </c>
      <c r="I569">
        <f>Table68[[#This Row],[Gross Earning ]]-Table68[[#This Row],[Budget]]</f>
        <v>31505065</v>
      </c>
    </row>
    <row r="570" spans="2:9">
      <c r="B570">
        <v>19000000</v>
      </c>
      <c r="C570">
        <v>8.4</v>
      </c>
      <c r="E570">
        <v>51431160</v>
      </c>
      <c r="F570">
        <v>20000000</v>
      </c>
      <c r="G570">
        <v>5.9</v>
      </c>
      <c r="H570">
        <f>ROUND(CORREL(Table68[[Gross Earning ]],Table68[Budget]),6)</f>
        <v>0.48902099999999998</v>
      </c>
      <c r="I570">
        <f>Table68[[#This Row],[Gross Earning ]]-Table68[[#This Row],[Budget]]</f>
        <v>31431160</v>
      </c>
    </row>
    <row r="571" spans="2:9">
      <c r="B571">
        <v>27000000</v>
      </c>
      <c r="C571">
        <v>5</v>
      </c>
      <c r="E571">
        <v>35385560</v>
      </c>
      <c r="F571">
        <v>4000000</v>
      </c>
      <c r="G571">
        <v>4.5999999999999996</v>
      </c>
      <c r="H571">
        <f>ROUND(CORREL(Table68[[Gross Earning ]],Table68[Budget]),6)</f>
        <v>0.48902099999999998</v>
      </c>
      <c r="I571">
        <f>Table68[[#This Row],[Gross Earning ]]-Table68[[#This Row],[Budget]]</f>
        <v>31385560</v>
      </c>
    </row>
    <row r="572" spans="2:9">
      <c r="B572">
        <v>19000000</v>
      </c>
      <c r="C572">
        <v>6.7</v>
      </c>
      <c r="E572">
        <v>66359959</v>
      </c>
      <c r="F572">
        <v>35000000</v>
      </c>
      <c r="G572">
        <v>6.9</v>
      </c>
      <c r="H572">
        <f>ROUND(CORREL(Table68[[Gross Earning ]],Table68[Budget]),6)</f>
        <v>0.48902099999999998</v>
      </c>
      <c r="I572">
        <f>Table68[[#This Row],[Gross Earning ]]-Table68[[#This Row],[Budget]]</f>
        <v>31359959</v>
      </c>
    </row>
    <row r="573" spans="2:9">
      <c r="B573">
        <v>18000000</v>
      </c>
      <c r="C573">
        <v>7.2</v>
      </c>
      <c r="E573">
        <v>52353636</v>
      </c>
      <c r="F573">
        <v>21000000</v>
      </c>
      <c r="G573">
        <v>7.6</v>
      </c>
      <c r="H573">
        <f>ROUND(CORREL(Table68[[Gross Earning ]],Table68[Budget]),6)</f>
        <v>0.48902099999999998</v>
      </c>
      <c r="I573">
        <f>Table68[[#This Row],[Gross Earning ]]-Table68[[#This Row],[Budget]]</f>
        <v>31353636</v>
      </c>
    </row>
    <row r="574" spans="2:9">
      <c r="B574">
        <v>18000000</v>
      </c>
      <c r="C574">
        <v>7.4</v>
      </c>
      <c r="E574">
        <v>71347010</v>
      </c>
      <c r="F574">
        <v>40000000</v>
      </c>
      <c r="G574">
        <v>7.1</v>
      </c>
      <c r="H574">
        <f>ROUND(CORREL(Table68[[Gross Earning ]],Table68[Budget]),6)</f>
        <v>0.48902099999999998</v>
      </c>
      <c r="I574">
        <f>Table68[[#This Row],[Gross Earning ]]-Table68[[#This Row],[Budget]]</f>
        <v>31347010</v>
      </c>
    </row>
    <row r="575" spans="2:9">
      <c r="B575">
        <v>18000000</v>
      </c>
      <c r="C575">
        <v>5.0999999999999996</v>
      </c>
      <c r="E575">
        <v>76261036</v>
      </c>
      <c r="F575">
        <v>45000000</v>
      </c>
      <c r="G575">
        <v>7.7</v>
      </c>
      <c r="H575">
        <f>ROUND(CORREL(Table68[[Gross Earning ]],Table68[Budget]),6)</f>
        <v>0.48902099999999998</v>
      </c>
      <c r="I575">
        <f>Table68[[#This Row],[Gross Earning ]]-Table68[[#This Row],[Budget]]</f>
        <v>31261036</v>
      </c>
    </row>
    <row r="576" spans="2:9">
      <c r="B576">
        <v>18000000</v>
      </c>
      <c r="C576">
        <v>5.5</v>
      </c>
      <c r="E576">
        <v>101217900</v>
      </c>
      <c r="F576">
        <v>70000000</v>
      </c>
      <c r="G576">
        <v>7</v>
      </c>
      <c r="H576">
        <f>ROUND(CORREL(Table68[[Gross Earning ]],Table68[Budget]),6)</f>
        <v>0.48902099999999998</v>
      </c>
      <c r="I576">
        <f>Table68[[#This Row],[Gross Earning ]]-Table68[[#This Row],[Budget]]</f>
        <v>31217900</v>
      </c>
    </row>
    <row r="577" spans="2:9">
      <c r="B577">
        <v>3500000</v>
      </c>
      <c r="C577">
        <v>7.2</v>
      </c>
      <c r="E577">
        <v>32000000</v>
      </c>
      <c r="F577">
        <v>806947</v>
      </c>
      <c r="G577">
        <v>8.5</v>
      </c>
      <c r="H577">
        <f>ROUND(CORREL(Table68[[Gross Earning ]],Table68[Budget]),6)</f>
        <v>0.48902099999999998</v>
      </c>
      <c r="I577">
        <f>Table68[[#This Row],[Gross Earning ]]-Table68[[#This Row],[Budget]]</f>
        <v>31193053</v>
      </c>
    </row>
    <row r="578" spans="2:9">
      <c r="B578">
        <v>18000000</v>
      </c>
      <c r="C578">
        <v>5.2</v>
      </c>
      <c r="E578">
        <v>44134898</v>
      </c>
      <c r="F578">
        <v>13000000</v>
      </c>
      <c r="G578">
        <v>7.3</v>
      </c>
      <c r="H578">
        <f>ROUND(CORREL(Table68[[Gross Earning ]],Table68[Budget]),6)</f>
        <v>0.48902099999999998</v>
      </c>
      <c r="I578">
        <f>Table68[[#This Row],[Gross Earning ]]-Table68[[#This Row],[Budget]]</f>
        <v>31134898</v>
      </c>
    </row>
    <row r="579" spans="2:9">
      <c r="B579">
        <v>17900000</v>
      </c>
      <c r="C579">
        <v>5</v>
      </c>
      <c r="E579">
        <v>61094903</v>
      </c>
      <c r="F579">
        <v>30000000</v>
      </c>
      <c r="G579">
        <v>6.9</v>
      </c>
      <c r="H579">
        <f>ROUND(CORREL(Table68[[Gross Earning ]],Table68[Budget]),6)</f>
        <v>0.48902099999999998</v>
      </c>
      <c r="I579">
        <f>Table68[[#This Row],[Gross Earning ]]-Table68[[#This Row],[Budget]]</f>
        <v>31094903</v>
      </c>
    </row>
    <row r="580" spans="2:9">
      <c r="B580">
        <v>14000000</v>
      </c>
      <c r="C580">
        <v>6.2</v>
      </c>
      <c r="E580">
        <v>81022333</v>
      </c>
      <c r="F580">
        <v>50000000</v>
      </c>
      <c r="G580">
        <v>5</v>
      </c>
      <c r="H580">
        <f>ROUND(CORREL(Table68[[Gross Earning ]],Table68[Budget]),6)</f>
        <v>0.48902099999999998</v>
      </c>
      <c r="I580">
        <f>Table68[[#This Row],[Gross Earning ]]-Table68[[#This Row],[Budget]]</f>
        <v>31022333</v>
      </c>
    </row>
    <row r="581" spans="2:9">
      <c r="B581">
        <v>18000000</v>
      </c>
      <c r="C581">
        <v>5.3</v>
      </c>
      <c r="E581">
        <v>52008288</v>
      </c>
      <c r="F581">
        <v>21000000</v>
      </c>
      <c r="G581">
        <v>7.8</v>
      </c>
      <c r="H581">
        <f>ROUND(CORREL(Table68[[Gross Earning ]],Table68[Budget]),6)</f>
        <v>0.48902099999999998</v>
      </c>
      <c r="I581">
        <f>Table68[[#This Row],[Gross Earning ]]-Table68[[#This Row],[Budget]]</f>
        <v>31008288</v>
      </c>
    </row>
    <row r="582" spans="2:9">
      <c r="B582">
        <v>18000000</v>
      </c>
      <c r="C582">
        <v>4.5999999999999996</v>
      </c>
      <c r="E582">
        <v>36000000</v>
      </c>
      <c r="F582">
        <v>5000000</v>
      </c>
      <c r="G582">
        <v>6.8</v>
      </c>
      <c r="H582">
        <f>ROUND(CORREL(Table68[[Gross Earning ]],Table68[Budget]),6)</f>
        <v>0.48902099999999998</v>
      </c>
      <c r="I582">
        <f>Table68[[#This Row],[Gross Earning ]]-Table68[[#This Row],[Budget]]</f>
        <v>31000000</v>
      </c>
    </row>
    <row r="583" spans="2:9">
      <c r="B583">
        <v>9000000</v>
      </c>
      <c r="C583">
        <v>6.8</v>
      </c>
      <c r="E583">
        <v>55973336</v>
      </c>
      <c r="F583">
        <v>25000000</v>
      </c>
      <c r="G583">
        <v>6.1</v>
      </c>
      <c r="H583">
        <f>ROUND(CORREL(Table68[[Gross Earning ]],Table68[Budget]),6)</f>
        <v>0.48902099999999998</v>
      </c>
      <c r="I583">
        <f>Table68[[#This Row],[Gross Earning ]]-Table68[[#This Row],[Budget]]</f>
        <v>30973336</v>
      </c>
    </row>
    <row r="584" spans="2:9">
      <c r="B584">
        <v>11000000</v>
      </c>
      <c r="C584">
        <v>6.6</v>
      </c>
      <c r="E584">
        <v>33349949</v>
      </c>
      <c r="F584">
        <v>2500000</v>
      </c>
      <c r="G584">
        <v>5.0999999999999996</v>
      </c>
      <c r="H584">
        <f>ROUND(CORREL(Table68[[Gross Earning ]],Table68[Budget]),6)</f>
        <v>0.48902099999999998</v>
      </c>
      <c r="I584">
        <f>Table68[[#This Row],[Gross Earning ]]-Table68[[#This Row],[Budget]]</f>
        <v>30849949</v>
      </c>
    </row>
    <row r="585" spans="2:9">
      <c r="B585">
        <v>17000000</v>
      </c>
      <c r="C585">
        <v>5.2</v>
      </c>
      <c r="E585">
        <v>70836296</v>
      </c>
      <c r="F585">
        <v>40000000</v>
      </c>
      <c r="G585">
        <v>5.9</v>
      </c>
      <c r="H585">
        <f>ROUND(CORREL(Table68[[Gross Earning ]],Table68[Budget]),6)</f>
        <v>0.48902099999999998</v>
      </c>
      <c r="I585">
        <f>Table68[[#This Row],[Gross Earning ]]-Table68[[#This Row],[Budget]]</f>
        <v>30836296</v>
      </c>
    </row>
    <row r="586" spans="2:9">
      <c r="B586">
        <v>25000000</v>
      </c>
      <c r="C586">
        <v>6.6</v>
      </c>
      <c r="E586">
        <v>32600000</v>
      </c>
      <c r="F586">
        <v>1800000</v>
      </c>
      <c r="G586">
        <v>5.9</v>
      </c>
      <c r="H586">
        <f>ROUND(CORREL(Table68[[Gross Earning ]],Table68[Budget]),6)</f>
        <v>0.48902099999999998</v>
      </c>
      <c r="I586">
        <f>Table68[[#This Row],[Gross Earning ]]-Table68[[#This Row],[Budget]]</f>
        <v>30800000</v>
      </c>
    </row>
    <row r="587" spans="2:9">
      <c r="B587">
        <v>16000000</v>
      </c>
      <c r="C587">
        <v>4.9000000000000004</v>
      </c>
      <c r="E587">
        <v>30859000</v>
      </c>
      <c r="F587">
        <v>83532</v>
      </c>
      <c r="G587">
        <v>7.5</v>
      </c>
      <c r="H587">
        <f>ROUND(CORREL(Table68[[Gross Earning ]],Table68[Budget]),6)</f>
        <v>0.48902099999999998</v>
      </c>
      <c r="I587">
        <f>Table68[[#This Row],[Gross Earning ]]-Table68[[#This Row],[Budget]]</f>
        <v>30775468</v>
      </c>
    </row>
    <row r="588" spans="2:9">
      <c r="B588">
        <v>11000000</v>
      </c>
      <c r="C588">
        <v>7.1</v>
      </c>
      <c r="E588">
        <v>37295394</v>
      </c>
      <c r="F588">
        <v>6600000</v>
      </c>
      <c r="G588">
        <v>5.7</v>
      </c>
      <c r="H588">
        <f>ROUND(CORREL(Table68[[Gross Earning ]],Table68[Budget]),6)</f>
        <v>0.48902099999999998</v>
      </c>
      <c r="I588">
        <f>Table68[[#This Row],[Gross Earning ]]-Table68[[#This Row],[Budget]]</f>
        <v>30695394</v>
      </c>
    </row>
    <row r="589" spans="2:9">
      <c r="B589">
        <v>16000000</v>
      </c>
      <c r="C589">
        <v>8.1</v>
      </c>
      <c r="E589">
        <v>120618403</v>
      </c>
      <c r="F589">
        <v>90000000</v>
      </c>
      <c r="G589">
        <v>7.5</v>
      </c>
      <c r="H589">
        <f>ROUND(CORREL(Table68[[Gross Earning ]],Table68[Budget]),6)</f>
        <v>0.48902099999999998</v>
      </c>
      <c r="I589">
        <f>Table68[[#This Row],[Gross Earning ]]-Table68[[#This Row],[Budget]]</f>
        <v>30618403</v>
      </c>
    </row>
    <row r="590" spans="2:9">
      <c r="B590">
        <v>16000000</v>
      </c>
      <c r="C590">
        <v>6.7</v>
      </c>
      <c r="E590">
        <v>31537320</v>
      </c>
      <c r="F590">
        <v>1000000</v>
      </c>
      <c r="G590">
        <v>5.7</v>
      </c>
      <c r="H590">
        <f>ROUND(CORREL(Table68[[Gross Earning ]],Table68[Budget]),6)</f>
        <v>0.48902099999999998</v>
      </c>
      <c r="I590">
        <f>Table68[[#This Row],[Gross Earning ]]-Table68[[#This Row],[Budget]]</f>
        <v>30537320</v>
      </c>
    </row>
    <row r="591" spans="2:9">
      <c r="B591">
        <v>34000000</v>
      </c>
      <c r="C591">
        <v>8.1</v>
      </c>
      <c r="E591">
        <v>40485039</v>
      </c>
      <c r="F591">
        <v>10000000</v>
      </c>
      <c r="G591">
        <v>6.9</v>
      </c>
      <c r="H591">
        <f>ROUND(CORREL(Table68[[Gross Earning ]],Table68[Budget]),6)</f>
        <v>0.48902099999999998</v>
      </c>
      <c r="I591">
        <f>Table68[[#This Row],[Gross Earning ]]-Table68[[#This Row],[Budget]]</f>
        <v>30485039</v>
      </c>
    </row>
    <row r="592" spans="2:9">
      <c r="B592">
        <v>100000000</v>
      </c>
      <c r="C592">
        <v>6.1</v>
      </c>
      <c r="E592">
        <v>70405498</v>
      </c>
      <c r="F592">
        <v>40000000</v>
      </c>
      <c r="G592">
        <v>8</v>
      </c>
      <c r="H592">
        <f>ROUND(CORREL(Table68[[Gross Earning ]],Table68[Budget]),6)</f>
        <v>0.48902099999999998</v>
      </c>
      <c r="I592">
        <f>Table68[[#This Row],[Gross Earning ]]-Table68[[#This Row],[Budget]]</f>
        <v>30405498</v>
      </c>
    </row>
    <row r="593" spans="2:9">
      <c r="B593">
        <v>15000000</v>
      </c>
      <c r="C593">
        <v>8.1999999999999993</v>
      </c>
      <c r="E593">
        <v>90341670</v>
      </c>
      <c r="F593">
        <v>60000000</v>
      </c>
      <c r="G593">
        <v>5.5</v>
      </c>
      <c r="H593">
        <f>ROUND(CORREL(Table68[[Gross Earning ]],Table68[Budget]),6)</f>
        <v>0.48902099999999998</v>
      </c>
      <c r="I593">
        <f>Table68[[#This Row],[Gross Earning ]]-Table68[[#This Row],[Budget]]</f>
        <v>30341670</v>
      </c>
    </row>
    <row r="594" spans="2:9">
      <c r="B594">
        <v>9000000</v>
      </c>
      <c r="C594">
        <v>5.6</v>
      </c>
      <c r="E594">
        <v>35811509</v>
      </c>
      <c r="F594">
        <v>5500000</v>
      </c>
      <c r="G594">
        <v>7.7</v>
      </c>
      <c r="H594">
        <f>ROUND(CORREL(Table68[[Gross Earning ]],Table68[Budget]),6)</f>
        <v>0.48902099999999998</v>
      </c>
      <c r="I594">
        <f>Table68[[#This Row],[Gross Earning ]]-Table68[[#This Row],[Budget]]</f>
        <v>30311509</v>
      </c>
    </row>
    <row r="595" spans="2:9">
      <c r="B595">
        <v>15000000</v>
      </c>
      <c r="C595">
        <v>6</v>
      </c>
      <c r="E595">
        <v>53302314</v>
      </c>
      <c r="F595">
        <v>23000000</v>
      </c>
      <c r="G595">
        <v>6.7</v>
      </c>
      <c r="H595">
        <f>ROUND(CORREL(Table68[[Gross Earning ]],Table68[Budget]),6)</f>
        <v>0.48902099999999998</v>
      </c>
      <c r="I595">
        <f>Table68[[#This Row],[Gross Earning ]]-Table68[[#This Row],[Budget]]</f>
        <v>30302314</v>
      </c>
    </row>
    <row r="596" spans="2:9">
      <c r="B596">
        <v>20000000</v>
      </c>
      <c r="C596">
        <v>5.8</v>
      </c>
      <c r="E596">
        <v>80270227</v>
      </c>
      <c r="F596">
        <v>50000000</v>
      </c>
      <c r="G596">
        <v>5.0999999999999996</v>
      </c>
      <c r="H596">
        <f>ROUND(CORREL(Table68[[Gross Earning ]],Table68[Budget]),6)</f>
        <v>0.48902099999999998</v>
      </c>
      <c r="I596">
        <f>Table68[[#This Row],[Gross Earning ]]-Table68[[#This Row],[Budget]]</f>
        <v>30270227</v>
      </c>
    </row>
    <row r="597" spans="2:9">
      <c r="B597">
        <v>7000000</v>
      </c>
      <c r="C597">
        <v>6.1</v>
      </c>
      <c r="E597">
        <v>60269340</v>
      </c>
      <c r="F597">
        <v>30000000</v>
      </c>
      <c r="G597">
        <v>6</v>
      </c>
      <c r="H597">
        <f>ROUND(CORREL(Table68[[Gross Earning ]],Table68[Budget]),6)</f>
        <v>0.48902099999999998</v>
      </c>
      <c r="I597">
        <f>Table68[[#This Row],[Gross Earning ]]-Table68[[#This Row],[Budget]]</f>
        <v>30269340</v>
      </c>
    </row>
    <row r="598" spans="2:9">
      <c r="B598">
        <v>15000000</v>
      </c>
      <c r="C598">
        <v>4.9000000000000004</v>
      </c>
      <c r="E598">
        <v>41227069</v>
      </c>
      <c r="F598">
        <v>11000000</v>
      </c>
      <c r="G598">
        <v>7.4</v>
      </c>
      <c r="H598">
        <f>ROUND(CORREL(Table68[[Gross Earning ]],Table68[Budget]),6)</f>
        <v>0.48902099999999998</v>
      </c>
      <c r="I598">
        <f>Table68[[#This Row],[Gross Earning ]]-Table68[[#This Row],[Budget]]</f>
        <v>30227069</v>
      </c>
    </row>
    <row r="599" spans="2:9">
      <c r="B599">
        <v>15000000</v>
      </c>
      <c r="C599">
        <v>5.7</v>
      </c>
      <c r="E599">
        <v>70163652</v>
      </c>
      <c r="F599">
        <v>40000000</v>
      </c>
      <c r="G599">
        <v>4.5999999999999996</v>
      </c>
      <c r="H599">
        <f>ROUND(CORREL(Table68[[Gross Earning ]],Table68[Budget]),6)</f>
        <v>0.48902099999999998</v>
      </c>
      <c r="I599">
        <f>Table68[[#This Row],[Gross Earning ]]-Table68[[#This Row],[Budget]]</f>
        <v>30163652</v>
      </c>
    </row>
    <row r="600" spans="2:9">
      <c r="B600">
        <v>15000000</v>
      </c>
      <c r="C600">
        <v>7.1</v>
      </c>
      <c r="E600">
        <v>70100000</v>
      </c>
      <c r="F600">
        <v>40000000</v>
      </c>
      <c r="G600">
        <v>5.4</v>
      </c>
      <c r="H600">
        <f>ROUND(CORREL(Table68[[Gross Earning ]],Table68[Budget]),6)</f>
        <v>0.48902099999999998</v>
      </c>
      <c r="I600">
        <f>Table68[[#This Row],[Gross Earning ]]-Table68[[#This Row],[Budget]]</f>
        <v>30100000</v>
      </c>
    </row>
    <row r="601" spans="2:9">
      <c r="B601">
        <v>15000000</v>
      </c>
      <c r="C601">
        <v>6.6</v>
      </c>
      <c r="E601">
        <v>60033780</v>
      </c>
      <c r="F601">
        <v>30000000</v>
      </c>
      <c r="G601">
        <v>5.9</v>
      </c>
      <c r="H601">
        <f>ROUND(CORREL(Table68[[Gross Earning ]],Table68[Budget]),6)</f>
        <v>0.48902099999999998</v>
      </c>
      <c r="I601">
        <f>Table68[[#This Row],[Gross Earning ]]-Table68[[#This Row],[Budget]]</f>
        <v>30033780</v>
      </c>
    </row>
    <row r="602" spans="2:9">
      <c r="B602">
        <v>14500000</v>
      </c>
      <c r="C602">
        <v>6.2</v>
      </c>
      <c r="E602">
        <v>30500882</v>
      </c>
      <c r="F602">
        <v>500000</v>
      </c>
      <c r="G602">
        <v>5.7</v>
      </c>
      <c r="H602">
        <f>ROUND(CORREL(Table68[[Gross Earning ]],Table68[Budget]),6)</f>
        <v>0.48902099999999998</v>
      </c>
      <c r="I602">
        <f>Table68[[#This Row],[Gross Earning ]]-Table68[[#This Row],[Budget]]</f>
        <v>30000882</v>
      </c>
    </row>
    <row r="603" spans="2:9">
      <c r="B603">
        <v>15000000</v>
      </c>
      <c r="C603">
        <v>5.7</v>
      </c>
      <c r="E603">
        <v>109993847</v>
      </c>
      <c r="F603">
        <v>80000000</v>
      </c>
      <c r="G603">
        <v>6.1</v>
      </c>
      <c r="H603">
        <f>ROUND(CORREL(Table68[[Gross Earning ]],Table68[Budget]),6)</f>
        <v>0.48902099999999998</v>
      </c>
      <c r="I603">
        <f>Table68[[#This Row],[Gross Earning ]]-Table68[[#This Row],[Budget]]</f>
        <v>29993847</v>
      </c>
    </row>
    <row r="604" spans="2:9">
      <c r="B604">
        <v>14000000</v>
      </c>
      <c r="C604">
        <v>3.7</v>
      </c>
      <c r="E604">
        <v>34468224</v>
      </c>
      <c r="F604">
        <v>4500000</v>
      </c>
      <c r="G604">
        <v>7.3</v>
      </c>
      <c r="H604">
        <f>ROUND(CORREL(Table68[[Gross Earning ]],Table68[Budget]),6)</f>
        <v>0.48902099999999998</v>
      </c>
      <c r="I604">
        <f>Table68[[#This Row],[Gross Earning ]]-Table68[[#This Row],[Budget]]</f>
        <v>29968224</v>
      </c>
    </row>
    <row r="605" spans="2:9">
      <c r="B605">
        <v>14000000</v>
      </c>
      <c r="C605">
        <v>6.7</v>
      </c>
      <c r="E605">
        <v>79948113</v>
      </c>
      <c r="F605">
        <v>50000000</v>
      </c>
      <c r="G605">
        <v>6.2</v>
      </c>
      <c r="H605">
        <f>ROUND(CORREL(Table68[[Gross Earning ]],Table68[Budget]),6)</f>
        <v>0.48902099999999998</v>
      </c>
      <c r="I605">
        <f>Table68[[#This Row],[Gross Earning ]]-Table68[[#This Row],[Budget]]</f>
        <v>29948113</v>
      </c>
    </row>
    <row r="606" spans="2:9">
      <c r="B606">
        <v>12000000</v>
      </c>
      <c r="C606">
        <v>6.9</v>
      </c>
      <c r="E606">
        <v>32230907</v>
      </c>
      <c r="F606">
        <v>2500000</v>
      </c>
      <c r="G606">
        <v>6.7</v>
      </c>
      <c r="H606">
        <f>ROUND(CORREL(Table68[[Gross Earning ]],Table68[Budget]),6)</f>
        <v>0.48902099999999998</v>
      </c>
      <c r="I606">
        <f>Table68[[#This Row],[Gross Earning ]]-Table68[[#This Row],[Budget]]</f>
        <v>29730907</v>
      </c>
    </row>
    <row r="607" spans="2:9">
      <c r="B607">
        <v>12500000</v>
      </c>
      <c r="C607">
        <v>7.4</v>
      </c>
      <c r="E607">
        <v>44667095</v>
      </c>
      <c r="F607">
        <v>15000000</v>
      </c>
      <c r="G607">
        <v>8</v>
      </c>
      <c r="H607">
        <f>ROUND(CORREL(Table68[[Gross Earning ]],Table68[Budget]),6)</f>
        <v>0.48902099999999998</v>
      </c>
      <c r="I607">
        <f>Table68[[#This Row],[Gross Earning ]]-Table68[[#This Row],[Budget]]</f>
        <v>29667095</v>
      </c>
    </row>
    <row r="608" spans="2:9">
      <c r="B608">
        <v>3660000</v>
      </c>
      <c r="C608">
        <v>6.4</v>
      </c>
      <c r="E608">
        <v>64604977</v>
      </c>
      <c r="F608">
        <v>35000000</v>
      </c>
      <c r="G608">
        <v>8.3000000000000007</v>
      </c>
      <c r="H608">
        <f>ROUND(CORREL(Table68[[Gross Earning ]],Table68[Budget]),6)</f>
        <v>0.48902099999999998</v>
      </c>
      <c r="I608">
        <f>Table68[[#This Row],[Gross Earning ]]-Table68[[#This Row],[Budget]]</f>
        <v>29604977</v>
      </c>
    </row>
    <row r="609" spans="2:9">
      <c r="B609">
        <v>18000000</v>
      </c>
      <c r="C609">
        <v>6.1</v>
      </c>
      <c r="E609">
        <v>45507053</v>
      </c>
      <c r="F609">
        <v>16000000</v>
      </c>
      <c r="G609">
        <v>7.8</v>
      </c>
      <c r="H609">
        <f>ROUND(CORREL(Table68[[Gross Earning ]],Table68[Budget]),6)</f>
        <v>0.48902099999999998</v>
      </c>
      <c r="I609">
        <f>Table68[[#This Row],[Gross Earning ]]-Table68[[#This Row],[Budget]]</f>
        <v>29507053</v>
      </c>
    </row>
    <row r="610" spans="2:9">
      <c r="B610">
        <v>12000000</v>
      </c>
      <c r="C610">
        <v>8</v>
      </c>
      <c r="E610">
        <v>74484168</v>
      </c>
      <c r="F610">
        <v>45000000</v>
      </c>
      <c r="G610">
        <v>6.9</v>
      </c>
      <c r="H610">
        <f>ROUND(CORREL(Table68[[Gross Earning ]],Table68[Budget]),6)</f>
        <v>0.48902099999999998</v>
      </c>
      <c r="I610">
        <f>Table68[[#This Row],[Gross Earning ]]-Table68[[#This Row],[Budget]]</f>
        <v>29484168</v>
      </c>
    </row>
    <row r="611" spans="2:9">
      <c r="B611">
        <v>12000000</v>
      </c>
      <c r="C611">
        <v>5.4</v>
      </c>
      <c r="E611">
        <v>51483949</v>
      </c>
      <c r="F611">
        <v>22000000</v>
      </c>
      <c r="G611">
        <v>7</v>
      </c>
      <c r="H611">
        <f>ROUND(CORREL(Table68[[Gross Earning ]],Table68[Budget]),6)</f>
        <v>0.48902099999999998</v>
      </c>
      <c r="I611">
        <f>Table68[[#This Row],[Gross Earning ]]-Table68[[#This Row],[Budget]]</f>
        <v>29483949</v>
      </c>
    </row>
    <row r="612" spans="2:9">
      <c r="B612">
        <v>12000000</v>
      </c>
      <c r="C612">
        <v>7</v>
      </c>
      <c r="E612">
        <v>34099640</v>
      </c>
      <c r="F612">
        <v>5000000</v>
      </c>
      <c r="G612">
        <v>7</v>
      </c>
      <c r="H612">
        <f>ROUND(CORREL(Table68[[Gross Earning ]],Table68[Budget]),6)</f>
        <v>0.48902099999999998</v>
      </c>
      <c r="I612">
        <f>Table68[[#This Row],[Gross Earning ]]-Table68[[#This Row],[Budget]]</f>
        <v>29099640</v>
      </c>
    </row>
    <row r="613" spans="2:9">
      <c r="B613">
        <v>12000000</v>
      </c>
      <c r="C613">
        <v>6.6</v>
      </c>
      <c r="E613">
        <v>54098051</v>
      </c>
      <c r="F613">
        <v>25000000</v>
      </c>
      <c r="G613">
        <v>5.8</v>
      </c>
      <c r="H613">
        <f>ROUND(CORREL(Table68[[Gross Earning ]],Table68[Budget]),6)</f>
        <v>0.48902099999999998</v>
      </c>
      <c r="I613">
        <f>Table68[[#This Row],[Gross Earning ]]-Table68[[#This Row],[Budget]]</f>
        <v>29098051</v>
      </c>
    </row>
    <row r="614" spans="2:9">
      <c r="B614">
        <v>12000000</v>
      </c>
      <c r="C614">
        <v>5.7</v>
      </c>
      <c r="E614">
        <v>32541719</v>
      </c>
      <c r="F614">
        <v>3500159</v>
      </c>
      <c r="G614">
        <v>6.7</v>
      </c>
      <c r="H614">
        <f>ROUND(CORREL(Table68[[Gross Earning ]],Table68[Budget]),6)</f>
        <v>0.48902099999999998</v>
      </c>
      <c r="I614">
        <f>Table68[[#This Row],[Gross Earning ]]-Table68[[#This Row],[Budget]]</f>
        <v>29041560</v>
      </c>
    </row>
    <row r="615" spans="2:9">
      <c r="B615">
        <v>7500000</v>
      </c>
      <c r="C615">
        <v>6.8</v>
      </c>
      <c r="E615">
        <v>44328238</v>
      </c>
      <c r="F615">
        <v>15300000</v>
      </c>
      <c r="G615">
        <v>5.0999999999999996</v>
      </c>
      <c r="H615">
        <f>ROUND(CORREL(Table68[[Gross Earning ]],Table68[Budget]),6)</f>
        <v>0.48902099999999998</v>
      </c>
      <c r="I615">
        <f>Table68[[#This Row],[Gross Earning ]]-Table68[[#This Row],[Budget]]</f>
        <v>29028238</v>
      </c>
    </row>
    <row r="616" spans="2:9">
      <c r="B616">
        <v>12000000</v>
      </c>
      <c r="C616">
        <v>6.1</v>
      </c>
      <c r="E616">
        <v>63939454</v>
      </c>
      <c r="F616">
        <v>35000000</v>
      </c>
      <c r="G616">
        <v>6.2</v>
      </c>
      <c r="H616">
        <f>ROUND(CORREL(Table68[[Gross Earning ]],Table68[Budget]),6)</f>
        <v>0.48902099999999998</v>
      </c>
      <c r="I616">
        <f>Table68[[#This Row],[Gross Earning ]]-Table68[[#This Row],[Budget]]</f>
        <v>28939454</v>
      </c>
    </row>
    <row r="617" spans="2:9">
      <c r="B617">
        <v>12000000</v>
      </c>
      <c r="C617">
        <v>6.9</v>
      </c>
      <c r="E617">
        <v>98895417</v>
      </c>
      <c r="F617">
        <v>70000000</v>
      </c>
      <c r="G617">
        <v>6.5</v>
      </c>
      <c r="H617">
        <f>ROUND(CORREL(Table68[[Gross Earning ]],Table68[Budget]),6)</f>
        <v>0.48902099999999998</v>
      </c>
      <c r="I617">
        <f>Table68[[#This Row],[Gross Earning ]]-Table68[[#This Row],[Budget]]</f>
        <v>28895417</v>
      </c>
    </row>
    <row r="618" spans="2:9">
      <c r="B618">
        <v>12000000</v>
      </c>
      <c r="C618">
        <v>2.8</v>
      </c>
      <c r="E618">
        <v>43848100</v>
      </c>
      <c r="F618">
        <v>15000000</v>
      </c>
      <c r="G618">
        <v>7.4</v>
      </c>
      <c r="H618">
        <f>ROUND(CORREL(Table68[[Gross Earning ]],Table68[Budget]),6)</f>
        <v>0.48902099999999998</v>
      </c>
      <c r="I618">
        <f>Table68[[#This Row],[Gross Earning ]]-Table68[[#This Row],[Budget]]</f>
        <v>28848100</v>
      </c>
    </row>
    <row r="619" spans="2:9">
      <c r="B619">
        <v>11500000</v>
      </c>
      <c r="C619">
        <v>6</v>
      </c>
      <c r="E619">
        <v>63826569</v>
      </c>
      <c r="F619">
        <v>35000000</v>
      </c>
      <c r="G619">
        <v>6.3</v>
      </c>
      <c r="H619">
        <f>ROUND(CORREL(Table68[[Gross Earning ]],Table68[Budget]),6)</f>
        <v>0.48902099999999998</v>
      </c>
      <c r="I619">
        <f>Table68[[#This Row],[Gross Earning ]]-Table68[[#This Row],[Budget]]</f>
        <v>28826569</v>
      </c>
    </row>
    <row r="620" spans="2:9">
      <c r="B620">
        <v>12000000</v>
      </c>
      <c r="C620">
        <v>6.2</v>
      </c>
      <c r="E620">
        <v>44087387</v>
      </c>
      <c r="F620">
        <v>15300000</v>
      </c>
      <c r="G620">
        <v>6.2</v>
      </c>
      <c r="H620">
        <f>ROUND(CORREL(Table68[[Gross Earning ]],Table68[Budget]),6)</f>
        <v>0.48902099999999998</v>
      </c>
      <c r="I620">
        <f>Table68[[#This Row],[Gross Earning ]]-Table68[[#This Row],[Budget]]</f>
        <v>28787387</v>
      </c>
    </row>
    <row r="621" spans="2:9">
      <c r="B621">
        <v>12000000</v>
      </c>
      <c r="C621">
        <v>4.3</v>
      </c>
      <c r="E621">
        <v>93771072</v>
      </c>
      <c r="F621">
        <v>65000000</v>
      </c>
      <c r="G621">
        <v>6.7</v>
      </c>
      <c r="H621">
        <f>ROUND(CORREL(Table68[[Gross Earning ]],Table68[Budget]),6)</f>
        <v>0.48902099999999998</v>
      </c>
      <c r="I621">
        <f>Table68[[#This Row],[Gross Earning ]]-Table68[[#This Row],[Budget]]</f>
        <v>28771072</v>
      </c>
    </row>
    <row r="622" spans="2:9">
      <c r="B622">
        <v>13500000</v>
      </c>
      <c r="C622">
        <v>5.8</v>
      </c>
      <c r="E622">
        <v>50728000</v>
      </c>
      <c r="F622">
        <v>22000000</v>
      </c>
      <c r="G622">
        <v>5.8</v>
      </c>
      <c r="H622">
        <f>ROUND(CORREL(Table68[[Gross Earning ]],Table68[Budget]),6)</f>
        <v>0.48902099999999998</v>
      </c>
      <c r="I622">
        <f>Table68[[#This Row],[Gross Earning ]]-Table68[[#This Row],[Budget]]</f>
        <v>28728000</v>
      </c>
    </row>
    <row r="623" spans="2:9">
      <c r="B623">
        <v>11000000</v>
      </c>
      <c r="C623">
        <v>6.9</v>
      </c>
      <c r="E623">
        <v>58715510</v>
      </c>
      <c r="F623">
        <v>30000000</v>
      </c>
      <c r="G623">
        <v>5.4</v>
      </c>
      <c r="H623">
        <f>ROUND(CORREL(Table68[[Gross Earning ]],Table68[Budget]),6)</f>
        <v>0.48902099999999998</v>
      </c>
      <c r="I623">
        <f>Table68[[#This Row],[Gross Earning ]]-Table68[[#This Row],[Budget]]</f>
        <v>28715510</v>
      </c>
    </row>
    <row r="624" spans="2:9">
      <c r="B624">
        <v>11000000</v>
      </c>
      <c r="C624">
        <v>6.4</v>
      </c>
      <c r="E624">
        <v>62700000</v>
      </c>
      <c r="F624">
        <v>34000000</v>
      </c>
      <c r="G624">
        <v>6.3</v>
      </c>
      <c r="H624">
        <f>ROUND(CORREL(Table68[[Gross Earning ]],Table68[Budget]),6)</f>
        <v>0.48902099999999998</v>
      </c>
      <c r="I624">
        <f>Table68[[#This Row],[Gross Earning ]]-Table68[[#This Row],[Budget]]</f>
        <v>28700000</v>
      </c>
    </row>
    <row r="625" spans="2:9">
      <c r="B625">
        <v>11000000</v>
      </c>
      <c r="C625">
        <v>8.1</v>
      </c>
      <c r="E625">
        <v>48546578</v>
      </c>
      <c r="F625">
        <v>20000000</v>
      </c>
      <c r="G625">
        <v>2.7</v>
      </c>
      <c r="H625">
        <f>ROUND(CORREL(Table68[[Gross Earning ]],Table68[Budget]),6)</f>
        <v>0.48902099999999998</v>
      </c>
      <c r="I625">
        <f>Table68[[#This Row],[Gross Earning ]]-Table68[[#This Row],[Budget]]</f>
        <v>28546578</v>
      </c>
    </row>
    <row r="626" spans="2:9">
      <c r="B626">
        <v>11000000</v>
      </c>
      <c r="C626">
        <v>6.9</v>
      </c>
      <c r="E626">
        <v>36500000</v>
      </c>
      <c r="F626">
        <v>8000000</v>
      </c>
      <c r="G626">
        <v>7.6</v>
      </c>
      <c r="H626">
        <f>ROUND(CORREL(Table68[[Gross Earning ]],Table68[Budget]),6)</f>
        <v>0.48902099999999998</v>
      </c>
      <c r="I626">
        <f>Table68[[#This Row],[Gross Earning ]]-Table68[[#This Row],[Budget]]</f>
        <v>28500000</v>
      </c>
    </row>
    <row r="627" spans="2:9">
      <c r="B627">
        <v>12000000</v>
      </c>
      <c r="C627">
        <v>5.7</v>
      </c>
      <c r="E627">
        <v>40962534</v>
      </c>
      <c r="F627">
        <v>12500000</v>
      </c>
      <c r="G627">
        <v>7.1</v>
      </c>
      <c r="H627">
        <f>ROUND(CORREL(Table68[[Gross Earning ]],Table68[Budget]),6)</f>
        <v>0.48902099999999998</v>
      </c>
      <c r="I627">
        <f>Table68[[#This Row],[Gross Earning ]]-Table68[[#This Row],[Budget]]</f>
        <v>28462534</v>
      </c>
    </row>
    <row r="628" spans="2:9">
      <c r="B628">
        <v>11000000</v>
      </c>
      <c r="C628">
        <v>4.3</v>
      </c>
      <c r="E628">
        <v>48423368</v>
      </c>
      <c r="F628">
        <v>20000000</v>
      </c>
      <c r="G628">
        <v>5.8</v>
      </c>
      <c r="H628">
        <f>ROUND(CORREL(Table68[[Gross Earning ]],Table68[Budget]),6)</f>
        <v>0.48902099999999998</v>
      </c>
      <c r="I628">
        <f>Table68[[#This Row],[Gross Earning ]]-Table68[[#This Row],[Budget]]</f>
        <v>28423368</v>
      </c>
    </row>
    <row r="629" spans="2:9">
      <c r="B629">
        <v>12500000</v>
      </c>
      <c r="C629">
        <v>6.3</v>
      </c>
      <c r="E629">
        <v>35400000</v>
      </c>
      <c r="F629">
        <v>7000000</v>
      </c>
      <c r="G629">
        <v>6.8</v>
      </c>
      <c r="H629">
        <f>ROUND(CORREL(Table68[[Gross Earning ]],Table68[Budget]),6)</f>
        <v>0.48902099999999998</v>
      </c>
      <c r="I629">
        <f>Table68[[#This Row],[Gross Earning ]]-Table68[[#This Row],[Budget]]</f>
        <v>28400000</v>
      </c>
    </row>
    <row r="630" spans="2:9">
      <c r="B630">
        <v>11000000</v>
      </c>
      <c r="C630">
        <v>7.4</v>
      </c>
      <c r="E630">
        <v>31968347</v>
      </c>
      <c r="F630">
        <v>3600000</v>
      </c>
      <c r="G630">
        <v>7.6</v>
      </c>
      <c r="H630">
        <f>ROUND(CORREL(Table68[[Gross Earning ]],Table68[Budget]),6)</f>
        <v>0.48902099999999998</v>
      </c>
      <c r="I630">
        <f>Table68[[#This Row],[Gross Earning ]]-Table68[[#This Row],[Budget]]</f>
        <v>28368347</v>
      </c>
    </row>
    <row r="631" spans="2:9">
      <c r="B631">
        <v>11000000</v>
      </c>
      <c r="C631">
        <v>5.3</v>
      </c>
      <c r="E631">
        <v>60328558</v>
      </c>
      <c r="F631">
        <v>32000000</v>
      </c>
      <c r="G631">
        <v>7</v>
      </c>
      <c r="H631">
        <f>ROUND(CORREL(Table68[[Gross Earning ]],Table68[Budget]),6)</f>
        <v>0.48902099999999998</v>
      </c>
      <c r="I631">
        <f>Table68[[#This Row],[Gross Earning ]]-Table68[[#This Row],[Budget]]</f>
        <v>28328558</v>
      </c>
    </row>
    <row r="632" spans="2:9">
      <c r="B632">
        <v>10000000</v>
      </c>
      <c r="C632">
        <v>7.8</v>
      </c>
      <c r="E632">
        <v>61280963</v>
      </c>
      <c r="F632">
        <v>33000000</v>
      </c>
      <c r="G632">
        <v>6.3</v>
      </c>
      <c r="H632">
        <f>ROUND(CORREL(Table68[[Gross Earning ]],Table68[Budget]),6)</f>
        <v>0.48902099999999998</v>
      </c>
      <c r="I632">
        <f>Table68[[#This Row],[Gross Earning ]]-Table68[[#This Row],[Budget]]</f>
        <v>28280963</v>
      </c>
    </row>
    <row r="633" spans="2:9">
      <c r="B633">
        <v>10000000</v>
      </c>
      <c r="C633">
        <v>6.7</v>
      </c>
      <c r="E633">
        <v>88200225</v>
      </c>
      <c r="F633">
        <v>60000000</v>
      </c>
      <c r="G633">
        <v>6.1</v>
      </c>
      <c r="H633">
        <f>ROUND(CORREL(Table68[[Gross Earning ]],Table68[Budget]),6)</f>
        <v>0.48902099999999998</v>
      </c>
      <c r="I633">
        <f>Table68[[#This Row],[Gross Earning ]]-Table68[[#This Row],[Budget]]</f>
        <v>28200225</v>
      </c>
    </row>
    <row r="634" spans="2:9">
      <c r="B634">
        <v>65000000</v>
      </c>
      <c r="C634">
        <v>7.3</v>
      </c>
      <c r="E634">
        <v>39025000</v>
      </c>
      <c r="F634">
        <v>11000000</v>
      </c>
      <c r="G634">
        <v>7.6</v>
      </c>
      <c r="H634">
        <f>ROUND(CORREL(Table68[[Gross Earning ]],Table68[Budget]),6)</f>
        <v>0.48902099999999998</v>
      </c>
      <c r="I634">
        <f>Table68[[#This Row],[Gross Earning ]]-Table68[[#This Row],[Budget]]</f>
        <v>28025000</v>
      </c>
    </row>
    <row r="635" spans="2:9">
      <c r="B635">
        <v>10000000</v>
      </c>
      <c r="C635">
        <v>7.2</v>
      </c>
      <c r="E635">
        <v>43022524</v>
      </c>
      <c r="F635">
        <v>15000000</v>
      </c>
      <c r="G635">
        <v>7.1</v>
      </c>
      <c r="H635">
        <f>ROUND(CORREL(Table68[[Gross Earning ]],Table68[Budget]),6)</f>
        <v>0.48902099999999998</v>
      </c>
      <c r="I635">
        <f>Table68[[#This Row],[Gross Earning ]]-Table68[[#This Row],[Budget]]</f>
        <v>28022524</v>
      </c>
    </row>
    <row r="636" spans="2:9">
      <c r="B636">
        <v>10000000</v>
      </c>
      <c r="C636">
        <v>5.3</v>
      </c>
      <c r="E636">
        <v>83000000</v>
      </c>
      <c r="F636">
        <v>55000000</v>
      </c>
      <c r="G636">
        <v>6</v>
      </c>
      <c r="H636">
        <f>ROUND(CORREL(Table68[[Gross Earning ]],Table68[Budget]),6)</f>
        <v>0.48902099999999998</v>
      </c>
      <c r="I636">
        <f>Table68[[#This Row],[Gross Earning ]]-Table68[[#This Row],[Budget]]</f>
        <v>28000000</v>
      </c>
    </row>
    <row r="637" spans="2:9">
      <c r="B637">
        <v>10000000</v>
      </c>
      <c r="C637">
        <v>7.1</v>
      </c>
      <c r="E637">
        <v>42919096</v>
      </c>
      <c r="F637">
        <v>15000000</v>
      </c>
      <c r="G637">
        <v>6.5</v>
      </c>
      <c r="H637">
        <f>ROUND(CORREL(Table68[[Gross Earning ]],Table68[Budget]),6)</f>
        <v>0.48902099999999998</v>
      </c>
      <c r="I637">
        <f>Table68[[#This Row],[Gross Earning ]]-Table68[[#This Row],[Budget]]</f>
        <v>27919096</v>
      </c>
    </row>
    <row r="638" spans="2:9">
      <c r="B638">
        <v>10000000</v>
      </c>
      <c r="C638">
        <v>6.8</v>
      </c>
      <c r="E638">
        <v>47887943</v>
      </c>
      <c r="F638">
        <v>20000000</v>
      </c>
      <c r="G638">
        <v>5.4</v>
      </c>
      <c r="H638">
        <f>ROUND(CORREL(Table68[[Gross Earning ]],Table68[Budget]),6)</f>
        <v>0.48902099999999998</v>
      </c>
      <c r="I638">
        <f>Table68[[#This Row],[Gross Earning ]]-Table68[[#This Row],[Budget]]</f>
        <v>27887943</v>
      </c>
    </row>
    <row r="639" spans="2:9">
      <c r="B639">
        <v>10000000</v>
      </c>
      <c r="C639">
        <v>4.2</v>
      </c>
      <c r="E639">
        <v>58879132</v>
      </c>
      <c r="F639">
        <v>31000000</v>
      </c>
      <c r="G639">
        <v>6.1</v>
      </c>
      <c r="H639">
        <f>ROUND(CORREL(Table68[[Gross Earning ]],Table68[Budget]),6)</f>
        <v>0.48902099999999998</v>
      </c>
      <c r="I639">
        <f>Table68[[#This Row],[Gross Earning ]]-Table68[[#This Row],[Budget]]</f>
        <v>27879132</v>
      </c>
    </row>
    <row r="640" spans="2:9">
      <c r="B640">
        <v>10000000</v>
      </c>
      <c r="C640">
        <v>6.3</v>
      </c>
      <c r="E640">
        <v>47852604</v>
      </c>
      <c r="F640">
        <v>20000000</v>
      </c>
      <c r="G640">
        <v>5.9</v>
      </c>
      <c r="H640">
        <f>ROUND(CORREL(Table68[[Gross Earning ]],Table68[Budget]),6)</f>
        <v>0.48902099999999998</v>
      </c>
      <c r="I640">
        <f>Table68[[#This Row],[Gross Earning ]]-Table68[[#This Row],[Budget]]</f>
        <v>27852604</v>
      </c>
    </row>
    <row r="641" spans="2:9">
      <c r="B641">
        <v>10000000</v>
      </c>
      <c r="C641">
        <v>6.5</v>
      </c>
      <c r="E641">
        <v>30000000</v>
      </c>
      <c r="F641">
        <v>2200000</v>
      </c>
      <c r="G641">
        <v>5.4</v>
      </c>
      <c r="H641">
        <f>ROUND(CORREL(Table68[[Gross Earning ]],Table68[Budget]),6)</f>
        <v>0.48902099999999998</v>
      </c>
      <c r="I641">
        <f>Table68[[#This Row],[Gross Earning ]]-Table68[[#This Row],[Budget]]</f>
        <v>27800000</v>
      </c>
    </row>
    <row r="642" spans="2:9">
      <c r="B642">
        <v>10000000</v>
      </c>
      <c r="C642">
        <v>5.2</v>
      </c>
      <c r="E642">
        <v>112703470</v>
      </c>
      <c r="F642">
        <v>85000000</v>
      </c>
      <c r="G642">
        <v>6.6</v>
      </c>
      <c r="H642">
        <f>ROUND(CORREL(Table68[[Gross Earning ]],Table68[Budget]),6)</f>
        <v>0.48902099999999998</v>
      </c>
      <c r="I642">
        <f>Table68[[#This Row],[Gross Earning ]]-Table68[[#This Row],[Budget]]</f>
        <v>27703470</v>
      </c>
    </row>
    <row r="643" spans="2:9">
      <c r="B643">
        <v>10000000</v>
      </c>
      <c r="C643">
        <v>5.7</v>
      </c>
      <c r="E643">
        <v>38201895</v>
      </c>
      <c r="F643">
        <v>10500000</v>
      </c>
      <c r="G643">
        <v>6.9</v>
      </c>
      <c r="H643">
        <f>ROUND(CORREL(Table68[[Gross Earning ]],Table68[Budget]),6)</f>
        <v>0.48902099999999998</v>
      </c>
      <c r="I643">
        <f>Table68[[#This Row],[Gross Earning ]]-Table68[[#This Row],[Budget]]</f>
        <v>27701895</v>
      </c>
    </row>
    <row r="644" spans="2:9">
      <c r="B644">
        <v>10000000</v>
      </c>
      <c r="C644">
        <v>4.5</v>
      </c>
      <c r="E644">
        <v>50693162</v>
      </c>
      <c r="F644">
        <v>23000000</v>
      </c>
      <c r="G644">
        <v>7.6</v>
      </c>
      <c r="H644">
        <f>ROUND(CORREL(Table68[[Gross Earning ]],Table68[Budget]),6)</f>
        <v>0.48902099999999998</v>
      </c>
      <c r="I644">
        <f>Table68[[#This Row],[Gross Earning ]]-Table68[[#This Row],[Budget]]</f>
        <v>27693162</v>
      </c>
    </row>
    <row r="645" spans="2:9">
      <c r="B645">
        <v>6000000</v>
      </c>
      <c r="C645">
        <v>6.9</v>
      </c>
      <c r="E645">
        <v>97680195</v>
      </c>
      <c r="F645">
        <v>70000000</v>
      </c>
      <c r="G645">
        <v>6.8</v>
      </c>
      <c r="H645">
        <f>ROUND(CORREL(Table68[[Gross Earning ]],Table68[Budget]),6)</f>
        <v>0.48902099999999998</v>
      </c>
      <c r="I645">
        <f>Table68[[#This Row],[Gross Earning ]]-Table68[[#This Row],[Budget]]</f>
        <v>27680195</v>
      </c>
    </row>
    <row r="646" spans="2:9">
      <c r="B646">
        <v>10000000</v>
      </c>
      <c r="C646">
        <v>4.8</v>
      </c>
      <c r="E646">
        <v>39647595</v>
      </c>
      <c r="F646">
        <v>12000000</v>
      </c>
      <c r="G646">
        <v>7.5</v>
      </c>
      <c r="H646">
        <f>ROUND(CORREL(Table68[[Gross Earning ]],Table68[Budget]),6)</f>
        <v>0.48902099999999998</v>
      </c>
      <c r="I646">
        <f>Table68[[#This Row],[Gross Earning ]]-Table68[[#This Row],[Budget]]</f>
        <v>27647595</v>
      </c>
    </row>
    <row r="647" spans="2:9">
      <c r="B647">
        <v>10000000</v>
      </c>
      <c r="C647">
        <v>6.3</v>
      </c>
      <c r="E647">
        <v>81645152</v>
      </c>
      <c r="F647">
        <v>54000000</v>
      </c>
      <c r="G647">
        <v>6.7</v>
      </c>
      <c r="H647">
        <f>ROUND(CORREL(Table68[[Gross Earning ]],Table68[Budget]),6)</f>
        <v>0.48902099999999998</v>
      </c>
      <c r="I647">
        <f>Table68[[#This Row],[Gross Earning ]]-Table68[[#This Row],[Budget]]</f>
        <v>27645152</v>
      </c>
    </row>
    <row r="648" spans="2:9">
      <c r="B648">
        <v>10000000</v>
      </c>
      <c r="C648">
        <v>5.4</v>
      </c>
      <c r="E648">
        <v>42592530</v>
      </c>
      <c r="F648">
        <v>15000000</v>
      </c>
      <c r="G648">
        <v>6.2</v>
      </c>
      <c r="H648">
        <f>ROUND(CORREL(Table68[[Gross Earning ]],Table68[Budget]),6)</f>
        <v>0.48902099999999998</v>
      </c>
      <c r="I648">
        <f>Table68[[#This Row],[Gross Earning ]]-Table68[[#This Row],[Budget]]</f>
        <v>27592530</v>
      </c>
    </row>
    <row r="649" spans="2:9">
      <c r="B649">
        <v>10000000</v>
      </c>
      <c r="C649">
        <v>3.8</v>
      </c>
      <c r="E649">
        <v>52528330</v>
      </c>
      <c r="F649">
        <v>25000000</v>
      </c>
      <c r="G649">
        <v>4.7</v>
      </c>
      <c r="H649">
        <f>ROUND(CORREL(Table68[[Gross Earning ]],Table68[Budget]),6)</f>
        <v>0.48902099999999998</v>
      </c>
      <c r="I649">
        <f>Table68[[#This Row],[Gross Earning ]]-Table68[[#This Row],[Budget]]</f>
        <v>27528330</v>
      </c>
    </row>
    <row r="650" spans="2:9">
      <c r="B650">
        <v>10000000</v>
      </c>
      <c r="C650">
        <v>7</v>
      </c>
      <c r="E650">
        <v>37470017</v>
      </c>
      <c r="F650">
        <v>10000000</v>
      </c>
      <c r="G650">
        <v>6.1</v>
      </c>
      <c r="H650">
        <f>ROUND(CORREL(Table68[[Gross Earning ]],Table68[Budget]),6)</f>
        <v>0.48902099999999998</v>
      </c>
      <c r="I650">
        <f>Table68[[#This Row],[Gross Earning ]]-Table68[[#This Row],[Budget]]</f>
        <v>27470017</v>
      </c>
    </row>
    <row r="651" spans="2:9">
      <c r="B651">
        <v>10000000</v>
      </c>
      <c r="C651">
        <v>5.2</v>
      </c>
      <c r="E651">
        <v>44469602</v>
      </c>
      <c r="F651">
        <v>17000000</v>
      </c>
      <c r="G651">
        <v>7.4</v>
      </c>
      <c r="H651">
        <f>ROUND(CORREL(Table68[[Gross Earning ]],Table68[Budget]),6)</f>
        <v>0.48902099999999998</v>
      </c>
      <c r="I651">
        <f>Table68[[#This Row],[Gross Earning ]]-Table68[[#This Row],[Budget]]</f>
        <v>27469602</v>
      </c>
    </row>
    <row r="652" spans="2:9">
      <c r="B652">
        <v>10000000</v>
      </c>
      <c r="C652">
        <v>4.5999999999999996</v>
      </c>
      <c r="E652">
        <v>32453345</v>
      </c>
      <c r="F652">
        <v>5000000</v>
      </c>
      <c r="G652">
        <v>5</v>
      </c>
      <c r="H652">
        <f>ROUND(CORREL(Table68[[Gross Earning ]],Table68[Budget]),6)</f>
        <v>0.48902099999999998</v>
      </c>
      <c r="I652">
        <f>Table68[[#This Row],[Gross Earning ]]-Table68[[#This Row],[Budget]]</f>
        <v>27453345</v>
      </c>
    </row>
    <row r="653" spans="2:9">
      <c r="B653">
        <v>10000000</v>
      </c>
      <c r="C653">
        <v>6.5</v>
      </c>
      <c r="E653">
        <v>55210049</v>
      </c>
      <c r="F653">
        <v>27800000</v>
      </c>
      <c r="G653">
        <v>5.4</v>
      </c>
      <c r="H653">
        <f>ROUND(CORREL(Table68[[Gross Earning ]],Table68[Budget]),6)</f>
        <v>0.48902099999999998</v>
      </c>
      <c r="I653">
        <f>Table68[[#This Row],[Gross Earning ]]-Table68[[#This Row],[Budget]]</f>
        <v>27410049</v>
      </c>
    </row>
    <row r="654" spans="2:9">
      <c r="B654">
        <v>10000000</v>
      </c>
      <c r="C654">
        <v>5.2</v>
      </c>
      <c r="E654">
        <v>42643187</v>
      </c>
      <c r="F654">
        <v>15300000</v>
      </c>
      <c r="G654">
        <v>7.2</v>
      </c>
      <c r="H654">
        <f>ROUND(CORREL(Table68[[Gross Earning ]],Table68[Budget]),6)</f>
        <v>0.48902099999999998</v>
      </c>
      <c r="I654">
        <f>Table68[[#This Row],[Gross Earning ]]-Table68[[#This Row],[Budget]]</f>
        <v>27343187</v>
      </c>
    </row>
    <row r="655" spans="2:9">
      <c r="B655">
        <v>10000000</v>
      </c>
      <c r="C655">
        <v>6</v>
      </c>
      <c r="E655">
        <v>42640890</v>
      </c>
      <c r="F655">
        <v>15300000</v>
      </c>
      <c r="G655">
        <v>5.6</v>
      </c>
      <c r="H655">
        <f>ROUND(CORREL(Table68[[Gross Earning ]],Table68[Budget]),6)</f>
        <v>0.48902099999999998</v>
      </c>
      <c r="I655">
        <f>Table68[[#This Row],[Gross Earning ]]-Table68[[#This Row],[Budget]]</f>
        <v>27340890</v>
      </c>
    </row>
    <row r="656" spans="2:9">
      <c r="B656">
        <v>9500000</v>
      </c>
      <c r="C656">
        <v>5.0999999999999996</v>
      </c>
      <c r="E656">
        <v>38317535</v>
      </c>
      <c r="F656">
        <v>11000000</v>
      </c>
      <c r="G656">
        <v>7.5</v>
      </c>
      <c r="H656">
        <f>ROUND(CORREL(Table68[[Gross Earning ]],Table68[Budget]),6)</f>
        <v>0.48902099999999998</v>
      </c>
      <c r="I656">
        <f>Table68[[#This Row],[Gross Earning ]]-Table68[[#This Row],[Budget]]</f>
        <v>27317535</v>
      </c>
    </row>
    <row r="657" spans="2:9">
      <c r="B657">
        <v>9300000</v>
      </c>
      <c r="C657">
        <v>6.7</v>
      </c>
      <c r="E657">
        <v>31252964</v>
      </c>
      <c r="F657">
        <v>4000000</v>
      </c>
      <c r="G657">
        <v>7.1</v>
      </c>
      <c r="H657">
        <f>ROUND(CORREL(Table68[[Gross Earning ]],Table68[Budget]),6)</f>
        <v>0.48902099999999998</v>
      </c>
      <c r="I657">
        <f>Table68[[#This Row],[Gross Earning ]]-Table68[[#This Row],[Budget]]</f>
        <v>27252964</v>
      </c>
    </row>
    <row r="658" spans="2:9">
      <c r="B658">
        <v>10000000</v>
      </c>
      <c r="C658">
        <v>5.3</v>
      </c>
      <c r="E658">
        <v>54200000</v>
      </c>
      <c r="F658">
        <v>27000000</v>
      </c>
      <c r="G658">
        <v>7.9</v>
      </c>
      <c r="H658">
        <f>ROUND(CORREL(Table68[[Gross Earning ]],Table68[Budget]),6)</f>
        <v>0.48902099999999998</v>
      </c>
      <c r="I658">
        <f>Table68[[#This Row],[Gross Earning ]]-Table68[[#This Row],[Budget]]</f>
        <v>27200000</v>
      </c>
    </row>
    <row r="659" spans="2:9">
      <c r="B659">
        <v>8500000</v>
      </c>
      <c r="C659">
        <v>7.5</v>
      </c>
      <c r="E659">
        <v>67061228</v>
      </c>
      <c r="F659">
        <v>40000000</v>
      </c>
      <c r="G659">
        <v>5.5</v>
      </c>
      <c r="H659">
        <f>ROUND(CORREL(Table68[[Gross Earning ]],Table68[Budget]),6)</f>
        <v>0.48902099999999998</v>
      </c>
      <c r="I659">
        <f>Table68[[#This Row],[Gross Earning ]]-Table68[[#This Row],[Budget]]</f>
        <v>27061228</v>
      </c>
    </row>
    <row r="660" spans="2:9">
      <c r="B660">
        <v>10000000</v>
      </c>
      <c r="C660">
        <v>5.8</v>
      </c>
      <c r="E660">
        <v>36049108</v>
      </c>
      <c r="F660">
        <v>9000000</v>
      </c>
      <c r="G660">
        <v>6.8</v>
      </c>
      <c r="H660">
        <f>ROUND(CORREL(Table68[[Gross Earning ]],Table68[Budget]),6)</f>
        <v>0.48902099999999998</v>
      </c>
      <c r="I660">
        <f>Table68[[#This Row],[Gross Earning ]]-Table68[[#This Row],[Budget]]</f>
        <v>27049108</v>
      </c>
    </row>
    <row r="661" spans="2:9">
      <c r="B661">
        <v>9000000</v>
      </c>
      <c r="C661">
        <v>5.7</v>
      </c>
      <c r="E661">
        <v>49002815</v>
      </c>
      <c r="F661">
        <v>22000000</v>
      </c>
      <c r="G661">
        <v>6.4</v>
      </c>
      <c r="H661">
        <f>ROUND(CORREL(Table68[[Gross Earning ]],Table68[Budget]),6)</f>
        <v>0.48902099999999998</v>
      </c>
      <c r="I661">
        <f>Table68[[#This Row],[Gross Earning ]]-Table68[[#This Row],[Budget]]</f>
        <v>27002815</v>
      </c>
    </row>
    <row r="662" spans="2:9">
      <c r="B662">
        <v>9000000</v>
      </c>
      <c r="C662">
        <v>6.5</v>
      </c>
      <c r="E662">
        <v>34963967</v>
      </c>
      <c r="F662">
        <v>8000000</v>
      </c>
      <c r="G662">
        <v>7.7</v>
      </c>
      <c r="H662">
        <f>ROUND(CORREL(Table68[[Gross Earning ]],Table68[Budget]),6)</f>
        <v>0.48902099999999998</v>
      </c>
      <c r="I662">
        <f>Table68[[#This Row],[Gross Earning ]]-Table68[[#This Row],[Budget]]</f>
        <v>26963967</v>
      </c>
    </row>
    <row r="663" spans="2:9">
      <c r="B663">
        <v>8800000</v>
      </c>
      <c r="C663">
        <v>6.1</v>
      </c>
      <c r="E663">
        <v>51853450</v>
      </c>
      <c r="F663">
        <v>25000000</v>
      </c>
      <c r="G663">
        <v>6.6</v>
      </c>
      <c r="H663">
        <f>ROUND(CORREL(Table68[[Gross Earning ]],Table68[Budget]),6)</f>
        <v>0.48902099999999998</v>
      </c>
      <c r="I663">
        <f>Table68[[#This Row],[Gross Earning ]]-Table68[[#This Row],[Budget]]</f>
        <v>26853450</v>
      </c>
    </row>
    <row r="664" spans="2:9">
      <c r="B664">
        <v>9000000</v>
      </c>
      <c r="C664">
        <v>7.1</v>
      </c>
      <c r="E664">
        <v>55845943</v>
      </c>
      <c r="F664">
        <v>29000000</v>
      </c>
      <c r="G664">
        <v>6.4</v>
      </c>
      <c r="H664">
        <f>ROUND(CORREL(Table68[[Gross Earning ]],Table68[Budget]),6)</f>
        <v>0.48902099999999998</v>
      </c>
      <c r="I664">
        <f>Table68[[#This Row],[Gross Earning ]]-Table68[[#This Row],[Budget]]</f>
        <v>26845943</v>
      </c>
    </row>
    <row r="665" spans="2:9">
      <c r="B665">
        <v>9000000</v>
      </c>
      <c r="C665">
        <v>5.9</v>
      </c>
      <c r="E665">
        <v>41777564</v>
      </c>
      <c r="F665">
        <v>15000000</v>
      </c>
      <c r="G665">
        <v>6.4</v>
      </c>
      <c r="H665">
        <f>ROUND(CORREL(Table68[[Gross Earning ]],Table68[Budget]),6)</f>
        <v>0.48902099999999998</v>
      </c>
      <c r="I665">
        <f>Table68[[#This Row],[Gross Earning ]]-Table68[[#This Row],[Budget]]</f>
        <v>26777564</v>
      </c>
    </row>
    <row r="666" spans="2:9">
      <c r="B666">
        <v>60000000</v>
      </c>
      <c r="C666">
        <v>6.7</v>
      </c>
      <c r="E666">
        <v>37766350</v>
      </c>
      <c r="F666">
        <v>11000000</v>
      </c>
      <c r="G666">
        <v>7.3</v>
      </c>
      <c r="H666">
        <f>ROUND(CORREL(Table68[[Gross Earning ]],Table68[Budget]),6)</f>
        <v>0.48902099999999998</v>
      </c>
      <c r="I666">
        <f>Table68[[#This Row],[Gross Earning ]]-Table68[[#This Row],[Budget]]</f>
        <v>26766350</v>
      </c>
    </row>
    <row r="667" spans="2:9">
      <c r="B667">
        <v>9000000</v>
      </c>
      <c r="C667">
        <v>5.3</v>
      </c>
      <c r="E667">
        <v>34746109</v>
      </c>
      <c r="F667">
        <v>8000000</v>
      </c>
      <c r="G667">
        <v>5.6</v>
      </c>
      <c r="H667">
        <f>ROUND(CORREL(Table68[[Gross Earning ]],Table68[Budget]),6)</f>
        <v>0.48902099999999998</v>
      </c>
      <c r="I667">
        <f>Table68[[#This Row],[Gross Earning ]]-Table68[[#This Row],[Budget]]</f>
        <v>26746109</v>
      </c>
    </row>
    <row r="668" spans="2:9">
      <c r="B668">
        <v>8000000</v>
      </c>
      <c r="C668">
        <v>7.2</v>
      </c>
      <c r="E668">
        <v>51676606</v>
      </c>
      <c r="F668">
        <v>25000000</v>
      </c>
      <c r="G668">
        <v>7.8</v>
      </c>
      <c r="H668">
        <f>ROUND(CORREL(Table68[[Gross Earning ]],Table68[Budget]),6)</f>
        <v>0.48902099999999998</v>
      </c>
      <c r="I668">
        <f>Table68[[#This Row],[Gross Earning ]]-Table68[[#This Row],[Budget]]</f>
        <v>26676606</v>
      </c>
    </row>
    <row r="669" spans="2:9">
      <c r="B669">
        <v>7623000</v>
      </c>
      <c r="C669">
        <v>7.2</v>
      </c>
      <c r="E669">
        <v>42638165</v>
      </c>
      <c r="F669">
        <v>16000000</v>
      </c>
      <c r="G669">
        <v>4.8</v>
      </c>
      <c r="H669">
        <f>ROUND(CORREL(Table68[[Gross Earning ]],Table68[Budget]),6)</f>
        <v>0.48902099999999998</v>
      </c>
      <c r="I669">
        <f>Table68[[#This Row],[Gross Earning ]]-Table68[[#This Row],[Budget]]</f>
        <v>26638165</v>
      </c>
    </row>
    <row r="670" spans="2:9">
      <c r="B670">
        <v>8300000</v>
      </c>
      <c r="C670">
        <v>6</v>
      </c>
      <c r="E670">
        <v>57750000</v>
      </c>
      <c r="F670">
        <v>31115000</v>
      </c>
      <c r="G670">
        <v>7</v>
      </c>
      <c r="H670">
        <f>ROUND(CORREL(Table68[[Gross Earning ]],Table68[Budget]),6)</f>
        <v>0.48902099999999998</v>
      </c>
      <c r="I670">
        <f>Table68[[#This Row],[Gross Earning ]]-Table68[[#This Row],[Budget]]</f>
        <v>26635000</v>
      </c>
    </row>
    <row r="671" spans="2:9">
      <c r="B671">
        <v>8000000</v>
      </c>
      <c r="C671">
        <v>5</v>
      </c>
      <c r="E671">
        <v>38624000</v>
      </c>
      <c r="F671">
        <v>12000000</v>
      </c>
      <c r="G671">
        <v>7</v>
      </c>
      <c r="H671">
        <f>ROUND(CORREL(Table68[[Gross Earning ]],Table68[Budget]),6)</f>
        <v>0.48902099999999998</v>
      </c>
      <c r="I671">
        <f>Table68[[#This Row],[Gross Earning ]]-Table68[[#This Row],[Budget]]</f>
        <v>26624000</v>
      </c>
    </row>
    <row r="672" spans="2:9">
      <c r="B672">
        <v>8000000</v>
      </c>
      <c r="C672">
        <v>7</v>
      </c>
      <c r="E672">
        <v>51533608</v>
      </c>
      <c r="F672">
        <v>25000000</v>
      </c>
      <c r="G672">
        <v>6.8</v>
      </c>
      <c r="H672">
        <f>ROUND(CORREL(Table68[[Gross Earning ]],Table68[Budget]),6)</f>
        <v>0.48902099999999998</v>
      </c>
      <c r="I672">
        <f>Table68[[#This Row],[Gross Earning ]]-Table68[[#This Row],[Budget]]</f>
        <v>26533608</v>
      </c>
    </row>
    <row r="673" spans="2:9">
      <c r="B673">
        <v>8300000</v>
      </c>
      <c r="C673">
        <v>6.4</v>
      </c>
      <c r="E673">
        <v>66466372</v>
      </c>
      <c r="F673">
        <v>40000000</v>
      </c>
      <c r="G673">
        <v>5.2</v>
      </c>
      <c r="H673">
        <f>ROUND(CORREL(Table68[[Gross Earning ]],Table68[Budget]),6)</f>
        <v>0.48902099999999998</v>
      </c>
      <c r="I673">
        <f>Table68[[#This Row],[Gross Earning ]]-Table68[[#This Row],[Budget]]</f>
        <v>26466372</v>
      </c>
    </row>
    <row r="674" spans="2:9">
      <c r="B674">
        <v>8000000</v>
      </c>
      <c r="C674">
        <v>4.9000000000000004</v>
      </c>
      <c r="E674">
        <v>71423726</v>
      </c>
      <c r="F674">
        <v>45000000</v>
      </c>
      <c r="G674">
        <v>7.3</v>
      </c>
      <c r="H674">
        <f>ROUND(CORREL(Table68[[Gross Earning ]],Table68[Budget]),6)</f>
        <v>0.48902099999999998</v>
      </c>
      <c r="I674">
        <f>Table68[[#This Row],[Gross Earning ]]-Table68[[#This Row],[Budget]]</f>
        <v>26423726</v>
      </c>
    </row>
    <row r="675" spans="2:9">
      <c r="B675">
        <v>8000000</v>
      </c>
      <c r="C675">
        <v>4</v>
      </c>
      <c r="E675">
        <v>34872293</v>
      </c>
      <c r="F675">
        <v>8500000</v>
      </c>
      <c r="G675">
        <v>4.9000000000000004</v>
      </c>
      <c r="H675">
        <f>ROUND(CORREL(Table68[[Gross Earning ]],Table68[Budget]),6)</f>
        <v>0.48902099999999998</v>
      </c>
      <c r="I675">
        <f>Table68[[#This Row],[Gross Earning ]]-Table68[[#This Row],[Budget]]</f>
        <v>26372293</v>
      </c>
    </row>
    <row r="676" spans="2:9">
      <c r="B676">
        <v>22000000</v>
      </c>
      <c r="C676">
        <v>5.9</v>
      </c>
      <c r="E676">
        <v>46363118</v>
      </c>
      <c r="F676">
        <v>20000000</v>
      </c>
      <c r="G676">
        <v>4.0999999999999996</v>
      </c>
      <c r="H676">
        <f>ROUND(CORREL(Table68[[Gross Earning ]],Table68[Budget]),6)</f>
        <v>0.48902099999999998</v>
      </c>
      <c r="I676">
        <f>Table68[[#This Row],[Gross Earning ]]-Table68[[#This Row],[Budget]]</f>
        <v>26363118</v>
      </c>
    </row>
    <row r="677" spans="2:9">
      <c r="B677">
        <v>8000000</v>
      </c>
      <c r="C677">
        <v>7.7</v>
      </c>
      <c r="E677">
        <v>71277420</v>
      </c>
      <c r="F677">
        <v>45000000</v>
      </c>
      <c r="G677">
        <v>5.2</v>
      </c>
      <c r="H677">
        <f>ROUND(CORREL(Table68[[Gross Earning ]],Table68[Budget]),6)</f>
        <v>0.48902099999999998</v>
      </c>
      <c r="I677">
        <f>Table68[[#This Row],[Gross Earning ]]-Table68[[#This Row],[Budget]]</f>
        <v>26277420</v>
      </c>
    </row>
    <row r="678" spans="2:9">
      <c r="B678">
        <v>8000000</v>
      </c>
      <c r="C678">
        <v>4.5999999999999996</v>
      </c>
      <c r="E678">
        <v>41573740</v>
      </c>
      <c r="F678">
        <v>15300000</v>
      </c>
      <c r="G678">
        <v>7</v>
      </c>
      <c r="H678">
        <f>ROUND(CORREL(Table68[[Gross Earning ]],Table68[Budget]),6)</f>
        <v>0.48902099999999998</v>
      </c>
      <c r="I678">
        <f>Table68[[#This Row],[Gross Earning ]]-Table68[[#This Row],[Budget]]</f>
        <v>26273740</v>
      </c>
    </row>
    <row r="679" spans="2:9">
      <c r="B679">
        <v>8000000</v>
      </c>
      <c r="C679">
        <v>8</v>
      </c>
      <c r="E679">
        <v>42700000</v>
      </c>
      <c r="F679">
        <v>16500000</v>
      </c>
      <c r="G679">
        <v>7.7</v>
      </c>
      <c r="H679">
        <f>ROUND(CORREL(Table68[[Gross Earning ]],Table68[Budget]),6)</f>
        <v>0.48902099999999998</v>
      </c>
      <c r="I679">
        <f>Table68[[#This Row],[Gross Earning ]]-Table68[[#This Row],[Budget]]</f>
        <v>26200000</v>
      </c>
    </row>
    <row r="680" spans="2:9">
      <c r="B680">
        <v>8000000</v>
      </c>
      <c r="C680">
        <v>4.2</v>
      </c>
      <c r="E680">
        <v>38087366</v>
      </c>
      <c r="F680">
        <v>12000000</v>
      </c>
      <c r="G680">
        <v>6.6</v>
      </c>
      <c r="H680">
        <f>ROUND(CORREL(Table68[[Gross Earning ]],Table68[Budget]),6)</f>
        <v>0.48902099999999998</v>
      </c>
      <c r="I680">
        <f>Table68[[#This Row],[Gross Earning ]]-Table68[[#This Row],[Budget]]</f>
        <v>26087366</v>
      </c>
    </row>
    <row r="681" spans="2:9">
      <c r="B681">
        <v>7700000</v>
      </c>
      <c r="C681">
        <v>7.3</v>
      </c>
      <c r="E681">
        <v>101087161</v>
      </c>
      <c r="F681">
        <v>75000000</v>
      </c>
      <c r="G681">
        <v>6.8</v>
      </c>
      <c r="H681">
        <f>ROUND(CORREL(Table68[[Gross Earning ]],Table68[Budget]),6)</f>
        <v>0.48902099999999998</v>
      </c>
      <c r="I681">
        <f>Table68[[#This Row],[Gross Earning ]]-Table68[[#This Row],[Budget]]</f>
        <v>26087161</v>
      </c>
    </row>
    <row r="682" spans="2:9">
      <c r="B682">
        <v>7500000</v>
      </c>
      <c r="C682">
        <v>4.8</v>
      </c>
      <c r="E682">
        <v>56068547</v>
      </c>
      <c r="F682">
        <v>30000000</v>
      </c>
      <c r="G682">
        <v>7.5</v>
      </c>
      <c r="H682">
        <f>ROUND(CORREL(Table68[[Gross Earning ]],Table68[Budget]),6)</f>
        <v>0.48902099999999998</v>
      </c>
      <c r="I682">
        <f>Table68[[#This Row],[Gross Earning ]]-Table68[[#This Row],[Budget]]</f>
        <v>26068547</v>
      </c>
    </row>
    <row r="683" spans="2:9">
      <c r="B683">
        <v>7500000</v>
      </c>
      <c r="C683">
        <v>5.6</v>
      </c>
      <c r="E683">
        <v>38916903</v>
      </c>
      <c r="F683">
        <v>13000000</v>
      </c>
      <c r="G683">
        <v>5.8</v>
      </c>
      <c r="H683">
        <f>ROUND(CORREL(Table68[[Gross Earning ]],Table68[Budget]),6)</f>
        <v>0.48902099999999998</v>
      </c>
      <c r="I683">
        <f>Table68[[#This Row],[Gross Earning ]]-Table68[[#This Row],[Budget]]</f>
        <v>25916903</v>
      </c>
    </row>
    <row r="684" spans="2:9">
      <c r="B684">
        <v>12000000</v>
      </c>
      <c r="C684">
        <v>5.7</v>
      </c>
      <c r="E684">
        <v>43853424</v>
      </c>
      <c r="F684">
        <v>18000000</v>
      </c>
      <c r="G684">
        <v>7.1</v>
      </c>
      <c r="H684">
        <f>ROUND(CORREL(Table68[[Gross Earning ]],Table68[Budget]),6)</f>
        <v>0.48902099999999998</v>
      </c>
      <c r="I684">
        <f>Table68[[#This Row],[Gross Earning ]]-Table68[[#This Row],[Budget]]</f>
        <v>25853424</v>
      </c>
    </row>
    <row r="685" spans="2:9">
      <c r="B685">
        <v>5000000</v>
      </c>
      <c r="C685">
        <v>7.6</v>
      </c>
      <c r="E685">
        <v>35794166</v>
      </c>
      <c r="F685">
        <v>10000000</v>
      </c>
      <c r="G685">
        <v>6</v>
      </c>
      <c r="H685">
        <f>ROUND(CORREL(Table68[[Gross Earning ]],Table68[Budget]),6)</f>
        <v>0.48902099999999998</v>
      </c>
      <c r="I685">
        <f>Table68[[#This Row],[Gross Earning ]]-Table68[[#This Row],[Budget]]</f>
        <v>25794166</v>
      </c>
    </row>
    <row r="686" spans="2:9">
      <c r="B686">
        <v>7500000</v>
      </c>
      <c r="C686">
        <v>5.0999999999999996</v>
      </c>
      <c r="E686">
        <v>37707719</v>
      </c>
      <c r="F686">
        <v>12000000</v>
      </c>
      <c r="G686">
        <v>7.6</v>
      </c>
      <c r="H686">
        <f>ROUND(CORREL(Table68[[Gross Earning ]],Table68[Budget]),6)</f>
        <v>0.48902099999999998</v>
      </c>
      <c r="I686">
        <f>Table68[[#This Row],[Gross Earning ]]-Table68[[#This Row],[Budget]]</f>
        <v>25707719</v>
      </c>
    </row>
    <row r="687" spans="2:9">
      <c r="B687">
        <v>2300000</v>
      </c>
      <c r="C687">
        <v>8.1999999999999993</v>
      </c>
      <c r="E687">
        <v>46700000</v>
      </c>
      <c r="F687">
        <v>21000000</v>
      </c>
      <c r="G687">
        <v>5.9</v>
      </c>
      <c r="H687">
        <f>ROUND(CORREL(Table68[[Gross Earning ]],Table68[Budget]),6)</f>
        <v>0.48902099999999998</v>
      </c>
      <c r="I687">
        <f>Table68[[#This Row],[Gross Earning ]]-Table68[[#This Row],[Budget]]</f>
        <v>25700000</v>
      </c>
    </row>
    <row r="688" spans="2:9">
      <c r="B688">
        <v>350000</v>
      </c>
      <c r="C688">
        <v>4.0999999999999996</v>
      </c>
      <c r="E688">
        <v>42672630</v>
      </c>
      <c r="F688">
        <v>17000000</v>
      </c>
      <c r="G688">
        <v>5.3</v>
      </c>
      <c r="H688">
        <f>ROUND(CORREL(Table68[[Gross Earning ]],Table68[Budget]),6)</f>
        <v>0.48902099999999998</v>
      </c>
      <c r="I688">
        <f>Table68[[#This Row],[Gross Earning ]]-Table68[[#This Row],[Budget]]</f>
        <v>25672630</v>
      </c>
    </row>
    <row r="689" spans="2:9">
      <c r="B689">
        <v>7000000</v>
      </c>
      <c r="C689">
        <v>4.8</v>
      </c>
      <c r="E689">
        <v>45670855</v>
      </c>
      <c r="F689">
        <v>20000000</v>
      </c>
      <c r="G689">
        <v>5.6</v>
      </c>
      <c r="H689">
        <f>ROUND(CORREL(Table68[[Gross Earning ]],Table68[Budget]),6)</f>
        <v>0.48902099999999998</v>
      </c>
      <c r="I689">
        <f>Table68[[#This Row],[Gross Earning ]]-Table68[[#This Row],[Budget]]</f>
        <v>25670855</v>
      </c>
    </row>
    <row r="690" spans="2:9">
      <c r="B690">
        <v>7000000</v>
      </c>
      <c r="C690">
        <v>6.7</v>
      </c>
      <c r="E690">
        <v>42660000</v>
      </c>
      <c r="F690">
        <v>17000000</v>
      </c>
      <c r="G690">
        <v>4.8</v>
      </c>
      <c r="H690">
        <f>ROUND(CORREL(Table68[[Gross Earning ]],Table68[Budget]),6)</f>
        <v>0.48902099999999998</v>
      </c>
      <c r="I690">
        <f>Table68[[#This Row],[Gross Earning ]]-Table68[[#This Row],[Budget]]</f>
        <v>25660000</v>
      </c>
    </row>
    <row r="691" spans="2:9">
      <c r="B691">
        <v>7000000</v>
      </c>
      <c r="C691">
        <v>7.9</v>
      </c>
      <c r="E691">
        <v>75605492</v>
      </c>
      <c r="F691">
        <v>50000000</v>
      </c>
      <c r="G691">
        <v>7.6</v>
      </c>
      <c r="H691">
        <f>ROUND(CORREL(Table68[[Gross Earning ]],Table68[Budget]),6)</f>
        <v>0.48902099999999998</v>
      </c>
      <c r="I691">
        <f>Table68[[#This Row],[Gross Earning ]]-Table68[[#This Row],[Budget]]</f>
        <v>25605492</v>
      </c>
    </row>
    <row r="692" spans="2:9">
      <c r="B692">
        <v>7000000</v>
      </c>
      <c r="C692">
        <v>5.3</v>
      </c>
      <c r="E692">
        <v>43601508</v>
      </c>
      <c r="F692">
        <v>18000000</v>
      </c>
      <c r="G692">
        <v>6.7</v>
      </c>
      <c r="H692">
        <f>ROUND(CORREL(Table68[[Gross Earning ]],Table68[Budget]),6)</f>
        <v>0.48902099999999998</v>
      </c>
      <c r="I692">
        <f>Table68[[#This Row],[Gross Earning ]]-Table68[[#This Row],[Budget]]</f>
        <v>25601508</v>
      </c>
    </row>
    <row r="693" spans="2:9">
      <c r="B693">
        <v>7000000</v>
      </c>
      <c r="C693">
        <v>4.8</v>
      </c>
      <c r="E693">
        <v>34017854</v>
      </c>
      <c r="F693">
        <v>8500000</v>
      </c>
      <c r="G693">
        <v>6.5</v>
      </c>
      <c r="H693">
        <f>ROUND(CORREL(Table68[[Gross Earning ]],Table68[Budget]),6)</f>
        <v>0.48902099999999998</v>
      </c>
      <c r="I693">
        <f>Table68[[#This Row],[Gross Earning ]]-Table68[[#This Row],[Budget]]</f>
        <v>25517854</v>
      </c>
    </row>
    <row r="694" spans="2:9">
      <c r="B694">
        <v>7000000</v>
      </c>
      <c r="C694">
        <v>5.3</v>
      </c>
      <c r="E694">
        <v>90454043</v>
      </c>
      <c r="F694">
        <v>65000000</v>
      </c>
      <c r="G694">
        <v>6.4</v>
      </c>
      <c r="H694">
        <f>ROUND(CORREL(Table68[[Gross Earning ]],Table68[Budget]),6)</f>
        <v>0.48902099999999998</v>
      </c>
      <c r="I694">
        <f>Table68[[#This Row],[Gross Earning ]]-Table68[[#This Row],[Budget]]</f>
        <v>25454043</v>
      </c>
    </row>
    <row r="695" spans="2:9">
      <c r="B695">
        <v>7000000</v>
      </c>
      <c r="C695">
        <v>6</v>
      </c>
      <c r="E695">
        <v>60400856</v>
      </c>
      <c r="F695">
        <v>35000000</v>
      </c>
      <c r="G695">
        <v>5.2</v>
      </c>
      <c r="H695">
        <f>ROUND(CORREL(Table68[[Gross Earning ]],Table68[Budget]),6)</f>
        <v>0.48902099999999998</v>
      </c>
      <c r="I695">
        <f>Table68[[#This Row],[Gross Earning ]]-Table68[[#This Row],[Budget]]</f>
        <v>25400856</v>
      </c>
    </row>
    <row r="696" spans="2:9">
      <c r="B696">
        <v>7000000</v>
      </c>
      <c r="C696">
        <v>4.8</v>
      </c>
      <c r="E696">
        <v>31899000</v>
      </c>
      <c r="F696">
        <v>6500000</v>
      </c>
      <c r="G696">
        <v>7.1</v>
      </c>
      <c r="H696">
        <f>ROUND(CORREL(Table68[[Gross Earning ]],Table68[Budget]),6)</f>
        <v>0.48902099999999998</v>
      </c>
      <c r="I696">
        <f>Table68[[#This Row],[Gross Earning ]]-Table68[[#This Row],[Budget]]</f>
        <v>25399000</v>
      </c>
    </row>
    <row r="697" spans="2:9">
      <c r="B697">
        <v>8700000</v>
      </c>
      <c r="C697">
        <v>7.2</v>
      </c>
      <c r="E697">
        <v>37188667</v>
      </c>
      <c r="F697">
        <v>12000000</v>
      </c>
      <c r="G697">
        <v>3.3</v>
      </c>
      <c r="H697">
        <f>ROUND(CORREL(Table68[[Gross Earning ]],Table68[Budget]),6)</f>
        <v>0.48902099999999998</v>
      </c>
      <c r="I697">
        <f>Table68[[#This Row],[Gross Earning ]]-Table68[[#This Row],[Budget]]</f>
        <v>25188667</v>
      </c>
    </row>
    <row r="698" spans="2:9">
      <c r="B698">
        <v>7000000</v>
      </c>
      <c r="C698">
        <v>5.8</v>
      </c>
      <c r="E698">
        <v>34074895</v>
      </c>
      <c r="F698">
        <v>9000000</v>
      </c>
      <c r="G698">
        <v>6.7</v>
      </c>
      <c r="H698">
        <f>ROUND(CORREL(Table68[[Gross Earning ]],Table68[Budget]),6)</f>
        <v>0.48902099999999998</v>
      </c>
      <c r="I698">
        <f>Table68[[#This Row],[Gross Earning ]]-Table68[[#This Row],[Budget]]</f>
        <v>25074895</v>
      </c>
    </row>
    <row r="699" spans="2:9">
      <c r="B699">
        <v>6500000</v>
      </c>
      <c r="C699">
        <v>7.2</v>
      </c>
      <c r="E699">
        <v>40064955</v>
      </c>
      <c r="F699">
        <v>15000000</v>
      </c>
      <c r="G699">
        <v>6.4</v>
      </c>
      <c r="H699">
        <f>ROUND(CORREL(Table68[[Gross Earning ]],Table68[Budget]),6)</f>
        <v>0.48902099999999998</v>
      </c>
      <c r="I699">
        <f>Table68[[#This Row],[Gross Earning ]]-Table68[[#This Row],[Budget]]</f>
        <v>25064955</v>
      </c>
    </row>
    <row r="700" spans="2:9">
      <c r="B700">
        <v>6500000</v>
      </c>
      <c r="C700">
        <v>6.5</v>
      </c>
      <c r="E700">
        <v>60054449</v>
      </c>
      <c r="F700">
        <v>35000000</v>
      </c>
      <c r="G700">
        <v>5.8</v>
      </c>
      <c r="H700">
        <f>ROUND(CORREL(Table68[[Gross Earning ]],Table68[Budget]),6)</f>
        <v>0.48902099999999998</v>
      </c>
      <c r="I700">
        <f>Table68[[#This Row],[Gross Earning ]]-Table68[[#This Row],[Budget]]</f>
        <v>25054449</v>
      </c>
    </row>
    <row r="701" spans="2:9">
      <c r="B701">
        <v>4000000</v>
      </c>
      <c r="C701">
        <v>7.3</v>
      </c>
      <c r="E701">
        <v>70001065</v>
      </c>
      <c r="F701">
        <v>45000000</v>
      </c>
      <c r="G701">
        <v>7.1</v>
      </c>
      <c r="H701">
        <f>ROUND(CORREL(Table68[[Gross Earning ]],Table68[Budget]),6)</f>
        <v>0.48902099999999998</v>
      </c>
      <c r="I701">
        <f>Table68[[#This Row],[Gross Earning ]]-Table68[[#This Row],[Budget]]</f>
        <v>25001065</v>
      </c>
    </row>
    <row r="702" spans="2:9">
      <c r="B702">
        <v>6244087</v>
      </c>
      <c r="C702">
        <v>8</v>
      </c>
      <c r="E702">
        <v>44988180</v>
      </c>
      <c r="F702">
        <v>20000000</v>
      </c>
      <c r="G702">
        <v>8.1</v>
      </c>
      <c r="H702">
        <f>ROUND(CORREL(Table68[[Gross Earning ]],Table68[Budget]),6)</f>
        <v>0.48902099999999998</v>
      </c>
      <c r="I702">
        <f>Table68[[#This Row],[Gross Earning ]]-Table68[[#This Row],[Budget]]</f>
        <v>24988180</v>
      </c>
    </row>
    <row r="703" spans="2:9">
      <c r="B703">
        <v>6000000</v>
      </c>
      <c r="C703">
        <v>7</v>
      </c>
      <c r="E703">
        <v>32391374</v>
      </c>
      <c r="F703">
        <v>7500000</v>
      </c>
      <c r="G703">
        <v>7.7</v>
      </c>
      <c r="H703">
        <f>ROUND(CORREL(Table68[[Gross Earning ]],Table68[Budget]),6)</f>
        <v>0.48902099999999998</v>
      </c>
      <c r="I703">
        <f>Table68[[#This Row],[Gross Earning ]]-Table68[[#This Row],[Budget]]</f>
        <v>24891374</v>
      </c>
    </row>
    <row r="704" spans="2:9">
      <c r="B704">
        <v>7840000</v>
      </c>
      <c r="C704">
        <v>7.4</v>
      </c>
      <c r="E704">
        <v>32333860</v>
      </c>
      <c r="F704">
        <v>7500000</v>
      </c>
      <c r="G704">
        <v>6.7</v>
      </c>
      <c r="H704">
        <f>ROUND(CORREL(Table68[[Gross Earning ]],Table68[Budget]),6)</f>
        <v>0.48902099999999998</v>
      </c>
      <c r="I704">
        <f>Table68[[#This Row],[Gross Earning ]]-Table68[[#This Row],[Budget]]</f>
        <v>24833860</v>
      </c>
    </row>
    <row r="705" spans="2:9">
      <c r="B705">
        <v>6000000</v>
      </c>
      <c r="C705">
        <v>7.2</v>
      </c>
      <c r="E705">
        <v>103812241</v>
      </c>
      <c r="F705">
        <v>79000000</v>
      </c>
      <c r="G705">
        <v>5.8</v>
      </c>
      <c r="H705">
        <f>ROUND(CORREL(Table68[[Gross Earning ]],Table68[Budget]),6)</f>
        <v>0.48902099999999998</v>
      </c>
      <c r="I705">
        <f>Table68[[#This Row],[Gross Earning ]]-Table68[[#This Row],[Budget]]</f>
        <v>24812241</v>
      </c>
    </row>
    <row r="706" spans="2:9">
      <c r="B706">
        <v>8600000</v>
      </c>
      <c r="C706">
        <v>5.8</v>
      </c>
      <c r="E706">
        <v>50800000</v>
      </c>
      <c r="F706">
        <v>26000000</v>
      </c>
      <c r="G706">
        <v>7.4</v>
      </c>
      <c r="H706">
        <f>ROUND(CORREL(Table68[[Gross Earning ]],Table68[Budget]),6)</f>
        <v>0.48902099999999998</v>
      </c>
      <c r="I706">
        <f>Table68[[#This Row],[Gross Earning ]]-Table68[[#This Row],[Budget]]</f>
        <v>24800000</v>
      </c>
    </row>
    <row r="707" spans="2:9">
      <c r="B707">
        <v>6000000</v>
      </c>
      <c r="C707">
        <v>7.2</v>
      </c>
      <c r="E707">
        <v>31607598</v>
      </c>
      <c r="F707">
        <v>6900000</v>
      </c>
      <c r="G707">
        <v>5.6</v>
      </c>
      <c r="H707">
        <f>ROUND(CORREL(Table68[[Gross Earning ]],Table68[Budget]),6)</f>
        <v>0.48902099999999998</v>
      </c>
      <c r="I707">
        <f>Table68[[#This Row],[Gross Earning ]]-Table68[[#This Row],[Budget]]</f>
        <v>24707598</v>
      </c>
    </row>
    <row r="708" spans="2:9">
      <c r="B708">
        <v>6000000</v>
      </c>
      <c r="C708">
        <v>5.4</v>
      </c>
      <c r="E708">
        <v>26505000</v>
      </c>
      <c r="F708">
        <v>1800000</v>
      </c>
      <c r="G708">
        <v>7.5</v>
      </c>
      <c r="H708">
        <f>ROUND(CORREL(Table68[[Gross Earning ]],Table68[Budget]),6)</f>
        <v>0.48902099999999998</v>
      </c>
      <c r="I708">
        <f>Table68[[#This Row],[Gross Earning ]]-Table68[[#This Row],[Budget]]</f>
        <v>24705000</v>
      </c>
    </row>
    <row r="709" spans="2:9">
      <c r="B709">
        <v>5952000</v>
      </c>
      <c r="C709">
        <v>7.3</v>
      </c>
      <c r="E709">
        <v>59699513</v>
      </c>
      <c r="F709">
        <v>35000000</v>
      </c>
      <c r="G709">
        <v>7.2</v>
      </c>
      <c r="H709">
        <f>ROUND(CORREL(Table68[[Gross Earning ]],Table68[Budget]),6)</f>
        <v>0.48902099999999998</v>
      </c>
      <c r="I709">
        <f>Table68[[#This Row],[Gross Earning ]]-Table68[[#This Row],[Budget]]</f>
        <v>24699513</v>
      </c>
    </row>
    <row r="710" spans="2:9">
      <c r="B710">
        <v>6000000</v>
      </c>
      <c r="C710">
        <v>6.5</v>
      </c>
      <c r="E710">
        <v>57651794</v>
      </c>
      <c r="F710">
        <v>33000000</v>
      </c>
      <c r="G710">
        <v>5.6</v>
      </c>
      <c r="H710">
        <f>ROUND(CORREL(Table68[[Gross Earning ]],Table68[Budget]),6)</f>
        <v>0.48902099999999998</v>
      </c>
      <c r="I710">
        <f>Table68[[#This Row],[Gross Earning ]]-Table68[[#This Row],[Budget]]</f>
        <v>24651794</v>
      </c>
    </row>
    <row r="711" spans="2:9">
      <c r="B711">
        <v>6700000</v>
      </c>
      <c r="C711">
        <v>7.9</v>
      </c>
      <c r="E711">
        <v>63411478</v>
      </c>
      <c r="F711">
        <v>39000000</v>
      </c>
      <c r="G711">
        <v>7.1</v>
      </c>
      <c r="H711">
        <f>ROUND(CORREL(Table68[[Gross Earning ]],Table68[Budget]),6)</f>
        <v>0.48902099999999998</v>
      </c>
      <c r="I711">
        <f>Table68[[#This Row],[Gross Earning ]]-Table68[[#This Row],[Budget]]</f>
        <v>24411478</v>
      </c>
    </row>
    <row r="712" spans="2:9">
      <c r="B712">
        <v>5500000</v>
      </c>
      <c r="C712">
        <v>7.6</v>
      </c>
      <c r="E712">
        <v>27900000</v>
      </c>
      <c r="F712">
        <v>3500000</v>
      </c>
      <c r="G712">
        <v>7.3</v>
      </c>
      <c r="H712">
        <f>ROUND(CORREL(Table68[[Gross Earning ]],Table68[Budget]),6)</f>
        <v>0.48902099999999998</v>
      </c>
      <c r="I712">
        <f>Table68[[#This Row],[Gross Earning ]]-Table68[[#This Row],[Budget]]</f>
        <v>24400000</v>
      </c>
    </row>
    <row r="713" spans="2:9">
      <c r="B713">
        <v>4000000</v>
      </c>
      <c r="C713">
        <v>6.3</v>
      </c>
      <c r="E713">
        <v>27900000</v>
      </c>
      <c r="F713">
        <v>3500000</v>
      </c>
      <c r="G713">
        <v>7.5</v>
      </c>
      <c r="H713">
        <f>ROUND(CORREL(Table68[[Gross Earning ]],Table68[Budget]),6)</f>
        <v>0.48902099999999998</v>
      </c>
      <c r="I713">
        <f>Table68[[#This Row],[Gross Earning ]]-Table68[[#This Row],[Budget]]</f>
        <v>24400000</v>
      </c>
    </row>
    <row r="714" spans="2:9">
      <c r="B714">
        <v>5500000</v>
      </c>
      <c r="C714">
        <v>5.6</v>
      </c>
      <c r="E714">
        <v>40363530</v>
      </c>
      <c r="F714">
        <v>16000000</v>
      </c>
      <c r="G714">
        <v>3.3</v>
      </c>
      <c r="H714">
        <f>ROUND(CORREL(Table68[[Gross Earning ]],Table68[Budget]),6)</f>
        <v>0.48902099999999998</v>
      </c>
      <c r="I714">
        <f>Table68[[#This Row],[Gross Earning ]]-Table68[[#This Row],[Budget]]</f>
        <v>24363530</v>
      </c>
    </row>
    <row r="715" spans="2:9">
      <c r="B715">
        <v>5100000</v>
      </c>
      <c r="C715">
        <v>7.3</v>
      </c>
      <c r="E715">
        <v>42335698</v>
      </c>
      <c r="F715">
        <v>18000000</v>
      </c>
      <c r="G715">
        <v>7.8</v>
      </c>
      <c r="H715">
        <f>ROUND(CORREL(Table68[[Gross Earning ]],Table68[Budget]),6)</f>
        <v>0.48902099999999998</v>
      </c>
      <c r="I715">
        <f>Table68[[#This Row],[Gross Earning ]]-Table68[[#This Row],[Budget]]</f>
        <v>24335698</v>
      </c>
    </row>
    <row r="716" spans="2:9">
      <c r="B716">
        <v>5000000</v>
      </c>
      <c r="C716">
        <v>7.1</v>
      </c>
      <c r="E716">
        <v>70327868</v>
      </c>
      <c r="F716">
        <v>46000000</v>
      </c>
      <c r="G716">
        <v>5.9</v>
      </c>
      <c r="H716">
        <f>ROUND(CORREL(Table68[[Gross Earning ]],Table68[Budget]),6)</f>
        <v>0.48902099999999998</v>
      </c>
      <c r="I716">
        <f>Table68[[#This Row],[Gross Earning ]]-Table68[[#This Row],[Budget]]</f>
        <v>24327868</v>
      </c>
    </row>
    <row r="717" spans="2:9">
      <c r="B717">
        <v>5000000</v>
      </c>
      <c r="C717">
        <v>7.2</v>
      </c>
      <c r="E717">
        <v>26781723</v>
      </c>
      <c r="F717">
        <v>2500000</v>
      </c>
      <c r="G717">
        <v>7.6</v>
      </c>
      <c r="H717">
        <f>ROUND(CORREL(Table68[[Gross Earning ]],Table68[Budget]),6)</f>
        <v>0.48902099999999998</v>
      </c>
      <c r="I717">
        <f>Table68[[#This Row],[Gross Earning ]]-Table68[[#This Row],[Budget]]</f>
        <v>24281723</v>
      </c>
    </row>
    <row r="718" spans="2:9">
      <c r="B718">
        <v>5000000</v>
      </c>
      <c r="C718">
        <v>8.1999999999999993</v>
      </c>
      <c r="E718">
        <v>33244684</v>
      </c>
      <c r="F718">
        <v>9000000</v>
      </c>
      <c r="G718">
        <v>6.5</v>
      </c>
      <c r="H718">
        <f>ROUND(CORREL(Table68[[Gross Earning ]],Table68[Budget]),6)</f>
        <v>0.48902099999999998</v>
      </c>
      <c r="I718">
        <f>Table68[[#This Row],[Gross Earning ]]-Table68[[#This Row],[Budget]]</f>
        <v>24244684</v>
      </c>
    </row>
    <row r="719" spans="2:9">
      <c r="B719">
        <v>3500000</v>
      </c>
      <c r="C719">
        <v>7.3</v>
      </c>
      <c r="E719">
        <v>27200000</v>
      </c>
      <c r="F719">
        <v>3000000</v>
      </c>
      <c r="G719">
        <v>8.1999999999999993</v>
      </c>
      <c r="H719">
        <f>ROUND(CORREL(Table68[[Gross Earning ]],Table68[Budget]),6)</f>
        <v>0.48902099999999998</v>
      </c>
      <c r="I719">
        <f>Table68[[#This Row],[Gross Earning ]]-Table68[[#This Row],[Budget]]</f>
        <v>24200000</v>
      </c>
    </row>
    <row r="720" spans="2:9">
      <c r="B720">
        <v>5000000</v>
      </c>
      <c r="C720">
        <v>6.7</v>
      </c>
      <c r="E720" s="27">
        <v>24171685</v>
      </c>
      <c r="F720">
        <v>1400</v>
      </c>
      <c r="G720">
        <v>6.3</v>
      </c>
      <c r="H720">
        <f>ROUND(CORREL(Table68[[Gross Earning ]],Table68[Budget]),6)</f>
        <v>0.48902099999999998</v>
      </c>
      <c r="I720">
        <f>Table68[[#This Row],[Gross Earning ]]-Table68[[#This Row],[Budget]]</f>
        <v>24170285</v>
      </c>
    </row>
    <row r="721" spans="2:9">
      <c r="B721">
        <v>5000000</v>
      </c>
      <c r="C721">
        <v>6.6</v>
      </c>
      <c r="E721" s="27">
        <v>24171685</v>
      </c>
      <c r="F721">
        <v>3250</v>
      </c>
      <c r="G721">
        <v>7.8</v>
      </c>
      <c r="H721">
        <f>ROUND(CORREL(Table68[[Gross Earning ]],Table68[Budget]),6)</f>
        <v>0.48902099999999998</v>
      </c>
      <c r="I721">
        <f>Table68[[#This Row],[Gross Earning ]]-Table68[[#This Row],[Budget]]</f>
        <v>24168435</v>
      </c>
    </row>
    <row r="722" spans="2:9">
      <c r="B722">
        <v>5000000</v>
      </c>
      <c r="C722">
        <v>6.4</v>
      </c>
      <c r="E722" s="27">
        <v>24171685</v>
      </c>
      <c r="F722">
        <v>10000</v>
      </c>
      <c r="G722">
        <v>6.7</v>
      </c>
      <c r="H722">
        <f>ROUND(CORREL(Table68[[Gross Earning ]],Table68[Budget]),6)</f>
        <v>0.48902099999999998</v>
      </c>
      <c r="I722">
        <f>Table68[[#This Row],[Gross Earning ]]-Table68[[#This Row],[Budget]]</f>
        <v>24161685</v>
      </c>
    </row>
    <row r="723" spans="2:9">
      <c r="B723">
        <v>8000000</v>
      </c>
      <c r="C723">
        <v>6.2</v>
      </c>
      <c r="E723" s="27">
        <v>24171685</v>
      </c>
      <c r="F723">
        <v>13000</v>
      </c>
      <c r="G723">
        <v>5.2</v>
      </c>
      <c r="H723">
        <f>ROUND(CORREL(Table68[[Gross Earning ]],Table68[Budget]),6)</f>
        <v>0.48902099999999998</v>
      </c>
      <c r="I723">
        <f>Table68[[#This Row],[Gross Earning ]]-Table68[[#This Row],[Budget]]</f>
        <v>24158685</v>
      </c>
    </row>
    <row r="724" spans="2:9">
      <c r="B724">
        <v>5000000</v>
      </c>
      <c r="C724">
        <v>6.2</v>
      </c>
      <c r="E724" s="27">
        <v>24171685</v>
      </c>
      <c r="F724">
        <v>15000</v>
      </c>
      <c r="G724">
        <v>7.4</v>
      </c>
      <c r="H724">
        <f>ROUND(CORREL(Table68[[Gross Earning ]],Table68[Budget]),6)</f>
        <v>0.48902099999999998</v>
      </c>
      <c r="I724">
        <f>Table68[[#This Row],[Gross Earning ]]-Table68[[#This Row],[Budget]]</f>
        <v>24156685</v>
      </c>
    </row>
    <row r="725" spans="2:9">
      <c r="B725">
        <v>800000</v>
      </c>
      <c r="C725">
        <v>6.6</v>
      </c>
      <c r="E725" s="27">
        <v>24171685</v>
      </c>
      <c r="F725">
        <v>17350</v>
      </c>
      <c r="G725">
        <v>3</v>
      </c>
      <c r="H725">
        <f>ROUND(CORREL(Table68[[Gross Earning ]],Table68[Budget]),6)</f>
        <v>0.48902099999999998</v>
      </c>
      <c r="I725">
        <f>Table68[[#This Row],[Gross Earning ]]-Table68[[#This Row],[Budget]]</f>
        <v>24154335</v>
      </c>
    </row>
    <row r="726" spans="2:9">
      <c r="B726">
        <v>5000000</v>
      </c>
      <c r="C726">
        <v>6.6</v>
      </c>
      <c r="E726" s="27">
        <v>24171685</v>
      </c>
      <c r="F726">
        <v>20000</v>
      </c>
      <c r="G726">
        <v>7.4</v>
      </c>
      <c r="H726">
        <f>ROUND(CORREL(Table68[[Gross Earning ]],Table68[Budget]),6)</f>
        <v>0.48902099999999998</v>
      </c>
      <c r="I726">
        <f>Table68[[#This Row],[Gross Earning ]]-Table68[[#This Row],[Budget]]</f>
        <v>24151685</v>
      </c>
    </row>
    <row r="727" spans="2:9">
      <c r="B727">
        <v>5000000</v>
      </c>
      <c r="C727">
        <v>6.3</v>
      </c>
      <c r="E727" s="27">
        <v>24171685</v>
      </c>
      <c r="F727">
        <v>20000</v>
      </c>
      <c r="G727">
        <v>3.2</v>
      </c>
      <c r="H727">
        <f>ROUND(CORREL(Table68[[Gross Earning ]],Table68[Budget]),6)</f>
        <v>0.48902099999999998</v>
      </c>
      <c r="I727">
        <f>Table68[[#This Row],[Gross Earning ]]-Table68[[#This Row],[Budget]]</f>
        <v>24151685</v>
      </c>
    </row>
    <row r="728" spans="2:9">
      <c r="B728">
        <v>5000000</v>
      </c>
      <c r="C728">
        <v>8.6</v>
      </c>
      <c r="E728" s="27">
        <v>24171685</v>
      </c>
      <c r="F728">
        <v>20000</v>
      </c>
      <c r="G728">
        <v>6.9</v>
      </c>
      <c r="H728">
        <f>ROUND(CORREL(Table68[[Gross Earning ]],Table68[Budget]),6)</f>
        <v>0.48902099999999998</v>
      </c>
      <c r="I728">
        <f>Table68[[#This Row],[Gross Earning ]]-Table68[[#This Row],[Budget]]</f>
        <v>24151685</v>
      </c>
    </row>
    <row r="729" spans="2:9">
      <c r="B729">
        <v>5000000</v>
      </c>
      <c r="C729">
        <v>6.2</v>
      </c>
      <c r="E729" s="27">
        <v>24171685</v>
      </c>
      <c r="F729">
        <v>20000</v>
      </c>
      <c r="G729">
        <v>4</v>
      </c>
      <c r="H729">
        <f>ROUND(CORREL(Table68[[Gross Earning ]],Table68[Budget]),6)</f>
        <v>0.48902099999999998</v>
      </c>
      <c r="I729">
        <f>Table68[[#This Row],[Gross Earning ]]-Table68[[#This Row],[Budget]]</f>
        <v>24151685</v>
      </c>
    </row>
    <row r="730" spans="2:9">
      <c r="B730">
        <v>5000000</v>
      </c>
      <c r="C730">
        <v>5.6</v>
      </c>
      <c r="E730" s="27">
        <v>24171685</v>
      </c>
      <c r="F730">
        <v>22000</v>
      </c>
      <c r="G730">
        <v>3.3</v>
      </c>
      <c r="H730">
        <f>ROUND(CORREL(Table68[[Gross Earning ]],Table68[Budget]),6)</f>
        <v>0.48902099999999998</v>
      </c>
      <c r="I730">
        <f>Table68[[#This Row],[Gross Earning ]]-Table68[[#This Row],[Budget]]</f>
        <v>24149685</v>
      </c>
    </row>
    <row r="731" spans="2:9">
      <c r="B731">
        <v>2200000</v>
      </c>
      <c r="C731">
        <v>7.2</v>
      </c>
      <c r="E731" s="27">
        <v>24171685</v>
      </c>
      <c r="F731">
        <v>24000</v>
      </c>
      <c r="G731">
        <v>7</v>
      </c>
      <c r="H731">
        <f>ROUND(CORREL(Table68[[Gross Earning ]],Table68[Budget]),6)</f>
        <v>0.48902099999999998</v>
      </c>
      <c r="I731">
        <f>Table68[[#This Row],[Gross Earning ]]-Table68[[#This Row],[Budget]]</f>
        <v>24147685</v>
      </c>
    </row>
    <row r="732" spans="2:9">
      <c r="B732">
        <v>3209000</v>
      </c>
      <c r="C732">
        <v>6.2</v>
      </c>
      <c r="E732" s="27">
        <v>24171685</v>
      </c>
      <c r="F732">
        <v>25000</v>
      </c>
      <c r="G732">
        <v>4.8</v>
      </c>
      <c r="H732">
        <f>ROUND(CORREL(Table68[[Gross Earning ]],Table68[Budget]),6)</f>
        <v>0.48902099999999998</v>
      </c>
      <c r="I732">
        <f>Table68[[#This Row],[Gross Earning ]]-Table68[[#This Row],[Budget]]</f>
        <v>24146685</v>
      </c>
    </row>
    <row r="733" spans="2:9">
      <c r="B733">
        <v>5000000</v>
      </c>
      <c r="C733">
        <v>4.5999999999999996</v>
      </c>
      <c r="E733" s="27">
        <v>24171685</v>
      </c>
      <c r="F733">
        <v>40000</v>
      </c>
      <c r="G733">
        <v>3.2</v>
      </c>
      <c r="H733">
        <f>ROUND(CORREL(Table68[[Gross Earning ]],Table68[Budget]),6)</f>
        <v>0.48902099999999998</v>
      </c>
      <c r="I733">
        <f>Table68[[#This Row],[Gross Earning ]]-Table68[[#This Row],[Budget]]</f>
        <v>24131685</v>
      </c>
    </row>
    <row r="734" spans="2:9">
      <c r="B734">
        <v>5000000</v>
      </c>
      <c r="C734">
        <v>4.2</v>
      </c>
      <c r="E734" s="27">
        <v>24171685</v>
      </c>
      <c r="F734">
        <v>42000</v>
      </c>
      <c r="G734">
        <v>6.6</v>
      </c>
      <c r="H734">
        <f>ROUND(CORREL(Table68[[Gross Earning ]],Table68[Budget]),6)</f>
        <v>0.48902099999999998</v>
      </c>
      <c r="I734">
        <f>Table68[[#This Row],[Gross Earning ]]-Table68[[#This Row],[Budget]]</f>
        <v>24129685</v>
      </c>
    </row>
    <row r="735" spans="2:9">
      <c r="B735">
        <v>5000000</v>
      </c>
      <c r="C735">
        <v>7.2</v>
      </c>
      <c r="E735" s="27">
        <v>24171685</v>
      </c>
      <c r="F735">
        <v>45000</v>
      </c>
      <c r="G735">
        <v>5.5</v>
      </c>
      <c r="H735">
        <f>ROUND(CORREL(Table68[[Gross Earning ]],Table68[Budget]),6)</f>
        <v>0.48902099999999998</v>
      </c>
      <c r="I735">
        <f>Table68[[#This Row],[Gross Earning ]]-Table68[[#This Row],[Budget]]</f>
        <v>24126685</v>
      </c>
    </row>
    <row r="736" spans="2:9">
      <c r="B736">
        <v>2500000</v>
      </c>
      <c r="C736">
        <v>6.2</v>
      </c>
      <c r="E736">
        <v>37623143</v>
      </c>
      <c r="F736">
        <v>13500000</v>
      </c>
      <c r="G736">
        <v>8.1999999999999993</v>
      </c>
      <c r="H736">
        <f>ROUND(CORREL(Table68[[Gross Earning ]],Table68[Budget]),6)</f>
        <v>0.48902099999999998</v>
      </c>
      <c r="I736">
        <f>Table68[[#This Row],[Gross Earning ]]-Table68[[#This Row],[Budget]]</f>
        <v>24123143</v>
      </c>
    </row>
    <row r="737" spans="2:9">
      <c r="B737">
        <v>5000000</v>
      </c>
      <c r="C737">
        <v>6.1</v>
      </c>
      <c r="E737" s="27">
        <v>24171685</v>
      </c>
      <c r="F737">
        <v>50000</v>
      </c>
      <c r="G737">
        <v>6</v>
      </c>
      <c r="H737">
        <f>ROUND(CORREL(Table68[[Gross Earning ]],Table68[Budget]),6)</f>
        <v>0.48902099999999998</v>
      </c>
      <c r="I737">
        <f>Table68[[#This Row],[Gross Earning ]]-Table68[[#This Row],[Budget]]</f>
        <v>24121685</v>
      </c>
    </row>
    <row r="738" spans="2:9">
      <c r="B738">
        <v>10000000</v>
      </c>
      <c r="C738">
        <v>6.7</v>
      </c>
      <c r="E738" s="27">
        <v>24171685</v>
      </c>
      <c r="F738">
        <v>50000</v>
      </c>
      <c r="G738">
        <v>7.3</v>
      </c>
      <c r="H738">
        <f>ROUND(CORREL(Table68[[Gross Earning ]],Table68[Budget]),6)</f>
        <v>0.48902099999999998</v>
      </c>
      <c r="I738">
        <f>Table68[[#This Row],[Gross Earning ]]-Table68[[#This Row],[Budget]]</f>
        <v>24121685</v>
      </c>
    </row>
    <row r="739" spans="2:9">
      <c r="B739">
        <v>5000000</v>
      </c>
      <c r="C739">
        <v>5.5</v>
      </c>
      <c r="E739" s="27">
        <v>24171685</v>
      </c>
      <c r="F739">
        <v>50000</v>
      </c>
      <c r="G739">
        <v>7.9</v>
      </c>
      <c r="H739">
        <f>ROUND(CORREL(Table68[[Gross Earning ]],Table68[Budget]),6)</f>
        <v>0.48902099999999998</v>
      </c>
      <c r="I739">
        <f>Table68[[#This Row],[Gross Earning ]]-Table68[[#This Row],[Budget]]</f>
        <v>24121685</v>
      </c>
    </row>
    <row r="740" spans="2:9">
      <c r="B740">
        <v>5000000</v>
      </c>
      <c r="C740">
        <v>4.4000000000000004</v>
      </c>
      <c r="E740" s="27">
        <v>24171685</v>
      </c>
      <c r="F740">
        <v>50000</v>
      </c>
      <c r="G740">
        <v>7.4</v>
      </c>
      <c r="H740">
        <f>ROUND(CORREL(Table68[[Gross Earning ]],Table68[Budget]),6)</f>
        <v>0.48902099999999998</v>
      </c>
      <c r="I740">
        <f>Table68[[#This Row],[Gross Earning ]]-Table68[[#This Row],[Budget]]</f>
        <v>24121685</v>
      </c>
    </row>
    <row r="741" spans="2:9">
      <c r="B741">
        <v>5000000</v>
      </c>
      <c r="C741">
        <v>4.4000000000000004</v>
      </c>
      <c r="E741" s="27">
        <v>24171685</v>
      </c>
      <c r="F741">
        <v>50000</v>
      </c>
      <c r="G741">
        <v>3.7</v>
      </c>
      <c r="H741">
        <f>ROUND(CORREL(Table68[[Gross Earning ]],Table68[Budget]),6)</f>
        <v>0.48902099999999998</v>
      </c>
      <c r="I741">
        <f>Table68[[#This Row],[Gross Earning ]]-Table68[[#This Row],[Budget]]</f>
        <v>24121685</v>
      </c>
    </row>
    <row r="742" spans="2:9">
      <c r="B742">
        <v>5000000</v>
      </c>
      <c r="C742">
        <v>6.8</v>
      </c>
      <c r="E742" s="27">
        <v>24171685</v>
      </c>
      <c r="F742">
        <v>60000</v>
      </c>
      <c r="G742">
        <v>3.4</v>
      </c>
      <c r="H742">
        <f>ROUND(CORREL(Table68[[Gross Earning ]],Table68[Budget]),6)</f>
        <v>0.48902099999999998</v>
      </c>
      <c r="I742">
        <f>Table68[[#This Row],[Gross Earning ]]-Table68[[#This Row],[Budget]]</f>
        <v>24111685</v>
      </c>
    </row>
    <row r="743" spans="2:9">
      <c r="B743">
        <v>5000000</v>
      </c>
      <c r="C743">
        <v>6.7</v>
      </c>
      <c r="E743" s="27">
        <v>24171685</v>
      </c>
      <c r="F743">
        <v>60000</v>
      </c>
      <c r="G743">
        <v>5.4</v>
      </c>
      <c r="H743">
        <f>ROUND(CORREL(Table68[[Gross Earning ]],Table68[Budget]),6)</f>
        <v>0.48902099999999998</v>
      </c>
      <c r="I743">
        <f>Table68[[#This Row],[Gross Earning ]]-Table68[[#This Row],[Budget]]</f>
        <v>24111685</v>
      </c>
    </row>
    <row r="744" spans="2:9">
      <c r="B744">
        <v>5000000</v>
      </c>
      <c r="C744">
        <v>8.6</v>
      </c>
      <c r="E744" s="27">
        <v>24171685</v>
      </c>
      <c r="F744">
        <v>62000</v>
      </c>
      <c r="G744">
        <v>4.0999999999999996</v>
      </c>
      <c r="H744">
        <f>ROUND(CORREL(Table68[[Gross Earning ]],Table68[Budget]),6)</f>
        <v>0.48902099999999998</v>
      </c>
      <c r="I744">
        <f>Table68[[#This Row],[Gross Earning ]]-Table68[[#This Row],[Budget]]</f>
        <v>24109685</v>
      </c>
    </row>
    <row r="745" spans="2:9">
      <c r="B745">
        <v>5000000</v>
      </c>
      <c r="C745">
        <v>4.8</v>
      </c>
      <c r="E745" s="27">
        <v>24171685</v>
      </c>
      <c r="F745">
        <v>70000</v>
      </c>
      <c r="G745">
        <v>8.3000000000000007</v>
      </c>
      <c r="H745">
        <f>ROUND(CORREL(Table68[[Gross Earning ]],Table68[Budget]),6)</f>
        <v>0.48902099999999998</v>
      </c>
      <c r="I745">
        <f>Table68[[#This Row],[Gross Earning ]]-Table68[[#This Row],[Budget]]</f>
        <v>24101685</v>
      </c>
    </row>
    <row r="746" spans="2:9">
      <c r="B746">
        <v>3000000</v>
      </c>
      <c r="C746">
        <v>6.5</v>
      </c>
      <c r="E746" s="27">
        <v>24171685</v>
      </c>
      <c r="F746">
        <v>70000</v>
      </c>
      <c r="G746">
        <v>5.8</v>
      </c>
      <c r="H746">
        <f>ROUND(CORREL(Table68[[Gross Earning ]],Table68[Budget]),6)</f>
        <v>0.48902099999999998</v>
      </c>
      <c r="I746">
        <f>Table68[[#This Row],[Gross Earning ]]-Table68[[#This Row],[Budget]]</f>
        <v>24101685</v>
      </c>
    </row>
    <row r="747" spans="2:9">
      <c r="B747">
        <v>5000000</v>
      </c>
      <c r="C747">
        <v>5.4</v>
      </c>
      <c r="E747" s="27">
        <v>24171685</v>
      </c>
      <c r="F747">
        <v>75000</v>
      </c>
      <c r="G747">
        <v>4.5</v>
      </c>
      <c r="H747">
        <f>ROUND(CORREL(Table68[[Gross Earning ]],Table68[Budget]),6)</f>
        <v>0.48902099999999998</v>
      </c>
      <c r="I747">
        <f>Table68[[#This Row],[Gross Earning ]]-Table68[[#This Row],[Budget]]</f>
        <v>24096685</v>
      </c>
    </row>
    <row r="748" spans="2:9">
      <c r="B748">
        <v>4638783</v>
      </c>
      <c r="C748">
        <v>7.4</v>
      </c>
      <c r="E748" s="27">
        <v>24171685</v>
      </c>
      <c r="F748">
        <v>75000</v>
      </c>
      <c r="G748">
        <v>5</v>
      </c>
      <c r="H748">
        <f>ROUND(CORREL(Table68[[Gross Earning ]],Table68[Budget]),6)</f>
        <v>0.48902099999999998</v>
      </c>
      <c r="I748">
        <f>Table68[[#This Row],[Gross Earning ]]-Table68[[#This Row],[Budget]]</f>
        <v>24096685</v>
      </c>
    </row>
    <row r="749" spans="2:9">
      <c r="B749">
        <v>4700000</v>
      </c>
      <c r="C749">
        <v>3.2</v>
      </c>
      <c r="E749">
        <v>30093107</v>
      </c>
      <c r="F749">
        <v>6000000</v>
      </c>
      <c r="G749">
        <v>8.3000000000000007</v>
      </c>
      <c r="H749">
        <f>ROUND(CORREL(Table68[[Gross Earning ]],Table68[Budget]),6)</f>
        <v>0.48902099999999998</v>
      </c>
      <c r="I749">
        <f>Table68[[#This Row],[Gross Earning ]]-Table68[[#This Row],[Budget]]</f>
        <v>24093107</v>
      </c>
    </row>
    <row r="750" spans="2:9">
      <c r="B750">
        <v>5000000</v>
      </c>
      <c r="C750">
        <v>5.3</v>
      </c>
      <c r="E750" s="27">
        <v>24171685</v>
      </c>
      <c r="F750">
        <v>100000</v>
      </c>
      <c r="G750">
        <v>6.1</v>
      </c>
      <c r="H750">
        <f>ROUND(CORREL(Table68[[Gross Earning ]],Table68[Budget]),6)</f>
        <v>0.48902099999999998</v>
      </c>
      <c r="I750">
        <f>Table68[[#This Row],[Gross Earning ]]-Table68[[#This Row],[Budget]]</f>
        <v>24071685</v>
      </c>
    </row>
    <row r="751" spans="2:9">
      <c r="B751">
        <v>4700000</v>
      </c>
      <c r="C751">
        <v>6.2</v>
      </c>
      <c r="E751" s="27">
        <v>24171685</v>
      </c>
      <c r="F751">
        <v>100000</v>
      </c>
      <c r="G751">
        <v>3.2</v>
      </c>
      <c r="H751">
        <f>ROUND(CORREL(Table68[[Gross Earning ]],Table68[Budget]),6)</f>
        <v>0.48902099999999998</v>
      </c>
      <c r="I751">
        <f>Table68[[#This Row],[Gross Earning ]]-Table68[[#This Row],[Budget]]</f>
        <v>24071685</v>
      </c>
    </row>
    <row r="752" spans="2:9">
      <c r="B752">
        <v>4500000</v>
      </c>
      <c r="C752">
        <v>5.7</v>
      </c>
      <c r="E752" s="27">
        <v>24171685</v>
      </c>
      <c r="F752">
        <v>100000</v>
      </c>
      <c r="G752">
        <v>6.6</v>
      </c>
      <c r="H752">
        <f>ROUND(CORREL(Table68[[Gross Earning ]],Table68[Budget]),6)</f>
        <v>0.48902099999999998</v>
      </c>
      <c r="I752">
        <f>Table68[[#This Row],[Gross Earning ]]-Table68[[#This Row],[Budget]]</f>
        <v>24071685</v>
      </c>
    </row>
    <row r="753" spans="2:9">
      <c r="B753">
        <v>4500000</v>
      </c>
      <c r="C753">
        <v>7.2</v>
      </c>
      <c r="E753" s="27">
        <v>24171685</v>
      </c>
      <c r="F753">
        <v>100000</v>
      </c>
      <c r="G753">
        <v>4</v>
      </c>
      <c r="H753">
        <f>ROUND(CORREL(Table68[[Gross Earning ]],Table68[Budget]),6)</f>
        <v>0.48902099999999998</v>
      </c>
      <c r="I753">
        <f>Table68[[#This Row],[Gross Earning ]]-Table68[[#This Row],[Budget]]</f>
        <v>24071685</v>
      </c>
    </row>
    <row r="754" spans="2:9">
      <c r="B754">
        <v>4500000</v>
      </c>
      <c r="C754">
        <v>7.4</v>
      </c>
      <c r="E754" s="27">
        <v>24171685</v>
      </c>
      <c r="F754">
        <v>100000</v>
      </c>
      <c r="G754">
        <v>5.8</v>
      </c>
      <c r="H754">
        <f>ROUND(CORREL(Table68[[Gross Earning ]],Table68[Budget]),6)</f>
        <v>0.48902099999999998</v>
      </c>
      <c r="I754">
        <f>Table68[[#This Row],[Gross Earning ]]-Table68[[#This Row],[Budget]]</f>
        <v>24071685</v>
      </c>
    </row>
    <row r="755" spans="2:9">
      <c r="B755">
        <v>4500000</v>
      </c>
      <c r="C755">
        <v>7.5</v>
      </c>
      <c r="E755" s="27">
        <v>24171685</v>
      </c>
      <c r="F755">
        <v>100000</v>
      </c>
      <c r="G755">
        <v>7.7</v>
      </c>
      <c r="H755">
        <f>ROUND(CORREL(Table68[[Gross Earning ]],Table68[Budget]),6)</f>
        <v>0.48902099999999998</v>
      </c>
      <c r="I755">
        <f>Table68[[#This Row],[Gross Earning ]]-Table68[[#This Row],[Budget]]</f>
        <v>24071685</v>
      </c>
    </row>
    <row r="756" spans="2:9">
      <c r="B756">
        <v>4400000</v>
      </c>
      <c r="C756">
        <v>5.9</v>
      </c>
      <c r="E756" s="27">
        <v>24171685</v>
      </c>
      <c r="F756">
        <v>100000</v>
      </c>
      <c r="G756">
        <v>3.6</v>
      </c>
      <c r="H756">
        <f>ROUND(CORREL(Table68[[Gross Earning ]],Table68[Budget]),6)</f>
        <v>0.48902099999999998</v>
      </c>
      <c r="I756">
        <f>Table68[[#This Row],[Gross Earning ]]-Table68[[#This Row],[Budget]]</f>
        <v>24071685</v>
      </c>
    </row>
    <row r="757" spans="2:9">
      <c r="B757">
        <v>4400000</v>
      </c>
      <c r="C757">
        <v>6.7</v>
      </c>
      <c r="E757" s="27">
        <v>24171685</v>
      </c>
      <c r="F757">
        <v>100000</v>
      </c>
      <c r="G757">
        <v>7.6</v>
      </c>
      <c r="H757">
        <f>ROUND(CORREL(Table68[[Gross Earning ]],Table68[Budget]),6)</f>
        <v>0.48902099999999998</v>
      </c>
      <c r="I757">
        <f>Table68[[#This Row],[Gross Earning ]]-Table68[[#This Row],[Budget]]</f>
        <v>24071685</v>
      </c>
    </row>
    <row r="758" spans="2:9">
      <c r="B758">
        <v>4400000</v>
      </c>
      <c r="C758">
        <v>8.5</v>
      </c>
      <c r="E758" s="27">
        <v>24171685</v>
      </c>
      <c r="F758">
        <v>100000</v>
      </c>
      <c r="G758">
        <v>6.8</v>
      </c>
      <c r="H758">
        <f>ROUND(CORREL(Table68[[Gross Earning ]],Table68[Budget]),6)</f>
        <v>0.48902099999999998</v>
      </c>
      <c r="I758">
        <f>Table68[[#This Row],[Gross Earning ]]-Table68[[#This Row],[Budget]]</f>
        <v>24071685</v>
      </c>
    </row>
    <row r="759" spans="2:9">
      <c r="B759">
        <v>4500000</v>
      </c>
      <c r="C759">
        <v>6.2</v>
      </c>
      <c r="E759" s="27">
        <v>24171685</v>
      </c>
      <c r="F759">
        <v>103000</v>
      </c>
      <c r="G759">
        <v>5.7</v>
      </c>
      <c r="H759">
        <f>ROUND(CORREL(Table68[[Gross Earning ]],Table68[Budget]),6)</f>
        <v>0.48902099999999998</v>
      </c>
      <c r="I759">
        <f>Table68[[#This Row],[Gross Earning ]]-Table68[[#This Row],[Budget]]</f>
        <v>24068685</v>
      </c>
    </row>
    <row r="760" spans="2:9">
      <c r="B760">
        <v>4200000</v>
      </c>
      <c r="C760">
        <v>5.2</v>
      </c>
      <c r="E760" s="27">
        <v>24171685</v>
      </c>
      <c r="F760">
        <v>114000</v>
      </c>
      <c r="G760">
        <v>8</v>
      </c>
      <c r="H760">
        <f>ROUND(CORREL(Table68[[Gross Earning ]],Table68[Budget]),6)</f>
        <v>0.48902099999999998</v>
      </c>
      <c r="I760">
        <f>Table68[[#This Row],[Gross Earning ]]-Table68[[#This Row],[Budget]]</f>
        <v>24057685</v>
      </c>
    </row>
    <row r="761" spans="2:9">
      <c r="B761">
        <v>114000</v>
      </c>
      <c r="C761">
        <v>8</v>
      </c>
      <c r="E761">
        <v>104054514</v>
      </c>
      <c r="F761">
        <v>80000000</v>
      </c>
      <c r="G761">
        <v>7.7</v>
      </c>
      <c r="H761">
        <f>ROUND(CORREL(Table68[[Gross Earning ]],Table68[Budget]),6)</f>
        <v>0.48902099999999998</v>
      </c>
      <c r="I761">
        <f>Table68[[#This Row],[Gross Earning ]]-Table68[[#This Row],[Budget]]</f>
        <v>24054514</v>
      </c>
    </row>
    <row r="762" spans="2:9">
      <c r="B762">
        <v>4500000</v>
      </c>
      <c r="C762">
        <v>4.3</v>
      </c>
      <c r="E762" s="27">
        <v>24171685</v>
      </c>
      <c r="F762">
        <v>120000</v>
      </c>
      <c r="G762">
        <v>6.6</v>
      </c>
      <c r="H762">
        <f>ROUND(CORREL(Table68[[Gross Earning ]],Table68[Budget]),6)</f>
        <v>0.48902099999999998</v>
      </c>
      <c r="I762">
        <f>Table68[[#This Row],[Gross Earning ]]-Table68[[#This Row],[Budget]]</f>
        <v>24051685</v>
      </c>
    </row>
    <row r="763" spans="2:9">
      <c r="B763">
        <v>4000000</v>
      </c>
      <c r="C763">
        <v>7.3</v>
      </c>
      <c r="E763" s="27">
        <v>24171685</v>
      </c>
      <c r="F763">
        <v>120000</v>
      </c>
      <c r="G763">
        <v>7</v>
      </c>
      <c r="H763">
        <f>ROUND(CORREL(Table68[[Gross Earning ]],Table68[Budget]),6)</f>
        <v>0.48902099999999998</v>
      </c>
      <c r="I763">
        <f>Table68[[#This Row],[Gross Earning ]]-Table68[[#This Row],[Budget]]</f>
        <v>24051685</v>
      </c>
    </row>
    <row r="764" spans="2:9">
      <c r="B764">
        <v>4000000</v>
      </c>
      <c r="C764">
        <v>6.8</v>
      </c>
      <c r="E764" s="27">
        <v>24171685</v>
      </c>
      <c r="F764">
        <v>120000</v>
      </c>
      <c r="G764">
        <v>7.4</v>
      </c>
      <c r="H764">
        <f>ROUND(CORREL(Table68[[Gross Earning ]],Table68[Budget]),6)</f>
        <v>0.48902099999999998</v>
      </c>
      <c r="I764">
        <f>Table68[[#This Row],[Gross Earning ]]-Table68[[#This Row],[Budget]]</f>
        <v>24051685</v>
      </c>
    </row>
    <row r="765" spans="2:9">
      <c r="B765">
        <v>4000000</v>
      </c>
      <c r="C765">
        <v>8.3000000000000007</v>
      </c>
      <c r="E765">
        <v>38048637</v>
      </c>
      <c r="F765">
        <v>14000000</v>
      </c>
      <c r="G765">
        <v>5.5</v>
      </c>
      <c r="H765">
        <f>ROUND(CORREL(Table68[[Gross Earning ]],Table68[Budget]),6)</f>
        <v>0.48902099999999998</v>
      </c>
      <c r="I765">
        <f>Table68[[#This Row],[Gross Earning ]]-Table68[[#This Row],[Budget]]</f>
        <v>24048637</v>
      </c>
    </row>
    <row r="766" spans="2:9">
      <c r="B766">
        <v>4000000</v>
      </c>
      <c r="C766">
        <v>7.4</v>
      </c>
      <c r="E766" s="27">
        <v>24171685</v>
      </c>
      <c r="F766">
        <v>125000</v>
      </c>
      <c r="G766">
        <v>7.2</v>
      </c>
      <c r="H766">
        <f>ROUND(CORREL(Table68[[Gross Earning ]],Table68[Budget]),6)</f>
        <v>0.48902099999999998</v>
      </c>
      <c r="I766">
        <f>Table68[[#This Row],[Gross Earning ]]-Table68[[#This Row],[Budget]]</f>
        <v>24046685</v>
      </c>
    </row>
    <row r="767" spans="2:9">
      <c r="B767">
        <v>4000000</v>
      </c>
      <c r="C767">
        <v>6.3</v>
      </c>
      <c r="E767" s="27">
        <v>24171685</v>
      </c>
      <c r="F767">
        <v>125000</v>
      </c>
      <c r="G767">
        <v>8.1999999999999993</v>
      </c>
      <c r="H767">
        <f>ROUND(CORREL(Table68[[Gross Earning ]],Table68[Budget]),6)</f>
        <v>0.48902099999999998</v>
      </c>
      <c r="I767">
        <f>Table68[[#This Row],[Gross Earning ]]-Table68[[#This Row],[Budget]]</f>
        <v>24046685</v>
      </c>
    </row>
    <row r="768" spans="2:9">
      <c r="B768">
        <v>4000000</v>
      </c>
      <c r="C768">
        <v>6.2</v>
      </c>
      <c r="E768" s="27">
        <v>24171685</v>
      </c>
      <c r="F768">
        <v>125000</v>
      </c>
      <c r="G768">
        <v>5.0999999999999996</v>
      </c>
      <c r="H768">
        <f>ROUND(CORREL(Table68[[Gross Earning ]],Table68[Budget]),6)</f>
        <v>0.48902099999999998</v>
      </c>
      <c r="I768">
        <f>Table68[[#This Row],[Gross Earning ]]-Table68[[#This Row],[Budget]]</f>
        <v>24046685</v>
      </c>
    </row>
    <row r="769" spans="2:9">
      <c r="B769">
        <v>4500000</v>
      </c>
      <c r="C769">
        <v>5.7</v>
      </c>
      <c r="E769">
        <v>35537564</v>
      </c>
      <c r="F769">
        <v>11500000</v>
      </c>
      <c r="G769">
        <v>6</v>
      </c>
      <c r="H769">
        <f>ROUND(CORREL(Table68[[Gross Earning ]],Table68[Budget]),6)</f>
        <v>0.48902099999999998</v>
      </c>
      <c r="I769">
        <f>Table68[[#This Row],[Gross Earning ]]-Table68[[#This Row],[Budget]]</f>
        <v>24037564</v>
      </c>
    </row>
    <row r="770" spans="2:9">
      <c r="B770">
        <v>4000000</v>
      </c>
      <c r="C770">
        <v>5</v>
      </c>
      <c r="E770">
        <v>49024969</v>
      </c>
      <c r="F770">
        <v>25000000</v>
      </c>
      <c r="G770">
        <v>7.3</v>
      </c>
      <c r="H770">
        <f>ROUND(CORREL(Table68[[Gross Earning ]],Table68[Budget]),6)</f>
        <v>0.48902099999999998</v>
      </c>
      <c r="I770">
        <f>Table68[[#This Row],[Gross Earning ]]-Table68[[#This Row],[Budget]]</f>
        <v>24024969</v>
      </c>
    </row>
    <row r="771" spans="2:9">
      <c r="B771">
        <v>4000000</v>
      </c>
      <c r="C771">
        <v>6</v>
      </c>
      <c r="E771" s="27">
        <v>24171685</v>
      </c>
      <c r="F771">
        <v>150000</v>
      </c>
      <c r="G771">
        <v>4</v>
      </c>
      <c r="H771">
        <f>ROUND(CORREL(Table68[[Gross Earning ]],Table68[Budget]),6)</f>
        <v>0.48902099999999998</v>
      </c>
      <c r="I771">
        <f>Table68[[#This Row],[Gross Earning ]]-Table68[[#This Row],[Budget]]</f>
        <v>24021685</v>
      </c>
    </row>
    <row r="772" spans="2:9">
      <c r="B772">
        <v>4000000</v>
      </c>
      <c r="C772">
        <v>6.3</v>
      </c>
      <c r="E772" s="27">
        <v>24171685</v>
      </c>
      <c r="F772">
        <v>150000</v>
      </c>
      <c r="G772">
        <v>7.4</v>
      </c>
      <c r="H772">
        <f>ROUND(CORREL(Table68[[Gross Earning ]],Table68[Budget]),6)</f>
        <v>0.48902099999999998</v>
      </c>
      <c r="I772">
        <f>Table68[[#This Row],[Gross Earning ]]-Table68[[#This Row],[Budget]]</f>
        <v>24021685</v>
      </c>
    </row>
    <row r="773" spans="2:9">
      <c r="B773">
        <v>4000000</v>
      </c>
      <c r="C773">
        <v>7.5</v>
      </c>
      <c r="E773" s="27">
        <v>24171685</v>
      </c>
      <c r="F773">
        <v>150000</v>
      </c>
      <c r="G773">
        <v>8.4</v>
      </c>
      <c r="H773">
        <f>ROUND(CORREL(Table68[[Gross Earning ]],Table68[Budget]),6)</f>
        <v>0.48902099999999998</v>
      </c>
      <c r="I773">
        <f>Table68[[#This Row],[Gross Earning ]]-Table68[[#This Row],[Budget]]</f>
        <v>24021685</v>
      </c>
    </row>
    <row r="774" spans="2:9">
      <c r="B774">
        <v>4000000</v>
      </c>
      <c r="C774">
        <v>7.6</v>
      </c>
      <c r="E774" s="27">
        <v>24171685</v>
      </c>
      <c r="F774">
        <v>150000</v>
      </c>
      <c r="G774">
        <v>5.3</v>
      </c>
      <c r="H774">
        <f>ROUND(CORREL(Table68[[Gross Earning ]],Table68[Budget]),6)</f>
        <v>0.48902099999999998</v>
      </c>
      <c r="I774">
        <f>Table68[[#This Row],[Gross Earning ]]-Table68[[#This Row],[Budget]]</f>
        <v>24021685</v>
      </c>
    </row>
    <row r="775" spans="2:9">
      <c r="B775">
        <v>3950000</v>
      </c>
      <c r="C775">
        <v>7.8</v>
      </c>
      <c r="E775" s="27">
        <v>24171685</v>
      </c>
      <c r="F775">
        <v>168000</v>
      </c>
      <c r="G775">
        <v>6.5</v>
      </c>
      <c r="H775">
        <f>ROUND(CORREL(Table68[[Gross Earning ]],Table68[Budget]),6)</f>
        <v>0.48902099999999998</v>
      </c>
      <c r="I775">
        <f>Table68[[#This Row],[Gross Earning ]]-Table68[[#This Row],[Budget]]</f>
        <v>24003685</v>
      </c>
    </row>
    <row r="776" spans="2:9">
      <c r="B776">
        <v>4000000</v>
      </c>
      <c r="C776">
        <v>6.6</v>
      </c>
      <c r="E776">
        <v>31501218</v>
      </c>
      <c r="F776">
        <v>7500000</v>
      </c>
      <c r="G776">
        <v>7.5</v>
      </c>
      <c r="H776">
        <f>ROUND(CORREL(Table68[[Gross Earning ]],Table68[Budget]),6)</f>
        <v>0.48902099999999998</v>
      </c>
      <c r="I776">
        <f>Table68[[#This Row],[Gross Earning ]]-Table68[[#This Row],[Budget]]</f>
        <v>24001218</v>
      </c>
    </row>
    <row r="777" spans="2:9">
      <c r="B777">
        <v>4000000</v>
      </c>
      <c r="C777">
        <v>4.7</v>
      </c>
      <c r="E777" s="27">
        <v>24171685</v>
      </c>
      <c r="F777">
        <v>180000</v>
      </c>
      <c r="G777">
        <v>8.6999999999999993</v>
      </c>
      <c r="H777">
        <f>ROUND(CORREL(Table68[[Gross Earning ]],Table68[Budget]),6)</f>
        <v>0.48902099999999998</v>
      </c>
      <c r="I777">
        <f>Table68[[#This Row],[Gross Earning ]]-Table68[[#This Row],[Budget]]</f>
        <v>23991685</v>
      </c>
    </row>
    <row r="778" spans="2:9">
      <c r="B778">
        <v>4000000</v>
      </c>
      <c r="C778">
        <v>4.2</v>
      </c>
      <c r="E778" s="27">
        <v>24171685</v>
      </c>
      <c r="F778">
        <v>200000</v>
      </c>
      <c r="G778">
        <v>7</v>
      </c>
      <c r="H778">
        <f>ROUND(CORREL(Table68[[Gross Earning ]],Table68[Budget]),6)</f>
        <v>0.48902099999999998</v>
      </c>
      <c r="I778">
        <f>Table68[[#This Row],[Gross Earning ]]-Table68[[#This Row],[Budget]]</f>
        <v>23971685</v>
      </c>
    </row>
    <row r="779" spans="2:9">
      <c r="B779">
        <v>4000000</v>
      </c>
      <c r="C779">
        <v>6.3</v>
      </c>
      <c r="E779" s="27">
        <v>24171685</v>
      </c>
      <c r="F779">
        <v>200000</v>
      </c>
      <c r="G779">
        <v>6.5</v>
      </c>
      <c r="H779">
        <f>ROUND(CORREL(Table68[[Gross Earning ]],Table68[Budget]),6)</f>
        <v>0.48902099999999998</v>
      </c>
      <c r="I779">
        <f>Table68[[#This Row],[Gross Earning ]]-Table68[[#This Row],[Budget]]</f>
        <v>23971685</v>
      </c>
    </row>
    <row r="780" spans="2:9">
      <c r="B780">
        <v>4000000</v>
      </c>
      <c r="C780">
        <v>4.7</v>
      </c>
      <c r="E780" s="27">
        <v>24171685</v>
      </c>
      <c r="F780">
        <v>200000</v>
      </c>
      <c r="G780">
        <v>5.0999999999999996</v>
      </c>
      <c r="H780">
        <f>ROUND(CORREL(Table68[[Gross Earning ]],Table68[Budget]),6)</f>
        <v>0.48902099999999998</v>
      </c>
      <c r="I780">
        <f>Table68[[#This Row],[Gross Earning ]]-Table68[[#This Row],[Budget]]</f>
        <v>23971685</v>
      </c>
    </row>
    <row r="781" spans="2:9">
      <c r="B781">
        <v>100000000</v>
      </c>
      <c r="C781">
        <v>6</v>
      </c>
      <c r="E781" s="27">
        <v>24171685</v>
      </c>
      <c r="F781">
        <v>200000</v>
      </c>
      <c r="G781">
        <v>8</v>
      </c>
      <c r="H781">
        <f>ROUND(CORREL(Table68[[Gross Earning ]],Table68[Budget]),6)</f>
        <v>0.48902099999999998</v>
      </c>
      <c r="I781">
        <f>Table68[[#This Row],[Gross Earning ]]-Table68[[#This Row],[Budget]]</f>
        <v>23971685</v>
      </c>
    </row>
    <row r="782" spans="2:9">
      <c r="B782">
        <v>2000000</v>
      </c>
      <c r="C782">
        <v>7.9</v>
      </c>
      <c r="E782" s="27">
        <v>24171685</v>
      </c>
      <c r="F782">
        <v>200000</v>
      </c>
      <c r="G782">
        <v>7.2</v>
      </c>
      <c r="H782">
        <f>ROUND(CORREL(Table68[[Gross Earning ]],Table68[Budget]),6)</f>
        <v>0.48902099999999998</v>
      </c>
      <c r="I782">
        <f>Table68[[#This Row],[Gross Earning ]]-Table68[[#This Row],[Budget]]</f>
        <v>23971685</v>
      </c>
    </row>
    <row r="783" spans="2:9">
      <c r="B783">
        <v>3800000</v>
      </c>
      <c r="C783">
        <v>8.1</v>
      </c>
      <c r="E783" s="27">
        <v>24171685</v>
      </c>
      <c r="F783">
        <v>200000</v>
      </c>
      <c r="G783">
        <v>6.7</v>
      </c>
      <c r="H783">
        <f>ROUND(CORREL(Table68[[Gross Earning ]],Table68[Budget]),6)</f>
        <v>0.48902099999999998</v>
      </c>
      <c r="I783">
        <f>Table68[[#This Row],[Gross Earning ]]-Table68[[#This Row],[Budget]]</f>
        <v>23971685</v>
      </c>
    </row>
    <row r="784" spans="2:9">
      <c r="B784">
        <v>8000000</v>
      </c>
      <c r="C784">
        <v>7.5</v>
      </c>
      <c r="E784" s="27">
        <v>24171685</v>
      </c>
      <c r="F784">
        <v>200000</v>
      </c>
      <c r="G784">
        <v>8.1</v>
      </c>
      <c r="H784">
        <f>ROUND(CORREL(Table68[[Gross Earning ]],Table68[Budget]),6)</f>
        <v>0.48902099999999998</v>
      </c>
      <c r="I784">
        <f>Table68[[#This Row],[Gross Earning ]]-Table68[[#This Row],[Budget]]</f>
        <v>23971685</v>
      </c>
    </row>
    <row r="785" spans="2:9">
      <c r="B785">
        <v>3600000</v>
      </c>
      <c r="C785">
        <v>7.9</v>
      </c>
      <c r="E785" s="27">
        <v>24171685</v>
      </c>
      <c r="F785">
        <v>200000</v>
      </c>
      <c r="G785">
        <v>7</v>
      </c>
      <c r="H785">
        <f>ROUND(CORREL(Table68[[Gross Earning ]],Table68[Budget]),6)</f>
        <v>0.48902099999999998</v>
      </c>
      <c r="I785">
        <f>Table68[[#This Row],[Gross Earning ]]-Table68[[#This Row],[Budget]]</f>
        <v>23971685</v>
      </c>
    </row>
    <row r="786" spans="2:9">
      <c r="B786">
        <v>5000000</v>
      </c>
      <c r="C786">
        <v>3.5</v>
      </c>
      <c r="E786" s="27">
        <v>24171685</v>
      </c>
      <c r="F786">
        <v>200000</v>
      </c>
      <c r="G786">
        <v>5.4</v>
      </c>
      <c r="H786">
        <f>ROUND(CORREL(Table68[[Gross Earning ]],Table68[Budget]),6)</f>
        <v>0.48902099999999998</v>
      </c>
      <c r="I786">
        <f>Table68[[#This Row],[Gross Earning ]]-Table68[[#This Row],[Budget]]</f>
        <v>23971685</v>
      </c>
    </row>
    <row r="787" spans="2:9">
      <c r="B787">
        <v>3716946</v>
      </c>
      <c r="C787">
        <v>7.3</v>
      </c>
      <c r="E787" s="27">
        <v>24171685</v>
      </c>
      <c r="F787">
        <v>240000</v>
      </c>
      <c r="G787">
        <v>6.5</v>
      </c>
      <c r="H787">
        <f>ROUND(CORREL(Table68[[Gross Earning ]],Table68[Budget]),6)</f>
        <v>0.48902099999999998</v>
      </c>
      <c r="I787">
        <f>Table68[[#This Row],[Gross Earning ]]-Table68[[#This Row],[Budget]]</f>
        <v>23931685</v>
      </c>
    </row>
    <row r="788" spans="2:9">
      <c r="B788">
        <v>3500000</v>
      </c>
      <c r="C788">
        <v>8</v>
      </c>
      <c r="E788" s="27">
        <v>24171685</v>
      </c>
      <c r="F788">
        <v>245000</v>
      </c>
      <c r="G788">
        <v>8.3000000000000007</v>
      </c>
      <c r="H788">
        <f>ROUND(CORREL(Table68[[Gross Earning ]],Table68[Budget]),6)</f>
        <v>0.48902099999999998</v>
      </c>
      <c r="I788">
        <f>Table68[[#This Row],[Gross Earning ]]-Table68[[#This Row],[Budget]]</f>
        <v>23926685</v>
      </c>
    </row>
    <row r="789" spans="2:9">
      <c r="B789">
        <v>3500000</v>
      </c>
      <c r="C789">
        <v>7.6</v>
      </c>
      <c r="E789" s="27">
        <v>24171685</v>
      </c>
      <c r="F789">
        <v>250000</v>
      </c>
      <c r="G789">
        <v>4.5</v>
      </c>
      <c r="H789">
        <f>ROUND(CORREL(Table68[[Gross Earning ]],Table68[Budget]),6)</f>
        <v>0.48902099999999998</v>
      </c>
      <c r="I789">
        <f>Table68[[#This Row],[Gross Earning ]]-Table68[[#This Row],[Budget]]</f>
        <v>23921685</v>
      </c>
    </row>
    <row r="790" spans="2:9">
      <c r="B790">
        <v>3500000</v>
      </c>
      <c r="C790">
        <v>7</v>
      </c>
      <c r="E790" s="27">
        <v>24171685</v>
      </c>
      <c r="F790">
        <v>250000</v>
      </c>
      <c r="G790">
        <v>5.7</v>
      </c>
      <c r="H790">
        <f>ROUND(CORREL(Table68[[Gross Earning ]],Table68[Budget]),6)</f>
        <v>0.48902099999999998</v>
      </c>
      <c r="I790">
        <f>Table68[[#This Row],[Gross Earning ]]-Table68[[#This Row],[Budget]]</f>
        <v>23921685</v>
      </c>
    </row>
    <row r="791" spans="2:9">
      <c r="B791">
        <v>2000000</v>
      </c>
      <c r="C791">
        <v>7.5</v>
      </c>
      <c r="E791" s="27">
        <v>24171685</v>
      </c>
      <c r="F791">
        <v>250000</v>
      </c>
      <c r="G791">
        <v>6.2</v>
      </c>
      <c r="H791">
        <f>ROUND(CORREL(Table68[[Gross Earning ]],Table68[Budget]),6)</f>
        <v>0.48902099999999998</v>
      </c>
      <c r="I791">
        <f>Table68[[#This Row],[Gross Earning ]]-Table68[[#This Row],[Budget]]</f>
        <v>23921685</v>
      </c>
    </row>
    <row r="792" spans="2:9">
      <c r="B792">
        <v>1000000</v>
      </c>
      <c r="C792">
        <v>3.3</v>
      </c>
      <c r="E792" s="27">
        <v>24171685</v>
      </c>
      <c r="F792">
        <v>250000</v>
      </c>
      <c r="G792">
        <v>7.8</v>
      </c>
      <c r="H792">
        <f>ROUND(CORREL(Table68[[Gross Earning ]],Table68[Budget]),6)</f>
        <v>0.48902099999999998</v>
      </c>
      <c r="I792">
        <f>Table68[[#This Row],[Gross Earning ]]-Table68[[#This Row],[Budget]]</f>
        <v>23921685</v>
      </c>
    </row>
    <row r="793" spans="2:9">
      <c r="B793">
        <v>3500000</v>
      </c>
      <c r="C793">
        <v>6.1</v>
      </c>
      <c r="E793" s="27">
        <v>24171685</v>
      </c>
      <c r="F793">
        <v>250000</v>
      </c>
      <c r="G793">
        <v>4.4000000000000004</v>
      </c>
      <c r="H793">
        <f>ROUND(CORREL(Table68[[Gross Earning ]],Table68[Budget]),6)</f>
        <v>0.48902099999999998</v>
      </c>
      <c r="I793">
        <f>Table68[[#This Row],[Gross Earning ]]-Table68[[#This Row],[Budget]]</f>
        <v>23921685</v>
      </c>
    </row>
    <row r="794" spans="2:9">
      <c r="B794">
        <v>1000000</v>
      </c>
      <c r="C794">
        <v>5.5</v>
      </c>
      <c r="E794" s="27">
        <v>24171685</v>
      </c>
      <c r="F794">
        <v>250000</v>
      </c>
      <c r="G794">
        <v>6.6</v>
      </c>
      <c r="H794">
        <f>ROUND(CORREL(Table68[[Gross Earning ]],Table68[Budget]),6)</f>
        <v>0.48902099999999998</v>
      </c>
      <c r="I794">
        <f>Table68[[#This Row],[Gross Earning ]]-Table68[[#This Row],[Budget]]</f>
        <v>23921685</v>
      </c>
    </row>
    <row r="795" spans="2:9">
      <c r="B795">
        <v>3500000</v>
      </c>
      <c r="C795">
        <v>4.8</v>
      </c>
      <c r="E795" s="27">
        <v>24171685</v>
      </c>
      <c r="F795">
        <v>250000</v>
      </c>
      <c r="G795">
        <v>8</v>
      </c>
      <c r="H795">
        <f>ROUND(CORREL(Table68[[Gross Earning ]],Table68[Budget]),6)</f>
        <v>0.48902099999999998</v>
      </c>
      <c r="I795">
        <f>Table68[[#This Row],[Gross Earning ]]-Table68[[#This Row],[Budget]]</f>
        <v>23921685</v>
      </c>
    </row>
    <row r="796" spans="2:9">
      <c r="B796">
        <v>3500000</v>
      </c>
      <c r="C796">
        <v>8.4</v>
      </c>
      <c r="E796" s="27">
        <v>24171685</v>
      </c>
      <c r="F796">
        <v>250000</v>
      </c>
      <c r="G796">
        <v>7.1</v>
      </c>
      <c r="H796">
        <f>ROUND(CORREL(Table68[[Gross Earning ]],Table68[Budget]),6)</f>
        <v>0.48902099999999998</v>
      </c>
      <c r="I796">
        <f>Table68[[#This Row],[Gross Earning ]]-Table68[[#This Row],[Budget]]</f>
        <v>23921685</v>
      </c>
    </row>
    <row r="797" spans="2:9">
      <c r="B797">
        <v>3500000</v>
      </c>
      <c r="C797">
        <v>3.3</v>
      </c>
      <c r="E797" s="27">
        <v>24171685</v>
      </c>
      <c r="F797">
        <v>250000</v>
      </c>
      <c r="G797">
        <v>4</v>
      </c>
      <c r="H797">
        <f>ROUND(CORREL(Table68[[Gross Earning ]],Table68[Budget]),6)</f>
        <v>0.48902099999999998</v>
      </c>
      <c r="I797">
        <f>Table68[[#This Row],[Gross Earning ]]-Table68[[#This Row],[Budget]]</f>
        <v>23921685</v>
      </c>
    </row>
    <row r="798" spans="2:9">
      <c r="B798">
        <v>3500000</v>
      </c>
      <c r="C798">
        <v>5.4</v>
      </c>
      <c r="E798" s="27">
        <v>24171685</v>
      </c>
      <c r="F798">
        <v>250000</v>
      </c>
      <c r="G798">
        <v>6.2</v>
      </c>
      <c r="H798">
        <f>ROUND(CORREL(Table68[[Gross Earning ]],Table68[Budget]),6)</f>
        <v>0.48902099999999998</v>
      </c>
      <c r="I798">
        <f>Table68[[#This Row],[Gross Earning ]]-Table68[[#This Row],[Budget]]</f>
        <v>23921685</v>
      </c>
    </row>
    <row r="799" spans="2:9">
      <c r="B799">
        <v>3500000</v>
      </c>
      <c r="C799">
        <v>4.8</v>
      </c>
      <c r="E799">
        <v>36200000</v>
      </c>
      <c r="F799">
        <v>12305523</v>
      </c>
      <c r="G799">
        <v>6.2</v>
      </c>
      <c r="H799">
        <f>ROUND(CORREL(Table68[[Gross Earning ]],Table68[Budget]),6)</f>
        <v>0.48902099999999998</v>
      </c>
      <c r="I799">
        <f>Table68[[#This Row],[Gross Earning ]]-Table68[[#This Row],[Budget]]</f>
        <v>23894477</v>
      </c>
    </row>
    <row r="800" spans="2:9">
      <c r="B800">
        <v>3440000</v>
      </c>
      <c r="C800">
        <v>3.1</v>
      </c>
      <c r="E800" s="27">
        <v>24171685</v>
      </c>
      <c r="F800">
        <v>290000</v>
      </c>
      <c r="G800">
        <v>4.3</v>
      </c>
      <c r="H800">
        <f>ROUND(CORREL(Table68[[Gross Earning ]],Table68[Budget]),6)</f>
        <v>0.48902099999999998</v>
      </c>
      <c r="I800">
        <f>Table68[[#This Row],[Gross Earning ]]-Table68[[#This Row],[Budget]]</f>
        <v>23881685</v>
      </c>
    </row>
    <row r="801" spans="2:9">
      <c r="B801">
        <v>3400000</v>
      </c>
      <c r="C801">
        <v>6.7</v>
      </c>
      <c r="E801">
        <v>49874933</v>
      </c>
      <c r="F801">
        <v>26000000</v>
      </c>
      <c r="G801">
        <v>6.5</v>
      </c>
      <c r="H801">
        <f>ROUND(CORREL(Table68[[Gross Earning ]],Table68[Budget]),6)</f>
        <v>0.48902099999999998</v>
      </c>
      <c r="I801">
        <f>Table68[[#This Row],[Gross Earning ]]-Table68[[#This Row],[Budget]]</f>
        <v>23874933</v>
      </c>
    </row>
    <row r="802" spans="2:9">
      <c r="B802">
        <v>3400000</v>
      </c>
      <c r="C802">
        <v>6.6</v>
      </c>
      <c r="E802" s="27">
        <v>24171685</v>
      </c>
      <c r="F802">
        <v>300000</v>
      </c>
      <c r="G802">
        <v>5.2</v>
      </c>
      <c r="H802">
        <f>ROUND(CORREL(Table68[[Gross Earning ]],Table68[Budget]),6)</f>
        <v>0.48902099999999998</v>
      </c>
      <c r="I802">
        <f>Table68[[#This Row],[Gross Earning ]]-Table68[[#This Row],[Budget]]</f>
        <v>23871685</v>
      </c>
    </row>
    <row r="803" spans="2:9">
      <c r="B803">
        <v>4000000</v>
      </c>
      <c r="C803">
        <v>8.1</v>
      </c>
      <c r="E803" s="27">
        <v>24171685</v>
      </c>
      <c r="F803">
        <v>300000</v>
      </c>
      <c r="G803">
        <v>7.7</v>
      </c>
      <c r="H803">
        <f>ROUND(CORREL(Table68[[Gross Earning ]],Table68[Budget]),6)</f>
        <v>0.48902099999999998</v>
      </c>
      <c r="I803">
        <f>Table68[[#This Row],[Gross Earning ]]-Table68[[#This Row],[Budget]]</f>
        <v>23871685</v>
      </c>
    </row>
    <row r="804" spans="2:9">
      <c r="B804">
        <v>4300000</v>
      </c>
      <c r="C804">
        <v>6.6</v>
      </c>
      <c r="E804" s="27">
        <v>24171685</v>
      </c>
      <c r="F804">
        <v>300000</v>
      </c>
      <c r="G804">
        <v>6.2</v>
      </c>
      <c r="H804">
        <f>ROUND(CORREL(Table68[[Gross Earning ]],Table68[Budget]),6)</f>
        <v>0.48902099999999998</v>
      </c>
      <c r="I804">
        <f>Table68[[#This Row],[Gross Earning ]]-Table68[[#This Row],[Budget]]</f>
        <v>23871685</v>
      </c>
    </row>
    <row r="805" spans="2:9">
      <c r="B805">
        <v>3300000</v>
      </c>
      <c r="C805">
        <v>4.5</v>
      </c>
      <c r="E805" s="27">
        <v>24171685</v>
      </c>
      <c r="F805">
        <v>300000</v>
      </c>
      <c r="G805">
        <v>7.2</v>
      </c>
      <c r="H805">
        <f>ROUND(CORREL(Table68[[Gross Earning ]],Table68[Budget]),6)</f>
        <v>0.48902099999999998</v>
      </c>
      <c r="I805">
        <f>Table68[[#This Row],[Gross Earning ]]-Table68[[#This Row],[Budget]]</f>
        <v>23871685</v>
      </c>
    </row>
    <row r="806" spans="2:9">
      <c r="B806">
        <v>2300000</v>
      </c>
      <c r="C806">
        <v>8</v>
      </c>
      <c r="E806" s="27">
        <v>24171685</v>
      </c>
      <c r="F806">
        <v>300000</v>
      </c>
      <c r="G806">
        <v>6.4</v>
      </c>
      <c r="H806">
        <f>ROUND(CORREL(Table68[[Gross Earning ]],Table68[Budget]),6)</f>
        <v>0.48902099999999998</v>
      </c>
      <c r="I806">
        <f>Table68[[#This Row],[Gross Earning ]]-Table68[[#This Row],[Budget]]</f>
        <v>23871685</v>
      </c>
    </row>
    <row r="807" spans="2:9">
      <c r="B807">
        <v>3200000</v>
      </c>
      <c r="C807">
        <v>8.1</v>
      </c>
      <c r="E807" s="27">
        <v>24171685</v>
      </c>
      <c r="F807">
        <v>300000</v>
      </c>
      <c r="G807">
        <v>4.3</v>
      </c>
      <c r="H807">
        <f>ROUND(CORREL(Table68[[Gross Earning ]],Table68[Budget]),6)</f>
        <v>0.48902099999999998</v>
      </c>
      <c r="I807">
        <f>Table68[[#This Row],[Gross Earning ]]-Table68[[#This Row],[Budget]]</f>
        <v>23871685</v>
      </c>
    </row>
    <row r="808" spans="2:9">
      <c r="B808">
        <v>3200000</v>
      </c>
      <c r="C808">
        <v>6.4</v>
      </c>
      <c r="E808" s="27">
        <v>24171685</v>
      </c>
      <c r="F808">
        <v>300000</v>
      </c>
      <c r="G808">
        <v>4.3</v>
      </c>
      <c r="H808">
        <f>ROUND(CORREL(Table68[[Gross Earning ]],Table68[Budget]),6)</f>
        <v>0.48902099999999998</v>
      </c>
      <c r="I808">
        <f>Table68[[#This Row],[Gross Earning ]]-Table68[[#This Row],[Budget]]</f>
        <v>23871685</v>
      </c>
    </row>
    <row r="809" spans="2:9">
      <c r="B809">
        <v>3200000</v>
      </c>
      <c r="C809">
        <v>5.7</v>
      </c>
      <c r="E809" s="27">
        <v>24171685</v>
      </c>
      <c r="F809">
        <v>325000</v>
      </c>
      <c r="G809">
        <v>8.1999999999999993</v>
      </c>
      <c r="H809">
        <f>ROUND(CORREL(Table68[[Gross Earning ]],Table68[Budget]),6)</f>
        <v>0.48902099999999998</v>
      </c>
      <c r="I809">
        <f>Table68[[#This Row],[Gross Earning ]]-Table68[[#This Row],[Budget]]</f>
        <v>23846685</v>
      </c>
    </row>
    <row r="810" spans="2:9">
      <c r="B810">
        <v>3180000</v>
      </c>
      <c r="C810">
        <v>8.6</v>
      </c>
      <c r="E810">
        <v>39825798</v>
      </c>
      <c r="F810">
        <v>16000000</v>
      </c>
      <c r="G810">
        <v>7.6</v>
      </c>
      <c r="H810">
        <f>ROUND(CORREL(Table68[[Gross Earning ]],Table68[Budget]),6)</f>
        <v>0.48902099999999998</v>
      </c>
      <c r="I810">
        <f>Table68[[#This Row],[Gross Earning ]]-Table68[[#This Row],[Budget]]</f>
        <v>23825798</v>
      </c>
    </row>
    <row r="811" spans="2:9">
      <c r="B811">
        <v>3000000</v>
      </c>
      <c r="C811">
        <v>8.1</v>
      </c>
      <c r="E811" s="27">
        <v>24171685</v>
      </c>
      <c r="F811">
        <v>350000</v>
      </c>
      <c r="G811">
        <v>4.0999999999999996</v>
      </c>
      <c r="H811">
        <f>ROUND(CORREL(Table68[[Gross Earning ]],Table68[Budget]),6)</f>
        <v>0.48902099999999998</v>
      </c>
      <c r="I811">
        <f>Table68[[#This Row],[Gross Earning ]]-Table68[[#This Row],[Budget]]</f>
        <v>23821685</v>
      </c>
    </row>
    <row r="812" spans="2:9">
      <c r="B812">
        <v>3000000</v>
      </c>
      <c r="C812">
        <v>6.1</v>
      </c>
      <c r="E812" s="27">
        <v>24171685</v>
      </c>
      <c r="F812">
        <v>350000</v>
      </c>
      <c r="G812">
        <v>6.8</v>
      </c>
      <c r="H812">
        <f>ROUND(CORREL(Table68[[Gross Earning ]],Table68[Budget]),6)</f>
        <v>0.48902099999999998</v>
      </c>
      <c r="I812">
        <f>Table68[[#This Row],[Gross Earning ]]-Table68[[#This Row],[Budget]]</f>
        <v>23821685</v>
      </c>
    </row>
    <row r="813" spans="2:9">
      <c r="B813">
        <v>16000000</v>
      </c>
      <c r="C813">
        <v>5.6</v>
      </c>
      <c r="E813" s="27">
        <v>24171685</v>
      </c>
      <c r="F813">
        <v>350000</v>
      </c>
      <c r="G813">
        <v>3.4</v>
      </c>
      <c r="H813">
        <f>ROUND(CORREL(Table68[[Gross Earning ]],Table68[Budget]),6)</f>
        <v>0.48902099999999998</v>
      </c>
      <c r="I813">
        <f>Table68[[#This Row],[Gross Earning ]]-Table68[[#This Row],[Budget]]</f>
        <v>23821685</v>
      </c>
    </row>
    <row r="814" spans="2:9">
      <c r="B814">
        <v>4490375</v>
      </c>
      <c r="C814">
        <v>6.8</v>
      </c>
      <c r="E814" s="27">
        <v>24171685</v>
      </c>
      <c r="F814">
        <v>350000</v>
      </c>
      <c r="G814">
        <v>8.9</v>
      </c>
      <c r="H814">
        <f>ROUND(CORREL(Table68[[Gross Earning ]],Table68[Budget]),6)</f>
        <v>0.48902099999999998</v>
      </c>
      <c r="I814">
        <f>Table68[[#This Row],[Gross Earning ]]-Table68[[#This Row],[Budget]]</f>
        <v>23821685</v>
      </c>
    </row>
    <row r="815" spans="2:9">
      <c r="B815">
        <v>3000000</v>
      </c>
      <c r="C815">
        <v>8.3000000000000007</v>
      </c>
      <c r="E815" s="27">
        <v>24171685</v>
      </c>
      <c r="F815">
        <v>350000</v>
      </c>
      <c r="G815">
        <v>3.2</v>
      </c>
      <c r="H815">
        <f>ROUND(CORREL(Table68[[Gross Earning ]],Table68[Budget]),6)</f>
        <v>0.48902099999999998</v>
      </c>
      <c r="I815">
        <f>Table68[[#This Row],[Gross Earning ]]-Table68[[#This Row],[Budget]]</f>
        <v>23821685</v>
      </c>
    </row>
    <row r="816" spans="2:9">
      <c r="B816">
        <v>6000000</v>
      </c>
      <c r="C816">
        <v>6.7</v>
      </c>
      <c r="E816">
        <v>43818159</v>
      </c>
      <c r="F816">
        <v>20000000</v>
      </c>
      <c r="G816">
        <v>3.9</v>
      </c>
      <c r="H816">
        <f>ROUND(CORREL(Table68[[Gross Earning ]],Table68[Budget]),6)</f>
        <v>0.48902099999999998</v>
      </c>
      <c r="I816">
        <f>Table68[[#This Row],[Gross Earning ]]-Table68[[#This Row],[Budget]]</f>
        <v>23818159</v>
      </c>
    </row>
    <row r="817" spans="2:9">
      <c r="B817">
        <v>3000000</v>
      </c>
      <c r="C817">
        <v>6.6</v>
      </c>
      <c r="E817">
        <v>39100956</v>
      </c>
      <c r="F817">
        <v>15300000</v>
      </c>
      <c r="G817">
        <v>7.2</v>
      </c>
      <c r="H817">
        <f>ROUND(CORREL(Table68[[Gross Earning ]],Table68[Budget]),6)</f>
        <v>0.48902099999999998</v>
      </c>
      <c r="I817">
        <f>Table68[[#This Row],[Gross Earning ]]-Table68[[#This Row],[Budget]]</f>
        <v>23800956</v>
      </c>
    </row>
    <row r="818" spans="2:9">
      <c r="B818">
        <v>3000000</v>
      </c>
      <c r="C818">
        <v>7.9</v>
      </c>
      <c r="E818" s="27">
        <v>24171685</v>
      </c>
      <c r="F818">
        <v>375000</v>
      </c>
      <c r="G818">
        <v>7.6</v>
      </c>
      <c r="H818">
        <f>ROUND(CORREL(Table68[[Gross Earning ]],Table68[Budget]),6)</f>
        <v>0.48902099999999998</v>
      </c>
      <c r="I818">
        <f>Table68[[#This Row],[Gross Earning ]]-Table68[[#This Row],[Budget]]</f>
        <v>23796685</v>
      </c>
    </row>
    <row r="819" spans="2:9">
      <c r="B819">
        <v>3000000</v>
      </c>
      <c r="C819">
        <v>8.3000000000000007</v>
      </c>
      <c r="E819" s="27">
        <v>24171685</v>
      </c>
      <c r="F819">
        <v>385907</v>
      </c>
      <c r="G819">
        <v>8</v>
      </c>
      <c r="H819">
        <f>ROUND(CORREL(Table68[[Gross Earning ]],Table68[Budget]),6)</f>
        <v>0.48902099999999998</v>
      </c>
      <c r="I819">
        <f>Table68[[#This Row],[Gross Earning ]]-Table68[[#This Row],[Budget]]</f>
        <v>23785778</v>
      </c>
    </row>
    <row r="820" spans="2:9">
      <c r="B820">
        <v>3000000</v>
      </c>
      <c r="C820">
        <v>7.8</v>
      </c>
      <c r="E820">
        <v>32279955</v>
      </c>
      <c r="F820">
        <v>8500000</v>
      </c>
      <c r="G820">
        <v>7.9</v>
      </c>
      <c r="H820">
        <f>ROUND(CORREL(Table68[[Gross Earning ]],Table68[Budget]),6)</f>
        <v>0.48902099999999998</v>
      </c>
      <c r="I820">
        <f>Table68[[#This Row],[Gross Earning ]]-Table68[[#This Row],[Budget]]</f>
        <v>23779955</v>
      </c>
    </row>
    <row r="821" spans="2:9">
      <c r="B821">
        <v>15000000</v>
      </c>
      <c r="C821">
        <v>7.4</v>
      </c>
      <c r="E821" s="27">
        <v>24171685</v>
      </c>
      <c r="F821">
        <v>400000</v>
      </c>
      <c r="G821">
        <v>7.4</v>
      </c>
      <c r="H821">
        <f>ROUND(CORREL(Table68[[Gross Earning ]],Table68[Budget]),6)</f>
        <v>0.48902099999999998</v>
      </c>
      <c r="I821">
        <f>Table68[[#This Row],[Gross Earning ]]-Table68[[#This Row],[Budget]]</f>
        <v>23771685</v>
      </c>
    </row>
    <row r="822" spans="2:9">
      <c r="B822">
        <v>3000000</v>
      </c>
      <c r="C822">
        <v>7.8</v>
      </c>
      <c r="E822" s="27">
        <v>24171685</v>
      </c>
      <c r="F822">
        <v>400000</v>
      </c>
      <c r="G822">
        <v>7.7</v>
      </c>
      <c r="H822">
        <f>ROUND(CORREL(Table68[[Gross Earning ]],Table68[Budget]),6)</f>
        <v>0.48902099999999998</v>
      </c>
      <c r="I822">
        <f>Table68[[#This Row],[Gross Earning ]]-Table68[[#This Row],[Budget]]</f>
        <v>23771685</v>
      </c>
    </row>
    <row r="823" spans="2:9">
      <c r="B823">
        <v>3000000</v>
      </c>
      <c r="C823">
        <v>8</v>
      </c>
      <c r="E823" s="27">
        <v>24171685</v>
      </c>
      <c r="F823">
        <v>400000</v>
      </c>
      <c r="G823">
        <v>8.1999999999999993</v>
      </c>
      <c r="H823">
        <f>ROUND(CORREL(Table68[[Gross Earning ]],Table68[Budget]),6)</f>
        <v>0.48902099999999998</v>
      </c>
      <c r="I823">
        <f>Table68[[#This Row],[Gross Earning ]]-Table68[[#This Row],[Budget]]</f>
        <v>23771685</v>
      </c>
    </row>
    <row r="824" spans="2:9">
      <c r="B824">
        <v>3000000</v>
      </c>
      <c r="C824">
        <v>6.9</v>
      </c>
      <c r="E824">
        <v>78745923</v>
      </c>
      <c r="F824">
        <v>55000000</v>
      </c>
      <c r="G824">
        <v>6.7</v>
      </c>
      <c r="H824">
        <f>ROUND(CORREL(Table68[[Gross Earning ]],Table68[Budget]),6)</f>
        <v>0.48902099999999998</v>
      </c>
      <c r="I824">
        <f>Table68[[#This Row],[Gross Earning ]]-Table68[[#This Row],[Budget]]</f>
        <v>23745923</v>
      </c>
    </row>
    <row r="825" spans="2:9">
      <c r="B825">
        <v>3000000</v>
      </c>
      <c r="C825">
        <v>5.3</v>
      </c>
      <c r="E825" s="27">
        <v>24171685</v>
      </c>
      <c r="F825">
        <v>450000</v>
      </c>
      <c r="G825">
        <v>6.8</v>
      </c>
      <c r="H825">
        <f>ROUND(CORREL(Table68[[Gross Earning ]],Table68[Budget]),6)</f>
        <v>0.48902099999999998</v>
      </c>
      <c r="I825">
        <f>Table68[[#This Row],[Gross Earning ]]-Table68[[#This Row],[Budget]]</f>
        <v>23721685</v>
      </c>
    </row>
    <row r="826" spans="2:9">
      <c r="B826">
        <v>3000000</v>
      </c>
      <c r="C826">
        <v>3.3</v>
      </c>
      <c r="E826" s="27">
        <v>24171685</v>
      </c>
      <c r="F826">
        <v>450000</v>
      </c>
      <c r="G826">
        <v>8.1999999999999993</v>
      </c>
      <c r="H826">
        <f>ROUND(CORREL(Table68[[Gross Earning ]],Table68[Budget]),6)</f>
        <v>0.48902099999999998</v>
      </c>
      <c r="I826">
        <f>Table68[[#This Row],[Gross Earning ]]-Table68[[#This Row],[Budget]]</f>
        <v>23721685</v>
      </c>
    </row>
    <row r="827" spans="2:9">
      <c r="B827">
        <v>3000000</v>
      </c>
      <c r="C827">
        <v>6.2</v>
      </c>
      <c r="E827" s="27">
        <v>24171685</v>
      </c>
      <c r="F827">
        <v>475000</v>
      </c>
      <c r="G827">
        <v>6.2</v>
      </c>
      <c r="H827">
        <f>ROUND(CORREL(Table68[[Gross Earning ]],Table68[Budget]),6)</f>
        <v>0.48902099999999998</v>
      </c>
      <c r="I827">
        <f>Table68[[#This Row],[Gross Earning ]]-Table68[[#This Row],[Budget]]</f>
        <v>23696685</v>
      </c>
    </row>
    <row r="828" spans="2:9">
      <c r="B828">
        <v>3000000</v>
      </c>
      <c r="C828">
        <v>5.5</v>
      </c>
      <c r="E828">
        <v>53680848</v>
      </c>
      <c r="F828">
        <v>30000000</v>
      </c>
      <c r="G828">
        <v>7.1</v>
      </c>
      <c r="H828">
        <f>ROUND(CORREL(Table68[[Gross Earning ]],Table68[Budget]),6)</f>
        <v>0.48902099999999998</v>
      </c>
      <c r="I828">
        <f>Table68[[#This Row],[Gross Earning ]]-Table68[[#This Row],[Budget]]</f>
        <v>23680848</v>
      </c>
    </row>
    <row r="829" spans="2:9">
      <c r="B829">
        <v>3000000</v>
      </c>
      <c r="C829">
        <v>2.6</v>
      </c>
      <c r="E829" s="27">
        <v>24171685</v>
      </c>
      <c r="F829">
        <v>500000</v>
      </c>
      <c r="G829">
        <v>5.0999999999999996</v>
      </c>
      <c r="H829">
        <f>ROUND(CORREL(Table68[[Gross Earning ]],Table68[Budget]),6)</f>
        <v>0.48902099999999998</v>
      </c>
      <c r="I829">
        <f>Table68[[#This Row],[Gross Earning ]]-Table68[[#This Row],[Budget]]</f>
        <v>23671685</v>
      </c>
    </row>
    <row r="830" spans="2:9">
      <c r="B830">
        <v>3000000</v>
      </c>
      <c r="C830">
        <v>5.8</v>
      </c>
      <c r="E830" s="27">
        <v>24171685</v>
      </c>
      <c r="F830">
        <v>500000</v>
      </c>
      <c r="G830">
        <v>7</v>
      </c>
      <c r="H830">
        <f>ROUND(CORREL(Table68[[Gross Earning ]],Table68[Budget]),6)</f>
        <v>0.48902099999999998</v>
      </c>
      <c r="I830">
        <f>Table68[[#This Row],[Gross Earning ]]-Table68[[#This Row],[Budget]]</f>
        <v>23671685</v>
      </c>
    </row>
    <row r="831" spans="2:9">
      <c r="B831">
        <v>3000000</v>
      </c>
      <c r="C831">
        <v>7.4</v>
      </c>
      <c r="E831" s="27">
        <v>24171685</v>
      </c>
      <c r="F831">
        <v>500000</v>
      </c>
      <c r="G831">
        <v>6.4</v>
      </c>
      <c r="H831">
        <f>ROUND(CORREL(Table68[[Gross Earning ]],Table68[Budget]),6)</f>
        <v>0.48902099999999998</v>
      </c>
      <c r="I831">
        <f>Table68[[#This Row],[Gross Earning ]]-Table68[[#This Row],[Budget]]</f>
        <v>23671685</v>
      </c>
    </row>
    <row r="832" spans="2:9">
      <c r="B832">
        <v>3000000</v>
      </c>
      <c r="C832">
        <v>5.0999999999999996</v>
      </c>
      <c r="E832" s="27">
        <v>24171685</v>
      </c>
      <c r="F832">
        <v>500000</v>
      </c>
      <c r="G832">
        <v>5.8</v>
      </c>
      <c r="H832">
        <f>ROUND(CORREL(Table68[[Gross Earning ]],Table68[Budget]),6)</f>
        <v>0.48902099999999998</v>
      </c>
      <c r="I832">
        <f>Table68[[#This Row],[Gross Earning ]]-Table68[[#This Row],[Budget]]</f>
        <v>23671685</v>
      </c>
    </row>
    <row r="833" spans="2:9">
      <c r="B833">
        <v>800000</v>
      </c>
      <c r="C833">
        <v>5.2</v>
      </c>
      <c r="E833" s="27">
        <v>24171685</v>
      </c>
      <c r="F833">
        <v>500000</v>
      </c>
      <c r="G833">
        <v>7.3</v>
      </c>
      <c r="H833">
        <f>ROUND(CORREL(Table68[[Gross Earning ]],Table68[Budget]),6)</f>
        <v>0.48902099999999998</v>
      </c>
      <c r="I833">
        <f>Table68[[#This Row],[Gross Earning ]]-Table68[[#This Row],[Budget]]</f>
        <v>23671685</v>
      </c>
    </row>
    <row r="834" spans="2:9">
      <c r="B834">
        <v>3000000</v>
      </c>
      <c r="C834">
        <v>4.8</v>
      </c>
      <c r="E834" s="27">
        <v>24171685</v>
      </c>
      <c r="F834">
        <v>500000</v>
      </c>
      <c r="G834">
        <v>5.8</v>
      </c>
      <c r="H834">
        <f>ROUND(CORREL(Table68[[Gross Earning ]],Table68[Budget]),6)</f>
        <v>0.48902099999999998</v>
      </c>
      <c r="I834">
        <f>Table68[[#This Row],[Gross Earning ]]-Table68[[#This Row],[Budget]]</f>
        <v>23671685</v>
      </c>
    </row>
    <row r="835" spans="2:9">
      <c r="B835">
        <v>3000000</v>
      </c>
      <c r="C835">
        <v>3.9</v>
      </c>
      <c r="E835" s="27">
        <v>24171685</v>
      </c>
      <c r="F835">
        <v>500000</v>
      </c>
      <c r="G835">
        <v>7.2</v>
      </c>
      <c r="H835">
        <f>ROUND(CORREL(Table68[[Gross Earning ]],Table68[Budget]),6)</f>
        <v>0.48902099999999998</v>
      </c>
      <c r="I835">
        <f>Table68[[#This Row],[Gross Earning ]]-Table68[[#This Row],[Budget]]</f>
        <v>23671685</v>
      </c>
    </row>
    <row r="836" spans="2:9">
      <c r="B836">
        <v>3000000</v>
      </c>
      <c r="C836">
        <v>6.2</v>
      </c>
      <c r="E836" s="27">
        <v>24171685</v>
      </c>
      <c r="F836">
        <v>500000</v>
      </c>
      <c r="G836">
        <v>3.5</v>
      </c>
      <c r="H836">
        <f>ROUND(CORREL(Table68[[Gross Earning ]],Table68[Budget]),6)</f>
        <v>0.48902099999999998</v>
      </c>
      <c r="I836">
        <f>Table68[[#This Row],[Gross Earning ]]-Table68[[#This Row],[Budget]]</f>
        <v>23671685</v>
      </c>
    </row>
    <row r="837" spans="2:9">
      <c r="B837">
        <v>3000000</v>
      </c>
      <c r="C837">
        <v>6.2</v>
      </c>
      <c r="E837" s="27">
        <v>24171685</v>
      </c>
      <c r="F837">
        <v>500000</v>
      </c>
      <c r="G837">
        <v>6.6</v>
      </c>
      <c r="H837">
        <f>ROUND(CORREL(Table68[[Gross Earning ]],Table68[Budget]),6)</f>
        <v>0.48902099999999998</v>
      </c>
      <c r="I837">
        <f>Table68[[#This Row],[Gross Earning ]]-Table68[[#This Row],[Budget]]</f>
        <v>23671685</v>
      </c>
    </row>
    <row r="838" spans="2:9">
      <c r="B838">
        <v>2900000</v>
      </c>
      <c r="C838">
        <v>7.3</v>
      </c>
      <c r="E838" s="27">
        <v>24171685</v>
      </c>
      <c r="F838">
        <v>500000</v>
      </c>
      <c r="G838">
        <v>6.9</v>
      </c>
      <c r="H838">
        <f>ROUND(CORREL(Table68[[Gross Earning ]],Table68[Budget]),6)</f>
        <v>0.48902099999999998</v>
      </c>
      <c r="I838">
        <f>Table68[[#This Row],[Gross Earning ]]-Table68[[#This Row],[Budget]]</f>
        <v>23671685</v>
      </c>
    </row>
    <row r="839" spans="2:9">
      <c r="B839">
        <v>3000000</v>
      </c>
      <c r="C839">
        <v>4.9000000000000004</v>
      </c>
      <c r="E839" s="27">
        <v>24171685</v>
      </c>
      <c r="F839">
        <v>500000</v>
      </c>
      <c r="G839">
        <v>7.4</v>
      </c>
      <c r="H839">
        <f>ROUND(CORREL(Table68[[Gross Earning ]],Table68[Budget]),6)</f>
        <v>0.48902099999999998</v>
      </c>
      <c r="I839">
        <f>Table68[[#This Row],[Gross Earning ]]-Table68[[#This Row],[Budget]]</f>
        <v>23671685</v>
      </c>
    </row>
    <row r="840" spans="2:9">
      <c r="B840">
        <v>3000000</v>
      </c>
      <c r="C840">
        <v>4.3</v>
      </c>
      <c r="E840" s="27">
        <v>24171685</v>
      </c>
      <c r="F840">
        <v>500000</v>
      </c>
      <c r="G840">
        <v>5.7</v>
      </c>
      <c r="H840">
        <f>ROUND(CORREL(Table68[[Gross Earning ]],Table68[Budget]),6)</f>
        <v>0.48902099999999998</v>
      </c>
      <c r="I840">
        <f>Table68[[#This Row],[Gross Earning ]]-Table68[[#This Row],[Budget]]</f>
        <v>23671685</v>
      </c>
    </row>
    <row r="841" spans="2:9">
      <c r="B841">
        <v>3000000</v>
      </c>
      <c r="C841">
        <v>4</v>
      </c>
      <c r="E841" s="27">
        <v>24171685</v>
      </c>
      <c r="F841">
        <v>500000</v>
      </c>
      <c r="G841">
        <v>5.2</v>
      </c>
      <c r="H841">
        <f>ROUND(CORREL(Table68[[Gross Earning ]],Table68[Budget]),6)</f>
        <v>0.48902099999999998</v>
      </c>
      <c r="I841">
        <f>Table68[[#This Row],[Gross Earning ]]-Table68[[#This Row],[Budget]]</f>
        <v>23671685</v>
      </c>
    </row>
    <row r="842" spans="2:9">
      <c r="B842">
        <v>120000000</v>
      </c>
      <c r="C842">
        <v>8.1999999999999993</v>
      </c>
      <c r="E842" s="27">
        <v>24171685</v>
      </c>
      <c r="F842">
        <v>500000</v>
      </c>
      <c r="G842">
        <v>4.3</v>
      </c>
      <c r="H842">
        <f>ROUND(CORREL(Table68[[Gross Earning ]],Table68[Budget]),6)</f>
        <v>0.48902099999999998</v>
      </c>
      <c r="I842">
        <f>Table68[[#This Row],[Gross Earning ]]-Table68[[#This Row],[Budget]]</f>
        <v>23671685</v>
      </c>
    </row>
    <row r="843" spans="2:9">
      <c r="B843">
        <v>2700000</v>
      </c>
      <c r="C843">
        <v>7.4</v>
      </c>
      <c r="E843" s="27">
        <v>24171685</v>
      </c>
      <c r="F843">
        <v>500000</v>
      </c>
      <c r="G843">
        <v>5.4</v>
      </c>
      <c r="H843">
        <f>ROUND(CORREL(Table68[[Gross Earning ]],Table68[Budget]),6)</f>
        <v>0.48902099999999998</v>
      </c>
      <c r="I843">
        <f>Table68[[#This Row],[Gross Earning ]]-Table68[[#This Row],[Budget]]</f>
        <v>23671685</v>
      </c>
    </row>
    <row r="844" spans="2:9">
      <c r="B844">
        <v>3000000</v>
      </c>
      <c r="C844">
        <v>6.6</v>
      </c>
      <c r="E844" s="27">
        <v>24171685</v>
      </c>
      <c r="F844">
        <v>500000</v>
      </c>
      <c r="G844">
        <v>6.1</v>
      </c>
      <c r="H844">
        <f>ROUND(CORREL(Table68[[Gross Earning ]],Table68[Budget]),6)</f>
        <v>0.48902099999999998</v>
      </c>
      <c r="I844">
        <f>Table68[[#This Row],[Gross Earning ]]-Table68[[#This Row],[Budget]]</f>
        <v>23671685</v>
      </c>
    </row>
    <row r="845" spans="2:9">
      <c r="B845">
        <v>2686585</v>
      </c>
      <c r="C845">
        <v>6.9</v>
      </c>
      <c r="E845" s="27">
        <v>24171685</v>
      </c>
      <c r="F845">
        <v>500000</v>
      </c>
      <c r="G845">
        <v>4.3</v>
      </c>
      <c r="H845">
        <f>ROUND(CORREL(Table68[[Gross Earning ]],Table68[Budget]),6)</f>
        <v>0.48902099999999998</v>
      </c>
      <c r="I845">
        <f>Table68[[#This Row],[Gross Earning ]]-Table68[[#This Row],[Budget]]</f>
        <v>23671685</v>
      </c>
    </row>
    <row r="846" spans="2:9">
      <c r="B846">
        <v>2650000</v>
      </c>
      <c r="C846">
        <v>7</v>
      </c>
      <c r="E846" s="27">
        <v>24171685</v>
      </c>
      <c r="F846">
        <v>550000</v>
      </c>
      <c r="G846">
        <v>6.1</v>
      </c>
      <c r="H846">
        <f>ROUND(CORREL(Table68[[Gross Earning ]],Table68[Budget]),6)</f>
        <v>0.48902099999999998</v>
      </c>
      <c r="I846">
        <f>Table68[[#This Row],[Gross Earning ]]-Table68[[#This Row],[Budget]]</f>
        <v>23621685</v>
      </c>
    </row>
    <row r="847" spans="2:9">
      <c r="B847">
        <v>2627000</v>
      </c>
      <c r="C847">
        <v>7</v>
      </c>
      <c r="E847" s="27">
        <v>24171685</v>
      </c>
      <c r="F847">
        <v>550000</v>
      </c>
      <c r="G847">
        <v>7</v>
      </c>
      <c r="H847">
        <f>ROUND(CORREL(Table68[[Gross Earning ]],Table68[Budget]),6)</f>
        <v>0.48902099999999998</v>
      </c>
      <c r="I847">
        <f>Table68[[#This Row],[Gross Earning ]]-Table68[[#This Row],[Budget]]</f>
        <v>23621685</v>
      </c>
    </row>
    <row r="848" spans="2:9">
      <c r="B848">
        <v>15000000</v>
      </c>
      <c r="C848">
        <v>7.4</v>
      </c>
      <c r="E848">
        <v>24475416</v>
      </c>
      <c r="F848">
        <v>890000</v>
      </c>
      <c r="G848">
        <v>8</v>
      </c>
      <c r="H848">
        <f>ROUND(CORREL(Table68[[Gross Earning ]],Table68[Budget]),6)</f>
        <v>0.48902099999999998</v>
      </c>
      <c r="I848">
        <f>Table68[[#This Row],[Gross Earning ]]-Table68[[#This Row],[Budget]]</f>
        <v>23585416</v>
      </c>
    </row>
    <row r="849" spans="2:9">
      <c r="B849">
        <v>2600000</v>
      </c>
      <c r="C849">
        <v>5.3</v>
      </c>
      <c r="E849">
        <v>33583175</v>
      </c>
      <c r="F849">
        <v>10000000</v>
      </c>
      <c r="G849">
        <v>6.3</v>
      </c>
      <c r="H849">
        <f>ROUND(CORREL(Table68[[Gross Earning ]],Table68[Budget]),6)</f>
        <v>0.48902099999999998</v>
      </c>
      <c r="I849">
        <f>Table68[[#This Row],[Gross Earning ]]-Table68[[#This Row],[Budget]]</f>
        <v>23583175</v>
      </c>
    </row>
    <row r="850" spans="2:9">
      <c r="B850">
        <v>2540800</v>
      </c>
      <c r="C850">
        <v>8.3000000000000007</v>
      </c>
      <c r="E850" s="27">
        <v>24171685</v>
      </c>
      <c r="F850">
        <v>600000</v>
      </c>
      <c r="G850">
        <v>8</v>
      </c>
      <c r="H850">
        <f>ROUND(CORREL(Table68[[Gross Earning ]],Table68[Budget]),6)</f>
        <v>0.48902099999999998</v>
      </c>
      <c r="I850">
        <f>Table68[[#This Row],[Gross Earning ]]-Table68[[#This Row],[Budget]]</f>
        <v>23571685</v>
      </c>
    </row>
    <row r="851" spans="2:9">
      <c r="B851">
        <v>2500000</v>
      </c>
      <c r="C851">
        <v>7.6</v>
      </c>
      <c r="E851" s="27">
        <v>24171685</v>
      </c>
      <c r="F851">
        <v>600000</v>
      </c>
      <c r="G851">
        <v>4.5</v>
      </c>
      <c r="H851">
        <f>ROUND(CORREL(Table68[[Gross Earning ]],Table68[Budget]),6)</f>
        <v>0.48902099999999998</v>
      </c>
      <c r="I851">
        <f>Table68[[#This Row],[Gross Earning ]]-Table68[[#This Row],[Budget]]</f>
        <v>23571685</v>
      </c>
    </row>
    <row r="852" spans="2:9">
      <c r="B852">
        <v>2500000</v>
      </c>
      <c r="C852">
        <v>6.3</v>
      </c>
      <c r="E852" s="27">
        <v>24171685</v>
      </c>
      <c r="F852">
        <v>625000</v>
      </c>
      <c r="G852">
        <v>3.9</v>
      </c>
      <c r="H852">
        <f>ROUND(CORREL(Table68[[Gross Earning ]],Table68[Budget]),6)</f>
        <v>0.48902099999999998</v>
      </c>
      <c r="I852">
        <f>Table68[[#This Row],[Gross Earning ]]-Table68[[#This Row],[Budget]]</f>
        <v>23546685</v>
      </c>
    </row>
    <row r="853" spans="2:9">
      <c r="B853">
        <v>2500000</v>
      </c>
      <c r="C853">
        <v>7.9</v>
      </c>
      <c r="E853">
        <v>24741700</v>
      </c>
      <c r="F853">
        <v>1200000</v>
      </c>
      <c r="G853">
        <v>7.2</v>
      </c>
      <c r="H853">
        <f>ROUND(CORREL(Table68[[Gross Earning ]],Table68[Budget]),6)</f>
        <v>0.48902099999999998</v>
      </c>
      <c r="I853">
        <f>Table68[[#This Row],[Gross Earning ]]-Table68[[#This Row],[Budget]]</f>
        <v>23541700</v>
      </c>
    </row>
    <row r="854" spans="2:9">
      <c r="B854">
        <v>3200000</v>
      </c>
      <c r="C854">
        <v>6.6</v>
      </c>
      <c r="E854" s="27">
        <v>24171685</v>
      </c>
      <c r="F854">
        <v>650000</v>
      </c>
      <c r="G854">
        <v>7.4</v>
      </c>
      <c r="H854">
        <f>ROUND(CORREL(Table68[[Gross Earning ]],Table68[Budget]),6)</f>
        <v>0.48902099999999998</v>
      </c>
      <c r="I854">
        <f>Table68[[#This Row],[Gross Earning ]]-Table68[[#This Row],[Budget]]</f>
        <v>23521685</v>
      </c>
    </row>
    <row r="855" spans="2:9">
      <c r="B855">
        <v>2500000</v>
      </c>
      <c r="C855">
        <v>5.8</v>
      </c>
      <c r="E855" s="27">
        <v>24171685</v>
      </c>
      <c r="F855">
        <v>650000</v>
      </c>
      <c r="G855">
        <v>5.4</v>
      </c>
      <c r="H855">
        <f>ROUND(CORREL(Table68[[Gross Earning ]],Table68[Budget]),6)</f>
        <v>0.48902099999999998</v>
      </c>
      <c r="I855">
        <f>Table68[[#This Row],[Gross Earning ]]-Table68[[#This Row],[Budget]]</f>
        <v>23521685</v>
      </c>
    </row>
    <row r="856" spans="2:9">
      <c r="B856">
        <v>2500000</v>
      </c>
      <c r="C856">
        <v>5</v>
      </c>
      <c r="E856" s="27">
        <v>24171685</v>
      </c>
      <c r="F856">
        <v>650000</v>
      </c>
      <c r="G856">
        <v>6.5</v>
      </c>
      <c r="H856">
        <f>ROUND(CORREL(Table68[[Gross Earning ]],Table68[Budget]),6)</f>
        <v>0.48902099999999998</v>
      </c>
      <c r="I856">
        <f>Table68[[#This Row],[Gross Earning ]]-Table68[[#This Row],[Budget]]</f>
        <v>23521685</v>
      </c>
    </row>
    <row r="857" spans="2:9">
      <c r="B857">
        <v>3500000</v>
      </c>
      <c r="C857">
        <v>6.3</v>
      </c>
      <c r="E857" s="27">
        <v>24171685</v>
      </c>
      <c r="F857">
        <v>650000</v>
      </c>
      <c r="G857">
        <v>6.9</v>
      </c>
      <c r="H857">
        <f>ROUND(CORREL(Table68[[Gross Earning ]],Table68[Budget]),6)</f>
        <v>0.48902099999999998</v>
      </c>
      <c r="I857">
        <f>Table68[[#This Row],[Gross Earning ]]-Table68[[#This Row],[Budget]]</f>
        <v>23521685</v>
      </c>
    </row>
    <row r="858" spans="2:9">
      <c r="B858">
        <v>2500000</v>
      </c>
      <c r="C858">
        <v>5</v>
      </c>
      <c r="E858">
        <v>39511038</v>
      </c>
      <c r="F858">
        <v>16000000</v>
      </c>
      <c r="G858">
        <v>5.9</v>
      </c>
      <c r="H858">
        <f>ROUND(CORREL(Table68[[Gross Earning ]],Table68[Budget]),6)</f>
        <v>0.48902099999999998</v>
      </c>
      <c r="I858">
        <f>Table68[[#This Row],[Gross Earning ]]-Table68[[#This Row],[Budget]]</f>
        <v>23511038</v>
      </c>
    </row>
    <row r="859" spans="2:9">
      <c r="B859">
        <v>2500000</v>
      </c>
      <c r="C859">
        <v>3.1</v>
      </c>
      <c r="E859" s="27">
        <v>24171685</v>
      </c>
      <c r="F859">
        <v>700000</v>
      </c>
      <c r="G859">
        <v>5.3</v>
      </c>
      <c r="H859">
        <f>ROUND(CORREL(Table68[[Gross Earning ]],Table68[Budget]),6)</f>
        <v>0.48902099999999998</v>
      </c>
      <c r="I859">
        <f>Table68[[#This Row],[Gross Earning ]]-Table68[[#This Row],[Budget]]</f>
        <v>23471685</v>
      </c>
    </row>
    <row r="860" spans="2:9">
      <c r="B860">
        <v>2361000</v>
      </c>
      <c r="C860">
        <v>6.5</v>
      </c>
      <c r="E860" s="27">
        <v>24171685</v>
      </c>
      <c r="F860">
        <v>750000</v>
      </c>
      <c r="G860">
        <v>7.7</v>
      </c>
      <c r="H860">
        <f>ROUND(CORREL(Table68[[Gross Earning ]],Table68[Budget]),6)</f>
        <v>0.48902099999999998</v>
      </c>
      <c r="I860">
        <f>Table68[[#This Row],[Gross Earning ]]-Table68[[#This Row],[Budget]]</f>
        <v>23421685</v>
      </c>
    </row>
    <row r="861" spans="2:9">
      <c r="B861">
        <v>2295429</v>
      </c>
      <c r="C861">
        <v>7</v>
      </c>
      <c r="E861" s="27">
        <v>24171685</v>
      </c>
      <c r="F861">
        <v>750000</v>
      </c>
      <c r="G861">
        <v>8.1</v>
      </c>
      <c r="H861">
        <f>ROUND(CORREL(Table68[[Gross Earning ]],Table68[Budget]),6)</f>
        <v>0.48902099999999998</v>
      </c>
      <c r="I861">
        <f>Table68[[#This Row],[Gross Earning ]]-Table68[[#This Row],[Budget]]</f>
        <v>23421685</v>
      </c>
    </row>
    <row r="862" spans="2:9">
      <c r="B862">
        <v>2300000</v>
      </c>
      <c r="C862">
        <v>7.3</v>
      </c>
      <c r="E862" s="27">
        <v>24171685</v>
      </c>
      <c r="F862">
        <v>750000</v>
      </c>
      <c r="G862">
        <v>5.6</v>
      </c>
      <c r="H862">
        <f>ROUND(CORREL(Table68[[Gross Earning ]],Table68[Budget]),6)</f>
        <v>0.48902099999999998</v>
      </c>
      <c r="I862">
        <f>Table68[[#This Row],[Gross Earning ]]-Table68[[#This Row],[Budget]]</f>
        <v>23421685</v>
      </c>
    </row>
    <row r="863" spans="2:9">
      <c r="B863">
        <v>2500000</v>
      </c>
      <c r="C863">
        <v>6.9</v>
      </c>
      <c r="E863" s="27">
        <v>24171685</v>
      </c>
      <c r="F863">
        <v>750000</v>
      </c>
      <c r="G863">
        <v>3.1</v>
      </c>
      <c r="H863">
        <f>ROUND(CORREL(Table68[[Gross Earning ]],Table68[Budget]),6)</f>
        <v>0.48902099999999998</v>
      </c>
      <c r="I863">
        <f>Table68[[#This Row],[Gross Earning ]]-Table68[[#This Row],[Budget]]</f>
        <v>23421685</v>
      </c>
    </row>
    <row r="864" spans="2:9">
      <c r="B864">
        <v>2200000</v>
      </c>
      <c r="C864">
        <v>4.3</v>
      </c>
      <c r="E864" s="27">
        <v>24171685</v>
      </c>
      <c r="F864">
        <v>750000</v>
      </c>
      <c r="G864">
        <v>8.1</v>
      </c>
      <c r="H864">
        <f>ROUND(CORREL(Table68[[Gross Earning ]],Table68[Budget]),6)</f>
        <v>0.48902099999999998</v>
      </c>
      <c r="I864">
        <f>Table68[[#This Row],[Gross Earning ]]-Table68[[#This Row],[Budget]]</f>
        <v>23421685</v>
      </c>
    </row>
    <row r="865" spans="2:9">
      <c r="B865">
        <v>2160000</v>
      </c>
      <c r="C865">
        <v>7.5</v>
      </c>
      <c r="E865" s="27">
        <v>24171685</v>
      </c>
      <c r="F865">
        <v>750000</v>
      </c>
      <c r="G865">
        <v>4.9000000000000004</v>
      </c>
      <c r="H865">
        <f>ROUND(CORREL(Table68[[Gross Earning ]],Table68[Budget]),6)</f>
        <v>0.48902099999999998</v>
      </c>
      <c r="I865">
        <f>Table68[[#This Row],[Gross Earning ]]-Table68[[#This Row],[Budget]]</f>
        <v>23421685</v>
      </c>
    </row>
    <row r="866" spans="2:9">
      <c r="B866">
        <v>1200000</v>
      </c>
      <c r="C866">
        <v>5.8</v>
      </c>
      <c r="E866" s="27">
        <v>24171685</v>
      </c>
      <c r="F866">
        <v>750000</v>
      </c>
      <c r="G866">
        <v>7</v>
      </c>
      <c r="H866">
        <f>ROUND(CORREL(Table68[[Gross Earning ]],Table68[Budget]),6)</f>
        <v>0.48902099999999998</v>
      </c>
      <c r="I866">
        <f>Table68[[#This Row],[Gross Earning ]]-Table68[[#This Row],[Budget]]</f>
        <v>23421685</v>
      </c>
    </row>
    <row r="867" spans="2:9">
      <c r="B867">
        <v>2400000</v>
      </c>
      <c r="C867">
        <v>5.3</v>
      </c>
      <c r="E867">
        <v>41382841</v>
      </c>
      <c r="F867">
        <v>18000000</v>
      </c>
      <c r="G867">
        <v>6.3</v>
      </c>
      <c r="H867">
        <f>ROUND(CORREL(Table68[[Gross Earning ]],Table68[Budget]),6)</f>
        <v>0.48902099999999998</v>
      </c>
      <c r="I867">
        <f>Table68[[#This Row],[Gross Earning ]]-Table68[[#This Row],[Budget]]</f>
        <v>23382841</v>
      </c>
    </row>
    <row r="868" spans="2:9">
      <c r="B868">
        <v>2500000</v>
      </c>
      <c r="C868">
        <v>6</v>
      </c>
      <c r="E868" s="27">
        <v>24171685</v>
      </c>
      <c r="F868">
        <v>800000</v>
      </c>
      <c r="G868">
        <v>6.6</v>
      </c>
      <c r="H868">
        <f>ROUND(CORREL(Table68[[Gross Earning ]],Table68[Budget]),6)</f>
        <v>0.48902099999999998</v>
      </c>
      <c r="I868">
        <f>Table68[[#This Row],[Gross Earning ]]-Table68[[#This Row],[Budget]]</f>
        <v>23371685</v>
      </c>
    </row>
    <row r="869" spans="2:9">
      <c r="B869">
        <v>1500000</v>
      </c>
      <c r="C869">
        <v>7.5</v>
      </c>
      <c r="E869" s="27">
        <v>24171685</v>
      </c>
      <c r="F869">
        <v>800000</v>
      </c>
      <c r="G869">
        <v>5.2</v>
      </c>
      <c r="H869">
        <f>ROUND(CORREL(Table68[[Gross Earning ]],Table68[Budget]),6)</f>
        <v>0.48902099999999998</v>
      </c>
      <c r="I869">
        <f>Table68[[#This Row],[Gross Earning ]]-Table68[[#This Row],[Budget]]</f>
        <v>23371685</v>
      </c>
    </row>
    <row r="870" spans="2:9">
      <c r="B870">
        <v>2100000</v>
      </c>
      <c r="C870">
        <v>6.3</v>
      </c>
      <c r="E870" s="27">
        <v>24171685</v>
      </c>
      <c r="F870">
        <v>800000</v>
      </c>
      <c r="G870">
        <v>7.2</v>
      </c>
      <c r="H870">
        <f>ROUND(CORREL(Table68[[Gross Earning ]],Table68[Budget]),6)</f>
        <v>0.48902099999999998</v>
      </c>
      <c r="I870">
        <f>Table68[[#This Row],[Gross Earning ]]-Table68[[#This Row],[Budget]]</f>
        <v>23371685</v>
      </c>
    </row>
    <row r="871" spans="2:9">
      <c r="B871">
        <v>2100000</v>
      </c>
      <c r="C871">
        <v>6.7</v>
      </c>
      <c r="E871" s="27">
        <v>24171685</v>
      </c>
      <c r="F871">
        <v>800000</v>
      </c>
      <c r="G871">
        <v>7.2</v>
      </c>
      <c r="H871">
        <f>ROUND(CORREL(Table68[[Gross Earning ]],Table68[Budget]),6)</f>
        <v>0.48902099999999998</v>
      </c>
      <c r="I871">
        <f>Table68[[#This Row],[Gross Earning ]]-Table68[[#This Row],[Budget]]</f>
        <v>23371685</v>
      </c>
    </row>
    <row r="872" spans="2:9">
      <c r="B872">
        <v>2100000</v>
      </c>
      <c r="C872">
        <v>5.5</v>
      </c>
      <c r="E872">
        <v>73343413</v>
      </c>
      <c r="F872">
        <v>50000000</v>
      </c>
      <c r="G872">
        <v>7.4</v>
      </c>
      <c r="H872">
        <f>ROUND(CORREL(Table68[[Gross Earning ]],Table68[Budget]),6)</f>
        <v>0.48902099999999998</v>
      </c>
      <c r="I872">
        <f>Table68[[#This Row],[Gross Earning ]]-Table68[[#This Row],[Budget]]</f>
        <v>23343413</v>
      </c>
    </row>
    <row r="873" spans="2:9">
      <c r="B873">
        <v>2000000</v>
      </c>
      <c r="C873">
        <v>7.3</v>
      </c>
      <c r="E873">
        <v>60338891</v>
      </c>
      <c r="F873">
        <v>37000000</v>
      </c>
      <c r="G873">
        <v>7</v>
      </c>
      <c r="H873">
        <f>ROUND(CORREL(Table68[[Gross Earning ]],Table68[Budget]),6)</f>
        <v>0.48902099999999998</v>
      </c>
      <c r="I873">
        <f>Table68[[#This Row],[Gross Earning ]]-Table68[[#This Row],[Budget]]</f>
        <v>23338891</v>
      </c>
    </row>
    <row r="874" spans="2:9">
      <c r="B874">
        <v>2000000</v>
      </c>
      <c r="C874">
        <v>6.8</v>
      </c>
      <c r="E874">
        <v>34334256</v>
      </c>
      <c r="F874">
        <v>11000000</v>
      </c>
      <c r="G874">
        <v>4.8</v>
      </c>
      <c r="H874">
        <f>ROUND(CORREL(Table68[[Gross Earning ]],Table68[Budget]),6)</f>
        <v>0.48902099999999998</v>
      </c>
      <c r="I874">
        <f>Table68[[#This Row],[Gross Earning ]]-Table68[[#This Row],[Budget]]</f>
        <v>23334256</v>
      </c>
    </row>
    <row r="875" spans="2:9">
      <c r="B875">
        <v>2000000</v>
      </c>
      <c r="C875">
        <v>8.4</v>
      </c>
      <c r="E875" s="27">
        <v>24171685</v>
      </c>
      <c r="F875">
        <v>850000</v>
      </c>
      <c r="G875">
        <v>7.4</v>
      </c>
      <c r="H875">
        <f>ROUND(CORREL(Table68[[Gross Earning ]],Table68[Budget]),6)</f>
        <v>0.48902099999999998</v>
      </c>
      <c r="I875">
        <f>Table68[[#This Row],[Gross Earning ]]-Table68[[#This Row],[Budget]]</f>
        <v>23321685</v>
      </c>
    </row>
    <row r="876" spans="2:9">
      <c r="B876">
        <v>2000000</v>
      </c>
      <c r="C876">
        <v>8</v>
      </c>
      <c r="E876" s="27">
        <v>24171685</v>
      </c>
      <c r="F876">
        <v>900000</v>
      </c>
      <c r="G876">
        <v>6.7</v>
      </c>
      <c r="H876">
        <f>ROUND(CORREL(Table68[[Gross Earning ]],Table68[Budget]),6)</f>
        <v>0.48902099999999998</v>
      </c>
      <c r="I876">
        <f>Table68[[#This Row],[Gross Earning ]]-Table68[[#This Row],[Budget]]</f>
        <v>23271685</v>
      </c>
    </row>
    <row r="877" spans="2:9">
      <c r="B877">
        <v>1614000</v>
      </c>
      <c r="C877">
        <v>7.1</v>
      </c>
      <c r="E877" s="27">
        <v>24171685</v>
      </c>
      <c r="F877">
        <v>900000</v>
      </c>
      <c r="G877">
        <v>6</v>
      </c>
      <c r="H877">
        <f>ROUND(CORREL(Table68[[Gross Earning ]],Table68[Budget]),6)</f>
        <v>0.48902099999999998</v>
      </c>
      <c r="I877">
        <f>Table68[[#This Row],[Gross Earning ]]-Table68[[#This Row],[Budget]]</f>
        <v>23271685</v>
      </c>
    </row>
    <row r="878" spans="2:9">
      <c r="B878">
        <v>2000000</v>
      </c>
      <c r="C878">
        <v>7.4</v>
      </c>
      <c r="E878" s="27">
        <v>24171685</v>
      </c>
      <c r="F878">
        <v>913000</v>
      </c>
      <c r="G878">
        <v>7.1</v>
      </c>
      <c r="H878">
        <f>ROUND(CORREL(Table68[[Gross Earning ]],Table68[Budget]),6)</f>
        <v>0.48902099999999998</v>
      </c>
      <c r="I878">
        <f>Table68[[#This Row],[Gross Earning ]]-Table68[[#This Row],[Budget]]</f>
        <v>23258685</v>
      </c>
    </row>
    <row r="879" spans="2:9">
      <c r="B879">
        <v>2000000</v>
      </c>
      <c r="C879">
        <v>7</v>
      </c>
      <c r="E879">
        <v>48237389</v>
      </c>
      <c r="F879">
        <v>25000000</v>
      </c>
      <c r="G879">
        <v>5.5</v>
      </c>
      <c r="H879">
        <f>ROUND(CORREL(Table68[[Gross Earning ]],Table68[Budget]),6)</f>
        <v>0.48902099999999998</v>
      </c>
      <c r="I879">
        <f>Table68[[#This Row],[Gross Earning ]]-Table68[[#This Row],[Budget]]</f>
        <v>23237389</v>
      </c>
    </row>
    <row r="880" spans="2:9">
      <c r="B880">
        <v>17000000</v>
      </c>
      <c r="C880">
        <v>6.5</v>
      </c>
      <c r="E880" s="27">
        <v>24171685</v>
      </c>
      <c r="F880">
        <v>950000</v>
      </c>
      <c r="G880">
        <v>8.6</v>
      </c>
      <c r="H880">
        <f>ROUND(CORREL(Table68[[Gross Earning ]],Table68[Budget]),6)</f>
        <v>0.48902099999999998</v>
      </c>
      <c r="I880">
        <f>Table68[[#This Row],[Gross Earning ]]-Table68[[#This Row],[Budget]]</f>
        <v>23221685</v>
      </c>
    </row>
    <row r="881" spans="2:9">
      <c r="B881">
        <v>2000000</v>
      </c>
      <c r="C881">
        <v>5.9</v>
      </c>
      <c r="E881" s="27">
        <v>24171685</v>
      </c>
      <c r="F881">
        <v>950000</v>
      </c>
      <c r="G881">
        <v>5.5</v>
      </c>
      <c r="H881">
        <f>ROUND(CORREL(Table68[[Gross Earning ]],Table68[Budget]),6)</f>
        <v>0.48902099999999998</v>
      </c>
      <c r="I881">
        <f>Table68[[#This Row],[Gross Earning ]]-Table68[[#This Row],[Budget]]</f>
        <v>23221685</v>
      </c>
    </row>
    <row r="882" spans="2:9">
      <c r="B882">
        <v>2000000</v>
      </c>
      <c r="C882">
        <v>6.4</v>
      </c>
      <c r="E882" s="27">
        <v>24171685</v>
      </c>
      <c r="F882">
        <v>950000</v>
      </c>
      <c r="G882">
        <v>6</v>
      </c>
      <c r="H882">
        <f>ROUND(CORREL(Table68[[Gross Earning ]],Table68[Budget]),6)</f>
        <v>0.48902099999999998</v>
      </c>
      <c r="I882">
        <f>Table68[[#This Row],[Gross Earning ]]-Table68[[#This Row],[Budget]]</f>
        <v>23221685</v>
      </c>
    </row>
    <row r="883" spans="2:9">
      <c r="B883">
        <v>100000</v>
      </c>
      <c r="C883">
        <v>6.1</v>
      </c>
      <c r="E883" s="27">
        <v>24171685</v>
      </c>
      <c r="F883">
        <v>989000</v>
      </c>
      <c r="G883">
        <v>4.8</v>
      </c>
      <c r="H883">
        <f>ROUND(CORREL(Table68[[Gross Earning ]],Table68[Budget]),6)</f>
        <v>0.48902099999999998</v>
      </c>
      <c r="I883">
        <f>Table68[[#This Row],[Gross Earning ]]-Table68[[#This Row],[Budget]]</f>
        <v>23182685</v>
      </c>
    </row>
    <row r="884" spans="2:9">
      <c r="B884">
        <v>2000000</v>
      </c>
      <c r="C884">
        <v>5.5</v>
      </c>
      <c r="E884" s="27">
        <v>24171685</v>
      </c>
      <c r="F884">
        <v>990000</v>
      </c>
      <c r="G884">
        <v>4.9000000000000004</v>
      </c>
      <c r="H884">
        <f>ROUND(CORREL(Table68[[Gross Earning ]],Table68[Budget]),6)</f>
        <v>0.48902099999999998</v>
      </c>
      <c r="I884">
        <f>Table68[[#This Row],[Gross Earning ]]-Table68[[#This Row],[Budget]]</f>
        <v>23181685</v>
      </c>
    </row>
    <row r="885" spans="2:9">
      <c r="B885">
        <v>2000000</v>
      </c>
      <c r="C885">
        <v>7.4</v>
      </c>
      <c r="E885" s="27">
        <v>24171685</v>
      </c>
      <c r="F885">
        <v>1000000</v>
      </c>
      <c r="G885">
        <v>8.1</v>
      </c>
      <c r="H885">
        <f>ROUND(CORREL(Table68[[Gross Earning ]],Table68[Budget]),6)</f>
        <v>0.48902099999999998</v>
      </c>
      <c r="I885">
        <f>Table68[[#This Row],[Gross Earning ]]-Table68[[#This Row],[Budget]]</f>
        <v>23171685</v>
      </c>
    </row>
    <row r="886" spans="2:9">
      <c r="B886">
        <v>2000000</v>
      </c>
      <c r="C886">
        <v>7.1</v>
      </c>
      <c r="E886" s="27">
        <v>24171685</v>
      </c>
      <c r="F886">
        <v>1000000</v>
      </c>
      <c r="G886">
        <v>3.3</v>
      </c>
      <c r="H886">
        <f>ROUND(CORREL(Table68[[Gross Earning ]],Table68[Budget]),6)</f>
        <v>0.48902099999999998</v>
      </c>
      <c r="I886">
        <f>Table68[[#This Row],[Gross Earning ]]-Table68[[#This Row],[Budget]]</f>
        <v>23171685</v>
      </c>
    </row>
    <row r="887" spans="2:9">
      <c r="B887">
        <v>2000000</v>
      </c>
      <c r="C887">
        <v>4.5999999999999996</v>
      </c>
      <c r="E887" s="27">
        <v>24171685</v>
      </c>
      <c r="F887">
        <v>1000000</v>
      </c>
      <c r="G887">
        <v>5.5</v>
      </c>
      <c r="H887">
        <f>ROUND(CORREL(Table68[[Gross Earning ]],Table68[Budget]),6)</f>
        <v>0.48902099999999998</v>
      </c>
      <c r="I887">
        <f>Table68[[#This Row],[Gross Earning ]]-Table68[[#This Row],[Budget]]</f>
        <v>23171685</v>
      </c>
    </row>
    <row r="888" spans="2:9">
      <c r="B888">
        <v>2000000</v>
      </c>
      <c r="C888">
        <v>4.9000000000000004</v>
      </c>
      <c r="E888" s="27">
        <v>24171685</v>
      </c>
      <c r="F888">
        <v>1000000</v>
      </c>
      <c r="G888">
        <v>6.7</v>
      </c>
      <c r="H888">
        <f>ROUND(CORREL(Table68[[Gross Earning ]],Table68[Budget]),6)</f>
        <v>0.48902099999999998</v>
      </c>
      <c r="I888">
        <f>Table68[[#This Row],[Gross Earning ]]-Table68[[#This Row],[Budget]]</f>
        <v>23171685</v>
      </c>
    </row>
    <row r="889" spans="2:9">
      <c r="B889">
        <v>14000000</v>
      </c>
      <c r="C889">
        <v>6.3</v>
      </c>
      <c r="E889" s="27">
        <v>24171685</v>
      </c>
      <c r="F889">
        <v>1000000</v>
      </c>
      <c r="G889">
        <v>6.8</v>
      </c>
      <c r="H889">
        <f>ROUND(CORREL(Table68[[Gross Earning ]],Table68[Budget]),6)</f>
        <v>0.48902099999999998</v>
      </c>
      <c r="I889">
        <f>Table68[[#This Row],[Gross Earning ]]-Table68[[#This Row],[Budget]]</f>
        <v>23171685</v>
      </c>
    </row>
    <row r="890" spans="2:9">
      <c r="B890">
        <v>2000000</v>
      </c>
      <c r="C890">
        <v>6.1</v>
      </c>
      <c r="E890" s="27">
        <v>24171685</v>
      </c>
      <c r="F890">
        <v>1000000</v>
      </c>
      <c r="G890">
        <v>6.2</v>
      </c>
      <c r="H890">
        <f>ROUND(CORREL(Table68[[Gross Earning ]],Table68[Budget]),6)</f>
        <v>0.48902099999999998</v>
      </c>
      <c r="I890">
        <f>Table68[[#This Row],[Gross Earning ]]-Table68[[#This Row],[Budget]]</f>
        <v>23171685</v>
      </c>
    </row>
    <row r="891" spans="2:9">
      <c r="B891">
        <v>2000000</v>
      </c>
      <c r="C891">
        <v>6.6</v>
      </c>
      <c r="E891" s="27">
        <v>24171685</v>
      </c>
      <c r="F891">
        <v>1000000</v>
      </c>
      <c r="G891">
        <v>7.2</v>
      </c>
      <c r="H891">
        <f>ROUND(CORREL(Table68[[Gross Earning ]],Table68[Budget]),6)</f>
        <v>0.48902099999999998</v>
      </c>
      <c r="I891">
        <f>Table68[[#This Row],[Gross Earning ]]-Table68[[#This Row],[Budget]]</f>
        <v>23171685</v>
      </c>
    </row>
    <row r="892" spans="2:9">
      <c r="B892">
        <v>2000000</v>
      </c>
      <c r="C892">
        <v>5.7</v>
      </c>
      <c r="E892" s="27">
        <v>24171685</v>
      </c>
      <c r="F892">
        <v>1000000</v>
      </c>
      <c r="G892">
        <v>7.2</v>
      </c>
      <c r="H892">
        <f>ROUND(CORREL(Table68[[Gross Earning ]],Table68[Budget]),6)</f>
        <v>0.48902099999999998</v>
      </c>
      <c r="I892">
        <f>Table68[[#This Row],[Gross Earning ]]-Table68[[#This Row],[Budget]]</f>
        <v>23171685</v>
      </c>
    </row>
    <row r="893" spans="2:9">
      <c r="B893">
        <v>2000000</v>
      </c>
      <c r="C893">
        <v>7</v>
      </c>
      <c r="E893" s="27">
        <v>24171685</v>
      </c>
      <c r="F893">
        <v>1000000</v>
      </c>
      <c r="G893">
        <v>5.2</v>
      </c>
      <c r="H893">
        <f>ROUND(CORREL(Table68[[Gross Earning ]],Table68[Budget]),6)</f>
        <v>0.48902099999999998</v>
      </c>
      <c r="I893">
        <f>Table68[[#This Row],[Gross Earning ]]-Table68[[#This Row],[Budget]]</f>
        <v>23171685</v>
      </c>
    </row>
    <row r="894" spans="2:9">
      <c r="B894">
        <v>2000000</v>
      </c>
      <c r="C894">
        <v>5.3</v>
      </c>
      <c r="E894" s="27">
        <v>24171685</v>
      </c>
      <c r="F894">
        <v>1000000</v>
      </c>
      <c r="G894">
        <v>6.3</v>
      </c>
      <c r="H894">
        <f>ROUND(CORREL(Table68[[Gross Earning ]],Table68[Budget]),6)</f>
        <v>0.48902099999999998</v>
      </c>
      <c r="I894">
        <f>Table68[[#This Row],[Gross Earning ]]-Table68[[#This Row],[Budget]]</f>
        <v>23171685</v>
      </c>
    </row>
    <row r="895" spans="2:9">
      <c r="B895">
        <v>2000000</v>
      </c>
      <c r="C895">
        <v>4.4000000000000004</v>
      </c>
      <c r="E895" s="27">
        <v>24171685</v>
      </c>
      <c r="F895">
        <v>1000000</v>
      </c>
      <c r="G895">
        <v>1.9</v>
      </c>
      <c r="H895">
        <f>ROUND(CORREL(Table68[[Gross Earning ]],Table68[Budget]),6)</f>
        <v>0.48902099999999998</v>
      </c>
      <c r="I895">
        <f>Table68[[#This Row],[Gross Earning ]]-Table68[[#This Row],[Budget]]</f>
        <v>23171685</v>
      </c>
    </row>
    <row r="896" spans="2:9">
      <c r="B896">
        <v>1250000</v>
      </c>
      <c r="C896">
        <v>3.4</v>
      </c>
      <c r="E896" s="27">
        <v>24171685</v>
      </c>
      <c r="F896">
        <v>1000000</v>
      </c>
      <c r="G896">
        <v>6.8</v>
      </c>
      <c r="H896">
        <f>ROUND(CORREL(Table68[[Gross Earning ]],Table68[Budget]),6)</f>
        <v>0.48902099999999998</v>
      </c>
      <c r="I896">
        <f>Table68[[#This Row],[Gross Earning ]]-Table68[[#This Row],[Budget]]</f>
        <v>23171685</v>
      </c>
    </row>
    <row r="897" spans="2:9">
      <c r="B897">
        <v>2000000</v>
      </c>
      <c r="C897">
        <v>4.5</v>
      </c>
      <c r="E897" s="27">
        <v>24171685</v>
      </c>
      <c r="F897">
        <v>1000000</v>
      </c>
      <c r="G897">
        <v>7</v>
      </c>
      <c r="H897">
        <f>ROUND(CORREL(Table68[[Gross Earning ]],Table68[Budget]),6)</f>
        <v>0.48902099999999998</v>
      </c>
      <c r="I897">
        <f>Table68[[#This Row],[Gross Earning ]]-Table68[[#This Row],[Budget]]</f>
        <v>23171685</v>
      </c>
    </row>
    <row r="898" spans="2:9">
      <c r="B898">
        <v>2000000</v>
      </c>
      <c r="C898">
        <v>3.4</v>
      </c>
      <c r="E898" s="27">
        <v>24171685</v>
      </c>
      <c r="F898">
        <v>1000000</v>
      </c>
      <c r="G898">
        <v>6.7</v>
      </c>
      <c r="H898">
        <f>ROUND(CORREL(Table68[[Gross Earning ]],Table68[Budget]),6)</f>
        <v>0.48902099999999998</v>
      </c>
      <c r="I898">
        <f>Table68[[#This Row],[Gross Earning ]]-Table68[[#This Row],[Budget]]</f>
        <v>23171685</v>
      </c>
    </row>
    <row r="899" spans="2:9">
      <c r="B899">
        <v>1950000</v>
      </c>
      <c r="C899">
        <v>5.2</v>
      </c>
      <c r="E899" s="27">
        <v>24171685</v>
      </c>
      <c r="F899">
        <v>1000000</v>
      </c>
      <c r="G899">
        <v>5.8</v>
      </c>
      <c r="H899">
        <f>ROUND(CORREL(Table68[[Gross Earning ]],Table68[Budget]),6)</f>
        <v>0.48902099999999998</v>
      </c>
      <c r="I899">
        <f>Table68[[#This Row],[Gross Earning ]]-Table68[[#This Row],[Budget]]</f>
        <v>23171685</v>
      </c>
    </row>
    <row r="900" spans="2:9">
      <c r="B900">
        <v>1500000</v>
      </c>
      <c r="C900">
        <v>8.1</v>
      </c>
      <c r="E900" s="27">
        <v>24171685</v>
      </c>
      <c r="F900">
        <v>1000000</v>
      </c>
      <c r="G900">
        <v>6.2</v>
      </c>
      <c r="H900">
        <f>ROUND(CORREL(Table68[[Gross Earning ]],Table68[Budget]),6)</f>
        <v>0.48902099999999998</v>
      </c>
      <c r="I900">
        <f>Table68[[#This Row],[Gross Earning ]]-Table68[[#This Row],[Budget]]</f>
        <v>23171685</v>
      </c>
    </row>
    <row r="901" spans="2:9">
      <c r="B901">
        <v>1800000</v>
      </c>
      <c r="C901">
        <v>8</v>
      </c>
      <c r="E901" s="27">
        <v>24171685</v>
      </c>
      <c r="F901">
        <v>1000000</v>
      </c>
      <c r="G901">
        <v>2.8</v>
      </c>
      <c r="H901">
        <f>ROUND(CORREL(Table68[[Gross Earning ]],Table68[Budget]),6)</f>
        <v>0.48902099999999998</v>
      </c>
      <c r="I901">
        <f>Table68[[#This Row],[Gross Earning ]]-Table68[[#This Row],[Budget]]</f>
        <v>23171685</v>
      </c>
    </row>
    <row r="902" spans="2:9">
      <c r="B902">
        <v>1800000</v>
      </c>
      <c r="C902">
        <v>8.5</v>
      </c>
      <c r="E902" s="27">
        <v>24171685</v>
      </c>
      <c r="F902">
        <v>1000000</v>
      </c>
      <c r="G902">
        <v>5.8</v>
      </c>
      <c r="H902">
        <f>ROUND(CORREL(Table68[[Gross Earning ]],Table68[Budget]),6)</f>
        <v>0.48902099999999998</v>
      </c>
      <c r="I902">
        <f>Table68[[#This Row],[Gross Earning ]]-Table68[[#This Row],[Budget]]</f>
        <v>23171685</v>
      </c>
    </row>
    <row r="903" spans="2:9">
      <c r="B903">
        <v>1800000</v>
      </c>
      <c r="C903">
        <v>5.5</v>
      </c>
      <c r="E903" s="27">
        <v>24171685</v>
      </c>
      <c r="F903">
        <v>1000000</v>
      </c>
      <c r="G903">
        <v>6.1</v>
      </c>
      <c r="H903">
        <f>ROUND(CORREL(Table68[[Gross Earning ]],Table68[Budget]),6)</f>
        <v>0.48902099999999998</v>
      </c>
      <c r="I903">
        <f>Table68[[#This Row],[Gross Earning ]]-Table68[[#This Row],[Budget]]</f>
        <v>23171685</v>
      </c>
    </row>
    <row r="904" spans="2:9">
      <c r="B904">
        <v>150000000</v>
      </c>
      <c r="C904">
        <v>5.0999999999999996</v>
      </c>
      <c r="E904" s="27">
        <v>24171685</v>
      </c>
      <c r="F904">
        <v>1000000</v>
      </c>
      <c r="G904">
        <v>2.2000000000000002</v>
      </c>
      <c r="H904">
        <f>ROUND(CORREL(Table68[[Gross Earning ]],Table68[Budget]),6)</f>
        <v>0.48902099999999998</v>
      </c>
      <c r="I904">
        <f>Table68[[#This Row],[Gross Earning ]]-Table68[[#This Row],[Budget]]</f>
        <v>23171685</v>
      </c>
    </row>
    <row r="905" spans="2:9">
      <c r="B905">
        <v>1800000</v>
      </c>
      <c r="C905">
        <v>6.1</v>
      </c>
      <c r="E905" s="27">
        <v>24171685</v>
      </c>
      <c r="F905">
        <v>1000000</v>
      </c>
      <c r="G905">
        <v>5.7</v>
      </c>
      <c r="H905">
        <f>ROUND(CORREL(Table68[[Gross Earning ]],Table68[Budget]),6)</f>
        <v>0.48902099999999998</v>
      </c>
      <c r="I905">
        <f>Table68[[#This Row],[Gross Earning ]]-Table68[[#This Row],[Budget]]</f>
        <v>23171685</v>
      </c>
    </row>
    <row r="906" spans="2:9">
      <c r="B906">
        <v>1800000</v>
      </c>
      <c r="C906">
        <v>7</v>
      </c>
      <c r="E906" s="27">
        <v>24171685</v>
      </c>
      <c r="F906">
        <v>1000000</v>
      </c>
      <c r="G906">
        <v>3.4</v>
      </c>
      <c r="H906">
        <f>ROUND(CORREL(Table68[[Gross Earning ]],Table68[Budget]),6)</f>
        <v>0.48902099999999998</v>
      </c>
      <c r="I906">
        <f>Table68[[#This Row],[Gross Earning ]]-Table68[[#This Row],[Budget]]</f>
        <v>23171685</v>
      </c>
    </row>
    <row r="907" spans="2:9">
      <c r="B907">
        <v>1800000</v>
      </c>
      <c r="C907">
        <v>5.3</v>
      </c>
      <c r="E907" s="27">
        <v>24171685</v>
      </c>
      <c r="F907">
        <v>1000000</v>
      </c>
      <c r="G907">
        <v>3.8</v>
      </c>
      <c r="H907">
        <f>ROUND(CORREL(Table68[[Gross Earning ]],Table68[Budget]),6)</f>
        <v>0.48902099999999998</v>
      </c>
      <c r="I907">
        <f>Table68[[#This Row],[Gross Earning ]]-Table68[[#This Row],[Budget]]</f>
        <v>23171685</v>
      </c>
    </row>
    <row r="908" spans="2:9">
      <c r="B908">
        <v>1800000</v>
      </c>
      <c r="C908">
        <v>3.4</v>
      </c>
      <c r="E908" s="27">
        <v>24171685</v>
      </c>
      <c r="F908">
        <v>1000000</v>
      </c>
      <c r="G908">
        <v>5.6</v>
      </c>
      <c r="H908">
        <f>ROUND(CORREL(Table68[[Gross Earning ]],Table68[Budget]),6)</f>
        <v>0.48902099999999998</v>
      </c>
      <c r="I908">
        <f>Table68[[#This Row],[Gross Earning ]]-Table68[[#This Row],[Budget]]</f>
        <v>23171685</v>
      </c>
    </row>
    <row r="909" spans="2:9">
      <c r="B909">
        <v>1800000</v>
      </c>
      <c r="C909">
        <v>5.4</v>
      </c>
      <c r="E909" s="27">
        <v>24171685</v>
      </c>
      <c r="F909">
        <v>1000000</v>
      </c>
      <c r="G909">
        <v>3.9</v>
      </c>
      <c r="H909">
        <f>ROUND(CORREL(Table68[[Gross Earning ]],Table68[Budget]),6)</f>
        <v>0.48902099999999998</v>
      </c>
      <c r="I909">
        <f>Table68[[#This Row],[Gross Earning ]]-Table68[[#This Row],[Budget]]</f>
        <v>23171685</v>
      </c>
    </row>
    <row r="910" spans="2:9">
      <c r="B910">
        <v>2000000</v>
      </c>
      <c r="C910">
        <v>4.7</v>
      </c>
      <c r="E910" s="27">
        <v>24171685</v>
      </c>
      <c r="F910">
        <v>1000000</v>
      </c>
      <c r="G910">
        <v>5.4</v>
      </c>
      <c r="H910">
        <f>ROUND(CORREL(Table68[[Gross Earning ]],Table68[Budget]),6)</f>
        <v>0.48902099999999998</v>
      </c>
      <c r="I910">
        <f>Table68[[#This Row],[Gross Earning ]]-Table68[[#This Row],[Budget]]</f>
        <v>23171685</v>
      </c>
    </row>
    <row r="911" spans="2:9">
      <c r="B911">
        <v>1750000</v>
      </c>
      <c r="C911">
        <v>6.3</v>
      </c>
      <c r="E911" s="27">
        <v>24171685</v>
      </c>
      <c r="F911">
        <v>1000000</v>
      </c>
      <c r="G911">
        <v>5.2</v>
      </c>
      <c r="H911">
        <f>ROUND(CORREL(Table68[[Gross Earning ]],Table68[Budget]),6)</f>
        <v>0.48902099999999998</v>
      </c>
      <c r="I911">
        <f>Table68[[#This Row],[Gross Earning ]]-Table68[[#This Row],[Budget]]</f>
        <v>23171685</v>
      </c>
    </row>
    <row r="912" spans="2:9">
      <c r="B912">
        <v>1700000</v>
      </c>
      <c r="C912">
        <v>6.1</v>
      </c>
      <c r="E912" s="27">
        <v>24171685</v>
      </c>
      <c r="F912">
        <v>1000000</v>
      </c>
      <c r="G912">
        <v>3.5</v>
      </c>
      <c r="H912">
        <f>ROUND(CORREL(Table68[[Gross Earning ]],Table68[Budget]),6)</f>
        <v>0.48902099999999998</v>
      </c>
      <c r="I912">
        <f>Table68[[#This Row],[Gross Earning ]]-Table68[[#This Row],[Budget]]</f>
        <v>23171685</v>
      </c>
    </row>
    <row r="913" spans="2:9">
      <c r="B913">
        <v>1644736</v>
      </c>
      <c r="C913">
        <v>8</v>
      </c>
      <c r="E913" s="27">
        <v>24171685</v>
      </c>
      <c r="F913">
        <v>1000000</v>
      </c>
      <c r="G913">
        <v>5.3</v>
      </c>
      <c r="H913">
        <f>ROUND(CORREL(Table68[[Gross Earning ]],Table68[Budget]),6)</f>
        <v>0.48902099999999998</v>
      </c>
      <c r="I913">
        <f>Table68[[#This Row],[Gross Earning ]]-Table68[[#This Row],[Budget]]</f>
        <v>23171685</v>
      </c>
    </row>
    <row r="914" spans="2:9">
      <c r="B914">
        <v>1650000</v>
      </c>
      <c r="C914">
        <v>7.8</v>
      </c>
      <c r="E914" s="27">
        <v>24171685</v>
      </c>
      <c r="F914">
        <v>1000000</v>
      </c>
      <c r="G914">
        <v>7.1</v>
      </c>
      <c r="H914">
        <f>ROUND(CORREL(Table68[[Gross Earning ]],Table68[Budget]),6)</f>
        <v>0.48902099999999998</v>
      </c>
      <c r="I914">
        <f>Table68[[#This Row],[Gross Earning ]]-Table68[[#This Row],[Budget]]</f>
        <v>23171685</v>
      </c>
    </row>
    <row r="915" spans="2:9">
      <c r="B915">
        <v>1600000</v>
      </c>
      <c r="C915">
        <v>7.4</v>
      </c>
      <c r="E915" s="27">
        <v>24171685</v>
      </c>
      <c r="F915">
        <v>1000000</v>
      </c>
      <c r="G915">
        <v>6.3</v>
      </c>
      <c r="H915">
        <f>ROUND(CORREL(Table68[[Gross Earning ]],Table68[Budget]),6)</f>
        <v>0.48902099999999998</v>
      </c>
      <c r="I915">
        <f>Table68[[#This Row],[Gross Earning ]]-Table68[[#This Row],[Budget]]</f>
        <v>23171685</v>
      </c>
    </row>
    <row r="916" spans="2:9">
      <c r="B916">
        <v>1600000</v>
      </c>
      <c r="C916">
        <v>7.9</v>
      </c>
      <c r="E916" s="27">
        <v>24171685</v>
      </c>
      <c r="F916">
        <v>1100000</v>
      </c>
      <c r="G916">
        <v>3</v>
      </c>
      <c r="H916">
        <f>ROUND(CORREL(Table68[[Gross Earning ]],Table68[Budget]),6)</f>
        <v>0.48902099999999998</v>
      </c>
      <c r="I916">
        <f>Table68[[#This Row],[Gross Earning ]]-Table68[[#This Row],[Budget]]</f>
        <v>23071685</v>
      </c>
    </row>
    <row r="917" spans="2:9">
      <c r="B917">
        <v>1500000</v>
      </c>
      <c r="C917">
        <v>8.1999999999999993</v>
      </c>
      <c r="E917" s="27">
        <v>24171685</v>
      </c>
      <c r="F917">
        <v>1100000</v>
      </c>
      <c r="G917">
        <v>2.6</v>
      </c>
      <c r="H917">
        <f>ROUND(CORREL(Table68[[Gross Earning ]],Table68[Budget]),6)</f>
        <v>0.48902099999999998</v>
      </c>
      <c r="I917">
        <f>Table68[[#This Row],[Gross Earning ]]-Table68[[#This Row],[Budget]]</f>
        <v>23071685</v>
      </c>
    </row>
    <row r="918" spans="2:9">
      <c r="B918">
        <v>17000000</v>
      </c>
      <c r="C918">
        <v>9.1</v>
      </c>
      <c r="E918" s="27">
        <v>24171685</v>
      </c>
      <c r="F918">
        <v>1100000</v>
      </c>
      <c r="G918">
        <v>4.9000000000000004</v>
      </c>
      <c r="H918">
        <f>ROUND(CORREL(Table68[[Gross Earning ]],Table68[Budget]),6)</f>
        <v>0.48902099999999998</v>
      </c>
      <c r="I918">
        <f>Table68[[#This Row],[Gross Earning ]]-Table68[[#This Row],[Budget]]</f>
        <v>23071685</v>
      </c>
    </row>
    <row r="919" spans="2:9">
      <c r="B919">
        <v>1696377</v>
      </c>
      <c r="C919">
        <v>7.6</v>
      </c>
      <c r="E919" s="27">
        <v>24171685</v>
      </c>
      <c r="F919">
        <v>1100000</v>
      </c>
      <c r="G919">
        <v>7</v>
      </c>
      <c r="H919">
        <f>ROUND(CORREL(Table68[[Gross Earning ]],Table68[Budget]),6)</f>
        <v>0.48902099999999998</v>
      </c>
      <c r="I919">
        <f>Table68[[#This Row],[Gross Earning ]]-Table68[[#This Row],[Budget]]</f>
        <v>23071685</v>
      </c>
    </row>
    <row r="920" spans="2:9">
      <c r="B920">
        <v>1500000</v>
      </c>
      <c r="C920">
        <v>6.9</v>
      </c>
      <c r="E920">
        <v>33071558</v>
      </c>
      <c r="F920">
        <v>10000000</v>
      </c>
      <c r="G920">
        <v>6.6</v>
      </c>
      <c r="H920">
        <f>ROUND(CORREL(Table68[[Gross Earning ]],Table68[Budget]),6)</f>
        <v>0.48902099999999998</v>
      </c>
      <c r="I920">
        <f>Table68[[#This Row],[Gross Earning ]]-Table68[[#This Row],[Budget]]</f>
        <v>23071558</v>
      </c>
    </row>
    <row r="921" spans="2:9">
      <c r="B921">
        <v>1500000</v>
      </c>
      <c r="C921">
        <v>5.5</v>
      </c>
      <c r="E921">
        <v>103028109</v>
      </c>
      <c r="F921">
        <v>80000000</v>
      </c>
      <c r="G921">
        <v>6.4</v>
      </c>
      <c r="H921">
        <f>ROUND(CORREL(Table68[[Gross Earning ]],Table68[Budget]),6)</f>
        <v>0.48902099999999998</v>
      </c>
      <c r="I921">
        <f>Table68[[#This Row],[Gross Earning ]]-Table68[[#This Row],[Budget]]</f>
        <v>23028109</v>
      </c>
    </row>
    <row r="922" spans="2:9">
      <c r="B922">
        <v>1500000</v>
      </c>
      <c r="C922">
        <v>5.7</v>
      </c>
      <c r="E922">
        <v>53021560</v>
      </c>
      <c r="F922">
        <v>30000000</v>
      </c>
      <c r="G922">
        <v>6.5</v>
      </c>
      <c r="H922">
        <f>ROUND(CORREL(Table68[[Gross Earning ]],Table68[Budget]),6)</f>
        <v>0.48902099999999998</v>
      </c>
      <c r="I922">
        <f>Table68[[#This Row],[Gross Earning ]]-Table68[[#This Row],[Budget]]</f>
        <v>23021560</v>
      </c>
    </row>
    <row r="923" spans="2:9">
      <c r="B923">
        <v>1500000</v>
      </c>
      <c r="C923">
        <v>6</v>
      </c>
      <c r="E923">
        <v>33000000</v>
      </c>
      <c r="F923">
        <v>10000000</v>
      </c>
      <c r="G923">
        <v>6.9</v>
      </c>
      <c r="H923">
        <f>ROUND(CORREL(Table68[[Gross Earning ]],Table68[Budget]),6)</f>
        <v>0.48902099999999998</v>
      </c>
      <c r="I923">
        <f>Table68[[#This Row],[Gross Earning ]]-Table68[[#This Row],[Budget]]</f>
        <v>23000000</v>
      </c>
    </row>
    <row r="924" spans="2:9">
      <c r="B924">
        <v>1500000</v>
      </c>
      <c r="C924">
        <v>7.6</v>
      </c>
      <c r="E924">
        <v>102981571</v>
      </c>
      <c r="F924">
        <v>80000000</v>
      </c>
      <c r="G924">
        <v>6.5</v>
      </c>
      <c r="H924">
        <f>ROUND(CORREL(Table68[[Gross Earning ]],Table68[Budget]),6)</f>
        <v>0.48902099999999998</v>
      </c>
      <c r="I924">
        <f>Table68[[#This Row],[Gross Earning ]]-Table68[[#This Row],[Budget]]</f>
        <v>22981571</v>
      </c>
    </row>
    <row r="925" spans="2:9">
      <c r="B925">
        <v>350000</v>
      </c>
      <c r="C925">
        <v>6.8</v>
      </c>
      <c r="E925" s="27">
        <v>24171685</v>
      </c>
      <c r="F925">
        <v>1200000</v>
      </c>
      <c r="G925">
        <v>5.8</v>
      </c>
      <c r="H925">
        <f>ROUND(CORREL(Table68[[Gross Earning ]],Table68[Budget]),6)</f>
        <v>0.48902099999999998</v>
      </c>
      <c r="I925">
        <f>Table68[[#This Row],[Gross Earning ]]-Table68[[#This Row],[Budget]]</f>
        <v>22971685</v>
      </c>
    </row>
    <row r="926" spans="2:9">
      <c r="B926">
        <v>1500000</v>
      </c>
      <c r="C926">
        <v>6.8</v>
      </c>
      <c r="E926" s="27">
        <v>24171685</v>
      </c>
      <c r="F926">
        <v>1200000</v>
      </c>
      <c r="G926">
        <v>7.2</v>
      </c>
      <c r="H926">
        <f>ROUND(CORREL(Table68[[Gross Earning ]],Table68[Budget]),6)</f>
        <v>0.48902099999999998</v>
      </c>
      <c r="I926">
        <f>Table68[[#This Row],[Gross Earning ]]-Table68[[#This Row],[Budget]]</f>
        <v>22971685</v>
      </c>
    </row>
    <row r="927" spans="2:9">
      <c r="B927">
        <v>1500000</v>
      </c>
      <c r="C927">
        <v>6.8</v>
      </c>
      <c r="E927" s="27">
        <v>24171685</v>
      </c>
      <c r="F927">
        <v>1200000</v>
      </c>
      <c r="G927">
        <v>7.1</v>
      </c>
      <c r="H927">
        <f>ROUND(CORREL(Table68[[Gross Earning ]],Table68[Budget]),6)</f>
        <v>0.48902099999999998</v>
      </c>
      <c r="I927">
        <f>Table68[[#This Row],[Gross Earning ]]-Table68[[#This Row],[Budget]]</f>
        <v>22971685</v>
      </c>
    </row>
    <row r="928" spans="2:9">
      <c r="B928">
        <v>1500000</v>
      </c>
      <c r="C928">
        <v>6.3</v>
      </c>
      <c r="E928" s="27">
        <v>24171685</v>
      </c>
      <c r="F928">
        <v>1200000</v>
      </c>
      <c r="G928">
        <v>4.5</v>
      </c>
      <c r="H928">
        <f>ROUND(CORREL(Table68[[Gross Earning ]],Table68[Budget]),6)</f>
        <v>0.48902099999999998</v>
      </c>
      <c r="I928">
        <f>Table68[[#This Row],[Gross Earning ]]-Table68[[#This Row],[Budget]]</f>
        <v>22971685</v>
      </c>
    </row>
    <row r="929" spans="2:9">
      <c r="B929">
        <v>5000000</v>
      </c>
      <c r="C929">
        <v>7.1</v>
      </c>
      <c r="E929" s="27">
        <v>24171685</v>
      </c>
      <c r="F929">
        <v>1200000</v>
      </c>
      <c r="G929">
        <v>3.8</v>
      </c>
      <c r="H929">
        <f>ROUND(CORREL(Table68[[Gross Earning ]],Table68[Budget]),6)</f>
        <v>0.48902099999999998</v>
      </c>
      <c r="I929">
        <f>Table68[[#This Row],[Gross Earning ]]-Table68[[#This Row],[Budget]]</f>
        <v>22971685</v>
      </c>
    </row>
    <row r="930" spans="2:9">
      <c r="B930">
        <v>1500000</v>
      </c>
      <c r="C930">
        <v>2.8</v>
      </c>
      <c r="E930" s="27">
        <v>24171685</v>
      </c>
      <c r="F930">
        <v>1200000</v>
      </c>
      <c r="G930">
        <v>6.6</v>
      </c>
      <c r="H930">
        <f>ROUND(CORREL(Table68[[Gross Earning ]],Table68[Budget]),6)</f>
        <v>0.48902099999999998</v>
      </c>
      <c r="I930">
        <f>Table68[[#This Row],[Gross Earning ]]-Table68[[#This Row],[Budget]]</f>
        <v>22971685</v>
      </c>
    </row>
    <row r="931" spans="2:9">
      <c r="B931">
        <v>2000000</v>
      </c>
      <c r="C931">
        <v>8.1999999999999993</v>
      </c>
      <c r="E931" s="27">
        <v>24171685</v>
      </c>
      <c r="F931">
        <v>1200000</v>
      </c>
      <c r="G931">
        <v>4.5999999999999996</v>
      </c>
      <c r="H931">
        <f>ROUND(CORREL(Table68[[Gross Earning ]],Table68[Budget]),6)</f>
        <v>0.48902099999999998</v>
      </c>
      <c r="I931">
        <f>Table68[[#This Row],[Gross Earning ]]-Table68[[#This Row],[Budget]]</f>
        <v>22971685</v>
      </c>
    </row>
    <row r="932" spans="2:9">
      <c r="B932">
        <v>1500000</v>
      </c>
      <c r="C932">
        <v>3.1</v>
      </c>
      <c r="E932" s="27">
        <v>24171685</v>
      </c>
      <c r="F932">
        <v>1200000</v>
      </c>
      <c r="G932">
        <v>4.2</v>
      </c>
      <c r="H932">
        <f>ROUND(CORREL(Table68[[Gross Earning ]],Table68[Budget]),6)</f>
        <v>0.48902099999999998</v>
      </c>
      <c r="I932">
        <f>Table68[[#This Row],[Gross Earning ]]-Table68[[#This Row],[Budget]]</f>
        <v>22971685</v>
      </c>
    </row>
    <row r="933" spans="2:9">
      <c r="B933">
        <v>1500000</v>
      </c>
      <c r="C933">
        <v>3.3</v>
      </c>
      <c r="E933">
        <v>52937130</v>
      </c>
      <c r="F933">
        <v>30000000</v>
      </c>
      <c r="G933">
        <v>7.6</v>
      </c>
      <c r="H933">
        <f>ROUND(CORREL(Table68[[Gross Earning ]],Table68[Budget]),6)</f>
        <v>0.48902099999999998</v>
      </c>
      <c r="I933">
        <f>Table68[[#This Row],[Gross Earning ]]-Table68[[#This Row],[Budget]]</f>
        <v>22937130</v>
      </c>
    </row>
    <row r="934" spans="2:9">
      <c r="B934">
        <v>2000000</v>
      </c>
      <c r="C934">
        <v>3.6</v>
      </c>
      <c r="E934">
        <v>82931301</v>
      </c>
      <c r="F934">
        <v>60000000</v>
      </c>
      <c r="G934">
        <v>5.5</v>
      </c>
      <c r="H934">
        <f>ROUND(CORREL(Table68[[Gross Earning ]],Table68[Budget]),6)</f>
        <v>0.48902099999999998</v>
      </c>
      <c r="I934">
        <f>Table68[[#This Row],[Gross Earning ]]-Table68[[#This Row],[Budget]]</f>
        <v>22931301</v>
      </c>
    </row>
    <row r="935" spans="2:9">
      <c r="B935">
        <v>1455000</v>
      </c>
      <c r="C935">
        <v>5.5</v>
      </c>
      <c r="E935" s="27">
        <v>24171685</v>
      </c>
      <c r="F935">
        <v>1250000</v>
      </c>
      <c r="G935">
        <v>3.4</v>
      </c>
      <c r="H935">
        <f>ROUND(CORREL(Table68[[Gross Earning ]],Table68[Budget]),6)</f>
        <v>0.48902099999999998</v>
      </c>
      <c r="I935">
        <f>Table68[[#This Row],[Gross Earning ]]-Table68[[#This Row],[Budget]]</f>
        <v>22921685</v>
      </c>
    </row>
    <row r="936" spans="2:9">
      <c r="B936">
        <v>2000000</v>
      </c>
      <c r="C936">
        <v>4.8</v>
      </c>
      <c r="E936" s="27">
        <v>24171685</v>
      </c>
      <c r="F936">
        <v>1250000</v>
      </c>
      <c r="G936">
        <v>7.1</v>
      </c>
      <c r="H936">
        <f>ROUND(CORREL(Table68[[Gross Earning ]],Table68[Budget]),6)</f>
        <v>0.48902099999999998</v>
      </c>
      <c r="I936">
        <f>Table68[[#This Row],[Gross Earning ]]-Table68[[#This Row],[Budget]]</f>
        <v>22921685</v>
      </c>
    </row>
    <row r="937" spans="2:9">
      <c r="B937">
        <v>3150000</v>
      </c>
      <c r="C937">
        <v>5.5</v>
      </c>
      <c r="E937" s="27">
        <v>24171685</v>
      </c>
      <c r="F937">
        <v>1250000</v>
      </c>
      <c r="G937">
        <v>8</v>
      </c>
      <c r="H937">
        <f>ROUND(CORREL(Table68[[Gross Earning ]],Table68[Budget]),6)</f>
        <v>0.48902099999999998</v>
      </c>
      <c r="I937">
        <f>Table68[[#This Row],[Gross Earning ]]-Table68[[#This Row],[Budget]]</f>
        <v>22921685</v>
      </c>
    </row>
    <row r="938" spans="2:9">
      <c r="B938">
        <v>1400000</v>
      </c>
      <c r="C938">
        <v>6.9</v>
      </c>
      <c r="E938" s="27">
        <v>24171685</v>
      </c>
      <c r="F938">
        <v>1250000</v>
      </c>
      <c r="G938">
        <v>5.5</v>
      </c>
      <c r="H938">
        <f>ROUND(CORREL(Table68[[Gross Earning ]],Table68[Budget]),6)</f>
        <v>0.48902099999999998</v>
      </c>
      <c r="I938">
        <f>Table68[[#This Row],[Gross Earning ]]-Table68[[#This Row],[Budget]]</f>
        <v>22921685</v>
      </c>
    </row>
    <row r="939" spans="2:9">
      <c r="B939">
        <v>1377800</v>
      </c>
      <c r="C939">
        <v>6.5</v>
      </c>
      <c r="E939" s="27">
        <v>24171685</v>
      </c>
      <c r="F939">
        <v>1250000</v>
      </c>
      <c r="G939">
        <v>7.1</v>
      </c>
      <c r="H939">
        <f>ROUND(CORREL(Table68[[Gross Earning ]],Table68[Budget]),6)</f>
        <v>0.48902099999999998</v>
      </c>
      <c r="I939">
        <f>Table68[[#This Row],[Gross Earning ]]-Table68[[#This Row],[Budget]]</f>
        <v>22921685</v>
      </c>
    </row>
    <row r="940" spans="2:9">
      <c r="B940">
        <v>1250000</v>
      </c>
      <c r="C940">
        <v>7.1</v>
      </c>
      <c r="E940" s="27">
        <v>24171685</v>
      </c>
      <c r="F940">
        <v>1250000</v>
      </c>
      <c r="G940">
        <v>7.8</v>
      </c>
      <c r="H940">
        <f>ROUND(CORREL(Table68[[Gross Earning ]],Table68[Budget]),6)</f>
        <v>0.48902099999999998</v>
      </c>
      <c r="I940">
        <f>Table68[[#This Row],[Gross Earning ]]-Table68[[#This Row],[Budget]]</f>
        <v>22921685</v>
      </c>
    </row>
    <row r="941" spans="2:9">
      <c r="B941">
        <v>5000000</v>
      </c>
      <c r="C941">
        <v>7.7</v>
      </c>
      <c r="E941" s="27">
        <v>24171685</v>
      </c>
      <c r="F941">
        <v>1288000</v>
      </c>
      <c r="G941">
        <v>8.1999999999999993</v>
      </c>
      <c r="H941">
        <f>ROUND(CORREL(Table68[[Gross Earning ]],Table68[Budget]),6)</f>
        <v>0.48902099999999998</v>
      </c>
      <c r="I941">
        <f>Table68[[#This Row],[Gross Earning ]]-Table68[[#This Row],[Budget]]</f>
        <v>22883685</v>
      </c>
    </row>
    <row r="942" spans="2:9">
      <c r="B942">
        <v>1400000</v>
      </c>
      <c r="C942">
        <v>8.6999999999999993</v>
      </c>
      <c r="E942">
        <v>37877959</v>
      </c>
      <c r="F942">
        <v>15000000</v>
      </c>
      <c r="G942">
        <v>7.1</v>
      </c>
      <c r="H942">
        <f>ROUND(CORREL(Table68[[Gross Earning ]],Table68[Budget]),6)</f>
        <v>0.48902099999999998</v>
      </c>
      <c r="I942">
        <f>Table68[[#This Row],[Gross Earning ]]-Table68[[#This Row],[Budget]]</f>
        <v>22877959</v>
      </c>
    </row>
    <row r="943" spans="2:9">
      <c r="B943">
        <v>1750000</v>
      </c>
      <c r="C943">
        <v>4.3</v>
      </c>
      <c r="E943" s="27">
        <v>24171685</v>
      </c>
      <c r="F943">
        <v>1300000</v>
      </c>
      <c r="G943">
        <v>2.7</v>
      </c>
      <c r="H943">
        <f>ROUND(CORREL(Table68[[Gross Earning ]],Table68[Budget]),6)</f>
        <v>0.48902099999999998</v>
      </c>
      <c r="I943">
        <f>Table68[[#This Row],[Gross Earning ]]-Table68[[#This Row],[Budget]]</f>
        <v>22871685</v>
      </c>
    </row>
    <row r="944" spans="2:9">
      <c r="B944">
        <v>1300000</v>
      </c>
      <c r="C944">
        <v>2.7</v>
      </c>
      <c r="E944" s="27">
        <v>24171685</v>
      </c>
      <c r="F944">
        <v>1300000</v>
      </c>
      <c r="G944">
        <v>5.2</v>
      </c>
      <c r="H944">
        <f>ROUND(CORREL(Table68[[Gross Earning ]],Table68[Budget]),6)</f>
        <v>0.48902099999999998</v>
      </c>
      <c r="I944">
        <f>Table68[[#This Row],[Gross Earning ]]-Table68[[#This Row],[Budget]]</f>
        <v>22871685</v>
      </c>
    </row>
    <row r="945" spans="2:9">
      <c r="B945">
        <v>1300000</v>
      </c>
      <c r="C945">
        <v>5.2</v>
      </c>
      <c r="E945" s="27">
        <v>24171685</v>
      </c>
      <c r="F945">
        <v>1300000</v>
      </c>
      <c r="G945">
        <v>7.6</v>
      </c>
      <c r="H945">
        <f>ROUND(CORREL(Table68[[Gross Earning ]],Table68[Budget]),6)</f>
        <v>0.48902099999999998</v>
      </c>
      <c r="I945">
        <f>Table68[[#This Row],[Gross Earning ]]-Table68[[#This Row],[Budget]]</f>
        <v>22871685</v>
      </c>
    </row>
    <row r="946" spans="2:9">
      <c r="B946">
        <v>1288000</v>
      </c>
      <c r="C946">
        <v>8.1999999999999993</v>
      </c>
      <c r="E946" s="27">
        <v>24171685</v>
      </c>
      <c r="F946">
        <v>1300000</v>
      </c>
      <c r="G946">
        <v>8.3000000000000007</v>
      </c>
      <c r="H946">
        <f>ROUND(CORREL(Table68[[Gross Earning ]],Table68[Budget]),6)</f>
        <v>0.48902099999999998</v>
      </c>
      <c r="I946">
        <f>Table68[[#This Row],[Gross Earning ]]-Table68[[#This Row],[Budget]]</f>
        <v>22871685</v>
      </c>
    </row>
    <row r="947" spans="2:9">
      <c r="B947">
        <v>1250000</v>
      </c>
      <c r="C947">
        <v>8</v>
      </c>
      <c r="E947">
        <v>24800000</v>
      </c>
      <c r="F947">
        <v>2000000</v>
      </c>
      <c r="G947">
        <v>7.5</v>
      </c>
      <c r="H947">
        <f>ROUND(CORREL(Table68[[Gross Earning ]],Table68[Budget]),6)</f>
        <v>0.48902099999999998</v>
      </c>
      <c r="I947">
        <f>Table68[[#This Row],[Gross Earning ]]-Table68[[#This Row],[Budget]]</f>
        <v>22800000</v>
      </c>
    </row>
    <row r="948" spans="2:9">
      <c r="B948">
        <v>1250000</v>
      </c>
      <c r="C948">
        <v>5.5</v>
      </c>
      <c r="E948" s="27">
        <v>24171685</v>
      </c>
      <c r="F948">
        <v>1377800</v>
      </c>
      <c r="G948">
        <v>6.5</v>
      </c>
      <c r="H948">
        <f>ROUND(CORREL(Table68[[Gross Earning ]],Table68[Budget]),6)</f>
        <v>0.48902099999999998</v>
      </c>
      <c r="I948">
        <f>Table68[[#This Row],[Gross Earning ]]-Table68[[#This Row],[Budget]]</f>
        <v>22793885</v>
      </c>
    </row>
    <row r="949" spans="2:9">
      <c r="B949">
        <v>15000000</v>
      </c>
      <c r="C949">
        <v>3.7</v>
      </c>
      <c r="E949" s="27">
        <v>24171685</v>
      </c>
      <c r="F949">
        <v>1400000</v>
      </c>
      <c r="G949">
        <v>8.4</v>
      </c>
      <c r="H949">
        <f>ROUND(CORREL(Table68[[Gross Earning ]],Table68[Budget]),6)</f>
        <v>0.48902099999999998</v>
      </c>
      <c r="I949">
        <f>Table68[[#This Row],[Gross Earning ]]-Table68[[#This Row],[Budget]]</f>
        <v>22771685</v>
      </c>
    </row>
    <row r="950" spans="2:9">
      <c r="B950">
        <v>1250000</v>
      </c>
      <c r="C950">
        <v>7.1</v>
      </c>
      <c r="E950" s="27">
        <v>24171685</v>
      </c>
      <c r="F950">
        <v>1400000</v>
      </c>
      <c r="G950">
        <v>6.9</v>
      </c>
      <c r="H950">
        <f>ROUND(CORREL(Table68[[Gross Earning ]],Table68[Budget]),6)</f>
        <v>0.48902099999999998</v>
      </c>
      <c r="I950">
        <f>Table68[[#This Row],[Gross Earning ]]-Table68[[#This Row],[Budget]]</f>
        <v>22771685</v>
      </c>
    </row>
    <row r="951" spans="2:9">
      <c r="B951">
        <v>1250000</v>
      </c>
      <c r="C951">
        <v>7.8</v>
      </c>
      <c r="E951" s="27">
        <v>24171685</v>
      </c>
      <c r="F951">
        <v>1400000</v>
      </c>
      <c r="G951">
        <v>8.6999999999999993</v>
      </c>
      <c r="H951">
        <f>ROUND(CORREL(Table68[[Gross Earning ]],Table68[Budget]),6)</f>
        <v>0.48902099999999998</v>
      </c>
      <c r="I951">
        <f>Table68[[#This Row],[Gross Earning ]]-Table68[[#This Row],[Budget]]</f>
        <v>22771685</v>
      </c>
    </row>
    <row r="952" spans="2:9">
      <c r="B952">
        <v>1420000</v>
      </c>
      <c r="C952">
        <v>4.0999999999999996</v>
      </c>
      <c r="E952" s="27">
        <v>24171685</v>
      </c>
      <c r="F952">
        <v>1400000</v>
      </c>
      <c r="G952">
        <v>6.1</v>
      </c>
      <c r="H952">
        <f>ROUND(CORREL(Table68[[Gross Earning ]],Table68[Budget]),6)</f>
        <v>0.48902099999999998</v>
      </c>
      <c r="I952">
        <f>Table68[[#This Row],[Gross Earning ]]-Table68[[#This Row],[Budget]]</f>
        <v>22771685</v>
      </c>
    </row>
    <row r="953" spans="2:9">
      <c r="B953">
        <v>1300000</v>
      </c>
      <c r="C953">
        <v>7.6</v>
      </c>
      <c r="E953" s="27">
        <v>24171685</v>
      </c>
      <c r="F953">
        <v>1420000</v>
      </c>
      <c r="G953">
        <v>4.0999999999999996</v>
      </c>
      <c r="H953">
        <f>ROUND(CORREL(Table68[[Gross Earning ]],Table68[Budget]),6)</f>
        <v>0.48902099999999998</v>
      </c>
      <c r="I953">
        <f>Table68[[#This Row],[Gross Earning ]]-Table68[[#This Row],[Budget]]</f>
        <v>22751685</v>
      </c>
    </row>
    <row r="954" spans="2:9">
      <c r="B954">
        <v>1200000</v>
      </c>
      <c r="C954">
        <v>7.2</v>
      </c>
      <c r="E954" s="27">
        <v>24171685</v>
      </c>
      <c r="F954">
        <v>1455000</v>
      </c>
      <c r="G954">
        <v>5.5</v>
      </c>
      <c r="H954">
        <f>ROUND(CORREL(Table68[[Gross Earning ]],Table68[Budget]),6)</f>
        <v>0.48902099999999998</v>
      </c>
      <c r="I954">
        <f>Table68[[#This Row],[Gross Earning ]]-Table68[[#This Row],[Budget]]</f>
        <v>22716685</v>
      </c>
    </row>
    <row r="955" spans="2:9">
      <c r="B955">
        <v>1500000</v>
      </c>
      <c r="C955">
        <v>5.6</v>
      </c>
      <c r="E955">
        <v>54696902</v>
      </c>
      <c r="F955">
        <v>32000000</v>
      </c>
      <c r="G955">
        <v>7.5</v>
      </c>
      <c r="H955">
        <f>ROUND(CORREL(Table68[[Gross Earning ]],Table68[Budget]),6)</f>
        <v>0.48902099999999998</v>
      </c>
      <c r="I955">
        <f>Table68[[#This Row],[Gross Earning ]]-Table68[[#This Row],[Budget]]</f>
        <v>22696902</v>
      </c>
    </row>
    <row r="956" spans="2:9">
      <c r="B956">
        <v>1200000</v>
      </c>
      <c r="C956">
        <v>7.1</v>
      </c>
      <c r="E956">
        <v>27689474</v>
      </c>
      <c r="F956">
        <v>5000000</v>
      </c>
      <c r="G956">
        <v>6.5</v>
      </c>
      <c r="H956">
        <f>ROUND(CORREL(Table68[[Gross Earning ]],Table68[Budget]),6)</f>
        <v>0.48902099999999998</v>
      </c>
      <c r="I956">
        <f>Table68[[#This Row],[Gross Earning ]]-Table68[[#This Row],[Budget]]</f>
        <v>22689474</v>
      </c>
    </row>
    <row r="957" spans="2:9">
      <c r="B957">
        <v>1200000</v>
      </c>
      <c r="C957">
        <v>4.5</v>
      </c>
      <c r="E957" s="27">
        <v>24171685</v>
      </c>
      <c r="F957">
        <v>1500000</v>
      </c>
      <c r="G957">
        <v>7.5</v>
      </c>
      <c r="H957">
        <f>ROUND(CORREL(Table68[[Gross Earning ]],Table68[Budget]),6)</f>
        <v>0.48902099999999998</v>
      </c>
      <c r="I957">
        <f>Table68[[#This Row],[Gross Earning ]]-Table68[[#This Row],[Budget]]</f>
        <v>22671685</v>
      </c>
    </row>
    <row r="958" spans="2:9">
      <c r="B958">
        <v>1200000</v>
      </c>
      <c r="C958">
        <v>3.8</v>
      </c>
      <c r="E958" s="27">
        <v>24171685</v>
      </c>
      <c r="F958">
        <v>1500000</v>
      </c>
      <c r="G958">
        <v>4.5999999999999996</v>
      </c>
      <c r="H958">
        <f>ROUND(CORREL(Table68[[Gross Earning ]],Table68[Budget]),6)</f>
        <v>0.48902099999999998</v>
      </c>
      <c r="I958">
        <f>Table68[[#This Row],[Gross Earning ]]-Table68[[#This Row],[Budget]]</f>
        <v>22671685</v>
      </c>
    </row>
    <row r="959" spans="2:9">
      <c r="B959">
        <v>1200000</v>
      </c>
      <c r="C959">
        <v>6.6</v>
      </c>
      <c r="E959" s="27">
        <v>24171685</v>
      </c>
      <c r="F959">
        <v>1500000</v>
      </c>
      <c r="G959">
        <v>7.5</v>
      </c>
      <c r="H959">
        <f>ROUND(CORREL(Table68[[Gross Earning ]],Table68[Budget]),6)</f>
        <v>0.48902099999999998</v>
      </c>
      <c r="I959">
        <f>Table68[[#This Row],[Gross Earning ]]-Table68[[#This Row],[Budget]]</f>
        <v>22671685</v>
      </c>
    </row>
    <row r="960" spans="2:9">
      <c r="B960">
        <v>1200000</v>
      </c>
      <c r="C960">
        <v>4.5999999999999996</v>
      </c>
      <c r="E960" s="27">
        <v>24171685</v>
      </c>
      <c r="F960">
        <v>1500000</v>
      </c>
      <c r="G960">
        <v>8.1</v>
      </c>
      <c r="H960">
        <f>ROUND(CORREL(Table68[[Gross Earning ]],Table68[Budget]),6)</f>
        <v>0.48902099999999998</v>
      </c>
      <c r="I960">
        <f>Table68[[#This Row],[Gross Earning ]]-Table68[[#This Row],[Budget]]</f>
        <v>22671685</v>
      </c>
    </row>
    <row r="961" spans="2:9">
      <c r="B961">
        <v>1200000</v>
      </c>
      <c r="C961">
        <v>4.2</v>
      </c>
      <c r="E961" s="27">
        <v>24171685</v>
      </c>
      <c r="F961">
        <v>1500000</v>
      </c>
      <c r="G961">
        <v>8.1999999999999993</v>
      </c>
      <c r="H961">
        <f>ROUND(CORREL(Table68[[Gross Earning ]],Table68[Budget]),6)</f>
        <v>0.48902099999999998</v>
      </c>
      <c r="I961">
        <f>Table68[[#This Row],[Gross Earning ]]-Table68[[#This Row],[Budget]]</f>
        <v>22671685</v>
      </c>
    </row>
    <row r="962" spans="2:9">
      <c r="B962">
        <v>10000000</v>
      </c>
      <c r="C962">
        <v>6.9</v>
      </c>
      <c r="E962" s="27">
        <v>24171685</v>
      </c>
      <c r="F962">
        <v>1500000</v>
      </c>
      <c r="G962">
        <v>6.9</v>
      </c>
      <c r="H962">
        <f>ROUND(CORREL(Table68[[Gross Earning ]],Table68[Budget]),6)</f>
        <v>0.48902099999999998</v>
      </c>
      <c r="I962">
        <f>Table68[[#This Row],[Gross Earning ]]-Table68[[#This Row],[Budget]]</f>
        <v>22671685</v>
      </c>
    </row>
    <row r="963" spans="2:9">
      <c r="B963">
        <v>1100000</v>
      </c>
      <c r="C963">
        <v>3</v>
      </c>
      <c r="E963" s="27">
        <v>24171685</v>
      </c>
      <c r="F963">
        <v>1500000</v>
      </c>
      <c r="G963">
        <v>5.5</v>
      </c>
      <c r="H963">
        <f>ROUND(CORREL(Table68[[Gross Earning ]],Table68[Budget]),6)</f>
        <v>0.48902099999999998</v>
      </c>
      <c r="I963">
        <f>Table68[[#This Row],[Gross Earning ]]-Table68[[#This Row],[Budget]]</f>
        <v>22671685</v>
      </c>
    </row>
    <row r="964" spans="2:9">
      <c r="B964">
        <v>1100000</v>
      </c>
      <c r="C964">
        <v>2.6</v>
      </c>
      <c r="E964" s="27">
        <v>24171685</v>
      </c>
      <c r="F964">
        <v>1500000</v>
      </c>
      <c r="G964">
        <v>5.7</v>
      </c>
      <c r="H964">
        <f>ROUND(CORREL(Table68[[Gross Earning ]],Table68[Budget]),6)</f>
        <v>0.48902099999999998</v>
      </c>
      <c r="I964">
        <f>Table68[[#This Row],[Gross Earning ]]-Table68[[#This Row],[Budget]]</f>
        <v>22671685</v>
      </c>
    </row>
    <row r="965" spans="2:9">
      <c r="B965">
        <v>950000</v>
      </c>
      <c r="C965">
        <v>8.6</v>
      </c>
      <c r="E965" s="27">
        <v>24171685</v>
      </c>
      <c r="F965">
        <v>1500000</v>
      </c>
      <c r="G965">
        <v>6</v>
      </c>
      <c r="H965">
        <f>ROUND(CORREL(Table68[[Gross Earning ]],Table68[Budget]),6)</f>
        <v>0.48902099999999998</v>
      </c>
      <c r="I965">
        <f>Table68[[#This Row],[Gross Earning ]]-Table68[[#This Row],[Budget]]</f>
        <v>22671685</v>
      </c>
    </row>
    <row r="966" spans="2:9">
      <c r="B966">
        <v>1400000</v>
      </c>
      <c r="C966">
        <v>6.1</v>
      </c>
      <c r="E966" s="27">
        <v>24171685</v>
      </c>
      <c r="F966">
        <v>1500000</v>
      </c>
      <c r="G966">
        <v>7.6</v>
      </c>
      <c r="H966">
        <f>ROUND(CORREL(Table68[[Gross Earning ]],Table68[Budget]),6)</f>
        <v>0.48902099999999998</v>
      </c>
      <c r="I966">
        <f>Table68[[#This Row],[Gross Earning ]]-Table68[[#This Row],[Budget]]</f>
        <v>22671685</v>
      </c>
    </row>
    <row r="967" spans="2:9">
      <c r="B967">
        <v>1000000</v>
      </c>
      <c r="C967">
        <v>6.7</v>
      </c>
      <c r="E967" s="27">
        <v>24171685</v>
      </c>
      <c r="F967">
        <v>1500000</v>
      </c>
      <c r="G967">
        <v>6.8</v>
      </c>
      <c r="H967">
        <f>ROUND(CORREL(Table68[[Gross Earning ]],Table68[Budget]),6)</f>
        <v>0.48902099999999998</v>
      </c>
      <c r="I967">
        <f>Table68[[#This Row],[Gross Earning ]]-Table68[[#This Row],[Budget]]</f>
        <v>22671685</v>
      </c>
    </row>
    <row r="968" spans="2:9">
      <c r="B968">
        <v>1100000</v>
      </c>
      <c r="C968">
        <v>4.9000000000000004</v>
      </c>
      <c r="E968" s="27">
        <v>24171685</v>
      </c>
      <c r="F968">
        <v>1500000</v>
      </c>
      <c r="G968">
        <v>6.8</v>
      </c>
      <c r="H968">
        <f>ROUND(CORREL(Table68[[Gross Earning ]],Table68[Budget]),6)</f>
        <v>0.48902099999999998</v>
      </c>
      <c r="I968">
        <f>Table68[[#This Row],[Gross Earning ]]-Table68[[#This Row],[Budget]]</f>
        <v>22671685</v>
      </c>
    </row>
    <row r="969" spans="2:9">
      <c r="B969">
        <v>1000000</v>
      </c>
      <c r="C969">
        <v>6.8</v>
      </c>
      <c r="E969" s="27">
        <v>24171685</v>
      </c>
      <c r="F969">
        <v>1500000</v>
      </c>
      <c r="G969">
        <v>6.3</v>
      </c>
      <c r="H969">
        <f>ROUND(CORREL(Table68[[Gross Earning ]],Table68[Budget]),6)</f>
        <v>0.48902099999999998</v>
      </c>
      <c r="I969">
        <f>Table68[[#This Row],[Gross Earning ]]-Table68[[#This Row],[Budget]]</f>
        <v>22671685</v>
      </c>
    </row>
    <row r="970" spans="2:9">
      <c r="B970">
        <v>1300000</v>
      </c>
      <c r="C970">
        <v>8.3000000000000007</v>
      </c>
      <c r="E970" s="27">
        <v>24171685</v>
      </c>
      <c r="F970">
        <v>1500000</v>
      </c>
      <c r="G970">
        <v>2.8</v>
      </c>
      <c r="H970">
        <f>ROUND(CORREL(Table68[[Gross Earning ]],Table68[Budget]),6)</f>
        <v>0.48902099999999998</v>
      </c>
      <c r="I970">
        <f>Table68[[#This Row],[Gross Earning ]]-Table68[[#This Row],[Budget]]</f>
        <v>22671685</v>
      </c>
    </row>
    <row r="971" spans="2:9">
      <c r="B971">
        <v>1000000</v>
      </c>
      <c r="C971">
        <v>6.2</v>
      </c>
      <c r="E971" s="27">
        <v>24171685</v>
      </c>
      <c r="F971">
        <v>1500000</v>
      </c>
      <c r="G971">
        <v>3.1</v>
      </c>
      <c r="H971">
        <f>ROUND(CORREL(Table68[[Gross Earning ]],Table68[Budget]),6)</f>
        <v>0.48902099999999998</v>
      </c>
      <c r="I971">
        <f>Table68[[#This Row],[Gross Earning ]]-Table68[[#This Row],[Budget]]</f>
        <v>22671685</v>
      </c>
    </row>
    <row r="972" spans="2:9">
      <c r="B972">
        <v>1000000</v>
      </c>
      <c r="C972">
        <v>7.2</v>
      </c>
      <c r="E972" s="27">
        <v>24171685</v>
      </c>
      <c r="F972">
        <v>1500000</v>
      </c>
      <c r="G972">
        <v>3.3</v>
      </c>
      <c r="H972">
        <f>ROUND(CORREL(Table68[[Gross Earning ]],Table68[Budget]),6)</f>
        <v>0.48902099999999998</v>
      </c>
      <c r="I972">
        <f>Table68[[#This Row],[Gross Earning ]]-Table68[[#This Row],[Budget]]</f>
        <v>22671685</v>
      </c>
    </row>
    <row r="973" spans="2:9">
      <c r="B973">
        <v>1100000</v>
      </c>
      <c r="C973">
        <v>7</v>
      </c>
      <c r="E973" s="27">
        <v>24171685</v>
      </c>
      <c r="F973">
        <v>1500000</v>
      </c>
      <c r="G973">
        <v>5.6</v>
      </c>
      <c r="H973">
        <f>ROUND(CORREL(Table68[[Gross Earning ]],Table68[Budget]),6)</f>
        <v>0.48902099999999998</v>
      </c>
      <c r="I973">
        <f>Table68[[#This Row],[Gross Earning ]]-Table68[[#This Row],[Budget]]</f>
        <v>22671685</v>
      </c>
    </row>
    <row r="974" spans="2:9">
      <c r="B974">
        <v>1000000</v>
      </c>
      <c r="C974">
        <v>7.2</v>
      </c>
      <c r="E974">
        <v>82670733</v>
      </c>
      <c r="F974">
        <v>60000000</v>
      </c>
      <c r="G974">
        <v>5.9</v>
      </c>
      <c r="H974">
        <f>ROUND(CORREL(Table68[[Gross Earning ]],Table68[Budget]),6)</f>
        <v>0.48902099999999998</v>
      </c>
      <c r="I974">
        <f>Table68[[#This Row],[Gross Earning ]]-Table68[[#This Row],[Budget]]</f>
        <v>22670733</v>
      </c>
    </row>
    <row r="975" spans="2:9">
      <c r="B975">
        <v>1000000</v>
      </c>
      <c r="C975">
        <v>5.2</v>
      </c>
      <c r="E975">
        <v>22757819</v>
      </c>
      <c r="F975">
        <v>100000</v>
      </c>
      <c r="G975">
        <v>4.2</v>
      </c>
      <c r="H975">
        <f>ROUND(CORREL(Table68[[Gross Earning ]],Table68[Budget]),6)</f>
        <v>0.48902099999999998</v>
      </c>
      <c r="I975">
        <f>Table68[[#This Row],[Gross Earning ]]-Table68[[#This Row],[Budget]]</f>
        <v>22657819</v>
      </c>
    </row>
    <row r="976" spans="2:9">
      <c r="B976">
        <v>1000000</v>
      </c>
      <c r="C976">
        <v>6.3</v>
      </c>
      <c r="E976">
        <v>42652003</v>
      </c>
      <c r="F976">
        <v>20000000</v>
      </c>
      <c r="G976">
        <v>6.8</v>
      </c>
      <c r="H976">
        <f>ROUND(CORREL(Table68[[Gross Earning ]],Table68[Budget]),6)</f>
        <v>0.48902099999999998</v>
      </c>
      <c r="I976">
        <f>Table68[[#This Row],[Gross Earning ]]-Table68[[#This Row],[Budget]]</f>
        <v>22652003</v>
      </c>
    </row>
    <row r="977" spans="2:9">
      <c r="B977">
        <v>1000000</v>
      </c>
      <c r="C977">
        <v>1.9</v>
      </c>
      <c r="E977" s="27">
        <v>24171685</v>
      </c>
      <c r="F977">
        <v>1600000</v>
      </c>
      <c r="G977">
        <v>7.4</v>
      </c>
      <c r="H977">
        <f>ROUND(CORREL(Table68[[Gross Earning ]],Table68[Budget]),6)</f>
        <v>0.48902099999999998</v>
      </c>
      <c r="I977">
        <f>Table68[[#This Row],[Gross Earning ]]-Table68[[#This Row],[Budget]]</f>
        <v>22571685</v>
      </c>
    </row>
    <row r="978" spans="2:9">
      <c r="B978">
        <v>1000000</v>
      </c>
      <c r="C978">
        <v>6.8</v>
      </c>
      <c r="E978" s="27">
        <v>24171685</v>
      </c>
      <c r="F978">
        <v>1600000</v>
      </c>
      <c r="G978">
        <v>7.9</v>
      </c>
      <c r="H978">
        <f>ROUND(CORREL(Table68[[Gross Earning ]],Table68[Budget]),6)</f>
        <v>0.48902099999999998</v>
      </c>
      <c r="I978">
        <f>Table68[[#This Row],[Gross Earning ]]-Table68[[#This Row],[Budget]]</f>
        <v>22571685</v>
      </c>
    </row>
    <row r="979" spans="2:9">
      <c r="B979">
        <v>1000000</v>
      </c>
      <c r="C979">
        <v>7</v>
      </c>
      <c r="E979">
        <v>82569532</v>
      </c>
      <c r="F979">
        <v>60000000</v>
      </c>
      <c r="G979">
        <v>5.4</v>
      </c>
      <c r="H979">
        <f>ROUND(CORREL(Table68[[Gross Earning ]],Table68[Budget]),6)</f>
        <v>0.48902099999999998</v>
      </c>
      <c r="I979">
        <f>Table68[[#This Row],[Gross Earning ]]-Table68[[#This Row],[Budget]]</f>
        <v>22569532</v>
      </c>
    </row>
    <row r="980" spans="2:9">
      <c r="B980">
        <v>1000000</v>
      </c>
      <c r="C980">
        <v>6.7</v>
      </c>
      <c r="E980" s="27">
        <v>24171685</v>
      </c>
      <c r="F980">
        <v>1614000</v>
      </c>
      <c r="G980">
        <v>7.1</v>
      </c>
      <c r="H980">
        <f>ROUND(CORREL(Table68[[Gross Earning ]],Table68[Budget]),6)</f>
        <v>0.48902099999999998</v>
      </c>
      <c r="I980">
        <f>Table68[[#This Row],[Gross Earning ]]-Table68[[#This Row],[Budget]]</f>
        <v>22557685</v>
      </c>
    </row>
    <row r="981" spans="2:9">
      <c r="B981">
        <v>1000000</v>
      </c>
      <c r="C981">
        <v>5.8</v>
      </c>
      <c r="E981" s="27">
        <v>24171685</v>
      </c>
      <c r="F981">
        <v>1644736</v>
      </c>
      <c r="G981">
        <v>8</v>
      </c>
      <c r="H981">
        <f>ROUND(CORREL(Table68[[Gross Earning ]],Table68[Budget]),6)</f>
        <v>0.48902099999999998</v>
      </c>
      <c r="I981">
        <f>Table68[[#This Row],[Gross Earning ]]-Table68[[#This Row],[Budget]]</f>
        <v>22526949</v>
      </c>
    </row>
    <row r="982" spans="2:9">
      <c r="B982">
        <v>1000000</v>
      </c>
      <c r="C982">
        <v>6.2</v>
      </c>
      <c r="E982" s="27">
        <v>24171685</v>
      </c>
      <c r="F982">
        <v>1650000</v>
      </c>
      <c r="G982">
        <v>7.8</v>
      </c>
      <c r="H982">
        <f>ROUND(CORREL(Table68[[Gross Earning ]],Table68[Budget]),6)</f>
        <v>0.48902099999999998</v>
      </c>
      <c r="I982">
        <f>Table68[[#This Row],[Gross Earning ]]-Table68[[#This Row],[Budget]]</f>
        <v>22521685</v>
      </c>
    </row>
    <row r="983" spans="2:9">
      <c r="B983">
        <v>1000000</v>
      </c>
      <c r="C983">
        <v>2.8</v>
      </c>
      <c r="E983">
        <v>26005908</v>
      </c>
      <c r="F983">
        <v>3500000</v>
      </c>
      <c r="G983">
        <v>7.2</v>
      </c>
      <c r="H983">
        <f>ROUND(CORREL(Table68[[Gross Earning ]],Table68[Budget]),6)</f>
        <v>0.48902099999999998</v>
      </c>
      <c r="I983">
        <f>Table68[[#This Row],[Gross Earning ]]-Table68[[#This Row],[Budget]]</f>
        <v>22505908</v>
      </c>
    </row>
    <row r="984" spans="2:9">
      <c r="B984">
        <v>1000000</v>
      </c>
      <c r="C984">
        <v>5.8</v>
      </c>
      <c r="E984">
        <v>25799043</v>
      </c>
      <c r="F984">
        <v>3300000</v>
      </c>
      <c r="G984">
        <v>5.2</v>
      </c>
      <c r="H984">
        <f>ROUND(CORREL(Table68[[Gross Earning ]],Table68[Budget]),6)</f>
        <v>0.48902099999999998</v>
      </c>
      <c r="I984">
        <f>Table68[[#This Row],[Gross Earning ]]-Table68[[#This Row],[Budget]]</f>
        <v>22499043</v>
      </c>
    </row>
    <row r="985" spans="2:9">
      <c r="B985">
        <v>1000000</v>
      </c>
      <c r="C985">
        <v>6.1</v>
      </c>
      <c r="E985">
        <v>31487293</v>
      </c>
      <c r="F985">
        <v>9000000</v>
      </c>
      <c r="G985">
        <v>6.7</v>
      </c>
      <c r="H985">
        <f>ROUND(CORREL(Table68[[Gross Earning ]],Table68[Budget]),6)</f>
        <v>0.48902099999999998</v>
      </c>
      <c r="I985">
        <f>Table68[[#This Row],[Gross Earning ]]-Table68[[#This Row],[Budget]]</f>
        <v>22487293</v>
      </c>
    </row>
    <row r="986" spans="2:9">
      <c r="B986">
        <v>500000</v>
      </c>
      <c r="C986">
        <v>5.0999999999999996</v>
      </c>
      <c r="E986" s="27">
        <v>24171685</v>
      </c>
      <c r="F986">
        <v>1696377</v>
      </c>
      <c r="G986">
        <v>7.6</v>
      </c>
      <c r="H986">
        <f>ROUND(CORREL(Table68[[Gross Earning ]],Table68[Budget]),6)</f>
        <v>0.48902099999999998</v>
      </c>
      <c r="I986">
        <f>Table68[[#This Row],[Gross Earning ]]-Table68[[#This Row],[Budget]]</f>
        <v>22475308</v>
      </c>
    </row>
    <row r="987" spans="2:9">
      <c r="B987">
        <v>1000000</v>
      </c>
      <c r="C987">
        <v>2.2000000000000002</v>
      </c>
      <c r="E987" s="27">
        <v>24171685</v>
      </c>
      <c r="F987">
        <v>1700000</v>
      </c>
      <c r="G987">
        <v>6.1</v>
      </c>
      <c r="H987">
        <f>ROUND(CORREL(Table68[[Gross Earning ]],Table68[Budget]),6)</f>
        <v>0.48902099999999998</v>
      </c>
      <c r="I987">
        <f>Table68[[#This Row],[Gross Earning ]]-Table68[[#This Row],[Budget]]</f>
        <v>22471685</v>
      </c>
    </row>
    <row r="988" spans="2:9">
      <c r="B988">
        <v>1000000</v>
      </c>
      <c r="C988">
        <v>5.7</v>
      </c>
      <c r="E988">
        <v>37721949</v>
      </c>
      <c r="F988">
        <v>15300000</v>
      </c>
      <c r="G988">
        <v>6</v>
      </c>
      <c r="H988">
        <f>ROUND(CORREL(Table68[[Gross Earning ]],Table68[Budget]),6)</f>
        <v>0.48902099999999998</v>
      </c>
      <c r="I988">
        <f>Table68[[#This Row],[Gross Earning ]]-Table68[[#This Row],[Budget]]</f>
        <v>22421949</v>
      </c>
    </row>
    <row r="989" spans="2:9">
      <c r="B989">
        <v>1000000</v>
      </c>
      <c r="C989">
        <v>3.4</v>
      </c>
      <c r="E989" s="27">
        <v>24171685</v>
      </c>
      <c r="F989">
        <v>1750000</v>
      </c>
      <c r="G989">
        <v>6.3</v>
      </c>
      <c r="H989">
        <f>ROUND(CORREL(Table68[[Gross Earning ]],Table68[Budget]),6)</f>
        <v>0.48902099999999998</v>
      </c>
      <c r="I989">
        <f>Table68[[#This Row],[Gross Earning ]]-Table68[[#This Row],[Budget]]</f>
        <v>22421685</v>
      </c>
    </row>
    <row r="990" spans="2:9">
      <c r="B990">
        <v>1000000</v>
      </c>
      <c r="C990">
        <v>3.8</v>
      </c>
      <c r="E990" s="27">
        <v>24171685</v>
      </c>
      <c r="F990">
        <v>1750000</v>
      </c>
      <c r="G990">
        <v>4.3</v>
      </c>
      <c r="H990">
        <f>ROUND(CORREL(Table68[[Gross Earning ]],Table68[Budget]),6)</f>
        <v>0.48902099999999998</v>
      </c>
      <c r="I990">
        <f>Table68[[#This Row],[Gross Earning ]]-Table68[[#This Row],[Budget]]</f>
        <v>22421685</v>
      </c>
    </row>
    <row r="991" spans="2:9">
      <c r="B991">
        <v>1000000</v>
      </c>
      <c r="C991">
        <v>5.6</v>
      </c>
      <c r="E991">
        <v>52418902</v>
      </c>
      <c r="F991">
        <v>30000000</v>
      </c>
      <c r="G991">
        <v>7.5</v>
      </c>
      <c r="H991">
        <f>ROUND(CORREL(Table68[[Gross Earning ]],Table68[Budget]),6)</f>
        <v>0.48902099999999998</v>
      </c>
      <c r="I991">
        <f>Table68[[#This Row],[Gross Earning ]]-Table68[[#This Row],[Budget]]</f>
        <v>22418902</v>
      </c>
    </row>
    <row r="992" spans="2:9">
      <c r="B992">
        <v>1000000</v>
      </c>
      <c r="C992">
        <v>3.9</v>
      </c>
      <c r="E992" s="27">
        <v>24171685</v>
      </c>
      <c r="F992">
        <v>1800000</v>
      </c>
      <c r="G992">
        <v>7.8</v>
      </c>
      <c r="H992">
        <f>ROUND(CORREL(Table68[[Gross Earning ]],Table68[Budget]),6)</f>
        <v>0.48902099999999998</v>
      </c>
      <c r="I992">
        <f>Table68[[#This Row],[Gross Earning ]]-Table68[[#This Row],[Budget]]</f>
        <v>22371685</v>
      </c>
    </row>
    <row r="993" spans="2:9">
      <c r="B993">
        <v>1000000</v>
      </c>
      <c r="C993">
        <v>5.4</v>
      </c>
      <c r="E993" s="27">
        <v>24171685</v>
      </c>
      <c r="F993">
        <v>1800000</v>
      </c>
      <c r="G993">
        <v>8</v>
      </c>
      <c r="H993">
        <f>ROUND(CORREL(Table68[[Gross Earning ]],Table68[Budget]),6)</f>
        <v>0.48902099999999998</v>
      </c>
      <c r="I993">
        <f>Table68[[#This Row],[Gross Earning ]]-Table68[[#This Row],[Budget]]</f>
        <v>22371685</v>
      </c>
    </row>
    <row r="994" spans="2:9">
      <c r="B994">
        <v>1000000</v>
      </c>
      <c r="C994">
        <v>5.2</v>
      </c>
      <c r="E994" s="27">
        <v>24171685</v>
      </c>
      <c r="F994">
        <v>1800000</v>
      </c>
      <c r="G994">
        <v>8.5</v>
      </c>
      <c r="H994">
        <f>ROUND(CORREL(Table68[[Gross Earning ]],Table68[Budget]),6)</f>
        <v>0.48902099999999998</v>
      </c>
      <c r="I994">
        <f>Table68[[#This Row],[Gross Earning ]]-Table68[[#This Row],[Budget]]</f>
        <v>22371685</v>
      </c>
    </row>
    <row r="995" spans="2:9">
      <c r="B995">
        <v>1000000</v>
      </c>
      <c r="C995">
        <v>3.5</v>
      </c>
      <c r="E995" s="27">
        <v>24171685</v>
      </c>
      <c r="F995">
        <v>1800000</v>
      </c>
      <c r="G995">
        <v>5.5</v>
      </c>
      <c r="H995">
        <f>ROUND(CORREL(Table68[[Gross Earning ]],Table68[Budget]),6)</f>
        <v>0.48902099999999998</v>
      </c>
      <c r="I995">
        <f>Table68[[#This Row],[Gross Earning ]]-Table68[[#This Row],[Budget]]</f>
        <v>22371685</v>
      </c>
    </row>
    <row r="996" spans="2:9">
      <c r="B996">
        <v>1000000</v>
      </c>
      <c r="C996">
        <v>5.3</v>
      </c>
      <c r="E996" s="27">
        <v>24171685</v>
      </c>
      <c r="F996">
        <v>1800000</v>
      </c>
      <c r="G996">
        <v>6.1</v>
      </c>
      <c r="H996">
        <f>ROUND(CORREL(Table68[[Gross Earning ]],Table68[Budget]),6)</f>
        <v>0.48902099999999998</v>
      </c>
      <c r="I996">
        <f>Table68[[#This Row],[Gross Earning ]]-Table68[[#This Row],[Budget]]</f>
        <v>22371685</v>
      </c>
    </row>
    <row r="997" spans="2:9">
      <c r="B997">
        <v>950000</v>
      </c>
      <c r="C997">
        <v>5.5</v>
      </c>
      <c r="E997" s="27">
        <v>24171685</v>
      </c>
      <c r="F997">
        <v>1800000</v>
      </c>
      <c r="G997">
        <v>7</v>
      </c>
      <c r="H997">
        <f>ROUND(CORREL(Table68[[Gross Earning ]],Table68[Budget]),6)</f>
        <v>0.48902099999999998</v>
      </c>
      <c r="I997">
        <f>Table68[[#This Row],[Gross Earning ]]-Table68[[#This Row],[Budget]]</f>
        <v>22371685</v>
      </c>
    </row>
    <row r="998" spans="2:9">
      <c r="B998">
        <v>950000</v>
      </c>
      <c r="C998">
        <v>6</v>
      </c>
      <c r="E998" s="27">
        <v>24171685</v>
      </c>
      <c r="F998">
        <v>1800000</v>
      </c>
      <c r="G998">
        <v>5.3</v>
      </c>
      <c r="H998">
        <f>ROUND(CORREL(Table68[[Gross Earning ]],Table68[Budget]),6)</f>
        <v>0.48902099999999998</v>
      </c>
      <c r="I998">
        <f>Table68[[#This Row],[Gross Earning ]]-Table68[[#This Row],[Budget]]</f>
        <v>22371685</v>
      </c>
    </row>
    <row r="999" spans="2:9">
      <c r="B999">
        <v>989000</v>
      </c>
      <c r="C999">
        <v>4.8</v>
      </c>
      <c r="E999" s="27">
        <v>24171685</v>
      </c>
      <c r="F999">
        <v>1800000</v>
      </c>
      <c r="G999">
        <v>3.4</v>
      </c>
      <c r="H999">
        <f>ROUND(CORREL(Table68[[Gross Earning ]],Table68[Budget]),6)</f>
        <v>0.48902099999999998</v>
      </c>
      <c r="I999">
        <f>Table68[[#This Row],[Gross Earning ]]-Table68[[#This Row],[Budget]]</f>
        <v>22371685</v>
      </c>
    </row>
    <row r="1000" spans="2:9">
      <c r="B1000">
        <v>913000</v>
      </c>
      <c r="C1000">
        <v>7.1</v>
      </c>
      <c r="E1000" s="27">
        <v>24171685</v>
      </c>
      <c r="F1000">
        <v>1800000</v>
      </c>
      <c r="G1000">
        <v>5.4</v>
      </c>
      <c r="H1000">
        <f>ROUND(CORREL(Table68[[Gross Earning ]],Table68[Budget]),6)</f>
        <v>0.48902099999999998</v>
      </c>
      <c r="I1000">
        <f>Table68[[#This Row],[Gross Earning ]]-Table68[[#This Row],[Budget]]</f>
        <v>22371685</v>
      </c>
    </row>
    <row r="1001" spans="2:9">
      <c r="B1001">
        <v>3000000</v>
      </c>
      <c r="C1001">
        <v>7.3</v>
      </c>
      <c r="E1001" s="27">
        <v>24171685</v>
      </c>
      <c r="F1001">
        <v>1800000</v>
      </c>
      <c r="G1001">
        <v>5.6</v>
      </c>
      <c r="H1001">
        <f>ROUND(CORREL(Table68[[Gross Earning ]],Table68[Budget]),6)</f>
        <v>0.48902099999999998</v>
      </c>
      <c r="I1001">
        <f>Table68[[#This Row],[Gross Earning ]]-Table68[[#This Row],[Budget]]</f>
        <v>22371685</v>
      </c>
    </row>
    <row r="1002" spans="2:9">
      <c r="B1002">
        <v>900000</v>
      </c>
      <c r="C1002">
        <v>6.7</v>
      </c>
      <c r="E1002">
        <v>97360069</v>
      </c>
      <c r="F1002">
        <v>75000000</v>
      </c>
      <c r="G1002">
        <v>4.0999999999999996</v>
      </c>
      <c r="H1002">
        <f>ROUND(CORREL(Table68[[Gross Earning ]],Table68[Budget]),6)</f>
        <v>0.48902099999999998</v>
      </c>
      <c r="I1002">
        <f>Table68[[#This Row],[Gross Earning ]]-Table68[[#This Row],[Budget]]</f>
        <v>22360069</v>
      </c>
    </row>
    <row r="1003" spans="2:9">
      <c r="B1003">
        <v>1000000</v>
      </c>
      <c r="C1003">
        <v>7.1</v>
      </c>
      <c r="E1003">
        <v>33305037</v>
      </c>
      <c r="F1003">
        <v>11000000</v>
      </c>
      <c r="G1003">
        <v>7.3</v>
      </c>
      <c r="H1003">
        <f>ROUND(CORREL(Table68[[Gross Earning ]],Table68[Budget]),6)</f>
        <v>0.48902099999999998</v>
      </c>
      <c r="I1003">
        <f>Table68[[#This Row],[Gross Earning ]]-Table68[[#This Row],[Budget]]</f>
        <v>22305037</v>
      </c>
    </row>
    <row r="1004" spans="2:9">
      <c r="B1004">
        <v>500000</v>
      </c>
      <c r="C1004">
        <v>7</v>
      </c>
      <c r="E1004">
        <v>27296514</v>
      </c>
      <c r="F1004">
        <v>5000000</v>
      </c>
      <c r="G1004">
        <v>8</v>
      </c>
      <c r="H1004">
        <f>ROUND(CORREL(Table68[[Gross Earning ]],Table68[Budget]),6)</f>
        <v>0.48902099999999998</v>
      </c>
      <c r="I1004">
        <f>Table68[[#This Row],[Gross Earning ]]-Table68[[#This Row],[Budget]]</f>
        <v>22296514</v>
      </c>
    </row>
    <row r="1005" spans="2:9">
      <c r="B1005">
        <v>990000</v>
      </c>
      <c r="C1005">
        <v>4.9000000000000004</v>
      </c>
      <c r="E1005">
        <v>27285953</v>
      </c>
      <c r="F1005">
        <v>5000000</v>
      </c>
      <c r="G1005">
        <v>6.8</v>
      </c>
      <c r="H1005">
        <f>ROUND(CORREL(Table68[[Gross Earning ]],Table68[Budget]),6)</f>
        <v>0.48902099999999998</v>
      </c>
      <c r="I1005">
        <f>Table68[[#This Row],[Gross Earning ]]-Table68[[#This Row],[Budget]]</f>
        <v>22285953</v>
      </c>
    </row>
    <row r="1006" spans="2:9">
      <c r="B1006">
        <v>100000</v>
      </c>
      <c r="C1006">
        <v>3.2</v>
      </c>
      <c r="E1006">
        <v>64238770</v>
      </c>
      <c r="F1006">
        <v>42000000</v>
      </c>
      <c r="G1006">
        <v>5.8</v>
      </c>
      <c r="H1006">
        <f>ROUND(CORREL(Table68[[Gross Earning ]],Table68[Budget]),6)</f>
        <v>0.48902099999999998</v>
      </c>
      <c r="I1006">
        <f>Table68[[#This Row],[Gross Earning ]]-Table68[[#This Row],[Budget]]</f>
        <v>22238770</v>
      </c>
    </row>
    <row r="1007" spans="2:9">
      <c r="B1007">
        <v>850000</v>
      </c>
      <c r="C1007">
        <v>7.4</v>
      </c>
      <c r="E1007" s="27">
        <v>24171685</v>
      </c>
      <c r="F1007">
        <v>1950000</v>
      </c>
      <c r="G1007">
        <v>5.2</v>
      </c>
      <c r="H1007">
        <f>ROUND(CORREL(Table68[[Gross Earning ]],Table68[Budget]),6)</f>
        <v>0.48902099999999998</v>
      </c>
      <c r="I1007">
        <f>Table68[[#This Row],[Gross Earning ]]-Table68[[#This Row],[Budget]]</f>
        <v>22221685</v>
      </c>
    </row>
    <row r="1008" spans="2:9">
      <c r="B1008">
        <v>800000</v>
      </c>
      <c r="C1008">
        <v>7.2</v>
      </c>
      <c r="E1008">
        <v>38176108</v>
      </c>
      <c r="F1008">
        <v>16000000</v>
      </c>
      <c r="G1008">
        <v>7.2</v>
      </c>
      <c r="H1008">
        <f>ROUND(CORREL(Table68[[Gross Earning ]],Table68[Budget]),6)</f>
        <v>0.48902099999999998</v>
      </c>
      <c r="I1008">
        <f>Table68[[#This Row],[Gross Earning ]]-Table68[[#This Row],[Budget]]</f>
        <v>22176108</v>
      </c>
    </row>
    <row r="1009" spans="2:9">
      <c r="B1009">
        <v>800000</v>
      </c>
      <c r="C1009">
        <v>7.2</v>
      </c>
      <c r="E1009" s="27">
        <v>24171685</v>
      </c>
      <c r="F1009">
        <v>2000000</v>
      </c>
      <c r="G1009">
        <v>7.7</v>
      </c>
      <c r="H1009">
        <f>ROUND(CORREL(Table68[[Gross Earning ]],Table68[Budget]),6)</f>
        <v>0.48902099999999998</v>
      </c>
      <c r="I1009">
        <f>Table68[[#This Row],[Gross Earning ]]-Table68[[#This Row],[Budget]]</f>
        <v>22171685</v>
      </c>
    </row>
    <row r="1010" spans="2:9">
      <c r="B1010">
        <v>750000</v>
      </c>
      <c r="C1010">
        <v>7.7</v>
      </c>
      <c r="E1010" s="27">
        <v>24171685</v>
      </c>
      <c r="F1010">
        <v>2000000</v>
      </c>
      <c r="G1010">
        <v>7.9</v>
      </c>
      <c r="H1010">
        <f>ROUND(CORREL(Table68[[Gross Earning ]],Table68[Budget]),6)</f>
        <v>0.48902099999999998</v>
      </c>
      <c r="I1010">
        <f>Table68[[#This Row],[Gross Earning ]]-Table68[[#This Row],[Budget]]</f>
        <v>22171685</v>
      </c>
    </row>
    <row r="1011" spans="2:9">
      <c r="B1011">
        <v>750000</v>
      </c>
      <c r="C1011">
        <v>8.1</v>
      </c>
      <c r="E1011" s="27">
        <v>24171685</v>
      </c>
      <c r="F1011">
        <v>2000000</v>
      </c>
      <c r="G1011">
        <v>7.5</v>
      </c>
      <c r="H1011">
        <f>ROUND(CORREL(Table68[[Gross Earning ]],Table68[Budget]),6)</f>
        <v>0.48902099999999998</v>
      </c>
      <c r="I1011">
        <f>Table68[[#This Row],[Gross Earning ]]-Table68[[#This Row],[Budget]]</f>
        <v>22171685</v>
      </c>
    </row>
    <row r="1012" spans="2:9">
      <c r="B1012">
        <v>750000</v>
      </c>
      <c r="C1012">
        <v>5.6</v>
      </c>
      <c r="E1012" s="27">
        <v>24171685</v>
      </c>
      <c r="F1012">
        <v>2000000</v>
      </c>
      <c r="G1012">
        <v>7.3</v>
      </c>
      <c r="H1012">
        <f>ROUND(CORREL(Table68[[Gross Earning ]],Table68[Budget]),6)</f>
        <v>0.48902099999999998</v>
      </c>
      <c r="I1012">
        <f>Table68[[#This Row],[Gross Earning ]]-Table68[[#This Row],[Budget]]</f>
        <v>22171685</v>
      </c>
    </row>
    <row r="1013" spans="2:9">
      <c r="B1013">
        <v>750000</v>
      </c>
      <c r="C1013">
        <v>3.1</v>
      </c>
      <c r="E1013" s="27">
        <v>24171685</v>
      </c>
      <c r="F1013">
        <v>2000000</v>
      </c>
      <c r="G1013">
        <v>6.8</v>
      </c>
      <c r="H1013">
        <f>ROUND(CORREL(Table68[[Gross Earning ]],Table68[Budget]),6)</f>
        <v>0.48902099999999998</v>
      </c>
      <c r="I1013">
        <f>Table68[[#This Row],[Gross Earning ]]-Table68[[#This Row],[Budget]]</f>
        <v>22171685</v>
      </c>
    </row>
    <row r="1014" spans="2:9">
      <c r="B1014">
        <v>750000</v>
      </c>
      <c r="C1014">
        <v>8.1</v>
      </c>
      <c r="E1014" s="27">
        <v>24171685</v>
      </c>
      <c r="F1014">
        <v>2000000</v>
      </c>
      <c r="G1014">
        <v>8.4</v>
      </c>
      <c r="H1014">
        <f>ROUND(CORREL(Table68[[Gross Earning ]],Table68[Budget]),6)</f>
        <v>0.48902099999999998</v>
      </c>
      <c r="I1014">
        <f>Table68[[#This Row],[Gross Earning ]]-Table68[[#This Row],[Budget]]</f>
        <v>22171685</v>
      </c>
    </row>
    <row r="1015" spans="2:9">
      <c r="B1015">
        <v>1000000</v>
      </c>
      <c r="C1015">
        <v>6.3</v>
      </c>
      <c r="E1015" s="27">
        <v>24171685</v>
      </c>
      <c r="F1015">
        <v>2000000</v>
      </c>
      <c r="G1015">
        <v>8</v>
      </c>
      <c r="H1015">
        <f>ROUND(CORREL(Table68[[Gross Earning ]],Table68[Budget]),6)</f>
        <v>0.48902099999999998</v>
      </c>
      <c r="I1015">
        <f>Table68[[#This Row],[Gross Earning ]]-Table68[[#This Row],[Budget]]</f>
        <v>22171685</v>
      </c>
    </row>
    <row r="1016" spans="2:9">
      <c r="B1016">
        <v>750000</v>
      </c>
      <c r="C1016">
        <v>4.9000000000000004</v>
      </c>
      <c r="E1016" s="27">
        <v>24171685</v>
      </c>
      <c r="F1016">
        <v>2000000</v>
      </c>
      <c r="G1016">
        <v>7.4</v>
      </c>
      <c r="H1016">
        <f>ROUND(CORREL(Table68[[Gross Earning ]],Table68[Budget]),6)</f>
        <v>0.48902099999999998</v>
      </c>
      <c r="I1016">
        <f>Table68[[#This Row],[Gross Earning ]]-Table68[[#This Row],[Budget]]</f>
        <v>22171685</v>
      </c>
    </row>
    <row r="1017" spans="2:9">
      <c r="B1017">
        <v>400000</v>
      </c>
      <c r="C1017">
        <v>7.4</v>
      </c>
      <c r="E1017" s="27">
        <v>24171685</v>
      </c>
      <c r="F1017">
        <v>2000000</v>
      </c>
      <c r="G1017">
        <v>7</v>
      </c>
      <c r="H1017">
        <f>ROUND(CORREL(Table68[[Gross Earning ]],Table68[Budget]),6)</f>
        <v>0.48902099999999998</v>
      </c>
      <c r="I1017">
        <f>Table68[[#This Row],[Gross Earning ]]-Table68[[#This Row],[Budget]]</f>
        <v>22171685</v>
      </c>
    </row>
    <row r="1018" spans="2:9">
      <c r="B1018">
        <v>650000</v>
      </c>
      <c r="C1018">
        <v>7.4</v>
      </c>
      <c r="E1018" s="27">
        <v>24171685</v>
      </c>
      <c r="F1018">
        <v>2000000</v>
      </c>
      <c r="G1018">
        <v>5.9</v>
      </c>
      <c r="H1018">
        <f>ROUND(CORREL(Table68[[Gross Earning ]],Table68[Budget]),6)</f>
        <v>0.48902099999999998</v>
      </c>
      <c r="I1018">
        <f>Table68[[#This Row],[Gross Earning ]]-Table68[[#This Row],[Budget]]</f>
        <v>22171685</v>
      </c>
    </row>
    <row r="1019" spans="2:9">
      <c r="B1019">
        <v>650000</v>
      </c>
      <c r="C1019">
        <v>5.4</v>
      </c>
      <c r="E1019" s="27">
        <v>24171685</v>
      </c>
      <c r="F1019">
        <v>2000000</v>
      </c>
      <c r="G1019">
        <v>6.4</v>
      </c>
      <c r="H1019">
        <f>ROUND(CORREL(Table68[[Gross Earning ]],Table68[Budget]),6)</f>
        <v>0.48902099999999998</v>
      </c>
      <c r="I1019">
        <f>Table68[[#This Row],[Gross Earning ]]-Table68[[#This Row],[Budget]]</f>
        <v>22171685</v>
      </c>
    </row>
    <row r="1020" spans="2:9">
      <c r="B1020">
        <v>625000</v>
      </c>
      <c r="C1020">
        <v>3.9</v>
      </c>
      <c r="E1020" s="27">
        <v>24171685</v>
      </c>
      <c r="F1020">
        <v>2000000</v>
      </c>
      <c r="G1020">
        <v>5.5</v>
      </c>
      <c r="H1020">
        <f>ROUND(CORREL(Table68[[Gross Earning ]],Table68[Budget]),6)</f>
        <v>0.48902099999999998</v>
      </c>
      <c r="I1020">
        <f>Table68[[#This Row],[Gross Earning ]]-Table68[[#This Row],[Budget]]</f>
        <v>22171685</v>
      </c>
    </row>
    <row r="1021" spans="2:9">
      <c r="B1021">
        <v>700000</v>
      </c>
      <c r="C1021">
        <v>5.3</v>
      </c>
      <c r="E1021" s="27">
        <v>24171685</v>
      </c>
      <c r="F1021">
        <v>2000000</v>
      </c>
      <c r="G1021">
        <v>7.4</v>
      </c>
      <c r="H1021">
        <f>ROUND(CORREL(Table68[[Gross Earning ]],Table68[Budget]),6)</f>
        <v>0.48902099999999998</v>
      </c>
      <c r="I1021">
        <f>Table68[[#This Row],[Gross Earning ]]-Table68[[#This Row],[Budget]]</f>
        <v>22171685</v>
      </c>
    </row>
    <row r="1022" spans="2:9">
      <c r="B1022">
        <v>650000</v>
      </c>
      <c r="C1022">
        <v>6.5</v>
      </c>
      <c r="E1022" s="27">
        <v>24171685</v>
      </c>
      <c r="F1022">
        <v>2000000</v>
      </c>
      <c r="G1022">
        <v>7.1</v>
      </c>
      <c r="H1022">
        <f>ROUND(CORREL(Table68[[Gross Earning ]],Table68[Budget]),6)</f>
        <v>0.48902099999999998</v>
      </c>
      <c r="I1022">
        <f>Table68[[#This Row],[Gross Earning ]]-Table68[[#This Row],[Budget]]</f>
        <v>22171685</v>
      </c>
    </row>
    <row r="1023" spans="2:9">
      <c r="B1023">
        <v>400000</v>
      </c>
      <c r="C1023">
        <v>7.7</v>
      </c>
      <c r="E1023" s="27">
        <v>24171685</v>
      </c>
      <c r="F1023">
        <v>2000000</v>
      </c>
      <c r="G1023">
        <v>4.5999999999999996</v>
      </c>
      <c r="H1023">
        <f>ROUND(CORREL(Table68[[Gross Earning ]],Table68[Budget]),6)</f>
        <v>0.48902099999999998</v>
      </c>
      <c r="I1023">
        <f>Table68[[#This Row],[Gross Earning ]]-Table68[[#This Row],[Budget]]</f>
        <v>22171685</v>
      </c>
    </row>
    <row r="1024" spans="2:9">
      <c r="B1024">
        <v>750000</v>
      </c>
      <c r="C1024">
        <v>7</v>
      </c>
      <c r="E1024" s="27">
        <v>24171685</v>
      </c>
      <c r="F1024">
        <v>2000000</v>
      </c>
      <c r="G1024">
        <v>4.9000000000000004</v>
      </c>
      <c r="H1024">
        <f>ROUND(CORREL(Table68[[Gross Earning ]],Table68[Budget]),6)</f>
        <v>0.48902099999999998</v>
      </c>
      <c r="I1024">
        <f>Table68[[#This Row],[Gross Earning ]]-Table68[[#This Row],[Budget]]</f>
        <v>22171685</v>
      </c>
    </row>
    <row r="1025" spans="2:9">
      <c r="B1025">
        <v>600000</v>
      </c>
      <c r="C1025">
        <v>8</v>
      </c>
      <c r="E1025" s="27">
        <v>24171685</v>
      </c>
      <c r="F1025">
        <v>2000000</v>
      </c>
      <c r="G1025">
        <v>6.1</v>
      </c>
      <c r="H1025">
        <f>ROUND(CORREL(Table68[[Gross Earning ]],Table68[Budget]),6)</f>
        <v>0.48902099999999998</v>
      </c>
      <c r="I1025">
        <f>Table68[[#This Row],[Gross Earning ]]-Table68[[#This Row],[Budget]]</f>
        <v>22171685</v>
      </c>
    </row>
    <row r="1026" spans="2:9">
      <c r="B1026">
        <v>600000</v>
      </c>
      <c r="C1026">
        <v>4.5</v>
      </c>
      <c r="E1026" s="27">
        <v>24171685</v>
      </c>
      <c r="F1026">
        <v>2000000</v>
      </c>
      <c r="G1026">
        <v>6.6</v>
      </c>
      <c r="H1026">
        <f>ROUND(CORREL(Table68[[Gross Earning ]],Table68[Budget]),6)</f>
        <v>0.48902099999999998</v>
      </c>
      <c r="I1026">
        <f>Table68[[#This Row],[Gross Earning ]]-Table68[[#This Row],[Budget]]</f>
        <v>22171685</v>
      </c>
    </row>
    <row r="1027" spans="2:9">
      <c r="B1027">
        <v>550000</v>
      </c>
      <c r="C1027">
        <v>6.1</v>
      </c>
      <c r="E1027" s="27">
        <v>24171685</v>
      </c>
      <c r="F1027">
        <v>2000000</v>
      </c>
      <c r="G1027">
        <v>5.7</v>
      </c>
      <c r="H1027">
        <f>ROUND(CORREL(Table68[[Gross Earning ]],Table68[Budget]),6)</f>
        <v>0.48902099999999998</v>
      </c>
      <c r="I1027">
        <f>Table68[[#This Row],[Gross Earning ]]-Table68[[#This Row],[Budget]]</f>
        <v>22171685</v>
      </c>
    </row>
    <row r="1028" spans="2:9">
      <c r="B1028">
        <v>500000</v>
      </c>
      <c r="C1028">
        <v>6.4</v>
      </c>
      <c r="E1028" s="27">
        <v>24171685</v>
      </c>
      <c r="F1028">
        <v>2000000</v>
      </c>
      <c r="G1028">
        <v>7</v>
      </c>
      <c r="H1028">
        <f>ROUND(CORREL(Table68[[Gross Earning ]],Table68[Budget]),6)</f>
        <v>0.48902099999999998</v>
      </c>
      <c r="I1028">
        <f>Table68[[#This Row],[Gross Earning ]]-Table68[[#This Row],[Budget]]</f>
        <v>22171685</v>
      </c>
    </row>
    <row r="1029" spans="2:9">
      <c r="B1029">
        <v>550000</v>
      </c>
      <c r="C1029">
        <v>7</v>
      </c>
      <c r="E1029" s="27">
        <v>24171685</v>
      </c>
      <c r="F1029">
        <v>2000000</v>
      </c>
      <c r="G1029">
        <v>5.3</v>
      </c>
      <c r="H1029">
        <f>ROUND(CORREL(Table68[[Gross Earning ]],Table68[Budget]),6)</f>
        <v>0.48902099999999998</v>
      </c>
      <c r="I1029">
        <f>Table68[[#This Row],[Gross Earning ]]-Table68[[#This Row],[Budget]]</f>
        <v>22171685</v>
      </c>
    </row>
    <row r="1030" spans="2:9">
      <c r="B1030">
        <v>500000</v>
      </c>
      <c r="C1030">
        <v>5.8</v>
      </c>
      <c r="E1030" s="27">
        <v>24171685</v>
      </c>
      <c r="F1030">
        <v>2000000</v>
      </c>
      <c r="G1030">
        <v>4.4000000000000004</v>
      </c>
      <c r="H1030">
        <f>ROUND(CORREL(Table68[[Gross Earning ]],Table68[Budget]),6)</f>
        <v>0.48902099999999998</v>
      </c>
      <c r="I1030">
        <f>Table68[[#This Row],[Gross Earning ]]-Table68[[#This Row],[Budget]]</f>
        <v>22171685</v>
      </c>
    </row>
    <row r="1031" spans="2:9">
      <c r="B1031">
        <v>3000000</v>
      </c>
      <c r="C1031">
        <v>7.7</v>
      </c>
      <c r="E1031" s="27">
        <v>24171685</v>
      </c>
      <c r="F1031">
        <v>2000000</v>
      </c>
      <c r="G1031">
        <v>4.5</v>
      </c>
      <c r="H1031">
        <f>ROUND(CORREL(Table68[[Gross Earning ]],Table68[Budget]),6)</f>
        <v>0.48902099999999998</v>
      </c>
      <c r="I1031">
        <f>Table68[[#This Row],[Gross Earning ]]-Table68[[#This Row],[Budget]]</f>
        <v>22171685</v>
      </c>
    </row>
    <row r="1032" spans="2:9">
      <c r="B1032">
        <v>500000</v>
      </c>
      <c r="C1032">
        <v>7.3</v>
      </c>
      <c r="E1032" s="27">
        <v>24171685</v>
      </c>
      <c r="F1032">
        <v>2000000</v>
      </c>
      <c r="G1032">
        <v>3.4</v>
      </c>
      <c r="H1032">
        <f>ROUND(CORREL(Table68[[Gross Earning ]],Table68[Budget]),6)</f>
        <v>0.48902099999999998</v>
      </c>
      <c r="I1032">
        <f>Table68[[#This Row],[Gross Earning ]]-Table68[[#This Row],[Budget]]</f>
        <v>22171685</v>
      </c>
    </row>
    <row r="1033" spans="2:9">
      <c r="B1033">
        <v>100000</v>
      </c>
      <c r="C1033">
        <v>6.6</v>
      </c>
      <c r="E1033" s="27">
        <v>24171685</v>
      </c>
      <c r="F1033">
        <v>2000000</v>
      </c>
      <c r="G1033">
        <v>4.7</v>
      </c>
      <c r="H1033">
        <f>ROUND(CORREL(Table68[[Gross Earning ]],Table68[Budget]),6)</f>
        <v>0.48902099999999998</v>
      </c>
      <c r="I1033">
        <f>Table68[[#This Row],[Gross Earning ]]-Table68[[#This Row],[Budget]]</f>
        <v>22171685</v>
      </c>
    </row>
    <row r="1034" spans="2:9">
      <c r="B1034">
        <v>500000</v>
      </c>
      <c r="C1034">
        <v>5.8</v>
      </c>
      <c r="E1034" s="27">
        <v>24171685</v>
      </c>
      <c r="F1034">
        <v>2000000</v>
      </c>
      <c r="G1034">
        <v>8.1999999999999993</v>
      </c>
      <c r="H1034">
        <f>ROUND(CORREL(Table68[[Gross Earning ]],Table68[Budget]),6)</f>
        <v>0.48902099999999998</v>
      </c>
      <c r="I1034">
        <f>Table68[[#This Row],[Gross Earning ]]-Table68[[#This Row],[Budget]]</f>
        <v>22171685</v>
      </c>
    </row>
    <row r="1035" spans="2:9">
      <c r="B1035">
        <v>500000</v>
      </c>
      <c r="C1035">
        <v>7.2</v>
      </c>
      <c r="E1035" s="27">
        <v>24171685</v>
      </c>
      <c r="F1035">
        <v>2000000</v>
      </c>
      <c r="G1035">
        <v>3.6</v>
      </c>
      <c r="H1035">
        <f>ROUND(CORREL(Table68[[Gross Earning ]],Table68[Budget]),6)</f>
        <v>0.48902099999999998</v>
      </c>
      <c r="I1035">
        <f>Table68[[#This Row],[Gross Earning ]]-Table68[[#This Row],[Budget]]</f>
        <v>22171685</v>
      </c>
    </row>
    <row r="1036" spans="2:9">
      <c r="B1036">
        <v>500000</v>
      </c>
      <c r="C1036">
        <v>3.5</v>
      </c>
      <c r="E1036" s="27">
        <v>24171685</v>
      </c>
      <c r="F1036">
        <v>2000000</v>
      </c>
      <c r="G1036">
        <v>4.8</v>
      </c>
      <c r="H1036">
        <f>ROUND(CORREL(Table68[[Gross Earning ]],Table68[Budget]),6)</f>
        <v>0.48902099999999998</v>
      </c>
      <c r="I1036">
        <f>Table68[[#This Row],[Gross Earning ]]-Table68[[#This Row],[Budget]]</f>
        <v>22171685</v>
      </c>
    </row>
    <row r="1037" spans="2:9">
      <c r="B1037">
        <v>500000</v>
      </c>
      <c r="C1037">
        <v>6.6</v>
      </c>
      <c r="E1037">
        <v>53133888</v>
      </c>
      <c r="F1037">
        <v>31000000</v>
      </c>
      <c r="G1037">
        <v>6.3</v>
      </c>
      <c r="H1037">
        <f>ROUND(CORREL(Table68[[Gross Earning ]],Table68[Budget]),6)</f>
        <v>0.48902099999999998</v>
      </c>
      <c r="I1037">
        <f>Table68[[#This Row],[Gross Earning ]]-Table68[[#This Row],[Budget]]</f>
        <v>22133888</v>
      </c>
    </row>
    <row r="1038" spans="2:9">
      <c r="B1038">
        <v>500000</v>
      </c>
      <c r="C1038">
        <v>6.9</v>
      </c>
      <c r="E1038">
        <v>47124400</v>
      </c>
      <c r="F1038">
        <v>25000000</v>
      </c>
      <c r="G1038">
        <v>6.6</v>
      </c>
      <c r="H1038">
        <f>ROUND(CORREL(Table68[[Gross Earning ]],Table68[Budget]),6)</f>
        <v>0.48902099999999998</v>
      </c>
      <c r="I1038">
        <f>Table68[[#This Row],[Gross Earning ]]-Table68[[#This Row],[Budget]]</f>
        <v>22124400</v>
      </c>
    </row>
    <row r="1039" spans="2:9">
      <c r="B1039">
        <v>150000</v>
      </c>
      <c r="C1039">
        <v>4</v>
      </c>
      <c r="E1039">
        <v>25000000</v>
      </c>
      <c r="F1039">
        <v>2883848</v>
      </c>
      <c r="G1039">
        <v>8.3000000000000007</v>
      </c>
      <c r="H1039">
        <f>ROUND(CORREL(Table68[[Gross Earning ]],Table68[Budget]),6)</f>
        <v>0.48902099999999998</v>
      </c>
      <c r="I1039">
        <f>Table68[[#This Row],[Gross Earning ]]-Table68[[#This Row],[Budget]]</f>
        <v>22116152</v>
      </c>
    </row>
    <row r="1040" spans="2:9">
      <c r="B1040">
        <v>500000</v>
      </c>
      <c r="C1040">
        <v>7.4</v>
      </c>
      <c r="E1040">
        <v>48114556</v>
      </c>
      <c r="F1040">
        <v>26000000</v>
      </c>
      <c r="G1040">
        <v>4.3</v>
      </c>
      <c r="H1040">
        <f>ROUND(CORREL(Table68[[Gross Earning ]],Table68[Budget]),6)</f>
        <v>0.48902099999999998</v>
      </c>
      <c r="I1040">
        <f>Table68[[#This Row],[Gross Earning ]]-Table68[[#This Row],[Budget]]</f>
        <v>22114556</v>
      </c>
    </row>
    <row r="1041" spans="2:9">
      <c r="B1041">
        <v>500000</v>
      </c>
      <c r="C1041">
        <v>5.7</v>
      </c>
      <c r="E1041">
        <v>32101000</v>
      </c>
      <c r="F1041">
        <v>10000000</v>
      </c>
      <c r="G1041">
        <v>5.4</v>
      </c>
      <c r="H1041">
        <f>ROUND(CORREL(Table68[[Gross Earning ]],Table68[Budget]),6)</f>
        <v>0.48902099999999998</v>
      </c>
      <c r="I1041">
        <f>Table68[[#This Row],[Gross Earning ]]-Table68[[#This Row],[Budget]]</f>
        <v>22101000</v>
      </c>
    </row>
    <row r="1042" spans="2:9">
      <c r="B1042">
        <v>500000</v>
      </c>
      <c r="C1042">
        <v>5.2</v>
      </c>
      <c r="E1042" s="27">
        <v>24171685</v>
      </c>
      <c r="F1042">
        <v>2100000</v>
      </c>
      <c r="G1042">
        <v>6.3</v>
      </c>
      <c r="H1042">
        <f>ROUND(CORREL(Table68[[Gross Earning ]],Table68[Budget]),6)</f>
        <v>0.48902099999999998</v>
      </c>
      <c r="I1042">
        <f>Table68[[#This Row],[Gross Earning ]]-Table68[[#This Row],[Budget]]</f>
        <v>22071685</v>
      </c>
    </row>
    <row r="1043" spans="2:9">
      <c r="B1043">
        <v>475000</v>
      </c>
      <c r="C1043">
        <v>6.2</v>
      </c>
      <c r="E1043" s="27">
        <v>24171685</v>
      </c>
      <c r="F1043">
        <v>2100000</v>
      </c>
      <c r="G1043">
        <v>6.7</v>
      </c>
      <c r="H1043">
        <f>ROUND(CORREL(Table68[[Gross Earning ]],Table68[Budget]),6)</f>
        <v>0.48902099999999998</v>
      </c>
      <c r="I1043">
        <f>Table68[[#This Row],[Gross Earning ]]-Table68[[#This Row],[Budget]]</f>
        <v>22071685</v>
      </c>
    </row>
    <row r="1044" spans="2:9">
      <c r="B1044">
        <v>500000</v>
      </c>
      <c r="C1044">
        <v>4.3</v>
      </c>
      <c r="E1044" s="27">
        <v>24171685</v>
      </c>
      <c r="F1044">
        <v>2100000</v>
      </c>
      <c r="G1044">
        <v>5.5</v>
      </c>
      <c r="H1044">
        <f>ROUND(CORREL(Table68[[Gross Earning ]],Table68[Budget]),6)</f>
        <v>0.48902099999999998</v>
      </c>
      <c r="I1044">
        <f>Table68[[#This Row],[Gross Earning ]]-Table68[[#This Row],[Budget]]</f>
        <v>22071685</v>
      </c>
    </row>
    <row r="1045" spans="2:9">
      <c r="B1045">
        <v>450000</v>
      </c>
      <c r="C1045">
        <v>6.8</v>
      </c>
      <c r="E1045">
        <v>80021740</v>
      </c>
      <c r="F1045">
        <v>58000000</v>
      </c>
      <c r="G1045">
        <v>6.4</v>
      </c>
      <c r="H1045">
        <f>ROUND(CORREL(Table68[[Gross Earning ]],Table68[Budget]),6)</f>
        <v>0.48902099999999998</v>
      </c>
      <c r="I1045">
        <f>Table68[[#This Row],[Gross Earning ]]-Table68[[#This Row],[Budget]]</f>
        <v>22021740</v>
      </c>
    </row>
    <row r="1046" spans="2:9">
      <c r="B1046">
        <v>450000</v>
      </c>
      <c r="C1046">
        <v>8.1999999999999993</v>
      </c>
      <c r="E1046" s="27">
        <v>24171685</v>
      </c>
      <c r="F1046">
        <v>2160000</v>
      </c>
      <c r="G1046">
        <v>7.5</v>
      </c>
      <c r="H1046">
        <f>ROUND(CORREL(Table68[[Gross Earning ]],Table68[Budget]),6)</f>
        <v>0.48902099999999998</v>
      </c>
      <c r="I1046">
        <f>Table68[[#This Row],[Gross Earning ]]-Table68[[#This Row],[Budget]]</f>
        <v>22011685</v>
      </c>
    </row>
    <row r="1047" spans="2:9">
      <c r="B1047">
        <v>500000</v>
      </c>
      <c r="C1047">
        <v>5.4</v>
      </c>
      <c r="E1047" s="27">
        <v>24171685</v>
      </c>
      <c r="F1047">
        <v>2200000</v>
      </c>
      <c r="G1047">
        <v>7.2</v>
      </c>
      <c r="H1047">
        <f>ROUND(CORREL(Table68[[Gross Earning ]],Table68[Budget]),6)</f>
        <v>0.48902099999999998</v>
      </c>
      <c r="I1047">
        <f>Table68[[#This Row],[Gross Earning ]]-Table68[[#This Row],[Budget]]</f>
        <v>21971685</v>
      </c>
    </row>
    <row r="1048" spans="2:9">
      <c r="B1048">
        <v>500000</v>
      </c>
      <c r="C1048">
        <v>6.1</v>
      </c>
      <c r="E1048" s="27">
        <v>24171685</v>
      </c>
      <c r="F1048">
        <v>2200000</v>
      </c>
      <c r="G1048">
        <v>4.3</v>
      </c>
      <c r="H1048">
        <f>ROUND(CORREL(Table68[[Gross Earning ]],Table68[Budget]),6)</f>
        <v>0.48902099999999998</v>
      </c>
      <c r="I1048">
        <f>Table68[[#This Row],[Gross Earning ]]-Table68[[#This Row],[Budget]]</f>
        <v>21971685</v>
      </c>
    </row>
    <row r="1049" spans="2:9">
      <c r="B1049">
        <v>650000</v>
      </c>
      <c r="C1049">
        <v>6.9</v>
      </c>
      <c r="E1049">
        <v>49968653</v>
      </c>
      <c r="F1049">
        <v>28000000</v>
      </c>
      <c r="G1049">
        <v>6.9</v>
      </c>
      <c r="H1049">
        <f>ROUND(CORREL(Table68[[Gross Earning ]],Table68[Budget]),6)</f>
        <v>0.48902099999999998</v>
      </c>
      <c r="I1049">
        <f>Table68[[#This Row],[Gross Earning ]]-Table68[[#This Row],[Budget]]</f>
        <v>21968653</v>
      </c>
    </row>
    <row r="1050" spans="2:9">
      <c r="B1050">
        <v>900000</v>
      </c>
      <c r="C1050">
        <v>6</v>
      </c>
      <c r="E1050">
        <v>37882551</v>
      </c>
      <c r="F1050">
        <v>16000000</v>
      </c>
      <c r="G1050">
        <v>5.7</v>
      </c>
      <c r="H1050">
        <f>ROUND(CORREL(Table68[[Gross Earning ]],Table68[Budget]),6)</f>
        <v>0.48902099999999998</v>
      </c>
      <c r="I1050">
        <f>Table68[[#This Row],[Gross Earning ]]-Table68[[#This Row],[Budget]]</f>
        <v>21882551</v>
      </c>
    </row>
    <row r="1051" spans="2:9">
      <c r="B1051">
        <v>400000</v>
      </c>
      <c r="C1051">
        <v>8.1999999999999993</v>
      </c>
      <c r="E1051">
        <v>56876365</v>
      </c>
      <c r="F1051">
        <v>35000000</v>
      </c>
      <c r="G1051">
        <v>6.4</v>
      </c>
      <c r="H1051">
        <f>ROUND(CORREL(Table68[[Gross Earning ]],Table68[Budget]),6)</f>
        <v>0.48902099999999998</v>
      </c>
      <c r="I1051">
        <f>Table68[[#This Row],[Gross Earning ]]-Table68[[#This Row],[Budget]]</f>
        <v>21876365</v>
      </c>
    </row>
    <row r="1052" spans="2:9">
      <c r="B1052">
        <v>385907</v>
      </c>
      <c r="C1052">
        <v>8</v>
      </c>
      <c r="E1052" s="27">
        <v>24171685</v>
      </c>
      <c r="F1052">
        <v>2295429</v>
      </c>
      <c r="G1052">
        <v>7</v>
      </c>
      <c r="H1052">
        <f>ROUND(CORREL(Table68[[Gross Earning ]],Table68[Budget]),6)</f>
        <v>0.48902099999999998</v>
      </c>
      <c r="I1052">
        <f>Table68[[#This Row],[Gross Earning ]]-Table68[[#This Row],[Budget]]</f>
        <v>21876256</v>
      </c>
    </row>
    <row r="1053" spans="2:9">
      <c r="B1053">
        <v>375000</v>
      </c>
      <c r="C1053">
        <v>7.6</v>
      </c>
      <c r="E1053" s="27">
        <v>24171685</v>
      </c>
      <c r="F1053">
        <v>2300000</v>
      </c>
      <c r="G1053">
        <v>8.1999999999999993</v>
      </c>
      <c r="H1053">
        <f>ROUND(CORREL(Table68[[Gross Earning ]],Table68[Budget]),6)</f>
        <v>0.48902099999999998</v>
      </c>
      <c r="I1053">
        <f>Table68[[#This Row],[Gross Earning ]]-Table68[[#This Row],[Budget]]</f>
        <v>21871685</v>
      </c>
    </row>
    <row r="1054" spans="2:9">
      <c r="B1054">
        <v>350000</v>
      </c>
      <c r="C1054">
        <v>3.4</v>
      </c>
      <c r="E1054" s="27">
        <v>24171685</v>
      </c>
      <c r="F1054">
        <v>2300000</v>
      </c>
      <c r="G1054">
        <v>8</v>
      </c>
      <c r="H1054">
        <f>ROUND(CORREL(Table68[[Gross Earning ]],Table68[Budget]),6)</f>
        <v>0.48902099999999998</v>
      </c>
      <c r="I1054">
        <f>Table68[[#This Row],[Gross Earning ]]-Table68[[#This Row],[Budget]]</f>
        <v>21871685</v>
      </c>
    </row>
    <row r="1055" spans="2:9">
      <c r="B1055">
        <v>350000</v>
      </c>
      <c r="C1055">
        <v>8.9</v>
      </c>
      <c r="E1055" s="27">
        <v>24171685</v>
      </c>
      <c r="F1055">
        <v>2300000</v>
      </c>
      <c r="G1055">
        <v>7.3</v>
      </c>
      <c r="H1055">
        <f>ROUND(CORREL(Table68[[Gross Earning ]],Table68[Budget]),6)</f>
        <v>0.48902099999999998</v>
      </c>
      <c r="I1055">
        <f>Table68[[#This Row],[Gross Earning ]]-Table68[[#This Row],[Budget]]</f>
        <v>21871685</v>
      </c>
    </row>
    <row r="1056" spans="2:9">
      <c r="B1056">
        <v>325000</v>
      </c>
      <c r="C1056">
        <v>8.1999999999999993</v>
      </c>
      <c r="E1056">
        <v>41867960</v>
      </c>
      <c r="F1056">
        <v>20000000</v>
      </c>
      <c r="G1056">
        <v>5.5</v>
      </c>
      <c r="H1056">
        <f>ROUND(CORREL(Table68[[Gross Earning ]],Table68[Budget]),6)</f>
        <v>0.48902099999999998</v>
      </c>
      <c r="I1056">
        <f>Table68[[#This Row],[Gross Earning ]]-Table68[[#This Row],[Budget]]</f>
        <v>21867960</v>
      </c>
    </row>
    <row r="1057" spans="2:9">
      <c r="B1057">
        <v>300000</v>
      </c>
      <c r="C1057">
        <v>5.2</v>
      </c>
      <c r="E1057">
        <v>40846082</v>
      </c>
      <c r="F1057">
        <v>19000000</v>
      </c>
      <c r="G1057">
        <v>5.6</v>
      </c>
      <c r="H1057">
        <f>ROUND(CORREL(Table68[[Gross Earning ]],Table68[Budget]),6)</f>
        <v>0.48902099999999998</v>
      </c>
      <c r="I1057">
        <f>Table68[[#This Row],[Gross Earning ]]-Table68[[#This Row],[Budget]]</f>
        <v>21846082</v>
      </c>
    </row>
    <row r="1058" spans="2:9">
      <c r="B1058">
        <v>300000</v>
      </c>
      <c r="C1058">
        <v>7.7</v>
      </c>
      <c r="E1058">
        <v>46836394</v>
      </c>
      <c r="F1058">
        <v>25000000</v>
      </c>
      <c r="G1058">
        <v>8.6999999999999993</v>
      </c>
      <c r="H1058">
        <f>ROUND(CORREL(Table68[[Gross Earning ]],Table68[Budget]),6)</f>
        <v>0.48902099999999998</v>
      </c>
      <c r="I1058">
        <f>Table68[[#This Row],[Gross Earning ]]-Table68[[#This Row],[Budget]]</f>
        <v>21836394</v>
      </c>
    </row>
    <row r="1059" spans="2:9">
      <c r="B1059">
        <v>350000</v>
      </c>
      <c r="C1059">
        <v>3.2</v>
      </c>
      <c r="E1059" s="27">
        <v>24171685</v>
      </c>
      <c r="F1059">
        <v>2361000</v>
      </c>
      <c r="G1059">
        <v>6.5</v>
      </c>
      <c r="H1059">
        <f>ROUND(CORREL(Table68[[Gross Earning ]],Table68[Budget]),6)</f>
        <v>0.48902099999999998</v>
      </c>
      <c r="I1059">
        <f>Table68[[#This Row],[Gross Earning ]]-Table68[[#This Row],[Budget]]</f>
        <v>21810685</v>
      </c>
    </row>
    <row r="1060" spans="2:9">
      <c r="B1060">
        <v>300000</v>
      </c>
      <c r="C1060">
        <v>6.2</v>
      </c>
      <c r="E1060">
        <v>66790248</v>
      </c>
      <c r="F1060">
        <v>45000000</v>
      </c>
      <c r="G1060">
        <v>6.5</v>
      </c>
      <c r="H1060">
        <f>ROUND(CORREL(Table68[[Gross Earning ]],Table68[Budget]),6)</f>
        <v>0.48902099999999998</v>
      </c>
      <c r="I1060">
        <f>Table68[[#This Row],[Gross Earning ]]-Table68[[#This Row],[Budget]]</f>
        <v>21790248</v>
      </c>
    </row>
    <row r="1061" spans="2:9">
      <c r="B1061">
        <v>300000</v>
      </c>
      <c r="C1061">
        <v>7.2</v>
      </c>
      <c r="E1061">
        <v>24788807</v>
      </c>
      <c r="F1061">
        <v>3000000</v>
      </c>
      <c r="G1061">
        <v>7.4</v>
      </c>
      <c r="H1061">
        <f>ROUND(CORREL(Table68[[Gross Earning ]],Table68[Budget]),6)</f>
        <v>0.48902099999999998</v>
      </c>
      <c r="I1061">
        <f>Table68[[#This Row],[Gross Earning ]]-Table68[[#This Row],[Budget]]</f>
        <v>21788807</v>
      </c>
    </row>
    <row r="1062" spans="2:9">
      <c r="B1062">
        <v>500000</v>
      </c>
      <c r="C1062">
        <v>4.3</v>
      </c>
      <c r="E1062" s="27">
        <v>24171685</v>
      </c>
      <c r="F1062">
        <v>2400000</v>
      </c>
      <c r="G1062">
        <v>5.3</v>
      </c>
      <c r="H1062">
        <f>ROUND(CORREL(Table68[[Gross Earning ]],Table68[Budget]),6)</f>
        <v>0.48902099999999998</v>
      </c>
      <c r="I1062">
        <f>Table68[[#This Row],[Gross Earning ]]-Table68[[#This Row],[Budget]]</f>
        <v>21771685</v>
      </c>
    </row>
    <row r="1063" spans="2:9">
      <c r="B1063">
        <v>250000</v>
      </c>
      <c r="C1063">
        <v>4.5</v>
      </c>
      <c r="E1063">
        <v>28747570</v>
      </c>
      <c r="F1063">
        <v>7000000</v>
      </c>
      <c r="G1063">
        <v>7.4</v>
      </c>
      <c r="H1063">
        <f>ROUND(CORREL(Table68[[Gross Earning ]],Table68[Budget]),6)</f>
        <v>0.48902099999999998</v>
      </c>
      <c r="I1063">
        <f>Table68[[#This Row],[Gross Earning ]]-Table68[[#This Row],[Budget]]</f>
        <v>21747570</v>
      </c>
    </row>
    <row r="1064" spans="2:9">
      <c r="B1064">
        <v>300000</v>
      </c>
      <c r="C1064">
        <v>6.4</v>
      </c>
      <c r="E1064">
        <v>87704396</v>
      </c>
      <c r="F1064">
        <v>66000000</v>
      </c>
      <c r="G1064">
        <v>6.2</v>
      </c>
      <c r="H1064">
        <f>ROUND(CORREL(Table68[[Gross Earning ]],Table68[Budget]),6)</f>
        <v>0.48902099999999998</v>
      </c>
      <c r="I1064">
        <f>Table68[[#This Row],[Gross Earning ]]-Table68[[#This Row],[Budget]]</f>
        <v>21704396</v>
      </c>
    </row>
    <row r="1065" spans="2:9">
      <c r="B1065">
        <v>290000</v>
      </c>
      <c r="C1065">
        <v>4.3</v>
      </c>
      <c r="E1065" s="27">
        <v>24171685</v>
      </c>
      <c r="F1065">
        <v>2500000</v>
      </c>
      <c r="G1065">
        <v>7.2</v>
      </c>
      <c r="H1065">
        <f>ROUND(CORREL(Table68[[Gross Earning ]],Table68[Budget]),6)</f>
        <v>0.48902099999999998</v>
      </c>
      <c r="I1065">
        <f>Table68[[#This Row],[Gross Earning ]]-Table68[[#This Row],[Budget]]</f>
        <v>21671685</v>
      </c>
    </row>
    <row r="1066" spans="2:9">
      <c r="B1066">
        <v>300000</v>
      </c>
      <c r="C1066">
        <v>4.3</v>
      </c>
      <c r="E1066" s="27">
        <v>24171685</v>
      </c>
      <c r="F1066">
        <v>2500000</v>
      </c>
      <c r="G1066">
        <v>6.2</v>
      </c>
      <c r="H1066">
        <f>ROUND(CORREL(Table68[[Gross Earning ]],Table68[Budget]),6)</f>
        <v>0.48902099999999998</v>
      </c>
      <c r="I1066">
        <f>Table68[[#This Row],[Gross Earning ]]-Table68[[#This Row],[Budget]]</f>
        <v>21671685</v>
      </c>
    </row>
    <row r="1067" spans="2:9">
      <c r="B1067">
        <v>300000</v>
      </c>
      <c r="C1067">
        <v>4.3</v>
      </c>
      <c r="E1067" s="27">
        <v>24171685</v>
      </c>
      <c r="F1067">
        <v>2500000</v>
      </c>
      <c r="G1067">
        <v>7.6</v>
      </c>
      <c r="H1067">
        <f>ROUND(CORREL(Table68[[Gross Earning ]],Table68[Budget]),6)</f>
        <v>0.48902099999999998</v>
      </c>
      <c r="I1067">
        <f>Table68[[#This Row],[Gross Earning ]]-Table68[[#This Row],[Budget]]</f>
        <v>21671685</v>
      </c>
    </row>
    <row r="1068" spans="2:9">
      <c r="B1068">
        <v>250000</v>
      </c>
      <c r="C1068">
        <v>5.7</v>
      </c>
      <c r="E1068" s="27">
        <v>24171685</v>
      </c>
      <c r="F1068">
        <v>2500000</v>
      </c>
      <c r="G1068">
        <v>6.3</v>
      </c>
      <c r="H1068">
        <f>ROUND(CORREL(Table68[[Gross Earning ]],Table68[Budget]),6)</f>
        <v>0.48902099999999998</v>
      </c>
      <c r="I1068">
        <f>Table68[[#This Row],[Gross Earning ]]-Table68[[#This Row],[Budget]]</f>
        <v>21671685</v>
      </c>
    </row>
    <row r="1069" spans="2:9">
      <c r="B1069">
        <v>250000</v>
      </c>
      <c r="C1069">
        <v>6.2</v>
      </c>
      <c r="E1069" s="27">
        <v>24171685</v>
      </c>
      <c r="F1069">
        <v>2500000</v>
      </c>
      <c r="G1069">
        <v>7.9</v>
      </c>
      <c r="H1069">
        <f>ROUND(CORREL(Table68[[Gross Earning ]],Table68[Budget]),6)</f>
        <v>0.48902099999999998</v>
      </c>
      <c r="I1069">
        <f>Table68[[#This Row],[Gross Earning ]]-Table68[[#This Row],[Budget]]</f>
        <v>21671685</v>
      </c>
    </row>
    <row r="1070" spans="2:9">
      <c r="B1070">
        <v>250000</v>
      </c>
      <c r="C1070">
        <v>7.8</v>
      </c>
      <c r="E1070" s="27">
        <v>24171685</v>
      </c>
      <c r="F1070">
        <v>2500000</v>
      </c>
      <c r="G1070">
        <v>5.8</v>
      </c>
      <c r="H1070">
        <f>ROUND(CORREL(Table68[[Gross Earning ]],Table68[Budget]),6)</f>
        <v>0.48902099999999998</v>
      </c>
      <c r="I1070">
        <f>Table68[[#This Row],[Gross Earning ]]-Table68[[#This Row],[Budget]]</f>
        <v>21671685</v>
      </c>
    </row>
    <row r="1071" spans="2:9">
      <c r="B1071">
        <v>250000</v>
      </c>
      <c r="C1071">
        <v>4.4000000000000004</v>
      </c>
      <c r="E1071" s="27">
        <v>24171685</v>
      </c>
      <c r="F1071">
        <v>2500000</v>
      </c>
      <c r="G1071">
        <v>5</v>
      </c>
      <c r="H1071">
        <f>ROUND(CORREL(Table68[[Gross Earning ]],Table68[Budget]),6)</f>
        <v>0.48902099999999998</v>
      </c>
      <c r="I1071">
        <f>Table68[[#This Row],[Gross Earning ]]-Table68[[#This Row],[Budget]]</f>
        <v>21671685</v>
      </c>
    </row>
    <row r="1072" spans="2:9">
      <c r="B1072">
        <v>250000</v>
      </c>
      <c r="C1072">
        <v>6.6</v>
      </c>
      <c r="E1072" s="27">
        <v>24171685</v>
      </c>
      <c r="F1072">
        <v>2500000</v>
      </c>
      <c r="G1072">
        <v>5</v>
      </c>
      <c r="H1072">
        <f>ROUND(CORREL(Table68[[Gross Earning ]],Table68[Budget]),6)</f>
        <v>0.48902099999999998</v>
      </c>
      <c r="I1072">
        <f>Table68[[#This Row],[Gross Earning ]]-Table68[[#This Row],[Budget]]</f>
        <v>21671685</v>
      </c>
    </row>
    <row r="1073" spans="2:9">
      <c r="B1073">
        <v>250000</v>
      </c>
      <c r="C1073">
        <v>8</v>
      </c>
      <c r="E1073" s="27">
        <v>24171685</v>
      </c>
      <c r="F1073">
        <v>2500000</v>
      </c>
      <c r="G1073">
        <v>3.1</v>
      </c>
      <c r="H1073">
        <f>ROUND(CORREL(Table68[[Gross Earning ]],Table68[Budget]),6)</f>
        <v>0.48902099999999998</v>
      </c>
      <c r="I1073">
        <f>Table68[[#This Row],[Gross Earning ]]-Table68[[#This Row],[Budget]]</f>
        <v>21671685</v>
      </c>
    </row>
    <row r="1074" spans="2:9">
      <c r="B1074">
        <v>245000</v>
      </c>
      <c r="C1074">
        <v>8.3000000000000007</v>
      </c>
      <c r="E1074" s="27">
        <v>24171685</v>
      </c>
      <c r="F1074">
        <v>2500000</v>
      </c>
      <c r="G1074">
        <v>6.9</v>
      </c>
      <c r="H1074">
        <f>ROUND(CORREL(Table68[[Gross Earning ]],Table68[Budget]),6)</f>
        <v>0.48902099999999998</v>
      </c>
      <c r="I1074">
        <f>Table68[[#This Row],[Gross Earning ]]-Table68[[#This Row],[Budget]]</f>
        <v>21671685</v>
      </c>
    </row>
    <row r="1075" spans="2:9">
      <c r="B1075">
        <v>240000</v>
      </c>
      <c r="C1075">
        <v>6.5</v>
      </c>
      <c r="E1075" s="27">
        <v>24171685</v>
      </c>
      <c r="F1075">
        <v>2500000</v>
      </c>
      <c r="G1075">
        <v>6</v>
      </c>
      <c r="H1075">
        <f>ROUND(CORREL(Table68[[Gross Earning ]],Table68[Budget]),6)</f>
        <v>0.48902099999999998</v>
      </c>
      <c r="I1075">
        <f>Table68[[#This Row],[Gross Earning ]]-Table68[[#This Row],[Budget]]</f>
        <v>21671685</v>
      </c>
    </row>
    <row r="1076" spans="2:9">
      <c r="B1076">
        <v>250000</v>
      </c>
      <c r="C1076">
        <v>7.1</v>
      </c>
      <c r="E1076" s="27">
        <v>24171685</v>
      </c>
      <c r="F1076">
        <v>2500000</v>
      </c>
      <c r="G1076">
        <v>5.4</v>
      </c>
      <c r="H1076">
        <f>ROUND(CORREL(Table68[[Gross Earning ]],Table68[Budget]),6)</f>
        <v>0.48902099999999998</v>
      </c>
      <c r="I1076">
        <f>Table68[[#This Row],[Gross Earning ]]-Table68[[#This Row],[Budget]]</f>
        <v>21671685</v>
      </c>
    </row>
    <row r="1077" spans="2:9">
      <c r="B1077">
        <v>250000</v>
      </c>
      <c r="C1077">
        <v>4</v>
      </c>
      <c r="E1077">
        <v>36965395</v>
      </c>
      <c r="F1077">
        <v>15300000</v>
      </c>
      <c r="G1077">
        <v>7.1</v>
      </c>
      <c r="H1077">
        <f>ROUND(CORREL(Table68[[Gross Earning ]],Table68[Budget]),6)</f>
        <v>0.48902099999999998</v>
      </c>
      <c r="I1077">
        <f>Table68[[#This Row],[Gross Earning ]]-Table68[[#This Row],[Budget]]</f>
        <v>21665395</v>
      </c>
    </row>
    <row r="1078" spans="2:9">
      <c r="B1078">
        <v>100000</v>
      </c>
      <c r="C1078">
        <v>4</v>
      </c>
      <c r="E1078">
        <v>25138292</v>
      </c>
      <c r="F1078">
        <v>3500000</v>
      </c>
      <c r="G1078">
        <v>6.8</v>
      </c>
      <c r="H1078">
        <f>ROUND(CORREL(Table68[[Gross Earning ]],Table68[Budget]),6)</f>
        <v>0.48902099999999998</v>
      </c>
      <c r="I1078">
        <f>Table68[[#This Row],[Gross Earning ]]-Table68[[#This Row],[Budget]]</f>
        <v>21638292</v>
      </c>
    </row>
    <row r="1079" spans="2:9">
      <c r="B1079">
        <v>200000</v>
      </c>
      <c r="C1079">
        <v>7</v>
      </c>
      <c r="E1079" s="27">
        <v>24171685</v>
      </c>
      <c r="F1079">
        <v>2540800</v>
      </c>
      <c r="G1079">
        <v>8.3000000000000007</v>
      </c>
      <c r="H1079">
        <f>ROUND(CORREL(Table68[[Gross Earning ]],Table68[Budget]),6)</f>
        <v>0.48902099999999998</v>
      </c>
      <c r="I1079">
        <f>Table68[[#This Row],[Gross Earning ]]-Table68[[#This Row],[Budget]]</f>
        <v>21630885</v>
      </c>
    </row>
    <row r="1080" spans="2:9">
      <c r="B1080">
        <v>200000</v>
      </c>
      <c r="C1080">
        <v>6.5</v>
      </c>
      <c r="E1080">
        <v>24629916</v>
      </c>
      <c r="F1080">
        <v>3000000</v>
      </c>
      <c r="G1080">
        <v>5.0999999999999996</v>
      </c>
      <c r="H1080">
        <f>ROUND(CORREL(Table68[[Gross Earning ]],Table68[Budget]),6)</f>
        <v>0.48902099999999998</v>
      </c>
      <c r="I1080">
        <f>Table68[[#This Row],[Gross Earning ]]-Table68[[#This Row],[Budget]]</f>
        <v>21629916</v>
      </c>
    </row>
    <row r="1081" spans="2:9">
      <c r="B1081">
        <v>200000</v>
      </c>
      <c r="C1081">
        <v>5.0999999999999996</v>
      </c>
      <c r="E1081">
        <v>75604320</v>
      </c>
      <c r="F1081">
        <v>54000000</v>
      </c>
      <c r="G1081">
        <v>5.6</v>
      </c>
      <c r="H1081">
        <f>ROUND(CORREL(Table68[[Gross Earning ]],Table68[Budget]),6)</f>
        <v>0.48902099999999998</v>
      </c>
      <c r="I1081">
        <f>Table68[[#This Row],[Gross Earning ]]-Table68[[#This Row],[Budget]]</f>
        <v>21604320</v>
      </c>
    </row>
    <row r="1082" spans="2:9">
      <c r="B1082">
        <v>250000</v>
      </c>
      <c r="C1082">
        <v>6.2</v>
      </c>
      <c r="E1082">
        <v>72601713</v>
      </c>
      <c r="F1082">
        <v>51000000</v>
      </c>
      <c r="G1082">
        <v>5.6</v>
      </c>
      <c r="H1082">
        <f>ROUND(CORREL(Table68[[Gross Earning ]],Table68[Budget]),6)</f>
        <v>0.48902099999999998</v>
      </c>
      <c r="I1082">
        <f>Table68[[#This Row],[Gross Earning ]]-Table68[[#This Row],[Budget]]</f>
        <v>21601713</v>
      </c>
    </row>
    <row r="1083" spans="2:9">
      <c r="B1083">
        <v>13000000</v>
      </c>
      <c r="C1083">
        <v>3.9</v>
      </c>
      <c r="E1083" s="27">
        <v>24171685</v>
      </c>
      <c r="F1083">
        <v>2600000</v>
      </c>
      <c r="G1083">
        <v>5.3</v>
      </c>
      <c r="H1083">
        <f>ROUND(CORREL(Table68[[Gross Earning ]],Table68[Budget]),6)</f>
        <v>0.48902099999999998</v>
      </c>
      <c r="I1083">
        <f>Table68[[#This Row],[Gross Earning ]]-Table68[[#This Row],[Budget]]</f>
        <v>21571685</v>
      </c>
    </row>
    <row r="1084" spans="2:9">
      <c r="B1084">
        <v>150000</v>
      </c>
      <c r="C1084">
        <v>7.4</v>
      </c>
      <c r="E1084">
        <v>23650000</v>
      </c>
      <c r="F1084">
        <v>2100000</v>
      </c>
      <c r="G1084">
        <v>8.1</v>
      </c>
      <c r="H1084">
        <f>ROUND(CORREL(Table68[[Gross Earning ]],Table68[Budget]),6)</f>
        <v>0.48902099999999998</v>
      </c>
      <c r="I1084">
        <f>Table68[[#This Row],[Gross Earning ]]-Table68[[#This Row],[Budget]]</f>
        <v>21550000</v>
      </c>
    </row>
    <row r="1085" spans="2:9">
      <c r="B1085">
        <v>200000</v>
      </c>
      <c r="C1085">
        <v>8</v>
      </c>
      <c r="E1085" s="27">
        <v>24171685</v>
      </c>
      <c r="F1085">
        <v>2627000</v>
      </c>
      <c r="G1085">
        <v>7</v>
      </c>
      <c r="H1085">
        <f>ROUND(CORREL(Table68[[Gross Earning ]],Table68[Budget]),6)</f>
        <v>0.48902099999999998</v>
      </c>
      <c r="I1085">
        <f>Table68[[#This Row],[Gross Earning ]]-Table68[[#This Row],[Budget]]</f>
        <v>21544685</v>
      </c>
    </row>
    <row r="1086" spans="2:9">
      <c r="B1086">
        <v>200000</v>
      </c>
      <c r="C1086">
        <v>7.2</v>
      </c>
      <c r="E1086">
        <v>111544445</v>
      </c>
      <c r="F1086">
        <v>90000000</v>
      </c>
      <c r="G1086">
        <v>7.3</v>
      </c>
      <c r="H1086">
        <f>ROUND(CORREL(Table68[[Gross Earning ]],Table68[Budget]),6)</f>
        <v>0.48902099999999998</v>
      </c>
      <c r="I1086">
        <f>Table68[[#This Row],[Gross Earning ]]-Table68[[#This Row],[Budget]]</f>
        <v>21544445</v>
      </c>
    </row>
    <row r="1087" spans="2:9">
      <c r="B1087">
        <v>2500000</v>
      </c>
      <c r="C1087">
        <v>5.4</v>
      </c>
      <c r="E1087" s="27">
        <v>24171685</v>
      </c>
      <c r="F1087">
        <v>2650000</v>
      </c>
      <c r="G1087">
        <v>7</v>
      </c>
      <c r="H1087">
        <f>ROUND(CORREL(Table68[[Gross Earning ]],Table68[Budget]),6)</f>
        <v>0.48902099999999998</v>
      </c>
      <c r="I1087">
        <f>Table68[[#This Row],[Gross Earning ]]-Table68[[#This Row],[Budget]]</f>
        <v>21521685</v>
      </c>
    </row>
    <row r="1088" spans="2:9">
      <c r="B1088">
        <v>200000</v>
      </c>
      <c r="C1088">
        <v>6.7</v>
      </c>
      <c r="E1088">
        <v>41300105</v>
      </c>
      <c r="F1088">
        <v>19800000</v>
      </c>
      <c r="G1088">
        <v>7.3</v>
      </c>
      <c r="H1088">
        <f>ROUND(CORREL(Table68[[Gross Earning ]],Table68[Budget]),6)</f>
        <v>0.48902099999999998</v>
      </c>
      <c r="I1088">
        <f>Table68[[#This Row],[Gross Earning ]]-Table68[[#This Row],[Budget]]</f>
        <v>21500105</v>
      </c>
    </row>
    <row r="1089" spans="2:9">
      <c r="B1089">
        <v>200000</v>
      </c>
      <c r="C1089">
        <v>8.1</v>
      </c>
      <c r="E1089" s="27">
        <v>24171685</v>
      </c>
      <c r="F1089">
        <v>2686585</v>
      </c>
      <c r="G1089">
        <v>6.9</v>
      </c>
      <c r="H1089">
        <f>ROUND(CORREL(Table68[[Gross Earning ]],Table68[Budget]),6)</f>
        <v>0.48902099999999998</v>
      </c>
      <c r="I1089">
        <f>Table68[[#This Row],[Gross Earning ]]-Table68[[#This Row],[Budget]]</f>
        <v>21485100</v>
      </c>
    </row>
    <row r="1090" spans="2:9">
      <c r="B1090">
        <v>180000</v>
      </c>
      <c r="C1090">
        <v>8.6999999999999993</v>
      </c>
      <c r="E1090">
        <v>51475962</v>
      </c>
      <c r="F1090">
        <v>30000000</v>
      </c>
      <c r="G1090">
        <v>7.3</v>
      </c>
      <c r="H1090">
        <f>ROUND(CORREL(Table68[[Gross Earning ]],Table68[Budget]),6)</f>
        <v>0.48902099999999998</v>
      </c>
      <c r="I1090">
        <f>Table68[[#This Row],[Gross Earning ]]-Table68[[#This Row],[Budget]]</f>
        <v>21475962</v>
      </c>
    </row>
    <row r="1091" spans="2:9">
      <c r="B1091">
        <v>168000</v>
      </c>
      <c r="C1091">
        <v>6.5</v>
      </c>
      <c r="E1091">
        <v>24475193</v>
      </c>
      <c r="F1091">
        <v>3000000</v>
      </c>
      <c r="G1091">
        <v>6.6</v>
      </c>
      <c r="H1091">
        <f>ROUND(CORREL(Table68[[Gross Earning ]],Table68[Budget]),6)</f>
        <v>0.48902099999999998</v>
      </c>
      <c r="I1091">
        <f>Table68[[#This Row],[Gross Earning ]]-Table68[[#This Row],[Budget]]</f>
        <v>21475193</v>
      </c>
    </row>
    <row r="1092" spans="2:9">
      <c r="B1092">
        <v>200000</v>
      </c>
      <c r="C1092">
        <v>7</v>
      </c>
      <c r="E1092" s="27">
        <v>24171685</v>
      </c>
      <c r="F1092">
        <v>2700000</v>
      </c>
      <c r="G1092">
        <v>7.4</v>
      </c>
      <c r="H1092">
        <f>ROUND(CORREL(Table68[[Gross Earning ]],Table68[Budget]),6)</f>
        <v>0.48902099999999998</v>
      </c>
      <c r="I1092">
        <f>Table68[[#This Row],[Gross Earning ]]-Table68[[#This Row],[Budget]]</f>
        <v>21471685</v>
      </c>
    </row>
    <row r="1093" spans="2:9">
      <c r="B1093">
        <v>150000</v>
      </c>
      <c r="C1093">
        <v>8.4</v>
      </c>
      <c r="E1093">
        <v>27457409</v>
      </c>
      <c r="F1093">
        <v>6000000</v>
      </c>
      <c r="G1093">
        <v>6.3</v>
      </c>
      <c r="H1093">
        <f>ROUND(CORREL(Table68[[Gross Earning ]],Table68[Budget]),6)</f>
        <v>0.48902099999999998</v>
      </c>
      <c r="I1093">
        <f>Table68[[#This Row],[Gross Earning ]]-Table68[[#This Row],[Budget]]</f>
        <v>21457409</v>
      </c>
    </row>
    <row r="1094" spans="2:9">
      <c r="B1094">
        <v>150000</v>
      </c>
      <c r="C1094">
        <v>5.3</v>
      </c>
      <c r="E1094">
        <v>51432423</v>
      </c>
      <c r="F1094">
        <v>30000000</v>
      </c>
      <c r="G1094">
        <v>5.0999999999999996</v>
      </c>
      <c r="H1094">
        <f>ROUND(CORREL(Table68[[Gross Earning ]],Table68[Budget]),6)</f>
        <v>0.48902099999999998</v>
      </c>
      <c r="I1094">
        <f>Table68[[#This Row],[Gross Earning ]]-Table68[[#This Row],[Budget]]</f>
        <v>21432423</v>
      </c>
    </row>
    <row r="1095" spans="2:9">
      <c r="B1095">
        <v>125000</v>
      </c>
      <c r="C1095">
        <v>7.2</v>
      </c>
      <c r="E1095" s="27">
        <v>24171685</v>
      </c>
      <c r="F1095">
        <v>2800000</v>
      </c>
      <c r="G1095">
        <v>7.6</v>
      </c>
      <c r="H1095">
        <f>ROUND(CORREL(Table68[[Gross Earning ]],Table68[Budget]),6)</f>
        <v>0.48902099999999998</v>
      </c>
      <c r="I1095">
        <f>Table68[[#This Row],[Gross Earning ]]-Table68[[#This Row],[Budget]]</f>
        <v>21371685</v>
      </c>
    </row>
    <row r="1096" spans="2:9">
      <c r="B1096">
        <v>125000</v>
      </c>
      <c r="C1096">
        <v>8.1999999999999993</v>
      </c>
      <c r="E1096">
        <v>25359200</v>
      </c>
      <c r="F1096">
        <v>4000000</v>
      </c>
      <c r="G1096">
        <v>8</v>
      </c>
      <c r="H1096">
        <f>ROUND(CORREL(Table68[[Gross Earning ]],Table68[Budget]),6)</f>
        <v>0.48902099999999998</v>
      </c>
      <c r="I1096">
        <f>Table68[[#This Row],[Gross Earning ]]-Table68[[#This Row],[Budget]]</f>
        <v>21359200</v>
      </c>
    </row>
    <row r="1097" spans="2:9">
      <c r="B1097">
        <v>120000</v>
      </c>
      <c r="C1097">
        <v>6.6</v>
      </c>
      <c r="E1097">
        <v>69304264</v>
      </c>
      <c r="F1097">
        <v>48000000</v>
      </c>
      <c r="G1097">
        <v>6.8</v>
      </c>
      <c r="H1097">
        <f>ROUND(CORREL(Table68[[Gross Earning ]],Table68[Budget]),6)</f>
        <v>0.48902099999999998</v>
      </c>
      <c r="I1097">
        <f>Table68[[#This Row],[Gross Earning ]]-Table68[[#This Row],[Budget]]</f>
        <v>21304264</v>
      </c>
    </row>
    <row r="1098" spans="2:9">
      <c r="B1098">
        <v>125000</v>
      </c>
      <c r="C1098">
        <v>5.0999999999999996</v>
      </c>
      <c r="E1098">
        <v>37300107</v>
      </c>
      <c r="F1098">
        <v>16000000</v>
      </c>
      <c r="G1098">
        <v>4.8</v>
      </c>
      <c r="H1098">
        <f>ROUND(CORREL(Table68[[Gross Earning ]],Table68[Budget]),6)</f>
        <v>0.48902099999999998</v>
      </c>
      <c r="I1098">
        <f>Table68[[#This Row],[Gross Earning ]]-Table68[[#This Row],[Budget]]</f>
        <v>21300107</v>
      </c>
    </row>
    <row r="1099" spans="2:9">
      <c r="B1099">
        <v>120000</v>
      </c>
      <c r="C1099">
        <v>7</v>
      </c>
      <c r="E1099">
        <v>47285499</v>
      </c>
      <c r="F1099">
        <v>26000000</v>
      </c>
      <c r="G1099">
        <v>5</v>
      </c>
      <c r="H1099">
        <f>ROUND(CORREL(Table68[[Gross Earning ]],Table68[Budget]),6)</f>
        <v>0.48902099999999998</v>
      </c>
      <c r="I1099">
        <f>Table68[[#This Row],[Gross Earning ]]-Table68[[#This Row],[Budget]]</f>
        <v>21285499</v>
      </c>
    </row>
    <row r="1100" spans="2:9">
      <c r="B1100">
        <v>120000</v>
      </c>
      <c r="C1100">
        <v>7.4</v>
      </c>
      <c r="E1100" s="27">
        <v>24171685</v>
      </c>
      <c r="F1100">
        <v>2900000</v>
      </c>
      <c r="G1100">
        <v>7.3</v>
      </c>
      <c r="H1100">
        <f>ROUND(CORREL(Table68[[Gross Earning ]],Table68[Budget]),6)</f>
        <v>0.48902099999999998</v>
      </c>
      <c r="I1100">
        <f>Table68[[#This Row],[Gross Earning ]]-Table68[[#This Row],[Budget]]</f>
        <v>21271685</v>
      </c>
    </row>
    <row r="1101" spans="2:9">
      <c r="B1101">
        <v>10000000</v>
      </c>
      <c r="C1101">
        <v>5.4</v>
      </c>
      <c r="E1101">
        <v>67263182</v>
      </c>
      <c r="F1101">
        <v>46000000</v>
      </c>
      <c r="G1101">
        <v>7.2</v>
      </c>
      <c r="H1101">
        <f>ROUND(CORREL(Table68[[Gross Earning ]],Table68[Budget]),6)</f>
        <v>0.48902099999999998</v>
      </c>
      <c r="I1101">
        <f>Table68[[#This Row],[Gross Earning ]]-Table68[[#This Row],[Budget]]</f>
        <v>21263182</v>
      </c>
    </row>
    <row r="1102" spans="2:9">
      <c r="B1102">
        <v>103000</v>
      </c>
      <c r="C1102">
        <v>5.7</v>
      </c>
      <c r="E1102">
        <v>51185897</v>
      </c>
      <c r="F1102">
        <v>30000000</v>
      </c>
      <c r="G1102">
        <v>6.7</v>
      </c>
      <c r="H1102">
        <f>ROUND(CORREL(Table68[[Gross Earning ]],Table68[Budget]),6)</f>
        <v>0.48902099999999998</v>
      </c>
      <c r="I1102">
        <f>Table68[[#This Row],[Gross Earning ]]-Table68[[#This Row],[Budget]]</f>
        <v>21185897</v>
      </c>
    </row>
    <row r="1103" spans="2:9">
      <c r="B1103">
        <v>20000</v>
      </c>
      <c r="C1103">
        <v>7.4</v>
      </c>
      <c r="E1103" s="27">
        <v>24171685</v>
      </c>
      <c r="F1103">
        <v>3000000</v>
      </c>
      <c r="G1103">
        <v>6.6</v>
      </c>
      <c r="H1103">
        <f>ROUND(CORREL(Table68[[Gross Earning ]],Table68[Budget]),6)</f>
        <v>0.48902099999999998</v>
      </c>
      <c r="I1103">
        <f>Table68[[#This Row],[Gross Earning ]]-Table68[[#This Row],[Budget]]</f>
        <v>21171685</v>
      </c>
    </row>
    <row r="1104" spans="2:9">
      <c r="B1104">
        <v>100000</v>
      </c>
      <c r="C1104">
        <v>5.8</v>
      </c>
      <c r="E1104" s="27">
        <v>24171685</v>
      </c>
      <c r="F1104">
        <v>3000000</v>
      </c>
      <c r="G1104">
        <v>2.9</v>
      </c>
      <c r="H1104">
        <f>ROUND(CORREL(Table68[[Gross Earning ]],Table68[Budget]),6)</f>
        <v>0.48902099999999998</v>
      </c>
      <c r="I1104">
        <f>Table68[[#This Row],[Gross Earning ]]-Table68[[#This Row],[Budget]]</f>
        <v>21171685</v>
      </c>
    </row>
    <row r="1105" spans="2:9">
      <c r="B1105">
        <v>20000</v>
      </c>
      <c r="C1105">
        <v>3.2</v>
      </c>
      <c r="E1105" s="27">
        <v>24171685</v>
      </c>
      <c r="F1105">
        <v>3000000</v>
      </c>
      <c r="G1105">
        <v>6.5</v>
      </c>
      <c r="H1105">
        <f>ROUND(CORREL(Table68[[Gross Earning ]],Table68[Budget]),6)</f>
        <v>0.48902099999999998</v>
      </c>
      <c r="I1105">
        <f>Table68[[#This Row],[Gross Earning ]]-Table68[[#This Row],[Budget]]</f>
        <v>21171685</v>
      </c>
    </row>
    <row r="1106" spans="2:9">
      <c r="B1106">
        <v>100000</v>
      </c>
      <c r="C1106">
        <v>7.7</v>
      </c>
      <c r="E1106" s="27">
        <v>24171685</v>
      </c>
      <c r="F1106">
        <v>3000000</v>
      </c>
      <c r="G1106">
        <v>8.1</v>
      </c>
      <c r="H1106">
        <f>ROUND(CORREL(Table68[[Gross Earning ]],Table68[Budget]),6)</f>
        <v>0.48902099999999998</v>
      </c>
      <c r="I1106">
        <f>Table68[[#This Row],[Gross Earning ]]-Table68[[#This Row],[Budget]]</f>
        <v>21171685</v>
      </c>
    </row>
    <row r="1107" spans="2:9">
      <c r="B1107">
        <v>1800000</v>
      </c>
      <c r="C1107">
        <v>5.6</v>
      </c>
      <c r="E1107" s="27">
        <v>24171685</v>
      </c>
      <c r="F1107">
        <v>3000000</v>
      </c>
      <c r="G1107">
        <v>6.1</v>
      </c>
      <c r="H1107">
        <f>ROUND(CORREL(Table68[[Gross Earning ]],Table68[Budget]),6)</f>
        <v>0.48902099999999998</v>
      </c>
      <c r="I1107">
        <f>Table68[[#This Row],[Gross Earning ]]-Table68[[#This Row],[Budget]]</f>
        <v>21171685</v>
      </c>
    </row>
    <row r="1108" spans="2:9">
      <c r="B1108">
        <v>100000</v>
      </c>
      <c r="C1108">
        <v>3.6</v>
      </c>
      <c r="E1108" s="27">
        <v>24171685</v>
      </c>
      <c r="F1108">
        <v>3000000</v>
      </c>
      <c r="G1108">
        <v>8.3000000000000007</v>
      </c>
      <c r="H1108">
        <f>ROUND(CORREL(Table68[[Gross Earning ]],Table68[Budget]),6)</f>
        <v>0.48902099999999998</v>
      </c>
      <c r="I1108">
        <f>Table68[[#This Row],[Gross Earning ]]-Table68[[#This Row],[Budget]]</f>
        <v>21171685</v>
      </c>
    </row>
    <row r="1109" spans="2:9">
      <c r="B1109">
        <v>100000</v>
      </c>
      <c r="C1109">
        <v>7.6</v>
      </c>
      <c r="E1109" s="27">
        <v>24171685</v>
      </c>
      <c r="F1109">
        <v>3000000</v>
      </c>
      <c r="G1109">
        <v>6.6</v>
      </c>
      <c r="H1109">
        <f>ROUND(CORREL(Table68[[Gross Earning ]],Table68[Budget]),6)</f>
        <v>0.48902099999999998</v>
      </c>
      <c r="I1109">
        <f>Table68[[#This Row],[Gross Earning ]]-Table68[[#This Row],[Budget]]</f>
        <v>21171685</v>
      </c>
    </row>
    <row r="1110" spans="2:9">
      <c r="B1110">
        <v>70000</v>
      </c>
      <c r="C1110">
        <v>8.3000000000000007</v>
      </c>
      <c r="E1110" s="27">
        <v>24171685</v>
      </c>
      <c r="F1110">
        <v>3000000</v>
      </c>
      <c r="G1110">
        <v>7.9</v>
      </c>
      <c r="H1110">
        <f>ROUND(CORREL(Table68[[Gross Earning ]],Table68[Budget]),6)</f>
        <v>0.48902099999999998</v>
      </c>
      <c r="I1110">
        <f>Table68[[#This Row],[Gross Earning ]]-Table68[[#This Row],[Budget]]</f>
        <v>21171685</v>
      </c>
    </row>
    <row r="1111" spans="2:9">
      <c r="B1111">
        <v>75000</v>
      </c>
      <c r="C1111">
        <v>4.5</v>
      </c>
      <c r="E1111" s="27">
        <v>24171685</v>
      </c>
      <c r="F1111">
        <v>3000000</v>
      </c>
      <c r="G1111">
        <v>8.3000000000000007</v>
      </c>
      <c r="H1111">
        <f>ROUND(CORREL(Table68[[Gross Earning ]],Table68[Budget]),6)</f>
        <v>0.48902099999999998</v>
      </c>
      <c r="I1111">
        <f>Table68[[#This Row],[Gross Earning ]]-Table68[[#This Row],[Budget]]</f>
        <v>21171685</v>
      </c>
    </row>
    <row r="1112" spans="2:9">
      <c r="B1112">
        <v>62000</v>
      </c>
      <c r="C1112">
        <v>4.0999999999999996</v>
      </c>
      <c r="E1112" s="27">
        <v>24171685</v>
      </c>
      <c r="F1112">
        <v>3000000</v>
      </c>
      <c r="G1112">
        <v>7.8</v>
      </c>
      <c r="H1112">
        <f>ROUND(CORREL(Table68[[Gross Earning ]],Table68[Budget]),6)</f>
        <v>0.48902099999999998</v>
      </c>
      <c r="I1112">
        <f>Table68[[#This Row],[Gross Earning ]]-Table68[[#This Row],[Budget]]</f>
        <v>21171685</v>
      </c>
    </row>
    <row r="1113" spans="2:9">
      <c r="B1113">
        <v>100000</v>
      </c>
      <c r="C1113">
        <v>6.8</v>
      </c>
      <c r="E1113" s="27">
        <v>24171685</v>
      </c>
      <c r="F1113">
        <v>3000000</v>
      </c>
      <c r="G1113">
        <v>7.8</v>
      </c>
      <c r="H1113">
        <f>ROUND(CORREL(Table68[[Gross Earning ]],Table68[Budget]),6)</f>
        <v>0.48902099999999998</v>
      </c>
      <c r="I1113">
        <f>Table68[[#This Row],[Gross Earning ]]-Table68[[#This Row],[Budget]]</f>
        <v>21171685</v>
      </c>
    </row>
    <row r="1114" spans="2:9">
      <c r="B1114">
        <v>70000</v>
      </c>
      <c r="C1114">
        <v>5.8</v>
      </c>
      <c r="E1114" s="27">
        <v>24171685</v>
      </c>
      <c r="F1114">
        <v>3000000</v>
      </c>
      <c r="G1114">
        <v>8</v>
      </c>
      <c r="H1114">
        <f>ROUND(CORREL(Table68[[Gross Earning ]],Table68[Budget]),6)</f>
        <v>0.48902099999999998</v>
      </c>
      <c r="I1114">
        <f>Table68[[#This Row],[Gross Earning ]]-Table68[[#This Row],[Budget]]</f>
        <v>21171685</v>
      </c>
    </row>
    <row r="1115" spans="2:9">
      <c r="B1115">
        <v>60000</v>
      </c>
      <c r="C1115">
        <v>3.4</v>
      </c>
      <c r="E1115" s="27">
        <v>24171685</v>
      </c>
      <c r="F1115">
        <v>3000000</v>
      </c>
      <c r="G1115">
        <v>6.9</v>
      </c>
      <c r="H1115">
        <f>ROUND(CORREL(Table68[[Gross Earning ]],Table68[Budget]),6)</f>
        <v>0.48902099999999998</v>
      </c>
      <c r="I1115">
        <f>Table68[[#This Row],[Gross Earning ]]-Table68[[#This Row],[Budget]]</f>
        <v>21171685</v>
      </c>
    </row>
    <row r="1116" spans="2:9">
      <c r="B1116">
        <v>50000</v>
      </c>
      <c r="C1116">
        <v>6</v>
      </c>
      <c r="E1116" s="27">
        <v>24171685</v>
      </c>
      <c r="F1116">
        <v>3000000</v>
      </c>
      <c r="G1116">
        <v>5.3</v>
      </c>
      <c r="H1116">
        <f>ROUND(CORREL(Table68[[Gross Earning ]],Table68[Budget]),6)</f>
        <v>0.48902099999999998</v>
      </c>
      <c r="I1116">
        <f>Table68[[#This Row],[Gross Earning ]]-Table68[[#This Row],[Budget]]</f>
        <v>21171685</v>
      </c>
    </row>
    <row r="1117" spans="2:9">
      <c r="B1117">
        <v>50000</v>
      </c>
      <c r="C1117">
        <v>7.3</v>
      </c>
      <c r="E1117" s="27">
        <v>24171685</v>
      </c>
      <c r="F1117">
        <v>3000000</v>
      </c>
      <c r="G1117">
        <v>3.3</v>
      </c>
      <c r="H1117">
        <f>ROUND(CORREL(Table68[[Gross Earning ]],Table68[Budget]),6)</f>
        <v>0.48902099999999998</v>
      </c>
      <c r="I1117">
        <f>Table68[[#This Row],[Gross Earning ]]-Table68[[#This Row],[Budget]]</f>
        <v>21171685</v>
      </c>
    </row>
    <row r="1118" spans="2:9">
      <c r="B1118">
        <v>50000</v>
      </c>
      <c r="C1118">
        <v>7.9</v>
      </c>
      <c r="E1118" s="27">
        <v>24171685</v>
      </c>
      <c r="F1118">
        <v>3000000</v>
      </c>
      <c r="G1118">
        <v>6.2</v>
      </c>
      <c r="H1118">
        <f>ROUND(CORREL(Table68[[Gross Earning ]],Table68[Budget]),6)</f>
        <v>0.48902099999999998</v>
      </c>
      <c r="I1118">
        <f>Table68[[#This Row],[Gross Earning ]]-Table68[[#This Row],[Budget]]</f>
        <v>21171685</v>
      </c>
    </row>
    <row r="1119" spans="2:9">
      <c r="B1119">
        <v>4000000</v>
      </c>
      <c r="C1119">
        <v>6.1</v>
      </c>
      <c r="E1119" s="27">
        <v>24171685</v>
      </c>
      <c r="F1119">
        <v>3000000</v>
      </c>
      <c r="G1119">
        <v>5.5</v>
      </c>
      <c r="H1119">
        <f>ROUND(CORREL(Table68[[Gross Earning ]],Table68[Budget]),6)</f>
        <v>0.48902099999999998</v>
      </c>
      <c r="I1119">
        <f>Table68[[#This Row],[Gross Earning ]]-Table68[[#This Row],[Budget]]</f>
        <v>21171685</v>
      </c>
    </row>
    <row r="1120" spans="2:9">
      <c r="B1120">
        <v>50000</v>
      </c>
      <c r="C1120">
        <v>7.4</v>
      </c>
      <c r="E1120" s="27">
        <v>24171685</v>
      </c>
      <c r="F1120">
        <v>3000000</v>
      </c>
      <c r="G1120">
        <v>2.6</v>
      </c>
      <c r="H1120">
        <f>ROUND(CORREL(Table68[[Gross Earning ]],Table68[Budget]),6)</f>
        <v>0.48902099999999998</v>
      </c>
      <c r="I1120">
        <f>Table68[[#This Row],[Gross Earning ]]-Table68[[#This Row],[Budget]]</f>
        <v>21171685</v>
      </c>
    </row>
    <row r="1121" spans="2:9">
      <c r="B1121">
        <v>42000</v>
      </c>
      <c r="C1121">
        <v>6.6</v>
      </c>
      <c r="E1121" s="27">
        <v>24171685</v>
      </c>
      <c r="F1121">
        <v>3000000</v>
      </c>
      <c r="G1121">
        <v>5.8</v>
      </c>
      <c r="H1121">
        <f>ROUND(CORREL(Table68[[Gross Earning ]],Table68[Budget]),6)</f>
        <v>0.48902099999999998</v>
      </c>
      <c r="I1121">
        <f>Table68[[#This Row],[Gross Earning ]]-Table68[[#This Row],[Budget]]</f>
        <v>21171685</v>
      </c>
    </row>
    <row r="1122" spans="2:9">
      <c r="B1122">
        <v>45000</v>
      </c>
      <c r="C1122">
        <v>5.5</v>
      </c>
      <c r="E1122" s="27">
        <v>24171685</v>
      </c>
      <c r="F1122">
        <v>3000000</v>
      </c>
      <c r="G1122">
        <v>7.4</v>
      </c>
      <c r="H1122">
        <f>ROUND(CORREL(Table68[[Gross Earning ]],Table68[Budget]),6)</f>
        <v>0.48902099999999998</v>
      </c>
      <c r="I1122">
        <f>Table68[[#This Row],[Gross Earning ]]-Table68[[#This Row],[Budget]]</f>
        <v>21171685</v>
      </c>
    </row>
    <row r="1123" spans="2:9">
      <c r="B1123">
        <v>75000</v>
      </c>
      <c r="C1123">
        <v>5</v>
      </c>
      <c r="E1123" s="27">
        <v>24171685</v>
      </c>
      <c r="F1123">
        <v>3000000</v>
      </c>
      <c r="G1123">
        <v>5.0999999999999996</v>
      </c>
      <c r="H1123">
        <f>ROUND(CORREL(Table68[[Gross Earning ]],Table68[Budget]),6)</f>
        <v>0.48902099999999998</v>
      </c>
      <c r="I1123">
        <f>Table68[[#This Row],[Gross Earning ]]-Table68[[#This Row],[Budget]]</f>
        <v>21171685</v>
      </c>
    </row>
    <row r="1124" spans="2:9">
      <c r="B1124">
        <v>40000</v>
      </c>
      <c r="C1124">
        <v>3.2</v>
      </c>
      <c r="E1124" s="27">
        <v>24171685</v>
      </c>
      <c r="F1124">
        <v>3000000</v>
      </c>
      <c r="G1124">
        <v>4.8</v>
      </c>
      <c r="H1124">
        <f>ROUND(CORREL(Table68[[Gross Earning ]],Table68[Budget]),6)</f>
        <v>0.48902099999999998</v>
      </c>
      <c r="I1124">
        <f>Table68[[#This Row],[Gross Earning ]]-Table68[[#This Row],[Budget]]</f>
        <v>21171685</v>
      </c>
    </row>
    <row r="1125" spans="2:9">
      <c r="B1125">
        <v>50000</v>
      </c>
      <c r="C1125">
        <v>3.7</v>
      </c>
      <c r="E1125" s="27">
        <v>24171685</v>
      </c>
      <c r="F1125">
        <v>3000000</v>
      </c>
      <c r="G1125">
        <v>3.9</v>
      </c>
      <c r="H1125">
        <f>ROUND(CORREL(Table68[[Gross Earning ]],Table68[Budget]),6)</f>
        <v>0.48902099999999998</v>
      </c>
      <c r="I1125">
        <f>Table68[[#This Row],[Gross Earning ]]-Table68[[#This Row],[Budget]]</f>
        <v>21171685</v>
      </c>
    </row>
    <row r="1126" spans="2:9">
      <c r="B1126">
        <v>60000</v>
      </c>
      <c r="C1126">
        <v>5.4</v>
      </c>
      <c r="E1126" s="27">
        <v>24171685</v>
      </c>
      <c r="F1126">
        <v>3000000</v>
      </c>
      <c r="G1126">
        <v>6.2</v>
      </c>
      <c r="H1126">
        <f>ROUND(CORREL(Table68[[Gross Earning ]],Table68[Budget]),6)</f>
        <v>0.48902099999999998</v>
      </c>
      <c r="I1126">
        <f>Table68[[#This Row],[Gross Earning ]]-Table68[[#This Row],[Budget]]</f>
        <v>21171685</v>
      </c>
    </row>
    <row r="1127" spans="2:9">
      <c r="B1127">
        <v>24000</v>
      </c>
      <c r="C1127">
        <v>7</v>
      </c>
      <c r="E1127" s="27">
        <v>24171685</v>
      </c>
      <c r="F1127">
        <v>3000000</v>
      </c>
      <c r="G1127">
        <v>6.2</v>
      </c>
      <c r="H1127">
        <f>ROUND(CORREL(Table68[[Gross Earning ]],Table68[Budget]),6)</f>
        <v>0.48902099999999998</v>
      </c>
      <c r="I1127">
        <f>Table68[[#This Row],[Gross Earning ]]-Table68[[#This Row],[Budget]]</f>
        <v>21171685</v>
      </c>
    </row>
    <row r="1128" spans="2:9">
      <c r="B1128">
        <v>25000</v>
      </c>
      <c r="C1128">
        <v>4.8</v>
      </c>
      <c r="E1128" s="27">
        <v>24171685</v>
      </c>
      <c r="F1128">
        <v>3000000</v>
      </c>
      <c r="G1128">
        <v>4.9000000000000004</v>
      </c>
      <c r="H1128">
        <f>ROUND(CORREL(Table68[[Gross Earning ]],Table68[Budget]),6)</f>
        <v>0.48902099999999998</v>
      </c>
      <c r="I1128">
        <f>Table68[[#This Row],[Gross Earning ]]-Table68[[#This Row],[Budget]]</f>
        <v>21171685</v>
      </c>
    </row>
    <row r="1129" spans="2:9">
      <c r="B1129">
        <v>22000</v>
      </c>
      <c r="C1129">
        <v>3.3</v>
      </c>
      <c r="E1129" s="27">
        <v>24171685</v>
      </c>
      <c r="F1129">
        <v>3000000</v>
      </c>
      <c r="G1129">
        <v>4.3</v>
      </c>
      <c r="H1129">
        <f>ROUND(CORREL(Table68[[Gross Earning ]],Table68[Budget]),6)</f>
        <v>0.48902099999999998</v>
      </c>
      <c r="I1129">
        <f>Table68[[#This Row],[Gross Earning ]]-Table68[[#This Row],[Budget]]</f>
        <v>21171685</v>
      </c>
    </row>
    <row r="1130" spans="2:9">
      <c r="B1130">
        <v>20000</v>
      </c>
      <c r="C1130">
        <v>6.9</v>
      </c>
      <c r="E1130" s="27">
        <v>24171685</v>
      </c>
      <c r="F1130">
        <v>3000000</v>
      </c>
      <c r="G1130">
        <v>4</v>
      </c>
      <c r="H1130">
        <f>ROUND(CORREL(Table68[[Gross Earning ]],Table68[Budget]),6)</f>
        <v>0.48902099999999998</v>
      </c>
      <c r="I1130">
        <f>Table68[[#This Row],[Gross Earning ]]-Table68[[#This Row],[Budget]]</f>
        <v>21171685</v>
      </c>
    </row>
    <row r="1131" spans="2:9">
      <c r="B1131">
        <v>17350</v>
      </c>
      <c r="C1131">
        <v>3</v>
      </c>
      <c r="E1131" s="27">
        <v>24171685</v>
      </c>
      <c r="F1131">
        <v>3000000</v>
      </c>
      <c r="G1131">
        <v>6.6</v>
      </c>
      <c r="H1131">
        <f>ROUND(CORREL(Table68[[Gross Earning ]],Table68[Budget]),6)</f>
        <v>0.48902099999999998</v>
      </c>
      <c r="I1131">
        <f>Table68[[#This Row],[Gross Earning ]]-Table68[[#This Row],[Budget]]</f>
        <v>21171685</v>
      </c>
    </row>
    <row r="1132" spans="2:9">
      <c r="B1132">
        <v>15000</v>
      </c>
      <c r="C1132">
        <v>7.4</v>
      </c>
      <c r="E1132" s="27">
        <v>24171685</v>
      </c>
      <c r="F1132">
        <v>3000000</v>
      </c>
      <c r="G1132">
        <v>7.3</v>
      </c>
      <c r="H1132">
        <f>ROUND(CORREL(Table68[[Gross Earning ]],Table68[Budget]),6)</f>
        <v>0.48902099999999998</v>
      </c>
      <c r="I1132">
        <f>Table68[[#This Row],[Gross Earning ]]-Table68[[#This Row],[Budget]]</f>
        <v>21171685</v>
      </c>
    </row>
    <row r="1133" spans="2:9">
      <c r="B1133">
        <v>20000</v>
      </c>
      <c r="C1133">
        <v>4</v>
      </c>
      <c r="E1133" s="27">
        <v>24171685</v>
      </c>
      <c r="F1133">
        <v>3000000</v>
      </c>
      <c r="G1133">
        <v>7.7</v>
      </c>
      <c r="H1133">
        <f>ROUND(CORREL(Table68[[Gross Earning ]],Table68[Budget]),6)</f>
        <v>0.48902099999999998</v>
      </c>
      <c r="I1133">
        <f>Table68[[#This Row],[Gross Earning ]]-Table68[[#This Row],[Budget]]</f>
        <v>21171685</v>
      </c>
    </row>
    <row r="1134" spans="2:9">
      <c r="B1134">
        <v>10000</v>
      </c>
      <c r="C1134">
        <v>6.7</v>
      </c>
      <c r="E1134">
        <v>76137505</v>
      </c>
      <c r="F1134">
        <v>55000000</v>
      </c>
      <c r="G1134">
        <v>7.2</v>
      </c>
      <c r="H1134">
        <f>ROUND(CORREL(Table68[[Gross Earning ]],Table68[Budget]),6)</f>
        <v>0.48902099999999998</v>
      </c>
      <c r="I1134">
        <f>Table68[[#This Row],[Gross Earning ]]-Table68[[#This Row],[Budget]]</f>
        <v>21137505</v>
      </c>
    </row>
    <row r="1135" spans="2:9">
      <c r="B1135">
        <v>200000</v>
      </c>
      <c r="C1135">
        <v>5.4</v>
      </c>
      <c r="E1135">
        <v>32131483</v>
      </c>
      <c r="F1135">
        <v>11000000</v>
      </c>
      <c r="G1135">
        <v>4.9000000000000004</v>
      </c>
      <c r="H1135">
        <f>ROUND(CORREL(Table68[[Gross Earning ]],Table68[Budget]),6)</f>
        <v>0.48902099999999998</v>
      </c>
      <c r="I1135">
        <f>Table68[[#This Row],[Gross Earning ]]-Table68[[#This Row],[Budget]]</f>
        <v>21131483</v>
      </c>
    </row>
    <row r="1136" spans="2:9">
      <c r="B1136">
        <v>3250</v>
      </c>
      <c r="C1136">
        <v>7.8</v>
      </c>
      <c r="E1136">
        <v>101111837</v>
      </c>
      <c r="F1136">
        <v>80000000</v>
      </c>
      <c r="G1136">
        <v>6.6</v>
      </c>
      <c r="H1136">
        <f>ROUND(CORREL(Table68[[Gross Earning ]],Table68[Budget]),6)</f>
        <v>0.48902099999999998</v>
      </c>
      <c r="I1136">
        <f>Table68[[#This Row],[Gross Earning ]]-Table68[[#This Row],[Budget]]</f>
        <v>21111837</v>
      </c>
    </row>
    <row r="1137" spans="1:9">
      <c r="B1137">
        <v>1400</v>
      </c>
      <c r="C1137">
        <v>6.3</v>
      </c>
      <c r="E1137">
        <v>51109400</v>
      </c>
      <c r="F1137">
        <v>30000000</v>
      </c>
      <c r="G1137">
        <v>6.4</v>
      </c>
      <c r="H1137">
        <f>ROUND(CORREL(Table68[[Gross Earning ]],Table68[Budget]),6)</f>
        <v>0.48902099999999998</v>
      </c>
      <c r="I1137">
        <f>Table68[[#This Row],[Gross Earning ]]-Table68[[#This Row],[Budget]]</f>
        <v>21109400</v>
      </c>
    </row>
    <row r="1138" spans="1:9">
      <c r="A1138">
        <v>760505847</v>
      </c>
      <c r="B1138">
        <v>237000000</v>
      </c>
      <c r="C1138">
        <v>7.9</v>
      </c>
      <c r="E1138">
        <v>51097664</v>
      </c>
      <c r="F1138">
        <v>30000000</v>
      </c>
      <c r="G1138">
        <v>5.9</v>
      </c>
      <c r="H1138">
        <f>ROUND(CORREL(Table68[[Gross Earning ]],Table68[Budget]),6)</f>
        <v>0.48902099999999998</v>
      </c>
      <c r="I1138">
        <f>Table68[[#This Row],[Gross Earning ]]-Table68[[#This Row],[Budget]]</f>
        <v>21097664</v>
      </c>
    </row>
    <row r="1139" spans="1:9">
      <c r="A1139">
        <v>309404152</v>
      </c>
      <c r="B1139">
        <v>300000000</v>
      </c>
      <c r="C1139">
        <v>7.1</v>
      </c>
      <c r="E1139">
        <v>27545445</v>
      </c>
      <c r="F1139">
        <v>6500000</v>
      </c>
      <c r="G1139">
        <v>7.9</v>
      </c>
      <c r="H1139">
        <f>ROUND(CORREL(Table68[[Gross Earning ]],Table68[Budget]),6)</f>
        <v>0.48902099999999998</v>
      </c>
      <c r="I1139">
        <f>Table68[[#This Row],[Gross Earning ]]-Table68[[#This Row],[Budget]]</f>
        <v>21045445</v>
      </c>
    </row>
    <row r="1140" spans="1:9">
      <c r="A1140">
        <v>200074175</v>
      </c>
      <c r="B1140">
        <v>245000000</v>
      </c>
      <c r="C1140">
        <v>6.8</v>
      </c>
      <c r="E1140">
        <v>50041732</v>
      </c>
      <c r="F1140">
        <v>29000000</v>
      </c>
      <c r="G1140">
        <v>6.2</v>
      </c>
      <c r="H1140">
        <f>ROUND(CORREL(Table68[[Gross Earning ]],Table68[Budget]),6)</f>
        <v>0.48902099999999998</v>
      </c>
      <c r="I1140">
        <f>Table68[[#This Row],[Gross Earning ]]-Table68[[#This Row],[Budget]]</f>
        <v>21041732</v>
      </c>
    </row>
    <row r="1141" spans="1:9">
      <c r="A1141">
        <v>448130642</v>
      </c>
      <c r="B1141">
        <v>250000000</v>
      </c>
      <c r="C1141">
        <v>8.5</v>
      </c>
      <c r="E1141" s="27">
        <v>24171685</v>
      </c>
      <c r="F1141">
        <v>3150000</v>
      </c>
      <c r="G1141">
        <v>5.5</v>
      </c>
      <c r="H1141">
        <f>ROUND(CORREL(Table68[[Gross Earning ]],Table68[Budget]),6)</f>
        <v>0.48902099999999998</v>
      </c>
      <c r="I1141">
        <f>Table68[[#This Row],[Gross Earning ]]-Table68[[#This Row],[Budget]]</f>
        <v>21021685</v>
      </c>
    </row>
    <row r="1142" spans="1:9">
      <c r="A1142">
        <v>73058679</v>
      </c>
      <c r="B1142">
        <v>263700000</v>
      </c>
      <c r="C1142">
        <v>6.6</v>
      </c>
      <c r="E1142">
        <v>36310118</v>
      </c>
      <c r="F1142">
        <v>15300000</v>
      </c>
      <c r="G1142">
        <v>5.5</v>
      </c>
      <c r="H1142">
        <f>ROUND(CORREL(Table68[[Gross Earning ]],Table68[Budget]),6)</f>
        <v>0.48902099999999998</v>
      </c>
      <c r="I1142">
        <f>Table68[[#This Row],[Gross Earning ]]-Table68[[#This Row],[Budget]]</f>
        <v>21010118</v>
      </c>
    </row>
    <row r="1143" spans="1:9">
      <c r="A1143">
        <v>336530303</v>
      </c>
      <c r="B1143">
        <v>258000000</v>
      </c>
      <c r="C1143">
        <v>6.2</v>
      </c>
      <c r="E1143">
        <v>60000000</v>
      </c>
      <c r="F1143">
        <v>39000000</v>
      </c>
      <c r="G1143">
        <v>4.9000000000000004</v>
      </c>
      <c r="H1143">
        <f>ROUND(CORREL(Table68[[Gross Earning ]],Table68[Budget]),6)</f>
        <v>0.48902099999999998</v>
      </c>
      <c r="I1143">
        <f>Table68[[#This Row],[Gross Earning ]]-Table68[[#This Row],[Budget]]</f>
        <v>21000000</v>
      </c>
    </row>
    <row r="1144" spans="1:9">
      <c r="A1144">
        <v>200807262</v>
      </c>
      <c r="B1144">
        <v>260000000</v>
      </c>
      <c r="C1144">
        <v>7.8</v>
      </c>
      <c r="E1144" s="27">
        <v>24171685</v>
      </c>
      <c r="F1144">
        <v>3180000</v>
      </c>
      <c r="G1144">
        <v>8.6</v>
      </c>
      <c r="H1144">
        <f>ROUND(CORREL(Table68[[Gross Earning ]],Table68[Budget]),6)</f>
        <v>0.48902099999999998</v>
      </c>
      <c r="I1144">
        <f>Table68[[#This Row],[Gross Earning ]]-Table68[[#This Row],[Budget]]</f>
        <v>20991685</v>
      </c>
    </row>
    <row r="1145" spans="1:9">
      <c r="A1145">
        <v>458991599</v>
      </c>
      <c r="B1145">
        <v>250000000</v>
      </c>
      <c r="C1145">
        <v>7.5</v>
      </c>
      <c r="E1145">
        <v>43984230</v>
      </c>
      <c r="F1145">
        <v>23000000</v>
      </c>
      <c r="G1145">
        <v>7.8</v>
      </c>
      <c r="H1145">
        <f>ROUND(CORREL(Table68[[Gross Earning ]],Table68[Budget]),6)</f>
        <v>0.48902099999999998</v>
      </c>
      <c r="I1145">
        <f>Table68[[#This Row],[Gross Earning ]]-Table68[[#This Row],[Budget]]</f>
        <v>20984230</v>
      </c>
    </row>
    <row r="1146" spans="1:9">
      <c r="A1146">
        <v>301956980</v>
      </c>
      <c r="B1146">
        <v>250000000</v>
      </c>
      <c r="C1146">
        <v>7.5</v>
      </c>
      <c r="E1146" s="27">
        <v>24171685</v>
      </c>
      <c r="F1146">
        <v>3200000</v>
      </c>
      <c r="G1146">
        <v>8.1</v>
      </c>
      <c r="H1146">
        <f>ROUND(CORREL(Table68[[Gross Earning ]],Table68[Budget]),6)</f>
        <v>0.48902099999999998</v>
      </c>
      <c r="I1146">
        <f>Table68[[#This Row],[Gross Earning ]]-Table68[[#This Row],[Budget]]</f>
        <v>20971685</v>
      </c>
    </row>
    <row r="1147" spans="1:9">
      <c r="A1147">
        <v>330249062</v>
      </c>
      <c r="B1147">
        <v>250000000</v>
      </c>
      <c r="C1147">
        <v>6.9</v>
      </c>
      <c r="E1147" s="27">
        <v>24171685</v>
      </c>
      <c r="F1147">
        <v>3200000</v>
      </c>
      <c r="G1147">
        <v>6.4</v>
      </c>
      <c r="H1147">
        <f>ROUND(CORREL(Table68[[Gross Earning ]],Table68[Budget]),6)</f>
        <v>0.48902099999999998</v>
      </c>
      <c r="I1147">
        <f>Table68[[#This Row],[Gross Earning ]]-Table68[[#This Row],[Budget]]</f>
        <v>20971685</v>
      </c>
    </row>
    <row r="1148" spans="1:9">
      <c r="A1148">
        <v>200069408</v>
      </c>
      <c r="B1148">
        <v>209000000</v>
      </c>
      <c r="C1148">
        <v>6.1</v>
      </c>
      <c r="E1148" s="27">
        <v>24171685</v>
      </c>
      <c r="F1148">
        <v>3200000</v>
      </c>
      <c r="G1148">
        <v>5.7</v>
      </c>
      <c r="H1148">
        <f>ROUND(CORREL(Table68[[Gross Earning ]],Table68[Budget]),6)</f>
        <v>0.48902099999999998</v>
      </c>
      <c r="I1148">
        <f>Table68[[#This Row],[Gross Earning ]]-Table68[[#This Row],[Budget]]</f>
        <v>20971685</v>
      </c>
    </row>
    <row r="1149" spans="1:9">
      <c r="A1149">
        <v>168368427</v>
      </c>
      <c r="B1149">
        <v>200000000</v>
      </c>
      <c r="C1149">
        <v>6.7</v>
      </c>
      <c r="E1149" s="27">
        <v>24171685</v>
      </c>
      <c r="F1149">
        <v>3200000</v>
      </c>
      <c r="G1149">
        <v>6.6</v>
      </c>
      <c r="H1149">
        <f>ROUND(CORREL(Table68[[Gross Earning ]],Table68[Budget]),6)</f>
        <v>0.48902099999999998</v>
      </c>
      <c r="I1149">
        <f>Table68[[#This Row],[Gross Earning ]]-Table68[[#This Row],[Budget]]</f>
        <v>20971685</v>
      </c>
    </row>
    <row r="1150" spans="1:9">
      <c r="A1150">
        <v>423032628</v>
      </c>
      <c r="B1150">
        <v>225000000</v>
      </c>
      <c r="C1150">
        <v>7.3</v>
      </c>
      <c r="E1150" s="27">
        <v>24171685</v>
      </c>
      <c r="F1150">
        <v>3209000</v>
      </c>
      <c r="G1150">
        <v>6.2</v>
      </c>
      <c r="H1150">
        <f>ROUND(CORREL(Table68[[Gross Earning ]],Table68[Budget]),6)</f>
        <v>0.48902099999999998</v>
      </c>
      <c r="I1150">
        <f>Table68[[#This Row],[Gross Earning ]]-Table68[[#This Row],[Budget]]</f>
        <v>20962685</v>
      </c>
    </row>
    <row r="1151" spans="1:9">
      <c r="A1151">
        <v>89289910</v>
      </c>
      <c r="B1151">
        <v>215000000</v>
      </c>
      <c r="C1151">
        <v>6.5</v>
      </c>
      <c r="E1151">
        <v>37939782</v>
      </c>
      <c r="F1151">
        <v>17000000</v>
      </c>
      <c r="G1151">
        <v>5.6</v>
      </c>
      <c r="H1151">
        <f>ROUND(CORREL(Table68[[Gross Earning ]],Table68[Budget]),6)</f>
        <v>0.48902099999999998</v>
      </c>
      <c r="I1151">
        <f>Table68[[#This Row],[Gross Earning ]]-Table68[[#This Row],[Budget]]</f>
        <v>20939782</v>
      </c>
    </row>
    <row r="1152" spans="1:9">
      <c r="A1152">
        <v>291021565</v>
      </c>
      <c r="B1152">
        <v>225000000</v>
      </c>
      <c r="C1152">
        <v>7.2</v>
      </c>
      <c r="E1152">
        <v>50921738</v>
      </c>
      <c r="F1152">
        <v>30000000</v>
      </c>
      <c r="G1152">
        <v>7.8</v>
      </c>
      <c r="H1152">
        <f>ROUND(CORREL(Table68[[Gross Earning ]],Table68[Budget]),6)</f>
        <v>0.48902099999999998</v>
      </c>
      <c r="I1152">
        <f>Table68[[#This Row],[Gross Earning ]]-Table68[[#This Row],[Budget]]</f>
        <v>20921738</v>
      </c>
    </row>
    <row r="1153" spans="1:9">
      <c r="A1153">
        <v>141614023</v>
      </c>
      <c r="B1153">
        <v>225000000</v>
      </c>
      <c r="C1153">
        <v>6.6</v>
      </c>
      <c r="E1153">
        <v>85911262</v>
      </c>
      <c r="F1153">
        <v>65000000</v>
      </c>
      <c r="G1153">
        <v>5.2</v>
      </c>
      <c r="H1153">
        <f>ROUND(CORREL(Table68[[Gross Earning ]],Table68[Budget]),6)</f>
        <v>0.48902099999999998</v>
      </c>
      <c r="I1153">
        <f>Table68[[#This Row],[Gross Earning ]]-Table68[[#This Row],[Budget]]</f>
        <v>20911262</v>
      </c>
    </row>
    <row r="1154" spans="1:9">
      <c r="A1154">
        <v>623279547</v>
      </c>
      <c r="B1154">
        <v>220000000</v>
      </c>
      <c r="C1154">
        <v>8.1</v>
      </c>
      <c r="E1154">
        <v>35887263</v>
      </c>
      <c r="F1154">
        <v>15000000</v>
      </c>
      <c r="G1154">
        <v>7.7</v>
      </c>
      <c r="H1154">
        <f>ROUND(CORREL(Table68[[Gross Earning ]],Table68[Budget]),6)</f>
        <v>0.48902099999999998</v>
      </c>
      <c r="I1154">
        <f>Table68[[#This Row],[Gross Earning ]]-Table68[[#This Row],[Budget]]</f>
        <v>20887263</v>
      </c>
    </row>
    <row r="1155" spans="1:9">
      <c r="A1155">
        <v>241063875</v>
      </c>
      <c r="B1155">
        <v>250000000</v>
      </c>
      <c r="C1155">
        <v>6.7</v>
      </c>
      <c r="E1155" s="27">
        <v>24171685</v>
      </c>
      <c r="F1155">
        <v>3300000</v>
      </c>
      <c r="G1155">
        <v>4.5</v>
      </c>
      <c r="H1155">
        <f>ROUND(CORREL(Table68[[Gross Earning ]],Table68[Budget]),6)</f>
        <v>0.48902099999999998</v>
      </c>
      <c r="I1155">
        <f>Table68[[#This Row],[Gross Earning ]]-Table68[[#This Row],[Budget]]</f>
        <v>20871685</v>
      </c>
    </row>
    <row r="1156" spans="1:9">
      <c r="A1156">
        <v>179020854</v>
      </c>
      <c r="B1156">
        <v>225000000</v>
      </c>
      <c r="C1156">
        <v>6.8</v>
      </c>
      <c r="E1156">
        <v>55802754</v>
      </c>
      <c r="F1156">
        <v>35000000</v>
      </c>
      <c r="G1156">
        <v>6.6</v>
      </c>
      <c r="H1156">
        <f>ROUND(CORREL(Table68[[Gross Earning ]],Table68[Budget]),6)</f>
        <v>0.48902099999999998</v>
      </c>
      <c r="I1156">
        <f>Table68[[#This Row],[Gross Earning ]]-Table68[[#This Row],[Budget]]</f>
        <v>20802754</v>
      </c>
    </row>
    <row r="1157" spans="1:9">
      <c r="A1157">
        <v>255108370</v>
      </c>
      <c r="B1157">
        <v>250000000</v>
      </c>
      <c r="C1157">
        <v>7.5</v>
      </c>
      <c r="E1157">
        <v>34793160</v>
      </c>
      <c r="F1157">
        <v>14000000</v>
      </c>
      <c r="G1157">
        <v>6.7</v>
      </c>
      <c r="H1157">
        <f>ROUND(CORREL(Table68[[Gross Earning ]],Table68[Budget]),6)</f>
        <v>0.48902099999999998</v>
      </c>
      <c r="I1157">
        <f>Table68[[#This Row],[Gross Earning ]]-Table68[[#This Row],[Budget]]</f>
        <v>20793160</v>
      </c>
    </row>
    <row r="1158" spans="1:9">
      <c r="A1158">
        <v>262030663</v>
      </c>
      <c r="B1158">
        <v>230000000</v>
      </c>
      <c r="C1158">
        <v>7</v>
      </c>
      <c r="E1158" s="27">
        <v>24171685</v>
      </c>
      <c r="F1158">
        <v>3400000</v>
      </c>
      <c r="G1158">
        <v>6.7</v>
      </c>
      <c r="H1158">
        <f>ROUND(CORREL(Table68[[Gross Earning ]],Table68[Budget]),6)</f>
        <v>0.48902099999999998</v>
      </c>
      <c r="I1158">
        <f>Table68[[#This Row],[Gross Earning ]]-Table68[[#This Row],[Budget]]</f>
        <v>20771685</v>
      </c>
    </row>
    <row r="1159" spans="1:9">
      <c r="A1159">
        <v>105219735</v>
      </c>
      <c r="B1159">
        <v>200000000</v>
      </c>
      <c r="C1159">
        <v>6.7</v>
      </c>
      <c r="E1159" s="27">
        <v>24171685</v>
      </c>
      <c r="F1159">
        <v>3400000</v>
      </c>
      <c r="G1159">
        <v>6.6</v>
      </c>
      <c r="H1159">
        <f>ROUND(CORREL(Table68[[Gross Earning ]],Table68[Budget]),6)</f>
        <v>0.48902099999999998</v>
      </c>
      <c r="I1159">
        <f>Table68[[#This Row],[Gross Earning ]]-Table68[[#This Row],[Budget]]</f>
        <v>20771685</v>
      </c>
    </row>
    <row r="1160" spans="1:9">
      <c r="A1160">
        <v>258355354</v>
      </c>
      <c r="B1160">
        <v>225000000</v>
      </c>
      <c r="C1160">
        <v>7.9</v>
      </c>
      <c r="E1160" s="27">
        <v>24171685</v>
      </c>
      <c r="F1160">
        <v>3440000</v>
      </c>
      <c r="G1160">
        <v>3.1</v>
      </c>
      <c r="H1160">
        <f>ROUND(CORREL(Table68[[Gross Earning ]],Table68[Budget]),6)</f>
        <v>0.48902099999999998</v>
      </c>
      <c r="I1160">
        <f>Table68[[#This Row],[Gross Earning ]]-Table68[[#This Row],[Budget]]</f>
        <v>20731685</v>
      </c>
    </row>
    <row r="1161" spans="1:9">
      <c r="A1161">
        <v>70083519</v>
      </c>
      <c r="B1161">
        <v>180000000</v>
      </c>
      <c r="C1161">
        <v>6.1</v>
      </c>
      <c r="E1161">
        <v>58700247</v>
      </c>
      <c r="F1161">
        <v>38000000</v>
      </c>
      <c r="G1161">
        <v>6.9</v>
      </c>
      <c r="H1161">
        <f>ROUND(CORREL(Table68[[Gross Earning ]],Table68[Budget]),6)</f>
        <v>0.48902099999999998</v>
      </c>
      <c r="I1161">
        <f>Table68[[#This Row],[Gross Earning ]]-Table68[[#This Row],[Budget]]</f>
        <v>20700247</v>
      </c>
    </row>
    <row r="1162" spans="1:9">
      <c r="A1162">
        <v>218051260</v>
      </c>
      <c r="B1162">
        <v>207000000</v>
      </c>
      <c r="C1162">
        <v>7.2</v>
      </c>
      <c r="E1162">
        <v>34700000</v>
      </c>
      <c r="F1162">
        <v>14000000</v>
      </c>
      <c r="G1162">
        <v>7.7</v>
      </c>
      <c r="H1162">
        <f>ROUND(CORREL(Table68[[Gross Earning ]],Table68[Budget]),6)</f>
        <v>0.48902099999999998</v>
      </c>
      <c r="I1162">
        <f>Table68[[#This Row],[Gross Earning ]]-Table68[[#This Row],[Budget]]</f>
        <v>20700000</v>
      </c>
    </row>
    <row r="1163" spans="1:9">
      <c r="A1163">
        <v>658672302</v>
      </c>
      <c r="B1163">
        <v>200000000</v>
      </c>
      <c r="C1163">
        <v>7.7</v>
      </c>
      <c r="E1163">
        <v>29200000</v>
      </c>
      <c r="F1163">
        <v>8500000</v>
      </c>
      <c r="G1163">
        <v>6.9</v>
      </c>
      <c r="H1163">
        <f>ROUND(CORREL(Table68[[Gross Earning ]],Table68[Budget]),6)</f>
        <v>0.48902099999999998</v>
      </c>
      <c r="I1163">
        <f>Table68[[#This Row],[Gross Earning ]]-Table68[[#This Row],[Budget]]</f>
        <v>20700000</v>
      </c>
    </row>
    <row r="1164" spans="1:9">
      <c r="A1164">
        <v>407197282</v>
      </c>
      <c r="B1164">
        <v>250000000</v>
      </c>
      <c r="C1164">
        <v>8.1999999999999993</v>
      </c>
      <c r="E1164">
        <v>81687587</v>
      </c>
      <c r="F1164">
        <v>61000000</v>
      </c>
      <c r="G1164">
        <v>6.4</v>
      </c>
      <c r="H1164">
        <f>ROUND(CORREL(Table68[[Gross Earning ]],Table68[Budget]),6)</f>
        <v>0.48902099999999998</v>
      </c>
      <c r="I1164">
        <f>Table68[[#This Row],[Gross Earning ]]-Table68[[#This Row],[Budget]]</f>
        <v>20687587</v>
      </c>
    </row>
    <row r="1165" spans="1:9">
      <c r="A1165">
        <v>65173160</v>
      </c>
      <c r="B1165">
        <v>209000000</v>
      </c>
      <c r="C1165">
        <v>5.9</v>
      </c>
      <c r="E1165" s="27">
        <v>24171685</v>
      </c>
      <c r="F1165">
        <v>3500000</v>
      </c>
      <c r="G1165">
        <v>7.2</v>
      </c>
      <c r="H1165">
        <f>ROUND(CORREL(Table68[[Gross Earning ]],Table68[Budget]),6)</f>
        <v>0.48902099999999998</v>
      </c>
      <c r="I1165">
        <f>Table68[[#This Row],[Gross Earning ]]-Table68[[#This Row],[Budget]]</f>
        <v>20671685</v>
      </c>
    </row>
    <row r="1166" spans="1:9">
      <c r="A1166">
        <v>652177271</v>
      </c>
      <c r="B1166">
        <v>150000000</v>
      </c>
      <c r="C1166">
        <v>7</v>
      </c>
      <c r="E1166" s="27">
        <v>24171685</v>
      </c>
      <c r="F1166">
        <v>3500000</v>
      </c>
      <c r="G1166">
        <v>7.3</v>
      </c>
      <c r="H1166">
        <f>ROUND(CORREL(Table68[[Gross Earning ]],Table68[Budget]),6)</f>
        <v>0.48902099999999998</v>
      </c>
      <c r="I1166">
        <f>Table68[[#This Row],[Gross Earning ]]-Table68[[#This Row],[Budget]]</f>
        <v>20671685</v>
      </c>
    </row>
    <row r="1167" spans="1:9">
      <c r="A1167">
        <v>304360277</v>
      </c>
      <c r="B1167">
        <v>200000000</v>
      </c>
      <c r="C1167">
        <v>7.8</v>
      </c>
      <c r="E1167" s="27">
        <v>24171685</v>
      </c>
      <c r="F1167">
        <v>3500000</v>
      </c>
      <c r="G1167">
        <v>8</v>
      </c>
      <c r="H1167">
        <f>ROUND(CORREL(Table68[[Gross Earning ]],Table68[Budget]),6)</f>
        <v>0.48902099999999998</v>
      </c>
      <c r="I1167">
        <f>Table68[[#This Row],[Gross Earning ]]-Table68[[#This Row],[Budget]]</f>
        <v>20671685</v>
      </c>
    </row>
    <row r="1168" spans="1:9">
      <c r="A1168">
        <v>373377893</v>
      </c>
      <c r="B1168">
        <v>200000000</v>
      </c>
      <c r="C1168">
        <v>7.3</v>
      </c>
      <c r="E1168" s="27">
        <v>24171685</v>
      </c>
      <c r="F1168">
        <v>3500000</v>
      </c>
      <c r="G1168">
        <v>7.6</v>
      </c>
      <c r="H1168">
        <f>ROUND(CORREL(Table68[[Gross Earning ]],Table68[Budget]),6)</f>
        <v>0.48902099999999998</v>
      </c>
      <c r="I1168">
        <f>Table68[[#This Row],[Gross Earning ]]-Table68[[#This Row],[Budget]]</f>
        <v>20671685</v>
      </c>
    </row>
    <row r="1169" spans="1:9">
      <c r="A1169">
        <v>408992272</v>
      </c>
      <c r="B1169">
        <v>200000000</v>
      </c>
      <c r="C1169">
        <v>7.2</v>
      </c>
      <c r="E1169" s="27">
        <v>24171685</v>
      </c>
      <c r="F1169">
        <v>3500000</v>
      </c>
      <c r="G1169">
        <v>7</v>
      </c>
      <c r="H1169">
        <f>ROUND(CORREL(Table68[[Gross Earning ]],Table68[Budget]),6)</f>
        <v>0.48902099999999998</v>
      </c>
      <c r="I1169">
        <f>Table68[[#This Row],[Gross Earning ]]-Table68[[#This Row],[Budget]]</f>
        <v>20671685</v>
      </c>
    </row>
    <row r="1170" spans="1:9">
      <c r="A1170">
        <v>334185206</v>
      </c>
      <c r="B1170">
        <v>200000000</v>
      </c>
      <c r="C1170">
        <v>6.5</v>
      </c>
      <c r="E1170" s="27">
        <v>24171685</v>
      </c>
      <c r="F1170">
        <v>3500000</v>
      </c>
      <c r="G1170">
        <v>6.1</v>
      </c>
      <c r="H1170">
        <f>ROUND(CORREL(Table68[[Gross Earning ]],Table68[Budget]),6)</f>
        <v>0.48902099999999998</v>
      </c>
      <c r="I1170">
        <f>Table68[[#This Row],[Gross Earning ]]-Table68[[#This Row],[Budget]]</f>
        <v>20671685</v>
      </c>
    </row>
    <row r="1171" spans="1:9">
      <c r="A1171">
        <v>234360014</v>
      </c>
      <c r="B1171">
        <v>210000000</v>
      </c>
      <c r="C1171">
        <v>6.8</v>
      </c>
      <c r="E1171" s="27">
        <v>24171685</v>
      </c>
      <c r="F1171">
        <v>3500000</v>
      </c>
      <c r="G1171">
        <v>4.8</v>
      </c>
      <c r="H1171">
        <f>ROUND(CORREL(Table68[[Gross Earning ]],Table68[Budget]),6)</f>
        <v>0.48902099999999998</v>
      </c>
      <c r="I1171">
        <f>Table68[[#This Row],[Gross Earning ]]-Table68[[#This Row],[Budget]]</f>
        <v>20671685</v>
      </c>
    </row>
    <row r="1172" spans="1:9">
      <c r="A1172">
        <v>268488329</v>
      </c>
      <c r="B1172">
        <v>200000000</v>
      </c>
      <c r="C1172">
        <v>7.3</v>
      </c>
      <c r="E1172" s="27">
        <v>24171685</v>
      </c>
      <c r="F1172">
        <v>3500000</v>
      </c>
      <c r="G1172">
        <v>8.4</v>
      </c>
      <c r="H1172">
        <f>ROUND(CORREL(Table68[[Gross Earning ]],Table68[Budget]),6)</f>
        <v>0.48902099999999998</v>
      </c>
      <c r="I1172">
        <f>Table68[[#This Row],[Gross Earning ]]-Table68[[#This Row],[Budget]]</f>
        <v>20671685</v>
      </c>
    </row>
    <row r="1173" spans="1:9">
      <c r="A1173">
        <v>402076689</v>
      </c>
      <c r="B1173">
        <v>200000000</v>
      </c>
      <c r="C1173">
        <v>6</v>
      </c>
      <c r="E1173" s="27">
        <v>24171685</v>
      </c>
      <c r="F1173">
        <v>3500000</v>
      </c>
      <c r="G1173">
        <v>3.3</v>
      </c>
      <c r="H1173">
        <f>ROUND(CORREL(Table68[[Gross Earning ]],Table68[Budget]),6)</f>
        <v>0.48902099999999998</v>
      </c>
      <c r="I1173">
        <f>Table68[[#This Row],[Gross Earning ]]-Table68[[#This Row],[Budget]]</f>
        <v>20671685</v>
      </c>
    </row>
    <row r="1174" spans="1:9">
      <c r="A1174">
        <v>245428137</v>
      </c>
      <c r="B1174">
        <v>210000000</v>
      </c>
      <c r="C1174">
        <v>5.7</v>
      </c>
      <c r="E1174" s="27">
        <v>24171685</v>
      </c>
      <c r="F1174">
        <v>3500000</v>
      </c>
      <c r="G1174">
        <v>5.4</v>
      </c>
      <c r="H1174">
        <f>ROUND(CORREL(Table68[[Gross Earning ]],Table68[Budget]),6)</f>
        <v>0.48902099999999998</v>
      </c>
      <c r="I1174">
        <f>Table68[[#This Row],[Gross Earning ]]-Table68[[#This Row],[Budget]]</f>
        <v>20671685</v>
      </c>
    </row>
    <row r="1175" spans="1:9">
      <c r="A1175">
        <v>234903076</v>
      </c>
      <c r="B1175">
        <v>215000000</v>
      </c>
      <c r="C1175">
        <v>6.4</v>
      </c>
      <c r="E1175" s="27">
        <v>24171685</v>
      </c>
      <c r="F1175">
        <v>3500000</v>
      </c>
      <c r="G1175">
        <v>4.8</v>
      </c>
      <c r="H1175">
        <f>ROUND(CORREL(Table68[[Gross Earning ]],Table68[Budget]),6)</f>
        <v>0.48902099999999998</v>
      </c>
      <c r="I1175">
        <f>Table68[[#This Row],[Gross Earning ]]-Table68[[#This Row],[Budget]]</f>
        <v>20671685</v>
      </c>
    </row>
    <row r="1176" spans="1:9">
      <c r="A1176">
        <v>202853933</v>
      </c>
      <c r="B1176">
        <v>200000000</v>
      </c>
      <c r="C1176">
        <v>6.7</v>
      </c>
      <c r="E1176" s="27">
        <v>24171685</v>
      </c>
      <c r="F1176">
        <v>3500000</v>
      </c>
      <c r="G1176">
        <v>6.3</v>
      </c>
      <c r="H1176">
        <f>ROUND(CORREL(Table68[[Gross Earning ]],Table68[Budget]),6)</f>
        <v>0.48902099999999998</v>
      </c>
      <c r="I1176">
        <f>Table68[[#This Row],[Gross Earning ]]-Table68[[#This Row],[Budget]]</f>
        <v>20671685</v>
      </c>
    </row>
    <row r="1177" spans="1:9">
      <c r="A1177">
        <v>172051787</v>
      </c>
      <c r="B1177">
        <v>170000000</v>
      </c>
      <c r="C1177">
        <v>6.8</v>
      </c>
      <c r="E1177">
        <v>30651422</v>
      </c>
      <c r="F1177">
        <v>10000000</v>
      </c>
      <c r="G1177">
        <v>7.4</v>
      </c>
      <c r="H1177">
        <f>ROUND(CORREL(Table68[[Gross Earning ]],Table68[Budget]),6)</f>
        <v>0.48902099999999998</v>
      </c>
      <c r="I1177">
        <f>Table68[[#This Row],[Gross Earning ]]-Table68[[#This Row],[Budget]]</f>
        <v>20651422</v>
      </c>
    </row>
    <row r="1178" spans="1:9">
      <c r="A1178">
        <v>191450875</v>
      </c>
      <c r="B1178">
        <v>200000000</v>
      </c>
      <c r="C1178">
        <v>6.3</v>
      </c>
      <c r="E1178">
        <v>80574010</v>
      </c>
      <c r="F1178">
        <v>60000000</v>
      </c>
      <c r="G1178">
        <v>5.7</v>
      </c>
      <c r="H1178">
        <f>ROUND(CORREL(Table68[[Gross Earning ]],Table68[Budget]),6)</f>
        <v>0.48902099999999998</v>
      </c>
      <c r="I1178">
        <f>Table68[[#This Row],[Gross Earning ]]-Table68[[#This Row],[Budget]]</f>
        <v>20574010</v>
      </c>
    </row>
    <row r="1179" spans="1:9">
      <c r="A1179">
        <v>116593191</v>
      </c>
      <c r="B1179">
        <v>200000000</v>
      </c>
      <c r="C1179">
        <v>5.6</v>
      </c>
      <c r="E1179" s="27">
        <v>24171685</v>
      </c>
      <c r="F1179">
        <v>3600000</v>
      </c>
      <c r="G1179">
        <v>7.9</v>
      </c>
      <c r="H1179">
        <f>ROUND(CORREL(Table68[[Gross Earning ]],Table68[Budget]),6)</f>
        <v>0.48902099999999998</v>
      </c>
      <c r="I1179">
        <f>Table68[[#This Row],[Gross Earning ]]-Table68[[#This Row],[Budget]]</f>
        <v>20571685</v>
      </c>
    </row>
    <row r="1180" spans="1:9">
      <c r="A1180">
        <v>414984497</v>
      </c>
      <c r="B1180">
        <v>200000000</v>
      </c>
      <c r="C1180">
        <v>8.3000000000000007</v>
      </c>
      <c r="E1180">
        <v>37566230</v>
      </c>
      <c r="F1180">
        <v>17000000</v>
      </c>
      <c r="G1180">
        <v>5.0999999999999996</v>
      </c>
      <c r="H1180">
        <f>ROUND(CORREL(Table68[[Gross Earning ]],Table68[Budget]),6)</f>
        <v>0.48902099999999998</v>
      </c>
      <c r="I1180">
        <f>Table68[[#This Row],[Gross Earning ]]-Table68[[#This Row],[Budget]]</f>
        <v>20566230</v>
      </c>
    </row>
    <row r="1181" spans="1:9">
      <c r="A1181">
        <v>125320003</v>
      </c>
      <c r="B1181">
        <v>200000000</v>
      </c>
      <c r="C1181">
        <v>6.6</v>
      </c>
      <c r="E1181">
        <v>65557989</v>
      </c>
      <c r="F1181">
        <v>45000000</v>
      </c>
      <c r="G1181">
        <v>4.5999999999999996</v>
      </c>
      <c r="H1181">
        <f>ROUND(CORREL(Table68[[Gross Earning ]],Table68[Budget]),6)</f>
        <v>0.48902099999999998</v>
      </c>
      <c r="I1181">
        <f>Table68[[#This Row],[Gross Earning ]]-Table68[[#This Row],[Budget]]</f>
        <v>20557989</v>
      </c>
    </row>
    <row r="1182" spans="1:9">
      <c r="A1182">
        <v>350034110</v>
      </c>
      <c r="B1182">
        <v>190000000</v>
      </c>
      <c r="C1182">
        <v>7.2</v>
      </c>
      <c r="E1182">
        <v>75530832</v>
      </c>
      <c r="F1182">
        <v>55000000</v>
      </c>
      <c r="G1182">
        <v>6.8</v>
      </c>
      <c r="H1182">
        <f>ROUND(CORREL(Table68[[Gross Earning ]],Table68[Budget]),6)</f>
        <v>0.48902099999999998</v>
      </c>
      <c r="I1182">
        <f>Table68[[#This Row],[Gross Earning ]]-Table68[[#This Row],[Budget]]</f>
        <v>20530832</v>
      </c>
    </row>
    <row r="1183" spans="1:9">
      <c r="A1183">
        <v>202351611</v>
      </c>
      <c r="B1183">
        <v>190000000</v>
      </c>
      <c r="C1183">
        <v>7</v>
      </c>
      <c r="E1183" s="27">
        <v>24171685</v>
      </c>
      <c r="F1183">
        <v>3660000</v>
      </c>
      <c r="G1183">
        <v>6.4</v>
      </c>
      <c r="H1183">
        <f>ROUND(CORREL(Table68[[Gross Earning ]],Table68[Budget]),6)</f>
        <v>0.48902099999999998</v>
      </c>
      <c r="I1183">
        <f>Table68[[#This Row],[Gross Earning ]]-Table68[[#This Row],[Budget]]</f>
        <v>20511685</v>
      </c>
    </row>
    <row r="1184" spans="1:9">
      <c r="A1184">
        <v>233914986</v>
      </c>
      <c r="B1184">
        <v>200000000</v>
      </c>
      <c r="C1184">
        <v>8</v>
      </c>
      <c r="E1184">
        <v>46455802</v>
      </c>
      <c r="F1184">
        <v>26000000</v>
      </c>
      <c r="G1184">
        <v>6.2</v>
      </c>
      <c r="H1184">
        <f>ROUND(CORREL(Table68[[Gross Earning ]],Table68[Budget]),6)</f>
        <v>0.48902099999999998</v>
      </c>
      <c r="I1184">
        <f>Table68[[#This Row],[Gross Earning ]]-Table68[[#This Row],[Budget]]</f>
        <v>20455802</v>
      </c>
    </row>
    <row r="1185" spans="1:9">
      <c r="A1185">
        <v>228756232</v>
      </c>
      <c r="B1185">
        <v>190000000</v>
      </c>
      <c r="C1185">
        <v>7.8</v>
      </c>
      <c r="E1185" s="27">
        <v>24171685</v>
      </c>
      <c r="F1185">
        <v>3716946</v>
      </c>
      <c r="G1185">
        <v>7.3</v>
      </c>
      <c r="H1185">
        <f>ROUND(CORREL(Table68[[Gross Earning ]],Table68[Budget]),6)</f>
        <v>0.48902099999999998</v>
      </c>
      <c r="I1185">
        <f>Table68[[#This Row],[Gross Earning ]]-Table68[[#This Row],[Budget]]</f>
        <v>20454739</v>
      </c>
    </row>
    <row r="1186" spans="1:9">
      <c r="A1186">
        <v>65171860</v>
      </c>
      <c r="B1186">
        <v>195000000</v>
      </c>
      <c r="C1186">
        <v>6.3</v>
      </c>
      <c r="E1186">
        <v>35754555</v>
      </c>
      <c r="F1186">
        <v>15300000</v>
      </c>
      <c r="G1186">
        <v>6.8</v>
      </c>
      <c r="H1186">
        <f>ROUND(CORREL(Table68[[Gross Earning ]],Table68[Budget]),6)</f>
        <v>0.48902099999999998</v>
      </c>
      <c r="I1186">
        <f>Table68[[#This Row],[Gross Earning ]]-Table68[[#This Row],[Budget]]</f>
        <v>20454555</v>
      </c>
    </row>
    <row r="1187" spans="1:9">
      <c r="A1187">
        <v>144812796</v>
      </c>
      <c r="B1187">
        <v>105000000</v>
      </c>
      <c r="C1187">
        <v>7.3</v>
      </c>
      <c r="E1187">
        <v>70450000</v>
      </c>
      <c r="F1187">
        <v>50000000</v>
      </c>
      <c r="G1187">
        <v>6</v>
      </c>
      <c r="H1187">
        <f>ROUND(CORREL(Table68[[Gross Earning ]],Table68[Budget]),6)</f>
        <v>0.48902099999999998</v>
      </c>
      <c r="I1187">
        <f>Table68[[#This Row],[Gross Earning ]]-Table68[[#This Row],[Budget]]</f>
        <v>20450000</v>
      </c>
    </row>
    <row r="1188" spans="1:9">
      <c r="A1188">
        <v>90755643</v>
      </c>
      <c r="B1188">
        <v>200000000</v>
      </c>
      <c r="C1188">
        <v>6.6</v>
      </c>
      <c r="E1188">
        <v>21378000</v>
      </c>
      <c r="F1188">
        <v>1000000</v>
      </c>
      <c r="G1188">
        <v>6.8</v>
      </c>
      <c r="H1188">
        <f>ROUND(CORREL(Table68[[Gross Earning ]],Table68[Budget]),6)</f>
        <v>0.48902099999999998</v>
      </c>
      <c r="I1188">
        <f>Table68[[#This Row],[Gross Earning ]]-Table68[[#This Row],[Budget]]</f>
        <v>20378000</v>
      </c>
    </row>
    <row r="1189" spans="1:9">
      <c r="A1189">
        <v>101785482</v>
      </c>
      <c r="B1189">
        <v>190000000</v>
      </c>
      <c r="C1189">
        <v>7</v>
      </c>
      <c r="E1189" s="27">
        <v>24171685</v>
      </c>
      <c r="F1189">
        <v>3800000</v>
      </c>
      <c r="G1189">
        <v>8.1</v>
      </c>
      <c r="H1189">
        <f>ROUND(CORREL(Table68[[Gross Earning ]],Table68[Budget]),6)</f>
        <v>0.48902099999999998</v>
      </c>
      <c r="I1189">
        <f>Table68[[#This Row],[Gross Earning ]]-Table68[[#This Row],[Budget]]</f>
        <v>20371685</v>
      </c>
    </row>
    <row r="1190" spans="1:9">
      <c r="A1190">
        <v>352358779</v>
      </c>
      <c r="B1190">
        <v>195000000</v>
      </c>
      <c r="C1190">
        <v>6.3</v>
      </c>
      <c r="E1190">
        <v>30306281</v>
      </c>
      <c r="F1190">
        <v>10000000</v>
      </c>
      <c r="G1190">
        <v>5.6</v>
      </c>
      <c r="H1190">
        <f>ROUND(CORREL(Table68[[Gross Earning ]],Table68[Budget]),6)</f>
        <v>0.48902099999999998</v>
      </c>
      <c r="I1190">
        <f>Table68[[#This Row],[Gross Earning ]]-Table68[[#This Row],[Budget]]</f>
        <v>20306281</v>
      </c>
    </row>
    <row r="1191" spans="1:9">
      <c r="A1191">
        <v>317011114</v>
      </c>
      <c r="B1191">
        <v>185000000</v>
      </c>
      <c r="C1191">
        <v>6.2</v>
      </c>
      <c r="E1191">
        <v>50300000</v>
      </c>
      <c r="F1191">
        <v>30000000</v>
      </c>
      <c r="G1191">
        <v>6.3</v>
      </c>
      <c r="H1191">
        <f>ROUND(CORREL(Table68[[Gross Earning ]],Table68[Budget]),6)</f>
        <v>0.48902099999999998</v>
      </c>
      <c r="I1191">
        <f>Table68[[#This Row],[Gross Earning ]]-Table68[[#This Row],[Budget]]</f>
        <v>20300000</v>
      </c>
    </row>
    <row r="1192" spans="1:9">
      <c r="A1192">
        <v>237282182</v>
      </c>
      <c r="B1192">
        <v>185000000</v>
      </c>
      <c r="C1192">
        <v>7.2</v>
      </c>
      <c r="E1192">
        <v>55291815</v>
      </c>
      <c r="F1192">
        <v>35000000</v>
      </c>
      <c r="G1192">
        <v>6</v>
      </c>
      <c r="H1192">
        <f>ROUND(CORREL(Table68[[Gross Earning ]],Table68[Budget]),6)</f>
        <v>0.48902099999999998</v>
      </c>
      <c r="I1192">
        <f>Table68[[#This Row],[Gross Earning ]]-Table68[[#This Row],[Budget]]</f>
        <v>20291815</v>
      </c>
    </row>
    <row r="1193" spans="1:9">
      <c r="A1193">
        <v>130468626</v>
      </c>
      <c r="B1193">
        <v>185000000</v>
      </c>
      <c r="C1193">
        <v>7.5</v>
      </c>
      <c r="E1193">
        <v>80281096</v>
      </c>
      <c r="F1193">
        <v>60000000</v>
      </c>
      <c r="G1193">
        <v>5.6</v>
      </c>
      <c r="H1193">
        <f>ROUND(CORREL(Table68[[Gross Earning ]],Table68[Budget]),6)</f>
        <v>0.48902099999999998</v>
      </c>
      <c r="I1193">
        <f>Table68[[#This Row],[Gross Earning ]]-Table68[[#This Row],[Budget]]</f>
        <v>20281096</v>
      </c>
    </row>
    <row r="1194" spans="1:9">
      <c r="A1194">
        <v>223806889</v>
      </c>
      <c r="B1194">
        <v>180000000</v>
      </c>
      <c r="C1194">
        <v>8.4</v>
      </c>
      <c r="E1194">
        <v>26236603</v>
      </c>
      <c r="F1194">
        <v>6000000</v>
      </c>
      <c r="G1194">
        <v>7.9</v>
      </c>
      <c r="H1194">
        <f>ROUND(CORREL(Table68[[Gross Earning ]],Table68[Budget]),6)</f>
        <v>0.48902099999999998</v>
      </c>
      <c r="I1194">
        <f>Table68[[#This Row],[Gross Earning ]]-Table68[[#This Row],[Budget]]</f>
        <v>20236603</v>
      </c>
    </row>
    <row r="1195" spans="1:9">
      <c r="A1195">
        <v>140080850</v>
      </c>
      <c r="B1195">
        <v>140000000</v>
      </c>
      <c r="C1195">
        <v>6.2</v>
      </c>
      <c r="E1195" s="27">
        <v>24171685</v>
      </c>
      <c r="F1195">
        <v>3950000</v>
      </c>
      <c r="G1195">
        <v>7.8</v>
      </c>
      <c r="H1195">
        <f>ROUND(CORREL(Table68[[Gross Earning ]],Table68[Budget]),6)</f>
        <v>0.48902099999999998</v>
      </c>
      <c r="I1195">
        <f>Table68[[#This Row],[Gross Earning ]]-Table68[[#This Row],[Budget]]</f>
        <v>20221685</v>
      </c>
    </row>
    <row r="1196" spans="1:9">
      <c r="A1196">
        <v>166112167</v>
      </c>
      <c r="B1196">
        <v>200000000</v>
      </c>
      <c r="C1196">
        <v>5.8</v>
      </c>
      <c r="E1196" s="27">
        <v>24171685</v>
      </c>
      <c r="F1196">
        <v>4000000</v>
      </c>
      <c r="G1196">
        <v>7.3</v>
      </c>
      <c r="H1196">
        <f>ROUND(CORREL(Table68[[Gross Earning ]],Table68[Budget]),6)</f>
        <v>0.48902099999999998</v>
      </c>
      <c r="I1196">
        <f>Table68[[#This Row],[Gross Earning ]]-Table68[[#This Row],[Budget]]</f>
        <v>20171685</v>
      </c>
    </row>
    <row r="1197" spans="1:9">
      <c r="A1197">
        <v>137850096</v>
      </c>
      <c r="B1197">
        <v>200000000</v>
      </c>
      <c r="C1197">
        <v>6.8</v>
      </c>
      <c r="E1197" s="27">
        <v>24171685</v>
      </c>
      <c r="F1197">
        <v>4000000</v>
      </c>
      <c r="G1197">
        <v>6.3</v>
      </c>
      <c r="H1197">
        <f>ROUND(CORREL(Table68[[Gross Earning ]],Table68[Budget]),6)</f>
        <v>0.48902099999999998</v>
      </c>
      <c r="I1197">
        <f>Table68[[#This Row],[Gross Earning ]]-Table68[[#This Row],[Budget]]</f>
        <v>20171685</v>
      </c>
    </row>
    <row r="1198" spans="1:9">
      <c r="A1198">
        <v>47375327</v>
      </c>
      <c r="B1198">
        <v>176000000</v>
      </c>
      <c r="C1198">
        <v>5.4</v>
      </c>
      <c r="E1198" s="27">
        <v>24171685</v>
      </c>
      <c r="F1198">
        <v>4000000</v>
      </c>
      <c r="G1198">
        <v>7.3</v>
      </c>
      <c r="H1198">
        <f>ROUND(CORREL(Table68[[Gross Earning ]],Table68[Budget]),6)</f>
        <v>0.48902099999999998</v>
      </c>
      <c r="I1198">
        <f>Table68[[#This Row],[Gross Earning ]]-Table68[[#This Row],[Budget]]</f>
        <v>20171685</v>
      </c>
    </row>
    <row r="1199" spans="1:9">
      <c r="A1199">
        <v>124051759</v>
      </c>
      <c r="B1199">
        <v>180000000</v>
      </c>
      <c r="C1199">
        <v>6.6</v>
      </c>
      <c r="E1199" s="27">
        <v>24171685</v>
      </c>
      <c r="F1199">
        <v>4000000</v>
      </c>
      <c r="G1199">
        <v>6.8</v>
      </c>
      <c r="H1199">
        <f>ROUND(CORREL(Table68[[Gross Earning ]],Table68[Budget]),6)</f>
        <v>0.48902099999999998</v>
      </c>
      <c r="I1199">
        <f>Table68[[#This Row],[Gross Earning ]]-Table68[[#This Row],[Budget]]</f>
        <v>20171685</v>
      </c>
    </row>
    <row r="1200" spans="1:9">
      <c r="A1200">
        <v>291709845</v>
      </c>
      <c r="B1200">
        <v>180000000</v>
      </c>
      <c r="C1200">
        <v>6.9</v>
      </c>
      <c r="E1200" s="27">
        <v>24171685</v>
      </c>
      <c r="F1200">
        <v>4000000</v>
      </c>
      <c r="G1200">
        <v>8.3000000000000007</v>
      </c>
      <c r="H1200">
        <f>ROUND(CORREL(Table68[[Gross Earning ]],Table68[Budget]),6)</f>
        <v>0.48902099999999998</v>
      </c>
      <c r="I1200">
        <f>Table68[[#This Row],[Gross Earning ]]-Table68[[#This Row],[Budget]]</f>
        <v>20171685</v>
      </c>
    </row>
    <row r="1201" spans="1:9">
      <c r="A1201">
        <v>154985087</v>
      </c>
      <c r="B1201">
        <v>178000000</v>
      </c>
      <c r="C1201">
        <v>7.3</v>
      </c>
      <c r="E1201" s="27">
        <v>24171685</v>
      </c>
      <c r="F1201">
        <v>4000000</v>
      </c>
      <c r="G1201">
        <v>7.4</v>
      </c>
      <c r="H1201">
        <f>ROUND(CORREL(Table68[[Gross Earning ]],Table68[Budget]),6)</f>
        <v>0.48902099999999998</v>
      </c>
      <c r="I1201">
        <f>Table68[[#This Row],[Gross Earning ]]-Table68[[#This Row],[Budget]]</f>
        <v>20171685</v>
      </c>
    </row>
    <row r="1202" spans="1:9">
      <c r="A1202">
        <v>533316061</v>
      </c>
      <c r="B1202">
        <v>185000000</v>
      </c>
      <c r="C1202">
        <v>9</v>
      </c>
      <c r="E1202" s="27">
        <v>24171685</v>
      </c>
      <c r="F1202">
        <v>4000000</v>
      </c>
      <c r="G1202">
        <v>6.3</v>
      </c>
      <c r="H1202">
        <f>ROUND(CORREL(Table68[[Gross Earning ]],Table68[Budget]),6)</f>
        <v>0.48902099999999998</v>
      </c>
      <c r="I1202">
        <f>Table68[[#This Row],[Gross Earning ]]-Table68[[#This Row],[Budget]]</f>
        <v>20171685</v>
      </c>
    </row>
    <row r="1203" spans="1:9">
      <c r="A1203">
        <v>292979556</v>
      </c>
      <c r="B1203">
        <v>175000000</v>
      </c>
      <c r="C1203">
        <v>8.3000000000000007</v>
      </c>
      <c r="E1203" s="27">
        <v>24171685</v>
      </c>
      <c r="F1203">
        <v>4000000</v>
      </c>
      <c r="G1203">
        <v>6.2</v>
      </c>
      <c r="H1203">
        <f>ROUND(CORREL(Table68[[Gross Earning ]],Table68[Budget]),6)</f>
        <v>0.48902099999999998</v>
      </c>
      <c r="I1203">
        <f>Table68[[#This Row],[Gross Earning ]]-Table68[[#This Row],[Budget]]</f>
        <v>20171685</v>
      </c>
    </row>
    <row r="1204" spans="1:9">
      <c r="A1204">
        <v>198332128</v>
      </c>
      <c r="B1204">
        <v>175000000</v>
      </c>
      <c r="C1204">
        <v>6.5</v>
      </c>
      <c r="E1204" s="27">
        <v>24171685</v>
      </c>
      <c r="F1204">
        <v>4000000</v>
      </c>
      <c r="G1204">
        <v>5</v>
      </c>
      <c r="H1204">
        <f>ROUND(CORREL(Table68[[Gross Earning ]],Table68[Budget]),6)</f>
        <v>0.48902099999999998</v>
      </c>
      <c r="I1204">
        <f>Table68[[#This Row],[Gross Earning ]]-Table68[[#This Row],[Budget]]</f>
        <v>20171685</v>
      </c>
    </row>
    <row r="1205" spans="1:9">
      <c r="A1205">
        <v>318298180</v>
      </c>
      <c r="B1205">
        <v>140000000</v>
      </c>
      <c r="C1205">
        <v>7.9</v>
      </c>
      <c r="E1205" s="27">
        <v>24171685</v>
      </c>
      <c r="F1205">
        <v>4000000</v>
      </c>
      <c r="G1205">
        <v>6</v>
      </c>
      <c r="H1205">
        <f>ROUND(CORREL(Table68[[Gross Earning ]],Table68[Budget]),6)</f>
        <v>0.48902099999999998</v>
      </c>
      <c r="I1205">
        <f>Table68[[#This Row],[Gross Earning ]]-Table68[[#This Row],[Budget]]</f>
        <v>20171685</v>
      </c>
    </row>
    <row r="1206" spans="1:9">
      <c r="A1206">
        <v>73820094</v>
      </c>
      <c r="B1206">
        <v>170000000</v>
      </c>
      <c r="C1206">
        <v>7.5</v>
      </c>
      <c r="E1206" s="27">
        <v>24171685</v>
      </c>
      <c r="F1206">
        <v>4000000</v>
      </c>
      <c r="G1206">
        <v>6.3</v>
      </c>
      <c r="H1206">
        <f>ROUND(CORREL(Table68[[Gross Earning ]],Table68[Budget]),6)</f>
        <v>0.48902099999999998</v>
      </c>
      <c r="I1206">
        <f>Table68[[#This Row],[Gross Earning ]]-Table68[[#This Row],[Budget]]</f>
        <v>20171685</v>
      </c>
    </row>
    <row r="1207" spans="1:9">
      <c r="A1207">
        <v>113745408</v>
      </c>
      <c r="B1207">
        <v>170000000</v>
      </c>
      <c r="C1207">
        <v>4.8</v>
      </c>
      <c r="E1207" s="27">
        <v>24171685</v>
      </c>
      <c r="F1207">
        <v>4000000</v>
      </c>
      <c r="G1207">
        <v>7.5</v>
      </c>
      <c r="H1207">
        <f>ROUND(CORREL(Table68[[Gross Earning ]],Table68[Budget]),6)</f>
        <v>0.48902099999999998</v>
      </c>
      <c r="I1207">
        <f>Table68[[#This Row],[Gross Earning ]]-Table68[[#This Row],[Budget]]</f>
        <v>20171685</v>
      </c>
    </row>
    <row r="1208" spans="1:9">
      <c r="A1208">
        <v>102176165</v>
      </c>
      <c r="B1208">
        <v>145000000</v>
      </c>
      <c r="C1208">
        <v>5.2</v>
      </c>
      <c r="E1208" s="27">
        <v>24171685</v>
      </c>
      <c r="F1208">
        <v>4000000</v>
      </c>
      <c r="G1208">
        <v>7.6</v>
      </c>
      <c r="H1208">
        <f>ROUND(CORREL(Table68[[Gross Earning ]],Table68[Budget]),6)</f>
        <v>0.48902099999999998</v>
      </c>
      <c r="I1208">
        <f>Table68[[#This Row],[Gross Earning ]]-Table68[[#This Row],[Budget]]</f>
        <v>20171685</v>
      </c>
    </row>
    <row r="1209" spans="1:9">
      <c r="A1209">
        <v>161087183</v>
      </c>
      <c r="B1209">
        <v>175000000</v>
      </c>
      <c r="C1209">
        <v>6.9</v>
      </c>
      <c r="E1209" s="27">
        <v>24171685</v>
      </c>
      <c r="F1209">
        <v>4000000</v>
      </c>
      <c r="G1209">
        <v>6.6</v>
      </c>
      <c r="H1209">
        <f>ROUND(CORREL(Table68[[Gross Earning ]],Table68[Budget]),6)</f>
        <v>0.48902099999999998</v>
      </c>
      <c r="I1209">
        <f>Table68[[#This Row],[Gross Earning ]]-Table68[[#This Row],[Budget]]</f>
        <v>20171685</v>
      </c>
    </row>
    <row r="1210" spans="1:9">
      <c r="A1210">
        <v>100289690</v>
      </c>
      <c r="B1210">
        <v>175000000</v>
      </c>
      <c r="C1210">
        <v>5.4</v>
      </c>
      <c r="E1210" s="27">
        <v>24171685</v>
      </c>
      <c r="F1210">
        <v>4000000</v>
      </c>
      <c r="G1210">
        <v>4.7</v>
      </c>
      <c r="H1210">
        <f>ROUND(CORREL(Table68[[Gross Earning ]],Table68[Budget]),6)</f>
        <v>0.48902099999999998</v>
      </c>
      <c r="I1210">
        <f>Table68[[#This Row],[Gross Earning ]]-Table68[[#This Row],[Budget]]</f>
        <v>20171685</v>
      </c>
    </row>
    <row r="1211" spans="1:9">
      <c r="A1211">
        <v>100189501</v>
      </c>
      <c r="B1211">
        <v>178000000</v>
      </c>
      <c r="C1211">
        <v>7.9</v>
      </c>
      <c r="E1211" s="27">
        <v>24171685</v>
      </c>
      <c r="F1211">
        <v>4000000</v>
      </c>
      <c r="G1211">
        <v>4.2</v>
      </c>
      <c r="H1211">
        <f>ROUND(CORREL(Table68[[Gross Earning ]],Table68[Budget]),6)</f>
        <v>0.48902099999999998</v>
      </c>
      <c r="I1211">
        <f>Table68[[#This Row],[Gross Earning ]]-Table68[[#This Row],[Budget]]</f>
        <v>20171685</v>
      </c>
    </row>
    <row r="1212" spans="1:9">
      <c r="A1212">
        <v>88246220</v>
      </c>
      <c r="B1212">
        <v>175000000</v>
      </c>
      <c r="C1212">
        <v>6.1</v>
      </c>
      <c r="E1212" s="27">
        <v>24171685</v>
      </c>
      <c r="F1212">
        <v>4000000</v>
      </c>
      <c r="G1212">
        <v>6.3</v>
      </c>
      <c r="H1212">
        <f>ROUND(CORREL(Table68[[Gross Earning ]],Table68[Budget]),6)</f>
        <v>0.48902099999999998</v>
      </c>
      <c r="I1212">
        <f>Table68[[#This Row],[Gross Earning ]]-Table68[[#This Row],[Budget]]</f>
        <v>20171685</v>
      </c>
    </row>
    <row r="1213" spans="1:9">
      <c r="A1213">
        <v>150167630</v>
      </c>
      <c r="B1213">
        <v>175000000</v>
      </c>
      <c r="C1213">
        <v>5.8</v>
      </c>
      <c r="E1213" s="27">
        <v>24171685</v>
      </c>
      <c r="F1213">
        <v>4000000</v>
      </c>
      <c r="G1213">
        <v>4.7</v>
      </c>
      <c r="H1213">
        <f>ROUND(CORREL(Table68[[Gross Earning ]],Table68[Budget]),6)</f>
        <v>0.48902099999999998</v>
      </c>
      <c r="I1213">
        <f>Table68[[#This Row],[Gross Earning ]]-Table68[[#This Row],[Budget]]</f>
        <v>20171685</v>
      </c>
    </row>
    <row r="1214" spans="1:9">
      <c r="A1214">
        <v>356454367</v>
      </c>
      <c r="B1214">
        <v>175000000</v>
      </c>
      <c r="C1214">
        <v>8.3000000000000007</v>
      </c>
      <c r="E1214" s="27">
        <v>24171685</v>
      </c>
      <c r="F1214">
        <v>4000000</v>
      </c>
      <c r="G1214">
        <v>8.1</v>
      </c>
      <c r="H1214">
        <f>ROUND(CORREL(Table68[[Gross Earning ]],Table68[Budget]),6)</f>
        <v>0.48902099999999998</v>
      </c>
      <c r="I1214">
        <f>Table68[[#This Row],[Gross Earning ]]-Table68[[#This Row],[Budget]]</f>
        <v>20171685</v>
      </c>
    </row>
    <row r="1215" spans="1:9">
      <c r="A1215">
        <v>362645141</v>
      </c>
      <c r="B1215">
        <v>175000000</v>
      </c>
      <c r="C1215">
        <v>7.8</v>
      </c>
      <c r="E1215" s="27">
        <v>24171685</v>
      </c>
      <c r="F1215">
        <v>4000000</v>
      </c>
      <c r="G1215">
        <v>6.1</v>
      </c>
      <c r="H1215">
        <f>ROUND(CORREL(Table68[[Gross Earning ]],Table68[Budget]),6)</f>
        <v>0.48902099999999998</v>
      </c>
      <c r="I1215">
        <f>Table68[[#This Row],[Gross Earning ]]-Table68[[#This Row],[Budget]]</f>
        <v>20171685</v>
      </c>
    </row>
    <row r="1216" spans="1:9">
      <c r="A1216">
        <v>312057433</v>
      </c>
      <c r="B1216">
        <v>200000000</v>
      </c>
      <c r="C1216">
        <v>7</v>
      </c>
      <c r="E1216">
        <v>100169068</v>
      </c>
      <c r="F1216">
        <v>80000000</v>
      </c>
      <c r="G1216">
        <v>4.5999999999999996</v>
      </c>
      <c r="H1216">
        <f>ROUND(CORREL(Table68[[Gross Earning ]],Table68[Budget]),6)</f>
        <v>0.48902099999999998</v>
      </c>
      <c r="I1216">
        <f>Table68[[#This Row],[Gross Earning ]]-Table68[[#This Row],[Budget]]</f>
        <v>20169068</v>
      </c>
    </row>
    <row r="1217" spans="1:9">
      <c r="A1217">
        <v>155111815</v>
      </c>
      <c r="B1217">
        <v>170000000</v>
      </c>
      <c r="C1217">
        <v>6.1</v>
      </c>
      <c r="E1217">
        <v>54132596</v>
      </c>
      <c r="F1217">
        <v>34000000</v>
      </c>
      <c r="G1217">
        <v>6.3</v>
      </c>
      <c r="H1217">
        <f>ROUND(CORREL(Table68[[Gross Earning ]],Table68[Budget]),6)</f>
        <v>0.48902099999999998</v>
      </c>
      <c r="I1217">
        <f>Table68[[#This Row],[Gross Earning ]]-Table68[[#This Row],[Budget]]</f>
        <v>20132596</v>
      </c>
    </row>
    <row r="1218" spans="1:9">
      <c r="A1218">
        <v>241407328</v>
      </c>
      <c r="B1218">
        <v>180000000</v>
      </c>
      <c r="C1218">
        <v>7</v>
      </c>
      <c r="E1218">
        <v>45089048</v>
      </c>
      <c r="F1218">
        <v>25000000</v>
      </c>
      <c r="G1218">
        <v>6.5</v>
      </c>
      <c r="H1218">
        <f>ROUND(CORREL(Table68[[Gross Earning ]],Table68[Budget]),6)</f>
        <v>0.48902099999999998</v>
      </c>
      <c r="I1218">
        <f>Table68[[#This Row],[Gross Earning ]]-Table68[[#This Row],[Budget]]</f>
        <v>20089048</v>
      </c>
    </row>
    <row r="1219" spans="1:9">
      <c r="A1219">
        <v>208543795</v>
      </c>
      <c r="B1219">
        <v>170000000</v>
      </c>
      <c r="C1219">
        <v>7.6</v>
      </c>
      <c r="E1219">
        <v>28563926</v>
      </c>
      <c r="F1219">
        <v>8500000</v>
      </c>
      <c r="G1219">
        <v>5</v>
      </c>
      <c r="H1219">
        <f>ROUND(CORREL(Table68[[Gross Earning ]],Table68[Budget]),6)</f>
        <v>0.48902099999999998</v>
      </c>
      <c r="I1219">
        <f>Table68[[#This Row],[Gross Earning ]]-Table68[[#This Row],[Budget]]</f>
        <v>20063926</v>
      </c>
    </row>
    <row r="1220" spans="1:9">
      <c r="A1220">
        <v>38297305</v>
      </c>
      <c r="B1220">
        <v>175000000</v>
      </c>
      <c r="C1220">
        <v>6.3</v>
      </c>
      <c r="E1220">
        <v>35054909</v>
      </c>
      <c r="F1220">
        <v>15000000</v>
      </c>
      <c r="G1220">
        <v>7.8</v>
      </c>
      <c r="H1220">
        <f>ROUND(CORREL(Table68[[Gross Earning ]],Table68[Budget]),6)</f>
        <v>0.48902099999999998</v>
      </c>
      <c r="I1220">
        <f>Table68[[#This Row],[Gross Earning ]]-Table68[[#This Row],[Budget]]</f>
        <v>20054909</v>
      </c>
    </row>
    <row r="1221" spans="1:9">
      <c r="A1221">
        <v>259746958</v>
      </c>
      <c r="B1221">
        <v>170000000</v>
      </c>
      <c r="C1221">
        <v>7.8</v>
      </c>
      <c r="E1221">
        <v>80033643</v>
      </c>
      <c r="F1221">
        <v>60000000</v>
      </c>
      <c r="G1221">
        <v>7</v>
      </c>
      <c r="H1221">
        <f>ROUND(CORREL(Table68[[Gross Earning ]],Table68[Budget]),6)</f>
        <v>0.48902099999999998</v>
      </c>
      <c r="I1221">
        <f>Table68[[#This Row],[Gross Earning ]]-Table68[[#This Row],[Budget]]</f>
        <v>20033643</v>
      </c>
    </row>
    <row r="1222" spans="1:9">
      <c r="A1222">
        <v>238371987</v>
      </c>
      <c r="B1222">
        <v>165000000</v>
      </c>
      <c r="C1222">
        <v>6.4</v>
      </c>
      <c r="E1222">
        <v>35007180</v>
      </c>
      <c r="F1222">
        <v>15000000</v>
      </c>
      <c r="G1222">
        <v>5.6</v>
      </c>
      <c r="H1222">
        <f>ROUND(CORREL(Table68[[Gross Earning ]],Table68[Budget]),6)</f>
        <v>0.48902099999999998</v>
      </c>
      <c r="I1222">
        <f>Table68[[#This Row],[Gross Earning ]]-Table68[[#This Row],[Budget]]</f>
        <v>20007180</v>
      </c>
    </row>
    <row r="1223" spans="1:9">
      <c r="A1223">
        <v>93417865</v>
      </c>
      <c r="B1223">
        <v>190000000</v>
      </c>
      <c r="C1223">
        <v>6.5</v>
      </c>
      <c r="E1223">
        <v>94999143</v>
      </c>
      <c r="F1223">
        <v>75000000</v>
      </c>
      <c r="G1223">
        <v>7.2</v>
      </c>
      <c r="H1223">
        <f>ROUND(CORREL(Table68[[Gross Earning ]],Table68[Budget]),6)</f>
        <v>0.48902099999999998</v>
      </c>
      <c r="I1223">
        <f>Table68[[#This Row],[Gross Earning ]]-Table68[[#This Row],[Budget]]</f>
        <v>19999143</v>
      </c>
    </row>
    <row r="1224" spans="1:9">
      <c r="A1224">
        <v>222487711</v>
      </c>
      <c r="B1224">
        <v>165000000</v>
      </c>
      <c r="C1224">
        <v>7.9</v>
      </c>
      <c r="E1224">
        <v>31990064</v>
      </c>
      <c r="F1224">
        <v>12000000</v>
      </c>
      <c r="G1224">
        <v>6.4</v>
      </c>
      <c r="H1224">
        <f>ROUND(CORREL(Table68[[Gross Earning ]],Table68[Budget]),6)</f>
        <v>0.48902099999999998</v>
      </c>
      <c r="I1224">
        <f>Table68[[#This Row],[Gross Earning ]]-Table68[[#This Row],[Budget]]</f>
        <v>19990064</v>
      </c>
    </row>
    <row r="1225" spans="1:9">
      <c r="A1225">
        <v>189412677</v>
      </c>
      <c r="B1225">
        <v>165000000</v>
      </c>
      <c r="C1225">
        <v>7.8</v>
      </c>
      <c r="E1225" s="27">
        <v>24171685</v>
      </c>
      <c r="F1225">
        <v>4200000</v>
      </c>
      <c r="G1225">
        <v>5.2</v>
      </c>
      <c r="H1225">
        <f>ROUND(CORREL(Table68[[Gross Earning ]],Table68[Budget]),6)</f>
        <v>0.48902099999999998</v>
      </c>
      <c r="I1225">
        <f>Table68[[#This Row],[Gross Earning ]]-Table68[[#This Row],[Budget]]</f>
        <v>19971685</v>
      </c>
    </row>
    <row r="1226" spans="1:9">
      <c r="A1226">
        <v>665426</v>
      </c>
      <c r="B1226">
        <v>165000000</v>
      </c>
      <c r="C1226">
        <v>6.6</v>
      </c>
      <c r="E1226" s="27">
        <v>24171685</v>
      </c>
      <c r="F1226">
        <v>4300000</v>
      </c>
      <c r="G1226">
        <v>6.6</v>
      </c>
      <c r="H1226">
        <f>ROUND(CORREL(Table68[[Gross Earning ]],Table68[Budget]),6)</f>
        <v>0.48902099999999998</v>
      </c>
      <c r="I1226">
        <f>Table68[[#This Row],[Gross Earning ]]-Table68[[#This Row],[Budget]]</f>
        <v>19871685</v>
      </c>
    </row>
    <row r="1227" spans="1:9">
      <c r="A1227">
        <v>102315545</v>
      </c>
      <c r="B1227">
        <v>165000000</v>
      </c>
      <c r="C1227">
        <v>5.5</v>
      </c>
      <c r="E1227">
        <v>24809547</v>
      </c>
      <c r="F1227">
        <v>5000000</v>
      </c>
      <c r="G1227">
        <v>6.4</v>
      </c>
      <c r="H1227">
        <f>ROUND(CORREL(Table68[[Gross Earning ]],Table68[Budget]),6)</f>
        <v>0.48902099999999998</v>
      </c>
      <c r="I1227">
        <f>Table68[[#This Row],[Gross Earning ]]-Table68[[#This Row],[Budget]]</f>
        <v>19809547</v>
      </c>
    </row>
    <row r="1228" spans="1:9">
      <c r="A1228">
        <v>217387997</v>
      </c>
      <c r="B1228">
        <v>165000000</v>
      </c>
      <c r="C1228">
        <v>8.1999999999999993</v>
      </c>
      <c r="E1228">
        <v>35092918</v>
      </c>
      <c r="F1228">
        <v>15300000</v>
      </c>
      <c r="G1228">
        <v>4.9000000000000004</v>
      </c>
      <c r="H1228">
        <f>ROUND(CORREL(Table68[[Gross Earning ]],Table68[Budget]),6)</f>
        <v>0.48902099999999998</v>
      </c>
      <c r="I1228">
        <f>Table68[[#This Row],[Gross Earning ]]-Table68[[#This Row],[Budget]]</f>
        <v>19792918</v>
      </c>
    </row>
    <row r="1229" spans="1:9">
      <c r="A1229">
        <v>150350192</v>
      </c>
      <c r="B1229">
        <v>200000000</v>
      </c>
      <c r="C1229">
        <v>6.4</v>
      </c>
      <c r="E1229">
        <v>27979400</v>
      </c>
      <c r="F1229">
        <v>8200000</v>
      </c>
      <c r="G1229">
        <v>6.1</v>
      </c>
      <c r="H1229">
        <f>ROUND(CORREL(Table68[[Gross Earning ]],Table68[Budget]),6)</f>
        <v>0.48902099999999998</v>
      </c>
      <c r="I1229">
        <f>Table68[[#This Row],[Gross Earning ]]-Table68[[#This Row],[Budget]]</f>
        <v>19779400</v>
      </c>
    </row>
    <row r="1230" spans="1:9">
      <c r="A1230">
        <v>333130696</v>
      </c>
      <c r="B1230">
        <v>170000000</v>
      </c>
      <c r="C1230">
        <v>8.1</v>
      </c>
      <c r="E1230" s="27">
        <v>24171685</v>
      </c>
      <c r="F1230">
        <v>4400000</v>
      </c>
      <c r="G1230">
        <v>5.9</v>
      </c>
      <c r="H1230">
        <f>ROUND(CORREL(Table68[[Gross Earning ]],Table68[Budget]),6)</f>
        <v>0.48902099999999998</v>
      </c>
      <c r="I1230">
        <f>Table68[[#This Row],[Gross Earning ]]-Table68[[#This Row],[Budget]]</f>
        <v>19771685</v>
      </c>
    </row>
    <row r="1231" spans="1:9">
      <c r="A1231">
        <v>187991439</v>
      </c>
      <c r="B1231">
        <v>165000000</v>
      </c>
      <c r="C1231">
        <v>8.6</v>
      </c>
      <c r="E1231" s="27">
        <v>24171685</v>
      </c>
      <c r="F1231">
        <v>4400000</v>
      </c>
      <c r="G1231">
        <v>6.7</v>
      </c>
      <c r="H1231">
        <f>ROUND(CORREL(Table68[[Gross Earning ]],Table68[Budget]),6)</f>
        <v>0.48902099999999998</v>
      </c>
      <c r="I1231">
        <f>Table68[[#This Row],[Gross Earning ]]-Table68[[#This Row],[Budget]]</f>
        <v>19771685</v>
      </c>
    </row>
    <row r="1232" spans="1:9">
      <c r="A1232">
        <v>292568851</v>
      </c>
      <c r="B1232">
        <v>160000000</v>
      </c>
      <c r="C1232">
        <v>8.8000000000000007</v>
      </c>
      <c r="E1232" s="27">
        <v>24171685</v>
      </c>
      <c r="F1232">
        <v>4400000</v>
      </c>
      <c r="G1232">
        <v>8.5</v>
      </c>
      <c r="H1232">
        <f>ROUND(CORREL(Table68[[Gross Earning ]],Table68[Budget]),6)</f>
        <v>0.48902099999999998</v>
      </c>
      <c r="I1232">
        <f>Table68[[#This Row],[Gross Earning ]]-Table68[[#This Row],[Budget]]</f>
        <v>19771685</v>
      </c>
    </row>
    <row r="1233" spans="1:9">
      <c r="A1233">
        <v>303001229</v>
      </c>
      <c r="B1233">
        <v>180000000</v>
      </c>
      <c r="C1233">
        <v>7.9</v>
      </c>
      <c r="E1233">
        <v>39737645</v>
      </c>
      <c r="F1233">
        <v>20000000</v>
      </c>
      <c r="G1233">
        <v>2.2999999999999998</v>
      </c>
      <c r="H1233">
        <f>ROUND(CORREL(Table68[[Gross Earning ]],Table68[Budget]),6)</f>
        <v>0.48902099999999998</v>
      </c>
      <c r="I1233">
        <f>Table68[[#This Row],[Gross Earning ]]-Table68[[#This Row],[Budget]]</f>
        <v>19737645</v>
      </c>
    </row>
    <row r="1234" spans="1:9">
      <c r="A1234">
        <v>144512310</v>
      </c>
      <c r="B1234">
        <v>38000000</v>
      </c>
      <c r="C1234">
        <v>6.7</v>
      </c>
      <c r="E1234">
        <v>35010192</v>
      </c>
      <c r="F1234">
        <v>15300000</v>
      </c>
      <c r="G1234">
        <v>5.4</v>
      </c>
      <c r="H1234">
        <f>ROUND(CORREL(Table68[[Gross Earning ]],Table68[Budget]),6)</f>
        <v>0.48902099999999998</v>
      </c>
      <c r="I1234">
        <f>Table68[[#This Row],[Gross Earning ]]-Table68[[#This Row],[Budget]]</f>
        <v>19710192</v>
      </c>
    </row>
    <row r="1235" spans="1:9">
      <c r="A1235">
        <v>127490802</v>
      </c>
      <c r="B1235">
        <v>150000000</v>
      </c>
      <c r="C1235">
        <v>7.8</v>
      </c>
      <c r="E1235">
        <v>44700000</v>
      </c>
      <c r="F1235">
        <v>25000000</v>
      </c>
      <c r="G1235">
        <v>8.3000000000000007</v>
      </c>
      <c r="H1235">
        <f>ROUND(CORREL(Table68[[Gross Earning ]],Table68[Budget]),6)</f>
        <v>0.48902099999999998</v>
      </c>
      <c r="I1235">
        <f>Table68[[#This Row],[Gross Earning ]]-Table68[[#This Row],[Budget]]</f>
        <v>19700000</v>
      </c>
    </row>
    <row r="1236" spans="1:9">
      <c r="A1236">
        <v>146405371</v>
      </c>
      <c r="B1236">
        <v>160000000</v>
      </c>
      <c r="C1236">
        <v>7.8</v>
      </c>
      <c r="E1236">
        <v>31691811</v>
      </c>
      <c r="F1236">
        <v>12000000</v>
      </c>
      <c r="G1236">
        <v>6</v>
      </c>
      <c r="H1236">
        <f>ROUND(CORREL(Table68[[Gross Earning ]],Table68[Budget]),6)</f>
        <v>0.48902099999999998</v>
      </c>
      <c r="I1236">
        <f>Table68[[#This Row],[Gross Earning ]]-Table68[[#This Row],[Budget]]</f>
        <v>19691811</v>
      </c>
    </row>
    <row r="1237" spans="1:9">
      <c r="A1237">
        <v>281666058</v>
      </c>
      <c r="B1237">
        <v>160000000</v>
      </c>
      <c r="C1237">
        <v>6.6</v>
      </c>
      <c r="E1237" s="27">
        <v>24171685</v>
      </c>
      <c r="F1237">
        <v>4490375</v>
      </c>
      <c r="G1237">
        <v>6.8</v>
      </c>
      <c r="H1237">
        <f>ROUND(CORREL(Table68[[Gross Earning ]],Table68[Budget]),6)</f>
        <v>0.48902099999999998</v>
      </c>
      <c r="I1237">
        <f>Table68[[#This Row],[Gross Earning ]]-Table68[[#This Row],[Budget]]</f>
        <v>19681310</v>
      </c>
    </row>
    <row r="1238" spans="1:9">
      <c r="A1238">
        <v>63143812</v>
      </c>
      <c r="B1238">
        <v>150000000</v>
      </c>
      <c r="C1238">
        <v>6.1</v>
      </c>
      <c r="E1238" s="27">
        <v>24171685</v>
      </c>
      <c r="F1238">
        <v>4500000</v>
      </c>
      <c r="G1238">
        <v>5.7</v>
      </c>
      <c r="H1238">
        <f>ROUND(CORREL(Table68[[Gross Earning ]],Table68[Budget]),6)</f>
        <v>0.48902099999999998</v>
      </c>
      <c r="I1238">
        <f>Table68[[#This Row],[Gross Earning ]]-Table68[[#This Row],[Budget]]</f>
        <v>19671685</v>
      </c>
    </row>
    <row r="1239" spans="1:9">
      <c r="A1239">
        <v>60655503</v>
      </c>
      <c r="B1239">
        <v>160000000</v>
      </c>
      <c r="C1239">
        <v>5.6</v>
      </c>
      <c r="E1239" s="27">
        <v>24171685</v>
      </c>
      <c r="F1239">
        <v>4500000</v>
      </c>
      <c r="G1239">
        <v>7.2</v>
      </c>
      <c r="H1239">
        <f>ROUND(CORREL(Table68[[Gross Earning ]],Table68[Budget]),6)</f>
        <v>0.48902099999999998</v>
      </c>
      <c r="I1239">
        <f>Table68[[#This Row],[Gross Earning ]]-Table68[[#This Row],[Budget]]</f>
        <v>19671685</v>
      </c>
    </row>
    <row r="1240" spans="1:9">
      <c r="A1240">
        <v>76846624</v>
      </c>
      <c r="B1240">
        <v>170000000</v>
      </c>
      <c r="C1240">
        <v>6.4</v>
      </c>
      <c r="E1240" s="27">
        <v>24171685</v>
      </c>
      <c r="F1240">
        <v>4500000</v>
      </c>
      <c r="G1240">
        <v>7.4</v>
      </c>
      <c r="H1240">
        <f>ROUND(CORREL(Table68[[Gross Earning ]],Table68[Budget]),6)</f>
        <v>0.48902099999999998</v>
      </c>
      <c r="I1240">
        <f>Table68[[#This Row],[Gross Earning ]]-Table68[[#This Row],[Budget]]</f>
        <v>19671685</v>
      </c>
    </row>
    <row r="1241" spans="1:9">
      <c r="A1241">
        <v>320706665</v>
      </c>
      <c r="B1241">
        <v>160000000</v>
      </c>
      <c r="C1241">
        <v>6.1</v>
      </c>
      <c r="E1241" s="27">
        <v>24171685</v>
      </c>
      <c r="F1241">
        <v>4500000</v>
      </c>
      <c r="G1241">
        <v>7.5</v>
      </c>
      <c r="H1241">
        <f>ROUND(CORREL(Table68[[Gross Earning ]],Table68[Budget]),6)</f>
        <v>0.48902099999999998</v>
      </c>
      <c r="I1241">
        <f>Table68[[#This Row],[Gross Earning ]]-Table68[[#This Row],[Budget]]</f>
        <v>19671685</v>
      </c>
    </row>
    <row r="1242" spans="1:9">
      <c r="A1242">
        <v>46978995</v>
      </c>
      <c r="B1242">
        <v>160000000</v>
      </c>
      <c r="C1242">
        <v>7.3</v>
      </c>
      <c r="E1242" s="27">
        <v>24171685</v>
      </c>
      <c r="F1242">
        <v>4500000</v>
      </c>
      <c r="G1242">
        <v>6.2</v>
      </c>
      <c r="H1242">
        <f>ROUND(CORREL(Table68[[Gross Earning ]],Table68[Budget]),6)</f>
        <v>0.48902099999999998</v>
      </c>
      <c r="I1242">
        <f>Table68[[#This Row],[Gross Earning ]]-Table68[[#This Row],[Budget]]</f>
        <v>19671685</v>
      </c>
    </row>
    <row r="1243" spans="1:9">
      <c r="A1243">
        <v>89732035</v>
      </c>
      <c r="B1243">
        <v>155000000</v>
      </c>
      <c r="C1243">
        <v>6.6</v>
      </c>
      <c r="E1243" s="27">
        <v>24171685</v>
      </c>
      <c r="F1243">
        <v>4500000</v>
      </c>
      <c r="G1243">
        <v>4.3</v>
      </c>
      <c r="H1243">
        <f>ROUND(CORREL(Table68[[Gross Earning ]],Table68[Budget]),6)</f>
        <v>0.48902099999999998</v>
      </c>
      <c r="I1243">
        <f>Table68[[#This Row],[Gross Earning ]]-Table68[[#This Row],[Budget]]</f>
        <v>19671685</v>
      </c>
    </row>
    <row r="1244" spans="1:9">
      <c r="A1244">
        <v>104383624</v>
      </c>
      <c r="B1244">
        <v>155000000</v>
      </c>
      <c r="C1244">
        <v>6.3</v>
      </c>
      <c r="E1244" s="27">
        <v>24171685</v>
      </c>
      <c r="F1244">
        <v>4500000</v>
      </c>
      <c r="G1244">
        <v>5.7</v>
      </c>
      <c r="H1244">
        <f>ROUND(CORREL(Table68[[Gross Earning ]],Table68[Budget]),6)</f>
        <v>0.48902099999999998</v>
      </c>
      <c r="I1244">
        <f>Table68[[#This Row],[Gross Earning ]]-Table68[[#This Row],[Budget]]</f>
        <v>19671685</v>
      </c>
    </row>
    <row r="1245" spans="1:9">
      <c r="A1245">
        <v>198539855</v>
      </c>
      <c r="B1245">
        <v>140000000</v>
      </c>
      <c r="C1245">
        <v>6.1</v>
      </c>
      <c r="E1245">
        <v>31597131</v>
      </c>
      <c r="F1245">
        <v>12000000</v>
      </c>
      <c r="G1245">
        <v>6.8</v>
      </c>
      <c r="H1245">
        <f>ROUND(CORREL(Table68[[Gross Earning ]],Table68[Budget]),6)</f>
        <v>0.48902099999999998</v>
      </c>
      <c r="I1245">
        <f>Table68[[#This Row],[Gross Earning ]]-Table68[[#This Row],[Budget]]</f>
        <v>19597131</v>
      </c>
    </row>
    <row r="1246" spans="1:9">
      <c r="A1246">
        <v>318759914</v>
      </c>
      <c r="B1246">
        <v>150000000</v>
      </c>
      <c r="C1246">
        <v>7.1</v>
      </c>
      <c r="E1246">
        <v>59588068</v>
      </c>
      <c r="F1246">
        <v>40000000</v>
      </c>
      <c r="G1246">
        <v>5.8</v>
      </c>
      <c r="H1246">
        <f>ROUND(CORREL(Table68[[Gross Earning ]],Table68[Budget]),6)</f>
        <v>0.48902099999999998</v>
      </c>
      <c r="I1246">
        <f>Table68[[#This Row],[Gross Earning ]]-Table68[[#This Row],[Budget]]</f>
        <v>19588068</v>
      </c>
    </row>
    <row r="1247" spans="1:9">
      <c r="A1247">
        <v>34293771</v>
      </c>
      <c r="B1247">
        <v>155000000</v>
      </c>
      <c r="C1247">
        <v>5.5</v>
      </c>
      <c r="E1247">
        <v>74540762</v>
      </c>
      <c r="F1247">
        <v>55000000</v>
      </c>
      <c r="G1247">
        <v>6.5</v>
      </c>
      <c r="H1247">
        <f>ROUND(CORREL(Table68[[Gross Earning ]],Table68[Budget]),6)</f>
        <v>0.48902099999999998</v>
      </c>
      <c r="I1247">
        <f>Table68[[#This Row],[Gross Earning ]]-Table68[[#This Row],[Budget]]</f>
        <v>19540762</v>
      </c>
    </row>
    <row r="1248" spans="1:9">
      <c r="A1248">
        <v>292000866</v>
      </c>
      <c r="B1248">
        <v>150000000</v>
      </c>
      <c r="C1248">
        <v>7.5</v>
      </c>
      <c r="E1248" s="27">
        <v>24171685</v>
      </c>
      <c r="F1248">
        <v>4638783</v>
      </c>
      <c r="G1248">
        <v>7.4</v>
      </c>
      <c r="H1248">
        <f>ROUND(CORREL(Table68[[Gross Earning ]],Table68[Budget]),6)</f>
        <v>0.48902099999999998</v>
      </c>
      <c r="I1248">
        <f>Table68[[#This Row],[Gross Earning ]]-Table68[[#This Row],[Budget]]</f>
        <v>19532902</v>
      </c>
    </row>
    <row r="1249" spans="1:9">
      <c r="A1249">
        <v>289994397</v>
      </c>
      <c r="B1249">
        <v>150000000</v>
      </c>
      <c r="C1249">
        <v>7.6</v>
      </c>
      <c r="E1249">
        <v>45506619</v>
      </c>
      <c r="F1249">
        <v>26000000</v>
      </c>
      <c r="G1249">
        <v>7.8</v>
      </c>
      <c r="H1249">
        <f>ROUND(CORREL(Table68[[Gross Earning ]],Table68[Budget]),6)</f>
        <v>0.48902099999999998</v>
      </c>
      <c r="I1249">
        <f>Table68[[#This Row],[Gross Earning ]]-Table68[[#This Row],[Budget]]</f>
        <v>19506619</v>
      </c>
    </row>
    <row r="1250" spans="1:9">
      <c r="A1250">
        <v>227946274</v>
      </c>
      <c r="B1250">
        <v>150000000</v>
      </c>
      <c r="C1250">
        <v>6.4</v>
      </c>
      <c r="E1250">
        <v>55500000</v>
      </c>
      <c r="F1250">
        <v>36000000</v>
      </c>
      <c r="G1250">
        <v>6.2</v>
      </c>
      <c r="H1250">
        <f>ROUND(CORREL(Table68[[Gross Earning ]],Table68[Budget]),6)</f>
        <v>0.48902099999999998</v>
      </c>
      <c r="I1250">
        <f>Table68[[#This Row],[Gross Earning ]]-Table68[[#This Row],[Budget]]</f>
        <v>19500000</v>
      </c>
    </row>
    <row r="1251" spans="1:9">
      <c r="A1251">
        <v>256386216</v>
      </c>
      <c r="B1251">
        <v>150000000</v>
      </c>
      <c r="C1251">
        <v>7.2</v>
      </c>
      <c r="E1251">
        <v>29500000</v>
      </c>
      <c r="F1251">
        <v>10000000</v>
      </c>
      <c r="G1251">
        <v>6.5</v>
      </c>
      <c r="H1251">
        <f>ROUND(CORREL(Table68[[Gross Earning ]],Table68[Budget]),6)</f>
        <v>0.48902099999999998</v>
      </c>
      <c r="I1251">
        <f>Table68[[#This Row],[Gross Earning ]]-Table68[[#This Row],[Budget]]</f>
        <v>19500000</v>
      </c>
    </row>
    <row r="1252" spans="1:9">
      <c r="A1252">
        <v>206456431</v>
      </c>
      <c r="B1252">
        <v>150000000</v>
      </c>
      <c r="C1252">
        <v>6.7</v>
      </c>
      <c r="E1252">
        <v>45489752</v>
      </c>
      <c r="F1252">
        <v>26000000</v>
      </c>
      <c r="G1252">
        <v>6.5</v>
      </c>
      <c r="H1252">
        <f>ROUND(CORREL(Table68[[Gross Earning ]],Table68[Budget]),6)</f>
        <v>0.48902099999999998</v>
      </c>
      <c r="I1252">
        <f>Table68[[#This Row],[Gross Earning ]]-Table68[[#This Row],[Budget]]</f>
        <v>19489752</v>
      </c>
    </row>
    <row r="1253" spans="1:9">
      <c r="A1253">
        <v>206435493</v>
      </c>
      <c r="B1253">
        <v>150000000</v>
      </c>
      <c r="C1253">
        <v>8</v>
      </c>
      <c r="E1253" s="27">
        <v>24171685</v>
      </c>
      <c r="F1253">
        <v>4700000</v>
      </c>
      <c r="G1253">
        <v>3.2</v>
      </c>
      <c r="H1253">
        <f>ROUND(CORREL(Table68[[Gross Earning ]],Table68[Budget]),6)</f>
        <v>0.48902099999999998</v>
      </c>
      <c r="I1253">
        <f>Table68[[#This Row],[Gross Earning ]]-Table68[[#This Row],[Budget]]</f>
        <v>19471685</v>
      </c>
    </row>
    <row r="1254" spans="1:9">
      <c r="A1254">
        <v>205343774</v>
      </c>
      <c r="B1254">
        <v>150000000</v>
      </c>
      <c r="C1254">
        <v>8.3000000000000007</v>
      </c>
      <c r="E1254" s="27">
        <v>24171685</v>
      </c>
      <c r="F1254">
        <v>4700000</v>
      </c>
      <c r="G1254">
        <v>6.2</v>
      </c>
      <c r="H1254">
        <f>ROUND(CORREL(Table68[[Gross Earning ]],Table68[Budget]),6)</f>
        <v>0.48902099999999998</v>
      </c>
      <c r="I1254">
        <f>Table68[[#This Row],[Gross Earning ]]-Table68[[#This Row],[Budget]]</f>
        <v>19471685</v>
      </c>
    </row>
    <row r="1255" spans="1:9">
      <c r="A1255">
        <v>179982968</v>
      </c>
      <c r="B1255">
        <v>150000000</v>
      </c>
      <c r="C1255">
        <v>6.7</v>
      </c>
      <c r="E1255">
        <v>44455658</v>
      </c>
      <c r="F1255">
        <v>25000000</v>
      </c>
      <c r="G1255">
        <v>6.7</v>
      </c>
      <c r="H1255">
        <f>ROUND(CORREL(Table68[[Gross Earning ]],Table68[Budget]),6)</f>
        <v>0.48902099999999998</v>
      </c>
      <c r="I1255">
        <f>Table68[[#This Row],[Gross Earning ]]-Table68[[#This Row],[Budget]]</f>
        <v>19455658</v>
      </c>
    </row>
    <row r="1256" spans="1:9">
      <c r="A1256">
        <v>177243721</v>
      </c>
      <c r="B1256">
        <v>150000000</v>
      </c>
      <c r="C1256">
        <v>5.9</v>
      </c>
      <c r="E1256">
        <v>22202612</v>
      </c>
      <c r="F1256">
        <v>2800000</v>
      </c>
      <c r="G1256">
        <v>8.1</v>
      </c>
      <c r="H1256">
        <f>ROUND(CORREL(Table68[[Gross Earning ]],Table68[Budget]),6)</f>
        <v>0.48902099999999998</v>
      </c>
      <c r="I1256">
        <f>Table68[[#This Row],[Gross Earning ]]-Table68[[#This Row],[Budget]]</f>
        <v>19402612</v>
      </c>
    </row>
    <row r="1257" spans="1:9">
      <c r="A1257">
        <v>179883016</v>
      </c>
      <c r="B1257">
        <v>150000000</v>
      </c>
      <c r="C1257">
        <v>6.7</v>
      </c>
      <c r="E1257">
        <v>31397498</v>
      </c>
      <c r="F1257">
        <v>12000000</v>
      </c>
      <c r="G1257">
        <v>5.4</v>
      </c>
      <c r="H1257">
        <f>ROUND(CORREL(Table68[[Gross Earning ]],Table68[Budget]),6)</f>
        <v>0.48902099999999998</v>
      </c>
      <c r="I1257">
        <f>Table68[[#This Row],[Gross Earning ]]-Table68[[#This Row],[Budget]]</f>
        <v>19397498</v>
      </c>
    </row>
    <row r="1258" spans="1:9">
      <c r="A1258">
        <v>139259759</v>
      </c>
      <c r="B1258">
        <v>150000000</v>
      </c>
      <c r="C1258">
        <v>6.7</v>
      </c>
      <c r="E1258">
        <v>29392418</v>
      </c>
      <c r="F1258">
        <v>10000000</v>
      </c>
      <c r="G1258">
        <v>5.8</v>
      </c>
      <c r="H1258">
        <f>ROUND(CORREL(Table68[[Gross Earning ]],Table68[Budget]),6)</f>
        <v>0.48902099999999998</v>
      </c>
      <c r="I1258">
        <f>Table68[[#This Row],[Gross Earning ]]-Table68[[#This Row],[Budget]]</f>
        <v>19392418</v>
      </c>
    </row>
    <row r="1259" spans="1:9">
      <c r="A1259">
        <v>400736600</v>
      </c>
      <c r="B1259">
        <v>150000000</v>
      </c>
      <c r="C1259">
        <v>7.6</v>
      </c>
      <c r="E1259">
        <v>27362712</v>
      </c>
      <c r="F1259">
        <v>8000000</v>
      </c>
      <c r="G1259">
        <v>6.5</v>
      </c>
      <c r="H1259">
        <f>ROUND(CORREL(Table68[[Gross Earning ]],Table68[Budget]),6)</f>
        <v>0.48902099999999998</v>
      </c>
      <c r="I1259">
        <f>Table68[[#This Row],[Gross Earning ]]-Table68[[#This Row],[Budget]]</f>
        <v>19362712</v>
      </c>
    </row>
    <row r="1260" spans="1:9">
      <c r="A1260">
        <v>281492479</v>
      </c>
      <c r="B1260">
        <v>150000000</v>
      </c>
      <c r="C1260">
        <v>7.2</v>
      </c>
      <c r="E1260">
        <v>25244700</v>
      </c>
      <c r="F1260">
        <v>6000000</v>
      </c>
      <c r="G1260">
        <v>7.2</v>
      </c>
      <c r="H1260">
        <f>ROUND(CORREL(Table68[[Gross Earning ]],Table68[Budget]),6)</f>
        <v>0.48902099999999998</v>
      </c>
      <c r="I1260">
        <f>Table68[[#This Row],[Gross Earning ]]-Table68[[#This Row],[Budget]]</f>
        <v>19244700</v>
      </c>
    </row>
    <row r="1261" spans="1:9">
      <c r="A1261">
        <v>206360018</v>
      </c>
      <c r="B1261">
        <v>170000000</v>
      </c>
      <c r="C1261">
        <v>7.1</v>
      </c>
      <c r="E1261">
        <v>54228104</v>
      </c>
      <c r="F1261">
        <v>35000000</v>
      </c>
      <c r="G1261">
        <v>7.7</v>
      </c>
      <c r="H1261">
        <f>ROUND(CORREL(Table68[[Gross Earning ]],Table68[Budget]),6)</f>
        <v>0.48902099999999998</v>
      </c>
      <c r="I1261">
        <f>Table68[[#This Row],[Gross Earning ]]-Table68[[#This Row],[Budget]]</f>
        <v>19228104</v>
      </c>
    </row>
    <row r="1262" spans="1:9">
      <c r="A1262">
        <v>153629485</v>
      </c>
      <c r="B1262">
        <v>150000000</v>
      </c>
      <c r="C1262">
        <v>8.1</v>
      </c>
      <c r="E1262">
        <v>40219708</v>
      </c>
      <c r="F1262">
        <v>21000000</v>
      </c>
      <c r="G1262">
        <v>6.3</v>
      </c>
      <c r="H1262">
        <f>ROUND(CORREL(Table68[[Gross Earning ]],Table68[Budget]),6)</f>
        <v>0.48902099999999998</v>
      </c>
      <c r="I1262">
        <f>Table68[[#This Row],[Gross Earning ]]-Table68[[#This Row],[Budget]]</f>
        <v>19219708</v>
      </c>
    </row>
    <row r="1263" spans="1:9">
      <c r="A1263">
        <v>133375846</v>
      </c>
      <c r="B1263">
        <v>150000000</v>
      </c>
      <c r="C1263">
        <v>6.7</v>
      </c>
      <c r="E1263">
        <v>49185998</v>
      </c>
      <c r="F1263">
        <v>30000000</v>
      </c>
      <c r="G1263">
        <v>7.4</v>
      </c>
      <c r="H1263">
        <f>ROUND(CORREL(Table68[[Gross Earning ]],Table68[Budget]),6)</f>
        <v>0.48902099999999998</v>
      </c>
      <c r="I1263">
        <f>Table68[[#This Row],[Gross Earning ]]-Table68[[#This Row],[Budget]]</f>
        <v>19185998</v>
      </c>
    </row>
    <row r="1264" spans="1:9">
      <c r="A1264">
        <v>181015141</v>
      </c>
      <c r="B1264">
        <v>150000000</v>
      </c>
      <c r="C1264">
        <v>7</v>
      </c>
      <c r="E1264">
        <v>31179516</v>
      </c>
      <c r="F1264">
        <v>12000000</v>
      </c>
      <c r="G1264">
        <v>4.3</v>
      </c>
      <c r="H1264">
        <f>ROUND(CORREL(Table68[[Gross Earning ]],Table68[Budget]),6)</f>
        <v>0.48902099999999998</v>
      </c>
      <c r="I1264">
        <f>Table68[[#This Row],[Gross Earning ]]-Table68[[#This Row],[Budget]]</f>
        <v>19179516</v>
      </c>
    </row>
    <row r="1265" spans="1:9">
      <c r="A1265">
        <v>114053579</v>
      </c>
      <c r="B1265">
        <v>150000000</v>
      </c>
      <c r="C1265">
        <v>6.9</v>
      </c>
      <c r="E1265" s="27">
        <v>24171685</v>
      </c>
      <c r="F1265">
        <v>5000000</v>
      </c>
      <c r="G1265">
        <v>7.6</v>
      </c>
      <c r="H1265">
        <f>ROUND(CORREL(Table68[[Gross Earning ]],Table68[Budget]),6)</f>
        <v>0.48902099999999998</v>
      </c>
      <c r="I1265">
        <f>Table68[[#This Row],[Gross Earning ]]-Table68[[#This Row],[Budget]]</f>
        <v>19171685</v>
      </c>
    </row>
    <row r="1266" spans="1:9">
      <c r="A1266">
        <v>119420252</v>
      </c>
      <c r="B1266">
        <v>150000000</v>
      </c>
      <c r="C1266">
        <v>5.0999999999999996</v>
      </c>
      <c r="E1266" s="27">
        <v>24171685</v>
      </c>
      <c r="F1266">
        <v>5000000</v>
      </c>
      <c r="G1266">
        <v>7.1</v>
      </c>
      <c r="H1266">
        <f>ROUND(CORREL(Table68[[Gross Earning ]],Table68[Budget]),6)</f>
        <v>0.48902099999999998</v>
      </c>
      <c r="I1266">
        <f>Table68[[#This Row],[Gross Earning ]]-Table68[[#This Row],[Budget]]</f>
        <v>19171685</v>
      </c>
    </row>
    <row r="1267" spans="1:9">
      <c r="A1267">
        <v>83640426</v>
      </c>
      <c r="B1267">
        <v>150000000</v>
      </c>
      <c r="C1267">
        <v>5.8</v>
      </c>
      <c r="E1267" s="27">
        <v>24171685</v>
      </c>
      <c r="F1267">
        <v>5000000</v>
      </c>
      <c r="G1267">
        <v>7.2</v>
      </c>
      <c r="H1267">
        <f>ROUND(CORREL(Table68[[Gross Earning ]],Table68[Budget]),6)</f>
        <v>0.48902099999999998</v>
      </c>
      <c r="I1267">
        <f>Table68[[#This Row],[Gross Earning ]]-Table68[[#This Row],[Budget]]</f>
        <v>19171685</v>
      </c>
    </row>
    <row r="1268" spans="1:9">
      <c r="A1268">
        <v>79711678</v>
      </c>
      <c r="B1268">
        <v>100000000</v>
      </c>
      <c r="C1268">
        <v>6.2</v>
      </c>
      <c r="E1268" s="27">
        <v>24171685</v>
      </c>
      <c r="F1268">
        <v>5000000</v>
      </c>
      <c r="G1268">
        <v>8.1999999999999993</v>
      </c>
      <c r="H1268">
        <f>ROUND(CORREL(Table68[[Gross Earning ]],Table68[Budget]),6)</f>
        <v>0.48902099999999998</v>
      </c>
      <c r="I1268">
        <f>Table68[[#This Row],[Gross Earning ]]-Table68[[#This Row],[Budget]]</f>
        <v>19171685</v>
      </c>
    </row>
    <row r="1269" spans="1:9">
      <c r="A1269">
        <v>195000874</v>
      </c>
      <c r="B1269">
        <v>150000000</v>
      </c>
      <c r="C1269">
        <v>7.4</v>
      </c>
      <c r="E1269" s="27">
        <v>24171685</v>
      </c>
      <c r="F1269">
        <v>5000000</v>
      </c>
      <c r="G1269">
        <v>6.7</v>
      </c>
      <c r="H1269">
        <f>ROUND(CORREL(Table68[[Gross Earning ]],Table68[Budget]),6)</f>
        <v>0.48902099999999998</v>
      </c>
      <c r="I1269">
        <f>Table68[[#This Row],[Gross Earning ]]-Table68[[#This Row],[Budget]]</f>
        <v>19171685</v>
      </c>
    </row>
    <row r="1270" spans="1:9">
      <c r="A1270">
        <v>61937495</v>
      </c>
      <c r="B1270">
        <v>150000000</v>
      </c>
      <c r="C1270">
        <v>5.8</v>
      </c>
      <c r="E1270" s="27">
        <v>24171685</v>
      </c>
      <c r="F1270">
        <v>5000000</v>
      </c>
      <c r="G1270">
        <v>6.6</v>
      </c>
      <c r="H1270">
        <f>ROUND(CORREL(Table68[[Gross Earning ]],Table68[Budget]),6)</f>
        <v>0.48902099999999998</v>
      </c>
      <c r="I1270">
        <f>Table68[[#This Row],[Gross Earning ]]-Table68[[#This Row],[Budget]]</f>
        <v>19171685</v>
      </c>
    </row>
    <row r="1271" spans="1:9">
      <c r="A1271">
        <v>126597121</v>
      </c>
      <c r="B1271">
        <v>150000000</v>
      </c>
      <c r="C1271">
        <v>6.2</v>
      </c>
      <c r="E1271" s="27">
        <v>24171685</v>
      </c>
      <c r="F1271">
        <v>5000000</v>
      </c>
      <c r="G1271">
        <v>6.4</v>
      </c>
      <c r="H1271">
        <f>ROUND(CORREL(Table68[[Gross Earning ]],Table68[Budget]),6)</f>
        <v>0.48902099999999998</v>
      </c>
      <c r="I1271">
        <f>Table68[[#This Row],[Gross Earning ]]-Table68[[#This Row],[Budget]]</f>
        <v>19171685</v>
      </c>
    </row>
    <row r="1272" spans="1:9">
      <c r="A1272">
        <v>165230261</v>
      </c>
      <c r="B1272">
        <v>150000000</v>
      </c>
      <c r="C1272">
        <v>7.3</v>
      </c>
      <c r="E1272" s="27">
        <v>24171685</v>
      </c>
      <c r="F1272">
        <v>5000000</v>
      </c>
      <c r="G1272">
        <v>6.2</v>
      </c>
      <c r="H1272">
        <f>ROUND(CORREL(Table68[[Gross Earning ]],Table68[Budget]),6)</f>
        <v>0.48902099999999998</v>
      </c>
      <c r="I1272">
        <f>Table68[[#This Row],[Gross Earning ]]-Table68[[#This Row],[Budget]]</f>
        <v>19171685</v>
      </c>
    </row>
    <row r="1273" spans="1:9">
      <c r="A1273">
        <v>131564731</v>
      </c>
      <c r="B1273">
        <v>150000000</v>
      </c>
      <c r="C1273">
        <v>4.2</v>
      </c>
      <c r="E1273" s="27">
        <v>24171685</v>
      </c>
      <c r="F1273">
        <v>5000000</v>
      </c>
      <c r="G1273">
        <v>6.6</v>
      </c>
      <c r="H1273">
        <f>ROUND(CORREL(Table68[[Gross Earning ]],Table68[Budget]),6)</f>
        <v>0.48902099999999998</v>
      </c>
      <c r="I1273">
        <f>Table68[[#This Row],[Gross Earning ]]-Table68[[#This Row],[Budget]]</f>
        <v>19171685</v>
      </c>
    </row>
    <row r="1274" spans="1:9">
      <c r="A1274">
        <v>133382309</v>
      </c>
      <c r="B1274">
        <v>150000000</v>
      </c>
      <c r="C1274">
        <v>6.9</v>
      </c>
      <c r="E1274" s="27">
        <v>24171685</v>
      </c>
      <c r="F1274">
        <v>5000000</v>
      </c>
      <c r="G1274">
        <v>6.3</v>
      </c>
      <c r="H1274">
        <f>ROUND(CORREL(Table68[[Gross Earning ]],Table68[Budget]),6)</f>
        <v>0.48902099999999998</v>
      </c>
      <c r="I1274">
        <f>Table68[[#This Row],[Gross Earning ]]-Table68[[#This Row],[Budget]]</f>
        <v>19171685</v>
      </c>
    </row>
    <row r="1275" spans="1:9">
      <c r="A1275">
        <v>73103784</v>
      </c>
      <c r="B1275">
        <v>150000000</v>
      </c>
      <c r="C1275">
        <v>6.4</v>
      </c>
      <c r="E1275" s="27">
        <v>24171685</v>
      </c>
      <c r="F1275">
        <v>5000000</v>
      </c>
      <c r="G1275">
        <v>8.6</v>
      </c>
      <c r="H1275">
        <f>ROUND(CORREL(Table68[[Gross Earning ]],Table68[Budget]),6)</f>
        <v>0.48902099999999998</v>
      </c>
      <c r="I1275">
        <f>Table68[[#This Row],[Gross Earning ]]-Table68[[#This Row],[Budget]]</f>
        <v>19171685</v>
      </c>
    </row>
    <row r="1276" spans="1:9">
      <c r="A1276">
        <v>21379315</v>
      </c>
      <c r="B1276">
        <v>150000000</v>
      </c>
      <c r="C1276">
        <v>5.4</v>
      </c>
      <c r="E1276" s="27">
        <v>24171685</v>
      </c>
      <c r="F1276">
        <v>5000000</v>
      </c>
      <c r="G1276">
        <v>6.2</v>
      </c>
      <c r="H1276">
        <f>ROUND(CORREL(Table68[[Gross Earning ]],Table68[Budget]),6)</f>
        <v>0.48902099999999998</v>
      </c>
      <c r="I1276">
        <f>Table68[[#This Row],[Gross Earning ]]-Table68[[#This Row],[Budget]]</f>
        <v>19171685</v>
      </c>
    </row>
    <row r="1277" spans="1:9">
      <c r="A1277">
        <v>64459316</v>
      </c>
      <c r="B1277">
        <v>149000000</v>
      </c>
      <c r="C1277">
        <v>6.7</v>
      </c>
      <c r="E1277" s="27">
        <v>24171685</v>
      </c>
      <c r="F1277">
        <v>5000000</v>
      </c>
      <c r="G1277">
        <v>5.6</v>
      </c>
      <c r="H1277">
        <f>ROUND(CORREL(Table68[[Gross Earning ]],Table68[Budget]),6)</f>
        <v>0.48902099999999998</v>
      </c>
      <c r="I1277">
        <f>Table68[[#This Row],[Gross Earning ]]-Table68[[#This Row],[Budget]]</f>
        <v>19171685</v>
      </c>
    </row>
    <row r="1278" spans="1:9">
      <c r="A1278">
        <v>34964818</v>
      </c>
      <c r="B1278">
        <v>150000000</v>
      </c>
      <c r="C1278">
        <v>5.8</v>
      </c>
      <c r="E1278" s="27">
        <v>24171685</v>
      </c>
      <c r="F1278">
        <v>5000000</v>
      </c>
      <c r="G1278">
        <v>4.5999999999999996</v>
      </c>
      <c r="H1278">
        <f>ROUND(CORREL(Table68[[Gross Earning ]],Table68[Budget]),6)</f>
        <v>0.48902099999999998</v>
      </c>
      <c r="I1278">
        <f>Table68[[#This Row],[Gross Earning ]]-Table68[[#This Row],[Budget]]</f>
        <v>19171685</v>
      </c>
    </row>
    <row r="1279" spans="1:9">
      <c r="A1279">
        <v>111505642</v>
      </c>
      <c r="B1279">
        <v>145000000</v>
      </c>
      <c r="C1279">
        <v>6.9</v>
      </c>
      <c r="E1279" s="27">
        <v>24171685</v>
      </c>
      <c r="F1279">
        <v>5000000</v>
      </c>
      <c r="G1279">
        <v>4.2</v>
      </c>
      <c r="H1279">
        <f>ROUND(CORREL(Table68[[Gross Earning ]],Table68[Budget]),6)</f>
        <v>0.48902099999999998</v>
      </c>
      <c r="I1279">
        <f>Table68[[#This Row],[Gross Earning ]]-Table68[[#This Row],[Budget]]</f>
        <v>19171685</v>
      </c>
    </row>
    <row r="1280" spans="1:9">
      <c r="A1280">
        <v>133228348</v>
      </c>
      <c r="B1280">
        <v>175000000</v>
      </c>
      <c r="C1280">
        <v>7.2</v>
      </c>
      <c r="E1280" s="27">
        <v>24171685</v>
      </c>
      <c r="F1280">
        <v>5000000</v>
      </c>
      <c r="G1280">
        <v>7.2</v>
      </c>
      <c r="H1280">
        <f>ROUND(CORREL(Table68[[Gross Earning ]],Table68[Budget]),6)</f>
        <v>0.48902099999999998</v>
      </c>
      <c r="I1280">
        <f>Table68[[#This Row],[Gross Earning ]]-Table68[[#This Row],[Budget]]</f>
        <v>19171685</v>
      </c>
    </row>
    <row r="1281" spans="1:9">
      <c r="A1281">
        <v>216366733</v>
      </c>
      <c r="B1281">
        <v>145000000</v>
      </c>
      <c r="C1281">
        <v>6.9</v>
      </c>
      <c r="E1281" s="27">
        <v>24171685</v>
      </c>
      <c r="F1281">
        <v>5000000</v>
      </c>
      <c r="G1281">
        <v>6.1</v>
      </c>
      <c r="H1281">
        <f>ROUND(CORREL(Table68[[Gross Earning ]],Table68[Budget]),6)</f>
        <v>0.48902099999999998</v>
      </c>
      <c r="I1281">
        <f>Table68[[#This Row],[Gross Earning ]]-Table68[[#This Row],[Budget]]</f>
        <v>19171685</v>
      </c>
    </row>
    <row r="1282" spans="1:9">
      <c r="A1282">
        <v>160201106</v>
      </c>
      <c r="B1282">
        <v>142000000</v>
      </c>
      <c r="C1282">
        <v>6.1</v>
      </c>
      <c r="E1282" s="27">
        <v>24171685</v>
      </c>
      <c r="F1282">
        <v>5000000</v>
      </c>
      <c r="G1282">
        <v>5.5</v>
      </c>
      <c r="H1282">
        <f>ROUND(CORREL(Table68[[Gross Earning ]],Table68[Budget]),6)</f>
        <v>0.48902099999999998</v>
      </c>
      <c r="I1282">
        <f>Table68[[#This Row],[Gross Earning ]]-Table68[[#This Row],[Budget]]</f>
        <v>19171685</v>
      </c>
    </row>
    <row r="1283" spans="1:9">
      <c r="A1283">
        <v>118099659</v>
      </c>
      <c r="B1283">
        <v>144000000</v>
      </c>
      <c r="C1283">
        <v>5.5</v>
      </c>
      <c r="E1283" s="27">
        <v>24171685</v>
      </c>
      <c r="F1283">
        <v>5000000</v>
      </c>
      <c r="G1283">
        <v>4.4000000000000004</v>
      </c>
      <c r="H1283">
        <f>ROUND(CORREL(Table68[[Gross Earning ]],Table68[Budget]),6)</f>
        <v>0.48902099999999998</v>
      </c>
      <c r="I1283">
        <f>Table68[[#This Row],[Gross Earning ]]-Table68[[#This Row],[Budget]]</f>
        <v>19171685</v>
      </c>
    </row>
    <row r="1284" spans="1:9">
      <c r="A1284">
        <v>201573391</v>
      </c>
      <c r="B1284">
        <v>140000000</v>
      </c>
      <c r="C1284">
        <v>6.6</v>
      </c>
      <c r="E1284" s="27">
        <v>24171685</v>
      </c>
      <c r="F1284">
        <v>5000000</v>
      </c>
      <c r="G1284">
        <v>4.4000000000000004</v>
      </c>
      <c r="H1284">
        <f>ROUND(CORREL(Table68[[Gross Earning ]],Table68[Budget]),6)</f>
        <v>0.48902099999999998</v>
      </c>
      <c r="I1284">
        <f>Table68[[#This Row],[Gross Earning ]]-Table68[[#This Row],[Budget]]</f>
        <v>19171685</v>
      </c>
    </row>
    <row r="1285" spans="1:9">
      <c r="A1285">
        <v>190418803</v>
      </c>
      <c r="B1285">
        <v>140000000</v>
      </c>
      <c r="C1285">
        <v>6.1</v>
      </c>
      <c r="E1285" s="27">
        <v>24171685</v>
      </c>
      <c r="F1285">
        <v>5000000</v>
      </c>
      <c r="G1285">
        <v>6.8</v>
      </c>
      <c r="H1285">
        <f>ROUND(CORREL(Table68[[Gross Earning ]],Table68[Budget]),6)</f>
        <v>0.48902099999999998</v>
      </c>
      <c r="I1285">
        <f>Table68[[#This Row],[Gross Earning ]]-Table68[[#This Row],[Budget]]</f>
        <v>19171685</v>
      </c>
    </row>
    <row r="1286" spans="1:9">
      <c r="A1286">
        <v>82161969</v>
      </c>
      <c r="B1286">
        <v>150000000</v>
      </c>
      <c r="C1286">
        <v>6.3</v>
      </c>
      <c r="E1286" s="27">
        <v>24171685</v>
      </c>
      <c r="F1286">
        <v>5000000</v>
      </c>
      <c r="G1286">
        <v>6.7</v>
      </c>
      <c r="H1286">
        <f>ROUND(CORREL(Table68[[Gross Earning ]],Table68[Budget]),6)</f>
        <v>0.48902099999999998</v>
      </c>
      <c r="I1286">
        <f>Table68[[#This Row],[Gross Earning ]]-Table68[[#This Row],[Budget]]</f>
        <v>19171685</v>
      </c>
    </row>
    <row r="1287" spans="1:9">
      <c r="A1287">
        <v>143523463</v>
      </c>
      <c r="B1287">
        <v>145000000</v>
      </c>
      <c r="C1287">
        <v>7.2</v>
      </c>
      <c r="E1287" s="27">
        <v>24171685</v>
      </c>
      <c r="F1287">
        <v>5000000</v>
      </c>
      <c r="G1287">
        <v>8.6</v>
      </c>
      <c r="H1287">
        <f>ROUND(CORREL(Table68[[Gross Earning ]],Table68[Budget]),6)</f>
        <v>0.48902099999999998</v>
      </c>
      <c r="I1287">
        <f>Table68[[#This Row],[Gross Earning ]]-Table68[[#This Row],[Budget]]</f>
        <v>19171685</v>
      </c>
    </row>
    <row r="1288" spans="1:9">
      <c r="A1288">
        <v>209364921</v>
      </c>
      <c r="B1288">
        <v>145000000</v>
      </c>
      <c r="C1288">
        <v>7.4</v>
      </c>
      <c r="E1288" s="27">
        <v>24171685</v>
      </c>
      <c r="F1288">
        <v>5000000</v>
      </c>
      <c r="G1288">
        <v>4.8</v>
      </c>
      <c r="H1288">
        <f>ROUND(CORREL(Table68[[Gross Earning ]],Table68[Budget]),6)</f>
        <v>0.48902099999999998</v>
      </c>
      <c r="I1288">
        <f>Table68[[#This Row],[Gross Earning ]]-Table68[[#This Row],[Budget]]</f>
        <v>19171685</v>
      </c>
    </row>
    <row r="1289" spans="1:9">
      <c r="A1289">
        <v>103400692</v>
      </c>
      <c r="B1289">
        <v>145000000</v>
      </c>
      <c r="C1289">
        <v>7.3</v>
      </c>
      <c r="E1289" s="27">
        <v>24171685</v>
      </c>
      <c r="F1289">
        <v>5000000</v>
      </c>
      <c r="G1289">
        <v>5.4</v>
      </c>
      <c r="H1289">
        <f>ROUND(CORREL(Table68[[Gross Earning ]],Table68[Budget]),6)</f>
        <v>0.48902099999999998</v>
      </c>
      <c r="I1289">
        <f>Table68[[#This Row],[Gross Earning ]]-Table68[[#This Row],[Budget]]</f>
        <v>19171685</v>
      </c>
    </row>
    <row r="1290" spans="1:9">
      <c r="A1290">
        <v>110332737</v>
      </c>
      <c r="B1290">
        <v>100000000</v>
      </c>
      <c r="C1290">
        <v>6.1</v>
      </c>
      <c r="E1290" s="27">
        <v>24171685</v>
      </c>
      <c r="F1290">
        <v>5000000</v>
      </c>
      <c r="G1290">
        <v>5.3</v>
      </c>
      <c r="H1290">
        <f>ROUND(CORREL(Table68[[Gross Earning ]],Table68[Budget]),6)</f>
        <v>0.48902099999999998</v>
      </c>
      <c r="I1290">
        <f>Table68[[#This Row],[Gross Earning ]]-Table68[[#This Row],[Budget]]</f>
        <v>19171685</v>
      </c>
    </row>
    <row r="1291" spans="1:9">
      <c r="A1291">
        <v>111110575</v>
      </c>
      <c r="B1291">
        <v>140000000</v>
      </c>
      <c r="C1291">
        <v>7.7</v>
      </c>
      <c r="E1291" s="27">
        <v>24171685</v>
      </c>
      <c r="F1291">
        <v>5000000</v>
      </c>
      <c r="G1291">
        <v>3.5</v>
      </c>
      <c r="H1291">
        <f>ROUND(CORREL(Table68[[Gross Earning ]],Table68[Budget]),6)</f>
        <v>0.48902099999999998</v>
      </c>
      <c r="I1291">
        <f>Table68[[#This Row],[Gross Earning ]]-Table68[[#This Row],[Budget]]</f>
        <v>19171685</v>
      </c>
    </row>
    <row r="1292" spans="1:9">
      <c r="A1292">
        <v>65007045</v>
      </c>
      <c r="B1292">
        <v>140000000</v>
      </c>
      <c r="C1292">
        <v>6.1</v>
      </c>
      <c r="E1292" s="27">
        <v>24171685</v>
      </c>
      <c r="F1292">
        <v>5000000</v>
      </c>
      <c r="G1292">
        <v>7.1</v>
      </c>
      <c r="H1292">
        <f>ROUND(CORREL(Table68[[Gross Earning ]],Table68[Budget]),6)</f>
        <v>0.48902099999999998</v>
      </c>
      <c r="I1292">
        <f>Table68[[#This Row],[Gross Earning ]]-Table68[[#This Row],[Budget]]</f>
        <v>19171685</v>
      </c>
    </row>
    <row r="1293" spans="1:9">
      <c r="A1293">
        <v>257704099</v>
      </c>
      <c r="B1293">
        <v>150000000</v>
      </c>
      <c r="C1293">
        <v>8</v>
      </c>
      <c r="E1293" s="27">
        <v>24171685</v>
      </c>
      <c r="F1293">
        <v>5000000</v>
      </c>
      <c r="G1293">
        <v>7.7</v>
      </c>
      <c r="H1293">
        <f>ROUND(CORREL(Table68[[Gross Earning ]],Table68[Budget]),6)</f>
        <v>0.48902099999999998</v>
      </c>
      <c r="I1293">
        <f>Table68[[#This Row],[Gross Earning ]]-Table68[[#This Row],[Budget]]</f>
        <v>19171685</v>
      </c>
    </row>
    <row r="1294" spans="1:9">
      <c r="A1294">
        <v>403706375</v>
      </c>
      <c r="B1294">
        <v>139000000</v>
      </c>
      <c r="C1294">
        <v>7.3</v>
      </c>
      <c r="E1294">
        <v>31155435</v>
      </c>
      <c r="F1294">
        <v>12000000</v>
      </c>
      <c r="G1294">
        <v>6.2</v>
      </c>
      <c r="H1294">
        <f>ROUND(CORREL(Table68[[Gross Earning ]],Table68[Budget]),6)</f>
        <v>0.48902099999999998</v>
      </c>
      <c r="I1294">
        <f>Table68[[#This Row],[Gross Earning ]]-Table68[[#This Row],[Budget]]</f>
        <v>19155435</v>
      </c>
    </row>
    <row r="1295" spans="1:9">
      <c r="A1295">
        <v>176997107</v>
      </c>
      <c r="B1295">
        <v>145000000</v>
      </c>
      <c r="C1295">
        <v>7.9</v>
      </c>
      <c r="E1295">
        <v>39143839</v>
      </c>
      <c r="F1295">
        <v>20000000</v>
      </c>
      <c r="G1295">
        <v>5</v>
      </c>
      <c r="H1295">
        <f>ROUND(CORREL(Table68[[Gross Earning ]],Table68[Budget]),6)</f>
        <v>0.48902099999999998</v>
      </c>
      <c r="I1295">
        <f>Table68[[#This Row],[Gross Earning ]]-Table68[[#This Row],[Budget]]</f>
        <v>19143839</v>
      </c>
    </row>
    <row r="1296" spans="1:9">
      <c r="A1296">
        <v>31141074</v>
      </c>
      <c r="B1296">
        <v>140000000</v>
      </c>
      <c r="C1296">
        <v>5.5</v>
      </c>
      <c r="E1296">
        <v>24138847</v>
      </c>
      <c r="F1296">
        <v>5000000</v>
      </c>
      <c r="G1296">
        <v>7.4</v>
      </c>
      <c r="H1296">
        <f>ROUND(CORREL(Table68[[Gross Earning ]],Table68[Budget]),6)</f>
        <v>0.48902099999999998</v>
      </c>
      <c r="I1296">
        <f>Table68[[#This Row],[Gross Earning ]]-Table68[[#This Row],[Budget]]</f>
        <v>19138847</v>
      </c>
    </row>
    <row r="1297" spans="1:9">
      <c r="A1297">
        <v>31704416</v>
      </c>
      <c r="B1297">
        <v>135000000</v>
      </c>
      <c r="C1297">
        <v>5</v>
      </c>
      <c r="E1297">
        <v>39103378</v>
      </c>
      <c r="F1297">
        <v>20000000</v>
      </c>
      <c r="G1297">
        <v>6.5</v>
      </c>
      <c r="H1297">
        <f>ROUND(CORREL(Table68[[Gross Earning ]],Table68[Budget]),6)</f>
        <v>0.48902099999999998</v>
      </c>
      <c r="I1297">
        <f>Table68[[#This Row],[Gross Earning ]]-Table68[[#This Row],[Budget]]</f>
        <v>19103378</v>
      </c>
    </row>
    <row r="1298" spans="1:9">
      <c r="A1298">
        <v>107503316</v>
      </c>
      <c r="B1298">
        <v>130000000</v>
      </c>
      <c r="C1298">
        <v>7.7</v>
      </c>
      <c r="E1298">
        <v>21300000</v>
      </c>
      <c r="F1298">
        <v>2200000</v>
      </c>
      <c r="G1298">
        <v>4.7</v>
      </c>
      <c r="H1298">
        <f>ROUND(CORREL(Table68[[Gross Earning ]],Table68[Budget]),6)</f>
        <v>0.48902099999999998</v>
      </c>
      <c r="I1298">
        <f>Table68[[#This Row],[Gross Earning ]]-Table68[[#This Row],[Budget]]</f>
        <v>19100000</v>
      </c>
    </row>
    <row r="1299" spans="1:9">
      <c r="A1299">
        <v>129734803</v>
      </c>
      <c r="B1299">
        <v>140000000</v>
      </c>
      <c r="C1299">
        <v>6.6</v>
      </c>
      <c r="E1299" s="27">
        <v>24171685</v>
      </c>
      <c r="F1299">
        <v>5100000</v>
      </c>
      <c r="G1299">
        <v>7.3</v>
      </c>
      <c r="H1299">
        <f>ROUND(CORREL(Table68[[Gross Earning ]],Table68[Budget]),6)</f>
        <v>0.48902099999999998</v>
      </c>
      <c r="I1299">
        <f>Table68[[#This Row],[Gross Earning ]]-Table68[[#This Row],[Budget]]</f>
        <v>19071685</v>
      </c>
    </row>
    <row r="1300" spans="1:9">
      <c r="A1300">
        <v>132122995</v>
      </c>
      <c r="B1300">
        <v>137000000</v>
      </c>
      <c r="C1300">
        <v>5.7</v>
      </c>
      <c r="E1300">
        <v>59068786</v>
      </c>
      <c r="F1300">
        <v>40000000</v>
      </c>
      <c r="G1300">
        <v>6.4</v>
      </c>
      <c r="H1300">
        <f>ROUND(CORREL(Table68[[Gross Earning ]],Table68[Budget]),6)</f>
        <v>0.48902099999999998</v>
      </c>
      <c r="I1300">
        <f>Table68[[#This Row],[Gross Earning ]]-Table68[[#This Row],[Budget]]</f>
        <v>19068786</v>
      </c>
    </row>
    <row r="1301" spans="1:9">
      <c r="A1301">
        <v>122512052</v>
      </c>
      <c r="B1301">
        <v>130000000</v>
      </c>
      <c r="C1301">
        <v>5.8</v>
      </c>
      <c r="E1301">
        <v>25047631</v>
      </c>
      <c r="F1301">
        <v>6000000</v>
      </c>
      <c r="G1301">
        <v>6.9</v>
      </c>
      <c r="H1301">
        <f>ROUND(CORREL(Table68[[Gross Earning ]],Table68[Budget]),6)</f>
        <v>0.48902099999999998</v>
      </c>
      <c r="I1301">
        <f>Table68[[#This Row],[Gross Earning ]]-Table68[[#This Row],[Budget]]</f>
        <v>19047631</v>
      </c>
    </row>
    <row r="1302" spans="1:9">
      <c r="A1302">
        <v>68642452</v>
      </c>
      <c r="B1302">
        <v>130000000</v>
      </c>
      <c r="C1302">
        <v>6</v>
      </c>
      <c r="E1302">
        <v>56044241</v>
      </c>
      <c r="F1302">
        <v>37000000</v>
      </c>
      <c r="G1302">
        <v>6.1</v>
      </c>
      <c r="H1302">
        <f>ROUND(CORREL(Table68[[Gross Earning ]],Table68[Budget]),6)</f>
        <v>0.48902099999999998</v>
      </c>
      <c r="I1302">
        <f>Table68[[#This Row],[Gross Earning ]]-Table68[[#This Row],[Budget]]</f>
        <v>19044241</v>
      </c>
    </row>
    <row r="1303" spans="1:9">
      <c r="A1303">
        <v>32131830</v>
      </c>
      <c r="B1303">
        <v>137000000</v>
      </c>
      <c r="C1303">
        <v>6.4</v>
      </c>
      <c r="E1303">
        <v>28873374</v>
      </c>
      <c r="F1303">
        <v>10000000</v>
      </c>
      <c r="G1303">
        <v>4.0999999999999996</v>
      </c>
      <c r="H1303">
        <f>ROUND(CORREL(Table68[[Gross Earning ]],Table68[Budget]),6)</f>
        <v>0.48902099999999998</v>
      </c>
      <c r="I1303">
        <f>Table68[[#This Row],[Gross Earning ]]-Table68[[#This Row],[Budget]]</f>
        <v>18873374</v>
      </c>
    </row>
    <row r="1304" spans="1:9">
      <c r="A1304">
        <v>176636816</v>
      </c>
      <c r="B1304">
        <v>140000000</v>
      </c>
      <c r="C1304">
        <v>6.9</v>
      </c>
      <c r="E1304">
        <v>33860010</v>
      </c>
      <c r="F1304">
        <v>15000000</v>
      </c>
      <c r="G1304">
        <v>4.8</v>
      </c>
      <c r="H1304">
        <f>ROUND(CORREL(Table68[[Gross Earning ]],Table68[Budget]),6)</f>
        <v>0.48902099999999998</v>
      </c>
      <c r="I1304">
        <f>Table68[[#This Row],[Gross Earning ]]-Table68[[#This Row],[Budget]]</f>
        <v>18860010</v>
      </c>
    </row>
    <row r="1305" spans="1:9">
      <c r="A1305">
        <v>126930660</v>
      </c>
      <c r="B1305">
        <v>135000000</v>
      </c>
      <c r="C1305">
        <v>6.4</v>
      </c>
      <c r="E1305">
        <v>33771174</v>
      </c>
      <c r="F1305">
        <v>15000000</v>
      </c>
      <c r="G1305">
        <v>6.8</v>
      </c>
      <c r="H1305">
        <f>ROUND(CORREL(Table68[[Gross Earning ]],Table68[Budget]),6)</f>
        <v>0.48902099999999998</v>
      </c>
      <c r="I1305">
        <f>Table68[[#This Row],[Gross Earning ]]-Table68[[#This Row],[Budget]]</f>
        <v>18771174</v>
      </c>
    </row>
    <row r="1306" spans="1:9">
      <c r="A1306">
        <v>93926386</v>
      </c>
      <c r="B1306">
        <v>150000000</v>
      </c>
      <c r="C1306">
        <v>7.4</v>
      </c>
      <c r="E1306">
        <v>51758599</v>
      </c>
      <c r="F1306">
        <v>33000000</v>
      </c>
      <c r="G1306">
        <v>5.5</v>
      </c>
      <c r="H1306">
        <f>ROUND(CORREL(Table68[[Gross Earning ]],Table68[Budget]),6)</f>
        <v>0.48902099999999998</v>
      </c>
      <c r="I1306">
        <f>Table68[[#This Row],[Gross Earning ]]-Table68[[#This Row],[Budget]]</f>
        <v>18758599</v>
      </c>
    </row>
    <row r="1307" spans="1:9">
      <c r="A1307">
        <v>292298923</v>
      </c>
      <c r="B1307">
        <v>120000000</v>
      </c>
      <c r="C1307">
        <v>5.5</v>
      </c>
      <c r="E1307" s="27">
        <v>24171685</v>
      </c>
      <c r="F1307">
        <v>5500000</v>
      </c>
      <c r="G1307">
        <v>7.6</v>
      </c>
      <c r="H1307">
        <f>ROUND(CORREL(Table68[[Gross Earning ]],Table68[Budget]),6)</f>
        <v>0.48902099999999998</v>
      </c>
      <c r="I1307">
        <f>Table68[[#This Row],[Gross Earning ]]-Table68[[#This Row],[Budget]]</f>
        <v>18671685</v>
      </c>
    </row>
    <row r="1308" spans="1:9">
      <c r="A1308">
        <v>63992328</v>
      </c>
      <c r="B1308">
        <v>135000000</v>
      </c>
      <c r="C1308">
        <v>5.9</v>
      </c>
      <c r="E1308" s="27">
        <v>24171685</v>
      </c>
      <c r="F1308">
        <v>5500000</v>
      </c>
      <c r="G1308">
        <v>5.6</v>
      </c>
      <c r="H1308">
        <f>ROUND(CORREL(Table68[[Gross Earning ]],Table68[Budget]),6)</f>
        <v>0.48902099999999998</v>
      </c>
      <c r="I1308">
        <f>Table68[[#This Row],[Gross Earning ]]-Table68[[#This Row],[Budget]]</f>
        <v>18671685</v>
      </c>
    </row>
    <row r="1309" spans="1:9">
      <c r="A1309">
        <v>134518390</v>
      </c>
      <c r="B1309">
        <v>150000000</v>
      </c>
      <c r="C1309">
        <v>6.8</v>
      </c>
      <c r="E1309">
        <v>32645546</v>
      </c>
      <c r="F1309">
        <v>14000000</v>
      </c>
      <c r="G1309">
        <v>6.4</v>
      </c>
      <c r="H1309">
        <f>ROUND(CORREL(Table68[[Gross Earning ]],Table68[Budget]),6)</f>
        <v>0.48902099999999998</v>
      </c>
      <c r="I1309">
        <f>Table68[[#This Row],[Gross Earning ]]-Table68[[#This Row],[Budget]]</f>
        <v>18645546</v>
      </c>
    </row>
    <row r="1310" spans="1:9">
      <c r="A1310">
        <v>52792307</v>
      </c>
      <c r="B1310">
        <v>140000000</v>
      </c>
      <c r="C1310">
        <v>6.8</v>
      </c>
      <c r="E1310">
        <v>35635046</v>
      </c>
      <c r="F1310">
        <v>17000000</v>
      </c>
      <c r="G1310">
        <v>6.7</v>
      </c>
      <c r="H1310">
        <f>ROUND(CORREL(Table68[[Gross Earning ]],Table68[Budget]),6)</f>
        <v>0.48902099999999998</v>
      </c>
      <c r="I1310">
        <f>Table68[[#This Row],[Gross Earning ]]-Table68[[#This Row],[Budget]]</f>
        <v>18635046</v>
      </c>
    </row>
    <row r="1311" spans="1:9">
      <c r="A1311">
        <v>183635922</v>
      </c>
      <c r="B1311">
        <v>135000000</v>
      </c>
      <c r="C1311">
        <v>8.1</v>
      </c>
      <c r="E1311">
        <v>25625110</v>
      </c>
      <c r="F1311">
        <v>7000000</v>
      </c>
      <c r="G1311">
        <v>7.2</v>
      </c>
      <c r="H1311">
        <f>ROUND(CORREL(Table68[[Gross Earning ]],Table68[Budget]),6)</f>
        <v>0.48902099999999998</v>
      </c>
      <c r="I1311">
        <f>Table68[[#This Row],[Gross Earning ]]-Table68[[#This Row],[Budget]]</f>
        <v>18625110</v>
      </c>
    </row>
    <row r="1312" spans="1:9">
      <c r="A1312">
        <v>83024900</v>
      </c>
      <c r="B1312">
        <v>135000000</v>
      </c>
      <c r="C1312">
        <v>6.5</v>
      </c>
      <c r="E1312">
        <v>33565375</v>
      </c>
      <c r="F1312">
        <v>15000000</v>
      </c>
      <c r="G1312">
        <v>7.5</v>
      </c>
      <c r="H1312">
        <f>ROUND(CORREL(Table68[[Gross Earning ]],Table68[Budget]),6)</f>
        <v>0.48902099999999998</v>
      </c>
      <c r="I1312">
        <f>Table68[[#This Row],[Gross Earning ]]-Table68[[#This Row],[Budget]]</f>
        <v>18565375</v>
      </c>
    </row>
    <row r="1313" spans="1:9">
      <c r="A1313">
        <v>123207194</v>
      </c>
      <c r="B1313">
        <v>135000000</v>
      </c>
      <c r="C1313">
        <v>7.2</v>
      </c>
      <c r="E1313">
        <v>23031390</v>
      </c>
      <c r="F1313">
        <v>4500000</v>
      </c>
      <c r="G1313">
        <v>5.6</v>
      </c>
      <c r="H1313">
        <f>ROUND(CORREL(Table68[[Gross Earning ]],Table68[Budget]),6)</f>
        <v>0.48902099999999998</v>
      </c>
      <c r="I1313">
        <f>Table68[[#This Row],[Gross Earning ]]-Table68[[#This Row],[Budget]]</f>
        <v>18531390</v>
      </c>
    </row>
    <row r="1314" spans="1:9">
      <c r="A1314">
        <v>83348920</v>
      </c>
      <c r="B1314">
        <v>132000000</v>
      </c>
      <c r="C1314">
        <v>6.7</v>
      </c>
      <c r="E1314">
        <v>66488090</v>
      </c>
      <c r="F1314">
        <v>48000000</v>
      </c>
      <c r="G1314">
        <v>6.7</v>
      </c>
      <c r="H1314">
        <f>ROUND(CORREL(Table68[[Gross Earning ]],Table68[Budget]),6)</f>
        <v>0.48902099999999998</v>
      </c>
      <c r="I1314">
        <f>Table68[[#This Row],[Gross Earning ]]-Table68[[#This Row],[Budget]]</f>
        <v>18488090</v>
      </c>
    </row>
    <row r="1315" spans="1:9">
      <c r="A1315">
        <v>227137090</v>
      </c>
      <c r="B1315">
        <v>110000000</v>
      </c>
      <c r="C1315">
        <v>8.1</v>
      </c>
      <c r="E1315">
        <v>110416702</v>
      </c>
      <c r="F1315">
        <v>92000000</v>
      </c>
      <c r="G1315">
        <v>7</v>
      </c>
      <c r="H1315">
        <f>ROUND(CORREL(Table68[[Gross Earning ]],Table68[Budget]),6)</f>
        <v>0.48902099999999998</v>
      </c>
      <c r="I1315">
        <f>Table68[[#This Row],[Gross Earning ]]-Table68[[#This Row],[Budget]]</f>
        <v>18416702</v>
      </c>
    </row>
    <row r="1316" spans="1:9">
      <c r="A1316">
        <v>215395021</v>
      </c>
      <c r="B1316">
        <v>130000000</v>
      </c>
      <c r="C1316">
        <v>7.6</v>
      </c>
      <c r="E1316">
        <v>30400000</v>
      </c>
      <c r="F1316">
        <v>12000000</v>
      </c>
      <c r="G1316">
        <v>6.6</v>
      </c>
      <c r="H1316">
        <f>ROUND(CORREL(Table68[[Gross Earning ]],Table68[Budget]),6)</f>
        <v>0.48902099999999998</v>
      </c>
      <c r="I1316">
        <f>Table68[[#This Row],[Gross Earning ]]-Table68[[#This Row],[Budget]]</f>
        <v>18400000</v>
      </c>
    </row>
    <row r="1317" spans="1:9">
      <c r="A1317">
        <v>180191634</v>
      </c>
      <c r="B1317">
        <v>130000000</v>
      </c>
      <c r="C1317">
        <v>7.4</v>
      </c>
      <c r="E1317">
        <v>33386128</v>
      </c>
      <c r="F1317">
        <v>15000000</v>
      </c>
      <c r="G1317">
        <v>4.9000000000000004</v>
      </c>
      <c r="H1317">
        <f>ROUND(CORREL(Table68[[Gross Earning ]],Table68[Budget]),6)</f>
        <v>0.48902099999999998</v>
      </c>
      <c r="I1317">
        <f>Table68[[#This Row],[Gross Earning ]]-Table68[[#This Row],[Budget]]</f>
        <v>18386128</v>
      </c>
    </row>
    <row r="1318" spans="1:9">
      <c r="A1318">
        <v>424645577</v>
      </c>
      <c r="B1318">
        <v>130000000</v>
      </c>
      <c r="C1318">
        <v>7.6</v>
      </c>
      <c r="E1318">
        <v>34308901</v>
      </c>
      <c r="F1318">
        <v>16000000</v>
      </c>
      <c r="G1318">
        <v>5.0999999999999996</v>
      </c>
      <c r="H1318">
        <f>ROUND(CORREL(Table68[[Gross Earning ]],Table68[Budget]),6)</f>
        <v>0.48902099999999998</v>
      </c>
      <c r="I1318">
        <f>Table68[[#This Row],[Gross Earning ]]-Table68[[#This Row],[Budget]]</f>
        <v>18308901</v>
      </c>
    </row>
    <row r="1319" spans="1:9">
      <c r="A1319">
        <v>177343675</v>
      </c>
      <c r="B1319">
        <v>135000000</v>
      </c>
      <c r="C1319">
        <v>6.7</v>
      </c>
      <c r="E1319">
        <v>24792061</v>
      </c>
      <c r="F1319">
        <v>6500000</v>
      </c>
      <c r="G1319">
        <v>7.6</v>
      </c>
      <c r="H1319">
        <f>ROUND(CORREL(Table68[[Gross Earning ]],Table68[Budget]),6)</f>
        <v>0.48902099999999998</v>
      </c>
      <c r="I1319">
        <f>Table68[[#This Row],[Gross Earning ]]-Table68[[#This Row],[Budget]]</f>
        <v>18292061</v>
      </c>
    </row>
    <row r="1320" spans="1:9">
      <c r="A1320">
        <v>234277056</v>
      </c>
      <c r="B1320">
        <v>132000000</v>
      </c>
      <c r="C1320">
        <v>6.5</v>
      </c>
      <c r="E1320">
        <v>40270895</v>
      </c>
      <c r="F1320">
        <v>22000000</v>
      </c>
      <c r="G1320">
        <v>7.6</v>
      </c>
      <c r="H1320">
        <f>ROUND(CORREL(Table68[[Gross Earning ]],Table68[Budget]),6)</f>
        <v>0.48902099999999998</v>
      </c>
      <c r="I1320">
        <f>Table68[[#This Row],[Gross Earning ]]-Table68[[#This Row],[Budget]]</f>
        <v>18270895</v>
      </c>
    </row>
    <row r="1321" spans="1:9">
      <c r="A1321">
        <v>138396624</v>
      </c>
      <c r="B1321">
        <v>130000000</v>
      </c>
      <c r="C1321">
        <v>6.6</v>
      </c>
      <c r="E1321" s="27">
        <v>24171685</v>
      </c>
      <c r="F1321">
        <v>5952000</v>
      </c>
      <c r="G1321">
        <v>7.3</v>
      </c>
      <c r="H1321">
        <f>ROUND(CORREL(Table68[[Gross Earning ]],Table68[Budget]),6)</f>
        <v>0.48902099999999998</v>
      </c>
      <c r="I1321">
        <f>Table68[[#This Row],[Gross Earning ]]-Table68[[#This Row],[Budget]]</f>
        <v>18219685</v>
      </c>
    </row>
    <row r="1322" spans="1:9">
      <c r="A1322">
        <v>149234747</v>
      </c>
      <c r="B1322">
        <v>130000000</v>
      </c>
      <c r="C1322">
        <v>6.7</v>
      </c>
      <c r="E1322" s="27">
        <v>24171685</v>
      </c>
      <c r="F1322">
        <v>6000000</v>
      </c>
      <c r="G1322">
        <v>6.9</v>
      </c>
      <c r="H1322">
        <f>ROUND(CORREL(Table68[[Gross Earning ]],Table68[Budget]),6)</f>
        <v>0.48902099999999998</v>
      </c>
      <c r="I1322">
        <f>Table68[[#This Row],[Gross Earning ]]-Table68[[#This Row],[Budget]]</f>
        <v>18171685</v>
      </c>
    </row>
    <row r="1323" spans="1:9">
      <c r="A1323">
        <v>118311368</v>
      </c>
      <c r="B1323">
        <v>110000000</v>
      </c>
      <c r="C1323">
        <v>6.4</v>
      </c>
      <c r="E1323" s="27">
        <v>24171685</v>
      </c>
      <c r="F1323">
        <v>6000000</v>
      </c>
      <c r="G1323">
        <v>7</v>
      </c>
      <c r="H1323">
        <f>ROUND(CORREL(Table68[[Gross Earning ]],Table68[Budget]),6)</f>
        <v>0.48902099999999998</v>
      </c>
      <c r="I1323">
        <f>Table68[[#This Row],[Gross Earning ]]-Table68[[#This Row],[Budget]]</f>
        <v>18171685</v>
      </c>
    </row>
    <row r="1324" spans="1:9">
      <c r="A1324">
        <v>101160529</v>
      </c>
      <c r="B1324">
        <v>125000000</v>
      </c>
      <c r="C1324">
        <v>5.8</v>
      </c>
      <c r="E1324" s="27">
        <v>24171685</v>
      </c>
      <c r="F1324">
        <v>6000000</v>
      </c>
      <c r="G1324">
        <v>7.2</v>
      </c>
      <c r="H1324">
        <f>ROUND(CORREL(Table68[[Gross Earning ]],Table68[Budget]),6)</f>
        <v>0.48902099999999998</v>
      </c>
      <c r="I1324">
        <f>Table68[[#This Row],[Gross Earning ]]-Table68[[#This Row],[Budget]]</f>
        <v>18171685</v>
      </c>
    </row>
    <row r="1325" spans="1:9">
      <c r="A1325">
        <v>77564037</v>
      </c>
      <c r="B1325">
        <v>135000000</v>
      </c>
      <c r="C1325">
        <v>7.4</v>
      </c>
      <c r="E1325" s="27">
        <v>24171685</v>
      </c>
      <c r="F1325">
        <v>6000000</v>
      </c>
      <c r="G1325">
        <v>7.2</v>
      </c>
      <c r="H1325">
        <f>ROUND(CORREL(Table68[[Gross Earning ]],Table68[Budget]),6)</f>
        <v>0.48902099999999998</v>
      </c>
      <c r="I1325">
        <f>Table68[[#This Row],[Gross Earning ]]-Table68[[#This Row],[Budget]]</f>
        <v>18171685</v>
      </c>
    </row>
    <row r="1326" spans="1:9">
      <c r="A1326">
        <v>249358727</v>
      </c>
      <c r="B1326">
        <v>130000000</v>
      </c>
      <c r="C1326">
        <v>7.8</v>
      </c>
      <c r="E1326" s="27">
        <v>24171685</v>
      </c>
      <c r="F1326">
        <v>6000000</v>
      </c>
      <c r="G1326">
        <v>5.4</v>
      </c>
      <c r="H1326">
        <f>ROUND(CORREL(Table68[[Gross Earning ]],Table68[Budget]),6)</f>
        <v>0.48902099999999998</v>
      </c>
      <c r="I1326">
        <f>Table68[[#This Row],[Gross Earning ]]-Table68[[#This Row],[Budget]]</f>
        <v>18171685</v>
      </c>
    </row>
    <row r="1327" spans="1:9">
      <c r="A1327">
        <v>49551662</v>
      </c>
      <c r="B1327">
        <v>130000000</v>
      </c>
      <c r="C1327">
        <v>6.6</v>
      </c>
      <c r="E1327" s="27">
        <v>24171685</v>
      </c>
      <c r="F1327">
        <v>6000000</v>
      </c>
      <c r="G1327">
        <v>6.5</v>
      </c>
      <c r="H1327">
        <f>ROUND(CORREL(Table68[[Gross Earning ]],Table68[Budget]),6)</f>
        <v>0.48902099999999998</v>
      </c>
      <c r="I1327">
        <f>Table68[[#This Row],[Gross Earning ]]-Table68[[#This Row],[Budget]]</f>
        <v>18171685</v>
      </c>
    </row>
    <row r="1328" spans="1:9">
      <c r="A1328">
        <v>60522097</v>
      </c>
      <c r="B1328">
        <v>130000000</v>
      </c>
      <c r="C1328">
        <v>4.9000000000000004</v>
      </c>
      <c r="E1328" s="27">
        <v>24171685</v>
      </c>
      <c r="F1328">
        <v>6000000</v>
      </c>
      <c r="G1328">
        <v>6.7</v>
      </c>
      <c r="H1328">
        <f>ROUND(CORREL(Table68[[Gross Earning ]],Table68[Budget]),6)</f>
        <v>0.48902099999999998</v>
      </c>
      <c r="I1328">
        <f>Table68[[#This Row],[Gross Earning ]]-Table68[[#This Row],[Budget]]</f>
        <v>18171685</v>
      </c>
    </row>
    <row r="1329" spans="1:9">
      <c r="A1329">
        <v>137748063</v>
      </c>
      <c r="B1329">
        <v>127500000</v>
      </c>
      <c r="C1329">
        <v>6.5</v>
      </c>
      <c r="E1329">
        <v>20167424</v>
      </c>
      <c r="F1329">
        <v>2000000</v>
      </c>
      <c r="G1329">
        <v>8.1999999999999993</v>
      </c>
      <c r="H1329">
        <f>ROUND(CORREL(Table68[[Gross Earning ]],Table68[Budget]),6)</f>
        <v>0.48902099999999998</v>
      </c>
      <c r="I1329">
        <f>Table68[[#This Row],[Gross Earning ]]-Table68[[#This Row],[Budget]]</f>
        <v>18167424</v>
      </c>
    </row>
    <row r="1330" spans="1:9">
      <c r="A1330">
        <v>113733726</v>
      </c>
      <c r="B1330">
        <v>127000000</v>
      </c>
      <c r="C1330">
        <v>6.2</v>
      </c>
      <c r="E1330">
        <v>35143332</v>
      </c>
      <c r="F1330">
        <v>17000000</v>
      </c>
      <c r="G1330">
        <v>5.6</v>
      </c>
      <c r="H1330">
        <f>ROUND(CORREL(Table68[[Gross Earning ]],Table68[Budget]),6)</f>
        <v>0.48902099999999998</v>
      </c>
      <c r="I1330">
        <f>Table68[[#This Row],[Gross Earning ]]-Table68[[#This Row],[Budget]]</f>
        <v>18143332</v>
      </c>
    </row>
    <row r="1331" spans="1:9">
      <c r="A1331">
        <v>148337537</v>
      </c>
      <c r="B1331">
        <v>130000000</v>
      </c>
      <c r="C1331">
        <v>7.3</v>
      </c>
      <c r="E1331">
        <v>26049082</v>
      </c>
      <c r="F1331">
        <v>8000000</v>
      </c>
      <c r="G1331">
        <v>6.1</v>
      </c>
      <c r="H1331">
        <f>ROUND(CORREL(Table68[[Gross Earning ]],Table68[Budget]),6)</f>
        <v>0.48902099999999998</v>
      </c>
      <c r="I1331">
        <f>Table68[[#This Row],[Gross Earning ]]-Table68[[#This Row],[Budget]]</f>
        <v>18049082</v>
      </c>
    </row>
    <row r="1332" spans="1:9">
      <c r="A1332">
        <v>317557891</v>
      </c>
      <c r="B1332">
        <v>125000000</v>
      </c>
      <c r="C1332">
        <v>7.5</v>
      </c>
      <c r="E1332">
        <v>48043505</v>
      </c>
      <c r="F1332">
        <v>30000000</v>
      </c>
      <c r="G1332">
        <v>7.7</v>
      </c>
      <c r="H1332">
        <f>ROUND(CORREL(Table68[[Gross Earning ]],Table68[Budget]),6)</f>
        <v>0.48902099999999998</v>
      </c>
      <c r="I1332">
        <f>Table68[[#This Row],[Gross Earning ]]-Table68[[#This Row],[Budget]]</f>
        <v>18043505</v>
      </c>
    </row>
    <row r="1333" spans="1:9">
      <c r="A1333">
        <v>33592415</v>
      </c>
      <c r="B1333">
        <v>130000000</v>
      </c>
      <c r="C1333">
        <v>5.6</v>
      </c>
      <c r="E1333">
        <v>38037513</v>
      </c>
      <c r="F1333">
        <v>20000000</v>
      </c>
      <c r="G1333">
        <v>6.2</v>
      </c>
      <c r="H1333">
        <f>ROUND(CORREL(Table68[[Gross Earning ]],Table68[Budget]),6)</f>
        <v>0.48902099999999998</v>
      </c>
      <c r="I1333">
        <f>Table68[[#This Row],[Gross Earning ]]-Table68[[#This Row],[Budget]]</f>
        <v>18037513</v>
      </c>
    </row>
    <row r="1334" spans="1:9">
      <c r="A1334">
        <v>305388685</v>
      </c>
      <c r="B1334">
        <v>140000000</v>
      </c>
      <c r="C1334">
        <v>8.1</v>
      </c>
      <c r="E1334">
        <v>59992760</v>
      </c>
      <c r="F1334">
        <v>42000000</v>
      </c>
      <c r="G1334">
        <v>5.8</v>
      </c>
      <c r="H1334">
        <f>ROUND(CORREL(Table68[[Gross Earning ]],Table68[Budget]),6)</f>
        <v>0.48902099999999998</v>
      </c>
      <c r="I1334">
        <f>Table68[[#This Row],[Gross Earning ]]-Table68[[#This Row],[Budget]]</f>
        <v>17992760</v>
      </c>
    </row>
    <row r="1335" spans="1:9">
      <c r="A1335">
        <v>337103873</v>
      </c>
      <c r="B1335">
        <v>125000000</v>
      </c>
      <c r="C1335">
        <v>6.7</v>
      </c>
      <c r="E1335">
        <v>57981889</v>
      </c>
      <c r="F1335">
        <v>40000000</v>
      </c>
      <c r="G1335">
        <v>7.3</v>
      </c>
      <c r="H1335">
        <f>ROUND(CORREL(Table68[[Gross Earning ]],Table68[Budget]),6)</f>
        <v>0.48902099999999998</v>
      </c>
      <c r="I1335">
        <f>Table68[[#This Row],[Gross Earning ]]-Table68[[#This Row],[Budget]]</f>
        <v>17981889</v>
      </c>
    </row>
    <row r="1336" spans="1:9">
      <c r="A1336">
        <v>217536138</v>
      </c>
      <c r="B1336">
        <v>125000000</v>
      </c>
      <c r="C1336">
        <v>6.6</v>
      </c>
      <c r="E1336">
        <v>20966644</v>
      </c>
      <c r="F1336">
        <v>3000000</v>
      </c>
      <c r="G1336">
        <v>7.4</v>
      </c>
      <c r="H1336">
        <f>ROUND(CORREL(Table68[[Gross Earning ]],Table68[Budget]),6)</f>
        <v>0.48902099999999998</v>
      </c>
      <c r="I1336">
        <f>Table68[[#This Row],[Gross Earning ]]-Table68[[#This Row],[Budget]]</f>
        <v>17966644</v>
      </c>
    </row>
    <row r="1337" spans="1:9">
      <c r="A1337">
        <v>131536019</v>
      </c>
      <c r="B1337">
        <v>103000000</v>
      </c>
      <c r="C1337">
        <v>6.4</v>
      </c>
      <c r="E1337" s="27">
        <v>24171685</v>
      </c>
      <c r="F1337">
        <v>6244087</v>
      </c>
      <c r="G1337">
        <v>8</v>
      </c>
      <c r="H1337">
        <f>ROUND(CORREL(Table68[[Gross Earning ]],Table68[Budget]),6)</f>
        <v>0.48902099999999998</v>
      </c>
      <c r="I1337">
        <f>Table68[[#This Row],[Gross Earning ]]-Table68[[#This Row],[Budget]]</f>
        <v>17927598</v>
      </c>
    </row>
    <row r="1338" spans="1:9">
      <c r="A1338">
        <v>214948780</v>
      </c>
      <c r="B1338">
        <v>110000000</v>
      </c>
      <c r="C1338">
        <v>7.5</v>
      </c>
      <c r="E1338">
        <v>25926543</v>
      </c>
      <c r="F1338">
        <v>8000000</v>
      </c>
      <c r="G1338">
        <v>5.2</v>
      </c>
      <c r="H1338">
        <f>ROUND(CORREL(Table68[[Gross Earning ]],Table68[Budget]),6)</f>
        <v>0.48902099999999998</v>
      </c>
      <c r="I1338">
        <f>Table68[[#This Row],[Gross Earning ]]-Table68[[#This Row],[Budget]]</f>
        <v>17926543</v>
      </c>
    </row>
    <row r="1339" spans="1:9">
      <c r="A1339">
        <v>209805005</v>
      </c>
      <c r="B1339">
        <v>125000000</v>
      </c>
      <c r="C1339">
        <v>7.3</v>
      </c>
      <c r="E1339">
        <v>41895491</v>
      </c>
      <c r="F1339">
        <v>24000000</v>
      </c>
      <c r="G1339">
        <v>7.6</v>
      </c>
      <c r="H1339">
        <f>ROUND(CORREL(Table68[[Gross Earning ]],Table68[Budget]),6)</f>
        <v>0.48902099999999998</v>
      </c>
      <c r="I1339">
        <f>Table68[[#This Row],[Gross Earning ]]-Table68[[#This Row],[Budget]]</f>
        <v>17895491</v>
      </c>
    </row>
    <row r="1340" spans="1:9">
      <c r="A1340">
        <v>186830669</v>
      </c>
      <c r="B1340">
        <v>125000000</v>
      </c>
      <c r="C1340">
        <v>7.5</v>
      </c>
      <c r="E1340">
        <v>83892374</v>
      </c>
      <c r="F1340">
        <v>66000000</v>
      </c>
      <c r="G1340">
        <v>7</v>
      </c>
      <c r="H1340">
        <f>ROUND(CORREL(Table68[[Gross Earning ]],Table68[Budget]),6)</f>
        <v>0.48902099999999998</v>
      </c>
      <c r="I1340">
        <f>Table68[[#This Row],[Gross Earning ]]-Table68[[#This Row],[Budget]]</f>
        <v>17892374</v>
      </c>
    </row>
    <row r="1341" spans="1:9">
      <c r="A1341">
        <v>163192114</v>
      </c>
      <c r="B1341">
        <v>125000000</v>
      </c>
      <c r="C1341">
        <v>5.8</v>
      </c>
      <c r="E1341">
        <v>19100000</v>
      </c>
      <c r="F1341">
        <v>1250000</v>
      </c>
      <c r="G1341">
        <v>6.1</v>
      </c>
      <c r="H1341">
        <f>ROUND(CORREL(Table68[[Gross Earning ]],Table68[Budget]),6)</f>
        <v>0.48902099999999998</v>
      </c>
      <c r="I1341">
        <f>Table68[[#This Row],[Gross Earning ]]-Table68[[#This Row],[Budget]]</f>
        <v>17850000</v>
      </c>
    </row>
    <row r="1342" spans="1:9">
      <c r="A1342">
        <v>119412921</v>
      </c>
      <c r="B1342">
        <v>65000000</v>
      </c>
      <c r="C1342">
        <v>7.5</v>
      </c>
      <c r="E1342">
        <v>67823573</v>
      </c>
      <c r="F1342">
        <v>50000000</v>
      </c>
      <c r="G1342">
        <v>6.6</v>
      </c>
      <c r="H1342">
        <f>ROUND(CORREL(Table68[[Gross Earning ]],Table68[Budget]),6)</f>
        <v>0.48902099999999998</v>
      </c>
      <c r="I1342">
        <f>Table68[[#This Row],[Gross Earning ]]-Table68[[#This Row],[Budget]]</f>
        <v>17823573</v>
      </c>
    </row>
    <row r="1343" spans="1:9">
      <c r="A1343">
        <v>32694788</v>
      </c>
      <c r="B1343">
        <v>85000000</v>
      </c>
      <c r="C1343">
        <v>6.6</v>
      </c>
      <c r="E1343">
        <v>27736779</v>
      </c>
      <c r="F1343">
        <v>10000000</v>
      </c>
      <c r="G1343">
        <v>5.2</v>
      </c>
      <c r="H1343">
        <f>ROUND(CORREL(Table68[[Gross Earning ]],Table68[Budget]),6)</f>
        <v>0.48902099999999998</v>
      </c>
      <c r="I1343">
        <f>Table68[[#This Row],[Gross Earning ]]-Table68[[#This Row],[Budget]]</f>
        <v>17736779</v>
      </c>
    </row>
    <row r="1344" spans="1:9">
      <c r="A1344">
        <v>113165635</v>
      </c>
      <c r="B1344">
        <v>125000000</v>
      </c>
      <c r="C1344">
        <v>6.7</v>
      </c>
      <c r="E1344">
        <v>32721635</v>
      </c>
      <c r="F1344">
        <v>15000000</v>
      </c>
      <c r="G1344">
        <v>6.6</v>
      </c>
      <c r="H1344">
        <f>ROUND(CORREL(Table68[[Gross Earning ]],Table68[Budget]),6)</f>
        <v>0.48902099999999998</v>
      </c>
      <c r="I1344">
        <f>Table68[[#This Row],[Gross Earning ]]-Table68[[#This Row],[Budget]]</f>
        <v>17721635</v>
      </c>
    </row>
    <row r="1345" spans="1:9">
      <c r="A1345">
        <v>107285004</v>
      </c>
      <c r="B1345">
        <v>125000000</v>
      </c>
      <c r="C1345">
        <v>3.7</v>
      </c>
      <c r="E1345">
        <v>85707116</v>
      </c>
      <c r="F1345">
        <v>68000000</v>
      </c>
      <c r="G1345">
        <v>7.6</v>
      </c>
      <c r="H1345">
        <f>ROUND(CORREL(Table68[[Gross Earning ]],Table68[Budget]),6)</f>
        <v>0.48902099999999998</v>
      </c>
      <c r="I1345">
        <f>Table68[[#This Row],[Gross Earning ]]-Table68[[#This Row],[Budget]]</f>
        <v>17707116</v>
      </c>
    </row>
    <row r="1346" spans="1:9">
      <c r="A1346">
        <v>260031035</v>
      </c>
      <c r="B1346">
        <v>123000000</v>
      </c>
      <c r="C1346">
        <v>6</v>
      </c>
      <c r="E1346">
        <v>37672350</v>
      </c>
      <c r="F1346">
        <v>20000000</v>
      </c>
      <c r="G1346">
        <v>5.5</v>
      </c>
      <c r="H1346">
        <f>ROUND(CORREL(Table68[[Gross Earning ]],Table68[Budget]),6)</f>
        <v>0.48902099999999998</v>
      </c>
      <c r="I1346">
        <f>Table68[[#This Row],[Gross Earning ]]-Table68[[#This Row],[Budget]]</f>
        <v>17672350</v>
      </c>
    </row>
    <row r="1347" spans="1:9">
      <c r="A1347">
        <v>186739919</v>
      </c>
      <c r="B1347">
        <v>125000000</v>
      </c>
      <c r="C1347">
        <v>6.4</v>
      </c>
      <c r="E1347" s="27">
        <v>24171685</v>
      </c>
      <c r="F1347">
        <v>6500000</v>
      </c>
      <c r="G1347">
        <v>7.2</v>
      </c>
      <c r="H1347">
        <f>ROUND(CORREL(Table68[[Gross Earning ]],Table68[Budget]),6)</f>
        <v>0.48902099999999998</v>
      </c>
      <c r="I1347">
        <f>Table68[[#This Row],[Gross Earning ]]-Table68[[#This Row],[Budget]]</f>
        <v>17671685</v>
      </c>
    </row>
    <row r="1348" spans="1:9">
      <c r="A1348">
        <v>215397307</v>
      </c>
      <c r="B1348">
        <v>125000000</v>
      </c>
      <c r="C1348">
        <v>6.1</v>
      </c>
      <c r="E1348" s="27">
        <v>24171685</v>
      </c>
      <c r="F1348">
        <v>6500000</v>
      </c>
      <c r="G1348">
        <v>6.5</v>
      </c>
      <c r="H1348">
        <f>ROUND(CORREL(Table68[[Gross Earning ]],Table68[Budget]),6)</f>
        <v>0.48902099999999998</v>
      </c>
      <c r="I1348">
        <f>Table68[[#This Row],[Gross Earning ]]-Table68[[#This Row],[Budget]]</f>
        <v>17671685</v>
      </c>
    </row>
    <row r="1349" spans="1:9">
      <c r="A1349">
        <v>182618434</v>
      </c>
      <c r="B1349">
        <v>140000000</v>
      </c>
      <c r="C1349">
        <v>6.4</v>
      </c>
      <c r="E1349">
        <v>24103594</v>
      </c>
      <c r="F1349">
        <v>6500000</v>
      </c>
      <c r="G1349">
        <v>6.2</v>
      </c>
      <c r="H1349">
        <f>ROUND(CORREL(Table68[[Gross Earning ]],Table68[Budget]),6)</f>
        <v>0.48902099999999998</v>
      </c>
      <c r="I1349">
        <f>Table68[[#This Row],[Gross Earning ]]-Table68[[#This Row],[Budget]]</f>
        <v>17603594</v>
      </c>
    </row>
    <row r="1350" spans="1:9">
      <c r="A1350">
        <v>131920333</v>
      </c>
      <c r="B1350">
        <v>130000000</v>
      </c>
      <c r="C1350">
        <v>5.6</v>
      </c>
      <c r="E1350">
        <v>37567440</v>
      </c>
      <c r="F1350">
        <v>20000000</v>
      </c>
      <c r="G1350">
        <v>6.9</v>
      </c>
      <c r="H1350">
        <f>ROUND(CORREL(Table68[[Gross Earning ]],Table68[Budget]),6)</f>
        <v>0.48902099999999998</v>
      </c>
      <c r="I1350">
        <f>Table68[[#This Row],[Gross Earning ]]-Table68[[#This Row],[Budget]]</f>
        <v>17567440</v>
      </c>
    </row>
    <row r="1351" spans="1:9">
      <c r="A1351">
        <v>124976634</v>
      </c>
      <c r="B1351">
        <v>120000000</v>
      </c>
      <c r="C1351">
        <v>8</v>
      </c>
      <c r="E1351">
        <v>42478175</v>
      </c>
      <c r="F1351">
        <v>25000000</v>
      </c>
      <c r="G1351">
        <v>7.2</v>
      </c>
      <c r="H1351">
        <f>ROUND(CORREL(Table68[[Gross Earning ]],Table68[Budget]),6)</f>
        <v>0.48902099999999998</v>
      </c>
      <c r="I1351">
        <f>Table68[[#This Row],[Gross Earning ]]-Table68[[#This Row],[Budget]]</f>
        <v>17478175</v>
      </c>
    </row>
    <row r="1352" spans="1:9">
      <c r="A1352">
        <v>115802596</v>
      </c>
      <c r="B1352">
        <v>110000000</v>
      </c>
      <c r="C1352">
        <v>5.2</v>
      </c>
      <c r="E1352" s="27">
        <v>24171685</v>
      </c>
      <c r="F1352">
        <v>6700000</v>
      </c>
      <c r="G1352">
        <v>7.9</v>
      </c>
      <c r="H1352">
        <f>ROUND(CORREL(Table68[[Gross Earning ]],Table68[Budget]),6)</f>
        <v>0.48902099999999998</v>
      </c>
      <c r="I1352">
        <f>Table68[[#This Row],[Gross Earning ]]-Table68[[#This Row],[Budget]]</f>
        <v>17471685</v>
      </c>
    </row>
    <row r="1353" spans="1:9">
      <c r="A1353">
        <v>108521835</v>
      </c>
      <c r="B1353">
        <v>120000000</v>
      </c>
      <c r="C1353">
        <v>7.1</v>
      </c>
      <c r="E1353">
        <v>44450000</v>
      </c>
      <c r="F1353">
        <v>27000000</v>
      </c>
      <c r="G1353">
        <v>5.8</v>
      </c>
      <c r="H1353">
        <f>ROUND(CORREL(Table68[[Gross Earning ]],Table68[Budget]),6)</f>
        <v>0.48902099999999998</v>
      </c>
      <c r="I1353">
        <f>Table68[[#This Row],[Gross Earning ]]-Table68[[#This Row],[Budget]]</f>
        <v>17450000</v>
      </c>
    </row>
    <row r="1354" spans="1:9">
      <c r="A1354">
        <v>100685880</v>
      </c>
      <c r="B1354">
        <v>120000000</v>
      </c>
      <c r="C1354">
        <v>4.8</v>
      </c>
      <c r="E1354">
        <v>37442180</v>
      </c>
      <c r="F1354">
        <v>20000000</v>
      </c>
      <c r="G1354">
        <v>6.2</v>
      </c>
      <c r="H1354">
        <f>ROUND(CORREL(Table68[[Gross Earning ]],Table68[Budget]),6)</f>
        <v>0.48902099999999998</v>
      </c>
      <c r="I1354">
        <f>Table68[[#This Row],[Gross Earning ]]-Table68[[#This Row],[Budget]]</f>
        <v>17442180</v>
      </c>
    </row>
    <row r="1355" spans="1:9">
      <c r="A1355">
        <v>126464904</v>
      </c>
      <c r="B1355">
        <v>130000000</v>
      </c>
      <c r="C1355">
        <v>7</v>
      </c>
      <c r="E1355">
        <v>20803237</v>
      </c>
      <c r="F1355">
        <v>3500000</v>
      </c>
      <c r="G1355">
        <v>7.1</v>
      </c>
      <c r="H1355">
        <f>ROUND(CORREL(Table68[[Gross Earning ]],Table68[Budget]),6)</f>
        <v>0.48902099999999998</v>
      </c>
      <c r="I1355">
        <f>Table68[[#This Row],[Gross Earning ]]-Table68[[#This Row],[Budget]]</f>
        <v>17303237</v>
      </c>
    </row>
    <row r="1356" spans="1:9">
      <c r="A1356">
        <v>64736114</v>
      </c>
      <c r="B1356">
        <v>120000000</v>
      </c>
      <c r="C1356">
        <v>5.4</v>
      </c>
      <c r="E1356">
        <v>18488314</v>
      </c>
      <c r="F1356">
        <v>1200000</v>
      </c>
      <c r="G1356">
        <v>7.1</v>
      </c>
      <c r="H1356">
        <f>ROUND(CORREL(Table68[[Gross Earning ]],Table68[Budget]),6)</f>
        <v>0.48902099999999998</v>
      </c>
      <c r="I1356">
        <f>Table68[[#This Row],[Gross Earning ]]-Table68[[#This Row],[Budget]]</f>
        <v>17288314</v>
      </c>
    </row>
    <row r="1357" spans="1:9">
      <c r="A1357">
        <v>93050117</v>
      </c>
      <c r="B1357">
        <v>115000000</v>
      </c>
      <c r="C1357">
        <v>6.6</v>
      </c>
      <c r="E1357">
        <v>52277485</v>
      </c>
      <c r="F1357">
        <v>35000000</v>
      </c>
      <c r="G1357">
        <v>6.9</v>
      </c>
      <c r="H1357">
        <f>ROUND(CORREL(Table68[[Gross Earning ]],Table68[Budget]),6)</f>
        <v>0.48902099999999998</v>
      </c>
      <c r="I1357">
        <f>Table68[[#This Row],[Gross Earning ]]-Table68[[#This Row],[Budget]]</f>
        <v>17277485</v>
      </c>
    </row>
    <row r="1358" spans="1:9">
      <c r="A1358">
        <v>57637485</v>
      </c>
      <c r="B1358">
        <v>105000000</v>
      </c>
      <c r="C1358">
        <v>6.7</v>
      </c>
      <c r="E1358">
        <v>23272306</v>
      </c>
      <c r="F1358">
        <v>6000000</v>
      </c>
      <c r="G1358">
        <v>8.6</v>
      </c>
      <c r="H1358">
        <f>ROUND(CORREL(Table68[[Gross Earning ]],Table68[Budget]),6)</f>
        <v>0.48902099999999998</v>
      </c>
      <c r="I1358">
        <f>Table68[[#This Row],[Gross Earning ]]-Table68[[#This Row],[Budget]]</f>
        <v>17272306</v>
      </c>
    </row>
    <row r="1359" spans="1:9">
      <c r="A1359">
        <v>58607007</v>
      </c>
      <c r="B1359">
        <v>100000000</v>
      </c>
      <c r="C1359">
        <v>6.2</v>
      </c>
      <c r="E1359">
        <v>39263506</v>
      </c>
      <c r="F1359">
        <v>22000000</v>
      </c>
      <c r="G1359">
        <v>6.1</v>
      </c>
      <c r="H1359">
        <f>ROUND(CORREL(Table68[[Gross Earning ]],Table68[Budget]),6)</f>
        <v>0.48902099999999998</v>
      </c>
      <c r="I1359">
        <f>Table68[[#This Row],[Gross Earning ]]-Table68[[#This Row],[Budget]]</f>
        <v>17263506</v>
      </c>
    </row>
    <row r="1360" spans="1:9">
      <c r="A1360">
        <v>43929341</v>
      </c>
      <c r="B1360">
        <v>120000000</v>
      </c>
      <c r="C1360">
        <v>6.1</v>
      </c>
      <c r="E1360">
        <v>21244913</v>
      </c>
      <c r="F1360">
        <v>4000000</v>
      </c>
      <c r="G1360">
        <v>8</v>
      </c>
      <c r="H1360">
        <f>ROUND(CORREL(Table68[[Gross Earning ]],Table68[Budget]),6)</f>
        <v>0.48902099999999998</v>
      </c>
      <c r="I1360">
        <f>Table68[[#This Row],[Gross Earning ]]-Table68[[#This Row],[Budget]]</f>
        <v>17244913</v>
      </c>
    </row>
    <row r="1361" spans="1:9">
      <c r="A1361">
        <v>30212620</v>
      </c>
      <c r="B1361">
        <v>120000000</v>
      </c>
      <c r="C1361">
        <v>5.3</v>
      </c>
      <c r="E1361">
        <v>82226474</v>
      </c>
      <c r="F1361">
        <v>65000000</v>
      </c>
      <c r="G1361">
        <v>5.6</v>
      </c>
      <c r="H1361">
        <f>ROUND(CORREL(Table68[[Gross Earning ]],Table68[Budget]),6)</f>
        <v>0.48902099999999998</v>
      </c>
      <c r="I1361">
        <f>Table68[[#This Row],[Gross Earning ]]-Table68[[#This Row],[Budget]]</f>
        <v>17226474</v>
      </c>
    </row>
    <row r="1362" spans="1:9">
      <c r="A1362">
        <v>76418654</v>
      </c>
      <c r="B1362">
        <v>117000000</v>
      </c>
      <c r="C1362">
        <v>6.3</v>
      </c>
      <c r="E1362" s="27">
        <v>24171685</v>
      </c>
      <c r="F1362">
        <v>7000000</v>
      </c>
      <c r="G1362">
        <v>6.1</v>
      </c>
      <c r="H1362">
        <f>ROUND(CORREL(Table68[[Gross Earning ]],Table68[Budget]),6)</f>
        <v>0.48902099999999998</v>
      </c>
      <c r="I1362">
        <f>Table68[[#This Row],[Gross Earning ]]-Table68[[#This Row],[Budget]]</f>
        <v>17171685</v>
      </c>
    </row>
    <row r="1363" spans="1:9">
      <c r="A1363">
        <v>89021735</v>
      </c>
      <c r="B1363">
        <v>120000000</v>
      </c>
      <c r="C1363">
        <v>7</v>
      </c>
      <c r="E1363" s="27">
        <v>24171685</v>
      </c>
      <c r="F1363">
        <v>7000000</v>
      </c>
      <c r="G1363">
        <v>4.8</v>
      </c>
      <c r="H1363">
        <f>ROUND(CORREL(Table68[[Gross Earning ]],Table68[Budget]),6)</f>
        <v>0.48902099999999998</v>
      </c>
      <c r="I1363">
        <f>Table68[[#This Row],[Gross Earning ]]-Table68[[#This Row],[Budget]]</f>
        <v>17171685</v>
      </c>
    </row>
    <row r="1364" spans="1:9">
      <c r="A1364">
        <v>380262555</v>
      </c>
      <c r="B1364">
        <v>113000000</v>
      </c>
      <c r="C1364">
        <v>7.6</v>
      </c>
      <c r="E1364" s="27">
        <v>24171685</v>
      </c>
      <c r="F1364">
        <v>7000000</v>
      </c>
      <c r="G1364">
        <v>6.7</v>
      </c>
      <c r="H1364">
        <f>ROUND(CORREL(Table68[[Gross Earning ]],Table68[Budget]),6)</f>
        <v>0.48902099999999998</v>
      </c>
      <c r="I1364">
        <f>Table68[[#This Row],[Gross Earning ]]-Table68[[#This Row],[Budget]]</f>
        <v>17171685</v>
      </c>
    </row>
    <row r="1365" spans="1:9">
      <c r="A1365">
        <v>310675583</v>
      </c>
      <c r="B1365">
        <v>115000000</v>
      </c>
      <c r="C1365">
        <v>6.7</v>
      </c>
      <c r="E1365" s="27">
        <v>24171685</v>
      </c>
      <c r="F1365">
        <v>7000000</v>
      </c>
      <c r="G1365">
        <v>7.9</v>
      </c>
      <c r="H1365">
        <f>ROUND(CORREL(Table68[[Gross Earning ]],Table68[Budget]),6)</f>
        <v>0.48902099999999998</v>
      </c>
      <c r="I1365">
        <f>Table68[[#This Row],[Gross Earning ]]-Table68[[#This Row],[Budget]]</f>
        <v>17171685</v>
      </c>
    </row>
    <row r="1366" spans="1:9">
      <c r="A1366">
        <v>289907418</v>
      </c>
      <c r="B1366">
        <v>115000000</v>
      </c>
      <c r="C1366">
        <v>8.1</v>
      </c>
      <c r="E1366" s="27">
        <v>24171685</v>
      </c>
      <c r="F1366">
        <v>7000000</v>
      </c>
      <c r="G1366">
        <v>5.3</v>
      </c>
      <c r="H1366">
        <f>ROUND(CORREL(Table68[[Gross Earning ]],Table68[Budget]),6)</f>
        <v>0.48902099999999998</v>
      </c>
      <c r="I1366">
        <f>Table68[[#This Row],[Gross Earning ]]-Table68[[#This Row],[Budget]]</f>
        <v>17171685</v>
      </c>
    </row>
    <row r="1367" spans="1:9">
      <c r="A1367">
        <v>132550960</v>
      </c>
      <c r="B1367">
        <v>120000000</v>
      </c>
      <c r="C1367">
        <v>6.7</v>
      </c>
      <c r="E1367" s="27">
        <v>24171685</v>
      </c>
      <c r="F1367">
        <v>7000000</v>
      </c>
      <c r="G1367">
        <v>4.8</v>
      </c>
      <c r="H1367">
        <f>ROUND(CORREL(Table68[[Gross Earning ]],Table68[Budget]),6)</f>
        <v>0.48902099999999998</v>
      </c>
      <c r="I1367">
        <f>Table68[[#This Row],[Gross Earning ]]-Table68[[#This Row],[Budget]]</f>
        <v>17171685</v>
      </c>
    </row>
    <row r="1368" spans="1:9">
      <c r="A1368">
        <v>474544677</v>
      </c>
      <c r="B1368">
        <v>115000000</v>
      </c>
      <c r="C1368">
        <v>6.5</v>
      </c>
      <c r="E1368" s="27">
        <v>24171685</v>
      </c>
      <c r="F1368">
        <v>7000000</v>
      </c>
      <c r="G1368">
        <v>5.3</v>
      </c>
      <c r="H1368">
        <f>ROUND(CORREL(Table68[[Gross Earning ]],Table68[Budget]),6)</f>
        <v>0.48902099999999998</v>
      </c>
      <c r="I1368">
        <f>Table68[[#This Row],[Gross Earning ]]-Table68[[#This Row],[Budget]]</f>
        <v>17171685</v>
      </c>
    </row>
    <row r="1369" spans="1:9">
      <c r="A1369">
        <v>187165546</v>
      </c>
      <c r="B1369">
        <v>135000000</v>
      </c>
      <c r="C1369">
        <v>7.3</v>
      </c>
      <c r="E1369" s="27">
        <v>24171685</v>
      </c>
      <c r="F1369">
        <v>7000000</v>
      </c>
      <c r="G1369">
        <v>6</v>
      </c>
      <c r="H1369">
        <f>ROUND(CORREL(Table68[[Gross Earning ]],Table68[Budget]),6)</f>
        <v>0.48902099999999998</v>
      </c>
      <c r="I1369">
        <f>Table68[[#This Row],[Gross Earning ]]-Table68[[#This Row],[Budget]]</f>
        <v>17171685</v>
      </c>
    </row>
    <row r="1370" spans="1:9">
      <c r="A1370">
        <v>40911830</v>
      </c>
      <c r="B1370">
        <v>115000000</v>
      </c>
      <c r="C1370">
        <v>6</v>
      </c>
      <c r="E1370" s="27">
        <v>24171685</v>
      </c>
      <c r="F1370">
        <v>7000000</v>
      </c>
      <c r="G1370">
        <v>4.8</v>
      </c>
      <c r="H1370">
        <f>ROUND(CORREL(Table68[[Gross Earning ]],Table68[Budget]),6)</f>
        <v>0.48902099999999998</v>
      </c>
      <c r="I1370">
        <f>Table68[[#This Row],[Gross Earning ]]-Table68[[#This Row],[Budget]]</f>
        <v>17171685</v>
      </c>
    </row>
    <row r="1371" spans="1:9">
      <c r="A1371">
        <v>47952020</v>
      </c>
      <c r="B1371">
        <v>115000000</v>
      </c>
      <c r="C1371">
        <v>6.1</v>
      </c>
      <c r="E1371" s="27">
        <v>24171685</v>
      </c>
      <c r="F1371">
        <v>7000000</v>
      </c>
      <c r="G1371">
        <v>5.8</v>
      </c>
      <c r="H1371">
        <f>ROUND(CORREL(Table68[[Gross Earning ]],Table68[Budget]),6)</f>
        <v>0.48902099999999998</v>
      </c>
      <c r="I1371">
        <f>Table68[[#This Row],[Gross Earning ]]-Table68[[#This Row],[Budget]]</f>
        <v>17171685</v>
      </c>
    </row>
    <row r="1372" spans="1:9">
      <c r="A1372">
        <v>190871240</v>
      </c>
      <c r="B1372">
        <v>125000000</v>
      </c>
      <c r="C1372">
        <v>5.9</v>
      </c>
      <c r="E1372">
        <v>45162741</v>
      </c>
      <c r="F1372">
        <v>28000000</v>
      </c>
      <c r="G1372">
        <v>6.6</v>
      </c>
      <c r="H1372">
        <f>ROUND(CORREL(Table68[[Gross Earning ]],Table68[Budget]),6)</f>
        <v>0.48902099999999998</v>
      </c>
      <c r="I1372">
        <f>Table68[[#This Row],[Gross Earning ]]-Table68[[#This Row],[Budget]]</f>
        <v>17162741</v>
      </c>
    </row>
    <row r="1373" spans="1:9">
      <c r="A1373">
        <v>274084951</v>
      </c>
      <c r="B1373">
        <v>100000000</v>
      </c>
      <c r="C1373">
        <v>7.8</v>
      </c>
      <c r="E1373">
        <v>18112929</v>
      </c>
      <c r="F1373">
        <v>1000000</v>
      </c>
      <c r="G1373">
        <v>5</v>
      </c>
      <c r="H1373">
        <f>ROUND(CORREL(Table68[[Gross Earning ]],Table68[Budget]),6)</f>
        <v>0.48902099999999998</v>
      </c>
      <c r="I1373">
        <f>Table68[[#This Row],[Gross Earning ]]-Table68[[#This Row],[Budget]]</f>
        <v>17112929</v>
      </c>
    </row>
    <row r="1374" spans="1:9">
      <c r="A1374">
        <v>67155742</v>
      </c>
      <c r="B1374">
        <v>116000000</v>
      </c>
      <c r="C1374">
        <v>5.8</v>
      </c>
      <c r="E1374">
        <v>19067631</v>
      </c>
      <c r="F1374">
        <v>2000000</v>
      </c>
      <c r="G1374">
        <v>7.1</v>
      </c>
      <c r="H1374">
        <f>ROUND(CORREL(Table68[[Gross Earning ]],Table68[Budget]),6)</f>
        <v>0.48902099999999998</v>
      </c>
      <c r="I1374">
        <f>Table68[[#This Row],[Gross Earning ]]-Table68[[#This Row],[Budget]]</f>
        <v>17067631</v>
      </c>
    </row>
    <row r="1375" spans="1:9">
      <c r="A1375">
        <v>81638674</v>
      </c>
      <c r="B1375">
        <v>135000000</v>
      </c>
      <c r="C1375">
        <v>6.3</v>
      </c>
      <c r="E1375">
        <v>77032279</v>
      </c>
      <c r="F1375">
        <v>60000000</v>
      </c>
      <c r="G1375">
        <v>7.3</v>
      </c>
      <c r="H1375">
        <f>ROUND(CORREL(Table68[[Gross Earning ]],Table68[Budget]),6)</f>
        <v>0.48902099999999998</v>
      </c>
      <c r="I1375">
        <f>Table68[[#This Row],[Gross Earning ]]-Table68[[#This Row],[Budget]]</f>
        <v>17032279</v>
      </c>
    </row>
    <row r="1376" spans="1:9">
      <c r="A1376">
        <v>56114221</v>
      </c>
      <c r="B1376">
        <v>120000000</v>
      </c>
      <c r="C1376">
        <v>4.3</v>
      </c>
      <c r="E1376">
        <v>57011847</v>
      </c>
      <c r="F1376">
        <v>40000000</v>
      </c>
      <c r="G1376">
        <v>5.9</v>
      </c>
      <c r="H1376">
        <f>ROUND(CORREL(Table68[[Gross Earning ]],Table68[Budget]),6)</f>
        <v>0.48902099999999998</v>
      </c>
      <c r="I1376">
        <f>Table68[[#This Row],[Gross Earning ]]-Table68[[#This Row],[Budget]]</f>
        <v>17011847</v>
      </c>
    </row>
    <row r="1377" spans="1:9">
      <c r="A1377">
        <v>250863268</v>
      </c>
      <c r="B1377">
        <v>110000000</v>
      </c>
      <c r="C1377">
        <v>6.4</v>
      </c>
      <c r="E1377">
        <v>21994911</v>
      </c>
      <c r="F1377">
        <v>5000000</v>
      </c>
      <c r="G1377">
        <v>7.7</v>
      </c>
      <c r="H1377">
        <f>ROUND(CORREL(Table68[[Gross Earning ]],Table68[Budget]),6)</f>
        <v>0.48902099999999998</v>
      </c>
      <c r="I1377">
        <f>Table68[[#This Row],[Gross Earning ]]-Table68[[#This Row],[Budget]]</f>
        <v>16994911</v>
      </c>
    </row>
    <row r="1378" spans="1:9">
      <c r="A1378">
        <v>155181732</v>
      </c>
      <c r="B1378">
        <v>110000000</v>
      </c>
      <c r="C1378">
        <v>6.1</v>
      </c>
      <c r="E1378">
        <v>17986000</v>
      </c>
      <c r="F1378">
        <v>1000000</v>
      </c>
      <c r="G1378">
        <v>6.6</v>
      </c>
      <c r="H1378">
        <f>ROUND(CORREL(Table68[[Gross Earning ]],Table68[Budget]),6)</f>
        <v>0.48902099999999998</v>
      </c>
      <c r="I1378">
        <f>Table68[[#This Row],[Gross Earning ]]-Table68[[#This Row],[Budget]]</f>
        <v>16986000</v>
      </c>
    </row>
    <row r="1379" spans="1:9">
      <c r="A1379">
        <v>125332007</v>
      </c>
      <c r="B1379">
        <v>110000000</v>
      </c>
      <c r="C1379">
        <v>6.5</v>
      </c>
      <c r="E1379">
        <v>29959436</v>
      </c>
      <c r="F1379">
        <v>13000000</v>
      </c>
      <c r="G1379">
        <v>6.4</v>
      </c>
      <c r="H1379">
        <f>ROUND(CORREL(Table68[[Gross Earning ]],Table68[Budget]),6)</f>
        <v>0.48902099999999998</v>
      </c>
      <c r="I1379">
        <f>Table68[[#This Row],[Gross Earning ]]-Table68[[#This Row],[Budget]]</f>
        <v>16959436</v>
      </c>
    </row>
    <row r="1380" spans="1:9">
      <c r="A1380">
        <v>113330342</v>
      </c>
      <c r="B1380">
        <v>110000000</v>
      </c>
      <c r="C1380">
        <v>7.1</v>
      </c>
      <c r="E1380">
        <v>32222567</v>
      </c>
      <c r="F1380">
        <v>15300000</v>
      </c>
      <c r="G1380">
        <v>7.2</v>
      </c>
      <c r="H1380">
        <f>ROUND(CORREL(Table68[[Gross Earning ]],Table68[Budget]),6)</f>
        <v>0.48902099999999998</v>
      </c>
      <c r="I1380">
        <f>Table68[[#This Row],[Gross Earning ]]-Table68[[#This Row],[Budget]]</f>
        <v>16922567</v>
      </c>
    </row>
    <row r="1381" spans="1:9">
      <c r="A1381">
        <v>125531634</v>
      </c>
      <c r="B1381">
        <v>110000000</v>
      </c>
      <c r="C1381">
        <v>6.4</v>
      </c>
      <c r="E1381">
        <v>46875468</v>
      </c>
      <c r="F1381">
        <v>30000000</v>
      </c>
      <c r="G1381">
        <v>7.6</v>
      </c>
      <c r="H1381">
        <f>ROUND(CORREL(Table68[[Gross Earning ]],Table68[Budget]),6)</f>
        <v>0.48902099999999998</v>
      </c>
      <c r="I1381">
        <f>Table68[[#This Row],[Gross Earning ]]-Table68[[#This Row],[Budget]]</f>
        <v>16875468</v>
      </c>
    </row>
    <row r="1382" spans="1:9">
      <c r="A1382">
        <v>186336103</v>
      </c>
      <c r="B1382">
        <v>120000000</v>
      </c>
      <c r="C1382">
        <v>6.5</v>
      </c>
      <c r="E1382">
        <v>36874745</v>
      </c>
      <c r="F1382">
        <v>20000000</v>
      </c>
      <c r="G1382">
        <v>6.3</v>
      </c>
      <c r="H1382">
        <f>ROUND(CORREL(Table68[[Gross Earning ]],Table68[Budget]),6)</f>
        <v>0.48902099999999998</v>
      </c>
      <c r="I1382">
        <f>Table68[[#This Row],[Gross Earning ]]-Table68[[#This Row],[Budget]]</f>
        <v>16874745</v>
      </c>
    </row>
    <row r="1383" spans="1:9">
      <c r="A1383">
        <v>129995817</v>
      </c>
      <c r="B1383">
        <v>110000000</v>
      </c>
      <c r="C1383">
        <v>6.3</v>
      </c>
      <c r="E1383">
        <v>48814909</v>
      </c>
      <c r="F1383">
        <v>32000000</v>
      </c>
      <c r="G1383">
        <v>7.2</v>
      </c>
      <c r="H1383">
        <f>ROUND(CORREL(Table68[[Gross Earning ]],Table68[Budget]),6)</f>
        <v>0.48902099999999998</v>
      </c>
      <c r="I1383">
        <f>Table68[[#This Row],[Gross Earning ]]-Table68[[#This Row],[Budget]]</f>
        <v>16814909</v>
      </c>
    </row>
    <row r="1384" spans="1:9">
      <c r="A1384">
        <v>102608827</v>
      </c>
      <c r="B1384">
        <v>110000000</v>
      </c>
      <c r="C1384">
        <v>7.5</v>
      </c>
      <c r="E1384">
        <v>31973840</v>
      </c>
      <c r="F1384">
        <v>15300000</v>
      </c>
      <c r="G1384">
        <v>7.2</v>
      </c>
      <c r="H1384">
        <f>ROUND(CORREL(Table68[[Gross Earning ]],Table68[Budget]),6)</f>
        <v>0.48902099999999998</v>
      </c>
      <c r="I1384">
        <f>Table68[[#This Row],[Gross Earning ]]-Table68[[#This Row],[Budget]]</f>
        <v>16673840</v>
      </c>
    </row>
    <row r="1385" spans="1:9">
      <c r="A1385">
        <v>42776259</v>
      </c>
      <c r="B1385">
        <v>112000000</v>
      </c>
      <c r="C1385">
        <v>4.9000000000000004</v>
      </c>
      <c r="E1385" s="27">
        <v>24171685</v>
      </c>
      <c r="F1385">
        <v>7500000</v>
      </c>
      <c r="G1385">
        <v>6.8</v>
      </c>
      <c r="H1385">
        <f>ROUND(CORREL(Table68[[Gross Earning ]],Table68[Budget]),6)</f>
        <v>0.48902099999999998</v>
      </c>
      <c r="I1385">
        <f>Table68[[#This Row],[Gross Earning ]]-Table68[[#This Row],[Budget]]</f>
        <v>16671685</v>
      </c>
    </row>
    <row r="1386" spans="1:9">
      <c r="A1386">
        <v>98780042</v>
      </c>
      <c r="B1386">
        <v>120000000</v>
      </c>
      <c r="C1386">
        <v>5.8</v>
      </c>
      <c r="E1386" s="27">
        <v>24171685</v>
      </c>
      <c r="F1386">
        <v>7500000</v>
      </c>
      <c r="G1386">
        <v>4.8</v>
      </c>
      <c r="H1386">
        <f>ROUND(CORREL(Table68[[Gross Earning ]],Table68[Budget]),6)</f>
        <v>0.48902099999999998</v>
      </c>
      <c r="I1386">
        <f>Table68[[#This Row],[Gross Earning ]]-Table68[[#This Row],[Budget]]</f>
        <v>16671685</v>
      </c>
    </row>
    <row r="1387" spans="1:9">
      <c r="A1387">
        <v>106369117</v>
      </c>
      <c r="B1387">
        <v>110000000</v>
      </c>
      <c r="C1387">
        <v>6.2</v>
      </c>
      <c r="E1387" s="27">
        <v>24171685</v>
      </c>
      <c r="F1387">
        <v>7500000</v>
      </c>
      <c r="G1387">
        <v>5.6</v>
      </c>
      <c r="H1387">
        <f>ROUND(CORREL(Table68[[Gross Earning ]],Table68[Budget]),6)</f>
        <v>0.48902099999999998</v>
      </c>
      <c r="I1387">
        <f>Table68[[#This Row],[Gross Earning ]]-Table68[[#This Row],[Budget]]</f>
        <v>16671685</v>
      </c>
    </row>
    <row r="1388" spans="1:9">
      <c r="A1388">
        <v>142614158</v>
      </c>
      <c r="B1388">
        <v>110000000</v>
      </c>
      <c r="C1388">
        <v>5.5</v>
      </c>
      <c r="E1388" s="27">
        <v>24171685</v>
      </c>
      <c r="F1388">
        <v>7500000</v>
      </c>
      <c r="G1388">
        <v>5.0999999999999996</v>
      </c>
      <c r="H1388">
        <f>ROUND(CORREL(Table68[[Gross Earning ]],Table68[Budget]),6)</f>
        <v>0.48902099999999998</v>
      </c>
      <c r="I1388">
        <f>Table68[[#This Row],[Gross Earning ]]-Table68[[#This Row],[Budget]]</f>
        <v>16671685</v>
      </c>
    </row>
    <row r="1389" spans="1:9">
      <c r="A1389">
        <v>50026353</v>
      </c>
      <c r="B1389">
        <v>110000000</v>
      </c>
      <c r="C1389">
        <v>5.4</v>
      </c>
      <c r="E1389">
        <v>27669413</v>
      </c>
      <c r="F1389">
        <v>11000000</v>
      </c>
      <c r="G1389">
        <v>6</v>
      </c>
      <c r="H1389">
        <f>ROUND(CORREL(Table68[[Gross Earning ]],Table68[Budget]),6)</f>
        <v>0.48902099999999998</v>
      </c>
      <c r="I1389">
        <f>Table68[[#This Row],[Gross Earning ]]-Table68[[#This Row],[Budget]]</f>
        <v>16669413</v>
      </c>
    </row>
    <row r="1390" spans="1:9">
      <c r="A1390">
        <v>66002193</v>
      </c>
      <c r="B1390">
        <v>110000000</v>
      </c>
      <c r="C1390">
        <v>5.8</v>
      </c>
      <c r="E1390">
        <v>36658108</v>
      </c>
      <c r="F1390">
        <v>20000000</v>
      </c>
      <c r="G1390">
        <v>3.5</v>
      </c>
      <c r="H1390">
        <f>ROUND(CORREL(Table68[[Gross Earning ]],Table68[Budget]),6)</f>
        <v>0.48902099999999998</v>
      </c>
      <c r="I1390">
        <f>Table68[[#This Row],[Gross Earning ]]-Table68[[#This Row],[Budget]]</f>
        <v>16658108</v>
      </c>
    </row>
    <row r="1391" spans="1:9">
      <c r="A1391">
        <v>85463309</v>
      </c>
      <c r="B1391">
        <v>110000000</v>
      </c>
      <c r="C1391">
        <v>7.1</v>
      </c>
      <c r="E1391">
        <v>108638745</v>
      </c>
      <c r="F1391">
        <v>92000000</v>
      </c>
      <c r="G1391">
        <v>7.7</v>
      </c>
      <c r="H1391">
        <f>ROUND(CORREL(Table68[[Gross Earning ]],Table68[Budget]),6)</f>
        <v>0.48902099999999998</v>
      </c>
      <c r="I1391">
        <f>Table68[[#This Row],[Gross Earning ]]-Table68[[#This Row],[Budget]]</f>
        <v>16638745</v>
      </c>
    </row>
    <row r="1392" spans="1:9">
      <c r="A1392">
        <v>71017784</v>
      </c>
      <c r="B1392">
        <v>105000000</v>
      </c>
      <c r="C1392">
        <v>5.4</v>
      </c>
      <c r="E1392">
        <v>95632614</v>
      </c>
      <c r="F1392">
        <v>79000000</v>
      </c>
      <c r="G1392">
        <v>7.2</v>
      </c>
      <c r="H1392">
        <f>ROUND(CORREL(Table68[[Gross Earning ]],Table68[Budget]),6)</f>
        <v>0.48902099999999998</v>
      </c>
      <c r="I1392">
        <f>Table68[[#This Row],[Gross Earning ]]-Table68[[#This Row],[Budget]]</f>
        <v>16632614</v>
      </c>
    </row>
    <row r="1393" spans="1:9">
      <c r="A1393">
        <v>48068396</v>
      </c>
      <c r="B1393">
        <v>160000000</v>
      </c>
      <c r="C1393">
        <v>3.7</v>
      </c>
      <c r="E1393">
        <v>30628981</v>
      </c>
      <c r="F1393">
        <v>14000000</v>
      </c>
      <c r="G1393">
        <v>5</v>
      </c>
      <c r="H1393">
        <f>ROUND(CORREL(Table68[[Gross Earning ]],Table68[Budget]),6)</f>
        <v>0.48902099999999998</v>
      </c>
      <c r="I1393">
        <f>Table68[[#This Row],[Gross Earning ]]-Table68[[#This Row],[Budget]]</f>
        <v>16628981</v>
      </c>
    </row>
    <row r="1394" spans="1:9">
      <c r="A1394">
        <v>61656849</v>
      </c>
      <c r="B1394">
        <v>110000000</v>
      </c>
      <c r="C1394">
        <v>6.7</v>
      </c>
      <c r="E1394">
        <v>41597830</v>
      </c>
      <c r="F1394">
        <v>25000000</v>
      </c>
      <c r="G1394">
        <v>7.6</v>
      </c>
      <c r="H1394">
        <f>ROUND(CORREL(Table68[[Gross Earning ]],Table68[Budget]),6)</f>
        <v>0.48902099999999998</v>
      </c>
      <c r="I1394">
        <f>Table68[[#This Row],[Gross Earning ]]-Table68[[#This Row],[Budget]]</f>
        <v>16597830</v>
      </c>
    </row>
    <row r="1395" spans="1:9">
      <c r="A1395">
        <v>134520804</v>
      </c>
      <c r="B1395">
        <v>110000000</v>
      </c>
      <c r="C1395">
        <v>7.2</v>
      </c>
      <c r="E1395">
        <v>31585300</v>
      </c>
      <c r="F1395">
        <v>15000000</v>
      </c>
      <c r="G1395">
        <v>6.1</v>
      </c>
      <c r="H1395">
        <f>ROUND(CORREL(Table68[[Gross Earning ]],Table68[Budget]),6)</f>
        <v>0.48902099999999998</v>
      </c>
      <c r="I1395">
        <f>Table68[[#This Row],[Gross Earning ]]-Table68[[#This Row],[Budget]]</f>
        <v>16585300</v>
      </c>
    </row>
    <row r="1396" spans="1:9">
      <c r="A1396">
        <v>313837577</v>
      </c>
      <c r="B1396">
        <v>93000000</v>
      </c>
      <c r="C1396">
        <v>8.8000000000000007</v>
      </c>
      <c r="E1396">
        <v>26583369</v>
      </c>
      <c r="F1396">
        <v>10000000</v>
      </c>
      <c r="G1396">
        <v>4.8</v>
      </c>
      <c r="H1396">
        <f>ROUND(CORREL(Table68[[Gross Earning ]],Table68[Budget]),6)</f>
        <v>0.48902099999999998</v>
      </c>
      <c r="I1396">
        <f>Table68[[#This Row],[Gross Earning ]]-Table68[[#This Row],[Budget]]</f>
        <v>16583369</v>
      </c>
    </row>
    <row r="1397" spans="1:9">
      <c r="A1397">
        <v>24004159</v>
      </c>
      <c r="B1397">
        <v>110000000</v>
      </c>
      <c r="C1397">
        <v>5.8</v>
      </c>
      <c r="E1397" s="27">
        <v>24171685</v>
      </c>
      <c r="F1397">
        <v>7623000</v>
      </c>
      <c r="G1397">
        <v>7.2</v>
      </c>
      <c r="H1397">
        <f>ROUND(CORREL(Table68[[Gross Earning ]],Table68[Budget]),6)</f>
        <v>0.48902099999999998</v>
      </c>
      <c r="I1397">
        <f>Table68[[#This Row],[Gross Earning ]]-Table68[[#This Row],[Budget]]</f>
        <v>16548685</v>
      </c>
    </row>
    <row r="1398" spans="1:9">
      <c r="A1398">
        <v>58183966</v>
      </c>
      <c r="B1398">
        <v>107000000</v>
      </c>
      <c r="C1398">
        <v>6.8</v>
      </c>
      <c r="E1398">
        <v>25530884</v>
      </c>
      <c r="F1398">
        <v>9000000</v>
      </c>
      <c r="G1398">
        <v>8.5</v>
      </c>
      <c r="H1398">
        <f>ROUND(CORREL(Table68[[Gross Earning ]],Table68[Budget]),6)</f>
        <v>0.48902099999999998</v>
      </c>
      <c r="I1398">
        <f>Table68[[#This Row],[Gross Earning ]]-Table68[[#This Row],[Budget]]</f>
        <v>16530884</v>
      </c>
    </row>
    <row r="1399" spans="1:9">
      <c r="A1399">
        <v>100446895</v>
      </c>
      <c r="B1399">
        <v>109000000</v>
      </c>
      <c r="C1399">
        <v>3.8</v>
      </c>
      <c r="E1399">
        <v>64505912</v>
      </c>
      <c r="F1399">
        <v>48000000</v>
      </c>
      <c r="G1399">
        <v>5</v>
      </c>
      <c r="H1399">
        <f>ROUND(CORREL(Table68[[Gross Earning ]],Table68[Budget]),6)</f>
        <v>0.48902099999999998</v>
      </c>
      <c r="I1399">
        <f>Table68[[#This Row],[Gross Earning ]]-Table68[[#This Row],[Budget]]</f>
        <v>16505912</v>
      </c>
    </row>
    <row r="1400" spans="1:9">
      <c r="A1400">
        <v>144795350</v>
      </c>
      <c r="B1400">
        <v>120000000</v>
      </c>
      <c r="C1400">
        <v>7.1</v>
      </c>
      <c r="E1400">
        <v>21501098</v>
      </c>
      <c r="F1400">
        <v>5000000</v>
      </c>
      <c r="G1400">
        <v>7.4</v>
      </c>
      <c r="H1400">
        <f>ROUND(CORREL(Table68[[Gross Earning ]],Table68[Budget]),6)</f>
        <v>0.48902099999999998</v>
      </c>
      <c r="I1400">
        <f>Table68[[#This Row],[Gross Earning ]]-Table68[[#This Row],[Budget]]</f>
        <v>16501098</v>
      </c>
    </row>
    <row r="1401" spans="1:9">
      <c r="A1401">
        <v>47396698</v>
      </c>
      <c r="B1401">
        <v>130000000</v>
      </c>
      <c r="C1401">
        <v>7.2</v>
      </c>
      <c r="E1401">
        <v>17000000</v>
      </c>
      <c r="F1401">
        <v>500000</v>
      </c>
      <c r="G1401">
        <v>5.9</v>
      </c>
      <c r="H1401">
        <f>ROUND(CORREL(Table68[[Gross Earning ]],Table68[Budget]),6)</f>
        <v>0.48902099999999998</v>
      </c>
      <c r="I1401">
        <f>Table68[[#This Row],[Gross Earning ]]-Table68[[#This Row],[Budget]]</f>
        <v>16500000</v>
      </c>
    </row>
    <row r="1402" spans="1:9">
      <c r="A1402">
        <v>140015224</v>
      </c>
      <c r="B1402">
        <v>133000000</v>
      </c>
      <c r="C1402">
        <v>5.9</v>
      </c>
      <c r="E1402">
        <v>70496802</v>
      </c>
      <c r="F1402">
        <v>54000000</v>
      </c>
      <c r="G1402">
        <v>8.1999999999999993</v>
      </c>
      <c r="H1402">
        <f>ROUND(CORREL(Table68[[Gross Earning ]],Table68[Budget]),6)</f>
        <v>0.48902099999999998</v>
      </c>
      <c r="I1402">
        <f>Table68[[#This Row],[Gross Earning ]]-Table68[[#This Row],[Budget]]</f>
        <v>16496802</v>
      </c>
    </row>
    <row r="1403" spans="1:9">
      <c r="A1403">
        <v>104374107</v>
      </c>
      <c r="B1403">
        <v>105000000</v>
      </c>
      <c r="C1403">
        <v>7.1</v>
      </c>
      <c r="E1403">
        <v>19472057</v>
      </c>
      <c r="F1403">
        <v>3000000</v>
      </c>
      <c r="G1403">
        <v>5.9</v>
      </c>
      <c r="H1403">
        <f>ROUND(CORREL(Table68[[Gross Earning ]],Table68[Budget]),6)</f>
        <v>0.48902099999999998</v>
      </c>
      <c r="I1403">
        <f>Table68[[#This Row],[Gross Earning ]]-Table68[[#This Row],[Budget]]</f>
        <v>16472057</v>
      </c>
    </row>
    <row r="1404" spans="1:9">
      <c r="A1404">
        <v>228430993</v>
      </c>
      <c r="B1404">
        <v>108000000</v>
      </c>
      <c r="C1404">
        <v>8.1</v>
      </c>
      <c r="E1404" s="27">
        <v>24171685</v>
      </c>
      <c r="F1404">
        <v>7700000</v>
      </c>
      <c r="G1404">
        <v>7.3</v>
      </c>
      <c r="H1404">
        <f>ROUND(CORREL(Table68[[Gross Earning ]],Table68[Budget]),6)</f>
        <v>0.48902099999999998</v>
      </c>
      <c r="I1404">
        <f>Table68[[#This Row],[Gross Earning ]]-Table68[[#This Row],[Budget]]</f>
        <v>16471685</v>
      </c>
    </row>
    <row r="1405" spans="1:9">
      <c r="A1405">
        <v>35799026</v>
      </c>
      <c r="B1405">
        <v>126000000</v>
      </c>
      <c r="C1405">
        <v>6.9</v>
      </c>
      <c r="E1405">
        <v>31471430</v>
      </c>
      <c r="F1405">
        <v>15000000</v>
      </c>
      <c r="G1405">
        <v>7.6</v>
      </c>
      <c r="H1405">
        <f>ROUND(CORREL(Table68[[Gross Earning ]],Table68[Budget]),6)</f>
        <v>0.48902099999999998</v>
      </c>
      <c r="I1405">
        <f>Table68[[#This Row],[Gross Earning ]]-Table68[[#This Row],[Budget]]</f>
        <v>16471430</v>
      </c>
    </row>
    <row r="1406" spans="1:9">
      <c r="A1406">
        <v>6712451</v>
      </c>
      <c r="B1406">
        <v>90000000</v>
      </c>
      <c r="C1406">
        <v>4.4000000000000004</v>
      </c>
      <c r="E1406">
        <v>28435406</v>
      </c>
      <c r="F1406">
        <v>12000000</v>
      </c>
      <c r="G1406">
        <v>5.5</v>
      </c>
      <c r="H1406">
        <f>ROUND(CORREL(Table68[[Gross Earning ]],Table68[Budget]),6)</f>
        <v>0.48902099999999998</v>
      </c>
      <c r="I1406">
        <f>Table68[[#This Row],[Gross Earning ]]-Table68[[#This Row],[Budget]]</f>
        <v>16435406</v>
      </c>
    </row>
    <row r="1407" spans="1:9">
      <c r="A1407">
        <v>101643008</v>
      </c>
      <c r="B1407">
        <v>90000000</v>
      </c>
      <c r="C1407">
        <v>6.5</v>
      </c>
      <c r="E1407">
        <v>19170001</v>
      </c>
      <c r="F1407">
        <v>2800000</v>
      </c>
      <c r="G1407">
        <v>5.3</v>
      </c>
      <c r="H1407">
        <f>ROUND(CORREL(Table68[[Gross Earning ]],Table68[Budget]),6)</f>
        <v>0.48902099999999998</v>
      </c>
      <c r="I1407">
        <f>Table68[[#This Row],[Gross Earning ]]-Table68[[#This Row],[Budget]]</f>
        <v>16370001</v>
      </c>
    </row>
    <row r="1408" spans="1:9">
      <c r="A1408">
        <v>187670866</v>
      </c>
      <c r="B1408">
        <v>103000000</v>
      </c>
      <c r="C1408">
        <v>8.5</v>
      </c>
      <c r="E1408" s="27">
        <v>24171685</v>
      </c>
      <c r="F1408">
        <v>7840000</v>
      </c>
      <c r="G1408">
        <v>7.4</v>
      </c>
      <c r="H1408">
        <f>ROUND(CORREL(Table68[[Gross Earning ]],Table68[Budget]),6)</f>
        <v>0.48902099999999998</v>
      </c>
      <c r="I1408">
        <f>Table68[[#This Row],[Gross Earning ]]-Table68[[#This Row],[Budget]]</f>
        <v>16331685</v>
      </c>
    </row>
    <row r="1409" spans="1:9">
      <c r="A1409">
        <v>132014112</v>
      </c>
      <c r="B1409">
        <v>102000000</v>
      </c>
      <c r="C1409">
        <v>7.7</v>
      </c>
      <c r="E1409">
        <v>22235901</v>
      </c>
      <c r="F1409">
        <v>6000000</v>
      </c>
      <c r="G1409">
        <v>6.1</v>
      </c>
      <c r="H1409">
        <f>ROUND(CORREL(Table68[[Gross Earning ]],Table68[Budget]),6)</f>
        <v>0.48902099999999998</v>
      </c>
      <c r="I1409">
        <f>Table68[[#This Row],[Gross Earning ]]-Table68[[#This Row],[Budget]]</f>
        <v>16235901</v>
      </c>
    </row>
    <row r="1410" spans="1:9">
      <c r="A1410">
        <v>261970615</v>
      </c>
      <c r="B1410">
        <v>100000000</v>
      </c>
      <c r="C1410">
        <v>7.4</v>
      </c>
      <c r="E1410">
        <v>39235088</v>
      </c>
      <c r="F1410">
        <v>23000000</v>
      </c>
      <c r="G1410">
        <v>7.1</v>
      </c>
      <c r="H1410">
        <f>ROUND(CORREL(Table68[[Gross Earning ]],Table68[Budget]),6)</f>
        <v>0.48902099999999998</v>
      </c>
      <c r="I1410">
        <f>Table68[[#This Row],[Gross Earning ]]-Table68[[#This Row],[Budget]]</f>
        <v>16235088</v>
      </c>
    </row>
    <row r="1411" spans="1:9">
      <c r="A1411">
        <v>167007184</v>
      </c>
      <c r="B1411">
        <v>150000000</v>
      </c>
      <c r="C1411">
        <v>8</v>
      </c>
      <c r="E1411">
        <v>21197315</v>
      </c>
      <c r="F1411">
        <v>5000000</v>
      </c>
      <c r="G1411">
        <v>6.1</v>
      </c>
      <c r="H1411">
        <f>ROUND(CORREL(Table68[[Gross Earning ]],Table68[Budget]),6)</f>
        <v>0.48902099999999998</v>
      </c>
      <c r="I1411">
        <f>Table68[[#This Row],[Gross Earning ]]-Table68[[#This Row],[Budget]]</f>
        <v>16197315</v>
      </c>
    </row>
    <row r="1412" spans="1:9">
      <c r="A1412">
        <v>180011740</v>
      </c>
      <c r="B1412">
        <v>100000000</v>
      </c>
      <c r="C1412">
        <v>5.7</v>
      </c>
      <c r="E1412">
        <v>19184015</v>
      </c>
      <c r="F1412">
        <v>3000000</v>
      </c>
      <c r="G1412">
        <v>5.4</v>
      </c>
      <c r="H1412">
        <f>ROUND(CORREL(Table68[[Gross Earning ]],Table68[Budget]),6)</f>
        <v>0.48902099999999998</v>
      </c>
      <c r="I1412">
        <f>Table68[[#This Row],[Gross Earning ]]-Table68[[#This Row],[Budget]]</f>
        <v>16184015</v>
      </c>
    </row>
    <row r="1413" spans="1:9">
      <c r="A1413">
        <v>204843350</v>
      </c>
      <c r="B1413">
        <v>102000000</v>
      </c>
      <c r="C1413">
        <v>8.5</v>
      </c>
      <c r="E1413" s="27">
        <v>24171685</v>
      </c>
      <c r="F1413">
        <v>8000000</v>
      </c>
      <c r="G1413">
        <v>6.9</v>
      </c>
      <c r="H1413">
        <f>ROUND(CORREL(Table68[[Gross Earning ]],Table68[Budget]),6)</f>
        <v>0.48902099999999998</v>
      </c>
      <c r="I1413">
        <f>Table68[[#This Row],[Gross Earning ]]-Table68[[#This Row],[Budget]]</f>
        <v>16171685</v>
      </c>
    </row>
    <row r="1414" spans="1:9">
      <c r="A1414">
        <v>97030725</v>
      </c>
      <c r="B1414">
        <v>100000000</v>
      </c>
      <c r="C1414">
        <v>7</v>
      </c>
      <c r="E1414" s="27">
        <v>24171685</v>
      </c>
      <c r="F1414">
        <v>8000000</v>
      </c>
      <c r="G1414">
        <v>4.4000000000000004</v>
      </c>
      <c r="H1414">
        <f>ROUND(CORREL(Table68[[Gross Earning ]],Table68[Budget]),6)</f>
        <v>0.48902099999999998</v>
      </c>
      <c r="I1414">
        <f>Table68[[#This Row],[Gross Earning ]]-Table68[[#This Row],[Budget]]</f>
        <v>16171685</v>
      </c>
    </row>
    <row r="1415" spans="1:9">
      <c r="A1415">
        <v>130127620</v>
      </c>
      <c r="B1415">
        <v>100000000</v>
      </c>
      <c r="C1415">
        <v>7.8</v>
      </c>
      <c r="E1415" s="27">
        <v>24171685</v>
      </c>
      <c r="F1415">
        <v>8000000</v>
      </c>
      <c r="G1415">
        <v>7.2</v>
      </c>
      <c r="H1415">
        <f>ROUND(CORREL(Table68[[Gross Earning ]],Table68[Budget]),6)</f>
        <v>0.48902099999999998</v>
      </c>
      <c r="I1415">
        <f>Table68[[#This Row],[Gross Earning ]]-Table68[[#This Row],[Budget]]</f>
        <v>16171685</v>
      </c>
    </row>
    <row r="1416" spans="1:9">
      <c r="A1416">
        <v>146282411</v>
      </c>
      <c r="B1416">
        <v>115000000</v>
      </c>
      <c r="C1416">
        <v>7.2</v>
      </c>
      <c r="E1416" s="27">
        <v>24171685</v>
      </c>
      <c r="F1416">
        <v>8000000</v>
      </c>
      <c r="G1416">
        <v>5</v>
      </c>
      <c r="H1416">
        <f>ROUND(CORREL(Table68[[Gross Earning ]],Table68[Budget]),6)</f>
        <v>0.48902099999999998</v>
      </c>
      <c r="I1416">
        <f>Table68[[#This Row],[Gross Earning ]]-Table68[[#This Row],[Budget]]</f>
        <v>16171685</v>
      </c>
    </row>
    <row r="1417" spans="1:9">
      <c r="A1417">
        <v>65452312</v>
      </c>
      <c r="B1417">
        <v>100000000</v>
      </c>
      <c r="C1417">
        <v>6.4</v>
      </c>
      <c r="E1417" s="27">
        <v>24171685</v>
      </c>
      <c r="F1417">
        <v>8000000</v>
      </c>
      <c r="G1417">
        <v>7</v>
      </c>
      <c r="H1417">
        <f>ROUND(CORREL(Table68[[Gross Earning ]],Table68[Budget]),6)</f>
        <v>0.48902099999999998</v>
      </c>
      <c r="I1417">
        <f>Table68[[#This Row],[Gross Earning ]]-Table68[[#This Row],[Budget]]</f>
        <v>16171685</v>
      </c>
    </row>
    <row r="1418" spans="1:9">
      <c r="A1418">
        <v>148383780</v>
      </c>
      <c r="B1418">
        <v>100000000</v>
      </c>
      <c r="C1418">
        <v>5.5</v>
      </c>
      <c r="E1418" s="27">
        <v>24171685</v>
      </c>
      <c r="F1418">
        <v>8000000</v>
      </c>
      <c r="G1418">
        <v>4.9000000000000004</v>
      </c>
      <c r="H1418">
        <f>ROUND(CORREL(Table68[[Gross Earning ]],Table68[Budget]),6)</f>
        <v>0.48902099999999998</v>
      </c>
      <c r="I1418">
        <f>Table68[[#This Row],[Gross Earning ]]-Table68[[#This Row],[Budget]]</f>
        <v>16171685</v>
      </c>
    </row>
    <row r="1419" spans="1:9">
      <c r="A1419">
        <v>119219978</v>
      </c>
      <c r="B1419">
        <v>100000000</v>
      </c>
      <c r="C1419">
        <v>6.7</v>
      </c>
      <c r="E1419" s="27">
        <v>24171685</v>
      </c>
      <c r="F1419">
        <v>8000000</v>
      </c>
      <c r="G1419">
        <v>4</v>
      </c>
      <c r="H1419">
        <f>ROUND(CORREL(Table68[[Gross Earning ]],Table68[Budget]),6)</f>
        <v>0.48902099999999998</v>
      </c>
      <c r="I1419">
        <f>Table68[[#This Row],[Gross Earning ]]-Table68[[#This Row],[Budget]]</f>
        <v>16171685</v>
      </c>
    </row>
    <row r="1420" spans="1:9">
      <c r="A1420">
        <v>101228120</v>
      </c>
      <c r="B1420">
        <v>100000000</v>
      </c>
      <c r="C1420">
        <v>6.1</v>
      </c>
      <c r="E1420" s="27">
        <v>24171685</v>
      </c>
      <c r="F1420">
        <v>8000000</v>
      </c>
      <c r="G1420">
        <v>7.7</v>
      </c>
      <c r="H1420">
        <f>ROUND(CORREL(Table68[[Gross Earning ]],Table68[Budget]),6)</f>
        <v>0.48902099999999998</v>
      </c>
      <c r="I1420">
        <f>Table68[[#This Row],[Gross Earning ]]-Table68[[#This Row],[Budget]]</f>
        <v>16171685</v>
      </c>
    </row>
    <row r="1421" spans="1:9">
      <c r="A1421">
        <v>162804648</v>
      </c>
      <c r="B1421">
        <v>100000000</v>
      </c>
      <c r="C1421">
        <v>8.5</v>
      </c>
      <c r="E1421" s="27">
        <v>24171685</v>
      </c>
      <c r="F1421">
        <v>8000000</v>
      </c>
      <c r="G1421">
        <v>4.5999999999999996</v>
      </c>
      <c r="H1421">
        <f>ROUND(CORREL(Table68[[Gross Earning ]],Table68[Budget]),6)</f>
        <v>0.48902099999999998</v>
      </c>
      <c r="I1421">
        <f>Table68[[#This Row],[Gross Earning ]]-Table68[[#This Row],[Budget]]</f>
        <v>16171685</v>
      </c>
    </row>
    <row r="1422" spans="1:9">
      <c r="A1422">
        <v>100117603</v>
      </c>
      <c r="B1422">
        <v>100000000</v>
      </c>
      <c r="C1422">
        <v>6.9</v>
      </c>
      <c r="E1422" s="27">
        <v>24171685</v>
      </c>
      <c r="F1422">
        <v>8000000</v>
      </c>
      <c r="G1422">
        <v>8</v>
      </c>
      <c r="H1422">
        <f>ROUND(CORREL(Table68[[Gross Earning ]],Table68[Budget]),6)</f>
        <v>0.48902099999999998</v>
      </c>
      <c r="I1422">
        <f>Table68[[#This Row],[Gross Earning ]]-Table68[[#This Row],[Budget]]</f>
        <v>16171685</v>
      </c>
    </row>
    <row r="1423" spans="1:9">
      <c r="A1423">
        <v>89296573</v>
      </c>
      <c r="B1423">
        <v>100000000</v>
      </c>
      <c r="C1423">
        <v>7.3</v>
      </c>
      <c r="E1423" s="27">
        <v>24171685</v>
      </c>
      <c r="F1423">
        <v>8000000</v>
      </c>
      <c r="G1423">
        <v>4.2</v>
      </c>
      <c r="H1423">
        <f>ROUND(CORREL(Table68[[Gross Earning ]],Table68[Budget]),6)</f>
        <v>0.48902099999999998</v>
      </c>
      <c r="I1423">
        <f>Table68[[#This Row],[Gross Earning ]]-Table68[[#This Row],[Budget]]</f>
        <v>16171685</v>
      </c>
    </row>
    <row r="1424" spans="1:9">
      <c r="A1424">
        <v>85017401</v>
      </c>
      <c r="B1424">
        <v>92000000</v>
      </c>
      <c r="C1424">
        <v>6.7</v>
      </c>
      <c r="E1424" s="27">
        <v>24171685</v>
      </c>
      <c r="F1424">
        <v>8000000</v>
      </c>
      <c r="G1424">
        <v>6.2</v>
      </c>
      <c r="H1424">
        <f>ROUND(CORREL(Table68[[Gross Earning ]],Table68[Budget]),6)</f>
        <v>0.48902099999999998</v>
      </c>
      <c r="I1424">
        <f>Table68[[#This Row],[Gross Earning ]]-Table68[[#This Row],[Budget]]</f>
        <v>16171685</v>
      </c>
    </row>
    <row r="1425" spans="1:9">
      <c r="A1425">
        <v>173005002</v>
      </c>
      <c r="B1425">
        <v>100000000</v>
      </c>
      <c r="C1425">
        <v>6.9</v>
      </c>
      <c r="E1425" s="27">
        <v>24171685</v>
      </c>
      <c r="F1425">
        <v>8000000</v>
      </c>
      <c r="G1425">
        <v>7.5</v>
      </c>
      <c r="H1425">
        <f>ROUND(CORREL(Table68[[Gross Earning ]],Table68[Budget]),6)</f>
        <v>0.48902099999999998</v>
      </c>
      <c r="I1425">
        <f>Table68[[#This Row],[Gross Earning ]]-Table68[[#This Row],[Budget]]</f>
        <v>16171685</v>
      </c>
    </row>
    <row r="1426" spans="1:9">
      <c r="A1426">
        <v>75030163</v>
      </c>
      <c r="B1426">
        <v>100000000</v>
      </c>
      <c r="C1426">
        <v>5.0999999999999996</v>
      </c>
      <c r="E1426">
        <v>26589953</v>
      </c>
      <c r="F1426">
        <v>10500000</v>
      </c>
      <c r="G1426">
        <v>6.7</v>
      </c>
      <c r="H1426">
        <f>ROUND(CORREL(Table68[[Gross Earning ]],Table68[Budget]),6)</f>
        <v>0.48902099999999998</v>
      </c>
      <c r="I1426">
        <f>Table68[[#This Row],[Gross Earning ]]-Table68[[#This Row],[Budget]]</f>
        <v>16089953</v>
      </c>
    </row>
    <row r="1427" spans="1:9">
      <c r="A1427">
        <v>77222184</v>
      </c>
      <c r="B1427">
        <v>100000000</v>
      </c>
      <c r="C1427">
        <v>6.8</v>
      </c>
      <c r="E1427">
        <v>41067398</v>
      </c>
      <c r="F1427">
        <v>25000000</v>
      </c>
      <c r="G1427">
        <v>6.1</v>
      </c>
      <c r="H1427">
        <f>ROUND(CORREL(Table68[[Gross Earning ]],Table68[Budget]),6)</f>
        <v>0.48902099999999998</v>
      </c>
      <c r="I1427">
        <f>Table68[[#This Row],[Gross Earning ]]-Table68[[#This Row],[Budget]]</f>
        <v>16067398</v>
      </c>
    </row>
    <row r="1428" spans="1:9">
      <c r="A1428">
        <v>107515297</v>
      </c>
      <c r="B1428">
        <v>100000000</v>
      </c>
      <c r="C1428">
        <v>6.7</v>
      </c>
      <c r="E1428">
        <v>35033759</v>
      </c>
      <c r="F1428">
        <v>19000000</v>
      </c>
      <c r="G1428">
        <v>6.3</v>
      </c>
      <c r="H1428">
        <f>ROUND(CORREL(Table68[[Gross Earning ]],Table68[Budget]),6)</f>
        <v>0.48902099999999998</v>
      </c>
      <c r="I1428">
        <f>Table68[[#This Row],[Gross Earning ]]-Table68[[#This Row],[Budget]]</f>
        <v>16033759</v>
      </c>
    </row>
    <row r="1429" spans="1:9">
      <c r="A1429">
        <v>67631157</v>
      </c>
      <c r="B1429">
        <v>100000000</v>
      </c>
      <c r="C1429">
        <v>6</v>
      </c>
      <c r="E1429">
        <v>66002004</v>
      </c>
      <c r="F1429">
        <v>50000000</v>
      </c>
      <c r="G1429">
        <v>4.7</v>
      </c>
      <c r="H1429">
        <f>ROUND(CORREL(Table68[[Gross Earning ]],Table68[Budget]),6)</f>
        <v>0.48902099999999998</v>
      </c>
      <c r="I1429">
        <f>Table68[[#This Row],[Gross Earning ]]-Table68[[#This Row],[Budget]]</f>
        <v>16002004</v>
      </c>
    </row>
    <row r="1430" spans="1:9">
      <c r="A1430">
        <v>66862068</v>
      </c>
      <c r="B1430">
        <v>83000000</v>
      </c>
      <c r="C1430">
        <v>5.7</v>
      </c>
      <c r="E1430">
        <v>25000000</v>
      </c>
      <c r="F1430">
        <v>9000000</v>
      </c>
      <c r="G1430">
        <v>6.8</v>
      </c>
      <c r="H1430">
        <f>ROUND(CORREL(Table68[[Gross Earning ]],Table68[Budget]),6)</f>
        <v>0.48902099999999998</v>
      </c>
      <c r="I1430">
        <f>Table68[[#This Row],[Gross Earning ]]-Table68[[#This Row],[Budget]]</f>
        <v>16000000</v>
      </c>
    </row>
    <row r="1431" spans="1:9">
      <c r="A1431">
        <v>57366262</v>
      </c>
      <c r="B1431">
        <v>100000000</v>
      </c>
      <c r="C1431">
        <v>8</v>
      </c>
      <c r="E1431">
        <v>35990505</v>
      </c>
      <c r="F1431">
        <v>20000000</v>
      </c>
      <c r="G1431">
        <v>5.8</v>
      </c>
      <c r="H1431">
        <f>ROUND(CORREL(Table68[[Gross Earning ]],Table68[Budget]),6)</f>
        <v>0.48902099999999998</v>
      </c>
      <c r="I1431">
        <f>Table68[[#This Row],[Gross Earning ]]-Table68[[#This Row],[Budget]]</f>
        <v>15990505</v>
      </c>
    </row>
    <row r="1432" spans="1:9">
      <c r="A1432">
        <v>116866727</v>
      </c>
      <c r="B1432">
        <v>100000000</v>
      </c>
      <c r="C1432">
        <v>8.1999999999999993</v>
      </c>
      <c r="E1432">
        <v>39989008</v>
      </c>
      <c r="F1432">
        <v>24000000</v>
      </c>
      <c r="G1432">
        <v>4.5999999999999996</v>
      </c>
      <c r="H1432">
        <f>ROUND(CORREL(Table68[[Gross Earning ]],Table68[Budget]),6)</f>
        <v>0.48902099999999998</v>
      </c>
      <c r="I1432">
        <f>Table68[[#This Row],[Gross Earning ]]-Table68[[#This Row],[Budget]]</f>
        <v>15989008</v>
      </c>
    </row>
    <row r="1433" spans="1:9">
      <c r="A1433">
        <v>184031112</v>
      </c>
      <c r="B1433">
        <v>100000000</v>
      </c>
      <c r="C1433">
        <v>5.4</v>
      </c>
      <c r="E1433">
        <v>28972187</v>
      </c>
      <c r="F1433">
        <v>13000000</v>
      </c>
      <c r="G1433">
        <v>5.9</v>
      </c>
      <c r="H1433">
        <f>ROUND(CORREL(Table68[[Gross Earning ]],Table68[Budget]),6)</f>
        <v>0.48902099999999998</v>
      </c>
      <c r="I1433">
        <f>Table68[[#This Row],[Gross Earning ]]-Table68[[#This Row],[Budget]]</f>
        <v>15972187</v>
      </c>
    </row>
    <row r="1434" spans="1:9">
      <c r="A1434">
        <v>54700065</v>
      </c>
      <c r="B1434">
        <v>105000000</v>
      </c>
      <c r="C1434">
        <v>7.2</v>
      </c>
      <c r="E1434" s="27">
        <v>24171685</v>
      </c>
      <c r="F1434">
        <v>8300000</v>
      </c>
      <c r="G1434">
        <v>6</v>
      </c>
      <c r="H1434">
        <f>ROUND(CORREL(Table68[[Gross Earning ]],Table68[Budget]),6)</f>
        <v>0.48902099999999998</v>
      </c>
      <c r="I1434">
        <f>Table68[[#This Row],[Gross Earning ]]-Table68[[#This Row],[Budget]]</f>
        <v>15871685</v>
      </c>
    </row>
    <row r="1435" spans="1:9">
      <c r="A1435">
        <v>27098580</v>
      </c>
      <c r="B1435">
        <v>102000000</v>
      </c>
      <c r="C1435">
        <v>7.5</v>
      </c>
      <c r="E1435" s="27">
        <v>24171685</v>
      </c>
      <c r="F1435">
        <v>8300000</v>
      </c>
      <c r="G1435">
        <v>6.4</v>
      </c>
      <c r="H1435">
        <f>ROUND(CORREL(Table68[[Gross Earning ]],Table68[Budget]),6)</f>
        <v>0.48902099999999998</v>
      </c>
      <c r="I1435">
        <f>Table68[[#This Row],[Gross Earning ]]-Table68[[#This Row],[Budget]]</f>
        <v>15871685</v>
      </c>
    </row>
    <row r="1436" spans="1:9">
      <c r="A1436">
        <v>55673333</v>
      </c>
      <c r="B1436">
        <v>80000000</v>
      </c>
      <c r="C1436">
        <v>7</v>
      </c>
      <c r="E1436">
        <v>27829874</v>
      </c>
      <c r="F1436">
        <v>12000000</v>
      </c>
      <c r="G1436">
        <v>7</v>
      </c>
      <c r="H1436">
        <f>ROUND(CORREL(Table68[[Gross Earning ]],Table68[Budget]),6)</f>
        <v>0.48902099999999998</v>
      </c>
      <c r="I1436">
        <f>Table68[[#This Row],[Gross Earning ]]-Table68[[#This Row],[Budget]]</f>
        <v>15829874</v>
      </c>
    </row>
    <row r="1437" spans="1:9">
      <c r="A1437">
        <v>40198710</v>
      </c>
      <c r="B1437">
        <v>100000000</v>
      </c>
      <c r="C1437">
        <v>3.3</v>
      </c>
      <c r="E1437">
        <v>22800000</v>
      </c>
      <c r="F1437">
        <v>7000000</v>
      </c>
      <c r="G1437">
        <v>6.8</v>
      </c>
      <c r="H1437">
        <f>ROUND(CORREL(Table68[[Gross Earning ]],Table68[Budget]),6)</f>
        <v>0.48902099999999998</v>
      </c>
      <c r="I1437">
        <f>Table68[[#This Row],[Gross Earning ]]-Table68[[#This Row],[Budget]]</f>
        <v>15800000</v>
      </c>
    </row>
    <row r="1438" spans="1:9">
      <c r="A1438">
        <v>72660029</v>
      </c>
      <c r="B1438">
        <v>100000000</v>
      </c>
      <c r="C1438">
        <v>6</v>
      </c>
      <c r="E1438">
        <v>60786269</v>
      </c>
      <c r="F1438">
        <v>45000000</v>
      </c>
      <c r="G1438">
        <v>5.6</v>
      </c>
      <c r="H1438">
        <f>ROUND(CORREL(Table68[[Gross Earning ]],Table68[Budget]),6)</f>
        <v>0.48902099999999998</v>
      </c>
      <c r="I1438">
        <f>Table68[[#This Row],[Gross Earning ]]-Table68[[#This Row],[Budget]]</f>
        <v>15786269</v>
      </c>
    </row>
    <row r="1439" spans="1:9">
      <c r="A1439">
        <v>38120554</v>
      </c>
      <c r="B1439">
        <v>140000000</v>
      </c>
      <c r="C1439">
        <v>7.1</v>
      </c>
      <c r="E1439">
        <v>20773070</v>
      </c>
      <c r="F1439">
        <v>5000000</v>
      </c>
      <c r="G1439">
        <v>3.4</v>
      </c>
      <c r="H1439">
        <f>ROUND(CORREL(Table68[[Gross Earning ]],Table68[Budget]),6)</f>
        <v>0.48902099999999998</v>
      </c>
      <c r="I1439">
        <f>Table68[[#This Row],[Gross Earning ]]-Table68[[#This Row],[Budget]]</f>
        <v>15773070</v>
      </c>
    </row>
    <row r="1440" spans="1:9">
      <c r="A1440">
        <v>49392095</v>
      </c>
      <c r="B1440">
        <v>100000000</v>
      </c>
      <c r="C1440">
        <v>5.4</v>
      </c>
      <c r="E1440">
        <v>75764085</v>
      </c>
      <c r="F1440">
        <v>60000000</v>
      </c>
      <c r="G1440">
        <v>6.7</v>
      </c>
      <c r="H1440">
        <f>ROUND(CORREL(Table68[[Gross Earning ]],Table68[Budget]),6)</f>
        <v>0.48902099999999998</v>
      </c>
      <c r="I1440">
        <f>Table68[[#This Row],[Gross Earning ]]-Table68[[#This Row],[Budget]]</f>
        <v>15764085</v>
      </c>
    </row>
    <row r="1441" spans="1:9">
      <c r="A1441">
        <v>39292022</v>
      </c>
      <c r="B1441">
        <v>90000000</v>
      </c>
      <c r="C1441">
        <v>6.1</v>
      </c>
      <c r="E1441">
        <v>20733485</v>
      </c>
      <c r="F1441">
        <v>5000000</v>
      </c>
      <c r="G1441">
        <v>7.2</v>
      </c>
      <c r="H1441">
        <f>ROUND(CORREL(Table68[[Gross Earning ]],Table68[Budget]),6)</f>
        <v>0.48902099999999998</v>
      </c>
      <c r="I1441">
        <f>Table68[[#This Row],[Gross Earning ]]-Table68[[#This Row],[Budget]]</f>
        <v>15733485</v>
      </c>
    </row>
    <row r="1442" spans="1:9">
      <c r="A1442">
        <v>28772222</v>
      </c>
      <c r="B1442">
        <v>105000000</v>
      </c>
      <c r="C1442">
        <v>5.3</v>
      </c>
      <c r="E1442">
        <v>39687528</v>
      </c>
      <c r="F1442">
        <v>24000000</v>
      </c>
      <c r="G1442">
        <v>6.3</v>
      </c>
      <c r="H1442">
        <f>ROUND(CORREL(Table68[[Gross Earning ]],Table68[Budget]),6)</f>
        <v>0.48902099999999998</v>
      </c>
      <c r="I1442">
        <f>Table68[[#This Row],[Gross Earning ]]-Table68[[#This Row],[Budget]]</f>
        <v>15687528</v>
      </c>
    </row>
    <row r="1443" spans="1:9">
      <c r="A1443">
        <v>17010646</v>
      </c>
      <c r="B1443">
        <v>84000000</v>
      </c>
      <c r="C1443">
        <v>2.2000000000000002</v>
      </c>
      <c r="E1443" s="27">
        <v>24171685</v>
      </c>
      <c r="F1443">
        <v>8500000</v>
      </c>
      <c r="G1443">
        <v>7.5</v>
      </c>
      <c r="H1443">
        <f>ROUND(CORREL(Table68[[Gross Earning ]],Table68[Budget]),6)</f>
        <v>0.48902099999999998</v>
      </c>
      <c r="I1443">
        <f>Table68[[#This Row],[Gross Earning ]]-Table68[[#This Row],[Budget]]</f>
        <v>15671685</v>
      </c>
    </row>
    <row r="1444" spans="1:9">
      <c r="A1444">
        <v>24985612</v>
      </c>
      <c r="B1444">
        <v>100000000</v>
      </c>
      <c r="C1444">
        <v>7</v>
      </c>
      <c r="E1444">
        <v>45645204</v>
      </c>
      <c r="F1444">
        <v>30000000</v>
      </c>
      <c r="G1444">
        <v>6.6</v>
      </c>
      <c r="H1444">
        <f>ROUND(CORREL(Table68[[Gross Earning ]],Table68[Budget]),6)</f>
        <v>0.48902099999999998</v>
      </c>
      <c r="I1444">
        <f>Table68[[#This Row],[Gross Earning ]]-Table68[[#This Row],[Budget]]</f>
        <v>15645204</v>
      </c>
    </row>
    <row r="1445" spans="1:9">
      <c r="A1445">
        <v>4411102</v>
      </c>
      <c r="B1445">
        <v>100000000</v>
      </c>
      <c r="C1445">
        <v>3.8</v>
      </c>
      <c r="E1445">
        <v>75638743</v>
      </c>
      <c r="F1445">
        <v>60000000</v>
      </c>
      <c r="G1445">
        <v>6.6</v>
      </c>
      <c r="H1445">
        <f>ROUND(CORREL(Table68[[Gross Earning ]],Table68[Budget]),6)</f>
        <v>0.48902099999999998</v>
      </c>
      <c r="I1445">
        <f>Table68[[#This Row],[Gross Earning ]]-Table68[[#This Row],[Budget]]</f>
        <v>15638743</v>
      </c>
    </row>
    <row r="1446" spans="1:9">
      <c r="A1446">
        <v>35024475</v>
      </c>
      <c r="B1446">
        <v>100000000</v>
      </c>
      <c r="C1446">
        <v>6.9</v>
      </c>
      <c r="E1446">
        <v>23618786</v>
      </c>
      <c r="F1446">
        <v>8000000</v>
      </c>
      <c r="G1446">
        <v>7.9</v>
      </c>
      <c r="H1446">
        <f>ROUND(CORREL(Table68[[Gross Earning ]],Table68[Budget]),6)</f>
        <v>0.48902099999999998</v>
      </c>
      <c r="I1446">
        <f>Table68[[#This Row],[Gross Earning ]]-Table68[[#This Row],[Budget]]</f>
        <v>15618786</v>
      </c>
    </row>
    <row r="1447" spans="1:9">
      <c r="A1447">
        <v>130174897</v>
      </c>
      <c r="B1447">
        <v>99000000</v>
      </c>
      <c r="C1447">
        <v>7.2</v>
      </c>
      <c r="E1447">
        <v>25600000</v>
      </c>
      <c r="F1447">
        <v>10000000</v>
      </c>
      <c r="G1447">
        <v>7.2</v>
      </c>
      <c r="H1447">
        <f>ROUND(CORREL(Table68[[Gross Earning ]],Table68[Budget]),6)</f>
        <v>0.48902099999999998</v>
      </c>
      <c r="I1447">
        <f>Table68[[#This Row],[Gross Earning ]]-Table68[[#This Row],[Budget]]</f>
        <v>15600000</v>
      </c>
    </row>
    <row r="1448" spans="1:9">
      <c r="A1448">
        <v>10200000</v>
      </c>
      <c r="B1448">
        <v>10000000</v>
      </c>
      <c r="C1448">
        <v>7.3</v>
      </c>
      <c r="E1448">
        <v>35596227</v>
      </c>
      <c r="F1448">
        <v>20000000</v>
      </c>
      <c r="G1448">
        <v>6.3</v>
      </c>
      <c r="H1448">
        <f>ROUND(CORREL(Table68[[Gross Earning ]],Table68[Budget]),6)</f>
        <v>0.48902099999999998</v>
      </c>
      <c r="I1448">
        <f>Table68[[#This Row],[Gross Earning ]]-Table68[[#This Row],[Budget]]</f>
        <v>15596227</v>
      </c>
    </row>
    <row r="1449" spans="1:9">
      <c r="A1449">
        <v>202007640</v>
      </c>
      <c r="B1449">
        <v>98000000</v>
      </c>
      <c r="C1449">
        <v>6.3</v>
      </c>
      <c r="E1449">
        <v>36581633</v>
      </c>
      <c r="F1449">
        <v>21000000</v>
      </c>
      <c r="G1449">
        <v>7.5</v>
      </c>
      <c r="H1449">
        <f>ROUND(CORREL(Table68[[Gross Earning ]],Table68[Budget]),6)</f>
        <v>0.48902099999999998</v>
      </c>
      <c r="I1449">
        <f>Table68[[#This Row],[Gross Earning ]]-Table68[[#This Row],[Budget]]</f>
        <v>15581633</v>
      </c>
    </row>
    <row r="1450" spans="1:9">
      <c r="A1450">
        <v>77679638</v>
      </c>
      <c r="B1450">
        <v>100000000</v>
      </c>
      <c r="C1450">
        <v>7.5</v>
      </c>
      <c r="E1450" s="27">
        <v>24171685</v>
      </c>
      <c r="F1450">
        <v>8600000</v>
      </c>
      <c r="G1450">
        <v>5.8</v>
      </c>
      <c r="H1450">
        <f>ROUND(CORREL(Table68[[Gross Earning ]],Table68[Budget]),6)</f>
        <v>0.48902099999999998</v>
      </c>
      <c r="I1450">
        <f>Table68[[#This Row],[Gross Earning ]]-Table68[[#This Row],[Budget]]</f>
        <v>15571685</v>
      </c>
    </row>
    <row r="1451" spans="1:9">
      <c r="A1451">
        <v>9213</v>
      </c>
      <c r="B1451">
        <v>94000000</v>
      </c>
      <c r="C1451">
        <v>7.6</v>
      </c>
      <c r="E1451">
        <v>45542421</v>
      </c>
      <c r="F1451">
        <v>30000000</v>
      </c>
      <c r="G1451">
        <v>6.3</v>
      </c>
      <c r="H1451">
        <f>ROUND(CORREL(Table68[[Gross Earning ]],Table68[Budget]),6)</f>
        <v>0.48902099999999998</v>
      </c>
      <c r="I1451">
        <f>Table68[[#This Row],[Gross Earning ]]-Table68[[#This Row],[Budget]]</f>
        <v>15542421</v>
      </c>
    </row>
    <row r="1452" spans="1:9">
      <c r="A1452">
        <v>58867694</v>
      </c>
      <c r="B1452">
        <v>100000000</v>
      </c>
      <c r="C1452">
        <v>6.8</v>
      </c>
      <c r="E1452">
        <v>24530513</v>
      </c>
      <c r="F1452">
        <v>9000000</v>
      </c>
      <c r="G1452">
        <v>8</v>
      </c>
      <c r="H1452">
        <f>ROUND(CORREL(Table68[[Gross Earning ]],Table68[Budget]),6)</f>
        <v>0.48902099999999998</v>
      </c>
      <c r="I1452">
        <f>Table68[[#This Row],[Gross Earning ]]-Table68[[#This Row],[Budget]]</f>
        <v>15530513</v>
      </c>
    </row>
    <row r="1453" spans="1:9">
      <c r="A1453">
        <v>59475623</v>
      </c>
      <c r="B1453">
        <v>90000000</v>
      </c>
      <c r="C1453">
        <v>5.2</v>
      </c>
      <c r="E1453">
        <v>28501605</v>
      </c>
      <c r="F1453">
        <v>13000000</v>
      </c>
      <c r="G1453">
        <v>5.7</v>
      </c>
      <c r="H1453">
        <f>ROUND(CORREL(Table68[[Gross Earning ]],Table68[Budget]),6)</f>
        <v>0.48902099999999998</v>
      </c>
      <c r="I1453">
        <f>Table68[[#This Row],[Gross Earning ]]-Table68[[#This Row],[Budget]]</f>
        <v>15501605</v>
      </c>
    </row>
    <row r="1454" spans="1:9">
      <c r="A1454">
        <v>108638745</v>
      </c>
      <c r="B1454">
        <v>92000000</v>
      </c>
      <c r="C1454">
        <v>7.7</v>
      </c>
      <c r="E1454" s="27">
        <v>24171685</v>
      </c>
      <c r="F1454">
        <v>8700000</v>
      </c>
      <c r="G1454">
        <v>7.2</v>
      </c>
      <c r="H1454">
        <f>ROUND(CORREL(Table68[[Gross Earning ]],Table68[Budget]),6)</f>
        <v>0.48902099999999998</v>
      </c>
      <c r="I1454">
        <f>Table68[[#This Row],[Gross Earning ]]-Table68[[#This Row],[Budget]]</f>
        <v>15471685</v>
      </c>
    </row>
    <row r="1455" spans="1:9">
      <c r="A1455">
        <v>86897182</v>
      </c>
      <c r="B1455">
        <v>95000000</v>
      </c>
      <c r="C1455">
        <v>6.2</v>
      </c>
      <c r="E1455">
        <v>25464480</v>
      </c>
      <c r="F1455">
        <v>10000000</v>
      </c>
      <c r="G1455">
        <v>5.9</v>
      </c>
      <c r="H1455">
        <f>ROUND(CORREL(Table68[[Gross Earning ]],Table68[Budget]),6)</f>
        <v>0.48902099999999998</v>
      </c>
      <c r="I1455">
        <f>Table68[[#This Row],[Gross Earning ]]-Table68[[#This Row],[Budget]]</f>
        <v>15464480</v>
      </c>
    </row>
    <row r="1456" spans="1:9">
      <c r="A1456">
        <v>63540020</v>
      </c>
      <c r="B1456">
        <v>93000000</v>
      </c>
      <c r="C1456">
        <v>7.7</v>
      </c>
      <c r="E1456">
        <v>35422828</v>
      </c>
      <c r="F1456">
        <v>20000000</v>
      </c>
      <c r="G1456">
        <v>6.7</v>
      </c>
      <c r="H1456">
        <f>ROUND(CORREL(Table68[[Gross Earning ]],Table68[Budget]),6)</f>
        <v>0.48902099999999998</v>
      </c>
      <c r="I1456">
        <f>Table68[[#This Row],[Gross Earning ]]-Table68[[#This Row],[Budget]]</f>
        <v>15422828</v>
      </c>
    </row>
    <row r="1457" spans="1:9">
      <c r="A1457">
        <v>95328937</v>
      </c>
      <c r="B1457">
        <v>100000000</v>
      </c>
      <c r="C1457">
        <v>4.3</v>
      </c>
      <c r="E1457">
        <v>38119483</v>
      </c>
      <c r="F1457">
        <v>22700000</v>
      </c>
      <c r="G1457">
        <v>7.1</v>
      </c>
      <c r="H1457">
        <f>ROUND(CORREL(Table68[[Gross Earning ]],Table68[Budget]),6)</f>
        <v>0.48902099999999998</v>
      </c>
      <c r="I1457">
        <f>Table68[[#This Row],[Gross Earning ]]-Table68[[#This Row],[Budget]]</f>
        <v>15419483</v>
      </c>
    </row>
    <row r="1458" spans="1:9">
      <c r="A1458">
        <v>50802661</v>
      </c>
      <c r="B1458">
        <v>95000000</v>
      </c>
      <c r="C1458">
        <v>6.9</v>
      </c>
      <c r="E1458">
        <v>33404871</v>
      </c>
      <c r="F1458">
        <v>18000000</v>
      </c>
      <c r="G1458">
        <v>7.3</v>
      </c>
      <c r="H1458">
        <f>ROUND(CORREL(Table68[[Gross Earning ]],Table68[Budget]),6)</f>
        <v>0.48902099999999998</v>
      </c>
      <c r="I1458">
        <f>Table68[[#This Row],[Gross Earning ]]-Table68[[#This Row],[Budget]]</f>
        <v>15404871</v>
      </c>
    </row>
    <row r="1459" spans="1:9">
      <c r="A1459">
        <v>161317423</v>
      </c>
      <c r="B1459">
        <v>95000000</v>
      </c>
      <c r="C1459">
        <v>6.6</v>
      </c>
      <c r="E1459">
        <v>28399192</v>
      </c>
      <c r="F1459">
        <v>13000000</v>
      </c>
      <c r="G1459">
        <v>5.4</v>
      </c>
      <c r="H1459">
        <f>ROUND(CORREL(Table68[[Gross Earning ]],Table68[Budget]),6)</f>
        <v>0.48902099999999998</v>
      </c>
      <c r="I1459">
        <f>Table68[[#This Row],[Gross Earning ]]-Table68[[#This Row],[Budget]]</f>
        <v>15399192</v>
      </c>
    </row>
    <row r="1460" spans="1:9">
      <c r="A1460">
        <v>201148159</v>
      </c>
      <c r="B1460">
        <v>95000000</v>
      </c>
      <c r="C1460">
        <v>7</v>
      </c>
      <c r="E1460" s="27">
        <v>24171685</v>
      </c>
      <c r="F1460">
        <v>8800000</v>
      </c>
      <c r="G1460">
        <v>6.1</v>
      </c>
      <c r="H1460">
        <f>ROUND(CORREL(Table68[[Gross Earning ]],Table68[Budget]),6)</f>
        <v>0.48902099999999998</v>
      </c>
      <c r="I1460">
        <f>Table68[[#This Row],[Gross Earning ]]-Table68[[#This Row],[Budget]]</f>
        <v>15371685</v>
      </c>
    </row>
    <row r="1461" spans="1:9">
      <c r="A1461">
        <v>43982842</v>
      </c>
      <c r="B1461">
        <v>65000000</v>
      </c>
      <c r="C1461">
        <v>6.7</v>
      </c>
      <c r="E1461">
        <v>75370763</v>
      </c>
      <c r="F1461">
        <v>60000000</v>
      </c>
      <c r="G1461">
        <v>6.5</v>
      </c>
      <c r="H1461">
        <f>ROUND(CORREL(Table68[[Gross Earning ]],Table68[Budget]),6)</f>
        <v>0.48902099999999998</v>
      </c>
      <c r="I1461">
        <f>Table68[[#This Row],[Gross Earning ]]-Table68[[#This Row],[Budget]]</f>
        <v>15370763</v>
      </c>
    </row>
    <row r="1462" spans="1:9">
      <c r="A1462">
        <v>380838870</v>
      </c>
      <c r="B1462">
        <v>94000000</v>
      </c>
      <c r="C1462">
        <v>8.1999999999999993</v>
      </c>
      <c r="E1462">
        <v>25339117</v>
      </c>
      <c r="F1462">
        <v>10000000</v>
      </c>
      <c r="G1462">
        <v>6.5</v>
      </c>
      <c r="H1462">
        <f>ROUND(CORREL(Table68[[Gross Earning ]],Table68[Budget]),6)</f>
        <v>0.48902099999999998</v>
      </c>
      <c r="I1462">
        <f>Table68[[#This Row],[Gross Earning ]]-Table68[[#This Row],[Budget]]</f>
        <v>15339117</v>
      </c>
    </row>
    <row r="1463" spans="1:9">
      <c r="A1463">
        <v>377019252</v>
      </c>
      <c r="B1463">
        <v>94000000</v>
      </c>
      <c r="C1463">
        <v>8.9</v>
      </c>
      <c r="E1463">
        <v>27281507</v>
      </c>
      <c r="F1463">
        <v>12000000</v>
      </c>
      <c r="G1463">
        <v>7.7</v>
      </c>
      <c r="H1463">
        <f>ROUND(CORREL(Table68[[Gross Earning ]],Table68[Budget]),6)</f>
        <v>0.48902099999999998</v>
      </c>
      <c r="I1463">
        <f>Table68[[#This Row],[Gross Earning ]]-Table68[[#This Row],[Budget]]</f>
        <v>15281507</v>
      </c>
    </row>
    <row r="1464" spans="1:9">
      <c r="A1464">
        <v>340478898</v>
      </c>
      <c r="B1464">
        <v>94000000</v>
      </c>
      <c r="C1464">
        <v>8.6999999999999993</v>
      </c>
      <c r="E1464">
        <v>75280058</v>
      </c>
      <c r="F1464">
        <v>60000000</v>
      </c>
      <c r="G1464">
        <v>7.7</v>
      </c>
      <c r="H1464">
        <f>ROUND(CORREL(Table68[[Gross Earning ]],Table68[Budget]),6)</f>
        <v>0.48902099999999998</v>
      </c>
      <c r="I1464">
        <f>Table68[[#This Row],[Gross Earning ]]-Table68[[#This Row],[Budget]]</f>
        <v>15280058</v>
      </c>
    </row>
    <row r="1465" spans="1:9">
      <c r="A1465">
        <v>17176900</v>
      </c>
      <c r="B1465">
        <v>95000000</v>
      </c>
      <c r="C1465">
        <v>5.5</v>
      </c>
      <c r="E1465">
        <v>30259652</v>
      </c>
      <c r="F1465">
        <v>15000000</v>
      </c>
      <c r="G1465">
        <v>4.0999999999999996</v>
      </c>
      <c r="H1465">
        <f>ROUND(CORREL(Table68[[Gross Earning ]],Table68[Budget]),6)</f>
        <v>0.48902099999999998</v>
      </c>
      <c r="I1465">
        <f>Table68[[#This Row],[Gross Earning ]]-Table68[[#This Row],[Budget]]</f>
        <v>15259652</v>
      </c>
    </row>
    <row r="1466" spans="1:9">
      <c r="A1466">
        <v>131144183</v>
      </c>
      <c r="B1466">
        <v>115000000</v>
      </c>
      <c r="C1466">
        <v>5.7</v>
      </c>
      <c r="E1466">
        <v>30538669</v>
      </c>
      <c r="F1466">
        <v>15300000</v>
      </c>
      <c r="G1466">
        <v>5.7</v>
      </c>
      <c r="H1466">
        <f>ROUND(CORREL(Table68[[Gross Earning ]],Table68[Budget]),6)</f>
        <v>0.48902099999999998</v>
      </c>
      <c r="I1466">
        <f>Table68[[#This Row],[Gross Earning ]]-Table68[[#This Row],[Budget]]</f>
        <v>15238669</v>
      </c>
    </row>
    <row r="1467" spans="1:9">
      <c r="A1467">
        <v>23014504</v>
      </c>
      <c r="B1467">
        <v>100000000</v>
      </c>
      <c r="C1467">
        <v>6.3</v>
      </c>
      <c r="E1467">
        <v>30226144</v>
      </c>
      <c r="F1467">
        <v>15000000</v>
      </c>
      <c r="G1467">
        <v>7.6</v>
      </c>
      <c r="H1467">
        <f>ROUND(CORREL(Table68[[Gross Earning ]],Table68[Budget]),6)</f>
        <v>0.48902099999999998</v>
      </c>
      <c r="I1467">
        <f>Table68[[#This Row],[Gross Earning ]]-Table68[[#This Row],[Budget]]</f>
        <v>15226144</v>
      </c>
    </row>
    <row r="1468" spans="1:9">
      <c r="A1468">
        <v>181166115</v>
      </c>
      <c r="B1468">
        <v>93000000</v>
      </c>
      <c r="C1468">
        <v>5.9</v>
      </c>
      <c r="E1468">
        <v>40218903</v>
      </c>
      <c r="F1468">
        <v>25000000</v>
      </c>
      <c r="G1468">
        <v>8.1</v>
      </c>
      <c r="H1468">
        <f>ROUND(CORREL(Table68[[Gross Earning ]],Table68[Budget]),6)</f>
        <v>0.48902099999999998</v>
      </c>
      <c r="I1468">
        <f>Table68[[#This Row],[Gross Earning ]]-Table68[[#This Row],[Budget]]</f>
        <v>15218903</v>
      </c>
    </row>
    <row r="1469" spans="1:9">
      <c r="A1469">
        <v>176740650</v>
      </c>
      <c r="B1469">
        <v>93000000</v>
      </c>
      <c r="C1469">
        <v>7.6</v>
      </c>
      <c r="E1469">
        <v>16097842</v>
      </c>
      <c r="F1469">
        <v>900000</v>
      </c>
      <c r="G1469">
        <v>7.5</v>
      </c>
      <c r="H1469">
        <f>ROUND(CORREL(Table68[[Gross Earning ]],Table68[Budget]),6)</f>
        <v>0.48902099999999998</v>
      </c>
      <c r="I1469">
        <f>Table68[[#This Row],[Gross Earning ]]-Table68[[#This Row],[Budget]]</f>
        <v>15197842</v>
      </c>
    </row>
    <row r="1470" spans="1:9">
      <c r="A1470">
        <v>71148699</v>
      </c>
      <c r="B1470">
        <v>90000000</v>
      </c>
      <c r="C1470">
        <v>6.6</v>
      </c>
      <c r="E1470" s="27">
        <v>24171685</v>
      </c>
      <c r="F1470">
        <v>9000000</v>
      </c>
      <c r="G1470">
        <v>6.8</v>
      </c>
      <c r="H1470">
        <f>ROUND(CORREL(Table68[[Gross Earning ]],Table68[Budget]),6)</f>
        <v>0.48902099999999998</v>
      </c>
      <c r="I1470">
        <f>Table68[[#This Row],[Gross Earning ]]-Table68[[#This Row],[Budget]]</f>
        <v>15171685</v>
      </c>
    </row>
    <row r="1471" spans="1:9">
      <c r="A1471">
        <v>67344392</v>
      </c>
      <c r="B1471">
        <v>92000000</v>
      </c>
      <c r="C1471">
        <v>5.3</v>
      </c>
      <c r="E1471" s="27">
        <v>24171685</v>
      </c>
      <c r="F1471">
        <v>9000000</v>
      </c>
      <c r="G1471">
        <v>5.6</v>
      </c>
      <c r="H1471">
        <f>ROUND(CORREL(Table68[[Gross Earning ]],Table68[Budget]),6)</f>
        <v>0.48902099999999998</v>
      </c>
      <c r="I1471">
        <f>Table68[[#This Row],[Gross Earning ]]-Table68[[#This Row],[Budget]]</f>
        <v>15171685</v>
      </c>
    </row>
    <row r="1472" spans="1:9">
      <c r="A1472">
        <v>22406362</v>
      </c>
      <c r="B1472">
        <v>107000000</v>
      </c>
      <c r="C1472">
        <v>6</v>
      </c>
      <c r="E1472" s="27">
        <v>24171685</v>
      </c>
      <c r="F1472">
        <v>9000000</v>
      </c>
      <c r="G1472">
        <v>5.7</v>
      </c>
      <c r="H1472">
        <f>ROUND(CORREL(Table68[[Gross Earning ]],Table68[Budget]),6)</f>
        <v>0.48902099999999998</v>
      </c>
      <c r="I1472">
        <f>Table68[[#This Row],[Gross Earning ]]-Table68[[#This Row],[Budget]]</f>
        <v>15171685</v>
      </c>
    </row>
    <row r="1473" spans="1:9">
      <c r="A1473">
        <v>261437578</v>
      </c>
      <c r="B1473">
        <v>92000000</v>
      </c>
      <c r="C1473">
        <v>8</v>
      </c>
      <c r="E1473" s="27">
        <v>24171685</v>
      </c>
      <c r="F1473">
        <v>9000000</v>
      </c>
      <c r="G1473">
        <v>6.5</v>
      </c>
      <c r="H1473">
        <f>ROUND(CORREL(Table68[[Gross Earning ]],Table68[Budget]),6)</f>
        <v>0.48902099999999998</v>
      </c>
      <c r="I1473">
        <f>Table68[[#This Row],[Gross Earning ]]-Table68[[#This Row],[Budget]]</f>
        <v>15171685</v>
      </c>
    </row>
    <row r="1474" spans="1:9">
      <c r="A1474">
        <v>11000000</v>
      </c>
      <c r="B1474">
        <v>98000000</v>
      </c>
      <c r="C1474">
        <v>5.6</v>
      </c>
      <c r="E1474" s="27">
        <v>24171685</v>
      </c>
      <c r="F1474">
        <v>9000000</v>
      </c>
      <c r="G1474">
        <v>7.1</v>
      </c>
      <c r="H1474">
        <f>ROUND(CORREL(Table68[[Gross Earning ]],Table68[Budget]),6)</f>
        <v>0.48902099999999998</v>
      </c>
      <c r="I1474">
        <f>Table68[[#This Row],[Gross Earning ]]-Table68[[#This Row],[Budget]]</f>
        <v>15171685</v>
      </c>
    </row>
    <row r="1475" spans="1:9">
      <c r="A1475">
        <v>88761720</v>
      </c>
      <c r="B1475">
        <v>95000000</v>
      </c>
      <c r="C1475">
        <v>5.9</v>
      </c>
      <c r="E1475" s="27">
        <v>24171685</v>
      </c>
      <c r="F1475">
        <v>9000000</v>
      </c>
      <c r="G1475">
        <v>5.9</v>
      </c>
      <c r="H1475">
        <f>ROUND(CORREL(Table68[[Gross Earning ]],Table68[Budget]),6)</f>
        <v>0.48902099999999998</v>
      </c>
      <c r="I1475">
        <f>Table68[[#This Row],[Gross Earning ]]-Table68[[#This Row],[Budget]]</f>
        <v>15171685</v>
      </c>
    </row>
    <row r="1476" spans="1:9">
      <c r="A1476">
        <v>250147615</v>
      </c>
      <c r="B1476">
        <v>90000000</v>
      </c>
      <c r="C1476">
        <v>7.3</v>
      </c>
      <c r="E1476" s="27">
        <v>24171685</v>
      </c>
      <c r="F1476">
        <v>9000000</v>
      </c>
      <c r="G1476">
        <v>5.3</v>
      </c>
      <c r="H1476">
        <f>ROUND(CORREL(Table68[[Gross Earning ]],Table68[Budget]),6)</f>
        <v>0.48902099999999998</v>
      </c>
      <c r="I1476">
        <f>Table68[[#This Row],[Gross Earning ]]-Table68[[#This Row],[Budget]]</f>
        <v>15171685</v>
      </c>
    </row>
    <row r="1477" spans="1:9">
      <c r="A1477">
        <v>245823397</v>
      </c>
      <c r="B1477">
        <v>90000000</v>
      </c>
      <c r="C1477">
        <v>7.9</v>
      </c>
      <c r="E1477">
        <v>48169908</v>
      </c>
      <c r="F1477">
        <v>33000000</v>
      </c>
      <c r="G1477">
        <v>7.7</v>
      </c>
      <c r="H1477">
        <f>ROUND(CORREL(Table68[[Gross Earning ]],Table68[Budget]),6)</f>
        <v>0.48902099999999998</v>
      </c>
      <c r="I1477">
        <f>Table68[[#This Row],[Gross Earning ]]-Table68[[#This Row],[Budget]]</f>
        <v>15169908</v>
      </c>
    </row>
    <row r="1478" spans="1:9">
      <c r="A1478">
        <v>81557479</v>
      </c>
      <c r="B1478">
        <v>100000000</v>
      </c>
      <c r="C1478">
        <v>6.8</v>
      </c>
      <c r="E1478">
        <v>30127963</v>
      </c>
      <c r="F1478">
        <v>15000000</v>
      </c>
      <c r="G1478">
        <v>6.7</v>
      </c>
      <c r="H1478">
        <f>ROUND(CORREL(Table68[[Gross Earning ]],Table68[Budget]),6)</f>
        <v>0.48902099999999998</v>
      </c>
      <c r="I1478">
        <f>Table68[[#This Row],[Gross Earning ]]-Table68[[#This Row],[Budget]]</f>
        <v>15127963</v>
      </c>
    </row>
    <row r="1479" spans="1:9">
      <c r="A1479">
        <v>226138454</v>
      </c>
      <c r="B1479">
        <v>90000000</v>
      </c>
      <c r="C1479">
        <v>6.6</v>
      </c>
      <c r="E1479">
        <v>30102717</v>
      </c>
      <c r="F1479">
        <v>15000000</v>
      </c>
      <c r="G1479">
        <v>5.5</v>
      </c>
      <c r="H1479">
        <f>ROUND(CORREL(Table68[[Gross Earning ]],Table68[Budget]),6)</f>
        <v>0.48902099999999998</v>
      </c>
      <c r="I1479">
        <f>Table68[[#This Row],[Gross Earning ]]-Table68[[#This Row],[Budget]]</f>
        <v>15102717</v>
      </c>
    </row>
    <row r="1480" spans="1:9">
      <c r="A1480">
        <v>155370362</v>
      </c>
      <c r="B1480">
        <v>100000000</v>
      </c>
      <c r="C1480">
        <v>6.6</v>
      </c>
      <c r="E1480">
        <v>43097652</v>
      </c>
      <c r="F1480">
        <v>28000000</v>
      </c>
      <c r="G1480">
        <v>6.3</v>
      </c>
      <c r="H1480">
        <f>ROUND(CORREL(Table68[[Gross Earning ]],Table68[Budget]),6)</f>
        <v>0.48902099999999998</v>
      </c>
      <c r="I1480">
        <f>Table68[[#This Row],[Gross Earning ]]-Table68[[#This Row],[Budget]]</f>
        <v>15097652</v>
      </c>
    </row>
    <row r="1481" spans="1:9">
      <c r="A1481">
        <v>124870275</v>
      </c>
      <c r="B1481">
        <v>100000000</v>
      </c>
      <c r="C1481">
        <v>7</v>
      </c>
      <c r="E1481">
        <v>77086030</v>
      </c>
      <c r="F1481">
        <v>62000000</v>
      </c>
      <c r="G1481">
        <v>6.6</v>
      </c>
      <c r="H1481">
        <f>ROUND(CORREL(Table68[[Gross Earning ]],Table68[Budget]),6)</f>
        <v>0.48902099999999998</v>
      </c>
      <c r="I1481">
        <f>Table68[[#This Row],[Gross Earning ]]-Table68[[#This Row],[Budget]]</f>
        <v>15086030</v>
      </c>
    </row>
    <row r="1482" spans="1:9">
      <c r="A1482">
        <v>196573705</v>
      </c>
      <c r="B1482">
        <v>90000000</v>
      </c>
      <c r="C1482">
        <v>7</v>
      </c>
      <c r="E1482">
        <v>21005329</v>
      </c>
      <c r="F1482">
        <v>6000000</v>
      </c>
      <c r="G1482">
        <v>6.4</v>
      </c>
      <c r="H1482">
        <f>ROUND(CORREL(Table68[[Gross Earning ]],Table68[Budget]),6)</f>
        <v>0.48902099999999998</v>
      </c>
      <c r="I1482">
        <f>Table68[[#This Row],[Gross Earning ]]-Table68[[#This Row],[Budget]]</f>
        <v>15005329</v>
      </c>
    </row>
    <row r="1483" spans="1:9">
      <c r="A1483">
        <v>58229120</v>
      </c>
      <c r="B1483">
        <v>90000000</v>
      </c>
      <c r="C1483">
        <v>7.3</v>
      </c>
      <c r="E1483">
        <v>54967359</v>
      </c>
      <c r="F1483">
        <v>40000000</v>
      </c>
      <c r="G1483">
        <v>5.2</v>
      </c>
      <c r="H1483">
        <f>ROUND(CORREL(Table68[[Gross Earning ]],Table68[Budget]),6)</f>
        <v>0.48902099999999998</v>
      </c>
      <c r="I1483">
        <f>Table68[[#This Row],[Gross Earning ]]-Table68[[#This Row],[Budget]]</f>
        <v>14967359</v>
      </c>
    </row>
    <row r="1484" spans="1:9">
      <c r="A1484">
        <v>125305545</v>
      </c>
      <c r="B1484">
        <v>92000000</v>
      </c>
      <c r="C1484">
        <v>5.5</v>
      </c>
      <c r="E1484">
        <v>16067035</v>
      </c>
      <c r="F1484">
        <v>1100000</v>
      </c>
      <c r="G1484">
        <v>7.3</v>
      </c>
      <c r="H1484">
        <f>ROUND(CORREL(Table68[[Gross Earning ]],Table68[Budget]),6)</f>
        <v>0.48902099999999998</v>
      </c>
      <c r="I1484">
        <f>Table68[[#This Row],[Gross Earning ]]-Table68[[#This Row],[Budget]]</f>
        <v>14967035</v>
      </c>
    </row>
    <row r="1485" spans="1:9">
      <c r="A1485">
        <v>132373442</v>
      </c>
      <c r="B1485">
        <v>90000000</v>
      </c>
      <c r="C1485">
        <v>8.5</v>
      </c>
      <c r="E1485">
        <v>60962878</v>
      </c>
      <c r="F1485">
        <v>46000000</v>
      </c>
      <c r="G1485">
        <v>8.1</v>
      </c>
      <c r="H1485">
        <f>ROUND(CORREL(Table68[[Gross Earning ]],Table68[Budget]),6)</f>
        <v>0.48902099999999998</v>
      </c>
      <c r="I1485">
        <f>Table68[[#This Row],[Gross Earning ]]-Table68[[#This Row],[Budget]]</f>
        <v>14962878</v>
      </c>
    </row>
    <row r="1486" spans="1:9">
      <c r="A1486">
        <v>120618403</v>
      </c>
      <c r="B1486">
        <v>90000000</v>
      </c>
      <c r="C1486">
        <v>7.5</v>
      </c>
      <c r="E1486">
        <v>69951824</v>
      </c>
      <c r="F1486">
        <v>55000000</v>
      </c>
      <c r="G1486">
        <v>7.7</v>
      </c>
      <c r="H1486">
        <f>ROUND(CORREL(Table68[[Gross Earning ]],Table68[Budget]),6)</f>
        <v>0.48902099999999998</v>
      </c>
      <c r="I1486">
        <f>Table68[[#This Row],[Gross Earning ]]-Table68[[#This Row],[Budget]]</f>
        <v>14951824</v>
      </c>
    </row>
    <row r="1487" spans="1:9">
      <c r="A1487">
        <v>110416702</v>
      </c>
      <c r="B1487">
        <v>92000000</v>
      </c>
      <c r="C1487">
        <v>7</v>
      </c>
      <c r="E1487">
        <v>92930005</v>
      </c>
      <c r="F1487">
        <v>78000000</v>
      </c>
      <c r="G1487">
        <v>7.2</v>
      </c>
      <c r="H1487">
        <f>ROUND(CORREL(Table68[[Gross Earning ]],Table68[Budget]),6)</f>
        <v>0.48902099999999998</v>
      </c>
      <c r="I1487">
        <f>Table68[[#This Row],[Gross Earning ]]-Table68[[#This Row],[Budget]]</f>
        <v>14930005</v>
      </c>
    </row>
    <row r="1488" spans="1:9">
      <c r="A1488">
        <v>102515793</v>
      </c>
      <c r="B1488">
        <v>90000000</v>
      </c>
      <c r="C1488">
        <v>7.8</v>
      </c>
      <c r="E1488">
        <v>39880476</v>
      </c>
      <c r="F1488">
        <v>25000000</v>
      </c>
      <c r="G1488">
        <v>5.2</v>
      </c>
      <c r="H1488">
        <f>ROUND(CORREL(Table68[[Gross Earning ]],Table68[Budget]),6)</f>
        <v>0.48902099999999998</v>
      </c>
      <c r="I1488">
        <f>Table68[[#This Row],[Gross Earning ]]-Table68[[#This Row],[Budget]]</f>
        <v>14880476</v>
      </c>
    </row>
    <row r="1489" spans="1:9">
      <c r="A1489">
        <v>100012500</v>
      </c>
      <c r="B1489">
        <v>90000000</v>
      </c>
      <c r="C1489">
        <v>7.6</v>
      </c>
      <c r="E1489" s="27">
        <v>24171685</v>
      </c>
      <c r="F1489">
        <v>9300000</v>
      </c>
      <c r="G1489">
        <v>6.7</v>
      </c>
      <c r="H1489">
        <f>ROUND(CORREL(Table68[[Gross Earning ]],Table68[Budget]),6)</f>
        <v>0.48902099999999998</v>
      </c>
      <c r="I1489">
        <f>Table68[[#This Row],[Gross Earning ]]-Table68[[#This Row],[Budget]]</f>
        <v>14871685</v>
      </c>
    </row>
    <row r="1490" spans="1:9">
      <c r="A1490">
        <v>209019489</v>
      </c>
      <c r="B1490">
        <v>90000000</v>
      </c>
      <c r="C1490">
        <v>7.6</v>
      </c>
      <c r="E1490">
        <v>30857814</v>
      </c>
      <c r="F1490">
        <v>16000000</v>
      </c>
      <c r="G1490">
        <v>8.1</v>
      </c>
      <c r="H1490">
        <f>ROUND(CORREL(Table68[[Gross Earning ]],Table68[Budget]),6)</f>
        <v>0.48902099999999998</v>
      </c>
      <c r="I1490">
        <f>Table68[[#This Row],[Gross Earning ]]-Table68[[#This Row],[Budget]]</f>
        <v>14857814</v>
      </c>
    </row>
    <row r="1491" spans="1:9">
      <c r="A1491">
        <v>84037039</v>
      </c>
      <c r="B1491">
        <v>120000000</v>
      </c>
      <c r="C1491">
        <v>6.8</v>
      </c>
      <c r="E1491">
        <v>94822707</v>
      </c>
      <c r="F1491">
        <v>80000000</v>
      </c>
      <c r="G1491">
        <v>6.9</v>
      </c>
      <c r="H1491">
        <f>ROUND(CORREL(Table68[[Gross Earning ]],Table68[Budget]),6)</f>
        <v>0.48902099999999998</v>
      </c>
      <c r="I1491">
        <f>Table68[[#This Row],[Gross Earning ]]-Table68[[#This Row],[Budget]]</f>
        <v>14822707</v>
      </c>
    </row>
    <row r="1492" spans="1:9">
      <c r="A1492">
        <v>85884815</v>
      </c>
      <c r="B1492">
        <v>90000000</v>
      </c>
      <c r="C1492">
        <v>5</v>
      </c>
      <c r="E1492">
        <v>20772796</v>
      </c>
      <c r="F1492">
        <v>6000000</v>
      </c>
      <c r="G1492">
        <v>7.6</v>
      </c>
      <c r="H1492">
        <f>ROUND(CORREL(Table68[[Gross Earning ]],Table68[Budget]),6)</f>
        <v>0.48902099999999998</v>
      </c>
      <c r="I1492">
        <f>Table68[[#This Row],[Gross Earning ]]-Table68[[#This Row],[Budget]]</f>
        <v>14772796</v>
      </c>
    </row>
    <row r="1493" spans="1:9">
      <c r="A1493">
        <v>83077470</v>
      </c>
      <c r="B1493">
        <v>75000000</v>
      </c>
      <c r="C1493">
        <v>7.1</v>
      </c>
      <c r="E1493">
        <v>15180000</v>
      </c>
      <c r="F1493">
        <v>500000</v>
      </c>
      <c r="G1493">
        <v>5.5</v>
      </c>
      <c r="H1493">
        <f>ROUND(CORREL(Table68[[Gross Earning ]],Table68[Budget]),6)</f>
        <v>0.48902099999999998</v>
      </c>
      <c r="I1493">
        <f>Table68[[#This Row],[Gross Earning ]]-Table68[[#This Row],[Budget]]</f>
        <v>14680000</v>
      </c>
    </row>
    <row r="1494" spans="1:9">
      <c r="A1494">
        <v>100018837</v>
      </c>
      <c r="B1494">
        <v>90000000</v>
      </c>
      <c r="C1494">
        <v>5.5</v>
      </c>
      <c r="E1494" s="27">
        <v>24171685</v>
      </c>
      <c r="F1494">
        <v>9500000</v>
      </c>
      <c r="G1494">
        <v>5.0999999999999996</v>
      </c>
      <c r="H1494">
        <f>ROUND(CORREL(Table68[[Gross Earning ]],Table68[Budget]),6)</f>
        <v>0.48902099999999998</v>
      </c>
      <c r="I1494">
        <f>Table68[[#This Row],[Gross Earning ]]-Table68[[#This Row],[Budget]]</f>
        <v>14671685</v>
      </c>
    </row>
    <row r="1495" spans="1:9">
      <c r="A1495">
        <v>78747585</v>
      </c>
      <c r="B1495">
        <v>88000000</v>
      </c>
      <c r="C1495">
        <v>5.6</v>
      </c>
      <c r="E1495">
        <v>75573300</v>
      </c>
      <c r="F1495">
        <v>61000000</v>
      </c>
      <c r="G1495">
        <v>6.7</v>
      </c>
      <c r="H1495">
        <f>ROUND(CORREL(Table68[[Gross Earning ]],Table68[Budget]),6)</f>
        <v>0.48902099999999998</v>
      </c>
      <c r="I1495">
        <f>Table68[[#This Row],[Gross Earning ]]-Table68[[#This Row],[Budget]]</f>
        <v>14573300</v>
      </c>
    </row>
    <row r="1496" spans="1:9">
      <c r="A1496">
        <v>78616689</v>
      </c>
      <c r="B1496">
        <v>100000000</v>
      </c>
      <c r="C1496">
        <v>7.1</v>
      </c>
      <c r="E1496">
        <v>22551000</v>
      </c>
      <c r="F1496">
        <v>8000000</v>
      </c>
      <c r="G1496">
        <v>7.4</v>
      </c>
      <c r="H1496">
        <f>ROUND(CORREL(Table68[[Gross Earning ]],Table68[Budget]),6)</f>
        <v>0.48902099999999998</v>
      </c>
      <c r="I1496">
        <f>Table68[[#This Row],[Gross Earning ]]-Table68[[#This Row],[Budget]]</f>
        <v>14551000</v>
      </c>
    </row>
    <row r="1497" spans="1:9">
      <c r="A1497">
        <v>75817994</v>
      </c>
      <c r="B1497">
        <v>90000000</v>
      </c>
      <c r="C1497">
        <v>4.9000000000000004</v>
      </c>
      <c r="E1497">
        <v>34290142</v>
      </c>
      <c r="F1497">
        <v>19800000</v>
      </c>
      <c r="G1497">
        <v>6.6</v>
      </c>
      <c r="H1497">
        <f>ROUND(CORREL(Table68[[Gross Earning ]],Table68[Budget]),6)</f>
        <v>0.48902099999999998</v>
      </c>
      <c r="I1497">
        <f>Table68[[#This Row],[Gross Earning ]]-Table68[[#This Row],[Budget]]</f>
        <v>14490142</v>
      </c>
    </row>
    <row r="1498" spans="1:9">
      <c r="A1498">
        <v>100853835</v>
      </c>
      <c r="B1498">
        <v>90000000</v>
      </c>
      <c r="C1498">
        <v>7.4</v>
      </c>
      <c r="E1498">
        <v>49474048</v>
      </c>
      <c r="F1498">
        <v>35000000</v>
      </c>
      <c r="G1498">
        <v>5.4</v>
      </c>
      <c r="H1498">
        <f>ROUND(CORREL(Table68[[Gross Earning ]],Table68[Budget]),6)</f>
        <v>0.48902099999999998</v>
      </c>
      <c r="I1498">
        <f>Table68[[#This Row],[Gross Earning ]]-Table68[[#This Row],[Budget]]</f>
        <v>14474048</v>
      </c>
    </row>
    <row r="1499" spans="1:9">
      <c r="A1499">
        <v>73209340</v>
      </c>
      <c r="B1499">
        <v>95000000</v>
      </c>
      <c r="C1499">
        <v>5.7</v>
      </c>
      <c r="E1499">
        <v>19421271</v>
      </c>
      <c r="F1499">
        <v>5000000</v>
      </c>
      <c r="G1499">
        <v>5</v>
      </c>
      <c r="H1499">
        <f>ROUND(CORREL(Table68[[Gross Earning ]],Table68[Budget]),6)</f>
        <v>0.48902099999999998</v>
      </c>
      <c r="I1499">
        <f>Table68[[#This Row],[Gross Earning ]]-Table68[[#This Row],[Budget]]</f>
        <v>14421271</v>
      </c>
    </row>
    <row r="1500" spans="1:9">
      <c r="A1500">
        <v>72515360</v>
      </c>
      <c r="B1500">
        <v>80000000</v>
      </c>
      <c r="C1500">
        <v>6.4</v>
      </c>
      <c r="E1500">
        <v>39399750</v>
      </c>
      <c r="F1500">
        <v>25000000</v>
      </c>
      <c r="G1500">
        <v>5.6</v>
      </c>
      <c r="H1500">
        <f>ROUND(CORREL(Table68[[Gross Earning ]],Table68[Budget]),6)</f>
        <v>0.48902099999999998</v>
      </c>
      <c r="I1500">
        <f>Table68[[#This Row],[Gross Earning ]]-Table68[[#This Row],[Budget]]</f>
        <v>14399750</v>
      </c>
    </row>
    <row r="1501" spans="1:9">
      <c r="A1501">
        <v>68558662</v>
      </c>
      <c r="B1501">
        <v>90000000</v>
      </c>
      <c r="C1501">
        <v>5.9</v>
      </c>
      <c r="E1501">
        <v>59365105</v>
      </c>
      <c r="F1501">
        <v>45000000</v>
      </c>
      <c r="G1501">
        <v>7.7</v>
      </c>
      <c r="H1501">
        <f>ROUND(CORREL(Table68[[Gross Earning ]],Table68[Budget]),6)</f>
        <v>0.48902099999999998</v>
      </c>
      <c r="I1501">
        <f>Table68[[#This Row],[Gross Earning ]]-Table68[[#This Row],[Budget]]</f>
        <v>14365105</v>
      </c>
    </row>
    <row r="1502" spans="1:9">
      <c r="A1502">
        <v>65653758</v>
      </c>
      <c r="B1502">
        <v>95000000</v>
      </c>
      <c r="C1502">
        <v>5.5</v>
      </c>
      <c r="E1502">
        <v>29302097</v>
      </c>
      <c r="F1502">
        <v>15000000</v>
      </c>
      <c r="G1502">
        <v>4.5999999999999996</v>
      </c>
      <c r="H1502">
        <f>ROUND(CORREL(Table68[[Gross Earning ]],Table68[Budget]),6)</f>
        <v>0.48902099999999998</v>
      </c>
      <c r="I1502">
        <f>Table68[[#This Row],[Gross Earning ]]-Table68[[#This Row],[Budget]]</f>
        <v>14302097</v>
      </c>
    </row>
    <row r="1503" spans="1:9">
      <c r="A1503">
        <v>64685359</v>
      </c>
      <c r="B1503">
        <v>90000000</v>
      </c>
      <c r="C1503">
        <v>6.9</v>
      </c>
      <c r="E1503">
        <v>19281235</v>
      </c>
      <c r="F1503">
        <v>5000000</v>
      </c>
      <c r="G1503">
        <v>5.0999999999999996</v>
      </c>
      <c r="H1503">
        <f>ROUND(CORREL(Table68[[Gross Earning ]],Table68[Budget]),6)</f>
        <v>0.48902099999999998</v>
      </c>
      <c r="I1503">
        <f>Table68[[#This Row],[Gross Earning ]]-Table68[[#This Row],[Budget]]</f>
        <v>14281235</v>
      </c>
    </row>
    <row r="1504" spans="1:9">
      <c r="A1504">
        <v>61355436</v>
      </c>
      <c r="B1504">
        <v>68000000</v>
      </c>
      <c r="C1504">
        <v>6.2</v>
      </c>
      <c r="E1504">
        <v>50213619</v>
      </c>
      <c r="F1504">
        <v>36000000</v>
      </c>
      <c r="G1504">
        <v>6.4</v>
      </c>
      <c r="H1504">
        <f>ROUND(CORREL(Table68[[Gross Earning ]],Table68[Budget]),6)</f>
        <v>0.48902099999999998</v>
      </c>
      <c r="I1504">
        <f>Table68[[#This Row],[Gross Earning ]]-Table68[[#This Row],[Budget]]</f>
        <v>14213619</v>
      </c>
    </row>
    <row r="1505" spans="1:9">
      <c r="A1505">
        <v>26871</v>
      </c>
      <c r="B1505">
        <v>92000000</v>
      </c>
      <c r="C1505">
        <v>7</v>
      </c>
      <c r="E1505">
        <v>22201636</v>
      </c>
      <c r="F1505">
        <v>8000000</v>
      </c>
      <c r="G1505">
        <v>7.4</v>
      </c>
      <c r="H1505">
        <f>ROUND(CORREL(Table68[[Gross Earning ]],Table68[Budget]),6)</f>
        <v>0.48902099999999998</v>
      </c>
      <c r="I1505">
        <f>Table68[[#This Row],[Gross Earning ]]-Table68[[#This Row],[Budget]]</f>
        <v>14201636</v>
      </c>
    </row>
    <row r="1506" spans="1:9">
      <c r="A1506">
        <v>60874615</v>
      </c>
      <c r="B1506">
        <v>90000000</v>
      </c>
      <c r="C1506">
        <v>5.6</v>
      </c>
      <c r="E1506" s="27">
        <v>24171685</v>
      </c>
      <c r="F1506">
        <v>10000000</v>
      </c>
      <c r="G1506">
        <v>7.8</v>
      </c>
      <c r="H1506">
        <f>ROUND(CORREL(Table68[[Gross Earning ]],Table68[Budget]),6)</f>
        <v>0.48902099999999998</v>
      </c>
      <c r="I1506">
        <f>Table68[[#This Row],[Gross Earning ]]-Table68[[#This Row],[Budget]]</f>
        <v>14171685</v>
      </c>
    </row>
    <row r="1507" spans="1:9">
      <c r="A1507">
        <v>143618384</v>
      </c>
      <c r="B1507">
        <v>90000000</v>
      </c>
      <c r="C1507">
        <v>7</v>
      </c>
      <c r="E1507" s="27">
        <v>24171685</v>
      </c>
      <c r="F1507">
        <v>10000000</v>
      </c>
      <c r="G1507">
        <v>6.7</v>
      </c>
      <c r="H1507">
        <f>ROUND(CORREL(Table68[[Gross Earning ]],Table68[Budget]),6)</f>
        <v>0.48902099999999998</v>
      </c>
      <c r="I1507">
        <f>Table68[[#This Row],[Gross Earning ]]-Table68[[#This Row],[Budget]]</f>
        <v>14171685</v>
      </c>
    </row>
    <row r="1508" spans="1:9">
      <c r="A1508">
        <v>58220776</v>
      </c>
      <c r="B1508">
        <v>100000000</v>
      </c>
      <c r="C1508">
        <v>6.8</v>
      </c>
      <c r="E1508" s="27">
        <v>24171685</v>
      </c>
      <c r="F1508">
        <v>10000000</v>
      </c>
      <c r="G1508">
        <v>7.2</v>
      </c>
      <c r="H1508">
        <f>ROUND(CORREL(Table68[[Gross Earning ]],Table68[Budget]),6)</f>
        <v>0.48902099999999998</v>
      </c>
      <c r="I1508">
        <f>Table68[[#This Row],[Gross Earning ]]-Table68[[#This Row],[Budget]]</f>
        <v>14171685</v>
      </c>
    </row>
    <row r="1509" spans="1:9">
      <c r="A1509">
        <v>47474112</v>
      </c>
      <c r="B1509">
        <v>90000000</v>
      </c>
      <c r="C1509">
        <v>5.4</v>
      </c>
      <c r="E1509" s="27">
        <v>24171685</v>
      </c>
      <c r="F1509">
        <v>10000000</v>
      </c>
      <c r="G1509">
        <v>5.3</v>
      </c>
      <c r="H1509">
        <f>ROUND(CORREL(Table68[[Gross Earning ]],Table68[Budget]),6)</f>
        <v>0.48902099999999998</v>
      </c>
      <c r="I1509">
        <f>Table68[[#This Row],[Gross Earning ]]-Table68[[#This Row],[Budget]]</f>
        <v>14171685</v>
      </c>
    </row>
    <row r="1510" spans="1:9">
      <c r="A1510">
        <v>42877165</v>
      </c>
      <c r="B1510">
        <v>86000000</v>
      </c>
      <c r="C1510">
        <v>6.1</v>
      </c>
      <c r="E1510" s="27">
        <v>24171685</v>
      </c>
      <c r="F1510">
        <v>10000000</v>
      </c>
      <c r="G1510">
        <v>7.1</v>
      </c>
      <c r="H1510">
        <f>ROUND(CORREL(Table68[[Gross Earning ]],Table68[Budget]),6)</f>
        <v>0.48902099999999998</v>
      </c>
      <c r="I1510">
        <f>Table68[[#This Row],[Gross Earning ]]-Table68[[#This Row],[Budget]]</f>
        <v>14171685</v>
      </c>
    </row>
    <row r="1511" spans="1:9">
      <c r="A1511">
        <v>35168677</v>
      </c>
      <c r="B1511">
        <v>100000000</v>
      </c>
      <c r="C1511">
        <v>6.7</v>
      </c>
      <c r="E1511" s="27">
        <v>24171685</v>
      </c>
      <c r="F1511">
        <v>10000000</v>
      </c>
      <c r="G1511">
        <v>6.8</v>
      </c>
      <c r="H1511">
        <f>ROUND(CORREL(Table68[[Gross Earning ]],Table68[Budget]),6)</f>
        <v>0.48902099999999998</v>
      </c>
      <c r="I1511">
        <f>Table68[[#This Row],[Gross Earning ]]-Table68[[#This Row],[Budget]]</f>
        <v>14171685</v>
      </c>
    </row>
    <row r="1512" spans="1:9">
      <c r="A1512">
        <v>37567440</v>
      </c>
      <c r="B1512">
        <v>20000000</v>
      </c>
      <c r="C1512">
        <v>6.9</v>
      </c>
      <c r="E1512" s="27">
        <v>24171685</v>
      </c>
      <c r="F1512">
        <v>10000000</v>
      </c>
      <c r="G1512">
        <v>4.2</v>
      </c>
      <c r="H1512">
        <f>ROUND(CORREL(Table68[[Gross Earning ]],Table68[Budget]),6)</f>
        <v>0.48902099999999998</v>
      </c>
      <c r="I1512">
        <f>Table68[[#This Row],[Gross Earning ]]-Table68[[#This Row],[Budget]]</f>
        <v>14171685</v>
      </c>
    </row>
    <row r="1513" spans="1:9">
      <c r="A1513">
        <v>61644321</v>
      </c>
      <c r="B1513">
        <v>88000000</v>
      </c>
      <c r="C1513">
        <v>8</v>
      </c>
      <c r="E1513" s="27">
        <v>24171685</v>
      </c>
      <c r="F1513">
        <v>10000000</v>
      </c>
      <c r="G1513">
        <v>6.3</v>
      </c>
      <c r="H1513">
        <f>ROUND(CORREL(Table68[[Gross Earning ]],Table68[Budget]),6)</f>
        <v>0.48902099999999998</v>
      </c>
      <c r="I1513">
        <f>Table68[[#This Row],[Gross Earning ]]-Table68[[#This Row],[Budget]]</f>
        <v>14171685</v>
      </c>
    </row>
    <row r="1514" spans="1:9">
      <c r="A1514">
        <v>190562</v>
      </c>
      <c r="B1514">
        <v>90000000</v>
      </c>
      <c r="C1514">
        <v>4.4000000000000004</v>
      </c>
      <c r="E1514" s="27">
        <v>24171685</v>
      </c>
      <c r="F1514">
        <v>10000000</v>
      </c>
      <c r="G1514">
        <v>6.5</v>
      </c>
      <c r="H1514">
        <f>ROUND(CORREL(Table68[[Gross Earning ]],Table68[Budget]),6)</f>
        <v>0.48902099999999998</v>
      </c>
      <c r="I1514">
        <f>Table68[[#This Row],[Gross Earning ]]-Table68[[#This Row],[Budget]]</f>
        <v>14171685</v>
      </c>
    </row>
    <row r="1515" spans="1:9">
      <c r="A1515">
        <v>120147445</v>
      </c>
      <c r="B1515">
        <v>87000000</v>
      </c>
      <c r="C1515">
        <v>7.3</v>
      </c>
      <c r="E1515" s="27">
        <v>24171685</v>
      </c>
      <c r="F1515">
        <v>10000000</v>
      </c>
      <c r="G1515">
        <v>5.2</v>
      </c>
      <c r="H1515">
        <f>ROUND(CORREL(Table68[[Gross Earning ]],Table68[Budget]),6)</f>
        <v>0.48902099999999998</v>
      </c>
      <c r="I1515">
        <f>Table68[[#This Row],[Gross Earning ]]-Table68[[#This Row],[Budget]]</f>
        <v>14171685</v>
      </c>
    </row>
    <row r="1516" spans="1:9">
      <c r="A1516">
        <v>241688385</v>
      </c>
      <c r="B1516">
        <v>92000000</v>
      </c>
      <c r="C1516">
        <v>6.3</v>
      </c>
      <c r="E1516" s="27">
        <v>24171685</v>
      </c>
      <c r="F1516">
        <v>10000000</v>
      </c>
      <c r="G1516">
        <v>5.7</v>
      </c>
      <c r="H1516">
        <f>ROUND(CORREL(Table68[[Gross Earning ]],Table68[Budget]),6)</f>
        <v>0.48902099999999998</v>
      </c>
      <c r="I1516">
        <f>Table68[[#This Row],[Gross Earning ]]-Table68[[#This Row],[Budget]]</f>
        <v>14171685</v>
      </c>
    </row>
    <row r="1517" spans="1:9">
      <c r="A1517">
        <v>233630478</v>
      </c>
      <c r="B1517">
        <v>90000000</v>
      </c>
      <c r="C1517">
        <v>7.7</v>
      </c>
      <c r="E1517" s="27">
        <v>24171685</v>
      </c>
      <c r="F1517">
        <v>10000000</v>
      </c>
      <c r="G1517">
        <v>4.5</v>
      </c>
      <c r="H1517">
        <f>ROUND(CORREL(Table68[[Gross Earning ]],Table68[Budget]),6)</f>
        <v>0.48902099999999998</v>
      </c>
      <c r="I1517">
        <f>Table68[[#This Row],[Gross Earning ]]-Table68[[#This Row],[Budget]]</f>
        <v>14171685</v>
      </c>
    </row>
    <row r="1518" spans="1:9">
      <c r="A1518">
        <v>197992827</v>
      </c>
      <c r="B1518">
        <v>100000000</v>
      </c>
      <c r="C1518">
        <v>6.5</v>
      </c>
      <c r="E1518" s="27">
        <v>24171685</v>
      </c>
      <c r="F1518">
        <v>10000000</v>
      </c>
      <c r="G1518">
        <v>4.8</v>
      </c>
      <c r="H1518">
        <f>ROUND(CORREL(Table68[[Gross Earning ]],Table68[Budget]),6)</f>
        <v>0.48902099999999998</v>
      </c>
      <c r="I1518">
        <f>Table68[[#This Row],[Gross Earning ]]-Table68[[#This Row],[Budget]]</f>
        <v>14171685</v>
      </c>
    </row>
    <row r="1519" spans="1:9">
      <c r="A1519">
        <v>176049130</v>
      </c>
      <c r="B1519">
        <v>75000000</v>
      </c>
      <c r="C1519">
        <v>7.8</v>
      </c>
      <c r="E1519" s="27">
        <v>24171685</v>
      </c>
      <c r="F1519">
        <v>10000000</v>
      </c>
      <c r="G1519">
        <v>6.3</v>
      </c>
      <c r="H1519">
        <f>ROUND(CORREL(Table68[[Gross Earning ]],Table68[Budget]),6)</f>
        <v>0.48902099999999998</v>
      </c>
      <c r="I1519">
        <f>Table68[[#This Row],[Gross Earning ]]-Table68[[#This Row],[Budget]]</f>
        <v>14171685</v>
      </c>
    </row>
    <row r="1520" spans="1:9">
      <c r="A1520">
        <v>172620724</v>
      </c>
      <c r="B1520">
        <v>85000000</v>
      </c>
      <c r="C1520">
        <v>6.4</v>
      </c>
      <c r="E1520" s="27">
        <v>24171685</v>
      </c>
      <c r="F1520">
        <v>10000000</v>
      </c>
      <c r="G1520">
        <v>5.4</v>
      </c>
      <c r="H1520">
        <f>ROUND(CORREL(Table68[[Gross Earning ]],Table68[Budget]),6)</f>
        <v>0.48902099999999998</v>
      </c>
      <c r="I1520">
        <f>Table68[[#This Row],[Gross Earning ]]-Table68[[#This Row],[Budget]]</f>
        <v>14171685</v>
      </c>
    </row>
    <row r="1521" spans="1:9">
      <c r="A1521">
        <v>183405771</v>
      </c>
      <c r="B1521">
        <v>85000000</v>
      </c>
      <c r="C1521">
        <v>7.8</v>
      </c>
      <c r="E1521" s="27">
        <v>24171685</v>
      </c>
      <c r="F1521">
        <v>10000000</v>
      </c>
      <c r="G1521">
        <v>3.8</v>
      </c>
      <c r="H1521">
        <f>ROUND(CORREL(Table68[[Gross Earning ]],Table68[Budget]),6)</f>
        <v>0.48902099999999998</v>
      </c>
      <c r="I1521">
        <f>Table68[[#This Row],[Gross Earning ]]-Table68[[#This Row],[Budget]]</f>
        <v>14171685</v>
      </c>
    </row>
    <row r="1522" spans="1:9">
      <c r="A1522">
        <v>20315324</v>
      </c>
      <c r="B1522">
        <v>75000000</v>
      </c>
      <c r="C1522">
        <v>5.8</v>
      </c>
      <c r="E1522" s="27">
        <v>24171685</v>
      </c>
      <c r="F1522">
        <v>10000000</v>
      </c>
      <c r="G1522">
        <v>7</v>
      </c>
      <c r="H1522">
        <f>ROUND(CORREL(Table68[[Gross Earning ]],Table68[Budget]),6)</f>
        <v>0.48902099999999998</v>
      </c>
      <c r="I1522">
        <f>Table68[[#This Row],[Gross Earning ]]-Table68[[#This Row],[Budget]]</f>
        <v>14171685</v>
      </c>
    </row>
    <row r="1523" spans="1:9">
      <c r="A1523">
        <v>148313048</v>
      </c>
      <c r="B1523">
        <v>85000000</v>
      </c>
      <c r="C1523">
        <v>7.1</v>
      </c>
      <c r="E1523" s="27">
        <v>24171685</v>
      </c>
      <c r="F1523">
        <v>10000000</v>
      </c>
      <c r="G1523">
        <v>5.2</v>
      </c>
      <c r="H1523">
        <f>ROUND(CORREL(Table68[[Gross Earning ]],Table68[Budget]),6)</f>
        <v>0.48902099999999998</v>
      </c>
      <c r="I1523">
        <f>Table68[[#This Row],[Gross Earning ]]-Table68[[#This Row],[Budget]]</f>
        <v>14171685</v>
      </c>
    </row>
    <row r="1524" spans="1:9">
      <c r="A1524">
        <v>127706877</v>
      </c>
      <c r="B1524">
        <v>85000000</v>
      </c>
      <c r="C1524">
        <v>7.1</v>
      </c>
      <c r="E1524" s="27">
        <v>24171685</v>
      </c>
      <c r="F1524">
        <v>10000000</v>
      </c>
      <c r="G1524">
        <v>4.5999999999999996</v>
      </c>
      <c r="H1524">
        <f>ROUND(CORREL(Table68[[Gross Earning ]],Table68[Budget]),6)</f>
        <v>0.48902099999999998</v>
      </c>
      <c r="I1524">
        <f>Table68[[#This Row],[Gross Earning ]]-Table68[[#This Row],[Budget]]</f>
        <v>14171685</v>
      </c>
    </row>
    <row r="1525" spans="1:9">
      <c r="A1525">
        <v>126149655</v>
      </c>
      <c r="B1525">
        <v>85000000</v>
      </c>
      <c r="C1525">
        <v>6.8</v>
      </c>
      <c r="E1525" s="27">
        <v>24171685</v>
      </c>
      <c r="F1525">
        <v>10000000</v>
      </c>
      <c r="G1525">
        <v>6.5</v>
      </c>
      <c r="H1525">
        <f>ROUND(CORREL(Table68[[Gross Earning ]],Table68[Budget]),6)</f>
        <v>0.48902099999999998</v>
      </c>
      <c r="I1525">
        <f>Table68[[#This Row],[Gross Earning ]]-Table68[[#This Row],[Budget]]</f>
        <v>14171685</v>
      </c>
    </row>
    <row r="1526" spans="1:9">
      <c r="A1526">
        <v>66941559</v>
      </c>
      <c r="B1526">
        <v>85000000</v>
      </c>
      <c r="C1526">
        <v>4.8</v>
      </c>
      <c r="E1526" s="27">
        <v>24171685</v>
      </c>
      <c r="F1526">
        <v>10000000</v>
      </c>
      <c r="G1526">
        <v>5.2</v>
      </c>
      <c r="H1526">
        <f>ROUND(CORREL(Table68[[Gross Earning ]],Table68[Budget]),6)</f>
        <v>0.48902099999999998</v>
      </c>
      <c r="I1526">
        <f>Table68[[#This Row],[Gross Earning ]]-Table68[[#This Row],[Budget]]</f>
        <v>14171685</v>
      </c>
    </row>
    <row r="1527" spans="1:9">
      <c r="A1527">
        <v>78009155</v>
      </c>
      <c r="B1527">
        <v>75000000</v>
      </c>
      <c r="C1527">
        <v>6.2</v>
      </c>
      <c r="E1527" s="27">
        <v>24171685</v>
      </c>
      <c r="F1527">
        <v>10000000</v>
      </c>
      <c r="G1527">
        <v>6</v>
      </c>
      <c r="H1527">
        <f>ROUND(CORREL(Table68[[Gross Earning ]],Table68[Budget]),6)</f>
        <v>0.48902099999999998</v>
      </c>
      <c r="I1527">
        <f>Table68[[#This Row],[Gross Earning ]]-Table68[[#This Row],[Budget]]</f>
        <v>14171685</v>
      </c>
    </row>
    <row r="1528" spans="1:9">
      <c r="A1528">
        <v>63224849</v>
      </c>
      <c r="B1528">
        <v>85000000</v>
      </c>
      <c r="C1528">
        <v>6.9</v>
      </c>
      <c r="E1528" s="27">
        <v>24171685</v>
      </c>
      <c r="F1528">
        <v>10000000</v>
      </c>
      <c r="G1528">
        <v>5.3</v>
      </c>
      <c r="H1528">
        <f>ROUND(CORREL(Table68[[Gross Earning ]],Table68[Budget]),6)</f>
        <v>0.48902099999999998</v>
      </c>
      <c r="I1528">
        <f>Table68[[#This Row],[Gross Earning ]]-Table68[[#This Row],[Budget]]</f>
        <v>14171685</v>
      </c>
    </row>
    <row r="1529" spans="1:9">
      <c r="A1529">
        <v>111544445</v>
      </c>
      <c r="B1529">
        <v>90000000</v>
      </c>
      <c r="C1529">
        <v>7.3</v>
      </c>
      <c r="E1529" s="27">
        <v>24171685</v>
      </c>
      <c r="F1529">
        <v>10000000</v>
      </c>
      <c r="G1529">
        <v>5.8</v>
      </c>
      <c r="H1529">
        <f>ROUND(CORREL(Table68[[Gross Earning ]],Table68[Budget]),6)</f>
        <v>0.48902099999999998</v>
      </c>
      <c r="I1529">
        <f>Table68[[#This Row],[Gross Earning ]]-Table68[[#This Row],[Budget]]</f>
        <v>14171685</v>
      </c>
    </row>
    <row r="1530" spans="1:9">
      <c r="A1530">
        <v>112703470</v>
      </c>
      <c r="B1530">
        <v>85000000</v>
      </c>
      <c r="C1530">
        <v>6.6</v>
      </c>
      <c r="E1530" s="27">
        <v>24171685</v>
      </c>
      <c r="F1530">
        <v>10000000</v>
      </c>
      <c r="G1530">
        <v>6.7</v>
      </c>
      <c r="H1530">
        <f>ROUND(CORREL(Table68[[Gross Earning ]],Table68[Budget]),6)</f>
        <v>0.48902099999999998</v>
      </c>
      <c r="I1530">
        <f>Table68[[#This Row],[Gross Earning ]]-Table68[[#This Row],[Budget]]</f>
        <v>14171685</v>
      </c>
    </row>
    <row r="1531" spans="1:9">
      <c r="A1531">
        <v>117144465</v>
      </c>
      <c r="B1531">
        <v>85000000</v>
      </c>
      <c r="C1531">
        <v>6.9</v>
      </c>
      <c r="E1531" s="27">
        <v>24171685</v>
      </c>
      <c r="F1531">
        <v>10000000</v>
      </c>
      <c r="G1531">
        <v>6.9</v>
      </c>
      <c r="H1531">
        <f>ROUND(CORREL(Table68[[Gross Earning ]],Table68[Budget]),6)</f>
        <v>0.48902099999999998</v>
      </c>
      <c r="I1531">
        <f>Table68[[#This Row],[Gross Earning ]]-Table68[[#This Row],[Budget]]</f>
        <v>14171685</v>
      </c>
    </row>
    <row r="1532" spans="1:9">
      <c r="A1532">
        <v>84303558</v>
      </c>
      <c r="B1532">
        <v>85000000</v>
      </c>
      <c r="C1532">
        <v>6.2</v>
      </c>
      <c r="E1532" s="27">
        <v>24171685</v>
      </c>
      <c r="F1532">
        <v>10000000</v>
      </c>
      <c r="G1532">
        <v>5.4</v>
      </c>
      <c r="H1532">
        <f>ROUND(CORREL(Table68[[Gross Earning ]],Table68[Budget]),6)</f>
        <v>0.48902099999999998</v>
      </c>
      <c r="I1532">
        <f>Table68[[#This Row],[Gross Earning ]]-Table68[[#This Row],[Budget]]</f>
        <v>14171685</v>
      </c>
    </row>
    <row r="1533" spans="1:9">
      <c r="A1533">
        <v>150832203</v>
      </c>
      <c r="B1533">
        <v>85000000</v>
      </c>
      <c r="C1533">
        <v>6.7</v>
      </c>
      <c r="E1533">
        <v>22168359</v>
      </c>
      <c r="F1533">
        <v>8000000</v>
      </c>
      <c r="G1533">
        <v>5.0999999999999996</v>
      </c>
      <c r="H1533">
        <f>ROUND(CORREL(Table68[[Gross Earning ]],Table68[Budget]),6)</f>
        <v>0.48902099999999998</v>
      </c>
      <c r="I1533">
        <f>Table68[[#This Row],[Gross Earning ]]-Table68[[#This Row],[Budget]]</f>
        <v>14168359</v>
      </c>
    </row>
    <row r="1534" spans="1:9">
      <c r="A1534">
        <v>51396781</v>
      </c>
      <c r="B1534">
        <v>68000000</v>
      </c>
      <c r="C1534">
        <v>7.6</v>
      </c>
      <c r="E1534">
        <v>40168080</v>
      </c>
      <c r="F1534">
        <v>26000000</v>
      </c>
      <c r="G1534">
        <v>5.2</v>
      </c>
      <c r="H1534">
        <f>ROUND(CORREL(Table68[[Gross Earning ]],Table68[Budget]),6)</f>
        <v>0.48902099999999998</v>
      </c>
      <c r="I1534">
        <f>Table68[[#This Row],[Gross Earning ]]-Table68[[#This Row],[Budget]]</f>
        <v>14168080</v>
      </c>
    </row>
    <row r="1535" spans="1:9">
      <c r="A1535">
        <v>47592825</v>
      </c>
      <c r="B1535">
        <v>85000000</v>
      </c>
      <c r="C1535">
        <v>6.7</v>
      </c>
      <c r="E1535">
        <v>50129186</v>
      </c>
      <c r="F1535">
        <v>36000000</v>
      </c>
      <c r="G1535">
        <v>6.9</v>
      </c>
      <c r="H1535">
        <f>ROUND(CORREL(Table68[[Gross Earning ]],Table68[Budget]),6)</f>
        <v>0.48902099999999998</v>
      </c>
      <c r="I1535">
        <f>Table68[[#This Row],[Gross Earning ]]-Table68[[#This Row],[Budget]]</f>
        <v>14129186</v>
      </c>
    </row>
    <row r="1536" spans="1:9">
      <c r="A1536">
        <v>50016394</v>
      </c>
      <c r="B1536">
        <v>70000000</v>
      </c>
      <c r="C1536">
        <v>6.2</v>
      </c>
      <c r="E1536">
        <v>34126138</v>
      </c>
      <c r="F1536">
        <v>20000000</v>
      </c>
      <c r="G1536">
        <v>8.3000000000000007</v>
      </c>
      <c r="H1536">
        <f>ROUND(CORREL(Table68[[Gross Earning ]],Table68[Budget]),6)</f>
        <v>0.48902099999999998</v>
      </c>
      <c r="I1536">
        <f>Table68[[#This Row],[Gross Earning ]]-Table68[[#This Row],[Budget]]</f>
        <v>14126138</v>
      </c>
    </row>
    <row r="1537" spans="1:9">
      <c r="A1537">
        <v>57010853</v>
      </c>
      <c r="B1537">
        <v>85000000</v>
      </c>
      <c r="C1537">
        <v>7.3</v>
      </c>
      <c r="E1537">
        <v>29106737</v>
      </c>
      <c r="F1537">
        <v>15000000</v>
      </c>
      <c r="G1537">
        <v>6</v>
      </c>
      <c r="H1537">
        <f>ROUND(CORREL(Table68[[Gross Earning ]],Table68[Budget]),6)</f>
        <v>0.48902099999999998</v>
      </c>
      <c r="I1537">
        <f>Table68[[#This Row],[Gross Earning ]]-Table68[[#This Row],[Budget]]</f>
        <v>14106737</v>
      </c>
    </row>
    <row r="1538" spans="1:9">
      <c r="A1538">
        <v>62494975</v>
      </c>
      <c r="B1538">
        <v>85000000</v>
      </c>
      <c r="C1538">
        <v>6</v>
      </c>
      <c r="E1538">
        <v>23078294</v>
      </c>
      <c r="F1538">
        <v>9000000</v>
      </c>
      <c r="G1538">
        <v>5.0999999999999996</v>
      </c>
      <c r="H1538">
        <f>ROUND(CORREL(Table68[[Gross Earning ]],Table68[Budget]),6)</f>
        <v>0.48902099999999998</v>
      </c>
      <c r="I1538">
        <f>Table68[[#This Row],[Gross Earning ]]-Table68[[#This Row],[Budget]]</f>
        <v>14078294</v>
      </c>
    </row>
    <row r="1539" spans="1:9">
      <c r="A1539">
        <v>46440491</v>
      </c>
      <c r="B1539">
        <v>100000000</v>
      </c>
      <c r="C1539">
        <v>7.1</v>
      </c>
      <c r="E1539">
        <v>74058698</v>
      </c>
      <c r="F1539">
        <v>60000000</v>
      </c>
      <c r="G1539">
        <v>6.3</v>
      </c>
      <c r="H1539">
        <f>ROUND(CORREL(Table68[[Gross Earning ]],Table68[Budget]),6)</f>
        <v>0.48902099999999998</v>
      </c>
      <c r="I1539">
        <f>Table68[[#This Row],[Gross Earning ]]-Table68[[#This Row],[Budget]]</f>
        <v>14058698</v>
      </c>
    </row>
    <row r="1540" spans="1:9">
      <c r="A1540">
        <v>44606335</v>
      </c>
      <c r="B1540">
        <v>90000000</v>
      </c>
      <c r="C1540">
        <v>7.1</v>
      </c>
      <c r="E1540">
        <v>27052167</v>
      </c>
      <c r="F1540">
        <v>13000000</v>
      </c>
      <c r="G1540">
        <v>6.1</v>
      </c>
      <c r="H1540">
        <f>ROUND(CORREL(Table68[[Gross Earning ]],Table68[Budget]),6)</f>
        <v>0.48902099999999998</v>
      </c>
      <c r="I1540">
        <f>Table68[[#This Row],[Gross Earning ]]-Table68[[#This Row],[Budget]]</f>
        <v>14052167</v>
      </c>
    </row>
    <row r="1541" spans="1:9">
      <c r="A1541">
        <v>40048332</v>
      </c>
      <c r="B1541">
        <v>85000000</v>
      </c>
      <c r="C1541">
        <v>5.5</v>
      </c>
      <c r="E1541">
        <v>84049211</v>
      </c>
      <c r="F1541">
        <v>70000000</v>
      </c>
      <c r="G1541">
        <v>6.4</v>
      </c>
      <c r="H1541">
        <f>ROUND(CORREL(Table68[[Gross Earning ]],Table68[Budget]),6)</f>
        <v>0.48902099999999998</v>
      </c>
      <c r="I1541">
        <f>Table68[[#This Row],[Gross Earning ]]-Table68[[#This Row],[Budget]]</f>
        <v>14049211</v>
      </c>
    </row>
    <row r="1542" spans="1:9">
      <c r="A1542">
        <v>64933670</v>
      </c>
      <c r="B1542">
        <v>85000000</v>
      </c>
      <c r="C1542">
        <v>5.6</v>
      </c>
      <c r="E1542">
        <v>36020063</v>
      </c>
      <c r="F1542">
        <v>22000000</v>
      </c>
      <c r="G1542">
        <v>6.6</v>
      </c>
      <c r="H1542">
        <f>ROUND(CORREL(Table68[[Gross Earning ]],Table68[Budget]),6)</f>
        <v>0.48902099999999998</v>
      </c>
      <c r="I1542">
        <f>Table68[[#This Row],[Gross Earning ]]-Table68[[#This Row],[Budget]]</f>
        <v>14020063</v>
      </c>
    </row>
    <row r="1543" spans="1:9">
      <c r="A1543">
        <v>31494270</v>
      </c>
      <c r="B1543">
        <v>60000000</v>
      </c>
      <c r="C1543">
        <v>7.5</v>
      </c>
      <c r="E1543">
        <v>39008741</v>
      </c>
      <c r="F1543">
        <v>25000000</v>
      </c>
      <c r="G1543">
        <v>6.6</v>
      </c>
      <c r="H1543">
        <f>ROUND(CORREL(Table68[[Gross Earning ]],Table68[Budget]),6)</f>
        <v>0.48902099999999998</v>
      </c>
      <c r="I1543">
        <f>Table68[[#This Row],[Gross Earning ]]-Table68[[#This Row],[Budget]]</f>
        <v>14008741</v>
      </c>
    </row>
    <row r="1544" spans="1:9">
      <c r="A1544">
        <v>31111260</v>
      </c>
      <c r="B1544">
        <v>60000000</v>
      </c>
      <c r="C1544">
        <v>5.4</v>
      </c>
      <c r="E1544">
        <v>41008532</v>
      </c>
      <c r="F1544">
        <v>27000000</v>
      </c>
      <c r="G1544">
        <v>6.7</v>
      </c>
      <c r="H1544">
        <f>ROUND(CORREL(Table68[[Gross Earning ]],Table68[Budget]),6)</f>
        <v>0.48902099999999998</v>
      </c>
      <c r="I1544">
        <f>Table68[[#This Row],[Gross Earning ]]-Table68[[#This Row],[Budget]]</f>
        <v>14008532</v>
      </c>
    </row>
    <row r="1545" spans="1:9">
      <c r="A1545">
        <v>123307945</v>
      </c>
      <c r="B1545">
        <v>65000000</v>
      </c>
      <c r="C1545">
        <v>4.3</v>
      </c>
      <c r="E1545">
        <v>44983704</v>
      </c>
      <c r="F1545">
        <v>31000000</v>
      </c>
      <c r="G1545">
        <v>7.3</v>
      </c>
      <c r="H1545">
        <f>ROUND(CORREL(Table68[[Gross Earning ]],Table68[Budget]),6)</f>
        <v>0.48902099999999998</v>
      </c>
      <c r="I1545">
        <f>Table68[[#This Row],[Gross Earning ]]-Table68[[#This Row],[Budget]]</f>
        <v>13983704</v>
      </c>
    </row>
    <row r="1546" spans="1:9">
      <c r="A1546">
        <v>153288182</v>
      </c>
      <c r="B1546">
        <v>84000000</v>
      </c>
      <c r="C1546">
        <v>4.9000000000000004</v>
      </c>
      <c r="E1546">
        <v>53955614</v>
      </c>
      <c r="F1546">
        <v>40000000</v>
      </c>
      <c r="G1546">
        <v>6.1</v>
      </c>
      <c r="H1546">
        <f>ROUND(CORREL(Table68[[Gross Earning ]],Table68[Budget]),6)</f>
        <v>0.48902099999999998</v>
      </c>
      <c r="I1546">
        <f>Table68[[#This Row],[Gross Earning ]]-Table68[[#This Row],[Budget]]</f>
        <v>13955614</v>
      </c>
    </row>
    <row r="1547" spans="1:9">
      <c r="A1547">
        <v>13401683</v>
      </c>
      <c r="B1547">
        <v>35000000</v>
      </c>
      <c r="C1547">
        <v>7.1</v>
      </c>
      <c r="E1547">
        <v>43894863</v>
      </c>
      <c r="F1547">
        <v>30000000</v>
      </c>
      <c r="G1547">
        <v>5.9</v>
      </c>
      <c r="H1547">
        <f>ROUND(CORREL(Table68[[Gross Earning ]],Table68[Budget]),6)</f>
        <v>0.48902099999999998</v>
      </c>
      <c r="I1547">
        <f>Table68[[#This Row],[Gross Earning ]]-Table68[[#This Row],[Budget]]</f>
        <v>13894863</v>
      </c>
    </row>
    <row r="1548" spans="1:9">
      <c r="A1548">
        <v>137340146</v>
      </c>
      <c r="B1548">
        <v>70000000</v>
      </c>
      <c r="C1548">
        <v>6.4</v>
      </c>
      <c r="E1548">
        <v>79883359</v>
      </c>
      <c r="F1548">
        <v>66000000</v>
      </c>
      <c r="G1548">
        <v>7.2</v>
      </c>
      <c r="H1548">
        <f>ROUND(CORREL(Table68[[Gross Earning ]],Table68[Budget]),6)</f>
        <v>0.48902099999999998</v>
      </c>
      <c r="I1548">
        <f>Table68[[#This Row],[Gross Earning ]]-Table68[[#This Row],[Budget]]</f>
        <v>13883359</v>
      </c>
    </row>
    <row r="1549" spans="1:9">
      <c r="A1549">
        <v>43575716</v>
      </c>
      <c r="B1549">
        <v>85000000</v>
      </c>
      <c r="C1549">
        <v>4.3</v>
      </c>
      <c r="E1549">
        <v>25776062</v>
      </c>
      <c r="F1549">
        <v>12000000</v>
      </c>
      <c r="G1549">
        <v>7.4</v>
      </c>
      <c r="H1549">
        <f>ROUND(CORREL(Table68[[Gross Earning ]],Table68[Budget]),6)</f>
        <v>0.48902099999999998</v>
      </c>
      <c r="I1549">
        <f>Table68[[#This Row],[Gross Earning ]]-Table68[[#This Row],[Budget]]</f>
        <v>13776062</v>
      </c>
    </row>
    <row r="1550" spans="1:9">
      <c r="A1550">
        <v>80170146</v>
      </c>
      <c r="B1550">
        <v>85000000</v>
      </c>
      <c r="C1550">
        <v>6.1</v>
      </c>
      <c r="E1550">
        <v>29062561</v>
      </c>
      <c r="F1550">
        <v>15300000</v>
      </c>
      <c r="G1550">
        <v>5.6</v>
      </c>
      <c r="H1550">
        <f>ROUND(CORREL(Table68[[Gross Earning ]],Table68[Budget]),6)</f>
        <v>0.48902099999999998</v>
      </c>
      <c r="I1550">
        <f>Table68[[#This Row],[Gross Earning ]]-Table68[[#This Row],[Budget]]</f>
        <v>13762561</v>
      </c>
    </row>
    <row r="1551" spans="1:9">
      <c r="A1551">
        <v>75754670</v>
      </c>
      <c r="B1551">
        <v>85000000</v>
      </c>
      <c r="C1551">
        <v>7</v>
      </c>
      <c r="E1551">
        <v>68750000</v>
      </c>
      <c r="F1551">
        <v>55000000</v>
      </c>
      <c r="G1551">
        <v>6.4</v>
      </c>
      <c r="H1551">
        <f>ROUND(CORREL(Table68[[Gross Earning ]],Table68[Budget]),6)</f>
        <v>0.48902099999999998</v>
      </c>
      <c r="I1551">
        <f>Table68[[#This Row],[Gross Earning ]]-Table68[[#This Row],[Budget]]</f>
        <v>13750000</v>
      </c>
    </row>
    <row r="1552" spans="1:9">
      <c r="A1552">
        <v>33048353</v>
      </c>
      <c r="B1552">
        <v>65000000</v>
      </c>
      <c r="C1552">
        <v>7.7</v>
      </c>
      <c r="E1552">
        <v>38747385</v>
      </c>
      <c r="F1552">
        <v>25000000</v>
      </c>
      <c r="G1552">
        <v>6.9</v>
      </c>
      <c r="H1552">
        <f>ROUND(CORREL(Table68[[Gross Earning ]],Table68[Budget]),6)</f>
        <v>0.48902099999999998</v>
      </c>
      <c r="I1552">
        <f>Table68[[#This Row],[Gross Earning ]]-Table68[[#This Row],[Budget]]</f>
        <v>13747385</v>
      </c>
    </row>
    <row r="1553" spans="1:9">
      <c r="A1553">
        <v>34543701</v>
      </c>
      <c r="B1553">
        <v>82000000</v>
      </c>
      <c r="C1553">
        <v>5.9</v>
      </c>
      <c r="E1553">
        <v>73701902</v>
      </c>
      <c r="F1553">
        <v>60000000</v>
      </c>
      <c r="G1553">
        <v>5.2</v>
      </c>
      <c r="H1553">
        <f>ROUND(CORREL(Table68[[Gross Earning ]],Table68[Budget]),6)</f>
        <v>0.48902099999999998</v>
      </c>
      <c r="I1553">
        <f>Table68[[#This Row],[Gross Earning ]]-Table68[[#This Row],[Budget]]</f>
        <v>13701902</v>
      </c>
    </row>
    <row r="1554" spans="1:9">
      <c r="A1554">
        <v>242589580</v>
      </c>
      <c r="B1554">
        <v>81000000</v>
      </c>
      <c r="C1554">
        <v>6.7</v>
      </c>
      <c r="E1554">
        <v>36696761</v>
      </c>
      <c r="F1554">
        <v>23000000</v>
      </c>
      <c r="G1554">
        <v>6.5</v>
      </c>
      <c r="H1554">
        <f>ROUND(CORREL(Table68[[Gross Earning ]],Table68[Budget]),6)</f>
        <v>0.48902099999999998</v>
      </c>
      <c r="I1554">
        <f>Table68[[#This Row],[Gross Earning ]]-Table68[[#This Row],[Budget]]</f>
        <v>13696761</v>
      </c>
    </row>
    <row r="1555" spans="1:9">
      <c r="A1555">
        <v>102981571</v>
      </c>
      <c r="B1555">
        <v>80000000</v>
      </c>
      <c r="C1555">
        <v>6.5</v>
      </c>
      <c r="E1555">
        <v>33687630</v>
      </c>
      <c r="F1555">
        <v>20000000</v>
      </c>
      <c r="G1555">
        <v>6.4</v>
      </c>
      <c r="H1555">
        <f>ROUND(CORREL(Table68[[Gross Earning ]],Table68[Budget]),6)</f>
        <v>0.48902099999999998</v>
      </c>
      <c r="I1555">
        <f>Table68[[#This Row],[Gross Earning ]]-Table68[[#This Row],[Budget]]</f>
        <v>13687630</v>
      </c>
    </row>
    <row r="1556" spans="1:9">
      <c r="A1556">
        <v>180965237</v>
      </c>
      <c r="B1556">
        <v>80000000</v>
      </c>
      <c r="C1556">
        <v>7.1</v>
      </c>
      <c r="E1556">
        <v>18656400</v>
      </c>
      <c r="F1556">
        <v>5000000</v>
      </c>
      <c r="G1556">
        <v>7.5</v>
      </c>
      <c r="H1556">
        <f>ROUND(CORREL(Table68[[Gross Earning ]],Table68[Budget]),6)</f>
        <v>0.48902099999999998</v>
      </c>
      <c r="I1556">
        <f>Table68[[#This Row],[Gross Earning ]]-Table68[[#This Row],[Budget]]</f>
        <v>13656400</v>
      </c>
    </row>
    <row r="1557" spans="1:9">
      <c r="A1557">
        <v>407999255</v>
      </c>
      <c r="B1557">
        <v>78000000</v>
      </c>
      <c r="C1557">
        <v>7.3</v>
      </c>
      <c r="E1557">
        <v>73648142</v>
      </c>
      <c r="F1557">
        <v>60000000</v>
      </c>
      <c r="G1557">
        <v>5.8</v>
      </c>
      <c r="H1557">
        <f>ROUND(CORREL(Table68[[Gross Earning ]],Table68[Budget]),6)</f>
        <v>0.48902099999999998</v>
      </c>
      <c r="I1557">
        <f>Table68[[#This Row],[Gross Earning ]]-Table68[[#This Row],[Budget]]</f>
        <v>13648142</v>
      </c>
    </row>
    <row r="1558" spans="1:9">
      <c r="A1558">
        <v>254455986</v>
      </c>
      <c r="B1558">
        <v>80000000</v>
      </c>
      <c r="C1558">
        <v>6.5</v>
      </c>
      <c r="E1558">
        <v>28637507</v>
      </c>
      <c r="F1558">
        <v>15000000</v>
      </c>
      <c r="G1558">
        <v>7</v>
      </c>
      <c r="H1558">
        <f>ROUND(CORREL(Table68[[Gross Earning ]],Table68[Budget]),6)</f>
        <v>0.48902099999999998</v>
      </c>
      <c r="I1558">
        <f>Table68[[#This Row],[Gross Earning ]]-Table68[[#This Row],[Budget]]</f>
        <v>13637507</v>
      </c>
    </row>
    <row r="1559" spans="1:9">
      <c r="A1559">
        <v>162831698</v>
      </c>
      <c r="B1559">
        <v>80000000</v>
      </c>
      <c r="C1559">
        <v>7</v>
      </c>
      <c r="E1559">
        <v>14564027</v>
      </c>
      <c r="F1559">
        <v>1000000</v>
      </c>
      <c r="G1559">
        <v>7</v>
      </c>
      <c r="H1559">
        <f>ROUND(CORREL(Table68[[Gross Earning ]],Table68[Budget]),6)</f>
        <v>0.48902099999999998</v>
      </c>
      <c r="I1559">
        <f>Table68[[#This Row],[Gross Earning ]]-Table68[[#This Row],[Budget]]</f>
        <v>13564027</v>
      </c>
    </row>
    <row r="1560" spans="1:9">
      <c r="A1560">
        <v>155019340</v>
      </c>
      <c r="B1560">
        <v>80000000</v>
      </c>
      <c r="C1560">
        <v>6.8</v>
      </c>
      <c r="E1560">
        <v>83552429</v>
      </c>
      <c r="F1560">
        <v>70000000</v>
      </c>
      <c r="G1560">
        <v>5.8</v>
      </c>
      <c r="H1560">
        <f>ROUND(CORREL(Table68[[Gross Earning ]],Table68[Budget]),6)</f>
        <v>0.48902099999999998</v>
      </c>
      <c r="I1560">
        <f>Table68[[#This Row],[Gross Earning ]]-Table68[[#This Row],[Budget]]</f>
        <v>13552429</v>
      </c>
    </row>
    <row r="1561" spans="1:9">
      <c r="A1561">
        <v>145771527</v>
      </c>
      <c r="B1561">
        <v>80000000</v>
      </c>
      <c r="C1561">
        <v>7.2</v>
      </c>
      <c r="E1561">
        <v>26539321</v>
      </c>
      <c r="F1561">
        <v>13000000</v>
      </c>
      <c r="G1561">
        <v>5.9</v>
      </c>
      <c r="H1561">
        <f>ROUND(CORREL(Table68[[Gross Earning ]],Table68[Budget]),6)</f>
        <v>0.48902099999999998</v>
      </c>
      <c r="I1561">
        <f>Table68[[#This Row],[Gross Earning ]]-Table68[[#This Row],[Budget]]</f>
        <v>13539321</v>
      </c>
    </row>
    <row r="1562" spans="1:9">
      <c r="A1562">
        <v>140459099</v>
      </c>
      <c r="B1562">
        <v>75000000</v>
      </c>
      <c r="C1562">
        <v>6.1</v>
      </c>
      <c r="E1562">
        <v>27515786</v>
      </c>
      <c r="F1562">
        <v>14000000</v>
      </c>
      <c r="G1562">
        <v>5.9</v>
      </c>
      <c r="H1562">
        <f>ROUND(CORREL(Table68[[Gross Earning ]],Table68[Budget]),6)</f>
        <v>0.48902099999999998</v>
      </c>
      <c r="I1562">
        <f>Table68[[#This Row],[Gross Earning ]]-Table68[[#This Row],[Budget]]</f>
        <v>13515786</v>
      </c>
    </row>
    <row r="1563" spans="1:9">
      <c r="A1563">
        <v>53215979</v>
      </c>
      <c r="B1563">
        <v>84000000</v>
      </c>
      <c r="C1563">
        <v>6.7</v>
      </c>
      <c r="E1563">
        <v>15935068</v>
      </c>
      <c r="F1563">
        <v>2500000</v>
      </c>
      <c r="G1563">
        <v>4.3</v>
      </c>
      <c r="H1563">
        <f>ROUND(CORREL(Table68[[Gross Earning ]],Table68[Budget]),6)</f>
        <v>0.48902099999999998</v>
      </c>
      <c r="I1563">
        <f>Table68[[#This Row],[Gross Earning ]]-Table68[[#This Row],[Budget]]</f>
        <v>13435068</v>
      </c>
    </row>
    <row r="1564" spans="1:9">
      <c r="A1564">
        <v>158115031</v>
      </c>
      <c r="B1564">
        <v>82000000</v>
      </c>
      <c r="C1564">
        <v>6.4</v>
      </c>
      <c r="E1564">
        <v>33422556</v>
      </c>
      <c r="F1564">
        <v>20000000</v>
      </c>
      <c r="G1564">
        <v>7.5</v>
      </c>
      <c r="H1564">
        <f>ROUND(CORREL(Table68[[Gross Earning ]],Table68[Budget]),6)</f>
        <v>0.48902099999999998</v>
      </c>
      <c r="I1564">
        <f>Table68[[#This Row],[Gross Earning ]]-Table68[[#This Row],[Budget]]</f>
        <v>13422556</v>
      </c>
    </row>
    <row r="1565" spans="1:9">
      <c r="A1565">
        <v>133103929</v>
      </c>
      <c r="B1565">
        <v>75000000</v>
      </c>
      <c r="C1565">
        <v>4.4000000000000004</v>
      </c>
      <c r="E1565">
        <v>53337608</v>
      </c>
      <c r="F1565">
        <v>40000000</v>
      </c>
      <c r="G1565">
        <v>7.4</v>
      </c>
      <c r="H1565">
        <f>ROUND(CORREL(Table68[[Gross Earning ]],Table68[Budget]),6)</f>
        <v>0.48902099999999998</v>
      </c>
      <c r="I1565">
        <f>Table68[[#This Row],[Gross Earning ]]-Table68[[#This Row],[Budget]]</f>
        <v>13337608</v>
      </c>
    </row>
    <row r="1566" spans="1:9">
      <c r="A1566">
        <v>133668525</v>
      </c>
      <c r="B1566">
        <v>80000000</v>
      </c>
      <c r="C1566">
        <v>5.4</v>
      </c>
      <c r="E1566">
        <v>30324946</v>
      </c>
      <c r="F1566">
        <v>17000000</v>
      </c>
      <c r="G1566">
        <v>6.2</v>
      </c>
      <c r="H1566">
        <f>ROUND(CORREL(Table68[[Gross Earning ]],Table68[Budget]),6)</f>
        <v>0.48902099999999998</v>
      </c>
      <c r="I1566">
        <f>Table68[[#This Row],[Gross Earning ]]-Table68[[#This Row],[Budget]]</f>
        <v>13324946</v>
      </c>
    </row>
    <row r="1567" spans="1:9">
      <c r="A1567">
        <v>130313314</v>
      </c>
      <c r="B1567">
        <v>80000000</v>
      </c>
      <c r="C1567">
        <v>6.5</v>
      </c>
      <c r="E1567">
        <v>17314483</v>
      </c>
      <c r="F1567">
        <v>4000000</v>
      </c>
      <c r="G1567">
        <v>4.7</v>
      </c>
      <c r="H1567">
        <f>ROUND(CORREL(Table68[[Gross Earning ]],Table68[Budget]),6)</f>
        <v>0.48902099999999998</v>
      </c>
      <c r="I1567">
        <f>Table68[[#This Row],[Gross Earning ]]-Table68[[#This Row],[Budget]]</f>
        <v>13314483</v>
      </c>
    </row>
    <row r="1568" spans="1:9">
      <c r="A1568">
        <v>124590960</v>
      </c>
      <c r="B1568">
        <v>80000000</v>
      </c>
      <c r="C1568">
        <v>6.7</v>
      </c>
      <c r="E1568">
        <v>25277561</v>
      </c>
      <c r="F1568">
        <v>12000000</v>
      </c>
      <c r="G1568">
        <v>6.5</v>
      </c>
      <c r="H1568">
        <f>ROUND(CORREL(Table68[[Gross Earning ]],Table68[Budget]),6)</f>
        <v>0.48902099999999998</v>
      </c>
      <c r="I1568">
        <f>Table68[[#This Row],[Gross Earning ]]-Table68[[#This Row],[Budget]]</f>
        <v>13277561</v>
      </c>
    </row>
    <row r="1569" spans="1:9">
      <c r="A1569">
        <v>127968405</v>
      </c>
      <c r="B1569">
        <v>80000000</v>
      </c>
      <c r="C1569">
        <v>8.1</v>
      </c>
      <c r="E1569">
        <v>81257500</v>
      </c>
      <c r="F1569">
        <v>68000000</v>
      </c>
      <c r="G1569">
        <v>6.4</v>
      </c>
      <c r="H1569">
        <f>ROUND(CORREL(Table68[[Gross Earning ]],Table68[Budget]),6)</f>
        <v>0.48902099999999998</v>
      </c>
      <c r="I1569">
        <f>Table68[[#This Row],[Gross Earning ]]-Table68[[#This Row],[Budget]]</f>
        <v>13257500</v>
      </c>
    </row>
    <row r="1570" spans="1:9">
      <c r="A1570">
        <v>120136047</v>
      </c>
      <c r="B1570">
        <v>80000000</v>
      </c>
      <c r="C1570">
        <v>5.6</v>
      </c>
      <c r="E1570">
        <v>20257000</v>
      </c>
      <c r="F1570">
        <v>7000000</v>
      </c>
      <c r="G1570">
        <v>5.2</v>
      </c>
      <c r="H1570">
        <f>ROUND(CORREL(Table68[[Gross Earning ]],Table68[Budget]),6)</f>
        <v>0.48902099999999998</v>
      </c>
      <c r="I1570">
        <f>Table68[[#This Row],[Gross Earning ]]-Table68[[#This Row],[Budget]]</f>
        <v>13257000</v>
      </c>
    </row>
    <row r="1571" spans="1:9">
      <c r="A1571">
        <v>128200012</v>
      </c>
      <c r="B1571">
        <v>75000000</v>
      </c>
      <c r="C1571">
        <v>6.3</v>
      </c>
      <c r="E1571">
        <v>25240988</v>
      </c>
      <c r="F1571">
        <v>12000000</v>
      </c>
      <c r="G1571">
        <v>5.9</v>
      </c>
      <c r="H1571">
        <f>ROUND(CORREL(Table68[[Gross Earning ]],Table68[Budget]),6)</f>
        <v>0.48902099999999998</v>
      </c>
      <c r="I1571">
        <f>Table68[[#This Row],[Gross Earning ]]-Table68[[#This Row],[Budget]]</f>
        <v>13240988</v>
      </c>
    </row>
    <row r="1572" spans="1:9">
      <c r="A1572">
        <v>112225777</v>
      </c>
      <c r="B1572">
        <v>80000000</v>
      </c>
      <c r="C1572">
        <v>7.3</v>
      </c>
      <c r="E1572">
        <v>38230435</v>
      </c>
      <c r="F1572">
        <v>25000000</v>
      </c>
      <c r="G1572">
        <v>5.8</v>
      </c>
      <c r="H1572">
        <f>ROUND(CORREL(Table68[[Gross Earning ]],Table68[Budget]),6)</f>
        <v>0.48902099999999998</v>
      </c>
      <c r="I1572">
        <f>Table68[[#This Row],[Gross Earning ]]-Table68[[#This Row],[Budget]]</f>
        <v>13230435</v>
      </c>
    </row>
    <row r="1573" spans="1:9">
      <c r="A1573">
        <v>109993847</v>
      </c>
      <c r="B1573">
        <v>80000000</v>
      </c>
      <c r="C1573">
        <v>6.1</v>
      </c>
      <c r="E1573">
        <v>68218041</v>
      </c>
      <c r="F1573">
        <v>55000000</v>
      </c>
      <c r="G1573">
        <v>6</v>
      </c>
      <c r="H1573">
        <f>ROUND(CORREL(Table68[[Gross Earning ]],Table68[Budget]),6)</f>
        <v>0.48902099999999998</v>
      </c>
      <c r="I1573">
        <f>Table68[[#This Row],[Gross Earning ]]-Table68[[#This Row],[Budget]]</f>
        <v>13218041</v>
      </c>
    </row>
    <row r="1574" spans="1:9">
      <c r="A1574">
        <v>104054514</v>
      </c>
      <c r="B1574">
        <v>80000000</v>
      </c>
      <c r="C1574">
        <v>7.7</v>
      </c>
      <c r="E1574" s="27">
        <v>24171685</v>
      </c>
      <c r="F1574">
        <v>11000000</v>
      </c>
      <c r="G1574">
        <v>6.3</v>
      </c>
      <c r="H1574">
        <f>ROUND(CORREL(Table68[[Gross Earning ]],Table68[Budget]),6)</f>
        <v>0.48902099999999998</v>
      </c>
      <c r="I1574">
        <f>Table68[[#This Row],[Gross Earning ]]-Table68[[#This Row],[Budget]]</f>
        <v>13171685</v>
      </c>
    </row>
    <row r="1575" spans="1:9">
      <c r="A1575">
        <v>103028109</v>
      </c>
      <c r="B1575">
        <v>80000000</v>
      </c>
      <c r="C1575">
        <v>6.4</v>
      </c>
      <c r="E1575" s="27">
        <v>24171685</v>
      </c>
      <c r="F1575">
        <v>11000000</v>
      </c>
      <c r="G1575">
        <v>6.6</v>
      </c>
      <c r="H1575">
        <f>ROUND(CORREL(Table68[[Gross Earning ]],Table68[Budget]),6)</f>
        <v>0.48902099999999998</v>
      </c>
      <c r="I1575">
        <f>Table68[[#This Row],[Gross Earning ]]-Table68[[#This Row],[Budget]]</f>
        <v>13171685</v>
      </c>
    </row>
    <row r="1576" spans="1:9">
      <c r="A1576">
        <v>101087161</v>
      </c>
      <c r="B1576">
        <v>75000000</v>
      </c>
      <c r="C1576">
        <v>6.8</v>
      </c>
      <c r="E1576" s="27">
        <v>24171685</v>
      </c>
      <c r="F1576">
        <v>11000000</v>
      </c>
      <c r="G1576">
        <v>7.1</v>
      </c>
      <c r="H1576">
        <f>ROUND(CORREL(Table68[[Gross Earning ]],Table68[Budget]),6)</f>
        <v>0.48902099999999998</v>
      </c>
      <c r="I1576">
        <f>Table68[[#This Row],[Gross Earning ]]-Table68[[#This Row],[Budget]]</f>
        <v>13171685</v>
      </c>
    </row>
    <row r="1577" spans="1:9">
      <c r="A1577">
        <v>101111837</v>
      </c>
      <c r="B1577">
        <v>80000000</v>
      </c>
      <c r="C1577">
        <v>6.6</v>
      </c>
      <c r="E1577" s="27">
        <v>24171685</v>
      </c>
      <c r="F1577">
        <v>11000000</v>
      </c>
      <c r="G1577">
        <v>6.9</v>
      </c>
      <c r="H1577">
        <f>ROUND(CORREL(Table68[[Gross Earning ]],Table68[Budget]),6)</f>
        <v>0.48902099999999998</v>
      </c>
      <c r="I1577">
        <f>Table68[[#This Row],[Gross Earning ]]-Table68[[#This Row],[Budget]]</f>
        <v>13171685</v>
      </c>
    </row>
    <row r="1578" spans="1:9">
      <c r="A1578">
        <v>95632614</v>
      </c>
      <c r="B1578">
        <v>79000000</v>
      </c>
      <c r="C1578">
        <v>7.2</v>
      </c>
      <c r="E1578" s="27">
        <v>24171685</v>
      </c>
      <c r="F1578">
        <v>11000000</v>
      </c>
      <c r="G1578">
        <v>6.4</v>
      </c>
      <c r="H1578">
        <f>ROUND(CORREL(Table68[[Gross Earning ]],Table68[Budget]),6)</f>
        <v>0.48902099999999998</v>
      </c>
      <c r="I1578">
        <f>Table68[[#This Row],[Gross Earning ]]-Table68[[#This Row],[Budget]]</f>
        <v>13171685</v>
      </c>
    </row>
    <row r="1579" spans="1:9">
      <c r="A1579">
        <v>94822707</v>
      </c>
      <c r="B1579">
        <v>80000000</v>
      </c>
      <c r="C1579">
        <v>6.9</v>
      </c>
      <c r="E1579" s="27">
        <v>24171685</v>
      </c>
      <c r="F1579">
        <v>11000000</v>
      </c>
      <c r="G1579">
        <v>8.1</v>
      </c>
      <c r="H1579">
        <f>ROUND(CORREL(Table68[[Gross Earning ]],Table68[Budget]),6)</f>
        <v>0.48902099999999998</v>
      </c>
      <c r="I1579">
        <f>Table68[[#This Row],[Gross Earning ]]-Table68[[#This Row],[Budget]]</f>
        <v>13171685</v>
      </c>
    </row>
    <row r="1580" spans="1:9">
      <c r="A1580">
        <v>92969824</v>
      </c>
      <c r="B1580">
        <v>80000000</v>
      </c>
      <c r="C1580">
        <v>5.2</v>
      </c>
      <c r="E1580" s="27">
        <v>24171685</v>
      </c>
      <c r="F1580">
        <v>11000000</v>
      </c>
      <c r="G1580">
        <v>6.9</v>
      </c>
      <c r="H1580">
        <f>ROUND(CORREL(Table68[[Gross Earning ]],Table68[Budget]),6)</f>
        <v>0.48902099999999998</v>
      </c>
      <c r="I1580">
        <f>Table68[[#This Row],[Gross Earning ]]-Table68[[#This Row],[Budget]]</f>
        <v>13171685</v>
      </c>
    </row>
    <row r="1581" spans="1:9">
      <c r="A1581">
        <v>91188905</v>
      </c>
      <c r="B1581">
        <v>80000000</v>
      </c>
      <c r="C1581">
        <v>4.9000000000000004</v>
      </c>
      <c r="E1581" s="27">
        <v>24171685</v>
      </c>
      <c r="F1581">
        <v>11000000</v>
      </c>
      <c r="G1581">
        <v>4.3</v>
      </c>
      <c r="H1581">
        <f>ROUND(CORREL(Table68[[Gross Earning ]],Table68[Budget]),6)</f>
        <v>0.48902099999999998</v>
      </c>
      <c r="I1581">
        <f>Table68[[#This Row],[Gross Earning ]]-Table68[[#This Row],[Budget]]</f>
        <v>13171685</v>
      </c>
    </row>
    <row r="1582" spans="1:9">
      <c r="A1582">
        <v>90443603</v>
      </c>
      <c r="B1582">
        <v>80000000</v>
      </c>
      <c r="C1582">
        <v>6.3</v>
      </c>
      <c r="E1582" s="27">
        <v>24171685</v>
      </c>
      <c r="F1582">
        <v>11000000</v>
      </c>
      <c r="G1582">
        <v>7.4</v>
      </c>
      <c r="H1582">
        <f>ROUND(CORREL(Table68[[Gross Earning ]],Table68[Budget]),6)</f>
        <v>0.48902099999999998</v>
      </c>
      <c r="I1582">
        <f>Table68[[#This Row],[Gross Earning ]]-Table68[[#This Row],[Budget]]</f>
        <v>13171685</v>
      </c>
    </row>
    <row r="1583" spans="1:9">
      <c r="A1583">
        <v>82226474</v>
      </c>
      <c r="B1583">
        <v>65000000</v>
      </c>
      <c r="C1583">
        <v>5.6</v>
      </c>
      <c r="E1583" s="27">
        <v>24171685</v>
      </c>
      <c r="F1583">
        <v>11000000</v>
      </c>
      <c r="G1583">
        <v>5.3</v>
      </c>
      <c r="H1583">
        <f>ROUND(CORREL(Table68[[Gross Earning ]],Table68[Budget]),6)</f>
        <v>0.48902099999999998</v>
      </c>
      <c r="I1583">
        <f>Table68[[#This Row],[Gross Earning ]]-Table68[[#This Row],[Budget]]</f>
        <v>13171685</v>
      </c>
    </row>
    <row r="1584" spans="1:9">
      <c r="A1584">
        <v>79363785</v>
      </c>
      <c r="B1584">
        <v>80000000</v>
      </c>
      <c r="C1584">
        <v>5.5</v>
      </c>
      <c r="E1584">
        <v>60154431</v>
      </c>
      <c r="F1584">
        <v>47000000</v>
      </c>
      <c r="G1584">
        <v>6</v>
      </c>
      <c r="H1584">
        <f>ROUND(CORREL(Table68[[Gross Earning ]],Table68[Budget]),6)</f>
        <v>0.48902099999999998</v>
      </c>
      <c r="I1584">
        <f>Table68[[#This Row],[Gross Earning ]]-Table68[[#This Row],[Budget]]</f>
        <v>13154431</v>
      </c>
    </row>
    <row r="1585" spans="1:9">
      <c r="A1585">
        <v>76081498</v>
      </c>
      <c r="B1585">
        <v>75000000</v>
      </c>
      <c r="C1585">
        <v>6.7</v>
      </c>
      <c r="E1585">
        <v>28424210</v>
      </c>
      <c r="F1585">
        <v>15300000</v>
      </c>
      <c r="G1585">
        <v>5</v>
      </c>
      <c r="H1585">
        <f>ROUND(CORREL(Table68[[Gross Earning ]],Table68[Budget]),6)</f>
        <v>0.48902099999999998</v>
      </c>
      <c r="I1585">
        <f>Table68[[#This Row],[Gross Earning ]]-Table68[[#This Row],[Budget]]</f>
        <v>13124210</v>
      </c>
    </row>
    <row r="1586" spans="1:9">
      <c r="A1586">
        <v>85707116</v>
      </c>
      <c r="B1586">
        <v>68000000</v>
      </c>
      <c r="C1586">
        <v>7.6</v>
      </c>
      <c r="E1586">
        <v>16101109</v>
      </c>
      <c r="F1586">
        <v>3000000</v>
      </c>
      <c r="G1586">
        <v>6.8</v>
      </c>
      <c r="H1586">
        <f>ROUND(CORREL(Table68[[Gross Earning ]],Table68[Budget]),6)</f>
        <v>0.48902099999999998</v>
      </c>
      <c r="I1586">
        <f>Table68[[#This Row],[Gross Earning ]]-Table68[[#This Row],[Budget]]</f>
        <v>13101109</v>
      </c>
    </row>
    <row r="1587" spans="1:9">
      <c r="A1587">
        <v>74329966</v>
      </c>
      <c r="B1587">
        <v>70000000</v>
      </c>
      <c r="C1587">
        <v>5.7</v>
      </c>
      <c r="E1587">
        <v>53082743</v>
      </c>
      <c r="F1587">
        <v>40000000</v>
      </c>
      <c r="G1587">
        <v>8.5</v>
      </c>
      <c r="H1587">
        <f>ROUND(CORREL(Table68[[Gross Earning ]],Table68[Budget]),6)</f>
        <v>0.48902099999999998</v>
      </c>
      <c r="I1587">
        <f>Table68[[#This Row],[Gross Earning ]]-Table68[[#This Row],[Budget]]</f>
        <v>13082743</v>
      </c>
    </row>
    <row r="1588" spans="1:9">
      <c r="A1588">
        <v>100169068</v>
      </c>
      <c r="B1588">
        <v>80000000</v>
      </c>
      <c r="C1588">
        <v>4.5999999999999996</v>
      </c>
      <c r="E1588">
        <v>21564616</v>
      </c>
      <c r="F1588">
        <v>8500000</v>
      </c>
      <c r="G1588">
        <v>5</v>
      </c>
      <c r="H1588">
        <f>ROUND(CORREL(Table68[[Gross Earning ]],Table68[Budget]),6)</f>
        <v>0.48902099999999998</v>
      </c>
      <c r="I1588">
        <f>Table68[[#This Row],[Gross Earning ]]-Table68[[#This Row],[Budget]]</f>
        <v>13064616</v>
      </c>
    </row>
    <row r="1589" spans="1:9">
      <c r="A1589">
        <v>73215310</v>
      </c>
      <c r="B1589">
        <v>80000000</v>
      </c>
      <c r="C1589">
        <v>7</v>
      </c>
      <c r="E1589">
        <v>30050028</v>
      </c>
      <c r="F1589">
        <v>17000000</v>
      </c>
      <c r="G1589">
        <v>6.5</v>
      </c>
      <c r="H1589">
        <f>ROUND(CORREL(Table68[[Gross Earning ]],Table68[Budget]),6)</f>
        <v>0.48902099999999998</v>
      </c>
      <c r="I1589">
        <f>Table68[[#This Row],[Gross Earning ]]-Table68[[#This Row],[Budget]]</f>
        <v>13050028</v>
      </c>
    </row>
    <row r="1590" spans="1:9">
      <c r="A1590">
        <v>80360866</v>
      </c>
      <c r="B1590">
        <v>80000000</v>
      </c>
      <c r="C1590">
        <v>5.2</v>
      </c>
      <c r="E1590">
        <v>28014536</v>
      </c>
      <c r="F1590">
        <v>15000000</v>
      </c>
      <c r="G1590">
        <v>7.4</v>
      </c>
      <c r="H1590">
        <f>ROUND(CORREL(Table68[[Gross Earning ]],Table68[Budget]),6)</f>
        <v>0.48902099999999998</v>
      </c>
      <c r="I1590">
        <f>Table68[[#This Row],[Gross Earning ]]-Table68[[#This Row],[Budget]]</f>
        <v>13014536</v>
      </c>
    </row>
    <row r="1591" spans="1:9">
      <c r="A1591">
        <v>69102910</v>
      </c>
      <c r="B1591">
        <v>80000000</v>
      </c>
      <c r="C1591">
        <v>5.0999999999999996</v>
      </c>
      <c r="E1591">
        <v>16501785</v>
      </c>
      <c r="F1591">
        <v>3500000</v>
      </c>
      <c r="G1591">
        <v>8.1999999999999993</v>
      </c>
      <c r="H1591">
        <f>ROUND(CORREL(Table68[[Gross Earning ]],Table68[Budget]),6)</f>
        <v>0.48902099999999998</v>
      </c>
      <c r="I1591">
        <f>Table68[[#This Row],[Gross Earning ]]-Table68[[#This Row],[Budget]]</f>
        <v>13001785</v>
      </c>
    </row>
    <row r="1592" spans="1:9">
      <c r="A1592">
        <v>65948711</v>
      </c>
      <c r="B1592">
        <v>80000000</v>
      </c>
      <c r="C1592">
        <v>6.6</v>
      </c>
      <c r="E1592">
        <v>32983713</v>
      </c>
      <c r="F1592">
        <v>20000000</v>
      </c>
      <c r="G1592">
        <v>5.8</v>
      </c>
      <c r="H1592">
        <f>ROUND(CORREL(Table68[[Gross Earning ]],Table68[Budget]),6)</f>
        <v>0.48902099999999998</v>
      </c>
      <c r="I1592">
        <f>Table68[[#This Row],[Gross Earning ]]-Table68[[#This Row],[Budget]]</f>
        <v>12983713</v>
      </c>
    </row>
    <row r="1593" spans="1:9">
      <c r="A1593">
        <v>169692572</v>
      </c>
      <c r="B1593">
        <v>80000000</v>
      </c>
      <c r="C1593">
        <v>6.7</v>
      </c>
      <c r="E1593">
        <v>23978402</v>
      </c>
      <c r="F1593">
        <v>11000000</v>
      </c>
      <c r="G1593">
        <v>4.5999999999999996</v>
      </c>
      <c r="H1593">
        <f>ROUND(CORREL(Table68[[Gross Earning ]],Table68[Budget]),6)</f>
        <v>0.48902099999999998</v>
      </c>
      <c r="I1593">
        <f>Table68[[#This Row],[Gross Earning ]]-Table68[[#This Row],[Budget]]</f>
        <v>12978402</v>
      </c>
    </row>
    <row r="1594" spans="1:9">
      <c r="A1594">
        <v>60507228</v>
      </c>
      <c r="B1594">
        <v>80000000</v>
      </c>
      <c r="C1594">
        <v>7.3</v>
      </c>
      <c r="E1594">
        <v>92969824</v>
      </c>
      <c r="F1594">
        <v>80000000</v>
      </c>
      <c r="G1594">
        <v>5.2</v>
      </c>
      <c r="H1594">
        <f>ROUND(CORREL(Table68[[Gross Earning ]],Table68[Budget]),6)</f>
        <v>0.48902099999999998</v>
      </c>
      <c r="I1594">
        <f>Table68[[#This Row],[Gross Earning ]]-Table68[[#This Row],[Budget]]</f>
        <v>12969824</v>
      </c>
    </row>
    <row r="1595" spans="1:9">
      <c r="A1595">
        <v>56684819</v>
      </c>
      <c r="B1595">
        <v>80000000</v>
      </c>
      <c r="C1595">
        <v>5.9</v>
      </c>
      <c r="E1595">
        <v>58918501</v>
      </c>
      <c r="F1595">
        <v>46000000</v>
      </c>
      <c r="G1595">
        <v>6.6</v>
      </c>
      <c r="H1595">
        <f>ROUND(CORREL(Table68[[Gross Earning ]],Table68[Budget]),6)</f>
        <v>0.48902099999999998</v>
      </c>
      <c r="I1595">
        <f>Table68[[#This Row],[Gross Earning ]]-Table68[[#This Row],[Budget]]</f>
        <v>12918501</v>
      </c>
    </row>
    <row r="1596" spans="1:9">
      <c r="A1596">
        <v>50628009</v>
      </c>
      <c r="B1596">
        <v>90000000</v>
      </c>
      <c r="C1596">
        <v>5.6</v>
      </c>
      <c r="E1596">
        <v>28165882</v>
      </c>
      <c r="F1596">
        <v>15300000</v>
      </c>
      <c r="G1596">
        <v>5.9</v>
      </c>
      <c r="H1596">
        <f>ROUND(CORREL(Table68[[Gross Earning ]],Table68[Budget]),6)</f>
        <v>0.48902099999999998</v>
      </c>
      <c r="I1596">
        <f>Table68[[#This Row],[Gross Earning ]]-Table68[[#This Row],[Budget]]</f>
        <v>12865882</v>
      </c>
    </row>
    <row r="1597" spans="1:9">
      <c r="A1597">
        <v>69772969</v>
      </c>
      <c r="B1597">
        <v>80000000</v>
      </c>
      <c r="C1597">
        <v>6.5</v>
      </c>
      <c r="E1597">
        <v>17768000</v>
      </c>
      <c r="F1597">
        <v>5000000</v>
      </c>
      <c r="G1597">
        <v>5.9</v>
      </c>
      <c r="H1597">
        <f>ROUND(CORREL(Table68[[Gross Earning ]],Table68[Budget]),6)</f>
        <v>0.48902099999999998</v>
      </c>
      <c r="I1597">
        <f>Table68[[#This Row],[Gross Earning ]]-Table68[[#This Row],[Budget]]</f>
        <v>12768000</v>
      </c>
    </row>
    <row r="1598" spans="1:9">
      <c r="A1598">
        <v>45356386</v>
      </c>
      <c r="B1598">
        <v>75000000</v>
      </c>
      <c r="C1598">
        <v>5.9</v>
      </c>
      <c r="E1598">
        <v>37738400</v>
      </c>
      <c r="F1598">
        <v>25000000</v>
      </c>
      <c r="G1598">
        <v>7.3</v>
      </c>
      <c r="H1598">
        <f>ROUND(CORREL(Table68[[Gross Earning ]],Table68[Budget]),6)</f>
        <v>0.48902099999999998</v>
      </c>
      <c r="I1598">
        <f>Table68[[#This Row],[Gross Earning ]]-Table68[[#This Row],[Budget]]</f>
        <v>12738400</v>
      </c>
    </row>
    <row r="1599" spans="1:9">
      <c r="A1599">
        <v>55350897</v>
      </c>
      <c r="B1599">
        <v>85000000</v>
      </c>
      <c r="C1599">
        <v>7</v>
      </c>
      <c r="E1599">
        <v>28734552</v>
      </c>
      <c r="F1599">
        <v>16000000</v>
      </c>
      <c r="G1599">
        <v>6.4</v>
      </c>
      <c r="H1599">
        <f>ROUND(CORREL(Table68[[Gross Earning ]],Table68[Budget]),6)</f>
        <v>0.48902099999999998</v>
      </c>
      <c r="I1599">
        <f>Table68[[#This Row],[Gross Earning ]]-Table68[[#This Row],[Budget]]</f>
        <v>12734552</v>
      </c>
    </row>
    <row r="1600" spans="1:9">
      <c r="A1600">
        <v>39442871</v>
      </c>
      <c r="B1600">
        <v>80000000</v>
      </c>
      <c r="C1600">
        <v>5.3</v>
      </c>
      <c r="E1600">
        <v>13300000</v>
      </c>
      <c r="F1600">
        <v>600000</v>
      </c>
      <c r="G1600">
        <v>8.1</v>
      </c>
      <c r="H1600">
        <f>ROUND(CORREL(Table68[[Gross Earning ]],Table68[Budget]),6)</f>
        <v>0.48902099999999998</v>
      </c>
      <c r="I1600">
        <f>Table68[[#This Row],[Gross Earning ]]-Table68[[#This Row],[Budget]]</f>
        <v>12700000</v>
      </c>
    </row>
    <row r="1601" spans="1:9">
      <c r="A1601">
        <v>37899638</v>
      </c>
      <c r="B1601">
        <v>88000000</v>
      </c>
      <c r="C1601">
        <v>5.9</v>
      </c>
      <c r="E1601">
        <v>17683670</v>
      </c>
      <c r="F1601">
        <v>5000000</v>
      </c>
      <c r="G1601">
        <v>5.2</v>
      </c>
      <c r="H1601">
        <f>ROUND(CORREL(Table68[[Gross Earning ]],Table68[Budget]),6)</f>
        <v>0.48902099999999998</v>
      </c>
      <c r="I1601">
        <f>Table68[[#This Row],[Gross Earning ]]-Table68[[#This Row],[Budget]]</f>
        <v>12683670</v>
      </c>
    </row>
    <row r="1602" spans="1:9">
      <c r="A1602">
        <v>37754208</v>
      </c>
      <c r="B1602">
        <v>70000000</v>
      </c>
      <c r="C1602">
        <v>6.3</v>
      </c>
      <c r="E1602">
        <v>66676062</v>
      </c>
      <c r="F1602">
        <v>54000000</v>
      </c>
      <c r="G1602">
        <v>7.6</v>
      </c>
      <c r="H1602">
        <f>ROUND(CORREL(Table68[[Gross Earning ]],Table68[Budget]),6)</f>
        <v>0.48902099999999998</v>
      </c>
      <c r="I1602">
        <f>Table68[[#This Row],[Gross Earning ]]-Table68[[#This Row],[Budget]]</f>
        <v>12676062</v>
      </c>
    </row>
    <row r="1603" spans="1:9">
      <c r="A1603">
        <v>38542418</v>
      </c>
      <c r="B1603">
        <v>80000000</v>
      </c>
      <c r="C1603">
        <v>6.3</v>
      </c>
      <c r="E1603">
        <v>25675765</v>
      </c>
      <c r="F1603">
        <v>13000000</v>
      </c>
      <c r="G1603">
        <v>5.9</v>
      </c>
      <c r="H1603">
        <f>ROUND(CORREL(Table68[[Gross Earning ]],Table68[Budget]),6)</f>
        <v>0.48902099999999998</v>
      </c>
      <c r="I1603">
        <f>Table68[[#This Row],[Gross Earning ]]-Table68[[#This Row],[Budget]]</f>
        <v>12675765</v>
      </c>
    </row>
    <row r="1604" spans="1:9">
      <c r="A1604">
        <v>34566746</v>
      </c>
      <c r="B1604">
        <v>80000000</v>
      </c>
      <c r="C1604">
        <v>7.3</v>
      </c>
      <c r="E1604">
        <v>14673301</v>
      </c>
      <c r="F1604">
        <v>2000000</v>
      </c>
      <c r="G1604">
        <v>6.9</v>
      </c>
      <c r="H1604">
        <f>ROUND(CORREL(Table68[[Gross Earning ]],Table68[Budget]),6)</f>
        <v>0.48902099999999998</v>
      </c>
      <c r="I1604">
        <f>Table68[[#This Row],[Gross Earning ]]-Table68[[#This Row],[Budget]]</f>
        <v>12673301</v>
      </c>
    </row>
    <row r="1605" spans="1:9">
      <c r="A1605">
        <v>32885565</v>
      </c>
      <c r="B1605">
        <v>80000000</v>
      </c>
      <c r="C1605">
        <v>5.8</v>
      </c>
      <c r="E1605" s="27">
        <v>24171685</v>
      </c>
      <c r="F1605">
        <v>11500000</v>
      </c>
      <c r="G1605">
        <v>6</v>
      </c>
      <c r="H1605">
        <f>ROUND(CORREL(Table68[[Gross Earning ]],Table68[Budget]),6)</f>
        <v>0.48902099999999998</v>
      </c>
      <c r="I1605">
        <f>Table68[[#This Row],[Gross Earning ]]-Table68[[#This Row],[Budget]]</f>
        <v>12671685</v>
      </c>
    </row>
    <row r="1606" spans="1:9">
      <c r="A1606">
        <v>36073232</v>
      </c>
      <c r="B1606">
        <v>80000000</v>
      </c>
      <c r="C1606">
        <v>5.2</v>
      </c>
      <c r="E1606">
        <v>50668906</v>
      </c>
      <c r="F1606">
        <v>38000000</v>
      </c>
      <c r="G1606">
        <v>7.6</v>
      </c>
      <c r="H1606">
        <f>ROUND(CORREL(Table68[[Gross Earning ]],Table68[Budget]),6)</f>
        <v>0.48902099999999998</v>
      </c>
      <c r="I1606">
        <f>Table68[[#This Row],[Gross Earning ]]-Table68[[#This Row],[Budget]]</f>
        <v>12668906</v>
      </c>
    </row>
    <row r="1607" spans="1:9">
      <c r="A1607">
        <v>21471685</v>
      </c>
      <c r="B1607">
        <v>44000000</v>
      </c>
      <c r="C1607">
        <v>2.4</v>
      </c>
      <c r="E1607">
        <v>60652036</v>
      </c>
      <c r="F1607">
        <v>48000000</v>
      </c>
      <c r="G1607">
        <v>7.1</v>
      </c>
      <c r="H1607">
        <f>ROUND(CORREL(Table68[[Gross Earning ]],Table68[Budget]),6)</f>
        <v>0.48902099999999998</v>
      </c>
      <c r="I1607">
        <f>Table68[[#This Row],[Gross Earning ]]-Table68[[#This Row],[Budget]]</f>
        <v>12652036</v>
      </c>
    </row>
    <row r="1608" spans="1:9">
      <c r="A1608">
        <v>20950820</v>
      </c>
      <c r="B1608">
        <v>80000000</v>
      </c>
      <c r="C1608">
        <v>5.7</v>
      </c>
      <c r="E1608">
        <v>18621249</v>
      </c>
      <c r="F1608">
        <v>6000000</v>
      </c>
      <c r="G1608">
        <v>7.5</v>
      </c>
      <c r="H1608">
        <f>ROUND(CORREL(Table68[[Gross Earning ]],Table68[Budget]),6)</f>
        <v>0.48902099999999998</v>
      </c>
      <c r="I1608">
        <f>Table68[[#This Row],[Gross Earning ]]-Table68[[#This Row],[Budget]]</f>
        <v>12621249</v>
      </c>
    </row>
    <row r="1609" spans="1:9">
      <c r="A1609">
        <v>19673424</v>
      </c>
      <c r="B1609">
        <v>80000000</v>
      </c>
      <c r="C1609">
        <v>5.8</v>
      </c>
      <c r="E1609">
        <v>21569041</v>
      </c>
      <c r="F1609">
        <v>9000000</v>
      </c>
      <c r="G1609">
        <v>6.6</v>
      </c>
      <c r="H1609">
        <f>ROUND(CORREL(Table68[[Gross Earning ]],Table68[Budget]),6)</f>
        <v>0.48902099999999998</v>
      </c>
      <c r="I1609">
        <f>Table68[[#This Row],[Gross Earning ]]-Table68[[#This Row],[Budget]]</f>
        <v>12569041</v>
      </c>
    </row>
    <row r="1610" spans="1:9">
      <c r="A1610">
        <v>19480739</v>
      </c>
      <c r="B1610">
        <v>80000000</v>
      </c>
      <c r="C1610">
        <v>5.6</v>
      </c>
      <c r="E1610">
        <v>102515793</v>
      </c>
      <c r="F1610">
        <v>90000000</v>
      </c>
      <c r="G1610">
        <v>7.8</v>
      </c>
      <c r="H1610">
        <f>ROUND(CORREL(Table68[[Gross Earning ]],Table68[Budget]),6)</f>
        <v>0.48902099999999998</v>
      </c>
      <c r="I1610">
        <f>Table68[[#This Row],[Gross Earning ]]-Table68[[#This Row],[Budget]]</f>
        <v>12515793</v>
      </c>
    </row>
    <row r="1611" spans="1:9">
      <c r="A1611">
        <v>17593391</v>
      </c>
      <c r="B1611">
        <v>80000000</v>
      </c>
      <c r="C1611">
        <v>6</v>
      </c>
      <c r="E1611">
        <v>27779888</v>
      </c>
      <c r="F1611">
        <v>15300000</v>
      </c>
      <c r="G1611">
        <v>6.9</v>
      </c>
      <c r="H1611">
        <f>ROUND(CORREL(Table68[[Gross Earning ]],Table68[Budget]),6)</f>
        <v>0.48902099999999998</v>
      </c>
      <c r="I1611">
        <f>Table68[[#This Row],[Gross Earning ]]-Table68[[#This Row],[Budget]]</f>
        <v>12479888</v>
      </c>
    </row>
    <row r="1612" spans="1:9">
      <c r="A1612">
        <v>18318000</v>
      </c>
      <c r="B1612">
        <v>80000000</v>
      </c>
      <c r="C1612">
        <v>5.8</v>
      </c>
      <c r="E1612">
        <v>27441122</v>
      </c>
      <c r="F1612">
        <v>15000000</v>
      </c>
      <c r="G1612">
        <v>7.2</v>
      </c>
      <c r="H1612">
        <f>ROUND(CORREL(Table68[[Gross Earning ]],Table68[Budget]),6)</f>
        <v>0.48902099999999998</v>
      </c>
      <c r="I1612">
        <f>Table68[[#This Row],[Gross Earning ]]-Table68[[#This Row],[Budget]]</f>
        <v>12441122</v>
      </c>
    </row>
    <row r="1613" spans="1:9">
      <c r="A1613">
        <v>27356090</v>
      </c>
      <c r="B1613">
        <v>90000000</v>
      </c>
      <c r="C1613">
        <v>6</v>
      </c>
      <c r="E1613">
        <v>54414716</v>
      </c>
      <c r="F1613">
        <v>42000000</v>
      </c>
      <c r="G1613">
        <v>6.3</v>
      </c>
      <c r="H1613">
        <f>ROUND(CORREL(Table68[[Gross Earning ]],Table68[Budget]),6)</f>
        <v>0.48902099999999998</v>
      </c>
      <c r="I1613">
        <f>Table68[[#This Row],[Gross Earning ]]-Table68[[#This Row],[Budget]]</f>
        <v>12414716</v>
      </c>
    </row>
    <row r="1614" spans="1:9">
      <c r="A1614">
        <v>17473245</v>
      </c>
      <c r="B1614">
        <v>70000000</v>
      </c>
      <c r="C1614">
        <v>5.7</v>
      </c>
      <c r="E1614">
        <v>20400000</v>
      </c>
      <c r="F1614">
        <v>8000000</v>
      </c>
      <c r="G1614">
        <v>6.9</v>
      </c>
      <c r="H1614">
        <f>ROUND(CORREL(Table68[[Gross Earning ]],Table68[Budget]),6)</f>
        <v>0.48902099999999998</v>
      </c>
      <c r="I1614">
        <f>Table68[[#This Row],[Gross Earning ]]-Table68[[#This Row],[Budget]]</f>
        <v>12400000</v>
      </c>
    </row>
    <row r="1615" spans="1:9">
      <c r="A1615">
        <v>15131330</v>
      </c>
      <c r="B1615">
        <v>86000000</v>
      </c>
      <c r="C1615">
        <v>6</v>
      </c>
      <c r="E1615">
        <v>42385520</v>
      </c>
      <c r="F1615">
        <v>30000000</v>
      </c>
      <c r="G1615">
        <v>6.2</v>
      </c>
      <c r="H1615">
        <f>ROUND(CORREL(Table68[[Gross Earning ]],Table68[Budget]),6)</f>
        <v>0.48902099999999998</v>
      </c>
      <c r="I1615">
        <f>Table68[[#This Row],[Gross Earning ]]-Table68[[#This Row],[Budget]]</f>
        <v>12385520</v>
      </c>
    </row>
    <row r="1616" spans="1:9">
      <c r="A1616">
        <v>19406406</v>
      </c>
      <c r="B1616">
        <v>40000000</v>
      </c>
      <c r="C1616">
        <v>7.8</v>
      </c>
      <c r="E1616">
        <v>17382982</v>
      </c>
      <c r="F1616">
        <v>5000000</v>
      </c>
      <c r="G1616">
        <v>5.2</v>
      </c>
      <c r="H1616">
        <f>ROUND(CORREL(Table68[[Gross Earning ]],Table68[Budget]),6)</f>
        <v>0.48902099999999998</v>
      </c>
      <c r="I1616">
        <f>Table68[[#This Row],[Gross Earning ]]-Table68[[#This Row],[Budget]]</f>
        <v>12382982</v>
      </c>
    </row>
    <row r="1617" spans="1:9">
      <c r="A1617">
        <v>1891821</v>
      </c>
      <c r="B1617">
        <v>52000000</v>
      </c>
      <c r="C1617">
        <v>4.2</v>
      </c>
      <c r="E1617">
        <v>15369573</v>
      </c>
      <c r="F1617">
        <v>3000000</v>
      </c>
      <c r="G1617">
        <v>5.3</v>
      </c>
      <c r="H1617">
        <f>ROUND(CORREL(Table68[[Gross Earning ]],Table68[Budget]),6)</f>
        <v>0.48902099999999998</v>
      </c>
      <c r="I1617">
        <f>Table68[[#This Row],[Gross Earning ]]-Table68[[#This Row],[Budget]]</f>
        <v>12369573</v>
      </c>
    </row>
    <row r="1618" spans="1:9">
      <c r="A1618">
        <v>23219748</v>
      </c>
      <c r="B1618">
        <v>80000000</v>
      </c>
      <c r="C1618">
        <v>5.6</v>
      </c>
      <c r="E1618">
        <v>57362581</v>
      </c>
      <c r="F1618">
        <v>45000000</v>
      </c>
      <c r="G1618">
        <v>5.4</v>
      </c>
      <c r="H1618">
        <f>ROUND(CORREL(Table68[[Gross Earning ]],Table68[Budget]),6)</f>
        <v>0.48902099999999998</v>
      </c>
      <c r="I1618">
        <f>Table68[[#This Row],[Gross Earning ]]-Table68[[#This Row],[Budget]]</f>
        <v>12362581</v>
      </c>
    </row>
    <row r="1619" spans="1:9">
      <c r="A1619">
        <v>170708996</v>
      </c>
      <c r="B1619">
        <v>58000000</v>
      </c>
      <c r="C1619">
        <v>8.1999999999999993</v>
      </c>
      <c r="E1619">
        <v>52320979</v>
      </c>
      <c r="F1619">
        <v>40000000</v>
      </c>
      <c r="G1619">
        <v>6.8</v>
      </c>
      <c r="H1619">
        <f>ROUND(CORREL(Table68[[Gross Earning ]],Table68[Budget]),6)</f>
        <v>0.48902099999999998</v>
      </c>
      <c r="I1619">
        <f>Table68[[#This Row],[Gross Earning ]]-Table68[[#This Row],[Budget]]</f>
        <v>12320979</v>
      </c>
    </row>
    <row r="1620" spans="1:9">
      <c r="A1620">
        <v>422783777</v>
      </c>
      <c r="B1620">
        <v>45000000</v>
      </c>
      <c r="C1620">
        <v>8.5</v>
      </c>
      <c r="E1620">
        <v>62318875</v>
      </c>
      <c r="F1620">
        <v>50000000</v>
      </c>
      <c r="G1620">
        <v>6.8</v>
      </c>
      <c r="H1620">
        <f>ROUND(CORREL(Table68[[Gross Earning ]],Table68[Budget]),6)</f>
        <v>0.48902099999999998</v>
      </c>
      <c r="I1620">
        <f>Table68[[#This Row],[Gross Earning ]]-Table68[[#This Row],[Budget]]</f>
        <v>12318875</v>
      </c>
    </row>
    <row r="1621" spans="1:9">
      <c r="A1621">
        <v>103812241</v>
      </c>
      <c r="B1621">
        <v>79000000</v>
      </c>
      <c r="C1621">
        <v>5.8</v>
      </c>
      <c r="E1621">
        <v>33313582</v>
      </c>
      <c r="F1621">
        <v>21000000</v>
      </c>
      <c r="G1621">
        <v>6.5</v>
      </c>
      <c r="H1621">
        <f>ROUND(CORREL(Table68[[Gross Earning ]],Table68[Budget]),6)</f>
        <v>0.48902099999999998</v>
      </c>
      <c r="I1621">
        <f>Table68[[#This Row],[Gross Earning ]]-Table68[[#This Row],[Budget]]</f>
        <v>12313582</v>
      </c>
    </row>
    <row r="1622" spans="1:9">
      <c r="A1622">
        <v>119793567</v>
      </c>
      <c r="B1622">
        <v>78000000</v>
      </c>
      <c r="C1622">
        <v>6.5</v>
      </c>
      <c r="E1622">
        <v>62453315</v>
      </c>
      <c r="F1622">
        <v>50200000</v>
      </c>
      <c r="G1622">
        <v>7.1</v>
      </c>
      <c r="H1622">
        <f>ROUND(CORREL(Table68[[Gross Earning ]],Table68[Budget]),6)</f>
        <v>0.48902099999999998</v>
      </c>
      <c r="I1622">
        <f>Table68[[#This Row],[Gross Earning ]]-Table68[[#This Row],[Budget]]</f>
        <v>12253315</v>
      </c>
    </row>
    <row r="1623" spans="1:9">
      <c r="A1623">
        <v>92930005</v>
      </c>
      <c r="B1623">
        <v>78000000</v>
      </c>
      <c r="C1623">
        <v>7.2</v>
      </c>
      <c r="E1623">
        <v>27550735</v>
      </c>
      <c r="F1623">
        <v>15300000</v>
      </c>
      <c r="G1623">
        <v>6.8</v>
      </c>
      <c r="H1623">
        <f>ROUND(CORREL(Table68[[Gross Earning ]],Table68[Budget]),6)</f>
        <v>0.48902099999999998</v>
      </c>
      <c r="I1623">
        <f>Table68[[#This Row],[Gross Earning ]]-Table68[[#This Row],[Budget]]</f>
        <v>12250735</v>
      </c>
    </row>
    <row r="1624" spans="1:9">
      <c r="A1624">
        <v>67286731</v>
      </c>
      <c r="B1624">
        <v>100000000</v>
      </c>
      <c r="C1624">
        <v>6.7</v>
      </c>
      <c r="E1624" s="27">
        <v>24171685</v>
      </c>
      <c r="F1624">
        <v>12000000</v>
      </c>
      <c r="G1624">
        <v>7.7</v>
      </c>
      <c r="H1624">
        <f>ROUND(CORREL(Table68[[Gross Earning ]],Table68[Budget]),6)</f>
        <v>0.48902099999999998</v>
      </c>
      <c r="I1624">
        <f>Table68[[#This Row],[Gross Earning ]]-Table68[[#This Row],[Budget]]</f>
        <v>12171685</v>
      </c>
    </row>
    <row r="1625" spans="1:9">
      <c r="A1625">
        <v>74158157</v>
      </c>
      <c r="B1625">
        <v>79000000</v>
      </c>
      <c r="C1625">
        <v>3.4</v>
      </c>
      <c r="E1625" s="27">
        <v>24171685</v>
      </c>
      <c r="F1625">
        <v>12000000</v>
      </c>
      <c r="G1625">
        <v>6.9</v>
      </c>
      <c r="H1625">
        <f>ROUND(CORREL(Table68[[Gross Earning ]],Table68[Budget]),6)</f>
        <v>0.48902099999999998</v>
      </c>
      <c r="I1625">
        <f>Table68[[#This Row],[Gross Earning ]]-Table68[[#This Row],[Budget]]</f>
        <v>12171685</v>
      </c>
    </row>
    <row r="1626" spans="1:9">
      <c r="A1626">
        <v>127083765</v>
      </c>
      <c r="B1626">
        <v>76000000</v>
      </c>
      <c r="C1626">
        <v>5.9</v>
      </c>
      <c r="E1626" s="27">
        <v>24171685</v>
      </c>
      <c r="F1626">
        <v>12000000</v>
      </c>
      <c r="G1626">
        <v>8</v>
      </c>
      <c r="H1626">
        <f>ROUND(CORREL(Table68[[Gross Earning ]],Table68[Budget]),6)</f>
        <v>0.48902099999999998</v>
      </c>
      <c r="I1626">
        <f>Table68[[#This Row],[Gross Earning ]]-Table68[[#This Row],[Budget]]</f>
        <v>12171685</v>
      </c>
    </row>
    <row r="1627" spans="1:9">
      <c r="A1627">
        <v>1339152</v>
      </c>
      <c r="B1627">
        <v>81200000</v>
      </c>
      <c r="C1627">
        <v>7.8</v>
      </c>
      <c r="E1627" s="27">
        <v>24171685</v>
      </c>
      <c r="F1627">
        <v>12000000</v>
      </c>
      <c r="G1627">
        <v>5.4</v>
      </c>
      <c r="H1627">
        <f>ROUND(CORREL(Table68[[Gross Earning ]],Table68[Budget]),6)</f>
        <v>0.48902099999999998</v>
      </c>
      <c r="I1627">
        <f>Table68[[#This Row],[Gross Earning ]]-Table68[[#This Row],[Budget]]</f>
        <v>12171685</v>
      </c>
    </row>
    <row r="1628" spans="1:9">
      <c r="A1628">
        <v>15071514</v>
      </c>
      <c r="B1628">
        <v>80000000</v>
      </c>
      <c r="C1628">
        <v>5.9</v>
      </c>
      <c r="E1628" s="27">
        <v>24171685</v>
      </c>
      <c r="F1628">
        <v>12000000</v>
      </c>
      <c r="G1628">
        <v>7</v>
      </c>
      <c r="H1628">
        <f>ROUND(CORREL(Table68[[Gross Earning ]],Table68[Budget]),6)</f>
        <v>0.48902099999999998</v>
      </c>
      <c r="I1628">
        <f>Table68[[#This Row],[Gross Earning ]]-Table68[[#This Row],[Budget]]</f>
        <v>12171685</v>
      </c>
    </row>
    <row r="1629" spans="1:9">
      <c r="A1629">
        <v>26000610</v>
      </c>
      <c r="B1629">
        <v>76000000</v>
      </c>
      <c r="C1629">
        <v>4.0999999999999996</v>
      </c>
      <c r="E1629" s="27">
        <v>24171685</v>
      </c>
      <c r="F1629">
        <v>12000000</v>
      </c>
      <c r="G1629">
        <v>6.6</v>
      </c>
      <c r="H1629">
        <f>ROUND(CORREL(Table68[[Gross Earning ]],Table68[Budget]),6)</f>
        <v>0.48902099999999998</v>
      </c>
      <c r="I1629">
        <f>Table68[[#This Row],[Gross Earning ]]-Table68[[#This Row],[Budget]]</f>
        <v>12171685</v>
      </c>
    </row>
    <row r="1630" spans="1:9">
      <c r="A1630">
        <v>323505540</v>
      </c>
      <c r="B1630">
        <v>75000000</v>
      </c>
      <c r="C1630">
        <v>6.8</v>
      </c>
      <c r="E1630" s="27">
        <v>24171685</v>
      </c>
      <c r="F1630">
        <v>12000000</v>
      </c>
      <c r="G1630">
        <v>5.7</v>
      </c>
      <c r="H1630">
        <f>ROUND(CORREL(Table68[[Gross Earning ]],Table68[Budget]),6)</f>
        <v>0.48902099999999998</v>
      </c>
      <c r="I1630">
        <f>Table68[[#This Row],[Gross Earning ]]-Table68[[#This Row],[Budget]]</f>
        <v>12171685</v>
      </c>
    </row>
    <row r="1631" spans="1:9">
      <c r="A1631">
        <v>66462600</v>
      </c>
      <c r="B1631">
        <v>78000000</v>
      </c>
      <c r="C1631">
        <v>5.8</v>
      </c>
      <c r="E1631" s="27">
        <v>24171685</v>
      </c>
      <c r="F1631">
        <v>12000000</v>
      </c>
      <c r="G1631">
        <v>6.1</v>
      </c>
      <c r="H1631">
        <f>ROUND(CORREL(Table68[[Gross Earning ]],Table68[Budget]),6)</f>
        <v>0.48902099999999998</v>
      </c>
      <c r="I1631">
        <f>Table68[[#This Row],[Gross Earning ]]-Table68[[#This Row],[Budget]]</f>
        <v>12171685</v>
      </c>
    </row>
    <row r="1632" spans="1:9">
      <c r="A1632">
        <v>368049635</v>
      </c>
      <c r="B1632">
        <v>76000000</v>
      </c>
      <c r="C1632">
        <v>7.5</v>
      </c>
      <c r="E1632" s="27">
        <v>24171685</v>
      </c>
      <c r="F1632">
        <v>12000000</v>
      </c>
      <c r="G1632">
        <v>6.9</v>
      </c>
      <c r="H1632">
        <f>ROUND(CORREL(Table68[[Gross Earning ]],Table68[Budget]),6)</f>
        <v>0.48902099999999998</v>
      </c>
      <c r="I1632">
        <f>Table68[[#This Row],[Gross Earning ]]-Table68[[#This Row],[Budget]]</f>
        <v>12171685</v>
      </c>
    </row>
    <row r="1633" spans="1:9">
      <c r="A1633">
        <v>306124059</v>
      </c>
      <c r="B1633">
        <v>75000000</v>
      </c>
      <c r="C1633">
        <v>6.9</v>
      </c>
      <c r="E1633" s="27">
        <v>24171685</v>
      </c>
      <c r="F1633">
        <v>12000000</v>
      </c>
      <c r="G1633">
        <v>2.8</v>
      </c>
      <c r="H1633">
        <f>ROUND(CORREL(Table68[[Gross Earning ]],Table68[Budget]),6)</f>
        <v>0.48902099999999998</v>
      </c>
      <c r="I1633">
        <f>Table68[[#This Row],[Gross Earning ]]-Table68[[#This Row],[Budget]]</f>
        <v>12171685</v>
      </c>
    </row>
    <row r="1634" spans="1:9">
      <c r="A1634">
        <v>229074524</v>
      </c>
      <c r="B1634">
        <v>73000000</v>
      </c>
      <c r="C1634">
        <v>6.5</v>
      </c>
      <c r="E1634" s="27">
        <v>24171685</v>
      </c>
      <c r="F1634">
        <v>12000000</v>
      </c>
      <c r="G1634">
        <v>6.2</v>
      </c>
      <c r="H1634">
        <f>ROUND(CORREL(Table68[[Gross Earning ]],Table68[Budget]),6)</f>
        <v>0.48902099999999998</v>
      </c>
      <c r="I1634">
        <f>Table68[[#This Row],[Gross Earning ]]-Table68[[#This Row],[Budget]]</f>
        <v>12171685</v>
      </c>
    </row>
    <row r="1635" spans="1:9">
      <c r="A1635">
        <v>193136719</v>
      </c>
      <c r="B1635">
        <v>75000000</v>
      </c>
      <c r="C1635">
        <v>6.9</v>
      </c>
      <c r="E1635" s="27">
        <v>24171685</v>
      </c>
      <c r="F1635">
        <v>12000000</v>
      </c>
      <c r="G1635">
        <v>4.3</v>
      </c>
      <c r="H1635">
        <f>ROUND(CORREL(Table68[[Gross Earning ]],Table68[Budget]),6)</f>
        <v>0.48902099999999998</v>
      </c>
      <c r="I1635">
        <f>Table68[[#This Row],[Gross Earning ]]-Table68[[#This Row],[Budget]]</f>
        <v>12171685</v>
      </c>
    </row>
    <row r="1636" spans="1:9">
      <c r="A1636">
        <v>35286428</v>
      </c>
      <c r="B1636">
        <v>76000000</v>
      </c>
      <c r="C1636">
        <v>7.9</v>
      </c>
      <c r="E1636" s="27">
        <v>24171685</v>
      </c>
      <c r="F1636">
        <v>12000000</v>
      </c>
      <c r="G1636">
        <v>5.7</v>
      </c>
      <c r="H1636">
        <f>ROUND(CORREL(Table68[[Gross Earning ]],Table68[Budget]),6)</f>
        <v>0.48902099999999998</v>
      </c>
      <c r="I1636">
        <f>Table68[[#This Row],[Gross Earning ]]-Table68[[#This Row],[Budget]]</f>
        <v>12171685</v>
      </c>
    </row>
    <row r="1637" spans="1:9">
      <c r="A1637">
        <v>157299717</v>
      </c>
      <c r="B1637">
        <v>75000000</v>
      </c>
      <c r="C1637">
        <v>7.4</v>
      </c>
      <c r="E1637" s="27">
        <v>24171685</v>
      </c>
      <c r="F1637">
        <v>12000000</v>
      </c>
      <c r="G1637">
        <v>5.7</v>
      </c>
      <c r="H1637">
        <f>ROUND(CORREL(Table68[[Gross Earning ]],Table68[Budget]),6)</f>
        <v>0.48902099999999998</v>
      </c>
      <c r="I1637">
        <f>Table68[[#This Row],[Gross Earning ]]-Table68[[#This Row],[Budget]]</f>
        <v>12171685</v>
      </c>
    </row>
    <row r="1638" spans="1:9">
      <c r="A1638">
        <v>134568845</v>
      </c>
      <c r="B1638">
        <v>75000000</v>
      </c>
      <c r="C1638">
        <v>6.7</v>
      </c>
      <c r="E1638">
        <v>70117571</v>
      </c>
      <c r="F1638">
        <v>58000000</v>
      </c>
      <c r="G1638">
        <v>6.4</v>
      </c>
      <c r="H1638">
        <f>ROUND(CORREL(Table68[[Gross Earning ]],Table68[Budget]),6)</f>
        <v>0.48902099999999998</v>
      </c>
      <c r="I1638">
        <f>Table68[[#This Row],[Gross Earning ]]-Table68[[#This Row],[Budget]]</f>
        <v>12117571</v>
      </c>
    </row>
    <row r="1639" spans="1:9">
      <c r="A1639">
        <v>134006721</v>
      </c>
      <c r="B1639">
        <v>75000000</v>
      </c>
      <c r="C1639">
        <v>7.4</v>
      </c>
      <c r="E1639">
        <v>42071069</v>
      </c>
      <c r="F1639">
        <v>30000000</v>
      </c>
      <c r="G1639">
        <v>6.2</v>
      </c>
      <c r="H1639">
        <f>ROUND(CORREL(Table68[[Gross Earning ]],Table68[Budget]),6)</f>
        <v>0.48902099999999998</v>
      </c>
      <c r="I1639">
        <f>Table68[[#This Row],[Gross Earning ]]-Table68[[#This Row],[Budget]]</f>
        <v>12071069</v>
      </c>
    </row>
    <row r="1640" spans="1:9">
      <c r="A1640">
        <v>195329763</v>
      </c>
      <c r="B1640">
        <v>80000000</v>
      </c>
      <c r="C1640">
        <v>6.9</v>
      </c>
      <c r="E1640">
        <v>42057340</v>
      </c>
      <c r="F1640">
        <v>30000000</v>
      </c>
      <c r="G1640">
        <v>6.6</v>
      </c>
      <c r="H1640">
        <f>ROUND(CORREL(Table68[[Gross Earning ]],Table68[Budget]),6)</f>
        <v>0.48902099999999998</v>
      </c>
      <c r="I1640">
        <f>Table68[[#This Row],[Gross Earning ]]-Table68[[#This Row],[Budget]]</f>
        <v>12057340</v>
      </c>
    </row>
    <row r="1641" spans="1:9">
      <c r="A1641">
        <v>120776832</v>
      </c>
      <c r="B1641">
        <v>75000000</v>
      </c>
      <c r="C1641">
        <v>6.8</v>
      </c>
      <c r="E1641">
        <v>32051917</v>
      </c>
      <c r="F1641">
        <v>20000000</v>
      </c>
      <c r="G1641">
        <v>6.6</v>
      </c>
      <c r="H1641">
        <f>ROUND(CORREL(Table68[[Gross Earning ]],Table68[Budget]),6)</f>
        <v>0.48902099999999998</v>
      </c>
      <c r="I1641">
        <f>Table68[[#This Row],[Gross Earning ]]-Table68[[#This Row],[Budget]]</f>
        <v>12051917</v>
      </c>
    </row>
    <row r="1642" spans="1:9">
      <c r="A1642">
        <v>118823091</v>
      </c>
      <c r="B1642">
        <v>75000000</v>
      </c>
      <c r="C1642">
        <v>6.7</v>
      </c>
      <c r="E1642">
        <v>42043633</v>
      </c>
      <c r="F1642">
        <v>30000000</v>
      </c>
      <c r="G1642">
        <v>7</v>
      </c>
      <c r="H1642">
        <f>ROUND(CORREL(Table68[[Gross Earning ]],Table68[Budget]),6)</f>
        <v>0.48902099999999998</v>
      </c>
      <c r="I1642">
        <f>Table68[[#This Row],[Gross Earning ]]-Table68[[#This Row],[Budget]]</f>
        <v>12043633</v>
      </c>
    </row>
    <row r="1643" spans="1:9">
      <c r="A1643">
        <v>41814863</v>
      </c>
      <c r="B1643">
        <v>50000000</v>
      </c>
      <c r="C1643">
        <v>5.0999999999999996</v>
      </c>
      <c r="E1643">
        <v>32014289</v>
      </c>
      <c r="F1643">
        <v>20000000</v>
      </c>
      <c r="G1643">
        <v>3.5</v>
      </c>
      <c r="H1643">
        <f>ROUND(CORREL(Table68[[Gross Earning ]],Table68[Budget]),6)</f>
        <v>0.48902099999999998</v>
      </c>
      <c r="I1643">
        <f>Table68[[#This Row],[Gross Earning ]]-Table68[[#This Row],[Budget]]</f>
        <v>12014289</v>
      </c>
    </row>
    <row r="1644" spans="1:9">
      <c r="A1644">
        <v>97360069</v>
      </c>
      <c r="B1644">
        <v>75000000</v>
      </c>
      <c r="C1644">
        <v>4.0999999999999996</v>
      </c>
      <c r="E1644">
        <v>52000688</v>
      </c>
      <c r="F1644">
        <v>40000000</v>
      </c>
      <c r="G1644">
        <v>6.4</v>
      </c>
      <c r="H1644">
        <f>ROUND(CORREL(Table68[[Gross Earning ]],Table68[Budget]),6)</f>
        <v>0.48902099999999998</v>
      </c>
      <c r="I1644">
        <f>Table68[[#This Row],[Gross Earning ]]-Table68[[#This Row],[Budget]]</f>
        <v>12000688</v>
      </c>
    </row>
    <row r="1645" spans="1:9">
      <c r="A1645">
        <v>117698894</v>
      </c>
      <c r="B1645">
        <v>75000000</v>
      </c>
      <c r="C1645">
        <v>7.3</v>
      </c>
      <c r="E1645">
        <v>14400000</v>
      </c>
      <c r="F1645">
        <v>2500000</v>
      </c>
      <c r="G1645">
        <v>4.5999999999999996</v>
      </c>
      <c r="H1645">
        <f>ROUND(CORREL(Table68[[Gross Earning ]],Table68[Budget]),6)</f>
        <v>0.48902099999999998</v>
      </c>
      <c r="I1645">
        <f>Table68[[#This Row],[Gross Earning ]]-Table68[[#This Row],[Budget]]</f>
        <v>11900000</v>
      </c>
    </row>
    <row r="1646" spans="1:9">
      <c r="A1646">
        <v>162001186</v>
      </c>
      <c r="B1646">
        <v>80000000</v>
      </c>
      <c r="C1646">
        <v>6</v>
      </c>
      <c r="E1646">
        <v>71844424</v>
      </c>
      <c r="F1646">
        <v>60000000</v>
      </c>
      <c r="G1646">
        <v>7.3</v>
      </c>
      <c r="H1646">
        <f>ROUND(CORREL(Table68[[Gross Earning ]],Table68[Budget]),6)</f>
        <v>0.48902099999999998</v>
      </c>
      <c r="I1646">
        <f>Table68[[#This Row],[Gross Earning ]]-Table68[[#This Row],[Budget]]</f>
        <v>11844424</v>
      </c>
    </row>
    <row r="1647" spans="1:9">
      <c r="A1647">
        <v>77032279</v>
      </c>
      <c r="B1647">
        <v>60000000</v>
      </c>
      <c r="C1647">
        <v>7.3</v>
      </c>
      <c r="E1647">
        <v>31838002</v>
      </c>
      <c r="F1647">
        <v>20000000</v>
      </c>
      <c r="G1647">
        <v>7.6</v>
      </c>
      <c r="H1647">
        <f>ROUND(CORREL(Table68[[Gross Earning ]],Table68[Budget]),6)</f>
        <v>0.48902099999999998</v>
      </c>
      <c r="I1647">
        <f>Table68[[#This Row],[Gross Earning ]]-Table68[[#This Row],[Budget]]</f>
        <v>11838002</v>
      </c>
    </row>
    <row r="1648" spans="1:9">
      <c r="A1648">
        <v>73023275</v>
      </c>
      <c r="B1648">
        <v>35000000</v>
      </c>
      <c r="C1648">
        <v>5.4</v>
      </c>
      <c r="E1648">
        <v>36833473</v>
      </c>
      <c r="F1648">
        <v>25000000</v>
      </c>
      <c r="G1648">
        <v>6.6</v>
      </c>
      <c r="H1648">
        <f>ROUND(CORREL(Table68[[Gross Earning ]],Table68[Budget]),6)</f>
        <v>0.48902099999999998</v>
      </c>
      <c r="I1648">
        <f>Table68[[#This Row],[Gross Earning ]]-Table68[[#This Row],[Budget]]</f>
        <v>11833473</v>
      </c>
    </row>
    <row r="1649" spans="1:9">
      <c r="A1649">
        <v>68473360</v>
      </c>
      <c r="B1649">
        <v>75000000</v>
      </c>
      <c r="C1649">
        <v>5.9</v>
      </c>
      <c r="E1649">
        <v>12006514</v>
      </c>
      <c r="F1649">
        <v>250000</v>
      </c>
      <c r="G1649">
        <v>7.3</v>
      </c>
      <c r="H1649">
        <f>ROUND(CORREL(Table68[[Gross Earning ]],Table68[Budget]),6)</f>
        <v>0.48902099999999998</v>
      </c>
      <c r="I1649">
        <f>Table68[[#This Row],[Gross Earning ]]-Table68[[#This Row],[Budget]]</f>
        <v>11756514</v>
      </c>
    </row>
    <row r="1650" spans="1:9">
      <c r="A1650">
        <v>66636385</v>
      </c>
      <c r="B1650">
        <v>75000000</v>
      </c>
      <c r="C1650">
        <v>7.1</v>
      </c>
      <c r="E1650">
        <v>13746550</v>
      </c>
      <c r="F1650">
        <v>2000000</v>
      </c>
      <c r="G1650">
        <v>6.1</v>
      </c>
      <c r="H1650">
        <f>ROUND(CORREL(Table68[[Gross Earning ]],Table68[Budget]),6)</f>
        <v>0.48902099999999998</v>
      </c>
      <c r="I1650">
        <f>Table68[[#This Row],[Gross Earning ]]-Table68[[#This Row],[Budget]]</f>
        <v>11746550</v>
      </c>
    </row>
    <row r="1651" spans="1:9">
      <c r="A1651">
        <v>160762022</v>
      </c>
      <c r="B1651">
        <v>75000000</v>
      </c>
      <c r="C1651">
        <v>6</v>
      </c>
      <c r="E1651" s="27">
        <v>24171685</v>
      </c>
      <c r="F1651">
        <v>12500000</v>
      </c>
      <c r="G1651">
        <v>7.4</v>
      </c>
      <c r="H1651">
        <f>ROUND(CORREL(Table68[[Gross Earning ]],Table68[Budget]),6)</f>
        <v>0.48902099999999998</v>
      </c>
      <c r="I1651">
        <f>Table68[[#This Row],[Gross Earning ]]-Table68[[#This Row],[Budget]]</f>
        <v>11671685</v>
      </c>
    </row>
    <row r="1652" spans="1:9">
      <c r="A1652">
        <v>103338338</v>
      </c>
      <c r="B1652">
        <v>70000000</v>
      </c>
      <c r="C1652">
        <v>6.5</v>
      </c>
      <c r="E1652" s="27">
        <v>24171685</v>
      </c>
      <c r="F1652">
        <v>12500000</v>
      </c>
      <c r="G1652">
        <v>6.3</v>
      </c>
      <c r="H1652">
        <f>ROUND(CORREL(Table68[[Gross Earning ]],Table68[Budget]),6)</f>
        <v>0.48902099999999998</v>
      </c>
      <c r="I1652">
        <f>Table68[[#This Row],[Gross Earning ]]-Table68[[#This Row],[Budget]]</f>
        <v>11671685</v>
      </c>
    </row>
    <row r="1653" spans="1:9">
      <c r="A1653">
        <v>55808744</v>
      </c>
      <c r="B1653">
        <v>53000000</v>
      </c>
      <c r="C1653">
        <v>5.7</v>
      </c>
      <c r="E1653">
        <v>15655665</v>
      </c>
      <c r="F1653">
        <v>4000000</v>
      </c>
      <c r="G1653">
        <v>3.1</v>
      </c>
      <c r="H1653">
        <f>ROUND(CORREL(Table68[[Gross Earning ]],Table68[Budget]),6)</f>
        <v>0.48902099999999998</v>
      </c>
      <c r="I1653">
        <f>Table68[[#This Row],[Gross Earning ]]-Table68[[#This Row],[Budget]]</f>
        <v>11655665</v>
      </c>
    </row>
    <row r="1654" spans="1:9">
      <c r="A1654">
        <v>47379090</v>
      </c>
      <c r="B1654">
        <v>70000000</v>
      </c>
      <c r="C1654">
        <v>7.6</v>
      </c>
      <c r="E1654">
        <v>101643008</v>
      </c>
      <c r="F1654">
        <v>90000000</v>
      </c>
      <c r="G1654">
        <v>6.5</v>
      </c>
      <c r="H1654">
        <f>ROUND(CORREL(Table68[[Gross Earning ]],Table68[Budget]),6)</f>
        <v>0.48902099999999998</v>
      </c>
      <c r="I1654">
        <f>Table68[[#This Row],[Gross Earning ]]-Table68[[#This Row],[Budget]]</f>
        <v>11643008</v>
      </c>
    </row>
    <row r="1655" spans="1:9">
      <c r="A1655">
        <v>43426961</v>
      </c>
      <c r="B1655">
        <v>70000000</v>
      </c>
      <c r="C1655">
        <v>6.6</v>
      </c>
      <c r="E1655">
        <v>13622333</v>
      </c>
      <c r="F1655">
        <v>2000000</v>
      </c>
      <c r="G1655">
        <v>7.7</v>
      </c>
      <c r="H1655">
        <f>ROUND(CORREL(Table68[[Gross Earning ]],Table68[Budget]),6)</f>
        <v>0.48902099999999998</v>
      </c>
      <c r="I1655">
        <f>Table68[[#This Row],[Gross Earning ]]-Table68[[#This Row],[Budget]]</f>
        <v>11622333</v>
      </c>
    </row>
    <row r="1656" spans="1:9">
      <c r="A1656">
        <v>47000485</v>
      </c>
      <c r="B1656">
        <v>75000000</v>
      </c>
      <c r="C1656">
        <v>5.4</v>
      </c>
      <c r="E1656">
        <v>17605861</v>
      </c>
      <c r="F1656">
        <v>6000000</v>
      </c>
      <c r="G1656">
        <v>7.7</v>
      </c>
      <c r="H1656">
        <f>ROUND(CORREL(Table68[[Gross Earning ]],Table68[Budget]),6)</f>
        <v>0.48902099999999998</v>
      </c>
      <c r="I1656">
        <f>Table68[[#This Row],[Gross Earning ]]-Table68[[#This Row],[Budget]]</f>
        <v>11605861</v>
      </c>
    </row>
    <row r="1657" spans="1:9">
      <c r="A1657">
        <v>45434443</v>
      </c>
      <c r="B1657">
        <v>75000000</v>
      </c>
      <c r="C1657">
        <v>7.3</v>
      </c>
      <c r="E1657">
        <v>21589307</v>
      </c>
      <c r="F1657">
        <v>10000000</v>
      </c>
      <c r="G1657">
        <v>7.4</v>
      </c>
      <c r="H1657">
        <f>ROUND(CORREL(Table68[[Gross Earning ]],Table68[Budget]),6)</f>
        <v>0.48902099999999998</v>
      </c>
      <c r="I1657">
        <f>Table68[[#This Row],[Gross Earning ]]-Table68[[#This Row],[Budget]]</f>
        <v>11589307</v>
      </c>
    </row>
    <row r="1658" spans="1:9">
      <c r="A1658">
        <v>42044321</v>
      </c>
      <c r="B1658">
        <v>80000000</v>
      </c>
      <c r="C1658">
        <v>6.5</v>
      </c>
      <c r="E1658">
        <v>31584722</v>
      </c>
      <c r="F1658">
        <v>20000000</v>
      </c>
      <c r="G1658">
        <v>6.4</v>
      </c>
      <c r="H1658">
        <f>ROUND(CORREL(Table68[[Gross Earning ]],Table68[Budget]),6)</f>
        <v>0.48902099999999998</v>
      </c>
      <c r="I1658">
        <f>Table68[[#This Row],[Gross Earning ]]-Table68[[#This Row],[Budget]]</f>
        <v>11584722</v>
      </c>
    </row>
    <row r="1659" spans="1:9">
      <c r="A1659">
        <v>73661010</v>
      </c>
      <c r="B1659">
        <v>75000000</v>
      </c>
      <c r="C1659">
        <v>6.6</v>
      </c>
      <c r="E1659">
        <v>25571351</v>
      </c>
      <c r="F1659">
        <v>14000000</v>
      </c>
      <c r="G1659">
        <v>6.6</v>
      </c>
      <c r="H1659">
        <f>ROUND(CORREL(Table68[[Gross Earning ]],Table68[Budget]),6)</f>
        <v>0.48902099999999998</v>
      </c>
      <c r="I1659">
        <f>Table68[[#This Row],[Gross Earning ]]-Table68[[#This Row],[Budget]]</f>
        <v>11571351</v>
      </c>
    </row>
    <row r="1660" spans="1:9">
      <c r="A1660">
        <v>41523271</v>
      </c>
      <c r="B1660">
        <v>80000000</v>
      </c>
      <c r="C1660">
        <v>6.6</v>
      </c>
      <c r="E1660">
        <v>26870825</v>
      </c>
      <c r="F1660">
        <v>15300000</v>
      </c>
      <c r="G1660">
        <v>6.4</v>
      </c>
      <c r="H1660">
        <f>ROUND(CORREL(Table68[[Gross Earning ]],Table68[Budget]),6)</f>
        <v>0.48902099999999998</v>
      </c>
      <c r="I1660">
        <f>Table68[[#This Row],[Gross Earning ]]-Table68[[#This Row],[Budget]]</f>
        <v>11570825</v>
      </c>
    </row>
    <row r="1661" spans="1:9">
      <c r="A1661">
        <v>37600435</v>
      </c>
      <c r="B1661">
        <v>55000000</v>
      </c>
      <c r="C1661">
        <v>5.9</v>
      </c>
      <c r="E1661">
        <v>22160085</v>
      </c>
      <c r="F1661">
        <v>10600000</v>
      </c>
      <c r="G1661">
        <v>5.4</v>
      </c>
      <c r="H1661">
        <f>ROUND(CORREL(Table68[[Gross Earning ]],Table68[Budget]),6)</f>
        <v>0.48902099999999998</v>
      </c>
      <c r="I1661">
        <f>Table68[[#This Row],[Gross Earning ]]-Table68[[#This Row],[Budget]]</f>
        <v>11560085</v>
      </c>
    </row>
    <row r="1662" spans="1:9">
      <c r="A1662">
        <v>39251128</v>
      </c>
      <c r="B1662">
        <v>75000000</v>
      </c>
      <c r="C1662">
        <v>6.7</v>
      </c>
      <c r="E1662">
        <v>38536376</v>
      </c>
      <c r="F1662">
        <v>27000000</v>
      </c>
      <c r="G1662">
        <v>3.6</v>
      </c>
      <c r="H1662">
        <f>ROUND(CORREL(Table68[[Gross Earning ]],Table68[Budget]),6)</f>
        <v>0.48902099999999998</v>
      </c>
      <c r="I1662">
        <f>Table68[[#This Row],[Gross Earning ]]-Table68[[#This Row],[Budget]]</f>
        <v>11536376</v>
      </c>
    </row>
    <row r="1663" spans="1:9">
      <c r="A1663">
        <v>83503161</v>
      </c>
      <c r="B1663">
        <v>75000000</v>
      </c>
      <c r="C1663">
        <v>6.1</v>
      </c>
      <c r="E1663">
        <v>39514713</v>
      </c>
      <c r="F1663">
        <v>28000000</v>
      </c>
      <c r="G1663">
        <v>6.7</v>
      </c>
      <c r="H1663">
        <f>ROUND(CORREL(Table68[[Gross Earning ]],Table68[Budget]),6)</f>
        <v>0.48902099999999998</v>
      </c>
      <c r="I1663">
        <f>Table68[[#This Row],[Gross Earning ]]-Table68[[#This Row],[Budget]]</f>
        <v>11514713</v>
      </c>
    </row>
    <row r="1664" spans="1:9">
      <c r="A1664">
        <v>34636443</v>
      </c>
      <c r="B1664">
        <v>52000000</v>
      </c>
      <c r="C1664">
        <v>6.6</v>
      </c>
      <c r="E1664">
        <v>25482931</v>
      </c>
      <c r="F1664">
        <v>14000000</v>
      </c>
      <c r="G1664">
        <v>5.7</v>
      </c>
      <c r="H1664">
        <f>ROUND(CORREL(Table68[[Gross Earning ]],Table68[Budget]),6)</f>
        <v>0.48902099999999998</v>
      </c>
      <c r="I1664">
        <f>Table68[[#This Row],[Gross Earning ]]-Table68[[#This Row],[Budget]]</f>
        <v>11482931</v>
      </c>
    </row>
    <row r="1665" spans="1:9">
      <c r="A1665">
        <v>22751979</v>
      </c>
      <c r="B1665">
        <v>75000000</v>
      </c>
      <c r="C1665">
        <v>6.6</v>
      </c>
      <c r="E1665">
        <v>11529368</v>
      </c>
      <c r="F1665">
        <v>65000</v>
      </c>
      <c r="G1665">
        <v>7.3</v>
      </c>
      <c r="H1665">
        <f>ROUND(CORREL(Table68[[Gross Earning ]],Table68[Budget]),6)</f>
        <v>0.48902099999999998</v>
      </c>
      <c r="I1665">
        <f>Table68[[#This Row],[Gross Earning ]]-Table68[[#This Row],[Budget]]</f>
        <v>11464368</v>
      </c>
    </row>
    <row r="1666" spans="1:9">
      <c r="A1666">
        <v>30013346</v>
      </c>
      <c r="B1666">
        <v>75000000</v>
      </c>
      <c r="C1666">
        <v>5.3</v>
      </c>
      <c r="E1666">
        <v>22954968</v>
      </c>
      <c r="F1666">
        <v>11500000</v>
      </c>
      <c r="G1666">
        <v>7.9</v>
      </c>
      <c r="H1666">
        <f>ROUND(CORREL(Table68[[Gross Earning ]],Table68[Budget]),6)</f>
        <v>0.48902099999999998</v>
      </c>
      <c r="I1666">
        <f>Table68[[#This Row],[Gross Earning ]]-Table68[[#This Row],[Budget]]</f>
        <v>11454968</v>
      </c>
    </row>
    <row r="1667" spans="1:9">
      <c r="A1667">
        <v>14567883</v>
      </c>
      <c r="B1667">
        <v>75000000</v>
      </c>
      <c r="C1667">
        <v>6</v>
      </c>
      <c r="E1667">
        <v>36447959</v>
      </c>
      <c r="F1667">
        <v>25000000</v>
      </c>
      <c r="G1667">
        <v>7</v>
      </c>
      <c r="H1667">
        <f>ROUND(CORREL(Table68[[Gross Earning ]],Table68[Budget]),6)</f>
        <v>0.48902099999999998</v>
      </c>
      <c r="I1667">
        <f>Table68[[#This Row],[Gross Earning ]]-Table68[[#This Row],[Budget]]</f>
        <v>11447959</v>
      </c>
    </row>
    <row r="1668" spans="1:9">
      <c r="A1668">
        <v>5409517</v>
      </c>
      <c r="B1668">
        <v>75000000</v>
      </c>
      <c r="C1668">
        <v>4.7</v>
      </c>
      <c r="E1668">
        <v>26421314</v>
      </c>
      <c r="F1668">
        <v>15000000</v>
      </c>
      <c r="G1668">
        <v>4</v>
      </c>
      <c r="H1668">
        <f>ROUND(CORREL(Table68[[Gross Earning ]],Table68[Budget]),6)</f>
        <v>0.48902099999999998</v>
      </c>
      <c r="I1668">
        <f>Table68[[#This Row],[Gross Earning ]]-Table68[[#This Row],[Budget]]</f>
        <v>11421314</v>
      </c>
    </row>
    <row r="1669" spans="1:9">
      <c r="A1669">
        <v>21009180</v>
      </c>
      <c r="B1669">
        <v>45000000</v>
      </c>
      <c r="C1669">
        <v>6.1</v>
      </c>
      <c r="E1669">
        <v>41407470</v>
      </c>
      <c r="F1669">
        <v>30000000</v>
      </c>
      <c r="G1669">
        <v>7.6</v>
      </c>
      <c r="H1669">
        <f>ROUND(CORREL(Table68[[Gross Earning ]],Table68[Budget]),6)</f>
        <v>0.48902099999999998</v>
      </c>
      <c r="I1669">
        <f>Table68[[#This Row],[Gross Earning ]]-Table68[[#This Row],[Budget]]</f>
        <v>11407470</v>
      </c>
    </row>
    <row r="1670" spans="1:9">
      <c r="A1670">
        <v>94999143</v>
      </c>
      <c r="B1670">
        <v>75000000</v>
      </c>
      <c r="C1670">
        <v>7.2</v>
      </c>
      <c r="E1670">
        <v>26384919</v>
      </c>
      <c r="F1670">
        <v>15000000</v>
      </c>
      <c r="G1670">
        <v>7.9</v>
      </c>
      <c r="H1670">
        <f>ROUND(CORREL(Table68[[Gross Earning ]],Table68[Budget]),6)</f>
        <v>0.48902099999999998</v>
      </c>
      <c r="I1670">
        <f>Table68[[#This Row],[Gross Earning ]]-Table68[[#This Row],[Budget]]</f>
        <v>11384919</v>
      </c>
    </row>
    <row r="1671" spans="1:9">
      <c r="A1671">
        <v>336029560</v>
      </c>
      <c r="B1671">
        <v>74000000</v>
      </c>
      <c r="C1671">
        <v>6.4</v>
      </c>
      <c r="E1671">
        <v>21371425</v>
      </c>
      <c r="F1671">
        <v>10000000</v>
      </c>
      <c r="G1671">
        <v>4.4000000000000004</v>
      </c>
      <c r="H1671">
        <f>ROUND(CORREL(Table68[[Gross Earning ]],Table68[Budget]),6)</f>
        <v>0.48902099999999998</v>
      </c>
      <c r="I1671">
        <f>Table68[[#This Row],[Gross Earning ]]-Table68[[#This Row],[Budget]]</f>
        <v>11371425</v>
      </c>
    </row>
    <row r="1672" spans="1:9">
      <c r="A1672">
        <v>36381716</v>
      </c>
      <c r="B1672">
        <v>82000000</v>
      </c>
      <c r="C1672">
        <v>6.1</v>
      </c>
      <c r="E1672">
        <v>66365290</v>
      </c>
      <c r="F1672">
        <v>55000000</v>
      </c>
      <c r="G1672">
        <v>6.4</v>
      </c>
      <c r="H1672">
        <f>ROUND(CORREL(Table68[[Gross Earning ]],Table68[Budget]),6)</f>
        <v>0.48902099999999998</v>
      </c>
      <c r="I1672">
        <f>Table68[[#This Row],[Gross Earning ]]-Table68[[#This Row],[Budget]]</f>
        <v>11365290</v>
      </c>
    </row>
    <row r="1673" spans="1:9">
      <c r="A1673">
        <v>55585389</v>
      </c>
      <c r="B1673">
        <v>69000000</v>
      </c>
      <c r="C1673">
        <v>5.9</v>
      </c>
      <c r="E1673">
        <v>91188905</v>
      </c>
      <c r="F1673">
        <v>80000000</v>
      </c>
      <c r="G1673">
        <v>4.9000000000000004</v>
      </c>
      <c r="H1673">
        <f>ROUND(CORREL(Table68[[Gross Earning ]],Table68[Budget]),6)</f>
        <v>0.48902099999999998</v>
      </c>
      <c r="I1673">
        <f>Table68[[#This Row],[Gross Earning ]]-Table68[[#This Row],[Budget]]</f>
        <v>11188905</v>
      </c>
    </row>
    <row r="1674" spans="1:9">
      <c r="A1674">
        <v>36976367</v>
      </c>
      <c r="B1674">
        <v>75000000</v>
      </c>
      <c r="C1674">
        <v>6</v>
      </c>
      <c r="E1674" s="27">
        <v>24171685</v>
      </c>
      <c r="F1674">
        <v>13000000</v>
      </c>
      <c r="G1674">
        <v>3.9</v>
      </c>
      <c r="H1674">
        <f>ROUND(CORREL(Table68[[Gross Earning ]],Table68[Budget]),6)</f>
        <v>0.48902099999999998</v>
      </c>
      <c r="I1674">
        <f>Table68[[#This Row],[Gross Earning ]]-Table68[[#This Row],[Budget]]</f>
        <v>11171685</v>
      </c>
    </row>
    <row r="1675" spans="1:9">
      <c r="A1675">
        <v>107225164</v>
      </c>
      <c r="B1675">
        <v>73000000</v>
      </c>
      <c r="C1675">
        <v>6.3</v>
      </c>
      <c r="E1675">
        <v>26161406</v>
      </c>
      <c r="F1675">
        <v>15000000</v>
      </c>
      <c r="G1675">
        <v>6.7</v>
      </c>
      <c r="H1675">
        <f>ROUND(CORREL(Table68[[Gross Earning ]],Table68[Budget]),6)</f>
        <v>0.48902099999999998</v>
      </c>
      <c r="I1675">
        <f>Table68[[#This Row],[Gross Earning ]]-Table68[[#This Row],[Budget]]</f>
        <v>11161406</v>
      </c>
    </row>
    <row r="1676" spans="1:9">
      <c r="A1676">
        <v>70224196</v>
      </c>
      <c r="B1676">
        <v>70000000</v>
      </c>
      <c r="C1676">
        <v>5.6</v>
      </c>
      <c r="E1676">
        <v>31146570</v>
      </c>
      <c r="F1676">
        <v>20000000</v>
      </c>
      <c r="G1676">
        <v>6.9</v>
      </c>
      <c r="H1676">
        <f>ROUND(CORREL(Table68[[Gross Earning ]],Table68[Budget]),6)</f>
        <v>0.48902099999999998</v>
      </c>
      <c r="I1676">
        <f>Table68[[#This Row],[Gross Earning ]]-Table68[[#This Row],[Budget]]</f>
        <v>11146570</v>
      </c>
    </row>
    <row r="1677" spans="1:9">
      <c r="A1677">
        <v>51814190</v>
      </c>
      <c r="B1677">
        <v>75000000</v>
      </c>
      <c r="C1677">
        <v>6.4</v>
      </c>
      <c r="E1677">
        <v>38122105</v>
      </c>
      <c r="F1677">
        <v>27000000</v>
      </c>
      <c r="G1677">
        <v>6.6</v>
      </c>
      <c r="H1677">
        <f>ROUND(CORREL(Table68[[Gross Earning ]],Table68[Budget]),6)</f>
        <v>0.48902099999999998</v>
      </c>
      <c r="I1677">
        <f>Table68[[#This Row],[Gross Earning ]]-Table68[[#This Row],[Budget]]</f>
        <v>11122105</v>
      </c>
    </row>
    <row r="1678" spans="1:9">
      <c r="A1678">
        <v>47456450</v>
      </c>
      <c r="B1678">
        <v>70000000</v>
      </c>
      <c r="C1678">
        <v>7.1</v>
      </c>
      <c r="E1678">
        <v>61112916</v>
      </c>
      <c r="F1678">
        <v>50000000</v>
      </c>
      <c r="G1678">
        <v>4.4000000000000004</v>
      </c>
      <c r="H1678">
        <f>ROUND(CORREL(Table68[[Gross Earning ]],Table68[Budget]),6)</f>
        <v>0.48902099999999998</v>
      </c>
      <c r="I1678">
        <f>Table68[[#This Row],[Gross Earning ]]-Table68[[#This Row],[Budget]]</f>
        <v>11112916</v>
      </c>
    </row>
    <row r="1679" spans="1:9">
      <c r="A1679">
        <v>148213377</v>
      </c>
      <c r="B1679">
        <v>73000000</v>
      </c>
      <c r="C1679">
        <v>6.6</v>
      </c>
      <c r="E1679">
        <v>43095600</v>
      </c>
      <c r="F1679">
        <v>32000000</v>
      </c>
      <c r="G1679">
        <v>6.3</v>
      </c>
      <c r="H1679">
        <f>ROUND(CORREL(Table68[[Gross Earning ]],Table68[Budget]),6)</f>
        <v>0.48902099999999998</v>
      </c>
      <c r="I1679">
        <f>Table68[[#This Row],[Gross Earning ]]-Table68[[#This Row],[Budget]]</f>
        <v>11095600</v>
      </c>
    </row>
    <row r="1680" spans="1:9">
      <c r="A1680">
        <v>112950721</v>
      </c>
      <c r="B1680">
        <v>72000000</v>
      </c>
      <c r="C1680">
        <v>4.5999999999999996</v>
      </c>
      <c r="E1680">
        <v>20035310</v>
      </c>
      <c r="F1680">
        <v>9000000</v>
      </c>
      <c r="G1680">
        <v>4.9000000000000004</v>
      </c>
      <c r="H1680">
        <f>ROUND(CORREL(Table68[[Gross Earning ]],Table68[Budget]),6)</f>
        <v>0.48902099999999998</v>
      </c>
      <c r="I1680">
        <f>Table68[[#This Row],[Gross Earning ]]-Table68[[#This Row],[Budget]]</f>
        <v>11035310</v>
      </c>
    </row>
    <row r="1681" spans="1:9">
      <c r="A1681">
        <v>75600000</v>
      </c>
      <c r="B1681">
        <v>72000000</v>
      </c>
      <c r="C1681">
        <v>8.4</v>
      </c>
      <c r="E1681">
        <v>16017403</v>
      </c>
      <c r="F1681">
        <v>5000000</v>
      </c>
      <c r="G1681">
        <v>6.2</v>
      </c>
      <c r="H1681">
        <f>ROUND(CORREL(Table68[[Gross Earning ]],Table68[Budget]),6)</f>
        <v>0.48902099999999998</v>
      </c>
      <c r="I1681">
        <f>Table68[[#This Row],[Gross Earning ]]-Table68[[#This Row],[Budget]]</f>
        <v>11017403</v>
      </c>
    </row>
    <row r="1682" spans="1:9">
      <c r="A1682">
        <v>62647540</v>
      </c>
      <c r="B1682">
        <v>70000000</v>
      </c>
      <c r="C1682">
        <v>7.1</v>
      </c>
      <c r="E1682">
        <v>48006503</v>
      </c>
      <c r="F1682">
        <v>37000000</v>
      </c>
      <c r="G1682">
        <v>6</v>
      </c>
      <c r="H1682">
        <f>ROUND(CORREL(Table68[[Gross Earning ]],Table68[Budget]),6)</f>
        <v>0.48902099999999998</v>
      </c>
      <c r="I1682">
        <f>Table68[[#This Row],[Gross Earning ]]-Table68[[#This Row],[Budget]]</f>
        <v>11006503</v>
      </c>
    </row>
    <row r="1683" spans="1:9">
      <c r="A1683">
        <v>183132370</v>
      </c>
      <c r="B1683">
        <v>75000000</v>
      </c>
      <c r="C1683">
        <v>7.4</v>
      </c>
      <c r="E1683">
        <v>36985501</v>
      </c>
      <c r="F1683">
        <v>26000000</v>
      </c>
      <c r="G1683">
        <v>5.2</v>
      </c>
      <c r="H1683">
        <f>ROUND(CORREL(Table68[[Gross Earning ]],Table68[Budget]),6)</f>
        <v>0.48902099999999998</v>
      </c>
      <c r="I1683">
        <f>Table68[[#This Row],[Gross Earning ]]-Table68[[#This Row],[Budget]]</f>
        <v>10985501</v>
      </c>
    </row>
    <row r="1684" spans="1:9">
      <c r="A1684">
        <v>27796042</v>
      </c>
      <c r="B1684">
        <v>72000000</v>
      </c>
      <c r="C1684">
        <v>6.9</v>
      </c>
      <c r="E1684">
        <v>12784397</v>
      </c>
      <c r="F1684">
        <v>1800000</v>
      </c>
      <c r="G1684">
        <v>7.3</v>
      </c>
      <c r="H1684">
        <f>ROUND(CORREL(Table68[[Gross Earning ]],Table68[Budget]),6)</f>
        <v>0.48902099999999998</v>
      </c>
      <c r="I1684">
        <f>Table68[[#This Row],[Gross Earning ]]-Table68[[#This Row],[Budget]]</f>
        <v>10984397</v>
      </c>
    </row>
    <row r="1685" spans="1:9">
      <c r="A1685">
        <v>32616869</v>
      </c>
      <c r="B1685">
        <v>72000000</v>
      </c>
      <c r="C1685">
        <v>4.5</v>
      </c>
      <c r="E1685">
        <v>22905674</v>
      </c>
      <c r="F1685">
        <v>12000000</v>
      </c>
      <c r="G1685">
        <v>7.4</v>
      </c>
      <c r="H1685">
        <f>ROUND(CORREL(Table68[[Gross Earning ]],Table68[Budget]),6)</f>
        <v>0.48902099999999998</v>
      </c>
      <c r="I1685">
        <f>Table68[[#This Row],[Gross Earning ]]-Table68[[#This Row],[Budget]]</f>
        <v>10905674</v>
      </c>
    </row>
    <row r="1686" spans="1:9">
      <c r="A1686">
        <v>18947630</v>
      </c>
      <c r="B1686">
        <v>59660000</v>
      </c>
      <c r="C1686">
        <v>7.1</v>
      </c>
      <c r="E1686">
        <v>50859889</v>
      </c>
      <c r="F1686">
        <v>40000000</v>
      </c>
      <c r="G1686">
        <v>7.8</v>
      </c>
      <c r="H1686">
        <f>ROUND(CORREL(Table68[[Gross Earning ]],Table68[Budget]),6)</f>
        <v>0.48902099999999998</v>
      </c>
      <c r="I1686">
        <f>Table68[[#This Row],[Gross Earning ]]-Table68[[#This Row],[Budget]]</f>
        <v>10859889</v>
      </c>
    </row>
    <row r="1687" spans="1:9">
      <c r="A1687">
        <v>114195633</v>
      </c>
      <c r="B1687">
        <v>60000000</v>
      </c>
      <c r="C1687">
        <v>6.5</v>
      </c>
      <c r="E1687">
        <v>27854896</v>
      </c>
      <c r="F1687">
        <v>17000000</v>
      </c>
      <c r="G1687">
        <v>5.6</v>
      </c>
      <c r="H1687">
        <f>ROUND(CORREL(Table68[[Gross Earning ]],Table68[Budget]),6)</f>
        <v>0.48902099999999998</v>
      </c>
      <c r="I1687">
        <f>Table68[[#This Row],[Gross Earning ]]-Table68[[#This Row],[Budget]]</f>
        <v>10854896</v>
      </c>
    </row>
    <row r="1688" spans="1:9">
      <c r="A1688">
        <v>144156464</v>
      </c>
      <c r="B1688">
        <v>71500000</v>
      </c>
      <c r="C1688">
        <v>5.3</v>
      </c>
      <c r="E1688">
        <v>100853835</v>
      </c>
      <c r="F1688">
        <v>90000000</v>
      </c>
      <c r="G1688">
        <v>7.4</v>
      </c>
      <c r="H1688">
        <f>ROUND(CORREL(Table68[[Gross Earning ]],Table68[Budget]),6)</f>
        <v>0.48902099999999998</v>
      </c>
      <c r="I1688">
        <f>Table68[[#This Row],[Gross Earning ]]-Table68[[#This Row],[Budget]]</f>
        <v>10853835</v>
      </c>
    </row>
    <row r="1689" spans="1:9">
      <c r="A1689">
        <v>227965690</v>
      </c>
      <c r="B1689">
        <v>72000000</v>
      </c>
      <c r="C1689">
        <v>6.7</v>
      </c>
      <c r="E1689">
        <v>45802315</v>
      </c>
      <c r="F1689">
        <v>35000000</v>
      </c>
      <c r="G1689">
        <v>6.6</v>
      </c>
      <c r="H1689">
        <f>ROUND(CORREL(Table68[[Gross Earning ]],Table68[Budget]),6)</f>
        <v>0.48902099999999998</v>
      </c>
      <c r="I1689">
        <f>Table68[[#This Row],[Gross Earning ]]-Table68[[#This Row],[Budget]]</f>
        <v>10802315</v>
      </c>
    </row>
    <row r="1690" spans="1:9">
      <c r="A1690">
        <v>436471036</v>
      </c>
      <c r="B1690">
        <v>150000000</v>
      </c>
      <c r="C1690">
        <v>7.2</v>
      </c>
      <c r="E1690">
        <v>11806119</v>
      </c>
      <c r="F1690">
        <v>1100000</v>
      </c>
      <c r="G1690">
        <v>6.8</v>
      </c>
      <c r="H1690">
        <f>ROUND(CORREL(Table68[[Gross Earning ]],Table68[Budget]),6)</f>
        <v>0.48902099999999998</v>
      </c>
      <c r="I1690">
        <f>Table68[[#This Row],[Gross Earning ]]-Table68[[#This Row],[Budget]]</f>
        <v>10706119</v>
      </c>
    </row>
    <row r="1691" spans="1:9">
      <c r="A1691">
        <v>244052771</v>
      </c>
      <c r="B1691">
        <v>120000000</v>
      </c>
      <c r="C1691">
        <v>7.2</v>
      </c>
      <c r="E1691">
        <v>12985267</v>
      </c>
      <c r="F1691">
        <v>2300000</v>
      </c>
      <c r="G1691">
        <v>5.9</v>
      </c>
      <c r="H1691">
        <f>ROUND(CORREL(Table68[[Gross Earning ]],Table68[Budget]),6)</f>
        <v>0.48902099999999998</v>
      </c>
      <c r="I1691">
        <f>Table68[[#This Row],[Gross Earning ]]-Table68[[#This Row],[Budget]]</f>
        <v>10685267</v>
      </c>
    </row>
    <row r="1692" spans="1:9">
      <c r="A1692">
        <v>152149590</v>
      </c>
      <c r="B1692">
        <v>70000000</v>
      </c>
      <c r="C1692">
        <v>5.5</v>
      </c>
      <c r="E1692">
        <v>13684949</v>
      </c>
      <c r="F1692">
        <v>3000000</v>
      </c>
      <c r="G1692">
        <v>5.9</v>
      </c>
      <c r="H1692">
        <f>ROUND(CORREL(Table68[[Gross Earning ]],Table68[Budget]),6)</f>
        <v>0.48902099999999998</v>
      </c>
      <c r="I1692">
        <f>Table68[[#This Row],[Gross Earning ]]-Table68[[#This Row],[Budget]]</f>
        <v>10684949</v>
      </c>
    </row>
    <row r="1693" spans="1:9">
      <c r="A1693">
        <v>141204016</v>
      </c>
      <c r="B1693">
        <v>70000000</v>
      </c>
      <c r="C1693">
        <v>5.8</v>
      </c>
      <c r="E1693" s="27">
        <v>24171685</v>
      </c>
      <c r="F1693">
        <v>13500000</v>
      </c>
      <c r="G1693">
        <v>5.8</v>
      </c>
      <c r="H1693">
        <f>ROUND(CORREL(Table68[[Gross Earning ]],Table68[Budget]),6)</f>
        <v>0.48902099999999998</v>
      </c>
      <c r="I1693">
        <f>Table68[[#This Row],[Gross Earning ]]-Table68[[#This Row],[Budget]]</f>
        <v>10671685</v>
      </c>
    </row>
    <row r="1694" spans="1:9">
      <c r="A1694">
        <v>162495848</v>
      </c>
      <c r="B1694">
        <v>74000000</v>
      </c>
      <c r="C1694">
        <v>6</v>
      </c>
      <c r="E1694">
        <v>25967000</v>
      </c>
      <c r="F1694">
        <v>15300000</v>
      </c>
      <c r="G1694">
        <v>7.5</v>
      </c>
      <c r="H1694">
        <f>ROUND(CORREL(Table68[[Gross Earning ]],Table68[Budget]),6)</f>
        <v>0.48902099999999998</v>
      </c>
      <c r="I1694">
        <f>Table68[[#This Row],[Gross Earning ]]-Table68[[#This Row],[Budget]]</f>
        <v>10667000</v>
      </c>
    </row>
    <row r="1695" spans="1:9">
      <c r="A1695">
        <v>136448821</v>
      </c>
      <c r="B1695">
        <v>80000000</v>
      </c>
      <c r="C1695">
        <v>6.6</v>
      </c>
      <c r="E1695">
        <v>40566655</v>
      </c>
      <c r="F1695">
        <v>30000000</v>
      </c>
      <c r="G1695">
        <v>7.1</v>
      </c>
      <c r="H1695">
        <f>ROUND(CORREL(Table68[[Gross Earning ]],Table68[Budget]),6)</f>
        <v>0.48902099999999998</v>
      </c>
      <c r="I1695">
        <f>Table68[[#This Row],[Gross Earning ]]-Table68[[#This Row],[Budget]]</f>
        <v>10566655</v>
      </c>
    </row>
    <row r="1696" spans="1:9">
      <c r="A1696">
        <v>120523073</v>
      </c>
      <c r="B1696">
        <v>75000000</v>
      </c>
      <c r="C1696">
        <v>8.3000000000000007</v>
      </c>
      <c r="E1696">
        <v>12555230</v>
      </c>
      <c r="F1696">
        <v>2000000</v>
      </c>
      <c r="G1696">
        <v>5.3</v>
      </c>
      <c r="H1696">
        <f>ROUND(CORREL(Table68[[Gross Earning ]],Table68[Budget]),6)</f>
        <v>0.48902099999999998</v>
      </c>
      <c r="I1696">
        <f>Table68[[#This Row],[Gross Earning ]]-Table68[[#This Row],[Budget]]</f>
        <v>10555230</v>
      </c>
    </row>
    <row r="1697" spans="1:9">
      <c r="A1697">
        <v>119654900</v>
      </c>
      <c r="B1697">
        <v>70000000</v>
      </c>
      <c r="C1697">
        <v>6.7</v>
      </c>
      <c r="E1697">
        <v>14000000</v>
      </c>
      <c r="F1697">
        <v>3500000</v>
      </c>
      <c r="G1697">
        <v>6</v>
      </c>
      <c r="H1697">
        <f>ROUND(CORREL(Table68[[Gross Earning ]],Table68[Budget]),6)</f>
        <v>0.48902099999999998</v>
      </c>
      <c r="I1697">
        <f>Table68[[#This Row],[Gross Earning ]]-Table68[[#This Row],[Budget]]</f>
        <v>10500000</v>
      </c>
    </row>
    <row r="1698" spans="1:9">
      <c r="A1698">
        <v>117541000</v>
      </c>
      <c r="B1698">
        <v>70000000</v>
      </c>
      <c r="C1698">
        <v>7.1</v>
      </c>
      <c r="E1698">
        <v>12995673</v>
      </c>
      <c r="F1698">
        <v>2500000</v>
      </c>
      <c r="G1698">
        <v>7.7</v>
      </c>
      <c r="H1698">
        <f>ROUND(CORREL(Table68[[Gross Earning ]],Table68[Budget]),6)</f>
        <v>0.48902099999999998</v>
      </c>
      <c r="I1698">
        <f>Table68[[#This Row],[Gross Earning ]]-Table68[[#This Row],[Budget]]</f>
        <v>10495673</v>
      </c>
    </row>
    <row r="1699" spans="1:9">
      <c r="A1699">
        <v>116643346</v>
      </c>
      <c r="B1699">
        <v>80000000</v>
      </c>
      <c r="C1699">
        <v>6</v>
      </c>
      <c r="E1699">
        <v>17474107</v>
      </c>
      <c r="F1699">
        <v>7000000</v>
      </c>
      <c r="G1699">
        <v>7.3</v>
      </c>
      <c r="H1699">
        <f>ROUND(CORREL(Table68[[Gross Earning ]],Table68[Budget]),6)</f>
        <v>0.48902099999999998</v>
      </c>
      <c r="I1699">
        <f>Table68[[#This Row],[Gross Earning ]]-Table68[[#This Row],[Budget]]</f>
        <v>10474107</v>
      </c>
    </row>
    <row r="1700" spans="1:9">
      <c r="A1700">
        <v>100614858</v>
      </c>
      <c r="B1700">
        <v>68000000</v>
      </c>
      <c r="C1700">
        <v>6.9</v>
      </c>
      <c r="E1700">
        <v>60470220</v>
      </c>
      <c r="F1700">
        <v>50000000</v>
      </c>
      <c r="G1700">
        <v>6.2</v>
      </c>
      <c r="H1700">
        <f>ROUND(CORREL(Table68[[Gross Earning ]],Table68[Budget]),6)</f>
        <v>0.48902099999999998</v>
      </c>
      <c r="I1700">
        <f>Table68[[#This Row],[Gross Earning ]]-Table68[[#This Row],[Budget]]</f>
        <v>10470220</v>
      </c>
    </row>
    <row r="1701" spans="1:9">
      <c r="A1701">
        <v>42272747</v>
      </c>
      <c r="B1701">
        <v>70000000</v>
      </c>
      <c r="C1701">
        <v>5.6</v>
      </c>
      <c r="E1701">
        <v>90443603</v>
      </c>
      <c r="F1701">
        <v>80000000</v>
      </c>
      <c r="G1701">
        <v>6.3</v>
      </c>
      <c r="H1701">
        <f>ROUND(CORREL(Table68[[Gross Earning ]],Table68[Budget]),6)</f>
        <v>0.48902099999999998</v>
      </c>
      <c r="I1701">
        <f>Table68[[#This Row],[Gross Earning ]]-Table68[[#This Row],[Budget]]</f>
        <v>10443603</v>
      </c>
    </row>
    <row r="1702" spans="1:9">
      <c r="A1702">
        <v>80281096</v>
      </c>
      <c r="B1702">
        <v>60000000</v>
      </c>
      <c r="C1702">
        <v>5.6</v>
      </c>
      <c r="E1702">
        <v>25440971</v>
      </c>
      <c r="F1702">
        <v>15000000</v>
      </c>
      <c r="G1702">
        <v>7.7</v>
      </c>
      <c r="H1702">
        <f>ROUND(CORREL(Table68[[Gross Earning ]],Table68[Budget]),6)</f>
        <v>0.48902099999999998</v>
      </c>
      <c r="I1702">
        <f>Table68[[#This Row],[Gross Earning ]]-Table68[[#This Row],[Budget]]</f>
        <v>10440971</v>
      </c>
    </row>
    <row r="1703" spans="1:9">
      <c r="A1703">
        <v>219613391</v>
      </c>
      <c r="B1703">
        <v>75000000</v>
      </c>
      <c r="C1703">
        <v>4.5</v>
      </c>
      <c r="E1703">
        <v>26400000</v>
      </c>
      <c r="F1703">
        <v>16000000</v>
      </c>
      <c r="G1703">
        <v>7.4</v>
      </c>
      <c r="H1703">
        <f>ROUND(CORREL(Table68[[Gross Earning ]],Table68[Budget]),6)</f>
        <v>0.48902099999999998</v>
      </c>
      <c r="I1703">
        <f>Table68[[#This Row],[Gross Earning ]]-Table68[[#This Row],[Budget]]</f>
        <v>10400000</v>
      </c>
    </row>
    <row r="1704" spans="1:9">
      <c r="A1704">
        <v>78120196</v>
      </c>
      <c r="B1704">
        <v>75000000</v>
      </c>
      <c r="C1704">
        <v>7.1</v>
      </c>
      <c r="E1704">
        <v>26896744</v>
      </c>
      <c r="F1704">
        <v>16500000</v>
      </c>
      <c r="G1704">
        <v>4.9000000000000004</v>
      </c>
      <c r="H1704">
        <f>ROUND(CORREL(Table68[[Gross Earning ]],Table68[Budget]),6)</f>
        <v>0.48902099999999998</v>
      </c>
      <c r="I1704">
        <f>Table68[[#This Row],[Gross Earning ]]-Table68[[#This Row],[Budget]]</f>
        <v>10396744</v>
      </c>
    </row>
    <row r="1705" spans="1:9">
      <c r="A1705">
        <v>98895417</v>
      </c>
      <c r="B1705">
        <v>70000000</v>
      </c>
      <c r="C1705">
        <v>6.5</v>
      </c>
      <c r="E1705">
        <v>20384136</v>
      </c>
      <c r="F1705">
        <v>10000000</v>
      </c>
      <c r="G1705">
        <v>4.7</v>
      </c>
      <c r="H1705">
        <f>ROUND(CORREL(Table68[[Gross Earning ]],Table68[Budget]),6)</f>
        <v>0.48902099999999998</v>
      </c>
      <c r="I1705">
        <f>Table68[[#This Row],[Gross Earning ]]-Table68[[#This Row],[Budget]]</f>
        <v>10384136</v>
      </c>
    </row>
    <row r="1706" spans="1:9">
      <c r="A1706">
        <v>70117571</v>
      </c>
      <c r="B1706">
        <v>58000000</v>
      </c>
      <c r="C1706">
        <v>6.4</v>
      </c>
      <c r="E1706">
        <v>38372662</v>
      </c>
      <c r="F1706">
        <v>28000000</v>
      </c>
      <c r="G1706">
        <v>7.8</v>
      </c>
      <c r="H1706">
        <f>ROUND(CORREL(Table68[[Gross Earning ]],Table68[Budget]),6)</f>
        <v>0.48902099999999998</v>
      </c>
      <c r="I1706">
        <f>Table68[[#This Row],[Gross Earning ]]-Table68[[#This Row],[Budget]]</f>
        <v>10372662</v>
      </c>
    </row>
    <row r="1707" spans="1:9">
      <c r="A1707">
        <v>83552429</v>
      </c>
      <c r="B1707">
        <v>70000000</v>
      </c>
      <c r="C1707">
        <v>5.8</v>
      </c>
      <c r="E1707">
        <v>16842303</v>
      </c>
      <c r="F1707">
        <v>6500000</v>
      </c>
      <c r="G1707">
        <v>7.3</v>
      </c>
      <c r="H1707">
        <f>ROUND(CORREL(Table68[[Gross Earning ]],Table68[Budget]),6)</f>
        <v>0.48902099999999998</v>
      </c>
      <c r="I1707">
        <f>Table68[[#This Row],[Gross Earning ]]-Table68[[#This Row],[Budget]]</f>
        <v>10342303</v>
      </c>
    </row>
    <row r="1708" spans="1:9">
      <c r="A1708">
        <v>66257002</v>
      </c>
      <c r="B1708">
        <v>70000000</v>
      </c>
      <c r="C1708">
        <v>8</v>
      </c>
      <c r="E1708">
        <v>20339754</v>
      </c>
      <c r="F1708">
        <v>10000000</v>
      </c>
      <c r="G1708">
        <v>5.9</v>
      </c>
      <c r="H1708">
        <f>ROUND(CORREL(Table68[[Gross Earning ]],Table68[Budget]),6)</f>
        <v>0.48902099999999998</v>
      </c>
      <c r="I1708">
        <f>Table68[[#This Row],[Gross Earning ]]-Table68[[#This Row],[Budget]]</f>
        <v>10339754</v>
      </c>
    </row>
    <row r="1709" spans="1:9">
      <c r="A1709">
        <v>65012000</v>
      </c>
      <c r="B1709">
        <v>70000000</v>
      </c>
      <c r="C1709">
        <v>6.2</v>
      </c>
      <c r="E1709">
        <v>20338609</v>
      </c>
      <c r="F1709">
        <v>10000000</v>
      </c>
      <c r="G1709">
        <v>6.8</v>
      </c>
      <c r="H1709">
        <f>ROUND(CORREL(Table68[[Gross Earning ]],Table68[Budget]),6)</f>
        <v>0.48902099999999998</v>
      </c>
      <c r="I1709">
        <f>Table68[[#This Row],[Gross Earning ]]-Table68[[#This Row],[Budget]]</f>
        <v>10338609</v>
      </c>
    </row>
    <row r="1710" spans="1:9">
      <c r="A1710">
        <v>79883359</v>
      </c>
      <c r="B1710">
        <v>66000000</v>
      </c>
      <c r="C1710">
        <v>7.2</v>
      </c>
      <c r="E1710">
        <v>22331028</v>
      </c>
      <c r="F1710">
        <v>12000000</v>
      </c>
      <c r="G1710">
        <v>6.4</v>
      </c>
      <c r="H1710">
        <f>ROUND(CORREL(Table68[[Gross Earning ]],Table68[Budget]),6)</f>
        <v>0.48902099999999998</v>
      </c>
      <c r="I1710">
        <f>Table68[[#This Row],[Gross Earning ]]-Table68[[#This Row],[Budget]]</f>
        <v>10331028</v>
      </c>
    </row>
    <row r="1711" spans="1:9">
      <c r="A1711">
        <v>78031620</v>
      </c>
      <c r="B1711">
        <v>70000000</v>
      </c>
      <c r="C1711">
        <v>6.1</v>
      </c>
      <c r="E1711">
        <v>40247512</v>
      </c>
      <c r="F1711">
        <v>30000000</v>
      </c>
      <c r="G1711">
        <v>6.8</v>
      </c>
      <c r="H1711">
        <f>ROUND(CORREL(Table68[[Gross Earning ]],Table68[Budget]),6)</f>
        <v>0.48902099999999998</v>
      </c>
      <c r="I1711">
        <f>Table68[[#This Row],[Gross Earning ]]-Table68[[#This Row],[Budget]]</f>
        <v>10247512</v>
      </c>
    </row>
    <row r="1712" spans="1:9">
      <c r="A1712">
        <v>54222000</v>
      </c>
      <c r="B1712">
        <v>69500000</v>
      </c>
      <c r="C1712">
        <v>7.6</v>
      </c>
      <c r="E1712">
        <v>10246600</v>
      </c>
      <c r="F1712">
        <v>25000</v>
      </c>
      <c r="G1712">
        <v>6.6</v>
      </c>
      <c r="H1712">
        <f>ROUND(CORREL(Table68[[Gross Earning ]],Table68[Budget]),6)</f>
        <v>0.48902099999999998</v>
      </c>
      <c r="I1712">
        <f>Table68[[#This Row],[Gross Earning ]]-Table68[[#This Row],[Budget]]</f>
        <v>10221600</v>
      </c>
    </row>
    <row r="1713" spans="1:9">
      <c r="A1713">
        <v>52474616</v>
      </c>
      <c r="B1713">
        <v>70000000</v>
      </c>
      <c r="C1713">
        <v>6.3</v>
      </c>
      <c r="E1713" s="27">
        <v>24171685</v>
      </c>
      <c r="F1713">
        <v>14000000</v>
      </c>
      <c r="G1713">
        <v>7.7</v>
      </c>
      <c r="H1713">
        <f>ROUND(CORREL(Table68[[Gross Earning ]],Table68[Budget]),6)</f>
        <v>0.48902099999999998</v>
      </c>
      <c r="I1713">
        <f>Table68[[#This Row],[Gross Earning ]]-Table68[[#This Row],[Budget]]</f>
        <v>10171685</v>
      </c>
    </row>
    <row r="1714" spans="1:9">
      <c r="A1714">
        <v>55942830</v>
      </c>
      <c r="B1714">
        <v>70000000</v>
      </c>
      <c r="C1714">
        <v>6.3</v>
      </c>
      <c r="E1714" s="27">
        <v>24171685</v>
      </c>
      <c r="F1714">
        <v>14000000</v>
      </c>
      <c r="G1714">
        <v>6.2</v>
      </c>
      <c r="H1714">
        <f>ROUND(CORREL(Table68[[Gross Earning ]],Table68[Budget]),6)</f>
        <v>0.48902099999999998</v>
      </c>
      <c r="I1714">
        <f>Table68[[#This Row],[Gross Earning ]]-Table68[[#This Row],[Budget]]</f>
        <v>10171685</v>
      </c>
    </row>
    <row r="1715" spans="1:9">
      <c r="A1715">
        <v>40932372</v>
      </c>
      <c r="B1715">
        <v>70000000</v>
      </c>
      <c r="C1715">
        <v>6.3</v>
      </c>
      <c r="E1715" s="27">
        <v>24171685</v>
      </c>
      <c r="F1715">
        <v>14000000</v>
      </c>
      <c r="G1715">
        <v>3.7</v>
      </c>
      <c r="H1715">
        <f>ROUND(CORREL(Table68[[Gross Earning ]],Table68[Budget]),6)</f>
        <v>0.48902099999999998</v>
      </c>
      <c r="I1715">
        <f>Table68[[#This Row],[Gross Earning ]]-Table68[[#This Row],[Budget]]</f>
        <v>10171685</v>
      </c>
    </row>
    <row r="1716" spans="1:9">
      <c r="A1716">
        <v>38345403</v>
      </c>
      <c r="B1716">
        <v>70000000</v>
      </c>
      <c r="C1716">
        <v>7.7</v>
      </c>
      <c r="E1716" s="27">
        <v>24171685</v>
      </c>
      <c r="F1716">
        <v>14000000</v>
      </c>
      <c r="G1716">
        <v>6.7</v>
      </c>
      <c r="H1716">
        <f>ROUND(CORREL(Table68[[Gross Earning ]],Table68[Budget]),6)</f>
        <v>0.48902099999999998</v>
      </c>
      <c r="I1716">
        <f>Table68[[#This Row],[Gross Earning ]]-Table68[[#This Row],[Budget]]</f>
        <v>10171685</v>
      </c>
    </row>
    <row r="1717" spans="1:9">
      <c r="A1717">
        <v>37901509</v>
      </c>
      <c r="B1717">
        <v>70000000</v>
      </c>
      <c r="C1717">
        <v>7</v>
      </c>
      <c r="E1717" s="27">
        <v>24171685</v>
      </c>
      <c r="F1717">
        <v>14000000</v>
      </c>
      <c r="G1717">
        <v>6.3</v>
      </c>
      <c r="H1717">
        <f>ROUND(CORREL(Table68[[Gross Earning ]],Table68[Budget]),6)</f>
        <v>0.48902099999999998</v>
      </c>
      <c r="I1717">
        <f>Table68[[#This Row],[Gross Earning ]]-Table68[[#This Row],[Budget]]</f>
        <v>10171685</v>
      </c>
    </row>
    <row r="1718" spans="1:9">
      <c r="A1718">
        <v>48430355</v>
      </c>
      <c r="B1718">
        <v>70000000</v>
      </c>
      <c r="C1718">
        <v>5.3</v>
      </c>
      <c r="E1718">
        <v>27154426</v>
      </c>
      <c r="F1718">
        <v>17000000</v>
      </c>
      <c r="G1718">
        <v>6.7</v>
      </c>
      <c r="H1718">
        <f>ROUND(CORREL(Table68[[Gross Earning ]],Table68[Budget]),6)</f>
        <v>0.48902099999999998</v>
      </c>
      <c r="I1718">
        <f>Table68[[#This Row],[Gross Earning ]]-Table68[[#This Row],[Budget]]</f>
        <v>10154426</v>
      </c>
    </row>
    <row r="1719" spans="1:9">
      <c r="A1719">
        <v>30157016</v>
      </c>
      <c r="B1719">
        <v>70000000</v>
      </c>
      <c r="C1719">
        <v>5.6</v>
      </c>
      <c r="E1719">
        <v>15152879</v>
      </c>
      <c r="F1719">
        <v>5000000</v>
      </c>
      <c r="G1719">
        <v>4</v>
      </c>
      <c r="H1719">
        <f>ROUND(CORREL(Table68[[Gross Earning ]],Table68[Budget]),6)</f>
        <v>0.48902099999999998</v>
      </c>
      <c r="I1719">
        <f>Table68[[#This Row],[Gross Earning ]]-Table68[[#This Row],[Budget]]</f>
        <v>10152879</v>
      </c>
    </row>
    <row r="1720" spans="1:9">
      <c r="A1720">
        <v>28031250</v>
      </c>
      <c r="B1720">
        <v>60000000</v>
      </c>
      <c r="C1720">
        <v>5.2</v>
      </c>
      <c r="E1720">
        <v>15126948</v>
      </c>
      <c r="F1720">
        <v>5000000</v>
      </c>
      <c r="G1720">
        <v>4.9000000000000004</v>
      </c>
      <c r="H1720">
        <f>ROUND(CORREL(Table68[[Gross Earning ]],Table68[Budget]),6)</f>
        <v>0.48902099999999998</v>
      </c>
      <c r="I1720">
        <f>Table68[[#This Row],[Gross Earning ]]-Table68[[#This Row],[Budget]]</f>
        <v>10126948</v>
      </c>
    </row>
    <row r="1721" spans="1:9">
      <c r="A1721">
        <v>33105600</v>
      </c>
      <c r="B1721">
        <v>70000000</v>
      </c>
      <c r="C1721">
        <v>5.4</v>
      </c>
      <c r="E1721">
        <v>40118420</v>
      </c>
      <c r="F1721">
        <v>30000000</v>
      </c>
      <c r="G1721">
        <v>5.6</v>
      </c>
      <c r="H1721">
        <f>ROUND(CORREL(Table68[[Gross Earning ]],Table68[Budget]),6)</f>
        <v>0.48902099999999998</v>
      </c>
      <c r="I1721">
        <f>Table68[[#This Row],[Gross Earning ]]-Table68[[#This Row],[Budget]]</f>
        <v>10118420</v>
      </c>
    </row>
    <row r="1722" spans="1:9">
      <c r="A1722">
        <v>62321039</v>
      </c>
      <c r="B1722">
        <v>70000000</v>
      </c>
      <c r="C1722">
        <v>6.4</v>
      </c>
      <c r="E1722">
        <v>54116191</v>
      </c>
      <c r="F1722">
        <v>44000000</v>
      </c>
      <c r="G1722">
        <v>7.9</v>
      </c>
      <c r="H1722">
        <f>ROUND(CORREL(Table68[[Gross Earning ]],Table68[Budget]),6)</f>
        <v>0.48902099999999998</v>
      </c>
      <c r="I1722">
        <f>Table68[[#This Row],[Gross Earning ]]-Table68[[#This Row],[Budget]]</f>
        <v>10116191</v>
      </c>
    </row>
    <row r="1723" spans="1:9">
      <c r="A1723">
        <v>38509342</v>
      </c>
      <c r="B1723">
        <v>75000000</v>
      </c>
      <c r="C1723">
        <v>5.9</v>
      </c>
      <c r="E1723">
        <v>18090181</v>
      </c>
      <c r="F1723">
        <v>8000000</v>
      </c>
      <c r="G1723">
        <v>6.4</v>
      </c>
      <c r="H1723">
        <f>ROUND(CORREL(Table68[[Gross Earning ]],Table68[Budget]),6)</f>
        <v>0.48902099999999998</v>
      </c>
      <c r="I1723">
        <f>Table68[[#This Row],[Gross Earning ]]-Table68[[#This Row],[Budget]]</f>
        <v>10090181</v>
      </c>
    </row>
    <row r="1724" spans="1:9">
      <c r="A1724">
        <v>19076815</v>
      </c>
      <c r="B1724">
        <v>60000000</v>
      </c>
      <c r="C1724">
        <v>6.3</v>
      </c>
      <c r="E1724">
        <v>10174663</v>
      </c>
      <c r="F1724">
        <v>100000</v>
      </c>
      <c r="G1724">
        <v>6.7</v>
      </c>
      <c r="H1724">
        <f>ROUND(CORREL(Table68[[Gross Earning ]],Table68[Budget]),6)</f>
        <v>0.48902099999999998</v>
      </c>
      <c r="I1724">
        <f>Table68[[#This Row],[Gross Earning ]]-Table68[[#This Row],[Budget]]</f>
        <v>10074663</v>
      </c>
    </row>
    <row r="1725" spans="1:9">
      <c r="A1725">
        <v>25093607</v>
      </c>
      <c r="B1725">
        <v>35000000</v>
      </c>
      <c r="C1725">
        <v>6.5</v>
      </c>
      <c r="E1725">
        <v>30028592</v>
      </c>
      <c r="F1725">
        <v>20000000</v>
      </c>
      <c r="G1725">
        <v>7.3</v>
      </c>
      <c r="H1725">
        <f>ROUND(CORREL(Table68[[Gross Earning ]],Table68[Budget]),6)</f>
        <v>0.48902099999999998</v>
      </c>
      <c r="I1725">
        <f>Table68[[#This Row],[Gross Earning ]]-Table68[[#This Row],[Budget]]</f>
        <v>10028592</v>
      </c>
    </row>
    <row r="1726" spans="1:9">
      <c r="A1726">
        <v>18990542</v>
      </c>
      <c r="B1726">
        <v>70000000</v>
      </c>
      <c r="C1726">
        <v>3</v>
      </c>
      <c r="E1726">
        <v>100018837</v>
      </c>
      <c r="F1726">
        <v>90000000</v>
      </c>
      <c r="G1726">
        <v>5.5</v>
      </c>
      <c r="H1726">
        <f>ROUND(CORREL(Table68[[Gross Earning ]],Table68[Budget]),6)</f>
        <v>0.48902099999999998</v>
      </c>
      <c r="I1726">
        <f>Table68[[#This Row],[Gross Earning ]]-Table68[[#This Row],[Budget]]</f>
        <v>10018837</v>
      </c>
    </row>
    <row r="1727" spans="1:9">
      <c r="A1727">
        <v>14294842</v>
      </c>
      <c r="B1727">
        <v>70000000</v>
      </c>
      <c r="C1727">
        <v>3.6</v>
      </c>
      <c r="E1727">
        <v>100012500</v>
      </c>
      <c r="F1727">
        <v>90000000</v>
      </c>
      <c r="G1727">
        <v>7.6</v>
      </c>
      <c r="H1727">
        <f>ROUND(CORREL(Table68[[Gross Earning ]],Table68[Budget]),6)</f>
        <v>0.48902099999999998</v>
      </c>
      <c r="I1727">
        <f>Table68[[#This Row],[Gross Earning ]]-Table68[[#This Row],[Budget]]</f>
        <v>10012500</v>
      </c>
    </row>
    <row r="1728" spans="1:9">
      <c r="A1728">
        <v>19819494</v>
      </c>
      <c r="B1728">
        <v>70000000</v>
      </c>
      <c r="C1728">
        <v>5.8</v>
      </c>
      <c r="E1728">
        <v>35000629</v>
      </c>
      <c r="F1728">
        <v>25000000</v>
      </c>
      <c r="G1728">
        <v>5.6</v>
      </c>
      <c r="H1728">
        <f>ROUND(CORREL(Table68[[Gross Earning ]],Table68[Budget]),6)</f>
        <v>0.48902099999999998</v>
      </c>
      <c r="I1728">
        <f>Table68[[#This Row],[Gross Earning ]]-Table68[[#This Row],[Budget]]</f>
        <v>10000629</v>
      </c>
    </row>
    <row r="1729" spans="1:9">
      <c r="A1729">
        <v>13596911</v>
      </c>
      <c r="B1729">
        <v>70000000</v>
      </c>
      <c r="C1729">
        <v>6.2</v>
      </c>
      <c r="E1729">
        <v>24984868</v>
      </c>
      <c r="F1729">
        <v>15000000</v>
      </c>
      <c r="G1729">
        <v>6.3</v>
      </c>
      <c r="H1729">
        <f>ROUND(CORREL(Table68[[Gross Earning ]],Table68[Budget]),6)</f>
        <v>0.48902099999999998</v>
      </c>
      <c r="I1729">
        <f>Table68[[#This Row],[Gross Earning ]]-Table68[[#This Row],[Budget]]</f>
        <v>9984868</v>
      </c>
    </row>
    <row r="1730" spans="1:9">
      <c r="A1730">
        <v>8460990</v>
      </c>
      <c r="B1730">
        <v>70000000</v>
      </c>
      <c r="C1730">
        <v>5.6</v>
      </c>
      <c r="E1730">
        <v>29975979</v>
      </c>
      <c r="F1730">
        <v>20000000</v>
      </c>
      <c r="G1730">
        <v>6.5</v>
      </c>
      <c r="H1730">
        <f>ROUND(CORREL(Table68[[Gross Earning ]],Table68[Budget]),6)</f>
        <v>0.48902099999999998</v>
      </c>
      <c r="I1730">
        <f>Table68[[#This Row],[Gross Earning ]]-Table68[[#This Row],[Budget]]</f>
        <v>9975979</v>
      </c>
    </row>
    <row r="1731" spans="1:9">
      <c r="A1731">
        <v>7097125</v>
      </c>
      <c r="B1731">
        <v>70000000</v>
      </c>
      <c r="C1731">
        <v>5.4</v>
      </c>
      <c r="E1731">
        <v>16901126</v>
      </c>
      <c r="F1731">
        <v>7000000</v>
      </c>
      <c r="G1731">
        <v>6.9</v>
      </c>
      <c r="H1731">
        <f>ROUND(CORREL(Table68[[Gross Earning ]],Table68[Budget]),6)</f>
        <v>0.48902099999999998</v>
      </c>
      <c r="I1731">
        <f>Table68[[#This Row],[Gross Earning ]]-Table68[[#This Row],[Budget]]</f>
        <v>9901126</v>
      </c>
    </row>
    <row r="1732" spans="1:9">
      <c r="A1732">
        <v>37760080</v>
      </c>
      <c r="B1732">
        <v>70000000</v>
      </c>
      <c r="C1732">
        <v>6.1</v>
      </c>
      <c r="E1732">
        <v>24881000</v>
      </c>
      <c r="F1732">
        <v>15000000</v>
      </c>
      <c r="G1732">
        <v>6.2</v>
      </c>
      <c r="H1732">
        <f>ROUND(CORREL(Table68[[Gross Earning ]],Table68[Budget]),6)</f>
        <v>0.48902099999999998</v>
      </c>
      <c r="I1732">
        <f>Table68[[#This Row],[Gross Earning ]]-Table68[[#This Row],[Budget]]</f>
        <v>9881000</v>
      </c>
    </row>
    <row r="1733" spans="1:9">
      <c r="A1733">
        <v>5851188</v>
      </c>
      <c r="B1733">
        <v>70000000</v>
      </c>
      <c r="C1733">
        <v>4.2</v>
      </c>
      <c r="E1733">
        <v>22858926</v>
      </c>
      <c r="F1733">
        <v>13000000</v>
      </c>
      <c r="G1733">
        <v>7.8</v>
      </c>
      <c r="H1733">
        <f>ROUND(CORREL(Table68[[Gross Earning ]],Table68[Budget]),6)</f>
        <v>0.48902099999999998</v>
      </c>
      <c r="I1733">
        <f>Table68[[#This Row],[Gross Earning ]]-Table68[[#This Row],[Budget]]</f>
        <v>9858926</v>
      </c>
    </row>
    <row r="1734" spans="1:9">
      <c r="A1734">
        <v>25121291</v>
      </c>
      <c r="B1734">
        <v>50000000</v>
      </c>
      <c r="C1734">
        <v>6.7</v>
      </c>
      <c r="E1734">
        <v>49851591</v>
      </c>
      <c r="F1734">
        <v>40000000</v>
      </c>
      <c r="G1734">
        <v>5.9</v>
      </c>
      <c r="H1734">
        <f>ROUND(CORREL(Table68[[Gross Earning ]],Table68[Budget]),6)</f>
        <v>0.48902099999999998</v>
      </c>
      <c r="I1734">
        <f>Table68[[#This Row],[Gross Earning ]]-Table68[[#This Row],[Budget]]</f>
        <v>9851591</v>
      </c>
    </row>
    <row r="1735" spans="1:9">
      <c r="A1735">
        <v>18821279</v>
      </c>
      <c r="B1735">
        <v>70000000</v>
      </c>
      <c r="C1735">
        <v>4.2</v>
      </c>
      <c r="E1735">
        <v>17843379</v>
      </c>
      <c r="F1735">
        <v>8000000</v>
      </c>
      <c r="G1735">
        <v>5.7</v>
      </c>
      <c r="H1735">
        <f>ROUND(CORREL(Table68[[Gross Earning ]],Table68[Budget]),6)</f>
        <v>0.48902099999999998</v>
      </c>
      <c r="I1735">
        <f>Table68[[#This Row],[Gross Earning ]]-Table68[[#This Row],[Budget]]</f>
        <v>9843379</v>
      </c>
    </row>
    <row r="1736" spans="1:9">
      <c r="A1736">
        <v>118471320</v>
      </c>
      <c r="B1736">
        <v>68000000</v>
      </c>
      <c r="C1736">
        <v>6.4</v>
      </c>
      <c r="E1736">
        <v>13092000</v>
      </c>
      <c r="F1736">
        <v>3300000</v>
      </c>
      <c r="G1736">
        <v>8.5</v>
      </c>
      <c r="H1736">
        <f>ROUND(CORREL(Table68[[Gross Earning ]],Table68[Budget]),6)</f>
        <v>0.48902099999999998</v>
      </c>
      <c r="I1736">
        <f>Table68[[#This Row],[Gross Earning ]]-Table68[[#This Row],[Budget]]</f>
        <v>9792000</v>
      </c>
    </row>
    <row r="1737" spans="1:9">
      <c r="A1737">
        <v>300523113</v>
      </c>
      <c r="B1737">
        <v>68000000</v>
      </c>
      <c r="C1737">
        <v>4.9000000000000004</v>
      </c>
      <c r="E1737">
        <v>18761993</v>
      </c>
      <c r="F1737">
        <v>9000000</v>
      </c>
      <c r="G1737">
        <v>6.9</v>
      </c>
      <c r="H1737">
        <f>ROUND(CORREL(Table68[[Gross Earning ]],Table68[Budget]),6)</f>
        <v>0.48902099999999998</v>
      </c>
      <c r="I1737">
        <f>Table68[[#This Row],[Gross Earning ]]-Table68[[#This Row],[Budget]]</f>
        <v>9761993</v>
      </c>
    </row>
    <row r="1738" spans="1:9">
      <c r="A1738">
        <v>71069884</v>
      </c>
      <c r="B1738">
        <v>68000000</v>
      </c>
      <c r="C1738">
        <v>6.8</v>
      </c>
      <c r="E1738">
        <v>29753944</v>
      </c>
      <c r="F1738">
        <v>20000000</v>
      </c>
      <c r="G1738">
        <v>6.5</v>
      </c>
      <c r="H1738">
        <f>ROUND(CORREL(Table68[[Gross Earning ]],Table68[Budget]),6)</f>
        <v>0.48902099999999998</v>
      </c>
      <c r="I1738">
        <f>Table68[[#This Row],[Gross Earning ]]-Table68[[#This Row],[Budget]]</f>
        <v>9753944</v>
      </c>
    </row>
    <row r="1739" spans="1:9">
      <c r="A1739">
        <v>251501645</v>
      </c>
      <c r="B1739">
        <v>69000000</v>
      </c>
      <c r="C1739">
        <v>7.7</v>
      </c>
      <c r="E1739">
        <v>69688384</v>
      </c>
      <c r="F1739">
        <v>60000000</v>
      </c>
      <c r="G1739">
        <v>6.1</v>
      </c>
      <c r="H1739">
        <f>ROUND(CORREL(Table68[[Gross Earning ]],Table68[Budget]),6)</f>
        <v>0.48902099999999998</v>
      </c>
      <c r="I1739">
        <f>Table68[[#This Row],[Gross Earning ]]-Table68[[#This Row],[Budget]]</f>
        <v>9688384</v>
      </c>
    </row>
    <row r="1740" spans="1:9">
      <c r="A1740">
        <v>35324232</v>
      </c>
      <c r="B1740">
        <v>68000000</v>
      </c>
      <c r="C1740">
        <v>5.6</v>
      </c>
      <c r="E1740" s="27">
        <v>24171685</v>
      </c>
      <c r="F1740">
        <v>14500000</v>
      </c>
      <c r="G1740">
        <v>6.2</v>
      </c>
      <c r="H1740">
        <f>ROUND(CORREL(Table68[[Gross Earning ]],Table68[Budget]),6)</f>
        <v>0.48902099999999998</v>
      </c>
      <c r="I1740">
        <f>Table68[[#This Row],[Gross Earning ]]-Table68[[#This Row],[Budget]]</f>
        <v>9671685</v>
      </c>
    </row>
    <row r="1741" spans="1:9">
      <c r="A1741">
        <v>81257500</v>
      </c>
      <c r="B1741">
        <v>68000000</v>
      </c>
      <c r="C1741">
        <v>6.4</v>
      </c>
      <c r="E1741">
        <v>62563543</v>
      </c>
      <c r="F1741">
        <v>53000000</v>
      </c>
      <c r="G1741">
        <v>7</v>
      </c>
      <c r="H1741">
        <f>ROUND(CORREL(Table68[[Gross Earning ]],Table68[Budget]),6)</f>
        <v>0.48902099999999998</v>
      </c>
      <c r="I1741">
        <f>Table68[[#This Row],[Gross Earning ]]-Table68[[#This Row],[Budget]]</f>
        <v>9563543</v>
      </c>
    </row>
    <row r="1742" spans="1:9">
      <c r="A1742">
        <v>617840</v>
      </c>
      <c r="B1742">
        <v>70000000</v>
      </c>
      <c r="C1742">
        <v>7.2</v>
      </c>
      <c r="E1742">
        <v>11546543</v>
      </c>
      <c r="F1742">
        <v>2000000</v>
      </c>
      <c r="G1742">
        <v>7.6</v>
      </c>
      <c r="H1742">
        <f>ROUND(CORREL(Table68[[Gross Earning ]],Table68[Budget]),6)</f>
        <v>0.48902099999999998</v>
      </c>
      <c r="I1742">
        <f>Table68[[#This Row],[Gross Earning ]]-Table68[[#This Row],[Budget]]</f>
        <v>9546543</v>
      </c>
    </row>
    <row r="1743" spans="1:9">
      <c r="A1743">
        <v>29655590</v>
      </c>
      <c r="B1743">
        <v>65000000</v>
      </c>
      <c r="C1743">
        <v>6</v>
      </c>
      <c r="E1743">
        <v>17536788</v>
      </c>
      <c r="F1743">
        <v>8000000</v>
      </c>
      <c r="G1743">
        <v>7.1</v>
      </c>
      <c r="H1743">
        <f>ROUND(CORREL(Table68[[Gross Earning ]],Table68[Budget]),6)</f>
        <v>0.48902099999999998</v>
      </c>
      <c r="I1743">
        <f>Table68[[#This Row],[Gross Earning ]]-Table68[[#This Row],[Budget]]</f>
        <v>9536788</v>
      </c>
    </row>
    <row r="1744" spans="1:9">
      <c r="A1744">
        <v>45045037</v>
      </c>
      <c r="B1744">
        <v>36000000</v>
      </c>
      <c r="C1744">
        <v>5.9</v>
      </c>
      <c r="E1744">
        <v>11533945</v>
      </c>
      <c r="F1744">
        <v>2000000</v>
      </c>
      <c r="G1744">
        <v>7.6</v>
      </c>
      <c r="H1744">
        <f>ROUND(CORREL(Table68[[Gross Earning ]],Table68[Budget]),6)</f>
        <v>0.48902099999999998</v>
      </c>
      <c r="I1744">
        <f>Table68[[#This Row],[Gross Earning ]]-Table68[[#This Row],[Budget]]</f>
        <v>9533945</v>
      </c>
    </row>
    <row r="1745" spans="1:9">
      <c r="A1745">
        <v>28965197</v>
      </c>
      <c r="B1745">
        <v>68000000</v>
      </c>
      <c r="C1745">
        <v>7.9</v>
      </c>
      <c r="E1745">
        <v>13464388</v>
      </c>
      <c r="F1745">
        <v>4000000</v>
      </c>
      <c r="G1745">
        <v>8</v>
      </c>
      <c r="H1745">
        <f>ROUND(CORREL(Table68[[Gross Earning ]],Table68[Budget]),6)</f>
        <v>0.48902099999999998</v>
      </c>
      <c r="I1745">
        <f>Table68[[#This Row],[Gross Earning ]]-Table68[[#This Row],[Budget]]</f>
        <v>9464388</v>
      </c>
    </row>
    <row r="1746" spans="1:9">
      <c r="A1746">
        <v>39380442</v>
      </c>
      <c r="B1746">
        <v>70000000</v>
      </c>
      <c r="C1746">
        <v>7.1</v>
      </c>
      <c r="E1746">
        <v>17427926</v>
      </c>
      <c r="F1746">
        <v>8000000</v>
      </c>
      <c r="G1746">
        <v>5.9</v>
      </c>
      <c r="H1746">
        <f>ROUND(CORREL(Table68[[Gross Earning ]],Table68[Budget]),6)</f>
        <v>0.48902099999999998</v>
      </c>
      <c r="I1746">
        <f>Table68[[#This Row],[Gross Earning ]]-Table68[[#This Row],[Budget]]</f>
        <v>9427926</v>
      </c>
    </row>
    <row r="1747" spans="1:9">
      <c r="A1747">
        <v>37516013</v>
      </c>
      <c r="B1747">
        <v>69000000</v>
      </c>
      <c r="C1747">
        <v>5.9</v>
      </c>
      <c r="E1747">
        <v>24708699</v>
      </c>
      <c r="F1747">
        <v>15300000</v>
      </c>
      <c r="G1747">
        <v>4.9000000000000004</v>
      </c>
      <c r="H1747">
        <f>ROUND(CORREL(Table68[[Gross Earning ]],Table68[Budget]),6)</f>
        <v>0.48902099999999998</v>
      </c>
      <c r="I1747">
        <f>Table68[[#This Row],[Gross Earning ]]-Table68[[#This Row],[Budget]]</f>
        <v>9408699</v>
      </c>
    </row>
    <row r="1748" spans="1:9">
      <c r="A1748">
        <v>87704396</v>
      </c>
      <c r="B1748">
        <v>66000000</v>
      </c>
      <c r="C1748">
        <v>6.2</v>
      </c>
      <c r="E1748">
        <v>27087695</v>
      </c>
      <c r="F1748">
        <v>17700000</v>
      </c>
      <c r="G1748">
        <v>5.9</v>
      </c>
      <c r="H1748">
        <f>ROUND(CORREL(Table68[[Gross Earning ]],Table68[Budget]),6)</f>
        <v>0.48902099999999998</v>
      </c>
      <c r="I1748">
        <f>Table68[[#This Row],[Gross Earning ]]-Table68[[#This Row],[Budget]]</f>
        <v>9387695</v>
      </c>
    </row>
    <row r="1749" spans="1:9">
      <c r="A1749">
        <v>83892374</v>
      </c>
      <c r="B1749">
        <v>66000000</v>
      </c>
      <c r="C1749">
        <v>7</v>
      </c>
      <c r="E1749">
        <v>21370057</v>
      </c>
      <c r="F1749">
        <v>12000000</v>
      </c>
      <c r="G1749">
        <v>6</v>
      </c>
      <c r="H1749">
        <f>ROUND(CORREL(Table68[[Gross Earning ]],Table68[Budget]),6)</f>
        <v>0.48902099999999998</v>
      </c>
      <c r="I1749">
        <f>Table68[[#This Row],[Gross Earning ]]-Table68[[#This Row],[Budget]]</f>
        <v>9370057</v>
      </c>
    </row>
    <row r="1750" spans="1:9">
      <c r="A1750">
        <v>5932060</v>
      </c>
      <c r="B1750">
        <v>35000000</v>
      </c>
      <c r="C1750">
        <v>5.4</v>
      </c>
      <c r="E1750">
        <v>14343976</v>
      </c>
      <c r="F1750">
        <v>5000000</v>
      </c>
      <c r="G1750">
        <v>4.5</v>
      </c>
      <c r="H1750">
        <f>ROUND(CORREL(Table68[[Gross Earning ]],Table68[Budget]),6)</f>
        <v>0.48902099999999998</v>
      </c>
      <c r="I1750">
        <f>Table68[[#This Row],[Gross Earning ]]-Table68[[#This Row],[Budget]]</f>
        <v>9343976</v>
      </c>
    </row>
    <row r="1751" spans="1:9">
      <c r="A1751">
        <v>216119491</v>
      </c>
      <c r="B1751">
        <v>70000000</v>
      </c>
      <c r="C1751">
        <v>8.6</v>
      </c>
      <c r="E1751">
        <v>53300852</v>
      </c>
      <c r="F1751">
        <v>44000000</v>
      </c>
      <c r="G1751">
        <v>7.5</v>
      </c>
      <c r="H1751">
        <f>ROUND(CORREL(Table68[[Gross Earning ]],Table68[Budget]),6)</f>
        <v>0.48902099999999998</v>
      </c>
      <c r="I1751">
        <f>Table68[[#This Row],[Gross Earning ]]-Table68[[#This Row],[Budget]]</f>
        <v>9300852</v>
      </c>
    </row>
    <row r="1752" spans="1:9">
      <c r="A1752">
        <v>43568507</v>
      </c>
      <c r="B1752">
        <v>66000000</v>
      </c>
      <c r="C1752">
        <v>6.5</v>
      </c>
      <c r="E1752">
        <v>34300771</v>
      </c>
      <c r="F1752">
        <v>25000000</v>
      </c>
      <c r="G1752">
        <v>7.5</v>
      </c>
      <c r="H1752">
        <f>ROUND(CORREL(Table68[[Gross Earning ]],Table68[Budget]),6)</f>
        <v>0.48902099999999998</v>
      </c>
      <c r="I1752">
        <f>Table68[[#This Row],[Gross Earning ]]-Table68[[#This Row],[Budget]]</f>
        <v>9300771</v>
      </c>
    </row>
    <row r="1753" spans="1:9">
      <c r="A1753">
        <v>182805123</v>
      </c>
      <c r="B1753">
        <v>70000000</v>
      </c>
      <c r="C1753">
        <v>6.4</v>
      </c>
      <c r="E1753">
        <v>11284657</v>
      </c>
      <c r="F1753">
        <v>2000000</v>
      </c>
      <c r="G1753">
        <v>8.5</v>
      </c>
      <c r="H1753">
        <f>ROUND(CORREL(Table68[[Gross Earning ]],Table68[Budget]),6)</f>
        <v>0.48902099999999998</v>
      </c>
      <c r="I1753">
        <f>Table68[[#This Row],[Gross Earning ]]-Table68[[#This Row],[Budget]]</f>
        <v>9284657</v>
      </c>
    </row>
    <row r="1754" spans="1:9">
      <c r="A1754">
        <v>176387405</v>
      </c>
      <c r="B1754">
        <v>59000000</v>
      </c>
      <c r="C1754">
        <v>7.6</v>
      </c>
      <c r="E1754">
        <v>26284475</v>
      </c>
      <c r="F1754">
        <v>17000000</v>
      </c>
      <c r="G1754">
        <v>5.7</v>
      </c>
      <c r="H1754">
        <f>ROUND(CORREL(Table68[[Gross Earning ]],Table68[Budget]),6)</f>
        <v>0.48902099999999998</v>
      </c>
      <c r="I1754">
        <f>Table68[[#This Row],[Gross Earning ]]-Table68[[#This Row],[Budget]]</f>
        <v>9284475</v>
      </c>
    </row>
    <row r="1755" spans="1:9">
      <c r="A1755">
        <v>33685268</v>
      </c>
      <c r="B1755">
        <v>68000000</v>
      </c>
      <c r="C1755">
        <v>5.5</v>
      </c>
      <c r="E1755">
        <v>17278980</v>
      </c>
      <c r="F1755">
        <v>8000000</v>
      </c>
      <c r="G1755">
        <v>6.7</v>
      </c>
      <c r="H1755">
        <f>ROUND(CORREL(Table68[[Gross Earning ]],Table68[Budget]),6)</f>
        <v>0.48902099999999998</v>
      </c>
      <c r="I1755">
        <f>Table68[[#This Row],[Gross Earning ]]-Table68[[#This Row],[Budget]]</f>
        <v>9278980</v>
      </c>
    </row>
    <row r="1756" spans="1:9">
      <c r="A1756">
        <v>182204440</v>
      </c>
      <c r="B1756">
        <v>65000000</v>
      </c>
      <c r="C1756">
        <v>7.4</v>
      </c>
      <c r="E1756">
        <v>9437933</v>
      </c>
      <c r="F1756">
        <v>180000</v>
      </c>
      <c r="G1756">
        <v>7.9</v>
      </c>
      <c r="H1756">
        <f>ROUND(CORREL(Table68[[Gross Earning ]],Table68[Budget]),6)</f>
        <v>0.48902099999999998</v>
      </c>
      <c r="I1756">
        <f>Table68[[#This Row],[Gross Earning ]]-Table68[[#This Row],[Budget]]</f>
        <v>9257933</v>
      </c>
    </row>
    <row r="1757" spans="1:9">
      <c r="A1757">
        <v>171383253</v>
      </c>
      <c r="B1757">
        <v>63000000</v>
      </c>
      <c r="C1757">
        <v>8.6999999999999993</v>
      </c>
      <c r="E1757">
        <v>18225165</v>
      </c>
      <c r="F1757">
        <v>9000000</v>
      </c>
      <c r="G1757">
        <v>7.1</v>
      </c>
      <c r="H1757">
        <f>ROUND(CORREL(Table68[[Gross Earning ]],Table68[Budget]),6)</f>
        <v>0.48902099999999998</v>
      </c>
      <c r="I1757">
        <f>Table68[[#This Row],[Gross Earning ]]-Table68[[#This Row],[Budget]]</f>
        <v>9225165</v>
      </c>
    </row>
    <row r="1758" spans="1:9">
      <c r="A1758">
        <v>172071312</v>
      </c>
      <c r="B1758">
        <v>62000000</v>
      </c>
      <c r="C1758">
        <v>7.6</v>
      </c>
      <c r="E1758" s="27">
        <v>24171685</v>
      </c>
      <c r="F1758">
        <v>15000000</v>
      </c>
      <c r="G1758">
        <v>8.1999999999999993</v>
      </c>
      <c r="H1758">
        <f>ROUND(CORREL(Table68[[Gross Earning ]],Table68[Budget]),6)</f>
        <v>0.48902099999999998</v>
      </c>
      <c r="I1758">
        <f>Table68[[#This Row],[Gross Earning ]]-Table68[[#This Row],[Budget]]</f>
        <v>9171685</v>
      </c>
    </row>
    <row r="1759" spans="1:9">
      <c r="A1759">
        <v>139225854</v>
      </c>
      <c r="B1759">
        <v>60000000</v>
      </c>
      <c r="C1759">
        <v>5.5</v>
      </c>
      <c r="E1759" s="27">
        <v>24171685</v>
      </c>
      <c r="F1759">
        <v>15000000</v>
      </c>
      <c r="G1759">
        <v>6</v>
      </c>
      <c r="H1759">
        <f>ROUND(CORREL(Table68[[Gross Earning ]],Table68[Budget]),6)</f>
        <v>0.48902099999999998</v>
      </c>
      <c r="I1759">
        <f>Table68[[#This Row],[Gross Earning ]]-Table68[[#This Row],[Budget]]</f>
        <v>9171685</v>
      </c>
    </row>
    <row r="1760" spans="1:9">
      <c r="A1760">
        <v>148775460</v>
      </c>
      <c r="B1760">
        <v>61000000</v>
      </c>
      <c r="C1760">
        <v>7.6</v>
      </c>
      <c r="E1760" s="27">
        <v>24171685</v>
      </c>
      <c r="F1760">
        <v>15000000</v>
      </c>
      <c r="G1760">
        <v>4.9000000000000004</v>
      </c>
      <c r="H1760">
        <f>ROUND(CORREL(Table68[[Gross Earning ]],Table68[Budget]),6)</f>
        <v>0.48902099999999998</v>
      </c>
      <c r="I1760">
        <f>Table68[[#This Row],[Gross Earning ]]-Table68[[#This Row],[Budget]]</f>
        <v>9171685</v>
      </c>
    </row>
    <row r="1761" spans="1:9">
      <c r="A1761">
        <v>115731542</v>
      </c>
      <c r="B1761">
        <v>65000000</v>
      </c>
      <c r="C1761">
        <v>6.5</v>
      </c>
      <c r="E1761" s="27">
        <v>24171685</v>
      </c>
      <c r="F1761">
        <v>15000000</v>
      </c>
      <c r="G1761">
        <v>5.7</v>
      </c>
      <c r="H1761">
        <f>ROUND(CORREL(Table68[[Gross Earning ]],Table68[Budget]),6)</f>
        <v>0.48902099999999998</v>
      </c>
      <c r="I1761">
        <f>Table68[[#This Row],[Gross Earning ]]-Table68[[#This Row],[Budget]]</f>
        <v>9171685</v>
      </c>
    </row>
    <row r="1762" spans="1:9">
      <c r="A1762">
        <v>100468793</v>
      </c>
      <c r="B1762">
        <v>65000000</v>
      </c>
      <c r="C1762">
        <v>6.9</v>
      </c>
      <c r="E1762" s="27">
        <v>24171685</v>
      </c>
      <c r="F1762">
        <v>15000000</v>
      </c>
      <c r="G1762">
        <v>7.1</v>
      </c>
      <c r="H1762">
        <f>ROUND(CORREL(Table68[[Gross Earning ]],Table68[Budget]),6)</f>
        <v>0.48902099999999998</v>
      </c>
      <c r="I1762">
        <f>Table68[[#This Row],[Gross Earning ]]-Table68[[#This Row],[Budget]]</f>
        <v>9171685</v>
      </c>
    </row>
    <row r="1763" spans="1:9">
      <c r="A1763">
        <v>93771072</v>
      </c>
      <c r="B1763">
        <v>65000000</v>
      </c>
      <c r="C1763">
        <v>6.7</v>
      </c>
      <c r="E1763" s="27">
        <v>24171685</v>
      </c>
      <c r="F1763">
        <v>15000000</v>
      </c>
      <c r="G1763">
        <v>6.6</v>
      </c>
      <c r="H1763">
        <f>ROUND(CORREL(Table68[[Gross Earning ]],Table68[Budget]),6)</f>
        <v>0.48902099999999998</v>
      </c>
      <c r="I1763">
        <f>Table68[[#This Row],[Gross Earning ]]-Table68[[#This Row],[Budget]]</f>
        <v>9171685</v>
      </c>
    </row>
    <row r="1764" spans="1:9">
      <c r="A1764">
        <v>100448498</v>
      </c>
      <c r="B1764">
        <v>65000000</v>
      </c>
      <c r="C1764">
        <v>6.6</v>
      </c>
      <c r="E1764" s="27">
        <v>24171685</v>
      </c>
      <c r="F1764">
        <v>15000000</v>
      </c>
      <c r="G1764">
        <v>5.7</v>
      </c>
      <c r="H1764">
        <f>ROUND(CORREL(Table68[[Gross Earning ]],Table68[Budget]),6)</f>
        <v>0.48902099999999998</v>
      </c>
      <c r="I1764">
        <f>Table68[[#This Row],[Gross Earning ]]-Table68[[#This Row],[Budget]]</f>
        <v>9171685</v>
      </c>
    </row>
    <row r="1765" spans="1:9">
      <c r="A1765">
        <v>115603980</v>
      </c>
      <c r="B1765">
        <v>65000000</v>
      </c>
      <c r="C1765">
        <v>7.2</v>
      </c>
      <c r="E1765" s="27">
        <v>24171685</v>
      </c>
      <c r="F1765">
        <v>15000000</v>
      </c>
      <c r="G1765">
        <v>7.4</v>
      </c>
      <c r="H1765">
        <f>ROUND(CORREL(Table68[[Gross Earning ]],Table68[Budget]),6)</f>
        <v>0.48902099999999998</v>
      </c>
      <c r="I1765">
        <f>Table68[[#This Row],[Gross Earning ]]-Table68[[#This Row],[Budget]]</f>
        <v>9171685</v>
      </c>
    </row>
    <row r="1766" spans="1:9">
      <c r="A1766">
        <v>90454043</v>
      </c>
      <c r="B1766">
        <v>65000000</v>
      </c>
      <c r="C1766">
        <v>6.4</v>
      </c>
      <c r="E1766" s="27">
        <v>24171685</v>
      </c>
      <c r="F1766">
        <v>15000000</v>
      </c>
      <c r="G1766">
        <v>7.4</v>
      </c>
      <c r="H1766">
        <f>ROUND(CORREL(Table68[[Gross Earning ]],Table68[Budget]),6)</f>
        <v>0.48902099999999998</v>
      </c>
      <c r="I1766">
        <f>Table68[[#This Row],[Gross Earning ]]-Table68[[#This Row],[Budget]]</f>
        <v>9171685</v>
      </c>
    </row>
    <row r="1767" spans="1:9">
      <c r="A1767">
        <v>84049211</v>
      </c>
      <c r="B1767">
        <v>70000000</v>
      </c>
      <c r="C1767">
        <v>6.4</v>
      </c>
      <c r="E1767" s="27">
        <v>24171685</v>
      </c>
      <c r="F1767">
        <v>15000000</v>
      </c>
      <c r="G1767">
        <v>3.7</v>
      </c>
      <c r="H1767">
        <f>ROUND(CORREL(Table68[[Gross Earning ]],Table68[Budget]),6)</f>
        <v>0.48902099999999998</v>
      </c>
      <c r="I1767">
        <f>Table68[[#This Row],[Gross Earning ]]-Table68[[#This Row],[Budget]]</f>
        <v>9171685</v>
      </c>
    </row>
    <row r="1768" spans="1:9">
      <c r="A1768">
        <v>70450000</v>
      </c>
      <c r="B1768">
        <v>50000000</v>
      </c>
      <c r="C1768">
        <v>6</v>
      </c>
      <c r="E1768">
        <v>27141959</v>
      </c>
      <c r="F1768">
        <v>18000000</v>
      </c>
      <c r="G1768">
        <v>2.5</v>
      </c>
      <c r="H1768">
        <f>ROUND(CORREL(Table68[[Gross Earning ]],Table68[Budget]),6)</f>
        <v>0.48902099999999998</v>
      </c>
      <c r="I1768">
        <f>Table68[[#This Row],[Gross Earning ]]-Table68[[#This Row],[Budget]]</f>
        <v>9141959</v>
      </c>
    </row>
    <row r="1769" spans="1:9">
      <c r="A1769">
        <v>69688384</v>
      </c>
      <c r="B1769">
        <v>60000000</v>
      </c>
      <c r="C1769">
        <v>6.1</v>
      </c>
      <c r="E1769">
        <v>21133087</v>
      </c>
      <c r="F1769">
        <v>12000000</v>
      </c>
      <c r="G1769">
        <v>7</v>
      </c>
      <c r="H1769">
        <f>ROUND(CORREL(Table68[[Gross Earning ]],Table68[Budget]),6)</f>
        <v>0.48902099999999998</v>
      </c>
      <c r="I1769">
        <f>Table68[[#This Row],[Gross Earning ]]-Table68[[#This Row],[Budget]]</f>
        <v>9133087</v>
      </c>
    </row>
    <row r="1770" spans="1:9">
      <c r="A1770">
        <v>70236496</v>
      </c>
      <c r="B1770">
        <v>63000000</v>
      </c>
      <c r="C1770">
        <v>6</v>
      </c>
      <c r="E1770">
        <v>14123773</v>
      </c>
      <c r="F1770">
        <v>5000000</v>
      </c>
      <c r="G1770">
        <v>5.3</v>
      </c>
      <c r="H1770">
        <f>ROUND(CORREL(Table68[[Gross Earning ]],Table68[Budget]),6)</f>
        <v>0.48902099999999998</v>
      </c>
      <c r="I1770">
        <f>Table68[[#This Row],[Gross Earning ]]-Table68[[#This Row],[Budget]]</f>
        <v>9123773</v>
      </c>
    </row>
    <row r="1771" spans="1:9">
      <c r="A1771">
        <v>63695760</v>
      </c>
      <c r="B1771">
        <v>65000000</v>
      </c>
      <c r="C1771">
        <v>6.4</v>
      </c>
      <c r="E1771">
        <v>14100000</v>
      </c>
      <c r="F1771">
        <v>5000000</v>
      </c>
      <c r="G1771">
        <v>7.2</v>
      </c>
      <c r="H1771">
        <f>ROUND(CORREL(Table68[[Gross Earning ]],Table68[Budget]),6)</f>
        <v>0.48902099999999998</v>
      </c>
      <c r="I1771">
        <f>Table68[[#This Row],[Gross Earning ]]-Table68[[#This Row],[Budget]]</f>
        <v>9100000</v>
      </c>
    </row>
    <row r="1772" spans="1:9">
      <c r="A1772">
        <v>59617068</v>
      </c>
      <c r="B1772">
        <v>65000000</v>
      </c>
      <c r="C1772">
        <v>6.4</v>
      </c>
      <c r="E1772">
        <v>24381334</v>
      </c>
      <c r="F1772">
        <v>15300000</v>
      </c>
      <c r="G1772">
        <v>6</v>
      </c>
      <c r="H1772">
        <f>ROUND(CORREL(Table68[[Gross Earning ]],Table68[Budget]),6)</f>
        <v>0.48902099999999998</v>
      </c>
      <c r="I1772">
        <f>Table68[[#This Row],[Gross Earning ]]-Table68[[#This Row],[Budget]]</f>
        <v>9081334</v>
      </c>
    </row>
    <row r="1773" spans="1:9">
      <c r="A1773">
        <v>55637680</v>
      </c>
      <c r="B1773">
        <v>65000000</v>
      </c>
      <c r="C1773">
        <v>7.3</v>
      </c>
      <c r="E1773">
        <v>37053924</v>
      </c>
      <c r="F1773">
        <v>28000000</v>
      </c>
      <c r="G1773">
        <v>6.1</v>
      </c>
      <c r="H1773">
        <f>ROUND(CORREL(Table68[[Gross Earning ]],Table68[Budget]),6)</f>
        <v>0.48902099999999998</v>
      </c>
      <c r="I1773">
        <f>Table68[[#This Row],[Gross Earning ]]-Table68[[#This Row],[Budget]]</f>
        <v>9053924</v>
      </c>
    </row>
    <row r="1774" spans="1:9">
      <c r="A1774">
        <v>85911262</v>
      </c>
      <c r="B1774">
        <v>65000000</v>
      </c>
      <c r="C1774">
        <v>5.2</v>
      </c>
      <c r="E1774">
        <v>45045037</v>
      </c>
      <c r="F1774">
        <v>36000000</v>
      </c>
      <c r="G1774">
        <v>5.9</v>
      </c>
      <c r="H1774">
        <f>ROUND(CORREL(Table68[[Gross Earning ]],Table68[Budget]),6)</f>
        <v>0.48902099999999998</v>
      </c>
      <c r="I1774">
        <f>Table68[[#This Row],[Gross Earning ]]-Table68[[#This Row],[Budget]]</f>
        <v>9045037</v>
      </c>
    </row>
    <row r="1775" spans="1:9">
      <c r="A1775">
        <v>53846915</v>
      </c>
      <c r="B1775">
        <v>50100000</v>
      </c>
      <c r="C1775">
        <v>6.6</v>
      </c>
      <c r="E1775">
        <v>10042266</v>
      </c>
      <c r="F1775">
        <v>1000000</v>
      </c>
      <c r="G1775">
        <v>5.9</v>
      </c>
      <c r="H1775">
        <f>ROUND(CORREL(Table68[[Gross Earning ]],Table68[Budget]),6)</f>
        <v>0.48902099999999998</v>
      </c>
      <c r="I1775">
        <f>Table68[[#This Row],[Gross Earning ]]-Table68[[#This Row],[Budget]]</f>
        <v>9042266</v>
      </c>
    </row>
    <row r="1776" spans="1:9">
      <c r="A1776">
        <v>54758461</v>
      </c>
      <c r="B1776">
        <v>65000000</v>
      </c>
      <c r="C1776">
        <v>6.3</v>
      </c>
      <c r="E1776">
        <v>14015786</v>
      </c>
      <c r="F1776">
        <v>5000000</v>
      </c>
      <c r="G1776">
        <v>6.5</v>
      </c>
      <c r="H1776">
        <f>ROUND(CORREL(Table68[[Gross Earning ]],Table68[Budget]),6)</f>
        <v>0.48902099999999998</v>
      </c>
      <c r="I1776">
        <f>Table68[[#This Row],[Gross Earning ]]-Table68[[#This Row],[Budget]]</f>
        <v>9015786</v>
      </c>
    </row>
    <row r="1777" spans="1:9">
      <c r="A1777">
        <v>52397389</v>
      </c>
      <c r="B1777">
        <v>65000000</v>
      </c>
      <c r="C1777">
        <v>5.9</v>
      </c>
      <c r="E1777">
        <v>13008928</v>
      </c>
      <c r="F1777">
        <v>4000000</v>
      </c>
      <c r="G1777">
        <v>7.3</v>
      </c>
      <c r="H1777">
        <f>ROUND(CORREL(Table68[[Gross Earning ]],Table68[Budget]),6)</f>
        <v>0.48902099999999998</v>
      </c>
      <c r="I1777">
        <f>Table68[[#This Row],[Gross Earning ]]-Table68[[#This Row],[Budget]]</f>
        <v>9008928</v>
      </c>
    </row>
    <row r="1778" spans="1:9">
      <c r="A1778">
        <v>38966057</v>
      </c>
      <c r="B1778">
        <v>65000000</v>
      </c>
      <c r="C1778">
        <v>6.7</v>
      </c>
      <c r="E1778">
        <v>16938179</v>
      </c>
      <c r="F1778">
        <v>8000000</v>
      </c>
      <c r="G1778">
        <v>7</v>
      </c>
      <c r="H1778">
        <f>ROUND(CORREL(Table68[[Gross Earning ]],Table68[Budget]),6)</f>
        <v>0.48902099999999998</v>
      </c>
      <c r="I1778">
        <f>Table68[[#This Row],[Gross Earning ]]-Table68[[#This Row],[Budget]]</f>
        <v>8938179</v>
      </c>
    </row>
    <row r="1779" spans="1:9">
      <c r="A1779">
        <v>42345531</v>
      </c>
      <c r="B1779">
        <v>65000000</v>
      </c>
      <c r="C1779">
        <v>5.4</v>
      </c>
      <c r="E1779">
        <v>26906039</v>
      </c>
      <c r="F1779">
        <v>18000000</v>
      </c>
      <c r="G1779">
        <v>5.3</v>
      </c>
      <c r="H1779">
        <f>ROUND(CORREL(Table68[[Gross Earning ]],Table68[Budget]),6)</f>
        <v>0.48902099999999998</v>
      </c>
      <c r="I1779">
        <f>Table68[[#This Row],[Gross Earning ]]-Table68[[#This Row],[Budget]]</f>
        <v>8906039</v>
      </c>
    </row>
    <row r="1780" spans="1:9">
      <c r="A1780">
        <v>36064910</v>
      </c>
      <c r="B1780">
        <v>45000000</v>
      </c>
      <c r="C1780">
        <v>6.4</v>
      </c>
      <c r="E1780">
        <v>28876924</v>
      </c>
      <c r="F1780">
        <v>20000000</v>
      </c>
      <c r="G1780">
        <v>7.1</v>
      </c>
      <c r="H1780">
        <f>ROUND(CORREL(Table68[[Gross Earning ]],Table68[Budget]),6)</f>
        <v>0.48902099999999998</v>
      </c>
      <c r="I1780">
        <f>Table68[[#This Row],[Gross Earning ]]-Table68[[#This Row],[Budget]]</f>
        <v>8876924</v>
      </c>
    </row>
    <row r="1781" spans="1:9">
      <c r="A1781">
        <v>33328051</v>
      </c>
      <c r="B1781">
        <v>65000000</v>
      </c>
      <c r="C1781">
        <v>6.7</v>
      </c>
      <c r="E1781">
        <v>24171685</v>
      </c>
      <c r="F1781">
        <v>15300000</v>
      </c>
      <c r="G1781">
        <v>7.1</v>
      </c>
      <c r="H1781">
        <f>ROUND(CORREL(Table68[[Gross Earning ]],Table68[Budget]),6)</f>
        <v>0.48902099999999998</v>
      </c>
      <c r="I1781">
        <f>Table68[[#This Row],[Gross Earning ]]-Table68[[#This Row],[Budget]]</f>
        <v>8871685</v>
      </c>
    </row>
    <row r="1782" spans="1:9">
      <c r="A1782">
        <v>32598931</v>
      </c>
      <c r="B1782">
        <v>65000000</v>
      </c>
      <c r="C1782">
        <v>6.2</v>
      </c>
      <c r="E1782">
        <v>24171685</v>
      </c>
      <c r="F1782">
        <v>15300000</v>
      </c>
      <c r="G1782">
        <v>4.5</v>
      </c>
      <c r="H1782">
        <f>ROUND(CORREL(Table68[[Gross Earning ]],Table68[Budget]),6)</f>
        <v>0.48902099999999998</v>
      </c>
      <c r="I1782">
        <f>Table68[[#This Row],[Gross Earning ]]-Table68[[#This Row],[Budget]]</f>
        <v>8871685</v>
      </c>
    </row>
    <row r="1783" spans="1:9">
      <c r="A1783">
        <v>28045540</v>
      </c>
      <c r="B1783">
        <v>65000000</v>
      </c>
      <c r="C1783">
        <v>6.1</v>
      </c>
      <c r="E1783">
        <v>24171685</v>
      </c>
      <c r="F1783">
        <v>15300000</v>
      </c>
      <c r="G1783">
        <v>8.1999999999999993</v>
      </c>
      <c r="H1783">
        <f>ROUND(CORREL(Table68[[Gross Earning ]],Table68[Budget]),6)</f>
        <v>0.48902099999999998</v>
      </c>
      <c r="I1783">
        <f>Table68[[#This Row],[Gross Earning ]]-Table68[[#This Row],[Budget]]</f>
        <v>8871685</v>
      </c>
    </row>
    <row r="1784" spans="1:9">
      <c r="A1784">
        <v>37023395</v>
      </c>
      <c r="B1784">
        <v>63000000</v>
      </c>
      <c r="C1784">
        <v>8.8000000000000007</v>
      </c>
      <c r="E1784">
        <v>24171685</v>
      </c>
      <c r="F1784">
        <v>15300000</v>
      </c>
      <c r="G1784">
        <v>7.5</v>
      </c>
      <c r="H1784">
        <f>ROUND(CORREL(Table68[[Gross Earning ]],Table68[Budget]),6)</f>
        <v>0.48902099999999998</v>
      </c>
      <c r="I1784">
        <f>Table68[[#This Row],[Gross Earning ]]-Table68[[#This Row],[Budget]]</f>
        <v>8871685</v>
      </c>
    </row>
    <row r="1785" spans="1:9">
      <c r="A1785">
        <v>43532294</v>
      </c>
      <c r="B1785">
        <v>65000000</v>
      </c>
      <c r="C1785">
        <v>7.1</v>
      </c>
      <c r="E1785">
        <v>24171685</v>
      </c>
      <c r="F1785">
        <v>15300000</v>
      </c>
      <c r="G1785">
        <v>6.4</v>
      </c>
      <c r="H1785">
        <f>ROUND(CORREL(Table68[[Gross Earning ]],Table68[Budget]),6)</f>
        <v>0.48902099999999998</v>
      </c>
      <c r="I1785">
        <f>Table68[[#This Row],[Gross Earning ]]-Table68[[#This Row],[Budget]]</f>
        <v>8871685</v>
      </c>
    </row>
    <row r="1786" spans="1:9">
      <c r="A1786">
        <v>17218080</v>
      </c>
      <c r="B1786">
        <v>70000000</v>
      </c>
      <c r="C1786">
        <v>5.7</v>
      </c>
      <c r="E1786">
        <v>24171685</v>
      </c>
      <c r="F1786">
        <v>15300000</v>
      </c>
      <c r="G1786">
        <v>7.6</v>
      </c>
      <c r="H1786">
        <f>ROUND(CORREL(Table68[[Gross Earning ]],Table68[Budget]),6)</f>
        <v>0.48902099999999998</v>
      </c>
      <c r="I1786">
        <f>Table68[[#This Row],[Gross Earning ]]-Table68[[#This Row],[Budget]]</f>
        <v>8871685</v>
      </c>
    </row>
    <row r="1787" spans="1:9">
      <c r="A1787">
        <v>10014234</v>
      </c>
      <c r="B1787">
        <v>65000000</v>
      </c>
      <c r="C1787">
        <v>5</v>
      </c>
      <c r="E1787">
        <v>24171685</v>
      </c>
      <c r="F1787">
        <v>15300000</v>
      </c>
      <c r="G1787">
        <v>7.2</v>
      </c>
      <c r="H1787">
        <f>ROUND(CORREL(Table68[[Gross Earning ]],Table68[Budget]),6)</f>
        <v>0.48902099999999998</v>
      </c>
      <c r="I1787">
        <f>Table68[[#This Row],[Gross Earning ]]-Table68[[#This Row],[Budget]]</f>
        <v>8871685</v>
      </c>
    </row>
    <row r="1788" spans="1:9">
      <c r="A1788">
        <v>19059018</v>
      </c>
      <c r="B1788">
        <v>65000000</v>
      </c>
      <c r="C1788">
        <v>5.0999999999999996</v>
      </c>
      <c r="E1788">
        <v>24171685</v>
      </c>
      <c r="F1788">
        <v>15300000</v>
      </c>
      <c r="G1788">
        <v>6.1</v>
      </c>
      <c r="H1788">
        <f>ROUND(CORREL(Table68[[Gross Earning ]],Table68[Budget]),6)</f>
        <v>0.48902099999999998</v>
      </c>
      <c r="I1788">
        <f>Table68[[#This Row],[Gross Earning ]]-Table68[[#This Row],[Budget]]</f>
        <v>8871685</v>
      </c>
    </row>
    <row r="1789" spans="1:9">
      <c r="A1789">
        <v>1987287</v>
      </c>
      <c r="B1789">
        <v>50000000</v>
      </c>
      <c r="C1789">
        <v>6.9</v>
      </c>
      <c r="E1789">
        <v>24171685</v>
      </c>
      <c r="F1789">
        <v>15300000</v>
      </c>
      <c r="G1789">
        <v>8.6</v>
      </c>
      <c r="H1789">
        <f>ROUND(CORREL(Table68[[Gross Earning ]],Table68[Budget]),6)</f>
        <v>0.48902099999999998</v>
      </c>
      <c r="I1789">
        <f>Table68[[#This Row],[Gross Earning ]]-Table68[[#This Row],[Budget]]</f>
        <v>8871685</v>
      </c>
    </row>
    <row r="1790" spans="1:9">
      <c r="A1790">
        <v>24407944</v>
      </c>
      <c r="B1790">
        <v>43000000</v>
      </c>
      <c r="C1790">
        <v>4.8</v>
      </c>
      <c r="E1790">
        <v>24171685</v>
      </c>
      <c r="F1790">
        <v>15300000</v>
      </c>
      <c r="G1790">
        <v>7.8</v>
      </c>
      <c r="H1790">
        <f>ROUND(CORREL(Table68[[Gross Earning ]],Table68[Budget]),6)</f>
        <v>0.48902099999999998</v>
      </c>
      <c r="I1790">
        <f>Table68[[#This Row],[Gross Earning ]]-Table68[[#This Row],[Budget]]</f>
        <v>8871685</v>
      </c>
    </row>
    <row r="1791" spans="1:9">
      <c r="A1791">
        <v>13750556</v>
      </c>
      <c r="B1791">
        <v>65000000</v>
      </c>
      <c r="C1791">
        <v>6.5</v>
      </c>
      <c r="E1791">
        <v>24171685</v>
      </c>
      <c r="F1791">
        <v>15300000</v>
      </c>
      <c r="G1791">
        <v>8.8000000000000007</v>
      </c>
      <c r="H1791">
        <f>ROUND(CORREL(Table68[[Gross Earning ]],Table68[Budget]),6)</f>
        <v>0.48902099999999998</v>
      </c>
      <c r="I1791">
        <f>Table68[[#This Row],[Gross Earning ]]-Table68[[#This Row],[Budget]]</f>
        <v>8871685</v>
      </c>
    </row>
    <row r="1792" spans="1:9">
      <c r="A1792">
        <v>31054924</v>
      </c>
      <c r="B1792">
        <v>64000000</v>
      </c>
      <c r="C1792">
        <v>5.0999999999999996</v>
      </c>
      <c r="E1792">
        <v>24171685</v>
      </c>
      <c r="F1792">
        <v>15300000</v>
      </c>
      <c r="G1792">
        <v>7.6</v>
      </c>
      <c r="H1792">
        <f>ROUND(CORREL(Table68[[Gross Earning ]],Table68[Budget]),6)</f>
        <v>0.48902099999999998</v>
      </c>
      <c r="I1792">
        <f>Table68[[#This Row],[Gross Earning ]]-Table68[[#This Row],[Budget]]</f>
        <v>8871685</v>
      </c>
    </row>
    <row r="1793" spans="1:9">
      <c r="A1793">
        <v>43247140</v>
      </c>
      <c r="B1793">
        <v>55000000</v>
      </c>
      <c r="C1793">
        <v>7.1</v>
      </c>
      <c r="E1793">
        <v>24171685</v>
      </c>
      <c r="F1793">
        <v>15300000</v>
      </c>
      <c r="G1793">
        <v>6.4</v>
      </c>
      <c r="H1793">
        <f>ROUND(CORREL(Table68[[Gross Earning ]],Table68[Budget]),6)</f>
        <v>0.48902099999999998</v>
      </c>
      <c r="I1793">
        <f>Table68[[#This Row],[Gross Earning ]]-Table68[[#This Row],[Budget]]</f>
        <v>8871685</v>
      </c>
    </row>
    <row r="1794" spans="1:9">
      <c r="A1794">
        <v>2208939</v>
      </c>
      <c r="B1794">
        <v>50000000</v>
      </c>
      <c r="C1794">
        <v>7.5</v>
      </c>
      <c r="E1794">
        <v>24171685</v>
      </c>
      <c r="F1794">
        <v>15300000</v>
      </c>
      <c r="G1794">
        <v>7.5</v>
      </c>
      <c r="H1794">
        <f>ROUND(CORREL(Table68[[Gross Earning ]],Table68[Budget]),6)</f>
        <v>0.48902099999999998</v>
      </c>
      <c r="I1794">
        <f>Table68[[#This Row],[Gross Earning ]]-Table68[[#This Row],[Budget]]</f>
        <v>8871685</v>
      </c>
    </row>
    <row r="1795" spans="1:9">
      <c r="A1795">
        <v>213079163</v>
      </c>
      <c r="B1795">
        <v>63000000</v>
      </c>
      <c r="C1795">
        <v>6.2</v>
      </c>
      <c r="E1795">
        <v>24171685</v>
      </c>
      <c r="F1795">
        <v>15300000</v>
      </c>
      <c r="G1795">
        <v>8.3000000000000007</v>
      </c>
      <c r="H1795">
        <f>ROUND(CORREL(Table68[[Gross Earning ]],Table68[Budget]),6)</f>
        <v>0.48902099999999998</v>
      </c>
      <c r="I1795">
        <f>Table68[[#This Row],[Gross Earning ]]-Table68[[#This Row],[Budget]]</f>
        <v>8871685</v>
      </c>
    </row>
    <row r="1796" spans="1:9">
      <c r="A1796">
        <v>19548064</v>
      </c>
      <c r="B1796">
        <v>65000000</v>
      </c>
      <c r="C1796">
        <v>6.3</v>
      </c>
      <c r="E1796">
        <v>24171685</v>
      </c>
      <c r="F1796">
        <v>15300000</v>
      </c>
      <c r="G1796">
        <v>7.5</v>
      </c>
      <c r="H1796">
        <f>ROUND(CORREL(Table68[[Gross Earning ]],Table68[Budget]),6)</f>
        <v>0.48902099999999998</v>
      </c>
      <c r="I1796">
        <f>Table68[[#This Row],[Gross Earning ]]-Table68[[#This Row],[Budget]]</f>
        <v>8871685</v>
      </c>
    </row>
    <row r="1797" spans="1:9">
      <c r="A1797">
        <v>356784000</v>
      </c>
      <c r="B1797">
        <v>63000000</v>
      </c>
      <c r="C1797">
        <v>8.1</v>
      </c>
      <c r="E1797">
        <v>24171685</v>
      </c>
      <c r="F1797">
        <v>15300000</v>
      </c>
      <c r="G1797">
        <v>7.4</v>
      </c>
      <c r="H1797">
        <f>ROUND(CORREL(Table68[[Gross Earning ]],Table68[Budget]),6)</f>
        <v>0.48902099999999998</v>
      </c>
      <c r="I1797">
        <f>Table68[[#This Row],[Gross Earning ]]-Table68[[#This Row],[Budget]]</f>
        <v>8871685</v>
      </c>
    </row>
    <row r="1798" spans="1:9">
      <c r="A1798">
        <v>25052000</v>
      </c>
      <c r="B1798">
        <v>63000000</v>
      </c>
      <c r="C1798">
        <v>6.6</v>
      </c>
      <c r="E1798">
        <v>24171685</v>
      </c>
      <c r="F1798">
        <v>15300000</v>
      </c>
      <c r="G1798">
        <v>8.1</v>
      </c>
      <c r="H1798">
        <f>ROUND(CORREL(Table68[[Gross Earning ]],Table68[Budget]),6)</f>
        <v>0.48902099999999998</v>
      </c>
      <c r="I1798">
        <f>Table68[[#This Row],[Gross Earning ]]-Table68[[#This Row],[Budget]]</f>
        <v>8871685</v>
      </c>
    </row>
    <row r="1799" spans="1:9">
      <c r="A1799">
        <v>122012710</v>
      </c>
      <c r="B1799">
        <v>62000000</v>
      </c>
      <c r="C1799">
        <v>6.9</v>
      </c>
      <c r="E1799">
        <v>24171685</v>
      </c>
      <c r="F1799">
        <v>15300000</v>
      </c>
      <c r="G1799">
        <v>7.3</v>
      </c>
      <c r="H1799">
        <f>ROUND(CORREL(Table68[[Gross Earning ]],Table68[Budget]),6)</f>
        <v>0.48902099999999998</v>
      </c>
      <c r="I1799">
        <f>Table68[[#This Row],[Gross Earning ]]-Table68[[#This Row],[Budget]]</f>
        <v>8871685</v>
      </c>
    </row>
    <row r="1800" spans="1:9">
      <c r="A1800">
        <v>72413</v>
      </c>
      <c r="B1800">
        <v>65000000</v>
      </c>
      <c r="C1800">
        <v>6.1</v>
      </c>
      <c r="E1800">
        <v>24171685</v>
      </c>
      <c r="F1800">
        <v>15300000</v>
      </c>
      <c r="G1800">
        <v>4.9000000000000004</v>
      </c>
      <c r="H1800">
        <f>ROUND(CORREL(Table68[[Gross Earning ]],Table68[Budget]),6)</f>
        <v>0.48902099999999998</v>
      </c>
      <c r="I1800">
        <f>Table68[[#This Row],[Gross Earning ]]-Table68[[#This Row],[Budget]]</f>
        <v>8871685</v>
      </c>
    </row>
    <row r="1801" spans="1:9">
      <c r="A1801">
        <v>58255287</v>
      </c>
      <c r="B1801">
        <v>64000000</v>
      </c>
      <c r="C1801">
        <v>4.3</v>
      </c>
      <c r="E1801">
        <v>24171685</v>
      </c>
      <c r="F1801">
        <v>15300000</v>
      </c>
      <c r="G1801">
        <v>7</v>
      </c>
      <c r="H1801">
        <f>ROUND(CORREL(Table68[[Gross Earning ]],Table68[Budget]),6)</f>
        <v>0.48902099999999998</v>
      </c>
      <c r="I1801">
        <f>Table68[[#This Row],[Gross Earning ]]-Table68[[#This Row],[Budget]]</f>
        <v>8871685</v>
      </c>
    </row>
    <row r="1802" spans="1:9">
      <c r="A1802">
        <v>77086030</v>
      </c>
      <c r="B1802">
        <v>62000000</v>
      </c>
      <c r="C1802">
        <v>6.6</v>
      </c>
      <c r="E1802">
        <v>24171685</v>
      </c>
      <c r="F1802">
        <v>15300000</v>
      </c>
      <c r="G1802">
        <v>6.7</v>
      </c>
      <c r="H1802">
        <f>ROUND(CORREL(Table68[[Gross Earning ]],Table68[Budget]),6)</f>
        <v>0.48902099999999998</v>
      </c>
      <c r="I1802">
        <f>Table68[[#This Row],[Gross Earning ]]-Table68[[#This Row],[Budget]]</f>
        <v>8871685</v>
      </c>
    </row>
    <row r="1803" spans="1:9">
      <c r="A1803">
        <v>65000000</v>
      </c>
      <c r="B1803">
        <v>62000000</v>
      </c>
      <c r="C1803">
        <v>6.8</v>
      </c>
      <c r="E1803">
        <v>24171685</v>
      </c>
      <c r="F1803">
        <v>15300000</v>
      </c>
      <c r="G1803">
        <v>7.9</v>
      </c>
      <c r="H1803">
        <f>ROUND(CORREL(Table68[[Gross Earning ]],Table68[Budget]),6)</f>
        <v>0.48902099999999998</v>
      </c>
      <c r="I1803">
        <f>Table68[[#This Row],[Gross Earning ]]-Table68[[#This Row],[Budget]]</f>
        <v>8871685</v>
      </c>
    </row>
    <row r="1804" spans="1:9">
      <c r="A1804">
        <v>32178777</v>
      </c>
      <c r="B1804">
        <v>62000000</v>
      </c>
      <c r="C1804">
        <v>3.8</v>
      </c>
      <c r="E1804">
        <v>24171685</v>
      </c>
      <c r="F1804">
        <v>15300000</v>
      </c>
      <c r="G1804">
        <v>7.8</v>
      </c>
      <c r="H1804">
        <f>ROUND(CORREL(Table68[[Gross Earning ]],Table68[Budget]),6)</f>
        <v>0.48902099999999998</v>
      </c>
      <c r="I1804">
        <f>Table68[[#This Row],[Gross Earning ]]-Table68[[#This Row],[Budget]]</f>
        <v>8871685</v>
      </c>
    </row>
    <row r="1805" spans="1:9">
      <c r="A1805">
        <v>15738632</v>
      </c>
      <c r="B1805">
        <v>42000000</v>
      </c>
      <c r="C1805">
        <v>5.9</v>
      </c>
      <c r="E1805">
        <v>24171685</v>
      </c>
      <c r="F1805">
        <v>15300000</v>
      </c>
      <c r="G1805">
        <v>7.5</v>
      </c>
      <c r="H1805">
        <f>ROUND(CORREL(Table68[[Gross Earning ]],Table68[Budget]),6)</f>
        <v>0.48902099999999998</v>
      </c>
      <c r="I1805">
        <f>Table68[[#This Row],[Gross Earning ]]-Table68[[#This Row],[Budget]]</f>
        <v>8871685</v>
      </c>
    </row>
    <row r="1806" spans="1:9">
      <c r="A1806">
        <v>54116191</v>
      </c>
      <c r="B1806">
        <v>44000000</v>
      </c>
      <c r="C1806">
        <v>7.9</v>
      </c>
      <c r="E1806">
        <v>24171685</v>
      </c>
      <c r="F1806">
        <v>15300000</v>
      </c>
      <c r="G1806">
        <v>7</v>
      </c>
      <c r="H1806">
        <f>ROUND(CORREL(Table68[[Gross Earning ]],Table68[Budget]),6)</f>
        <v>0.48902099999999998</v>
      </c>
      <c r="I1806">
        <f>Table68[[#This Row],[Gross Earning ]]-Table68[[#This Row],[Budget]]</f>
        <v>8871685</v>
      </c>
    </row>
    <row r="1807" spans="1:9">
      <c r="A1807">
        <v>118153533</v>
      </c>
      <c r="B1807">
        <v>61000000</v>
      </c>
      <c r="C1807">
        <v>6.3</v>
      </c>
      <c r="E1807">
        <v>24171685</v>
      </c>
      <c r="F1807">
        <v>15300000</v>
      </c>
      <c r="G1807">
        <v>8.5</v>
      </c>
      <c r="H1807">
        <f>ROUND(CORREL(Table68[[Gross Earning ]],Table68[Budget]),6)</f>
        <v>0.48902099999999998</v>
      </c>
      <c r="I1807">
        <f>Table68[[#This Row],[Gross Earning ]]-Table68[[#This Row],[Budget]]</f>
        <v>8871685</v>
      </c>
    </row>
    <row r="1808" spans="1:9">
      <c r="A1808">
        <v>108012170</v>
      </c>
      <c r="B1808">
        <v>63000000</v>
      </c>
      <c r="C1808">
        <v>5.5</v>
      </c>
      <c r="E1808">
        <v>24171685</v>
      </c>
      <c r="F1808">
        <v>15300000</v>
      </c>
      <c r="G1808">
        <v>8.3000000000000007</v>
      </c>
      <c r="H1808">
        <f>ROUND(CORREL(Table68[[Gross Earning ]],Table68[Budget]),6)</f>
        <v>0.48902099999999998</v>
      </c>
      <c r="I1808">
        <f>Table68[[#This Row],[Gross Earning ]]-Table68[[#This Row],[Budget]]</f>
        <v>8871685</v>
      </c>
    </row>
    <row r="1809" spans="1:9">
      <c r="A1809">
        <v>210592590</v>
      </c>
      <c r="B1809">
        <v>65000000</v>
      </c>
      <c r="C1809">
        <v>7.7</v>
      </c>
      <c r="E1809">
        <v>24171685</v>
      </c>
      <c r="F1809">
        <v>15300000</v>
      </c>
      <c r="G1809">
        <v>7.5</v>
      </c>
      <c r="H1809">
        <f>ROUND(CORREL(Table68[[Gross Earning ]],Table68[Budget]),6)</f>
        <v>0.48902099999999998</v>
      </c>
      <c r="I1809">
        <f>Table68[[#This Row],[Gross Earning ]]-Table68[[#This Row],[Budget]]</f>
        <v>8871685</v>
      </c>
    </row>
    <row r="1810" spans="1:9">
      <c r="A1810">
        <v>279167575</v>
      </c>
      <c r="B1810">
        <v>80000000</v>
      </c>
      <c r="C1810">
        <v>6.3</v>
      </c>
      <c r="E1810">
        <v>24171685</v>
      </c>
      <c r="F1810">
        <v>15300000</v>
      </c>
      <c r="G1810">
        <v>4.9000000000000004</v>
      </c>
      <c r="H1810">
        <f>ROUND(CORREL(Table68[[Gross Earning ]],Table68[Budget]),6)</f>
        <v>0.48902099999999998</v>
      </c>
      <c r="I1810">
        <f>Table68[[#This Row],[Gross Earning ]]-Table68[[#This Row],[Budget]]</f>
        <v>8871685</v>
      </c>
    </row>
    <row r="1811" spans="1:9">
      <c r="A1811">
        <v>143151473</v>
      </c>
      <c r="B1811">
        <v>60000000</v>
      </c>
      <c r="C1811">
        <v>7.1</v>
      </c>
      <c r="E1811">
        <v>24171685</v>
      </c>
      <c r="F1811">
        <v>15300000</v>
      </c>
      <c r="G1811">
        <v>7.4</v>
      </c>
      <c r="H1811">
        <f>ROUND(CORREL(Table68[[Gross Earning ]],Table68[Budget]),6)</f>
        <v>0.48902099999999998</v>
      </c>
      <c r="I1811">
        <f>Table68[[#This Row],[Gross Earning ]]-Table68[[#This Row],[Budget]]</f>
        <v>8871685</v>
      </c>
    </row>
    <row r="1812" spans="1:9">
      <c r="A1812">
        <v>136801374</v>
      </c>
      <c r="B1812">
        <v>60000000</v>
      </c>
      <c r="C1812">
        <v>8.5</v>
      </c>
      <c r="E1812">
        <v>24171685</v>
      </c>
      <c r="F1812">
        <v>15300000</v>
      </c>
      <c r="G1812">
        <v>7.8</v>
      </c>
      <c r="H1812">
        <f>ROUND(CORREL(Table68[[Gross Earning ]],Table68[Budget]),6)</f>
        <v>0.48902099999999998</v>
      </c>
      <c r="I1812">
        <f>Table68[[#This Row],[Gross Earning ]]-Table68[[#This Row],[Budget]]</f>
        <v>8871685</v>
      </c>
    </row>
    <row r="1813" spans="1:9">
      <c r="A1813">
        <v>135381507</v>
      </c>
      <c r="B1813">
        <v>150000000</v>
      </c>
      <c r="C1813">
        <v>5.8</v>
      </c>
      <c r="E1813">
        <v>24171685</v>
      </c>
      <c r="F1813">
        <v>15300000</v>
      </c>
      <c r="G1813">
        <v>5.8</v>
      </c>
      <c r="H1813">
        <f>ROUND(CORREL(Table68[[Gross Earning ]],Table68[Budget]),6)</f>
        <v>0.48902099999999998</v>
      </c>
      <c r="I1813">
        <f>Table68[[#This Row],[Gross Earning ]]-Table68[[#This Row],[Budget]]</f>
        <v>8871685</v>
      </c>
    </row>
    <row r="1814" spans="1:9">
      <c r="A1814">
        <v>167735396</v>
      </c>
      <c r="B1814">
        <v>61000000</v>
      </c>
      <c r="C1814">
        <v>8.1</v>
      </c>
      <c r="E1814">
        <v>24171685</v>
      </c>
      <c r="F1814">
        <v>15300000</v>
      </c>
      <c r="G1814">
        <v>7</v>
      </c>
      <c r="H1814">
        <f>ROUND(CORREL(Table68[[Gross Earning ]],Table68[Budget]),6)</f>
        <v>0.48902099999999998</v>
      </c>
      <c r="I1814">
        <f>Table68[[#This Row],[Gross Earning ]]-Table68[[#This Row],[Budget]]</f>
        <v>8871685</v>
      </c>
    </row>
    <row r="1815" spans="1:9">
      <c r="A1815">
        <v>121468960</v>
      </c>
      <c r="B1815">
        <v>60000000</v>
      </c>
      <c r="C1815">
        <v>7.9</v>
      </c>
      <c r="E1815">
        <v>24171685</v>
      </c>
      <c r="F1815">
        <v>15300000</v>
      </c>
      <c r="G1815">
        <v>7.3</v>
      </c>
      <c r="H1815">
        <f>ROUND(CORREL(Table68[[Gross Earning ]],Table68[Budget]),6)</f>
        <v>0.48902099999999998</v>
      </c>
      <c r="I1815">
        <f>Table68[[#This Row],[Gross Earning ]]-Table68[[#This Row],[Budget]]</f>
        <v>8871685</v>
      </c>
    </row>
    <row r="1816" spans="1:9">
      <c r="A1816">
        <v>106635996</v>
      </c>
      <c r="B1816">
        <v>58000000</v>
      </c>
      <c r="C1816">
        <v>7.2</v>
      </c>
      <c r="E1816">
        <v>24171685</v>
      </c>
      <c r="F1816">
        <v>15300000</v>
      </c>
      <c r="G1816">
        <v>8.6</v>
      </c>
      <c r="H1816">
        <f>ROUND(CORREL(Table68[[Gross Earning ]],Table68[Budget]),6)</f>
        <v>0.48902099999999998</v>
      </c>
      <c r="I1816">
        <f>Table68[[#This Row],[Gross Earning ]]-Table68[[#This Row],[Budget]]</f>
        <v>8871685</v>
      </c>
    </row>
    <row r="1817" spans="1:9">
      <c r="A1817">
        <v>102678089</v>
      </c>
      <c r="B1817">
        <v>95000000</v>
      </c>
      <c r="C1817">
        <v>6.3</v>
      </c>
      <c r="E1817">
        <v>24171685</v>
      </c>
      <c r="F1817">
        <v>15300000</v>
      </c>
      <c r="G1817">
        <v>8.6999999999999993</v>
      </c>
      <c r="H1817">
        <f>ROUND(CORREL(Table68[[Gross Earning ]],Table68[Budget]),6)</f>
        <v>0.48902099999999998</v>
      </c>
      <c r="I1817">
        <f>Table68[[#This Row],[Gross Earning ]]-Table68[[#This Row],[Budget]]</f>
        <v>8871685</v>
      </c>
    </row>
    <row r="1818" spans="1:9">
      <c r="A1818">
        <v>125603360</v>
      </c>
      <c r="B1818">
        <v>60000000</v>
      </c>
      <c r="C1818">
        <v>8.1</v>
      </c>
      <c r="E1818">
        <v>24171685</v>
      </c>
      <c r="F1818">
        <v>15300000</v>
      </c>
      <c r="G1818">
        <v>7.5</v>
      </c>
      <c r="H1818">
        <f>ROUND(CORREL(Table68[[Gross Earning ]],Table68[Budget]),6)</f>
        <v>0.48902099999999998</v>
      </c>
      <c r="I1818">
        <f>Table68[[#This Row],[Gross Earning ]]-Table68[[#This Row],[Budget]]</f>
        <v>8871685</v>
      </c>
    </row>
    <row r="1819" spans="1:9">
      <c r="A1819">
        <v>101217900</v>
      </c>
      <c r="B1819">
        <v>70000000</v>
      </c>
      <c r="C1819">
        <v>7</v>
      </c>
      <c r="E1819">
        <v>24171685</v>
      </c>
      <c r="F1819">
        <v>15300000</v>
      </c>
      <c r="G1819">
        <v>8.5</v>
      </c>
      <c r="H1819">
        <f>ROUND(CORREL(Table68[[Gross Earning ]],Table68[Budget]),6)</f>
        <v>0.48902099999999998</v>
      </c>
      <c r="I1819">
        <f>Table68[[#This Row],[Gross Earning ]]-Table68[[#This Row],[Budget]]</f>
        <v>8871685</v>
      </c>
    </row>
    <row r="1820" spans="1:9">
      <c r="A1820">
        <v>104148781</v>
      </c>
      <c r="B1820">
        <v>60000000</v>
      </c>
      <c r="C1820">
        <v>5.5</v>
      </c>
      <c r="E1820">
        <v>24171685</v>
      </c>
      <c r="F1820">
        <v>15300000</v>
      </c>
      <c r="G1820">
        <v>8.1999999999999993</v>
      </c>
      <c r="H1820">
        <f>ROUND(CORREL(Table68[[Gross Earning ]],Table68[Budget]),6)</f>
        <v>0.48902099999999998</v>
      </c>
      <c r="I1820">
        <f>Table68[[#This Row],[Gross Earning ]]-Table68[[#This Row],[Budget]]</f>
        <v>8871685</v>
      </c>
    </row>
    <row r="1821" spans="1:9">
      <c r="A1821">
        <v>75573300</v>
      </c>
      <c r="B1821">
        <v>61000000</v>
      </c>
      <c r="C1821">
        <v>6.7</v>
      </c>
      <c r="E1821">
        <v>24171685</v>
      </c>
      <c r="F1821">
        <v>15300000</v>
      </c>
      <c r="G1821">
        <v>7.2</v>
      </c>
      <c r="H1821">
        <f>ROUND(CORREL(Table68[[Gross Earning ]],Table68[Budget]),6)</f>
        <v>0.48902099999999998</v>
      </c>
      <c r="I1821">
        <f>Table68[[#This Row],[Gross Earning ]]-Table68[[#This Row],[Budget]]</f>
        <v>8871685</v>
      </c>
    </row>
    <row r="1822" spans="1:9">
      <c r="A1822">
        <v>93375151</v>
      </c>
      <c r="B1822">
        <v>60000000</v>
      </c>
      <c r="C1822">
        <v>5.2</v>
      </c>
      <c r="E1822">
        <v>24171685</v>
      </c>
      <c r="F1822">
        <v>15300000</v>
      </c>
      <c r="G1822">
        <v>4.9000000000000004</v>
      </c>
      <c r="H1822">
        <f>ROUND(CORREL(Table68[[Gross Earning ]],Table68[Budget]),6)</f>
        <v>0.48902099999999998</v>
      </c>
      <c r="I1822">
        <f>Table68[[#This Row],[Gross Earning ]]-Table68[[#This Row],[Budget]]</f>
        <v>8871685</v>
      </c>
    </row>
    <row r="1823" spans="1:9">
      <c r="A1823">
        <v>106126012</v>
      </c>
      <c r="B1823">
        <v>60000000</v>
      </c>
      <c r="C1823">
        <v>7</v>
      </c>
      <c r="E1823">
        <v>24171685</v>
      </c>
      <c r="F1823">
        <v>15300000</v>
      </c>
      <c r="G1823">
        <v>7.6</v>
      </c>
      <c r="H1823">
        <f>ROUND(CORREL(Table68[[Gross Earning ]],Table68[Budget]),6)</f>
        <v>0.48902099999999998</v>
      </c>
      <c r="I1823">
        <f>Table68[[#This Row],[Gross Earning ]]-Table68[[#This Row],[Budget]]</f>
        <v>8871685</v>
      </c>
    </row>
    <row r="1824" spans="1:9">
      <c r="A1824">
        <v>93307796</v>
      </c>
      <c r="B1824">
        <v>60000000</v>
      </c>
      <c r="C1824">
        <v>6.1</v>
      </c>
      <c r="E1824">
        <v>24171685</v>
      </c>
      <c r="F1824">
        <v>15300000</v>
      </c>
      <c r="G1824">
        <v>7.9</v>
      </c>
      <c r="H1824">
        <f>ROUND(CORREL(Table68[[Gross Earning ]],Table68[Budget]),6)</f>
        <v>0.48902099999999998</v>
      </c>
      <c r="I1824">
        <f>Table68[[#This Row],[Gross Earning ]]-Table68[[#This Row],[Budget]]</f>
        <v>8871685</v>
      </c>
    </row>
    <row r="1825" spans="1:9">
      <c r="A1825">
        <v>90646554</v>
      </c>
      <c r="B1825">
        <v>105000000</v>
      </c>
      <c r="C1825">
        <v>6.6</v>
      </c>
      <c r="E1825">
        <v>24171685</v>
      </c>
      <c r="F1825">
        <v>15300000</v>
      </c>
      <c r="G1825">
        <v>8.6999999999999993</v>
      </c>
      <c r="H1825">
        <f>ROUND(CORREL(Table68[[Gross Earning ]],Table68[Budget]),6)</f>
        <v>0.48902099999999998</v>
      </c>
      <c r="I1825">
        <f>Table68[[#This Row],[Gross Earning ]]-Table68[[#This Row],[Budget]]</f>
        <v>8871685</v>
      </c>
    </row>
    <row r="1826" spans="1:9">
      <c r="A1826">
        <v>109176215</v>
      </c>
      <c r="B1826">
        <v>60000000</v>
      </c>
      <c r="C1826">
        <v>5.5</v>
      </c>
      <c r="E1826">
        <v>24171685</v>
      </c>
      <c r="F1826">
        <v>15300000</v>
      </c>
      <c r="G1826">
        <v>8.8000000000000007</v>
      </c>
      <c r="H1826">
        <f>ROUND(CORREL(Table68[[Gross Earning ]],Table68[Budget]),6)</f>
        <v>0.48902099999999998</v>
      </c>
      <c r="I1826">
        <f>Table68[[#This Row],[Gross Earning ]]-Table68[[#This Row],[Budget]]</f>
        <v>8871685</v>
      </c>
    </row>
    <row r="1827" spans="1:9">
      <c r="A1827">
        <v>82670733</v>
      </c>
      <c r="B1827">
        <v>60000000</v>
      </c>
      <c r="C1827">
        <v>5.9</v>
      </c>
      <c r="E1827">
        <v>24171685</v>
      </c>
      <c r="F1827">
        <v>15300000</v>
      </c>
      <c r="G1827">
        <v>4.7</v>
      </c>
      <c r="H1827">
        <f>ROUND(CORREL(Table68[[Gross Earning ]],Table68[Budget]),6)</f>
        <v>0.48902099999999998</v>
      </c>
      <c r="I1827">
        <f>Table68[[#This Row],[Gross Earning ]]-Table68[[#This Row],[Budget]]</f>
        <v>8871685</v>
      </c>
    </row>
    <row r="1828" spans="1:9">
      <c r="A1828">
        <v>82569532</v>
      </c>
      <c r="B1828">
        <v>60000000</v>
      </c>
      <c r="C1828">
        <v>5.4</v>
      </c>
      <c r="E1828">
        <v>24171685</v>
      </c>
      <c r="F1828">
        <v>15300000</v>
      </c>
      <c r="G1828">
        <v>8.3000000000000007</v>
      </c>
      <c r="H1828">
        <f>ROUND(CORREL(Table68[[Gross Earning ]],Table68[Budget]),6)</f>
        <v>0.48902099999999998</v>
      </c>
      <c r="I1828">
        <f>Table68[[#This Row],[Gross Earning ]]-Table68[[#This Row],[Budget]]</f>
        <v>8871685</v>
      </c>
    </row>
    <row r="1829" spans="1:9">
      <c r="A1829">
        <v>81687587</v>
      </c>
      <c r="B1829">
        <v>61000000</v>
      </c>
      <c r="C1829">
        <v>6.4</v>
      </c>
      <c r="E1829">
        <v>24171685</v>
      </c>
      <c r="F1829">
        <v>15300000</v>
      </c>
      <c r="G1829">
        <v>7.2</v>
      </c>
      <c r="H1829">
        <f>ROUND(CORREL(Table68[[Gross Earning ]],Table68[Budget]),6)</f>
        <v>0.48902099999999998</v>
      </c>
      <c r="I1829">
        <f>Table68[[#This Row],[Gross Earning ]]-Table68[[#This Row],[Budget]]</f>
        <v>8871685</v>
      </c>
    </row>
    <row r="1830" spans="1:9">
      <c r="A1830">
        <v>80574010</v>
      </c>
      <c r="B1830">
        <v>60000000</v>
      </c>
      <c r="C1830">
        <v>5.7</v>
      </c>
      <c r="E1830">
        <v>24171685</v>
      </c>
      <c r="F1830">
        <v>15300000</v>
      </c>
      <c r="G1830">
        <v>6.1</v>
      </c>
      <c r="H1830">
        <f>ROUND(CORREL(Table68[[Gross Earning ]],Table68[Budget]),6)</f>
        <v>0.48902099999999998</v>
      </c>
      <c r="I1830">
        <f>Table68[[#This Row],[Gross Earning ]]-Table68[[#This Row],[Budget]]</f>
        <v>8871685</v>
      </c>
    </row>
    <row r="1831" spans="1:9">
      <c r="A1831">
        <v>75764085</v>
      </c>
      <c r="B1831">
        <v>60000000</v>
      </c>
      <c r="C1831">
        <v>6.7</v>
      </c>
      <c r="E1831">
        <v>24171685</v>
      </c>
      <c r="F1831">
        <v>15300000</v>
      </c>
      <c r="G1831">
        <v>6.8</v>
      </c>
      <c r="H1831">
        <f>ROUND(CORREL(Table68[[Gross Earning ]],Table68[Budget]),6)</f>
        <v>0.48902099999999998</v>
      </c>
      <c r="I1831">
        <f>Table68[[#This Row],[Gross Earning ]]-Table68[[#This Row],[Budget]]</f>
        <v>8871685</v>
      </c>
    </row>
    <row r="1832" spans="1:9">
      <c r="A1832">
        <v>90356857</v>
      </c>
      <c r="B1832">
        <v>58000000</v>
      </c>
      <c r="C1832">
        <v>7.1</v>
      </c>
      <c r="E1832">
        <v>24171685</v>
      </c>
      <c r="F1832">
        <v>15300000</v>
      </c>
      <c r="G1832">
        <v>3.5</v>
      </c>
      <c r="H1832">
        <f>ROUND(CORREL(Table68[[Gross Earning ]],Table68[Budget]),6)</f>
        <v>0.48902099999999998</v>
      </c>
      <c r="I1832">
        <f>Table68[[#This Row],[Gross Earning ]]-Table68[[#This Row],[Budget]]</f>
        <v>8871685</v>
      </c>
    </row>
    <row r="1833" spans="1:9">
      <c r="A1833">
        <v>75530832</v>
      </c>
      <c r="B1833">
        <v>55000000</v>
      </c>
      <c r="C1833">
        <v>6.8</v>
      </c>
      <c r="E1833">
        <v>24171685</v>
      </c>
      <c r="F1833">
        <v>15300000</v>
      </c>
      <c r="G1833">
        <v>7</v>
      </c>
      <c r="H1833">
        <f>ROUND(CORREL(Table68[[Gross Earning ]],Table68[Budget]),6)</f>
        <v>0.48902099999999998</v>
      </c>
      <c r="I1833">
        <f>Table68[[#This Row],[Gross Earning ]]-Table68[[#This Row],[Budget]]</f>
        <v>8871685</v>
      </c>
    </row>
    <row r="1834" spans="1:9">
      <c r="A1834">
        <v>75370763</v>
      </c>
      <c r="B1834">
        <v>60000000</v>
      </c>
      <c r="C1834">
        <v>6.5</v>
      </c>
      <c r="E1834">
        <v>24171685</v>
      </c>
      <c r="F1834">
        <v>15300000</v>
      </c>
      <c r="G1834">
        <v>6.7</v>
      </c>
      <c r="H1834">
        <f>ROUND(CORREL(Table68[[Gross Earning ]],Table68[Budget]),6)</f>
        <v>0.48902099999999998</v>
      </c>
      <c r="I1834">
        <f>Table68[[#This Row],[Gross Earning ]]-Table68[[#This Row],[Budget]]</f>
        <v>8871685</v>
      </c>
    </row>
    <row r="1835" spans="1:9">
      <c r="A1835">
        <v>100003492</v>
      </c>
      <c r="B1835">
        <v>65000000</v>
      </c>
      <c r="C1835">
        <v>7.6</v>
      </c>
      <c r="E1835">
        <v>24171685</v>
      </c>
      <c r="F1835">
        <v>15300000</v>
      </c>
      <c r="G1835">
        <v>7.5</v>
      </c>
      <c r="H1835">
        <f>ROUND(CORREL(Table68[[Gross Earning ]],Table68[Budget]),6)</f>
        <v>0.48902099999999998</v>
      </c>
      <c r="I1835">
        <f>Table68[[#This Row],[Gross Earning ]]-Table68[[#This Row],[Budget]]</f>
        <v>8871685</v>
      </c>
    </row>
    <row r="1836" spans="1:9">
      <c r="A1836">
        <v>90341670</v>
      </c>
      <c r="B1836">
        <v>60000000</v>
      </c>
      <c r="C1836">
        <v>5.5</v>
      </c>
      <c r="E1836">
        <v>24171685</v>
      </c>
      <c r="F1836">
        <v>15300000</v>
      </c>
      <c r="G1836">
        <v>7.2</v>
      </c>
      <c r="H1836">
        <f>ROUND(CORREL(Table68[[Gross Earning ]],Table68[Budget]),6)</f>
        <v>0.48902099999999998</v>
      </c>
      <c r="I1836">
        <f>Table68[[#This Row],[Gross Earning ]]-Table68[[#This Row],[Budget]]</f>
        <v>8871685</v>
      </c>
    </row>
    <row r="1837" spans="1:9">
      <c r="A1837">
        <v>74540762</v>
      </c>
      <c r="B1837">
        <v>55000000</v>
      </c>
      <c r="C1837">
        <v>6.5</v>
      </c>
      <c r="E1837">
        <v>24171685</v>
      </c>
      <c r="F1837">
        <v>15300000</v>
      </c>
      <c r="G1837">
        <v>7</v>
      </c>
      <c r="H1837">
        <f>ROUND(CORREL(Table68[[Gross Earning ]],Table68[Budget]),6)</f>
        <v>0.48902099999999998</v>
      </c>
      <c r="I1837">
        <f>Table68[[#This Row],[Gross Earning ]]-Table68[[#This Row],[Budget]]</f>
        <v>8871685</v>
      </c>
    </row>
    <row r="1838" spans="1:9">
      <c r="A1838">
        <v>80033643</v>
      </c>
      <c r="B1838">
        <v>60000000</v>
      </c>
      <c r="C1838">
        <v>7</v>
      </c>
      <c r="E1838">
        <v>24171685</v>
      </c>
      <c r="F1838">
        <v>15300000</v>
      </c>
      <c r="G1838">
        <v>6.6</v>
      </c>
      <c r="H1838">
        <f>ROUND(CORREL(Table68[[Gross Earning ]],Table68[Budget]),6)</f>
        <v>0.48902099999999998</v>
      </c>
      <c r="I1838">
        <f>Table68[[#This Row],[Gross Earning ]]-Table68[[#This Row],[Budget]]</f>
        <v>8871685</v>
      </c>
    </row>
    <row r="1839" spans="1:9">
      <c r="A1839">
        <v>73648142</v>
      </c>
      <c r="B1839">
        <v>60000000</v>
      </c>
      <c r="C1839">
        <v>5.8</v>
      </c>
      <c r="E1839">
        <v>24171685</v>
      </c>
      <c r="F1839">
        <v>15300000</v>
      </c>
      <c r="G1839">
        <v>6.2</v>
      </c>
      <c r="H1839">
        <f>ROUND(CORREL(Table68[[Gross Earning ]],Table68[Budget]),6)</f>
        <v>0.48902099999999998</v>
      </c>
      <c r="I1839">
        <f>Table68[[#This Row],[Gross Earning ]]-Table68[[#This Row],[Budget]]</f>
        <v>8871685</v>
      </c>
    </row>
    <row r="1840" spans="1:9">
      <c r="A1840">
        <v>71844424</v>
      </c>
      <c r="B1840">
        <v>60000000</v>
      </c>
      <c r="C1840">
        <v>7.3</v>
      </c>
      <c r="E1840">
        <v>24171685</v>
      </c>
      <c r="F1840">
        <v>15300000</v>
      </c>
      <c r="G1840">
        <v>5.7</v>
      </c>
      <c r="H1840">
        <f>ROUND(CORREL(Table68[[Gross Earning ]],Table68[Budget]),6)</f>
        <v>0.48902099999999998</v>
      </c>
      <c r="I1840">
        <f>Table68[[#This Row],[Gross Earning ]]-Table68[[#This Row],[Budget]]</f>
        <v>8871685</v>
      </c>
    </row>
    <row r="1841" spans="1:9">
      <c r="A1841">
        <v>75638743</v>
      </c>
      <c r="B1841">
        <v>60000000</v>
      </c>
      <c r="C1841">
        <v>6.6</v>
      </c>
      <c r="E1841">
        <v>24171685</v>
      </c>
      <c r="F1841">
        <v>15300000</v>
      </c>
      <c r="G1841">
        <v>7.5</v>
      </c>
      <c r="H1841">
        <f>ROUND(CORREL(Table68[[Gross Earning ]],Table68[Budget]),6)</f>
        <v>0.48902099999999998</v>
      </c>
      <c r="I1841">
        <f>Table68[[#This Row],[Gross Earning ]]-Table68[[#This Row],[Budget]]</f>
        <v>8871685</v>
      </c>
    </row>
    <row r="1842" spans="1:9">
      <c r="A1842">
        <v>66734992</v>
      </c>
      <c r="B1842">
        <v>60000000</v>
      </c>
      <c r="C1842">
        <v>4.4000000000000004</v>
      </c>
      <c r="E1842">
        <v>24171685</v>
      </c>
      <c r="F1842">
        <v>15300000</v>
      </c>
      <c r="G1842">
        <v>6.7</v>
      </c>
      <c r="H1842">
        <f>ROUND(CORREL(Table68[[Gross Earning ]],Table68[Budget]),6)</f>
        <v>0.48902099999999998</v>
      </c>
      <c r="I1842">
        <f>Table68[[#This Row],[Gross Earning ]]-Table68[[#This Row],[Budget]]</f>
        <v>8871685</v>
      </c>
    </row>
    <row r="1843" spans="1:9">
      <c r="A1843">
        <v>75280058</v>
      </c>
      <c r="B1843">
        <v>60000000</v>
      </c>
      <c r="C1843">
        <v>7.7</v>
      </c>
      <c r="E1843">
        <v>24171685</v>
      </c>
      <c r="F1843">
        <v>15300000</v>
      </c>
      <c r="G1843">
        <v>4</v>
      </c>
      <c r="H1843">
        <f>ROUND(CORREL(Table68[[Gross Earning ]],Table68[Budget]),6)</f>
        <v>0.48902099999999998</v>
      </c>
      <c r="I1843">
        <f>Table68[[#This Row],[Gross Earning ]]-Table68[[#This Row],[Budget]]</f>
        <v>8871685</v>
      </c>
    </row>
    <row r="1844" spans="1:9">
      <c r="A1844">
        <v>64505912</v>
      </c>
      <c r="B1844">
        <v>48000000</v>
      </c>
      <c r="C1844">
        <v>5</v>
      </c>
      <c r="E1844">
        <v>24171685</v>
      </c>
      <c r="F1844">
        <v>15300000</v>
      </c>
      <c r="G1844">
        <v>6.6</v>
      </c>
      <c r="H1844">
        <f>ROUND(CORREL(Table68[[Gross Earning ]],Table68[Budget]),6)</f>
        <v>0.48902099999999998</v>
      </c>
      <c r="I1844">
        <f>Table68[[#This Row],[Gross Earning ]]-Table68[[#This Row],[Budget]]</f>
        <v>8871685</v>
      </c>
    </row>
    <row r="1845" spans="1:9">
      <c r="A1845">
        <v>77862546</v>
      </c>
      <c r="B1845">
        <v>70000000</v>
      </c>
      <c r="C1845">
        <v>7.7</v>
      </c>
      <c r="E1845">
        <v>24171685</v>
      </c>
      <c r="F1845">
        <v>15300000</v>
      </c>
      <c r="G1845">
        <v>7.3</v>
      </c>
      <c r="H1845">
        <f>ROUND(CORREL(Table68[[Gross Earning ]],Table68[Budget]),6)</f>
        <v>0.48902099999999998</v>
      </c>
      <c r="I1845">
        <f>Table68[[#This Row],[Gross Earning ]]-Table68[[#This Row],[Budget]]</f>
        <v>8871685</v>
      </c>
    </row>
    <row r="1846" spans="1:9">
      <c r="A1846">
        <v>61112916</v>
      </c>
      <c r="B1846">
        <v>50000000</v>
      </c>
      <c r="C1846">
        <v>4.4000000000000004</v>
      </c>
      <c r="E1846">
        <v>24171685</v>
      </c>
      <c r="F1846">
        <v>15300000</v>
      </c>
      <c r="G1846">
        <v>5.7</v>
      </c>
      <c r="H1846">
        <f>ROUND(CORREL(Table68[[Gross Earning ]],Table68[Budget]),6)</f>
        <v>0.48902099999999998</v>
      </c>
      <c r="I1846">
        <f>Table68[[#This Row],[Gross Earning ]]-Table68[[#This Row],[Budget]]</f>
        <v>8871685</v>
      </c>
    </row>
    <row r="1847" spans="1:9">
      <c r="A1847">
        <v>88200225</v>
      </c>
      <c r="B1847">
        <v>60000000</v>
      </c>
      <c r="C1847">
        <v>6.1</v>
      </c>
      <c r="E1847">
        <v>24171685</v>
      </c>
      <c r="F1847">
        <v>15300000</v>
      </c>
      <c r="G1847">
        <v>7.5</v>
      </c>
      <c r="H1847">
        <f>ROUND(CORREL(Table68[[Gross Earning ]],Table68[Budget]),6)</f>
        <v>0.48902099999999998</v>
      </c>
      <c r="I1847">
        <f>Table68[[#This Row],[Gross Earning ]]-Table68[[#This Row],[Budget]]</f>
        <v>8871685</v>
      </c>
    </row>
    <row r="1848" spans="1:9">
      <c r="A1848">
        <v>60573641</v>
      </c>
      <c r="B1848">
        <v>60000000</v>
      </c>
      <c r="C1848">
        <v>5.4</v>
      </c>
      <c r="E1848">
        <v>24171685</v>
      </c>
      <c r="F1848">
        <v>15300000</v>
      </c>
      <c r="G1848">
        <v>7.4</v>
      </c>
      <c r="H1848">
        <f>ROUND(CORREL(Table68[[Gross Earning ]],Table68[Budget]),6)</f>
        <v>0.48902099999999998</v>
      </c>
      <c r="I1848">
        <f>Table68[[#This Row],[Gross Earning ]]-Table68[[#This Row],[Budget]]</f>
        <v>8871685</v>
      </c>
    </row>
    <row r="1849" spans="1:9">
      <c r="A1849">
        <v>59035104</v>
      </c>
      <c r="B1849">
        <v>66000000</v>
      </c>
      <c r="C1849">
        <v>6.8</v>
      </c>
      <c r="E1849">
        <v>24171685</v>
      </c>
      <c r="F1849">
        <v>15300000</v>
      </c>
      <c r="G1849">
        <v>7.9</v>
      </c>
      <c r="H1849">
        <f>ROUND(CORREL(Table68[[Gross Earning ]],Table68[Budget]),6)</f>
        <v>0.48902099999999998</v>
      </c>
      <c r="I1849">
        <f>Table68[[#This Row],[Gross Earning ]]-Table68[[#This Row],[Budget]]</f>
        <v>8871685</v>
      </c>
    </row>
    <row r="1850" spans="1:9">
      <c r="A1850">
        <v>56702901</v>
      </c>
      <c r="B1850">
        <v>60000000</v>
      </c>
      <c r="C1850">
        <v>6.5</v>
      </c>
      <c r="E1850">
        <v>24171685</v>
      </c>
      <c r="F1850">
        <v>15300000</v>
      </c>
      <c r="G1850">
        <v>5.6</v>
      </c>
      <c r="H1850">
        <f>ROUND(CORREL(Table68[[Gross Earning ]],Table68[Budget]),6)</f>
        <v>0.48902099999999998</v>
      </c>
      <c r="I1850">
        <f>Table68[[#This Row],[Gross Earning ]]-Table68[[#This Row],[Budget]]</f>
        <v>8871685</v>
      </c>
    </row>
    <row r="1851" spans="1:9">
      <c r="A1851">
        <v>55994557</v>
      </c>
      <c r="B1851">
        <v>60000000</v>
      </c>
      <c r="C1851">
        <v>7</v>
      </c>
      <c r="E1851">
        <v>24171685</v>
      </c>
      <c r="F1851">
        <v>15300000</v>
      </c>
      <c r="G1851">
        <v>6</v>
      </c>
      <c r="H1851">
        <f>ROUND(CORREL(Table68[[Gross Earning ]],Table68[Budget]),6)</f>
        <v>0.48902099999999998</v>
      </c>
      <c r="I1851">
        <f>Table68[[#This Row],[Gross Earning ]]-Table68[[#This Row],[Budget]]</f>
        <v>8871685</v>
      </c>
    </row>
    <row r="1852" spans="1:9">
      <c r="A1852">
        <v>54910560</v>
      </c>
      <c r="B1852">
        <v>60000000</v>
      </c>
      <c r="C1852">
        <v>6.3</v>
      </c>
      <c r="E1852">
        <v>24171685</v>
      </c>
      <c r="F1852">
        <v>15300000</v>
      </c>
      <c r="G1852">
        <v>9.5</v>
      </c>
      <c r="H1852">
        <f>ROUND(CORREL(Table68[[Gross Earning ]],Table68[Budget]),6)</f>
        <v>0.48902099999999998</v>
      </c>
      <c r="I1852">
        <f>Table68[[#This Row],[Gross Earning ]]-Table68[[#This Row],[Budget]]</f>
        <v>8871685</v>
      </c>
    </row>
    <row r="1853" spans="1:9">
      <c r="A1853">
        <v>53789313</v>
      </c>
      <c r="B1853">
        <v>60000000</v>
      </c>
      <c r="C1853">
        <v>6.3</v>
      </c>
      <c r="E1853">
        <v>24171685</v>
      </c>
      <c r="F1853">
        <v>15300000</v>
      </c>
      <c r="G1853">
        <v>6.6</v>
      </c>
      <c r="H1853">
        <f>ROUND(CORREL(Table68[[Gross Earning ]],Table68[Budget]),6)</f>
        <v>0.48902099999999998</v>
      </c>
      <c r="I1853">
        <f>Table68[[#This Row],[Gross Earning ]]-Table68[[#This Row],[Budget]]</f>
        <v>8871685</v>
      </c>
    </row>
    <row r="1854" spans="1:9">
      <c r="A1854">
        <v>51045801</v>
      </c>
      <c r="B1854">
        <v>60000000</v>
      </c>
      <c r="C1854">
        <v>6.1</v>
      </c>
      <c r="E1854">
        <v>24171685</v>
      </c>
      <c r="F1854">
        <v>15300000</v>
      </c>
      <c r="G1854">
        <v>3.6</v>
      </c>
      <c r="H1854">
        <f>ROUND(CORREL(Table68[[Gross Earning ]],Table68[Budget]),6)</f>
        <v>0.48902099999999998</v>
      </c>
      <c r="I1854">
        <f>Table68[[#This Row],[Gross Earning ]]-Table68[[#This Row],[Budget]]</f>
        <v>8871685</v>
      </c>
    </row>
    <row r="1855" spans="1:9">
      <c r="A1855">
        <v>50818750</v>
      </c>
      <c r="B1855">
        <v>60000000</v>
      </c>
      <c r="C1855">
        <v>6.1</v>
      </c>
      <c r="E1855">
        <v>24171685</v>
      </c>
      <c r="F1855">
        <v>15300000</v>
      </c>
      <c r="G1855">
        <v>7.4</v>
      </c>
      <c r="H1855">
        <f>ROUND(CORREL(Table68[[Gross Earning ]],Table68[Budget]),6)</f>
        <v>0.48902099999999998</v>
      </c>
      <c r="I1855">
        <f>Table68[[#This Row],[Gross Earning ]]-Table68[[#This Row],[Budget]]</f>
        <v>8871685</v>
      </c>
    </row>
    <row r="1856" spans="1:9">
      <c r="A1856">
        <v>50189179</v>
      </c>
      <c r="B1856">
        <v>60000000</v>
      </c>
      <c r="C1856">
        <v>5.3</v>
      </c>
      <c r="E1856">
        <v>24171685</v>
      </c>
      <c r="F1856">
        <v>15300000</v>
      </c>
      <c r="G1856">
        <v>8.1</v>
      </c>
      <c r="H1856">
        <f>ROUND(CORREL(Table68[[Gross Earning ]],Table68[Budget]),6)</f>
        <v>0.48902099999999998</v>
      </c>
      <c r="I1856">
        <f>Table68[[#This Row],[Gross Earning ]]-Table68[[#This Row],[Budget]]</f>
        <v>8871685</v>
      </c>
    </row>
    <row r="1857" spans="1:9">
      <c r="A1857">
        <v>50024083</v>
      </c>
      <c r="B1857">
        <v>60000000</v>
      </c>
      <c r="C1857">
        <v>5.4</v>
      </c>
      <c r="E1857">
        <v>24171685</v>
      </c>
      <c r="F1857">
        <v>15300000</v>
      </c>
      <c r="G1857">
        <v>7.8</v>
      </c>
      <c r="H1857">
        <f>ROUND(CORREL(Table68[[Gross Earning ]],Table68[Budget]),6)</f>
        <v>0.48902099999999998</v>
      </c>
      <c r="I1857">
        <f>Table68[[#This Row],[Gross Earning ]]-Table68[[#This Row],[Budget]]</f>
        <v>8871685</v>
      </c>
    </row>
    <row r="1858" spans="1:9">
      <c r="A1858">
        <v>50549107</v>
      </c>
      <c r="B1858">
        <v>60000000</v>
      </c>
      <c r="C1858">
        <v>6.2</v>
      </c>
      <c r="E1858">
        <v>24171685</v>
      </c>
      <c r="F1858">
        <v>15300000</v>
      </c>
      <c r="G1858">
        <v>8.6</v>
      </c>
      <c r="H1858">
        <f>ROUND(CORREL(Table68[[Gross Earning ]],Table68[Budget]),6)</f>
        <v>0.48902099999999998</v>
      </c>
      <c r="I1858">
        <f>Table68[[#This Row],[Gross Earning ]]-Table68[[#This Row],[Budget]]</f>
        <v>8871685</v>
      </c>
    </row>
    <row r="1859" spans="1:9">
      <c r="A1859">
        <v>56443482</v>
      </c>
      <c r="B1859">
        <v>60000000</v>
      </c>
      <c r="C1859">
        <v>6.6</v>
      </c>
      <c r="E1859">
        <v>24171685</v>
      </c>
      <c r="F1859">
        <v>15300000</v>
      </c>
      <c r="G1859">
        <v>3.2</v>
      </c>
      <c r="H1859">
        <f>ROUND(CORREL(Table68[[Gross Earning ]],Table68[Budget]),6)</f>
        <v>0.48902099999999998</v>
      </c>
      <c r="I1859">
        <f>Table68[[#This Row],[Gross Earning ]]-Table68[[#This Row],[Budget]]</f>
        <v>8871685</v>
      </c>
    </row>
    <row r="1860" spans="1:9">
      <c r="A1860">
        <v>62401264</v>
      </c>
      <c r="B1860">
        <v>60000000</v>
      </c>
      <c r="C1860">
        <v>5.9</v>
      </c>
      <c r="E1860">
        <v>24171685</v>
      </c>
      <c r="F1860">
        <v>15300000</v>
      </c>
      <c r="G1860">
        <v>6.2</v>
      </c>
      <c r="H1860">
        <f>ROUND(CORREL(Table68[[Gross Earning ]],Table68[Budget]),6)</f>
        <v>0.48902099999999998</v>
      </c>
      <c r="I1860">
        <f>Table68[[#This Row],[Gross Earning ]]-Table68[[#This Row],[Budget]]</f>
        <v>8871685</v>
      </c>
    </row>
    <row r="1861" spans="1:9">
      <c r="A1861">
        <v>47748610</v>
      </c>
      <c r="B1861">
        <v>75000000</v>
      </c>
      <c r="C1861">
        <v>6.3</v>
      </c>
      <c r="E1861">
        <v>24171685</v>
      </c>
      <c r="F1861">
        <v>15300000</v>
      </c>
      <c r="G1861">
        <v>7.9</v>
      </c>
      <c r="H1861">
        <f>ROUND(CORREL(Table68[[Gross Earning ]],Table68[Budget]),6)</f>
        <v>0.48902099999999998</v>
      </c>
      <c r="I1861">
        <f>Table68[[#This Row],[Gross Earning ]]-Table68[[#This Row],[Budget]]</f>
        <v>8871685</v>
      </c>
    </row>
    <row r="1862" spans="1:9">
      <c r="A1862">
        <v>46975183</v>
      </c>
      <c r="B1862">
        <v>61000000</v>
      </c>
      <c r="C1862">
        <v>7.2</v>
      </c>
      <c r="E1862">
        <v>24171685</v>
      </c>
      <c r="F1862">
        <v>15300000</v>
      </c>
      <c r="G1862">
        <v>7.9</v>
      </c>
      <c r="H1862">
        <f>ROUND(CORREL(Table68[[Gross Earning ]],Table68[Budget]),6)</f>
        <v>0.48902099999999998</v>
      </c>
      <c r="I1862">
        <f>Table68[[#This Row],[Gross Earning ]]-Table68[[#This Row],[Budget]]</f>
        <v>8871685</v>
      </c>
    </row>
    <row r="1863" spans="1:9">
      <c r="A1863">
        <v>50807639</v>
      </c>
      <c r="B1863">
        <v>60000000</v>
      </c>
      <c r="C1863">
        <v>6.8</v>
      </c>
      <c r="E1863">
        <v>24171685</v>
      </c>
      <c r="F1863">
        <v>15300000</v>
      </c>
      <c r="G1863">
        <v>5.2</v>
      </c>
      <c r="H1863">
        <f>ROUND(CORREL(Table68[[Gross Earning ]],Table68[Budget]),6)</f>
        <v>0.48902099999999998</v>
      </c>
      <c r="I1863">
        <f>Table68[[#This Row],[Gross Earning ]]-Table68[[#This Row],[Budget]]</f>
        <v>8871685</v>
      </c>
    </row>
    <row r="1864" spans="1:9">
      <c r="A1864">
        <v>46611204</v>
      </c>
      <c r="B1864">
        <v>48000000</v>
      </c>
      <c r="C1864">
        <v>6.1</v>
      </c>
      <c r="E1864">
        <v>24171685</v>
      </c>
      <c r="F1864">
        <v>15300000</v>
      </c>
      <c r="G1864">
        <v>5.8</v>
      </c>
      <c r="H1864">
        <f>ROUND(CORREL(Table68[[Gross Earning ]],Table68[Budget]),6)</f>
        <v>0.48902099999999998</v>
      </c>
      <c r="I1864">
        <f>Table68[[#This Row],[Gross Earning ]]-Table68[[#This Row],[Budget]]</f>
        <v>8871685</v>
      </c>
    </row>
    <row r="1865" spans="1:9">
      <c r="A1865">
        <v>257756197</v>
      </c>
      <c r="B1865">
        <v>60000000</v>
      </c>
      <c r="C1865">
        <v>7.8</v>
      </c>
      <c r="E1865">
        <v>24171685</v>
      </c>
      <c r="F1865">
        <v>15300000</v>
      </c>
      <c r="G1865">
        <v>7.3</v>
      </c>
      <c r="H1865">
        <f>ROUND(CORREL(Table68[[Gross Earning ]],Table68[Budget]),6)</f>
        <v>0.48902099999999998</v>
      </c>
      <c r="I1865">
        <f>Table68[[#This Row],[Gross Earning ]]-Table68[[#This Row],[Budget]]</f>
        <v>8871685</v>
      </c>
    </row>
    <row r="1866" spans="1:9">
      <c r="A1866">
        <v>48472213</v>
      </c>
      <c r="B1866">
        <v>45000000</v>
      </c>
      <c r="C1866">
        <v>5</v>
      </c>
      <c r="E1866">
        <v>24171685</v>
      </c>
      <c r="F1866">
        <v>15300000</v>
      </c>
      <c r="G1866">
        <v>3.5</v>
      </c>
      <c r="H1866">
        <f>ROUND(CORREL(Table68[[Gross Earning ]],Table68[Budget]),6)</f>
        <v>0.48902099999999998</v>
      </c>
      <c r="I1866">
        <f>Table68[[#This Row],[Gross Earning ]]-Table68[[#This Row],[Budget]]</f>
        <v>8871685</v>
      </c>
    </row>
    <row r="1867" spans="1:9">
      <c r="A1867">
        <v>43060566</v>
      </c>
      <c r="B1867">
        <v>60000000</v>
      </c>
      <c r="C1867">
        <v>6.2</v>
      </c>
      <c r="E1867">
        <v>24171685</v>
      </c>
      <c r="F1867">
        <v>15300000</v>
      </c>
      <c r="G1867">
        <v>6.1</v>
      </c>
      <c r="H1867">
        <f>ROUND(CORREL(Table68[[Gross Earning ]],Table68[Budget]),6)</f>
        <v>0.48902099999999998</v>
      </c>
      <c r="I1867">
        <f>Table68[[#This Row],[Gross Earning ]]-Table68[[#This Row],[Budget]]</f>
        <v>8871685</v>
      </c>
    </row>
    <row r="1868" spans="1:9">
      <c r="A1868">
        <v>45996718</v>
      </c>
      <c r="B1868">
        <v>60000000</v>
      </c>
      <c r="C1868">
        <v>6.7</v>
      </c>
      <c r="E1868">
        <v>24171685</v>
      </c>
      <c r="F1868">
        <v>15300000</v>
      </c>
      <c r="G1868">
        <v>7.1</v>
      </c>
      <c r="H1868">
        <f>ROUND(CORREL(Table68[[Gross Earning ]],Table68[Budget]),6)</f>
        <v>0.48902099999999998</v>
      </c>
      <c r="I1868">
        <f>Table68[[#This Row],[Gross Earning ]]-Table68[[#This Row],[Budget]]</f>
        <v>8871685</v>
      </c>
    </row>
    <row r="1869" spans="1:9">
      <c r="A1869">
        <v>43337279</v>
      </c>
      <c r="B1869">
        <v>60000000</v>
      </c>
      <c r="C1869">
        <v>4.9000000000000004</v>
      </c>
      <c r="E1869">
        <v>24171685</v>
      </c>
      <c r="F1869">
        <v>15300000</v>
      </c>
      <c r="G1869">
        <v>5.7</v>
      </c>
      <c r="H1869">
        <f>ROUND(CORREL(Table68[[Gross Earning ]],Table68[Budget]),6)</f>
        <v>0.48902099999999998</v>
      </c>
      <c r="I1869">
        <f>Table68[[#This Row],[Gross Earning ]]-Table68[[#This Row],[Budget]]</f>
        <v>8871685</v>
      </c>
    </row>
    <row r="1870" spans="1:9">
      <c r="A1870">
        <v>37479778</v>
      </c>
      <c r="B1870">
        <v>60000000</v>
      </c>
      <c r="C1870">
        <v>7.4</v>
      </c>
      <c r="E1870">
        <v>24171685</v>
      </c>
      <c r="F1870">
        <v>15300000</v>
      </c>
      <c r="G1870">
        <v>7.9</v>
      </c>
      <c r="H1870">
        <f>ROUND(CORREL(Table68[[Gross Earning ]],Table68[Budget]),6)</f>
        <v>0.48902099999999998</v>
      </c>
      <c r="I1870">
        <f>Table68[[#This Row],[Gross Earning ]]-Table68[[#This Row],[Budget]]</f>
        <v>8871685</v>
      </c>
    </row>
    <row r="1871" spans="1:9">
      <c r="A1871">
        <v>40559930</v>
      </c>
      <c r="B1871">
        <v>60000000</v>
      </c>
      <c r="C1871">
        <v>6.2</v>
      </c>
      <c r="E1871">
        <v>24171685</v>
      </c>
      <c r="F1871">
        <v>15300000</v>
      </c>
      <c r="G1871">
        <v>7.8</v>
      </c>
      <c r="H1871">
        <f>ROUND(CORREL(Table68[[Gross Earning ]],Table68[Budget]),6)</f>
        <v>0.48902099999999998</v>
      </c>
      <c r="I1871">
        <f>Table68[[#This Row],[Gross Earning ]]-Table68[[#This Row],[Budget]]</f>
        <v>8871685</v>
      </c>
    </row>
    <row r="1872" spans="1:9">
      <c r="A1872">
        <v>36830057</v>
      </c>
      <c r="B1872">
        <v>65000000</v>
      </c>
      <c r="C1872">
        <v>4.9000000000000004</v>
      </c>
      <c r="E1872">
        <v>24171685</v>
      </c>
      <c r="F1872">
        <v>15300000</v>
      </c>
      <c r="G1872">
        <v>7.1</v>
      </c>
      <c r="H1872">
        <f>ROUND(CORREL(Table68[[Gross Earning ]],Table68[Budget]),6)</f>
        <v>0.48902099999999998</v>
      </c>
      <c r="I1872">
        <f>Table68[[#This Row],[Gross Earning ]]-Table68[[#This Row],[Budget]]</f>
        <v>8871685</v>
      </c>
    </row>
    <row r="1873" spans="1:9">
      <c r="A1873">
        <v>36279230</v>
      </c>
      <c r="B1873">
        <v>60000000</v>
      </c>
      <c r="C1873">
        <v>6.1</v>
      </c>
      <c r="E1873">
        <v>24171685</v>
      </c>
      <c r="F1873">
        <v>15300000</v>
      </c>
      <c r="G1873">
        <v>8.3000000000000007</v>
      </c>
      <c r="H1873">
        <f>ROUND(CORREL(Table68[[Gross Earning ]],Table68[Budget]),6)</f>
        <v>0.48902099999999998</v>
      </c>
      <c r="I1873">
        <f>Table68[[#This Row],[Gross Earning ]]-Table68[[#This Row],[Budget]]</f>
        <v>8871685</v>
      </c>
    </row>
    <row r="1874" spans="1:9">
      <c r="A1874">
        <v>42194060</v>
      </c>
      <c r="B1874">
        <v>70000000</v>
      </c>
      <c r="C1874">
        <v>6.1</v>
      </c>
      <c r="E1874">
        <v>24171685</v>
      </c>
      <c r="F1874">
        <v>15300000</v>
      </c>
      <c r="G1874">
        <v>7.2</v>
      </c>
      <c r="H1874">
        <f>ROUND(CORREL(Table68[[Gross Earning ]],Table68[Budget]),6)</f>
        <v>0.48902099999999998</v>
      </c>
      <c r="I1874">
        <f>Table68[[#This Row],[Gross Earning ]]-Table68[[#This Row],[Budget]]</f>
        <v>8871685</v>
      </c>
    </row>
    <row r="1875" spans="1:9">
      <c r="A1875">
        <v>43119879</v>
      </c>
      <c r="B1875">
        <v>60000000</v>
      </c>
      <c r="C1875">
        <v>6.4</v>
      </c>
      <c r="E1875">
        <v>24171685</v>
      </c>
      <c r="F1875">
        <v>15300000</v>
      </c>
      <c r="G1875">
        <v>7.7</v>
      </c>
      <c r="H1875">
        <f>ROUND(CORREL(Table68[[Gross Earning ]],Table68[Budget]),6)</f>
        <v>0.48902099999999998</v>
      </c>
      <c r="I1875">
        <f>Table68[[#This Row],[Gross Earning ]]-Table68[[#This Row],[Budget]]</f>
        <v>8871685</v>
      </c>
    </row>
    <row r="1876" spans="1:9">
      <c r="A1876">
        <v>35096190</v>
      </c>
      <c r="B1876">
        <v>60000000</v>
      </c>
      <c r="C1876">
        <v>6.3</v>
      </c>
      <c r="E1876">
        <v>24171685</v>
      </c>
      <c r="F1876">
        <v>15300000</v>
      </c>
      <c r="G1876">
        <v>5.4</v>
      </c>
      <c r="H1876">
        <f>ROUND(CORREL(Table68[[Gross Earning ]],Table68[Budget]),6)</f>
        <v>0.48902099999999998</v>
      </c>
      <c r="I1876">
        <f>Table68[[#This Row],[Gross Earning ]]-Table68[[#This Row],[Budget]]</f>
        <v>8871685</v>
      </c>
    </row>
    <row r="1877" spans="1:9">
      <c r="A1877">
        <v>43290977</v>
      </c>
      <c r="B1877">
        <v>80000000</v>
      </c>
      <c r="C1877">
        <v>6.6</v>
      </c>
      <c r="E1877">
        <v>24171685</v>
      </c>
      <c r="F1877">
        <v>15300000</v>
      </c>
      <c r="G1877">
        <v>9</v>
      </c>
      <c r="H1877">
        <f>ROUND(CORREL(Table68[[Gross Earning ]],Table68[Budget]),6)</f>
        <v>0.48902099999999998</v>
      </c>
      <c r="I1877">
        <f>Table68[[#This Row],[Gross Earning ]]-Table68[[#This Row],[Budget]]</f>
        <v>8871685</v>
      </c>
    </row>
    <row r="1878" spans="1:9">
      <c r="A1878">
        <v>33927476</v>
      </c>
      <c r="B1878">
        <v>40000000</v>
      </c>
      <c r="C1878">
        <v>5.7</v>
      </c>
      <c r="E1878">
        <v>24171685</v>
      </c>
      <c r="F1878">
        <v>15300000</v>
      </c>
      <c r="G1878">
        <v>7.7</v>
      </c>
      <c r="H1878">
        <f>ROUND(CORREL(Table68[[Gross Earning ]],Table68[Budget]),6)</f>
        <v>0.48902099999999998</v>
      </c>
      <c r="I1878">
        <f>Table68[[#This Row],[Gross Earning ]]-Table68[[#This Row],[Budget]]</f>
        <v>8871685</v>
      </c>
    </row>
    <row r="1879" spans="1:9">
      <c r="A1879">
        <v>32122249</v>
      </c>
      <c r="B1879">
        <v>60000000</v>
      </c>
      <c r="C1879">
        <v>5.9</v>
      </c>
      <c r="E1879">
        <v>24171685</v>
      </c>
      <c r="F1879">
        <v>15300000</v>
      </c>
      <c r="G1879">
        <v>7.4</v>
      </c>
      <c r="H1879">
        <f>ROUND(CORREL(Table68[[Gross Earning ]],Table68[Budget]),6)</f>
        <v>0.48902099999999998</v>
      </c>
      <c r="I1879">
        <f>Table68[[#This Row],[Gross Earning ]]-Table68[[#This Row],[Budget]]</f>
        <v>8871685</v>
      </c>
    </row>
    <row r="1880" spans="1:9">
      <c r="A1880">
        <v>40076438</v>
      </c>
      <c r="B1880">
        <v>60000000</v>
      </c>
      <c r="C1880">
        <v>6</v>
      </c>
      <c r="E1880">
        <v>24171685</v>
      </c>
      <c r="F1880">
        <v>15300000</v>
      </c>
      <c r="G1880">
        <v>7.4</v>
      </c>
      <c r="H1880">
        <f>ROUND(CORREL(Table68[[Gross Earning ]],Table68[Budget]),6)</f>
        <v>0.48902099999999998</v>
      </c>
      <c r="I1880">
        <f>Table68[[#This Row],[Gross Earning ]]-Table68[[#This Row],[Budget]]</f>
        <v>8871685</v>
      </c>
    </row>
    <row r="1881" spans="1:9">
      <c r="A1881">
        <v>32940507</v>
      </c>
      <c r="B1881">
        <v>60000000</v>
      </c>
      <c r="C1881">
        <v>6.1</v>
      </c>
      <c r="E1881">
        <v>24171685</v>
      </c>
      <c r="F1881">
        <v>15300000</v>
      </c>
      <c r="G1881">
        <v>7.2</v>
      </c>
      <c r="H1881">
        <f>ROUND(CORREL(Table68[[Gross Earning ]],Table68[Budget]),6)</f>
        <v>0.48902099999999998</v>
      </c>
      <c r="I1881">
        <f>Table68[[#This Row],[Gross Earning ]]-Table68[[#This Row],[Budget]]</f>
        <v>8871685</v>
      </c>
    </row>
    <row r="1882" spans="1:9">
      <c r="A1882">
        <v>31670931</v>
      </c>
      <c r="B1882">
        <v>60000000</v>
      </c>
      <c r="C1882">
        <v>6.7</v>
      </c>
      <c r="E1882">
        <v>24171685</v>
      </c>
      <c r="F1882">
        <v>15300000</v>
      </c>
      <c r="G1882">
        <v>8.6999999999999993</v>
      </c>
      <c r="H1882">
        <f>ROUND(CORREL(Table68[[Gross Earning ]],Table68[Budget]),6)</f>
        <v>0.48902099999999998</v>
      </c>
      <c r="I1882">
        <f>Table68[[#This Row],[Gross Earning ]]-Table68[[#This Row],[Budget]]</f>
        <v>8871685</v>
      </c>
    </row>
    <row r="1883" spans="1:9">
      <c r="A1883">
        <v>30695227</v>
      </c>
      <c r="B1883">
        <v>60000000</v>
      </c>
      <c r="C1883">
        <v>6.7</v>
      </c>
      <c r="E1883">
        <v>24171685</v>
      </c>
      <c r="F1883">
        <v>15300000</v>
      </c>
      <c r="G1883">
        <v>8.1999999999999993</v>
      </c>
      <c r="H1883">
        <f>ROUND(CORREL(Table68[[Gross Earning ]],Table68[Budget]),6)</f>
        <v>0.48902099999999998</v>
      </c>
      <c r="I1883">
        <f>Table68[[#This Row],[Gross Earning ]]-Table68[[#This Row],[Budget]]</f>
        <v>8871685</v>
      </c>
    </row>
    <row r="1884" spans="1:9">
      <c r="A1884">
        <v>32522352</v>
      </c>
      <c r="B1884">
        <v>60000000</v>
      </c>
      <c r="C1884">
        <v>7.9</v>
      </c>
      <c r="E1884">
        <v>24171685</v>
      </c>
      <c r="F1884">
        <v>15300000</v>
      </c>
      <c r="G1884">
        <v>8.4</v>
      </c>
      <c r="H1884">
        <f>ROUND(CORREL(Table68[[Gross Earning ]],Table68[Budget]),6)</f>
        <v>0.48902099999999998</v>
      </c>
      <c r="I1884">
        <f>Table68[[#This Row],[Gross Earning ]]-Table68[[#This Row],[Budget]]</f>
        <v>8871685</v>
      </c>
    </row>
    <row r="1885" spans="1:9">
      <c r="A1885">
        <v>26082914</v>
      </c>
      <c r="B1885">
        <v>87000000</v>
      </c>
      <c r="C1885">
        <v>4.3</v>
      </c>
      <c r="E1885">
        <v>24171685</v>
      </c>
      <c r="F1885">
        <v>15300000</v>
      </c>
      <c r="G1885">
        <v>5.4</v>
      </c>
      <c r="H1885">
        <f>ROUND(CORREL(Table68[[Gross Earning ]],Table68[Budget]),6)</f>
        <v>0.48902099999999998</v>
      </c>
      <c r="I1885">
        <f>Table68[[#This Row],[Gross Earning ]]-Table68[[#This Row],[Budget]]</f>
        <v>8871685</v>
      </c>
    </row>
    <row r="1886" spans="1:9">
      <c r="A1886">
        <v>29136626</v>
      </c>
      <c r="B1886">
        <v>60000000</v>
      </c>
      <c r="C1886">
        <v>5.7</v>
      </c>
      <c r="E1886">
        <v>24171685</v>
      </c>
      <c r="F1886">
        <v>15300000</v>
      </c>
      <c r="G1886">
        <v>5.9</v>
      </c>
      <c r="H1886">
        <f>ROUND(CORREL(Table68[[Gross Earning ]],Table68[Budget]),6)</f>
        <v>0.48902099999999998</v>
      </c>
      <c r="I1886">
        <f>Table68[[#This Row],[Gross Earning ]]-Table68[[#This Row],[Budget]]</f>
        <v>8871685</v>
      </c>
    </row>
    <row r="1887" spans="1:9">
      <c r="A1887">
        <v>26288320</v>
      </c>
      <c r="B1887">
        <v>60000000</v>
      </c>
      <c r="C1887">
        <v>6.7</v>
      </c>
      <c r="E1887">
        <v>24171685</v>
      </c>
      <c r="F1887">
        <v>15300000</v>
      </c>
      <c r="G1887">
        <v>8.1999999999999993</v>
      </c>
      <c r="H1887">
        <f>ROUND(CORREL(Table68[[Gross Earning ]],Table68[Budget]),6)</f>
        <v>0.48902099999999998</v>
      </c>
      <c r="I1887">
        <f>Table68[[#This Row],[Gross Earning ]]-Table68[[#This Row],[Budget]]</f>
        <v>8871685</v>
      </c>
    </row>
    <row r="1888" spans="1:9">
      <c r="A1888">
        <v>26616590</v>
      </c>
      <c r="B1888">
        <v>60000000</v>
      </c>
      <c r="C1888">
        <v>6.7</v>
      </c>
      <c r="E1888">
        <v>24171685</v>
      </c>
      <c r="F1888">
        <v>15300000</v>
      </c>
      <c r="G1888">
        <v>8.4</v>
      </c>
      <c r="H1888">
        <f>ROUND(CORREL(Table68[[Gross Earning ]],Table68[Budget]),6)</f>
        <v>0.48902099999999998</v>
      </c>
      <c r="I1888">
        <f>Table68[[#This Row],[Gross Earning ]]-Table68[[#This Row],[Budget]]</f>
        <v>8871685</v>
      </c>
    </row>
    <row r="1889" spans="1:9">
      <c r="A1889">
        <v>30063805</v>
      </c>
      <c r="B1889">
        <v>60000000</v>
      </c>
      <c r="C1889">
        <v>6.1</v>
      </c>
      <c r="E1889">
        <v>24171685</v>
      </c>
      <c r="F1889">
        <v>15300000</v>
      </c>
      <c r="G1889">
        <v>3.4</v>
      </c>
      <c r="H1889">
        <f>ROUND(CORREL(Table68[[Gross Earning ]],Table68[Budget]),6)</f>
        <v>0.48902099999999998</v>
      </c>
      <c r="I1889">
        <f>Table68[[#This Row],[Gross Earning ]]-Table68[[#This Row],[Budget]]</f>
        <v>8871685</v>
      </c>
    </row>
    <row r="1890" spans="1:9">
      <c r="A1890">
        <v>22518325</v>
      </c>
      <c r="B1890">
        <v>50000000</v>
      </c>
      <c r="C1890">
        <v>5.6</v>
      </c>
      <c r="E1890">
        <v>24171685</v>
      </c>
      <c r="F1890">
        <v>15300000</v>
      </c>
      <c r="G1890">
        <v>6.2</v>
      </c>
      <c r="H1890">
        <f>ROUND(CORREL(Table68[[Gross Earning ]],Table68[Budget]),6)</f>
        <v>0.48902099999999998</v>
      </c>
      <c r="I1890">
        <f>Table68[[#This Row],[Gross Earning ]]-Table68[[#This Row],[Budget]]</f>
        <v>8871685</v>
      </c>
    </row>
    <row r="1891" spans="1:9">
      <c r="A1891">
        <v>13082288</v>
      </c>
      <c r="B1891">
        <v>60000000</v>
      </c>
      <c r="C1891">
        <v>6.6</v>
      </c>
      <c r="E1891">
        <v>24171685</v>
      </c>
      <c r="F1891">
        <v>15300000</v>
      </c>
      <c r="G1891">
        <v>7.5</v>
      </c>
      <c r="H1891">
        <f>ROUND(CORREL(Table68[[Gross Earning ]],Table68[Budget]),6)</f>
        <v>0.48902099999999998</v>
      </c>
      <c r="I1891">
        <f>Table68[[#This Row],[Gross Earning ]]-Table68[[#This Row],[Budget]]</f>
        <v>8871685</v>
      </c>
    </row>
    <row r="1892" spans="1:9">
      <c r="A1892">
        <v>18208078</v>
      </c>
      <c r="B1892">
        <v>60000000</v>
      </c>
      <c r="C1892">
        <v>6.9</v>
      </c>
      <c r="E1892">
        <v>24171685</v>
      </c>
      <c r="F1892">
        <v>15300000</v>
      </c>
      <c r="G1892">
        <v>4.2</v>
      </c>
      <c r="H1892">
        <f>ROUND(CORREL(Table68[[Gross Earning ]],Table68[Budget]),6)</f>
        <v>0.48902099999999998</v>
      </c>
      <c r="I1892">
        <f>Table68[[#This Row],[Gross Earning ]]-Table68[[#This Row],[Budget]]</f>
        <v>8871685</v>
      </c>
    </row>
    <row r="1893" spans="1:9">
      <c r="A1893">
        <v>14218868</v>
      </c>
      <c r="B1893">
        <v>65000000</v>
      </c>
      <c r="C1893">
        <v>4.8</v>
      </c>
      <c r="E1893">
        <v>24171685</v>
      </c>
      <c r="F1893">
        <v>15300000</v>
      </c>
      <c r="G1893">
        <v>4.5</v>
      </c>
      <c r="H1893">
        <f>ROUND(CORREL(Table68[[Gross Earning ]],Table68[Budget]),6)</f>
        <v>0.48902099999999998</v>
      </c>
      <c r="I1893">
        <f>Table68[[#This Row],[Gross Earning ]]-Table68[[#This Row],[Budget]]</f>
        <v>8871685</v>
      </c>
    </row>
    <row r="1894" spans="1:9">
      <c r="A1894">
        <v>22451</v>
      </c>
      <c r="B1894">
        <v>60000000</v>
      </c>
      <c r="C1894">
        <v>6.2</v>
      </c>
      <c r="E1894">
        <v>24171685</v>
      </c>
      <c r="F1894">
        <v>15300000</v>
      </c>
      <c r="G1894">
        <v>8.4</v>
      </c>
      <c r="H1894">
        <f>ROUND(CORREL(Table68[[Gross Earning ]],Table68[Budget]),6)</f>
        <v>0.48902099999999998</v>
      </c>
      <c r="I1894">
        <f>Table68[[#This Row],[Gross Earning ]]-Table68[[#This Row],[Budget]]</f>
        <v>8871685</v>
      </c>
    </row>
    <row r="1895" spans="1:9">
      <c r="A1895">
        <v>31165421</v>
      </c>
      <c r="B1895">
        <v>60000000</v>
      </c>
      <c r="C1895">
        <v>6</v>
      </c>
      <c r="E1895">
        <v>24171685</v>
      </c>
      <c r="F1895">
        <v>15300000</v>
      </c>
      <c r="G1895">
        <v>5.0999999999999996</v>
      </c>
      <c r="H1895">
        <f>ROUND(CORREL(Table68[[Gross Earning ]],Table68[Budget]),6)</f>
        <v>0.48902099999999998</v>
      </c>
      <c r="I1895">
        <f>Table68[[#This Row],[Gross Earning ]]-Table68[[#This Row],[Budget]]</f>
        <v>8871685</v>
      </c>
    </row>
    <row r="1896" spans="1:9">
      <c r="A1896">
        <v>11802056</v>
      </c>
      <c r="B1896">
        <v>60000000</v>
      </c>
      <c r="C1896">
        <v>4.9000000000000004</v>
      </c>
      <c r="E1896">
        <v>24171685</v>
      </c>
      <c r="F1896">
        <v>15300000</v>
      </c>
      <c r="G1896">
        <v>3.4</v>
      </c>
      <c r="H1896">
        <f>ROUND(CORREL(Table68[[Gross Earning ]],Table68[Budget]),6)</f>
        <v>0.48902099999999998</v>
      </c>
      <c r="I1896">
        <f>Table68[[#This Row],[Gross Earning ]]-Table68[[#This Row],[Budget]]</f>
        <v>8871685</v>
      </c>
    </row>
    <row r="1897" spans="1:9">
      <c r="A1897">
        <v>25472967</v>
      </c>
      <c r="B1897">
        <v>30000000</v>
      </c>
      <c r="C1897">
        <v>5.6</v>
      </c>
      <c r="E1897">
        <v>24171685</v>
      </c>
      <c r="F1897">
        <v>15300000</v>
      </c>
      <c r="G1897">
        <v>5.4</v>
      </c>
      <c r="H1897">
        <f>ROUND(CORREL(Table68[[Gross Earning ]],Table68[Budget]),6)</f>
        <v>0.48902099999999998</v>
      </c>
      <c r="I1897">
        <f>Table68[[#This Row],[Gross Earning ]]-Table68[[#This Row],[Budget]]</f>
        <v>8871685</v>
      </c>
    </row>
    <row r="1898" spans="1:9">
      <c r="A1898">
        <v>22362500</v>
      </c>
      <c r="B1898">
        <v>55000000</v>
      </c>
      <c r="C1898">
        <v>6.1</v>
      </c>
      <c r="E1898">
        <v>24171685</v>
      </c>
      <c r="F1898">
        <v>15300000</v>
      </c>
      <c r="G1898">
        <v>7.1</v>
      </c>
      <c r="H1898">
        <f>ROUND(CORREL(Table68[[Gross Earning ]],Table68[Budget]),6)</f>
        <v>0.48902099999999998</v>
      </c>
      <c r="I1898">
        <f>Table68[[#This Row],[Gross Earning ]]-Table68[[#This Row],[Budget]]</f>
        <v>8871685</v>
      </c>
    </row>
    <row r="1899" spans="1:9">
      <c r="A1899">
        <v>17281832</v>
      </c>
      <c r="B1899">
        <v>60000000</v>
      </c>
      <c r="C1899">
        <v>6.1</v>
      </c>
      <c r="E1899">
        <v>24171685</v>
      </c>
      <c r="F1899">
        <v>15300000</v>
      </c>
      <c r="G1899">
        <v>7.7</v>
      </c>
      <c r="H1899">
        <f>ROUND(CORREL(Table68[[Gross Earning ]],Table68[Budget]),6)</f>
        <v>0.48902099999999998</v>
      </c>
      <c r="I1899">
        <f>Table68[[#This Row],[Gross Earning ]]-Table68[[#This Row],[Budget]]</f>
        <v>8871685</v>
      </c>
    </row>
    <row r="1900" spans="1:9">
      <c r="A1900">
        <v>19781879</v>
      </c>
      <c r="B1900">
        <v>60000000</v>
      </c>
      <c r="C1900">
        <v>4.8</v>
      </c>
      <c r="E1900">
        <v>24171685</v>
      </c>
      <c r="F1900">
        <v>15300000</v>
      </c>
      <c r="G1900">
        <v>7.1</v>
      </c>
      <c r="H1900">
        <f>ROUND(CORREL(Table68[[Gross Earning ]],Table68[Budget]),6)</f>
        <v>0.48902099999999998</v>
      </c>
      <c r="I1900">
        <f>Table68[[#This Row],[Gross Earning ]]-Table68[[#This Row],[Budget]]</f>
        <v>8871685</v>
      </c>
    </row>
    <row r="1901" spans="1:9">
      <c r="A1901">
        <v>7605668</v>
      </c>
      <c r="B1901">
        <v>60000000</v>
      </c>
      <c r="C1901">
        <v>5.5</v>
      </c>
      <c r="E1901">
        <v>24171685</v>
      </c>
      <c r="F1901">
        <v>15300000</v>
      </c>
      <c r="G1901">
        <v>4.7</v>
      </c>
      <c r="H1901">
        <f>ROUND(CORREL(Table68[[Gross Earning ]],Table68[Budget]),6)</f>
        <v>0.48902099999999998</v>
      </c>
      <c r="I1901">
        <f>Table68[[#This Row],[Gross Earning ]]-Table68[[#This Row],[Budget]]</f>
        <v>8871685</v>
      </c>
    </row>
    <row r="1902" spans="1:9">
      <c r="A1902">
        <v>4535117</v>
      </c>
      <c r="B1902">
        <v>60000000</v>
      </c>
      <c r="C1902">
        <v>3.8</v>
      </c>
      <c r="E1902">
        <v>24171685</v>
      </c>
      <c r="F1902">
        <v>15300000</v>
      </c>
      <c r="G1902">
        <v>8.4</v>
      </c>
      <c r="H1902">
        <f>ROUND(CORREL(Table68[[Gross Earning ]],Table68[Budget]),6)</f>
        <v>0.48902099999999998</v>
      </c>
      <c r="I1902">
        <f>Table68[[#This Row],[Gross Earning ]]-Table68[[#This Row],[Budget]]</f>
        <v>8871685</v>
      </c>
    </row>
    <row r="1903" spans="1:9">
      <c r="A1903">
        <v>4426297</v>
      </c>
      <c r="B1903">
        <v>35000000</v>
      </c>
      <c r="C1903">
        <v>6.5</v>
      </c>
      <c r="E1903">
        <v>24171685</v>
      </c>
      <c r="F1903">
        <v>15300000</v>
      </c>
      <c r="G1903">
        <v>8.1</v>
      </c>
      <c r="H1903">
        <f>ROUND(CORREL(Table68[[Gross Earning ]],Table68[Budget]),6)</f>
        <v>0.48902099999999998</v>
      </c>
      <c r="I1903">
        <f>Table68[[#This Row],[Gross Earning ]]-Table68[[#This Row],[Budget]]</f>
        <v>8871685</v>
      </c>
    </row>
    <row r="1904" spans="1:9">
      <c r="A1904">
        <v>10166502</v>
      </c>
      <c r="B1904">
        <v>80000000</v>
      </c>
      <c r="C1904">
        <v>6.7</v>
      </c>
      <c r="E1904">
        <v>24171685</v>
      </c>
      <c r="F1904">
        <v>15300000</v>
      </c>
      <c r="G1904">
        <v>7.1</v>
      </c>
      <c r="H1904">
        <f>ROUND(CORREL(Table68[[Gross Earning ]],Table68[Budget]),6)</f>
        <v>0.48902099999999998</v>
      </c>
      <c r="I1904">
        <f>Table68[[#This Row],[Gross Earning ]]-Table68[[#This Row],[Budget]]</f>
        <v>8871685</v>
      </c>
    </row>
    <row r="1905" spans="1:9">
      <c r="A1905">
        <v>363024263</v>
      </c>
      <c r="B1905">
        <v>58000000</v>
      </c>
      <c r="C1905">
        <v>8.1</v>
      </c>
      <c r="E1905">
        <v>24171685</v>
      </c>
      <c r="F1905">
        <v>15300000</v>
      </c>
      <c r="G1905">
        <v>6.1</v>
      </c>
      <c r="H1905">
        <f>ROUND(CORREL(Table68[[Gross Earning ]],Table68[Budget]),6)</f>
        <v>0.48902099999999998</v>
      </c>
      <c r="I1905">
        <f>Table68[[#This Row],[Gross Earning ]]-Table68[[#This Row],[Budget]]</f>
        <v>8871685</v>
      </c>
    </row>
    <row r="1906" spans="1:9">
      <c r="A1906">
        <v>12065985</v>
      </c>
      <c r="B1906">
        <v>60000000</v>
      </c>
      <c r="C1906">
        <v>4.9000000000000004</v>
      </c>
      <c r="E1906">
        <v>24171685</v>
      </c>
      <c r="F1906">
        <v>15300000</v>
      </c>
      <c r="G1906">
        <v>6.3</v>
      </c>
      <c r="H1906">
        <f>ROUND(CORREL(Table68[[Gross Earning ]],Table68[Budget]),6)</f>
        <v>0.48902099999999998</v>
      </c>
      <c r="I1906">
        <f>Table68[[#This Row],[Gross Earning ]]-Table68[[#This Row],[Budget]]</f>
        <v>8871685</v>
      </c>
    </row>
    <row r="1907" spans="1:9">
      <c r="A1907">
        <v>350123553</v>
      </c>
      <c r="B1907">
        <v>58800000</v>
      </c>
      <c r="C1907">
        <v>7.3</v>
      </c>
      <c r="E1907">
        <v>24171685</v>
      </c>
      <c r="F1907">
        <v>15300000</v>
      </c>
      <c r="G1907">
        <v>6.7</v>
      </c>
      <c r="H1907">
        <f>ROUND(CORREL(Table68[[Gross Earning ]],Table68[Budget]),6)</f>
        <v>0.48902099999999998</v>
      </c>
      <c r="I1907">
        <f>Table68[[#This Row],[Gross Earning ]]-Table68[[#This Row],[Budget]]</f>
        <v>8871685</v>
      </c>
    </row>
    <row r="1908" spans="1:9">
      <c r="A1908">
        <v>80021740</v>
      </c>
      <c r="B1908">
        <v>58000000</v>
      </c>
      <c r="C1908">
        <v>6.4</v>
      </c>
      <c r="E1908">
        <v>24171685</v>
      </c>
      <c r="F1908">
        <v>15300000</v>
      </c>
      <c r="G1908">
        <v>7.3</v>
      </c>
      <c r="H1908">
        <f>ROUND(CORREL(Table68[[Gross Earning ]],Table68[Budget]),6)</f>
        <v>0.48902099999999998</v>
      </c>
      <c r="I1908">
        <f>Table68[[#This Row],[Gross Earning ]]-Table68[[#This Row],[Budget]]</f>
        <v>8871685</v>
      </c>
    </row>
    <row r="1909" spans="1:9">
      <c r="A1909">
        <v>48291624</v>
      </c>
      <c r="B1909">
        <v>58000000</v>
      </c>
      <c r="C1909">
        <v>6.7</v>
      </c>
      <c r="E1909">
        <v>24171685</v>
      </c>
      <c r="F1909">
        <v>15300000</v>
      </c>
      <c r="G1909">
        <v>8.4</v>
      </c>
      <c r="H1909">
        <f>ROUND(CORREL(Table68[[Gross Earning ]],Table68[Budget]),6)</f>
        <v>0.48902099999999998</v>
      </c>
      <c r="I1909">
        <f>Table68[[#This Row],[Gross Earning ]]-Table68[[#This Row],[Budget]]</f>
        <v>8871685</v>
      </c>
    </row>
    <row r="1910" spans="1:9">
      <c r="A1910">
        <v>35231365</v>
      </c>
      <c r="B1910">
        <v>60000000</v>
      </c>
      <c r="C1910">
        <v>3.6</v>
      </c>
      <c r="E1910">
        <v>24171685</v>
      </c>
      <c r="F1910">
        <v>15300000</v>
      </c>
      <c r="G1910">
        <v>7.8</v>
      </c>
      <c r="H1910">
        <f>ROUND(CORREL(Table68[[Gross Earning ]],Table68[Budget]),6)</f>
        <v>0.48902099999999998</v>
      </c>
      <c r="I1910">
        <f>Table68[[#This Row],[Gross Earning ]]-Table68[[#This Row],[Budget]]</f>
        <v>8871685</v>
      </c>
    </row>
    <row r="1911" spans="1:9">
      <c r="A1911">
        <v>53715611</v>
      </c>
      <c r="B1911">
        <v>63000000</v>
      </c>
      <c r="C1911">
        <v>5.7</v>
      </c>
      <c r="E1911">
        <v>24171685</v>
      </c>
      <c r="F1911">
        <v>15300000</v>
      </c>
      <c r="G1911">
        <v>4.8</v>
      </c>
      <c r="H1911">
        <f>ROUND(CORREL(Table68[[Gross Earning ]],Table68[Budget]),6)</f>
        <v>0.48902099999999998</v>
      </c>
      <c r="I1911">
        <f>Table68[[#This Row],[Gross Earning ]]-Table68[[#This Row],[Budget]]</f>
        <v>8871685</v>
      </c>
    </row>
    <row r="1912" spans="1:9">
      <c r="A1912">
        <v>31199215</v>
      </c>
      <c r="B1912">
        <v>58000000</v>
      </c>
      <c r="C1912">
        <v>6</v>
      </c>
      <c r="E1912">
        <v>24171685</v>
      </c>
      <c r="F1912">
        <v>15300000</v>
      </c>
      <c r="G1912">
        <v>7.3</v>
      </c>
      <c r="H1912">
        <f>ROUND(CORREL(Table68[[Gross Earning ]],Table68[Budget]),6)</f>
        <v>0.48902099999999998</v>
      </c>
      <c r="I1912">
        <f>Table68[[#This Row],[Gross Earning ]]-Table68[[#This Row],[Budget]]</f>
        <v>8871685</v>
      </c>
    </row>
    <row r="1913" spans="1:9">
      <c r="A1913">
        <v>29580087</v>
      </c>
      <c r="B1913">
        <v>58000000</v>
      </c>
      <c r="C1913">
        <v>4.7</v>
      </c>
      <c r="E1913">
        <v>24171685</v>
      </c>
      <c r="F1913">
        <v>15300000</v>
      </c>
      <c r="G1913">
        <v>6.1</v>
      </c>
      <c r="H1913">
        <f>ROUND(CORREL(Table68[[Gross Earning ]],Table68[Budget]),6)</f>
        <v>0.48902099999999998</v>
      </c>
      <c r="I1913">
        <f>Table68[[#This Row],[Gross Earning ]]-Table68[[#This Row],[Budget]]</f>
        <v>8871685</v>
      </c>
    </row>
    <row r="1914" spans="1:9">
      <c r="A1914">
        <v>44665963</v>
      </c>
      <c r="B1914">
        <v>58000000</v>
      </c>
      <c r="C1914">
        <v>6.3</v>
      </c>
      <c r="E1914">
        <v>24171685</v>
      </c>
      <c r="F1914">
        <v>15300000</v>
      </c>
      <c r="G1914">
        <v>7.8</v>
      </c>
      <c r="H1914">
        <f>ROUND(CORREL(Table68[[Gross Earning ]],Table68[Budget]),6)</f>
        <v>0.48902099999999998</v>
      </c>
      <c r="I1914">
        <f>Table68[[#This Row],[Gross Earning ]]-Table68[[#This Row],[Budget]]</f>
        <v>8871685</v>
      </c>
    </row>
    <row r="1915" spans="1:9">
      <c r="A1915">
        <v>60128566</v>
      </c>
      <c r="B1915">
        <v>60000000</v>
      </c>
      <c r="C1915">
        <v>5.9</v>
      </c>
      <c r="E1915">
        <v>24171685</v>
      </c>
      <c r="F1915">
        <v>15300000</v>
      </c>
      <c r="G1915">
        <v>5</v>
      </c>
      <c r="H1915">
        <f>ROUND(CORREL(Table68[[Gross Earning ]],Table68[Budget]),6)</f>
        <v>0.48902099999999998</v>
      </c>
      <c r="I1915">
        <f>Table68[[#This Row],[Gross Earning ]]-Table68[[#This Row],[Budget]]</f>
        <v>8871685</v>
      </c>
    </row>
    <row r="1916" spans="1:9">
      <c r="A1916">
        <v>49875589</v>
      </c>
      <c r="B1916">
        <v>58000000</v>
      </c>
      <c r="C1916">
        <v>5.9</v>
      </c>
      <c r="E1916">
        <v>24171685</v>
      </c>
      <c r="F1916">
        <v>15300000</v>
      </c>
      <c r="G1916">
        <v>7.9</v>
      </c>
      <c r="H1916">
        <f>ROUND(CORREL(Table68[[Gross Earning ]],Table68[Budget]),6)</f>
        <v>0.48902099999999998</v>
      </c>
      <c r="I1916">
        <f>Table68[[#This Row],[Gross Earning ]]-Table68[[#This Row],[Budget]]</f>
        <v>8871685</v>
      </c>
    </row>
    <row r="1917" spans="1:9">
      <c r="A1917">
        <v>60984028</v>
      </c>
      <c r="B1917">
        <v>57000000</v>
      </c>
      <c r="C1917">
        <v>7.5</v>
      </c>
      <c r="E1917">
        <v>24171685</v>
      </c>
      <c r="F1917">
        <v>15300000</v>
      </c>
      <c r="G1917">
        <v>5</v>
      </c>
      <c r="H1917">
        <f>ROUND(CORREL(Table68[[Gross Earning ]],Table68[Budget]),6)</f>
        <v>0.48902099999999998</v>
      </c>
      <c r="I1917">
        <f>Table68[[#This Row],[Gross Earning ]]-Table68[[#This Row],[Budget]]</f>
        <v>8871685</v>
      </c>
    </row>
    <row r="1918" spans="1:9">
      <c r="A1918">
        <v>36931089</v>
      </c>
      <c r="B1918">
        <v>70000000</v>
      </c>
      <c r="C1918">
        <v>5.6</v>
      </c>
      <c r="E1918">
        <v>24171685</v>
      </c>
      <c r="F1918">
        <v>15300000</v>
      </c>
      <c r="G1918">
        <v>7.6</v>
      </c>
      <c r="H1918">
        <f>ROUND(CORREL(Table68[[Gross Earning ]],Table68[Budget]),6)</f>
        <v>0.48902099999999998</v>
      </c>
      <c r="I1918">
        <f>Table68[[#This Row],[Gross Earning ]]-Table68[[#This Row],[Budget]]</f>
        <v>8871685</v>
      </c>
    </row>
    <row r="1919" spans="1:9">
      <c r="A1919">
        <v>51317350</v>
      </c>
      <c r="B1919">
        <v>57000000</v>
      </c>
      <c r="C1919">
        <v>6.4</v>
      </c>
      <c r="E1919">
        <v>24171685</v>
      </c>
      <c r="F1919">
        <v>15300000</v>
      </c>
      <c r="G1919">
        <v>5.5</v>
      </c>
      <c r="H1919">
        <f>ROUND(CORREL(Table68[[Gross Earning ]],Table68[Budget]),6)</f>
        <v>0.48902099999999998</v>
      </c>
      <c r="I1919">
        <f>Table68[[#This Row],[Gross Earning ]]-Table68[[#This Row],[Budget]]</f>
        <v>8871685</v>
      </c>
    </row>
    <row r="1920" spans="1:9">
      <c r="A1920">
        <v>28328132</v>
      </c>
      <c r="B1920">
        <v>58000000</v>
      </c>
      <c r="C1920">
        <v>6.3</v>
      </c>
      <c r="E1920">
        <v>24171685</v>
      </c>
      <c r="F1920">
        <v>15300000</v>
      </c>
      <c r="G1920">
        <v>5.9</v>
      </c>
      <c r="H1920">
        <f>ROUND(CORREL(Table68[[Gross Earning ]],Table68[Budget]),6)</f>
        <v>0.48902099999999998</v>
      </c>
      <c r="I1920">
        <f>Table68[[#This Row],[Gross Earning ]]-Table68[[#This Row],[Budget]]</f>
        <v>8871685</v>
      </c>
    </row>
    <row r="1921" spans="1:9">
      <c r="A1921">
        <v>51774002</v>
      </c>
      <c r="B1921">
        <v>57000000</v>
      </c>
      <c r="C1921">
        <v>4.3</v>
      </c>
      <c r="E1921">
        <v>24171685</v>
      </c>
      <c r="F1921">
        <v>15300000</v>
      </c>
      <c r="G1921">
        <v>6.1</v>
      </c>
      <c r="H1921">
        <f>ROUND(CORREL(Table68[[Gross Earning ]],Table68[Budget]),6)</f>
        <v>0.48902099999999998</v>
      </c>
      <c r="I1921">
        <f>Table68[[#This Row],[Gross Earning ]]-Table68[[#This Row],[Budget]]</f>
        <v>8871685</v>
      </c>
    </row>
    <row r="1922" spans="1:9">
      <c r="A1922">
        <v>25528495</v>
      </c>
      <c r="B1922">
        <v>57000000</v>
      </c>
      <c r="C1922">
        <v>5.9</v>
      </c>
      <c r="E1922">
        <v>24171685</v>
      </c>
      <c r="F1922">
        <v>15300000</v>
      </c>
      <c r="G1922">
        <v>5.7</v>
      </c>
      <c r="H1922">
        <f>ROUND(CORREL(Table68[[Gross Earning ]],Table68[Budget]),6)</f>
        <v>0.48902099999999998</v>
      </c>
      <c r="I1922">
        <f>Table68[[#This Row],[Gross Earning ]]-Table68[[#This Row],[Budget]]</f>
        <v>8871685</v>
      </c>
    </row>
    <row r="1923" spans="1:9">
      <c r="A1923">
        <v>113006880</v>
      </c>
      <c r="B1923">
        <v>56000000</v>
      </c>
      <c r="C1923">
        <v>5.5</v>
      </c>
      <c r="E1923">
        <v>24171685</v>
      </c>
      <c r="F1923">
        <v>15300000</v>
      </c>
      <c r="G1923">
        <v>5.8</v>
      </c>
      <c r="H1923">
        <f>ROUND(CORREL(Table68[[Gross Earning ]],Table68[Budget]),6)</f>
        <v>0.48902099999999998</v>
      </c>
      <c r="I1923">
        <f>Table68[[#This Row],[Gross Earning ]]-Table68[[#This Row],[Budget]]</f>
        <v>8871685</v>
      </c>
    </row>
    <row r="1924" spans="1:9">
      <c r="A1924">
        <v>45860039</v>
      </c>
      <c r="B1924">
        <v>56000000</v>
      </c>
      <c r="C1924">
        <v>6.2</v>
      </c>
      <c r="E1924">
        <v>24171685</v>
      </c>
      <c r="F1924">
        <v>15300000</v>
      </c>
      <c r="G1924">
        <v>4.8</v>
      </c>
      <c r="H1924">
        <f>ROUND(CORREL(Table68[[Gross Earning ]],Table68[Budget]),6)</f>
        <v>0.48902099999999998</v>
      </c>
      <c r="I1924">
        <f>Table68[[#This Row],[Gross Earning ]]-Table68[[#This Row],[Budget]]</f>
        <v>8871685</v>
      </c>
    </row>
    <row r="1925" spans="1:9">
      <c r="A1925">
        <v>329691196</v>
      </c>
      <c r="B1925">
        <v>55000000</v>
      </c>
      <c r="C1925">
        <v>8.8000000000000007</v>
      </c>
      <c r="E1925">
        <v>24171685</v>
      </c>
      <c r="F1925">
        <v>15300000</v>
      </c>
      <c r="G1925">
        <v>4.8</v>
      </c>
      <c r="H1925">
        <f>ROUND(CORREL(Table68[[Gross Earning ]],Table68[Budget]),6)</f>
        <v>0.48902099999999998</v>
      </c>
      <c r="I1925">
        <f>Table68[[#This Row],[Gross Earning ]]-Table68[[#This Row],[Budget]]</f>
        <v>8871685</v>
      </c>
    </row>
    <row r="1926" spans="1:9">
      <c r="A1926">
        <v>217326336</v>
      </c>
      <c r="B1926">
        <v>60000000</v>
      </c>
      <c r="C1926">
        <v>5.2</v>
      </c>
      <c r="E1926">
        <v>24171685</v>
      </c>
      <c r="F1926">
        <v>15300000</v>
      </c>
      <c r="G1926">
        <v>7.4</v>
      </c>
      <c r="H1926">
        <f>ROUND(CORREL(Table68[[Gross Earning ]],Table68[Budget]),6)</f>
        <v>0.48902099999999998</v>
      </c>
      <c r="I1926">
        <f>Table68[[#This Row],[Gross Earning ]]-Table68[[#This Row],[Budget]]</f>
        <v>8871685</v>
      </c>
    </row>
    <row r="1927" spans="1:9">
      <c r="A1927">
        <v>166225040</v>
      </c>
      <c r="B1927">
        <v>55000000</v>
      </c>
      <c r="C1927">
        <v>7</v>
      </c>
      <c r="E1927">
        <v>24171685</v>
      </c>
      <c r="F1927">
        <v>15300000</v>
      </c>
      <c r="G1927">
        <v>8.1</v>
      </c>
      <c r="H1927">
        <f>ROUND(CORREL(Table68[[Gross Earning ]],Table68[Budget]),6)</f>
        <v>0.48902099999999998</v>
      </c>
      <c r="I1927">
        <f>Table68[[#This Row],[Gross Earning ]]-Table68[[#This Row],[Budget]]</f>
        <v>8871685</v>
      </c>
    </row>
    <row r="1928" spans="1:9">
      <c r="A1928">
        <v>141600000</v>
      </c>
      <c r="B1928">
        <v>55000000</v>
      </c>
      <c r="C1928">
        <v>6.6</v>
      </c>
      <c r="E1928">
        <v>24171685</v>
      </c>
      <c r="F1928">
        <v>15300000</v>
      </c>
      <c r="G1928">
        <v>7.3</v>
      </c>
      <c r="H1928">
        <f>ROUND(CORREL(Table68[[Gross Earning ]],Table68[Budget]),6)</f>
        <v>0.48902099999999998</v>
      </c>
      <c r="I1928">
        <f>Table68[[#This Row],[Gross Earning ]]-Table68[[#This Row],[Budget]]</f>
        <v>8871685</v>
      </c>
    </row>
    <row r="1929" spans="1:9">
      <c r="A1929">
        <v>134218018</v>
      </c>
      <c r="B1929">
        <v>55000000</v>
      </c>
      <c r="C1929">
        <v>7.3</v>
      </c>
      <c r="E1929">
        <v>24171685</v>
      </c>
      <c r="F1929">
        <v>15300000</v>
      </c>
      <c r="G1929">
        <v>2.8</v>
      </c>
      <c r="H1929">
        <f>ROUND(CORREL(Table68[[Gross Earning ]],Table68[Budget]),6)</f>
        <v>0.48902099999999998</v>
      </c>
      <c r="I1929">
        <f>Table68[[#This Row],[Gross Earning ]]-Table68[[#This Row],[Budget]]</f>
        <v>8871685</v>
      </c>
    </row>
    <row r="1930" spans="1:9">
      <c r="A1930">
        <v>128769345</v>
      </c>
      <c r="B1930">
        <v>54000000</v>
      </c>
      <c r="C1930">
        <v>5.6</v>
      </c>
      <c r="E1930">
        <v>24171685</v>
      </c>
      <c r="F1930">
        <v>15300000</v>
      </c>
      <c r="G1930">
        <v>7.1</v>
      </c>
      <c r="H1930">
        <f>ROUND(CORREL(Table68[[Gross Earning ]],Table68[Budget]),6)</f>
        <v>0.48902099999999998</v>
      </c>
      <c r="I1930">
        <f>Table68[[#This Row],[Gross Earning ]]-Table68[[#This Row],[Budget]]</f>
        <v>8871685</v>
      </c>
    </row>
    <row r="1931" spans="1:9">
      <c r="A1931">
        <v>177575142</v>
      </c>
      <c r="B1931">
        <v>70000000</v>
      </c>
      <c r="C1931">
        <v>6.6</v>
      </c>
      <c r="E1931">
        <v>24171685</v>
      </c>
      <c r="F1931">
        <v>15300000</v>
      </c>
      <c r="G1931">
        <v>7.9</v>
      </c>
      <c r="H1931">
        <f>ROUND(CORREL(Table68[[Gross Earning ]],Table68[Budget]),6)</f>
        <v>0.48902099999999998</v>
      </c>
      <c r="I1931">
        <f>Table68[[#This Row],[Gross Earning ]]-Table68[[#This Row],[Budget]]</f>
        <v>8871685</v>
      </c>
    </row>
    <row r="1932" spans="1:9">
      <c r="A1932">
        <v>105263257</v>
      </c>
      <c r="B1932">
        <v>55000000</v>
      </c>
      <c r="C1932">
        <v>5.4</v>
      </c>
      <c r="E1932">
        <v>24171685</v>
      </c>
      <c r="F1932">
        <v>15300000</v>
      </c>
      <c r="G1932">
        <v>5.4</v>
      </c>
      <c r="H1932">
        <f>ROUND(CORREL(Table68[[Gross Earning ]],Table68[Budget]),6)</f>
        <v>0.48902099999999998</v>
      </c>
      <c r="I1932">
        <f>Table68[[#This Row],[Gross Earning ]]-Table68[[#This Row],[Budget]]</f>
        <v>8871685</v>
      </c>
    </row>
    <row r="1933" spans="1:9">
      <c r="A1933">
        <v>104354205</v>
      </c>
      <c r="B1933">
        <v>55000000</v>
      </c>
      <c r="C1933">
        <v>6.3</v>
      </c>
      <c r="E1933">
        <v>24171685</v>
      </c>
      <c r="F1933">
        <v>15300000</v>
      </c>
      <c r="G1933">
        <v>6</v>
      </c>
      <c r="H1933">
        <f>ROUND(CORREL(Table68[[Gross Earning ]],Table68[Budget]),6)</f>
        <v>0.48902099999999998</v>
      </c>
      <c r="I1933">
        <f>Table68[[#This Row],[Gross Earning ]]-Table68[[#This Row],[Budget]]</f>
        <v>8871685</v>
      </c>
    </row>
    <row r="1934" spans="1:9">
      <c r="A1934">
        <v>107100855</v>
      </c>
      <c r="B1934">
        <v>55000000</v>
      </c>
      <c r="C1934">
        <v>7.9</v>
      </c>
      <c r="E1934">
        <v>24171685</v>
      </c>
      <c r="F1934">
        <v>15300000</v>
      </c>
      <c r="G1934">
        <v>5.2</v>
      </c>
      <c r="H1934">
        <f>ROUND(CORREL(Table68[[Gross Earning ]],Table68[Budget]),6)</f>
        <v>0.48902099999999998</v>
      </c>
      <c r="I1934">
        <f>Table68[[#This Row],[Gross Earning ]]-Table68[[#This Row],[Budget]]</f>
        <v>8871685</v>
      </c>
    </row>
    <row r="1935" spans="1:9">
      <c r="A1935">
        <v>98711404</v>
      </c>
      <c r="B1935">
        <v>55000000</v>
      </c>
      <c r="C1935">
        <v>6.3</v>
      </c>
      <c r="E1935">
        <v>24171685</v>
      </c>
      <c r="F1935">
        <v>15300000</v>
      </c>
      <c r="G1935">
        <v>5.7</v>
      </c>
      <c r="H1935">
        <f>ROUND(CORREL(Table68[[Gross Earning ]],Table68[Budget]),6)</f>
        <v>0.48902099999999998</v>
      </c>
      <c r="I1935">
        <f>Table68[[#This Row],[Gross Earning ]]-Table68[[#This Row],[Budget]]</f>
        <v>8871685</v>
      </c>
    </row>
    <row r="1936" spans="1:9">
      <c r="A1936">
        <v>100328194</v>
      </c>
      <c r="B1936">
        <v>50000000</v>
      </c>
      <c r="C1936">
        <v>6</v>
      </c>
      <c r="E1936">
        <v>24171685</v>
      </c>
      <c r="F1936">
        <v>15300000</v>
      </c>
      <c r="G1936">
        <v>7.3</v>
      </c>
      <c r="H1936">
        <f>ROUND(CORREL(Table68[[Gross Earning ]],Table68[Budget]),6)</f>
        <v>0.48902099999999998</v>
      </c>
      <c r="I1936">
        <f>Table68[[#This Row],[Gross Earning ]]-Table68[[#This Row],[Budget]]</f>
        <v>8871685</v>
      </c>
    </row>
    <row r="1937" spans="1:9">
      <c r="A1937">
        <v>101530738</v>
      </c>
      <c r="B1937">
        <v>55000000</v>
      </c>
      <c r="C1937">
        <v>7.2</v>
      </c>
      <c r="E1937">
        <v>24171685</v>
      </c>
      <c r="F1937">
        <v>15300000</v>
      </c>
      <c r="G1937">
        <v>6</v>
      </c>
      <c r="H1937">
        <f>ROUND(CORREL(Table68[[Gross Earning ]],Table68[Budget]),6)</f>
        <v>0.48902099999999998</v>
      </c>
      <c r="I1937">
        <f>Table68[[#This Row],[Gross Earning ]]-Table68[[#This Row],[Budget]]</f>
        <v>8871685</v>
      </c>
    </row>
    <row r="1938" spans="1:9">
      <c r="A1938">
        <v>93815117</v>
      </c>
      <c r="B1938">
        <v>55000000</v>
      </c>
      <c r="C1938">
        <v>5.0999999999999996</v>
      </c>
      <c r="E1938">
        <v>24171685</v>
      </c>
      <c r="F1938">
        <v>15300000</v>
      </c>
      <c r="G1938">
        <v>6.3</v>
      </c>
      <c r="H1938">
        <f>ROUND(CORREL(Table68[[Gross Earning ]],Table68[Budget]),6)</f>
        <v>0.48902099999999998</v>
      </c>
      <c r="I1938">
        <f>Table68[[#This Row],[Gross Earning ]]-Table68[[#This Row],[Budget]]</f>
        <v>8871685</v>
      </c>
    </row>
    <row r="1939" spans="1:9">
      <c r="A1939">
        <v>91400000</v>
      </c>
      <c r="B1939">
        <v>53000000</v>
      </c>
      <c r="C1939">
        <v>7.3</v>
      </c>
      <c r="E1939">
        <v>24171685</v>
      </c>
      <c r="F1939">
        <v>15300000</v>
      </c>
      <c r="G1939">
        <v>7.2</v>
      </c>
      <c r="H1939">
        <f>ROUND(CORREL(Table68[[Gross Earning ]],Table68[Budget]),6)</f>
        <v>0.48902099999999998</v>
      </c>
      <c r="I1939">
        <f>Table68[[#This Row],[Gross Earning ]]-Table68[[#This Row],[Budget]]</f>
        <v>8871685</v>
      </c>
    </row>
    <row r="1940" spans="1:9">
      <c r="A1940">
        <v>162586036</v>
      </c>
      <c r="B1940">
        <v>55000000</v>
      </c>
      <c r="C1940">
        <v>8</v>
      </c>
      <c r="E1940">
        <v>24171685</v>
      </c>
      <c r="F1940">
        <v>15300000</v>
      </c>
      <c r="G1940">
        <v>8.6999999999999993</v>
      </c>
      <c r="H1940">
        <f>ROUND(CORREL(Table68[[Gross Earning ]],Table68[Budget]),6)</f>
        <v>0.48902099999999998</v>
      </c>
      <c r="I1940">
        <f>Table68[[#This Row],[Gross Earning ]]-Table68[[#This Row],[Budget]]</f>
        <v>8871685</v>
      </c>
    </row>
    <row r="1941" spans="1:9">
      <c r="A1941">
        <v>89706988</v>
      </c>
      <c r="B1941">
        <v>55000000</v>
      </c>
      <c r="C1941">
        <v>6.2</v>
      </c>
      <c r="E1941">
        <v>24171685</v>
      </c>
      <c r="F1941">
        <v>15300000</v>
      </c>
      <c r="G1941">
        <v>4.7</v>
      </c>
      <c r="H1941">
        <f>ROUND(CORREL(Table68[[Gross Earning ]],Table68[Budget]),6)</f>
        <v>0.48902099999999998</v>
      </c>
      <c r="I1941">
        <f>Table68[[#This Row],[Gross Earning ]]-Table68[[#This Row],[Budget]]</f>
        <v>8871685</v>
      </c>
    </row>
    <row r="1942" spans="1:9">
      <c r="A1942">
        <v>83000000</v>
      </c>
      <c r="B1942">
        <v>55000000</v>
      </c>
      <c r="C1942">
        <v>6</v>
      </c>
      <c r="E1942">
        <v>24171685</v>
      </c>
      <c r="F1942">
        <v>15300000</v>
      </c>
      <c r="G1942">
        <v>3.7</v>
      </c>
      <c r="H1942">
        <f>ROUND(CORREL(Table68[[Gross Earning ]],Table68[Budget]),6)</f>
        <v>0.48902099999999998</v>
      </c>
      <c r="I1942">
        <f>Table68[[#This Row],[Gross Earning ]]-Table68[[#This Row],[Budget]]</f>
        <v>8871685</v>
      </c>
    </row>
    <row r="1943" spans="1:9">
      <c r="A1943">
        <v>78745923</v>
      </c>
      <c r="B1943">
        <v>55000000</v>
      </c>
      <c r="C1943">
        <v>6.7</v>
      </c>
      <c r="E1943">
        <v>24171685</v>
      </c>
      <c r="F1943">
        <v>15300000</v>
      </c>
      <c r="G1943">
        <v>6.7</v>
      </c>
      <c r="H1943">
        <f>ROUND(CORREL(Table68[[Gross Earning ]],Table68[Budget]),6)</f>
        <v>0.48902099999999998</v>
      </c>
      <c r="I1943">
        <f>Table68[[#This Row],[Gross Earning ]]-Table68[[#This Row],[Budget]]</f>
        <v>8871685</v>
      </c>
    </row>
    <row r="1944" spans="1:9">
      <c r="A1944">
        <v>70098138</v>
      </c>
      <c r="B1944">
        <v>30000000</v>
      </c>
      <c r="C1944">
        <v>8.1</v>
      </c>
      <c r="E1944">
        <v>24171685</v>
      </c>
      <c r="F1944">
        <v>15300000</v>
      </c>
      <c r="G1944">
        <v>7.3</v>
      </c>
      <c r="H1944">
        <f>ROUND(CORREL(Table68[[Gross Earning ]],Table68[Budget]),6)</f>
        <v>0.48902099999999998</v>
      </c>
      <c r="I1944">
        <f>Table68[[#This Row],[Gross Earning ]]-Table68[[#This Row],[Budget]]</f>
        <v>8871685</v>
      </c>
    </row>
    <row r="1945" spans="1:9">
      <c r="A1945">
        <v>66365290</v>
      </c>
      <c r="B1945">
        <v>55000000</v>
      </c>
      <c r="C1945">
        <v>6.4</v>
      </c>
      <c r="E1945">
        <v>24171685</v>
      </c>
      <c r="F1945">
        <v>15300000</v>
      </c>
      <c r="G1945">
        <v>7.3</v>
      </c>
      <c r="H1945">
        <f>ROUND(CORREL(Table68[[Gross Earning ]],Table68[Budget]),6)</f>
        <v>0.48902099999999998</v>
      </c>
      <c r="I1945">
        <f>Table68[[#This Row],[Gross Earning ]]-Table68[[#This Row],[Budget]]</f>
        <v>8871685</v>
      </c>
    </row>
    <row r="1946" spans="1:9">
      <c r="A1946">
        <v>66207920</v>
      </c>
      <c r="B1946">
        <v>30000000</v>
      </c>
      <c r="C1946">
        <v>8</v>
      </c>
      <c r="E1946">
        <v>24171685</v>
      </c>
      <c r="F1946">
        <v>15300000</v>
      </c>
      <c r="G1946">
        <v>6.5</v>
      </c>
      <c r="H1946">
        <f>ROUND(CORREL(Table68[[Gross Earning ]],Table68[Budget]),6)</f>
        <v>0.48902099999999998</v>
      </c>
      <c r="I1946">
        <f>Table68[[#This Row],[Gross Earning ]]-Table68[[#This Row],[Budget]]</f>
        <v>8871685</v>
      </c>
    </row>
    <row r="1947" spans="1:9">
      <c r="A1947">
        <v>63408614</v>
      </c>
      <c r="B1947">
        <v>55000000</v>
      </c>
      <c r="C1947">
        <v>6.3</v>
      </c>
      <c r="E1947">
        <v>24171685</v>
      </c>
      <c r="F1947">
        <v>15300000</v>
      </c>
      <c r="G1947">
        <v>6.1</v>
      </c>
      <c r="H1947">
        <f>ROUND(CORREL(Table68[[Gross Earning ]],Table68[Budget]),6)</f>
        <v>0.48902099999999998</v>
      </c>
      <c r="I1947">
        <f>Table68[[#This Row],[Gross Earning ]]-Table68[[#This Row],[Budget]]</f>
        <v>8871685</v>
      </c>
    </row>
    <row r="1948" spans="1:9">
      <c r="A1948">
        <v>58422650</v>
      </c>
      <c r="B1948">
        <v>55000000</v>
      </c>
      <c r="C1948">
        <v>6.4</v>
      </c>
      <c r="E1948">
        <v>24171685</v>
      </c>
      <c r="F1948">
        <v>15300000</v>
      </c>
      <c r="G1948">
        <v>3.8</v>
      </c>
      <c r="H1948">
        <f>ROUND(CORREL(Table68[[Gross Earning ]],Table68[Budget]),6)</f>
        <v>0.48902099999999998</v>
      </c>
      <c r="I1948">
        <f>Table68[[#This Row],[Gross Earning ]]-Table68[[#This Row],[Budget]]</f>
        <v>8871685</v>
      </c>
    </row>
    <row r="1949" spans="1:9">
      <c r="A1949">
        <v>56932305</v>
      </c>
      <c r="B1949">
        <v>55000000</v>
      </c>
      <c r="C1949">
        <v>6.6</v>
      </c>
      <c r="E1949">
        <v>24171685</v>
      </c>
      <c r="F1949">
        <v>15300000</v>
      </c>
      <c r="G1949">
        <v>7.1</v>
      </c>
      <c r="H1949">
        <f>ROUND(CORREL(Table68[[Gross Earning ]],Table68[Budget]),6)</f>
        <v>0.48902099999999998</v>
      </c>
      <c r="I1949">
        <f>Table68[[#This Row],[Gross Earning ]]-Table68[[#This Row],[Budget]]</f>
        <v>8871685</v>
      </c>
    </row>
    <row r="1950" spans="1:9">
      <c r="A1950">
        <v>68750000</v>
      </c>
      <c r="B1950">
        <v>55000000</v>
      </c>
      <c r="C1950">
        <v>6.4</v>
      </c>
      <c r="E1950">
        <v>24171685</v>
      </c>
      <c r="F1950">
        <v>15300000</v>
      </c>
      <c r="G1950">
        <v>7.5</v>
      </c>
      <c r="H1950">
        <f>ROUND(CORREL(Table68[[Gross Earning ]],Table68[Budget]),6)</f>
        <v>0.48902099999999998</v>
      </c>
      <c r="I1950">
        <f>Table68[[#This Row],[Gross Earning ]]-Table68[[#This Row],[Budget]]</f>
        <v>8871685</v>
      </c>
    </row>
    <row r="1951" spans="1:9">
      <c r="A1951">
        <v>68218041</v>
      </c>
      <c r="B1951">
        <v>55000000</v>
      </c>
      <c r="C1951">
        <v>6</v>
      </c>
      <c r="E1951">
        <v>24171685</v>
      </c>
      <c r="F1951">
        <v>15300000</v>
      </c>
      <c r="G1951">
        <v>7.3</v>
      </c>
      <c r="H1951">
        <f>ROUND(CORREL(Table68[[Gross Earning ]],Table68[Budget]),6)</f>
        <v>0.48902099999999998</v>
      </c>
      <c r="I1951">
        <f>Table68[[#This Row],[Gross Earning ]]-Table68[[#This Row],[Budget]]</f>
        <v>8871685</v>
      </c>
    </row>
    <row r="1952" spans="1:9">
      <c r="A1952">
        <v>25040293</v>
      </c>
      <c r="B1952">
        <v>55000000</v>
      </c>
      <c r="C1952">
        <v>6.6</v>
      </c>
      <c r="E1952">
        <v>24171685</v>
      </c>
      <c r="F1952">
        <v>15300000</v>
      </c>
      <c r="G1952">
        <v>6.5</v>
      </c>
      <c r="H1952">
        <f>ROUND(CORREL(Table68[[Gross Earning ]],Table68[Budget]),6)</f>
        <v>0.48902099999999998</v>
      </c>
      <c r="I1952">
        <f>Table68[[#This Row],[Gross Earning ]]-Table68[[#This Row],[Budget]]</f>
        <v>8871685</v>
      </c>
    </row>
    <row r="1953" spans="1:9">
      <c r="A1953">
        <v>55747724</v>
      </c>
      <c r="B1953">
        <v>55000000</v>
      </c>
      <c r="C1953">
        <v>5.9</v>
      </c>
      <c r="E1953">
        <v>24171685</v>
      </c>
      <c r="F1953">
        <v>15300000</v>
      </c>
      <c r="G1953">
        <v>7.2</v>
      </c>
      <c r="H1953">
        <f>ROUND(CORREL(Table68[[Gross Earning ]],Table68[Budget]),6)</f>
        <v>0.48902099999999998</v>
      </c>
      <c r="I1953">
        <f>Table68[[#This Row],[Gross Earning ]]-Table68[[#This Row],[Budget]]</f>
        <v>8871685</v>
      </c>
    </row>
    <row r="1954" spans="1:9">
      <c r="A1954">
        <v>55473600</v>
      </c>
      <c r="B1954">
        <v>50000000</v>
      </c>
      <c r="C1954">
        <v>6.4</v>
      </c>
      <c r="E1954">
        <v>24171685</v>
      </c>
      <c r="F1954">
        <v>15300000</v>
      </c>
      <c r="G1954">
        <v>4.7</v>
      </c>
      <c r="H1954">
        <f>ROUND(CORREL(Table68[[Gross Earning ]],Table68[Budget]),6)</f>
        <v>0.48902099999999998</v>
      </c>
      <c r="I1954">
        <f>Table68[[#This Row],[Gross Earning ]]-Table68[[#This Row],[Budget]]</f>
        <v>8871685</v>
      </c>
    </row>
    <row r="1955" spans="1:9">
      <c r="A1955">
        <v>49994804</v>
      </c>
      <c r="B1955">
        <v>55000000</v>
      </c>
      <c r="C1955">
        <v>6.3</v>
      </c>
      <c r="E1955">
        <v>24171685</v>
      </c>
      <c r="F1955">
        <v>15300000</v>
      </c>
      <c r="G1955">
        <v>7.1</v>
      </c>
      <c r="H1955">
        <f>ROUND(CORREL(Table68[[Gross Earning ]],Table68[Budget]),6)</f>
        <v>0.48902099999999998</v>
      </c>
      <c r="I1955">
        <f>Table68[[#This Row],[Gross Earning ]]-Table68[[#This Row],[Budget]]</f>
        <v>8871685</v>
      </c>
    </row>
    <row r="1956" spans="1:9">
      <c r="A1956">
        <v>41609593</v>
      </c>
      <c r="B1956">
        <v>55000000</v>
      </c>
      <c r="C1956">
        <v>7.3</v>
      </c>
      <c r="E1956">
        <v>24171685</v>
      </c>
      <c r="F1956">
        <v>15300000</v>
      </c>
      <c r="G1956">
        <v>5.9</v>
      </c>
      <c r="H1956">
        <f>ROUND(CORREL(Table68[[Gross Earning ]],Table68[Budget]),6)</f>
        <v>0.48902099999999998</v>
      </c>
      <c r="I1956">
        <f>Table68[[#This Row],[Gross Earning ]]-Table68[[#This Row],[Budget]]</f>
        <v>8871685</v>
      </c>
    </row>
    <row r="1957" spans="1:9">
      <c r="A1957">
        <v>38553833</v>
      </c>
      <c r="B1957">
        <v>55000000</v>
      </c>
      <c r="C1957">
        <v>6.8</v>
      </c>
      <c r="E1957">
        <v>24171685</v>
      </c>
      <c r="F1957">
        <v>15300000</v>
      </c>
      <c r="G1957">
        <v>6.9</v>
      </c>
      <c r="H1957">
        <f>ROUND(CORREL(Table68[[Gross Earning ]],Table68[Budget]),6)</f>
        <v>0.48902099999999998</v>
      </c>
      <c r="I1957">
        <f>Table68[[#This Row],[Gross Earning ]]-Table68[[#This Row],[Budget]]</f>
        <v>8871685</v>
      </c>
    </row>
    <row r="1958" spans="1:9">
      <c r="A1958">
        <v>76137505</v>
      </c>
      <c r="B1958">
        <v>55000000</v>
      </c>
      <c r="C1958">
        <v>7.2</v>
      </c>
      <c r="E1958">
        <v>24171685</v>
      </c>
      <c r="F1958">
        <v>15300000</v>
      </c>
      <c r="G1958">
        <v>6.2</v>
      </c>
      <c r="H1958">
        <f>ROUND(CORREL(Table68[[Gross Earning ]],Table68[Budget]),6)</f>
        <v>0.48902099999999998</v>
      </c>
      <c r="I1958">
        <f>Table68[[#This Row],[Gross Earning ]]-Table68[[#This Row],[Budget]]</f>
        <v>8871685</v>
      </c>
    </row>
    <row r="1959" spans="1:9">
      <c r="A1959">
        <v>34350553</v>
      </c>
      <c r="B1959">
        <v>68000000</v>
      </c>
      <c r="C1959">
        <v>5.7</v>
      </c>
      <c r="E1959">
        <v>24171685</v>
      </c>
      <c r="F1959">
        <v>15300000</v>
      </c>
      <c r="G1959">
        <v>8.1</v>
      </c>
      <c r="H1959">
        <f>ROUND(CORREL(Table68[[Gross Earning ]],Table68[Budget]),6)</f>
        <v>0.48902099999999998</v>
      </c>
      <c r="I1959">
        <f>Table68[[#This Row],[Gross Earning ]]-Table68[[#This Row],[Budget]]</f>
        <v>8871685</v>
      </c>
    </row>
    <row r="1960" spans="1:9">
      <c r="A1960">
        <v>34238611</v>
      </c>
      <c r="B1960">
        <v>55000000</v>
      </c>
      <c r="C1960">
        <v>6</v>
      </c>
      <c r="E1960">
        <v>24171685</v>
      </c>
      <c r="F1960">
        <v>15300000</v>
      </c>
      <c r="G1960">
        <v>4</v>
      </c>
      <c r="H1960">
        <f>ROUND(CORREL(Table68[[Gross Earning ]],Table68[Budget]),6)</f>
        <v>0.48902099999999998</v>
      </c>
      <c r="I1960">
        <f>Table68[[#This Row],[Gross Earning ]]-Table68[[#This Row],[Budget]]</f>
        <v>8871685</v>
      </c>
    </row>
    <row r="1961" spans="1:9">
      <c r="A1961">
        <v>34098563</v>
      </c>
      <c r="B1961">
        <v>55000000</v>
      </c>
      <c r="C1961">
        <v>6.5</v>
      </c>
      <c r="E1961">
        <v>24171685</v>
      </c>
      <c r="F1961">
        <v>15300000</v>
      </c>
      <c r="G1961">
        <v>7.2</v>
      </c>
      <c r="H1961">
        <f>ROUND(CORREL(Table68[[Gross Earning ]],Table68[Budget]),6)</f>
        <v>0.48902099999999998</v>
      </c>
      <c r="I1961">
        <f>Table68[[#This Row],[Gross Earning ]]-Table68[[#This Row],[Budget]]</f>
        <v>8871685</v>
      </c>
    </row>
    <row r="1962" spans="1:9">
      <c r="A1962">
        <v>33828318</v>
      </c>
      <c r="B1962">
        <v>55000000</v>
      </c>
      <c r="C1962">
        <v>5.8</v>
      </c>
      <c r="E1962">
        <v>24171685</v>
      </c>
      <c r="F1962">
        <v>15300000</v>
      </c>
      <c r="G1962">
        <v>5.4</v>
      </c>
      <c r="H1962">
        <f>ROUND(CORREL(Table68[[Gross Earning ]],Table68[Budget]),6)</f>
        <v>0.48902099999999998</v>
      </c>
      <c r="I1962">
        <f>Table68[[#This Row],[Gross Earning ]]-Table68[[#This Row],[Budget]]</f>
        <v>8871685</v>
      </c>
    </row>
    <row r="1963" spans="1:9">
      <c r="A1963">
        <v>33472850</v>
      </c>
      <c r="B1963">
        <v>55000000</v>
      </c>
      <c r="C1963">
        <v>5.8</v>
      </c>
      <c r="E1963">
        <v>24171685</v>
      </c>
      <c r="F1963">
        <v>15300000</v>
      </c>
      <c r="G1963">
        <v>5</v>
      </c>
      <c r="H1963">
        <f>ROUND(CORREL(Table68[[Gross Earning ]],Table68[Budget]),6)</f>
        <v>0.48902099999999998</v>
      </c>
      <c r="I1963">
        <f>Table68[[#This Row],[Gross Earning ]]-Table68[[#This Row],[Budget]]</f>
        <v>8871685</v>
      </c>
    </row>
    <row r="1964" spans="1:9">
      <c r="A1964">
        <v>31051126</v>
      </c>
      <c r="B1964">
        <v>55000000</v>
      </c>
      <c r="C1964">
        <v>6.7</v>
      </c>
      <c r="E1964">
        <v>24171685</v>
      </c>
      <c r="F1964">
        <v>15300000</v>
      </c>
      <c r="G1964">
        <v>7.2</v>
      </c>
      <c r="H1964">
        <f>ROUND(CORREL(Table68[[Gross Earning ]],Table68[Budget]),6)</f>
        <v>0.48902099999999998</v>
      </c>
      <c r="I1964">
        <f>Table68[[#This Row],[Gross Earning ]]-Table68[[#This Row],[Budget]]</f>
        <v>8871685</v>
      </c>
    </row>
    <row r="1965" spans="1:9">
      <c r="A1965">
        <v>35707327</v>
      </c>
      <c r="B1965">
        <v>55000000</v>
      </c>
      <c r="C1965">
        <v>7.8</v>
      </c>
      <c r="E1965">
        <v>24171685</v>
      </c>
      <c r="F1965">
        <v>15300000</v>
      </c>
      <c r="G1965">
        <v>7.5</v>
      </c>
      <c r="H1965">
        <f>ROUND(CORREL(Table68[[Gross Earning ]],Table68[Budget]),6)</f>
        <v>0.48902099999999998</v>
      </c>
      <c r="I1965">
        <f>Table68[[#This Row],[Gross Earning ]]-Table68[[#This Row],[Budget]]</f>
        <v>8871685</v>
      </c>
    </row>
    <row r="1966" spans="1:9">
      <c r="A1966">
        <v>20550712</v>
      </c>
      <c r="B1966">
        <v>50000000</v>
      </c>
      <c r="C1966">
        <v>5.6</v>
      </c>
      <c r="E1966">
        <v>24171685</v>
      </c>
      <c r="F1966">
        <v>15300000</v>
      </c>
      <c r="G1966">
        <v>2.2000000000000002</v>
      </c>
      <c r="H1966">
        <f>ROUND(CORREL(Table68[[Gross Earning ]],Table68[Budget]),6)</f>
        <v>0.48902099999999998</v>
      </c>
      <c r="I1966">
        <f>Table68[[#This Row],[Gross Earning ]]-Table68[[#This Row],[Budget]]</f>
        <v>8871685</v>
      </c>
    </row>
    <row r="1967" spans="1:9">
      <c r="A1967">
        <v>18573791</v>
      </c>
      <c r="B1967">
        <v>55000000</v>
      </c>
      <c r="C1967">
        <v>5.8</v>
      </c>
      <c r="E1967">
        <v>24171685</v>
      </c>
      <c r="F1967">
        <v>15300000</v>
      </c>
      <c r="G1967">
        <v>8.3000000000000007</v>
      </c>
      <c r="H1967">
        <f>ROUND(CORREL(Table68[[Gross Earning ]],Table68[Budget]),6)</f>
        <v>0.48902099999999998</v>
      </c>
      <c r="I1967">
        <f>Table68[[#This Row],[Gross Earning ]]-Table68[[#This Row],[Budget]]</f>
        <v>8871685</v>
      </c>
    </row>
    <row r="1968" spans="1:9">
      <c r="A1968">
        <v>51225796</v>
      </c>
      <c r="B1968">
        <v>70000000</v>
      </c>
      <c r="C1968">
        <v>7.4</v>
      </c>
      <c r="E1968">
        <v>24171685</v>
      </c>
      <c r="F1968">
        <v>15300000</v>
      </c>
      <c r="G1968">
        <v>4.0999999999999996</v>
      </c>
      <c r="H1968">
        <f>ROUND(CORREL(Table68[[Gross Earning ]],Table68[Budget]),6)</f>
        <v>0.48902099999999998</v>
      </c>
      <c r="I1968">
        <f>Table68[[#This Row],[Gross Earning ]]-Table68[[#This Row],[Budget]]</f>
        <v>8871685</v>
      </c>
    </row>
    <row r="1969" spans="1:9">
      <c r="A1969">
        <v>16264475</v>
      </c>
      <c r="B1969">
        <v>55000000</v>
      </c>
      <c r="C1969">
        <v>6.9</v>
      </c>
      <c r="E1969">
        <v>24171685</v>
      </c>
      <c r="F1969">
        <v>15300000</v>
      </c>
      <c r="G1969">
        <v>7.7</v>
      </c>
      <c r="H1969">
        <f>ROUND(CORREL(Table68[[Gross Earning ]],Table68[Budget]),6)</f>
        <v>0.48902099999999998</v>
      </c>
      <c r="I1969">
        <f>Table68[[#This Row],[Gross Earning ]]-Table68[[#This Row],[Budget]]</f>
        <v>8871685</v>
      </c>
    </row>
    <row r="1970" spans="1:9">
      <c r="A1970">
        <v>25857987</v>
      </c>
      <c r="B1970">
        <v>62000000</v>
      </c>
      <c r="C1970">
        <v>5.5</v>
      </c>
      <c r="E1970">
        <v>24171685</v>
      </c>
      <c r="F1970">
        <v>15300000</v>
      </c>
      <c r="G1970">
        <v>8.1999999999999993</v>
      </c>
      <c r="H1970">
        <f>ROUND(CORREL(Table68[[Gross Earning ]],Table68[Budget]),6)</f>
        <v>0.48902099999999998</v>
      </c>
      <c r="I1970">
        <f>Table68[[#This Row],[Gross Earning ]]-Table68[[#This Row],[Budget]]</f>
        <v>8871685</v>
      </c>
    </row>
    <row r="1971" spans="1:9">
      <c r="A1971">
        <v>12870569</v>
      </c>
      <c r="B1971">
        <v>56000000</v>
      </c>
      <c r="C1971">
        <v>6.3</v>
      </c>
      <c r="E1971">
        <v>24171685</v>
      </c>
      <c r="F1971">
        <v>15300000</v>
      </c>
      <c r="G1971">
        <v>6.7</v>
      </c>
      <c r="H1971">
        <f>ROUND(CORREL(Table68[[Gross Earning ]],Table68[Budget]),6)</f>
        <v>0.48902099999999998</v>
      </c>
      <c r="I1971">
        <f>Table68[[#This Row],[Gross Earning ]]-Table68[[#This Row],[Budget]]</f>
        <v>8871685</v>
      </c>
    </row>
    <row r="1972" spans="1:9">
      <c r="A1972">
        <v>11466088</v>
      </c>
      <c r="B1972">
        <v>71000000</v>
      </c>
      <c r="C1972">
        <v>4.7</v>
      </c>
      <c r="E1972">
        <v>24171685</v>
      </c>
      <c r="F1972">
        <v>15300000</v>
      </c>
      <c r="G1972">
        <v>5.6</v>
      </c>
      <c r="H1972">
        <f>ROUND(CORREL(Table68[[Gross Earning ]],Table68[Budget]),6)</f>
        <v>0.48902099999999998</v>
      </c>
      <c r="I1972">
        <f>Table68[[#This Row],[Gross Earning ]]-Table68[[#This Row],[Budget]]</f>
        <v>8871685</v>
      </c>
    </row>
    <row r="1973" spans="1:9">
      <c r="A1973">
        <v>16088610</v>
      </c>
      <c r="B1973">
        <v>55000000</v>
      </c>
      <c r="C1973">
        <v>5.6</v>
      </c>
      <c r="E1973">
        <v>24171685</v>
      </c>
      <c r="F1973">
        <v>15300000</v>
      </c>
      <c r="G1973">
        <v>4.5</v>
      </c>
      <c r="H1973">
        <f>ROUND(CORREL(Table68[[Gross Earning ]],Table68[Budget]),6)</f>
        <v>0.48902099999999998</v>
      </c>
      <c r="I1973">
        <f>Table68[[#This Row],[Gross Earning ]]-Table68[[#This Row],[Budget]]</f>
        <v>8871685</v>
      </c>
    </row>
    <row r="1974" spans="1:9">
      <c r="A1974">
        <v>51178893</v>
      </c>
      <c r="B1974">
        <v>50000000</v>
      </c>
      <c r="C1974">
        <v>6.4</v>
      </c>
      <c r="E1974">
        <v>24171685</v>
      </c>
      <c r="F1974">
        <v>15300000</v>
      </c>
      <c r="G1974">
        <v>8.5</v>
      </c>
      <c r="H1974">
        <f>ROUND(CORREL(Table68[[Gross Earning ]],Table68[Budget]),6)</f>
        <v>0.48902099999999998</v>
      </c>
      <c r="I1974">
        <f>Table68[[#This Row],[Gross Earning ]]-Table68[[#This Row],[Budget]]</f>
        <v>8871685</v>
      </c>
    </row>
    <row r="1975" spans="1:9">
      <c r="A1975">
        <v>6768055</v>
      </c>
      <c r="B1975">
        <v>57000000</v>
      </c>
      <c r="C1975">
        <v>4.2</v>
      </c>
      <c r="E1975">
        <v>24171685</v>
      </c>
      <c r="F1975">
        <v>15300000</v>
      </c>
      <c r="G1975">
        <v>6.9</v>
      </c>
      <c r="H1975">
        <f>ROUND(CORREL(Table68[[Gross Earning ]],Table68[Budget]),6)</f>
        <v>0.48902099999999998</v>
      </c>
      <c r="I1975">
        <f>Table68[[#This Row],[Gross Earning ]]-Table68[[#This Row],[Budget]]</f>
        <v>8871685</v>
      </c>
    </row>
    <row r="1976" spans="1:9">
      <c r="A1976">
        <v>39440655</v>
      </c>
      <c r="B1976">
        <v>55000000</v>
      </c>
      <c r="C1976">
        <v>6.4</v>
      </c>
      <c r="E1976">
        <v>24171685</v>
      </c>
      <c r="F1976">
        <v>15300000</v>
      </c>
      <c r="G1976">
        <v>6.9</v>
      </c>
      <c r="H1976">
        <f>ROUND(CORREL(Table68[[Gross Earning ]],Table68[Budget]),6)</f>
        <v>0.48902099999999998</v>
      </c>
      <c r="I1976">
        <f>Table68[[#This Row],[Gross Earning ]]-Table68[[#This Row],[Budget]]</f>
        <v>8871685</v>
      </c>
    </row>
    <row r="1977" spans="1:9">
      <c r="A1977">
        <v>6167817</v>
      </c>
      <c r="B1977">
        <v>47000000</v>
      </c>
      <c r="C1977">
        <v>7.7</v>
      </c>
      <c r="E1977">
        <v>24171685</v>
      </c>
      <c r="F1977">
        <v>15300000</v>
      </c>
      <c r="G1977">
        <v>2.5</v>
      </c>
      <c r="H1977">
        <f>ROUND(CORREL(Table68[[Gross Earning ]],Table68[Budget]),6)</f>
        <v>0.48902099999999998</v>
      </c>
      <c r="I1977">
        <f>Table68[[#This Row],[Gross Earning ]]-Table68[[#This Row],[Budget]]</f>
        <v>8871685</v>
      </c>
    </row>
    <row r="1978" spans="1:9">
      <c r="A1978">
        <v>81645152</v>
      </c>
      <c r="B1978">
        <v>54000000</v>
      </c>
      <c r="C1978">
        <v>6.7</v>
      </c>
      <c r="E1978">
        <v>24171685</v>
      </c>
      <c r="F1978">
        <v>15300000</v>
      </c>
      <c r="G1978">
        <v>7</v>
      </c>
      <c r="H1978">
        <f>ROUND(CORREL(Table68[[Gross Earning ]],Table68[Budget]),6)</f>
        <v>0.48902099999999998</v>
      </c>
      <c r="I1978">
        <f>Table68[[#This Row],[Gross Earning ]]-Table68[[#This Row],[Budget]]</f>
        <v>8871685</v>
      </c>
    </row>
    <row r="1979" spans="1:9">
      <c r="A1979">
        <v>69951824</v>
      </c>
      <c r="B1979">
        <v>55000000</v>
      </c>
      <c r="C1979">
        <v>7.7</v>
      </c>
      <c r="E1979">
        <v>24171685</v>
      </c>
      <c r="F1979">
        <v>15300000</v>
      </c>
      <c r="G1979">
        <v>6.9</v>
      </c>
      <c r="H1979">
        <f>ROUND(CORREL(Table68[[Gross Earning ]],Table68[Budget]),6)</f>
        <v>0.48902099999999998</v>
      </c>
      <c r="I1979">
        <f>Table68[[#This Row],[Gross Earning ]]-Table68[[#This Row],[Budget]]</f>
        <v>8871685</v>
      </c>
    </row>
    <row r="1980" spans="1:9">
      <c r="A1980">
        <v>9483821</v>
      </c>
      <c r="B1980">
        <v>55000000</v>
      </c>
      <c r="C1980">
        <v>5.7</v>
      </c>
      <c r="E1980">
        <v>24171685</v>
      </c>
      <c r="F1980">
        <v>15300000</v>
      </c>
      <c r="G1980">
        <v>4.5</v>
      </c>
      <c r="H1980">
        <f>ROUND(CORREL(Table68[[Gross Earning ]],Table68[Budget]),6)</f>
        <v>0.48902099999999998</v>
      </c>
      <c r="I1980">
        <f>Table68[[#This Row],[Gross Earning ]]-Table68[[#This Row],[Budget]]</f>
        <v>8871685</v>
      </c>
    </row>
    <row r="1981" spans="1:9">
      <c r="A1981">
        <v>66676062</v>
      </c>
      <c r="B1981">
        <v>54000000</v>
      </c>
      <c r="C1981">
        <v>7.6</v>
      </c>
      <c r="E1981">
        <v>24171685</v>
      </c>
      <c r="F1981">
        <v>15300000</v>
      </c>
      <c r="G1981">
        <v>6.8</v>
      </c>
      <c r="H1981">
        <f>ROUND(CORREL(Table68[[Gross Earning ]],Table68[Budget]),6)</f>
        <v>0.48902099999999998</v>
      </c>
      <c r="I1981">
        <f>Table68[[#This Row],[Gross Earning ]]-Table68[[#This Row],[Budget]]</f>
        <v>8871685</v>
      </c>
    </row>
    <row r="1982" spans="1:9">
      <c r="A1982">
        <v>26838389</v>
      </c>
      <c r="B1982">
        <v>57000000</v>
      </c>
      <c r="C1982">
        <v>6.4</v>
      </c>
      <c r="E1982">
        <v>24171685</v>
      </c>
      <c r="F1982">
        <v>15300000</v>
      </c>
      <c r="G1982">
        <v>8.1</v>
      </c>
      <c r="H1982">
        <f>ROUND(CORREL(Table68[[Gross Earning ]],Table68[Budget]),6)</f>
        <v>0.48902099999999998</v>
      </c>
      <c r="I1982">
        <f>Table68[[#This Row],[Gross Earning ]]-Table68[[#This Row],[Budget]]</f>
        <v>8871685</v>
      </c>
    </row>
    <row r="1983" spans="1:9">
      <c r="A1983">
        <v>75604320</v>
      </c>
      <c r="B1983">
        <v>54000000</v>
      </c>
      <c r="C1983">
        <v>5.6</v>
      </c>
      <c r="E1983">
        <v>24171685</v>
      </c>
      <c r="F1983">
        <v>15300000</v>
      </c>
      <c r="G1983">
        <v>6.3</v>
      </c>
      <c r="H1983">
        <f>ROUND(CORREL(Table68[[Gross Earning ]],Table68[Budget]),6)</f>
        <v>0.48902099999999998</v>
      </c>
      <c r="I1983">
        <f>Table68[[#This Row],[Gross Earning ]]-Table68[[#This Row],[Budget]]</f>
        <v>8871685</v>
      </c>
    </row>
    <row r="1984" spans="1:9">
      <c r="A1984">
        <v>108200000</v>
      </c>
      <c r="B1984">
        <v>54000000</v>
      </c>
      <c r="C1984">
        <v>6.8</v>
      </c>
      <c r="E1984">
        <v>24171685</v>
      </c>
      <c r="F1984">
        <v>15300000</v>
      </c>
      <c r="G1984">
        <v>5.4</v>
      </c>
      <c r="H1984">
        <f>ROUND(CORREL(Table68[[Gross Earning ]],Table68[Budget]),6)</f>
        <v>0.48902099999999998</v>
      </c>
      <c r="I1984">
        <f>Table68[[#This Row],[Gross Earning ]]-Table68[[#This Row],[Budget]]</f>
        <v>8871685</v>
      </c>
    </row>
    <row r="1985" spans="1:9">
      <c r="A1985">
        <v>5660084</v>
      </c>
      <c r="B1985">
        <v>54000000</v>
      </c>
      <c r="C1985">
        <v>2.4</v>
      </c>
      <c r="E1985">
        <v>24171685</v>
      </c>
      <c r="F1985">
        <v>15300000</v>
      </c>
      <c r="G1985">
        <v>7.1</v>
      </c>
      <c r="H1985">
        <f>ROUND(CORREL(Table68[[Gross Earning ]],Table68[Budget]),6)</f>
        <v>0.48902099999999998</v>
      </c>
      <c r="I1985">
        <f>Table68[[#This Row],[Gross Earning ]]-Table68[[#This Row],[Budget]]</f>
        <v>8871685</v>
      </c>
    </row>
    <row r="1986" spans="1:9">
      <c r="A1986">
        <v>7221458</v>
      </c>
      <c r="B1986">
        <v>55000000</v>
      </c>
      <c r="C1986">
        <v>6.2</v>
      </c>
      <c r="E1986">
        <v>24171685</v>
      </c>
      <c r="F1986">
        <v>15300000</v>
      </c>
      <c r="G1986">
        <v>7.1</v>
      </c>
      <c r="H1986">
        <f>ROUND(CORREL(Table68[[Gross Earning ]],Table68[Budget]),6)</f>
        <v>0.48902099999999998</v>
      </c>
      <c r="I1986">
        <f>Table68[[#This Row],[Gross Earning ]]-Table68[[#This Row],[Budget]]</f>
        <v>8871685</v>
      </c>
    </row>
    <row r="1987" spans="1:9">
      <c r="A1987">
        <v>70327868</v>
      </c>
      <c r="B1987">
        <v>46000000</v>
      </c>
      <c r="C1987">
        <v>5.9</v>
      </c>
      <c r="E1987">
        <v>24171685</v>
      </c>
      <c r="F1987">
        <v>15300000</v>
      </c>
      <c r="G1987">
        <v>6.8</v>
      </c>
      <c r="H1987">
        <f>ROUND(CORREL(Table68[[Gross Earning ]],Table68[Budget]),6)</f>
        <v>0.48902099999999998</v>
      </c>
      <c r="I1987">
        <f>Table68[[#This Row],[Gross Earning ]]-Table68[[#This Row],[Budget]]</f>
        <v>8871685</v>
      </c>
    </row>
    <row r="1988" spans="1:9">
      <c r="A1988">
        <v>58297830</v>
      </c>
      <c r="B1988">
        <v>50000000</v>
      </c>
      <c r="C1988">
        <v>7.1</v>
      </c>
      <c r="E1988">
        <v>24171685</v>
      </c>
      <c r="F1988">
        <v>15300000</v>
      </c>
      <c r="G1988">
        <v>6.3</v>
      </c>
      <c r="H1988">
        <f>ROUND(CORREL(Table68[[Gross Earning ]],Table68[Budget]),6)</f>
        <v>0.48902099999999998</v>
      </c>
      <c r="I1988">
        <f>Table68[[#This Row],[Gross Earning ]]-Table68[[#This Row],[Budget]]</f>
        <v>8871685</v>
      </c>
    </row>
    <row r="1989" spans="1:9">
      <c r="A1989">
        <v>57386369</v>
      </c>
      <c r="B1989">
        <v>52500000</v>
      </c>
      <c r="C1989">
        <v>7.6</v>
      </c>
      <c r="E1989">
        <v>24171685</v>
      </c>
      <c r="F1989">
        <v>15300000</v>
      </c>
      <c r="G1989">
        <v>6.7</v>
      </c>
      <c r="H1989">
        <f>ROUND(CORREL(Table68[[Gross Earning ]],Table68[Budget]),6)</f>
        <v>0.48902099999999998</v>
      </c>
      <c r="I1989">
        <f>Table68[[#This Row],[Gross Earning ]]-Table68[[#This Row],[Budget]]</f>
        <v>8871685</v>
      </c>
    </row>
    <row r="1990" spans="1:9">
      <c r="A1990">
        <v>45207112</v>
      </c>
      <c r="B1990">
        <v>53000000</v>
      </c>
      <c r="C1990">
        <v>5.5</v>
      </c>
      <c r="E1990">
        <v>24171685</v>
      </c>
      <c r="F1990">
        <v>15300000</v>
      </c>
      <c r="G1990">
        <v>6.4</v>
      </c>
      <c r="H1990">
        <f>ROUND(CORREL(Table68[[Gross Earning ]],Table68[Budget]),6)</f>
        <v>0.48902099999999998</v>
      </c>
      <c r="I1990">
        <f>Table68[[#This Row],[Gross Earning ]]-Table68[[#This Row],[Budget]]</f>
        <v>8871685</v>
      </c>
    </row>
    <row r="1991" spans="1:9">
      <c r="A1991">
        <v>62563543</v>
      </c>
      <c r="B1991">
        <v>53000000</v>
      </c>
      <c r="C1991">
        <v>7</v>
      </c>
      <c r="E1991">
        <v>24171685</v>
      </c>
      <c r="F1991">
        <v>15300000</v>
      </c>
      <c r="G1991">
        <v>4.7</v>
      </c>
      <c r="H1991">
        <f>ROUND(CORREL(Table68[[Gross Earning ]],Table68[Budget]),6)</f>
        <v>0.48902099999999998</v>
      </c>
      <c r="I1991">
        <f>Table68[[#This Row],[Gross Earning ]]-Table68[[#This Row],[Budget]]</f>
        <v>8871685</v>
      </c>
    </row>
    <row r="1992" spans="1:9">
      <c r="A1992">
        <v>33574332</v>
      </c>
      <c r="B1992">
        <v>90000000</v>
      </c>
      <c r="C1992">
        <v>7.1</v>
      </c>
      <c r="E1992">
        <v>24171685</v>
      </c>
      <c r="F1992">
        <v>15300000</v>
      </c>
      <c r="G1992">
        <v>6.9</v>
      </c>
      <c r="H1992">
        <f>ROUND(CORREL(Table68[[Gross Earning ]],Table68[Budget]),6)</f>
        <v>0.48902099999999998</v>
      </c>
      <c r="I1992">
        <f>Table68[[#This Row],[Gross Earning ]]-Table68[[#This Row],[Budget]]</f>
        <v>8871685</v>
      </c>
    </row>
    <row r="1993" spans="1:9">
      <c r="A1993">
        <v>73343413</v>
      </c>
      <c r="B1993">
        <v>50000000</v>
      </c>
      <c r="C1993">
        <v>7.4</v>
      </c>
      <c r="E1993">
        <v>24171685</v>
      </c>
      <c r="F1993">
        <v>15300000</v>
      </c>
      <c r="G1993">
        <v>6.4</v>
      </c>
      <c r="H1993">
        <f>ROUND(CORREL(Table68[[Gross Earning ]],Table68[Budget]),6)</f>
        <v>0.48902099999999998</v>
      </c>
      <c r="I1993">
        <f>Table68[[#This Row],[Gross Earning ]]-Table68[[#This Row],[Budget]]</f>
        <v>8871685</v>
      </c>
    </row>
    <row r="1994" spans="1:9">
      <c r="A1994">
        <v>25031037</v>
      </c>
      <c r="B1994">
        <v>53000000</v>
      </c>
      <c r="C1994">
        <v>7.6</v>
      </c>
      <c r="E1994">
        <v>24171685</v>
      </c>
      <c r="F1994">
        <v>15300000</v>
      </c>
      <c r="G1994">
        <v>6.3</v>
      </c>
      <c r="H1994">
        <f>ROUND(CORREL(Table68[[Gross Earning ]],Table68[Budget]),6)</f>
        <v>0.48902099999999998</v>
      </c>
      <c r="I1994">
        <f>Table68[[#This Row],[Gross Earning ]]-Table68[[#This Row],[Budget]]</f>
        <v>8871685</v>
      </c>
    </row>
    <row r="1995" spans="1:9">
      <c r="A1995">
        <v>22843047</v>
      </c>
      <c r="B1995">
        <v>55000000</v>
      </c>
      <c r="C1995">
        <v>5.9</v>
      </c>
      <c r="E1995">
        <v>24171685</v>
      </c>
      <c r="F1995">
        <v>15300000</v>
      </c>
      <c r="G1995">
        <v>4.5999999999999996</v>
      </c>
      <c r="H1995">
        <f>ROUND(CORREL(Table68[[Gross Earning ]],Table68[Budget]),6)</f>
        <v>0.48902099999999998</v>
      </c>
      <c r="I1995">
        <f>Table68[[#This Row],[Gross Earning ]]-Table68[[#This Row],[Budget]]</f>
        <v>8871685</v>
      </c>
    </row>
    <row r="1996" spans="1:9">
      <c r="A1996">
        <v>5755286</v>
      </c>
      <c r="B1996">
        <v>55000000</v>
      </c>
      <c r="C1996">
        <v>5.9</v>
      </c>
      <c r="E1996">
        <v>24171685</v>
      </c>
      <c r="F1996">
        <v>15300000</v>
      </c>
      <c r="G1996">
        <v>6.1</v>
      </c>
      <c r="H1996">
        <f>ROUND(CORREL(Table68[[Gross Earning ]],Table68[Budget]),6)</f>
        <v>0.48902099999999998</v>
      </c>
      <c r="I1996">
        <f>Table68[[#This Row],[Gross Earning ]]-Table68[[#This Row],[Budget]]</f>
        <v>8871685</v>
      </c>
    </row>
    <row r="1997" spans="1:9">
      <c r="A1997">
        <v>164435221</v>
      </c>
      <c r="B1997">
        <v>52000000</v>
      </c>
      <c r="C1997">
        <v>8</v>
      </c>
      <c r="E1997">
        <v>24171685</v>
      </c>
      <c r="F1997">
        <v>15300000</v>
      </c>
      <c r="G1997">
        <v>6.4</v>
      </c>
      <c r="H1997">
        <f>ROUND(CORREL(Table68[[Gross Earning ]],Table68[Budget]),6)</f>
        <v>0.48902099999999998</v>
      </c>
      <c r="I1997">
        <f>Table68[[#This Row],[Gross Earning ]]-Table68[[#This Row],[Budget]]</f>
        <v>8871685</v>
      </c>
    </row>
    <row r="1998" spans="1:9">
      <c r="A1998">
        <v>95720716</v>
      </c>
      <c r="B1998">
        <v>40000000</v>
      </c>
      <c r="C1998">
        <v>7.4</v>
      </c>
      <c r="E1998">
        <v>24171685</v>
      </c>
      <c r="F1998">
        <v>15300000</v>
      </c>
      <c r="G1998">
        <v>7.7</v>
      </c>
      <c r="H1998">
        <f>ROUND(CORREL(Table68[[Gross Earning ]],Table68[Budget]),6)</f>
        <v>0.48902099999999998</v>
      </c>
      <c r="I1998">
        <f>Table68[[#This Row],[Gross Earning ]]-Table68[[#This Row],[Budget]]</f>
        <v>8871685</v>
      </c>
    </row>
    <row r="1999" spans="1:9">
      <c r="A1999">
        <v>118683135</v>
      </c>
      <c r="B1999">
        <v>52000000</v>
      </c>
      <c r="C1999">
        <v>5.8</v>
      </c>
      <c r="E1999">
        <v>24171685</v>
      </c>
      <c r="F1999">
        <v>15300000</v>
      </c>
      <c r="G1999">
        <v>7.5</v>
      </c>
      <c r="H1999">
        <f>ROUND(CORREL(Table68[[Gross Earning ]],Table68[Budget]),6)</f>
        <v>0.48902099999999998</v>
      </c>
      <c r="I1999">
        <f>Table68[[#This Row],[Gross Earning ]]-Table68[[#This Row],[Budget]]</f>
        <v>8871685</v>
      </c>
    </row>
    <row r="2000" spans="1:9">
      <c r="A2000">
        <v>143704210</v>
      </c>
      <c r="B2000">
        <v>52000000</v>
      </c>
      <c r="C2000">
        <v>6.3</v>
      </c>
      <c r="E2000">
        <v>53854588</v>
      </c>
      <c r="F2000">
        <v>45000000</v>
      </c>
      <c r="G2000">
        <v>6.3</v>
      </c>
      <c r="H2000">
        <f>ROUND(CORREL(Table68[[Gross Earning ]],Table68[Budget]),6)</f>
        <v>0.48902099999999998</v>
      </c>
      <c r="I2000">
        <f>Table68[[#This Row],[Gross Earning ]]-Table68[[#This Row],[Budget]]</f>
        <v>8854588</v>
      </c>
    </row>
    <row r="2001" spans="1:9">
      <c r="A2001">
        <v>110476776</v>
      </c>
      <c r="B2001">
        <v>52000000</v>
      </c>
      <c r="C2001">
        <v>5.7</v>
      </c>
      <c r="E2001">
        <v>26830000</v>
      </c>
      <c r="F2001">
        <v>18000000</v>
      </c>
      <c r="G2001">
        <v>7.9</v>
      </c>
      <c r="H2001">
        <f>ROUND(CORREL(Table68[[Gross Earning ]],Table68[Budget]),6)</f>
        <v>0.48902099999999998</v>
      </c>
      <c r="I2001">
        <f>Table68[[#This Row],[Gross Earning ]]-Table68[[#This Row],[Budget]]</f>
        <v>8830000</v>
      </c>
    </row>
    <row r="2002" spans="1:9">
      <c r="A2002">
        <v>80270227</v>
      </c>
      <c r="B2002">
        <v>50000000</v>
      </c>
      <c r="C2002">
        <v>5.0999999999999996</v>
      </c>
      <c r="E2002">
        <v>14821531</v>
      </c>
      <c r="F2002">
        <v>6000000</v>
      </c>
      <c r="G2002">
        <v>7.3</v>
      </c>
      <c r="H2002">
        <f>ROUND(CORREL(Table68[[Gross Earning ]],Table68[Budget]),6)</f>
        <v>0.48902099999999998</v>
      </c>
      <c r="I2002">
        <f>Table68[[#This Row],[Gross Earning ]]-Table68[[#This Row],[Budget]]</f>
        <v>8821531</v>
      </c>
    </row>
    <row r="2003" spans="1:9">
      <c r="A2003">
        <v>36385763</v>
      </c>
      <c r="B2003">
        <v>52000000</v>
      </c>
      <c r="C2003">
        <v>7.6</v>
      </c>
      <c r="E2003">
        <v>15818967</v>
      </c>
      <c r="F2003">
        <v>7000000</v>
      </c>
      <c r="G2003">
        <v>4</v>
      </c>
      <c r="H2003">
        <f>ROUND(CORREL(Table68[[Gross Earning ]],Table68[Budget]),6)</f>
        <v>0.48902099999999998</v>
      </c>
      <c r="I2003">
        <f>Table68[[#This Row],[Gross Earning ]]-Table68[[#This Row],[Budget]]</f>
        <v>8818967</v>
      </c>
    </row>
    <row r="2004" spans="1:9">
      <c r="A2004">
        <v>37035845</v>
      </c>
      <c r="B2004">
        <v>52000000</v>
      </c>
      <c r="C2004">
        <v>6.4</v>
      </c>
      <c r="E2004">
        <v>46813366</v>
      </c>
      <c r="F2004">
        <v>38000000</v>
      </c>
      <c r="G2004">
        <v>6.1</v>
      </c>
      <c r="H2004">
        <f>ROUND(CORREL(Table68[[Gross Earning ]],Table68[Budget]),6)</f>
        <v>0.48902099999999998</v>
      </c>
      <c r="I2004">
        <f>Table68[[#This Row],[Gross Earning ]]-Table68[[#This Row],[Budget]]</f>
        <v>8813366</v>
      </c>
    </row>
    <row r="2005" spans="1:9">
      <c r="A2005">
        <v>34580635</v>
      </c>
      <c r="B2005">
        <v>52000000</v>
      </c>
      <c r="C2005">
        <v>7.4</v>
      </c>
      <c r="E2005">
        <v>43792641</v>
      </c>
      <c r="F2005">
        <v>35000000</v>
      </c>
      <c r="G2005">
        <v>5.3</v>
      </c>
      <c r="H2005">
        <f>ROUND(CORREL(Table68[[Gross Earning ]],Table68[Budget]),6)</f>
        <v>0.48902099999999998</v>
      </c>
      <c r="I2005">
        <f>Table68[[#This Row],[Gross Earning ]]-Table68[[#This Row],[Budget]]</f>
        <v>8792641</v>
      </c>
    </row>
    <row r="2006" spans="1:9">
      <c r="A2006">
        <v>42438300</v>
      </c>
      <c r="B2006">
        <v>52000000</v>
      </c>
      <c r="C2006">
        <v>8.1999999999999993</v>
      </c>
      <c r="E2006">
        <v>51768623</v>
      </c>
      <c r="F2006">
        <v>43000000</v>
      </c>
      <c r="G2006">
        <v>7.3</v>
      </c>
      <c r="H2006">
        <f>ROUND(CORREL(Table68[[Gross Earning ]],Table68[Budget]),6)</f>
        <v>0.48902099999999998</v>
      </c>
      <c r="I2006">
        <f>Table68[[#This Row],[Gross Earning ]]-Table68[[#This Row],[Budget]]</f>
        <v>8768623</v>
      </c>
    </row>
    <row r="2007" spans="1:9">
      <c r="A2007">
        <v>23324666</v>
      </c>
      <c r="B2007">
        <v>52000000</v>
      </c>
      <c r="C2007">
        <v>6.5</v>
      </c>
      <c r="E2007">
        <v>27758465</v>
      </c>
      <c r="F2007">
        <v>19000000</v>
      </c>
      <c r="G2007">
        <v>6.1</v>
      </c>
      <c r="H2007">
        <f>ROUND(CORREL(Table68[[Gross Earning ]],Table68[Budget]),6)</f>
        <v>0.48902099999999998</v>
      </c>
      <c r="I2007">
        <f>Table68[[#This Row],[Gross Earning ]]-Table68[[#This Row],[Budget]]</f>
        <v>8758465</v>
      </c>
    </row>
    <row r="2008" spans="1:9">
      <c r="A2008">
        <v>23020488</v>
      </c>
      <c r="B2008">
        <v>52000000</v>
      </c>
      <c r="C2008">
        <v>5.5</v>
      </c>
      <c r="E2008">
        <v>16699684</v>
      </c>
      <c r="F2008">
        <v>8000000</v>
      </c>
      <c r="G2008">
        <v>5.6</v>
      </c>
      <c r="H2008">
        <f>ROUND(CORREL(Table68[[Gross Earning ]],Table68[Budget]),6)</f>
        <v>0.48902099999999998</v>
      </c>
      <c r="I2008">
        <f>Table68[[#This Row],[Gross Earning ]]-Table68[[#This Row],[Budget]]</f>
        <v>8699684</v>
      </c>
    </row>
    <row r="2009" spans="1:9">
      <c r="A2009">
        <v>90567722</v>
      </c>
      <c r="B2009">
        <v>51000000</v>
      </c>
      <c r="C2009">
        <v>6.5</v>
      </c>
      <c r="E2009">
        <v>11694528</v>
      </c>
      <c r="F2009">
        <v>3000000</v>
      </c>
      <c r="G2009">
        <v>7.2</v>
      </c>
      <c r="H2009">
        <f>ROUND(CORREL(Table68[[Gross Earning ]],Table68[Budget]),6)</f>
        <v>0.48902099999999998</v>
      </c>
      <c r="I2009">
        <f>Table68[[#This Row],[Gross Earning ]]-Table68[[#This Row],[Budget]]</f>
        <v>8694528</v>
      </c>
    </row>
    <row r="2010" spans="1:9">
      <c r="A2010">
        <v>72601713</v>
      </c>
      <c r="B2010">
        <v>51000000</v>
      </c>
      <c r="C2010">
        <v>5.6</v>
      </c>
      <c r="E2010">
        <v>9600000</v>
      </c>
      <c r="F2010">
        <v>910000</v>
      </c>
      <c r="G2010">
        <v>8.1999999999999993</v>
      </c>
      <c r="H2010">
        <f>ROUND(CORREL(Table68[[Gross Earning ]],Table68[Budget]),6)</f>
        <v>0.48902099999999998</v>
      </c>
      <c r="I2010">
        <f>Table68[[#This Row],[Gross Earning ]]-Table68[[#This Row],[Budget]]</f>
        <v>8690000</v>
      </c>
    </row>
    <row r="2011" spans="1:9">
      <c r="A2011">
        <v>296623634</v>
      </c>
      <c r="B2011">
        <v>50000000</v>
      </c>
      <c r="C2011">
        <v>4.5999999999999996</v>
      </c>
      <c r="E2011">
        <v>32662299</v>
      </c>
      <c r="F2011">
        <v>24000000</v>
      </c>
      <c r="G2011">
        <v>6.9</v>
      </c>
      <c r="H2011">
        <f>ROUND(CORREL(Table68[[Gross Earning ]],Table68[Budget]),6)</f>
        <v>0.48902099999999998</v>
      </c>
      <c r="I2011">
        <f>Table68[[#This Row],[Gross Earning ]]-Table68[[#This Row],[Budget]]</f>
        <v>8662299</v>
      </c>
    </row>
    <row r="2012" spans="1:9">
      <c r="A2012">
        <v>267652016</v>
      </c>
      <c r="B2012">
        <v>60000000</v>
      </c>
      <c r="C2012">
        <v>7.9</v>
      </c>
      <c r="E2012">
        <v>11642254</v>
      </c>
      <c r="F2012">
        <v>3000000</v>
      </c>
      <c r="G2012">
        <v>5.2</v>
      </c>
      <c r="H2012">
        <f>ROUND(CORREL(Table68[[Gross Earning ]],Table68[Budget]),6)</f>
        <v>0.48902099999999998</v>
      </c>
      <c r="I2012">
        <f>Table68[[#This Row],[Gross Earning ]]-Table68[[#This Row],[Budget]]</f>
        <v>8642254</v>
      </c>
    </row>
    <row r="2013" spans="1:9">
      <c r="A2013">
        <v>62453315</v>
      </c>
      <c r="B2013">
        <v>50200000</v>
      </c>
      <c r="C2013">
        <v>7.1</v>
      </c>
      <c r="E2013">
        <v>33631221</v>
      </c>
      <c r="F2013">
        <v>25000000</v>
      </c>
      <c r="G2013">
        <v>6</v>
      </c>
      <c r="H2013">
        <f>ROUND(CORREL(Table68[[Gross Earning ]],Table68[Budget]),6)</f>
        <v>0.48902099999999998</v>
      </c>
      <c r="I2013">
        <f>Table68[[#This Row],[Gross Earning ]]-Table68[[#This Row],[Budget]]</f>
        <v>8631221</v>
      </c>
    </row>
    <row r="2014" spans="1:9">
      <c r="A2014">
        <v>165500000</v>
      </c>
      <c r="B2014">
        <v>48000000</v>
      </c>
      <c r="C2014">
        <v>6.9</v>
      </c>
      <c r="E2014">
        <v>56607223</v>
      </c>
      <c r="F2014">
        <v>48000000</v>
      </c>
      <c r="G2014">
        <v>6.4</v>
      </c>
      <c r="H2014">
        <f>ROUND(CORREL(Table68[[Gross Earning ]],Table68[Budget]),6)</f>
        <v>0.48902099999999998</v>
      </c>
      <c r="I2014">
        <f>Table68[[#This Row],[Gross Earning ]]-Table68[[#This Row],[Budget]]</f>
        <v>8607223</v>
      </c>
    </row>
    <row r="2015" spans="1:9">
      <c r="A2015">
        <v>153620822</v>
      </c>
      <c r="B2015">
        <v>50000000</v>
      </c>
      <c r="C2015">
        <v>7.3</v>
      </c>
      <c r="E2015">
        <v>21078145</v>
      </c>
      <c r="F2015">
        <v>12500000</v>
      </c>
      <c r="G2015">
        <v>7.3</v>
      </c>
      <c r="H2015">
        <f>ROUND(CORREL(Table68[[Gross Earning ]],Table68[Budget]),6)</f>
        <v>0.48902099999999998</v>
      </c>
      <c r="I2015">
        <f>Table68[[#This Row],[Gross Earning ]]-Table68[[#This Row],[Budget]]</f>
        <v>8578145</v>
      </c>
    </row>
    <row r="2016" spans="1:9">
      <c r="A2016">
        <v>218628680</v>
      </c>
      <c r="B2016">
        <v>50000000</v>
      </c>
      <c r="C2016">
        <v>7</v>
      </c>
      <c r="E2016">
        <v>23808111</v>
      </c>
      <c r="F2016">
        <v>15300000</v>
      </c>
      <c r="G2016">
        <v>7.5</v>
      </c>
      <c r="H2016">
        <f>ROUND(CORREL(Table68[[Gross Earning ]],Table68[Budget]),6)</f>
        <v>0.48902099999999998</v>
      </c>
      <c r="I2016">
        <f>Table68[[#This Row],[Gross Earning ]]-Table68[[#This Row],[Budget]]</f>
        <v>8508111</v>
      </c>
    </row>
    <row r="2017" spans="1:9">
      <c r="A2017">
        <v>147637474</v>
      </c>
      <c r="B2017">
        <v>50000000</v>
      </c>
      <c r="C2017">
        <v>7.7</v>
      </c>
      <c r="E2017">
        <v>83503161</v>
      </c>
      <c r="F2017">
        <v>75000000</v>
      </c>
      <c r="G2017">
        <v>6.1</v>
      </c>
      <c r="H2017">
        <f>ROUND(CORREL(Table68[[Gross Earning ]],Table68[Budget]),6)</f>
        <v>0.48902099999999998</v>
      </c>
      <c r="I2017">
        <f>Table68[[#This Row],[Gross Earning ]]-Table68[[#This Row],[Budget]]</f>
        <v>8503161</v>
      </c>
    </row>
    <row r="2018" spans="1:9">
      <c r="A2018">
        <v>135014968</v>
      </c>
      <c r="B2018">
        <v>50000000</v>
      </c>
      <c r="C2018">
        <v>6.7</v>
      </c>
      <c r="E2018">
        <v>38432823</v>
      </c>
      <c r="F2018">
        <v>30000000</v>
      </c>
      <c r="G2018">
        <v>6.9</v>
      </c>
      <c r="H2018">
        <f>ROUND(CORREL(Table68[[Gross Earning ]],Table68[Budget]),6)</f>
        <v>0.48902099999999998</v>
      </c>
      <c r="I2018">
        <f>Table68[[#This Row],[Gross Earning ]]-Table68[[#This Row],[Budget]]</f>
        <v>8432823</v>
      </c>
    </row>
    <row r="2019" spans="1:9">
      <c r="A2019">
        <v>2175312</v>
      </c>
      <c r="B2019">
        <v>50000000</v>
      </c>
      <c r="C2019">
        <v>6.3</v>
      </c>
      <c r="E2019">
        <v>38413606</v>
      </c>
      <c r="F2019">
        <v>30000000</v>
      </c>
      <c r="G2019">
        <v>7.6</v>
      </c>
      <c r="H2019">
        <f>ROUND(CORREL(Table68[[Gross Earning ]],Table68[Budget]),6)</f>
        <v>0.48902099999999998</v>
      </c>
      <c r="I2019">
        <f>Table68[[#This Row],[Gross Earning ]]-Table68[[#This Row],[Budget]]</f>
        <v>8413606</v>
      </c>
    </row>
    <row r="2020" spans="1:9">
      <c r="A2020">
        <v>126203320</v>
      </c>
      <c r="B2020">
        <v>50000000</v>
      </c>
      <c r="C2020">
        <v>5.8</v>
      </c>
      <c r="E2020">
        <v>63408614</v>
      </c>
      <c r="F2020">
        <v>55000000</v>
      </c>
      <c r="G2020">
        <v>6.3</v>
      </c>
      <c r="H2020">
        <f>ROUND(CORREL(Table68[[Gross Earning ]],Table68[Budget]),6)</f>
        <v>0.48902099999999998</v>
      </c>
      <c r="I2020">
        <f>Table68[[#This Row],[Gross Earning ]]-Table68[[#This Row],[Budget]]</f>
        <v>8408614</v>
      </c>
    </row>
    <row r="2021" spans="1:9">
      <c r="A2021">
        <v>126975169</v>
      </c>
      <c r="B2021">
        <v>50000000</v>
      </c>
      <c r="C2021">
        <v>7.1</v>
      </c>
      <c r="E2021">
        <v>26400000</v>
      </c>
      <c r="F2021">
        <v>18000000</v>
      </c>
      <c r="G2021">
        <v>5.8</v>
      </c>
      <c r="H2021">
        <f>ROUND(CORREL(Table68[[Gross Earning ]],Table68[Budget]),6)</f>
        <v>0.48902099999999998</v>
      </c>
      <c r="I2021">
        <f>Table68[[#This Row],[Gross Earning ]]-Table68[[#This Row],[Budget]]</f>
        <v>8400000</v>
      </c>
    </row>
    <row r="2022" spans="1:9">
      <c r="A2022">
        <v>125548685</v>
      </c>
      <c r="B2022">
        <v>52000000</v>
      </c>
      <c r="C2022">
        <v>7.3</v>
      </c>
      <c r="E2022">
        <v>13350177</v>
      </c>
      <c r="F2022">
        <v>5000000</v>
      </c>
      <c r="G2022">
        <v>3.8</v>
      </c>
      <c r="H2022">
        <f>ROUND(CORREL(Table68[[Gross Earning ]],Table68[Budget]),6)</f>
        <v>0.48902099999999998</v>
      </c>
      <c r="I2022">
        <f>Table68[[#This Row],[Gross Earning ]]-Table68[[#This Row],[Budget]]</f>
        <v>8350177</v>
      </c>
    </row>
    <row r="2023" spans="1:9">
      <c r="A2023">
        <v>105807520</v>
      </c>
      <c r="B2023">
        <v>50000000</v>
      </c>
      <c r="C2023">
        <v>6.4</v>
      </c>
      <c r="E2023">
        <v>58336565</v>
      </c>
      <c r="F2023">
        <v>50000000</v>
      </c>
      <c r="G2023">
        <v>6.6</v>
      </c>
      <c r="H2023">
        <f>ROUND(CORREL(Table68[[Gross Earning ]],Table68[Budget]),6)</f>
        <v>0.48902099999999998</v>
      </c>
      <c r="I2023">
        <f>Table68[[#This Row],[Gross Earning ]]-Table68[[#This Row],[Budget]]</f>
        <v>8336565</v>
      </c>
    </row>
    <row r="2024" spans="1:9">
      <c r="A2024">
        <v>191616238</v>
      </c>
      <c r="B2024">
        <v>50000000</v>
      </c>
      <c r="C2024">
        <v>7.1</v>
      </c>
      <c r="E2024">
        <v>58297830</v>
      </c>
      <c r="F2024">
        <v>50000000</v>
      </c>
      <c r="G2024">
        <v>7.1</v>
      </c>
      <c r="H2024">
        <f>ROUND(CORREL(Table68[[Gross Earning ]],Table68[Budget]),6)</f>
        <v>0.48902099999999998</v>
      </c>
      <c r="I2024">
        <f>Table68[[#This Row],[Gross Earning ]]-Table68[[#This Row],[Budget]]</f>
        <v>8297830</v>
      </c>
    </row>
    <row r="2025" spans="1:9">
      <c r="A2025">
        <v>105264608</v>
      </c>
      <c r="B2025">
        <v>60000000</v>
      </c>
      <c r="C2025">
        <v>7.6</v>
      </c>
      <c r="E2025">
        <v>18272447</v>
      </c>
      <c r="F2025">
        <v>10000000</v>
      </c>
      <c r="G2025">
        <v>5.9</v>
      </c>
      <c r="H2025">
        <f>ROUND(CORREL(Table68[[Gross Earning ]],Table68[Budget]),6)</f>
        <v>0.48902099999999998</v>
      </c>
      <c r="I2025">
        <f>Table68[[#This Row],[Gross Earning ]]-Table68[[#This Row],[Budget]]</f>
        <v>8272447</v>
      </c>
    </row>
    <row r="2026" spans="1:9">
      <c r="A2026">
        <v>97680195</v>
      </c>
      <c r="B2026">
        <v>70000000</v>
      </c>
      <c r="C2026">
        <v>6.8</v>
      </c>
      <c r="E2026">
        <v>13269963</v>
      </c>
      <c r="F2026">
        <v>5000000</v>
      </c>
      <c r="G2026">
        <v>7.6</v>
      </c>
      <c r="H2026">
        <f>ROUND(CORREL(Table68[[Gross Earning ]],Table68[Budget]),6)</f>
        <v>0.48902099999999998</v>
      </c>
      <c r="I2026">
        <f>Table68[[#This Row],[Gross Earning ]]-Table68[[#This Row],[Budget]]</f>
        <v>8269963</v>
      </c>
    </row>
    <row r="2027" spans="1:9">
      <c r="A2027">
        <v>126088877</v>
      </c>
      <c r="B2027">
        <v>50000000</v>
      </c>
      <c r="C2027">
        <v>6.6</v>
      </c>
      <c r="E2027">
        <v>38232624</v>
      </c>
      <c r="F2027">
        <v>30000000</v>
      </c>
      <c r="G2027">
        <v>2.7</v>
      </c>
      <c r="H2027">
        <f>ROUND(CORREL(Table68[[Gross Earning ]],Table68[Budget]),6)</f>
        <v>0.48902099999999998</v>
      </c>
      <c r="I2027">
        <f>Table68[[#This Row],[Gross Earning ]]-Table68[[#This Row],[Budget]]</f>
        <v>8232624</v>
      </c>
    </row>
    <row r="2028" spans="1:9">
      <c r="A2028">
        <v>91030827</v>
      </c>
      <c r="B2028">
        <v>50000000</v>
      </c>
      <c r="C2028">
        <v>6.7</v>
      </c>
      <c r="E2028">
        <v>14597405</v>
      </c>
      <c r="F2028">
        <v>6400000</v>
      </c>
      <c r="G2028">
        <v>7</v>
      </c>
      <c r="H2028">
        <f>ROUND(CORREL(Table68[[Gross Earning ]],Table68[Budget]),6)</f>
        <v>0.48902099999999998</v>
      </c>
      <c r="I2028">
        <f>Table68[[#This Row],[Gross Earning ]]-Table68[[#This Row],[Budget]]</f>
        <v>8197405</v>
      </c>
    </row>
    <row r="2029" spans="1:9">
      <c r="A2029">
        <v>150315155</v>
      </c>
      <c r="B2029">
        <v>50000000</v>
      </c>
      <c r="C2029">
        <v>6.1</v>
      </c>
      <c r="E2029">
        <v>44175394</v>
      </c>
      <c r="F2029">
        <v>36000000</v>
      </c>
      <c r="G2029">
        <v>7.2</v>
      </c>
      <c r="H2029">
        <f>ROUND(CORREL(Table68[[Gross Earning ]],Table68[Budget]),6)</f>
        <v>0.48902099999999998</v>
      </c>
      <c r="I2029">
        <f>Table68[[#This Row],[Gross Earning ]]-Table68[[#This Row],[Budget]]</f>
        <v>8175394</v>
      </c>
    </row>
    <row r="2030" spans="1:9">
      <c r="A2030">
        <v>127997349</v>
      </c>
      <c r="B2030">
        <v>50000000</v>
      </c>
      <c r="C2030">
        <v>6</v>
      </c>
      <c r="E2030" s="27">
        <v>24171685</v>
      </c>
      <c r="F2030">
        <v>16000000</v>
      </c>
      <c r="G2030">
        <v>4.9000000000000004</v>
      </c>
      <c r="H2030">
        <f>ROUND(CORREL(Table68[[Gross Earning ]],Table68[Budget]),6)</f>
        <v>0.48902099999999998</v>
      </c>
      <c r="I2030">
        <f>Table68[[#This Row],[Gross Earning ]]-Table68[[#This Row],[Budget]]</f>
        <v>8171685</v>
      </c>
    </row>
    <row r="2031" spans="1:9">
      <c r="A2031">
        <v>88504640</v>
      </c>
      <c r="B2031">
        <v>45000000</v>
      </c>
      <c r="C2031">
        <v>7.6</v>
      </c>
      <c r="E2031" s="27">
        <v>24171685</v>
      </c>
      <c r="F2031">
        <v>16000000</v>
      </c>
      <c r="G2031">
        <v>8.1</v>
      </c>
      <c r="H2031">
        <f>ROUND(CORREL(Table68[[Gross Earning ]],Table68[Budget]),6)</f>
        <v>0.48902099999999998</v>
      </c>
      <c r="I2031">
        <f>Table68[[#This Row],[Gross Earning ]]-Table68[[#This Row],[Budget]]</f>
        <v>8171685</v>
      </c>
    </row>
    <row r="2032" spans="1:9">
      <c r="A2032">
        <v>81517441</v>
      </c>
      <c r="B2032">
        <v>50000000</v>
      </c>
      <c r="C2032">
        <v>7.1</v>
      </c>
      <c r="E2032" s="27">
        <v>24171685</v>
      </c>
      <c r="F2032">
        <v>16000000</v>
      </c>
      <c r="G2032">
        <v>6.7</v>
      </c>
      <c r="H2032">
        <f>ROUND(CORREL(Table68[[Gross Earning ]],Table68[Budget]),6)</f>
        <v>0.48902099999999998</v>
      </c>
      <c r="I2032">
        <f>Table68[[#This Row],[Gross Earning ]]-Table68[[#This Row],[Budget]]</f>
        <v>8171685</v>
      </c>
    </row>
    <row r="2033" spans="1:9">
      <c r="A2033">
        <v>81022333</v>
      </c>
      <c r="B2033">
        <v>50000000</v>
      </c>
      <c r="C2033">
        <v>5</v>
      </c>
      <c r="E2033" s="27">
        <v>24171685</v>
      </c>
      <c r="F2033">
        <v>16000000</v>
      </c>
      <c r="G2033">
        <v>5.6</v>
      </c>
      <c r="H2033">
        <f>ROUND(CORREL(Table68[[Gross Earning ]],Table68[Budget]),6)</f>
        <v>0.48902099999999998</v>
      </c>
      <c r="I2033">
        <f>Table68[[#This Row],[Gross Earning ]]-Table68[[#This Row],[Budget]]</f>
        <v>8171685</v>
      </c>
    </row>
    <row r="2034" spans="1:9">
      <c r="A2034">
        <v>79948113</v>
      </c>
      <c r="B2034">
        <v>50000000</v>
      </c>
      <c r="C2034">
        <v>6.2</v>
      </c>
      <c r="E2034">
        <v>16168741</v>
      </c>
      <c r="F2034">
        <v>8000000</v>
      </c>
      <c r="G2034">
        <v>7.4</v>
      </c>
      <c r="H2034">
        <f>ROUND(CORREL(Table68[[Gross Earning ]],Table68[Budget]),6)</f>
        <v>0.48902099999999998</v>
      </c>
      <c r="I2034">
        <f>Table68[[#This Row],[Gross Earning ]]-Table68[[#This Row],[Budget]]</f>
        <v>8168741</v>
      </c>
    </row>
    <row r="2035" spans="1:9">
      <c r="A2035">
        <v>88658172</v>
      </c>
      <c r="B2035">
        <v>50000000</v>
      </c>
      <c r="C2035">
        <v>5.6</v>
      </c>
      <c r="E2035">
        <v>16115878</v>
      </c>
      <c r="F2035">
        <v>8000000</v>
      </c>
      <c r="G2035">
        <v>6.6</v>
      </c>
      <c r="H2035">
        <f>ROUND(CORREL(Table68[[Gross Earning ]],Table68[Budget]),6)</f>
        <v>0.48902099999999998</v>
      </c>
      <c r="I2035">
        <f>Table68[[#This Row],[Gross Earning ]]-Table68[[#This Row],[Budget]]</f>
        <v>8115878</v>
      </c>
    </row>
    <row r="2036" spans="1:9">
      <c r="A2036">
        <v>84244877</v>
      </c>
      <c r="B2036">
        <v>50000000</v>
      </c>
      <c r="C2036">
        <v>7.4</v>
      </c>
      <c r="E2036">
        <v>9000000</v>
      </c>
      <c r="F2036">
        <v>900000</v>
      </c>
      <c r="G2036">
        <v>6.2</v>
      </c>
      <c r="H2036">
        <f>ROUND(CORREL(Table68[[Gross Earning ]],Table68[Budget]),6)</f>
        <v>0.48902099999999998</v>
      </c>
      <c r="I2036">
        <f>Table68[[#This Row],[Gross Earning ]]-Table68[[#This Row],[Budget]]</f>
        <v>8100000</v>
      </c>
    </row>
    <row r="2037" spans="1:9">
      <c r="A2037">
        <v>75367693</v>
      </c>
      <c r="B2037">
        <v>35000000</v>
      </c>
      <c r="C2037">
        <v>5</v>
      </c>
      <c r="E2037">
        <v>17096053</v>
      </c>
      <c r="F2037">
        <v>9000000</v>
      </c>
      <c r="G2037">
        <v>7.7</v>
      </c>
      <c r="H2037">
        <f>ROUND(CORREL(Table68[[Gross Earning ]],Table68[Budget]),6)</f>
        <v>0.48902099999999998</v>
      </c>
      <c r="I2037">
        <f>Table68[[#This Row],[Gross Earning ]]-Table68[[#This Row],[Budget]]</f>
        <v>8096053</v>
      </c>
    </row>
    <row r="2038" spans="1:9">
      <c r="A2038">
        <v>73701902</v>
      </c>
      <c r="B2038">
        <v>60000000</v>
      </c>
      <c r="C2038">
        <v>5.2</v>
      </c>
      <c r="E2038">
        <v>23089926</v>
      </c>
      <c r="F2038">
        <v>15000000</v>
      </c>
      <c r="G2038">
        <v>7.7</v>
      </c>
      <c r="H2038">
        <f>ROUND(CORREL(Table68[[Gross Earning ]],Table68[Budget]),6)</f>
        <v>0.48902099999999998</v>
      </c>
      <c r="I2038">
        <f>Table68[[#This Row],[Gross Earning ]]-Table68[[#This Row],[Budget]]</f>
        <v>8089926</v>
      </c>
    </row>
    <row r="2039" spans="1:9">
      <c r="A2039">
        <v>75605492</v>
      </c>
      <c r="B2039">
        <v>50000000</v>
      </c>
      <c r="C2039">
        <v>7.6</v>
      </c>
      <c r="E2039">
        <v>21088568</v>
      </c>
      <c r="F2039">
        <v>13000000</v>
      </c>
      <c r="G2039">
        <v>6.7</v>
      </c>
      <c r="H2039">
        <f>ROUND(CORREL(Table68[[Gross Earning ]],Table68[Budget]),6)</f>
        <v>0.48902099999999998</v>
      </c>
      <c r="I2039">
        <f>Table68[[#This Row],[Gross Earning ]]-Table68[[#This Row],[Budget]]</f>
        <v>8088568</v>
      </c>
    </row>
    <row r="2040" spans="1:9">
      <c r="A2040">
        <v>67823573</v>
      </c>
      <c r="B2040">
        <v>50000000</v>
      </c>
      <c r="C2040">
        <v>6.6</v>
      </c>
      <c r="E2040">
        <v>83077470</v>
      </c>
      <c r="F2040">
        <v>75000000</v>
      </c>
      <c r="G2040">
        <v>7.1</v>
      </c>
      <c r="H2040">
        <f>ROUND(CORREL(Table68[[Gross Earning ]],Table68[Budget]),6)</f>
        <v>0.48902099999999998</v>
      </c>
      <c r="I2040">
        <f>Table68[[#This Row],[Gross Earning ]]-Table68[[#This Row],[Budget]]</f>
        <v>8077470</v>
      </c>
    </row>
    <row r="2041" spans="1:9">
      <c r="A2041">
        <v>91439400</v>
      </c>
      <c r="B2041">
        <v>50000000</v>
      </c>
      <c r="C2041">
        <v>7</v>
      </c>
      <c r="E2041">
        <v>12574715</v>
      </c>
      <c r="F2041">
        <v>4500000</v>
      </c>
      <c r="G2041">
        <v>7.3</v>
      </c>
      <c r="H2041">
        <f>ROUND(CORREL(Table68[[Gross Earning ]],Table68[Budget]),6)</f>
        <v>0.48902099999999998</v>
      </c>
      <c r="I2041">
        <f>Table68[[#This Row],[Gross Earning ]]-Table68[[#This Row],[Budget]]</f>
        <v>8074715</v>
      </c>
    </row>
    <row r="2042" spans="1:9">
      <c r="A2042">
        <v>67128202</v>
      </c>
      <c r="B2042">
        <v>65000000</v>
      </c>
      <c r="C2042">
        <v>5.7</v>
      </c>
      <c r="E2042">
        <v>30059386</v>
      </c>
      <c r="F2042">
        <v>22000000</v>
      </c>
      <c r="G2042">
        <v>6.9</v>
      </c>
      <c r="H2042">
        <f>ROUND(CORREL(Table68[[Gross Earning ]],Table68[Budget]),6)</f>
        <v>0.48902099999999998</v>
      </c>
      <c r="I2042">
        <f>Table68[[#This Row],[Gross Earning ]]-Table68[[#This Row],[Budget]]</f>
        <v>8059386</v>
      </c>
    </row>
    <row r="2043" spans="1:9">
      <c r="A2043">
        <v>70496802</v>
      </c>
      <c r="B2043">
        <v>54000000</v>
      </c>
      <c r="C2043">
        <v>8.1999999999999993</v>
      </c>
      <c r="E2043">
        <v>15047419</v>
      </c>
      <c r="F2043">
        <v>7000000</v>
      </c>
      <c r="G2043">
        <v>7.6</v>
      </c>
      <c r="H2043">
        <f>ROUND(CORREL(Table68[[Gross Earning ]],Table68[Budget]),6)</f>
        <v>0.48902099999999998</v>
      </c>
      <c r="I2043">
        <f>Table68[[#This Row],[Gross Earning ]]-Table68[[#This Row],[Budget]]</f>
        <v>8047419</v>
      </c>
    </row>
    <row r="2044" spans="1:9">
      <c r="A2044">
        <v>60470220</v>
      </c>
      <c r="B2044">
        <v>50000000</v>
      </c>
      <c r="C2044">
        <v>6.2</v>
      </c>
      <c r="E2044">
        <v>14545844</v>
      </c>
      <c r="F2044">
        <v>6500000</v>
      </c>
      <c r="G2044">
        <v>5.8</v>
      </c>
      <c r="H2044">
        <f>ROUND(CORREL(Table68[[Gross Earning ]],Table68[Budget]),6)</f>
        <v>0.48902099999999998</v>
      </c>
      <c r="I2044">
        <f>Table68[[#This Row],[Gross Earning ]]-Table68[[#This Row],[Budget]]</f>
        <v>8045844</v>
      </c>
    </row>
    <row r="2045" spans="1:9">
      <c r="A2045">
        <v>58336565</v>
      </c>
      <c r="B2045">
        <v>50000000</v>
      </c>
      <c r="C2045">
        <v>6.6</v>
      </c>
      <c r="E2045">
        <v>78031620</v>
      </c>
      <c r="F2045">
        <v>70000000</v>
      </c>
      <c r="G2045">
        <v>6.1</v>
      </c>
      <c r="H2045">
        <f>ROUND(CORREL(Table68[[Gross Earning ]],Table68[Budget]),6)</f>
        <v>0.48902099999999998</v>
      </c>
      <c r="I2045">
        <f>Table68[[#This Row],[Gross Earning ]]-Table68[[#This Row],[Budget]]</f>
        <v>8031620</v>
      </c>
    </row>
    <row r="2046" spans="1:9">
      <c r="A2046">
        <v>66002004</v>
      </c>
      <c r="B2046">
        <v>50000000</v>
      </c>
      <c r="C2046">
        <v>4.7</v>
      </c>
      <c r="E2046">
        <v>9013113</v>
      </c>
      <c r="F2046">
        <v>1000000</v>
      </c>
      <c r="G2046">
        <v>7.4</v>
      </c>
      <c r="H2046">
        <f>ROUND(CORREL(Table68[[Gross Earning ]],Table68[Budget]),6)</f>
        <v>0.48902099999999998</v>
      </c>
      <c r="I2046">
        <f>Table68[[#This Row],[Gross Earning ]]-Table68[[#This Row],[Budget]]</f>
        <v>8013113</v>
      </c>
    </row>
    <row r="2047" spans="1:9">
      <c r="A2047">
        <v>54997476</v>
      </c>
      <c r="B2047">
        <v>50000000</v>
      </c>
      <c r="C2047">
        <v>6.3</v>
      </c>
      <c r="E2047">
        <v>21000000</v>
      </c>
      <c r="F2047">
        <v>13000000</v>
      </c>
      <c r="G2047">
        <v>6.8</v>
      </c>
      <c r="H2047">
        <f>ROUND(CORREL(Table68[[Gross Earning ]],Table68[Budget]),6)</f>
        <v>0.48902099999999998</v>
      </c>
      <c r="I2047">
        <f>Table68[[#This Row],[Gross Earning ]]-Table68[[#This Row],[Budget]]</f>
        <v>8000000</v>
      </c>
    </row>
    <row r="2048" spans="1:9">
      <c r="A2048">
        <v>55682070</v>
      </c>
      <c r="B2048">
        <v>50000000</v>
      </c>
      <c r="C2048">
        <v>6.1</v>
      </c>
      <c r="E2048">
        <v>29997095</v>
      </c>
      <c r="F2048">
        <v>22000000</v>
      </c>
      <c r="G2048">
        <v>6.4</v>
      </c>
      <c r="H2048">
        <f>ROUND(CORREL(Table68[[Gross Earning ]],Table68[Budget]),6)</f>
        <v>0.48902099999999998</v>
      </c>
      <c r="I2048">
        <f>Table68[[#This Row],[Gross Earning ]]-Table68[[#This Row],[Budget]]</f>
        <v>7997095</v>
      </c>
    </row>
    <row r="2049" spans="1:9">
      <c r="A2049">
        <v>52752475</v>
      </c>
      <c r="B2049">
        <v>50000000</v>
      </c>
      <c r="C2049">
        <v>6.7</v>
      </c>
      <c r="E2049">
        <v>9180275</v>
      </c>
      <c r="F2049">
        <v>1200000</v>
      </c>
      <c r="G2049">
        <v>7.7</v>
      </c>
      <c r="H2049">
        <f>ROUND(CORREL(Table68[[Gross Earning ]],Table68[Budget]),6)</f>
        <v>0.48902099999999998</v>
      </c>
      <c r="I2049">
        <f>Table68[[#This Row],[Gross Earning ]]-Table68[[#This Row],[Budget]]</f>
        <v>7980275</v>
      </c>
    </row>
    <row r="2050" spans="1:9">
      <c r="A2050">
        <v>55092830</v>
      </c>
      <c r="B2050">
        <v>60000000</v>
      </c>
      <c r="C2050">
        <v>6.1</v>
      </c>
      <c r="E2050">
        <v>12947763</v>
      </c>
      <c r="F2050">
        <v>5000000</v>
      </c>
      <c r="G2050">
        <v>6.2</v>
      </c>
      <c r="H2050">
        <f>ROUND(CORREL(Table68[[Gross Earning ]],Table68[Budget]),6)</f>
        <v>0.48902099999999998</v>
      </c>
      <c r="I2050">
        <f>Table68[[#This Row],[Gross Earning ]]-Table68[[#This Row],[Budget]]</f>
        <v>7947763</v>
      </c>
    </row>
    <row r="2051" spans="1:9">
      <c r="A2051">
        <v>50815288</v>
      </c>
      <c r="B2051">
        <v>50000000</v>
      </c>
      <c r="C2051">
        <v>7</v>
      </c>
      <c r="E2051">
        <v>14891000</v>
      </c>
      <c r="F2051">
        <v>7000000</v>
      </c>
      <c r="G2051">
        <v>6.8</v>
      </c>
      <c r="H2051">
        <f>ROUND(CORREL(Table68[[Gross Earning ]],Table68[Budget]),6)</f>
        <v>0.48902099999999998</v>
      </c>
      <c r="I2051">
        <f>Table68[[#This Row],[Gross Earning ]]-Table68[[#This Row],[Budget]]</f>
        <v>7891000</v>
      </c>
    </row>
    <row r="2052" spans="1:9">
      <c r="A2052">
        <v>52822418</v>
      </c>
      <c r="B2052">
        <v>50000000</v>
      </c>
      <c r="C2052">
        <v>7.4</v>
      </c>
      <c r="E2052">
        <v>57887882</v>
      </c>
      <c r="F2052">
        <v>50000000</v>
      </c>
      <c r="G2052">
        <v>6.1</v>
      </c>
      <c r="H2052">
        <f>ROUND(CORREL(Table68[[Gross Earning ]],Table68[Budget]),6)</f>
        <v>0.48902099999999998</v>
      </c>
      <c r="I2052">
        <f>Table68[[#This Row],[Gross Earning ]]-Table68[[#This Row],[Budget]]</f>
        <v>7887882</v>
      </c>
    </row>
    <row r="2053" spans="1:9">
      <c r="A2053">
        <v>50150619</v>
      </c>
      <c r="B2053">
        <v>50000000</v>
      </c>
      <c r="C2053">
        <v>7.3</v>
      </c>
      <c r="E2053">
        <v>44867349</v>
      </c>
      <c r="F2053">
        <v>37000000</v>
      </c>
      <c r="G2053">
        <v>5.6</v>
      </c>
      <c r="H2053">
        <f>ROUND(CORREL(Table68[[Gross Earning ]],Table68[Budget]),6)</f>
        <v>0.48902099999999998</v>
      </c>
      <c r="I2053">
        <f>Table68[[#This Row],[Gross Earning ]]-Table68[[#This Row],[Budget]]</f>
        <v>7867349</v>
      </c>
    </row>
    <row r="2054" spans="1:9">
      <c r="A2054">
        <v>48745150</v>
      </c>
      <c r="B2054">
        <v>50000000</v>
      </c>
      <c r="C2054">
        <v>5.8</v>
      </c>
      <c r="E2054">
        <v>77862546</v>
      </c>
      <c r="F2054">
        <v>70000000</v>
      </c>
      <c r="G2054">
        <v>7.7</v>
      </c>
      <c r="H2054">
        <f>ROUND(CORREL(Table68[[Gross Earning ]],Table68[Budget]),6)</f>
        <v>0.48902099999999998</v>
      </c>
      <c r="I2054">
        <f>Table68[[#This Row],[Gross Earning ]]-Table68[[#This Row],[Budget]]</f>
        <v>7862546</v>
      </c>
    </row>
    <row r="2055" spans="1:9">
      <c r="A2055">
        <v>50007168</v>
      </c>
      <c r="B2055">
        <v>50000000</v>
      </c>
      <c r="C2055">
        <v>6.7</v>
      </c>
      <c r="E2055">
        <v>47781388</v>
      </c>
      <c r="F2055">
        <v>40000000</v>
      </c>
      <c r="G2055">
        <v>6.6</v>
      </c>
      <c r="H2055">
        <f>ROUND(CORREL(Table68[[Gross Earning ]],Table68[Budget]),6)</f>
        <v>0.48902099999999998</v>
      </c>
      <c r="I2055">
        <f>Table68[[#This Row],[Gross Earning ]]-Table68[[#This Row],[Budget]]</f>
        <v>7781388</v>
      </c>
    </row>
    <row r="2056" spans="1:9">
      <c r="A2056">
        <v>48154732</v>
      </c>
      <c r="B2056">
        <v>50000000</v>
      </c>
      <c r="C2056">
        <v>5.8</v>
      </c>
      <c r="E2056">
        <v>23213577</v>
      </c>
      <c r="F2056">
        <v>15500000</v>
      </c>
      <c r="G2056">
        <v>7.2</v>
      </c>
      <c r="H2056">
        <f>ROUND(CORREL(Table68[[Gross Earning ]],Table68[Budget]),6)</f>
        <v>0.48902099999999998</v>
      </c>
      <c r="I2056">
        <f>Table68[[#This Row],[Gross Earning ]]-Table68[[#This Row],[Budget]]</f>
        <v>7713577</v>
      </c>
    </row>
    <row r="2057" spans="1:9">
      <c r="A2057">
        <v>48265581</v>
      </c>
      <c r="B2057">
        <v>50000000</v>
      </c>
      <c r="C2057">
        <v>7.8</v>
      </c>
      <c r="E2057">
        <v>102678089</v>
      </c>
      <c r="F2057">
        <v>95000000</v>
      </c>
      <c r="G2057">
        <v>6.3</v>
      </c>
      <c r="H2057">
        <f>ROUND(CORREL(Table68[[Gross Earning ]],Table68[Budget]),6)</f>
        <v>0.48902099999999998</v>
      </c>
      <c r="I2057">
        <f>Table68[[#This Row],[Gross Earning ]]-Table68[[#This Row],[Budget]]</f>
        <v>7678089</v>
      </c>
    </row>
    <row r="2058" spans="1:9">
      <c r="A2058">
        <v>46982632</v>
      </c>
      <c r="B2058">
        <v>50000000</v>
      </c>
      <c r="C2058">
        <v>6.6</v>
      </c>
      <c r="E2058">
        <v>17655201</v>
      </c>
      <c r="F2058">
        <v>10000000</v>
      </c>
      <c r="G2058">
        <v>6.7</v>
      </c>
      <c r="H2058">
        <f>ROUND(CORREL(Table68[[Gross Earning ]],Table68[Budget]),6)</f>
        <v>0.48902099999999998</v>
      </c>
      <c r="I2058">
        <f>Table68[[#This Row],[Gross Earning ]]-Table68[[#This Row],[Budget]]</f>
        <v>7655201</v>
      </c>
    </row>
    <row r="2059" spans="1:9">
      <c r="A2059">
        <v>44737059</v>
      </c>
      <c r="B2059">
        <v>50000000</v>
      </c>
      <c r="C2059">
        <v>6.5</v>
      </c>
      <c r="E2059">
        <v>37617947</v>
      </c>
      <c r="F2059">
        <v>30000000</v>
      </c>
      <c r="G2059">
        <v>6.8</v>
      </c>
      <c r="H2059">
        <f>ROUND(CORREL(Table68[[Gross Earning ]],Table68[Budget]),6)</f>
        <v>0.48902099999999998</v>
      </c>
      <c r="I2059">
        <f>Table68[[#This Row],[Gross Earning ]]-Table68[[#This Row],[Budget]]</f>
        <v>7617947</v>
      </c>
    </row>
    <row r="2060" spans="1:9">
      <c r="A2060">
        <v>56724080</v>
      </c>
      <c r="B2060">
        <v>50000000</v>
      </c>
      <c r="C2060">
        <v>6.7</v>
      </c>
      <c r="E2060">
        <v>14612840</v>
      </c>
      <c r="F2060">
        <v>7000000</v>
      </c>
      <c r="G2060">
        <v>6.9</v>
      </c>
      <c r="H2060">
        <f>ROUND(CORREL(Table68[[Gross Earning ]],Table68[Budget]),6)</f>
        <v>0.48902099999999998</v>
      </c>
      <c r="I2060">
        <f>Table68[[#This Row],[Gross Earning ]]-Table68[[#This Row],[Budget]]</f>
        <v>7612840</v>
      </c>
    </row>
    <row r="2061" spans="1:9">
      <c r="A2061">
        <v>44484065</v>
      </c>
      <c r="B2061">
        <v>50000000</v>
      </c>
      <c r="C2061">
        <v>7.3</v>
      </c>
      <c r="E2061">
        <v>25592632</v>
      </c>
      <c r="F2061">
        <v>18000000</v>
      </c>
      <c r="G2061">
        <v>7.2</v>
      </c>
      <c r="H2061">
        <f>ROUND(CORREL(Table68[[Gross Earning ]],Table68[Budget]),6)</f>
        <v>0.48902099999999998</v>
      </c>
      <c r="I2061">
        <f>Table68[[#This Row],[Gross Earning ]]-Table68[[#This Row],[Budget]]</f>
        <v>7592632</v>
      </c>
    </row>
    <row r="2062" spans="1:9">
      <c r="A2062">
        <v>47553512</v>
      </c>
      <c r="B2062">
        <v>50000000</v>
      </c>
      <c r="C2062">
        <v>5.8</v>
      </c>
      <c r="E2062">
        <v>52580895</v>
      </c>
      <c r="F2062">
        <v>45000000</v>
      </c>
      <c r="G2062">
        <v>5.6</v>
      </c>
      <c r="H2062">
        <f>ROUND(CORREL(Table68[[Gross Earning ]],Table68[Budget]),6)</f>
        <v>0.48902099999999998</v>
      </c>
      <c r="I2062">
        <f>Table68[[#This Row],[Gross Earning ]]-Table68[[#This Row],[Budget]]</f>
        <v>7580895</v>
      </c>
    </row>
    <row r="2063" spans="1:9">
      <c r="A2063">
        <v>42610000</v>
      </c>
      <c r="B2063">
        <v>55000000</v>
      </c>
      <c r="C2063">
        <v>5.5</v>
      </c>
      <c r="E2063">
        <v>39568996</v>
      </c>
      <c r="F2063">
        <v>32000000</v>
      </c>
      <c r="G2063">
        <v>6.6</v>
      </c>
      <c r="H2063">
        <f>ROUND(CORREL(Table68[[Gross Earning ]],Table68[Budget]),6)</f>
        <v>0.48902099999999998</v>
      </c>
      <c r="I2063">
        <f>Table68[[#This Row],[Gross Earning ]]-Table68[[#This Row],[Budget]]</f>
        <v>7568996</v>
      </c>
    </row>
    <row r="2064" spans="1:9">
      <c r="A2064">
        <v>41482207</v>
      </c>
      <c r="B2064">
        <v>50000000</v>
      </c>
      <c r="C2064">
        <v>6.3</v>
      </c>
      <c r="E2064">
        <v>28563179</v>
      </c>
      <c r="F2064">
        <v>21000000</v>
      </c>
      <c r="G2064">
        <v>6.9</v>
      </c>
      <c r="H2064">
        <f>ROUND(CORREL(Table68[[Gross Earning ]],Table68[Budget]),6)</f>
        <v>0.48902099999999998</v>
      </c>
      <c r="I2064">
        <f>Table68[[#This Row],[Gross Earning ]]-Table68[[#This Row],[Budget]]</f>
        <v>7563179</v>
      </c>
    </row>
    <row r="2065" spans="1:9">
      <c r="A2065">
        <v>47105085</v>
      </c>
      <c r="B2065">
        <v>50000000</v>
      </c>
      <c r="C2065">
        <v>7.4</v>
      </c>
      <c r="E2065">
        <v>32553210</v>
      </c>
      <c r="F2065">
        <v>25000000</v>
      </c>
      <c r="G2065">
        <v>6.3</v>
      </c>
      <c r="H2065">
        <f>ROUND(CORREL(Table68[[Gross Earning ]],Table68[Budget]),6)</f>
        <v>0.48902099999999998</v>
      </c>
      <c r="I2065">
        <f>Table68[[#This Row],[Gross Earning ]]-Table68[[#This Row],[Budget]]</f>
        <v>7553210</v>
      </c>
    </row>
    <row r="2066" spans="1:9">
      <c r="A2066">
        <v>41256277</v>
      </c>
      <c r="B2066">
        <v>50000000</v>
      </c>
      <c r="C2066">
        <v>5.9</v>
      </c>
      <c r="E2066">
        <v>17544812</v>
      </c>
      <c r="F2066">
        <v>10000000</v>
      </c>
      <c r="G2066">
        <v>5.4</v>
      </c>
      <c r="H2066">
        <f>ROUND(CORREL(Table68[[Gross Earning ]],Table68[Budget]),6)</f>
        <v>0.48902099999999998</v>
      </c>
      <c r="I2066">
        <f>Table68[[#This Row],[Gross Earning ]]-Table68[[#This Row],[Budget]]</f>
        <v>7544812</v>
      </c>
    </row>
    <row r="2067" spans="1:9">
      <c r="A2067">
        <v>50740078</v>
      </c>
      <c r="B2067">
        <v>45000000</v>
      </c>
      <c r="C2067">
        <v>6.2</v>
      </c>
      <c r="E2067">
        <v>21468807</v>
      </c>
      <c r="F2067">
        <v>14000000</v>
      </c>
      <c r="G2067">
        <v>4.0999999999999996</v>
      </c>
      <c r="H2067">
        <f>ROUND(CORREL(Table68[[Gross Earning ]],Table68[Budget]),6)</f>
        <v>0.48902099999999998</v>
      </c>
      <c r="I2067">
        <f>Table68[[#This Row],[Gross Earning ]]-Table68[[#This Row],[Budget]]</f>
        <v>7468807</v>
      </c>
    </row>
    <row r="2068" spans="1:9">
      <c r="A2068">
        <v>40203020</v>
      </c>
      <c r="B2068">
        <v>40000000</v>
      </c>
      <c r="C2068">
        <v>5.9</v>
      </c>
      <c r="E2068">
        <v>31452765</v>
      </c>
      <c r="F2068">
        <v>24000000</v>
      </c>
      <c r="G2068">
        <v>6.6</v>
      </c>
      <c r="H2068">
        <f>ROUND(CORREL(Table68[[Gross Earning ]],Table68[Budget]),6)</f>
        <v>0.48902099999999998</v>
      </c>
      <c r="I2068">
        <f>Table68[[#This Row],[Gross Earning ]]-Table68[[#This Row],[Budget]]</f>
        <v>7452765</v>
      </c>
    </row>
    <row r="2069" spans="1:9">
      <c r="A2069">
        <v>40905277</v>
      </c>
      <c r="B2069">
        <v>50000000</v>
      </c>
      <c r="C2069">
        <v>6.5</v>
      </c>
      <c r="E2069">
        <v>32416109</v>
      </c>
      <c r="F2069">
        <v>25000000</v>
      </c>
      <c r="G2069">
        <v>6.2</v>
      </c>
      <c r="H2069">
        <f>ROUND(CORREL(Table68[[Gross Earning ]],Table68[Budget]),6)</f>
        <v>0.48902099999999998</v>
      </c>
      <c r="I2069">
        <f>Table68[[#This Row],[Gross Earning ]]-Table68[[#This Row],[Budget]]</f>
        <v>7416109</v>
      </c>
    </row>
    <row r="2070" spans="1:9">
      <c r="A2070">
        <v>38590500</v>
      </c>
      <c r="B2070">
        <v>50000000</v>
      </c>
      <c r="C2070">
        <v>4.4000000000000004</v>
      </c>
      <c r="E2070">
        <v>24397469</v>
      </c>
      <c r="F2070">
        <v>17000000</v>
      </c>
      <c r="G2070">
        <v>5.7</v>
      </c>
      <c r="H2070">
        <f>ROUND(CORREL(Table68[[Gross Earning ]],Table68[Budget]),6)</f>
        <v>0.48902099999999998</v>
      </c>
      <c r="I2070">
        <f>Table68[[#This Row],[Gross Earning ]]-Table68[[#This Row],[Budget]]</f>
        <v>7397469</v>
      </c>
    </row>
    <row r="2071" spans="1:9">
      <c r="A2071">
        <v>39177541</v>
      </c>
      <c r="B2071">
        <v>50000000</v>
      </c>
      <c r="C2071">
        <v>3.5</v>
      </c>
      <c r="E2071">
        <v>18381787</v>
      </c>
      <c r="F2071">
        <v>11000000</v>
      </c>
      <c r="G2071">
        <v>6.8</v>
      </c>
      <c r="H2071">
        <f>ROUND(CORREL(Table68[[Gross Earning ]],Table68[Budget]),6)</f>
        <v>0.48902099999999998</v>
      </c>
      <c r="I2071">
        <f>Table68[[#This Row],[Gross Earning ]]-Table68[[#This Row],[Budget]]</f>
        <v>7381787</v>
      </c>
    </row>
    <row r="2072" spans="1:9">
      <c r="A2072">
        <v>39778599</v>
      </c>
      <c r="B2072">
        <v>50000000</v>
      </c>
      <c r="C2072">
        <v>6.6</v>
      </c>
      <c r="E2072">
        <v>32368960</v>
      </c>
      <c r="F2072">
        <v>25000000</v>
      </c>
      <c r="G2072">
        <v>5.3</v>
      </c>
      <c r="H2072">
        <f>ROUND(CORREL(Table68[[Gross Earning ]],Table68[Budget]),6)</f>
        <v>0.48902099999999998</v>
      </c>
      <c r="I2072">
        <f>Table68[[#This Row],[Gross Earning ]]-Table68[[#This Row],[Budget]]</f>
        <v>7368960</v>
      </c>
    </row>
    <row r="2073" spans="1:9">
      <c r="A2073">
        <v>37486138</v>
      </c>
      <c r="B2073">
        <v>50000000</v>
      </c>
      <c r="C2073">
        <v>6</v>
      </c>
      <c r="E2073">
        <v>27277055</v>
      </c>
      <c r="F2073">
        <v>20000000</v>
      </c>
      <c r="G2073">
        <v>7.6</v>
      </c>
      <c r="H2073">
        <f>ROUND(CORREL(Table68[[Gross Earning ]],Table68[Budget]),6)</f>
        <v>0.48902099999999998</v>
      </c>
      <c r="I2073">
        <f>Table68[[#This Row],[Gross Earning ]]-Table68[[#This Row],[Budget]]</f>
        <v>7277055</v>
      </c>
    </row>
    <row r="2074" spans="1:9">
      <c r="A2074">
        <v>38105077</v>
      </c>
      <c r="B2074">
        <v>40000000</v>
      </c>
      <c r="C2074">
        <v>6.4</v>
      </c>
      <c r="E2074" s="27">
        <v>24171685</v>
      </c>
      <c r="F2074">
        <v>16900000</v>
      </c>
      <c r="G2074">
        <v>6.4</v>
      </c>
      <c r="H2074">
        <f>ROUND(CORREL(Table68[[Gross Earning ]],Table68[Budget]),6)</f>
        <v>0.48902099999999998</v>
      </c>
      <c r="I2074">
        <f>Table68[[#This Row],[Gross Earning ]]-Table68[[#This Row],[Budget]]</f>
        <v>7271685</v>
      </c>
    </row>
    <row r="2075" spans="1:9">
      <c r="A2075">
        <v>35168395</v>
      </c>
      <c r="B2075">
        <v>50000000</v>
      </c>
      <c r="C2075">
        <v>6.5</v>
      </c>
      <c r="E2075">
        <v>70236496</v>
      </c>
      <c r="F2075">
        <v>63000000</v>
      </c>
      <c r="G2075">
        <v>6</v>
      </c>
      <c r="H2075">
        <f>ROUND(CORREL(Table68[[Gross Earning ]],Table68[Budget]),6)</f>
        <v>0.48902099999999998</v>
      </c>
      <c r="I2075">
        <f>Table68[[#This Row],[Gross Earning ]]-Table68[[#This Row],[Budget]]</f>
        <v>7236496</v>
      </c>
    </row>
    <row r="2076" spans="1:9">
      <c r="A2076">
        <v>32800000</v>
      </c>
      <c r="B2076">
        <v>40000000</v>
      </c>
      <c r="C2076">
        <v>4.3</v>
      </c>
      <c r="E2076">
        <v>16235293</v>
      </c>
      <c r="F2076">
        <v>9000000</v>
      </c>
      <c r="G2076">
        <v>4.5</v>
      </c>
      <c r="H2076">
        <f>ROUND(CORREL(Table68[[Gross Earning ]],Table68[Budget]),6)</f>
        <v>0.48902099999999998</v>
      </c>
      <c r="I2076">
        <f>Table68[[#This Row],[Gross Earning ]]-Table68[[#This Row],[Budget]]</f>
        <v>7235293</v>
      </c>
    </row>
    <row r="2077" spans="1:9">
      <c r="A2077">
        <v>33643461</v>
      </c>
      <c r="B2077">
        <v>50000000</v>
      </c>
      <c r="C2077">
        <v>4.2</v>
      </c>
      <c r="E2077">
        <v>13235267</v>
      </c>
      <c r="F2077">
        <v>6000000</v>
      </c>
      <c r="G2077">
        <v>2.9</v>
      </c>
      <c r="H2077">
        <f>ROUND(CORREL(Table68[[Gross Earning ]],Table68[Budget]),6)</f>
        <v>0.48902099999999998</v>
      </c>
      <c r="I2077">
        <f>Table68[[#This Row],[Gross Earning ]]-Table68[[#This Row],[Budget]]</f>
        <v>7235267</v>
      </c>
    </row>
    <row r="2078" spans="1:9">
      <c r="A2078">
        <v>32741596</v>
      </c>
      <c r="B2078">
        <v>50000000</v>
      </c>
      <c r="C2078">
        <v>6.5</v>
      </c>
      <c r="E2078">
        <v>33200000</v>
      </c>
      <c r="F2078">
        <v>26000000</v>
      </c>
      <c r="G2078">
        <v>7.2</v>
      </c>
      <c r="H2078">
        <f>ROUND(CORREL(Table68[[Gross Earning ]],Table68[Budget]),6)</f>
        <v>0.48902099999999998</v>
      </c>
      <c r="I2078">
        <f>Table68[[#This Row],[Gross Earning ]]-Table68[[#This Row],[Budget]]</f>
        <v>7200000</v>
      </c>
    </row>
    <row r="2079" spans="1:9">
      <c r="A2079">
        <v>31874869</v>
      </c>
      <c r="B2079">
        <v>50000000</v>
      </c>
      <c r="C2079">
        <v>6.1</v>
      </c>
      <c r="E2079">
        <v>12200000</v>
      </c>
      <c r="F2079">
        <v>5000000</v>
      </c>
      <c r="G2079">
        <v>6.3</v>
      </c>
      <c r="H2079">
        <f>ROUND(CORREL(Table68[[Gross Earning ]],Table68[Budget]),6)</f>
        <v>0.48902099999999998</v>
      </c>
      <c r="I2079">
        <f>Table68[[#This Row],[Gross Earning ]]-Table68[[#This Row],[Budget]]</f>
        <v>7200000</v>
      </c>
    </row>
    <row r="2080" spans="1:9">
      <c r="A2080">
        <v>30306268</v>
      </c>
      <c r="B2080">
        <v>50000000</v>
      </c>
      <c r="C2080">
        <v>6.3</v>
      </c>
      <c r="E2080">
        <v>22189039</v>
      </c>
      <c r="F2080">
        <v>15000000</v>
      </c>
      <c r="G2080">
        <v>5.5</v>
      </c>
      <c r="H2080">
        <f>ROUND(CORREL(Table68[[Gross Earning ]],Table68[Budget]),6)</f>
        <v>0.48902099999999998</v>
      </c>
      <c r="I2080">
        <f>Table68[[#This Row],[Gross Earning ]]-Table68[[#This Row],[Budget]]</f>
        <v>7189039</v>
      </c>
    </row>
    <row r="2081" spans="1:9">
      <c r="A2081">
        <v>27667947</v>
      </c>
      <c r="B2081">
        <v>50000000</v>
      </c>
      <c r="C2081">
        <v>6.2</v>
      </c>
      <c r="E2081" s="27">
        <v>24171685</v>
      </c>
      <c r="F2081">
        <v>17000000</v>
      </c>
      <c r="G2081">
        <v>6.3</v>
      </c>
      <c r="H2081">
        <f>ROUND(CORREL(Table68[[Gross Earning ]],Table68[Budget]),6)</f>
        <v>0.48902099999999998</v>
      </c>
      <c r="I2081">
        <f>Table68[[#This Row],[Gross Earning ]]-Table68[[#This Row],[Budget]]</f>
        <v>7171685</v>
      </c>
    </row>
    <row r="2082" spans="1:9">
      <c r="A2082">
        <v>27067160</v>
      </c>
      <c r="B2082">
        <v>50000000</v>
      </c>
      <c r="C2082">
        <v>5.9</v>
      </c>
      <c r="E2082" s="27">
        <v>24171685</v>
      </c>
      <c r="F2082">
        <v>17000000</v>
      </c>
      <c r="G2082">
        <v>5.2</v>
      </c>
      <c r="H2082">
        <f>ROUND(CORREL(Table68[[Gross Earning ]],Table68[Budget]),6)</f>
        <v>0.48902099999999998</v>
      </c>
      <c r="I2082">
        <f>Table68[[#This Row],[Gross Earning ]]-Table68[[#This Row],[Budget]]</f>
        <v>7171685</v>
      </c>
    </row>
    <row r="2083" spans="1:9">
      <c r="A2083">
        <v>26616999</v>
      </c>
      <c r="B2083">
        <v>40000000</v>
      </c>
      <c r="C2083">
        <v>5.9</v>
      </c>
      <c r="E2083" s="27">
        <v>24171685</v>
      </c>
      <c r="F2083">
        <v>17000000</v>
      </c>
      <c r="G2083">
        <v>6.5</v>
      </c>
      <c r="H2083">
        <f>ROUND(CORREL(Table68[[Gross Earning ]],Table68[Budget]),6)</f>
        <v>0.48902099999999998</v>
      </c>
      <c r="I2083">
        <f>Table68[[#This Row],[Gross Earning ]]-Table68[[#This Row],[Budget]]</f>
        <v>7171685</v>
      </c>
    </row>
    <row r="2084" spans="1:9">
      <c r="A2084">
        <v>26536120</v>
      </c>
      <c r="B2084">
        <v>50000000</v>
      </c>
      <c r="C2084">
        <v>6.5</v>
      </c>
      <c r="E2084" s="27">
        <v>24171685</v>
      </c>
      <c r="F2084">
        <v>17000000</v>
      </c>
      <c r="G2084">
        <v>9.1</v>
      </c>
      <c r="H2084">
        <f>ROUND(CORREL(Table68[[Gross Earning ]],Table68[Budget]),6)</f>
        <v>0.48902099999999998</v>
      </c>
      <c r="I2084">
        <f>Table68[[#This Row],[Gross Earning ]]-Table68[[#This Row],[Budget]]</f>
        <v>7171685</v>
      </c>
    </row>
    <row r="2085" spans="1:9">
      <c r="A2085">
        <v>26199517</v>
      </c>
      <c r="B2085">
        <v>50000000</v>
      </c>
      <c r="C2085">
        <v>6.4</v>
      </c>
      <c r="E2085">
        <v>42168445</v>
      </c>
      <c r="F2085">
        <v>35000000</v>
      </c>
      <c r="G2085">
        <v>5.3</v>
      </c>
      <c r="H2085">
        <f>ROUND(CORREL(Table68[[Gross Earning ]],Table68[Budget]),6)</f>
        <v>0.48902099999999998</v>
      </c>
      <c r="I2085">
        <f>Table68[[#This Row],[Gross Earning ]]-Table68[[#This Row],[Budget]]</f>
        <v>7168445</v>
      </c>
    </row>
    <row r="2086" spans="1:9">
      <c r="A2086">
        <v>25450527</v>
      </c>
      <c r="B2086">
        <v>50000000</v>
      </c>
      <c r="C2086">
        <v>6.5</v>
      </c>
      <c r="E2086">
        <v>7830611</v>
      </c>
      <c r="F2086">
        <v>700000</v>
      </c>
      <c r="G2086">
        <v>8.3000000000000007</v>
      </c>
      <c r="H2086">
        <f>ROUND(CORREL(Table68[[Gross Earning ]],Table68[Budget]),6)</f>
        <v>0.48902099999999998</v>
      </c>
      <c r="I2086">
        <f>Table68[[#This Row],[Gross Earning ]]-Table68[[#This Row],[Budget]]</f>
        <v>7130611</v>
      </c>
    </row>
    <row r="2087" spans="1:9">
      <c r="A2087">
        <v>25407250</v>
      </c>
      <c r="B2087">
        <v>50000000</v>
      </c>
      <c r="C2087">
        <v>5.7</v>
      </c>
      <c r="E2087">
        <v>26096584</v>
      </c>
      <c r="F2087">
        <v>19000000</v>
      </c>
      <c r="G2087">
        <v>3.4</v>
      </c>
      <c r="H2087">
        <f>ROUND(CORREL(Table68[[Gross Earning ]],Table68[Budget]),6)</f>
        <v>0.48902099999999998</v>
      </c>
      <c r="I2087">
        <f>Table68[[#This Row],[Gross Earning ]]-Table68[[#This Row],[Budget]]</f>
        <v>7096584</v>
      </c>
    </row>
    <row r="2088" spans="1:9">
      <c r="A2088">
        <v>23159305</v>
      </c>
      <c r="B2088">
        <v>70000000</v>
      </c>
      <c r="C2088">
        <v>8</v>
      </c>
      <c r="E2088">
        <v>32055248</v>
      </c>
      <c r="F2088">
        <v>25000000</v>
      </c>
      <c r="G2088">
        <v>6</v>
      </c>
      <c r="H2088">
        <f>ROUND(CORREL(Table68[[Gross Earning ]],Table68[Budget]),6)</f>
        <v>0.48902099999999998</v>
      </c>
      <c r="I2088">
        <f>Table68[[#This Row],[Gross Earning ]]-Table68[[#This Row],[Budget]]</f>
        <v>7055248</v>
      </c>
    </row>
    <row r="2089" spans="1:9">
      <c r="A2089">
        <v>24006726</v>
      </c>
      <c r="B2089">
        <v>50000000</v>
      </c>
      <c r="C2089">
        <v>7.3</v>
      </c>
      <c r="E2089">
        <v>37036404</v>
      </c>
      <c r="F2089">
        <v>30000000</v>
      </c>
      <c r="G2089">
        <v>6.4</v>
      </c>
      <c r="H2089">
        <f>ROUND(CORREL(Table68[[Gross Earning ]],Table68[Budget]),6)</f>
        <v>0.48902099999999998</v>
      </c>
      <c r="I2089">
        <f>Table68[[#This Row],[Gross Earning ]]-Table68[[#This Row],[Budget]]</f>
        <v>7036404</v>
      </c>
    </row>
    <row r="2090" spans="1:9">
      <c r="A2090">
        <v>20389967</v>
      </c>
      <c r="B2090">
        <v>50000000</v>
      </c>
      <c r="C2090">
        <v>6.7</v>
      </c>
      <c r="E2090">
        <v>47034272</v>
      </c>
      <c r="F2090">
        <v>40000000</v>
      </c>
      <c r="G2090">
        <v>6.9</v>
      </c>
      <c r="H2090">
        <f>ROUND(CORREL(Table68[[Gross Earning ]],Table68[Budget]),6)</f>
        <v>0.48902099999999998</v>
      </c>
      <c r="I2090">
        <f>Table68[[#This Row],[Gross Earning ]]-Table68[[#This Row],[Budget]]</f>
        <v>7034272</v>
      </c>
    </row>
    <row r="2091" spans="1:9">
      <c r="A2091">
        <v>19593740</v>
      </c>
      <c r="B2091">
        <v>50000000</v>
      </c>
      <c r="C2091">
        <v>7.5</v>
      </c>
      <c r="E2091">
        <v>10017041</v>
      </c>
      <c r="F2091">
        <v>3000000</v>
      </c>
      <c r="G2091">
        <v>5.9</v>
      </c>
      <c r="H2091">
        <f>ROUND(CORREL(Table68[[Gross Earning ]],Table68[Budget]),6)</f>
        <v>0.48902099999999998</v>
      </c>
      <c r="I2091">
        <f>Table68[[#This Row],[Gross Earning ]]-Table68[[#This Row],[Budget]]</f>
        <v>7017041</v>
      </c>
    </row>
    <row r="2092" spans="1:9">
      <c r="A2092">
        <v>19118247</v>
      </c>
      <c r="B2092">
        <v>40000000</v>
      </c>
      <c r="C2092">
        <v>5.4</v>
      </c>
      <c r="E2092">
        <v>32003620</v>
      </c>
      <c r="F2092">
        <v>25000000</v>
      </c>
      <c r="G2092">
        <v>6.5</v>
      </c>
      <c r="H2092">
        <f>ROUND(CORREL(Table68[[Gross Earning ]],Table68[Budget]),6)</f>
        <v>0.48902099999999998</v>
      </c>
      <c r="I2092">
        <f>Table68[[#This Row],[Gross Earning ]]-Table68[[#This Row],[Budget]]</f>
        <v>7003620</v>
      </c>
    </row>
    <row r="2093" spans="1:9">
      <c r="A2093">
        <v>26442251</v>
      </c>
      <c r="B2093">
        <v>50000000</v>
      </c>
      <c r="C2093">
        <v>6.6</v>
      </c>
      <c r="E2093">
        <v>14003141</v>
      </c>
      <c r="F2093">
        <v>7000000</v>
      </c>
      <c r="G2093">
        <v>6.1</v>
      </c>
      <c r="H2093">
        <f>ROUND(CORREL(Table68[[Gross Earning ]],Table68[Budget]),6)</f>
        <v>0.48902099999999998</v>
      </c>
      <c r="I2093">
        <f>Table68[[#This Row],[Gross Earning ]]-Table68[[#This Row],[Budget]]</f>
        <v>7003141</v>
      </c>
    </row>
    <row r="2094" spans="1:9">
      <c r="A2094">
        <v>17114882</v>
      </c>
      <c r="B2094">
        <v>25000000</v>
      </c>
      <c r="C2094">
        <v>7.7</v>
      </c>
      <c r="E2094">
        <v>9003011</v>
      </c>
      <c r="F2094">
        <v>2000000</v>
      </c>
      <c r="G2094">
        <v>7.6</v>
      </c>
      <c r="H2094">
        <f>ROUND(CORREL(Table68[[Gross Earning ]],Table68[Budget]),6)</f>
        <v>0.48902099999999998</v>
      </c>
      <c r="I2094">
        <f>Table68[[#This Row],[Gross Earning ]]-Table68[[#This Row],[Budget]]</f>
        <v>7003011</v>
      </c>
    </row>
    <row r="2095" spans="1:9">
      <c r="A2095">
        <v>18472363</v>
      </c>
      <c r="B2095">
        <v>50000000</v>
      </c>
      <c r="C2095">
        <v>5.8</v>
      </c>
      <c r="E2095">
        <v>33987757</v>
      </c>
      <c r="F2095">
        <v>27000000</v>
      </c>
      <c r="G2095">
        <v>7.3</v>
      </c>
      <c r="H2095">
        <f>ROUND(CORREL(Table68[[Gross Earning ]],Table68[Budget]),6)</f>
        <v>0.48902099999999998</v>
      </c>
      <c r="I2095">
        <f>Table68[[#This Row],[Gross Earning ]]-Table68[[#This Row],[Budget]]</f>
        <v>6987757</v>
      </c>
    </row>
    <row r="2096" spans="1:9">
      <c r="A2096">
        <v>14131298</v>
      </c>
      <c r="B2096">
        <v>390000000</v>
      </c>
      <c r="C2096">
        <v>6.4</v>
      </c>
      <c r="E2096">
        <v>7137502</v>
      </c>
      <c r="F2096">
        <v>175000</v>
      </c>
      <c r="G2096">
        <v>6.5</v>
      </c>
      <c r="H2096">
        <f>ROUND(CORREL(Table68[[Gross Earning ]],Table68[Budget]),6)</f>
        <v>0.48902099999999998</v>
      </c>
      <c r="I2096">
        <f>Table68[[#This Row],[Gross Earning ]]-Table68[[#This Row],[Budget]]</f>
        <v>6962502</v>
      </c>
    </row>
    <row r="2097" spans="1:9">
      <c r="A2097">
        <v>21557240</v>
      </c>
      <c r="B2097">
        <v>49900000</v>
      </c>
      <c r="C2097">
        <v>5.6</v>
      </c>
      <c r="E2097">
        <v>41954997</v>
      </c>
      <c r="F2097">
        <v>35000000</v>
      </c>
      <c r="G2097">
        <v>7.8</v>
      </c>
      <c r="H2097">
        <f>ROUND(CORREL(Table68[[Gross Earning ]],Table68[Budget]),6)</f>
        <v>0.48902099999999998</v>
      </c>
      <c r="I2097">
        <f>Table68[[#This Row],[Gross Earning ]]-Table68[[#This Row],[Budget]]</f>
        <v>6954997</v>
      </c>
    </row>
    <row r="2098" spans="1:9">
      <c r="A2098">
        <v>21283440</v>
      </c>
      <c r="B2098">
        <v>55000000</v>
      </c>
      <c r="C2098">
        <v>6</v>
      </c>
      <c r="E2098">
        <v>14879556</v>
      </c>
      <c r="F2098">
        <v>8000000</v>
      </c>
      <c r="G2098">
        <v>7.3</v>
      </c>
      <c r="H2098">
        <f>ROUND(CORREL(Table68[[Gross Earning ]],Table68[Budget]),6)</f>
        <v>0.48902099999999998</v>
      </c>
      <c r="I2098">
        <f>Table68[[#This Row],[Gross Earning ]]-Table68[[#This Row],[Budget]]</f>
        <v>6879556</v>
      </c>
    </row>
    <row r="2099" spans="1:9">
      <c r="A2099">
        <v>10556196</v>
      </c>
      <c r="B2099">
        <v>50000000</v>
      </c>
      <c r="C2099">
        <v>6.2</v>
      </c>
      <c r="E2099">
        <v>13876974</v>
      </c>
      <c r="F2099">
        <v>7000000</v>
      </c>
      <c r="G2099">
        <v>7.4</v>
      </c>
      <c r="H2099">
        <f>ROUND(CORREL(Table68[[Gross Earning ]],Table68[Budget]),6)</f>
        <v>0.48902099999999998</v>
      </c>
      <c r="I2099">
        <f>Table68[[#This Row],[Gross Earning ]]-Table68[[#This Row],[Budget]]</f>
        <v>6876974</v>
      </c>
    </row>
    <row r="2100" spans="1:9">
      <c r="A2100">
        <v>16671505</v>
      </c>
      <c r="B2100">
        <v>50000000</v>
      </c>
      <c r="C2100">
        <v>5.9</v>
      </c>
      <c r="E2100">
        <v>13367101</v>
      </c>
      <c r="F2100">
        <v>6500000</v>
      </c>
      <c r="G2100">
        <v>5.9</v>
      </c>
      <c r="H2100">
        <f>ROUND(CORREL(Table68[[Gross Earning ]],Table68[Budget]),6)</f>
        <v>0.48902099999999998</v>
      </c>
      <c r="I2100">
        <f>Table68[[#This Row],[Gross Earning ]]-Table68[[#This Row],[Budget]]</f>
        <v>6867101</v>
      </c>
    </row>
    <row r="2101" spans="1:9">
      <c r="A2101">
        <v>10400000</v>
      </c>
      <c r="B2101">
        <v>50000000</v>
      </c>
      <c r="C2101">
        <v>5.0999999999999996</v>
      </c>
      <c r="E2101">
        <v>10305534</v>
      </c>
      <c r="F2101">
        <v>3500000</v>
      </c>
      <c r="G2101">
        <v>3.9</v>
      </c>
      <c r="H2101">
        <f>ROUND(CORREL(Table68[[Gross Earning ]],Table68[Budget]),6)</f>
        <v>0.48902099999999998</v>
      </c>
      <c r="I2101">
        <f>Table68[[#This Row],[Gross Earning ]]-Table68[[#This Row],[Budget]]</f>
        <v>6805534</v>
      </c>
    </row>
    <row r="2102" spans="1:9">
      <c r="A2102">
        <v>9528092</v>
      </c>
      <c r="B2102">
        <v>22000000</v>
      </c>
      <c r="C2102">
        <v>6.8</v>
      </c>
      <c r="E2102">
        <v>16800000</v>
      </c>
      <c r="F2102">
        <v>10000000</v>
      </c>
      <c r="G2102">
        <v>7.5</v>
      </c>
      <c r="H2102">
        <f>ROUND(CORREL(Table68[[Gross Earning ]],Table68[Budget]),6)</f>
        <v>0.48902099999999998</v>
      </c>
      <c r="I2102">
        <f>Table68[[#This Row],[Gross Earning ]]-Table68[[#This Row],[Budget]]</f>
        <v>6800000</v>
      </c>
    </row>
    <row r="2103" spans="1:9">
      <c r="A2103">
        <v>10137232</v>
      </c>
      <c r="B2103">
        <v>50000000</v>
      </c>
      <c r="C2103">
        <v>6</v>
      </c>
      <c r="E2103">
        <v>12793213</v>
      </c>
      <c r="F2103">
        <v>6000000</v>
      </c>
      <c r="G2103">
        <v>6.2</v>
      </c>
      <c r="H2103">
        <f>ROUND(CORREL(Table68[[Gross Earning ]],Table68[Budget]),6)</f>
        <v>0.48902099999999998</v>
      </c>
      <c r="I2103">
        <f>Table68[[#This Row],[Gross Earning ]]-Table68[[#This Row],[Budget]]</f>
        <v>6793213</v>
      </c>
    </row>
    <row r="2104" spans="1:9">
      <c r="A2104">
        <v>9795017</v>
      </c>
      <c r="B2104">
        <v>50000000</v>
      </c>
      <c r="C2104">
        <v>5.0999999999999996</v>
      </c>
      <c r="E2104">
        <v>25753840</v>
      </c>
      <c r="F2104">
        <v>19000000</v>
      </c>
      <c r="G2104">
        <v>7.3</v>
      </c>
      <c r="H2104">
        <f>ROUND(CORREL(Table68[[Gross Earning ]],Table68[Budget]),6)</f>
        <v>0.48902099999999998</v>
      </c>
      <c r="I2104">
        <f>Table68[[#This Row],[Gross Earning ]]-Table68[[#This Row],[Budget]]</f>
        <v>6753840</v>
      </c>
    </row>
    <row r="2105" spans="1:9">
      <c r="A2105">
        <v>20488579</v>
      </c>
      <c r="B2105">
        <v>50000000</v>
      </c>
      <c r="C2105">
        <v>5.8</v>
      </c>
      <c r="E2105">
        <v>66734992</v>
      </c>
      <c r="F2105">
        <v>60000000</v>
      </c>
      <c r="G2105">
        <v>4.4000000000000004</v>
      </c>
      <c r="H2105">
        <f>ROUND(CORREL(Table68[[Gross Earning ]],Table68[Budget]),6)</f>
        <v>0.48902099999999998</v>
      </c>
      <c r="I2105">
        <f>Table68[[#This Row],[Gross Earning ]]-Table68[[#This Row],[Budget]]</f>
        <v>6734992</v>
      </c>
    </row>
    <row r="2106" spans="1:9">
      <c r="A2106">
        <v>19445217</v>
      </c>
      <c r="B2106">
        <v>60000000</v>
      </c>
      <c r="C2106">
        <v>6.2</v>
      </c>
      <c r="E2106">
        <v>56724080</v>
      </c>
      <c r="F2106">
        <v>50000000</v>
      </c>
      <c r="G2106">
        <v>6.7</v>
      </c>
      <c r="H2106">
        <f>ROUND(CORREL(Table68[[Gross Earning ]],Table68[Budget]),6)</f>
        <v>0.48902099999999998</v>
      </c>
      <c r="I2106">
        <f>Table68[[#This Row],[Gross Earning ]]-Table68[[#This Row],[Budget]]</f>
        <v>6724080</v>
      </c>
    </row>
    <row r="2107" spans="1:9">
      <c r="A2107">
        <v>8355815</v>
      </c>
      <c r="B2107">
        <v>55000000</v>
      </c>
      <c r="C2107">
        <v>6.4</v>
      </c>
      <c r="E2107">
        <v>11675178</v>
      </c>
      <c r="F2107">
        <v>5000000</v>
      </c>
      <c r="G2107">
        <v>3.5</v>
      </c>
      <c r="H2107">
        <f>ROUND(CORREL(Table68[[Gross Earning ]],Table68[Budget]),6)</f>
        <v>0.48902099999999998</v>
      </c>
      <c r="I2107">
        <f>Table68[[#This Row],[Gross Earning ]]-Table68[[#This Row],[Budget]]</f>
        <v>6675178</v>
      </c>
    </row>
    <row r="2108" spans="1:9">
      <c r="A2108">
        <v>28837115</v>
      </c>
      <c r="B2108">
        <v>50000000</v>
      </c>
      <c r="C2108">
        <v>4.8</v>
      </c>
      <c r="E2108">
        <v>15171475</v>
      </c>
      <c r="F2108">
        <v>8500000</v>
      </c>
      <c r="G2108">
        <v>5.7</v>
      </c>
      <c r="H2108">
        <f>ROUND(CORREL(Table68[[Gross Earning ]],Table68[Budget]),6)</f>
        <v>0.48902099999999998</v>
      </c>
      <c r="I2108">
        <f>Table68[[#This Row],[Gross Earning ]]-Table68[[#This Row],[Budget]]</f>
        <v>6671475</v>
      </c>
    </row>
    <row r="2109" spans="1:9">
      <c r="A2109">
        <v>6471394</v>
      </c>
      <c r="B2109">
        <v>50000000</v>
      </c>
      <c r="C2109">
        <v>4.9000000000000004</v>
      </c>
      <c r="E2109">
        <v>7098492</v>
      </c>
      <c r="F2109">
        <v>500000</v>
      </c>
      <c r="G2109">
        <v>8.4</v>
      </c>
      <c r="H2109">
        <f>ROUND(CORREL(Table68[[Gross Earning ]],Table68[Budget]),6)</f>
        <v>0.48902099999999998</v>
      </c>
      <c r="I2109">
        <f>Table68[[#This Row],[Gross Earning ]]-Table68[[#This Row],[Budget]]</f>
        <v>6598492</v>
      </c>
    </row>
    <row r="2110" spans="1:9">
      <c r="A2110">
        <v>6291602</v>
      </c>
      <c r="B2110">
        <v>50000000</v>
      </c>
      <c r="C2110">
        <v>5.6</v>
      </c>
      <c r="E2110">
        <v>18595716</v>
      </c>
      <c r="F2110">
        <v>12000000</v>
      </c>
      <c r="G2110">
        <v>5.3</v>
      </c>
      <c r="H2110">
        <f>ROUND(CORREL(Table68[[Gross Earning ]],Table68[Budget]),6)</f>
        <v>0.48902099999999998</v>
      </c>
      <c r="I2110">
        <f>Table68[[#This Row],[Gross Earning ]]-Table68[[#This Row],[Budget]]</f>
        <v>6595716</v>
      </c>
    </row>
    <row r="2111" spans="1:9">
      <c r="A2111">
        <v>10706786</v>
      </c>
      <c r="B2111">
        <v>50000000</v>
      </c>
      <c r="C2111">
        <v>5.5</v>
      </c>
      <c r="E2111">
        <v>6706368</v>
      </c>
      <c r="F2111">
        <v>160000</v>
      </c>
      <c r="G2111">
        <v>7.5</v>
      </c>
      <c r="H2111">
        <f>ROUND(CORREL(Table68[[Gross Earning ]],Table68[Budget]),6)</f>
        <v>0.48902099999999998</v>
      </c>
      <c r="I2111">
        <f>Table68[[#This Row],[Gross Earning ]]-Table68[[#This Row],[Budget]]</f>
        <v>6546368</v>
      </c>
    </row>
    <row r="2112" spans="1:9">
      <c r="A2112">
        <v>8742261</v>
      </c>
      <c r="B2112">
        <v>18000000</v>
      </c>
      <c r="C2112">
        <v>3.7</v>
      </c>
      <c r="E2112">
        <v>39532308</v>
      </c>
      <c r="F2112">
        <v>33000000</v>
      </c>
      <c r="G2112">
        <v>6.7</v>
      </c>
      <c r="H2112">
        <f>ROUND(CORREL(Table68[[Gross Earning ]],Table68[Budget]),6)</f>
        <v>0.48902099999999998</v>
      </c>
      <c r="I2112">
        <f>Table68[[#This Row],[Gross Earning ]]-Table68[[#This Row],[Budget]]</f>
        <v>6532308</v>
      </c>
    </row>
    <row r="2113" spans="1:9">
      <c r="A2113">
        <v>43905746</v>
      </c>
      <c r="B2113">
        <v>49000000</v>
      </c>
      <c r="C2113">
        <v>5.9</v>
      </c>
      <c r="E2113">
        <v>31526393</v>
      </c>
      <c r="F2113">
        <v>25000000</v>
      </c>
      <c r="G2113">
        <v>4.5999999999999996</v>
      </c>
      <c r="H2113">
        <f>ROUND(CORREL(Table68[[Gross Earning ]],Table68[Budget]),6)</f>
        <v>0.48902099999999998</v>
      </c>
      <c r="I2113">
        <f>Table68[[#This Row],[Gross Earning ]]-Table68[[#This Row],[Budget]]</f>
        <v>6526393</v>
      </c>
    </row>
    <row r="2114" spans="1:9">
      <c r="A2114">
        <v>21413502</v>
      </c>
      <c r="B2114">
        <v>40000000</v>
      </c>
      <c r="C2114">
        <v>6.3</v>
      </c>
      <c r="E2114">
        <v>10515579</v>
      </c>
      <c r="F2114">
        <v>4000000</v>
      </c>
      <c r="G2114">
        <v>6.7</v>
      </c>
      <c r="H2114">
        <f>ROUND(CORREL(Table68[[Gross Earning ]],Table68[Budget]),6)</f>
        <v>0.48902099999999998</v>
      </c>
      <c r="I2114">
        <f>Table68[[#This Row],[Gross Earning ]]-Table68[[#This Row],[Budget]]</f>
        <v>6515579</v>
      </c>
    </row>
    <row r="2115" spans="1:9">
      <c r="A2115">
        <v>124107476</v>
      </c>
      <c r="B2115">
        <v>48000000</v>
      </c>
      <c r="C2115">
        <v>7.6</v>
      </c>
      <c r="E2115">
        <v>26415649</v>
      </c>
      <c r="F2115">
        <v>20000000</v>
      </c>
      <c r="G2115">
        <v>6.8</v>
      </c>
      <c r="H2115">
        <f>ROUND(CORREL(Table68[[Gross Earning ]],Table68[Budget]),6)</f>
        <v>0.48902099999999998</v>
      </c>
      <c r="I2115">
        <f>Table68[[#This Row],[Gross Earning ]]-Table68[[#This Row],[Budget]]</f>
        <v>6415649</v>
      </c>
    </row>
    <row r="2116" spans="1:9">
      <c r="A2116">
        <v>197171806</v>
      </c>
      <c r="B2116">
        <v>48000000</v>
      </c>
      <c r="C2116">
        <v>8.3000000000000007</v>
      </c>
      <c r="E2116">
        <v>21383298</v>
      </c>
      <c r="F2116">
        <v>15000000</v>
      </c>
      <c r="G2116">
        <v>7.3</v>
      </c>
      <c r="H2116">
        <f>ROUND(CORREL(Table68[[Gross Earning ]],Table68[Budget]),6)</f>
        <v>0.48902099999999998</v>
      </c>
      <c r="I2116">
        <f>Table68[[#This Row],[Gross Earning ]]-Table68[[#This Row],[Budget]]</f>
        <v>6383298</v>
      </c>
    </row>
    <row r="2117" spans="1:9">
      <c r="A2117">
        <v>31569268</v>
      </c>
      <c r="B2117">
        <v>49000000</v>
      </c>
      <c r="C2117">
        <v>6.9</v>
      </c>
      <c r="E2117">
        <v>9054736</v>
      </c>
      <c r="F2117">
        <v>2700000</v>
      </c>
      <c r="G2117">
        <v>7.1</v>
      </c>
      <c r="H2117">
        <f>ROUND(CORREL(Table68[[Gross Earning ]],Table68[Budget]),6)</f>
        <v>0.48902099999999998</v>
      </c>
      <c r="I2117">
        <f>Table68[[#This Row],[Gross Earning ]]-Table68[[#This Row],[Budget]]</f>
        <v>6354736</v>
      </c>
    </row>
    <row r="2118" spans="1:9">
      <c r="A2118">
        <v>66488090</v>
      </c>
      <c r="B2118">
        <v>48000000</v>
      </c>
      <c r="C2118">
        <v>6.7</v>
      </c>
      <c r="E2118">
        <v>46280507</v>
      </c>
      <c r="F2118">
        <v>40000000</v>
      </c>
      <c r="G2118">
        <v>6.5</v>
      </c>
      <c r="H2118">
        <f>ROUND(CORREL(Table68[[Gross Earning ]],Table68[Budget]),6)</f>
        <v>0.48902099999999998</v>
      </c>
      <c r="I2118">
        <f>Table68[[#This Row],[Gross Earning ]]-Table68[[#This Row],[Budget]]</f>
        <v>6280507</v>
      </c>
    </row>
    <row r="2119" spans="1:9">
      <c r="A2119">
        <v>95308367</v>
      </c>
      <c r="B2119">
        <v>48000000</v>
      </c>
      <c r="C2119">
        <v>6.8</v>
      </c>
      <c r="E2119" s="27">
        <v>24171685</v>
      </c>
      <c r="F2119">
        <v>17900000</v>
      </c>
      <c r="G2119">
        <v>5</v>
      </c>
      <c r="H2119">
        <f>ROUND(CORREL(Table68[[Gross Earning ]],Table68[Budget]),6)</f>
        <v>0.48902099999999998</v>
      </c>
      <c r="I2119">
        <f>Table68[[#This Row],[Gross Earning ]]-Table68[[#This Row],[Budget]]</f>
        <v>6271685</v>
      </c>
    </row>
    <row r="2120" spans="1:9">
      <c r="A2120">
        <v>60652036</v>
      </c>
      <c r="B2120">
        <v>48000000</v>
      </c>
      <c r="C2120">
        <v>7.1</v>
      </c>
      <c r="E2120">
        <v>20246959</v>
      </c>
      <c r="F2120">
        <v>14000000</v>
      </c>
      <c r="G2120">
        <v>4.9000000000000004</v>
      </c>
      <c r="H2120">
        <f>ROUND(CORREL(Table68[[Gross Earning ]],Table68[Budget]),6)</f>
        <v>0.48902099999999998</v>
      </c>
      <c r="I2120">
        <f>Table68[[#This Row],[Gross Earning ]]-Table68[[#This Row],[Budget]]</f>
        <v>6246959</v>
      </c>
    </row>
    <row r="2121" spans="1:9">
      <c r="A2121">
        <v>1206135</v>
      </c>
      <c r="B2121">
        <v>50000000</v>
      </c>
      <c r="C2121">
        <v>6.4</v>
      </c>
      <c r="E2121">
        <v>21520719</v>
      </c>
      <c r="F2121">
        <v>15300000</v>
      </c>
      <c r="G2121">
        <v>5.8</v>
      </c>
      <c r="H2121">
        <f>ROUND(CORREL(Table68[[Gross Earning ]],Table68[Budget]),6)</f>
        <v>0.48902099999999998</v>
      </c>
      <c r="I2121">
        <f>Table68[[#This Row],[Gross Earning ]]-Table68[[#This Row],[Budget]]</f>
        <v>6220719</v>
      </c>
    </row>
    <row r="2122" spans="1:9">
      <c r="A2122">
        <v>56607223</v>
      </c>
      <c r="B2122">
        <v>48000000</v>
      </c>
      <c r="C2122">
        <v>6.4</v>
      </c>
      <c r="E2122">
        <v>9701559</v>
      </c>
      <c r="F2122">
        <v>3500000</v>
      </c>
      <c r="G2122">
        <v>7.4</v>
      </c>
      <c r="H2122">
        <f>ROUND(CORREL(Table68[[Gross Earning ]],Table68[Budget]),6)</f>
        <v>0.48902099999999998</v>
      </c>
      <c r="I2122">
        <f>Table68[[#This Row],[Gross Earning ]]-Table68[[#This Row],[Budget]]</f>
        <v>6201559</v>
      </c>
    </row>
    <row r="2123" spans="1:9">
      <c r="A2123">
        <v>50173190</v>
      </c>
      <c r="B2123">
        <v>48000000</v>
      </c>
      <c r="C2123">
        <v>7.4</v>
      </c>
      <c r="E2123" s="27">
        <v>24171685</v>
      </c>
      <c r="F2123">
        <v>18000000</v>
      </c>
      <c r="G2123">
        <v>7.2</v>
      </c>
      <c r="H2123">
        <f>ROUND(CORREL(Table68[[Gross Earning ]],Table68[Budget]),6)</f>
        <v>0.48902099999999998</v>
      </c>
      <c r="I2123">
        <f>Table68[[#This Row],[Gross Earning ]]-Table68[[#This Row],[Budget]]</f>
        <v>6171685</v>
      </c>
    </row>
    <row r="2124" spans="1:9">
      <c r="A2124">
        <v>47095453</v>
      </c>
      <c r="B2124">
        <v>48000000</v>
      </c>
      <c r="C2124">
        <v>6.4</v>
      </c>
      <c r="E2124" s="27">
        <v>24171685</v>
      </c>
      <c r="F2124">
        <v>18000000</v>
      </c>
      <c r="G2124">
        <v>7.4</v>
      </c>
      <c r="H2124">
        <f>ROUND(CORREL(Table68[[Gross Earning ]],Table68[Budget]),6)</f>
        <v>0.48902099999999998</v>
      </c>
      <c r="I2124">
        <f>Table68[[#This Row],[Gross Earning ]]-Table68[[#This Row],[Budget]]</f>
        <v>6171685</v>
      </c>
    </row>
    <row r="2125" spans="1:9">
      <c r="A2125">
        <v>37879996</v>
      </c>
      <c r="B2125">
        <v>48000000</v>
      </c>
      <c r="C2125">
        <v>6</v>
      </c>
      <c r="E2125" s="27">
        <v>24171685</v>
      </c>
      <c r="F2125">
        <v>18000000</v>
      </c>
      <c r="G2125">
        <v>5.0999999999999996</v>
      </c>
      <c r="H2125">
        <f>ROUND(CORREL(Table68[[Gross Earning ]],Table68[Budget]),6)</f>
        <v>0.48902099999999998</v>
      </c>
      <c r="I2125">
        <f>Table68[[#This Row],[Gross Earning ]]-Table68[[#This Row],[Budget]]</f>
        <v>6171685</v>
      </c>
    </row>
    <row r="2126" spans="1:9">
      <c r="A2126">
        <v>25900000</v>
      </c>
      <c r="B2126">
        <v>58000000</v>
      </c>
      <c r="C2126">
        <v>6.5</v>
      </c>
      <c r="E2126" s="27">
        <v>24171685</v>
      </c>
      <c r="F2126">
        <v>18000000</v>
      </c>
      <c r="G2126">
        <v>5.5</v>
      </c>
      <c r="H2126">
        <f>ROUND(CORREL(Table68[[Gross Earning ]],Table68[Budget]),6)</f>
        <v>0.48902099999999998</v>
      </c>
      <c r="I2126">
        <f>Table68[[#This Row],[Gross Earning ]]-Table68[[#This Row],[Budget]]</f>
        <v>6171685</v>
      </c>
    </row>
    <row r="2127" spans="1:9">
      <c r="A2127">
        <v>53574088</v>
      </c>
      <c r="B2127">
        <v>55000000</v>
      </c>
      <c r="C2127">
        <v>7.8</v>
      </c>
      <c r="E2127" s="27">
        <v>24171685</v>
      </c>
      <c r="F2127">
        <v>18000000</v>
      </c>
      <c r="G2127">
        <v>5.2</v>
      </c>
      <c r="H2127">
        <f>ROUND(CORREL(Table68[[Gross Earning ]],Table68[Budget]),6)</f>
        <v>0.48902099999999998</v>
      </c>
      <c r="I2127">
        <f>Table68[[#This Row],[Gross Earning ]]-Table68[[#This Row],[Budget]]</f>
        <v>6171685</v>
      </c>
    </row>
    <row r="2128" spans="1:9">
      <c r="A2128">
        <v>89253340</v>
      </c>
      <c r="B2128">
        <v>48000000</v>
      </c>
      <c r="C2128">
        <v>6</v>
      </c>
      <c r="E2128" s="27">
        <v>24171685</v>
      </c>
      <c r="F2128">
        <v>18000000</v>
      </c>
      <c r="G2128">
        <v>5.3</v>
      </c>
      <c r="H2128">
        <f>ROUND(CORREL(Table68[[Gross Earning ]],Table68[Budget]),6)</f>
        <v>0.48902099999999998</v>
      </c>
      <c r="I2128">
        <f>Table68[[#This Row],[Gross Earning ]]-Table68[[#This Row],[Budget]]</f>
        <v>6171685</v>
      </c>
    </row>
    <row r="2129" spans="1:9">
      <c r="A2129">
        <v>37339525</v>
      </c>
      <c r="B2129">
        <v>48000000</v>
      </c>
      <c r="C2129">
        <v>7</v>
      </c>
      <c r="E2129" s="27">
        <v>24171685</v>
      </c>
      <c r="F2129">
        <v>18000000</v>
      </c>
      <c r="G2129">
        <v>4.5999999999999996</v>
      </c>
      <c r="H2129">
        <f>ROUND(CORREL(Table68[[Gross Earning ]],Table68[Budget]),6)</f>
        <v>0.48902099999999998</v>
      </c>
      <c r="I2129">
        <f>Table68[[#This Row],[Gross Earning ]]-Table68[[#This Row],[Budget]]</f>
        <v>6171685</v>
      </c>
    </row>
    <row r="2130" spans="1:9">
      <c r="A2130">
        <v>60154431</v>
      </c>
      <c r="B2130">
        <v>47000000</v>
      </c>
      <c r="C2130">
        <v>6</v>
      </c>
      <c r="E2130" s="27">
        <v>24171685</v>
      </c>
      <c r="F2130">
        <v>18000000</v>
      </c>
      <c r="G2130">
        <v>6.1</v>
      </c>
      <c r="H2130">
        <f>ROUND(CORREL(Table68[[Gross Earning ]],Table68[Budget]),6)</f>
        <v>0.48902099999999998</v>
      </c>
      <c r="I2130">
        <f>Table68[[#This Row],[Gross Earning ]]-Table68[[#This Row],[Budget]]</f>
        <v>6171685</v>
      </c>
    </row>
    <row r="2131" spans="1:9">
      <c r="A2131">
        <v>103738726</v>
      </c>
      <c r="B2131">
        <v>100000000</v>
      </c>
      <c r="C2131">
        <v>6.1</v>
      </c>
      <c r="E2131">
        <v>16153600</v>
      </c>
      <c r="F2131">
        <v>10000000</v>
      </c>
      <c r="G2131">
        <v>6.5</v>
      </c>
      <c r="H2131">
        <f>ROUND(CORREL(Table68[[Gross Earning ]],Table68[Budget]),6)</f>
        <v>0.48902099999999998</v>
      </c>
      <c r="I2131">
        <f>Table68[[#This Row],[Gross Earning ]]-Table68[[#This Row],[Budget]]</f>
        <v>6153600</v>
      </c>
    </row>
    <row r="2132" spans="1:9">
      <c r="A2132">
        <v>69304264</v>
      </c>
      <c r="B2132">
        <v>48000000</v>
      </c>
      <c r="C2132">
        <v>6.8</v>
      </c>
      <c r="E2132">
        <v>10097096</v>
      </c>
      <c r="F2132">
        <v>4000000</v>
      </c>
      <c r="G2132">
        <v>4.5999999999999996</v>
      </c>
      <c r="H2132">
        <f>ROUND(CORREL(Table68[[Gross Earning ]],Table68[Budget]),6)</f>
        <v>0.48902099999999998</v>
      </c>
      <c r="I2132">
        <f>Table68[[#This Row],[Gross Earning ]]-Table68[[#This Row],[Budget]]</f>
        <v>6097096</v>
      </c>
    </row>
    <row r="2133" spans="1:9">
      <c r="A2133">
        <v>29781453</v>
      </c>
      <c r="B2133">
        <v>48000000</v>
      </c>
      <c r="C2133">
        <v>6.4</v>
      </c>
      <c r="E2133">
        <v>16033556</v>
      </c>
      <c r="F2133">
        <v>10000000</v>
      </c>
      <c r="G2133">
        <v>6.2</v>
      </c>
      <c r="H2133">
        <f>ROUND(CORREL(Table68[[Gross Earning ]],Table68[Budget]),6)</f>
        <v>0.48902099999999998</v>
      </c>
      <c r="I2133">
        <f>Table68[[#This Row],[Gross Earning ]]-Table68[[#This Row],[Budget]]</f>
        <v>6033556</v>
      </c>
    </row>
    <row r="2134" spans="1:9">
      <c r="A2134">
        <v>15519841</v>
      </c>
      <c r="B2134">
        <v>47000000</v>
      </c>
      <c r="C2134">
        <v>4.5</v>
      </c>
      <c r="E2134">
        <v>7022940</v>
      </c>
      <c r="F2134">
        <v>1000000</v>
      </c>
      <c r="G2134">
        <v>6.7</v>
      </c>
      <c r="H2134">
        <f>ROUND(CORREL(Table68[[Gross Earning ]],Table68[Budget]),6)</f>
        <v>0.48902099999999998</v>
      </c>
      <c r="I2134">
        <f>Table68[[#This Row],[Gross Earning ]]-Table68[[#This Row],[Budget]]</f>
        <v>6022940</v>
      </c>
    </row>
    <row r="2135" spans="1:9">
      <c r="A2135">
        <v>5600000</v>
      </c>
      <c r="B2135">
        <v>47000000</v>
      </c>
      <c r="C2135">
        <v>5.8</v>
      </c>
      <c r="E2135">
        <v>42019483</v>
      </c>
      <c r="F2135">
        <v>36000000</v>
      </c>
      <c r="G2135">
        <v>6.4</v>
      </c>
      <c r="H2135">
        <f>ROUND(CORREL(Table68[[Gross Earning ]],Table68[Budget]),6)</f>
        <v>0.48902099999999998</v>
      </c>
      <c r="I2135">
        <f>Table68[[#This Row],[Gross Earning ]]-Table68[[#This Row],[Budget]]</f>
        <v>6019483</v>
      </c>
    </row>
    <row r="2136" spans="1:9">
      <c r="A2136">
        <v>126805112</v>
      </c>
      <c r="B2136">
        <v>46000000</v>
      </c>
      <c r="C2136">
        <v>6.3</v>
      </c>
      <c r="E2136">
        <v>46012734</v>
      </c>
      <c r="F2136">
        <v>40000000</v>
      </c>
      <c r="G2136">
        <v>5.8</v>
      </c>
      <c r="H2136">
        <f>ROUND(CORREL(Table68[[Gross Earning ]],Table68[Budget]),6)</f>
        <v>0.48902099999999998</v>
      </c>
      <c r="I2136">
        <f>Table68[[#This Row],[Gross Earning ]]-Table68[[#This Row],[Budget]]</f>
        <v>6012734</v>
      </c>
    </row>
    <row r="2137" spans="1:9">
      <c r="A2137">
        <v>93607673</v>
      </c>
      <c r="B2137">
        <v>48000000</v>
      </c>
      <c r="C2137">
        <v>5.7</v>
      </c>
      <c r="E2137">
        <v>26003149</v>
      </c>
      <c r="F2137">
        <v>20000000</v>
      </c>
      <c r="G2137">
        <v>7</v>
      </c>
      <c r="H2137">
        <f>ROUND(CORREL(Table68[[Gross Earning ]],Table68[Budget]),6)</f>
        <v>0.48902099999999998</v>
      </c>
      <c r="I2137">
        <f>Table68[[#This Row],[Gross Earning ]]-Table68[[#This Row],[Budget]]</f>
        <v>6003149</v>
      </c>
    </row>
    <row r="2138" spans="1:9">
      <c r="A2138">
        <v>67263182</v>
      </c>
      <c r="B2138">
        <v>46000000</v>
      </c>
      <c r="C2138">
        <v>7.2</v>
      </c>
      <c r="E2138">
        <v>20998709</v>
      </c>
      <c r="F2138">
        <v>15000000</v>
      </c>
      <c r="G2138">
        <v>6.2</v>
      </c>
      <c r="H2138">
        <f>ROUND(CORREL(Table68[[Gross Earning ]],Table68[Budget]),6)</f>
        <v>0.48902099999999998</v>
      </c>
      <c r="I2138">
        <f>Table68[[#This Row],[Gross Earning ]]-Table68[[#This Row],[Budget]]</f>
        <v>5998709</v>
      </c>
    </row>
    <row r="2139" spans="1:9">
      <c r="A2139">
        <v>92001027</v>
      </c>
      <c r="B2139">
        <v>45000000</v>
      </c>
      <c r="C2139">
        <v>7.6</v>
      </c>
      <c r="E2139">
        <v>23993605</v>
      </c>
      <c r="F2139">
        <v>18000000</v>
      </c>
      <c r="G2139">
        <v>5.8</v>
      </c>
      <c r="H2139">
        <f>ROUND(CORREL(Table68[[Gross Earning ]],Table68[Budget]),6)</f>
        <v>0.48902099999999998</v>
      </c>
      <c r="I2139">
        <f>Table68[[#This Row],[Gross Earning ]]-Table68[[#This Row],[Budget]]</f>
        <v>5993605</v>
      </c>
    </row>
    <row r="2140" spans="1:9">
      <c r="A2140">
        <v>10539414</v>
      </c>
      <c r="B2140">
        <v>47000000</v>
      </c>
      <c r="C2140">
        <v>4.7</v>
      </c>
      <c r="E2140">
        <v>23472900</v>
      </c>
      <c r="F2140">
        <v>17500000</v>
      </c>
      <c r="G2140">
        <v>8.1</v>
      </c>
      <c r="H2140">
        <f>ROUND(CORREL(Table68[[Gross Earning ]],Table68[Budget]),6)</f>
        <v>0.48902099999999998</v>
      </c>
      <c r="I2140">
        <f>Table68[[#This Row],[Gross Earning ]]-Table68[[#This Row],[Budget]]</f>
        <v>5972900</v>
      </c>
    </row>
    <row r="2141" spans="1:9">
      <c r="A2141">
        <v>58918501</v>
      </c>
      <c r="B2141">
        <v>46000000</v>
      </c>
      <c r="C2141">
        <v>6.6</v>
      </c>
      <c r="E2141">
        <v>9449219</v>
      </c>
      <c r="F2141">
        <v>3500000</v>
      </c>
      <c r="G2141">
        <v>6.1</v>
      </c>
      <c r="H2141">
        <f>ROUND(CORREL(Table68[[Gross Earning ]],Table68[Budget]),6)</f>
        <v>0.48902099999999998</v>
      </c>
      <c r="I2141">
        <f>Table68[[#This Row],[Gross Earning ]]-Table68[[#This Row],[Budget]]</f>
        <v>5949219</v>
      </c>
    </row>
    <row r="2142" spans="1:9">
      <c r="A2142">
        <v>181395380</v>
      </c>
      <c r="B2142">
        <v>45000000</v>
      </c>
      <c r="C2142">
        <v>6.8</v>
      </c>
      <c r="E2142">
        <v>35927406</v>
      </c>
      <c r="F2142">
        <v>30000000</v>
      </c>
      <c r="G2142">
        <v>3.7</v>
      </c>
      <c r="H2142">
        <f>ROUND(CORREL(Table68[[Gross Earning ]],Table68[Budget]),6)</f>
        <v>0.48902099999999998</v>
      </c>
      <c r="I2142">
        <f>Table68[[#This Row],[Gross Earning ]]-Table68[[#This Row],[Budget]]</f>
        <v>5927406</v>
      </c>
    </row>
    <row r="2143" spans="1:9">
      <c r="A2143">
        <v>14946229</v>
      </c>
      <c r="B2143">
        <v>25000000</v>
      </c>
      <c r="C2143">
        <v>7.3</v>
      </c>
      <c r="E2143">
        <v>30920167</v>
      </c>
      <c r="F2143">
        <v>25000000</v>
      </c>
      <c r="G2143">
        <v>5.7</v>
      </c>
      <c r="H2143">
        <f>ROUND(CORREL(Table68[[Gross Earning ]],Table68[Budget]),6)</f>
        <v>0.48902099999999998</v>
      </c>
      <c r="I2143">
        <f>Table68[[#This Row],[Gross Earning ]]-Table68[[#This Row],[Budget]]</f>
        <v>5920167</v>
      </c>
    </row>
    <row r="2144" spans="1:9">
      <c r="A2144">
        <v>130512915</v>
      </c>
      <c r="B2144">
        <v>45000000</v>
      </c>
      <c r="C2144">
        <v>4.8</v>
      </c>
      <c r="E2144">
        <v>7417210</v>
      </c>
      <c r="F2144">
        <v>1500000</v>
      </c>
      <c r="G2144">
        <v>7</v>
      </c>
      <c r="H2144">
        <f>ROUND(CORREL(Table68[[Gross Earning ]],Table68[Budget]),6)</f>
        <v>0.48902099999999998</v>
      </c>
      <c r="I2144">
        <f>Table68[[#This Row],[Gross Earning ]]-Table68[[#This Row],[Budget]]</f>
        <v>5917210</v>
      </c>
    </row>
    <row r="2145" spans="1:9">
      <c r="A2145">
        <v>139852971</v>
      </c>
      <c r="B2145">
        <v>45000000</v>
      </c>
      <c r="C2145">
        <v>6.3</v>
      </c>
      <c r="E2145">
        <v>37911876</v>
      </c>
      <c r="F2145">
        <v>32000000</v>
      </c>
      <c r="G2145">
        <v>4.4000000000000004</v>
      </c>
      <c r="H2145">
        <f>ROUND(CORREL(Table68[[Gross Earning ]],Table68[Budget]),6)</f>
        <v>0.48902099999999998</v>
      </c>
      <c r="I2145">
        <f>Table68[[#This Row],[Gross Earning ]]-Table68[[#This Row],[Budget]]</f>
        <v>5911876</v>
      </c>
    </row>
    <row r="2146" spans="1:9">
      <c r="A2146">
        <v>110000082</v>
      </c>
      <c r="B2146">
        <v>48000000</v>
      </c>
      <c r="C2146">
        <v>5.5</v>
      </c>
      <c r="E2146">
        <v>7362100</v>
      </c>
      <c r="F2146">
        <v>1500000</v>
      </c>
      <c r="G2146">
        <v>7.4</v>
      </c>
      <c r="H2146">
        <f>ROUND(CORREL(Table68[[Gross Earning ]],Table68[Budget]),6)</f>
        <v>0.48902099999999998</v>
      </c>
      <c r="I2146">
        <f>Table68[[#This Row],[Gross Earning ]]-Table68[[#This Row],[Budget]]</f>
        <v>5862100</v>
      </c>
    </row>
    <row r="2147" spans="1:9">
      <c r="A2147">
        <v>106807667</v>
      </c>
      <c r="B2147">
        <v>45000000</v>
      </c>
      <c r="C2147">
        <v>6.2</v>
      </c>
      <c r="E2147">
        <v>21160089</v>
      </c>
      <c r="F2147">
        <v>15300000</v>
      </c>
      <c r="G2147">
        <v>6</v>
      </c>
      <c r="H2147">
        <f>ROUND(CORREL(Table68[[Gross Earning ]],Table68[Budget]),6)</f>
        <v>0.48902099999999998</v>
      </c>
      <c r="I2147">
        <f>Table68[[#This Row],[Gross Earning ]]-Table68[[#This Row],[Budget]]</f>
        <v>5860089</v>
      </c>
    </row>
    <row r="2148" spans="1:9">
      <c r="A2148">
        <v>101702060</v>
      </c>
      <c r="B2148">
        <v>45000000</v>
      </c>
      <c r="C2148">
        <v>5.8</v>
      </c>
      <c r="E2148">
        <v>45856732</v>
      </c>
      <c r="F2148">
        <v>40000000</v>
      </c>
      <c r="G2148">
        <v>7.1</v>
      </c>
      <c r="H2148">
        <f>ROUND(CORREL(Table68[[Gross Earning ]],Table68[Budget]),6)</f>
        <v>0.48902099999999998</v>
      </c>
      <c r="I2148">
        <f>Table68[[#This Row],[Gross Earning ]]-Table68[[#This Row],[Budget]]</f>
        <v>5856732</v>
      </c>
    </row>
    <row r="2149" spans="1:9">
      <c r="A2149">
        <v>95149435</v>
      </c>
      <c r="B2149">
        <v>40000000</v>
      </c>
      <c r="C2149">
        <v>5.7</v>
      </c>
      <c r="E2149">
        <v>20801344</v>
      </c>
      <c r="F2149">
        <v>15000000</v>
      </c>
      <c r="G2149">
        <v>5.0999999999999996</v>
      </c>
      <c r="H2149">
        <f>ROUND(CORREL(Table68[[Gross Earning ]],Table68[Budget]),6)</f>
        <v>0.48902099999999998</v>
      </c>
      <c r="I2149">
        <f>Table68[[#This Row],[Gross Earning ]]-Table68[[#This Row],[Budget]]</f>
        <v>5801344</v>
      </c>
    </row>
    <row r="2150" spans="1:9">
      <c r="A2150">
        <v>100768056</v>
      </c>
      <c r="B2150">
        <v>45000000</v>
      </c>
      <c r="C2150">
        <v>6.5</v>
      </c>
      <c r="E2150">
        <v>11797927</v>
      </c>
      <c r="F2150">
        <v>6000000</v>
      </c>
      <c r="G2150">
        <v>6.1</v>
      </c>
      <c r="H2150">
        <f>ROUND(CORREL(Table68[[Gross Earning ]],Table68[Budget]),6)</f>
        <v>0.48902099999999998</v>
      </c>
      <c r="I2150">
        <f>Table68[[#This Row],[Gross Earning ]]-Table68[[#This Row],[Budget]]</f>
        <v>5797927</v>
      </c>
    </row>
    <row r="2151" spans="1:9">
      <c r="A2151">
        <v>92115211</v>
      </c>
      <c r="B2151">
        <v>45000000</v>
      </c>
      <c r="C2151">
        <v>6.7</v>
      </c>
      <c r="E2151">
        <v>14373825</v>
      </c>
      <c r="F2151">
        <v>8600000</v>
      </c>
      <c r="G2151">
        <v>6.5</v>
      </c>
      <c r="H2151">
        <f>ROUND(CORREL(Table68[[Gross Earning ]],Table68[Budget]),6)</f>
        <v>0.48902099999999998</v>
      </c>
      <c r="I2151">
        <f>Table68[[#This Row],[Gross Earning ]]-Table68[[#This Row],[Budget]]</f>
        <v>5773825</v>
      </c>
    </row>
    <row r="2152" spans="1:9">
      <c r="A2152">
        <v>93452056</v>
      </c>
      <c r="B2152">
        <v>45000000</v>
      </c>
      <c r="C2152">
        <v>7.4</v>
      </c>
      <c r="E2152">
        <v>50740078</v>
      </c>
      <c r="F2152">
        <v>45000000</v>
      </c>
      <c r="G2152">
        <v>6.2</v>
      </c>
      <c r="H2152">
        <f>ROUND(CORREL(Table68[[Gross Earning ]],Table68[Budget]),6)</f>
        <v>0.48902099999999998</v>
      </c>
      <c r="I2152">
        <f>Table68[[#This Row],[Gross Earning ]]-Table68[[#This Row],[Budget]]</f>
        <v>5740078</v>
      </c>
    </row>
    <row r="2153" spans="1:9">
      <c r="A2153">
        <v>83287363</v>
      </c>
      <c r="B2153">
        <v>45000000</v>
      </c>
      <c r="C2153">
        <v>6.9</v>
      </c>
      <c r="E2153">
        <v>22734486</v>
      </c>
      <c r="F2153">
        <v>17000000</v>
      </c>
      <c r="G2153">
        <v>5.6</v>
      </c>
      <c r="H2153">
        <f>ROUND(CORREL(Table68[[Gross Earning ]],Table68[Budget]),6)</f>
        <v>0.48902099999999998</v>
      </c>
      <c r="I2153">
        <f>Table68[[#This Row],[Gross Earning ]]-Table68[[#This Row],[Budget]]</f>
        <v>5734486</v>
      </c>
    </row>
    <row r="2154" spans="1:9">
      <c r="A2154">
        <v>82931301</v>
      </c>
      <c r="B2154">
        <v>60000000</v>
      </c>
      <c r="C2154">
        <v>5.5</v>
      </c>
      <c r="E2154">
        <v>40687294</v>
      </c>
      <c r="F2154">
        <v>35000000</v>
      </c>
      <c r="G2154">
        <v>5.4</v>
      </c>
      <c r="H2154">
        <f>ROUND(CORREL(Table68[[Gross Earning ]],Table68[Budget]),6)</f>
        <v>0.48902099999999998</v>
      </c>
      <c r="I2154">
        <f>Table68[[#This Row],[Gross Earning ]]-Table68[[#This Row],[Budget]]</f>
        <v>5687294</v>
      </c>
    </row>
    <row r="2155" spans="1:9">
      <c r="A2155">
        <v>60962878</v>
      </c>
      <c r="B2155">
        <v>46000000</v>
      </c>
      <c r="C2155">
        <v>8.1</v>
      </c>
      <c r="E2155">
        <v>55682070</v>
      </c>
      <c r="F2155">
        <v>50000000</v>
      </c>
      <c r="G2155">
        <v>6.1</v>
      </c>
      <c r="H2155">
        <f>ROUND(CORREL(Table68[[Gross Earning ]],Table68[Budget]),6)</f>
        <v>0.48902099999999998</v>
      </c>
      <c r="I2155">
        <f>Table68[[#This Row],[Gross Earning ]]-Table68[[#This Row],[Budget]]</f>
        <v>5682070</v>
      </c>
    </row>
    <row r="2156" spans="1:9">
      <c r="A2156">
        <v>76261036</v>
      </c>
      <c r="B2156">
        <v>45000000</v>
      </c>
      <c r="C2156">
        <v>7.7</v>
      </c>
      <c r="E2156">
        <v>25677801</v>
      </c>
      <c r="F2156">
        <v>20000000</v>
      </c>
      <c r="G2156">
        <v>5.8</v>
      </c>
      <c r="H2156">
        <f>ROUND(CORREL(Table68[[Gross Earning ]],Table68[Budget]),6)</f>
        <v>0.48902099999999998</v>
      </c>
      <c r="I2156">
        <f>Table68[[#This Row],[Gross Earning ]]-Table68[[#This Row],[Budget]]</f>
        <v>5677801</v>
      </c>
    </row>
    <row r="2157" spans="1:9">
      <c r="A2157">
        <v>71423726</v>
      </c>
      <c r="B2157">
        <v>45000000</v>
      </c>
      <c r="C2157">
        <v>7.3</v>
      </c>
      <c r="E2157">
        <v>16667084</v>
      </c>
      <c r="F2157">
        <v>11000000</v>
      </c>
      <c r="G2157">
        <v>7.1</v>
      </c>
      <c r="H2157">
        <f>ROUND(CORREL(Table68[[Gross Earning ]],Table68[Budget]),6)</f>
        <v>0.48902099999999998</v>
      </c>
      <c r="I2157">
        <f>Table68[[#This Row],[Gross Earning ]]-Table68[[#This Row],[Budget]]</f>
        <v>5667084</v>
      </c>
    </row>
    <row r="2158" spans="1:9">
      <c r="A2158">
        <v>71277420</v>
      </c>
      <c r="B2158">
        <v>45000000</v>
      </c>
      <c r="C2158">
        <v>5.2</v>
      </c>
      <c r="E2158">
        <v>50648679</v>
      </c>
      <c r="F2158">
        <v>45000000</v>
      </c>
      <c r="G2158">
        <v>6.3</v>
      </c>
      <c r="H2158">
        <f>ROUND(CORREL(Table68[[Gross Earning ]],Table68[Budget]),6)</f>
        <v>0.48902099999999998</v>
      </c>
      <c r="I2158">
        <f>Table68[[#This Row],[Gross Earning ]]-Table68[[#This Row],[Budget]]</f>
        <v>5648679</v>
      </c>
    </row>
    <row r="2159" spans="1:9">
      <c r="A2159">
        <v>88625922</v>
      </c>
      <c r="B2159">
        <v>45000000</v>
      </c>
      <c r="C2159">
        <v>7.1</v>
      </c>
      <c r="E2159">
        <v>17613460</v>
      </c>
      <c r="F2159">
        <v>12000000</v>
      </c>
      <c r="G2159">
        <v>7.8</v>
      </c>
      <c r="H2159">
        <f>ROUND(CORREL(Table68[[Gross Earning ]],Table68[Budget]),6)</f>
        <v>0.48902099999999998</v>
      </c>
      <c r="I2159">
        <f>Table68[[#This Row],[Gross Earning ]]-Table68[[#This Row],[Budget]]</f>
        <v>5613460</v>
      </c>
    </row>
    <row r="2160" spans="1:9">
      <c r="A2160">
        <v>70001065</v>
      </c>
      <c r="B2160">
        <v>45000000</v>
      </c>
      <c r="C2160">
        <v>7.1</v>
      </c>
      <c r="E2160">
        <v>25584685</v>
      </c>
      <c r="F2160">
        <v>20000000</v>
      </c>
      <c r="G2160">
        <v>5.9</v>
      </c>
      <c r="H2160">
        <f>ROUND(CORREL(Table68[[Gross Earning ]],Table68[Budget]),6)</f>
        <v>0.48902099999999998</v>
      </c>
      <c r="I2160">
        <f>Table68[[#This Row],[Gross Earning ]]-Table68[[#This Row],[Budget]]</f>
        <v>5584685</v>
      </c>
    </row>
    <row r="2161" spans="1:9">
      <c r="A2161">
        <v>67253092</v>
      </c>
      <c r="B2161">
        <v>30000000</v>
      </c>
      <c r="C2161">
        <v>7.2</v>
      </c>
      <c r="E2161">
        <v>12583510</v>
      </c>
      <c r="F2161">
        <v>7000000</v>
      </c>
      <c r="G2161">
        <v>6</v>
      </c>
      <c r="H2161">
        <f>ROUND(CORREL(Table68[[Gross Earning ]],Table68[Budget]),6)</f>
        <v>0.48902099999999998</v>
      </c>
      <c r="I2161">
        <f>Table68[[#This Row],[Gross Earning ]]-Table68[[#This Row],[Budget]]</f>
        <v>5583510</v>
      </c>
    </row>
    <row r="2162" spans="1:9">
      <c r="A2162">
        <v>66790248</v>
      </c>
      <c r="B2162">
        <v>45000000</v>
      </c>
      <c r="C2162">
        <v>6.5</v>
      </c>
      <c r="E2162">
        <v>20566327</v>
      </c>
      <c r="F2162">
        <v>15000000</v>
      </c>
      <c r="G2162">
        <v>6.4</v>
      </c>
      <c r="H2162">
        <f>ROUND(CORREL(Table68[[Gross Earning ]],Table68[Budget]),6)</f>
        <v>0.48902099999999998</v>
      </c>
      <c r="I2162">
        <f>Table68[[#This Row],[Gross Earning ]]-Table68[[#This Row],[Budget]]</f>
        <v>5566327</v>
      </c>
    </row>
    <row r="2163" spans="1:9">
      <c r="A2163">
        <v>65557989</v>
      </c>
      <c r="B2163">
        <v>45000000</v>
      </c>
      <c r="C2163">
        <v>4.5999999999999996</v>
      </c>
      <c r="E2163">
        <v>35565975</v>
      </c>
      <c r="F2163">
        <v>30000000</v>
      </c>
      <c r="G2163">
        <v>6.1</v>
      </c>
      <c r="H2163">
        <f>ROUND(CORREL(Table68[[Gross Earning ]],Table68[Budget]),6)</f>
        <v>0.48902099999999998</v>
      </c>
      <c r="I2163">
        <f>Table68[[#This Row],[Gross Earning ]]-Table68[[#This Row],[Budget]]</f>
        <v>5565975</v>
      </c>
    </row>
    <row r="2164" spans="1:9">
      <c r="A2164">
        <v>60786269</v>
      </c>
      <c r="B2164">
        <v>45000000</v>
      </c>
      <c r="C2164">
        <v>5.6</v>
      </c>
      <c r="E2164">
        <v>45500797</v>
      </c>
      <c r="F2164">
        <v>40000000</v>
      </c>
      <c r="G2164">
        <v>6</v>
      </c>
      <c r="H2164">
        <f>ROUND(CORREL(Table68[[Gross Earning ]],Table68[Budget]),6)</f>
        <v>0.48902099999999998</v>
      </c>
      <c r="I2164">
        <f>Table68[[#This Row],[Gross Earning ]]-Table68[[#This Row],[Budget]]</f>
        <v>5500797</v>
      </c>
    </row>
    <row r="2165" spans="1:9">
      <c r="A2165">
        <v>59365105</v>
      </c>
      <c r="B2165">
        <v>45000000</v>
      </c>
      <c r="C2165">
        <v>7.7</v>
      </c>
      <c r="E2165">
        <v>55473600</v>
      </c>
      <c r="F2165">
        <v>50000000</v>
      </c>
      <c r="G2165">
        <v>6.4</v>
      </c>
      <c r="H2165">
        <f>ROUND(CORREL(Table68[[Gross Earning ]],Table68[Budget]),6)</f>
        <v>0.48902099999999998</v>
      </c>
      <c r="I2165">
        <f>Table68[[#This Row],[Gross Earning ]]-Table68[[#This Row],[Budget]]</f>
        <v>5473600</v>
      </c>
    </row>
    <row r="2166" spans="1:9">
      <c r="A2166">
        <v>162792677</v>
      </c>
      <c r="B2166">
        <v>120000000</v>
      </c>
      <c r="C2166">
        <v>7.2</v>
      </c>
      <c r="E2166">
        <v>11434867</v>
      </c>
      <c r="F2166">
        <v>6000000</v>
      </c>
      <c r="G2166">
        <v>7.1</v>
      </c>
      <c r="H2166">
        <f>ROUND(CORREL(Table68[[Gross Earning ]],Table68[Budget]),6)</f>
        <v>0.48902099999999998</v>
      </c>
      <c r="I2166">
        <f>Table68[[#This Row],[Gross Earning ]]-Table68[[#This Row],[Budget]]</f>
        <v>5434867</v>
      </c>
    </row>
    <row r="2167" spans="1:9">
      <c r="A2167">
        <v>31598308</v>
      </c>
      <c r="B2167">
        <v>35000000</v>
      </c>
      <c r="C2167">
        <v>6.8</v>
      </c>
      <c r="E2167">
        <v>20433940</v>
      </c>
      <c r="F2167">
        <v>15000000</v>
      </c>
      <c r="G2167">
        <v>6.2</v>
      </c>
      <c r="H2167">
        <f>ROUND(CORREL(Table68[[Gross Earning ]],Table68[Budget]),6)</f>
        <v>0.48902099999999998</v>
      </c>
      <c r="I2167">
        <f>Table68[[#This Row],[Gross Earning ]]-Table68[[#This Row],[Budget]]</f>
        <v>5433940</v>
      </c>
    </row>
    <row r="2168" spans="1:9">
      <c r="A2168">
        <v>57362581</v>
      </c>
      <c r="B2168">
        <v>45000000</v>
      </c>
      <c r="C2168">
        <v>5.4</v>
      </c>
      <c r="E2168">
        <v>10429707</v>
      </c>
      <c r="F2168">
        <v>5000000</v>
      </c>
      <c r="G2168">
        <v>5.4</v>
      </c>
      <c r="H2168">
        <f>ROUND(CORREL(Table68[[Gross Earning ]],Table68[Budget]),6)</f>
        <v>0.48902099999999998</v>
      </c>
      <c r="I2168">
        <f>Table68[[#This Row],[Gross Earning ]]-Table68[[#This Row],[Budget]]</f>
        <v>5429707</v>
      </c>
    </row>
    <row r="2169" spans="1:9">
      <c r="A2169">
        <v>53854588</v>
      </c>
      <c r="B2169">
        <v>45000000</v>
      </c>
      <c r="C2169">
        <v>6.3</v>
      </c>
      <c r="E2169">
        <v>7369373</v>
      </c>
      <c r="F2169">
        <v>2000000</v>
      </c>
      <c r="G2169">
        <v>5.7</v>
      </c>
      <c r="H2169">
        <f>ROUND(CORREL(Table68[[Gross Earning ]],Table68[Budget]),6)</f>
        <v>0.48902099999999998</v>
      </c>
      <c r="I2169">
        <f>Table68[[#This Row],[Gross Earning ]]-Table68[[#This Row],[Budget]]</f>
        <v>5369373</v>
      </c>
    </row>
    <row r="2170" spans="1:9">
      <c r="A2170">
        <v>52580895</v>
      </c>
      <c r="B2170">
        <v>45000000</v>
      </c>
      <c r="C2170">
        <v>5.6</v>
      </c>
      <c r="E2170">
        <v>40334024</v>
      </c>
      <c r="F2170">
        <v>35000000</v>
      </c>
      <c r="G2170">
        <v>6.2</v>
      </c>
      <c r="H2170">
        <f>ROUND(CORREL(Table68[[Gross Earning ]],Table68[Budget]),6)</f>
        <v>0.48902099999999998</v>
      </c>
      <c r="I2170">
        <f>Table68[[#This Row],[Gross Earning ]]-Table68[[#This Row],[Budget]]</f>
        <v>5334024</v>
      </c>
    </row>
    <row r="2171" spans="1:9">
      <c r="A2171">
        <v>51019112</v>
      </c>
      <c r="B2171">
        <v>50000000</v>
      </c>
      <c r="C2171">
        <v>6.8</v>
      </c>
      <c r="E2171">
        <v>17292381</v>
      </c>
      <c r="F2171">
        <v>12000000</v>
      </c>
      <c r="G2171">
        <v>5.3</v>
      </c>
      <c r="H2171">
        <f>ROUND(CORREL(Table68[[Gross Earning ]],Table68[Budget]),6)</f>
        <v>0.48902099999999998</v>
      </c>
      <c r="I2171">
        <f>Table68[[#This Row],[Gross Earning ]]-Table68[[#This Row],[Budget]]</f>
        <v>5292381</v>
      </c>
    </row>
    <row r="2172" spans="1:9">
      <c r="A2172">
        <v>48114556</v>
      </c>
      <c r="B2172">
        <v>26000000</v>
      </c>
      <c r="C2172">
        <v>4.3</v>
      </c>
      <c r="E2172">
        <v>35266619</v>
      </c>
      <c r="F2172">
        <v>30000000</v>
      </c>
      <c r="G2172">
        <v>5.9</v>
      </c>
      <c r="H2172">
        <f>ROUND(CORREL(Table68[[Gross Earning ]],Table68[Budget]),6)</f>
        <v>0.48902099999999998</v>
      </c>
      <c r="I2172">
        <f>Table68[[#This Row],[Gross Earning ]]-Table68[[#This Row],[Budget]]</f>
        <v>5266619</v>
      </c>
    </row>
    <row r="2173" spans="1:9">
      <c r="A2173">
        <v>50648679</v>
      </c>
      <c r="B2173">
        <v>45000000</v>
      </c>
      <c r="C2173">
        <v>6.3</v>
      </c>
      <c r="E2173">
        <v>5739376</v>
      </c>
      <c r="F2173">
        <v>500000</v>
      </c>
      <c r="G2173">
        <v>7.7</v>
      </c>
      <c r="H2173">
        <f>ROUND(CORREL(Table68[[Gross Earning ]],Table68[Budget]),6)</f>
        <v>0.48902099999999998</v>
      </c>
      <c r="I2173">
        <f>Table68[[#This Row],[Gross Earning ]]-Table68[[#This Row],[Budget]]</f>
        <v>5239376</v>
      </c>
    </row>
    <row r="2174" spans="1:9">
      <c r="A2174">
        <v>46280507</v>
      </c>
      <c r="B2174">
        <v>40000000</v>
      </c>
      <c r="C2174">
        <v>6.5</v>
      </c>
      <c r="E2174">
        <v>30222640</v>
      </c>
      <c r="F2174">
        <v>25000000</v>
      </c>
      <c r="G2174">
        <v>5.3</v>
      </c>
      <c r="H2174">
        <f>ROUND(CORREL(Table68[[Gross Earning ]],Table68[Budget]),6)</f>
        <v>0.48902099999999998</v>
      </c>
      <c r="I2174">
        <f>Table68[[#This Row],[Gross Earning ]]-Table68[[#This Row],[Budget]]</f>
        <v>5222640</v>
      </c>
    </row>
    <row r="2175" spans="1:9">
      <c r="A2175">
        <v>38360195</v>
      </c>
      <c r="B2175">
        <v>45000000</v>
      </c>
      <c r="C2175">
        <v>6.4</v>
      </c>
      <c r="E2175">
        <v>20218921</v>
      </c>
      <c r="F2175">
        <v>15000000</v>
      </c>
      <c r="G2175">
        <v>6.3</v>
      </c>
      <c r="H2175">
        <f>ROUND(CORREL(Table68[[Gross Earning ]],Table68[Budget]),6)</f>
        <v>0.48902099999999998</v>
      </c>
      <c r="I2175">
        <f>Table68[[#This Row],[Gross Earning ]]-Table68[[#This Row],[Budget]]</f>
        <v>5218921</v>
      </c>
    </row>
    <row r="2176" spans="1:9">
      <c r="A2176">
        <v>46815748</v>
      </c>
      <c r="B2176">
        <v>45000000</v>
      </c>
      <c r="C2176">
        <v>6.3</v>
      </c>
      <c r="E2176" s="27">
        <v>24171685</v>
      </c>
      <c r="F2176">
        <v>19000000</v>
      </c>
      <c r="G2176">
        <v>6.1</v>
      </c>
      <c r="H2176">
        <f>ROUND(CORREL(Table68[[Gross Earning ]],Table68[Budget]),6)</f>
        <v>0.48902099999999998</v>
      </c>
      <c r="I2176">
        <f>Table68[[#This Row],[Gross Earning ]]-Table68[[#This Row],[Budget]]</f>
        <v>5171685</v>
      </c>
    </row>
    <row r="2177" spans="1:9">
      <c r="A2177">
        <v>35617599</v>
      </c>
      <c r="B2177">
        <v>45000000</v>
      </c>
      <c r="C2177">
        <v>5.9</v>
      </c>
      <c r="E2177" s="27">
        <v>24171685</v>
      </c>
      <c r="F2177">
        <v>19000000</v>
      </c>
      <c r="G2177">
        <v>7.5</v>
      </c>
      <c r="H2177">
        <f>ROUND(CORREL(Table68[[Gross Earning ]],Table68[Budget]),6)</f>
        <v>0.48902099999999998</v>
      </c>
      <c r="I2177">
        <f>Table68[[#This Row],[Gross Earning ]]-Table68[[#This Row],[Budget]]</f>
        <v>5171685</v>
      </c>
    </row>
    <row r="2178" spans="1:9">
      <c r="A2178">
        <v>47307550</v>
      </c>
      <c r="B2178">
        <v>45000000</v>
      </c>
      <c r="C2178">
        <v>6.5</v>
      </c>
      <c r="E2178" s="27">
        <v>24171685</v>
      </c>
      <c r="F2178">
        <v>19000000</v>
      </c>
      <c r="G2178">
        <v>8.4</v>
      </c>
      <c r="H2178">
        <f>ROUND(CORREL(Table68[[Gross Earning ]],Table68[Budget]),6)</f>
        <v>0.48902099999999998</v>
      </c>
      <c r="I2178">
        <f>Table68[[#This Row],[Gross Earning ]]-Table68[[#This Row],[Budget]]</f>
        <v>5171685</v>
      </c>
    </row>
    <row r="2179" spans="1:9">
      <c r="A2179">
        <v>32003620</v>
      </c>
      <c r="B2179">
        <v>25000000</v>
      </c>
      <c r="C2179">
        <v>6.5</v>
      </c>
      <c r="E2179" s="27">
        <v>24171685</v>
      </c>
      <c r="F2179">
        <v>19000000</v>
      </c>
      <c r="G2179">
        <v>6.7</v>
      </c>
      <c r="H2179">
        <f>ROUND(CORREL(Table68[[Gross Earning ]],Table68[Budget]),6)</f>
        <v>0.48902099999999998</v>
      </c>
      <c r="I2179">
        <f>Table68[[#This Row],[Gross Earning ]]-Table68[[#This Row],[Budget]]</f>
        <v>5171685</v>
      </c>
    </row>
    <row r="2180" spans="1:9">
      <c r="A2180">
        <v>27972410</v>
      </c>
      <c r="B2180">
        <v>35000000</v>
      </c>
      <c r="C2180">
        <v>6.1</v>
      </c>
      <c r="E2180">
        <v>5228617</v>
      </c>
      <c r="F2180">
        <v>100000</v>
      </c>
      <c r="G2180">
        <v>7</v>
      </c>
      <c r="H2180">
        <f>ROUND(CORREL(Table68[[Gross Earning ]],Table68[Budget]),6)</f>
        <v>0.48902099999999998</v>
      </c>
      <c r="I2180">
        <f>Table68[[#This Row],[Gross Earning ]]-Table68[[#This Row],[Budget]]</f>
        <v>5128617</v>
      </c>
    </row>
    <row r="2181" spans="1:9">
      <c r="A2181">
        <v>28133159</v>
      </c>
      <c r="B2181">
        <v>50000000</v>
      </c>
      <c r="C2181">
        <v>5.9</v>
      </c>
      <c r="E2181">
        <v>8114507</v>
      </c>
      <c r="F2181">
        <v>3000000</v>
      </c>
      <c r="G2181">
        <v>7.9</v>
      </c>
      <c r="H2181">
        <f>ROUND(CORREL(Table68[[Gross Earning ]],Table68[Budget]),6)</f>
        <v>0.48902099999999998</v>
      </c>
      <c r="I2181">
        <f>Table68[[#This Row],[Gross Earning ]]-Table68[[#This Row],[Budget]]</f>
        <v>5114507</v>
      </c>
    </row>
    <row r="2182" spans="1:9">
      <c r="A2182">
        <v>27400000</v>
      </c>
      <c r="B2182">
        <v>40000000</v>
      </c>
      <c r="C2182">
        <v>6.6</v>
      </c>
      <c r="E2182">
        <v>12610552</v>
      </c>
      <c r="F2182">
        <v>7500000</v>
      </c>
      <c r="G2182">
        <v>3.5</v>
      </c>
      <c r="H2182">
        <f>ROUND(CORREL(Table68[[Gross Earning ]],Table68[Budget]),6)</f>
        <v>0.48902099999999998</v>
      </c>
      <c r="I2182">
        <f>Table68[[#This Row],[Gross Earning ]]-Table68[[#This Row],[Budget]]</f>
        <v>5110552</v>
      </c>
    </row>
    <row r="2183" spans="1:9">
      <c r="A2183">
        <v>24343673</v>
      </c>
      <c r="B2183">
        <v>45000000</v>
      </c>
      <c r="C2183">
        <v>7.4</v>
      </c>
      <c r="E2183">
        <v>25077977</v>
      </c>
      <c r="F2183">
        <v>20000000</v>
      </c>
      <c r="G2183">
        <v>5.3</v>
      </c>
      <c r="H2183">
        <f>ROUND(CORREL(Table68[[Gross Earning ]],Table68[Budget]),6)</f>
        <v>0.48902099999999998</v>
      </c>
      <c r="I2183">
        <f>Table68[[#This Row],[Gross Earning ]]-Table68[[#This Row],[Budget]]</f>
        <v>5077977</v>
      </c>
    </row>
    <row r="2184" spans="1:9">
      <c r="A2184">
        <v>22877808</v>
      </c>
      <c r="B2184">
        <v>35000000</v>
      </c>
      <c r="C2184">
        <v>7.3</v>
      </c>
      <c r="E2184">
        <v>8243880</v>
      </c>
      <c r="F2184">
        <v>3200000</v>
      </c>
      <c r="G2184">
        <v>7</v>
      </c>
      <c r="H2184">
        <f>ROUND(CORREL(Table68[[Gross Earning ]],Table68[Budget]),6)</f>
        <v>0.48902099999999998</v>
      </c>
      <c r="I2184">
        <f>Table68[[#This Row],[Gross Earning ]]-Table68[[#This Row],[Budget]]</f>
        <v>5043880</v>
      </c>
    </row>
    <row r="2185" spans="1:9">
      <c r="A2185">
        <v>36883539</v>
      </c>
      <c r="B2185">
        <v>52000000</v>
      </c>
      <c r="C2185">
        <v>6.6</v>
      </c>
      <c r="E2185">
        <v>17016190</v>
      </c>
      <c r="F2185">
        <v>12000000</v>
      </c>
      <c r="G2185">
        <v>4.9000000000000004</v>
      </c>
      <c r="H2185">
        <f>ROUND(CORREL(Table68[[Gross Earning ]],Table68[Budget]),6)</f>
        <v>0.48902099999999998</v>
      </c>
      <c r="I2185">
        <f>Table68[[#This Row],[Gross Earning ]]-Table68[[#This Row],[Budget]]</f>
        <v>5016190</v>
      </c>
    </row>
    <row r="2186" spans="1:9">
      <c r="A2186">
        <v>22531698</v>
      </c>
      <c r="B2186">
        <v>70000000</v>
      </c>
      <c r="C2186">
        <v>5.6</v>
      </c>
      <c r="E2186">
        <v>30012990</v>
      </c>
      <c r="F2186">
        <v>25000000</v>
      </c>
      <c r="G2186">
        <v>7.5</v>
      </c>
      <c r="H2186">
        <f>ROUND(CORREL(Table68[[Gross Earning ]],Table68[Budget]),6)</f>
        <v>0.48902099999999998</v>
      </c>
      <c r="I2186">
        <f>Table68[[#This Row],[Gross Earning ]]-Table68[[#This Row],[Budget]]</f>
        <v>5012990</v>
      </c>
    </row>
    <row r="2187" spans="1:9">
      <c r="A2187">
        <v>20400913</v>
      </c>
      <c r="B2187">
        <v>45000000</v>
      </c>
      <c r="C2187">
        <v>5.3</v>
      </c>
      <c r="E2187">
        <v>18004225</v>
      </c>
      <c r="F2187">
        <v>13000000</v>
      </c>
      <c r="G2187">
        <v>5.7</v>
      </c>
      <c r="H2187">
        <f>ROUND(CORREL(Table68[[Gross Earning ]],Table68[Budget]),6)</f>
        <v>0.48902099999999998</v>
      </c>
      <c r="I2187">
        <f>Table68[[#This Row],[Gross Earning ]]-Table68[[#This Row],[Budget]]</f>
        <v>5004225</v>
      </c>
    </row>
    <row r="2188" spans="1:9">
      <c r="A2188">
        <v>20101861</v>
      </c>
      <c r="B2188">
        <v>45000000</v>
      </c>
      <c r="C2188">
        <v>6</v>
      </c>
      <c r="E2188">
        <v>33000377</v>
      </c>
      <c r="F2188">
        <v>28000000</v>
      </c>
      <c r="G2188">
        <v>4.9000000000000004</v>
      </c>
      <c r="H2188">
        <f>ROUND(CORREL(Table68[[Gross Earning ]],Table68[Budget]),6)</f>
        <v>0.48902099999999998</v>
      </c>
      <c r="I2188">
        <f>Table68[[#This Row],[Gross Earning ]]-Table68[[#This Row],[Budget]]</f>
        <v>5000377</v>
      </c>
    </row>
    <row r="2189" spans="1:9">
      <c r="A2189">
        <v>25200412</v>
      </c>
      <c r="B2189">
        <v>45000000</v>
      </c>
      <c r="C2189">
        <v>5.4</v>
      </c>
      <c r="E2189">
        <v>54997476</v>
      </c>
      <c r="F2189">
        <v>50000000</v>
      </c>
      <c r="G2189">
        <v>6.3</v>
      </c>
      <c r="H2189">
        <f>ROUND(CORREL(Table68[[Gross Earning ]],Table68[Budget]),6)</f>
        <v>0.48902099999999998</v>
      </c>
      <c r="I2189">
        <f>Table68[[#This Row],[Gross Earning ]]-Table68[[#This Row],[Budget]]</f>
        <v>4997476</v>
      </c>
    </row>
    <row r="2190" spans="1:9">
      <c r="A2190">
        <v>19719930</v>
      </c>
      <c r="B2190">
        <v>45000000</v>
      </c>
      <c r="C2190">
        <v>6.8</v>
      </c>
      <c r="E2190">
        <v>5997134</v>
      </c>
      <c r="F2190">
        <v>1000000</v>
      </c>
      <c r="G2190">
        <v>7.2</v>
      </c>
      <c r="H2190">
        <f>ROUND(CORREL(Table68[[Gross Earning ]],Table68[Budget]),6)</f>
        <v>0.48902099999999998</v>
      </c>
      <c r="I2190">
        <f>Table68[[#This Row],[Gross Earning ]]-Table68[[#This Row],[Budget]]</f>
        <v>4997134</v>
      </c>
    </row>
    <row r="2191" spans="1:9">
      <c r="A2191">
        <v>19377727</v>
      </c>
      <c r="B2191">
        <v>45000000</v>
      </c>
      <c r="C2191">
        <v>6.4</v>
      </c>
      <c r="E2191">
        <v>22927390</v>
      </c>
      <c r="F2191">
        <v>18000000</v>
      </c>
      <c r="G2191">
        <v>5.6</v>
      </c>
      <c r="H2191">
        <f>ROUND(CORREL(Table68[[Gross Earning ]],Table68[Budget]),6)</f>
        <v>0.48902099999999998</v>
      </c>
      <c r="I2191">
        <f>Table68[[#This Row],[Gross Earning ]]-Table68[[#This Row],[Budget]]</f>
        <v>4927390</v>
      </c>
    </row>
    <row r="2192" spans="1:9">
      <c r="A2192">
        <v>17300889</v>
      </c>
      <c r="B2192">
        <v>45000000</v>
      </c>
      <c r="C2192">
        <v>4.9000000000000004</v>
      </c>
      <c r="E2192">
        <v>20207003</v>
      </c>
      <c r="F2192">
        <v>15300000</v>
      </c>
      <c r="G2192">
        <v>6.8</v>
      </c>
      <c r="H2192">
        <f>ROUND(CORREL(Table68[[Gross Earning ]],Table68[Budget]),6)</f>
        <v>0.48902099999999998</v>
      </c>
      <c r="I2192">
        <f>Table68[[#This Row],[Gross Earning ]]-Table68[[#This Row],[Budget]]</f>
        <v>4907003</v>
      </c>
    </row>
    <row r="2193" spans="1:9">
      <c r="A2193">
        <v>15527125</v>
      </c>
      <c r="B2193">
        <v>57000000</v>
      </c>
      <c r="C2193">
        <v>5.8</v>
      </c>
      <c r="E2193">
        <v>6100000</v>
      </c>
      <c r="F2193">
        <v>1200000</v>
      </c>
      <c r="G2193">
        <v>8.9</v>
      </c>
      <c r="H2193">
        <f>ROUND(CORREL(Table68[[Gross Earning ]],Table68[Budget]),6)</f>
        <v>0.48902099999999998</v>
      </c>
      <c r="I2193">
        <f>Table68[[#This Row],[Gross Earning ]]-Table68[[#This Row],[Budget]]</f>
        <v>4900000</v>
      </c>
    </row>
    <row r="2194" spans="1:9">
      <c r="A2194">
        <v>13560960</v>
      </c>
      <c r="B2194">
        <v>50000000</v>
      </c>
      <c r="C2194">
        <v>7.1</v>
      </c>
      <c r="E2194">
        <v>7888703</v>
      </c>
      <c r="F2194">
        <v>3000000</v>
      </c>
      <c r="G2194">
        <v>3.2</v>
      </c>
      <c r="H2194">
        <f>ROUND(CORREL(Table68[[Gross Earning ]],Table68[Budget]),6)</f>
        <v>0.48902099999999998</v>
      </c>
      <c r="I2194">
        <f>Table68[[#This Row],[Gross Earning ]]-Table68[[#This Row],[Budget]]</f>
        <v>4888703</v>
      </c>
    </row>
    <row r="2195" spans="1:9">
      <c r="A2195">
        <v>15523168</v>
      </c>
      <c r="B2195">
        <v>45000000</v>
      </c>
      <c r="C2195">
        <v>7.2</v>
      </c>
      <c r="E2195">
        <v>57386369</v>
      </c>
      <c r="F2195">
        <v>52500000</v>
      </c>
      <c r="G2195">
        <v>7.6</v>
      </c>
      <c r="H2195">
        <f>ROUND(CORREL(Table68[[Gross Earning ]],Table68[Budget]),6)</f>
        <v>0.48902099999999998</v>
      </c>
      <c r="I2195">
        <f>Table68[[#This Row],[Gross Earning ]]-Table68[[#This Row],[Budget]]</f>
        <v>4886369</v>
      </c>
    </row>
    <row r="2196" spans="1:9">
      <c r="A2196">
        <v>11146409</v>
      </c>
      <c r="B2196">
        <v>45000000</v>
      </c>
      <c r="C2196">
        <v>6</v>
      </c>
      <c r="E2196">
        <v>28871190</v>
      </c>
      <c r="F2196">
        <v>24000000</v>
      </c>
      <c r="G2196">
        <v>7.3</v>
      </c>
      <c r="H2196">
        <f>ROUND(CORREL(Table68[[Gross Earning ]],Table68[Budget]),6)</f>
        <v>0.48902099999999998</v>
      </c>
      <c r="I2196">
        <f>Table68[[#This Row],[Gross Earning ]]-Table68[[#This Row],[Budget]]</f>
        <v>4871190</v>
      </c>
    </row>
    <row r="2197" spans="1:9">
      <c r="A2197">
        <v>7916887</v>
      </c>
      <c r="B2197">
        <v>45000000</v>
      </c>
      <c r="C2197">
        <v>6</v>
      </c>
      <c r="E2197">
        <v>24848292</v>
      </c>
      <c r="F2197">
        <v>20000000</v>
      </c>
      <c r="G2197">
        <v>6.6</v>
      </c>
      <c r="H2197">
        <f>ROUND(CORREL(Table68[[Gross Earning ]],Table68[Budget]),6)</f>
        <v>0.48902099999999998</v>
      </c>
      <c r="I2197">
        <f>Table68[[#This Row],[Gross Earning ]]-Table68[[#This Row],[Budget]]</f>
        <v>4848292</v>
      </c>
    </row>
    <row r="2198" spans="1:9">
      <c r="A2198">
        <v>6565495</v>
      </c>
      <c r="B2198">
        <v>45000000</v>
      </c>
      <c r="C2198">
        <v>7</v>
      </c>
      <c r="E2198">
        <v>8108247</v>
      </c>
      <c r="F2198">
        <v>3300000</v>
      </c>
      <c r="G2198">
        <v>7.4</v>
      </c>
      <c r="H2198">
        <f>ROUND(CORREL(Table68[[Gross Earning ]],Table68[Budget]),6)</f>
        <v>0.48902099999999998</v>
      </c>
      <c r="I2198">
        <f>Table68[[#This Row],[Gross Earning ]]-Table68[[#This Row],[Budget]]</f>
        <v>4808247</v>
      </c>
    </row>
    <row r="2199" spans="1:9">
      <c r="A2199">
        <v>15279680</v>
      </c>
      <c r="B2199">
        <v>40000000</v>
      </c>
      <c r="C2199">
        <v>5.4</v>
      </c>
      <c r="E2199">
        <v>47806295</v>
      </c>
      <c r="F2199">
        <v>43000000</v>
      </c>
      <c r="G2199">
        <v>6.5</v>
      </c>
      <c r="H2199">
        <f>ROUND(CORREL(Table68[[Gross Earning ]],Table68[Budget]),6)</f>
        <v>0.48902099999999998</v>
      </c>
      <c r="I2199">
        <f>Table68[[#This Row],[Gross Earning ]]-Table68[[#This Row],[Budget]]</f>
        <v>4806295</v>
      </c>
    </row>
    <row r="2200" spans="1:9">
      <c r="A2200">
        <v>7262288</v>
      </c>
      <c r="B2200">
        <v>40000000</v>
      </c>
      <c r="C2200">
        <v>6.5</v>
      </c>
      <c r="E2200">
        <v>5000000</v>
      </c>
      <c r="F2200">
        <v>210000</v>
      </c>
      <c r="G2200">
        <v>6.7</v>
      </c>
      <c r="H2200">
        <f>ROUND(CORREL(Table68[[Gross Earning ]],Table68[Budget]),6)</f>
        <v>0.48902099999999998</v>
      </c>
      <c r="I2200">
        <f>Table68[[#This Row],[Gross Earning ]]-Table68[[#This Row],[Budget]]</f>
        <v>4790000</v>
      </c>
    </row>
    <row r="2201" spans="1:9">
      <c r="A2201">
        <v>4584886</v>
      </c>
      <c r="B2201">
        <v>45000000</v>
      </c>
      <c r="C2201">
        <v>6.4</v>
      </c>
      <c r="E2201">
        <v>5518918</v>
      </c>
      <c r="F2201">
        <v>750000</v>
      </c>
      <c r="G2201">
        <v>6.9</v>
      </c>
      <c r="H2201">
        <f>ROUND(CORREL(Table68[[Gross Earning ]],Table68[Budget]),6)</f>
        <v>0.48902099999999998</v>
      </c>
      <c r="I2201">
        <f>Table68[[#This Row],[Gross Earning ]]-Table68[[#This Row],[Budget]]</f>
        <v>4768918</v>
      </c>
    </row>
    <row r="2202" spans="1:9">
      <c r="A2202">
        <v>2154540</v>
      </c>
      <c r="B2202">
        <v>45000000</v>
      </c>
      <c r="C2202">
        <v>4.9000000000000004</v>
      </c>
      <c r="E2202">
        <v>31768374</v>
      </c>
      <c r="F2202">
        <v>27000000</v>
      </c>
      <c r="G2202">
        <v>5.6</v>
      </c>
      <c r="H2202">
        <f>ROUND(CORREL(Table68[[Gross Earning ]],Table68[Budget]),6)</f>
        <v>0.48902099999999998</v>
      </c>
      <c r="I2202">
        <f>Table68[[#This Row],[Gross Earning ]]-Table68[[#This Row],[Budget]]</f>
        <v>4768374</v>
      </c>
    </row>
    <row r="2203" spans="1:9">
      <c r="A2203">
        <v>8129455</v>
      </c>
      <c r="B2203">
        <v>45000000</v>
      </c>
      <c r="C2203">
        <v>6.3</v>
      </c>
      <c r="E2203">
        <v>17738570</v>
      </c>
      <c r="F2203">
        <v>13000000</v>
      </c>
      <c r="G2203">
        <v>8</v>
      </c>
      <c r="H2203">
        <f>ROUND(CORREL(Table68[[Gross Earning ]],Table68[Budget]),6)</f>
        <v>0.48902099999999998</v>
      </c>
      <c r="I2203">
        <f>Table68[[#This Row],[Gross Earning ]]-Table68[[#This Row],[Budget]]</f>
        <v>4738570</v>
      </c>
    </row>
    <row r="2204" spans="1:9">
      <c r="A2204">
        <v>136019448</v>
      </c>
      <c r="B2204">
        <v>44500000</v>
      </c>
      <c r="C2204">
        <v>7.7</v>
      </c>
      <c r="E2204">
        <v>36733909</v>
      </c>
      <c r="F2204">
        <v>32000000</v>
      </c>
      <c r="G2204">
        <v>7.1</v>
      </c>
      <c r="H2204">
        <f>ROUND(CORREL(Table68[[Gross Earning ]],Table68[Budget]),6)</f>
        <v>0.48902099999999998</v>
      </c>
      <c r="I2204">
        <f>Table68[[#This Row],[Gross Earning ]]-Table68[[#This Row],[Budget]]</f>
        <v>4733909</v>
      </c>
    </row>
    <row r="2205" spans="1:9">
      <c r="A2205">
        <v>183875760</v>
      </c>
      <c r="B2205">
        <v>44000000</v>
      </c>
      <c r="C2205">
        <v>7.8</v>
      </c>
      <c r="E2205">
        <v>6719300</v>
      </c>
      <c r="F2205">
        <v>2000000</v>
      </c>
      <c r="G2205">
        <v>7.2</v>
      </c>
      <c r="H2205">
        <f>ROUND(CORREL(Table68[[Gross Earning ]],Table68[Budget]),6)</f>
        <v>0.48902099999999998</v>
      </c>
      <c r="I2205">
        <f>Table68[[#This Row],[Gross Earning ]]-Table68[[#This Row],[Budget]]</f>
        <v>4719300</v>
      </c>
    </row>
    <row r="2206" spans="1:9">
      <c r="A2206">
        <v>67061228</v>
      </c>
      <c r="B2206">
        <v>40000000</v>
      </c>
      <c r="C2206">
        <v>5.5</v>
      </c>
      <c r="E2206">
        <v>34703228</v>
      </c>
      <c r="F2206">
        <v>30000000</v>
      </c>
      <c r="G2206">
        <v>6.7</v>
      </c>
      <c r="H2206">
        <f>ROUND(CORREL(Table68[[Gross Earning ]],Table68[Budget]),6)</f>
        <v>0.48902099999999998</v>
      </c>
      <c r="I2206">
        <f>Table68[[#This Row],[Gross Earning ]]-Table68[[#This Row],[Budget]]</f>
        <v>4703228</v>
      </c>
    </row>
    <row r="2207" spans="1:9">
      <c r="A2207">
        <v>53300852</v>
      </c>
      <c r="B2207">
        <v>44000000</v>
      </c>
      <c r="C2207">
        <v>7.5</v>
      </c>
      <c r="E2207">
        <v>39692139</v>
      </c>
      <c r="F2207">
        <v>35000000</v>
      </c>
      <c r="G2207">
        <v>6.2</v>
      </c>
      <c r="H2207">
        <f>ROUND(CORREL(Table68[[Gross Earning ]],Table68[Budget]),6)</f>
        <v>0.48902099999999998</v>
      </c>
      <c r="I2207">
        <f>Table68[[#This Row],[Gross Earning ]]-Table68[[#This Row],[Budget]]</f>
        <v>4692139</v>
      </c>
    </row>
    <row r="2208" spans="1:9">
      <c r="A2208">
        <v>150415432</v>
      </c>
      <c r="B2208">
        <v>44000000</v>
      </c>
      <c r="C2208">
        <v>6.4</v>
      </c>
      <c r="E2208" s="27">
        <v>24171685</v>
      </c>
      <c r="F2208">
        <v>19500000</v>
      </c>
      <c r="G2208">
        <v>6.2</v>
      </c>
      <c r="H2208">
        <f>ROUND(CORREL(Table68[[Gross Earning ]],Table68[Budget]),6)</f>
        <v>0.48902099999999998</v>
      </c>
      <c r="I2208">
        <f>Table68[[#This Row],[Gross Earning ]]-Table68[[#This Row],[Budget]]</f>
        <v>4671685</v>
      </c>
    </row>
    <row r="2209" spans="1:9">
      <c r="A2209">
        <v>44834712</v>
      </c>
      <c r="B2209">
        <v>44000000</v>
      </c>
      <c r="C2209">
        <v>5.6</v>
      </c>
      <c r="E2209">
        <v>30659817</v>
      </c>
      <c r="F2209">
        <v>26000000</v>
      </c>
      <c r="G2209">
        <v>6.4</v>
      </c>
      <c r="H2209">
        <f>ROUND(CORREL(Table68[[Gross Earning ]],Table68[Budget]),6)</f>
        <v>0.48902099999999998</v>
      </c>
      <c r="I2209">
        <f>Table68[[#This Row],[Gross Earning ]]-Table68[[#This Row],[Budget]]</f>
        <v>4659817</v>
      </c>
    </row>
    <row r="2210" spans="1:9">
      <c r="A2210">
        <v>84300000</v>
      </c>
      <c r="B2210">
        <v>2600000</v>
      </c>
      <c r="C2210">
        <v>7.5</v>
      </c>
      <c r="E2210">
        <v>9658370</v>
      </c>
      <c r="F2210">
        <v>5000000</v>
      </c>
      <c r="G2210">
        <v>4.5</v>
      </c>
      <c r="H2210">
        <f>ROUND(CORREL(Table68[[Gross Earning ]],Table68[Budget]),6)</f>
        <v>0.48902099999999998</v>
      </c>
      <c r="I2210">
        <f>Table68[[#This Row],[Gross Earning ]]-Table68[[#This Row],[Budget]]</f>
        <v>4658370</v>
      </c>
    </row>
    <row r="2211" spans="1:9">
      <c r="A2211">
        <v>1500000</v>
      </c>
      <c r="B2211">
        <v>44000000</v>
      </c>
      <c r="C2211">
        <v>6.8</v>
      </c>
      <c r="E2211">
        <v>9628751</v>
      </c>
      <c r="F2211">
        <v>5000000</v>
      </c>
      <c r="G2211">
        <v>5.9</v>
      </c>
      <c r="H2211">
        <f>ROUND(CORREL(Table68[[Gross Earning ]],Table68[Budget]),6)</f>
        <v>0.48902099999999998</v>
      </c>
      <c r="I2211">
        <f>Table68[[#This Row],[Gross Earning ]]-Table68[[#This Row],[Budget]]</f>
        <v>4628751</v>
      </c>
    </row>
    <row r="2212" spans="1:9">
      <c r="A2212">
        <v>62318875</v>
      </c>
      <c r="B2212">
        <v>50000000</v>
      </c>
      <c r="C2212">
        <v>6.8</v>
      </c>
      <c r="E2212">
        <v>20627372</v>
      </c>
      <c r="F2212">
        <v>16000000</v>
      </c>
      <c r="G2212">
        <v>5.3</v>
      </c>
      <c r="H2212">
        <f>ROUND(CORREL(Table68[[Gross Earning ]],Table68[Budget]),6)</f>
        <v>0.48902099999999998</v>
      </c>
      <c r="I2212">
        <f>Table68[[#This Row],[Gross Earning ]]-Table68[[#This Row],[Budget]]</f>
        <v>4627372</v>
      </c>
    </row>
    <row r="2213" spans="1:9">
      <c r="A2213">
        <v>5773519</v>
      </c>
      <c r="B2213">
        <v>40000000</v>
      </c>
      <c r="C2213">
        <v>6</v>
      </c>
      <c r="E2213">
        <v>34604054</v>
      </c>
      <c r="F2213">
        <v>30000000</v>
      </c>
      <c r="G2213">
        <v>5.8</v>
      </c>
      <c r="H2213">
        <f>ROUND(CORREL(Table68[[Gross Earning ]],Table68[Budget]),6)</f>
        <v>0.48902099999999998</v>
      </c>
      <c r="I2213">
        <f>Table68[[#This Row],[Gross Earning ]]-Table68[[#This Row],[Budget]]</f>
        <v>4604054</v>
      </c>
    </row>
    <row r="2214" spans="1:9">
      <c r="A2214">
        <v>51768623</v>
      </c>
      <c r="B2214">
        <v>43000000</v>
      </c>
      <c r="C2214">
        <v>7.3</v>
      </c>
      <c r="E2214">
        <v>18535191</v>
      </c>
      <c r="F2214">
        <v>14000000</v>
      </c>
      <c r="G2214">
        <v>6.9</v>
      </c>
      <c r="H2214">
        <f>ROUND(CORREL(Table68[[Gross Earning ]],Table68[Budget]),6)</f>
        <v>0.48902099999999998</v>
      </c>
      <c r="I2214">
        <f>Table68[[#This Row],[Gross Earning ]]-Table68[[#This Row],[Budget]]</f>
        <v>4535191</v>
      </c>
    </row>
    <row r="2215" spans="1:9">
      <c r="A2215">
        <v>37035515</v>
      </c>
      <c r="B2215">
        <v>43000000</v>
      </c>
      <c r="C2215">
        <v>6</v>
      </c>
      <c r="E2215">
        <v>6531491</v>
      </c>
      <c r="F2215">
        <v>2000000</v>
      </c>
      <c r="G2215">
        <v>7.2</v>
      </c>
      <c r="H2215">
        <f>ROUND(CORREL(Table68[[Gross Earning ]],Table68[Budget]),6)</f>
        <v>0.48902099999999998</v>
      </c>
      <c r="I2215">
        <f>Table68[[#This Row],[Gross Earning ]]-Table68[[#This Row],[Budget]]</f>
        <v>4531491</v>
      </c>
    </row>
    <row r="2216" spans="1:9">
      <c r="A2216">
        <v>24520892</v>
      </c>
      <c r="B2216">
        <v>45000000</v>
      </c>
      <c r="C2216">
        <v>7</v>
      </c>
      <c r="E2216">
        <v>14479776</v>
      </c>
      <c r="F2216">
        <v>10000000</v>
      </c>
      <c r="G2216">
        <v>7</v>
      </c>
      <c r="H2216">
        <f>ROUND(CORREL(Table68[[Gross Earning ]],Table68[Budget]),6)</f>
        <v>0.48902099999999998</v>
      </c>
      <c r="I2216">
        <f>Table68[[#This Row],[Gross Earning ]]-Table68[[#This Row],[Budget]]</f>
        <v>4479776</v>
      </c>
    </row>
    <row r="2217" spans="1:9">
      <c r="A2217">
        <v>24430272</v>
      </c>
      <c r="B2217">
        <v>43000000</v>
      </c>
      <c r="C2217">
        <v>5.0999999999999996</v>
      </c>
      <c r="E2217">
        <v>22452209</v>
      </c>
      <c r="F2217">
        <v>18000000</v>
      </c>
      <c r="G2217">
        <v>5</v>
      </c>
      <c r="H2217">
        <f>ROUND(CORREL(Table68[[Gross Earning ]],Table68[Budget]),6)</f>
        <v>0.48902099999999998</v>
      </c>
      <c r="I2217">
        <f>Table68[[#This Row],[Gross Earning ]]-Table68[[#This Row],[Budget]]</f>
        <v>4452209</v>
      </c>
    </row>
    <row r="2218" spans="1:9">
      <c r="A2218">
        <v>158348400</v>
      </c>
      <c r="B2218">
        <v>42000000</v>
      </c>
      <c r="C2218">
        <v>6.8</v>
      </c>
      <c r="E2218">
        <v>25590119</v>
      </c>
      <c r="F2218">
        <v>21150000</v>
      </c>
      <c r="G2218">
        <v>4.8</v>
      </c>
      <c r="H2218">
        <f>ROUND(CORREL(Table68[[Gross Earning ]],Table68[Budget]),6)</f>
        <v>0.48902099999999998</v>
      </c>
      <c r="I2218">
        <f>Table68[[#This Row],[Gross Earning ]]-Table68[[#This Row],[Budget]]</f>
        <v>4440119</v>
      </c>
    </row>
    <row r="2219" spans="1:9">
      <c r="A2219">
        <v>31136950</v>
      </c>
      <c r="B2219">
        <v>44000000</v>
      </c>
      <c r="C2219">
        <v>6.5</v>
      </c>
      <c r="E2219">
        <v>6851969</v>
      </c>
      <c r="F2219">
        <v>2500000</v>
      </c>
      <c r="G2219">
        <v>7.1</v>
      </c>
      <c r="H2219">
        <f>ROUND(CORREL(Table68[[Gross Earning ]],Table68[Budget]),6)</f>
        <v>0.48902099999999998</v>
      </c>
      <c r="I2219">
        <f>Table68[[#This Row],[Gross Earning ]]-Table68[[#This Row],[Budget]]</f>
        <v>4351969</v>
      </c>
    </row>
    <row r="2220" spans="1:9">
      <c r="A2220">
        <v>29113588</v>
      </c>
      <c r="B2220">
        <v>40000000</v>
      </c>
      <c r="C2220">
        <v>6.6</v>
      </c>
      <c r="E2220">
        <v>27338033</v>
      </c>
      <c r="F2220">
        <v>23000000</v>
      </c>
      <c r="G2220">
        <v>6.1</v>
      </c>
      <c r="H2220">
        <f>ROUND(CORREL(Table68[[Gross Earning ]],Table68[Budget]),6)</f>
        <v>0.48902099999999998</v>
      </c>
      <c r="I2220">
        <f>Table68[[#This Row],[Gross Earning ]]-Table68[[#This Row],[Budget]]</f>
        <v>4338033</v>
      </c>
    </row>
    <row r="2221" spans="1:9">
      <c r="A2221">
        <v>138447667</v>
      </c>
      <c r="B2221">
        <v>42000000</v>
      </c>
      <c r="C2221">
        <v>7.2</v>
      </c>
      <c r="E2221">
        <v>74329966</v>
      </c>
      <c r="F2221">
        <v>70000000</v>
      </c>
      <c r="G2221">
        <v>5.7</v>
      </c>
      <c r="H2221">
        <f>ROUND(CORREL(Table68[[Gross Earning ]],Table68[Budget]),6)</f>
        <v>0.48902099999999998</v>
      </c>
      <c r="I2221">
        <f>Table68[[#This Row],[Gross Earning ]]-Table68[[#This Row],[Budget]]</f>
        <v>4329966</v>
      </c>
    </row>
    <row r="2222" spans="1:9">
      <c r="A2222">
        <v>116006080</v>
      </c>
      <c r="B2222">
        <v>42000000</v>
      </c>
      <c r="C2222">
        <v>7</v>
      </c>
      <c r="E2222">
        <v>4505922</v>
      </c>
      <c r="F2222">
        <v>200000</v>
      </c>
      <c r="G2222">
        <v>7.4</v>
      </c>
      <c r="H2222">
        <f>ROUND(CORREL(Table68[[Gross Earning ]],Table68[Budget]),6)</f>
        <v>0.48902099999999998</v>
      </c>
      <c r="I2222">
        <f>Table68[[#This Row],[Gross Earning ]]-Table68[[#This Row],[Budget]]</f>
        <v>4305922</v>
      </c>
    </row>
    <row r="2223" spans="1:9">
      <c r="A2223">
        <v>106793915</v>
      </c>
      <c r="B2223">
        <v>45000000</v>
      </c>
      <c r="C2223">
        <v>7</v>
      </c>
      <c r="E2223">
        <v>16300302</v>
      </c>
      <c r="F2223">
        <v>12000000</v>
      </c>
      <c r="G2223">
        <v>6.3</v>
      </c>
      <c r="H2223">
        <f>ROUND(CORREL(Table68[[Gross Earning ]],Table68[Budget]),6)</f>
        <v>0.48902099999999998</v>
      </c>
      <c r="I2223">
        <f>Table68[[#This Row],[Gross Earning ]]-Table68[[#This Row],[Budget]]</f>
        <v>4300302</v>
      </c>
    </row>
    <row r="2224" spans="1:9">
      <c r="A2224">
        <v>87856565</v>
      </c>
      <c r="B2224">
        <v>42000000</v>
      </c>
      <c r="C2224">
        <v>5.9</v>
      </c>
      <c r="E2224">
        <v>25296447</v>
      </c>
      <c r="F2224">
        <v>21000000</v>
      </c>
      <c r="G2224">
        <v>6.8</v>
      </c>
      <c r="H2224">
        <f>ROUND(CORREL(Table68[[Gross Earning ]],Table68[Budget]),6)</f>
        <v>0.48902099999999998</v>
      </c>
      <c r="I2224">
        <f>Table68[[#This Row],[Gross Earning ]]-Table68[[#This Row],[Budget]]</f>
        <v>4296447</v>
      </c>
    </row>
    <row r="2225" spans="1:9">
      <c r="A2225">
        <v>70100000</v>
      </c>
      <c r="B2225">
        <v>40000000</v>
      </c>
      <c r="C2225">
        <v>5.4</v>
      </c>
      <c r="E2225">
        <v>7282851</v>
      </c>
      <c r="F2225">
        <v>3000000</v>
      </c>
      <c r="G2225">
        <v>6.5</v>
      </c>
      <c r="H2225">
        <f>ROUND(CORREL(Table68[[Gross Earning ]],Table68[Budget]),6)</f>
        <v>0.48902099999999998</v>
      </c>
      <c r="I2225">
        <f>Table68[[#This Row],[Gross Earning ]]-Table68[[#This Row],[Budget]]</f>
        <v>4282851</v>
      </c>
    </row>
    <row r="2226" spans="1:9">
      <c r="A2226">
        <v>159578352</v>
      </c>
      <c r="B2226">
        <v>43000000</v>
      </c>
      <c r="C2226">
        <v>6.6</v>
      </c>
      <c r="E2226">
        <v>7563397</v>
      </c>
      <c r="F2226">
        <v>3300000</v>
      </c>
      <c r="G2226">
        <v>8.6999999999999993</v>
      </c>
      <c r="H2226">
        <f>ROUND(CORREL(Table68[[Gross Earning ]],Table68[Budget]),6)</f>
        <v>0.48902099999999998</v>
      </c>
      <c r="I2226">
        <f>Table68[[#This Row],[Gross Earning ]]-Table68[[#This Row],[Budget]]</f>
        <v>4263397</v>
      </c>
    </row>
    <row r="2227" spans="1:9">
      <c r="A2227">
        <v>57750000</v>
      </c>
      <c r="B2227">
        <v>31115000</v>
      </c>
      <c r="C2227">
        <v>7</v>
      </c>
      <c r="E2227">
        <v>29247405</v>
      </c>
      <c r="F2227">
        <v>25000000</v>
      </c>
      <c r="G2227">
        <v>3.3</v>
      </c>
      <c r="H2227">
        <f>ROUND(CORREL(Table68[[Gross Earning ]],Table68[Budget]),6)</f>
        <v>0.48902099999999998</v>
      </c>
      <c r="I2227">
        <f>Table68[[#This Row],[Gross Earning ]]-Table68[[#This Row],[Budget]]</f>
        <v>4247405</v>
      </c>
    </row>
    <row r="2228" spans="1:9">
      <c r="A2228">
        <v>45290318</v>
      </c>
      <c r="B2228">
        <v>42000000</v>
      </c>
      <c r="C2228">
        <v>6.5</v>
      </c>
      <c r="E2228">
        <v>8000000</v>
      </c>
      <c r="F2228">
        <v>3768785</v>
      </c>
      <c r="G2228">
        <v>7</v>
      </c>
      <c r="H2228">
        <f>ROUND(CORREL(Table68[[Gross Earning ]],Table68[Budget]),6)</f>
        <v>0.48902099999999998</v>
      </c>
      <c r="I2228">
        <f>Table68[[#This Row],[Gross Earning ]]-Table68[[#This Row],[Budget]]</f>
        <v>4231215</v>
      </c>
    </row>
    <row r="2229" spans="1:9">
      <c r="A2229">
        <v>41543207</v>
      </c>
      <c r="B2229">
        <v>42000000</v>
      </c>
      <c r="C2229">
        <v>6.3</v>
      </c>
      <c r="E2229">
        <v>9203192</v>
      </c>
      <c r="F2229">
        <v>5000000</v>
      </c>
      <c r="G2229">
        <v>6.8</v>
      </c>
      <c r="H2229">
        <f>ROUND(CORREL(Table68[[Gross Earning ]],Table68[Budget]),6)</f>
        <v>0.48902099999999998</v>
      </c>
      <c r="I2229">
        <f>Table68[[#This Row],[Gross Earning ]]-Table68[[#This Row],[Budget]]</f>
        <v>4203192</v>
      </c>
    </row>
    <row r="2230" spans="1:9">
      <c r="A2230">
        <v>41252428</v>
      </c>
      <c r="B2230">
        <v>42000000</v>
      </c>
      <c r="C2230">
        <v>6.5</v>
      </c>
      <c r="E2230">
        <v>84185387</v>
      </c>
      <c r="F2230">
        <v>80000000</v>
      </c>
      <c r="G2230">
        <v>4.9000000000000004</v>
      </c>
      <c r="H2230">
        <f>ROUND(CORREL(Table68[[Gross Earning ]],Table68[Budget]),6)</f>
        <v>0.48902099999999998</v>
      </c>
      <c r="I2230">
        <f>Table68[[#This Row],[Gross Earning ]]-Table68[[#This Row],[Budget]]</f>
        <v>4185387</v>
      </c>
    </row>
    <row r="2231" spans="1:9">
      <c r="A2231">
        <v>35228696</v>
      </c>
      <c r="B2231">
        <v>32000000</v>
      </c>
      <c r="C2231">
        <v>6.5</v>
      </c>
      <c r="E2231" s="27">
        <v>24171685</v>
      </c>
      <c r="F2231">
        <v>20000000</v>
      </c>
      <c r="G2231">
        <v>6.4</v>
      </c>
      <c r="H2231">
        <f>ROUND(CORREL(Table68[[Gross Earning ]],Table68[Budget]),6)</f>
        <v>0.48902099999999998</v>
      </c>
      <c r="I2231">
        <f>Table68[[#This Row],[Gross Earning ]]-Table68[[#This Row],[Budget]]</f>
        <v>4171685</v>
      </c>
    </row>
    <row r="2232" spans="1:9">
      <c r="A2232">
        <v>59992760</v>
      </c>
      <c r="B2232">
        <v>42000000</v>
      </c>
      <c r="C2232">
        <v>5.8</v>
      </c>
      <c r="E2232" s="27">
        <v>24171685</v>
      </c>
      <c r="F2232">
        <v>20000000</v>
      </c>
      <c r="G2232">
        <v>5.9</v>
      </c>
      <c r="H2232">
        <f>ROUND(CORREL(Table68[[Gross Earning ]],Table68[Budget]),6)</f>
        <v>0.48902099999999998</v>
      </c>
      <c r="I2232">
        <f>Table68[[#This Row],[Gross Earning ]]-Table68[[#This Row],[Budget]]</f>
        <v>4171685</v>
      </c>
    </row>
    <row r="2233" spans="1:9">
      <c r="A2233">
        <v>34667015</v>
      </c>
      <c r="B2233">
        <v>32000000</v>
      </c>
      <c r="C2233">
        <v>6.6</v>
      </c>
      <c r="E2233" s="27">
        <v>24171685</v>
      </c>
      <c r="F2233">
        <v>20000000</v>
      </c>
      <c r="G2233">
        <v>6.7</v>
      </c>
      <c r="H2233">
        <f>ROUND(CORREL(Table68[[Gross Earning ]],Table68[Budget]),6)</f>
        <v>0.48902099999999998</v>
      </c>
      <c r="I2233">
        <f>Table68[[#This Row],[Gross Earning ]]-Table68[[#This Row],[Budget]]</f>
        <v>4171685</v>
      </c>
    </row>
    <row r="2234" spans="1:9">
      <c r="A2234">
        <v>37652565</v>
      </c>
      <c r="B2234">
        <v>42000000</v>
      </c>
      <c r="C2234">
        <v>5.4</v>
      </c>
      <c r="E2234" s="27">
        <v>24171685</v>
      </c>
      <c r="F2234">
        <v>20000000</v>
      </c>
      <c r="G2234">
        <v>7</v>
      </c>
      <c r="H2234">
        <f>ROUND(CORREL(Table68[[Gross Earning ]],Table68[Budget]),6)</f>
        <v>0.48902099999999998</v>
      </c>
      <c r="I2234">
        <f>Table68[[#This Row],[Gross Earning ]]-Table68[[#This Row],[Budget]]</f>
        <v>4171685</v>
      </c>
    </row>
    <row r="2235" spans="1:9">
      <c r="A2235">
        <v>24375436</v>
      </c>
      <c r="B2235">
        <v>42000000</v>
      </c>
      <c r="C2235">
        <v>6.1</v>
      </c>
      <c r="E2235" s="27">
        <v>24171685</v>
      </c>
      <c r="F2235">
        <v>20000000</v>
      </c>
      <c r="G2235">
        <v>7</v>
      </c>
      <c r="H2235">
        <f>ROUND(CORREL(Table68[[Gross Earning ]],Table68[Budget]),6)</f>
        <v>0.48902099999999998</v>
      </c>
      <c r="I2235">
        <f>Table68[[#This Row],[Gross Earning ]]-Table68[[#This Row],[Budget]]</f>
        <v>4171685</v>
      </c>
    </row>
    <row r="2236" spans="1:9">
      <c r="A2236">
        <v>20915465</v>
      </c>
      <c r="B2236">
        <v>42000000</v>
      </c>
      <c r="C2236">
        <v>4</v>
      </c>
      <c r="E2236" s="27">
        <v>24171685</v>
      </c>
      <c r="F2236">
        <v>20000000</v>
      </c>
      <c r="G2236">
        <v>6.5</v>
      </c>
      <c r="H2236">
        <f>ROUND(CORREL(Table68[[Gross Earning ]],Table68[Budget]),6)</f>
        <v>0.48902099999999998</v>
      </c>
      <c r="I2236">
        <f>Table68[[#This Row],[Gross Earning ]]-Table68[[#This Row],[Budget]]</f>
        <v>4171685</v>
      </c>
    </row>
    <row r="2237" spans="1:9">
      <c r="A2237">
        <v>24127895</v>
      </c>
      <c r="B2237">
        <v>50000000</v>
      </c>
      <c r="C2237">
        <v>7.6</v>
      </c>
      <c r="E2237" s="27">
        <v>24171685</v>
      </c>
      <c r="F2237">
        <v>20000000</v>
      </c>
      <c r="G2237">
        <v>6.7</v>
      </c>
      <c r="H2237">
        <f>ROUND(CORREL(Table68[[Gross Earning ]],Table68[Budget]),6)</f>
        <v>0.48902099999999998</v>
      </c>
      <c r="I2237">
        <f>Table68[[#This Row],[Gross Earning ]]-Table68[[#This Row],[Budget]]</f>
        <v>4171685</v>
      </c>
    </row>
    <row r="2238" spans="1:9">
      <c r="A2238">
        <v>84961</v>
      </c>
      <c r="B2238">
        <v>31000000</v>
      </c>
      <c r="C2238">
        <v>7.9</v>
      </c>
      <c r="E2238" s="27">
        <v>24171685</v>
      </c>
      <c r="F2238">
        <v>20000000</v>
      </c>
      <c r="G2238">
        <v>5.8</v>
      </c>
      <c r="H2238">
        <f>ROUND(CORREL(Table68[[Gross Earning ]],Table68[Budget]),6)</f>
        <v>0.48902099999999998</v>
      </c>
      <c r="I2238">
        <f>Table68[[#This Row],[Gross Earning ]]-Table68[[#This Row],[Budget]]</f>
        <v>4171685</v>
      </c>
    </row>
    <row r="2239" spans="1:9">
      <c r="A2239">
        <v>26404753</v>
      </c>
      <c r="B2239">
        <v>40000000</v>
      </c>
      <c r="C2239">
        <v>5.3</v>
      </c>
      <c r="E2239" s="27">
        <v>24171685</v>
      </c>
      <c r="F2239">
        <v>20000000</v>
      </c>
      <c r="G2239">
        <v>4.8</v>
      </c>
      <c r="H2239">
        <f>ROUND(CORREL(Table68[[Gross Earning ]],Table68[Budget]),6)</f>
        <v>0.48902099999999998</v>
      </c>
      <c r="I2239">
        <f>Table68[[#This Row],[Gross Earning ]]-Table68[[#This Row],[Budget]]</f>
        <v>4171685</v>
      </c>
    </row>
    <row r="2240" spans="1:9">
      <c r="A2240">
        <v>6105175</v>
      </c>
      <c r="B2240">
        <v>44000000</v>
      </c>
      <c r="C2240">
        <v>6.6</v>
      </c>
      <c r="E2240" s="27">
        <v>24171685</v>
      </c>
      <c r="F2240">
        <v>20000000</v>
      </c>
      <c r="G2240">
        <v>7.2</v>
      </c>
      <c r="H2240">
        <f>ROUND(CORREL(Table68[[Gross Earning ]],Table68[Budget]),6)</f>
        <v>0.48902099999999998</v>
      </c>
      <c r="I2240">
        <f>Table68[[#This Row],[Gross Earning ]]-Table68[[#This Row],[Budget]]</f>
        <v>4171685</v>
      </c>
    </row>
    <row r="2241" spans="1:9">
      <c r="A2241">
        <v>5664251</v>
      </c>
      <c r="B2241">
        <v>45000000</v>
      </c>
      <c r="C2241">
        <v>6.3</v>
      </c>
      <c r="E2241" s="27">
        <v>24171685</v>
      </c>
      <c r="F2241">
        <v>20000000</v>
      </c>
      <c r="G2241">
        <v>5.6</v>
      </c>
      <c r="H2241">
        <f>ROUND(CORREL(Table68[[Gross Earning ]],Table68[Budget]),6)</f>
        <v>0.48902099999999998</v>
      </c>
      <c r="I2241">
        <f>Table68[[#This Row],[Gross Earning ]]-Table68[[#This Row],[Budget]]</f>
        <v>4171685</v>
      </c>
    </row>
    <row r="2242" spans="1:9">
      <c r="A2242">
        <v>1260917</v>
      </c>
      <c r="B2242">
        <v>27000000</v>
      </c>
      <c r="C2242">
        <v>7.2</v>
      </c>
      <c r="E2242" s="27">
        <v>24171685</v>
      </c>
      <c r="F2242">
        <v>20000000</v>
      </c>
      <c r="G2242">
        <v>5.8</v>
      </c>
      <c r="H2242">
        <f>ROUND(CORREL(Table68[[Gross Earning ]],Table68[Budget]),6)</f>
        <v>0.48902099999999998</v>
      </c>
      <c r="I2242">
        <f>Table68[[#This Row],[Gross Earning ]]-Table68[[#This Row],[Budget]]</f>
        <v>4171685</v>
      </c>
    </row>
    <row r="2243" spans="1:9">
      <c r="A2243">
        <v>116724075</v>
      </c>
      <c r="B2243">
        <v>41000000</v>
      </c>
      <c r="C2243">
        <v>7</v>
      </c>
      <c r="E2243">
        <v>19158074</v>
      </c>
      <c r="F2243">
        <v>15000000</v>
      </c>
      <c r="G2243">
        <v>6.7</v>
      </c>
      <c r="H2243">
        <f>ROUND(CORREL(Table68[[Gross Earning ]],Table68[Budget]),6)</f>
        <v>0.48902099999999998</v>
      </c>
      <c r="I2243">
        <f>Table68[[#This Row],[Gross Earning ]]-Table68[[#This Row],[Budget]]</f>
        <v>4158074</v>
      </c>
    </row>
    <row r="2244" spans="1:9">
      <c r="A2244">
        <v>56083966</v>
      </c>
      <c r="B2244">
        <v>65000000</v>
      </c>
      <c r="C2244">
        <v>6.9</v>
      </c>
      <c r="E2244">
        <v>24104113</v>
      </c>
      <c r="F2244">
        <v>20000000</v>
      </c>
      <c r="G2244">
        <v>7.1</v>
      </c>
      <c r="H2244">
        <f>ROUND(CORREL(Table68[[Gross Earning ]],Table68[Budget]),6)</f>
        <v>0.48902099999999998</v>
      </c>
      <c r="I2244">
        <f>Table68[[#This Row],[Gross Earning ]]-Table68[[#This Row],[Budget]]</f>
        <v>4104113</v>
      </c>
    </row>
    <row r="2245" spans="1:9">
      <c r="A2245">
        <v>22108977</v>
      </c>
      <c r="B2245">
        <v>41000000</v>
      </c>
      <c r="C2245">
        <v>5.2</v>
      </c>
      <c r="E2245">
        <v>7059537</v>
      </c>
      <c r="F2245">
        <v>3000000</v>
      </c>
      <c r="G2245">
        <v>3</v>
      </c>
      <c r="H2245">
        <f>ROUND(CORREL(Table68[[Gross Earning ]],Table68[Budget]),6)</f>
        <v>0.48902099999999998</v>
      </c>
      <c r="I2245">
        <f>Table68[[#This Row],[Gross Earning ]]-Table68[[#This Row],[Budget]]</f>
        <v>4059537</v>
      </c>
    </row>
    <row r="2246" spans="1:9">
      <c r="A2246">
        <v>293501675</v>
      </c>
      <c r="B2246">
        <v>40000000</v>
      </c>
      <c r="C2246">
        <v>8.1</v>
      </c>
      <c r="E2246">
        <v>12055108</v>
      </c>
      <c r="F2246">
        <v>8000000</v>
      </c>
      <c r="G2246">
        <v>6.9</v>
      </c>
      <c r="H2246">
        <f>ROUND(CORREL(Table68[[Gross Earning ]],Table68[Budget]),6)</f>
        <v>0.48902099999999998</v>
      </c>
      <c r="I2246">
        <f>Table68[[#This Row],[Gross Earning ]]-Table68[[#This Row],[Budget]]</f>
        <v>4055108</v>
      </c>
    </row>
    <row r="2247" spans="1:9">
      <c r="A2247">
        <v>18600911</v>
      </c>
      <c r="B2247">
        <v>42000000</v>
      </c>
      <c r="C2247">
        <v>6.6</v>
      </c>
      <c r="E2247">
        <v>6026908</v>
      </c>
      <c r="F2247">
        <v>2000000</v>
      </c>
      <c r="G2247">
        <v>4.3</v>
      </c>
      <c r="H2247">
        <f>ROUND(CORREL(Table68[[Gross Earning ]],Table68[Budget]),6)</f>
        <v>0.48902099999999998</v>
      </c>
      <c r="I2247">
        <f>Table68[[#This Row],[Gross Earning ]]-Table68[[#This Row],[Budget]]</f>
        <v>4026908</v>
      </c>
    </row>
    <row r="2248" spans="1:9">
      <c r="A2248">
        <v>7204138</v>
      </c>
      <c r="B2248">
        <v>41000000</v>
      </c>
      <c r="C2248">
        <v>6.2</v>
      </c>
      <c r="E2248">
        <v>39026186</v>
      </c>
      <c r="F2248">
        <v>35000000</v>
      </c>
      <c r="G2248">
        <v>5.9</v>
      </c>
      <c r="H2248">
        <f>ROUND(CORREL(Table68[[Gross Earning ]],Table68[Budget]),6)</f>
        <v>0.48902099999999998</v>
      </c>
      <c r="I2248">
        <f>Table68[[#This Row],[Gross Earning ]]-Table68[[#This Row],[Budget]]</f>
        <v>4026186</v>
      </c>
    </row>
    <row r="2249" spans="1:9">
      <c r="A2249">
        <v>90800000</v>
      </c>
      <c r="B2249">
        <v>8000000</v>
      </c>
      <c r="C2249">
        <v>7.2</v>
      </c>
      <c r="E2249">
        <v>41997790</v>
      </c>
      <c r="F2249">
        <v>38000000</v>
      </c>
      <c r="G2249">
        <v>6.4</v>
      </c>
      <c r="H2249">
        <f>ROUND(CORREL(Table68[[Gross Earning ]],Table68[Budget]),6)</f>
        <v>0.48902099999999998</v>
      </c>
      <c r="I2249">
        <f>Table68[[#This Row],[Gross Earning ]]-Table68[[#This Row],[Budget]]</f>
        <v>3997790</v>
      </c>
    </row>
    <row r="2250" spans="1:9">
      <c r="A2250">
        <v>150117807</v>
      </c>
      <c r="B2250">
        <v>40000000</v>
      </c>
      <c r="C2250">
        <v>7.3</v>
      </c>
      <c r="E2250">
        <v>60984028</v>
      </c>
      <c r="F2250">
        <v>57000000</v>
      </c>
      <c r="G2250">
        <v>7.5</v>
      </c>
      <c r="H2250">
        <f>ROUND(CORREL(Table68[[Gross Earning ]],Table68[Budget]),6)</f>
        <v>0.48902099999999998</v>
      </c>
      <c r="I2250">
        <f>Table68[[#This Row],[Gross Earning ]]-Table68[[#This Row],[Budget]]</f>
        <v>3984028</v>
      </c>
    </row>
    <row r="2251" spans="1:9">
      <c r="A2251">
        <v>163947053</v>
      </c>
      <c r="B2251">
        <v>40000000</v>
      </c>
      <c r="C2251">
        <v>6.7</v>
      </c>
      <c r="E2251">
        <v>4771000</v>
      </c>
      <c r="F2251">
        <v>800000</v>
      </c>
      <c r="G2251">
        <v>7.5</v>
      </c>
      <c r="H2251">
        <f>ROUND(CORREL(Table68[[Gross Earning ]],Table68[Budget]),6)</f>
        <v>0.48902099999999998</v>
      </c>
      <c r="I2251">
        <f>Table68[[#This Row],[Gross Earning ]]-Table68[[#This Row],[Budget]]</f>
        <v>3971000</v>
      </c>
    </row>
    <row r="2252" spans="1:9">
      <c r="A2252">
        <v>116735231</v>
      </c>
      <c r="B2252">
        <v>70000000</v>
      </c>
      <c r="C2252">
        <v>6.4</v>
      </c>
      <c r="E2252">
        <v>4946250</v>
      </c>
      <c r="F2252">
        <v>1000000</v>
      </c>
      <c r="G2252">
        <v>7.4</v>
      </c>
      <c r="H2252">
        <f>ROUND(CORREL(Table68[[Gross Earning ]],Table68[Budget]),6)</f>
        <v>0.48902099999999998</v>
      </c>
      <c r="I2252">
        <f>Table68[[#This Row],[Gross Earning ]]-Table68[[#This Row],[Budget]]</f>
        <v>3946250</v>
      </c>
    </row>
    <row r="2253" spans="1:9">
      <c r="A2253">
        <v>118500000</v>
      </c>
      <c r="B2253">
        <v>40000000</v>
      </c>
      <c r="C2253">
        <v>7.8</v>
      </c>
      <c r="E2253">
        <v>4186931</v>
      </c>
      <c r="F2253">
        <v>250000</v>
      </c>
      <c r="G2253">
        <v>6.9</v>
      </c>
      <c r="H2253">
        <f>ROUND(CORREL(Table68[[Gross Earning ]],Table68[Budget]),6)</f>
        <v>0.48902099999999998</v>
      </c>
      <c r="I2253">
        <f>Table68[[#This Row],[Gross Earning ]]-Table68[[#This Row],[Budget]]</f>
        <v>3936931</v>
      </c>
    </row>
    <row r="2254" spans="1:9">
      <c r="A2254">
        <v>126546825</v>
      </c>
      <c r="B2254">
        <v>40000000</v>
      </c>
      <c r="C2254">
        <v>6.4</v>
      </c>
      <c r="E2254">
        <v>5709616</v>
      </c>
      <c r="F2254">
        <v>1800000</v>
      </c>
      <c r="G2254">
        <v>6.8</v>
      </c>
      <c r="H2254">
        <f>ROUND(CORREL(Table68[[Gross Earning ]],Table68[Budget]),6)</f>
        <v>0.48902099999999998</v>
      </c>
      <c r="I2254">
        <f>Table68[[#This Row],[Gross Earning ]]-Table68[[#This Row],[Budget]]</f>
        <v>3909616</v>
      </c>
    </row>
    <row r="2255" spans="1:9">
      <c r="A2255">
        <v>166147885</v>
      </c>
      <c r="B2255">
        <v>40000000</v>
      </c>
      <c r="C2255">
        <v>4.0999999999999996</v>
      </c>
      <c r="E2255">
        <v>6401336</v>
      </c>
      <c r="F2255">
        <v>2500000</v>
      </c>
      <c r="G2255">
        <v>7.1</v>
      </c>
      <c r="H2255">
        <f>ROUND(CORREL(Table68[[Gross Earning ]],Table68[Budget]),6)</f>
        <v>0.48902099999999998</v>
      </c>
      <c r="I2255">
        <f>Table68[[#This Row],[Gross Earning ]]-Table68[[#This Row],[Budget]]</f>
        <v>3901336</v>
      </c>
    </row>
    <row r="2256" spans="1:9">
      <c r="A2256">
        <v>111760631</v>
      </c>
      <c r="B2256">
        <v>38000000</v>
      </c>
      <c r="C2256">
        <v>4.0999999999999996</v>
      </c>
      <c r="E2256">
        <v>25842000</v>
      </c>
      <c r="F2256">
        <v>22000000</v>
      </c>
      <c r="G2256">
        <v>7.4</v>
      </c>
      <c r="H2256">
        <f>ROUND(CORREL(Table68[[Gross Earning ]],Table68[Budget]),6)</f>
        <v>0.48902099999999998</v>
      </c>
      <c r="I2256">
        <f>Table68[[#This Row],[Gross Earning ]]-Table68[[#This Row],[Budget]]</f>
        <v>3842000</v>
      </c>
    </row>
    <row r="2257" spans="1:9">
      <c r="A2257">
        <v>108706165</v>
      </c>
      <c r="B2257">
        <v>40000000</v>
      </c>
      <c r="C2257">
        <v>7.4</v>
      </c>
      <c r="E2257">
        <v>28831145</v>
      </c>
      <c r="F2257">
        <v>25000000</v>
      </c>
      <c r="G2257">
        <v>6.8</v>
      </c>
      <c r="H2257">
        <f>ROUND(CORREL(Table68[[Gross Earning ]],Table68[Budget]),6)</f>
        <v>0.48902099999999998</v>
      </c>
      <c r="I2257">
        <f>Table68[[#This Row],[Gross Earning ]]-Table68[[#This Row],[Budget]]</f>
        <v>3831145</v>
      </c>
    </row>
    <row r="2258" spans="1:9">
      <c r="A2258">
        <v>138614544</v>
      </c>
      <c r="B2258">
        <v>40000000</v>
      </c>
      <c r="C2258">
        <v>5.8</v>
      </c>
      <c r="E2258">
        <v>7825820</v>
      </c>
      <c r="F2258">
        <v>4000000</v>
      </c>
      <c r="G2258">
        <v>5.9</v>
      </c>
      <c r="H2258">
        <f>ROUND(CORREL(Table68[[Gross Earning ]],Table68[Budget]),6)</f>
        <v>0.48902099999999998</v>
      </c>
      <c r="I2258">
        <f>Table68[[#This Row],[Gross Earning ]]-Table68[[#This Row],[Budget]]</f>
        <v>3825820</v>
      </c>
    </row>
    <row r="2259" spans="1:9">
      <c r="A2259">
        <v>125069696</v>
      </c>
      <c r="B2259">
        <v>40000000</v>
      </c>
      <c r="C2259">
        <v>7.6</v>
      </c>
      <c r="E2259">
        <v>9821335</v>
      </c>
      <c r="F2259">
        <v>6000000</v>
      </c>
      <c r="G2259">
        <v>4</v>
      </c>
      <c r="H2259">
        <f>ROUND(CORREL(Table68[[Gross Earning ]],Table68[Budget]),6)</f>
        <v>0.48902099999999998</v>
      </c>
      <c r="I2259">
        <f>Table68[[#This Row],[Gross Earning ]]-Table68[[#This Row],[Budget]]</f>
        <v>3821335</v>
      </c>
    </row>
    <row r="2260" spans="1:9">
      <c r="A2260">
        <v>107458785</v>
      </c>
      <c r="B2260">
        <v>40000000</v>
      </c>
      <c r="C2260">
        <v>7.2</v>
      </c>
      <c r="E2260">
        <v>19097994</v>
      </c>
      <c r="F2260">
        <v>15300000</v>
      </c>
      <c r="G2260">
        <v>7.1</v>
      </c>
      <c r="H2260">
        <f>ROUND(CORREL(Table68[[Gross Earning ]],Table68[Budget]),6)</f>
        <v>0.48902099999999998</v>
      </c>
      <c r="I2260">
        <f>Table68[[#This Row],[Gross Earning ]]-Table68[[#This Row],[Budget]]</f>
        <v>3797994</v>
      </c>
    </row>
    <row r="2261" spans="1:9">
      <c r="A2261">
        <v>102310175</v>
      </c>
      <c r="B2261">
        <v>40000000</v>
      </c>
      <c r="C2261">
        <v>7.8</v>
      </c>
      <c r="E2261">
        <v>8786715</v>
      </c>
      <c r="F2261">
        <v>5000000</v>
      </c>
      <c r="G2261">
        <v>6.9</v>
      </c>
      <c r="H2261">
        <f>ROUND(CORREL(Table68[[Gross Earning ]],Table68[Budget]),6)</f>
        <v>0.48902099999999998</v>
      </c>
      <c r="I2261">
        <f>Table68[[#This Row],[Gross Earning ]]-Table68[[#This Row],[Budget]]</f>
        <v>3786715</v>
      </c>
    </row>
    <row r="2262" spans="1:9">
      <c r="A2262">
        <v>96917897</v>
      </c>
      <c r="B2262">
        <v>40000000</v>
      </c>
      <c r="C2262">
        <v>7.7</v>
      </c>
      <c r="E2262">
        <v>7267324</v>
      </c>
      <c r="F2262">
        <v>3500000</v>
      </c>
      <c r="G2262">
        <v>7.8</v>
      </c>
      <c r="H2262">
        <f>ROUND(CORREL(Table68[[Gross Earning ]],Table68[Budget]),6)</f>
        <v>0.48902099999999998</v>
      </c>
      <c r="I2262">
        <f>Table68[[#This Row],[Gross Earning ]]-Table68[[#This Row],[Budget]]</f>
        <v>3767324</v>
      </c>
    </row>
    <row r="2263" spans="1:9">
      <c r="A2263">
        <v>93952276</v>
      </c>
      <c r="B2263">
        <v>40000000</v>
      </c>
      <c r="C2263">
        <v>6.4</v>
      </c>
      <c r="E2263">
        <v>7159147</v>
      </c>
      <c r="F2263">
        <v>3400000</v>
      </c>
      <c r="G2263">
        <v>7.5</v>
      </c>
      <c r="H2263">
        <f>ROUND(CORREL(Table68[[Gross Earning ]],Table68[Budget]),6)</f>
        <v>0.48902099999999998</v>
      </c>
      <c r="I2263">
        <f>Table68[[#This Row],[Gross Earning ]]-Table68[[#This Row],[Budget]]</f>
        <v>3759147</v>
      </c>
    </row>
    <row r="2264" spans="1:9">
      <c r="A2264">
        <v>90703745</v>
      </c>
      <c r="B2264">
        <v>45000000</v>
      </c>
      <c r="C2264">
        <v>5.0999999999999996</v>
      </c>
      <c r="E2264">
        <v>53846915</v>
      </c>
      <c r="F2264">
        <v>50100000</v>
      </c>
      <c r="G2264">
        <v>6.6</v>
      </c>
      <c r="H2264">
        <f>ROUND(CORREL(Table68[[Gross Earning ]],Table68[Budget]),6)</f>
        <v>0.48902099999999998</v>
      </c>
      <c r="I2264">
        <f>Table68[[#This Row],[Gross Earning ]]-Table68[[#This Row],[Budget]]</f>
        <v>3746915</v>
      </c>
    </row>
    <row r="2265" spans="1:9">
      <c r="A2265">
        <v>89138076</v>
      </c>
      <c r="B2265">
        <v>40000000</v>
      </c>
      <c r="C2265">
        <v>5.5</v>
      </c>
      <c r="E2265">
        <v>4000000</v>
      </c>
      <c r="F2265">
        <v>350000</v>
      </c>
      <c r="G2265">
        <v>4.7</v>
      </c>
      <c r="H2265">
        <f>ROUND(CORREL(Table68[[Gross Earning ]],Table68[Budget]),6)</f>
        <v>0.48902099999999998</v>
      </c>
      <c r="I2265">
        <f>Table68[[#This Row],[Gross Earning ]]-Table68[[#This Row],[Budget]]</f>
        <v>3650000</v>
      </c>
    </row>
    <row r="2266" spans="1:9">
      <c r="A2266">
        <v>87666629</v>
      </c>
      <c r="B2266">
        <v>40000000</v>
      </c>
      <c r="C2266">
        <v>7.4</v>
      </c>
      <c r="E2266">
        <v>10149779</v>
      </c>
      <c r="F2266">
        <v>6500000</v>
      </c>
      <c r="G2266">
        <v>3.6</v>
      </c>
      <c r="H2266">
        <f>ROUND(CORREL(Table68[[Gross Earning ]],Table68[Budget]),6)</f>
        <v>0.48902099999999998</v>
      </c>
      <c r="I2266">
        <f>Table68[[#This Row],[Gross Earning ]]-Table68[[#This Row],[Budget]]</f>
        <v>3649779</v>
      </c>
    </row>
    <row r="2267" spans="1:9">
      <c r="A2267">
        <v>90353764</v>
      </c>
      <c r="B2267">
        <v>40000000</v>
      </c>
      <c r="C2267">
        <v>6</v>
      </c>
      <c r="E2267">
        <v>14114488</v>
      </c>
      <c r="F2267">
        <v>10500000</v>
      </c>
      <c r="G2267">
        <v>4.5</v>
      </c>
      <c r="H2267">
        <f>ROUND(CORREL(Table68[[Gross Earning ]],Table68[Budget]),6)</f>
        <v>0.48902099999999998</v>
      </c>
      <c r="I2267">
        <f>Table68[[#This Row],[Gross Earning ]]-Table68[[#This Row],[Budget]]</f>
        <v>3614488</v>
      </c>
    </row>
    <row r="2268" spans="1:9">
      <c r="A2268">
        <v>82522790</v>
      </c>
      <c r="B2268">
        <v>40000000</v>
      </c>
      <c r="C2268">
        <v>7.5</v>
      </c>
      <c r="E2268">
        <v>75600000</v>
      </c>
      <c r="F2268">
        <v>72000000</v>
      </c>
      <c r="G2268">
        <v>8.4</v>
      </c>
      <c r="H2268">
        <f>ROUND(CORREL(Table68[[Gross Earning ]],Table68[Budget]),6)</f>
        <v>0.48902099999999998</v>
      </c>
      <c r="I2268">
        <f>Table68[[#This Row],[Gross Earning ]]-Table68[[#This Row],[Budget]]</f>
        <v>3600000</v>
      </c>
    </row>
    <row r="2269" spans="1:9">
      <c r="A2269">
        <v>94125426</v>
      </c>
      <c r="B2269">
        <v>40000000</v>
      </c>
      <c r="C2269">
        <v>7</v>
      </c>
      <c r="E2269">
        <v>31600000</v>
      </c>
      <c r="F2269">
        <v>28000000</v>
      </c>
      <c r="G2269">
        <v>6.9</v>
      </c>
      <c r="H2269">
        <f>ROUND(CORREL(Table68[[Gross Earning ]],Table68[Budget]),6)</f>
        <v>0.48902099999999998</v>
      </c>
      <c r="I2269">
        <f>Table68[[#This Row],[Gross Earning ]]-Table68[[#This Row],[Budget]]</f>
        <v>3600000</v>
      </c>
    </row>
    <row r="2270" spans="1:9">
      <c r="A2270">
        <v>95001343</v>
      </c>
      <c r="B2270">
        <v>40000000</v>
      </c>
      <c r="C2270">
        <v>7.5</v>
      </c>
      <c r="E2270">
        <v>16574731</v>
      </c>
      <c r="F2270">
        <v>13000000</v>
      </c>
      <c r="G2270">
        <v>5.8</v>
      </c>
      <c r="H2270">
        <f>ROUND(CORREL(Table68[[Gross Earning ]],Table68[Budget]),6)</f>
        <v>0.48902099999999998</v>
      </c>
      <c r="I2270">
        <f>Table68[[#This Row],[Gross Earning ]]-Table68[[#This Row],[Budget]]</f>
        <v>3574731</v>
      </c>
    </row>
    <row r="2271" spans="1:9">
      <c r="A2271">
        <v>81292135</v>
      </c>
      <c r="B2271">
        <v>40000000</v>
      </c>
      <c r="C2271">
        <v>7.3</v>
      </c>
      <c r="E2271">
        <v>3799339</v>
      </c>
      <c r="F2271">
        <v>250000</v>
      </c>
      <c r="G2271">
        <v>7.2</v>
      </c>
      <c r="H2271">
        <f>ROUND(CORREL(Table68[[Gross Earning ]],Table68[Budget]),6)</f>
        <v>0.48902099999999998</v>
      </c>
      <c r="I2271">
        <f>Table68[[#This Row],[Gross Earning ]]-Table68[[#This Row],[Budget]]</f>
        <v>3549339</v>
      </c>
    </row>
    <row r="2272" spans="1:9">
      <c r="A2272">
        <v>86208010</v>
      </c>
      <c r="B2272">
        <v>35000000</v>
      </c>
      <c r="C2272">
        <v>5.7</v>
      </c>
      <c r="E2272">
        <v>6517198</v>
      </c>
      <c r="F2272">
        <v>3000000</v>
      </c>
      <c r="G2272">
        <v>7.5</v>
      </c>
      <c r="H2272">
        <f>ROUND(CORREL(Table68[[Gross Earning ]],Table68[Budget]),6)</f>
        <v>0.48902099999999998</v>
      </c>
      <c r="I2272">
        <f>Table68[[#This Row],[Gross Earning ]]-Table68[[#This Row],[Budget]]</f>
        <v>3517198</v>
      </c>
    </row>
    <row r="2273" spans="1:9">
      <c r="A2273">
        <v>81593527</v>
      </c>
      <c r="B2273">
        <v>40000000</v>
      </c>
      <c r="C2273">
        <v>7.3</v>
      </c>
      <c r="E2273">
        <v>18811135</v>
      </c>
      <c r="F2273">
        <v>15300000</v>
      </c>
      <c r="G2273">
        <v>7.5</v>
      </c>
      <c r="H2273">
        <f>ROUND(CORREL(Table68[[Gross Earning ]],Table68[Budget]),6)</f>
        <v>0.48902099999999998</v>
      </c>
      <c r="I2273">
        <f>Table68[[#This Row],[Gross Earning ]]-Table68[[#This Row],[Budget]]</f>
        <v>3511135</v>
      </c>
    </row>
    <row r="2274" spans="1:9">
      <c r="A2274">
        <v>75274748</v>
      </c>
      <c r="B2274">
        <v>35000000</v>
      </c>
      <c r="C2274">
        <v>7.2</v>
      </c>
      <c r="E2274">
        <v>48472213</v>
      </c>
      <c r="F2274">
        <v>45000000</v>
      </c>
      <c r="G2274">
        <v>5</v>
      </c>
      <c r="H2274">
        <f>ROUND(CORREL(Table68[[Gross Earning ]],Table68[Budget]),6)</f>
        <v>0.48902099999999998</v>
      </c>
      <c r="I2274">
        <f>Table68[[#This Row],[Gross Earning ]]-Table68[[#This Row],[Budget]]</f>
        <v>3472213</v>
      </c>
    </row>
    <row r="2275" spans="1:9">
      <c r="A2275">
        <v>90835030</v>
      </c>
      <c r="B2275">
        <v>40000000</v>
      </c>
      <c r="C2275">
        <v>5.9</v>
      </c>
      <c r="E2275">
        <v>37432299</v>
      </c>
      <c r="F2275">
        <v>34000000</v>
      </c>
      <c r="G2275">
        <v>7.1</v>
      </c>
      <c r="H2275">
        <f>ROUND(CORREL(Table68[[Gross Earning ]],Table68[Budget]),6)</f>
        <v>0.48902099999999998</v>
      </c>
      <c r="I2275">
        <f>Table68[[#This Row],[Gross Earning ]]-Table68[[#This Row],[Budget]]</f>
        <v>3432299</v>
      </c>
    </row>
    <row r="2276" spans="1:9">
      <c r="A2276">
        <v>72455275</v>
      </c>
      <c r="B2276">
        <v>40000000</v>
      </c>
      <c r="C2276">
        <v>7.8</v>
      </c>
      <c r="E2276">
        <v>58422650</v>
      </c>
      <c r="F2276">
        <v>55000000</v>
      </c>
      <c r="G2276">
        <v>6.4</v>
      </c>
      <c r="H2276">
        <f>ROUND(CORREL(Table68[[Gross Earning ]],Table68[Budget]),6)</f>
        <v>0.48902099999999998</v>
      </c>
      <c r="I2276">
        <f>Table68[[#This Row],[Gross Earning ]]-Table68[[#This Row],[Budget]]</f>
        <v>3422650</v>
      </c>
    </row>
    <row r="2277" spans="1:9">
      <c r="A2277">
        <v>75305995</v>
      </c>
      <c r="B2277">
        <v>40000000</v>
      </c>
      <c r="C2277">
        <v>7.7</v>
      </c>
      <c r="E2277">
        <v>23393765</v>
      </c>
      <c r="F2277">
        <v>20000000</v>
      </c>
      <c r="G2277">
        <v>6.3</v>
      </c>
      <c r="H2277">
        <f>ROUND(CORREL(Table68[[Gross Earning ]],Table68[Budget]),6)</f>
        <v>0.48902099999999998</v>
      </c>
      <c r="I2277">
        <f>Table68[[#This Row],[Gross Earning ]]-Table68[[#This Row],[Budget]]</f>
        <v>3393765</v>
      </c>
    </row>
    <row r="2278" spans="1:9">
      <c r="A2278">
        <v>74098862</v>
      </c>
      <c r="B2278">
        <v>40000000</v>
      </c>
      <c r="C2278">
        <v>8.1</v>
      </c>
      <c r="E2278">
        <v>5383834</v>
      </c>
      <c r="F2278">
        <v>2000000</v>
      </c>
      <c r="G2278">
        <v>8.1</v>
      </c>
      <c r="H2278">
        <f>ROUND(CORREL(Table68[[Gross Earning ]],Table68[Budget]),6)</f>
        <v>0.48902099999999998</v>
      </c>
      <c r="I2278">
        <f>Table68[[#This Row],[Gross Earning ]]-Table68[[#This Row],[Budget]]</f>
        <v>3383834</v>
      </c>
    </row>
    <row r="2279" spans="1:9">
      <c r="A2279">
        <v>72266306</v>
      </c>
      <c r="B2279">
        <v>40000000</v>
      </c>
      <c r="C2279">
        <v>6.6</v>
      </c>
      <c r="E2279">
        <v>18352454</v>
      </c>
      <c r="F2279">
        <v>15000000</v>
      </c>
      <c r="G2279">
        <v>8.1999999999999993</v>
      </c>
      <c r="H2279">
        <f>ROUND(CORREL(Table68[[Gross Earning ]],Table68[Budget]),6)</f>
        <v>0.48902099999999998</v>
      </c>
      <c r="I2279">
        <f>Table68[[#This Row],[Gross Earning ]]-Table68[[#This Row],[Budget]]</f>
        <v>3352454</v>
      </c>
    </row>
    <row r="2280" spans="1:9">
      <c r="A2280">
        <v>71347010</v>
      </c>
      <c r="B2280">
        <v>40000000</v>
      </c>
      <c r="C2280">
        <v>7.1</v>
      </c>
      <c r="E2280">
        <v>18642318</v>
      </c>
      <c r="F2280">
        <v>15300000</v>
      </c>
      <c r="G2280">
        <v>7.5</v>
      </c>
      <c r="H2280">
        <f>ROUND(CORREL(Table68[[Gross Earning ]],Table68[Budget]),6)</f>
        <v>0.48902099999999998</v>
      </c>
      <c r="I2280">
        <f>Table68[[#This Row],[Gross Earning ]]-Table68[[#This Row],[Budget]]</f>
        <v>3342318</v>
      </c>
    </row>
    <row r="2281" spans="1:9">
      <c r="A2281">
        <v>70836296</v>
      </c>
      <c r="B2281">
        <v>40000000</v>
      </c>
      <c r="C2281">
        <v>5.9</v>
      </c>
      <c r="E2281">
        <v>28341469</v>
      </c>
      <c r="F2281">
        <v>25000000</v>
      </c>
      <c r="G2281">
        <v>9.3000000000000007</v>
      </c>
      <c r="H2281">
        <f>ROUND(CORREL(Table68[[Gross Earning ]],Table68[Budget]),6)</f>
        <v>0.48902099999999998</v>
      </c>
      <c r="I2281">
        <f>Table68[[#This Row],[Gross Earning ]]-Table68[[#This Row],[Budget]]</f>
        <v>3341469</v>
      </c>
    </row>
    <row r="2282" spans="1:9">
      <c r="A2282">
        <v>70405498</v>
      </c>
      <c r="B2282">
        <v>40000000</v>
      </c>
      <c r="C2282">
        <v>8</v>
      </c>
      <c r="E2282">
        <v>5731103</v>
      </c>
      <c r="F2282">
        <v>2400000</v>
      </c>
      <c r="G2282">
        <v>6.8</v>
      </c>
      <c r="H2282">
        <f>ROUND(CORREL(Table68[[Gross Earning ]],Table68[Budget]),6)</f>
        <v>0.48902099999999998</v>
      </c>
      <c r="I2282">
        <f>Table68[[#This Row],[Gross Earning ]]-Table68[[#This Row],[Budget]]</f>
        <v>3331103</v>
      </c>
    </row>
    <row r="2283" spans="1:9">
      <c r="A2283">
        <v>70163652</v>
      </c>
      <c r="B2283">
        <v>40000000</v>
      </c>
      <c r="C2283">
        <v>4.5999999999999996</v>
      </c>
      <c r="E2283">
        <v>8025872</v>
      </c>
      <c r="F2283">
        <v>4700000</v>
      </c>
      <c r="G2283">
        <v>5.5</v>
      </c>
      <c r="H2283">
        <f>ROUND(CORREL(Table68[[Gross Earning ]],Table68[Budget]),6)</f>
        <v>0.48902099999999998</v>
      </c>
      <c r="I2283">
        <f>Table68[[#This Row],[Gross Earning ]]-Table68[[#This Row],[Budget]]</f>
        <v>3325872</v>
      </c>
    </row>
    <row r="2284" spans="1:9">
      <c r="A2284">
        <v>66808615</v>
      </c>
      <c r="B2284">
        <v>34000000</v>
      </c>
      <c r="C2284">
        <v>6.1</v>
      </c>
      <c r="E2284">
        <v>3500000</v>
      </c>
      <c r="F2284">
        <v>200000</v>
      </c>
      <c r="G2284">
        <v>8</v>
      </c>
      <c r="H2284">
        <f>ROUND(CORREL(Table68[[Gross Earning ]],Table68[Budget]),6)</f>
        <v>0.48902099999999998</v>
      </c>
      <c r="I2284">
        <f>Table68[[#This Row],[Gross Earning ]]-Table68[[#This Row],[Budget]]</f>
        <v>3300000</v>
      </c>
    </row>
    <row r="2285" spans="1:9">
      <c r="A2285">
        <v>64149837</v>
      </c>
      <c r="B2285">
        <v>20000000</v>
      </c>
      <c r="C2285">
        <v>6.4</v>
      </c>
      <c r="E2285">
        <v>15294553</v>
      </c>
      <c r="F2285">
        <v>12000000</v>
      </c>
      <c r="G2285">
        <v>7.8</v>
      </c>
      <c r="H2285">
        <f>ROUND(CORREL(Table68[[Gross Earning ]],Table68[Budget]),6)</f>
        <v>0.48902099999999998</v>
      </c>
      <c r="I2285">
        <f>Table68[[#This Row],[Gross Earning ]]-Table68[[#This Row],[Budget]]</f>
        <v>3294553</v>
      </c>
    </row>
    <row r="2286" spans="1:9">
      <c r="A2286">
        <v>83906114</v>
      </c>
      <c r="B2286">
        <v>40000000</v>
      </c>
      <c r="C2286">
        <v>6</v>
      </c>
      <c r="E2286">
        <v>23292105</v>
      </c>
      <c r="F2286">
        <v>20000000</v>
      </c>
      <c r="G2286">
        <v>5.3</v>
      </c>
      <c r="H2286">
        <f>ROUND(CORREL(Table68[[Gross Earning ]],Table68[Budget]),6)</f>
        <v>0.48902099999999998</v>
      </c>
      <c r="I2286">
        <f>Table68[[#This Row],[Gross Earning ]]-Table68[[#This Row],[Budget]]</f>
        <v>3292105</v>
      </c>
    </row>
    <row r="2287" spans="1:9">
      <c r="A2287">
        <v>66466372</v>
      </c>
      <c r="B2287">
        <v>40000000</v>
      </c>
      <c r="C2287">
        <v>5.2</v>
      </c>
      <c r="E2287">
        <v>45290318</v>
      </c>
      <c r="F2287">
        <v>42000000</v>
      </c>
      <c r="G2287">
        <v>6.5</v>
      </c>
      <c r="H2287">
        <f>ROUND(CORREL(Table68[[Gross Earning ]],Table68[Budget]),6)</f>
        <v>0.48902099999999998</v>
      </c>
      <c r="I2287">
        <f>Table68[[#This Row],[Gross Earning ]]-Table68[[#This Row],[Budget]]</f>
        <v>3290318</v>
      </c>
    </row>
    <row r="2288" spans="1:9">
      <c r="A2288">
        <v>72306065</v>
      </c>
      <c r="B2288">
        <v>40000000</v>
      </c>
      <c r="C2288">
        <v>7.6</v>
      </c>
      <c r="E2288">
        <v>4007792</v>
      </c>
      <c r="F2288">
        <v>750000</v>
      </c>
      <c r="G2288">
        <v>7</v>
      </c>
      <c r="H2288">
        <f>ROUND(CORREL(Table68[[Gross Earning ]],Table68[Budget]),6)</f>
        <v>0.48902099999999998</v>
      </c>
      <c r="I2288">
        <f>Table68[[#This Row],[Gross Earning ]]-Table68[[#This Row],[Budget]]</f>
        <v>3257792</v>
      </c>
    </row>
    <row r="2289" spans="1:9">
      <c r="A2289">
        <v>59068786</v>
      </c>
      <c r="B2289">
        <v>40000000</v>
      </c>
      <c r="C2289">
        <v>6.4</v>
      </c>
      <c r="E2289">
        <v>22245861</v>
      </c>
      <c r="F2289">
        <v>19000000</v>
      </c>
      <c r="G2289">
        <v>7.7</v>
      </c>
      <c r="H2289">
        <f>ROUND(CORREL(Table68[[Gross Earning ]],Table68[Budget]),6)</f>
        <v>0.48902099999999998</v>
      </c>
      <c r="I2289">
        <f>Table68[[#This Row],[Gross Earning ]]-Table68[[#This Row],[Budget]]</f>
        <v>3245861</v>
      </c>
    </row>
    <row r="2290" spans="1:9">
      <c r="A2290">
        <v>57887882</v>
      </c>
      <c r="B2290">
        <v>50000000</v>
      </c>
      <c r="C2290">
        <v>6.1</v>
      </c>
      <c r="E2290">
        <v>4231500</v>
      </c>
      <c r="F2290">
        <v>1000000</v>
      </c>
      <c r="G2290">
        <v>7.8</v>
      </c>
      <c r="H2290">
        <f>ROUND(CORREL(Table68[[Gross Earning ]],Table68[Budget]),6)</f>
        <v>0.48902099999999998</v>
      </c>
      <c r="I2290">
        <f>Table68[[#This Row],[Gross Earning ]]-Table68[[#This Row],[Budget]]</f>
        <v>3231500</v>
      </c>
    </row>
    <row r="2291" spans="1:9">
      <c r="A2291">
        <v>53955614</v>
      </c>
      <c r="B2291">
        <v>40000000</v>
      </c>
      <c r="C2291">
        <v>6.1</v>
      </c>
      <c r="E2291">
        <v>35228696</v>
      </c>
      <c r="F2291">
        <v>32000000</v>
      </c>
      <c r="G2291">
        <v>6.5</v>
      </c>
      <c r="H2291">
        <f>ROUND(CORREL(Table68[[Gross Earning ]],Table68[Budget]),6)</f>
        <v>0.48902099999999998</v>
      </c>
      <c r="I2291">
        <f>Table68[[#This Row],[Gross Earning ]]-Table68[[#This Row],[Budget]]</f>
        <v>3228696</v>
      </c>
    </row>
    <row r="2292" spans="1:9">
      <c r="A2292">
        <v>54967359</v>
      </c>
      <c r="B2292">
        <v>40000000</v>
      </c>
      <c r="C2292">
        <v>5.2</v>
      </c>
      <c r="E2292">
        <v>68208190</v>
      </c>
      <c r="F2292">
        <v>65000000</v>
      </c>
      <c r="G2292">
        <v>6.3</v>
      </c>
      <c r="H2292">
        <f>ROUND(CORREL(Table68[[Gross Earning ]],Table68[Budget]),6)</f>
        <v>0.48902099999999998</v>
      </c>
      <c r="I2292">
        <f>Table68[[#This Row],[Gross Earning ]]-Table68[[#This Row],[Budget]]</f>
        <v>3208190</v>
      </c>
    </row>
    <row r="2293" spans="1:9">
      <c r="A2293">
        <v>54228104</v>
      </c>
      <c r="B2293">
        <v>35000000</v>
      </c>
      <c r="C2293">
        <v>7.7</v>
      </c>
      <c r="E2293">
        <v>23179303</v>
      </c>
      <c r="F2293">
        <v>20000000</v>
      </c>
      <c r="G2293">
        <v>5.8</v>
      </c>
      <c r="H2293">
        <f>ROUND(CORREL(Table68[[Gross Earning ]],Table68[Budget]),6)</f>
        <v>0.48902099999999998</v>
      </c>
      <c r="I2293">
        <f>Table68[[#This Row],[Gross Earning ]]-Table68[[#This Row],[Budget]]</f>
        <v>3179303</v>
      </c>
    </row>
    <row r="2294" spans="1:9">
      <c r="A2294">
        <v>57981889</v>
      </c>
      <c r="B2294">
        <v>40000000</v>
      </c>
      <c r="C2294">
        <v>7.3</v>
      </c>
      <c r="E2294">
        <v>3216970</v>
      </c>
      <c r="F2294">
        <v>60000</v>
      </c>
      <c r="G2294">
        <v>7.5</v>
      </c>
      <c r="H2294">
        <f>ROUND(CORREL(Table68[[Gross Earning ]],Table68[Budget]),6)</f>
        <v>0.48902099999999998</v>
      </c>
      <c r="I2294">
        <f>Table68[[#This Row],[Gross Earning ]]-Table68[[#This Row],[Budget]]</f>
        <v>3156970</v>
      </c>
    </row>
    <row r="2295" spans="1:9">
      <c r="A2295">
        <v>61094903</v>
      </c>
      <c r="B2295">
        <v>30000000</v>
      </c>
      <c r="C2295">
        <v>6.9</v>
      </c>
      <c r="E2295">
        <v>3388210</v>
      </c>
      <c r="F2295">
        <v>250000</v>
      </c>
      <c r="G2295">
        <v>6.7</v>
      </c>
      <c r="H2295">
        <f>ROUND(CORREL(Table68[[Gross Earning ]],Table68[Budget]),6)</f>
        <v>0.48902099999999998</v>
      </c>
      <c r="I2295">
        <f>Table68[[#This Row],[Gross Earning ]]-Table68[[#This Row],[Budget]]</f>
        <v>3138210</v>
      </c>
    </row>
    <row r="2296" spans="1:9">
      <c r="A2296">
        <v>53082743</v>
      </c>
      <c r="B2296">
        <v>40000000</v>
      </c>
      <c r="C2296">
        <v>8.5</v>
      </c>
      <c r="E2296">
        <v>5132222</v>
      </c>
      <c r="F2296">
        <v>2000000</v>
      </c>
      <c r="G2296">
        <v>7.2</v>
      </c>
      <c r="H2296">
        <f>ROUND(CORREL(Table68[[Gross Earning ]],Table68[Budget]),6)</f>
        <v>0.48902099999999998</v>
      </c>
      <c r="I2296">
        <f>Table68[[#This Row],[Gross Earning ]]-Table68[[#This Row],[Budget]]</f>
        <v>3132222</v>
      </c>
    </row>
    <row r="2297" spans="1:9">
      <c r="A2297">
        <v>54414716</v>
      </c>
      <c r="B2297">
        <v>42000000</v>
      </c>
      <c r="C2297">
        <v>6.3</v>
      </c>
      <c r="E2297">
        <v>78120196</v>
      </c>
      <c r="F2297">
        <v>75000000</v>
      </c>
      <c r="G2297">
        <v>7.1</v>
      </c>
      <c r="H2297">
        <f>ROUND(CORREL(Table68[[Gross Earning ]],Table68[Budget]),6)</f>
        <v>0.48902099999999998</v>
      </c>
      <c r="I2297">
        <f>Table68[[#This Row],[Gross Earning ]]-Table68[[#This Row],[Budget]]</f>
        <v>3120196</v>
      </c>
    </row>
    <row r="2298" spans="1:9">
      <c r="A2298">
        <v>57011847</v>
      </c>
      <c r="B2298">
        <v>40000000</v>
      </c>
      <c r="C2298">
        <v>5.9</v>
      </c>
      <c r="E2298">
        <v>4599680</v>
      </c>
      <c r="F2298">
        <v>1500000</v>
      </c>
      <c r="G2298">
        <v>6.8</v>
      </c>
      <c r="H2298">
        <f>ROUND(CORREL(Table68[[Gross Earning ]],Table68[Budget]),6)</f>
        <v>0.48902099999999998</v>
      </c>
      <c r="I2298">
        <f>Table68[[#This Row],[Gross Earning ]]-Table68[[#This Row],[Budget]]</f>
        <v>3099680</v>
      </c>
    </row>
    <row r="2299" spans="1:9">
      <c r="A2299">
        <v>50859889</v>
      </c>
      <c r="B2299">
        <v>40000000</v>
      </c>
      <c r="C2299">
        <v>7.8</v>
      </c>
      <c r="E2299">
        <v>5792822</v>
      </c>
      <c r="F2299">
        <v>2700000</v>
      </c>
      <c r="G2299">
        <v>8</v>
      </c>
      <c r="H2299">
        <f>ROUND(CORREL(Table68[[Gross Earning ]],Table68[Budget]),6)</f>
        <v>0.48902099999999998</v>
      </c>
      <c r="I2299">
        <f>Table68[[#This Row],[Gross Earning ]]-Table68[[#This Row],[Budget]]</f>
        <v>3092822</v>
      </c>
    </row>
    <row r="2300" spans="1:9">
      <c r="A2300">
        <v>51185897</v>
      </c>
      <c r="B2300">
        <v>30000000</v>
      </c>
      <c r="C2300">
        <v>6.7</v>
      </c>
      <c r="E2300">
        <v>71069884</v>
      </c>
      <c r="F2300">
        <v>68000000</v>
      </c>
      <c r="G2300">
        <v>6.8</v>
      </c>
      <c r="H2300">
        <f>ROUND(CORREL(Table68[[Gross Earning ]],Table68[Budget]),6)</f>
        <v>0.48902099999999998</v>
      </c>
      <c r="I2300">
        <f>Table68[[#This Row],[Gross Earning ]]-Table68[[#This Row],[Budget]]</f>
        <v>3069884</v>
      </c>
    </row>
    <row r="2301" spans="1:9">
      <c r="A2301">
        <v>52000688</v>
      </c>
      <c r="B2301">
        <v>40000000</v>
      </c>
      <c r="C2301">
        <v>6.4</v>
      </c>
      <c r="E2301">
        <v>35063732</v>
      </c>
      <c r="F2301">
        <v>32000000</v>
      </c>
      <c r="G2301">
        <v>6.4</v>
      </c>
      <c r="H2301">
        <f>ROUND(CORREL(Table68[[Gross Earning ]],Table68[Budget]),6)</f>
        <v>0.48902099999999998</v>
      </c>
      <c r="I2301">
        <f>Table68[[#This Row],[Gross Earning ]]-Table68[[#This Row],[Budget]]</f>
        <v>3063732</v>
      </c>
    </row>
    <row r="2302" spans="1:9">
      <c r="A2302">
        <v>49851591</v>
      </c>
      <c r="B2302">
        <v>40000000</v>
      </c>
      <c r="C2302">
        <v>5.9</v>
      </c>
      <c r="E2302">
        <v>19057024</v>
      </c>
      <c r="F2302">
        <v>16000000</v>
      </c>
      <c r="G2302">
        <v>7.2</v>
      </c>
      <c r="H2302">
        <f>ROUND(CORREL(Table68[[Gross Earning ]],Table68[Budget]),6)</f>
        <v>0.48902099999999998</v>
      </c>
      <c r="I2302">
        <f>Table68[[#This Row],[Gross Earning ]]-Table68[[#This Row],[Budget]]</f>
        <v>3057024</v>
      </c>
    </row>
    <row r="2303" spans="1:9">
      <c r="A2303">
        <v>47781388</v>
      </c>
      <c r="B2303">
        <v>40000000</v>
      </c>
      <c r="C2303">
        <v>6.6</v>
      </c>
      <c r="E2303">
        <v>78009155</v>
      </c>
      <c r="F2303">
        <v>75000000</v>
      </c>
      <c r="G2303">
        <v>6.2</v>
      </c>
      <c r="H2303">
        <f>ROUND(CORREL(Table68[[Gross Earning ]],Table68[Budget]),6)</f>
        <v>0.48902099999999998</v>
      </c>
      <c r="I2303">
        <f>Table68[[#This Row],[Gross Earning ]]-Table68[[#This Row],[Budget]]</f>
        <v>3009155</v>
      </c>
    </row>
    <row r="2304" spans="1:9">
      <c r="A2304">
        <v>52320979</v>
      </c>
      <c r="B2304">
        <v>40000000</v>
      </c>
      <c r="C2304">
        <v>6.8</v>
      </c>
      <c r="E2304">
        <v>4105123</v>
      </c>
      <c r="F2304">
        <v>1100000</v>
      </c>
      <c r="G2304">
        <v>7.6</v>
      </c>
      <c r="H2304">
        <f>ROUND(CORREL(Table68[[Gross Earning ]],Table68[Budget]),6)</f>
        <v>0.48902099999999998</v>
      </c>
      <c r="I2304">
        <f>Table68[[#This Row],[Gross Earning ]]-Table68[[#This Row],[Budget]]</f>
        <v>3005123</v>
      </c>
    </row>
    <row r="2305" spans="1:9">
      <c r="A2305">
        <v>47806295</v>
      </c>
      <c r="B2305">
        <v>43000000</v>
      </c>
      <c r="C2305">
        <v>6.5</v>
      </c>
      <c r="E2305">
        <v>65000000</v>
      </c>
      <c r="F2305">
        <v>62000000</v>
      </c>
      <c r="G2305">
        <v>6.8</v>
      </c>
      <c r="H2305">
        <f>ROUND(CORREL(Table68[[Gross Earning ]],Table68[Budget]),6)</f>
        <v>0.48902099999999998</v>
      </c>
      <c r="I2305">
        <f>Table68[[#This Row],[Gross Earning ]]-Table68[[#This Row],[Budget]]</f>
        <v>3000000</v>
      </c>
    </row>
    <row r="2306" spans="1:9">
      <c r="A2306">
        <v>51853450</v>
      </c>
      <c r="B2306">
        <v>25000000</v>
      </c>
      <c r="C2306">
        <v>6.6</v>
      </c>
      <c r="E2306">
        <v>10460089</v>
      </c>
      <c r="F2306">
        <v>7500000</v>
      </c>
      <c r="G2306">
        <v>7.2</v>
      </c>
      <c r="H2306">
        <f>ROUND(CORREL(Table68[[Gross Earning ]],Table68[Budget]),6)</f>
        <v>0.48902099999999998</v>
      </c>
      <c r="I2306">
        <f>Table68[[#This Row],[Gross Earning ]]-Table68[[#This Row],[Budget]]</f>
        <v>2960089</v>
      </c>
    </row>
    <row r="2307" spans="1:9">
      <c r="A2307">
        <v>46012734</v>
      </c>
      <c r="B2307">
        <v>40000000</v>
      </c>
      <c r="C2307">
        <v>5.8</v>
      </c>
      <c r="E2307">
        <v>16929123</v>
      </c>
      <c r="F2307">
        <v>14000000</v>
      </c>
      <c r="G2307">
        <v>6.5</v>
      </c>
      <c r="H2307">
        <f>ROUND(CORREL(Table68[[Gross Earning ]],Table68[Budget]),6)</f>
        <v>0.48902099999999998</v>
      </c>
      <c r="I2307">
        <f>Table68[[#This Row],[Gross Earning ]]-Table68[[#This Row],[Budget]]</f>
        <v>2929123</v>
      </c>
    </row>
    <row r="2308" spans="1:9">
      <c r="A2308">
        <v>47034272</v>
      </c>
      <c r="B2308">
        <v>40000000</v>
      </c>
      <c r="C2308">
        <v>6.9</v>
      </c>
      <c r="E2308">
        <v>3151130</v>
      </c>
      <c r="F2308">
        <v>230000</v>
      </c>
      <c r="G2308">
        <v>7.8</v>
      </c>
      <c r="H2308">
        <f>ROUND(CORREL(Table68[[Gross Earning ]],Table68[Budget]),6)</f>
        <v>0.48902099999999998</v>
      </c>
      <c r="I2308">
        <f>Table68[[#This Row],[Gross Earning ]]-Table68[[#This Row],[Budget]]</f>
        <v>2921130</v>
      </c>
    </row>
    <row r="2309" spans="1:9">
      <c r="A2309">
        <v>45856732</v>
      </c>
      <c r="B2309">
        <v>40000000</v>
      </c>
      <c r="C2309">
        <v>7.1</v>
      </c>
      <c r="E2309">
        <v>13903262</v>
      </c>
      <c r="F2309">
        <v>11000000</v>
      </c>
      <c r="G2309">
        <v>6.3</v>
      </c>
      <c r="H2309">
        <f>ROUND(CORREL(Table68[[Gross Earning ]],Table68[Budget]),6)</f>
        <v>0.48902099999999998</v>
      </c>
      <c r="I2309">
        <f>Table68[[#This Row],[Gross Earning ]]-Table68[[#This Row],[Budget]]</f>
        <v>2903262</v>
      </c>
    </row>
    <row r="2310" spans="1:9">
      <c r="A2310">
        <v>59588068</v>
      </c>
      <c r="B2310">
        <v>40000000</v>
      </c>
      <c r="C2310">
        <v>5.8</v>
      </c>
      <c r="E2310">
        <v>5400000</v>
      </c>
      <c r="F2310">
        <v>2500000</v>
      </c>
      <c r="G2310">
        <v>8.1</v>
      </c>
      <c r="H2310">
        <f>ROUND(CORREL(Table68[[Gross Earning ]],Table68[Budget]),6)</f>
        <v>0.48902099999999998</v>
      </c>
      <c r="I2310">
        <f>Table68[[#This Row],[Gross Earning ]]-Table68[[#This Row],[Budget]]</f>
        <v>2900000</v>
      </c>
    </row>
    <row r="2311" spans="1:9">
      <c r="A2311">
        <v>44175394</v>
      </c>
      <c r="B2311">
        <v>36000000</v>
      </c>
      <c r="C2311">
        <v>7.2</v>
      </c>
      <c r="E2311">
        <v>3000000</v>
      </c>
      <c r="F2311">
        <v>100000</v>
      </c>
      <c r="G2311">
        <v>4.8</v>
      </c>
      <c r="H2311">
        <f>ROUND(CORREL(Table68[[Gross Earning ]],Table68[Budget]),6)</f>
        <v>0.48902099999999998</v>
      </c>
      <c r="I2311">
        <f>Table68[[#This Row],[Gross Earning ]]-Table68[[#This Row],[Budget]]</f>
        <v>2900000</v>
      </c>
    </row>
    <row r="2312" spans="1:9">
      <c r="A2312">
        <v>45500797</v>
      </c>
      <c r="B2312">
        <v>40000000</v>
      </c>
      <c r="C2312">
        <v>6</v>
      </c>
      <c r="E2312">
        <v>6390032</v>
      </c>
      <c r="F2312">
        <v>3500000</v>
      </c>
      <c r="G2312">
        <v>7.5</v>
      </c>
      <c r="H2312">
        <f>ROUND(CORREL(Table68[[Gross Earning ]],Table68[Budget]),6)</f>
        <v>0.48902099999999998</v>
      </c>
      <c r="I2312">
        <f>Table68[[#This Row],[Gross Earning ]]-Table68[[#This Row],[Budget]]</f>
        <v>2890032</v>
      </c>
    </row>
    <row r="2313" spans="1:9">
      <c r="A2313">
        <v>41797066</v>
      </c>
      <c r="B2313">
        <v>40000000</v>
      </c>
      <c r="C2313">
        <v>4.7</v>
      </c>
      <c r="E2313">
        <v>11883495</v>
      </c>
      <c r="F2313">
        <v>9000000</v>
      </c>
      <c r="G2313">
        <v>6.8</v>
      </c>
      <c r="H2313">
        <f>ROUND(CORREL(Table68[[Gross Earning ]],Table68[Budget]),6)</f>
        <v>0.48902099999999998</v>
      </c>
      <c r="I2313">
        <f>Table68[[#This Row],[Gross Earning ]]-Table68[[#This Row],[Budget]]</f>
        <v>2883495</v>
      </c>
    </row>
    <row r="2314" spans="1:9">
      <c r="A2314">
        <v>38087756</v>
      </c>
      <c r="B2314">
        <v>40000000</v>
      </c>
      <c r="C2314">
        <v>5.2</v>
      </c>
      <c r="E2314">
        <v>24362501</v>
      </c>
      <c r="F2314">
        <v>21500000</v>
      </c>
      <c r="G2314">
        <v>7.2</v>
      </c>
      <c r="H2314">
        <f>ROUND(CORREL(Table68[[Gross Earning ]],Table68[Budget]),6)</f>
        <v>0.48902099999999998</v>
      </c>
      <c r="I2314">
        <f>Table68[[#This Row],[Gross Earning ]]-Table68[[#This Row],[Budget]]</f>
        <v>2862501</v>
      </c>
    </row>
    <row r="2315" spans="1:9">
      <c r="A2315">
        <v>37752931</v>
      </c>
      <c r="B2315">
        <v>40000000</v>
      </c>
      <c r="C2315">
        <v>5.5</v>
      </c>
      <c r="E2315">
        <v>11860839</v>
      </c>
      <c r="F2315">
        <v>9000000</v>
      </c>
      <c r="G2315">
        <v>5.4</v>
      </c>
      <c r="H2315">
        <f>ROUND(CORREL(Table68[[Gross Earning ]],Table68[Budget]),6)</f>
        <v>0.48902099999999998</v>
      </c>
      <c r="I2315">
        <f>Table68[[#This Row],[Gross Earning ]]-Table68[[#This Row],[Budget]]</f>
        <v>2860839</v>
      </c>
    </row>
    <row r="2316" spans="1:9">
      <c r="A2316">
        <v>37371385</v>
      </c>
      <c r="B2316">
        <v>40000000</v>
      </c>
      <c r="C2316">
        <v>7</v>
      </c>
      <c r="E2316">
        <v>5844929</v>
      </c>
      <c r="F2316">
        <v>3000000</v>
      </c>
      <c r="G2316">
        <v>7</v>
      </c>
      <c r="H2316">
        <f>ROUND(CORREL(Table68[[Gross Earning ]],Table68[Budget]),6)</f>
        <v>0.48902099999999998</v>
      </c>
      <c r="I2316">
        <f>Table68[[#This Row],[Gross Earning ]]-Table68[[#This Row],[Budget]]</f>
        <v>2844929</v>
      </c>
    </row>
    <row r="2317" spans="1:9">
      <c r="A2317">
        <v>37101011</v>
      </c>
      <c r="B2317">
        <v>40000000</v>
      </c>
      <c r="C2317">
        <v>5.8</v>
      </c>
      <c r="E2317">
        <v>2856622</v>
      </c>
      <c r="F2317">
        <v>25000</v>
      </c>
      <c r="G2317">
        <v>7.3</v>
      </c>
      <c r="H2317">
        <f>ROUND(CORREL(Table68[[Gross Earning ]],Table68[Budget]),6)</f>
        <v>0.48902099999999998</v>
      </c>
      <c r="I2317">
        <f>Table68[[#This Row],[Gross Earning ]]-Table68[[#This Row],[Budget]]</f>
        <v>2831622</v>
      </c>
    </row>
    <row r="2318" spans="1:9">
      <c r="A2318">
        <v>38176892</v>
      </c>
      <c r="B2318">
        <v>40000000</v>
      </c>
      <c r="C2318">
        <v>6.2</v>
      </c>
      <c r="E2318">
        <v>8828771</v>
      </c>
      <c r="F2318">
        <v>6000000</v>
      </c>
      <c r="G2318">
        <v>4.3</v>
      </c>
      <c r="H2318">
        <f>ROUND(CORREL(Table68[[Gross Earning ]],Table68[Budget]),6)</f>
        <v>0.48902099999999998</v>
      </c>
      <c r="I2318">
        <f>Table68[[#This Row],[Gross Earning ]]-Table68[[#This Row],[Budget]]</f>
        <v>2828771</v>
      </c>
    </row>
    <row r="2319" spans="1:9">
      <c r="A2319">
        <v>36283504</v>
      </c>
      <c r="B2319">
        <v>40000000</v>
      </c>
      <c r="C2319">
        <v>6.5</v>
      </c>
      <c r="E2319">
        <v>52822418</v>
      </c>
      <c r="F2319">
        <v>50000000</v>
      </c>
      <c r="G2319">
        <v>7.4</v>
      </c>
      <c r="H2319">
        <f>ROUND(CORREL(Table68[[Gross Earning ]],Table68[Budget]),6)</f>
        <v>0.48902099999999998</v>
      </c>
      <c r="I2319">
        <f>Table68[[#This Row],[Gross Earning ]]-Table68[[#This Row],[Budget]]</f>
        <v>2822418</v>
      </c>
    </row>
    <row r="2320" spans="1:9">
      <c r="A2320">
        <v>35183792</v>
      </c>
      <c r="B2320">
        <v>38000000</v>
      </c>
      <c r="C2320">
        <v>7.2</v>
      </c>
      <c r="E2320">
        <v>15417771</v>
      </c>
      <c r="F2320">
        <v>12600000</v>
      </c>
      <c r="G2320">
        <v>6.1</v>
      </c>
      <c r="H2320">
        <f>ROUND(CORREL(Table68[[Gross Earning ]],Table68[Budget]),6)</f>
        <v>0.48902099999999998</v>
      </c>
      <c r="I2320">
        <f>Table68[[#This Row],[Gross Earning ]]-Table68[[#This Row],[Budget]]</f>
        <v>2817771</v>
      </c>
    </row>
    <row r="2321" spans="1:9">
      <c r="A2321">
        <v>38543473</v>
      </c>
      <c r="B2321">
        <v>40000000</v>
      </c>
      <c r="C2321">
        <v>5.0999999999999996</v>
      </c>
      <c r="E2321">
        <v>10814185</v>
      </c>
      <c r="F2321">
        <v>8000000</v>
      </c>
      <c r="G2321">
        <v>6.2</v>
      </c>
      <c r="H2321">
        <f>ROUND(CORREL(Table68[[Gross Earning ]],Table68[Budget]),6)</f>
        <v>0.48902099999999998</v>
      </c>
      <c r="I2321">
        <f>Table68[[#This Row],[Gross Earning ]]-Table68[[#This Row],[Budget]]</f>
        <v>2814185</v>
      </c>
    </row>
    <row r="2322" spans="1:9">
      <c r="A2322">
        <v>36037909</v>
      </c>
      <c r="B2322">
        <v>60000000</v>
      </c>
      <c r="C2322">
        <v>4.7</v>
      </c>
      <c r="E2322">
        <v>55808744</v>
      </c>
      <c r="F2322">
        <v>53000000</v>
      </c>
      <c r="G2322">
        <v>5.7</v>
      </c>
      <c r="H2322">
        <f>ROUND(CORREL(Table68[[Gross Earning ]],Table68[Budget]),6)</f>
        <v>0.48902099999999998</v>
      </c>
      <c r="I2322">
        <f>Table68[[#This Row],[Gross Earning ]]-Table68[[#This Row],[Budget]]</f>
        <v>2808744</v>
      </c>
    </row>
    <row r="2323" spans="1:9">
      <c r="A2323">
        <v>42575718</v>
      </c>
      <c r="B2323">
        <v>40000000</v>
      </c>
      <c r="C2323">
        <v>5.9</v>
      </c>
      <c r="E2323">
        <v>32774834</v>
      </c>
      <c r="F2323">
        <v>30000000</v>
      </c>
      <c r="G2323">
        <v>7.2</v>
      </c>
      <c r="H2323">
        <f>ROUND(CORREL(Table68[[Gross Earning ]],Table68[Budget]),6)</f>
        <v>0.48902099999999998</v>
      </c>
      <c r="I2323">
        <f>Table68[[#This Row],[Gross Earning ]]-Table68[[#This Row],[Budget]]</f>
        <v>2774834</v>
      </c>
    </row>
    <row r="2324" spans="1:9">
      <c r="A2324">
        <v>33864342</v>
      </c>
      <c r="B2324">
        <v>40000000</v>
      </c>
      <c r="C2324">
        <v>5.8</v>
      </c>
      <c r="E2324">
        <v>3773863</v>
      </c>
      <c r="F2324">
        <v>1000000</v>
      </c>
      <c r="G2324">
        <v>7.1</v>
      </c>
      <c r="H2324">
        <f>ROUND(CORREL(Table68[[Gross Earning ]],Table68[Budget]),6)</f>
        <v>0.48902099999999998</v>
      </c>
      <c r="I2324">
        <f>Table68[[#This Row],[Gross Earning ]]-Table68[[#This Row],[Budget]]</f>
        <v>2773863</v>
      </c>
    </row>
    <row r="2325" spans="1:9">
      <c r="A2325">
        <v>33508922</v>
      </c>
      <c r="B2325">
        <v>40000000</v>
      </c>
      <c r="C2325">
        <v>7.2</v>
      </c>
      <c r="E2325">
        <v>52752475</v>
      </c>
      <c r="F2325">
        <v>50000000</v>
      </c>
      <c r="G2325">
        <v>6.7</v>
      </c>
      <c r="H2325">
        <f>ROUND(CORREL(Table68[[Gross Earning ]],Table68[Budget]),6)</f>
        <v>0.48902099999999998</v>
      </c>
      <c r="I2325">
        <f>Table68[[#This Row],[Gross Earning ]]-Table68[[#This Row],[Budget]]</f>
        <v>2752475</v>
      </c>
    </row>
    <row r="2326" spans="1:9">
      <c r="A2326">
        <v>42071069</v>
      </c>
      <c r="B2326">
        <v>30000000</v>
      </c>
      <c r="C2326">
        <v>6.2</v>
      </c>
      <c r="E2326">
        <v>2882062</v>
      </c>
      <c r="F2326">
        <v>150000</v>
      </c>
      <c r="G2326">
        <v>6.3</v>
      </c>
      <c r="H2326">
        <f>ROUND(CORREL(Table68[[Gross Earning ]],Table68[Budget]),6)</f>
        <v>0.48902099999999998</v>
      </c>
      <c r="I2326">
        <f>Table68[[#This Row],[Gross Earning ]]-Table68[[#This Row],[Budget]]</f>
        <v>2732062</v>
      </c>
    </row>
    <row r="2327" spans="1:9">
      <c r="A2327">
        <v>32853640</v>
      </c>
      <c r="B2327">
        <v>40000000</v>
      </c>
      <c r="C2327">
        <v>5.7</v>
      </c>
      <c r="E2327">
        <v>2938208</v>
      </c>
      <c r="F2327">
        <v>225000</v>
      </c>
      <c r="G2327">
        <v>7.5</v>
      </c>
      <c r="H2327">
        <f>ROUND(CORREL(Table68[[Gross Earning ]],Table68[Budget]),6)</f>
        <v>0.48902099999999998</v>
      </c>
      <c r="I2327">
        <f>Table68[[#This Row],[Gross Earning ]]-Table68[[#This Row],[Budget]]</f>
        <v>2713208</v>
      </c>
    </row>
    <row r="2328" spans="1:9">
      <c r="A2328">
        <v>42615685</v>
      </c>
      <c r="B2328">
        <v>40000000</v>
      </c>
      <c r="C2328">
        <v>6.1</v>
      </c>
      <c r="E2328">
        <v>4600000</v>
      </c>
      <c r="F2328">
        <v>1900000</v>
      </c>
      <c r="G2328">
        <v>7.1</v>
      </c>
      <c r="H2328">
        <f>ROUND(CORREL(Table68[[Gross Earning ]],Table68[Budget]),6)</f>
        <v>0.48902099999999998</v>
      </c>
      <c r="I2328">
        <f>Table68[[#This Row],[Gross Earning ]]-Table68[[#This Row],[Budget]]</f>
        <v>2700000</v>
      </c>
    </row>
    <row r="2329" spans="1:9">
      <c r="A2329">
        <v>32055248</v>
      </c>
      <c r="B2329">
        <v>25000000</v>
      </c>
      <c r="C2329">
        <v>6</v>
      </c>
      <c r="E2329">
        <v>5595428</v>
      </c>
      <c r="F2329">
        <v>2900000</v>
      </c>
      <c r="G2329">
        <v>8</v>
      </c>
      <c r="H2329">
        <f>ROUND(CORREL(Table68[[Gross Earning ]],Table68[Budget]),6)</f>
        <v>0.48902099999999998</v>
      </c>
      <c r="I2329">
        <f>Table68[[#This Row],[Gross Earning ]]-Table68[[#This Row],[Budget]]</f>
        <v>2695428</v>
      </c>
    </row>
    <row r="2330" spans="1:9">
      <c r="A2330">
        <v>31836745</v>
      </c>
      <c r="B2330">
        <v>40000000</v>
      </c>
      <c r="C2330">
        <v>6.9</v>
      </c>
      <c r="E2330">
        <v>3650677</v>
      </c>
      <c r="F2330">
        <v>960000</v>
      </c>
      <c r="G2330">
        <v>8.1999999999999993</v>
      </c>
      <c r="H2330">
        <f>ROUND(CORREL(Table68[[Gross Earning ]],Table68[Budget]),6)</f>
        <v>0.48902099999999998</v>
      </c>
      <c r="I2330">
        <f>Table68[[#This Row],[Gross Earning ]]-Table68[[#This Row],[Budget]]</f>
        <v>2690677</v>
      </c>
    </row>
    <row r="2331" spans="1:9">
      <c r="A2331">
        <v>30993544</v>
      </c>
      <c r="B2331">
        <v>40000000</v>
      </c>
      <c r="C2331">
        <v>6.5</v>
      </c>
      <c r="E2331">
        <v>30688364</v>
      </c>
      <c r="F2331">
        <v>28000000</v>
      </c>
      <c r="G2331">
        <v>6.2</v>
      </c>
      <c r="H2331">
        <f>ROUND(CORREL(Table68[[Gross Earning ]],Table68[Budget]),6)</f>
        <v>0.48902099999999998</v>
      </c>
      <c r="I2331">
        <f>Table68[[#This Row],[Gross Earning ]]-Table68[[#This Row],[Budget]]</f>
        <v>2688364</v>
      </c>
    </row>
    <row r="2332" spans="1:9">
      <c r="A2332">
        <v>30981850</v>
      </c>
      <c r="B2332">
        <v>40000000</v>
      </c>
      <c r="C2332">
        <v>5</v>
      </c>
      <c r="E2332">
        <v>34667015</v>
      </c>
      <c r="F2332">
        <v>32000000</v>
      </c>
      <c r="G2332">
        <v>6.6</v>
      </c>
      <c r="H2332">
        <f>ROUND(CORREL(Table68[[Gross Earning ]],Table68[Budget]),6)</f>
        <v>0.48902099999999998</v>
      </c>
      <c r="I2332">
        <f>Table68[[#This Row],[Gross Earning ]]-Table68[[#This Row],[Budget]]</f>
        <v>2667015</v>
      </c>
    </row>
    <row r="2333" spans="1:9">
      <c r="A2333">
        <v>30199105</v>
      </c>
      <c r="B2333">
        <v>40000000</v>
      </c>
      <c r="C2333">
        <v>5.7</v>
      </c>
      <c r="E2333">
        <v>42615685</v>
      </c>
      <c r="F2333">
        <v>40000000</v>
      </c>
      <c r="G2333">
        <v>6.1</v>
      </c>
      <c r="H2333">
        <f>ROUND(CORREL(Table68[[Gross Earning ]],Table68[Budget]),6)</f>
        <v>0.48902099999999998</v>
      </c>
      <c r="I2333">
        <f>Table68[[#This Row],[Gross Earning ]]-Table68[[#This Row],[Budget]]</f>
        <v>2615685</v>
      </c>
    </row>
    <row r="2334" spans="1:9">
      <c r="A2334">
        <v>29077547</v>
      </c>
      <c r="B2334">
        <v>40000000</v>
      </c>
      <c r="C2334">
        <v>7</v>
      </c>
      <c r="E2334">
        <v>8596914</v>
      </c>
      <c r="F2334">
        <v>6000000</v>
      </c>
      <c r="G2334">
        <v>7</v>
      </c>
      <c r="H2334">
        <f>ROUND(CORREL(Table68[[Gross Earning ]],Table68[Budget]),6)</f>
        <v>0.48902099999999998</v>
      </c>
      <c r="I2334">
        <f>Table68[[#This Row],[Gross Earning ]]-Table68[[#This Row],[Budget]]</f>
        <v>2596914</v>
      </c>
    </row>
    <row r="2335" spans="1:9">
      <c r="A2335">
        <v>29374178</v>
      </c>
      <c r="B2335">
        <v>40000000</v>
      </c>
      <c r="C2335">
        <v>5.0999999999999996</v>
      </c>
      <c r="E2335">
        <v>13592872</v>
      </c>
      <c r="F2335">
        <v>11000000</v>
      </c>
      <c r="G2335">
        <v>5.0999999999999996</v>
      </c>
      <c r="H2335">
        <f>ROUND(CORREL(Table68[[Gross Earning ]],Table68[Budget]),6)</f>
        <v>0.48902099999999998</v>
      </c>
      <c r="I2335">
        <f>Table68[[#This Row],[Gross Earning ]]-Table68[[#This Row],[Budget]]</f>
        <v>2592872</v>
      </c>
    </row>
    <row r="2336" spans="1:9">
      <c r="A2336">
        <v>28535768</v>
      </c>
      <c r="B2336">
        <v>40000000</v>
      </c>
      <c r="C2336">
        <v>5.3</v>
      </c>
      <c r="E2336">
        <v>37788228</v>
      </c>
      <c r="F2336">
        <v>35200000</v>
      </c>
      <c r="G2336">
        <v>5.4</v>
      </c>
      <c r="H2336">
        <f>ROUND(CORREL(Table68[[Gross Earning ]],Table68[Budget]),6)</f>
        <v>0.48902099999999998</v>
      </c>
      <c r="I2336">
        <f>Table68[[#This Row],[Gross Earning ]]-Table68[[#This Row],[Budget]]</f>
        <v>2588228</v>
      </c>
    </row>
    <row r="2337" spans="1:9">
      <c r="A2337">
        <v>27663982</v>
      </c>
      <c r="B2337">
        <v>40000000</v>
      </c>
      <c r="C2337">
        <v>4.4000000000000004</v>
      </c>
      <c r="E2337">
        <v>5776314</v>
      </c>
      <c r="F2337">
        <v>3200000</v>
      </c>
      <c r="G2337">
        <v>7.2</v>
      </c>
      <c r="H2337">
        <f>ROUND(CORREL(Table68[[Gross Earning ]],Table68[Budget]),6)</f>
        <v>0.48902099999999998</v>
      </c>
      <c r="I2337">
        <f>Table68[[#This Row],[Gross Earning ]]-Table68[[#This Row],[Budget]]</f>
        <v>2576314</v>
      </c>
    </row>
    <row r="2338" spans="1:9">
      <c r="A2338">
        <v>27053815</v>
      </c>
      <c r="B2338">
        <v>40000000</v>
      </c>
      <c r="C2338">
        <v>4.7</v>
      </c>
      <c r="E2338">
        <v>42575718</v>
      </c>
      <c r="F2338">
        <v>40000000</v>
      </c>
      <c r="G2338">
        <v>5.9</v>
      </c>
      <c r="H2338">
        <f>ROUND(CORREL(Table68[[Gross Earning ]],Table68[Budget]),6)</f>
        <v>0.48902099999999998</v>
      </c>
      <c r="I2338">
        <f>Table68[[#This Row],[Gross Earning ]]-Table68[[#This Row],[Budget]]</f>
        <v>2575718</v>
      </c>
    </row>
    <row r="2339" spans="1:9">
      <c r="A2339">
        <v>26814957</v>
      </c>
      <c r="B2339">
        <v>35000000</v>
      </c>
      <c r="C2339">
        <v>6.7</v>
      </c>
      <c r="E2339">
        <v>10572742</v>
      </c>
      <c r="F2339">
        <v>8000000</v>
      </c>
      <c r="G2339">
        <v>6.1</v>
      </c>
      <c r="H2339">
        <f>ROUND(CORREL(Table68[[Gross Earning ]],Table68[Budget]),6)</f>
        <v>0.48902099999999998</v>
      </c>
      <c r="I2339">
        <f>Table68[[#This Row],[Gross Earning ]]-Table68[[#This Row],[Budget]]</f>
        <v>2572742</v>
      </c>
    </row>
    <row r="2340" spans="1:9">
      <c r="A2340">
        <v>25178165</v>
      </c>
      <c r="B2340">
        <v>40000000</v>
      </c>
      <c r="C2340">
        <v>6.7</v>
      </c>
      <c r="E2340">
        <v>12570442</v>
      </c>
      <c r="F2340">
        <v>10000000</v>
      </c>
      <c r="G2340">
        <v>6.8</v>
      </c>
      <c r="H2340">
        <f>ROUND(CORREL(Table68[[Gross Earning ]],Table68[Budget]),6)</f>
        <v>0.48902099999999998</v>
      </c>
      <c r="I2340">
        <f>Table68[[#This Row],[Gross Earning ]]-Table68[[#This Row],[Budget]]</f>
        <v>2570442</v>
      </c>
    </row>
    <row r="2341" spans="1:9">
      <c r="A2341">
        <v>25117498</v>
      </c>
      <c r="B2341">
        <v>40000000</v>
      </c>
      <c r="C2341">
        <v>5.7</v>
      </c>
      <c r="E2341">
        <v>13558739</v>
      </c>
      <c r="F2341">
        <v>11000000</v>
      </c>
      <c r="G2341">
        <v>5.3</v>
      </c>
      <c r="H2341">
        <f>ROUND(CORREL(Table68[[Gross Earning ]],Table68[Budget]),6)</f>
        <v>0.48902099999999998</v>
      </c>
      <c r="I2341">
        <f>Table68[[#This Row],[Gross Earning ]]-Table68[[#This Row],[Budget]]</f>
        <v>2558739</v>
      </c>
    </row>
    <row r="2342" spans="1:9">
      <c r="A2342">
        <v>32645</v>
      </c>
      <c r="B2342">
        <v>500000</v>
      </c>
      <c r="C2342">
        <v>7.4</v>
      </c>
      <c r="E2342">
        <v>25556065</v>
      </c>
      <c r="F2342">
        <v>23000000</v>
      </c>
      <c r="G2342">
        <v>8</v>
      </c>
      <c r="H2342">
        <f>ROUND(CORREL(Table68[[Gross Earning ]],Table68[Budget]),6)</f>
        <v>0.48902099999999998</v>
      </c>
      <c r="I2342">
        <f>Table68[[#This Row],[Gross Earning ]]-Table68[[#This Row],[Budget]]</f>
        <v>2556065</v>
      </c>
    </row>
    <row r="2343" spans="1:9">
      <c r="A2343">
        <v>24332324</v>
      </c>
      <c r="B2343">
        <v>40000000</v>
      </c>
      <c r="C2343">
        <v>6.1</v>
      </c>
      <c r="E2343">
        <v>6525762</v>
      </c>
      <c r="F2343">
        <v>4000000</v>
      </c>
      <c r="G2343">
        <v>6.7</v>
      </c>
      <c r="H2343">
        <f>ROUND(CORREL(Table68[[Gross Earning ]],Table68[Budget]),6)</f>
        <v>0.48902099999999998</v>
      </c>
      <c r="I2343">
        <f>Table68[[#This Row],[Gross Earning ]]-Table68[[#This Row],[Budget]]</f>
        <v>2525762</v>
      </c>
    </row>
    <row r="2344" spans="1:9">
      <c r="A2344">
        <v>36665854</v>
      </c>
      <c r="B2344">
        <v>40000000</v>
      </c>
      <c r="C2344">
        <v>6.4</v>
      </c>
      <c r="E2344">
        <v>12514138</v>
      </c>
      <c r="F2344">
        <v>10000000</v>
      </c>
      <c r="G2344">
        <v>7.4</v>
      </c>
      <c r="H2344">
        <f>ROUND(CORREL(Table68[[Gross Earning ]],Table68[Budget]),6)</f>
        <v>0.48902099999999998</v>
      </c>
      <c r="I2344">
        <f>Table68[[#This Row],[Gross Earning ]]-Table68[[#This Row],[Budget]]</f>
        <v>2514138</v>
      </c>
    </row>
    <row r="2345" spans="1:9">
      <c r="A2345">
        <v>22717758</v>
      </c>
      <c r="B2345">
        <v>40000000</v>
      </c>
      <c r="C2345">
        <v>6.2</v>
      </c>
      <c r="E2345">
        <v>17508670</v>
      </c>
      <c r="F2345">
        <v>15000000</v>
      </c>
      <c r="G2345">
        <v>7.4</v>
      </c>
      <c r="H2345">
        <f>ROUND(CORREL(Table68[[Gross Earning ]],Table68[Budget]),6)</f>
        <v>0.48902099999999998</v>
      </c>
      <c r="I2345">
        <f>Table68[[#This Row],[Gross Earning ]]-Table68[[#This Row],[Budget]]</f>
        <v>2508670</v>
      </c>
    </row>
    <row r="2346" spans="1:9">
      <c r="A2346">
        <v>22433915</v>
      </c>
      <c r="B2346">
        <v>60000000</v>
      </c>
      <c r="C2346">
        <v>6.2</v>
      </c>
      <c r="E2346">
        <v>28501651</v>
      </c>
      <c r="F2346">
        <v>26000000</v>
      </c>
      <c r="G2346">
        <v>7.1</v>
      </c>
      <c r="H2346">
        <f>ROUND(CORREL(Table68[[Gross Earning ]],Table68[Budget]),6)</f>
        <v>0.48902099999999998</v>
      </c>
      <c r="I2346">
        <f>Table68[[#This Row],[Gross Earning ]]-Table68[[#This Row],[Budget]]</f>
        <v>2501651</v>
      </c>
    </row>
    <row r="2347" spans="1:9">
      <c r="A2347">
        <v>22326247</v>
      </c>
      <c r="B2347">
        <v>60000000</v>
      </c>
      <c r="C2347">
        <v>5.9</v>
      </c>
      <c r="E2347">
        <v>21483154</v>
      </c>
      <c r="F2347">
        <v>19000000</v>
      </c>
      <c r="G2347">
        <v>7.6</v>
      </c>
      <c r="H2347">
        <f>ROUND(CORREL(Table68[[Gross Earning ]],Table68[Budget]),6)</f>
        <v>0.48902099999999998</v>
      </c>
      <c r="I2347">
        <f>Table68[[#This Row],[Gross Earning ]]-Table68[[#This Row],[Budget]]</f>
        <v>2483154</v>
      </c>
    </row>
    <row r="2348" spans="1:9">
      <c r="A2348">
        <v>21176322</v>
      </c>
      <c r="B2348">
        <v>40000000</v>
      </c>
      <c r="C2348">
        <v>4</v>
      </c>
      <c r="E2348">
        <v>37481242</v>
      </c>
      <c r="F2348">
        <v>35000000</v>
      </c>
      <c r="G2348">
        <v>5.3</v>
      </c>
      <c r="H2348">
        <f>ROUND(CORREL(Table68[[Gross Earning ]],Table68[Budget]),6)</f>
        <v>0.48902099999999998</v>
      </c>
      <c r="I2348">
        <f>Table68[[#This Row],[Gross Earning ]]-Table68[[#This Row],[Budget]]</f>
        <v>2481242</v>
      </c>
    </row>
    <row r="2349" spans="1:9">
      <c r="A2349">
        <v>20300000</v>
      </c>
      <c r="B2349">
        <v>40000000</v>
      </c>
      <c r="C2349">
        <v>6.2</v>
      </c>
      <c r="E2349">
        <v>17439163</v>
      </c>
      <c r="F2349">
        <v>15000000</v>
      </c>
      <c r="G2349">
        <v>8.1999999999999993</v>
      </c>
      <c r="H2349">
        <f>ROUND(CORREL(Table68[[Gross Earning ]],Table68[Budget]),6)</f>
        <v>0.48902099999999998</v>
      </c>
      <c r="I2349">
        <f>Table68[[#This Row],[Gross Earning ]]-Table68[[#This Row],[Budget]]</f>
        <v>2439163</v>
      </c>
    </row>
    <row r="2350" spans="1:9">
      <c r="A2350">
        <v>20302961</v>
      </c>
      <c r="B2350">
        <v>45000000</v>
      </c>
      <c r="C2350">
        <v>4.5999999999999996</v>
      </c>
      <c r="E2350">
        <v>2808000</v>
      </c>
      <c r="F2350">
        <v>379000</v>
      </c>
      <c r="G2350">
        <v>6.3</v>
      </c>
      <c r="H2350">
        <f>ROUND(CORREL(Table68[[Gross Earning ]],Table68[Budget]),6)</f>
        <v>0.48902099999999998</v>
      </c>
      <c r="I2350">
        <f>Table68[[#This Row],[Gross Earning ]]-Table68[[#This Row],[Budget]]</f>
        <v>2429000</v>
      </c>
    </row>
    <row r="2351" spans="1:9">
      <c r="A2351">
        <v>15962471</v>
      </c>
      <c r="B2351">
        <v>40000000</v>
      </c>
      <c r="C2351">
        <v>6.4</v>
      </c>
      <c r="E2351">
        <v>17411331</v>
      </c>
      <c r="F2351">
        <v>15000000</v>
      </c>
      <c r="G2351">
        <v>5.5</v>
      </c>
      <c r="H2351">
        <f>ROUND(CORREL(Table68[[Gross Earning ]],Table68[Budget]),6)</f>
        <v>0.48902099999999998</v>
      </c>
      <c r="I2351">
        <f>Table68[[#This Row],[Gross Earning ]]-Table68[[#This Row],[Budget]]</f>
        <v>2411331</v>
      </c>
    </row>
    <row r="2352" spans="1:9">
      <c r="A2352">
        <v>14942422</v>
      </c>
      <c r="B2352">
        <v>40000000</v>
      </c>
      <c r="C2352">
        <v>5.9</v>
      </c>
      <c r="E2352">
        <v>2833383</v>
      </c>
      <c r="F2352">
        <v>427000</v>
      </c>
      <c r="G2352">
        <v>5.7</v>
      </c>
      <c r="H2352">
        <f>ROUND(CORREL(Table68[[Gross Earning ]],Table68[Budget]),6)</f>
        <v>0.48902099999999998</v>
      </c>
      <c r="I2352">
        <f>Table68[[#This Row],[Gross Earning ]]-Table68[[#This Row],[Budget]]</f>
        <v>2406383</v>
      </c>
    </row>
    <row r="2353" spans="1:9">
      <c r="A2353">
        <v>14967182</v>
      </c>
      <c r="B2353">
        <v>40000000</v>
      </c>
      <c r="C2353">
        <v>5.0999999999999996</v>
      </c>
      <c r="E2353">
        <v>62401264</v>
      </c>
      <c r="F2353">
        <v>60000000</v>
      </c>
      <c r="G2353">
        <v>5.9</v>
      </c>
      <c r="H2353">
        <f>ROUND(CORREL(Table68[[Gross Earning ]],Table68[Budget]),6)</f>
        <v>0.48902099999999998</v>
      </c>
      <c r="I2353">
        <f>Table68[[#This Row],[Gross Earning ]]-Table68[[#This Row],[Budget]]</f>
        <v>2401264</v>
      </c>
    </row>
    <row r="2354" spans="1:9">
      <c r="A2354">
        <v>18996755</v>
      </c>
      <c r="B2354">
        <v>45000000</v>
      </c>
      <c r="C2354">
        <v>7.6</v>
      </c>
      <c r="E2354">
        <v>3000000</v>
      </c>
      <c r="F2354">
        <v>609000</v>
      </c>
      <c r="G2354">
        <v>7.8</v>
      </c>
      <c r="H2354">
        <f>ROUND(CORREL(Table68[[Gross Earning ]],Table68[Budget]),6)</f>
        <v>0.48902099999999998</v>
      </c>
      <c r="I2354">
        <f>Table68[[#This Row],[Gross Earning ]]-Table68[[#This Row],[Budget]]</f>
        <v>2391000</v>
      </c>
    </row>
    <row r="2355" spans="1:9">
      <c r="A2355">
        <v>14375181</v>
      </c>
      <c r="B2355">
        <v>51000000</v>
      </c>
      <c r="C2355">
        <v>4.2</v>
      </c>
      <c r="E2355">
        <v>3386698</v>
      </c>
      <c r="F2355">
        <v>1000000</v>
      </c>
      <c r="G2355">
        <v>6.7</v>
      </c>
      <c r="H2355">
        <f>ROUND(CORREL(Table68[[Gross Earning ]],Table68[Budget]),6)</f>
        <v>0.48902099999999998</v>
      </c>
      <c r="I2355">
        <f>Table68[[#This Row],[Gross Earning ]]-Table68[[#This Row],[Budget]]</f>
        <v>2386698</v>
      </c>
    </row>
    <row r="2356" spans="1:9">
      <c r="A2356">
        <v>20999103</v>
      </c>
      <c r="B2356">
        <v>40000000</v>
      </c>
      <c r="C2356">
        <v>7.8</v>
      </c>
      <c r="E2356">
        <v>15361537</v>
      </c>
      <c r="F2356">
        <v>13000000</v>
      </c>
      <c r="G2356">
        <v>4.5999999999999996</v>
      </c>
      <c r="H2356">
        <f>ROUND(CORREL(Table68[[Gross Earning ]],Table68[Budget]),6)</f>
        <v>0.48902099999999998</v>
      </c>
      <c r="I2356">
        <f>Table68[[#This Row],[Gross Earning ]]-Table68[[#This Row],[Budget]]</f>
        <v>2361537</v>
      </c>
    </row>
    <row r="2357" spans="1:9">
      <c r="A2357">
        <v>14448589</v>
      </c>
      <c r="B2357">
        <v>40000000</v>
      </c>
      <c r="C2357">
        <v>5.8</v>
      </c>
      <c r="E2357">
        <v>32357532</v>
      </c>
      <c r="F2357">
        <v>30000000</v>
      </c>
      <c r="G2357">
        <v>6.7</v>
      </c>
      <c r="H2357">
        <f>ROUND(CORREL(Table68[[Gross Earning ]],Table68[Budget]),6)</f>
        <v>0.48902099999999998</v>
      </c>
      <c r="I2357">
        <f>Table68[[#This Row],[Gross Earning ]]-Table68[[#This Row],[Budget]]</f>
        <v>2357532</v>
      </c>
    </row>
    <row r="2358" spans="1:9">
      <c r="A2358">
        <v>14358033</v>
      </c>
      <c r="B2358">
        <v>40000000</v>
      </c>
      <c r="C2358">
        <v>5.9</v>
      </c>
      <c r="E2358">
        <v>15854988</v>
      </c>
      <c r="F2358">
        <v>13500000</v>
      </c>
      <c r="G2358">
        <v>7.4</v>
      </c>
      <c r="H2358">
        <f>ROUND(CORREL(Table68[[Gross Earning ]],Table68[Budget]),6)</f>
        <v>0.48902099999999998</v>
      </c>
      <c r="I2358">
        <f>Table68[[#This Row],[Gross Earning ]]-Table68[[#This Row],[Budget]]</f>
        <v>2354988</v>
      </c>
    </row>
    <row r="2359" spans="1:9">
      <c r="A2359">
        <v>33201661</v>
      </c>
      <c r="B2359">
        <v>77000000</v>
      </c>
      <c r="C2359">
        <v>8.4</v>
      </c>
      <c r="E2359">
        <v>14348123</v>
      </c>
      <c r="F2359">
        <v>12000000</v>
      </c>
      <c r="G2359">
        <v>6.9</v>
      </c>
      <c r="H2359">
        <f>ROUND(CORREL(Table68[[Gross Earning ]],Table68[Budget]),6)</f>
        <v>0.48902099999999998</v>
      </c>
      <c r="I2359">
        <f>Table68[[#This Row],[Gross Earning ]]-Table68[[#This Row],[Budget]]</f>
        <v>2348123</v>
      </c>
    </row>
    <row r="2360" spans="1:9">
      <c r="A2360">
        <v>14018364</v>
      </c>
      <c r="B2360">
        <v>30000000</v>
      </c>
      <c r="C2360">
        <v>4.8</v>
      </c>
      <c r="E2360">
        <v>5923044</v>
      </c>
      <c r="F2360">
        <v>3600000</v>
      </c>
      <c r="G2360">
        <v>7.8</v>
      </c>
      <c r="H2360">
        <f>ROUND(CORREL(Table68[[Gross Earning ]],Table68[Budget]),6)</f>
        <v>0.48902099999999998</v>
      </c>
      <c r="I2360">
        <f>Table68[[#This Row],[Gross Earning ]]-Table68[[#This Row],[Budget]]</f>
        <v>2323044</v>
      </c>
    </row>
    <row r="2361" spans="1:9">
      <c r="A2361">
        <v>13395939</v>
      </c>
      <c r="B2361">
        <v>60000000</v>
      </c>
      <c r="C2361">
        <v>6.2</v>
      </c>
      <c r="E2361">
        <v>47307550</v>
      </c>
      <c r="F2361">
        <v>45000000</v>
      </c>
      <c r="G2361">
        <v>6.5</v>
      </c>
      <c r="H2361">
        <f>ROUND(CORREL(Table68[[Gross Earning ]],Table68[Budget]),6)</f>
        <v>0.48902099999999998</v>
      </c>
      <c r="I2361">
        <f>Table68[[#This Row],[Gross Earning ]]-Table68[[#This Row],[Budget]]</f>
        <v>2307550</v>
      </c>
    </row>
    <row r="2362" spans="1:9">
      <c r="A2362">
        <v>20113965</v>
      </c>
      <c r="B2362">
        <v>40000000</v>
      </c>
      <c r="C2362">
        <v>6.5</v>
      </c>
      <c r="E2362">
        <v>37304950</v>
      </c>
      <c r="F2362">
        <v>35000000</v>
      </c>
      <c r="G2362">
        <v>6.6</v>
      </c>
      <c r="H2362">
        <f>ROUND(CORREL(Table68[[Gross Earning ]],Table68[Budget]),6)</f>
        <v>0.48902099999999998</v>
      </c>
      <c r="I2362">
        <f>Table68[[#This Row],[Gross Earning ]]-Table68[[#This Row],[Budget]]</f>
        <v>2304950</v>
      </c>
    </row>
    <row r="2363" spans="1:9">
      <c r="A2363">
        <v>13376506</v>
      </c>
      <c r="B2363">
        <v>40000000</v>
      </c>
      <c r="C2363">
        <v>6.3</v>
      </c>
      <c r="E2363">
        <v>16298046</v>
      </c>
      <c r="F2363">
        <v>14000000</v>
      </c>
      <c r="G2363">
        <v>5</v>
      </c>
      <c r="H2363">
        <f>ROUND(CORREL(Table68[[Gross Earning ]],Table68[Budget]),6)</f>
        <v>0.48902099999999998</v>
      </c>
      <c r="I2363">
        <f>Table68[[#This Row],[Gross Earning ]]-Table68[[#This Row],[Budget]]</f>
        <v>2298046</v>
      </c>
    </row>
    <row r="2364" spans="1:9">
      <c r="A2364">
        <v>13208023</v>
      </c>
      <c r="B2364">
        <v>42000000</v>
      </c>
      <c r="C2364">
        <v>3.3</v>
      </c>
      <c r="E2364">
        <v>4170647</v>
      </c>
      <c r="F2364">
        <v>1900000</v>
      </c>
      <c r="G2364">
        <v>6.9</v>
      </c>
      <c r="H2364">
        <f>ROUND(CORREL(Table68[[Gross Earning ]],Table68[Budget]),6)</f>
        <v>0.48902099999999998</v>
      </c>
      <c r="I2364">
        <f>Table68[[#This Row],[Gross Earning ]]-Table68[[#This Row],[Budget]]</f>
        <v>2270647</v>
      </c>
    </row>
    <row r="2365" spans="1:9">
      <c r="A2365">
        <v>13838130</v>
      </c>
      <c r="B2365">
        <v>40000000</v>
      </c>
      <c r="C2365">
        <v>5.9</v>
      </c>
      <c r="E2365">
        <v>10269307</v>
      </c>
      <c r="F2365">
        <v>8000000</v>
      </c>
      <c r="G2365">
        <v>6.3</v>
      </c>
      <c r="H2365">
        <f>ROUND(CORREL(Table68[[Gross Earning ]],Table68[Budget]),6)</f>
        <v>0.48902099999999998</v>
      </c>
      <c r="I2365">
        <f>Table68[[#This Row],[Gross Earning ]]-Table68[[#This Row],[Budget]]</f>
        <v>2269307</v>
      </c>
    </row>
    <row r="2366" spans="1:9">
      <c r="A2366">
        <v>9652000</v>
      </c>
      <c r="B2366">
        <v>40000000</v>
      </c>
      <c r="C2366">
        <v>5.8</v>
      </c>
      <c r="E2366">
        <v>2712293</v>
      </c>
      <c r="F2366">
        <v>450000</v>
      </c>
      <c r="G2366">
        <v>5.9</v>
      </c>
      <c r="H2366">
        <f>ROUND(CORREL(Table68[[Gross Earning ]],Table68[Budget]),6)</f>
        <v>0.48902099999999998</v>
      </c>
      <c r="I2366">
        <f>Table68[[#This Row],[Gross Earning ]]-Table68[[#This Row],[Budget]]</f>
        <v>2262293</v>
      </c>
    </row>
    <row r="2367" spans="1:9">
      <c r="A2367">
        <v>7000000</v>
      </c>
      <c r="B2367">
        <v>36000000</v>
      </c>
      <c r="C2367">
        <v>4.7</v>
      </c>
      <c r="E2367">
        <v>17237244</v>
      </c>
      <c r="F2367">
        <v>15000000</v>
      </c>
      <c r="G2367">
        <v>6.8</v>
      </c>
      <c r="H2367">
        <f>ROUND(CORREL(Table68[[Gross Earning ]],Table68[Budget]),6)</f>
        <v>0.48902099999999998</v>
      </c>
      <c r="I2367">
        <f>Table68[[#This Row],[Gross Earning ]]-Table68[[#This Row],[Budget]]</f>
        <v>2237244</v>
      </c>
    </row>
    <row r="2368" spans="1:9">
      <c r="A2368">
        <v>10431220</v>
      </c>
      <c r="B2368">
        <v>24000000</v>
      </c>
      <c r="C2368">
        <v>4.0999999999999996</v>
      </c>
      <c r="E2368">
        <v>2428241</v>
      </c>
      <c r="F2368">
        <v>200000</v>
      </c>
      <c r="G2368">
        <v>6.4</v>
      </c>
      <c r="H2368">
        <f>ROUND(CORREL(Table68[[Gross Earning ]],Table68[Budget]),6)</f>
        <v>0.48902099999999998</v>
      </c>
      <c r="I2368">
        <f>Table68[[#This Row],[Gross Earning ]]-Table68[[#This Row],[Budget]]</f>
        <v>2228241</v>
      </c>
    </row>
    <row r="2369" spans="1:9">
      <c r="A2369">
        <v>10326062</v>
      </c>
      <c r="B2369">
        <v>33000000</v>
      </c>
      <c r="C2369">
        <v>6.8</v>
      </c>
      <c r="E2369">
        <v>13214255</v>
      </c>
      <c r="F2369">
        <v>11000000</v>
      </c>
      <c r="G2369">
        <v>7.4</v>
      </c>
      <c r="H2369">
        <f>ROUND(CORREL(Table68[[Gross Earning ]],Table68[Budget]),6)</f>
        <v>0.48902099999999998</v>
      </c>
      <c r="I2369">
        <f>Table68[[#This Row],[Gross Earning ]]-Table68[[#This Row],[Budget]]</f>
        <v>2214255</v>
      </c>
    </row>
    <row r="2370" spans="1:9">
      <c r="A2370">
        <v>6114237</v>
      </c>
      <c r="B2370">
        <v>40000000</v>
      </c>
      <c r="C2370">
        <v>6.2</v>
      </c>
      <c r="E2370">
        <v>17508936</v>
      </c>
      <c r="F2370">
        <v>15300000</v>
      </c>
      <c r="G2370">
        <v>7.3</v>
      </c>
      <c r="H2370">
        <f>ROUND(CORREL(Table68[[Gross Earning ]],Table68[Budget]),6)</f>
        <v>0.48902099999999998</v>
      </c>
      <c r="I2370">
        <f>Table68[[#This Row],[Gross Earning ]]-Table68[[#This Row],[Budget]]</f>
        <v>2208936</v>
      </c>
    </row>
    <row r="2371" spans="1:9">
      <c r="A2371">
        <v>4835968</v>
      </c>
      <c r="B2371">
        <v>40000000</v>
      </c>
      <c r="C2371">
        <v>4.5</v>
      </c>
      <c r="E2371">
        <v>9190525</v>
      </c>
      <c r="F2371">
        <v>7000000</v>
      </c>
      <c r="G2371">
        <v>7</v>
      </c>
      <c r="H2371">
        <f>ROUND(CORREL(Table68[[Gross Earning ]],Table68[Budget]),6)</f>
        <v>0.48902099999999998</v>
      </c>
      <c r="I2371">
        <f>Table68[[#This Row],[Gross Earning ]]-Table68[[#This Row],[Budget]]</f>
        <v>2190525</v>
      </c>
    </row>
    <row r="2372" spans="1:9">
      <c r="A2372">
        <v>4777007</v>
      </c>
      <c r="B2372">
        <v>40000000</v>
      </c>
      <c r="C2372">
        <v>5.8</v>
      </c>
      <c r="E2372">
        <v>34180954</v>
      </c>
      <c r="F2372">
        <v>32000000</v>
      </c>
      <c r="G2372">
        <v>7.6</v>
      </c>
      <c r="H2372">
        <f>ROUND(CORREL(Table68[[Gross Earning ]],Table68[Budget]),6)</f>
        <v>0.48902099999999998</v>
      </c>
      <c r="I2372">
        <f>Table68[[#This Row],[Gross Earning ]]-Table68[[#This Row],[Budget]]</f>
        <v>2180954</v>
      </c>
    </row>
    <row r="2373" spans="1:9">
      <c r="A2373">
        <v>3675072</v>
      </c>
      <c r="B2373">
        <v>26000000</v>
      </c>
      <c r="C2373">
        <v>7.3</v>
      </c>
      <c r="E2373">
        <v>50173190</v>
      </c>
      <c r="F2373">
        <v>48000000</v>
      </c>
      <c r="G2373">
        <v>7.4</v>
      </c>
      <c r="H2373">
        <f>ROUND(CORREL(Table68[[Gross Earning ]],Table68[Budget]),6)</f>
        <v>0.48902099999999998</v>
      </c>
      <c r="I2373">
        <f>Table68[[#This Row],[Gross Earning ]]-Table68[[#This Row],[Budget]]</f>
        <v>2173190</v>
      </c>
    </row>
    <row r="2374" spans="1:9">
      <c r="A2374">
        <v>18438149</v>
      </c>
      <c r="B2374">
        <v>40000000</v>
      </c>
      <c r="C2374">
        <v>5.9</v>
      </c>
      <c r="E2374" s="27">
        <v>24171685</v>
      </c>
      <c r="F2374">
        <v>22000000</v>
      </c>
      <c r="G2374">
        <v>8.1</v>
      </c>
      <c r="H2374">
        <f>ROUND(CORREL(Table68[[Gross Earning ]],Table68[Budget]),6)</f>
        <v>0.48902099999999998</v>
      </c>
      <c r="I2374">
        <f>Table68[[#This Row],[Gross Earning ]]-Table68[[#This Row],[Budget]]</f>
        <v>2171685</v>
      </c>
    </row>
    <row r="2375" spans="1:9">
      <c r="A2375">
        <v>511920</v>
      </c>
      <c r="B2375">
        <v>40000000</v>
      </c>
      <c r="C2375">
        <v>4.4000000000000004</v>
      </c>
      <c r="E2375" s="27">
        <v>24171685</v>
      </c>
      <c r="F2375">
        <v>22000000</v>
      </c>
      <c r="G2375">
        <v>6.7</v>
      </c>
      <c r="H2375">
        <f>ROUND(CORREL(Table68[[Gross Earning ]],Table68[Budget]),6)</f>
        <v>0.48902099999999998</v>
      </c>
      <c r="I2375">
        <f>Table68[[#This Row],[Gross Earning ]]-Table68[[#This Row],[Budget]]</f>
        <v>2171685</v>
      </c>
    </row>
    <row r="2376" spans="1:9">
      <c r="A2376">
        <v>10640645</v>
      </c>
      <c r="B2376">
        <v>40000000</v>
      </c>
      <c r="C2376">
        <v>5.8</v>
      </c>
      <c r="E2376" s="27">
        <v>24171685</v>
      </c>
      <c r="F2376">
        <v>22000000</v>
      </c>
      <c r="G2376">
        <v>5.9</v>
      </c>
      <c r="H2376">
        <f>ROUND(CORREL(Table68[[Gross Earning ]],Table68[Budget]),6)</f>
        <v>0.48902099999999998</v>
      </c>
      <c r="I2376">
        <f>Table68[[#This Row],[Gross Earning ]]-Table68[[#This Row],[Budget]]</f>
        <v>2171685</v>
      </c>
    </row>
    <row r="2377" spans="1:9">
      <c r="A2377">
        <v>652526</v>
      </c>
      <c r="B2377">
        <v>40000000</v>
      </c>
      <c r="C2377">
        <v>5.0999999999999996</v>
      </c>
      <c r="E2377">
        <v>9166863</v>
      </c>
      <c r="F2377">
        <v>7000000</v>
      </c>
      <c r="G2377">
        <v>7.6</v>
      </c>
      <c r="H2377">
        <f>ROUND(CORREL(Table68[[Gross Earning ]],Table68[Budget]),6)</f>
        <v>0.48902099999999998</v>
      </c>
      <c r="I2377">
        <f>Table68[[#This Row],[Gross Earning ]]-Table68[[#This Row],[Budget]]</f>
        <v>2166863</v>
      </c>
    </row>
    <row r="2378" spans="1:9">
      <c r="A2378">
        <v>80050171</v>
      </c>
      <c r="B2378">
        <v>20000000</v>
      </c>
      <c r="C2378">
        <v>6.9</v>
      </c>
      <c r="E2378">
        <v>18663911</v>
      </c>
      <c r="F2378">
        <v>16500000</v>
      </c>
      <c r="G2378">
        <v>7.1</v>
      </c>
      <c r="H2378">
        <f>ROUND(CORREL(Table68[[Gross Earning ]],Table68[Budget]),6)</f>
        <v>0.48902099999999998</v>
      </c>
      <c r="I2378">
        <f>Table68[[#This Row],[Gross Earning ]]-Table68[[#This Row],[Budget]]</f>
        <v>2163911</v>
      </c>
    </row>
    <row r="2379" spans="1:9">
      <c r="A2379">
        <v>7564000</v>
      </c>
      <c r="B2379">
        <v>20000000</v>
      </c>
      <c r="C2379">
        <v>6.2</v>
      </c>
      <c r="E2379">
        <v>32154410</v>
      </c>
      <c r="F2379">
        <v>30000000</v>
      </c>
      <c r="G2379">
        <v>7.1</v>
      </c>
      <c r="H2379">
        <f>ROUND(CORREL(Table68[[Gross Earning ]],Table68[Budget]),6)</f>
        <v>0.48902099999999998</v>
      </c>
      <c r="I2379">
        <f>Table68[[#This Row],[Gross Earning ]]-Table68[[#This Row],[Budget]]</f>
        <v>2154410</v>
      </c>
    </row>
    <row r="2380" spans="1:9">
      <c r="A2380">
        <v>876671</v>
      </c>
      <c r="B2380">
        <v>25000000</v>
      </c>
      <c r="C2380">
        <v>6.9</v>
      </c>
      <c r="E2380">
        <v>40137776</v>
      </c>
      <c r="F2380">
        <v>38000000</v>
      </c>
      <c r="G2380">
        <v>7.6</v>
      </c>
      <c r="H2380">
        <f>ROUND(CORREL(Table68[[Gross Earning ]],Table68[Budget]),6)</f>
        <v>0.48902099999999998</v>
      </c>
      <c r="I2380">
        <f>Table68[[#This Row],[Gross Earning ]]-Table68[[#This Row],[Budget]]</f>
        <v>2137776</v>
      </c>
    </row>
    <row r="2381" spans="1:9">
      <c r="A2381">
        <v>2869369</v>
      </c>
      <c r="B2381">
        <v>30000000</v>
      </c>
      <c r="C2381">
        <v>7.3</v>
      </c>
      <c r="E2381">
        <v>67128202</v>
      </c>
      <c r="F2381">
        <v>65000000</v>
      </c>
      <c r="G2381">
        <v>5.7</v>
      </c>
      <c r="H2381">
        <f>ROUND(CORREL(Table68[[Gross Earning ]],Table68[Budget]),6)</f>
        <v>0.48902099999999998</v>
      </c>
      <c r="I2381">
        <f>Table68[[#This Row],[Gross Earning ]]-Table68[[#This Row],[Budget]]</f>
        <v>2128202</v>
      </c>
    </row>
    <row r="2382" spans="1:9">
      <c r="A2382">
        <v>128978</v>
      </c>
      <c r="B2382">
        <v>40000000</v>
      </c>
      <c r="C2382">
        <v>7.1</v>
      </c>
      <c r="E2382">
        <v>10106233</v>
      </c>
      <c r="F2382">
        <v>8000000</v>
      </c>
      <c r="G2382">
        <v>5.4</v>
      </c>
      <c r="H2382">
        <f>ROUND(CORREL(Table68[[Gross Earning ]],Table68[Budget]),6)</f>
        <v>0.48902099999999998</v>
      </c>
      <c r="I2382">
        <f>Table68[[#This Row],[Gross Earning ]]-Table68[[#This Row],[Budget]]</f>
        <v>2106233</v>
      </c>
    </row>
    <row r="2383" spans="1:9">
      <c r="A2383">
        <v>77231</v>
      </c>
      <c r="B2383">
        <v>25000000</v>
      </c>
      <c r="C2383">
        <v>6</v>
      </c>
      <c r="E2383">
        <v>13103828</v>
      </c>
      <c r="F2383">
        <v>11000000</v>
      </c>
      <c r="G2383">
        <v>7.3</v>
      </c>
      <c r="H2383">
        <f>ROUND(CORREL(Table68[[Gross Earning ]],Table68[Budget]),6)</f>
        <v>0.48902099999999998</v>
      </c>
      <c r="I2383">
        <f>Table68[[#This Row],[Gross Earning ]]-Table68[[#This Row],[Budget]]</f>
        <v>2103828</v>
      </c>
    </row>
    <row r="2384" spans="1:9">
      <c r="A2384">
        <v>4563029</v>
      </c>
      <c r="B2384">
        <v>39200000</v>
      </c>
      <c r="C2384">
        <v>7</v>
      </c>
      <c r="E2384">
        <v>9094451</v>
      </c>
      <c r="F2384">
        <v>7000000</v>
      </c>
      <c r="G2384">
        <v>6.2</v>
      </c>
      <c r="H2384">
        <f>ROUND(CORREL(Table68[[Gross Earning ]],Table68[Budget]),6)</f>
        <v>0.48902099999999998</v>
      </c>
      <c r="I2384">
        <f>Table68[[#This Row],[Gross Earning ]]-Table68[[#This Row],[Budget]]</f>
        <v>2094451</v>
      </c>
    </row>
    <row r="2385" spans="1:9">
      <c r="A2385">
        <v>50693162</v>
      </c>
      <c r="B2385">
        <v>23000000</v>
      </c>
      <c r="C2385">
        <v>7.6</v>
      </c>
      <c r="E2385">
        <v>17378977</v>
      </c>
      <c r="F2385">
        <v>15300000</v>
      </c>
      <c r="G2385">
        <v>6</v>
      </c>
      <c r="H2385">
        <f>ROUND(CORREL(Table68[[Gross Earning ]],Table68[Budget]),6)</f>
        <v>0.48902099999999998</v>
      </c>
      <c r="I2385">
        <f>Table68[[#This Row],[Gross Earning ]]-Table68[[#This Row],[Budget]]</f>
        <v>2078977</v>
      </c>
    </row>
    <row r="2386" spans="1:9">
      <c r="A2386">
        <v>6498000</v>
      </c>
      <c r="B2386">
        <v>18026148</v>
      </c>
      <c r="C2386">
        <v>8.4</v>
      </c>
      <c r="E2386">
        <v>2360184</v>
      </c>
      <c r="F2386">
        <v>300000</v>
      </c>
      <c r="G2386">
        <v>7.1</v>
      </c>
      <c r="H2386">
        <f>ROUND(CORREL(Table68[[Gross Earning ]],Table68[Budget]),6)</f>
        <v>0.48902099999999998</v>
      </c>
      <c r="I2386">
        <f>Table68[[#This Row],[Gross Earning ]]-Table68[[#This Row],[Budget]]</f>
        <v>2060184</v>
      </c>
    </row>
    <row r="2387" spans="1:9">
      <c r="A2387">
        <v>63411478</v>
      </c>
      <c r="B2387">
        <v>39000000</v>
      </c>
      <c r="C2387">
        <v>7.1</v>
      </c>
      <c r="E2387">
        <v>35057332</v>
      </c>
      <c r="F2387">
        <v>33000000</v>
      </c>
      <c r="G2387">
        <v>6.5</v>
      </c>
      <c r="H2387">
        <f>ROUND(CORREL(Table68[[Gross Earning ]],Table68[Budget]),6)</f>
        <v>0.48902099999999998</v>
      </c>
      <c r="I2387">
        <f>Table68[[#This Row],[Gross Earning ]]-Table68[[#This Row],[Budget]]</f>
        <v>2057332</v>
      </c>
    </row>
    <row r="2388" spans="1:9">
      <c r="A2388">
        <v>35287788</v>
      </c>
      <c r="B2388">
        <v>39000000</v>
      </c>
      <c r="C2388">
        <v>7</v>
      </c>
      <c r="E2388">
        <v>32048809</v>
      </c>
      <c r="F2388">
        <v>30000000</v>
      </c>
      <c r="G2388">
        <v>5.3</v>
      </c>
      <c r="H2388">
        <f>ROUND(CORREL(Table68[[Gross Earning ]],Table68[Budget]),6)</f>
        <v>0.48902099999999998</v>
      </c>
      <c r="I2388">
        <f>Table68[[#This Row],[Gross Earning ]]-Table68[[#This Row],[Budget]]</f>
        <v>2048809</v>
      </c>
    </row>
    <row r="2389" spans="1:9">
      <c r="A2389">
        <v>25335935</v>
      </c>
      <c r="B2389">
        <v>40000000</v>
      </c>
      <c r="C2389">
        <v>8</v>
      </c>
      <c r="E2389">
        <v>2040920</v>
      </c>
      <c r="F2389">
        <v>7000</v>
      </c>
      <c r="G2389">
        <v>6.9</v>
      </c>
      <c r="H2389">
        <f>ROUND(CORREL(Table68[[Gross Earning ]],Table68[Budget]),6)</f>
        <v>0.48902099999999998</v>
      </c>
      <c r="I2389">
        <f>Table68[[#This Row],[Gross Earning ]]-Table68[[#This Row],[Budget]]</f>
        <v>2033920</v>
      </c>
    </row>
    <row r="2390" spans="1:9">
      <c r="A2390">
        <v>5881504</v>
      </c>
      <c r="B2390">
        <v>39000000</v>
      </c>
      <c r="C2390">
        <v>5.3</v>
      </c>
      <c r="E2390">
        <v>17321573</v>
      </c>
      <c r="F2390">
        <v>15300000</v>
      </c>
      <c r="G2390">
        <v>4.5</v>
      </c>
      <c r="H2390">
        <f>ROUND(CORREL(Table68[[Gross Earning ]],Table68[Budget]),6)</f>
        <v>0.48902099999999998</v>
      </c>
      <c r="I2390">
        <f>Table68[[#This Row],[Gross Earning ]]-Table68[[#This Row],[Budget]]</f>
        <v>2021573</v>
      </c>
    </row>
    <row r="2391" spans="1:9">
      <c r="A2391">
        <v>60000000</v>
      </c>
      <c r="B2391">
        <v>39000000</v>
      </c>
      <c r="C2391">
        <v>4.9000000000000004</v>
      </c>
      <c r="E2391">
        <v>32000000</v>
      </c>
      <c r="F2391">
        <v>30000000</v>
      </c>
      <c r="G2391">
        <v>7.2</v>
      </c>
      <c r="H2391">
        <f>ROUND(CORREL(Table68[[Gross Earning ]],Table68[Budget]),6)</f>
        <v>0.48902099999999998</v>
      </c>
      <c r="I2391">
        <f>Table68[[#This Row],[Gross Earning ]]-Table68[[#This Row],[Budget]]</f>
        <v>2000000</v>
      </c>
    </row>
    <row r="2392" spans="1:9">
      <c r="A2392">
        <v>29802761</v>
      </c>
      <c r="B2392">
        <v>40000000</v>
      </c>
      <c r="C2392">
        <v>6.4</v>
      </c>
      <c r="E2392">
        <v>2694973</v>
      </c>
      <c r="F2392">
        <v>700000</v>
      </c>
      <c r="G2392">
        <v>7.2</v>
      </c>
      <c r="H2392">
        <f>ROUND(CORREL(Table68[[Gross Earning ]],Table68[Budget]),6)</f>
        <v>0.48902099999999998</v>
      </c>
      <c r="I2392">
        <f>Table68[[#This Row],[Gross Earning ]]-Table68[[#This Row],[Budget]]</f>
        <v>1994973</v>
      </c>
    </row>
    <row r="2393" spans="1:9">
      <c r="A2393">
        <v>626809</v>
      </c>
      <c r="B2393">
        <v>553632000</v>
      </c>
      <c r="C2393">
        <v>7.4</v>
      </c>
      <c r="E2393">
        <v>2957978</v>
      </c>
      <c r="F2393">
        <v>1000000</v>
      </c>
      <c r="G2393">
        <v>7.8</v>
      </c>
      <c r="H2393">
        <f>ROUND(CORREL(Table68[[Gross Earning ]],Table68[Budget]),6)</f>
        <v>0.48902099999999998</v>
      </c>
      <c r="I2393">
        <f>Table68[[#This Row],[Gross Earning ]]-Table68[[#This Row],[Budget]]</f>
        <v>1957978</v>
      </c>
    </row>
    <row r="2394" spans="1:9">
      <c r="A2394">
        <v>127214072</v>
      </c>
      <c r="B2394">
        <v>38000000</v>
      </c>
      <c r="C2394">
        <v>6.1</v>
      </c>
      <c r="E2394">
        <v>3447339</v>
      </c>
      <c r="F2394">
        <v>1500000</v>
      </c>
      <c r="G2394">
        <v>5.8</v>
      </c>
      <c r="H2394">
        <f>ROUND(CORREL(Table68[[Gross Earning ]],Table68[Budget]),6)</f>
        <v>0.48902099999999998</v>
      </c>
      <c r="I2394">
        <f>Table68[[#This Row],[Gross Earning ]]-Table68[[#This Row],[Budget]]</f>
        <v>1947339</v>
      </c>
    </row>
    <row r="2395" spans="1:9">
      <c r="A2395">
        <v>88915214</v>
      </c>
      <c r="B2395">
        <v>38000000</v>
      </c>
      <c r="C2395">
        <v>6.5</v>
      </c>
      <c r="E2395">
        <v>56932305</v>
      </c>
      <c r="F2395">
        <v>55000000</v>
      </c>
      <c r="G2395">
        <v>6.6</v>
      </c>
      <c r="H2395">
        <f>ROUND(CORREL(Table68[[Gross Earning ]],Table68[Budget]),6)</f>
        <v>0.48902099999999998</v>
      </c>
      <c r="I2395">
        <f>Table68[[#This Row],[Gross Earning ]]-Table68[[#This Row],[Budget]]</f>
        <v>1932305</v>
      </c>
    </row>
    <row r="2396" spans="1:9">
      <c r="A2396">
        <v>30400000</v>
      </c>
      <c r="B2396">
        <v>39000000</v>
      </c>
      <c r="C2396">
        <v>5.7</v>
      </c>
      <c r="E2396">
        <v>17225675</v>
      </c>
      <c r="F2396">
        <v>15300000</v>
      </c>
      <c r="G2396">
        <v>5.6</v>
      </c>
      <c r="H2396">
        <f>ROUND(CORREL(Table68[[Gross Earning ]],Table68[Budget]),6)</f>
        <v>0.48902099999999998</v>
      </c>
      <c r="I2396">
        <f>Table68[[#This Row],[Gross Earning ]]-Table68[[#This Row],[Budget]]</f>
        <v>1925675</v>
      </c>
    </row>
    <row r="2397" spans="1:9">
      <c r="A2397">
        <v>85570368</v>
      </c>
      <c r="B2397">
        <v>38000000</v>
      </c>
      <c r="C2397">
        <v>5.0999999999999996</v>
      </c>
      <c r="E2397">
        <v>3885134</v>
      </c>
      <c r="F2397">
        <v>2000000</v>
      </c>
      <c r="G2397">
        <v>7.4</v>
      </c>
      <c r="H2397">
        <f>ROUND(CORREL(Table68[[Gross Earning ]],Table68[Budget]),6)</f>
        <v>0.48902099999999998</v>
      </c>
      <c r="I2397">
        <f>Table68[[#This Row],[Gross Earning ]]-Table68[[#This Row],[Budget]]</f>
        <v>1885134</v>
      </c>
    </row>
    <row r="2398" spans="1:9">
      <c r="A2398">
        <v>75668868</v>
      </c>
      <c r="B2398">
        <v>35000000</v>
      </c>
      <c r="C2398">
        <v>6.6</v>
      </c>
      <c r="E2398">
        <v>2300000</v>
      </c>
      <c r="F2398">
        <v>439000</v>
      </c>
      <c r="G2398">
        <v>7.7</v>
      </c>
      <c r="H2398">
        <f>ROUND(CORREL(Table68[[Gross Earning ]],Table68[Budget]),6)</f>
        <v>0.48902099999999998</v>
      </c>
      <c r="I2398">
        <f>Table68[[#This Row],[Gross Earning ]]-Table68[[#This Row],[Budget]]</f>
        <v>1861000</v>
      </c>
    </row>
    <row r="2399" spans="1:9">
      <c r="A2399">
        <v>6594136</v>
      </c>
      <c r="B2399">
        <v>38600000</v>
      </c>
      <c r="C2399">
        <v>6.5</v>
      </c>
      <c r="E2399">
        <v>5354039</v>
      </c>
      <c r="F2399">
        <v>3500000</v>
      </c>
      <c r="G2399">
        <v>7.1</v>
      </c>
      <c r="H2399">
        <f>ROUND(CORREL(Table68[[Gross Earning ]],Table68[Budget]),6)</f>
        <v>0.48902099999999998</v>
      </c>
      <c r="I2399">
        <f>Table68[[#This Row],[Gross Earning ]]-Table68[[#This Row],[Budget]]</f>
        <v>1854039</v>
      </c>
    </row>
    <row r="2400" spans="1:9">
      <c r="A2400">
        <v>58700247</v>
      </c>
      <c r="B2400">
        <v>38000000</v>
      </c>
      <c r="C2400">
        <v>6.9</v>
      </c>
      <c r="E2400">
        <v>46815748</v>
      </c>
      <c r="F2400">
        <v>45000000</v>
      </c>
      <c r="G2400">
        <v>6.3</v>
      </c>
      <c r="H2400">
        <f>ROUND(CORREL(Table68[[Gross Earning ]],Table68[Budget]),6)</f>
        <v>0.48902099999999998</v>
      </c>
      <c r="I2400">
        <f>Table68[[#This Row],[Gross Earning ]]-Table68[[#This Row],[Budget]]</f>
        <v>1815748</v>
      </c>
    </row>
    <row r="2401" spans="1:9">
      <c r="A2401">
        <v>50668906</v>
      </c>
      <c r="B2401">
        <v>38000000</v>
      </c>
      <c r="C2401">
        <v>7.6</v>
      </c>
      <c r="E2401">
        <v>41797066</v>
      </c>
      <c r="F2401">
        <v>40000000</v>
      </c>
      <c r="G2401">
        <v>4.7</v>
      </c>
      <c r="H2401">
        <f>ROUND(CORREL(Table68[[Gross Earning ]],Table68[Budget]),6)</f>
        <v>0.48902099999999998</v>
      </c>
      <c r="I2401">
        <f>Table68[[#This Row],[Gross Earning ]]-Table68[[#This Row],[Budget]]</f>
        <v>1797066</v>
      </c>
    </row>
    <row r="2402" spans="1:9">
      <c r="A2402">
        <v>39177215</v>
      </c>
      <c r="B2402">
        <v>38000000</v>
      </c>
      <c r="C2402">
        <v>5.6</v>
      </c>
      <c r="E2402">
        <v>6755271</v>
      </c>
      <c r="F2402">
        <v>5000000</v>
      </c>
      <c r="G2402">
        <v>5.3</v>
      </c>
      <c r="H2402">
        <f>ROUND(CORREL(Table68[[Gross Earning ]],Table68[Budget]),6)</f>
        <v>0.48902099999999998</v>
      </c>
      <c r="I2402">
        <f>Table68[[#This Row],[Gross Earning ]]-Table68[[#This Row],[Budget]]</f>
        <v>1755271</v>
      </c>
    </row>
    <row r="2403" spans="1:9">
      <c r="A2403">
        <v>40334024</v>
      </c>
      <c r="B2403">
        <v>35000000</v>
      </c>
      <c r="C2403">
        <v>6.2</v>
      </c>
      <c r="E2403">
        <v>31743332</v>
      </c>
      <c r="F2403">
        <v>30000000</v>
      </c>
      <c r="G2403">
        <v>7.1</v>
      </c>
      <c r="H2403">
        <f>ROUND(CORREL(Table68[[Gross Earning ]],Table68[Budget]),6)</f>
        <v>0.48902099999999998</v>
      </c>
      <c r="I2403">
        <f>Table68[[#This Row],[Gross Earning ]]-Table68[[#This Row],[Budget]]</f>
        <v>1743332</v>
      </c>
    </row>
    <row r="2404" spans="1:9">
      <c r="A2404">
        <v>71038190</v>
      </c>
      <c r="B2404">
        <v>30000000</v>
      </c>
      <c r="C2404">
        <v>4.4000000000000004</v>
      </c>
      <c r="E2404">
        <v>1977544</v>
      </c>
      <c r="F2404">
        <v>250000</v>
      </c>
      <c r="G2404">
        <v>6.5</v>
      </c>
      <c r="H2404">
        <f>ROUND(CORREL(Table68[[Gross Earning ]],Table68[Budget]),6)</f>
        <v>0.48902099999999998</v>
      </c>
      <c r="I2404">
        <f>Table68[[#This Row],[Gross Earning ]]-Table68[[#This Row],[Budget]]</f>
        <v>1727544</v>
      </c>
    </row>
    <row r="2405" spans="1:9">
      <c r="A2405">
        <v>24044532</v>
      </c>
      <c r="B2405">
        <v>38000000</v>
      </c>
      <c r="C2405">
        <v>5.6</v>
      </c>
      <c r="E2405">
        <v>11703287</v>
      </c>
      <c r="F2405">
        <v>10000000</v>
      </c>
      <c r="G2405">
        <v>7</v>
      </c>
      <c r="H2405">
        <f>ROUND(CORREL(Table68[[Gross Earning ]],Table68[Budget]),6)</f>
        <v>0.48902099999999998</v>
      </c>
      <c r="I2405">
        <f>Table68[[#This Row],[Gross Earning ]]-Table68[[#This Row],[Budget]]</f>
        <v>1703287</v>
      </c>
    </row>
    <row r="2406" spans="1:9">
      <c r="A2406">
        <v>22770864</v>
      </c>
      <c r="B2406">
        <v>38000000</v>
      </c>
      <c r="C2406">
        <v>5.5</v>
      </c>
      <c r="E2406">
        <v>19179969</v>
      </c>
      <c r="F2406">
        <v>17500000</v>
      </c>
      <c r="G2406">
        <v>6.3</v>
      </c>
      <c r="H2406">
        <f>ROUND(CORREL(Table68[[Gross Earning ]],Table68[Budget]),6)</f>
        <v>0.48902099999999998</v>
      </c>
      <c r="I2406">
        <f>Table68[[#This Row],[Gross Earning ]]-Table68[[#This Row],[Budget]]</f>
        <v>1679969</v>
      </c>
    </row>
    <row r="2407" spans="1:9">
      <c r="A2407">
        <v>18653746</v>
      </c>
      <c r="B2407">
        <v>38000000</v>
      </c>
      <c r="C2407">
        <v>6.7</v>
      </c>
      <c r="E2407">
        <v>14677654</v>
      </c>
      <c r="F2407">
        <v>13000000</v>
      </c>
      <c r="G2407">
        <v>8.3000000000000007</v>
      </c>
      <c r="H2407">
        <f>ROUND(CORREL(Table68[[Gross Earning ]],Table68[Budget]),6)</f>
        <v>0.48902099999999998</v>
      </c>
      <c r="I2407">
        <f>Table68[[#This Row],[Gross Earning ]]-Table68[[#This Row],[Budget]]</f>
        <v>1677654</v>
      </c>
    </row>
    <row r="2408" spans="1:9">
      <c r="A2408">
        <v>17305211</v>
      </c>
      <c r="B2408">
        <v>38000000</v>
      </c>
      <c r="C2408">
        <v>6.1</v>
      </c>
      <c r="E2408">
        <v>9176553</v>
      </c>
      <c r="F2408">
        <v>7500000</v>
      </c>
      <c r="G2408">
        <v>7.1</v>
      </c>
      <c r="H2408">
        <f>ROUND(CORREL(Table68[[Gross Earning ]],Table68[Budget]),6)</f>
        <v>0.48902099999999998</v>
      </c>
      <c r="I2408">
        <f>Table68[[#This Row],[Gross Earning ]]-Table68[[#This Row],[Budget]]</f>
        <v>1676553</v>
      </c>
    </row>
    <row r="2409" spans="1:9">
      <c r="A2409">
        <v>16991902</v>
      </c>
      <c r="B2409">
        <v>57000000</v>
      </c>
      <c r="C2409">
        <v>6.2</v>
      </c>
      <c r="E2409">
        <v>2859955</v>
      </c>
      <c r="F2409">
        <v>1200000</v>
      </c>
      <c r="G2409">
        <v>6</v>
      </c>
      <c r="H2409">
        <f>ROUND(CORREL(Table68[[Gross Earning ]],Table68[Budget]),6)</f>
        <v>0.48902099999999998</v>
      </c>
      <c r="I2409">
        <f>Table68[[#This Row],[Gross Earning ]]-Table68[[#This Row],[Budget]]</f>
        <v>1659955</v>
      </c>
    </row>
    <row r="2410" spans="1:9">
      <c r="A2410">
        <v>47536959</v>
      </c>
      <c r="B2410">
        <v>10000000</v>
      </c>
      <c r="C2410">
        <v>7.3</v>
      </c>
      <c r="E2410">
        <v>31655091</v>
      </c>
      <c r="F2410">
        <v>30000000</v>
      </c>
      <c r="G2410">
        <v>7.5</v>
      </c>
      <c r="H2410">
        <f>ROUND(CORREL(Table68[[Gross Earning ]],Table68[Budget]),6)</f>
        <v>0.48902099999999998</v>
      </c>
      <c r="I2410">
        <f>Table68[[#This Row],[Gross Earning ]]-Table68[[#This Row],[Budget]]</f>
        <v>1655091</v>
      </c>
    </row>
    <row r="2411" spans="1:9">
      <c r="A2411">
        <v>10300000</v>
      </c>
      <c r="B2411">
        <v>38000000</v>
      </c>
      <c r="C2411">
        <v>6.6</v>
      </c>
      <c r="E2411">
        <v>2301777</v>
      </c>
      <c r="F2411">
        <v>650000</v>
      </c>
      <c r="G2411">
        <v>6.5</v>
      </c>
      <c r="H2411">
        <f>ROUND(CORREL(Table68[[Gross Earning ]],Table68[Budget]),6)</f>
        <v>0.48902099999999998</v>
      </c>
      <c r="I2411">
        <f>Table68[[#This Row],[Gross Earning ]]-Table68[[#This Row],[Budget]]</f>
        <v>1651777</v>
      </c>
    </row>
    <row r="2412" spans="1:9">
      <c r="A2412">
        <v>13782838</v>
      </c>
      <c r="B2412">
        <v>15000000</v>
      </c>
      <c r="C2412">
        <v>8.1999999999999993</v>
      </c>
      <c r="E2412">
        <v>3123749</v>
      </c>
      <c r="F2412">
        <v>1500000</v>
      </c>
      <c r="G2412">
        <v>6.5</v>
      </c>
      <c r="H2412">
        <f>ROUND(CORREL(Table68[[Gross Earning ]],Table68[Budget]),6)</f>
        <v>0.48902099999999998</v>
      </c>
      <c r="I2412">
        <f>Table68[[#This Row],[Gross Earning ]]-Table68[[#This Row],[Budget]]</f>
        <v>1623749</v>
      </c>
    </row>
    <row r="2413" spans="1:9">
      <c r="A2413">
        <v>41997790</v>
      </c>
      <c r="B2413">
        <v>38000000</v>
      </c>
      <c r="C2413">
        <v>6.4</v>
      </c>
      <c r="E2413">
        <v>2812029</v>
      </c>
      <c r="F2413">
        <v>1200000</v>
      </c>
      <c r="G2413">
        <v>8.4</v>
      </c>
      <c r="H2413">
        <f>ROUND(CORREL(Table68[[Gross Earning ]],Table68[Budget]),6)</f>
        <v>0.48902099999999998</v>
      </c>
      <c r="I2413">
        <f>Table68[[#This Row],[Gross Earning ]]-Table68[[#This Row],[Budget]]</f>
        <v>1612029</v>
      </c>
    </row>
    <row r="2414" spans="1:9">
      <c r="A2414">
        <v>6482195</v>
      </c>
      <c r="B2414">
        <v>37000000</v>
      </c>
      <c r="C2414">
        <v>6.4</v>
      </c>
      <c r="E2414">
        <v>12610731</v>
      </c>
      <c r="F2414">
        <v>11000000</v>
      </c>
      <c r="G2414">
        <v>4.4000000000000004</v>
      </c>
      <c r="H2414">
        <f>ROUND(CORREL(Table68[[Gross Earning ]],Table68[Budget]),6)</f>
        <v>0.48902099999999998</v>
      </c>
      <c r="I2414">
        <f>Table68[[#This Row],[Gross Earning ]]-Table68[[#This Row],[Budget]]</f>
        <v>1610731</v>
      </c>
    </row>
    <row r="2415" spans="1:9">
      <c r="A2415">
        <v>623374</v>
      </c>
      <c r="B2415">
        <v>38000000</v>
      </c>
      <c r="C2415">
        <v>5.2</v>
      </c>
      <c r="E2415">
        <v>3590010</v>
      </c>
      <c r="F2415">
        <v>2000000</v>
      </c>
      <c r="G2415">
        <v>6.1</v>
      </c>
      <c r="H2415">
        <f>ROUND(CORREL(Table68[[Gross Earning ]],Table68[Budget]),6)</f>
        <v>0.48902099999999998</v>
      </c>
      <c r="I2415">
        <f>Table68[[#This Row],[Gross Earning ]]-Table68[[#This Row],[Budget]]</f>
        <v>1590010</v>
      </c>
    </row>
    <row r="2416" spans="1:9">
      <c r="A2416">
        <v>7871693</v>
      </c>
      <c r="B2416">
        <v>55000000</v>
      </c>
      <c r="C2416">
        <v>6.5</v>
      </c>
      <c r="E2416">
        <v>14060950</v>
      </c>
      <c r="F2416">
        <v>12500000</v>
      </c>
      <c r="G2416">
        <v>6.9</v>
      </c>
      <c r="H2416">
        <f>ROUND(CORREL(Table68[[Gross Earning ]],Table68[Budget]),6)</f>
        <v>0.48902099999999998</v>
      </c>
      <c r="I2416">
        <f>Table68[[#This Row],[Gross Earning ]]-Table68[[#This Row],[Budget]]</f>
        <v>1560950</v>
      </c>
    </row>
    <row r="2417" spans="1:9">
      <c r="A2417">
        <v>16377274</v>
      </c>
      <c r="B2417">
        <v>32000000</v>
      </c>
      <c r="C2417">
        <v>7.1</v>
      </c>
      <c r="E2417">
        <v>15549702</v>
      </c>
      <c r="F2417">
        <v>14000000</v>
      </c>
      <c r="G2417">
        <v>4.5999999999999996</v>
      </c>
      <c r="H2417">
        <f>ROUND(CORREL(Table68[[Gross Earning ]],Table68[Budget]),6)</f>
        <v>0.48902099999999998</v>
      </c>
      <c r="I2417">
        <f>Table68[[#This Row],[Gross Earning ]]-Table68[[#This Row],[Budget]]</f>
        <v>1549702</v>
      </c>
    </row>
    <row r="2418" spans="1:9">
      <c r="A2418">
        <v>9589875</v>
      </c>
      <c r="B2418">
        <v>40000000</v>
      </c>
      <c r="C2418">
        <v>7.3</v>
      </c>
      <c r="E2418">
        <v>2047570</v>
      </c>
      <c r="F2418">
        <v>500000</v>
      </c>
      <c r="G2418">
        <v>7.6</v>
      </c>
      <c r="H2418">
        <f>ROUND(CORREL(Table68[[Gross Earning ]],Table68[Budget]),6)</f>
        <v>0.48902099999999998</v>
      </c>
      <c r="I2418">
        <f>Table68[[#This Row],[Gross Earning ]]-Table68[[#This Row],[Budget]]</f>
        <v>1547570</v>
      </c>
    </row>
    <row r="2419" spans="1:9">
      <c r="A2419">
        <v>34912982</v>
      </c>
      <c r="B2419">
        <v>38000000</v>
      </c>
      <c r="C2419">
        <v>5.2</v>
      </c>
      <c r="E2419">
        <v>7518876</v>
      </c>
      <c r="F2419">
        <v>6000000</v>
      </c>
      <c r="G2419">
        <v>6.5</v>
      </c>
      <c r="H2419">
        <f>ROUND(CORREL(Table68[[Gross Earning ]],Table68[Budget]),6)</f>
        <v>0.48902099999999998</v>
      </c>
      <c r="I2419">
        <f>Table68[[#This Row],[Gross Earning ]]-Table68[[#This Row],[Budget]]</f>
        <v>1518876</v>
      </c>
    </row>
    <row r="2420" spans="1:9">
      <c r="A2420">
        <v>109712885</v>
      </c>
      <c r="B2420">
        <v>35000000</v>
      </c>
      <c r="C2420">
        <v>7.7</v>
      </c>
      <c r="E2420">
        <v>2508841</v>
      </c>
      <c r="F2420">
        <v>1000000</v>
      </c>
      <c r="G2420">
        <v>7.2</v>
      </c>
      <c r="H2420">
        <f>ROUND(CORREL(Table68[[Gross Earning ]],Table68[Budget]),6)</f>
        <v>0.48902099999999998</v>
      </c>
      <c r="I2420">
        <f>Table68[[#This Row],[Gross Earning ]]-Table68[[#This Row],[Budget]]</f>
        <v>1508841</v>
      </c>
    </row>
    <row r="2421" spans="1:9">
      <c r="A2421">
        <v>92173235</v>
      </c>
      <c r="B2421">
        <v>37000000</v>
      </c>
      <c r="C2421">
        <v>7.6</v>
      </c>
      <c r="E2421">
        <v>15483540</v>
      </c>
      <c r="F2421">
        <v>14000000</v>
      </c>
      <c r="G2421">
        <v>6.5</v>
      </c>
      <c r="H2421">
        <f>ROUND(CORREL(Table68[[Gross Earning ]],Table68[Budget]),6)</f>
        <v>0.48902099999999998</v>
      </c>
      <c r="I2421">
        <f>Table68[[#This Row],[Gross Earning ]]-Table68[[#This Row],[Budget]]</f>
        <v>1483540</v>
      </c>
    </row>
    <row r="2422" spans="1:9">
      <c r="A2422">
        <v>41102171</v>
      </c>
      <c r="B2422">
        <v>40000000</v>
      </c>
      <c r="C2422">
        <v>5.7</v>
      </c>
      <c r="E2422">
        <v>16459004</v>
      </c>
      <c r="F2422">
        <v>15000000</v>
      </c>
      <c r="G2422">
        <v>4.9000000000000004</v>
      </c>
      <c r="H2422">
        <f>ROUND(CORREL(Table68[[Gross Earning ]],Table68[Budget]),6)</f>
        <v>0.48902099999999998</v>
      </c>
      <c r="I2422">
        <f>Table68[[#This Row],[Gross Earning ]]-Table68[[#This Row],[Budget]]</f>
        <v>1459004</v>
      </c>
    </row>
    <row r="2423" spans="1:9">
      <c r="A2423">
        <v>60338891</v>
      </c>
      <c r="B2423">
        <v>37000000</v>
      </c>
      <c r="C2423">
        <v>7</v>
      </c>
      <c r="E2423">
        <v>1573712</v>
      </c>
      <c r="F2423">
        <v>125000</v>
      </c>
      <c r="G2423">
        <v>6.7</v>
      </c>
      <c r="H2423">
        <f>ROUND(CORREL(Table68[[Gross Earning ]],Table68[Budget]),6)</f>
        <v>0.48902099999999998</v>
      </c>
      <c r="I2423">
        <f>Table68[[#This Row],[Gross Earning ]]-Table68[[#This Row],[Budget]]</f>
        <v>1448712</v>
      </c>
    </row>
    <row r="2424" spans="1:9">
      <c r="A2424">
        <v>48006503</v>
      </c>
      <c r="B2424">
        <v>37000000</v>
      </c>
      <c r="C2424">
        <v>6</v>
      </c>
      <c r="E2424">
        <v>3645438</v>
      </c>
      <c r="F2424">
        <v>2200000</v>
      </c>
      <c r="G2424">
        <v>6.8</v>
      </c>
      <c r="H2424">
        <f>ROUND(CORREL(Table68[[Gross Earning ]],Table68[Budget]),6)</f>
        <v>0.48902099999999998</v>
      </c>
      <c r="I2424">
        <f>Table68[[#This Row],[Gross Earning ]]-Table68[[#This Row],[Budget]]</f>
        <v>1445438</v>
      </c>
    </row>
    <row r="2425" spans="1:9">
      <c r="A2425">
        <v>26903709</v>
      </c>
      <c r="B2425">
        <v>38000000</v>
      </c>
      <c r="C2425">
        <v>8.1</v>
      </c>
      <c r="E2425">
        <v>21413105</v>
      </c>
      <c r="F2425">
        <v>20000000</v>
      </c>
      <c r="G2425">
        <v>6.8</v>
      </c>
      <c r="H2425">
        <f>ROUND(CORREL(Table68[[Gross Earning ]],Table68[Budget]),6)</f>
        <v>0.48902099999999998</v>
      </c>
      <c r="I2425">
        <f>Table68[[#This Row],[Gross Earning ]]-Table68[[#This Row],[Budget]]</f>
        <v>1413105</v>
      </c>
    </row>
    <row r="2426" spans="1:9">
      <c r="A2426">
        <v>22450975</v>
      </c>
      <c r="B2426">
        <v>37000000</v>
      </c>
      <c r="C2426">
        <v>8</v>
      </c>
      <c r="E2426">
        <v>7009668</v>
      </c>
      <c r="F2426">
        <v>5600000</v>
      </c>
      <c r="G2426">
        <v>2.1</v>
      </c>
      <c r="H2426">
        <f>ROUND(CORREL(Table68[[Gross Earning ]],Table68[Budget]),6)</f>
        <v>0.48902099999999998</v>
      </c>
      <c r="I2426">
        <f>Table68[[#This Row],[Gross Earning ]]-Table68[[#This Row],[Budget]]</f>
        <v>1409668</v>
      </c>
    </row>
    <row r="2427" spans="1:9">
      <c r="A2427">
        <v>44867349</v>
      </c>
      <c r="B2427">
        <v>37000000</v>
      </c>
      <c r="C2427">
        <v>5.6</v>
      </c>
      <c r="E2427">
        <v>8373585</v>
      </c>
      <c r="F2427">
        <v>7000000</v>
      </c>
      <c r="G2427">
        <v>7.6</v>
      </c>
      <c r="H2427">
        <f>ROUND(CORREL(Table68[[Gross Earning ]],Table68[Budget]),6)</f>
        <v>0.48902099999999998</v>
      </c>
      <c r="I2427">
        <f>Table68[[#This Row],[Gross Earning ]]-Table68[[#This Row],[Budget]]</f>
        <v>1373585</v>
      </c>
    </row>
    <row r="2428" spans="1:9">
      <c r="A2428">
        <v>46813366</v>
      </c>
      <c r="B2428">
        <v>38000000</v>
      </c>
      <c r="C2428">
        <v>6.1</v>
      </c>
      <c r="E2428">
        <v>1652472</v>
      </c>
      <c r="F2428">
        <v>300000</v>
      </c>
      <c r="G2428">
        <v>6.9</v>
      </c>
      <c r="H2428">
        <f>ROUND(CORREL(Table68[[Gross Earning ]],Table68[Budget]),6)</f>
        <v>0.48902099999999998</v>
      </c>
      <c r="I2428">
        <f>Table68[[#This Row],[Gross Earning ]]-Table68[[#This Row],[Budget]]</f>
        <v>1352472</v>
      </c>
    </row>
    <row r="2429" spans="1:9">
      <c r="A2429">
        <v>72279690</v>
      </c>
      <c r="B2429">
        <v>37000000</v>
      </c>
      <c r="C2429">
        <v>6.9</v>
      </c>
      <c r="E2429">
        <v>3335839</v>
      </c>
      <c r="F2429">
        <v>2000000</v>
      </c>
      <c r="G2429">
        <v>7</v>
      </c>
      <c r="H2429">
        <f>ROUND(CORREL(Table68[[Gross Earning ]],Table68[Budget]),6)</f>
        <v>0.48902099999999998</v>
      </c>
      <c r="I2429">
        <f>Table68[[#This Row],[Gross Earning ]]-Table68[[#This Row],[Budget]]</f>
        <v>1335839</v>
      </c>
    </row>
    <row r="2430" spans="1:9">
      <c r="A2430">
        <v>191449475</v>
      </c>
      <c r="B2430">
        <v>37000000</v>
      </c>
      <c r="C2430">
        <v>5.2</v>
      </c>
      <c r="E2430">
        <v>1689999</v>
      </c>
      <c r="F2430">
        <v>400000</v>
      </c>
      <c r="G2430">
        <v>7.1</v>
      </c>
      <c r="H2430">
        <f>ROUND(CORREL(Table68[[Gross Earning ]],Table68[Budget]),6)</f>
        <v>0.48902099999999998</v>
      </c>
      <c r="I2430">
        <f>Table68[[#This Row],[Gross Earning ]]-Table68[[#This Row],[Budget]]</f>
        <v>1289999</v>
      </c>
    </row>
    <row r="2431" spans="1:9">
      <c r="A2431">
        <v>71026631</v>
      </c>
      <c r="B2431">
        <v>36000000</v>
      </c>
      <c r="C2431">
        <v>7</v>
      </c>
      <c r="E2431">
        <v>2073984</v>
      </c>
      <c r="F2431">
        <v>800000</v>
      </c>
      <c r="G2431">
        <v>7.2</v>
      </c>
      <c r="H2431">
        <f>ROUND(CORREL(Table68[[Gross Earning ]],Table68[Budget]),6)</f>
        <v>0.48902099999999998</v>
      </c>
      <c r="I2431">
        <f>Table68[[#This Row],[Gross Earning ]]-Table68[[#This Row],[Budget]]</f>
        <v>1273984</v>
      </c>
    </row>
    <row r="2432" spans="1:9">
      <c r="A2432">
        <v>68208190</v>
      </c>
      <c r="B2432">
        <v>65000000</v>
      </c>
      <c r="C2432">
        <v>6.3</v>
      </c>
      <c r="E2432">
        <v>3050934</v>
      </c>
      <c r="F2432">
        <v>1800000</v>
      </c>
      <c r="G2432">
        <v>7.3</v>
      </c>
      <c r="H2432">
        <f>ROUND(CORREL(Table68[[Gross Earning ]],Table68[Budget]),6)</f>
        <v>0.48902099999999998</v>
      </c>
      <c r="I2432">
        <f>Table68[[#This Row],[Gross Earning ]]-Table68[[#This Row],[Budget]]</f>
        <v>1250934</v>
      </c>
    </row>
    <row r="2433" spans="1:9">
      <c r="A2433">
        <v>150368971</v>
      </c>
      <c r="B2433">
        <v>37000000</v>
      </c>
      <c r="C2433">
        <v>7</v>
      </c>
      <c r="E2433">
        <v>6239558</v>
      </c>
      <c r="F2433">
        <v>5000000</v>
      </c>
      <c r="G2433">
        <v>6.7</v>
      </c>
      <c r="H2433">
        <f>ROUND(CORREL(Table68[[Gross Earning ]],Table68[Budget]),6)</f>
        <v>0.48902099999999998</v>
      </c>
      <c r="I2433">
        <f>Table68[[#This Row],[Gross Earning ]]-Table68[[#This Row],[Budget]]</f>
        <v>1239558</v>
      </c>
    </row>
    <row r="2434" spans="1:9">
      <c r="A2434">
        <v>50129186</v>
      </c>
      <c r="B2434">
        <v>36000000</v>
      </c>
      <c r="C2434">
        <v>6.9</v>
      </c>
      <c r="E2434">
        <v>1316074</v>
      </c>
      <c r="F2434">
        <v>100000</v>
      </c>
      <c r="G2434">
        <v>7</v>
      </c>
      <c r="H2434">
        <f>ROUND(CORREL(Table68[[Gross Earning ]],Table68[Budget]),6)</f>
        <v>0.48902099999999998</v>
      </c>
      <c r="I2434">
        <f>Table68[[#This Row],[Gross Earning ]]-Table68[[#This Row],[Budget]]</f>
        <v>1216074</v>
      </c>
    </row>
    <row r="2435" spans="1:9">
      <c r="A2435">
        <v>55500000</v>
      </c>
      <c r="B2435">
        <v>36000000</v>
      </c>
      <c r="C2435">
        <v>6.2</v>
      </c>
      <c r="E2435">
        <v>1227508</v>
      </c>
      <c r="F2435">
        <v>23000</v>
      </c>
      <c r="G2435">
        <v>7.1</v>
      </c>
      <c r="H2435">
        <f>ROUND(CORREL(Table68[[Gross Earning ]],Table68[Budget]),6)</f>
        <v>0.48902099999999998</v>
      </c>
      <c r="I2435">
        <f>Table68[[#This Row],[Gross Earning ]]-Table68[[#This Row],[Budget]]</f>
        <v>1204508</v>
      </c>
    </row>
    <row r="2436" spans="1:9">
      <c r="A2436">
        <v>50213619</v>
      </c>
      <c r="B2436">
        <v>36000000</v>
      </c>
      <c r="C2436">
        <v>6.4</v>
      </c>
      <c r="E2436">
        <v>21200000</v>
      </c>
      <c r="F2436">
        <v>20000000</v>
      </c>
      <c r="G2436">
        <v>6.8</v>
      </c>
      <c r="H2436">
        <f>ROUND(CORREL(Table68[[Gross Earning ]],Table68[Budget]),6)</f>
        <v>0.48902099999999998</v>
      </c>
      <c r="I2436">
        <f>Table68[[#This Row],[Gross Earning ]]-Table68[[#This Row],[Budget]]</f>
        <v>1200000</v>
      </c>
    </row>
    <row r="2437" spans="1:9">
      <c r="A2437">
        <v>42019483</v>
      </c>
      <c r="B2437">
        <v>36000000</v>
      </c>
      <c r="C2437">
        <v>6.4</v>
      </c>
      <c r="E2437">
        <v>7186670</v>
      </c>
      <c r="F2437">
        <v>6000000</v>
      </c>
      <c r="G2437">
        <v>5.4</v>
      </c>
      <c r="H2437">
        <f>ROUND(CORREL(Table68[[Gross Earning ]],Table68[Budget]),6)</f>
        <v>0.48902099999999998</v>
      </c>
      <c r="I2437">
        <f>Table68[[#This Row],[Gross Earning ]]-Table68[[#This Row],[Budget]]</f>
        <v>1186670</v>
      </c>
    </row>
    <row r="2438" spans="1:9">
      <c r="A2438">
        <v>23360779</v>
      </c>
      <c r="B2438">
        <v>34000000</v>
      </c>
      <c r="C2438">
        <v>5.7</v>
      </c>
      <c r="E2438">
        <v>51178893</v>
      </c>
      <c r="F2438">
        <v>50000000</v>
      </c>
      <c r="G2438">
        <v>6.4</v>
      </c>
      <c r="H2438">
        <f>ROUND(CORREL(Table68[[Gross Earning ]],Table68[Budget]),6)</f>
        <v>0.48902099999999998</v>
      </c>
      <c r="I2438">
        <f>Table68[[#This Row],[Gross Earning ]]-Table68[[#This Row],[Budget]]</f>
        <v>1178893</v>
      </c>
    </row>
    <row r="2439" spans="1:9">
      <c r="A2439">
        <v>26183197</v>
      </c>
      <c r="B2439">
        <v>36000000</v>
      </c>
      <c r="C2439">
        <v>6.1</v>
      </c>
      <c r="E2439">
        <v>39177215</v>
      </c>
      <c r="F2439">
        <v>38000000</v>
      </c>
      <c r="G2439">
        <v>5.6</v>
      </c>
      <c r="H2439">
        <f>ROUND(CORREL(Table68[[Gross Earning ]],Table68[Budget]),6)</f>
        <v>0.48902099999999998</v>
      </c>
      <c r="I2439">
        <f>Table68[[#This Row],[Gross Earning ]]-Table68[[#This Row],[Budget]]</f>
        <v>1177215</v>
      </c>
    </row>
    <row r="2440" spans="1:9">
      <c r="A2440">
        <v>20991497</v>
      </c>
      <c r="B2440">
        <v>37000000</v>
      </c>
      <c r="C2440">
        <v>5.4</v>
      </c>
      <c r="E2440" s="27">
        <v>24171685</v>
      </c>
      <c r="F2440">
        <v>23000000</v>
      </c>
      <c r="G2440">
        <v>7.2</v>
      </c>
      <c r="H2440">
        <f>ROUND(CORREL(Table68[[Gross Earning ]],Table68[Budget]),6)</f>
        <v>0.48902099999999998</v>
      </c>
      <c r="I2440">
        <f>Table68[[#This Row],[Gross Earning ]]-Table68[[#This Row],[Budget]]</f>
        <v>1171685</v>
      </c>
    </row>
    <row r="2441" spans="1:9">
      <c r="A2441">
        <v>13052741</v>
      </c>
      <c r="B2441">
        <v>36000000</v>
      </c>
      <c r="C2441">
        <v>6.7</v>
      </c>
      <c r="E2441" s="27">
        <v>24171685</v>
      </c>
      <c r="F2441">
        <v>23000000</v>
      </c>
      <c r="G2441">
        <v>6.9</v>
      </c>
      <c r="H2441">
        <f>ROUND(CORREL(Table68[[Gross Earning ]],Table68[Budget]),6)</f>
        <v>0.48902099999999998</v>
      </c>
      <c r="I2441">
        <f>Table68[[#This Row],[Gross Earning ]]-Table68[[#This Row],[Budget]]</f>
        <v>1171685</v>
      </c>
    </row>
    <row r="2442" spans="1:9">
      <c r="A2442">
        <v>14378353</v>
      </c>
      <c r="B2442">
        <v>36000000</v>
      </c>
      <c r="C2442">
        <v>6.8</v>
      </c>
      <c r="E2442">
        <v>25167270</v>
      </c>
      <c r="F2442">
        <v>24000000</v>
      </c>
      <c r="G2442">
        <v>6.3</v>
      </c>
      <c r="H2442">
        <f>ROUND(CORREL(Table68[[Gross Earning ]],Table68[Budget]),6)</f>
        <v>0.48902099999999998</v>
      </c>
      <c r="I2442">
        <f>Table68[[#This Row],[Gross Earning ]]-Table68[[#This Row],[Budget]]</f>
        <v>1167270</v>
      </c>
    </row>
    <row r="2443" spans="1:9">
      <c r="A2443">
        <v>33037754</v>
      </c>
      <c r="B2443">
        <v>37000000</v>
      </c>
      <c r="C2443">
        <v>6</v>
      </c>
      <c r="E2443">
        <v>10161099</v>
      </c>
      <c r="F2443">
        <v>9000000</v>
      </c>
      <c r="G2443">
        <v>7.7</v>
      </c>
      <c r="H2443">
        <f>ROUND(CORREL(Table68[[Gross Earning ]],Table68[Budget]),6)</f>
        <v>0.48902099999999998</v>
      </c>
      <c r="I2443">
        <f>Table68[[#This Row],[Gross Earning ]]-Table68[[#This Row],[Budget]]</f>
        <v>1161099</v>
      </c>
    </row>
    <row r="2444" spans="1:9">
      <c r="A2444">
        <v>12339633</v>
      </c>
      <c r="B2444">
        <v>36000000</v>
      </c>
      <c r="C2444">
        <v>7.8</v>
      </c>
      <c r="E2444">
        <v>6157157</v>
      </c>
      <c r="F2444">
        <v>5000000</v>
      </c>
      <c r="G2444">
        <v>7</v>
      </c>
      <c r="H2444">
        <f>ROUND(CORREL(Table68[[Gross Earning ]],Table68[Budget]),6)</f>
        <v>0.48902099999999998</v>
      </c>
      <c r="I2444">
        <f>Table68[[#This Row],[Gross Earning ]]-Table68[[#This Row],[Budget]]</f>
        <v>1157157</v>
      </c>
    </row>
    <row r="2445" spans="1:9">
      <c r="A2445">
        <v>2954405</v>
      </c>
      <c r="B2445">
        <v>36000000</v>
      </c>
      <c r="C2445">
        <v>5.3</v>
      </c>
      <c r="E2445">
        <v>4142507</v>
      </c>
      <c r="F2445">
        <v>3000000</v>
      </c>
      <c r="G2445">
        <v>4.4000000000000004</v>
      </c>
      <c r="H2445">
        <f>ROUND(CORREL(Table68[[Gross Earning ]],Table68[Budget]),6)</f>
        <v>0.48902099999999998</v>
      </c>
      <c r="I2445">
        <f>Table68[[#This Row],[Gross Earning ]]-Table68[[#This Row],[Budget]]</f>
        <v>1142507</v>
      </c>
    </row>
    <row r="2446" spans="1:9">
      <c r="A2446">
        <v>30105968</v>
      </c>
      <c r="B2446">
        <v>37000000</v>
      </c>
      <c r="C2446">
        <v>4.5</v>
      </c>
      <c r="E2446">
        <v>4109095</v>
      </c>
      <c r="F2446">
        <v>3000000</v>
      </c>
      <c r="G2446">
        <v>6</v>
      </c>
      <c r="H2446">
        <f>ROUND(CORREL(Table68[[Gross Earning ]],Table68[Budget]),6)</f>
        <v>0.48902099999999998</v>
      </c>
      <c r="I2446">
        <f>Table68[[#This Row],[Gross Earning ]]-Table68[[#This Row],[Budget]]</f>
        <v>1109095</v>
      </c>
    </row>
    <row r="2447" spans="1:9">
      <c r="A2447">
        <v>37788228</v>
      </c>
      <c r="B2447">
        <v>35200000</v>
      </c>
      <c r="C2447">
        <v>5.4</v>
      </c>
      <c r="E2447">
        <v>41102171</v>
      </c>
      <c r="F2447">
        <v>40000000</v>
      </c>
      <c r="G2447">
        <v>5.7</v>
      </c>
      <c r="H2447">
        <f>ROUND(CORREL(Table68[[Gross Earning ]],Table68[Budget]),6)</f>
        <v>0.48902099999999998</v>
      </c>
      <c r="I2447">
        <f>Table68[[#This Row],[Gross Earning ]]-Table68[[#This Row],[Budget]]</f>
        <v>1102171</v>
      </c>
    </row>
    <row r="2448" spans="1:9">
      <c r="A2448">
        <v>277313371</v>
      </c>
      <c r="B2448">
        <v>35000000</v>
      </c>
      <c r="C2448">
        <v>7.8</v>
      </c>
      <c r="E2448">
        <v>7993039</v>
      </c>
      <c r="F2448">
        <v>6900000</v>
      </c>
      <c r="G2448">
        <v>7.7</v>
      </c>
      <c r="H2448">
        <f>ROUND(CORREL(Table68[[Gross Earning ]],Table68[Budget]),6)</f>
        <v>0.48902099999999998</v>
      </c>
      <c r="I2448">
        <f>Table68[[#This Row],[Gross Earning ]]-Table68[[#This Row],[Budget]]</f>
        <v>1093039</v>
      </c>
    </row>
    <row r="2449" spans="1:9">
      <c r="A2449">
        <v>2126511</v>
      </c>
      <c r="B2449">
        <v>36000000</v>
      </c>
      <c r="C2449">
        <v>7.2</v>
      </c>
      <c r="E2449">
        <v>76081498</v>
      </c>
      <c r="F2449">
        <v>75000000</v>
      </c>
      <c r="G2449">
        <v>6.7</v>
      </c>
      <c r="H2449">
        <f>ROUND(CORREL(Table68[[Gross Earning ]],Table68[Budget]),6)</f>
        <v>0.48902099999999998</v>
      </c>
      <c r="I2449">
        <f>Table68[[#This Row],[Gross Earning ]]-Table68[[#This Row],[Budget]]</f>
        <v>1081498</v>
      </c>
    </row>
    <row r="2450" spans="1:9">
      <c r="A2450">
        <v>205399422</v>
      </c>
      <c r="B2450">
        <v>33000000</v>
      </c>
      <c r="C2450">
        <v>6.6</v>
      </c>
      <c r="E2450">
        <v>1127331</v>
      </c>
      <c r="F2450">
        <v>46000</v>
      </c>
      <c r="G2450">
        <v>7.4</v>
      </c>
      <c r="H2450">
        <f>ROUND(CORREL(Table68[[Gross Earning ]],Table68[Budget]),6)</f>
        <v>0.48902099999999998</v>
      </c>
      <c r="I2450">
        <f>Table68[[#This Row],[Gross Earning ]]-Table68[[#This Row],[Budget]]</f>
        <v>1081331</v>
      </c>
    </row>
    <row r="2451" spans="1:9">
      <c r="A2451">
        <v>251188924</v>
      </c>
      <c r="B2451">
        <v>35000000</v>
      </c>
      <c r="C2451">
        <v>7.6</v>
      </c>
      <c r="E2451">
        <v>15062898</v>
      </c>
      <c r="F2451">
        <v>14000000</v>
      </c>
      <c r="G2451">
        <v>6</v>
      </c>
      <c r="H2451">
        <f>ROUND(CORREL(Table68[[Gross Earning ]],Table68[Budget]),6)</f>
        <v>0.48902099999999998</v>
      </c>
      <c r="I2451">
        <f>Table68[[#This Row],[Gross Earning ]]-Table68[[#This Row],[Budget]]</f>
        <v>1062898</v>
      </c>
    </row>
    <row r="2452" spans="1:9">
      <c r="A2452">
        <v>1068392</v>
      </c>
      <c r="B2452">
        <v>36000000</v>
      </c>
      <c r="C2452">
        <v>5.9</v>
      </c>
      <c r="E2452">
        <v>11043445</v>
      </c>
      <c r="F2452">
        <v>10000000</v>
      </c>
      <c r="G2452">
        <v>6.5</v>
      </c>
      <c r="H2452">
        <f>ROUND(CORREL(Table68[[Gross Earning ]],Table68[Budget]),6)</f>
        <v>0.48902099999999998</v>
      </c>
      <c r="I2452">
        <f>Table68[[#This Row],[Gross Earning ]]-Table68[[#This Row],[Budget]]</f>
        <v>1043445</v>
      </c>
    </row>
    <row r="2453" spans="1:9">
      <c r="A2453">
        <v>144731527</v>
      </c>
      <c r="B2453">
        <v>35000000</v>
      </c>
      <c r="C2453">
        <v>6.7</v>
      </c>
      <c r="E2453">
        <v>51019112</v>
      </c>
      <c r="F2453">
        <v>50000000</v>
      </c>
      <c r="G2453">
        <v>6.8</v>
      </c>
      <c r="H2453">
        <f>ROUND(CORREL(Table68[[Gross Earning ]],Table68[Budget]),6)</f>
        <v>0.48902099999999998</v>
      </c>
      <c r="I2453">
        <f>Table68[[#This Row],[Gross Earning ]]-Table68[[#This Row],[Budget]]</f>
        <v>1019112</v>
      </c>
    </row>
    <row r="2454" spans="1:9">
      <c r="A2454">
        <v>255950375</v>
      </c>
      <c r="B2454">
        <v>29000000</v>
      </c>
      <c r="C2454">
        <v>7.7</v>
      </c>
      <c r="E2454">
        <v>34014398</v>
      </c>
      <c r="F2454">
        <v>33000000</v>
      </c>
      <c r="G2454">
        <v>5.6</v>
      </c>
      <c r="H2454">
        <f>ROUND(CORREL(Table68[[Gross Earning ]],Table68[Budget]),6)</f>
        <v>0.48902099999999998</v>
      </c>
      <c r="I2454">
        <f>Table68[[#This Row],[Gross Earning ]]-Table68[[#This Row],[Budget]]</f>
        <v>1014398</v>
      </c>
    </row>
    <row r="2455" spans="1:9">
      <c r="A2455">
        <v>112692062</v>
      </c>
      <c r="B2455">
        <v>35000000</v>
      </c>
      <c r="C2455">
        <v>5.4</v>
      </c>
      <c r="E2455">
        <v>25003072</v>
      </c>
      <c r="F2455">
        <v>24000000</v>
      </c>
      <c r="G2455">
        <v>5.5</v>
      </c>
      <c r="H2455">
        <f>ROUND(CORREL(Table68[[Gross Earning ]],Table68[Budget]),6)</f>
        <v>0.48902099999999998</v>
      </c>
      <c r="I2455">
        <f>Table68[[#This Row],[Gross Earning ]]-Table68[[#This Row],[Budget]]</f>
        <v>1003072</v>
      </c>
    </row>
    <row r="2456" spans="1:9">
      <c r="A2456">
        <v>117528646</v>
      </c>
      <c r="B2456">
        <v>35000000</v>
      </c>
      <c r="C2456">
        <v>6.9</v>
      </c>
      <c r="E2456">
        <v>2199853</v>
      </c>
      <c r="F2456">
        <v>1200000</v>
      </c>
      <c r="G2456">
        <v>6.6</v>
      </c>
      <c r="H2456">
        <f>ROUND(CORREL(Table68[[Gross Earning ]],Table68[Budget]),6)</f>
        <v>0.48902099999999998</v>
      </c>
      <c r="I2456">
        <f>Table68[[#This Row],[Gross Earning ]]-Table68[[#This Row],[Budget]]</f>
        <v>999853</v>
      </c>
    </row>
    <row r="2457" spans="1:9">
      <c r="A2457">
        <v>171031347</v>
      </c>
      <c r="B2457">
        <v>38000000</v>
      </c>
      <c r="C2457">
        <v>7.7</v>
      </c>
      <c r="E2457">
        <v>1229197</v>
      </c>
      <c r="F2457">
        <v>229575</v>
      </c>
      <c r="G2457">
        <v>8.3000000000000007</v>
      </c>
      <c r="H2457">
        <f>ROUND(CORREL(Table68[[Gross Earning ]],Table68[Budget]),6)</f>
        <v>0.48902099999999998</v>
      </c>
      <c r="I2457">
        <f>Table68[[#This Row],[Gross Earning ]]-Table68[[#This Row],[Budget]]</f>
        <v>999622</v>
      </c>
    </row>
    <row r="2458" spans="1:9">
      <c r="A2458">
        <v>124732962</v>
      </c>
      <c r="B2458">
        <v>35000000</v>
      </c>
      <c r="C2458">
        <v>6.8</v>
      </c>
      <c r="E2458">
        <v>1281176</v>
      </c>
      <c r="F2458">
        <v>312000</v>
      </c>
      <c r="G2458">
        <v>6.7</v>
      </c>
      <c r="H2458">
        <f>ROUND(CORREL(Table68[[Gross Earning ]],Table68[Budget]),6)</f>
        <v>0.48902099999999998</v>
      </c>
      <c r="I2458">
        <f>Table68[[#This Row],[Gross Earning ]]-Table68[[#This Row],[Budget]]</f>
        <v>969176</v>
      </c>
    </row>
    <row r="2459" spans="1:9">
      <c r="A2459">
        <v>82300000</v>
      </c>
      <c r="B2459">
        <v>35000000</v>
      </c>
      <c r="C2459">
        <v>6.4</v>
      </c>
      <c r="E2459">
        <v>1950218</v>
      </c>
      <c r="F2459">
        <v>1000000</v>
      </c>
      <c r="G2459">
        <v>5.6</v>
      </c>
      <c r="H2459">
        <f>ROUND(CORREL(Table68[[Gross Earning ]],Table68[Budget]),6)</f>
        <v>0.48902099999999998</v>
      </c>
      <c r="I2459">
        <f>Table68[[#This Row],[Gross Earning ]]-Table68[[#This Row],[Budget]]</f>
        <v>950218</v>
      </c>
    </row>
    <row r="2460" spans="1:9">
      <c r="A2460">
        <v>134455175</v>
      </c>
      <c r="B2460">
        <v>35000000</v>
      </c>
      <c r="C2460">
        <v>5.7</v>
      </c>
      <c r="E2460">
        <v>12902790</v>
      </c>
      <c r="F2460">
        <v>12000000</v>
      </c>
      <c r="G2460">
        <v>6.6</v>
      </c>
      <c r="H2460">
        <f>ROUND(CORREL(Table68[[Gross Earning ]],Table68[Budget]),6)</f>
        <v>0.48902099999999998</v>
      </c>
      <c r="I2460">
        <f>Table68[[#This Row],[Gross Earning ]]-Table68[[#This Row],[Budget]]</f>
        <v>902790</v>
      </c>
    </row>
    <row r="2461" spans="1:9">
      <c r="A2461">
        <v>79100000</v>
      </c>
      <c r="B2461">
        <v>35000000</v>
      </c>
      <c r="C2461">
        <v>7.3</v>
      </c>
      <c r="E2461">
        <v>3902679</v>
      </c>
      <c r="F2461">
        <v>3000000</v>
      </c>
      <c r="G2461">
        <v>5.3</v>
      </c>
      <c r="H2461">
        <f>ROUND(CORREL(Table68[[Gross Earning ]],Table68[Budget]),6)</f>
        <v>0.48902099999999998</v>
      </c>
      <c r="I2461">
        <f>Table68[[#This Row],[Gross Earning ]]-Table68[[#This Row],[Budget]]</f>
        <v>902679</v>
      </c>
    </row>
    <row r="2462" spans="1:9">
      <c r="A2462">
        <v>81159365</v>
      </c>
      <c r="B2462">
        <v>35000000</v>
      </c>
      <c r="C2462">
        <v>6.8</v>
      </c>
      <c r="E2462">
        <v>2365931</v>
      </c>
      <c r="F2462">
        <v>1500000</v>
      </c>
      <c r="G2462">
        <v>7.5</v>
      </c>
      <c r="H2462">
        <f>ROUND(CORREL(Table68[[Gross Earning ]],Table68[Budget]),6)</f>
        <v>0.48902099999999998</v>
      </c>
      <c r="I2462">
        <f>Table68[[#This Row],[Gross Earning ]]-Table68[[#This Row],[Budget]]</f>
        <v>865931</v>
      </c>
    </row>
    <row r="2463" spans="1:9">
      <c r="A2463">
        <v>110008260</v>
      </c>
      <c r="B2463">
        <v>35000000</v>
      </c>
      <c r="C2463">
        <v>6.3</v>
      </c>
      <c r="E2463">
        <v>6851636</v>
      </c>
      <c r="F2463">
        <v>6000000</v>
      </c>
      <c r="G2463">
        <v>5.9</v>
      </c>
      <c r="H2463">
        <f>ROUND(CORREL(Table68[[Gross Earning ]],Table68[Budget]),6)</f>
        <v>0.48902099999999998</v>
      </c>
      <c r="I2463">
        <f>Table68[[#This Row],[Gross Earning ]]-Table68[[#This Row],[Budget]]</f>
        <v>851636</v>
      </c>
    </row>
    <row r="2464" spans="1:9">
      <c r="A2464">
        <v>67962333</v>
      </c>
      <c r="B2464">
        <v>35000000</v>
      </c>
      <c r="C2464">
        <v>5.9</v>
      </c>
      <c r="E2464">
        <v>44834712</v>
      </c>
      <c r="F2464">
        <v>44000000</v>
      </c>
      <c r="G2464">
        <v>5.6</v>
      </c>
      <c r="H2464">
        <f>ROUND(CORREL(Table68[[Gross Earning ]],Table68[Budget]),6)</f>
        <v>0.48902099999999998</v>
      </c>
      <c r="I2464">
        <f>Table68[[#This Row],[Gross Earning ]]-Table68[[#This Row],[Budget]]</f>
        <v>834712</v>
      </c>
    </row>
    <row r="2465" spans="1:9">
      <c r="A2465">
        <v>78651430</v>
      </c>
      <c r="B2465">
        <v>27000000</v>
      </c>
      <c r="C2465">
        <v>7.4</v>
      </c>
      <c r="E2465">
        <v>3325638</v>
      </c>
      <c r="F2465">
        <v>2500000</v>
      </c>
      <c r="G2465">
        <v>7.1</v>
      </c>
      <c r="H2465">
        <f>ROUND(CORREL(Table68[[Gross Earning ]],Table68[Budget]),6)</f>
        <v>0.48902099999999998</v>
      </c>
      <c r="I2465">
        <f>Table68[[#This Row],[Gross Earning ]]-Table68[[#This Row],[Budget]]</f>
        <v>825638</v>
      </c>
    </row>
    <row r="2466" spans="1:9">
      <c r="A2466">
        <v>64604977</v>
      </c>
      <c r="B2466">
        <v>35000000</v>
      </c>
      <c r="C2466">
        <v>8.3000000000000007</v>
      </c>
      <c r="E2466">
        <v>10824921</v>
      </c>
      <c r="F2466">
        <v>10000000</v>
      </c>
      <c r="G2466">
        <v>7.8</v>
      </c>
      <c r="H2466">
        <f>ROUND(CORREL(Table68[[Gross Earning ]],Table68[Budget]),6)</f>
        <v>0.48902099999999998</v>
      </c>
      <c r="I2466">
        <f>Table68[[#This Row],[Gross Earning ]]-Table68[[#This Row],[Budget]]</f>
        <v>824921</v>
      </c>
    </row>
    <row r="2467" spans="1:9">
      <c r="A2467">
        <v>63939454</v>
      </c>
      <c r="B2467">
        <v>35000000</v>
      </c>
      <c r="C2467">
        <v>6.2</v>
      </c>
      <c r="E2467">
        <v>50815288</v>
      </c>
      <c r="F2467">
        <v>50000000</v>
      </c>
      <c r="G2467">
        <v>7</v>
      </c>
      <c r="H2467">
        <f>ROUND(CORREL(Table68[[Gross Earning ]],Table68[Budget]),6)</f>
        <v>0.48902099999999998</v>
      </c>
      <c r="I2467">
        <f>Table68[[#This Row],[Gross Earning ]]-Table68[[#This Row],[Budget]]</f>
        <v>815288</v>
      </c>
    </row>
    <row r="2468" spans="1:9">
      <c r="A2468">
        <v>63826569</v>
      </c>
      <c r="B2468">
        <v>35000000</v>
      </c>
      <c r="C2468">
        <v>6.3</v>
      </c>
      <c r="E2468">
        <v>1027119</v>
      </c>
      <c r="F2468">
        <v>225000</v>
      </c>
      <c r="G2468">
        <v>7</v>
      </c>
      <c r="H2468">
        <f>ROUND(CORREL(Table68[[Gross Earning ]],Table68[Budget]),6)</f>
        <v>0.48902099999999998</v>
      </c>
      <c r="I2468">
        <f>Table68[[#This Row],[Gross Earning ]]-Table68[[#This Row],[Budget]]</f>
        <v>802119</v>
      </c>
    </row>
    <row r="2469" spans="1:9">
      <c r="A2469">
        <v>60054449</v>
      </c>
      <c r="B2469">
        <v>35000000</v>
      </c>
      <c r="C2469">
        <v>5.8</v>
      </c>
      <c r="E2469">
        <v>1050600</v>
      </c>
      <c r="F2469">
        <v>250000</v>
      </c>
      <c r="G2469">
        <v>6.6</v>
      </c>
      <c r="H2469">
        <f>ROUND(CORREL(Table68[[Gross Earning ]],Table68[Budget]),6)</f>
        <v>0.48902099999999998</v>
      </c>
      <c r="I2469">
        <f>Table68[[#This Row],[Gross Earning ]]-Table68[[#This Row],[Budget]]</f>
        <v>800600</v>
      </c>
    </row>
    <row r="2470" spans="1:9">
      <c r="A2470">
        <v>26505000</v>
      </c>
      <c r="B2470">
        <v>1800000</v>
      </c>
      <c r="C2470">
        <v>7.5</v>
      </c>
      <c r="E2470">
        <v>3500000</v>
      </c>
      <c r="F2470">
        <v>2700000</v>
      </c>
      <c r="G2470">
        <v>5.9</v>
      </c>
      <c r="H2470">
        <f>ROUND(CORREL(Table68[[Gross Earning ]],Table68[Budget]),6)</f>
        <v>0.48902099999999998</v>
      </c>
      <c r="I2470">
        <f>Table68[[#This Row],[Gross Earning ]]-Table68[[#This Row],[Budget]]</f>
        <v>800000</v>
      </c>
    </row>
    <row r="2471" spans="1:9">
      <c r="A2471">
        <v>61280963</v>
      </c>
      <c r="B2471">
        <v>33000000</v>
      </c>
      <c r="C2471">
        <v>6.3</v>
      </c>
      <c r="E2471">
        <v>22294341</v>
      </c>
      <c r="F2471">
        <v>21500000</v>
      </c>
      <c r="G2471">
        <v>6.5</v>
      </c>
      <c r="H2471">
        <f>ROUND(CORREL(Table68[[Gross Earning ]],Table68[Budget]),6)</f>
        <v>0.48902099999999998</v>
      </c>
      <c r="I2471">
        <f>Table68[[#This Row],[Gross Earning ]]-Table68[[#This Row],[Budget]]</f>
        <v>794341</v>
      </c>
    </row>
    <row r="2472" spans="1:9">
      <c r="A2472">
        <v>56876365</v>
      </c>
      <c r="B2472">
        <v>35000000</v>
      </c>
      <c r="C2472">
        <v>6.4</v>
      </c>
      <c r="E2472">
        <v>2283276</v>
      </c>
      <c r="F2472">
        <v>1500000</v>
      </c>
      <c r="G2472">
        <v>8</v>
      </c>
      <c r="H2472">
        <f>ROUND(CORREL(Table68[[Gross Earning ]],Table68[Budget]),6)</f>
        <v>0.48902099999999998</v>
      </c>
      <c r="I2472">
        <f>Table68[[#This Row],[Gross Earning ]]-Table68[[#This Row],[Budget]]</f>
        <v>783276</v>
      </c>
    </row>
    <row r="2473" spans="1:9">
      <c r="A2473">
        <v>59699513</v>
      </c>
      <c r="B2473">
        <v>35000000</v>
      </c>
      <c r="C2473">
        <v>7.2</v>
      </c>
      <c r="E2473">
        <v>26761283</v>
      </c>
      <c r="F2473">
        <v>26000000</v>
      </c>
      <c r="G2473">
        <v>6.7</v>
      </c>
      <c r="H2473">
        <f>ROUND(CORREL(Table68[[Gross Earning ]],Table68[Budget]),6)</f>
        <v>0.48902099999999998</v>
      </c>
      <c r="I2473">
        <f>Table68[[#This Row],[Gross Earning ]]-Table68[[#This Row],[Budget]]</f>
        <v>761283</v>
      </c>
    </row>
    <row r="2474" spans="1:9">
      <c r="A2474">
        <v>54132596</v>
      </c>
      <c r="B2474">
        <v>34000000</v>
      </c>
      <c r="C2474">
        <v>6.3</v>
      </c>
      <c r="E2474">
        <v>28751715</v>
      </c>
      <c r="F2474">
        <v>28000000</v>
      </c>
      <c r="G2474">
        <v>6.6</v>
      </c>
      <c r="H2474">
        <f>ROUND(CORREL(Table68[[Gross Earning ]],Table68[Budget]),6)</f>
        <v>0.48902099999999998</v>
      </c>
      <c r="I2474">
        <f>Table68[[#This Row],[Gross Earning ]]-Table68[[#This Row],[Budget]]</f>
        <v>751715</v>
      </c>
    </row>
    <row r="2475" spans="1:9">
      <c r="A2475">
        <v>52277485</v>
      </c>
      <c r="B2475">
        <v>35000000</v>
      </c>
      <c r="C2475">
        <v>6.9</v>
      </c>
      <c r="E2475">
        <v>1250798</v>
      </c>
      <c r="F2475">
        <v>500000</v>
      </c>
      <c r="G2475">
        <v>6.4</v>
      </c>
      <c r="H2475">
        <f>ROUND(CORREL(Table68[[Gross Earning ]],Table68[Budget]),6)</f>
        <v>0.48902099999999998</v>
      </c>
      <c r="I2475">
        <f>Table68[[#This Row],[Gross Earning ]]-Table68[[#This Row],[Budget]]</f>
        <v>750798</v>
      </c>
    </row>
    <row r="2476" spans="1:9">
      <c r="A2476">
        <v>55802754</v>
      </c>
      <c r="B2476">
        <v>35000000</v>
      </c>
      <c r="C2476">
        <v>6.6</v>
      </c>
      <c r="E2476">
        <v>55747724</v>
      </c>
      <c r="F2476">
        <v>55000000</v>
      </c>
      <c r="G2476">
        <v>5.9</v>
      </c>
      <c r="H2476">
        <f>ROUND(CORREL(Table68[[Gross Earning ]],Table68[Budget]),6)</f>
        <v>0.48902099999999998</v>
      </c>
      <c r="I2476">
        <f>Table68[[#This Row],[Gross Earning ]]-Table68[[#This Row],[Budget]]</f>
        <v>747724</v>
      </c>
    </row>
    <row r="2477" spans="1:9">
      <c r="A2477">
        <v>55291815</v>
      </c>
      <c r="B2477">
        <v>35000000</v>
      </c>
      <c r="C2477">
        <v>6</v>
      </c>
      <c r="E2477">
        <v>925402</v>
      </c>
      <c r="F2477">
        <v>180000</v>
      </c>
      <c r="G2477">
        <v>8.5</v>
      </c>
      <c r="H2477">
        <f>ROUND(CORREL(Table68[[Gross Earning ]],Table68[Budget]),6)</f>
        <v>0.48902099999999998</v>
      </c>
      <c r="I2477">
        <f>Table68[[#This Row],[Gross Earning ]]-Table68[[#This Row],[Budget]]</f>
        <v>745402</v>
      </c>
    </row>
    <row r="2478" spans="1:9">
      <c r="A2478">
        <v>83299761</v>
      </c>
      <c r="B2478">
        <v>35000000</v>
      </c>
      <c r="C2478">
        <v>7.5</v>
      </c>
      <c r="E2478">
        <v>1744858</v>
      </c>
      <c r="F2478">
        <v>1000000</v>
      </c>
      <c r="G2478">
        <v>7</v>
      </c>
      <c r="H2478">
        <f>ROUND(CORREL(Table68[[Gross Earning ]],Table68[Budget]),6)</f>
        <v>0.48902099999999998</v>
      </c>
      <c r="I2478">
        <f>Table68[[#This Row],[Gross Earning ]]-Table68[[#This Row],[Budget]]</f>
        <v>744858</v>
      </c>
    </row>
    <row r="2479" spans="1:9">
      <c r="A2479">
        <v>48169908</v>
      </c>
      <c r="B2479">
        <v>33000000</v>
      </c>
      <c r="C2479">
        <v>7.7</v>
      </c>
      <c r="E2479">
        <v>16025394</v>
      </c>
      <c r="F2479">
        <v>15300000</v>
      </c>
      <c r="G2479">
        <v>6.8</v>
      </c>
      <c r="H2479">
        <f>ROUND(CORREL(Table68[[Gross Earning ]],Table68[Budget]),6)</f>
        <v>0.48902099999999998</v>
      </c>
      <c r="I2479">
        <f>Table68[[#This Row],[Gross Earning ]]-Table68[[#This Row],[Budget]]</f>
        <v>725394</v>
      </c>
    </row>
    <row r="2480" spans="1:9">
      <c r="A2480">
        <v>67523385</v>
      </c>
      <c r="B2480">
        <v>35000000</v>
      </c>
      <c r="C2480">
        <v>6.2</v>
      </c>
      <c r="E2480">
        <v>2706659</v>
      </c>
      <c r="F2480">
        <v>2000000</v>
      </c>
      <c r="G2480">
        <v>6.9</v>
      </c>
      <c r="H2480">
        <f>ROUND(CORREL(Table68[[Gross Earning ]],Table68[Budget]),6)</f>
        <v>0.48902099999999998</v>
      </c>
      <c r="I2480">
        <f>Table68[[#This Row],[Gross Earning ]]-Table68[[#This Row],[Budget]]</f>
        <v>706659</v>
      </c>
    </row>
    <row r="2481" spans="1:9">
      <c r="A2481">
        <v>49474048</v>
      </c>
      <c r="B2481">
        <v>35000000</v>
      </c>
      <c r="C2481">
        <v>5.4</v>
      </c>
      <c r="E2481">
        <v>32701088</v>
      </c>
      <c r="F2481">
        <v>32000000</v>
      </c>
      <c r="G2481">
        <v>6.9</v>
      </c>
      <c r="H2481">
        <f>ROUND(CORREL(Table68[[Gross Earning ]],Table68[Budget]),6)</f>
        <v>0.48902099999999998</v>
      </c>
      <c r="I2481">
        <f>Table68[[#This Row],[Gross Earning ]]-Table68[[#This Row],[Budget]]</f>
        <v>701088</v>
      </c>
    </row>
    <row r="2482" spans="1:9">
      <c r="A2482">
        <v>45802315</v>
      </c>
      <c r="B2482">
        <v>35000000</v>
      </c>
      <c r="C2482">
        <v>6.6</v>
      </c>
      <c r="E2482">
        <v>15700000</v>
      </c>
      <c r="F2482">
        <v>15000000</v>
      </c>
      <c r="G2482">
        <v>7.6</v>
      </c>
      <c r="H2482">
        <f>ROUND(CORREL(Table68[[Gross Earning ]],Table68[Budget]),6)</f>
        <v>0.48902099999999998</v>
      </c>
      <c r="I2482">
        <f>Table68[[#This Row],[Gross Earning ]]-Table68[[#This Row],[Budget]]</f>
        <v>700000</v>
      </c>
    </row>
    <row r="2483" spans="1:9">
      <c r="A2483">
        <v>43792641</v>
      </c>
      <c r="B2483">
        <v>35000000</v>
      </c>
      <c r="C2483">
        <v>5.3</v>
      </c>
      <c r="E2483">
        <v>33682273</v>
      </c>
      <c r="F2483">
        <v>33000000</v>
      </c>
      <c r="G2483">
        <v>6.5</v>
      </c>
      <c r="H2483">
        <f>ROUND(CORREL(Table68[[Gross Earning ]],Table68[Budget]),6)</f>
        <v>0.48902099999999998</v>
      </c>
      <c r="I2483">
        <f>Table68[[#This Row],[Gross Earning ]]-Table68[[#This Row],[Budget]]</f>
        <v>682273</v>
      </c>
    </row>
    <row r="2484" spans="1:9">
      <c r="A2484">
        <v>57651794</v>
      </c>
      <c r="B2484">
        <v>33000000</v>
      </c>
      <c r="C2484">
        <v>5.6</v>
      </c>
      <c r="E2484">
        <v>1677838</v>
      </c>
      <c r="F2484">
        <v>1000000</v>
      </c>
      <c r="G2484">
        <v>7.7</v>
      </c>
      <c r="H2484">
        <f>ROUND(CORREL(Table68[[Gross Earning ]],Table68[Budget]),6)</f>
        <v>0.48902099999999998</v>
      </c>
      <c r="I2484">
        <f>Table68[[#This Row],[Gross Earning ]]-Table68[[#This Row],[Budget]]</f>
        <v>677838</v>
      </c>
    </row>
    <row r="2485" spans="1:9">
      <c r="A2485">
        <v>43894863</v>
      </c>
      <c r="B2485">
        <v>30000000</v>
      </c>
      <c r="C2485">
        <v>5.9</v>
      </c>
      <c r="E2485">
        <v>6670712</v>
      </c>
      <c r="F2485">
        <v>6000000</v>
      </c>
      <c r="G2485">
        <v>7.4</v>
      </c>
      <c r="H2485">
        <f>ROUND(CORREL(Table68[[Gross Earning ]],Table68[Budget]),6)</f>
        <v>0.48902099999999998</v>
      </c>
      <c r="I2485">
        <f>Table68[[#This Row],[Gross Earning ]]-Table68[[#This Row],[Budget]]</f>
        <v>670712</v>
      </c>
    </row>
    <row r="2486" spans="1:9">
      <c r="A2486">
        <v>41954997</v>
      </c>
      <c r="B2486">
        <v>35000000</v>
      </c>
      <c r="C2486">
        <v>7.8</v>
      </c>
      <c r="E2486">
        <v>673780</v>
      </c>
      <c r="F2486">
        <v>10000</v>
      </c>
      <c r="G2486">
        <v>7.5</v>
      </c>
      <c r="H2486">
        <f>ROUND(CORREL(Table68[[Gross Earning ]],Table68[Budget]),6)</f>
        <v>0.48902099999999998</v>
      </c>
      <c r="I2486">
        <f>Table68[[#This Row],[Gross Earning ]]-Table68[[#This Row],[Budget]]</f>
        <v>663780</v>
      </c>
    </row>
    <row r="2487" spans="1:9">
      <c r="A2487">
        <v>39532308</v>
      </c>
      <c r="B2487">
        <v>33000000</v>
      </c>
      <c r="C2487">
        <v>6.7</v>
      </c>
      <c r="E2487">
        <v>856942</v>
      </c>
      <c r="F2487">
        <v>200000</v>
      </c>
      <c r="G2487">
        <v>7.1</v>
      </c>
      <c r="H2487">
        <f>ROUND(CORREL(Table68[[Gross Earning ]],Table68[Budget]),6)</f>
        <v>0.48902099999999998</v>
      </c>
      <c r="I2487">
        <f>Table68[[#This Row],[Gross Earning ]]-Table68[[#This Row],[Budget]]</f>
        <v>656942</v>
      </c>
    </row>
    <row r="2488" spans="1:9">
      <c r="A2488">
        <v>76600000</v>
      </c>
      <c r="B2488">
        <v>10700000</v>
      </c>
      <c r="C2488">
        <v>7.4</v>
      </c>
      <c r="E2488">
        <v>902835</v>
      </c>
      <c r="F2488">
        <v>250000</v>
      </c>
      <c r="G2488">
        <v>6.7</v>
      </c>
      <c r="H2488">
        <f>ROUND(CORREL(Table68[[Gross Earning ]],Table68[Budget]),6)</f>
        <v>0.48902099999999998</v>
      </c>
      <c r="I2488">
        <f>Table68[[#This Row],[Gross Earning ]]-Table68[[#This Row],[Budget]]</f>
        <v>652835</v>
      </c>
    </row>
    <row r="2489" spans="1:9">
      <c r="A2489">
        <v>39692139</v>
      </c>
      <c r="B2489">
        <v>35000000</v>
      </c>
      <c r="C2489">
        <v>6.2</v>
      </c>
      <c r="E2489">
        <v>25615792</v>
      </c>
      <c r="F2489">
        <v>25000000</v>
      </c>
      <c r="G2489">
        <v>3.5</v>
      </c>
      <c r="H2489">
        <f>ROUND(CORREL(Table68[[Gross Earning ]],Table68[Budget]),6)</f>
        <v>0.48902099999999998</v>
      </c>
      <c r="I2489">
        <f>Table68[[#This Row],[Gross Earning ]]-Table68[[#This Row],[Budget]]</f>
        <v>615792</v>
      </c>
    </row>
    <row r="2490" spans="1:9">
      <c r="A2490">
        <v>40687294</v>
      </c>
      <c r="B2490">
        <v>35000000</v>
      </c>
      <c r="C2490">
        <v>5.4</v>
      </c>
      <c r="E2490">
        <v>1114943</v>
      </c>
      <c r="F2490">
        <v>500000</v>
      </c>
      <c r="G2490">
        <v>6.5</v>
      </c>
      <c r="H2490">
        <f>ROUND(CORREL(Table68[[Gross Earning ]],Table68[Budget]),6)</f>
        <v>0.48902099999999998</v>
      </c>
      <c r="I2490">
        <f>Table68[[#This Row],[Gross Earning ]]-Table68[[#This Row],[Budget]]</f>
        <v>614943</v>
      </c>
    </row>
    <row r="2491" spans="1:9">
      <c r="A2491">
        <v>37553932</v>
      </c>
      <c r="B2491">
        <v>40000000</v>
      </c>
      <c r="C2491">
        <v>6.7</v>
      </c>
      <c r="E2491">
        <v>1111615</v>
      </c>
      <c r="F2491">
        <v>500000</v>
      </c>
      <c r="G2491">
        <v>6</v>
      </c>
      <c r="H2491">
        <f>ROUND(CORREL(Table68[[Gross Earning ]],Table68[Budget]),6)</f>
        <v>0.48902099999999998</v>
      </c>
      <c r="I2491">
        <f>Table68[[#This Row],[Gross Earning ]]-Table68[[#This Row],[Budget]]</f>
        <v>611615</v>
      </c>
    </row>
    <row r="2492" spans="1:9">
      <c r="A2492">
        <v>37481242</v>
      </c>
      <c r="B2492">
        <v>35000000</v>
      </c>
      <c r="C2492">
        <v>5.3</v>
      </c>
      <c r="E2492">
        <v>15608545</v>
      </c>
      <c r="F2492">
        <v>15000000</v>
      </c>
      <c r="G2492">
        <v>5.4</v>
      </c>
      <c r="H2492">
        <f>ROUND(CORREL(Table68[[Gross Earning ]],Table68[Budget]),6)</f>
        <v>0.48902099999999998</v>
      </c>
      <c r="I2492">
        <f>Table68[[#This Row],[Gross Earning ]]-Table68[[#This Row],[Budget]]</f>
        <v>608545</v>
      </c>
    </row>
    <row r="2493" spans="1:9">
      <c r="A2493">
        <v>39026186</v>
      </c>
      <c r="B2493">
        <v>35000000</v>
      </c>
      <c r="C2493">
        <v>5.9</v>
      </c>
      <c r="E2493">
        <v>1185783</v>
      </c>
      <c r="F2493">
        <v>590000</v>
      </c>
      <c r="G2493">
        <v>7.9</v>
      </c>
      <c r="H2493">
        <f>ROUND(CORREL(Table68[[Gross Earning ]],Table68[Budget]),6)</f>
        <v>0.48902099999999998</v>
      </c>
      <c r="I2493">
        <f>Table68[[#This Row],[Gross Earning ]]-Table68[[#This Row],[Budget]]</f>
        <v>595783</v>
      </c>
    </row>
    <row r="2494" spans="1:9">
      <c r="A2494">
        <v>33422806</v>
      </c>
      <c r="B2494">
        <v>50000000</v>
      </c>
      <c r="C2494">
        <v>4.8</v>
      </c>
      <c r="E2494">
        <v>592014</v>
      </c>
      <c r="F2494">
        <v>218</v>
      </c>
      <c r="G2494">
        <v>7.2</v>
      </c>
      <c r="H2494">
        <f>ROUND(CORREL(Table68[[Gross Earning ]],Table68[Budget]),6)</f>
        <v>0.48902099999999998</v>
      </c>
      <c r="I2494">
        <f>Table68[[#This Row],[Gross Earning ]]-Table68[[#This Row],[Budget]]</f>
        <v>591796</v>
      </c>
    </row>
    <row r="2495" spans="1:9">
      <c r="A2495">
        <v>33423521</v>
      </c>
      <c r="B2495">
        <v>35000000</v>
      </c>
      <c r="C2495">
        <v>3.8</v>
      </c>
      <c r="E2495">
        <v>60573641</v>
      </c>
      <c r="F2495">
        <v>60000000</v>
      </c>
      <c r="G2495">
        <v>5.4</v>
      </c>
      <c r="H2495">
        <f>ROUND(CORREL(Table68[[Gross Earning ]],Table68[Budget]),6)</f>
        <v>0.48902099999999998</v>
      </c>
      <c r="I2495">
        <f>Table68[[#This Row],[Gross Earning ]]-Table68[[#This Row],[Budget]]</f>
        <v>573641</v>
      </c>
    </row>
    <row r="2496" spans="1:9">
      <c r="A2496">
        <v>32519322</v>
      </c>
      <c r="B2496">
        <v>35000000</v>
      </c>
      <c r="C2496">
        <v>8.5</v>
      </c>
      <c r="E2496">
        <v>10561238</v>
      </c>
      <c r="F2496">
        <v>10000000</v>
      </c>
      <c r="G2496">
        <v>6.5</v>
      </c>
      <c r="H2496">
        <f>ROUND(CORREL(Table68[[Gross Earning ]],Table68[Budget]),6)</f>
        <v>0.48902099999999998</v>
      </c>
      <c r="I2496">
        <f>Table68[[#This Row],[Gross Earning ]]-Table68[[#This Row],[Budget]]</f>
        <v>561238</v>
      </c>
    </row>
    <row r="2497" spans="1:9">
      <c r="A2497">
        <v>37617947</v>
      </c>
      <c r="B2497">
        <v>30000000</v>
      </c>
      <c r="C2497">
        <v>6.8</v>
      </c>
      <c r="E2497">
        <v>3559990</v>
      </c>
      <c r="F2497">
        <v>3000000</v>
      </c>
      <c r="G2497">
        <v>5.3</v>
      </c>
      <c r="H2497">
        <f>ROUND(CORREL(Table68[[Gross Earning ]],Table68[Budget]),6)</f>
        <v>0.48902099999999998</v>
      </c>
      <c r="I2497">
        <f>Table68[[#This Row],[Gross Earning ]]-Table68[[#This Row],[Budget]]</f>
        <v>559990</v>
      </c>
    </row>
    <row r="2498" spans="1:9">
      <c r="A2498">
        <v>32048809</v>
      </c>
      <c r="B2498">
        <v>30000000</v>
      </c>
      <c r="C2498">
        <v>5.3</v>
      </c>
      <c r="E2498">
        <v>2557668</v>
      </c>
      <c r="F2498">
        <v>2000000</v>
      </c>
      <c r="G2498">
        <v>5.3</v>
      </c>
      <c r="H2498">
        <f>ROUND(CORREL(Table68[[Gross Earning ]],Table68[Budget]),6)</f>
        <v>0.48902099999999998</v>
      </c>
      <c r="I2498">
        <f>Table68[[#This Row],[Gross Earning ]]-Table68[[#This Row],[Budget]]</f>
        <v>557668</v>
      </c>
    </row>
    <row r="2499" spans="1:9">
      <c r="A2499">
        <v>33987757</v>
      </c>
      <c r="B2499">
        <v>27000000</v>
      </c>
      <c r="C2499">
        <v>7.3</v>
      </c>
      <c r="E2499">
        <v>3130592</v>
      </c>
      <c r="F2499">
        <v>2600000</v>
      </c>
      <c r="G2499">
        <v>7.8</v>
      </c>
      <c r="H2499">
        <f>ROUND(CORREL(Table68[[Gross Earning ]],Table68[Budget]),6)</f>
        <v>0.48902099999999998</v>
      </c>
      <c r="I2499">
        <f>Table68[[#This Row],[Gross Earning ]]-Table68[[#This Row],[Budget]]</f>
        <v>530592</v>
      </c>
    </row>
    <row r="2500" spans="1:9">
      <c r="A2500">
        <v>37304950</v>
      </c>
      <c r="B2500">
        <v>35000000</v>
      </c>
      <c r="C2500">
        <v>6.6</v>
      </c>
      <c r="E2500">
        <v>1310270</v>
      </c>
      <c r="F2500">
        <v>780000</v>
      </c>
      <c r="G2500">
        <v>6.8</v>
      </c>
      <c r="H2500">
        <f>ROUND(CORREL(Table68[[Gross Earning ]],Table68[Budget]),6)</f>
        <v>0.48902099999999998</v>
      </c>
      <c r="I2500">
        <f>Table68[[#This Row],[Gross Earning ]]-Table68[[#This Row],[Budget]]</f>
        <v>530270</v>
      </c>
    </row>
    <row r="2501" spans="1:9">
      <c r="A2501">
        <v>30691439</v>
      </c>
      <c r="B2501">
        <v>35000000</v>
      </c>
      <c r="C2501">
        <v>6.2</v>
      </c>
      <c r="E2501">
        <v>30523568</v>
      </c>
      <c r="F2501">
        <v>30000000</v>
      </c>
      <c r="G2501">
        <v>6.2</v>
      </c>
      <c r="H2501">
        <f>ROUND(CORREL(Table68[[Gross Earning ]],Table68[Budget]),6)</f>
        <v>0.48902099999999998</v>
      </c>
      <c r="I2501">
        <f>Table68[[#This Row],[Gross Earning ]]-Table68[[#This Row],[Budget]]</f>
        <v>523568</v>
      </c>
    </row>
    <row r="2502" spans="1:9">
      <c r="A2502">
        <v>30307804</v>
      </c>
      <c r="B2502">
        <v>35000000</v>
      </c>
      <c r="C2502">
        <v>5.2</v>
      </c>
      <c r="E2502">
        <v>30513940</v>
      </c>
      <c r="F2502">
        <v>30000000</v>
      </c>
      <c r="G2502">
        <v>6.9</v>
      </c>
      <c r="H2502">
        <f>ROUND(CORREL(Table68[[Gross Earning ]],Table68[Budget]),6)</f>
        <v>0.48902099999999998</v>
      </c>
      <c r="I2502">
        <f>Table68[[#This Row],[Gross Earning ]]-Table68[[#This Row],[Budget]]</f>
        <v>513940</v>
      </c>
    </row>
    <row r="2503" spans="1:9">
      <c r="A2503">
        <v>30669413</v>
      </c>
      <c r="B2503">
        <v>35000000</v>
      </c>
      <c r="C2503">
        <v>6.2</v>
      </c>
      <c r="E2503">
        <v>2506446</v>
      </c>
      <c r="F2503">
        <v>2000000</v>
      </c>
      <c r="G2503">
        <v>4.7</v>
      </c>
      <c r="H2503">
        <f>ROUND(CORREL(Table68[[Gross Earning ]],Table68[Budget]),6)</f>
        <v>0.48902099999999998</v>
      </c>
      <c r="I2503">
        <f>Table68[[#This Row],[Gross Earning ]]-Table68[[#This Row],[Budget]]</f>
        <v>506446</v>
      </c>
    </row>
    <row r="2504" spans="1:9">
      <c r="A2504">
        <v>28687835</v>
      </c>
      <c r="B2504">
        <v>35000000</v>
      </c>
      <c r="C2504">
        <v>6.2</v>
      </c>
      <c r="E2504">
        <v>985341</v>
      </c>
      <c r="F2504">
        <v>500000</v>
      </c>
      <c r="G2504">
        <v>7.3</v>
      </c>
      <c r="H2504">
        <f>ROUND(CORREL(Table68[[Gross Earning ]],Table68[Budget]),6)</f>
        <v>0.48902099999999998</v>
      </c>
      <c r="I2504">
        <f>Table68[[#This Row],[Gross Earning ]]-Table68[[#This Row],[Budget]]</f>
        <v>485341</v>
      </c>
    </row>
    <row r="2505" spans="1:9">
      <c r="A2505">
        <v>26494611</v>
      </c>
      <c r="B2505">
        <v>35000000</v>
      </c>
      <c r="C2505">
        <v>6.6</v>
      </c>
      <c r="E2505">
        <v>5480318</v>
      </c>
      <c r="F2505">
        <v>5000000</v>
      </c>
      <c r="G2505">
        <v>6.6</v>
      </c>
      <c r="H2505">
        <f>ROUND(CORREL(Table68[[Gross Earning ]],Table68[Budget]),6)</f>
        <v>0.48902099999999998</v>
      </c>
      <c r="I2505">
        <f>Table68[[#This Row],[Gross Earning ]]-Table68[[#This Row],[Budget]]</f>
        <v>480318</v>
      </c>
    </row>
    <row r="2506" spans="1:9">
      <c r="A2506">
        <v>25266129</v>
      </c>
      <c r="B2506">
        <v>35000000</v>
      </c>
      <c r="C2506">
        <v>6.2</v>
      </c>
      <c r="E2506">
        <v>536767</v>
      </c>
      <c r="F2506">
        <v>60000</v>
      </c>
      <c r="G2506">
        <v>5.3</v>
      </c>
      <c r="H2506">
        <f>ROUND(CORREL(Table68[[Gross Earning ]],Table68[Budget]),6)</f>
        <v>0.48902099999999998</v>
      </c>
      <c r="I2506">
        <f>Table68[[#This Row],[Gross Earning ]]-Table68[[#This Row],[Budget]]</f>
        <v>476767</v>
      </c>
    </row>
    <row r="2507" spans="1:9">
      <c r="A2507">
        <v>25863915</v>
      </c>
      <c r="B2507">
        <v>35000000</v>
      </c>
      <c r="C2507">
        <v>5.0999999999999996</v>
      </c>
      <c r="E2507">
        <v>7455447</v>
      </c>
      <c r="F2507">
        <v>7000000</v>
      </c>
      <c r="G2507">
        <v>6.3</v>
      </c>
      <c r="H2507">
        <f>ROUND(CORREL(Table68[[Gross Earning ]],Table68[Budget]),6)</f>
        <v>0.48902099999999998</v>
      </c>
      <c r="I2507">
        <f>Table68[[#This Row],[Gross Earning ]]-Table68[[#This Row],[Budget]]</f>
        <v>455447</v>
      </c>
    </row>
    <row r="2508" spans="1:9">
      <c r="A2508">
        <v>25078937</v>
      </c>
      <c r="B2508">
        <v>30000000</v>
      </c>
      <c r="C2508">
        <v>6.6</v>
      </c>
      <c r="E2508">
        <v>1141829</v>
      </c>
      <c r="F2508">
        <v>700000</v>
      </c>
      <c r="G2508">
        <v>7.2</v>
      </c>
      <c r="H2508">
        <f>ROUND(CORREL(Table68[[Gross Earning ]],Table68[Budget]),6)</f>
        <v>0.48902099999999998</v>
      </c>
      <c r="I2508">
        <f>Table68[[#This Row],[Gross Earning ]]-Table68[[#This Row],[Budget]]</f>
        <v>441829</v>
      </c>
    </row>
    <row r="2509" spans="1:9">
      <c r="A2509">
        <v>28995450</v>
      </c>
      <c r="B2509">
        <v>35000000</v>
      </c>
      <c r="C2509">
        <v>6.1</v>
      </c>
      <c r="E2509">
        <v>424760</v>
      </c>
      <c r="F2509">
        <v>7000</v>
      </c>
      <c r="G2509">
        <v>7</v>
      </c>
      <c r="H2509">
        <f>ROUND(CORREL(Table68[[Gross Earning ]],Table68[Budget]),6)</f>
        <v>0.48902099999999998</v>
      </c>
      <c r="I2509">
        <f>Table68[[#This Row],[Gross Earning ]]-Table68[[#This Row],[Budget]]</f>
        <v>417760</v>
      </c>
    </row>
    <row r="2510" spans="1:9">
      <c r="A2510">
        <v>24276500</v>
      </c>
      <c r="B2510">
        <v>35000000</v>
      </c>
      <c r="C2510">
        <v>6.6</v>
      </c>
      <c r="E2510">
        <v>25517500</v>
      </c>
      <c r="F2510">
        <v>25100000</v>
      </c>
      <c r="G2510">
        <v>6.4</v>
      </c>
      <c r="H2510">
        <f>ROUND(CORREL(Table68[[Gross Earning ]],Table68[Budget]),6)</f>
        <v>0.48902099999999998</v>
      </c>
      <c r="I2510">
        <f>Table68[[#This Row],[Gross Earning ]]-Table68[[#This Row],[Budget]]</f>
        <v>417500</v>
      </c>
    </row>
    <row r="2511" spans="1:9">
      <c r="A2511">
        <v>20981633</v>
      </c>
      <c r="B2511">
        <v>30000000</v>
      </c>
      <c r="C2511">
        <v>5.9</v>
      </c>
      <c r="E2511">
        <v>906666</v>
      </c>
      <c r="F2511">
        <v>500000</v>
      </c>
      <c r="G2511">
        <v>6.8</v>
      </c>
      <c r="H2511">
        <f>ROUND(CORREL(Table68[[Gross Earning ]],Table68[Budget]),6)</f>
        <v>0.48902099999999998</v>
      </c>
      <c r="I2511">
        <f>Table68[[#This Row],[Gross Earning ]]-Table68[[#This Row],[Budget]]</f>
        <v>406666</v>
      </c>
    </row>
    <row r="2512" spans="1:9">
      <c r="A2512">
        <v>22913677</v>
      </c>
      <c r="B2512">
        <v>35000000</v>
      </c>
      <c r="C2512">
        <v>6.3</v>
      </c>
      <c r="E2512">
        <v>1243961</v>
      </c>
      <c r="F2512">
        <v>850000</v>
      </c>
      <c r="G2512">
        <v>6</v>
      </c>
      <c r="H2512">
        <f>ROUND(CORREL(Table68[[Gross Earning ]],Table68[Budget]),6)</f>
        <v>0.48902099999999998</v>
      </c>
      <c r="I2512">
        <f>Table68[[#This Row],[Gross Earning ]]-Table68[[#This Row],[Budget]]</f>
        <v>393961</v>
      </c>
    </row>
    <row r="2513" spans="1:9">
      <c r="A2513">
        <v>34531832</v>
      </c>
      <c r="B2513">
        <v>35000000</v>
      </c>
      <c r="C2513">
        <v>7.1</v>
      </c>
      <c r="E2513">
        <v>80360866</v>
      </c>
      <c r="F2513">
        <v>80000000</v>
      </c>
      <c r="G2513">
        <v>5.2</v>
      </c>
      <c r="H2513">
        <f>ROUND(CORREL(Table68[[Gross Earning ]],Table68[Budget]),6)</f>
        <v>0.48902099999999998</v>
      </c>
      <c r="I2513">
        <f>Table68[[#This Row],[Gross Earning ]]-Table68[[#This Row],[Budget]]</f>
        <v>360866</v>
      </c>
    </row>
    <row r="2514" spans="1:9">
      <c r="A2514">
        <v>28064226</v>
      </c>
      <c r="B2514">
        <v>35000000</v>
      </c>
      <c r="C2514">
        <v>5</v>
      </c>
      <c r="E2514">
        <v>469947</v>
      </c>
      <c r="F2514">
        <v>120000</v>
      </c>
      <c r="G2514">
        <v>7.7</v>
      </c>
      <c r="H2514">
        <f>ROUND(CORREL(Table68[[Gross Earning ]],Table68[Budget]),6)</f>
        <v>0.48902099999999998</v>
      </c>
      <c r="I2514">
        <f>Table68[[#This Row],[Gross Earning ]]-Table68[[#This Row],[Budget]]</f>
        <v>349947</v>
      </c>
    </row>
    <row r="2515" spans="1:9">
      <c r="A2515">
        <v>19447478</v>
      </c>
      <c r="B2515">
        <v>35000000</v>
      </c>
      <c r="C2515">
        <v>5.6</v>
      </c>
      <c r="E2515">
        <v>1647780</v>
      </c>
      <c r="F2515">
        <v>1300000</v>
      </c>
      <c r="G2515">
        <v>8.1</v>
      </c>
      <c r="H2515">
        <f>ROUND(CORREL(Table68[[Gross Earning ]],Table68[Budget]),6)</f>
        <v>0.48902099999999998</v>
      </c>
      <c r="I2515">
        <f>Table68[[#This Row],[Gross Earning ]]-Table68[[#This Row],[Budget]]</f>
        <v>347780</v>
      </c>
    </row>
    <row r="2516" spans="1:9">
      <c r="A2516">
        <v>19389454</v>
      </c>
      <c r="B2516">
        <v>55000000</v>
      </c>
      <c r="C2516">
        <v>7.4</v>
      </c>
      <c r="E2516">
        <v>16346122</v>
      </c>
      <c r="F2516">
        <v>16000000</v>
      </c>
      <c r="G2516">
        <v>7.2</v>
      </c>
      <c r="H2516">
        <f>ROUND(CORREL(Table68[[Gross Earning ]],Table68[Budget]),6)</f>
        <v>0.48902099999999998</v>
      </c>
      <c r="I2516">
        <f>Table68[[#This Row],[Gross Earning ]]-Table68[[#This Row],[Budget]]</f>
        <v>346122</v>
      </c>
    </row>
    <row r="2517" spans="1:9">
      <c r="A2517">
        <v>25871834</v>
      </c>
      <c r="B2517">
        <v>35000000</v>
      </c>
      <c r="C2517">
        <v>4.5</v>
      </c>
      <c r="E2517">
        <v>18329466</v>
      </c>
      <c r="F2517">
        <v>18000000</v>
      </c>
      <c r="G2517">
        <v>7.6</v>
      </c>
      <c r="H2517">
        <f>ROUND(CORREL(Table68[[Gross Earning ]],Table68[Budget]),6)</f>
        <v>0.48902099999999998</v>
      </c>
      <c r="I2517">
        <f>Table68[[#This Row],[Gross Earning ]]-Table68[[#This Row],[Budget]]</f>
        <v>329466</v>
      </c>
    </row>
    <row r="2518" spans="1:9">
      <c r="A2518">
        <v>19692608</v>
      </c>
      <c r="B2518">
        <v>35000000</v>
      </c>
      <c r="C2518">
        <v>6.2</v>
      </c>
      <c r="E2518">
        <v>389804</v>
      </c>
      <c r="F2518">
        <v>65000</v>
      </c>
      <c r="G2518">
        <v>6.3</v>
      </c>
      <c r="H2518">
        <f>ROUND(CORREL(Table68[[Gross Earning ]],Table68[Budget]),6)</f>
        <v>0.48902099999999998</v>
      </c>
      <c r="I2518">
        <f>Table68[[#This Row],[Gross Earning ]]-Table68[[#This Row],[Budget]]</f>
        <v>324804</v>
      </c>
    </row>
    <row r="2519" spans="1:9">
      <c r="A2519">
        <v>19294901</v>
      </c>
      <c r="B2519">
        <v>35000000</v>
      </c>
      <c r="C2519">
        <v>5</v>
      </c>
      <c r="E2519">
        <v>13823741</v>
      </c>
      <c r="F2519">
        <v>13500000</v>
      </c>
      <c r="G2519">
        <v>6.9</v>
      </c>
      <c r="H2519">
        <f>ROUND(CORREL(Table68[[Gross Earning ]],Table68[Budget]),6)</f>
        <v>0.48902099999999998</v>
      </c>
      <c r="I2519">
        <f>Table68[[#This Row],[Gross Earning ]]-Table68[[#This Row],[Budget]]</f>
        <v>323741</v>
      </c>
    </row>
    <row r="2520" spans="1:9">
      <c r="A2520">
        <v>20275446</v>
      </c>
      <c r="B2520">
        <v>35000000</v>
      </c>
      <c r="C2520">
        <v>6.5</v>
      </c>
      <c r="E2520">
        <v>5308707</v>
      </c>
      <c r="F2520">
        <v>5000000</v>
      </c>
      <c r="G2520">
        <v>6.4</v>
      </c>
      <c r="H2520">
        <f>ROUND(CORREL(Table68[[Gross Earning ]],Table68[Budget]),6)</f>
        <v>0.48902099999999998</v>
      </c>
      <c r="I2520">
        <f>Table68[[#This Row],[Gross Earning ]]-Table68[[#This Row],[Budget]]</f>
        <v>308707</v>
      </c>
    </row>
    <row r="2521" spans="1:9">
      <c r="A2521">
        <v>34507079</v>
      </c>
      <c r="B2521">
        <v>35000000</v>
      </c>
      <c r="C2521">
        <v>5.0999999999999996</v>
      </c>
      <c r="E2521">
        <v>4301331</v>
      </c>
      <c r="F2521">
        <v>4000000</v>
      </c>
      <c r="G2521">
        <v>6.7</v>
      </c>
      <c r="H2521">
        <f>ROUND(CORREL(Table68[[Gross Earning ]],Table68[Budget]),6)</f>
        <v>0.48902099999999998</v>
      </c>
      <c r="I2521">
        <f>Table68[[#This Row],[Gross Earning ]]-Table68[[#This Row],[Budget]]</f>
        <v>301331</v>
      </c>
    </row>
    <row r="2522" spans="1:9">
      <c r="A2522">
        <v>18306166</v>
      </c>
      <c r="B2522">
        <v>35000000</v>
      </c>
      <c r="C2522">
        <v>6.5</v>
      </c>
      <c r="E2522">
        <v>1400000</v>
      </c>
      <c r="F2522">
        <v>1100000</v>
      </c>
      <c r="G2522">
        <v>5.9</v>
      </c>
      <c r="H2522">
        <f>ROUND(CORREL(Table68[[Gross Earning ]],Table68[Budget]),6)</f>
        <v>0.48902099999999998</v>
      </c>
      <c r="I2522">
        <f>Table68[[#This Row],[Gross Earning ]]-Table68[[#This Row],[Budget]]</f>
        <v>300000</v>
      </c>
    </row>
    <row r="2523" spans="1:9">
      <c r="A2523">
        <v>17609982</v>
      </c>
      <c r="B2523">
        <v>35000000</v>
      </c>
      <c r="C2523">
        <v>6.2</v>
      </c>
      <c r="E2523">
        <v>333658</v>
      </c>
      <c r="F2523">
        <v>34000</v>
      </c>
      <c r="G2523">
        <v>7.1</v>
      </c>
      <c r="H2523">
        <f>ROUND(CORREL(Table68[[Gross Earning ]],Table68[Budget]),6)</f>
        <v>0.48902099999999998</v>
      </c>
      <c r="I2523">
        <f>Table68[[#This Row],[Gross Earning ]]-Table68[[#This Row],[Budget]]</f>
        <v>299658</v>
      </c>
    </row>
    <row r="2524" spans="1:9">
      <c r="A2524">
        <v>16831505</v>
      </c>
      <c r="B2524">
        <v>31000000</v>
      </c>
      <c r="C2524">
        <v>6.3</v>
      </c>
      <c r="E2524">
        <v>3293258</v>
      </c>
      <c r="F2524">
        <v>3000000</v>
      </c>
      <c r="G2524">
        <v>5.2</v>
      </c>
      <c r="H2524">
        <f>ROUND(CORREL(Table68[[Gross Earning ]],Table68[Budget]),6)</f>
        <v>0.48902099999999998</v>
      </c>
      <c r="I2524">
        <f>Table68[[#This Row],[Gross Earning ]]-Table68[[#This Row],[Budget]]</f>
        <v>293258</v>
      </c>
    </row>
    <row r="2525" spans="1:9">
      <c r="A2525">
        <v>17596256</v>
      </c>
      <c r="B2525">
        <v>35000000</v>
      </c>
      <c r="C2525">
        <v>3.8</v>
      </c>
      <c r="E2525">
        <v>7292175</v>
      </c>
      <c r="F2525">
        <v>7000000</v>
      </c>
      <c r="G2525">
        <v>6.4</v>
      </c>
      <c r="H2525">
        <f>ROUND(CORREL(Table68[[Gross Earning ]],Table68[Budget]),6)</f>
        <v>0.48902099999999998</v>
      </c>
      <c r="I2525">
        <f>Table68[[#This Row],[Gross Earning ]]-Table68[[#This Row],[Budget]]</f>
        <v>292175</v>
      </c>
    </row>
    <row r="2526" spans="1:9">
      <c r="A2526">
        <v>14998070</v>
      </c>
      <c r="B2526">
        <v>35000000</v>
      </c>
      <c r="C2526">
        <v>6.2</v>
      </c>
      <c r="E2526">
        <v>8279017</v>
      </c>
      <c r="F2526">
        <v>8000000</v>
      </c>
      <c r="G2526">
        <v>6.9</v>
      </c>
      <c r="H2526">
        <f>ROUND(CORREL(Table68[[Gross Earning ]],Table68[Budget]),6)</f>
        <v>0.48902099999999998</v>
      </c>
      <c r="I2526">
        <f>Table68[[#This Row],[Gross Earning ]]-Table68[[#This Row],[Budget]]</f>
        <v>279017</v>
      </c>
    </row>
    <row r="2527" spans="1:9">
      <c r="A2527">
        <v>14587732</v>
      </c>
      <c r="B2527">
        <v>35000000</v>
      </c>
      <c r="C2527">
        <v>5.7</v>
      </c>
      <c r="E2527">
        <v>1277257</v>
      </c>
      <c r="F2527">
        <v>1000000</v>
      </c>
      <c r="G2527">
        <v>6.8</v>
      </c>
      <c r="H2527">
        <f>ROUND(CORREL(Table68[[Gross Earning ]],Table68[Budget]),6)</f>
        <v>0.48902099999999998</v>
      </c>
      <c r="I2527">
        <f>Table68[[#This Row],[Gross Earning ]]-Table68[[#This Row],[Budget]]</f>
        <v>277257</v>
      </c>
    </row>
    <row r="2528" spans="1:9">
      <c r="A2528">
        <v>18317151</v>
      </c>
      <c r="B2528">
        <v>35000000</v>
      </c>
      <c r="C2528">
        <v>6.7</v>
      </c>
      <c r="E2528">
        <v>22264487</v>
      </c>
      <c r="F2528">
        <v>22000000</v>
      </c>
      <c r="G2528">
        <v>4.5999999999999996</v>
      </c>
      <c r="H2528">
        <f>ROUND(CORREL(Table68[[Gross Earning ]],Table68[Budget]),6)</f>
        <v>0.48902099999999998</v>
      </c>
      <c r="I2528">
        <f>Table68[[#This Row],[Gross Earning ]]-Table68[[#This Row],[Budget]]</f>
        <v>264487</v>
      </c>
    </row>
    <row r="2529" spans="1:9">
      <c r="A2529">
        <v>11405825</v>
      </c>
      <c r="B2529">
        <v>35000000</v>
      </c>
      <c r="C2529">
        <v>6.8</v>
      </c>
      <c r="E2529">
        <v>20259297</v>
      </c>
      <c r="F2529">
        <v>20000000</v>
      </c>
      <c r="G2529">
        <v>4.7</v>
      </c>
      <c r="H2529">
        <f>ROUND(CORREL(Table68[[Gross Earning ]],Table68[Budget]),6)</f>
        <v>0.48902099999999998</v>
      </c>
      <c r="I2529">
        <f>Table68[[#This Row],[Gross Earning ]]-Table68[[#This Row],[Budget]]</f>
        <v>259297</v>
      </c>
    </row>
    <row r="2530" spans="1:9">
      <c r="A2530">
        <v>13264986</v>
      </c>
      <c r="B2530">
        <v>35000000</v>
      </c>
      <c r="C2530">
        <v>6</v>
      </c>
      <c r="E2530">
        <v>2850263</v>
      </c>
      <c r="F2530">
        <v>2600000</v>
      </c>
      <c r="G2530">
        <v>6.2</v>
      </c>
      <c r="H2530">
        <f>ROUND(CORREL(Table68[[Gross Earning ]],Table68[Budget]),6)</f>
        <v>0.48902099999999998</v>
      </c>
      <c r="I2530">
        <f>Table68[[#This Row],[Gross Earning ]]-Table68[[#This Row],[Budget]]</f>
        <v>250263</v>
      </c>
    </row>
    <row r="2531" spans="1:9">
      <c r="A2531">
        <v>10991381</v>
      </c>
      <c r="B2531">
        <v>35000000</v>
      </c>
      <c r="C2531">
        <v>7.3</v>
      </c>
      <c r="E2531">
        <v>1943649</v>
      </c>
      <c r="F2531">
        <v>1700000</v>
      </c>
      <c r="G2531">
        <v>6.3</v>
      </c>
      <c r="H2531">
        <f>ROUND(CORREL(Table68[[Gross Earning ]],Table68[Budget]),6)</f>
        <v>0.48902099999999998</v>
      </c>
      <c r="I2531">
        <f>Table68[[#This Row],[Gross Earning ]]-Table68[[#This Row],[Budget]]</f>
        <v>243649</v>
      </c>
    </row>
    <row r="2532" spans="1:9">
      <c r="A2532">
        <v>10268846</v>
      </c>
      <c r="B2532">
        <v>35000000</v>
      </c>
      <c r="C2532">
        <v>5.5</v>
      </c>
      <c r="E2532">
        <v>617172</v>
      </c>
      <c r="F2532">
        <v>375000</v>
      </c>
      <c r="G2532">
        <v>7</v>
      </c>
      <c r="H2532">
        <f>ROUND(CORREL(Table68[[Gross Earning ]],Table68[Budget]),6)</f>
        <v>0.48902099999999998</v>
      </c>
      <c r="I2532">
        <f>Table68[[#This Row],[Gross Earning ]]-Table68[[#This Row],[Budget]]</f>
        <v>242172</v>
      </c>
    </row>
    <row r="2533" spans="1:9">
      <c r="A2533">
        <v>13303319</v>
      </c>
      <c r="B2533">
        <v>32000000</v>
      </c>
      <c r="C2533">
        <v>6.7</v>
      </c>
      <c r="E2533">
        <v>20241395</v>
      </c>
      <c r="F2533">
        <v>20000000</v>
      </c>
      <c r="G2533">
        <v>6.1</v>
      </c>
      <c r="H2533">
        <f>ROUND(CORREL(Table68[[Gross Earning ]],Table68[Budget]),6)</f>
        <v>0.48902099999999998</v>
      </c>
      <c r="I2533">
        <f>Table68[[#This Row],[Gross Earning ]]-Table68[[#This Row],[Budget]]</f>
        <v>241395</v>
      </c>
    </row>
    <row r="2534" spans="1:9">
      <c r="A2534">
        <v>10076136</v>
      </c>
      <c r="B2534">
        <v>35000000</v>
      </c>
      <c r="C2534">
        <v>4.8</v>
      </c>
      <c r="E2534">
        <v>277233</v>
      </c>
      <c r="F2534">
        <v>40000</v>
      </c>
      <c r="G2534">
        <v>7.6</v>
      </c>
      <c r="H2534">
        <f>ROUND(CORREL(Table68[[Gross Earning ]],Table68[Budget]),6)</f>
        <v>0.48902099999999998</v>
      </c>
      <c r="I2534">
        <f>Table68[[#This Row],[Gross Earning ]]-Table68[[#This Row],[Budget]]</f>
        <v>237233</v>
      </c>
    </row>
    <row r="2535" spans="1:9">
      <c r="A2535">
        <v>10499968</v>
      </c>
      <c r="B2535">
        <v>35000000</v>
      </c>
      <c r="C2535">
        <v>5.7</v>
      </c>
      <c r="E2535">
        <v>70224196</v>
      </c>
      <c r="F2535">
        <v>70000000</v>
      </c>
      <c r="G2535">
        <v>5.6</v>
      </c>
      <c r="H2535">
        <f>ROUND(CORREL(Table68[[Gross Earning ]],Table68[Budget]),6)</f>
        <v>0.48902099999999998</v>
      </c>
      <c r="I2535">
        <f>Table68[[#This Row],[Gross Earning ]]-Table68[[#This Row],[Budget]]</f>
        <v>224196</v>
      </c>
    </row>
    <row r="2536" spans="1:9">
      <c r="A2536">
        <v>7659747</v>
      </c>
      <c r="B2536">
        <v>38000000</v>
      </c>
      <c r="C2536">
        <v>5.0999999999999996</v>
      </c>
      <c r="E2536">
        <v>243768</v>
      </c>
      <c r="F2536">
        <v>30000</v>
      </c>
      <c r="G2536">
        <v>4.0999999999999996</v>
      </c>
      <c r="H2536">
        <f>ROUND(CORREL(Table68[[Gross Earning ]],Table68[Budget]),6)</f>
        <v>0.48902099999999998</v>
      </c>
      <c r="I2536">
        <f>Table68[[#This Row],[Gross Earning ]]-Table68[[#This Row],[Budget]]</f>
        <v>213768</v>
      </c>
    </row>
    <row r="2537" spans="1:9">
      <c r="A2537">
        <v>7948159</v>
      </c>
      <c r="B2537">
        <v>35000000</v>
      </c>
      <c r="C2537">
        <v>6</v>
      </c>
      <c r="E2537">
        <v>16204793</v>
      </c>
      <c r="F2537">
        <v>16000000</v>
      </c>
      <c r="G2537">
        <v>5.0999999999999996</v>
      </c>
      <c r="H2537">
        <f>ROUND(CORREL(Table68[[Gross Earning ]],Table68[Budget]),6)</f>
        <v>0.48902099999999998</v>
      </c>
      <c r="I2537">
        <f>Table68[[#This Row],[Gross Earning ]]-Table68[[#This Row],[Budget]]</f>
        <v>204793</v>
      </c>
    </row>
    <row r="2538" spans="1:9">
      <c r="A2538">
        <v>11631245</v>
      </c>
      <c r="B2538">
        <v>35000000</v>
      </c>
      <c r="C2538">
        <v>4.2</v>
      </c>
      <c r="E2538">
        <v>40203020</v>
      </c>
      <c r="F2538">
        <v>40000000</v>
      </c>
      <c r="G2538">
        <v>5.9</v>
      </c>
      <c r="H2538">
        <f>ROUND(CORREL(Table68[[Gross Earning ]],Table68[Budget]),6)</f>
        <v>0.48902099999999998</v>
      </c>
      <c r="I2538">
        <f>Table68[[#This Row],[Gross Earning ]]-Table68[[#This Row],[Budget]]</f>
        <v>203020</v>
      </c>
    </row>
    <row r="2539" spans="1:9">
      <c r="A2539">
        <v>10137502</v>
      </c>
      <c r="B2539">
        <v>35000000</v>
      </c>
      <c r="C2539">
        <v>7.4</v>
      </c>
      <c r="E2539">
        <v>1001437</v>
      </c>
      <c r="F2539">
        <v>800000</v>
      </c>
      <c r="G2539">
        <v>7.2</v>
      </c>
      <c r="H2539">
        <f>ROUND(CORREL(Table68[[Gross Earning ]],Table68[Budget]),6)</f>
        <v>0.48902099999999998</v>
      </c>
      <c r="I2539">
        <f>Table68[[#This Row],[Gross Earning ]]-Table68[[#This Row],[Budget]]</f>
        <v>201437</v>
      </c>
    </row>
    <row r="2540" spans="1:9">
      <c r="A2540">
        <v>6448817</v>
      </c>
      <c r="B2540">
        <v>35000000</v>
      </c>
      <c r="C2540">
        <v>4.5999999999999996</v>
      </c>
      <c r="E2540">
        <v>10200000</v>
      </c>
      <c r="F2540">
        <v>10000000</v>
      </c>
      <c r="G2540">
        <v>7.3</v>
      </c>
      <c r="H2540">
        <f>ROUND(CORREL(Table68[[Gross Earning ]],Table68[Budget]),6)</f>
        <v>0.48902099999999998</v>
      </c>
      <c r="I2540">
        <f>Table68[[#This Row],[Gross Earning ]]-Table68[[#This Row],[Budget]]</f>
        <v>200000</v>
      </c>
    </row>
    <row r="2541" spans="1:9">
      <c r="A2541">
        <v>7458269</v>
      </c>
      <c r="B2541">
        <v>35000000</v>
      </c>
      <c r="C2541">
        <v>6.9</v>
      </c>
      <c r="E2541">
        <v>241816</v>
      </c>
      <c r="F2541">
        <v>42000</v>
      </c>
      <c r="G2541">
        <v>7.5</v>
      </c>
      <c r="H2541">
        <f>ROUND(CORREL(Table68[[Gross Earning ]],Table68[Budget]),6)</f>
        <v>0.48902099999999998</v>
      </c>
      <c r="I2541">
        <f>Table68[[#This Row],[Gross Earning ]]-Table68[[#This Row],[Budget]]</f>
        <v>199816</v>
      </c>
    </row>
    <row r="2542" spans="1:9">
      <c r="A2542">
        <v>4651977</v>
      </c>
      <c r="B2542">
        <v>35000000</v>
      </c>
      <c r="C2542">
        <v>6.9</v>
      </c>
      <c r="E2542">
        <v>381225</v>
      </c>
      <c r="F2542">
        <v>200000</v>
      </c>
      <c r="G2542">
        <v>7.2</v>
      </c>
      <c r="H2542">
        <f>ROUND(CORREL(Table68[[Gross Earning ]],Table68[Budget]),6)</f>
        <v>0.48902099999999998</v>
      </c>
      <c r="I2542">
        <f>Table68[[#This Row],[Gross Earning ]]-Table68[[#This Row],[Budget]]</f>
        <v>181225</v>
      </c>
    </row>
    <row r="2543" spans="1:9">
      <c r="A2543">
        <v>4496583</v>
      </c>
      <c r="B2543">
        <v>35000000</v>
      </c>
      <c r="C2543">
        <v>8</v>
      </c>
      <c r="E2543">
        <v>192467</v>
      </c>
      <c r="F2543">
        <v>15000</v>
      </c>
      <c r="G2543">
        <v>6.6</v>
      </c>
      <c r="H2543">
        <f>ROUND(CORREL(Table68[[Gross Earning ]],Table68[Budget]),6)</f>
        <v>0.48902099999999998</v>
      </c>
      <c r="I2543">
        <f>Table68[[#This Row],[Gross Earning ]]-Table68[[#This Row],[Budget]]</f>
        <v>177467</v>
      </c>
    </row>
    <row r="2544" spans="1:9">
      <c r="A2544">
        <v>2221994</v>
      </c>
      <c r="B2544">
        <v>35000000</v>
      </c>
      <c r="C2544">
        <v>6.4</v>
      </c>
      <c r="E2544" s="27">
        <v>24171685</v>
      </c>
      <c r="F2544">
        <v>24000000</v>
      </c>
      <c r="G2544">
        <v>2</v>
      </c>
      <c r="H2544">
        <f>ROUND(CORREL(Table68[[Gross Earning ]],Table68[Budget]),6)</f>
        <v>0.48902099999999998</v>
      </c>
      <c r="I2544">
        <f>Table68[[#This Row],[Gross Earning ]]-Table68[[#This Row],[Budget]]</f>
        <v>171685</v>
      </c>
    </row>
    <row r="2545" spans="1:9">
      <c r="A2545">
        <v>6592103</v>
      </c>
      <c r="B2545">
        <v>35000000</v>
      </c>
      <c r="C2545">
        <v>6.3</v>
      </c>
      <c r="E2545" s="27">
        <v>24171685</v>
      </c>
      <c r="F2545">
        <v>24000000</v>
      </c>
      <c r="G2545">
        <v>6.1</v>
      </c>
      <c r="H2545">
        <f>ROUND(CORREL(Table68[[Gross Earning ]],Table68[Budget]),6)</f>
        <v>0.48902099999999998</v>
      </c>
      <c r="I2545">
        <f>Table68[[#This Row],[Gross Earning ]]-Table68[[#This Row],[Budget]]</f>
        <v>171685</v>
      </c>
    </row>
    <row r="2546" spans="1:9">
      <c r="A2546">
        <v>630779</v>
      </c>
      <c r="B2546">
        <v>35000000</v>
      </c>
      <c r="C2546">
        <v>6.8</v>
      </c>
      <c r="E2546">
        <v>180483</v>
      </c>
      <c r="F2546">
        <v>10000</v>
      </c>
      <c r="G2546">
        <v>6.1</v>
      </c>
      <c r="H2546">
        <f>ROUND(CORREL(Table68[[Gross Earning ]],Table68[Budget]),6)</f>
        <v>0.48902099999999998</v>
      </c>
      <c r="I2546">
        <f>Table68[[#This Row],[Gross Earning ]]-Table68[[#This Row],[Budget]]</f>
        <v>170483</v>
      </c>
    </row>
    <row r="2547" spans="1:9">
      <c r="A2547">
        <v>102413606</v>
      </c>
      <c r="B2547">
        <v>34000000</v>
      </c>
      <c r="C2547">
        <v>6.8</v>
      </c>
      <c r="E2547">
        <v>6165429</v>
      </c>
      <c r="F2547">
        <v>6000000</v>
      </c>
      <c r="G2547">
        <v>7.5</v>
      </c>
      <c r="H2547">
        <f>ROUND(CORREL(Table68[[Gross Earning ]],Table68[Budget]),6)</f>
        <v>0.48902099999999998</v>
      </c>
      <c r="I2547">
        <f>Table68[[#This Row],[Gross Earning ]]-Table68[[#This Row],[Budget]]</f>
        <v>165429</v>
      </c>
    </row>
    <row r="2548" spans="1:9">
      <c r="A2548">
        <v>10214013</v>
      </c>
      <c r="B2548">
        <v>35000000</v>
      </c>
      <c r="C2548">
        <v>5.4</v>
      </c>
      <c r="E2548">
        <v>50150619</v>
      </c>
      <c r="F2548">
        <v>50000000</v>
      </c>
      <c r="G2548">
        <v>7.3</v>
      </c>
      <c r="H2548">
        <f>ROUND(CORREL(Table68[[Gross Earning ]],Table68[Budget]),6)</f>
        <v>0.48902099999999998</v>
      </c>
      <c r="I2548">
        <f>Table68[[#This Row],[Gross Earning ]]-Table68[[#This Row],[Budget]]</f>
        <v>150619</v>
      </c>
    </row>
    <row r="2549" spans="1:9">
      <c r="A2549">
        <v>32000000</v>
      </c>
      <c r="B2549">
        <v>30000000</v>
      </c>
      <c r="C2549">
        <v>7.2</v>
      </c>
      <c r="E2549">
        <v>136007</v>
      </c>
      <c r="F2549">
        <v>4500</v>
      </c>
      <c r="G2549">
        <v>6.9</v>
      </c>
      <c r="H2549">
        <f>ROUND(CORREL(Table68[[Gross Earning ]],Table68[Budget]),6)</f>
        <v>0.48902099999999998</v>
      </c>
      <c r="I2549">
        <f>Table68[[#This Row],[Gross Earning ]]-Table68[[#This Row],[Budget]]</f>
        <v>131507</v>
      </c>
    </row>
    <row r="2550" spans="1:9">
      <c r="A2550">
        <v>10139254</v>
      </c>
      <c r="B2550">
        <v>35000000</v>
      </c>
      <c r="C2550">
        <v>7.3</v>
      </c>
      <c r="E2550">
        <v>60128566</v>
      </c>
      <c r="F2550">
        <v>60000000</v>
      </c>
      <c r="G2550">
        <v>5.9</v>
      </c>
      <c r="H2550">
        <f>ROUND(CORREL(Table68[[Gross Earning ]],Table68[Budget]),6)</f>
        <v>0.48902099999999998</v>
      </c>
      <c r="I2550">
        <f>Table68[[#This Row],[Gross Earning ]]-Table68[[#This Row],[Budget]]</f>
        <v>128566</v>
      </c>
    </row>
    <row r="2551" spans="1:9">
      <c r="A2551">
        <v>11227940</v>
      </c>
      <c r="B2551">
        <v>34000000</v>
      </c>
      <c r="C2551">
        <v>5.2</v>
      </c>
      <c r="E2551">
        <v>489220</v>
      </c>
      <c r="F2551">
        <v>365000</v>
      </c>
      <c r="G2551">
        <v>7.3</v>
      </c>
      <c r="H2551">
        <f>ROUND(CORREL(Table68[[Gross Earning ]],Table68[Budget]),6)</f>
        <v>0.48902099999999998</v>
      </c>
      <c r="I2551">
        <f>Table68[[#This Row],[Gross Earning ]]-Table68[[#This Row],[Budget]]</f>
        <v>124220</v>
      </c>
    </row>
    <row r="2552" spans="1:9">
      <c r="A2552">
        <v>183125</v>
      </c>
      <c r="B2552">
        <v>35000000</v>
      </c>
      <c r="C2552">
        <v>5.5</v>
      </c>
      <c r="E2552">
        <v>3105269</v>
      </c>
      <c r="F2552">
        <v>3000000</v>
      </c>
      <c r="G2552">
        <v>5</v>
      </c>
      <c r="H2552">
        <f>ROUND(CORREL(Table68[[Gross Earning ]],Table68[Budget]),6)</f>
        <v>0.48902099999999998</v>
      </c>
      <c r="I2552">
        <f>Table68[[#This Row],[Gross Earning ]]-Table68[[#This Row],[Budget]]</f>
        <v>105269</v>
      </c>
    </row>
    <row r="2553" spans="1:9">
      <c r="A2553">
        <v>15081783</v>
      </c>
      <c r="B2553">
        <v>34000000</v>
      </c>
      <c r="C2553">
        <v>7.7</v>
      </c>
      <c r="E2553">
        <v>603943</v>
      </c>
      <c r="F2553">
        <v>500000</v>
      </c>
      <c r="G2553">
        <v>7.3</v>
      </c>
      <c r="H2553">
        <f>ROUND(CORREL(Table68[[Gross Earning ]],Table68[Budget]),6)</f>
        <v>0.48902099999999998</v>
      </c>
      <c r="I2553">
        <f>Table68[[#This Row],[Gross Earning ]]-Table68[[#This Row],[Budget]]</f>
        <v>103943</v>
      </c>
    </row>
    <row r="2554" spans="1:9">
      <c r="A2554">
        <v>37432299</v>
      </c>
      <c r="B2554">
        <v>34000000</v>
      </c>
      <c r="C2554">
        <v>7.1</v>
      </c>
      <c r="E2554">
        <v>15100000</v>
      </c>
      <c r="F2554">
        <v>15000000</v>
      </c>
      <c r="G2554">
        <v>6</v>
      </c>
      <c r="H2554">
        <f>ROUND(CORREL(Table68[[Gross Earning ]],Table68[Budget]),6)</f>
        <v>0.48902099999999998</v>
      </c>
      <c r="I2554">
        <f>Table68[[#This Row],[Gross Earning ]]-Table68[[#This Row],[Budget]]</f>
        <v>100000</v>
      </c>
    </row>
    <row r="2555" spans="1:9">
      <c r="A2555">
        <v>10654581</v>
      </c>
      <c r="B2555">
        <v>34000000</v>
      </c>
      <c r="C2555">
        <v>5.3</v>
      </c>
      <c r="E2555">
        <v>85222</v>
      </c>
      <c r="F2555">
        <v>1100</v>
      </c>
      <c r="G2555">
        <v>6.6</v>
      </c>
      <c r="H2555">
        <f>ROUND(CORREL(Table68[[Gross Earning ]],Table68[Budget]),6)</f>
        <v>0.48902099999999998</v>
      </c>
      <c r="I2555">
        <f>Table68[[#This Row],[Gross Earning ]]-Table68[[#This Row],[Budget]]</f>
        <v>84122</v>
      </c>
    </row>
    <row r="2556" spans="1:9">
      <c r="A2556">
        <v>6543194</v>
      </c>
      <c r="B2556">
        <v>34000000</v>
      </c>
      <c r="C2556">
        <v>5.6</v>
      </c>
      <c r="E2556">
        <v>110536</v>
      </c>
      <c r="F2556">
        <v>40000</v>
      </c>
      <c r="G2556">
        <v>7</v>
      </c>
      <c r="H2556">
        <f>ROUND(CORREL(Table68[[Gross Earning ]],Table68[Budget]),6)</f>
        <v>0.48902099999999998</v>
      </c>
      <c r="I2556">
        <f>Table68[[#This Row],[Gross Earning ]]-Table68[[#This Row],[Budget]]</f>
        <v>70536</v>
      </c>
    </row>
    <row r="2557" spans="1:9">
      <c r="A2557">
        <v>13101142</v>
      </c>
      <c r="B2557">
        <v>35000000</v>
      </c>
      <c r="C2557">
        <v>5.7</v>
      </c>
      <c r="E2557">
        <v>70071</v>
      </c>
      <c r="F2557">
        <v>7000</v>
      </c>
      <c r="G2557">
        <v>6.3</v>
      </c>
      <c r="H2557">
        <f>ROUND(CORREL(Table68[[Gross Earning ]],Table68[Budget]),6)</f>
        <v>0.48902099999999998</v>
      </c>
      <c r="I2557">
        <f>Table68[[#This Row],[Gross Earning ]]-Table68[[#This Row],[Budget]]</f>
        <v>63071</v>
      </c>
    </row>
    <row r="2558" spans="1:9">
      <c r="A2558">
        <v>8324748</v>
      </c>
      <c r="B2558">
        <v>35000000</v>
      </c>
      <c r="C2558">
        <v>7.1</v>
      </c>
      <c r="E2558">
        <v>76382</v>
      </c>
      <c r="F2558">
        <v>15000</v>
      </c>
      <c r="G2558">
        <v>6.2</v>
      </c>
      <c r="H2558">
        <f>ROUND(CORREL(Table68[[Gross Earning ]],Table68[Budget]),6)</f>
        <v>0.48902099999999998</v>
      </c>
      <c r="I2558">
        <f>Table68[[#This Row],[Gross Earning ]]-Table68[[#This Row],[Budget]]</f>
        <v>61382</v>
      </c>
    </row>
    <row r="2559" spans="1:9">
      <c r="A2559">
        <v>141340178</v>
      </c>
      <c r="B2559">
        <v>40000000</v>
      </c>
      <c r="C2559">
        <v>7.6</v>
      </c>
      <c r="E2559">
        <v>1007962</v>
      </c>
      <c r="F2559">
        <v>950000</v>
      </c>
      <c r="G2559">
        <v>7.1</v>
      </c>
      <c r="H2559">
        <f>ROUND(CORREL(Table68[[Gross Earning ]],Table68[Budget]),6)</f>
        <v>0.48902099999999998</v>
      </c>
      <c r="I2559">
        <f>Table68[[#This Row],[Gross Earning ]]-Table68[[#This Row],[Budget]]</f>
        <v>57962</v>
      </c>
    </row>
    <row r="2560" spans="1:9">
      <c r="A2560">
        <v>51758599</v>
      </c>
      <c r="B2560">
        <v>33000000</v>
      </c>
      <c r="C2560">
        <v>5.5</v>
      </c>
      <c r="E2560">
        <v>6857096</v>
      </c>
      <c r="F2560">
        <v>6800000</v>
      </c>
      <c r="G2560">
        <v>8.1999999999999993</v>
      </c>
      <c r="H2560">
        <f>ROUND(CORREL(Table68[[Gross Earning ]],Table68[Budget]),6)</f>
        <v>0.48902099999999998</v>
      </c>
      <c r="I2560">
        <f>Table68[[#This Row],[Gross Earning ]]-Table68[[#This Row],[Budget]]</f>
        <v>57096</v>
      </c>
    </row>
    <row r="2561" spans="1:9">
      <c r="A2561">
        <v>117559438</v>
      </c>
      <c r="B2561">
        <v>30000000</v>
      </c>
      <c r="C2561">
        <v>5.0999999999999996</v>
      </c>
      <c r="E2561">
        <v>318622</v>
      </c>
      <c r="F2561">
        <v>270000</v>
      </c>
      <c r="G2561">
        <v>6.4</v>
      </c>
      <c r="H2561">
        <f>ROUND(CORREL(Table68[[Gross Earning ]],Table68[Budget]),6)</f>
        <v>0.48902099999999998</v>
      </c>
      <c r="I2561">
        <f>Table68[[#This Row],[Gross Earning ]]-Table68[[#This Row],[Budget]]</f>
        <v>48622</v>
      </c>
    </row>
    <row r="2562" spans="1:9">
      <c r="A2562">
        <v>4091</v>
      </c>
      <c r="B2562">
        <v>34000000</v>
      </c>
      <c r="C2562">
        <v>6.3</v>
      </c>
      <c r="E2562">
        <v>4046737</v>
      </c>
      <c r="F2562">
        <v>4000000</v>
      </c>
      <c r="G2562">
        <v>7.1</v>
      </c>
      <c r="H2562">
        <f>ROUND(CORREL(Table68[[Gross Earning ]],Table68[Budget]),6)</f>
        <v>0.48902099999999998</v>
      </c>
      <c r="I2562">
        <f>Table68[[#This Row],[Gross Earning ]]-Table68[[#This Row],[Budget]]</f>
        <v>46737</v>
      </c>
    </row>
    <row r="2563" spans="1:9">
      <c r="A2563">
        <v>21426805</v>
      </c>
      <c r="B2563">
        <v>30000000</v>
      </c>
      <c r="C2563">
        <v>4.9000000000000004</v>
      </c>
      <c r="E2563">
        <v>191309</v>
      </c>
      <c r="F2563">
        <v>150000</v>
      </c>
      <c r="G2563">
        <v>5.5</v>
      </c>
      <c r="H2563">
        <f>ROUND(CORREL(Table68[[Gross Earning ]],Table68[Budget]),6)</f>
        <v>0.48902099999999998</v>
      </c>
      <c r="I2563">
        <f>Table68[[#This Row],[Gross Earning ]]-Table68[[#This Row],[Budget]]</f>
        <v>41309</v>
      </c>
    </row>
    <row r="2564" spans="1:9">
      <c r="A2564">
        <v>35057332</v>
      </c>
      <c r="B2564">
        <v>33000000</v>
      </c>
      <c r="C2564">
        <v>6.5</v>
      </c>
      <c r="E2564">
        <v>15331289</v>
      </c>
      <c r="F2564">
        <v>15300000</v>
      </c>
      <c r="G2564">
        <v>7.5</v>
      </c>
      <c r="H2564">
        <f>ROUND(CORREL(Table68[[Gross Earning ]],Table68[Budget]),6)</f>
        <v>0.48902099999999998</v>
      </c>
      <c r="I2564">
        <f>Table68[[#This Row],[Gross Earning ]]-Table68[[#This Row],[Budget]]</f>
        <v>31289</v>
      </c>
    </row>
    <row r="2565" spans="1:9">
      <c r="A2565">
        <v>34014398</v>
      </c>
      <c r="B2565">
        <v>33000000</v>
      </c>
      <c r="C2565">
        <v>5.6</v>
      </c>
      <c r="E2565">
        <v>425899</v>
      </c>
      <c r="F2565">
        <v>400000</v>
      </c>
      <c r="G2565">
        <v>5.0999999999999996</v>
      </c>
      <c r="H2565">
        <f>ROUND(CORREL(Table68[[Gross Earning ]],Table68[Budget]),6)</f>
        <v>0.48902099999999998</v>
      </c>
      <c r="I2565">
        <f>Table68[[#This Row],[Gross Earning ]]-Table68[[#This Row],[Budget]]</f>
        <v>25899</v>
      </c>
    </row>
    <row r="2566" spans="1:9">
      <c r="A2566">
        <v>28927720</v>
      </c>
      <c r="B2566">
        <v>33000000</v>
      </c>
      <c r="C2566">
        <v>5.3</v>
      </c>
      <c r="E2566">
        <v>215185</v>
      </c>
      <c r="F2566">
        <v>200000</v>
      </c>
      <c r="G2566">
        <v>7.5</v>
      </c>
      <c r="H2566">
        <f>ROUND(CORREL(Table68[[Gross Earning ]],Table68[Budget]),6)</f>
        <v>0.48902099999999998</v>
      </c>
      <c r="I2566">
        <f>Table68[[#This Row],[Gross Earning ]]-Table68[[#This Row],[Budget]]</f>
        <v>15185</v>
      </c>
    </row>
    <row r="2567" spans="1:9">
      <c r="A2567">
        <v>33682273</v>
      </c>
      <c r="B2567">
        <v>33000000</v>
      </c>
      <c r="C2567">
        <v>6.5</v>
      </c>
      <c r="E2567">
        <v>5009677</v>
      </c>
      <c r="F2567">
        <v>5000000</v>
      </c>
      <c r="G2567">
        <v>7.9</v>
      </c>
      <c r="H2567">
        <f>ROUND(CORREL(Table68[[Gross Earning ]],Table68[Budget]),6)</f>
        <v>0.48902099999999998</v>
      </c>
      <c r="I2567">
        <f>Table68[[#This Row],[Gross Earning ]]-Table68[[#This Row],[Budget]]</f>
        <v>9677</v>
      </c>
    </row>
    <row r="2568" spans="1:9">
      <c r="A2568">
        <v>4280577</v>
      </c>
      <c r="B2568">
        <v>10000000</v>
      </c>
      <c r="C2568">
        <v>6.8</v>
      </c>
      <c r="E2568">
        <v>50007168</v>
      </c>
      <c r="F2568">
        <v>50000000</v>
      </c>
      <c r="G2568">
        <v>6.7</v>
      </c>
      <c r="H2568">
        <f>ROUND(CORREL(Table68[[Gross Earning ]],Table68[Budget]),6)</f>
        <v>0.48902099999999998</v>
      </c>
      <c r="I2568">
        <f>Table68[[#This Row],[Gross Earning ]]-Table68[[#This Row],[Budget]]</f>
        <v>7168</v>
      </c>
    </row>
    <row r="2569" spans="1:9">
      <c r="A2569">
        <v>17120019</v>
      </c>
      <c r="B2569">
        <v>30000000</v>
      </c>
      <c r="C2569">
        <v>6.5</v>
      </c>
      <c r="E2569">
        <v>3000000</v>
      </c>
      <c r="F2569">
        <v>3000000</v>
      </c>
      <c r="G2569">
        <v>7.8</v>
      </c>
      <c r="H2569">
        <f>ROUND(CORREL(Table68[[Gross Earning ]],Table68[Budget]),6)</f>
        <v>0.48902099999999998</v>
      </c>
      <c r="I2569">
        <f>Table68[[#This Row],[Gross Earning ]]-Table68[[#This Row],[Budget]]</f>
        <v>0</v>
      </c>
    </row>
    <row r="2570" spans="1:9">
      <c r="A2570">
        <v>8406264</v>
      </c>
      <c r="B2570">
        <v>38000000</v>
      </c>
      <c r="C2570">
        <v>6</v>
      </c>
      <c r="E2570">
        <v>12667</v>
      </c>
      <c r="F2570">
        <v>14000</v>
      </c>
      <c r="G2570">
        <v>6.6</v>
      </c>
      <c r="H2570">
        <f>ROUND(CORREL(Table68[[Gross Earning ]],Table68[Budget]),6)</f>
        <v>0.48902099999999998</v>
      </c>
      <c r="I2570">
        <f>Table68[[#This Row],[Gross Earning ]]-Table68[[#This Row],[Budget]]</f>
        <v>-1333</v>
      </c>
    </row>
    <row r="2571" spans="1:9">
      <c r="A2571">
        <v>309125409</v>
      </c>
      <c r="B2571">
        <v>32500000</v>
      </c>
      <c r="C2571">
        <v>8.4</v>
      </c>
      <c r="E2571">
        <v>155984</v>
      </c>
      <c r="F2571">
        <v>160000</v>
      </c>
      <c r="G2571">
        <v>7.4</v>
      </c>
      <c r="H2571">
        <f>ROUND(CORREL(Table68[[Gross Earning ]],Table68[Budget]),6)</f>
        <v>0.48902099999999998</v>
      </c>
      <c r="I2571">
        <f>Table68[[#This Row],[Gross Earning ]]-Table68[[#This Row],[Budget]]</f>
        <v>-4016</v>
      </c>
    </row>
    <row r="2572" spans="1:9">
      <c r="A2572">
        <v>10955425</v>
      </c>
      <c r="B2572">
        <v>30000000</v>
      </c>
      <c r="C2572">
        <v>6</v>
      </c>
      <c r="E2572">
        <v>4584</v>
      </c>
      <c r="F2572">
        <v>9000</v>
      </c>
      <c r="G2572">
        <v>6.4</v>
      </c>
      <c r="H2572">
        <f>ROUND(CORREL(Table68[[Gross Earning ]],Table68[Budget]),6)</f>
        <v>0.48902099999999998</v>
      </c>
      <c r="I2572">
        <f>Table68[[#This Row],[Gross Earning ]]-Table68[[#This Row],[Budget]]</f>
        <v>-4416</v>
      </c>
    </row>
    <row r="2573" spans="1:9">
      <c r="A2573">
        <v>34180954</v>
      </c>
      <c r="B2573">
        <v>32000000</v>
      </c>
      <c r="C2573">
        <v>7.6</v>
      </c>
      <c r="E2573">
        <v>14989761</v>
      </c>
      <c r="F2573">
        <v>15000000</v>
      </c>
      <c r="G2573">
        <v>7.2</v>
      </c>
      <c r="H2573">
        <f>ROUND(CORREL(Table68[[Gross Earning ]],Table68[Budget]),6)</f>
        <v>0.48902099999999998</v>
      </c>
      <c r="I2573">
        <f>Table68[[#This Row],[Gross Earning ]]-Table68[[#This Row],[Budget]]</f>
        <v>-10239</v>
      </c>
    </row>
    <row r="2574" spans="1:9">
      <c r="A2574">
        <v>173381405</v>
      </c>
      <c r="B2574">
        <v>33000000</v>
      </c>
      <c r="C2574">
        <v>6.9</v>
      </c>
      <c r="E2574">
        <v>1984378</v>
      </c>
      <c r="F2574">
        <v>2000000</v>
      </c>
      <c r="G2574">
        <v>6.5</v>
      </c>
      <c r="H2574">
        <f>ROUND(CORREL(Table68[[Gross Earning ]],Table68[Budget]),6)</f>
        <v>0.48902099999999998</v>
      </c>
      <c r="I2574">
        <f>Table68[[#This Row],[Gross Earning ]]-Table68[[#This Row],[Budget]]</f>
        <v>-15622</v>
      </c>
    </row>
    <row r="2575" spans="1:9">
      <c r="A2575">
        <v>104632573</v>
      </c>
      <c r="B2575">
        <v>32000000</v>
      </c>
      <c r="C2575">
        <v>6.4</v>
      </c>
      <c r="E2575">
        <v>982214</v>
      </c>
      <c r="F2575">
        <v>1000000</v>
      </c>
      <c r="G2575">
        <v>7.2</v>
      </c>
      <c r="H2575">
        <f>ROUND(CORREL(Table68[[Gross Earning ]],Table68[Budget]),6)</f>
        <v>0.48902099999999998</v>
      </c>
      <c r="I2575">
        <f>Table68[[#This Row],[Gross Earning ]]-Table68[[#This Row],[Budget]]</f>
        <v>-17786</v>
      </c>
    </row>
    <row r="2576" spans="1:9">
      <c r="A2576">
        <v>81150692</v>
      </c>
      <c r="B2576">
        <v>35000000</v>
      </c>
      <c r="C2576">
        <v>5.0999999999999996</v>
      </c>
      <c r="E2576">
        <v>8231</v>
      </c>
      <c r="F2576">
        <v>27000</v>
      </c>
      <c r="G2576">
        <v>6.7</v>
      </c>
      <c r="H2576">
        <f>ROUND(CORREL(Table68[[Gross Earning ]],Table68[Budget]),6)</f>
        <v>0.48902099999999998</v>
      </c>
      <c r="I2576">
        <f>Table68[[#This Row],[Gross Earning ]]-Table68[[#This Row],[Budget]]</f>
        <v>-18769</v>
      </c>
    </row>
    <row r="2577" spans="1:9">
      <c r="A2577">
        <v>60328558</v>
      </c>
      <c r="B2577">
        <v>32000000</v>
      </c>
      <c r="C2577">
        <v>7</v>
      </c>
      <c r="E2577">
        <v>40557</v>
      </c>
      <c r="F2577">
        <v>60000</v>
      </c>
      <c r="G2577">
        <v>5.6</v>
      </c>
      <c r="H2577">
        <f>ROUND(CORREL(Table68[[Gross Earning ]],Table68[Budget]),6)</f>
        <v>0.48902099999999998</v>
      </c>
      <c r="I2577">
        <f>Table68[[#This Row],[Gross Earning ]]-Table68[[#This Row],[Budget]]</f>
        <v>-19443</v>
      </c>
    </row>
    <row r="2578" spans="1:9">
      <c r="A2578">
        <v>80197993</v>
      </c>
      <c r="B2578">
        <v>32000000</v>
      </c>
      <c r="C2578">
        <v>5.7</v>
      </c>
      <c r="E2578">
        <v>19976073</v>
      </c>
      <c r="F2578">
        <v>20000000</v>
      </c>
      <c r="G2578">
        <v>6.3</v>
      </c>
      <c r="H2578">
        <f>ROUND(CORREL(Table68[[Gross Earning ]],Table68[Budget]),6)</f>
        <v>0.48902099999999998</v>
      </c>
      <c r="I2578">
        <f>Table68[[#This Row],[Gross Earning ]]-Table68[[#This Row],[Budget]]</f>
        <v>-23927</v>
      </c>
    </row>
    <row r="2579" spans="1:9">
      <c r="A2579">
        <v>169076745</v>
      </c>
      <c r="B2579">
        <v>32500000</v>
      </c>
      <c r="C2579">
        <v>6.8</v>
      </c>
      <c r="E2579">
        <v>174682</v>
      </c>
      <c r="F2579">
        <v>200000</v>
      </c>
      <c r="G2579">
        <v>6.9</v>
      </c>
      <c r="H2579">
        <f>ROUND(CORREL(Table68[[Gross Earning ]],Table68[Budget]),6)</f>
        <v>0.48902099999999998</v>
      </c>
      <c r="I2579">
        <f>Table68[[#This Row],[Gross Earning ]]-Table68[[#This Row],[Budget]]</f>
        <v>-25318</v>
      </c>
    </row>
    <row r="2580" spans="1:9">
      <c r="A2580">
        <v>101470202</v>
      </c>
      <c r="B2580">
        <v>32000000</v>
      </c>
      <c r="C2580">
        <v>6.7</v>
      </c>
      <c r="E2580">
        <v>819939</v>
      </c>
      <c r="F2580">
        <v>850000</v>
      </c>
      <c r="G2580">
        <v>7.2</v>
      </c>
      <c r="H2580">
        <f>ROUND(CORREL(Table68[[Gross Earning ]],Table68[Budget]),6)</f>
        <v>0.48902099999999998</v>
      </c>
      <c r="I2580">
        <f>Table68[[#This Row],[Gross Earning ]]-Table68[[#This Row],[Budget]]</f>
        <v>-30061</v>
      </c>
    </row>
    <row r="2581" spans="1:9">
      <c r="A2581">
        <v>50041732</v>
      </c>
      <c r="B2581">
        <v>29000000</v>
      </c>
      <c r="C2581">
        <v>6.2</v>
      </c>
      <c r="E2581">
        <v>212285</v>
      </c>
      <c r="F2581">
        <v>250000</v>
      </c>
      <c r="G2581">
        <v>6.4</v>
      </c>
      <c r="H2581">
        <f>ROUND(CORREL(Table68[[Gross Earning ]],Table68[Budget]),6)</f>
        <v>0.48902099999999998</v>
      </c>
      <c r="I2581">
        <f>Table68[[#This Row],[Gross Earning ]]-Table68[[#This Row],[Budget]]</f>
        <v>-37715</v>
      </c>
    </row>
    <row r="2582" spans="1:9">
      <c r="A2582">
        <v>48814909</v>
      </c>
      <c r="B2582">
        <v>32000000</v>
      </c>
      <c r="C2582">
        <v>7.2</v>
      </c>
      <c r="E2582">
        <v>30084</v>
      </c>
      <c r="F2582">
        <v>70000</v>
      </c>
      <c r="G2582">
        <v>5.6</v>
      </c>
      <c r="H2582">
        <f>ROUND(CORREL(Table68[[Gross Earning ]],Table68[Budget]),6)</f>
        <v>0.48902099999999998</v>
      </c>
      <c r="I2582">
        <f>Table68[[#This Row],[Gross Earning ]]-Table68[[#This Row],[Budget]]</f>
        <v>-39916</v>
      </c>
    </row>
    <row r="2583" spans="1:9">
      <c r="A2583">
        <v>57744720</v>
      </c>
      <c r="B2583">
        <v>20000000</v>
      </c>
      <c r="C2583">
        <v>6.2</v>
      </c>
      <c r="E2583">
        <v>255352</v>
      </c>
      <c r="F2583">
        <v>300000</v>
      </c>
      <c r="G2583">
        <v>6.7</v>
      </c>
      <c r="H2583">
        <f>ROUND(CORREL(Table68[[Gross Earning ]],Table68[Budget]),6)</f>
        <v>0.48902099999999998</v>
      </c>
      <c r="I2583">
        <f>Table68[[#This Row],[Gross Earning ]]-Table68[[#This Row],[Budget]]</f>
        <v>-44648</v>
      </c>
    </row>
    <row r="2584" spans="1:9">
      <c r="A2584">
        <v>21784432</v>
      </c>
      <c r="B2584">
        <v>35000000</v>
      </c>
      <c r="C2584">
        <v>5.6</v>
      </c>
      <c r="E2584">
        <v>515005</v>
      </c>
      <c r="F2584">
        <v>560000</v>
      </c>
      <c r="G2584">
        <v>7.7</v>
      </c>
      <c r="H2584">
        <f>ROUND(CORREL(Table68[[Gross Earning ]],Table68[Budget]),6)</f>
        <v>0.48902099999999998</v>
      </c>
      <c r="I2584">
        <f>Table68[[#This Row],[Gross Earning ]]-Table68[[#This Row],[Budget]]</f>
        <v>-44995</v>
      </c>
    </row>
    <row r="2585" spans="1:9">
      <c r="A2585">
        <v>37911876</v>
      </c>
      <c r="B2585">
        <v>32000000</v>
      </c>
      <c r="C2585">
        <v>4.4000000000000004</v>
      </c>
      <c r="E2585">
        <v>203134</v>
      </c>
      <c r="F2585">
        <v>250000</v>
      </c>
      <c r="G2585">
        <v>7</v>
      </c>
      <c r="H2585">
        <f>ROUND(CORREL(Table68[[Gross Earning ]],Table68[Budget]),6)</f>
        <v>0.48902099999999998</v>
      </c>
      <c r="I2585">
        <f>Table68[[#This Row],[Gross Earning ]]-Table68[[#This Row],[Budget]]</f>
        <v>-46866</v>
      </c>
    </row>
    <row r="2586" spans="1:9">
      <c r="A2586">
        <v>54696902</v>
      </c>
      <c r="B2586">
        <v>32000000</v>
      </c>
      <c r="C2586">
        <v>7.5</v>
      </c>
      <c r="E2586">
        <v>3950029</v>
      </c>
      <c r="F2586">
        <v>4000000</v>
      </c>
      <c r="G2586">
        <v>7.2</v>
      </c>
      <c r="H2586">
        <f>ROUND(CORREL(Table68[[Gross Earning ]],Table68[Budget]),6)</f>
        <v>0.48902099999999998</v>
      </c>
      <c r="I2586">
        <f>Table68[[#This Row],[Gross Earning ]]-Table68[[#This Row],[Budget]]</f>
        <v>-49971</v>
      </c>
    </row>
    <row r="2587" spans="1:9">
      <c r="A2587">
        <v>36733909</v>
      </c>
      <c r="B2587">
        <v>32000000</v>
      </c>
      <c r="C2587">
        <v>7.1</v>
      </c>
      <c r="E2587">
        <v>18439082</v>
      </c>
      <c r="F2587">
        <v>18500000</v>
      </c>
      <c r="G2587">
        <v>6.4</v>
      </c>
      <c r="H2587">
        <f>ROUND(CORREL(Table68[[Gross Earning ]],Table68[Budget]),6)</f>
        <v>0.48902099999999998</v>
      </c>
      <c r="I2587">
        <f>Table68[[#This Row],[Gross Earning ]]-Table68[[#This Row],[Budget]]</f>
        <v>-60918</v>
      </c>
    </row>
    <row r="2588" spans="1:9">
      <c r="A2588">
        <v>35063732</v>
      </c>
      <c r="B2588">
        <v>32000000</v>
      </c>
      <c r="C2588">
        <v>6.4</v>
      </c>
      <c r="E2588">
        <v>14938570</v>
      </c>
      <c r="F2588">
        <v>15000000</v>
      </c>
      <c r="G2588">
        <v>6.2</v>
      </c>
      <c r="H2588">
        <f>ROUND(CORREL(Table68[[Gross Earning ]],Table68[Budget]),6)</f>
        <v>0.48902099999999998</v>
      </c>
      <c r="I2588">
        <f>Table68[[#This Row],[Gross Earning ]]-Table68[[#This Row],[Budget]]</f>
        <v>-61430</v>
      </c>
    </row>
    <row r="2589" spans="1:9">
      <c r="A2589">
        <v>99462</v>
      </c>
      <c r="B2589">
        <v>33000000</v>
      </c>
      <c r="C2589">
        <v>7.1</v>
      </c>
      <c r="E2589">
        <v>379122</v>
      </c>
      <c r="F2589">
        <v>450000</v>
      </c>
      <c r="G2589">
        <v>7.1</v>
      </c>
      <c r="H2589">
        <f>ROUND(CORREL(Table68[[Gross Earning ]],Table68[Budget]),6)</f>
        <v>0.48902099999999998</v>
      </c>
      <c r="I2589">
        <f>Table68[[#This Row],[Gross Earning ]]-Table68[[#This Row],[Budget]]</f>
        <v>-70878</v>
      </c>
    </row>
    <row r="2590" spans="1:9">
      <c r="A2590">
        <v>32701088</v>
      </c>
      <c r="B2590">
        <v>32000000</v>
      </c>
      <c r="C2590">
        <v>6.9</v>
      </c>
      <c r="E2590">
        <v>177840</v>
      </c>
      <c r="F2590">
        <v>250000</v>
      </c>
      <c r="G2590">
        <v>6.1</v>
      </c>
      <c r="H2590">
        <f>ROUND(CORREL(Table68[[Gross Earning ]],Table68[Budget]),6)</f>
        <v>0.48902099999999998</v>
      </c>
      <c r="I2590">
        <f>Table68[[#This Row],[Gross Earning ]]-Table68[[#This Row],[Budget]]</f>
        <v>-72160</v>
      </c>
    </row>
    <row r="2591" spans="1:9">
      <c r="A2591">
        <v>31493782</v>
      </c>
      <c r="B2591">
        <v>32000000</v>
      </c>
      <c r="C2591">
        <v>7.5</v>
      </c>
      <c r="E2591">
        <v>2926565</v>
      </c>
      <c r="F2591">
        <v>3000000</v>
      </c>
      <c r="G2591">
        <v>6.5</v>
      </c>
      <c r="H2591">
        <f>ROUND(CORREL(Table68[[Gross Earning ]],Table68[Budget]),6)</f>
        <v>0.48902099999999998</v>
      </c>
      <c r="I2591">
        <f>Table68[[#This Row],[Gross Earning ]]-Table68[[#This Row],[Budget]]</f>
        <v>-73435</v>
      </c>
    </row>
    <row r="2592" spans="1:9">
      <c r="A2592">
        <v>43095600</v>
      </c>
      <c r="B2592">
        <v>32000000</v>
      </c>
      <c r="C2592">
        <v>6.3</v>
      </c>
      <c r="E2592">
        <v>2912363</v>
      </c>
      <c r="F2592">
        <v>3000000</v>
      </c>
      <c r="G2592">
        <v>7.3</v>
      </c>
      <c r="H2592">
        <f>ROUND(CORREL(Table68[[Gross Earning ]],Table68[Budget]),6)</f>
        <v>0.48902099999999998</v>
      </c>
      <c r="I2592">
        <f>Table68[[#This Row],[Gross Earning ]]-Table68[[#This Row],[Budget]]</f>
        <v>-87637</v>
      </c>
    </row>
    <row r="2593" spans="1:9">
      <c r="A2593">
        <v>18636537</v>
      </c>
      <c r="B2593">
        <v>32000000</v>
      </c>
      <c r="C2593">
        <v>6.4</v>
      </c>
      <c r="E2593">
        <v>11798</v>
      </c>
      <c r="F2593">
        <v>100000</v>
      </c>
      <c r="G2593">
        <v>4.7</v>
      </c>
      <c r="H2593">
        <f>ROUND(CORREL(Table68[[Gross Earning ]],Table68[Budget]),6)</f>
        <v>0.48902099999999998</v>
      </c>
      <c r="I2593">
        <f>Table68[[#This Row],[Gross Earning ]]-Table68[[#This Row],[Budget]]</f>
        <v>-88202</v>
      </c>
    </row>
    <row r="2594" spans="1:9">
      <c r="A2594">
        <v>17848322</v>
      </c>
      <c r="B2594">
        <v>28000000</v>
      </c>
      <c r="C2594">
        <v>5.9</v>
      </c>
      <c r="E2594">
        <v>1900725</v>
      </c>
      <c r="F2594">
        <v>2000000</v>
      </c>
      <c r="G2594">
        <v>7.4</v>
      </c>
      <c r="H2594">
        <f>ROUND(CORREL(Table68[[Gross Earning ]],Table68[Budget]),6)</f>
        <v>0.48902099999999998</v>
      </c>
      <c r="I2594">
        <f>Table68[[#This Row],[Gross Earning ]]-Table68[[#This Row],[Budget]]</f>
        <v>-99275</v>
      </c>
    </row>
    <row r="2595" spans="1:9">
      <c r="A2595">
        <v>16640210</v>
      </c>
      <c r="B2595">
        <v>55000000</v>
      </c>
      <c r="C2595">
        <v>6.8</v>
      </c>
      <c r="E2595">
        <v>19900000</v>
      </c>
      <c r="F2595">
        <v>20000000</v>
      </c>
      <c r="G2595">
        <v>4.5</v>
      </c>
      <c r="H2595">
        <f>ROUND(CORREL(Table68[[Gross Earning ]],Table68[Budget]),6)</f>
        <v>0.48902099999999998</v>
      </c>
      <c r="I2595">
        <f>Table68[[#This Row],[Gross Earning ]]-Table68[[#This Row],[Budget]]</f>
        <v>-100000</v>
      </c>
    </row>
    <row r="2596" spans="1:9">
      <c r="A2596">
        <v>13763130</v>
      </c>
      <c r="B2596">
        <v>32000000</v>
      </c>
      <c r="C2596">
        <v>6.3</v>
      </c>
      <c r="E2596">
        <v>5895238</v>
      </c>
      <c r="F2596">
        <v>6000000</v>
      </c>
      <c r="G2596">
        <v>5.5</v>
      </c>
      <c r="H2596">
        <f>ROUND(CORREL(Table68[[Gross Earning ]],Table68[Budget]),6)</f>
        <v>0.48902099999999998</v>
      </c>
      <c r="I2596">
        <f>Table68[[#This Row],[Gross Earning ]]-Table68[[#This Row],[Budget]]</f>
        <v>-104762</v>
      </c>
    </row>
    <row r="2597" spans="1:9">
      <c r="A2597">
        <v>10956379</v>
      </c>
      <c r="B2597">
        <v>35000000</v>
      </c>
      <c r="C2597">
        <v>3.6</v>
      </c>
      <c r="E2597">
        <v>111300</v>
      </c>
      <c r="F2597">
        <v>225000</v>
      </c>
      <c r="G2597">
        <v>7.5</v>
      </c>
      <c r="H2597">
        <f>ROUND(CORREL(Table68[[Gross Earning ]],Table68[Budget]),6)</f>
        <v>0.48902099999999998</v>
      </c>
      <c r="I2597">
        <f>Table68[[#This Row],[Gross Earning ]]-Table68[[#This Row],[Budget]]</f>
        <v>-113700</v>
      </c>
    </row>
    <row r="2598" spans="1:9">
      <c r="A2598">
        <v>4357000</v>
      </c>
      <c r="B2598">
        <v>30000000</v>
      </c>
      <c r="C2598">
        <v>5.3</v>
      </c>
      <c r="E2598">
        <v>78030</v>
      </c>
      <c r="F2598">
        <v>200000</v>
      </c>
      <c r="G2598">
        <v>6.5</v>
      </c>
      <c r="H2598">
        <f>ROUND(CORREL(Table68[[Gross Earning ]],Table68[Budget]),6)</f>
        <v>0.48902099999999998</v>
      </c>
      <c r="I2598">
        <f>Table68[[#This Row],[Gross Earning ]]-Table68[[#This Row],[Budget]]</f>
        <v>-121970</v>
      </c>
    </row>
    <row r="2599" spans="1:9">
      <c r="A2599">
        <v>22525921</v>
      </c>
      <c r="B2599">
        <v>30000000</v>
      </c>
      <c r="C2599">
        <v>5.9</v>
      </c>
      <c r="E2599">
        <v>26876529</v>
      </c>
      <c r="F2599">
        <v>27000000</v>
      </c>
      <c r="G2599">
        <v>3.9</v>
      </c>
      <c r="H2599">
        <f>ROUND(CORREL(Table68[[Gross Earning ]],Table68[Budget]),6)</f>
        <v>0.48902099999999998</v>
      </c>
      <c r="I2599">
        <f>Table68[[#This Row],[Gross Earning ]]-Table68[[#This Row],[Budget]]</f>
        <v>-123471</v>
      </c>
    </row>
    <row r="2600" spans="1:9">
      <c r="A2600">
        <v>3562749</v>
      </c>
      <c r="B2600">
        <v>32000000</v>
      </c>
      <c r="C2600">
        <v>6.9</v>
      </c>
      <c r="E2600">
        <v>59379</v>
      </c>
      <c r="F2600">
        <v>200000</v>
      </c>
      <c r="G2600">
        <v>6.8</v>
      </c>
      <c r="H2600">
        <f>ROUND(CORREL(Table68[[Gross Earning ]],Table68[Budget]),6)</f>
        <v>0.48902099999999998</v>
      </c>
      <c r="I2600">
        <f>Table68[[#This Row],[Gross Earning ]]-Table68[[#This Row],[Budget]]</f>
        <v>-140621</v>
      </c>
    </row>
    <row r="2601" spans="1:9">
      <c r="A2601">
        <v>2899970</v>
      </c>
      <c r="B2601">
        <v>32000000</v>
      </c>
      <c r="C2601">
        <v>6.9</v>
      </c>
      <c r="E2601">
        <v>5858</v>
      </c>
      <c r="F2601">
        <v>150000</v>
      </c>
      <c r="G2601">
        <v>7.1</v>
      </c>
      <c r="H2601">
        <f>ROUND(CORREL(Table68[[Gross Earning ]],Table68[Budget]),6)</f>
        <v>0.48902099999999998</v>
      </c>
      <c r="I2601">
        <f>Table68[[#This Row],[Gross Earning ]]-Table68[[#This Row],[Budget]]</f>
        <v>-144142</v>
      </c>
    </row>
    <row r="2602" spans="1:9">
      <c r="A2602">
        <v>1304837</v>
      </c>
      <c r="B2602">
        <v>32000000</v>
      </c>
      <c r="C2602">
        <v>6.1</v>
      </c>
      <c r="E2602">
        <v>4914</v>
      </c>
      <c r="F2602">
        <v>150000</v>
      </c>
      <c r="G2602">
        <v>7</v>
      </c>
      <c r="H2602">
        <f>ROUND(CORREL(Table68[[Gross Earning ]],Table68[Budget]),6)</f>
        <v>0.48902099999999998</v>
      </c>
      <c r="I2602">
        <f>Table68[[#This Row],[Gross Earning ]]-Table68[[#This Row],[Budget]]</f>
        <v>-145086</v>
      </c>
    </row>
    <row r="2603" spans="1:9">
      <c r="A2603">
        <v>78800000</v>
      </c>
      <c r="B2603">
        <v>31500000</v>
      </c>
      <c r="C2603">
        <v>8.5</v>
      </c>
      <c r="E2603">
        <v>12438</v>
      </c>
      <c r="F2603">
        <v>160000</v>
      </c>
      <c r="G2603">
        <v>8.1</v>
      </c>
      <c r="H2603">
        <f>ROUND(CORREL(Table68[[Gross Earning ]],Table68[Budget]),6)</f>
        <v>0.48902099999999998</v>
      </c>
      <c r="I2603">
        <f>Table68[[#This Row],[Gross Earning ]]-Table68[[#This Row],[Budget]]</f>
        <v>-147562</v>
      </c>
    </row>
    <row r="2604" spans="1:9">
      <c r="A2604">
        <v>17797316</v>
      </c>
      <c r="B2604">
        <v>32000000</v>
      </c>
      <c r="C2604">
        <v>6.3</v>
      </c>
      <c r="E2604">
        <v>334041</v>
      </c>
      <c r="F2604">
        <v>500000</v>
      </c>
      <c r="G2604">
        <v>6.5</v>
      </c>
      <c r="H2604">
        <f>ROUND(CORREL(Table68[[Gross Earning ]],Table68[Budget]),6)</f>
        <v>0.48902099999999998</v>
      </c>
      <c r="I2604">
        <f>Table68[[#This Row],[Gross Earning ]]-Table68[[#This Row],[Budget]]</f>
        <v>-165959</v>
      </c>
    </row>
    <row r="2605" spans="1:9">
      <c r="A2605">
        <v>82528097</v>
      </c>
      <c r="B2605">
        <v>6500000</v>
      </c>
      <c r="C2605">
        <v>7.3</v>
      </c>
      <c r="E2605">
        <v>25809813</v>
      </c>
      <c r="F2605">
        <v>26000000</v>
      </c>
      <c r="G2605">
        <v>6.9</v>
      </c>
      <c r="H2605">
        <f>ROUND(CORREL(Table68[[Gross Earning ]],Table68[Budget]),6)</f>
        <v>0.48902099999999998</v>
      </c>
      <c r="I2605">
        <f>Table68[[#This Row],[Gross Earning ]]-Table68[[#This Row],[Budget]]</f>
        <v>-190187</v>
      </c>
    </row>
    <row r="2606" spans="1:9">
      <c r="A2606">
        <v>14268533</v>
      </c>
      <c r="B2606">
        <v>31500000</v>
      </c>
      <c r="C2606">
        <v>6.3</v>
      </c>
      <c r="E2606">
        <v>5199</v>
      </c>
      <c r="F2606">
        <v>200000</v>
      </c>
      <c r="G2606">
        <v>6.6</v>
      </c>
      <c r="H2606">
        <f>ROUND(CORREL(Table68[[Gross Earning ]],Table68[Budget]),6)</f>
        <v>0.48902099999999998</v>
      </c>
      <c r="I2606">
        <f>Table68[[#This Row],[Gross Earning ]]-Table68[[#This Row],[Budget]]</f>
        <v>-194801</v>
      </c>
    </row>
    <row r="2607" spans="1:9">
      <c r="A2607">
        <v>87100000</v>
      </c>
      <c r="B2607">
        <v>31000000</v>
      </c>
      <c r="C2607">
        <v>7.2</v>
      </c>
      <c r="E2607">
        <v>15102127</v>
      </c>
      <c r="F2607">
        <v>15300000</v>
      </c>
      <c r="G2607">
        <v>5.8</v>
      </c>
      <c r="H2607">
        <f>ROUND(CORREL(Table68[[Gross Earning ]],Table68[Budget]),6)</f>
        <v>0.48902099999999998</v>
      </c>
      <c r="I2607">
        <f>Table68[[#This Row],[Gross Earning ]]-Table68[[#This Row],[Budget]]</f>
        <v>-197873</v>
      </c>
    </row>
    <row r="2608" spans="1:9">
      <c r="A2608">
        <v>93749203</v>
      </c>
      <c r="B2608">
        <v>31000000</v>
      </c>
      <c r="C2608">
        <v>7.3</v>
      </c>
      <c r="E2608">
        <v>9801782</v>
      </c>
      <c r="F2608">
        <v>10000000</v>
      </c>
      <c r="G2608">
        <v>6.3</v>
      </c>
      <c r="H2608">
        <f>ROUND(CORREL(Table68[[Gross Earning ]],Table68[Budget]),6)</f>
        <v>0.48902099999999998</v>
      </c>
      <c r="I2608">
        <f>Table68[[#This Row],[Gross Earning ]]-Table68[[#This Row],[Budget]]</f>
        <v>-198218</v>
      </c>
    </row>
    <row r="2609" spans="1:9">
      <c r="A2609">
        <v>62700000</v>
      </c>
      <c r="B2609">
        <v>34000000</v>
      </c>
      <c r="C2609">
        <v>6.3</v>
      </c>
      <c r="E2609">
        <v>1111</v>
      </c>
      <c r="F2609">
        <v>200000</v>
      </c>
      <c r="G2609">
        <v>7.7</v>
      </c>
      <c r="H2609">
        <f>ROUND(CORREL(Table68[[Gross Earning ]],Table68[Budget]),6)</f>
        <v>0.48902099999999998</v>
      </c>
      <c r="I2609">
        <f>Table68[[#This Row],[Gross Earning ]]-Table68[[#This Row],[Budget]]</f>
        <v>-198889</v>
      </c>
    </row>
    <row r="2610" spans="1:9">
      <c r="A2610">
        <v>59073773</v>
      </c>
      <c r="B2610">
        <v>25000000</v>
      </c>
      <c r="C2610">
        <v>8.1</v>
      </c>
      <c r="E2610">
        <v>49494</v>
      </c>
      <c r="F2610">
        <v>250000</v>
      </c>
      <c r="G2610">
        <v>3.9</v>
      </c>
      <c r="H2610">
        <f>ROUND(CORREL(Table68[[Gross Earning ]],Table68[Budget]),6)</f>
        <v>0.48902099999999998</v>
      </c>
      <c r="I2610">
        <f>Table68[[#This Row],[Gross Earning ]]-Table68[[#This Row],[Budget]]</f>
        <v>-200506</v>
      </c>
    </row>
    <row r="2611" spans="1:9">
      <c r="A2611">
        <v>24185781</v>
      </c>
      <c r="B2611">
        <v>31000000</v>
      </c>
      <c r="C2611">
        <v>6.9</v>
      </c>
      <c r="E2611">
        <v>798341</v>
      </c>
      <c r="F2611">
        <v>1000000</v>
      </c>
      <c r="G2611">
        <v>7.2</v>
      </c>
      <c r="H2611">
        <f>ROUND(CORREL(Table68[[Gross Earning ]],Table68[Budget]),6)</f>
        <v>0.48902099999999998</v>
      </c>
      <c r="I2611">
        <f>Table68[[#This Row],[Gross Earning ]]-Table68[[#This Row],[Budget]]</f>
        <v>-201659</v>
      </c>
    </row>
    <row r="2612" spans="1:9">
      <c r="A2612">
        <v>53133888</v>
      </c>
      <c r="B2612">
        <v>31000000</v>
      </c>
      <c r="C2612">
        <v>6.3</v>
      </c>
      <c r="E2612">
        <v>295468</v>
      </c>
      <c r="F2612">
        <v>500000</v>
      </c>
      <c r="G2612">
        <v>6</v>
      </c>
      <c r="H2612">
        <f>ROUND(CORREL(Table68[[Gross Earning ]],Table68[Budget]),6)</f>
        <v>0.48902099999999998</v>
      </c>
      <c r="I2612">
        <f>Table68[[#This Row],[Gross Earning ]]-Table68[[#This Row],[Budget]]</f>
        <v>-204532</v>
      </c>
    </row>
    <row r="2613" spans="1:9">
      <c r="A2613">
        <v>44983704</v>
      </c>
      <c r="B2613">
        <v>31000000</v>
      </c>
      <c r="C2613">
        <v>7.3</v>
      </c>
      <c r="E2613">
        <v>1523883</v>
      </c>
      <c r="F2613">
        <v>1750211</v>
      </c>
      <c r="G2613">
        <v>7.8</v>
      </c>
      <c r="H2613">
        <f>ROUND(CORREL(Table68[[Gross Earning ]],Table68[Budget]),6)</f>
        <v>0.48902099999999998</v>
      </c>
      <c r="I2613">
        <f>Table68[[#This Row],[Gross Earning ]]-Table68[[#This Row],[Budget]]</f>
        <v>-226328</v>
      </c>
    </row>
    <row r="2614" spans="1:9">
      <c r="A2614">
        <v>58879132</v>
      </c>
      <c r="B2614">
        <v>31000000</v>
      </c>
      <c r="C2614">
        <v>6.1</v>
      </c>
      <c r="E2614">
        <v>18195</v>
      </c>
      <c r="F2614">
        <v>250000</v>
      </c>
      <c r="G2614">
        <v>6.3</v>
      </c>
      <c r="H2614">
        <f>ROUND(CORREL(Table68[[Gross Earning ]],Table68[Budget]),6)</f>
        <v>0.48902099999999998</v>
      </c>
      <c r="I2614">
        <f>Table68[[#This Row],[Gross Earning ]]-Table68[[#This Row],[Budget]]</f>
        <v>-231805</v>
      </c>
    </row>
    <row r="2615" spans="1:9">
      <c r="A2615">
        <v>72077000</v>
      </c>
      <c r="B2615">
        <v>30250000</v>
      </c>
      <c r="C2615">
        <v>6.9</v>
      </c>
      <c r="E2615">
        <v>1060591</v>
      </c>
      <c r="F2615">
        <v>1300000</v>
      </c>
      <c r="G2615">
        <v>7.2</v>
      </c>
      <c r="H2615">
        <f>ROUND(CORREL(Table68[[Gross Earning ]],Table68[Budget]),6)</f>
        <v>0.48902099999999998</v>
      </c>
      <c r="I2615">
        <f>Table68[[#This Row],[Gross Earning ]]-Table68[[#This Row],[Budget]]</f>
        <v>-239409</v>
      </c>
    </row>
    <row r="2616" spans="1:9">
      <c r="A2616">
        <v>170684505</v>
      </c>
      <c r="B2616">
        <v>45000000</v>
      </c>
      <c r="C2616">
        <v>7.2</v>
      </c>
      <c r="E2616">
        <v>243347</v>
      </c>
      <c r="F2616">
        <v>500000</v>
      </c>
      <c r="G2616">
        <v>5.3</v>
      </c>
      <c r="H2616">
        <f>ROUND(CORREL(Table68[[Gross Earning ]],Table68[Budget]),6)</f>
        <v>0.48902099999999998</v>
      </c>
      <c r="I2616">
        <f>Table68[[#This Row],[Gross Earning ]]-Table68[[#This Row],[Budget]]</f>
        <v>-256653</v>
      </c>
    </row>
    <row r="2617" spans="1:9">
      <c r="A2617">
        <v>163479795</v>
      </c>
      <c r="B2617">
        <v>34200000</v>
      </c>
      <c r="C2617">
        <v>6.4</v>
      </c>
      <c r="E2617">
        <v>40542</v>
      </c>
      <c r="F2617">
        <v>300000</v>
      </c>
      <c r="G2617">
        <v>5.5</v>
      </c>
      <c r="H2617">
        <f>ROUND(CORREL(Table68[[Gross Earning ]],Table68[Budget]),6)</f>
        <v>0.48902099999999998</v>
      </c>
      <c r="I2617">
        <f>Table68[[#This Row],[Gross Earning ]]-Table68[[#This Row],[Budget]]</f>
        <v>-259458</v>
      </c>
    </row>
    <row r="2618" spans="1:9">
      <c r="A2618">
        <v>145096820</v>
      </c>
      <c r="B2618">
        <v>30000000</v>
      </c>
      <c r="C2618">
        <v>6.4</v>
      </c>
      <c r="E2618">
        <v>237301</v>
      </c>
      <c r="F2618">
        <v>500000</v>
      </c>
      <c r="G2618">
        <v>6.4</v>
      </c>
      <c r="H2618">
        <f>ROUND(CORREL(Table68[[Gross Earning ]],Table68[Budget]),6)</f>
        <v>0.48902099999999998</v>
      </c>
      <c r="I2618">
        <f>Table68[[#This Row],[Gross Earning ]]-Table68[[#This Row],[Budget]]</f>
        <v>-262699</v>
      </c>
    </row>
    <row r="2619" spans="1:9">
      <c r="A2619">
        <v>191796233</v>
      </c>
      <c r="B2619">
        <v>30000000</v>
      </c>
      <c r="C2619">
        <v>8.3000000000000007</v>
      </c>
      <c r="E2619">
        <v>126387</v>
      </c>
      <c r="F2619">
        <v>400000</v>
      </c>
      <c r="G2619">
        <v>6.9</v>
      </c>
      <c r="H2619">
        <f>ROUND(CORREL(Table68[[Gross Earning ]],Table68[Budget]),6)</f>
        <v>0.48902099999999998</v>
      </c>
      <c r="I2619">
        <f>Table68[[#This Row],[Gross Earning ]]-Table68[[#This Row],[Budget]]</f>
        <v>-273613</v>
      </c>
    </row>
    <row r="2620" spans="1:9">
      <c r="A2620">
        <v>121248145</v>
      </c>
      <c r="B2620">
        <v>25000000</v>
      </c>
      <c r="C2620">
        <v>7.2</v>
      </c>
      <c r="E2620">
        <v>1221261</v>
      </c>
      <c r="F2620">
        <v>1500000</v>
      </c>
      <c r="G2620">
        <v>7.9</v>
      </c>
      <c r="H2620">
        <f>ROUND(CORREL(Table68[[Gross Earning ]],Table68[Budget]),6)</f>
        <v>0.48902099999999998</v>
      </c>
      <c r="I2620">
        <f>Table68[[#This Row],[Gross Earning ]]-Table68[[#This Row],[Budget]]</f>
        <v>-278739</v>
      </c>
    </row>
    <row r="2621" spans="1:9">
      <c r="A2621">
        <v>125014030</v>
      </c>
      <c r="B2621">
        <v>30000000</v>
      </c>
      <c r="C2621">
        <v>6.8</v>
      </c>
      <c r="E2621">
        <v>16892</v>
      </c>
      <c r="F2621">
        <v>300000</v>
      </c>
      <c r="G2621">
        <v>7.6</v>
      </c>
      <c r="H2621">
        <f>ROUND(CORREL(Table68[[Gross Earning ]],Table68[Budget]),6)</f>
        <v>0.48902099999999998</v>
      </c>
      <c r="I2621">
        <f>Table68[[#This Row],[Gross Earning ]]-Table68[[#This Row],[Budget]]</f>
        <v>-283108</v>
      </c>
    </row>
    <row r="2622" spans="1:9">
      <c r="A2622">
        <v>11854694</v>
      </c>
      <c r="B2622">
        <v>31000000</v>
      </c>
      <c r="C2622">
        <v>6.5</v>
      </c>
      <c r="E2622">
        <v>2468</v>
      </c>
      <c r="F2622">
        <v>300000</v>
      </c>
      <c r="G2622">
        <v>4.8</v>
      </c>
      <c r="H2622">
        <f>ROUND(CORREL(Table68[[Gross Earning ]],Table68[Budget]),6)</f>
        <v>0.48902099999999998</v>
      </c>
      <c r="I2622">
        <f>Table68[[#This Row],[Gross Earning ]]-Table68[[#This Row],[Budget]]</f>
        <v>-297532</v>
      </c>
    </row>
    <row r="2623" spans="1:9">
      <c r="A2623">
        <v>115648585</v>
      </c>
      <c r="B2623">
        <v>30000000</v>
      </c>
      <c r="C2623">
        <v>7.8</v>
      </c>
      <c r="E2623">
        <v>4700361</v>
      </c>
      <c r="F2623">
        <v>5000000</v>
      </c>
      <c r="G2623">
        <v>4.5999999999999996</v>
      </c>
      <c r="H2623">
        <f>ROUND(CORREL(Table68[[Gross Earning ]],Table68[Budget]),6)</f>
        <v>0.48902099999999998</v>
      </c>
      <c r="I2623">
        <f>Table68[[#This Row],[Gross Earning ]]-Table68[[#This Row],[Budget]]</f>
        <v>-299639</v>
      </c>
    </row>
    <row r="2624" spans="1:9">
      <c r="A2624">
        <v>122012643</v>
      </c>
      <c r="B2624">
        <v>30000000</v>
      </c>
      <c r="C2624">
        <v>7.6</v>
      </c>
      <c r="E2624">
        <v>16684352</v>
      </c>
      <c r="F2624">
        <v>17000000</v>
      </c>
      <c r="G2624">
        <v>6.3</v>
      </c>
      <c r="H2624">
        <f>ROUND(CORREL(Table68[[Gross Earning ]],Table68[Budget]),6)</f>
        <v>0.48902099999999998</v>
      </c>
      <c r="I2624">
        <f>Table68[[#This Row],[Gross Earning ]]-Table68[[#This Row],[Budget]]</f>
        <v>-315648</v>
      </c>
    </row>
    <row r="2625" spans="1:9">
      <c r="A2625">
        <v>116631310</v>
      </c>
      <c r="B2625">
        <v>30000000</v>
      </c>
      <c r="C2625">
        <v>7.2</v>
      </c>
      <c r="E2625">
        <v>2961991</v>
      </c>
      <c r="F2625">
        <v>3300000</v>
      </c>
      <c r="G2625">
        <v>6.9</v>
      </c>
      <c r="H2625">
        <f>ROUND(CORREL(Table68[[Gross Earning ]],Table68[Budget]),6)</f>
        <v>0.48902099999999998</v>
      </c>
      <c r="I2625">
        <f>Table68[[#This Row],[Gross Earning ]]-Table68[[#This Row],[Budget]]</f>
        <v>-338009</v>
      </c>
    </row>
    <row r="2626" spans="1:9">
      <c r="A2626">
        <v>114324072</v>
      </c>
      <c r="B2626">
        <v>20000000</v>
      </c>
      <c r="C2626">
        <v>6.7</v>
      </c>
      <c r="E2626">
        <v>19661987</v>
      </c>
      <c r="F2626">
        <v>20000000</v>
      </c>
      <c r="G2626">
        <v>7.5</v>
      </c>
      <c r="H2626">
        <f>ROUND(CORREL(Table68[[Gross Earning ]],Table68[Budget]),6)</f>
        <v>0.48902099999999998</v>
      </c>
      <c r="I2626">
        <f>Table68[[#This Row],[Gross Earning ]]-Table68[[#This Row],[Budget]]</f>
        <v>-338013</v>
      </c>
    </row>
    <row r="2627" spans="1:9">
      <c r="A2627">
        <v>113502246</v>
      </c>
      <c r="B2627">
        <v>38000000</v>
      </c>
      <c r="C2627">
        <v>6.8</v>
      </c>
      <c r="E2627">
        <v>154077</v>
      </c>
      <c r="F2627">
        <v>500000</v>
      </c>
      <c r="G2627">
        <v>6.6</v>
      </c>
      <c r="H2627">
        <f>ROUND(CORREL(Table68[[Gross Earning ]],Table68[Budget]),6)</f>
        <v>0.48902099999999998</v>
      </c>
      <c r="I2627">
        <f>Table68[[#This Row],[Gross Earning ]]-Table68[[#This Row],[Budget]]</f>
        <v>-345923</v>
      </c>
    </row>
    <row r="2628" spans="1:9">
      <c r="A2628">
        <v>108360000</v>
      </c>
      <c r="B2628">
        <v>30000000</v>
      </c>
      <c r="C2628">
        <v>6.3</v>
      </c>
      <c r="E2628">
        <v>151389</v>
      </c>
      <c r="F2628">
        <v>500000</v>
      </c>
      <c r="G2628">
        <v>7.1</v>
      </c>
      <c r="H2628">
        <f>ROUND(CORREL(Table68[[Gross Earning ]],Table68[Budget]),6)</f>
        <v>0.48902099999999998</v>
      </c>
      <c r="I2628">
        <f>Table68[[#This Row],[Gross Earning ]]-Table68[[#This Row],[Budget]]</f>
        <v>-348611</v>
      </c>
    </row>
    <row r="2629" spans="1:9">
      <c r="A2629">
        <v>108244774</v>
      </c>
      <c r="B2629">
        <v>37000000</v>
      </c>
      <c r="C2629">
        <v>6.2</v>
      </c>
      <c r="E2629">
        <v>145540</v>
      </c>
      <c r="F2629">
        <v>500000</v>
      </c>
      <c r="G2629">
        <v>6.7</v>
      </c>
      <c r="H2629">
        <f>ROUND(CORREL(Table68[[Gross Earning ]],Table68[Budget]),6)</f>
        <v>0.48902099999999998</v>
      </c>
      <c r="I2629">
        <f>Table68[[#This Row],[Gross Earning ]]-Table68[[#This Row],[Budget]]</f>
        <v>-354460</v>
      </c>
    </row>
    <row r="2630" spans="1:9">
      <c r="A2630">
        <v>105444419</v>
      </c>
      <c r="B2630">
        <v>26000000</v>
      </c>
      <c r="C2630">
        <v>6.2</v>
      </c>
      <c r="E2630">
        <v>13640000</v>
      </c>
      <c r="F2630">
        <v>14000000</v>
      </c>
      <c r="G2630">
        <v>6.9</v>
      </c>
      <c r="H2630">
        <f>ROUND(CORREL(Table68[[Gross Earning ]],Table68[Budget]),6)</f>
        <v>0.48902099999999998</v>
      </c>
      <c r="I2630">
        <f>Table68[[#This Row],[Gross Earning ]]-Table68[[#This Row],[Budget]]</f>
        <v>-360000</v>
      </c>
    </row>
    <row r="2631" spans="1:9">
      <c r="A2631">
        <v>100125340</v>
      </c>
      <c r="B2631">
        <v>33000000</v>
      </c>
      <c r="C2631">
        <v>8.6</v>
      </c>
      <c r="E2631">
        <v>133778</v>
      </c>
      <c r="F2631">
        <v>500000</v>
      </c>
      <c r="G2631">
        <v>8.4</v>
      </c>
      <c r="H2631">
        <f>ROUND(CORREL(Table68[[Gross Earning ]],Table68[Budget]),6)</f>
        <v>0.48902099999999998</v>
      </c>
      <c r="I2631">
        <f>Table68[[#This Row],[Gross Earning ]]-Table68[[#This Row],[Budget]]</f>
        <v>-366222</v>
      </c>
    </row>
    <row r="2632" spans="1:9">
      <c r="A2632">
        <v>115646235</v>
      </c>
      <c r="B2632">
        <v>30000000</v>
      </c>
      <c r="C2632">
        <v>8</v>
      </c>
      <c r="E2632">
        <v>610991</v>
      </c>
      <c r="F2632">
        <v>1000000</v>
      </c>
      <c r="G2632">
        <v>6.2</v>
      </c>
      <c r="H2632">
        <f>ROUND(CORREL(Table68[[Gross Earning ]],Table68[Budget]),6)</f>
        <v>0.48902099999999998</v>
      </c>
      <c r="I2632">
        <f>Table68[[#This Row],[Gross Earning ]]-Table68[[#This Row],[Budget]]</f>
        <v>-389009</v>
      </c>
    </row>
    <row r="2633" spans="1:9">
      <c r="A2633">
        <v>85416609</v>
      </c>
      <c r="B2633">
        <v>30000000</v>
      </c>
      <c r="C2633">
        <v>7</v>
      </c>
      <c r="E2633">
        <v>6601079</v>
      </c>
      <c r="F2633">
        <v>7000000</v>
      </c>
      <c r="G2633">
        <v>6.2</v>
      </c>
      <c r="H2633">
        <f>ROUND(CORREL(Table68[[Gross Earning ]],Table68[Budget]),6)</f>
        <v>0.48902099999999998</v>
      </c>
      <c r="I2633">
        <f>Table68[[#This Row],[Gross Earning ]]-Table68[[#This Row],[Budget]]</f>
        <v>-398921</v>
      </c>
    </row>
    <row r="2634" spans="1:9">
      <c r="A2634">
        <v>90135191</v>
      </c>
      <c r="B2634">
        <v>25000000</v>
      </c>
      <c r="C2634">
        <v>8</v>
      </c>
      <c r="E2634">
        <v>98017</v>
      </c>
      <c r="F2634">
        <v>500000</v>
      </c>
      <c r="G2634">
        <v>5.8</v>
      </c>
      <c r="H2634">
        <f>ROUND(CORREL(Table68[[Gross Earning ]],Table68[Budget]),6)</f>
        <v>0.48902099999999998</v>
      </c>
      <c r="I2634">
        <f>Table68[[#This Row],[Gross Earning ]]-Table68[[#This Row],[Budget]]</f>
        <v>-401983</v>
      </c>
    </row>
    <row r="2635" spans="1:9">
      <c r="A2635">
        <v>100422786</v>
      </c>
      <c r="B2635">
        <v>30000000</v>
      </c>
      <c r="C2635">
        <v>8.1</v>
      </c>
      <c r="E2635">
        <v>442638</v>
      </c>
      <c r="F2635">
        <v>850000</v>
      </c>
      <c r="G2635">
        <v>7.3</v>
      </c>
      <c r="H2635">
        <f>ROUND(CORREL(Table68[[Gross Earning ]],Table68[Budget]),6)</f>
        <v>0.48902099999999998</v>
      </c>
      <c r="I2635">
        <f>Table68[[#This Row],[Gross Earning ]]-Table68[[#This Row],[Budget]]</f>
        <v>-407362</v>
      </c>
    </row>
    <row r="2636" spans="1:9">
      <c r="A2636">
        <v>106694016</v>
      </c>
      <c r="B2636">
        <v>30000000</v>
      </c>
      <c r="C2636">
        <v>6.7</v>
      </c>
      <c r="E2636">
        <v>34151</v>
      </c>
      <c r="F2636">
        <v>450000</v>
      </c>
      <c r="G2636">
        <v>7.2</v>
      </c>
      <c r="H2636">
        <f>ROUND(CORREL(Table68[[Gross Earning ]],Table68[Budget]),6)</f>
        <v>0.48902099999999998</v>
      </c>
      <c r="I2636">
        <f>Table68[[#This Row],[Gross Earning ]]-Table68[[#This Row],[Budget]]</f>
        <v>-415849</v>
      </c>
    </row>
    <row r="2637" spans="1:9">
      <c r="A2637">
        <v>64286</v>
      </c>
      <c r="B2637">
        <v>29000000</v>
      </c>
      <c r="C2637">
        <v>7.9</v>
      </c>
      <c r="E2637">
        <v>582024</v>
      </c>
      <c r="F2637">
        <v>1000000</v>
      </c>
      <c r="G2637">
        <v>6.2</v>
      </c>
      <c r="H2637">
        <f>ROUND(CORREL(Table68[[Gross Earning ]],Table68[Budget]),6)</f>
        <v>0.48902099999999998</v>
      </c>
      <c r="I2637">
        <f>Table68[[#This Row],[Gross Earning ]]-Table68[[#This Row],[Budget]]</f>
        <v>-417976</v>
      </c>
    </row>
    <row r="2638" spans="1:9">
      <c r="A2638">
        <v>76806312</v>
      </c>
      <c r="B2638">
        <v>30000000</v>
      </c>
      <c r="C2638">
        <v>6.1</v>
      </c>
      <c r="E2638">
        <v>8579684</v>
      </c>
      <c r="F2638">
        <v>9000000</v>
      </c>
      <c r="G2638">
        <v>7.4</v>
      </c>
      <c r="H2638">
        <f>ROUND(CORREL(Table68[[Gross Earning ]],Table68[Budget]),6)</f>
        <v>0.48902099999999998</v>
      </c>
      <c r="I2638">
        <f>Table68[[#This Row],[Gross Earning ]]-Table68[[#This Row],[Budget]]</f>
        <v>-420316</v>
      </c>
    </row>
    <row r="2639" spans="1:9">
      <c r="A2639">
        <v>79566871</v>
      </c>
      <c r="B2639">
        <v>30000000</v>
      </c>
      <c r="C2639">
        <v>4.2</v>
      </c>
      <c r="E2639">
        <v>171988</v>
      </c>
      <c r="F2639">
        <v>600000</v>
      </c>
      <c r="G2639">
        <v>5.6</v>
      </c>
      <c r="H2639">
        <f>ROUND(CORREL(Table68[[Gross Earning ]],Table68[Budget]),6)</f>
        <v>0.48902099999999998</v>
      </c>
      <c r="I2639">
        <f>Table68[[#This Row],[Gross Earning ]]-Table68[[#This Row],[Budget]]</f>
        <v>-428012</v>
      </c>
    </row>
    <row r="2640" spans="1:9">
      <c r="A2640">
        <v>76501438</v>
      </c>
      <c r="B2640">
        <v>30000000</v>
      </c>
      <c r="C2640">
        <v>6.1</v>
      </c>
      <c r="E2640">
        <v>3071947</v>
      </c>
      <c r="F2640">
        <v>3500000</v>
      </c>
      <c r="G2640">
        <v>5.4</v>
      </c>
      <c r="H2640">
        <f>ROUND(CORREL(Table68[[Gross Earning ]],Table68[Budget]),6)</f>
        <v>0.48902099999999998</v>
      </c>
      <c r="I2640">
        <f>Table68[[#This Row],[Gross Earning ]]-Table68[[#This Row],[Budget]]</f>
        <v>-428053</v>
      </c>
    </row>
    <row r="2641" spans="1:9">
      <c r="A2641">
        <v>74787599</v>
      </c>
      <c r="B2641">
        <v>30000000</v>
      </c>
      <c r="C2641">
        <v>6.6</v>
      </c>
      <c r="E2641">
        <v>52850</v>
      </c>
      <c r="F2641">
        <v>500000</v>
      </c>
      <c r="G2641">
        <v>6.2</v>
      </c>
      <c r="H2641">
        <f>ROUND(CORREL(Table68[[Gross Earning ]],Table68[Budget]),6)</f>
        <v>0.48902099999999998</v>
      </c>
      <c r="I2641">
        <f>Table68[[#This Row],[Gross Earning ]]-Table68[[#This Row],[Budget]]</f>
        <v>-447150</v>
      </c>
    </row>
    <row r="2642" spans="1:9">
      <c r="A2642">
        <v>66528842</v>
      </c>
      <c r="B2642">
        <v>30000000</v>
      </c>
      <c r="C2642">
        <v>7.5</v>
      </c>
      <c r="E2642">
        <v>48430</v>
      </c>
      <c r="F2642">
        <v>500000</v>
      </c>
      <c r="G2642">
        <v>6.8</v>
      </c>
      <c r="H2642">
        <f>ROUND(CORREL(Table68[[Gross Earning ]],Table68[Budget]),6)</f>
        <v>0.48902099999999998</v>
      </c>
      <c r="I2642">
        <f>Table68[[#This Row],[Gross Earning ]]-Table68[[#This Row],[Budget]]</f>
        <v>-451570</v>
      </c>
    </row>
    <row r="2643" spans="1:9">
      <c r="A2643">
        <v>83813460</v>
      </c>
      <c r="B2643">
        <v>25000000</v>
      </c>
      <c r="C2643">
        <v>7.4</v>
      </c>
      <c r="E2643">
        <v>41543207</v>
      </c>
      <c r="F2643">
        <v>42000000</v>
      </c>
      <c r="G2643">
        <v>6.3</v>
      </c>
      <c r="H2643">
        <f>ROUND(CORREL(Table68[[Gross Earning ]],Table68[Budget]),6)</f>
        <v>0.48902099999999998</v>
      </c>
      <c r="I2643">
        <f>Table68[[#This Row],[Gross Earning ]]-Table68[[#This Row],[Budget]]</f>
        <v>-456793</v>
      </c>
    </row>
    <row r="2644" spans="1:9">
      <c r="A2644">
        <v>65010106</v>
      </c>
      <c r="B2644">
        <v>30000000</v>
      </c>
      <c r="C2644">
        <v>7.2</v>
      </c>
      <c r="E2644">
        <v>32645</v>
      </c>
      <c r="F2644">
        <v>500000</v>
      </c>
      <c r="G2644">
        <v>7.4</v>
      </c>
      <c r="H2644">
        <f>ROUND(CORREL(Table68[[Gross Earning ]],Table68[Budget]),6)</f>
        <v>0.48902099999999998</v>
      </c>
      <c r="I2644">
        <f>Table68[[#This Row],[Gross Earning ]]-Table68[[#This Row],[Budget]]</f>
        <v>-467355</v>
      </c>
    </row>
    <row r="2645" spans="1:9">
      <c r="A2645">
        <v>66359959</v>
      </c>
      <c r="B2645">
        <v>35000000</v>
      </c>
      <c r="C2645">
        <v>6.9</v>
      </c>
      <c r="E2645">
        <v>31937</v>
      </c>
      <c r="F2645">
        <v>500000</v>
      </c>
      <c r="G2645">
        <v>5.7</v>
      </c>
      <c r="H2645">
        <f>ROUND(CORREL(Table68[[Gross Earning ]],Table68[Budget]),6)</f>
        <v>0.48902099999999998</v>
      </c>
      <c r="I2645">
        <f>Table68[[#This Row],[Gross Earning ]]-Table68[[#This Row],[Budget]]</f>
        <v>-468063</v>
      </c>
    </row>
    <row r="2646" spans="1:9">
      <c r="A2646">
        <v>66468315</v>
      </c>
      <c r="B2646">
        <v>30000000</v>
      </c>
      <c r="C2646">
        <v>7.4</v>
      </c>
      <c r="E2646">
        <v>34531832</v>
      </c>
      <c r="F2646">
        <v>35000000</v>
      </c>
      <c r="G2646">
        <v>7.1</v>
      </c>
      <c r="H2646">
        <f>ROUND(CORREL(Table68[[Gross Earning ]],Table68[Budget]),6)</f>
        <v>0.48902099999999998</v>
      </c>
      <c r="I2646">
        <f>Table68[[#This Row],[Gross Earning ]]-Table68[[#This Row],[Budget]]</f>
        <v>-468168</v>
      </c>
    </row>
    <row r="2647" spans="1:9">
      <c r="A2647">
        <v>64172251</v>
      </c>
      <c r="B2647">
        <v>30000000</v>
      </c>
      <c r="C2647">
        <v>5.4</v>
      </c>
      <c r="E2647">
        <v>26297</v>
      </c>
      <c r="F2647">
        <v>500000</v>
      </c>
      <c r="G2647">
        <v>6.3</v>
      </c>
      <c r="H2647">
        <f>ROUND(CORREL(Table68[[Gross Earning ]],Table68[Budget]),6)</f>
        <v>0.48902099999999998</v>
      </c>
      <c r="I2647">
        <f>Table68[[#This Row],[Gross Earning ]]-Table68[[#This Row],[Budget]]</f>
        <v>-473703</v>
      </c>
    </row>
    <row r="2648" spans="1:9">
      <c r="A2648">
        <v>66600000</v>
      </c>
      <c r="B2648">
        <v>30000000</v>
      </c>
      <c r="C2648">
        <v>6.8</v>
      </c>
      <c r="E2648">
        <v>23000</v>
      </c>
      <c r="F2648">
        <v>500000</v>
      </c>
      <c r="G2648">
        <v>6.2</v>
      </c>
      <c r="H2648">
        <f>ROUND(CORREL(Table68[[Gross Earning ]],Table68[Budget]),6)</f>
        <v>0.48902099999999998</v>
      </c>
      <c r="I2648">
        <f>Table68[[#This Row],[Gross Earning ]]-Table68[[#This Row],[Budget]]</f>
        <v>-477000</v>
      </c>
    </row>
    <row r="2649" spans="1:9">
      <c r="A2649">
        <v>63536011</v>
      </c>
      <c r="B2649">
        <v>30000000</v>
      </c>
      <c r="C2649">
        <v>6.3</v>
      </c>
      <c r="E2649">
        <v>21199</v>
      </c>
      <c r="F2649">
        <v>500000</v>
      </c>
      <c r="G2649">
        <v>6.8</v>
      </c>
      <c r="H2649">
        <f>ROUND(CORREL(Table68[[Gross Earning ]],Table68[Budget]),6)</f>
        <v>0.48902099999999998</v>
      </c>
      <c r="I2649">
        <f>Table68[[#This Row],[Gross Earning ]]-Table68[[#This Row],[Budget]]</f>
        <v>-478801</v>
      </c>
    </row>
    <row r="2650" spans="1:9">
      <c r="A2650">
        <v>62877175</v>
      </c>
      <c r="B2650">
        <v>30000000</v>
      </c>
      <c r="C2650">
        <v>7.2</v>
      </c>
      <c r="E2650">
        <v>1420578</v>
      </c>
      <c r="F2650">
        <v>1900000</v>
      </c>
      <c r="G2650">
        <v>6.4</v>
      </c>
      <c r="H2650">
        <f>ROUND(CORREL(Table68[[Gross Earning ]],Table68[Budget]),6)</f>
        <v>0.48902099999999998</v>
      </c>
      <c r="I2650">
        <f>Table68[[#This Row],[Gross Earning ]]-Table68[[#This Row],[Budget]]</f>
        <v>-479422</v>
      </c>
    </row>
    <row r="2651" spans="1:9">
      <c r="A2651">
        <v>74484168</v>
      </c>
      <c r="B2651">
        <v>45000000</v>
      </c>
      <c r="C2651">
        <v>6.9</v>
      </c>
      <c r="E2651">
        <v>13134</v>
      </c>
      <c r="F2651">
        <v>500000</v>
      </c>
      <c r="G2651">
        <v>6.1</v>
      </c>
      <c r="H2651">
        <f>ROUND(CORREL(Table68[[Gross Earning ]],Table68[Budget]),6)</f>
        <v>0.48902099999999998</v>
      </c>
      <c r="I2651">
        <f>Table68[[#This Row],[Gross Earning ]]-Table68[[#This Row],[Budget]]</f>
        <v>-486866</v>
      </c>
    </row>
    <row r="2652" spans="1:9">
      <c r="A2652">
        <v>60269340</v>
      </c>
      <c r="B2652">
        <v>30000000</v>
      </c>
      <c r="C2652">
        <v>6</v>
      </c>
      <c r="E2652">
        <v>12055</v>
      </c>
      <c r="F2652">
        <v>500000</v>
      </c>
      <c r="G2652">
        <v>6.5</v>
      </c>
      <c r="H2652">
        <f>ROUND(CORREL(Table68[[Gross Earning ]],Table68[Budget]),6)</f>
        <v>0.48902099999999998</v>
      </c>
      <c r="I2652">
        <f>Table68[[#This Row],[Gross Earning ]]-Table68[[#This Row],[Budget]]</f>
        <v>-487945</v>
      </c>
    </row>
    <row r="2653" spans="1:9">
      <c r="A2653">
        <v>60033780</v>
      </c>
      <c r="B2653">
        <v>30000000</v>
      </c>
      <c r="C2653">
        <v>5.9</v>
      </c>
      <c r="E2653">
        <v>34507079</v>
      </c>
      <c r="F2653">
        <v>35000000</v>
      </c>
      <c r="G2653">
        <v>5.0999999999999996</v>
      </c>
      <c r="H2653">
        <f>ROUND(CORREL(Table68[[Gross Earning ]],Table68[Budget]),6)</f>
        <v>0.48902099999999998</v>
      </c>
      <c r="I2653">
        <f>Table68[[#This Row],[Gross Earning ]]-Table68[[#This Row],[Budget]]</f>
        <v>-492921</v>
      </c>
    </row>
    <row r="2654" spans="1:9">
      <c r="A2654">
        <v>58715510</v>
      </c>
      <c r="B2654">
        <v>30000000</v>
      </c>
      <c r="C2654">
        <v>5.4</v>
      </c>
      <c r="E2654">
        <v>1332</v>
      </c>
      <c r="F2654">
        <v>500000</v>
      </c>
      <c r="G2654">
        <v>4.5999999999999996</v>
      </c>
      <c r="H2654">
        <f>ROUND(CORREL(Table68[[Gross Earning ]],Table68[Budget]),6)</f>
        <v>0.48902099999999998</v>
      </c>
      <c r="I2654">
        <f>Table68[[#This Row],[Gross Earning ]]-Table68[[#This Row],[Budget]]</f>
        <v>-498668</v>
      </c>
    </row>
    <row r="2655" spans="1:9">
      <c r="A2655">
        <v>58156435</v>
      </c>
      <c r="B2655">
        <v>19000000</v>
      </c>
      <c r="C2655">
        <v>5.9</v>
      </c>
      <c r="E2655">
        <v>15500000</v>
      </c>
      <c r="F2655">
        <v>16000000</v>
      </c>
      <c r="G2655">
        <v>7</v>
      </c>
      <c r="H2655">
        <f>ROUND(CORREL(Table68[[Gross Earning ]],Table68[Budget]),6)</f>
        <v>0.48902099999999998</v>
      </c>
      <c r="I2655">
        <f>Table68[[#This Row],[Gross Earning ]]-Table68[[#This Row],[Budget]]</f>
        <v>-500000</v>
      </c>
    </row>
    <row r="2656" spans="1:9">
      <c r="A2656">
        <v>56044241</v>
      </c>
      <c r="B2656">
        <v>37000000</v>
      </c>
      <c r="C2656">
        <v>6.1</v>
      </c>
      <c r="E2656">
        <v>31493782</v>
      </c>
      <c r="F2656">
        <v>32000000</v>
      </c>
      <c r="G2656">
        <v>7.5</v>
      </c>
      <c r="H2656">
        <f>ROUND(CORREL(Table68[[Gross Earning ]],Table68[Budget]),6)</f>
        <v>0.48902099999999998</v>
      </c>
      <c r="I2656">
        <f>Table68[[#This Row],[Gross Earning ]]-Table68[[#This Row],[Budget]]</f>
        <v>-506218</v>
      </c>
    </row>
    <row r="2657" spans="1:9">
      <c r="A2657">
        <v>56816662</v>
      </c>
      <c r="B2657">
        <v>17000000</v>
      </c>
      <c r="C2657">
        <v>7.7</v>
      </c>
      <c r="E2657">
        <v>484221</v>
      </c>
      <c r="F2657">
        <v>1000000</v>
      </c>
      <c r="G2657">
        <v>8.1999999999999993</v>
      </c>
      <c r="H2657">
        <f>ROUND(CORREL(Table68[[Gross Earning ]],Table68[Budget]),6)</f>
        <v>0.48902099999999998</v>
      </c>
      <c r="I2657">
        <f>Table68[[#This Row],[Gross Earning ]]-Table68[[#This Row],[Budget]]</f>
        <v>-515779</v>
      </c>
    </row>
    <row r="2658" spans="1:9">
      <c r="A2658">
        <v>64238770</v>
      </c>
      <c r="B2658">
        <v>42000000</v>
      </c>
      <c r="C2658">
        <v>5.8</v>
      </c>
      <c r="E2658">
        <v>381186</v>
      </c>
      <c r="F2658">
        <v>900000</v>
      </c>
      <c r="G2658">
        <v>6.4</v>
      </c>
      <c r="H2658">
        <f>ROUND(CORREL(Table68[[Gross Earning ]],Table68[Budget]),6)</f>
        <v>0.48902099999999998</v>
      </c>
      <c r="I2658">
        <f>Table68[[#This Row],[Gross Earning ]]-Table68[[#This Row],[Budget]]</f>
        <v>-518814</v>
      </c>
    </row>
    <row r="2659" spans="1:9">
      <c r="A2659">
        <v>52937130</v>
      </c>
      <c r="B2659">
        <v>30000000</v>
      </c>
      <c r="C2659">
        <v>7.6</v>
      </c>
      <c r="E2659">
        <v>1477002</v>
      </c>
      <c r="F2659">
        <v>2000000</v>
      </c>
      <c r="G2659">
        <v>6.9</v>
      </c>
      <c r="H2659">
        <f>ROUND(CORREL(Table68[[Gross Earning ]],Table68[Budget]),6)</f>
        <v>0.48902099999999998</v>
      </c>
      <c r="I2659">
        <f>Table68[[#This Row],[Gross Earning ]]-Table68[[#This Row],[Budget]]</f>
        <v>-522998</v>
      </c>
    </row>
    <row r="2660" spans="1:9">
      <c r="A2660">
        <v>52799004</v>
      </c>
      <c r="B2660">
        <v>55000000</v>
      </c>
      <c r="C2660">
        <v>6.1</v>
      </c>
      <c r="E2660">
        <v>9473382</v>
      </c>
      <c r="F2660">
        <v>10000000</v>
      </c>
      <c r="G2660">
        <v>7.7</v>
      </c>
      <c r="H2660">
        <f>ROUND(CORREL(Table68[[Gross Earning ]],Table68[Budget]),6)</f>
        <v>0.48902099999999998</v>
      </c>
      <c r="I2660">
        <f>Table68[[#This Row],[Gross Earning ]]-Table68[[#This Row],[Budget]]</f>
        <v>-526618</v>
      </c>
    </row>
    <row r="2661" spans="1:9">
      <c r="A2661">
        <v>55210049</v>
      </c>
      <c r="B2661">
        <v>27800000</v>
      </c>
      <c r="C2661">
        <v>5.4</v>
      </c>
      <c r="E2661">
        <v>3468572</v>
      </c>
      <c r="F2661">
        <v>4000000</v>
      </c>
      <c r="G2661">
        <v>7.3</v>
      </c>
      <c r="H2661">
        <f>ROUND(CORREL(Table68[[Gross Earning ]],Table68[Budget]),6)</f>
        <v>0.48902099999999998</v>
      </c>
      <c r="I2661">
        <f>Table68[[#This Row],[Gross Earning ]]-Table68[[#This Row],[Budget]]</f>
        <v>-531428</v>
      </c>
    </row>
    <row r="2662" spans="1:9">
      <c r="A2662">
        <v>51432423</v>
      </c>
      <c r="B2662">
        <v>30000000</v>
      </c>
      <c r="C2662">
        <v>5.0999999999999996</v>
      </c>
      <c r="E2662">
        <v>464655</v>
      </c>
      <c r="F2662">
        <v>1000000</v>
      </c>
      <c r="G2662">
        <v>7</v>
      </c>
      <c r="H2662">
        <f>ROUND(CORREL(Table68[[Gross Earning ]],Table68[Budget]),6)</f>
        <v>0.48902099999999998</v>
      </c>
      <c r="I2662">
        <f>Table68[[#This Row],[Gross Earning ]]-Table68[[#This Row],[Budget]]</f>
        <v>-535345</v>
      </c>
    </row>
    <row r="2663" spans="1:9">
      <c r="A2663">
        <v>51109400</v>
      </c>
      <c r="B2663">
        <v>30000000</v>
      </c>
      <c r="C2663">
        <v>6.4</v>
      </c>
      <c r="E2663">
        <v>464126</v>
      </c>
      <c r="F2663">
        <v>1000000</v>
      </c>
      <c r="G2663">
        <v>6.7</v>
      </c>
      <c r="H2663">
        <f>ROUND(CORREL(Table68[[Gross Earning ]],Table68[Budget]),6)</f>
        <v>0.48902099999999998</v>
      </c>
      <c r="I2663">
        <f>Table68[[#This Row],[Gross Earning ]]-Table68[[#This Row],[Budget]]</f>
        <v>-535874</v>
      </c>
    </row>
    <row r="2664" spans="1:9">
      <c r="A2664">
        <v>50300000</v>
      </c>
      <c r="B2664">
        <v>30000000</v>
      </c>
      <c r="C2664">
        <v>6.3</v>
      </c>
      <c r="E2664">
        <v>2245</v>
      </c>
      <c r="F2664">
        <v>560000</v>
      </c>
      <c r="G2664">
        <v>7.2</v>
      </c>
      <c r="H2664">
        <f>ROUND(CORREL(Table68[[Gross Earning ]],Table68[Budget]),6)</f>
        <v>0.48902099999999998</v>
      </c>
      <c r="I2664">
        <f>Table68[[#This Row],[Gross Earning ]]-Table68[[#This Row],[Budget]]</f>
        <v>-557755</v>
      </c>
    </row>
    <row r="2665" spans="1:9">
      <c r="A2665">
        <v>56068547</v>
      </c>
      <c r="B2665">
        <v>30000000</v>
      </c>
      <c r="C2665">
        <v>7.5</v>
      </c>
      <c r="E2665">
        <v>35688</v>
      </c>
      <c r="F2665">
        <v>600000</v>
      </c>
      <c r="G2665">
        <v>5.0999999999999996</v>
      </c>
      <c r="H2665">
        <f>ROUND(CORREL(Table68[[Gross Earning ]],Table68[Budget]),6)</f>
        <v>0.48902099999999998</v>
      </c>
      <c r="I2665">
        <f>Table68[[#This Row],[Gross Earning ]]-Table68[[#This Row],[Budget]]</f>
        <v>-564312</v>
      </c>
    </row>
    <row r="2666" spans="1:9">
      <c r="A2666">
        <v>53680848</v>
      </c>
      <c r="B2666">
        <v>30000000</v>
      </c>
      <c r="C2666">
        <v>7.1</v>
      </c>
      <c r="E2666">
        <v>1430185</v>
      </c>
      <c r="F2666">
        <v>2000000</v>
      </c>
      <c r="G2666">
        <v>8.3000000000000007</v>
      </c>
      <c r="H2666">
        <f>ROUND(CORREL(Table68[[Gross Earning ]],Table68[Budget]),6)</f>
        <v>0.48902099999999998</v>
      </c>
      <c r="I2666">
        <f>Table68[[#This Row],[Gross Earning ]]-Table68[[#This Row],[Budget]]</f>
        <v>-569815</v>
      </c>
    </row>
    <row r="2667" spans="1:9">
      <c r="A2667">
        <v>50921738</v>
      </c>
      <c r="B2667">
        <v>30000000</v>
      </c>
      <c r="C2667">
        <v>7.8</v>
      </c>
      <c r="E2667">
        <v>428535</v>
      </c>
      <c r="F2667">
        <v>1000000</v>
      </c>
      <c r="G2667">
        <v>3.6</v>
      </c>
      <c r="H2667">
        <f>ROUND(CORREL(Table68[[Gross Earning ]],Table68[Budget]),6)</f>
        <v>0.48902099999999998</v>
      </c>
      <c r="I2667">
        <f>Table68[[#This Row],[Gross Earning ]]-Table68[[#This Row],[Budget]]</f>
        <v>-571465</v>
      </c>
    </row>
    <row r="2668" spans="1:9">
      <c r="A2668">
        <v>53021560</v>
      </c>
      <c r="B2668">
        <v>30000000</v>
      </c>
      <c r="C2668">
        <v>6.5</v>
      </c>
      <c r="E2668">
        <v>15427192</v>
      </c>
      <c r="F2668">
        <v>16000000</v>
      </c>
      <c r="G2668">
        <v>5.6</v>
      </c>
      <c r="H2668">
        <f>ROUND(CORREL(Table68[[Gross Earning ]],Table68[Budget]),6)</f>
        <v>0.48902099999999998</v>
      </c>
      <c r="I2668">
        <f>Table68[[#This Row],[Gross Earning ]]-Table68[[#This Row],[Budget]]</f>
        <v>-572808</v>
      </c>
    </row>
    <row r="2669" spans="1:9">
      <c r="A2669">
        <v>45645204</v>
      </c>
      <c r="B2669">
        <v>30000000</v>
      </c>
      <c r="C2669">
        <v>6.6</v>
      </c>
      <c r="E2669">
        <v>23616</v>
      </c>
      <c r="F2669">
        <v>600000</v>
      </c>
      <c r="G2669">
        <v>5.6</v>
      </c>
      <c r="H2669">
        <f>ROUND(CORREL(Table68[[Gross Earning ]],Table68[Budget]),6)</f>
        <v>0.48902099999999998</v>
      </c>
      <c r="I2669">
        <f>Table68[[#This Row],[Gross Earning ]]-Table68[[#This Row],[Budget]]</f>
        <v>-576384</v>
      </c>
    </row>
    <row r="2670" spans="1:9">
      <c r="A2670">
        <v>53337608</v>
      </c>
      <c r="B2670">
        <v>40000000</v>
      </c>
      <c r="C2670">
        <v>7.4</v>
      </c>
      <c r="E2670">
        <v>13493</v>
      </c>
      <c r="F2670">
        <v>600000</v>
      </c>
      <c r="G2670">
        <v>6.6</v>
      </c>
      <c r="H2670">
        <f>ROUND(CORREL(Table68[[Gross Earning ]],Table68[Budget]),6)</f>
        <v>0.48902099999999998</v>
      </c>
      <c r="I2670">
        <f>Table68[[#This Row],[Gross Earning ]]-Table68[[#This Row],[Budget]]</f>
        <v>-586507</v>
      </c>
    </row>
    <row r="2671" spans="1:9">
      <c r="A2671">
        <v>46875468</v>
      </c>
      <c r="B2671">
        <v>30000000</v>
      </c>
      <c r="C2671">
        <v>7.6</v>
      </c>
      <c r="E2671">
        <v>396035</v>
      </c>
      <c r="F2671">
        <v>1000000</v>
      </c>
      <c r="G2671">
        <v>6.9</v>
      </c>
      <c r="H2671">
        <f>ROUND(CORREL(Table68[[Gross Earning ]],Table68[Budget]),6)</f>
        <v>0.48902099999999998</v>
      </c>
      <c r="I2671">
        <f>Table68[[#This Row],[Gross Earning ]]-Table68[[#This Row],[Budget]]</f>
        <v>-603965</v>
      </c>
    </row>
    <row r="2672" spans="1:9">
      <c r="A2672">
        <v>52418902</v>
      </c>
      <c r="B2672">
        <v>30000000</v>
      </c>
      <c r="C2672">
        <v>7.5</v>
      </c>
      <c r="E2672">
        <v>695229</v>
      </c>
      <c r="F2672">
        <v>1300000</v>
      </c>
      <c r="G2672">
        <v>7.2</v>
      </c>
      <c r="H2672">
        <f>ROUND(CORREL(Table68[[Gross Earning ]],Table68[Budget]),6)</f>
        <v>0.48902099999999998</v>
      </c>
      <c r="I2672">
        <f>Table68[[#This Row],[Gross Earning ]]-Table68[[#This Row],[Budget]]</f>
        <v>-604771</v>
      </c>
    </row>
    <row r="2673" spans="1:9">
      <c r="A2673">
        <v>42057340</v>
      </c>
      <c r="B2673">
        <v>30000000</v>
      </c>
      <c r="C2673">
        <v>6.6</v>
      </c>
      <c r="E2673">
        <v>594904</v>
      </c>
      <c r="F2673">
        <v>1200000</v>
      </c>
      <c r="G2673">
        <v>6</v>
      </c>
      <c r="H2673">
        <f>ROUND(CORREL(Table68[[Gross Earning ]],Table68[Budget]),6)</f>
        <v>0.48902099999999998</v>
      </c>
      <c r="I2673">
        <f>Table68[[#This Row],[Gross Earning ]]-Table68[[#This Row],[Budget]]</f>
        <v>-605096</v>
      </c>
    </row>
    <row r="2674" spans="1:9">
      <c r="A2674">
        <v>42478175</v>
      </c>
      <c r="B2674">
        <v>25000000</v>
      </c>
      <c r="C2674">
        <v>7.2</v>
      </c>
      <c r="E2674">
        <v>18469</v>
      </c>
      <c r="F2674">
        <v>650000</v>
      </c>
      <c r="G2674">
        <v>6.5</v>
      </c>
      <c r="H2674">
        <f>ROUND(CORREL(Table68[[Gross Earning ]],Table68[Budget]),6)</f>
        <v>0.48902099999999998</v>
      </c>
      <c r="I2674">
        <f>Table68[[#This Row],[Gross Earning ]]-Table68[[#This Row],[Budget]]</f>
        <v>-631531</v>
      </c>
    </row>
    <row r="2675" spans="1:9">
      <c r="A2675">
        <v>41407470</v>
      </c>
      <c r="B2675">
        <v>30000000</v>
      </c>
      <c r="C2675">
        <v>7.6</v>
      </c>
      <c r="E2675">
        <v>79363785</v>
      </c>
      <c r="F2675">
        <v>80000000</v>
      </c>
      <c r="G2675">
        <v>5.5</v>
      </c>
      <c r="H2675">
        <f>ROUND(CORREL(Table68[[Gross Earning ]],Table68[Budget]),6)</f>
        <v>0.48902099999999998</v>
      </c>
      <c r="I2675">
        <f>Table68[[#This Row],[Gross Earning ]]-Table68[[#This Row],[Budget]]</f>
        <v>-636215</v>
      </c>
    </row>
    <row r="2676" spans="1:9">
      <c r="A2676">
        <v>42385520</v>
      </c>
      <c r="B2676">
        <v>30000000</v>
      </c>
      <c r="C2676">
        <v>6.2</v>
      </c>
      <c r="E2676">
        <v>5359774</v>
      </c>
      <c r="F2676">
        <v>6000000</v>
      </c>
      <c r="G2676">
        <v>7.3</v>
      </c>
      <c r="H2676">
        <f>ROUND(CORREL(Table68[[Gross Earning ]],Table68[Budget]),6)</f>
        <v>0.48902099999999998</v>
      </c>
      <c r="I2676">
        <f>Table68[[#This Row],[Gross Earning ]]-Table68[[#This Row],[Budget]]</f>
        <v>-640226</v>
      </c>
    </row>
    <row r="2677" spans="1:9">
      <c r="A2677">
        <v>40118420</v>
      </c>
      <c r="B2677">
        <v>30000000</v>
      </c>
      <c r="C2677">
        <v>5.6</v>
      </c>
      <c r="E2677">
        <v>2848578</v>
      </c>
      <c r="F2677">
        <v>3500000</v>
      </c>
      <c r="G2677">
        <v>6.3</v>
      </c>
      <c r="H2677">
        <f>ROUND(CORREL(Table68[[Gross Earning ]],Table68[Budget]),6)</f>
        <v>0.48902099999999998</v>
      </c>
      <c r="I2677">
        <f>Table68[[#This Row],[Gross Earning ]]-Table68[[#This Row],[Budget]]</f>
        <v>-651422</v>
      </c>
    </row>
    <row r="2678" spans="1:9">
      <c r="A2678">
        <v>40137776</v>
      </c>
      <c r="B2678">
        <v>38000000</v>
      </c>
      <c r="C2678">
        <v>7.6</v>
      </c>
      <c r="E2678">
        <v>144583</v>
      </c>
      <c r="F2678">
        <v>800000</v>
      </c>
      <c r="G2678">
        <v>6.5</v>
      </c>
      <c r="H2678">
        <f>ROUND(CORREL(Table68[[Gross Earning ]],Table68[Budget]),6)</f>
        <v>0.48902099999999998</v>
      </c>
      <c r="I2678">
        <f>Table68[[#This Row],[Gross Earning ]]-Table68[[#This Row],[Budget]]</f>
        <v>-655417</v>
      </c>
    </row>
    <row r="2679" spans="1:9">
      <c r="A2679">
        <v>39568996</v>
      </c>
      <c r="B2679">
        <v>32000000</v>
      </c>
      <c r="C2679">
        <v>6.6</v>
      </c>
      <c r="E2679">
        <v>77501</v>
      </c>
      <c r="F2679">
        <v>750000</v>
      </c>
      <c r="G2679">
        <v>5.5</v>
      </c>
      <c r="H2679">
        <f>ROUND(CORREL(Table68[[Gross Earning ]],Table68[Budget]),6)</f>
        <v>0.48902099999999998</v>
      </c>
      <c r="I2679">
        <f>Table68[[#This Row],[Gross Earning ]]-Table68[[#This Row],[Budget]]</f>
        <v>-672499</v>
      </c>
    </row>
    <row r="2680" spans="1:9">
      <c r="A2680">
        <v>42043633</v>
      </c>
      <c r="B2680">
        <v>30000000</v>
      </c>
      <c r="C2680">
        <v>7</v>
      </c>
      <c r="E2680">
        <v>16311763</v>
      </c>
      <c r="F2680">
        <v>17000000</v>
      </c>
      <c r="G2680">
        <v>7.5</v>
      </c>
      <c r="H2680">
        <f>ROUND(CORREL(Table68[[Gross Earning ]],Table68[Budget]),6)</f>
        <v>0.48902099999999998</v>
      </c>
      <c r="I2680">
        <f>Table68[[#This Row],[Gross Earning ]]-Table68[[#This Row],[Budget]]</f>
        <v>-688237</v>
      </c>
    </row>
    <row r="2681" spans="1:9">
      <c r="A2681">
        <v>38232624</v>
      </c>
      <c r="B2681">
        <v>30000000</v>
      </c>
      <c r="C2681">
        <v>2.7</v>
      </c>
      <c r="E2681">
        <v>6013</v>
      </c>
      <c r="F2681">
        <v>695393</v>
      </c>
      <c r="G2681">
        <v>7.7</v>
      </c>
      <c r="H2681">
        <f>ROUND(CORREL(Table68[[Gross Earning ]],Table68[Budget]),6)</f>
        <v>0.48902099999999998</v>
      </c>
      <c r="I2681">
        <f>Table68[[#This Row],[Gross Earning ]]-Table68[[#This Row],[Budget]]</f>
        <v>-689380</v>
      </c>
    </row>
    <row r="2682" spans="1:9">
      <c r="A2682">
        <v>38413606</v>
      </c>
      <c r="B2682">
        <v>30000000</v>
      </c>
      <c r="C2682">
        <v>7.6</v>
      </c>
      <c r="E2682">
        <v>10508</v>
      </c>
      <c r="F2682">
        <v>700000</v>
      </c>
      <c r="G2682">
        <v>6.5</v>
      </c>
      <c r="H2682">
        <f>ROUND(CORREL(Table68[[Gross Earning ]],Table68[Budget]),6)</f>
        <v>0.48902099999999998</v>
      </c>
      <c r="I2682">
        <f>Table68[[#This Row],[Gross Earning ]]-Table68[[#This Row],[Budget]]</f>
        <v>-689492</v>
      </c>
    </row>
    <row r="2683" spans="1:9">
      <c r="A2683">
        <v>38122105</v>
      </c>
      <c r="B2683">
        <v>27000000</v>
      </c>
      <c r="C2683">
        <v>6.6</v>
      </c>
      <c r="E2683">
        <v>609042</v>
      </c>
      <c r="F2683">
        <v>1300000</v>
      </c>
      <c r="G2683">
        <v>6.5</v>
      </c>
      <c r="H2683">
        <f>ROUND(CORREL(Table68[[Gross Earning ]],Table68[Budget]),6)</f>
        <v>0.48902099999999998</v>
      </c>
      <c r="I2683">
        <f>Table68[[#This Row],[Gross Earning ]]-Table68[[#This Row],[Budget]]</f>
        <v>-690958</v>
      </c>
    </row>
    <row r="2684" spans="1:9">
      <c r="A2684">
        <v>38747385</v>
      </c>
      <c r="B2684">
        <v>25000000</v>
      </c>
      <c r="C2684">
        <v>6.9</v>
      </c>
      <c r="E2684">
        <v>4306697</v>
      </c>
      <c r="F2684">
        <v>5000000</v>
      </c>
      <c r="G2684">
        <v>7.7</v>
      </c>
      <c r="H2684">
        <f>ROUND(CORREL(Table68[[Gross Earning ]],Table68[Budget]),6)</f>
        <v>0.48902099999999998</v>
      </c>
      <c r="I2684">
        <f>Table68[[#This Row],[Gross Earning ]]-Table68[[#This Row],[Budget]]</f>
        <v>-693303</v>
      </c>
    </row>
    <row r="2685" spans="1:9">
      <c r="A2685">
        <v>40247512</v>
      </c>
      <c r="B2685">
        <v>30000000</v>
      </c>
      <c r="C2685">
        <v>6.8</v>
      </c>
      <c r="E2685">
        <v>84303558</v>
      </c>
      <c r="F2685">
        <v>85000000</v>
      </c>
      <c r="G2685">
        <v>6.2</v>
      </c>
      <c r="H2685">
        <f>ROUND(CORREL(Table68[[Gross Earning ]],Table68[Budget]),6)</f>
        <v>0.48902099999999998</v>
      </c>
      <c r="I2685">
        <f>Table68[[#This Row],[Gross Earning ]]-Table68[[#This Row],[Budget]]</f>
        <v>-696442</v>
      </c>
    </row>
    <row r="2686" spans="1:9">
      <c r="A2686">
        <v>35927406</v>
      </c>
      <c r="B2686">
        <v>30000000</v>
      </c>
      <c r="C2686">
        <v>3.7</v>
      </c>
      <c r="E2686">
        <v>3798532</v>
      </c>
      <c r="F2686">
        <v>4500000</v>
      </c>
      <c r="G2686">
        <v>7.4</v>
      </c>
      <c r="H2686">
        <f>ROUND(CORREL(Table68[[Gross Earning ]],Table68[Budget]),6)</f>
        <v>0.48902099999999998</v>
      </c>
      <c r="I2686">
        <f>Table68[[#This Row],[Gross Earning ]]-Table68[[#This Row],[Budget]]</f>
        <v>-701468</v>
      </c>
    </row>
    <row r="2687" spans="1:9">
      <c r="A2687">
        <v>35565975</v>
      </c>
      <c r="B2687">
        <v>30000000</v>
      </c>
      <c r="C2687">
        <v>6.1</v>
      </c>
      <c r="E2687">
        <v>47329</v>
      </c>
      <c r="F2687">
        <v>750000</v>
      </c>
      <c r="G2687">
        <v>6.6</v>
      </c>
      <c r="H2687">
        <f>ROUND(CORREL(Table68[[Gross Earning ]],Table68[Budget]),6)</f>
        <v>0.48902099999999998</v>
      </c>
      <c r="I2687">
        <f>Table68[[#This Row],[Gross Earning ]]-Table68[[#This Row],[Budget]]</f>
        <v>-702671</v>
      </c>
    </row>
    <row r="2688" spans="1:9">
      <c r="A2688">
        <v>35266619</v>
      </c>
      <c r="B2688">
        <v>30000000</v>
      </c>
      <c r="C2688">
        <v>5.9</v>
      </c>
      <c r="E2688">
        <v>992238</v>
      </c>
      <c r="F2688">
        <v>1700000</v>
      </c>
      <c r="G2688">
        <v>6.8</v>
      </c>
      <c r="H2688">
        <f>ROUND(CORREL(Table68[[Gross Earning ]],Table68[Budget]),6)</f>
        <v>0.48902099999999998</v>
      </c>
      <c r="I2688">
        <f>Table68[[#This Row],[Gross Earning ]]-Table68[[#This Row],[Budget]]</f>
        <v>-707762</v>
      </c>
    </row>
    <row r="2689" spans="1:9">
      <c r="A2689">
        <v>34703228</v>
      </c>
      <c r="B2689">
        <v>30000000</v>
      </c>
      <c r="C2689">
        <v>6.7</v>
      </c>
      <c r="E2689">
        <v>287761</v>
      </c>
      <c r="F2689">
        <v>1000000</v>
      </c>
      <c r="G2689">
        <v>7.6</v>
      </c>
      <c r="H2689">
        <f>ROUND(CORREL(Table68[[Gross Earning ]],Table68[Budget]),6)</f>
        <v>0.48902099999999998</v>
      </c>
      <c r="I2689">
        <f>Table68[[#This Row],[Gross Earning ]]-Table68[[#This Row],[Budget]]</f>
        <v>-712239</v>
      </c>
    </row>
    <row r="2690" spans="1:9">
      <c r="A2690">
        <v>38432823</v>
      </c>
      <c r="B2690">
        <v>30000000</v>
      </c>
      <c r="C2690">
        <v>6.9</v>
      </c>
      <c r="E2690">
        <v>12281500</v>
      </c>
      <c r="F2690">
        <v>13000000</v>
      </c>
      <c r="G2690">
        <v>8</v>
      </c>
      <c r="H2690">
        <f>ROUND(CORREL(Table68[[Gross Earning ]],Table68[Budget]),6)</f>
        <v>0.48902099999999998</v>
      </c>
      <c r="I2690">
        <f>Table68[[#This Row],[Gross Earning ]]-Table68[[#This Row],[Budget]]</f>
        <v>-718500</v>
      </c>
    </row>
    <row r="2691" spans="1:9">
      <c r="A2691">
        <v>32095318</v>
      </c>
      <c r="B2691">
        <v>45000000</v>
      </c>
      <c r="C2691">
        <v>5.5</v>
      </c>
      <c r="E2691">
        <v>279282</v>
      </c>
      <c r="F2691">
        <v>1000000</v>
      </c>
      <c r="G2691">
        <v>6.1</v>
      </c>
      <c r="H2691">
        <f>ROUND(CORREL(Table68[[Gross Earning ]],Table68[Budget]),6)</f>
        <v>0.48902099999999998</v>
      </c>
      <c r="I2691">
        <f>Table68[[#This Row],[Gross Earning ]]-Table68[[#This Row],[Budget]]</f>
        <v>-720718</v>
      </c>
    </row>
    <row r="2692" spans="1:9">
      <c r="A2692">
        <v>31743332</v>
      </c>
      <c r="B2692">
        <v>30000000</v>
      </c>
      <c r="C2692">
        <v>7.1</v>
      </c>
      <c r="E2692">
        <v>274661</v>
      </c>
      <c r="F2692">
        <v>1000000</v>
      </c>
      <c r="G2692">
        <v>7.7</v>
      </c>
      <c r="H2692">
        <f>ROUND(CORREL(Table68[[Gross Earning ]],Table68[Budget]),6)</f>
        <v>0.48902099999999998</v>
      </c>
      <c r="I2692">
        <f>Table68[[#This Row],[Gross Earning ]]-Table68[[#This Row],[Budget]]</f>
        <v>-725339</v>
      </c>
    </row>
    <row r="2693" spans="1:9">
      <c r="A2693">
        <v>32154410</v>
      </c>
      <c r="B2693">
        <v>30000000</v>
      </c>
      <c r="C2693">
        <v>7.1</v>
      </c>
      <c r="E2693">
        <v>4063859</v>
      </c>
      <c r="F2693">
        <v>4800000</v>
      </c>
      <c r="G2693">
        <v>7.7</v>
      </c>
      <c r="H2693">
        <f>ROUND(CORREL(Table68[[Gross Earning ]],Table68[Budget]),6)</f>
        <v>0.48902099999999998</v>
      </c>
      <c r="I2693">
        <f>Table68[[#This Row],[Gross Earning ]]-Table68[[#This Row],[Budget]]</f>
        <v>-736141</v>
      </c>
    </row>
    <row r="2694" spans="1:9">
      <c r="A2694">
        <v>26687172</v>
      </c>
      <c r="B2694">
        <v>30000000</v>
      </c>
      <c r="C2694">
        <v>7.3</v>
      </c>
      <c r="E2694">
        <v>2956000</v>
      </c>
      <c r="F2694">
        <v>3700000</v>
      </c>
      <c r="G2694">
        <v>7.1</v>
      </c>
      <c r="H2694">
        <f>ROUND(CORREL(Table68[[Gross Earning ]],Table68[Budget]),6)</f>
        <v>0.48902099999999998</v>
      </c>
      <c r="I2694">
        <f>Table68[[#This Row],[Gross Earning ]]-Table68[[#This Row],[Budget]]</f>
        <v>-744000</v>
      </c>
    </row>
    <row r="2695" spans="1:9">
      <c r="A2695">
        <v>26096584</v>
      </c>
      <c r="B2695">
        <v>19000000</v>
      </c>
      <c r="C2695">
        <v>3.4</v>
      </c>
      <c r="E2695">
        <v>41252428</v>
      </c>
      <c r="F2695">
        <v>42000000</v>
      </c>
      <c r="G2695">
        <v>6.5</v>
      </c>
      <c r="H2695">
        <f>ROUND(CORREL(Table68[[Gross Earning ]],Table68[Budget]),6)</f>
        <v>0.48902099999999998</v>
      </c>
      <c r="I2695">
        <f>Table68[[#This Row],[Gross Earning ]]-Table68[[#This Row],[Budget]]</f>
        <v>-747572</v>
      </c>
    </row>
    <row r="2696" spans="1:9">
      <c r="A2696">
        <v>26525834</v>
      </c>
      <c r="B2696">
        <v>30000000</v>
      </c>
      <c r="C2696">
        <v>6.8</v>
      </c>
      <c r="E2696">
        <v>14249005</v>
      </c>
      <c r="F2696">
        <v>15000000</v>
      </c>
      <c r="G2696">
        <v>4.5</v>
      </c>
      <c r="H2696">
        <f>ROUND(CORREL(Table68[[Gross Earning ]],Table68[Budget]),6)</f>
        <v>0.48902099999999998</v>
      </c>
      <c r="I2696">
        <f>Table68[[#This Row],[Gross Earning ]]-Table68[[#This Row],[Budget]]</f>
        <v>-750995</v>
      </c>
    </row>
    <row r="2697" spans="1:9">
      <c r="A2697">
        <v>30513940</v>
      </c>
      <c r="B2697">
        <v>30000000</v>
      </c>
      <c r="C2697">
        <v>6.9</v>
      </c>
      <c r="E2697">
        <v>41709</v>
      </c>
      <c r="F2697">
        <v>800000</v>
      </c>
      <c r="G2697">
        <v>6.4</v>
      </c>
      <c r="H2697">
        <f>ROUND(CORREL(Table68[[Gross Earning ]],Table68[Budget]),6)</f>
        <v>0.48902099999999998</v>
      </c>
      <c r="I2697">
        <f>Table68[[#This Row],[Gross Earning ]]-Table68[[#This Row],[Budget]]</f>
        <v>-758291</v>
      </c>
    </row>
    <row r="2698" spans="1:9">
      <c r="A2698">
        <v>23209440</v>
      </c>
      <c r="B2698">
        <v>30000000</v>
      </c>
      <c r="C2698">
        <v>7</v>
      </c>
      <c r="E2698">
        <v>23225911</v>
      </c>
      <c r="F2698">
        <v>24000000</v>
      </c>
      <c r="G2698">
        <v>6.5</v>
      </c>
      <c r="H2698">
        <f>ROUND(CORREL(Table68[[Gross Earning ]],Table68[Budget]),6)</f>
        <v>0.48902099999999998</v>
      </c>
      <c r="I2698">
        <f>Table68[[#This Row],[Gross Earning ]]-Table68[[#This Row],[Budget]]</f>
        <v>-774089</v>
      </c>
    </row>
    <row r="2699" spans="1:9">
      <c r="A2699">
        <v>24048000</v>
      </c>
      <c r="B2699">
        <v>30000000</v>
      </c>
      <c r="C2699">
        <v>5.5</v>
      </c>
      <c r="E2699">
        <v>2223990</v>
      </c>
      <c r="F2699">
        <v>3000000</v>
      </c>
      <c r="G2699">
        <v>6.6</v>
      </c>
      <c r="H2699">
        <f>ROUND(CORREL(Table68[[Gross Earning ]],Table68[Budget]),6)</f>
        <v>0.48902099999999998</v>
      </c>
      <c r="I2699">
        <f>Table68[[#This Row],[Gross Earning ]]-Table68[[#This Row],[Budget]]</f>
        <v>-776010</v>
      </c>
    </row>
    <row r="2700" spans="1:9">
      <c r="A2700">
        <v>22526144</v>
      </c>
      <c r="B2700">
        <v>30000000</v>
      </c>
      <c r="C2700">
        <v>5.0999999999999996</v>
      </c>
      <c r="E2700">
        <v>10214647</v>
      </c>
      <c r="F2700">
        <v>11000000</v>
      </c>
      <c r="G2700">
        <v>7.1</v>
      </c>
      <c r="H2700">
        <f>ROUND(CORREL(Table68[[Gross Earning ]],Table68[Budget]),6)</f>
        <v>0.48902099999999998</v>
      </c>
      <c r="I2700">
        <f>Table68[[#This Row],[Gross Earning ]]-Table68[[#This Row],[Budget]]</f>
        <v>-785353</v>
      </c>
    </row>
    <row r="2701" spans="1:9">
      <c r="A2701">
        <v>30523568</v>
      </c>
      <c r="B2701">
        <v>30000000</v>
      </c>
      <c r="C2701">
        <v>6.2</v>
      </c>
      <c r="E2701">
        <v>712294</v>
      </c>
      <c r="F2701">
        <v>1500000</v>
      </c>
      <c r="G2701">
        <v>6.7</v>
      </c>
      <c r="H2701">
        <f>ROUND(CORREL(Table68[[Gross Earning ]],Table68[Budget]),6)</f>
        <v>0.48902099999999998</v>
      </c>
      <c r="I2701">
        <f>Table68[[#This Row],[Gross Earning ]]-Table68[[#This Row],[Budget]]</f>
        <v>-787706</v>
      </c>
    </row>
    <row r="2702" spans="1:9">
      <c r="A2702">
        <v>23070045</v>
      </c>
      <c r="B2702">
        <v>30000000</v>
      </c>
      <c r="C2702">
        <v>5.9</v>
      </c>
      <c r="E2702">
        <v>6712241</v>
      </c>
      <c r="F2702">
        <v>7500000</v>
      </c>
      <c r="G2702">
        <v>8.6</v>
      </c>
      <c r="H2702">
        <f>ROUND(CORREL(Table68[[Gross Earning ]],Table68[Budget]),6)</f>
        <v>0.48902099999999998</v>
      </c>
      <c r="I2702">
        <f>Table68[[#This Row],[Gross Earning ]]-Table68[[#This Row],[Budget]]</f>
        <v>-787759</v>
      </c>
    </row>
    <row r="2703" spans="1:9">
      <c r="A2703">
        <v>20422207</v>
      </c>
      <c r="B2703">
        <v>35000000</v>
      </c>
      <c r="C2703">
        <v>5.2</v>
      </c>
      <c r="E2703">
        <v>6200756</v>
      </c>
      <c r="F2703">
        <v>7000000</v>
      </c>
      <c r="G2703">
        <v>7.4</v>
      </c>
      <c r="H2703">
        <f>ROUND(CORREL(Table68[[Gross Earning ]],Table68[Budget]),6)</f>
        <v>0.48902099999999998</v>
      </c>
      <c r="I2703">
        <f>Table68[[#This Row],[Gross Earning ]]-Table68[[#This Row],[Budget]]</f>
        <v>-799244</v>
      </c>
    </row>
    <row r="2704" spans="1:9">
      <c r="A2704">
        <v>28644770</v>
      </c>
      <c r="B2704">
        <v>30000000</v>
      </c>
      <c r="C2704">
        <v>6.2</v>
      </c>
      <c r="E2704">
        <v>100659</v>
      </c>
      <c r="F2704">
        <v>900000</v>
      </c>
      <c r="G2704">
        <v>6.4</v>
      </c>
      <c r="H2704">
        <f>ROUND(CORREL(Table68[[Gross Earning ]],Table68[Budget]),6)</f>
        <v>0.48902099999999998</v>
      </c>
      <c r="I2704">
        <f>Table68[[#This Row],[Gross Earning ]]-Table68[[#This Row],[Budget]]</f>
        <v>-799341</v>
      </c>
    </row>
    <row r="2705" spans="1:9">
      <c r="A2705">
        <v>21800302</v>
      </c>
      <c r="B2705">
        <v>30000000</v>
      </c>
      <c r="C2705">
        <v>5.5</v>
      </c>
      <c r="E2705">
        <v>258113</v>
      </c>
      <c r="F2705">
        <v>1066167</v>
      </c>
      <c r="G2705">
        <v>7.1</v>
      </c>
      <c r="H2705">
        <f>ROUND(CORREL(Table68[[Gross Earning ]],Table68[Budget]),6)</f>
        <v>0.48902099999999998</v>
      </c>
      <c r="I2705">
        <f>Table68[[#This Row],[Gross Earning ]]-Table68[[#This Row],[Budget]]</f>
        <v>-808054</v>
      </c>
    </row>
    <row r="2706" spans="1:9">
      <c r="A2706">
        <v>21129348</v>
      </c>
      <c r="B2706">
        <v>35000000</v>
      </c>
      <c r="C2706">
        <v>7.4</v>
      </c>
      <c r="E2706">
        <v>15278</v>
      </c>
      <c r="F2706">
        <v>825000</v>
      </c>
      <c r="G2706">
        <v>5.6</v>
      </c>
      <c r="H2706">
        <f>ROUND(CORREL(Table68[[Gross Earning ]],Table68[Budget]),6)</f>
        <v>0.48902099999999998</v>
      </c>
      <c r="I2706">
        <f>Table68[[#This Row],[Gross Earning ]]-Table68[[#This Row],[Budget]]</f>
        <v>-809722</v>
      </c>
    </row>
    <row r="2707" spans="1:9">
      <c r="A2707">
        <v>18500966</v>
      </c>
      <c r="B2707">
        <v>30000000</v>
      </c>
      <c r="C2707">
        <v>4.4000000000000004</v>
      </c>
      <c r="E2707">
        <v>2181290</v>
      </c>
      <c r="F2707">
        <v>3000000</v>
      </c>
      <c r="G2707">
        <v>8.4</v>
      </c>
      <c r="H2707">
        <f>ROUND(CORREL(Table68[[Gross Earning ]],Table68[Budget]),6)</f>
        <v>0.48902099999999998</v>
      </c>
      <c r="I2707">
        <f>Table68[[#This Row],[Gross Earning ]]-Table68[[#This Row],[Budget]]</f>
        <v>-818710</v>
      </c>
    </row>
    <row r="2708" spans="1:9">
      <c r="A2708">
        <v>19976073</v>
      </c>
      <c r="B2708">
        <v>20000000</v>
      </c>
      <c r="C2708">
        <v>6.3</v>
      </c>
      <c r="E2708">
        <v>17174870</v>
      </c>
      <c r="F2708">
        <v>18000000</v>
      </c>
      <c r="G2708">
        <v>6.7</v>
      </c>
      <c r="H2708">
        <f>ROUND(CORREL(Table68[[Gross Earning ]],Table68[Budget]),6)</f>
        <v>0.48902099999999998</v>
      </c>
      <c r="I2708">
        <f>Table68[[#This Row],[Gross Earning ]]-Table68[[#This Row],[Budget]]</f>
        <v>-825130</v>
      </c>
    </row>
    <row r="2709" spans="1:9">
      <c r="A2709">
        <v>18967571</v>
      </c>
      <c r="B2709">
        <v>30000000</v>
      </c>
      <c r="C2709">
        <v>6.1</v>
      </c>
      <c r="E2709">
        <v>6173485</v>
      </c>
      <c r="F2709">
        <v>7000000</v>
      </c>
      <c r="G2709">
        <v>7.7</v>
      </c>
      <c r="H2709">
        <f>ROUND(CORREL(Table68[[Gross Earning ]],Table68[Budget]),6)</f>
        <v>0.48902099999999998</v>
      </c>
      <c r="I2709">
        <f>Table68[[#This Row],[Gross Earning ]]-Table68[[#This Row],[Budget]]</f>
        <v>-826515</v>
      </c>
    </row>
    <row r="2710" spans="1:9">
      <c r="A2710">
        <v>17100000</v>
      </c>
      <c r="B2710">
        <v>25000000</v>
      </c>
      <c r="C2710">
        <v>5.3</v>
      </c>
      <c r="E2710" s="27">
        <v>24171685</v>
      </c>
      <c r="F2710">
        <v>25000000</v>
      </c>
      <c r="G2710">
        <v>6.8</v>
      </c>
      <c r="H2710">
        <f>ROUND(CORREL(Table68[[Gross Earning ]],Table68[Budget]),6)</f>
        <v>0.48902099999999998</v>
      </c>
      <c r="I2710">
        <f>Table68[[#This Row],[Gross Earning ]]-Table68[[#This Row],[Budget]]</f>
        <v>-828315</v>
      </c>
    </row>
    <row r="2711" spans="1:9">
      <c r="A2711">
        <v>17266505</v>
      </c>
      <c r="B2711">
        <v>30000000</v>
      </c>
      <c r="C2711">
        <v>5.4</v>
      </c>
      <c r="E2711" s="27">
        <v>24171685</v>
      </c>
      <c r="F2711">
        <v>25000000</v>
      </c>
      <c r="G2711">
        <v>6.7</v>
      </c>
      <c r="H2711">
        <f>ROUND(CORREL(Table68[[Gross Earning ]],Table68[Budget]),6)</f>
        <v>0.48902099999999998</v>
      </c>
      <c r="I2711">
        <f>Table68[[#This Row],[Gross Earning ]]-Table68[[#This Row],[Budget]]</f>
        <v>-828315</v>
      </c>
    </row>
    <row r="2712" spans="1:9">
      <c r="A2712">
        <v>32357532</v>
      </c>
      <c r="B2712">
        <v>30000000</v>
      </c>
      <c r="C2712">
        <v>6.7</v>
      </c>
      <c r="E2712" s="27">
        <v>24171685</v>
      </c>
      <c r="F2712">
        <v>25000000</v>
      </c>
      <c r="G2712">
        <v>6.1</v>
      </c>
      <c r="H2712">
        <f>ROUND(CORREL(Table68[[Gross Earning ]],Table68[Budget]),6)</f>
        <v>0.48902099999999998</v>
      </c>
      <c r="I2712">
        <f>Table68[[#This Row],[Gross Earning ]]-Table68[[#This Row],[Budget]]</f>
        <v>-828315</v>
      </c>
    </row>
    <row r="2713" spans="1:9">
      <c r="A2713">
        <v>16930884</v>
      </c>
      <c r="B2713">
        <v>30000000</v>
      </c>
      <c r="C2713">
        <v>5.9</v>
      </c>
      <c r="E2713" s="27">
        <v>24171685</v>
      </c>
      <c r="F2713">
        <v>25000000</v>
      </c>
      <c r="G2713">
        <v>4.8</v>
      </c>
      <c r="H2713">
        <f>ROUND(CORREL(Table68[[Gross Earning ]],Table68[Budget]),6)</f>
        <v>0.48902099999999998</v>
      </c>
      <c r="I2713">
        <f>Table68[[#This Row],[Gross Earning ]]-Table68[[#This Row],[Budget]]</f>
        <v>-828315</v>
      </c>
    </row>
    <row r="2714" spans="1:9">
      <c r="A2714">
        <v>18324242</v>
      </c>
      <c r="B2714">
        <v>35000000</v>
      </c>
      <c r="C2714">
        <v>7.3</v>
      </c>
      <c r="E2714" s="27">
        <v>24171685</v>
      </c>
      <c r="F2714">
        <v>25000000</v>
      </c>
      <c r="G2714">
        <v>7.2</v>
      </c>
      <c r="H2714">
        <f>ROUND(CORREL(Table68[[Gross Earning ]],Table68[Budget]),6)</f>
        <v>0.48902099999999998</v>
      </c>
      <c r="I2714">
        <f>Table68[[#This Row],[Gross Earning ]]-Table68[[#This Row],[Budget]]</f>
        <v>-828315</v>
      </c>
    </row>
    <row r="2715" spans="1:9">
      <c r="A2715">
        <v>16323969</v>
      </c>
      <c r="B2715">
        <v>40000000</v>
      </c>
      <c r="C2715">
        <v>5.5</v>
      </c>
      <c r="E2715" s="27">
        <v>24171685</v>
      </c>
      <c r="F2715">
        <v>25000000</v>
      </c>
      <c r="G2715">
        <v>2.9</v>
      </c>
      <c r="H2715">
        <f>ROUND(CORREL(Table68[[Gross Earning ]],Table68[Budget]),6)</f>
        <v>0.48902099999999998</v>
      </c>
      <c r="I2715">
        <f>Table68[[#This Row],[Gross Earning ]]-Table68[[#This Row],[Budget]]</f>
        <v>-828315</v>
      </c>
    </row>
    <row r="2716" spans="1:9">
      <c r="A2716">
        <v>16999046</v>
      </c>
      <c r="B2716">
        <v>26000000</v>
      </c>
      <c r="C2716">
        <v>5.8</v>
      </c>
      <c r="E2716" s="27">
        <v>24171685</v>
      </c>
      <c r="F2716">
        <v>25000000</v>
      </c>
      <c r="G2716">
        <v>5.2</v>
      </c>
      <c r="H2716">
        <f>ROUND(CORREL(Table68[[Gross Earning ]],Table68[Budget]),6)</f>
        <v>0.48902099999999998</v>
      </c>
      <c r="I2716">
        <f>Table68[[#This Row],[Gross Earning ]]-Table68[[#This Row],[Budget]]</f>
        <v>-828315</v>
      </c>
    </row>
    <row r="2717" spans="1:9">
      <c r="A2717">
        <v>16295774</v>
      </c>
      <c r="B2717">
        <v>35000000</v>
      </c>
      <c r="C2717">
        <v>4.5999999999999996</v>
      </c>
      <c r="E2717" s="27">
        <v>24171685</v>
      </c>
      <c r="F2717">
        <v>25000000</v>
      </c>
      <c r="G2717">
        <v>6.2</v>
      </c>
      <c r="H2717">
        <f>ROUND(CORREL(Table68[[Gross Earning ]],Table68[Budget]),6)</f>
        <v>0.48902099999999998</v>
      </c>
      <c r="I2717">
        <f>Table68[[#This Row],[Gross Earning ]]-Table68[[#This Row],[Budget]]</f>
        <v>-828315</v>
      </c>
    </row>
    <row r="2718" spans="1:9">
      <c r="A2718">
        <v>15709385</v>
      </c>
      <c r="B2718">
        <v>30000000</v>
      </c>
      <c r="C2718">
        <v>6.7</v>
      </c>
      <c r="E2718" s="27">
        <v>24171685</v>
      </c>
      <c r="F2718">
        <v>25000000</v>
      </c>
      <c r="G2718">
        <v>7.3</v>
      </c>
      <c r="H2718">
        <f>ROUND(CORREL(Table68[[Gross Earning ]],Table68[Budget]),6)</f>
        <v>0.48902099999999998</v>
      </c>
      <c r="I2718">
        <f>Table68[[#This Row],[Gross Earning ]]-Table68[[#This Row],[Budget]]</f>
        <v>-828315</v>
      </c>
    </row>
    <row r="2719" spans="1:9">
      <c r="A2719">
        <v>14888028</v>
      </c>
      <c r="B2719">
        <v>30000000</v>
      </c>
      <c r="C2719">
        <v>5.0999999999999996</v>
      </c>
      <c r="E2719" s="27">
        <v>24171685</v>
      </c>
      <c r="F2719">
        <v>25000000</v>
      </c>
      <c r="G2719">
        <v>4.0999999999999996</v>
      </c>
      <c r="H2719">
        <f>ROUND(CORREL(Table68[[Gross Earning ]],Table68[Budget]),6)</f>
        <v>0.48902099999999998</v>
      </c>
      <c r="I2719">
        <f>Table68[[#This Row],[Gross Earning ]]-Table68[[#This Row],[Budget]]</f>
        <v>-828315</v>
      </c>
    </row>
    <row r="2720" spans="1:9">
      <c r="A2720">
        <v>14208384</v>
      </c>
      <c r="B2720">
        <v>30000000</v>
      </c>
      <c r="C2720">
        <v>5.6</v>
      </c>
      <c r="E2720" s="27">
        <v>24171685</v>
      </c>
      <c r="F2720">
        <v>25000000</v>
      </c>
      <c r="G2720">
        <v>6.2</v>
      </c>
      <c r="H2720">
        <f>ROUND(CORREL(Table68[[Gross Earning ]],Table68[Budget]),6)</f>
        <v>0.48902099999999998</v>
      </c>
      <c r="I2720">
        <f>Table68[[#This Row],[Gross Earning ]]-Table68[[#This Row],[Budget]]</f>
        <v>-828315</v>
      </c>
    </row>
    <row r="2721" spans="1:9">
      <c r="A2721">
        <v>12831121</v>
      </c>
      <c r="B2721">
        <v>30000000</v>
      </c>
      <c r="C2721">
        <v>7</v>
      </c>
      <c r="E2721" s="27">
        <v>24171685</v>
      </c>
      <c r="F2721">
        <v>25000000</v>
      </c>
      <c r="G2721">
        <v>6.6</v>
      </c>
      <c r="H2721">
        <f>ROUND(CORREL(Table68[[Gross Earning ]],Table68[Budget]),6)</f>
        <v>0.48902099999999998</v>
      </c>
      <c r="I2721">
        <f>Table68[[#This Row],[Gross Earning ]]-Table68[[#This Row],[Budget]]</f>
        <v>-828315</v>
      </c>
    </row>
    <row r="2722" spans="1:9">
      <c r="A2722">
        <v>18298649</v>
      </c>
      <c r="B2722">
        <v>30000000</v>
      </c>
      <c r="C2722">
        <v>6.4</v>
      </c>
      <c r="E2722">
        <v>144431</v>
      </c>
      <c r="F2722">
        <v>1000000</v>
      </c>
      <c r="G2722">
        <v>7.3</v>
      </c>
      <c r="H2722">
        <f>ROUND(CORREL(Table68[[Gross Earning ]],Table68[Budget]),6)</f>
        <v>0.48902099999999998</v>
      </c>
      <c r="I2722">
        <f>Table68[[#This Row],[Gross Earning ]]-Table68[[#This Row],[Budget]]</f>
        <v>-855569</v>
      </c>
    </row>
    <row r="2723" spans="1:9">
      <c r="A2723">
        <v>12712093</v>
      </c>
      <c r="B2723">
        <v>30000000</v>
      </c>
      <c r="C2723">
        <v>6.7</v>
      </c>
      <c r="E2723">
        <v>638476</v>
      </c>
      <c r="F2723">
        <v>1500000</v>
      </c>
      <c r="G2723">
        <v>6.6</v>
      </c>
      <c r="H2723">
        <f>ROUND(CORREL(Table68[[Gross Earning ]],Table68[Budget]),6)</f>
        <v>0.48902099999999998</v>
      </c>
      <c r="I2723">
        <f>Table68[[#This Row],[Gross Earning ]]-Table68[[#This Row],[Budget]]</f>
        <v>-861524</v>
      </c>
    </row>
    <row r="2724" spans="1:9">
      <c r="A2724">
        <v>11576087</v>
      </c>
      <c r="B2724">
        <v>30000000</v>
      </c>
      <c r="C2724">
        <v>4.0999999999999996</v>
      </c>
      <c r="E2724">
        <v>1134049</v>
      </c>
      <c r="F2724">
        <v>2000000</v>
      </c>
      <c r="G2724">
        <v>8.1</v>
      </c>
      <c r="H2724">
        <f>ROUND(CORREL(Table68[[Gross Earning ]],Table68[Budget]),6)</f>
        <v>0.48902099999999998</v>
      </c>
      <c r="I2724">
        <f>Table68[[#This Row],[Gross Earning ]]-Table68[[#This Row],[Budget]]</f>
        <v>-865951</v>
      </c>
    </row>
    <row r="2725" spans="1:9">
      <c r="A2725">
        <v>11900000</v>
      </c>
      <c r="B2725">
        <v>30000000</v>
      </c>
      <c r="C2725">
        <v>5.5</v>
      </c>
      <c r="E2725">
        <v>18378</v>
      </c>
      <c r="F2725">
        <v>900000</v>
      </c>
      <c r="G2725">
        <v>5.2</v>
      </c>
      <c r="H2725">
        <f>ROUND(CORREL(Table68[[Gross Earning ]],Table68[Budget]),6)</f>
        <v>0.48902099999999998</v>
      </c>
      <c r="I2725">
        <f>Table68[[#This Row],[Gross Earning ]]-Table68[[#This Row],[Budget]]</f>
        <v>-881622</v>
      </c>
    </row>
    <row r="2726" spans="1:9">
      <c r="A2726">
        <v>9353573</v>
      </c>
      <c r="B2726">
        <v>45000000</v>
      </c>
      <c r="C2726">
        <v>2.7</v>
      </c>
      <c r="E2726">
        <v>3609278</v>
      </c>
      <c r="F2726">
        <v>4500000</v>
      </c>
      <c r="G2726">
        <v>8.4</v>
      </c>
      <c r="H2726">
        <f>ROUND(CORREL(Table68[[Gross Earning ]],Table68[Budget]),6)</f>
        <v>0.48902099999999998</v>
      </c>
      <c r="I2726">
        <f>Table68[[#This Row],[Gross Earning ]]-Table68[[#This Row],[Budget]]</f>
        <v>-890722</v>
      </c>
    </row>
    <row r="2727" spans="1:9">
      <c r="A2727">
        <v>12026670</v>
      </c>
      <c r="B2727">
        <v>45000000</v>
      </c>
      <c r="C2727">
        <v>6.4</v>
      </c>
      <c r="E2727">
        <v>6643</v>
      </c>
      <c r="F2727">
        <v>900000</v>
      </c>
      <c r="G2727">
        <v>6.4</v>
      </c>
      <c r="H2727">
        <f>ROUND(CORREL(Table68[[Gross Earning ]],Table68[Budget]),6)</f>
        <v>0.48902099999999998</v>
      </c>
      <c r="I2727">
        <f>Table68[[#This Row],[Gross Earning ]]-Table68[[#This Row],[Budget]]</f>
        <v>-893357</v>
      </c>
    </row>
    <row r="2728" spans="1:9">
      <c r="A2728">
        <v>14334645</v>
      </c>
      <c r="B2728">
        <v>25000000</v>
      </c>
      <c r="C2728">
        <v>4.8</v>
      </c>
      <c r="E2728">
        <v>104077</v>
      </c>
      <c r="F2728">
        <v>1000000</v>
      </c>
      <c r="G2728">
        <v>7.4</v>
      </c>
      <c r="H2728">
        <f>ROUND(CORREL(Table68[[Gross Earning ]],Table68[Budget]),6)</f>
        <v>0.48902099999999998</v>
      </c>
      <c r="I2728">
        <f>Table68[[#This Row],[Gross Earning ]]-Table68[[#This Row],[Budget]]</f>
        <v>-895923</v>
      </c>
    </row>
    <row r="2729" spans="1:9">
      <c r="A2729">
        <v>12189514</v>
      </c>
      <c r="B2729">
        <v>23000000</v>
      </c>
      <c r="C2729">
        <v>6.1</v>
      </c>
      <c r="E2729">
        <v>100240</v>
      </c>
      <c r="F2729">
        <v>1000000</v>
      </c>
      <c r="G2729">
        <v>6.8</v>
      </c>
      <c r="H2729">
        <f>ROUND(CORREL(Table68[[Gross Earning ]],Table68[Budget]),6)</f>
        <v>0.48902099999999998</v>
      </c>
      <c r="I2729">
        <f>Table68[[#This Row],[Gross Earning ]]-Table68[[#This Row],[Budget]]</f>
        <v>-899760</v>
      </c>
    </row>
    <row r="2730" spans="1:9">
      <c r="A2730">
        <v>10134754</v>
      </c>
      <c r="B2730">
        <v>30000000</v>
      </c>
      <c r="C2730">
        <v>4.8</v>
      </c>
      <c r="E2730">
        <v>1098224</v>
      </c>
      <c r="F2730">
        <v>2000000</v>
      </c>
      <c r="G2730">
        <v>3.3</v>
      </c>
      <c r="H2730">
        <f>ROUND(CORREL(Table68[[Gross Earning ]],Table68[Budget]),6)</f>
        <v>0.48902099999999998</v>
      </c>
      <c r="I2730">
        <f>Table68[[#This Row],[Gross Earning ]]-Table68[[#This Row],[Budget]]</f>
        <v>-901776</v>
      </c>
    </row>
    <row r="2731" spans="1:9">
      <c r="A2731">
        <v>8535575</v>
      </c>
      <c r="B2731">
        <v>30000000</v>
      </c>
      <c r="C2731">
        <v>7</v>
      </c>
      <c r="E2731">
        <v>96734</v>
      </c>
      <c r="F2731">
        <v>1000000</v>
      </c>
      <c r="G2731">
        <v>5.6</v>
      </c>
      <c r="H2731">
        <f>ROUND(CORREL(Table68[[Gross Earning ]],Table68[Budget]),6)</f>
        <v>0.48902099999999998</v>
      </c>
      <c r="I2731">
        <f>Table68[[#This Row],[Gross Earning ]]-Table68[[#This Row],[Budget]]</f>
        <v>-903266</v>
      </c>
    </row>
    <row r="2732" spans="1:9">
      <c r="A2732">
        <v>7689458</v>
      </c>
      <c r="B2732">
        <v>40000000</v>
      </c>
      <c r="C2732">
        <v>6.8</v>
      </c>
      <c r="E2732">
        <v>47095453</v>
      </c>
      <c r="F2732">
        <v>48000000</v>
      </c>
      <c r="G2732">
        <v>6.4</v>
      </c>
      <c r="H2732">
        <f>ROUND(CORREL(Table68[[Gross Earning ]],Table68[Budget]),6)</f>
        <v>0.48902099999999998</v>
      </c>
      <c r="I2732">
        <f>Table68[[#This Row],[Gross Earning ]]-Table68[[#This Row],[Budget]]</f>
        <v>-904547</v>
      </c>
    </row>
    <row r="2733" spans="1:9">
      <c r="A2733">
        <v>19316646</v>
      </c>
      <c r="B2733">
        <v>30000000</v>
      </c>
      <c r="C2733">
        <v>5.6</v>
      </c>
      <c r="E2733">
        <v>94596</v>
      </c>
      <c r="F2733">
        <v>1000000</v>
      </c>
      <c r="G2733">
        <v>7.4</v>
      </c>
      <c r="H2733">
        <f>ROUND(CORREL(Table68[[Gross Earning ]],Table68[Budget]),6)</f>
        <v>0.48902099999999998</v>
      </c>
      <c r="I2733">
        <f>Table68[[#This Row],[Gross Earning ]]-Table68[[#This Row],[Budget]]</f>
        <v>-905404</v>
      </c>
    </row>
    <row r="2734" spans="1:9">
      <c r="A2734">
        <v>10965209</v>
      </c>
      <c r="B2734">
        <v>30000000</v>
      </c>
      <c r="C2734">
        <v>6.1</v>
      </c>
      <c r="E2734">
        <v>20186</v>
      </c>
      <c r="F2734">
        <v>930000</v>
      </c>
      <c r="G2734">
        <v>5.7</v>
      </c>
      <c r="H2734">
        <f>ROUND(CORREL(Table68[[Gross Earning ]],Table68[Budget]),6)</f>
        <v>0.48902099999999998</v>
      </c>
      <c r="I2734">
        <f>Table68[[#This Row],[Gross Earning ]]-Table68[[#This Row],[Budget]]</f>
        <v>-909814</v>
      </c>
    </row>
    <row r="2735" spans="1:9">
      <c r="A2735">
        <v>26830000</v>
      </c>
      <c r="B2735">
        <v>18000000</v>
      </c>
      <c r="C2735">
        <v>7.9</v>
      </c>
      <c r="E2735">
        <v>4074023</v>
      </c>
      <c r="F2735">
        <v>5000000</v>
      </c>
      <c r="G2735">
        <v>6.9</v>
      </c>
      <c r="H2735">
        <f>ROUND(CORREL(Table68[[Gross Earning ]],Table68[Budget]),6)</f>
        <v>0.48902099999999998</v>
      </c>
      <c r="I2735">
        <f>Table68[[#This Row],[Gross Earning ]]-Table68[[#This Row],[Budget]]</f>
        <v>-925977</v>
      </c>
    </row>
    <row r="2736" spans="1:9">
      <c r="A2736">
        <v>5300000</v>
      </c>
      <c r="B2736">
        <v>30000000</v>
      </c>
      <c r="C2736">
        <v>8.4</v>
      </c>
      <c r="E2736">
        <v>17071230</v>
      </c>
      <c r="F2736">
        <v>18000000</v>
      </c>
      <c r="G2736">
        <v>6.7</v>
      </c>
      <c r="H2736">
        <f>ROUND(CORREL(Table68[[Gross Earning ]],Table68[Budget]),6)</f>
        <v>0.48902099999999998</v>
      </c>
      <c r="I2736">
        <f>Table68[[#This Row],[Gross Earning ]]-Table68[[#This Row],[Budget]]</f>
        <v>-928770</v>
      </c>
    </row>
    <row r="2737" spans="1:9">
      <c r="A2737">
        <v>10880926</v>
      </c>
      <c r="B2737">
        <v>30000000</v>
      </c>
      <c r="C2737">
        <v>6.5</v>
      </c>
      <c r="E2737">
        <v>62480</v>
      </c>
      <c r="F2737">
        <v>1000000</v>
      </c>
      <c r="G2737">
        <v>5.5</v>
      </c>
      <c r="H2737">
        <f>ROUND(CORREL(Table68[[Gross Earning ]],Table68[Budget]),6)</f>
        <v>0.48902099999999998</v>
      </c>
      <c r="I2737">
        <f>Table68[[#This Row],[Gross Earning ]]-Table68[[#This Row],[Budget]]</f>
        <v>-937520</v>
      </c>
    </row>
    <row r="2738" spans="1:9">
      <c r="A2738">
        <v>3752725</v>
      </c>
      <c r="B2738">
        <v>18000000</v>
      </c>
      <c r="C2738">
        <v>7.1</v>
      </c>
      <c r="E2738">
        <v>14359793</v>
      </c>
      <c r="F2738">
        <v>15300000</v>
      </c>
      <c r="G2738">
        <v>7.4</v>
      </c>
      <c r="H2738">
        <f>ROUND(CORREL(Table68[[Gross Earning ]],Table68[Budget]),6)</f>
        <v>0.48902099999999998</v>
      </c>
      <c r="I2738">
        <f>Table68[[#This Row],[Gross Earning ]]-Table68[[#This Row],[Budget]]</f>
        <v>-940207</v>
      </c>
    </row>
    <row r="2739" spans="1:9">
      <c r="A2739">
        <v>3517797</v>
      </c>
      <c r="B2739">
        <v>25000000</v>
      </c>
      <c r="C2739">
        <v>6.6</v>
      </c>
      <c r="E2739">
        <v>354704</v>
      </c>
      <c r="F2739">
        <v>1300000</v>
      </c>
      <c r="G2739">
        <v>5.9</v>
      </c>
      <c r="H2739">
        <f>ROUND(CORREL(Table68[[Gross Earning ]],Table68[Budget]),6)</f>
        <v>0.48902099999999998</v>
      </c>
      <c r="I2739">
        <f>Table68[[#This Row],[Gross Earning ]]-Table68[[#This Row],[Budget]]</f>
        <v>-945296</v>
      </c>
    </row>
    <row r="2740" spans="1:9">
      <c r="A2740">
        <v>2975649</v>
      </c>
      <c r="B2740">
        <v>30000000</v>
      </c>
      <c r="C2740">
        <v>7</v>
      </c>
      <c r="E2740">
        <v>638951</v>
      </c>
      <c r="F2740">
        <v>1592000</v>
      </c>
      <c r="G2740">
        <v>7.4</v>
      </c>
      <c r="H2740">
        <f>ROUND(CORREL(Table68[[Gross Earning ]],Table68[Budget]),6)</f>
        <v>0.48902099999999998</v>
      </c>
      <c r="I2740">
        <f>Table68[[#This Row],[Gross Earning ]]-Table68[[#This Row],[Budget]]</f>
        <v>-953049</v>
      </c>
    </row>
    <row r="2741" spans="1:9">
      <c r="A2741">
        <v>668171</v>
      </c>
      <c r="B2741">
        <v>60000000</v>
      </c>
      <c r="C2741">
        <v>5.6</v>
      </c>
      <c r="E2741">
        <v>15045676</v>
      </c>
      <c r="F2741">
        <v>16000000</v>
      </c>
      <c r="G2741">
        <v>5.6</v>
      </c>
      <c r="H2741">
        <f>ROUND(CORREL(Table68[[Gross Earning ]],Table68[Budget]),6)</f>
        <v>0.48902099999999998</v>
      </c>
      <c r="I2741">
        <f>Table68[[#This Row],[Gross Earning ]]-Table68[[#This Row],[Budget]]</f>
        <v>-954324</v>
      </c>
    </row>
    <row r="2742" spans="1:9">
      <c r="A2742">
        <v>480314</v>
      </c>
      <c r="B2742">
        <v>21000000</v>
      </c>
      <c r="C2742">
        <v>4.8</v>
      </c>
      <c r="E2742">
        <v>24042490</v>
      </c>
      <c r="F2742">
        <v>25000000</v>
      </c>
      <c r="G2742">
        <v>5.6</v>
      </c>
      <c r="H2742">
        <f>ROUND(CORREL(Table68[[Gross Earning ]],Table68[Budget]),6)</f>
        <v>0.48902099999999998</v>
      </c>
      <c r="I2742">
        <f>Table68[[#This Row],[Gross Earning ]]-Table68[[#This Row],[Budget]]</f>
        <v>-957510</v>
      </c>
    </row>
    <row r="2743" spans="1:9">
      <c r="A2743">
        <v>3904982</v>
      </c>
      <c r="B2743">
        <v>30000000</v>
      </c>
      <c r="C2743">
        <v>7.5</v>
      </c>
      <c r="E2743">
        <v>4040588</v>
      </c>
      <c r="F2743">
        <v>5000000</v>
      </c>
      <c r="G2743">
        <v>6.8</v>
      </c>
      <c r="H2743">
        <f>ROUND(CORREL(Table68[[Gross Earning ]],Table68[Budget]),6)</f>
        <v>0.48902099999999998</v>
      </c>
      <c r="I2743">
        <f>Table68[[#This Row],[Gross Earning ]]-Table68[[#This Row],[Budget]]</f>
        <v>-959412</v>
      </c>
    </row>
    <row r="2744" spans="1:9">
      <c r="A2744">
        <v>127437</v>
      </c>
      <c r="B2744">
        <v>18000000</v>
      </c>
      <c r="C2744">
        <v>6</v>
      </c>
      <c r="E2744">
        <v>21210</v>
      </c>
      <c r="F2744">
        <v>1000000</v>
      </c>
      <c r="G2744">
        <v>6.1</v>
      </c>
      <c r="H2744">
        <f>ROUND(CORREL(Table68[[Gross Earning ]],Table68[Budget]),6)</f>
        <v>0.48902099999999998</v>
      </c>
      <c r="I2744">
        <f>Table68[[#This Row],[Gross Earning ]]-Table68[[#This Row],[Budget]]</f>
        <v>-978790</v>
      </c>
    </row>
    <row r="2745" spans="1:9">
      <c r="A2745">
        <v>537580</v>
      </c>
      <c r="B2745">
        <v>30000000</v>
      </c>
      <c r="C2745">
        <v>6.8</v>
      </c>
      <c r="E2745">
        <v>19539</v>
      </c>
      <c r="F2745">
        <v>1000000</v>
      </c>
      <c r="G2745">
        <v>6.2</v>
      </c>
      <c r="H2745">
        <f>ROUND(CORREL(Table68[[Gross Earning ]],Table68[Budget]),6)</f>
        <v>0.48902099999999998</v>
      </c>
      <c r="I2745">
        <f>Table68[[#This Row],[Gross Earning ]]-Table68[[#This Row],[Budget]]</f>
        <v>-980461</v>
      </c>
    </row>
    <row r="2746" spans="1:9">
      <c r="A2746">
        <v>183436380</v>
      </c>
      <c r="B2746">
        <v>29000000</v>
      </c>
      <c r="C2746">
        <v>6.5</v>
      </c>
      <c r="E2746">
        <v>12996</v>
      </c>
      <c r="F2746">
        <v>1000000</v>
      </c>
      <c r="G2746">
        <v>6</v>
      </c>
      <c r="H2746">
        <f>ROUND(CORREL(Table68[[Gross Earning ]],Table68[Budget]),6)</f>
        <v>0.48902099999999998</v>
      </c>
      <c r="I2746">
        <f>Table68[[#This Row],[Gross Earning ]]-Table68[[#This Row],[Budget]]</f>
        <v>-987004</v>
      </c>
    </row>
    <row r="2747" spans="1:9">
      <c r="A2747">
        <v>119518352</v>
      </c>
      <c r="B2747">
        <v>28000000</v>
      </c>
      <c r="C2747">
        <v>7.9</v>
      </c>
      <c r="E2747">
        <v>10018</v>
      </c>
      <c r="F2747">
        <v>1000000</v>
      </c>
      <c r="G2747">
        <v>6.1</v>
      </c>
      <c r="H2747">
        <f>ROUND(CORREL(Table68[[Gross Earning ]],Table68[Budget]),6)</f>
        <v>0.48902099999999998</v>
      </c>
      <c r="I2747">
        <f>Table68[[#This Row],[Gross Earning ]]-Table68[[#This Row],[Budget]]</f>
        <v>-989982</v>
      </c>
    </row>
    <row r="2748" spans="1:9">
      <c r="A2748">
        <v>37036404</v>
      </c>
      <c r="B2748">
        <v>30000000</v>
      </c>
      <c r="C2748">
        <v>6.4</v>
      </c>
      <c r="E2748">
        <v>6387</v>
      </c>
      <c r="F2748">
        <v>1000000</v>
      </c>
      <c r="G2748">
        <v>6.9</v>
      </c>
      <c r="H2748">
        <f>ROUND(CORREL(Table68[[Gross Earning ]],Table68[Budget]),6)</f>
        <v>0.48902099999999998</v>
      </c>
      <c r="I2748">
        <f>Table68[[#This Row],[Gross Earning ]]-Table68[[#This Row],[Budget]]</f>
        <v>-993613</v>
      </c>
    </row>
    <row r="2749" spans="1:9">
      <c r="A2749">
        <v>22359293</v>
      </c>
      <c r="B2749">
        <v>29000000</v>
      </c>
      <c r="C2749">
        <v>5.8</v>
      </c>
      <c r="E2749">
        <v>721</v>
      </c>
      <c r="F2749">
        <v>1000000</v>
      </c>
      <c r="G2749">
        <v>4.0999999999999996</v>
      </c>
      <c r="H2749">
        <f>ROUND(CORREL(Table68[[Gross Earning ]],Table68[Budget]),6)</f>
        <v>0.48902099999999998</v>
      </c>
      <c r="I2749">
        <f>Table68[[#This Row],[Gross Earning ]]-Table68[[#This Row],[Budget]]</f>
        <v>-999279</v>
      </c>
    </row>
    <row r="2750" spans="1:9">
      <c r="A2750">
        <v>18593156</v>
      </c>
      <c r="B2750">
        <v>35000000</v>
      </c>
      <c r="C2750">
        <v>7.7</v>
      </c>
      <c r="E2750">
        <v>27000000</v>
      </c>
      <c r="F2750">
        <v>28000000</v>
      </c>
      <c r="G2750">
        <v>8.1999999999999993</v>
      </c>
      <c r="H2750">
        <f>ROUND(CORREL(Table68[[Gross Earning ]],Table68[Budget]),6)</f>
        <v>0.48902099999999998</v>
      </c>
      <c r="I2750">
        <f>Table68[[#This Row],[Gross Earning ]]-Table68[[#This Row],[Budget]]</f>
        <v>-1000000</v>
      </c>
    </row>
    <row r="2751" spans="1:9">
      <c r="A2751">
        <v>16930185</v>
      </c>
      <c r="B2751">
        <v>29000000</v>
      </c>
      <c r="C2751">
        <v>5.3</v>
      </c>
      <c r="E2751">
        <v>21973182</v>
      </c>
      <c r="F2751">
        <v>23000000</v>
      </c>
      <c r="G2751">
        <v>6.6</v>
      </c>
      <c r="H2751">
        <f>ROUND(CORREL(Table68[[Gross Earning ]],Table68[Budget]),6)</f>
        <v>0.48902099999999998</v>
      </c>
      <c r="I2751">
        <f>Table68[[#This Row],[Gross Earning ]]-Table68[[#This Row],[Budget]]</f>
        <v>-1026818</v>
      </c>
    </row>
    <row r="2752" spans="1:9">
      <c r="A2752">
        <v>63034755</v>
      </c>
      <c r="B2752">
        <v>29000000</v>
      </c>
      <c r="C2752">
        <v>5.3</v>
      </c>
      <c r="E2752">
        <v>56129</v>
      </c>
      <c r="F2752">
        <v>1100000</v>
      </c>
      <c r="G2752">
        <v>6.1</v>
      </c>
      <c r="H2752">
        <f>ROUND(CORREL(Table68[[Gross Earning ]],Table68[Budget]),6)</f>
        <v>0.48902099999999998</v>
      </c>
      <c r="I2752">
        <f>Table68[[#This Row],[Gross Earning ]]-Table68[[#This Row],[Budget]]</f>
        <v>-1043871</v>
      </c>
    </row>
    <row r="2753" spans="1:9">
      <c r="A2753">
        <v>5899797</v>
      </c>
      <c r="B2753">
        <v>29000000</v>
      </c>
      <c r="C2753">
        <v>7.5</v>
      </c>
      <c r="E2753">
        <v>952620</v>
      </c>
      <c r="F2753">
        <v>2000000</v>
      </c>
      <c r="G2753">
        <v>5.7</v>
      </c>
      <c r="H2753">
        <f>ROUND(CORREL(Table68[[Gross Earning ]],Table68[Budget]),6)</f>
        <v>0.48902099999999998</v>
      </c>
      <c r="I2753">
        <f>Table68[[#This Row],[Gross Earning ]]-Table68[[#This Row],[Budget]]</f>
        <v>-1047380</v>
      </c>
    </row>
    <row r="2754" spans="1:9">
      <c r="A2754">
        <v>4554569</v>
      </c>
      <c r="B2754">
        <v>28000000</v>
      </c>
      <c r="C2754">
        <v>6.9</v>
      </c>
      <c r="E2754">
        <v>418953</v>
      </c>
      <c r="F2754">
        <v>1500000</v>
      </c>
      <c r="G2754">
        <v>6.5</v>
      </c>
      <c r="H2754">
        <f>ROUND(CORREL(Table68[[Gross Earning ]],Table68[Budget]),6)</f>
        <v>0.48902099999999998</v>
      </c>
      <c r="I2754">
        <f>Table68[[#This Row],[Gross Earning ]]-Table68[[#This Row],[Budget]]</f>
        <v>-1081047</v>
      </c>
    </row>
    <row r="2755" spans="1:9">
      <c r="A2755">
        <v>17016190</v>
      </c>
      <c r="B2755">
        <v>12000000</v>
      </c>
      <c r="C2755">
        <v>4.9000000000000004</v>
      </c>
      <c r="E2755">
        <v>110720</v>
      </c>
      <c r="F2755">
        <v>1200000</v>
      </c>
      <c r="G2755">
        <v>7.3</v>
      </c>
      <c r="H2755">
        <f>ROUND(CORREL(Table68[[Gross Earning ]],Table68[Budget]),6)</f>
        <v>0.48902099999999998</v>
      </c>
      <c r="I2755">
        <f>Table68[[#This Row],[Gross Earning ]]-Table68[[#This Row],[Budget]]</f>
        <v>-1089280</v>
      </c>
    </row>
    <row r="2756" spans="1:9">
      <c r="A2756">
        <v>6301131</v>
      </c>
      <c r="B2756">
        <v>29000000</v>
      </c>
      <c r="C2756">
        <v>7.1</v>
      </c>
      <c r="E2756">
        <v>406035</v>
      </c>
      <c r="F2756">
        <v>1500000</v>
      </c>
      <c r="G2756">
        <v>7.2</v>
      </c>
      <c r="H2756">
        <f>ROUND(CORREL(Table68[[Gross Earning ]],Table68[Budget]),6)</f>
        <v>0.48902099999999998</v>
      </c>
      <c r="I2756">
        <f>Table68[[#This Row],[Gross Earning ]]-Table68[[#This Row],[Budget]]</f>
        <v>-1093965</v>
      </c>
    </row>
    <row r="2757" spans="1:9">
      <c r="A2757">
        <v>217350219</v>
      </c>
      <c r="B2757">
        <v>28000000</v>
      </c>
      <c r="C2757">
        <v>8</v>
      </c>
      <c r="E2757">
        <v>304124</v>
      </c>
      <c r="F2757">
        <v>1400000</v>
      </c>
      <c r="G2757">
        <v>6.7</v>
      </c>
      <c r="H2757">
        <f>ROUND(CORREL(Table68[[Gross Earning ]],Table68[Budget]),6)</f>
        <v>0.48902099999999998</v>
      </c>
      <c r="I2757">
        <f>Table68[[#This Row],[Gross Earning ]]-Table68[[#This Row],[Budget]]</f>
        <v>-1095876</v>
      </c>
    </row>
    <row r="2758" spans="1:9">
      <c r="A2758">
        <v>161029270</v>
      </c>
      <c r="B2758">
        <v>28000000</v>
      </c>
      <c r="C2758">
        <v>7.9</v>
      </c>
      <c r="E2758">
        <v>2892582</v>
      </c>
      <c r="F2758">
        <v>4000000</v>
      </c>
      <c r="G2758">
        <v>7.6</v>
      </c>
      <c r="H2758">
        <f>ROUND(CORREL(Table68[[Gross Earning ]],Table68[Budget]),6)</f>
        <v>0.48902099999999998</v>
      </c>
      <c r="I2758">
        <f>Table68[[#This Row],[Gross Earning ]]-Table68[[#This Row],[Budget]]</f>
        <v>-1107418</v>
      </c>
    </row>
    <row r="2759" spans="1:9">
      <c r="A2759">
        <v>179870271</v>
      </c>
      <c r="B2759">
        <v>28000000</v>
      </c>
      <c r="C2759">
        <v>7.6</v>
      </c>
      <c r="E2759">
        <v>18882880</v>
      </c>
      <c r="F2759">
        <v>20000000</v>
      </c>
      <c r="G2759">
        <v>5.9</v>
      </c>
      <c r="H2759">
        <f>ROUND(CORREL(Table68[[Gross Earning ]],Table68[Budget]),6)</f>
        <v>0.48902099999999998</v>
      </c>
      <c r="I2759">
        <f>Table68[[#This Row],[Gross Earning ]]-Table68[[#This Row],[Budget]]</f>
        <v>-1117120</v>
      </c>
    </row>
    <row r="2760" spans="1:9">
      <c r="A2760">
        <v>100491683</v>
      </c>
      <c r="B2760">
        <v>24000000</v>
      </c>
      <c r="C2760">
        <v>5.9</v>
      </c>
      <c r="E2760">
        <v>373967</v>
      </c>
      <c r="F2760">
        <v>1500000</v>
      </c>
      <c r="G2760">
        <v>6.5</v>
      </c>
      <c r="H2760">
        <f>ROUND(CORREL(Table68[[Gross Earning ]],Table68[Budget]),6)</f>
        <v>0.48902099999999998</v>
      </c>
      <c r="I2760">
        <f>Table68[[#This Row],[Gross Earning ]]-Table68[[#This Row],[Budget]]</f>
        <v>-1126033</v>
      </c>
    </row>
    <row r="2761" spans="1:9">
      <c r="A2761">
        <v>74058698</v>
      </c>
      <c r="B2761">
        <v>60000000</v>
      </c>
      <c r="C2761">
        <v>6.3</v>
      </c>
      <c r="E2761">
        <v>4859475</v>
      </c>
      <c r="F2761">
        <v>6000000</v>
      </c>
      <c r="G2761">
        <v>7.2</v>
      </c>
      <c r="H2761">
        <f>ROUND(CORREL(Table68[[Gross Earning ]],Table68[Budget]),6)</f>
        <v>0.48902099999999998</v>
      </c>
      <c r="I2761">
        <f>Table68[[#This Row],[Gross Earning ]]-Table68[[#This Row],[Budget]]</f>
        <v>-1140525</v>
      </c>
    </row>
    <row r="2762" spans="1:9">
      <c r="A2762">
        <v>55845943</v>
      </c>
      <c r="B2762">
        <v>29000000</v>
      </c>
      <c r="C2762">
        <v>6.4</v>
      </c>
      <c r="E2762">
        <v>58936</v>
      </c>
      <c r="F2762">
        <v>1200000</v>
      </c>
      <c r="G2762">
        <v>6.1</v>
      </c>
      <c r="H2762">
        <f>ROUND(CORREL(Table68[[Gross Earning ]],Table68[Budget]),6)</f>
        <v>0.48902099999999998</v>
      </c>
      <c r="I2762">
        <f>Table68[[#This Row],[Gross Earning ]]-Table68[[#This Row],[Budget]]</f>
        <v>-1141064</v>
      </c>
    </row>
    <row r="2763" spans="1:9">
      <c r="A2763">
        <v>81350242</v>
      </c>
      <c r="B2763">
        <v>28000000</v>
      </c>
      <c r="C2763">
        <v>8.1999999999999993</v>
      </c>
      <c r="E2763">
        <v>18843314</v>
      </c>
      <c r="F2763">
        <v>20000000</v>
      </c>
      <c r="G2763">
        <v>4.7</v>
      </c>
      <c r="H2763">
        <f>ROUND(CORREL(Table68[[Gross Earning ]],Table68[Budget]),6)</f>
        <v>0.48902099999999998</v>
      </c>
      <c r="I2763">
        <f>Table68[[#This Row],[Gross Earning ]]-Table68[[#This Row],[Budget]]</f>
        <v>-1156686</v>
      </c>
    </row>
    <row r="2764" spans="1:9">
      <c r="A2764">
        <v>67266300</v>
      </c>
      <c r="B2764">
        <v>28000000</v>
      </c>
      <c r="C2764">
        <v>6.9</v>
      </c>
      <c r="E2764">
        <v>327919</v>
      </c>
      <c r="F2764">
        <v>1500000</v>
      </c>
      <c r="G2764">
        <v>7.7</v>
      </c>
      <c r="H2764">
        <f>ROUND(CORREL(Table68[[Gross Earning ]],Table68[Budget]),6)</f>
        <v>0.48902099999999998</v>
      </c>
      <c r="I2764">
        <f>Table68[[#This Row],[Gross Earning ]]-Table68[[#This Row],[Budget]]</f>
        <v>-1172081</v>
      </c>
    </row>
    <row r="2765" spans="1:9">
      <c r="A2765">
        <v>70235322</v>
      </c>
      <c r="B2765">
        <v>28000000</v>
      </c>
      <c r="C2765">
        <v>7.8</v>
      </c>
      <c r="E2765">
        <v>24784</v>
      </c>
      <c r="F2765">
        <v>1200000</v>
      </c>
      <c r="G2765">
        <v>7.4</v>
      </c>
      <c r="H2765">
        <f>ROUND(CORREL(Table68[[Gross Earning ]],Table68[Budget]),6)</f>
        <v>0.48902099999999998</v>
      </c>
      <c r="I2765">
        <f>Table68[[#This Row],[Gross Earning ]]-Table68[[#This Row],[Budget]]</f>
        <v>-1175216</v>
      </c>
    </row>
    <row r="2766" spans="1:9">
      <c r="A2766">
        <v>7443007</v>
      </c>
      <c r="B2766">
        <v>30000000</v>
      </c>
      <c r="C2766">
        <v>6.7</v>
      </c>
      <c r="E2766">
        <v>1821983</v>
      </c>
      <c r="F2766">
        <v>3000000</v>
      </c>
      <c r="G2766">
        <v>5.4</v>
      </c>
      <c r="H2766">
        <f>ROUND(CORREL(Table68[[Gross Earning ]],Table68[Budget]),6)</f>
        <v>0.48902099999999998</v>
      </c>
      <c r="I2766">
        <f>Table68[[#This Row],[Gross Earning ]]-Table68[[#This Row],[Budget]]</f>
        <v>-1178017</v>
      </c>
    </row>
    <row r="2767" spans="1:9">
      <c r="A2767">
        <v>64371181</v>
      </c>
      <c r="B2767">
        <v>28000000</v>
      </c>
      <c r="C2767">
        <v>7.5</v>
      </c>
      <c r="E2767">
        <v>7826</v>
      </c>
      <c r="F2767">
        <v>1200000</v>
      </c>
      <c r="G2767">
        <v>6.2</v>
      </c>
      <c r="H2767">
        <f>ROUND(CORREL(Table68[[Gross Earning ]],Table68[Budget]),6)</f>
        <v>0.48902099999999998</v>
      </c>
      <c r="I2767">
        <f>Table68[[#This Row],[Gross Earning ]]-Table68[[#This Row],[Budget]]</f>
        <v>-1192174</v>
      </c>
    </row>
    <row r="2768" spans="1:9">
      <c r="A2768">
        <v>58885635</v>
      </c>
      <c r="B2768">
        <v>26000000</v>
      </c>
      <c r="C2768">
        <v>7.4</v>
      </c>
      <c r="E2768">
        <v>3830</v>
      </c>
      <c r="F2768">
        <v>1200000</v>
      </c>
      <c r="G2768">
        <v>7.2</v>
      </c>
      <c r="H2768">
        <f>ROUND(CORREL(Table68[[Gross Earning ]],Table68[Budget]),6)</f>
        <v>0.48902099999999998</v>
      </c>
      <c r="I2768">
        <f>Table68[[#This Row],[Gross Earning ]]-Table68[[#This Row],[Budget]]</f>
        <v>-1196170</v>
      </c>
    </row>
    <row r="2769" spans="1:9">
      <c r="A2769">
        <v>60400856</v>
      </c>
      <c r="B2769">
        <v>35000000</v>
      </c>
      <c r="C2769">
        <v>5.2</v>
      </c>
      <c r="E2769">
        <v>2800000</v>
      </c>
      <c r="F2769">
        <v>4000000</v>
      </c>
      <c r="G2769">
        <v>5.8</v>
      </c>
      <c r="H2769">
        <f>ROUND(CORREL(Table68[[Gross Earning ]],Table68[Budget]),6)</f>
        <v>0.48902099999999998</v>
      </c>
      <c r="I2769">
        <f>Table68[[#This Row],[Gross Earning ]]-Table68[[#This Row],[Budget]]</f>
        <v>-1200000</v>
      </c>
    </row>
    <row r="2770" spans="1:9">
      <c r="A2770">
        <v>52353636</v>
      </c>
      <c r="B2770">
        <v>21000000</v>
      </c>
      <c r="C2770">
        <v>7.6</v>
      </c>
      <c r="E2770">
        <v>14792779</v>
      </c>
      <c r="F2770">
        <v>16000000</v>
      </c>
      <c r="G2770">
        <v>7.6</v>
      </c>
      <c r="H2770">
        <f>ROUND(CORREL(Table68[[Gross Earning ]],Table68[Budget]),6)</f>
        <v>0.48902099999999998</v>
      </c>
      <c r="I2770">
        <f>Table68[[#This Row],[Gross Earning ]]-Table68[[#This Row],[Budget]]</f>
        <v>-1207221</v>
      </c>
    </row>
    <row r="2771" spans="1:9">
      <c r="A2771">
        <v>51475962</v>
      </c>
      <c r="B2771">
        <v>30000000</v>
      </c>
      <c r="C2771">
        <v>7.3</v>
      </c>
      <c r="E2771">
        <v>3287435</v>
      </c>
      <c r="F2771">
        <v>4500000</v>
      </c>
      <c r="G2771">
        <v>7.1</v>
      </c>
      <c r="H2771">
        <f>ROUND(CORREL(Table68[[Gross Earning ]],Table68[Budget]),6)</f>
        <v>0.48902099999999998</v>
      </c>
      <c r="I2771">
        <f>Table68[[#This Row],[Gross Earning ]]-Table68[[#This Row],[Budget]]</f>
        <v>-1212565</v>
      </c>
    </row>
    <row r="2772" spans="1:9">
      <c r="A2772">
        <v>63910583</v>
      </c>
      <c r="B2772">
        <v>28000000</v>
      </c>
      <c r="C2772">
        <v>6.6</v>
      </c>
      <c r="E2772">
        <v>13782838</v>
      </c>
      <c r="F2772">
        <v>15000000</v>
      </c>
      <c r="G2772">
        <v>8.1999999999999993</v>
      </c>
      <c r="H2772">
        <f>ROUND(CORREL(Table68[[Gross Earning ]],Table68[Budget]),6)</f>
        <v>0.48902099999999998</v>
      </c>
      <c r="I2772">
        <f>Table68[[#This Row],[Gross Earning ]]-Table68[[#This Row],[Budget]]</f>
        <v>-1217162</v>
      </c>
    </row>
    <row r="2773" spans="1:9">
      <c r="A2773">
        <v>62300000</v>
      </c>
      <c r="B2773">
        <v>28000000</v>
      </c>
      <c r="C2773">
        <v>6.8</v>
      </c>
      <c r="E2773">
        <v>1282084</v>
      </c>
      <c r="F2773">
        <v>2500000</v>
      </c>
      <c r="G2773">
        <v>7</v>
      </c>
      <c r="H2773">
        <f>ROUND(CORREL(Table68[[Gross Earning ]],Table68[Budget]),6)</f>
        <v>0.48902099999999998</v>
      </c>
      <c r="I2773">
        <f>Table68[[#This Row],[Gross Earning ]]-Table68[[#This Row],[Budget]]</f>
        <v>-1217916</v>
      </c>
    </row>
    <row r="2774" spans="1:9">
      <c r="A2774">
        <v>49968653</v>
      </c>
      <c r="B2774">
        <v>28000000</v>
      </c>
      <c r="C2774">
        <v>6.9</v>
      </c>
      <c r="E2774">
        <v>768045</v>
      </c>
      <c r="F2774">
        <v>2000000</v>
      </c>
      <c r="G2774">
        <v>7.7</v>
      </c>
      <c r="H2774">
        <f>ROUND(CORREL(Table68[[Gross Earning ]],Table68[Budget]),6)</f>
        <v>0.48902099999999998</v>
      </c>
      <c r="I2774">
        <f>Table68[[#This Row],[Gross Earning ]]-Table68[[#This Row],[Budget]]</f>
        <v>-1231955</v>
      </c>
    </row>
    <row r="2775" spans="1:9">
      <c r="A2775">
        <v>44450000</v>
      </c>
      <c r="B2775">
        <v>27000000</v>
      </c>
      <c r="C2775">
        <v>5.8</v>
      </c>
      <c r="E2775">
        <v>13766014</v>
      </c>
      <c r="F2775">
        <v>15000000</v>
      </c>
      <c r="G2775">
        <v>7</v>
      </c>
      <c r="H2775">
        <f>ROUND(CORREL(Table68[[Gross Earning ]],Table68[Budget]),6)</f>
        <v>0.48902099999999998</v>
      </c>
      <c r="I2775">
        <f>Table68[[#This Row],[Gross Earning ]]-Table68[[#This Row],[Budget]]</f>
        <v>-1233986</v>
      </c>
    </row>
    <row r="2776" spans="1:9">
      <c r="A2776">
        <v>45162741</v>
      </c>
      <c r="B2776">
        <v>28000000</v>
      </c>
      <c r="C2776">
        <v>6.6</v>
      </c>
      <c r="E2776">
        <v>265107</v>
      </c>
      <c r="F2776">
        <v>1500000</v>
      </c>
      <c r="G2776">
        <v>6.3</v>
      </c>
      <c r="H2776">
        <f>ROUND(CORREL(Table68[[Gross Earning ]],Table68[Budget]),6)</f>
        <v>0.48902099999999998</v>
      </c>
      <c r="I2776">
        <f>Table68[[#This Row],[Gross Earning ]]-Table68[[#This Row],[Budget]]</f>
        <v>-1234893</v>
      </c>
    </row>
    <row r="2777" spans="1:9">
      <c r="A2777">
        <v>71346930</v>
      </c>
      <c r="B2777">
        <v>28000000</v>
      </c>
      <c r="C2777">
        <v>6.7</v>
      </c>
      <c r="E2777">
        <v>48745150</v>
      </c>
      <c r="F2777">
        <v>50000000</v>
      </c>
      <c r="G2777">
        <v>5.8</v>
      </c>
      <c r="H2777">
        <f>ROUND(CORREL(Table68[[Gross Earning ]],Table68[Budget]),6)</f>
        <v>0.48902099999999998</v>
      </c>
      <c r="I2777">
        <f>Table68[[#This Row],[Gross Earning ]]-Table68[[#This Row],[Budget]]</f>
        <v>-1254850</v>
      </c>
    </row>
    <row r="2778" spans="1:9">
      <c r="A2778">
        <v>39514713</v>
      </c>
      <c r="B2778">
        <v>28000000</v>
      </c>
      <c r="C2778">
        <v>6.7</v>
      </c>
      <c r="E2778">
        <v>6739141</v>
      </c>
      <c r="F2778">
        <v>8000000</v>
      </c>
      <c r="G2778">
        <v>5.9</v>
      </c>
      <c r="H2778">
        <f>ROUND(CORREL(Table68[[Gross Earning ]],Table68[Budget]),6)</f>
        <v>0.48902099999999998</v>
      </c>
      <c r="I2778">
        <f>Table68[[#This Row],[Gross Earning ]]-Table68[[#This Row],[Budget]]</f>
        <v>-1260859</v>
      </c>
    </row>
    <row r="2779" spans="1:9">
      <c r="A2779">
        <v>43097652</v>
      </c>
      <c r="B2779">
        <v>28000000</v>
      </c>
      <c r="C2779">
        <v>6.3</v>
      </c>
      <c r="E2779">
        <v>11278</v>
      </c>
      <c r="F2779">
        <v>1300000</v>
      </c>
      <c r="G2779">
        <v>7</v>
      </c>
      <c r="H2779">
        <f>ROUND(CORREL(Table68[[Gross Earning ]],Table68[Budget]),6)</f>
        <v>0.48902099999999998</v>
      </c>
      <c r="I2779">
        <f>Table68[[#This Row],[Gross Earning ]]-Table68[[#This Row],[Budget]]</f>
        <v>-1288722</v>
      </c>
    </row>
    <row r="2780" spans="1:9">
      <c r="A2780">
        <v>48043505</v>
      </c>
      <c r="B2780">
        <v>30000000</v>
      </c>
      <c r="C2780">
        <v>7.7</v>
      </c>
      <c r="E2780">
        <v>505295</v>
      </c>
      <c r="F2780">
        <v>1800000</v>
      </c>
      <c r="G2780">
        <v>7.5</v>
      </c>
      <c r="H2780">
        <f>ROUND(CORREL(Table68[[Gross Earning ]],Table68[Budget]),6)</f>
        <v>0.48902099999999998</v>
      </c>
      <c r="I2780">
        <f>Table68[[#This Row],[Gross Earning ]]-Table68[[#This Row],[Budget]]</f>
        <v>-1294705</v>
      </c>
    </row>
    <row r="2781" spans="1:9">
      <c r="A2781">
        <v>37053924</v>
      </c>
      <c r="B2781">
        <v>28000000</v>
      </c>
      <c r="C2781">
        <v>6.1</v>
      </c>
      <c r="E2781">
        <v>16702864</v>
      </c>
      <c r="F2781">
        <v>18000000</v>
      </c>
      <c r="G2781">
        <v>5.2</v>
      </c>
      <c r="H2781">
        <f>ROUND(CORREL(Table68[[Gross Earning ]],Table68[Budget]),6)</f>
        <v>0.48902099999999998</v>
      </c>
      <c r="I2781">
        <f>Table68[[#This Row],[Gross Earning ]]-Table68[[#This Row],[Budget]]</f>
        <v>-1297136</v>
      </c>
    </row>
    <row r="2782" spans="1:9">
      <c r="A2782">
        <v>33000377</v>
      </c>
      <c r="B2782">
        <v>28000000</v>
      </c>
      <c r="C2782">
        <v>4.9000000000000004</v>
      </c>
      <c r="E2782">
        <v>63695760</v>
      </c>
      <c r="F2782">
        <v>65000000</v>
      </c>
      <c r="G2782">
        <v>6.4</v>
      </c>
      <c r="H2782">
        <f>ROUND(CORREL(Table68[[Gross Earning ]],Table68[Budget]),6)</f>
        <v>0.48902099999999998</v>
      </c>
      <c r="I2782">
        <f>Table68[[#This Row],[Gross Earning ]]-Table68[[#This Row],[Budget]]</f>
        <v>-1304240</v>
      </c>
    </row>
    <row r="2783" spans="1:9">
      <c r="A2783">
        <v>66950483</v>
      </c>
      <c r="B2783">
        <v>28000000</v>
      </c>
      <c r="C2783">
        <v>6.2</v>
      </c>
      <c r="E2783">
        <v>194568</v>
      </c>
      <c r="F2783">
        <v>1500000</v>
      </c>
      <c r="G2783">
        <v>6.2</v>
      </c>
      <c r="H2783">
        <f>ROUND(CORREL(Table68[[Gross Earning ]],Table68[Budget]),6)</f>
        <v>0.48902099999999998</v>
      </c>
      <c r="I2783">
        <f>Table68[[#This Row],[Gross Earning ]]-Table68[[#This Row],[Budget]]</f>
        <v>-1305432</v>
      </c>
    </row>
    <row r="2784" spans="1:9">
      <c r="A2784">
        <v>38372662</v>
      </c>
      <c r="B2784">
        <v>28000000</v>
      </c>
      <c r="C2784">
        <v>7.8</v>
      </c>
      <c r="E2784">
        <v>5694308</v>
      </c>
      <c r="F2784">
        <v>7000000</v>
      </c>
      <c r="G2784">
        <v>2</v>
      </c>
      <c r="H2784">
        <f>ROUND(CORREL(Table68[[Gross Earning ]],Table68[Budget]),6)</f>
        <v>0.48902099999999998</v>
      </c>
      <c r="I2784">
        <f>Table68[[#This Row],[Gross Earning ]]-Table68[[#This Row],[Budget]]</f>
        <v>-1305692</v>
      </c>
    </row>
    <row r="2785" spans="1:9">
      <c r="A2785">
        <v>27000000</v>
      </c>
      <c r="B2785">
        <v>28000000</v>
      </c>
      <c r="C2785">
        <v>8.1999999999999993</v>
      </c>
      <c r="E2785">
        <v>15681020</v>
      </c>
      <c r="F2785">
        <v>17000000</v>
      </c>
      <c r="G2785">
        <v>3.6</v>
      </c>
      <c r="H2785">
        <f>ROUND(CORREL(Table68[[Gross Earning ]],Table68[Budget]),6)</f>
        <v>0.48902099999999998</v>
      </c>
      <c r="I2785">
        <f>Table68[[#This Row],[Gross Earning ]]-Table68[[#This Row],[Budget]]</f>
        <v>-1318980</v>
      </c>
    </row>
    <row r="2786" spans="1:9">
      <c r="A2786">
        <v>31600000</v>
      </c>
      <c r="B2786">
        <v>28000000</v>
      </c>
      <c r="C2786">
        <v>6.9</v>
      </c>
      <c r="E2786">
        <v>173066</v>
      </c>
      <c r="F2786">
        <v>1500000</v>
      </c>
      <c r="G2786">
        <v>6.3</v>
      </c>
      <c r="H2786">
        <f>ROUND(CORREL(Table68[[Gross Earning ]],Table68[Budget]),6)</f>
        <v>0.48902099999999998</v>
      </c>
      <c r="I2786">
        <f>Table68[[#This Row],[Gross Earning ]]-Table68[[#This Row],[Budget]]</f>
        <v>-1326934</v>
      </c>
    </row>
    <row r="2787" spans="1:9">
      <c r="A2787">
        <v>30688364</v>
      </c>
      <c r="B2787">
        <v>28000000</v>
      </c>
      <c r="C2787">
        <v>6.2</v>
      </c>
      <c r="E2787">
        <v>20668843</v>
      </c>
      <c r="F2787">
        <v>22000000</v>
      </c>
      <c r="G2787">
        <v>5.8</v>
      </c>
      <c r="H2787">
        <f>ROUND(CORREL(Table68[[Gross Earning ]],Table68[Budget]),6)</f>
        <v>0.48902099999999998</v>
      </c>
      <c r="I2787">
        <f>Table68[[#This Row],[Gross Earning ]]-Table68[[#This Row],[Budget]]</f>
        <v>-1331157</v>
      </c>
    </row>
    <row r="2788" spans="1:9">
      <c r="A2788">
        <v>28563179</v>
      </c>
      <c r="B2788">
        <v>21000000</v>
      </c>
      <c r="C2788">
        <v>6.9</v>
      </c>
      <c r="E2788">
        <v>1163508</v>
      </c>
      <c r="F2788">
        <v>2500000</v>
      </c>
      <c r="G2788">
        <v>5.0999999999999996</v>
      </c>
      <c r="H2788">
        <f>ROUND(CORREL(Table68[[Gross Earning ]],Table68[Budget]),6)</f>
        <v>0.48902099999999998</v>
      </c>
      <c r="I2788">
        <f>Table68[[#This Row],[Gross Earning ]]-Table68[[#This Row],[Budget]]</f>
        <v>-1336492</v>
      </c>
    </row>
    <row r="2789" spans="1:9">
      <c r="A2789">
        <v>16779636</v>
      </c>
      <c r="B2789">
        <v>28000000</v>
      </c>
      <c r="C2789">
        <v>4.8</v>
      </c>
      <c r="E2789">
        <v>163245</v>
      </c>
      <c r="F2789">
        <v>1500000</v>
      </c>
      <c r="G2789">
        <v>8.6</v>
      </c>
      <c r="H2789">
        <f>ROUND(CORREL(Table68[[Gross Earning ]],Table68[Budget]),6)</f>
        <v>0.48902099999999998</v>
      </c>
      <c r="I2789">
        <f>Table68[[#This Row],[Gross Earning ]]-Table68[[#This Row],[Budget]]</f>
        <v>-1336755</v>
      </c>
    </row>
    <row r="2790" spans="1:9">
      <c r="A2790">
        <v>10762178</v>
      </c>
      <c r="B2790">
        <v>160000000</v>
      </c>
      <c r="C2790">
        <v>8</v>
      </c>
      <c r="E2790">
        <v>73661010</v>
      </c>
      <c r="F2790">
        <v>75000000</v>
      </c>
      <c r="G2790">
        <v>6.6</v>
      </c>
      <c r="H2790">
        <f>ROUND(CORREL(Table68[[Gross Earning ]],Table68[Budget]),6)</f>
        <v>0.48902099999999998</v>
      </c>
      <c r="I2790">
        <f>Table68[[#This Row],[Gross Earning ]]-Table68[[#This Row],[Budget]]</f>
        <v>-1338990</v>
      </c>
    </row>
    <row r="2791" spans="1:9">
      <c r="A2791">
        <v>17324744</v>
      </c>
      <c r="B2791">
        <v>28000000</v>
      </c>
      <c r="C2791">
        <v>5.3</v>
      </c>
      <c r="E2791">
        <v>13960203</v>
      </c>
      <c r="F2791">
        <v>15300000</v>
      </c>
      <c r="G2791">
        <v>5.3</v>
      </c>
      <c r="H2791">
        <f>ROUND(CORREL(Table68[[Gross Earning ]],Table68[Budget]),6)</f>
        <v>0.48902099999999998</v>
      </c>
      <c r="I2791">
        <f>Table68[[#This Row],[Gross Earning ]]-Table68[[#This Row],[Budget]]</f>
        <v>-1339797</v>
      </c>
    </row>
    <row r="2792" spans="1:9">
      <c r="A2792">
        <v>8888143</v>
      </c>
      <c r="B2792">
        <v>28000000</v>
      </c>
      <c r="C2792">
        <v>6.7</v>
      </c>
      <c r="E2792">
        <v>155972</v>
      </c>
      <c r="F2792">
        <v>1500000</v>
      </c>
      <c r="G2792">
        <v>7.3</v>
      </c>
      <c r="H2792">
        <f>ROUND(CORREL(Table68[[Gross Earning ]],Table68[Budget]),6)</f>
        <v>0.48902099999999998</v>
      </c>
      <c r="I2792">
        <f>Table68[[#This Row],[Gross Earning ]]-Table68[[#This Row],[Budget]]</f>
        <v>-1344028</v>
      </c>
    </row>
    <row r="2793" spans="1:9">
      <c r="A2793">
        <v>24268828</v>
      </c>
      <c r="B2793">
        <v>28000000</v>
      </c>
      <c r="C2793">
        <v>5.4</v>
      </c>
      <c r="E2793">
        <v>653621</v>
      </c>
      <c r="F2793">
        <v>2000000</v>
      </c>
      <c r="G2793">
        <v>6.8</v>
      </c>
      <c r="H2793">
        <f>ROUND(CORREL(Table68[[Gross Earning ]],Table68[Budget]),6)</f>
        <v>0.48902099999999998</v>
      </c>
      <c r="I2793">
        <f>Table68[[#This Row],[Gross Earning ]]-Table68[[#This Row],[Budget]]</f>
        <v>-1346379</v>
      </c>
    </row>
    <row r="2794" spans="1:9">
      <c r="A2794">
        <v>8119205</v>
      </c>
      <c r="B2794">
        <v>28000000</v>
      </c>
      <c r="C2794">
        <v>5.4</v>
      </c>
      <c r="E2794">
        <v>28644770</v>
      </c>
      <c r="F2794">
        <v>30000000</v>
      </c>
      <c r="G2794">
        <v>6.2</v>
      </c>
      <c r="H2794">
        <f>ROUND(CORREL(Table68[[Gross Earning ]],Table68[Budget]),6)</f>
        <v>0.48902099999999998</v>
      </c>
      <c r="I2794">
        <f>Table68[[#This Row],[Gross Earning ]]-Table68[[#This Row],[Budget]]</f>
        <v>-1355230</v>
      </c>
    </row>
    <row r="2795" spans="1:9">
      <c r="A2795">
        <v>8434601</v>
      </c>
      <c r="B2795">
        <v>28000000</v>
      </c>
      <c r="C2795">
        <v>4.9000000000000004</v>
      </c>
      <c r="E2795">
        <v>36830</v>
      </c>
      <c r="F2795">
        <v>1400000</v>
      </c>
      <c r="G2795">
        <v>6.6</v>
      </c>
      <c r="H2795">
        <f>ROUND(CORREL(Table68[[Gross Earning ]],Table68[Budget]),6)</f>
        <v>0.48902099999999998</v>
      </c>
      <c r="I2795">
        <f>Table68[[#This Row],[Gross Earning ]]-Table68[[#This Row],[Budget]]</f>
        <v>-1363170</v>
      </c>
    </row>
    <row r="2796" spans="1:9">
      <c r="A2796">
        <v>6998324</v>
      </c>
      <c r="B2796">
        <v>28000000</v>
      </c>
      <c r="C2796">
        <v>6.1</v>
      </c>
      <c r="E2796">
        <v>13920741</v>
      </c>
      <c r="F2796">
        <v>15300000</v>
      </c>
      <c r="G2796">
        <v>6.7</v>
      </c>
      <c r="H2796">
        <f>ROUND(CORREL(Table68[[Gross Earning ]],Table68[Budget]),6)</f>
        <v>0.48902099999999998</v>
      </c>
      <c r="I2796">
        <f>Table68[[#This Row],[Gross Earning ]]-Table68[[#This Row],[Budget]]</f>
        <v>-1379259</v>
      </c>
    </row>
    <row r="2797" spans="1:9">
      <c r="A2797">
        <v>10907291</v>
      </c>
      <c r="B2797">
        <v>28000000</v>
      </c>
      <c r="C2797">
        <v>5.8</v>
      </c>
      <c r="E2797">
        <v>119841</v>
      </c>
      <c r="F2797">
        <v>1500000</v>
      </c>
      <c r="G2797">
        <v>6.5</v>
      </c>
      <c r="H2797">
        <f>ROUND(CORREL(Table68[[Gross Earning ]],Table68[Budget]),6)</f>
        <v>0.48902099999999998</v>
      </c>
      <c r="I2797">
        <f>Table68[[#This Row],[Gross Earning ]]-Table68[[#This Row],[Budget]]</f>
        <v>-1380159</v>
      </c>
    </row>
    <row r="2798" spans="1:9">
      <c r="A2798">
        <v>5532301</v>
      </c>
      <c r="B2798">
        <v>28000000</v>
      </c>
      <c r="C2798">
        <v>7</v>
      </c>
      <c r="E2798">
        <v>18435</v>
      </c>
      <c r="F2798">
        <v>1400000</v>
      </c>
      <c r="G2798">
        <v>5.8</v>
      </c>
      <c r="H2798">
        <f>ROUND(CORREL(Table68[[Gross Earning ]],Table68[Budget]),6)</f>
        <v>0.48902099999999998</v>
      </c>
      <c r="I2798">
        <f>Table68[[#This Row],[Gross Earning ]]-Table68[[#This Row],[Budget]]</f>
        <v>-1381565</v>
      </c>
    </row>
    <row r="2799" spans="1:9">
      <c r="A2799">
        <v>2775593</v>
      </c>
      <c r="B2799">
        <v>27000000</v>
      </c>
      <c r="C2799">
        <v>6.5</v>
      </c>
      <c r="E2799">
        <v>46611204</v>
      </c>
      <c r="F2799">
        <v>48000000</v>
      </c>
      <c r="G2799">
        <v>6.1</v>
      </c>
      <c r="H2799">
        <f>ROUND(CORREL(Table68[[Gross Earning ]],Table68[Budget]),6)</f>
        <v>0.48902099999999998</v>
      </c>
      <c r="I2799">
        <f>Table68[[#This Row],[Gross Earning ]]-Table68[[#This Row],[Budget]]</f>
        <v>-1388796</v>
      </c>
    </row>
    <row r="2800" spans="1:9">
      <c r="A2800">
        <v>28751715</v>
      </c>
      <c r="B2800">
        <v>28000000</v>
      </c>
      <c r="C2800">
        <v>6.6</v>
      </c>
      <c r="E2800">
        <v>105943</v>
      </c>
      <c r="F2800">
        <v>1500000</v>
      </c>
      <c r="G2800">
        <v>6.1</v>
      </c>
      <c r="H2800">
        <f>ROUND(CORREL(Table68[[Gross Earning ]],Table68[Budget]),6)</f>
        <v>0.48902099999999998</v>
      </c>
      <c r="I2800">
        <f>Table68[[#This Row],[Gross Earning ]]-Table68[[#This Row],[Budget]]</f>
        <v>-1394057</v>
      </c>
    </row>
    <row r="2801" spans="1:9">
      <c r="A2801">
        <v>20285518</v>
      </c>
      <c r="B2801">
        <v>28000000</v>
      </c>
      <c r="C2801">
        <v>5.7</v>
      </c>
      <c r="E2801">
        <v>2601847</v>
      </c>
      <c r="F2801">
        <v>4000000</v>
      </c>
      <c r="G2801">
        <v>8.5</v>
      </c>
      <c r="H2801">
        <f>ROUND(CORREL(Table68[[Gross Earning ]],Table68[Budget]),6)</f>
        <v>0.48902099999999998</v>
      </c>
      <c r="I2801">
        <f>Table68[[#This Row],[Gross Earning ]]-Table68[[#This Row],[Budget]]</f>
        <v>-1398153</v>
      </c>
    </row>
    <row r="2802" spans="1:9">
      <c r="A2802">
        <v>67900000</v>
      </c>
      <c r="B2802">
        <v>27500000</v>
      </c>
      <c r="C2802">
        <v>6.6</v>
      </c>
      <c r="E2802">
        <v>100358</v>
      </c>
      <c r="F2802">
        <v>1500000</v>
      </c>
      <c r="G2802">
        <v>3.3</v>
      </c>
      <c r="H2802">
        <f>ROUND(CORREL(Table68[[Gross Earning ]],Table68[Budget]),6)</f>
        <v>0.48902099999999998</v>
      </c>
      <c r="I2802">
        <f>Table68[[#This Row],[Gross Earning ]]-Table68[[#This Row],[Budget]]</f>
        <v>-1399642</v>
      </c>
    </row>
    <row r="2803" spans="1:9">
      <c r="A2803">
        <v>148734225</v>
      </c>
      <c r="B2803">
        <v>30000000</v>
      </c>
      <c r="C2803">
        <v>7</v>
      </c>
      <c r="E2803">
        <v>3895664</v>
      </c>
      <c r="F2803">
        <v>5300000</v>
      </c>
      <c r="G2803">
        <v>7.3</v>
      </c>
      <c r="H2803">
        <f>ROUND(CORREL(Table68[[Gross Earning ]],Table68[Budget]),6)</f>
        <v>0.48902099999999998</v>
      </c>
      <c r="I2803">
        <f>Table68[[#This Row],[Gross Earning ]]-Table68[[#This Row],[Budget]]</f>
        <v>-1404336</v>
      </c>
    </row>
    <row r="2804" spans="1:9">
      <c r="A2804">
        <v>49185998</v>
      </c>
      <c r="B2804">
        <v>30000000</v>
      </c>
      <c r="C2804">
        <v>7.4</v>
      </c>
      <c r="E2804">
        <v>92362</v>
      </c>
      <c r="F2804">
        <v>1500000</v>
      </c>
      <c r="G2804">
        <v>4.3</v>
      </c>
      <c r="H2804">
        <f>ROUND(CORREL(Table68[[Gross Earning ]],Table68[Budget]),6)</f>
        <v>0.48902099999999998</v>
      </c>
      <c r="I2804">
        <f>Table68[[#This Row],[Gross Earning ]]-Table68[[#This Row],[Budget]]</f>
        <v>-1407638</v>
      </c>
    </row>
    <row r="2805" spans="1:9">
      <c r="A2805">
        <v>42168445</v>
      </c>
      <c r="B2805">
        <v>35000000</v>
      </c>
      <c r="C2805">
        <v>5.3</v>
      </c>
      <c r="E2805">
        <v>978908</v>
      </c>
      <c r="F2805">
        <v>2400000</v>
      </c>
      <c r="G2805">
        <v>5.0999999999999996</v>
      </c>
      <c r="H2805">
        <f>ROUND(CORREL(Table68[[Gross Earning ]],Table68[Budget]),6)</f>
        <v>0.48902099999999998</v>
      </c>
      <c r="I2805">
        <f>Table68[[#This Row],[Gross Earning ]]-Table68[[#This Row],[Budget]]</f>
        <v>-1421092</v>
      </c>
    </row>
    <row r="2806" spans="1:9">
      <c r="A2806">
        <v>26400000</v>
      </c>
      <c r="B2806">
        <v>16000000</v>
      </c>
      <c r="C2806">
        <v>7.4</v>
      </c>
      <c r="E2806">
        <v>53574088</v>
      </c>
      <c r="F2806">
        <v>55000000</v>
      </c>
      <c r="G2806">
        <v>7.8</v>
      </c>
      <c r="H2806">
        <f>ROUND(CORREL(Table68[[Gross Earning ]],Table68[Budget]),6)</f>
        <v>0.48902099999999998</v>
      </c>
      <c r="I2806">
        <f>Table68[[#This Row],[Gross Earning ]]-Table68[[#This Row],[Budget]]</f>
        <v>-1425912</v>
      </c>
    </row>
    <row r="2807" spans="1:9">
      <c r="A2807">
        <v>17508670</v>
      </c>
      <c r="B2807">
        <v>15000000</v>
      </c>
      <c r="C2807">
        <v>7.4</v>
      </c>
      <c r="E2807">
        <v>49000</v>
      </c>
      <c r="F2807">
        <v>1500000</v>
      </c>
      <c r="G2807">
        <v>4.8</v>
      </c>
      <c r="H2807">
        <f>ROUND(CORREL(Table68[[Gross Earning ]],Table68[Budget]),6)</f>
        <v>0.48902099999999998</v>
      </c>
      <c r="I2807">
        <f>Table68[[#This Row],[Gross Earning ]]-Table68[[#This Row],[Budget]]</f>
        <v>-1451000</v>
      </c>
    </row>
    <row r="2808" spans="1:9">
      <c r="A2808">
        <v>9664316</v>
      </c>
      <c r="B2808">
        <v>27500000</v>
      </c>
      <c r="C2808">
        <v>6.8</v>
      </c>
      <c r="E2808">
        <v>444044</v>
      </c>
      <c r="F2808">
        <v>1900000</v>
      </c>
      <c r="G2808">
        <v>7.2</v>
      </c>
      <c r="H2808">
        <f>ROUND(CORREL(Table68[[Gross Earning ]],Table68[Budget]),6)</f>
        <v>0.48902099999999998</v>
      </c>
      <c r="I2808">
        <f>Table68[[#This Row],[Gross Earning ]]-Table68[[#This Row],[Budget]]</f>
        <v>-1455956</v>
      </c>
    </row>
    <row r="2809" spans="1:9">
      <c r="A2809">
        <v>74888996</v>
      </c>
      <c r="B2809">
        <v>30000000</v>
      </c>
      <c r="C2809">
        <v>7.2</v>
      </c>
      <c r="E2809">
        <v>38543473</v>
      </c>
      <c r="F2809">
        <v>40000000</v>
      </c>
      <c r="G2809">
        <v>5.0999999999999996</v>
      </c>
      <c r="H2809">
        <f>ROUND(CORREL(Table68[[Gross Earning ]],Table68[Budget]),6)</f>
        <v>0.48902099999999998</v>
      </c>
      <c r="I2809">
        <f>Table68[[#This Row],[Gross Earning ]]-Table68[[#This Row],[Budget]]</f>
        <v>-1456527</v>
      </c>
    </row>
    <row r="2810" spans="1:9">
      <c r="A2810">
        <v>69586544</v>
      </c>
      <c r="B2810">
        <v>27000000</v>
      </c>
      <c r="C2810">
        <v>6</v>
      </c>
      <c r="E2810">
        <v>4542775</v>
      </c>
      <c r="F2810">
        <v>6000000</v>
      </c>
      <c r="G2810">
        <v>5.0999999999999996</v>
      </c>
      <c r="H2810">
        <f>ROUND(CORREL(Table68[[Gross Earning ]],Table68[Budget]),6)</f>
        <v>0.48902099999999998</v>
      </c>
      <c r="I2810">
        <f>Table68[[#This Row],[Gross Earning ]]-Table68[[#This Row],[Budget]]</f>
        <v>-1457225</v>
      </c>
    </row>
    <row r="2811" spans="1:9">
      <c r="A2811">
        <v>60491560</v>
      </c>
      <c r="B2811">
        <v>27000000</v>
      </c>
      <c r="C2811">
        <v>6.6</v>
      </c>
      <c r="E2811">
        <v>54540525</v>
      </c>
      <c r="F2811">
        <v>56000000</v>
      </c>
      <c r="G2811">
        <v>5.7</v>
      </c>
      <c r="H2811">
        <f>ROUND(CORREL(Table68[[Gross Earning ]],Table68[Budget]),6)</f>
        <v>0.48902099999999998</v>
      </c>
      <c r="I2811">
        <f>Table68[[#This Row],[Gross Earning ]]-Table68[[#This Row],[Budget]]</f>
        <v>-1459475</v>
      </c>
    </row>
    <row r="2812" spans="1:9">
      <c r="A2812">
        <v>54200000</v>
      </c>
      <c r="B2812">
        <v>27000000</v>
      </c>
      <c r="C2812">
        <v>7.9</v>
      </c>
      <c r="E2812">
        <v>23527955</v>
      </c>
      <c r="F2812">
        <v>25000000</v>
      </c>
      <c r="G2812">
        <v>6.4</v>
      </c>
      <c r="H2812">
        <f>ROUND(CORREL(Table68[[Gross Earning ]],Table68[Budget]),6)</f>
        <v>0.48902099999999998</v>
      </c>
      <c r="I2812">
        <f>Table68[[#This Row],[Gross Earning ]]-Table68[[#This Row],[Budget]]</f>
        <v>-1472045</v>
      </c>
    </row>
    <row r="2813" spans="1:9">
      <c r="A2813">
        <v>30920167</v>
      </c>
      <c r="B2813">
        <v>25000000</v>
      </c>
      <c r="C2813">
        <v>5.7</v>
      </c>
      <c r="E2813">
        <v>17580</v>
      </c>
      <c r="F2813">
        <v>1500000</v>
      </c>
      <c r="G2813">
        <v>6.2</v>
      </c>
      <c r="H2813">
        <f>ROUND(CORREL(Table68[[Gross Earning ]],Table68[Budget]),6)</f>
        <v>0.48902099999999998</v>
      </c>
      <c r="I2813">
        <f>Table68[[#This Row],[Gross Earning ]]-Table68[[#This Row],[Budget]]</f>
        <v>-1482420</v>
      </c>
    </row>
    <row r="2814" spans="1:9">
      <c r="A2814">
        <v>40566655</v>
      </c>
      <c r="B2814">
        <v>30000000</v>
      </c>
      <c r="C2814">
        <v>7.1</v>
      </c>
      <c r="E2814">
        <v>3478</v>
      </c>
      <c r="F2814">
        <v>1500000</v>
      </c>
      <c r="G2814">
        <v>6.7</v>
      </c>
      <c r="H2814">
        <f>ROUND(CORREL(Table68[[Gross Earning ]],Table68[Budget]),6)</f>
        <v>0.48902099999999998</v>
      </c>
      <c r="I2814">
        <f>Table68[[#This Row],[Gross Earning ]]-Table68[[#This Row],[Budget]]</f>
        <v>-1496522</v>
      </c>
    </row>
    <row r="2815" spans="1:9">
      <c r="A2815">
        <v>31768374</v>
      </c>
      <c r="B2815">
        <v>27000000</v>
      </c>
      <c r="C2815">
        <v>5.6</v>
      </c>
      <c r="E2815">
        <v>1521</v>
      </c>
      <c r="F2815">
        <v>1500000</v>
      </c>
      <c r="G2815">
        <v>5.7</v>
      </c>
      <c r="H2815">
        <f>ROUND(CORREL(Table68[[Gross Earning ]],Table68[Budget]),6)</f>
        <v>0.48902099999999998</v>
      </c>
      <c r="I2815">
        <f>Table68[[#This Row],[Gross Earning ]]-Table68[[#This Row],[Budget]]</f>
        <v>-1498479</v>
      </c>
    </row>
    <row r="2816" spans="1:9">
      <c r="A2816">
        <v>22494487</v>
      </c>
      <c r="B2816">
        <v>27000000</v>
      </c>
      <c r="C2816">
        <v>7.8</v>
      </c>
      <c r="E2816">
        <v>11501093</v>
      </c>
      <c r="F2816">
        <v>13000000</v>
      </c>
      <c r="G2816">
        <v>7.6</v>
      </c>
      <c r="H2816">
        <f>ROUND(CORREL(Table68[[Gross Earning ]],Table68[Budget]),6)</f>
        <v>0.48902099999999998</v>
      </c>
      <c r="I2816">
        <f>Table68[[#This Row],[Gross Earning ]]-Table68[[#This Row],[Budget]]</f>
        <v>-1498907</v>
      </c>
    </row>
    <row r="2817" spans="1:9">
      <c r="A2817">
        <v>21500000</v>
      </c>
      <c r="B2817">
        <v>27000000</v>
      </c>
      <c r="C2817">
        <v>7.9</v>
      </c>
      <c r="E2817">
        <v>703</v>
      </c>
      <c r="F2817">
        <v>1500000</v>
      </c>
      <c r="G2817">
        <v>5.4</v>
      </c>
      <c r="H2817">
        <f>ROUND(CORREL(Table68[[Gross Earning ]],Table68[Budget]),6)</f>
        <v>0.48902099999999998</v>
      </c>
      <c r="I2817">
        <f>Table68[[#This Row],[Gross Earning ]]-Table68[[#This Row],[Budget]]</f>
        <v>-1499297</v>
      </c>
    </row>
    <row r="2818" spans="1:9">
      <c r="A2818">
        <v>4463292</v>
      </c>
      <c r="B2818">
        <v>30000000</v>
      </c>
      <c r="C2818">
        <v>6.9</v>
      </c>
      <c r="E2818">
        <v>792966</v>
      </c>
      <c r="F2818">
        <v>2300000</v>
      </c>
      <c r="G2818">
        <v>5.0999999999999996</v>
      </c>
      <c r="H2818">
        <f>ROUND(CORREL(Table68[[Gross Earning ]],Table68[Budget]),6)</f>
        <v>0.48902099999999998</v>
      </c>
      <c r="I2818">
        <f>Table68[[#This Row],[Gross Earning ]]-Table68[[#This Row],[Budget]]</f>
        <v>-1507034</v>
      </c>
    </row>
    <row r="2819" spans="1:9">
      <c r="A2819">
        <v>14337579</v>
      </c>
      <c r="B2819">
        <v>27000000</v>
      </c>
      <c r="C2819">
        <v>7.7</v>
      </c>
      <c r="E2819">
        <v>183490</v>
      </c>
      <c r="F2819">
        <v>1700000</v>
      </c>
      <c r="G2819">
        <v>5.8</v>
      </c>
      <c r="H2819">
        <f>ROUND(CORREL(Table68[[Gross Earning ]],Table68[Budget]),6)</f>
        <v>0.48902099999999998</v>
      </c>
      <c r="I2819">
        <f>Table68[[#This Row],[Gross Earning ]]-Table68[[#This Row],[Budget]]</f>
        <v>-1516510</v>
      </c>
    </row>
    <row r="2820" spans="1:9">
      <c r="A2820">
        <v>13823741</v>
      </c>
      <c r="B2820">
        <v>13500000</v>
      </c>
      <c r="C2820">
        <v>6.9</v>
      </c>
      <c r="E2820">
        <v>8460995</v>
      </c>
      <c r="F2820">
        <v>10000000</v>
      </c>
      <c r="G2820">
        <v>5.5</v>
      </c>
      <c r="H2820">
        <f>ROUND(CORREL(Table68[[Gross Earning ]],Table68[Budget]),6)</f>
        <v>0.48902099999999998</v>
      </c>
      <c r="I2820">
        <f>Table68[[#This Row],[Gross Earning ]]-Table68[[#This Row],[Budget]]</f>
        <v>-1539005</v>
      </c>
    </row>
    <row r="2821" spans="1:9">
      <c r="A2821">
        <v>10297897</v>
      </c>
      <c r="B2821">
        <v>27000000</v>
      </c>
      <c r="C2821">
        <v>6</v>
      </c>
      <c r="E2821">
        <v>1247453</v>
      </c>
      <c r="F2821">
        <v>2800000</v>
      </c>
      <c r="G2821">
        <v>6.8</v>
      </c>
      <c r="H2821">
        <f>ROUND(CORREL(Table68[[Gross Earning ]],Table68[Budget]),6)</f>
        <v>0.48902099999999998</v>
      </c>
      <c r="I2821">
        <f>Table68[[#This Row],[Gross Earning ]]-Table68[[#This Row],[Budget]]</f>
        <v>-1552547</v>
      </c>
    </row>
    <row r="2822" spans="1:9">
      <c r="A2822">
        <v>13248477</v>
      </c>
      <c r="B2822">
        <v>27000000</v>
      </c>
      <c r="C2822">
        <v>6.2</v>
      </c>
      <c r="E2822">
        <v>39659</v>
      </c>
      <c r="F2822">
        <v>1600000</v>
      </c>
      <c r="G2822">
        <v>7</v>
      </c>
      <c r="H2822">
        <f>ROUND(CORREL(Table68[[Gross Earning ]],Table68[Budget]),6)</f>
        <v>0.48902099999999998</v>
      </c>
      <c r="I2822">
        <f>Table68[[#This Row],[Gross Earning ]]-Table68[[#This Row],[Budget]]</f>
        <v>-1560341</v>
      </c>
    </row>
    <row r="2823" spans="1:9">
      <c r="A2823">
        <v>8712564</v>
      </c>
      <c r="B2823">
        <v>27000000</v>
      </c>
      <c r="C2823">
        <v>5.9</v>
      </c>
      <c r="E2823">
        <v>5430822</v>
      </c>
      <c r="F2823">
        <v>7000000</v>
      </c>
      <c r="G2823">
        <v>6.2</v>
      </c>
      <c r="H2823">
        <f>ROUND(CORREL(Table68[[Gross Earning ]],Table68[Budget]),6)</f>
        <v>0.48902099999999998</v>
      </c>
      <c r="I2823">
        <f>Table68[[#This Row],[Gross Earning ]]-Table68[[#This Row],[Budget]]</f>
        <v>-1569178</v>
      </c>
    </row>
    <row r="2824" spans="1:9">
      <c r="A2824">
        <v>7486906</v>
      </c>
      <c r="B2824">
        <v>27000000</v>
      </c>
      <c r="C2824">
        <v>6.8</v>
      </c>
      <c r="E2824">
        <v>26893</v>
      </c>
      <c r="F2824">
        <v>1600000</v>
      </c>
      <c r="G2824">
        <v>7.2</v>
      </c>
      <c r="H2824">
        <f>ROUND(CORREL(Table68[[Gross Earning ]],Table68[Budget]),6)</f>
        <v>0.48902099999999998</v>
      </c>
      <c r="I2824">
        <f>Table68[[#This Row],[Gross Earning ]]-Table68[[#This Row],[Budget]]</f>
        <v>-1573107</v>
      </c>
    </row>
    <row r="2825" spans="1:9">
      <c r="A2825">
        <v>38536376</v>
      </c>
      <c r="B2825">
        <v>27000000</v>
      </c>
      <c r="C2825">
        <v>3.6</v>
      </c>
      <c r="E2825">
        <v>2426851</v>
      </c>
      <c r="F2825">
        <v>4000000</v>
      </c>
      <c r="G2825">
        <v>6.5</v>
      </c>
      <c r="H2825">
        <f>ROUND(CORREL(Table68[[Gross Earning ]],Table68[Budget]),6)</f>
        <v>0.48902099999999998</v>
      </c>
      <c r="I2825">
        <f>Table68[[#This Row],[Gross Earning ]]-Table68[[#This Row],[Budget]]</f>
        <v>-1573149</v>
      </c>
    </row>
    <row r="2826" spans="1:9">
      <c r="A2826">
        <v>41008532</v>
      </c>
      <c r="B2826">
        <v>27000000</v>
      </c>
      <c r="C2826">
        <v>6.7</v>
      </c>
      <c r="E2826">
        <v>33423521</v>
      </c>
      <c r="F2826">
        <v>35000000</v>
      </c>
      <c r="G2826">
        <v>3.8</v>
      </c>
      <c r="H2826">
        <f>ROUND(CORREL(Table68[[Gross Earning ]],Table68[Budget]),6)</f>
        <v>0.48902099999999998</v>
      </c>
      <c r="I2826">
        <f>Table68[[#This Row],[Gross Earning ]]-Table68[[#This Row],[Budget]]</f>
        <v>-1576479</v>
      </c>
    </row>
    <row r="2827" spans="1:9">
      <c r="A2827">
        <v>5204007</v>
      </c>
      <c r="B2827">
        <v>28000000</v>
      </c>
      <c r="C2827">
        <v>6.3</v>
      </c>
      <c r="E2827">
        <v>410241</v>
      </c>
      <c r="F2827">
        <v>2000000</v>
      </c>
      <c r="G2827">
        <v>6.8</v>
      </c>
      <c r="H2827">
        <f>ROUND(CORREL(Table68[[Gross Earning ]],Table68[Budget]),6)</f>
        <v>0.48902099999999998</v>
      </c>
      <c r="I2827">
        <f>Table68[[#This Row],[Gross Earning ]]-Table68[[#This Row],[Budget]]</f>
        <v>-1589759</v>
      </c>
    </row>
    <row r="2828" spans="1:9">
      <c r="A2828">
        <v>4485485</v>
      </c>
      <c r="B2828">
        <v>15000000</v>
      </c>
      <c r="C2828">
        <v>6.4</v>
      </c>
      <c r="E2828">
        <v>395592</v>
      </c>
      <c r="F2828">
        <v>2000000</v>
      </c>
      <c r="G2828">
        <v>7.6</v>
      </c>
      <c r="H2828">
        <f>ROUND(CORREL(Table68[[Gross Earning ]],Table68[Budget]),6)</f>
        <v>0.48902099999999998</v>
      </c>
      <c r="I2828">
        <f>Table68[[#This Row],[Gross Earning ]]-Table68[[#This Row],[Budget]]</f>
        <v>-1604408</v>
      </c>
    </row>
    <row r="2829" spans="1:9">
      <c r="A2829">
        <v>4476235</v>
      </c>
      <c r="B2829">
        <v>27000000</v>
      </c>
      <c r="C2829">
        <v>6.4</v>
      </c>
      <c r="E2829">
        <v>4394936</v>
      </c>
      <c r="F2829">
        <v>6000000</v>
      </c>
      <c r="G2829">
        <v>5.3</v>
      </c>
      <c r="H2829">
        <f>ROUND(CORREL(Table68[[Gross Earning ]],Table68[Budget]),6)</f>
        <v>0.48902099999999998</v>
      </c>
      <c r="I2829">
        <f>Table68[[#This Row],[Gross Earning ]]-Table68[[#This Row],[Budget]]</f>
        <v>-1605064</v>
      </c>
    </row>
    <row r="2830" spans="1:9">
      <c r="A2830">
        <v>1089365</v>
      </c>
      <c r="B2830">
        <v>25000000</v>
      </c>
      <c r="C2830">
        <v>5.7</v>
      </c>
      <c r="E2830">
        <v>33357476</v>
      </c>
      <c r="F2830">
        <v>35000000</v>
      </c>
      <c r="G2830">
        <v>5.4</v>
      </c>
      <c r="H2830">
        <f>ROUND(CORREL(Table68[[Gross Earning ]],Table68[Budget]),6)</f>
        <v>0.48902099999999998</v>
      </c>
      <c r="I2830">
        <f>Table68[[#This Row],[Gross Earning ]]-Table68[[#This Row],[Budget]]</f>
        <v>-1642524</v>
      </c>
    </row>
    <row r="2831" spans="1:9">
      <c r="A2831">
        <v>763044</v>
      </c>
      <c r="B2831">
        <v>23000000</v>
      </c>
      <c r="C2831">
        <v>6.2</v>
      </c>
      <c r="E2831">
        <v>2580</v>
      </c>
      <c r="F2831">
        <v>1650000</v>
      </c>
      <c r="G2831">
        <v>5.4</v>
      </c>
      <c r="H2831">
        <f>ROUND(CORREL(Table68[[Gross Earning ]],Table68[Budget]),6)</f>
        <v>0.48902099999999998</v>
      </c>
      <c r="I2831">
        <f>Table68[[#This Row],[Gross Earning ]]-Table68[[#This Row],[Budget]]</f>
        <v>-1647420</v>
      </c>
    </row>
    <row r="2832" spans="1:9">
      <c r="A2832">
        <v>20819129</v>
      </c>
      <c r="B2832">
        <v>26000000</v>
      </c>
      <c r="C2832">
        <v>5.2</v>
      </c>
      <c r="E2832">
        <v>6350058</v>
      </c>
      <c r="F2832">
        <v>8000000</v>
      </c>
      <c r="G2832">
        <v>7.2</v>
      </c>
      <c r="H2832">
        <f>ROUND(CORREL(Table68[[Gross Earning ]],Table68[Budget]),6)</f>
        <v>0.48902099999999998</v>
      </c>
      <c r="I2832">
        <f>Table68[[#This Row],[Gross Earning ]]-Table68[[#This Row],[Budget]]</f>
        <v>-1649942</v>
      </c>
    </row>
    <row r="2833" spans="1:9">
      <c r="A2833">
        <v>110222438</v>
      </c>
      <c r="B2833">
        <v>26000000</v>
      </c>
      <c r="C2833">
        <v>6.1</v>
      </c>
      <c r="E2833">
        <v>2338695</v>
      </c>
      <c r="F2833">
        <v>4000000</v>
      </c>
      <c r="G2833">
        <v>7.4</v>
      </c>
      <c r="H2833">
        <f>ROUND(CORREL(Table68[[Gross Earning ]],Table68[Budget]),6)</f>
        <v>0.48902099999999998</v>
      </c>
      <c r="I2833">
        <f>Table68[[#This Row],[Gross Earning ]]-Table68[[#This Row],[Budget]]</f>
        <v>-1661305</v>
      </c>
    </row>
    <row r="2834" spans="1:9">
      <c r="A2834">
        <v>109243478</v>
      </c>
      <c r="B2834">
        <v>26000000</v>
      </c>
      <c r="C2834">
        <v>7.1</v>
      </c>
      <c r="E2834">
        <v>12282677</v>
      </c>
      <c r="F2834">
        <v>14000000</v>
      </c>
      <c r="G2834">
        <v>5.0999999999999996</v>
      </c>
      <c r="H2834">
        <f>ROUND(CORREL(Table68[[Gross Earning ]],Table68[Budget]),6)</f>
        <v>0.48902099999999998</v>
      </c>
      <c r="I2834">
        <f>Table68[[#This Row],[Gross Earning ]]-Table68[[#This Row],[Budget]]</f>
        <v>-1717323</v>
      </c>
    </row>
    <row r="2835" spans="1:9">
      <c r="A2835">
        <v>100241322</v>
      </c>
      <c r="B2835">
        <v>25000000</v>
      </c>
      <c r="C2835">
        <v>7.2</v>
      </c>
      <c r="E2835">
        <v>13569248</v>
      </c>
      <c r="F2835">
        <v>15300000</v>
      </c>
      <c r="G2835">
        <v>7.6</v>
      </c>
      <c r="H2835">
        <f>ROUND(CORREL(Table68[[Gross Earning ]],Table68[Budget]),6)</f>
        <v>0.48902099999999998</v>
      </c>
      <c r="I2835">
        <f>Table68[[#This Row],[Gross Earning ]]-Table68[[#This Row],[Budget]]</f>
        <v>-1730752</v>
      </c>
    </row>
    <row r="2836" spans="1:9">
      <c r="A2836">
        <v>25977365</v>
      </c>
      <c r="B2836">
        <v>28000000</v>
      </c>
      <c r="C2836">
        <v>6.5</v>
      </c>
      <c r="E2836">
        <v>269061</v>
      </c>
      <c r="F2836">
        <v>2000000</v>
      </c>
      <c r="G2836">
        <v>8.6999999999999993</v>
      </c>
      <c r="H2836">
        <f>ROUND(CORREL(Table68[[Gross Earning ]],Table68[Budget]),6)</f>
        <v>0.48902099999999998</v>
      </c>
      <c r="I2836">
        <f>Table68[[#This Row],[Gross Earning ]]-Table68[[#This Row],[Budget]]</f>
        <v>-1730939</v>
      </c>
    </row>
    <row r="2837" spans="1:9">
      <c r="A2837">
        <v>91457688</v>
      </c>
      <c r="B2837">
        <v>26000000</v>
      </c>
      <c r="C2837">
        <v>6</v>
      </c>
      <c r="E2837">
        <v>48265581</v>
      </c>
      <c r="F2837">
        <v>50000000</v>
      </c>
      <c r="G2837">
        <v>7.8</v>
      </c>
      <c r="H2837">
        <f>ROUND(CORREL(Table68[[Gross Earning ]],Table68[Budget]),6)</f>
        <v>0.48902099999999998</v>
      </c>
      <c r="I2837">
        <f>Table68[[#This Row],[Gross Earning ]]-Table68[[#This Row],[Budget]]</f>
        <v>-1734419</v>
      </c>
    </row>
    <row r="2838" spans="1:9">
      <c r="A2838">
        <v>87341380</v>
      </c>
      <c r="B2838">
        <v>27000000</v>
      </c>
      <c r="C2838">
        <v>7</v>
      </c>
      <c r="E2838">
        <v>10725228</v>
      </c>
      <c r="F2838">
        <v>12500000</v>
      </c>
      <c r="G2838">
        <v>7.8</v>
      </c>
      <c r="H2838">
        <f>ROUND(CORREL(Table68[[Gross Earning ]],Table68[Budget]),6)</f>
        <v>0.48902099999999998</v>
      </c>
      <c r="I2838">
        <f>Table68[[#This Row],[Gross Earning ]]-Table68[[#This Row],[Budget]]</f>
        <v>-1774772</v>
      </c>
    </row>
    <row r="2839" spans="1:9">
      <c r="A2839">
        <v>65703412</v>
      </c>
      <c r="B2839">
        <v>26000000</v>
      </c>
      <c r="C2839">
        <v>7</v>
      </c>
      <c r="E2839">
        <v>3219029</v>
      </c>
      <c r="F2839">
        <v>5000000</v>
      </c>
      <c r="G2839">
        <v>7.1</v>
      </c>
      <c r="H2839">
        <f>ROUND(CORREL(Table68[[Gross Earning ]],Table68[Budget]),6)</f>
        <v>0.48902099999999998</v>
      </c>
      <c r="I2839">
        <f>Table68[[#This Row],[Gross Earning ]]-Table68[[#This Row],[Budget]]</f>
        <v>-1780971</v>
      </c>
    </row>
    <row r="2840" spans="1:9">
      <c r="A2840">
        <v>58328680</v>
      </c>
      <c r="B2840">
        <v>22000000</v>
      </c>
      <c r="C2840">
        <v>7.5</v>
      </c>
      <c r="E2840">
        <v>1200000</v>
      </c>
      <c r="F2840">
        <v>3000000</v>
      </c>
      <c r="G2840">
        <v>5.0999999999999996</v>
      </c>
      <c r="H2840">
        <f>ROUND(CORREL(Table68[[Gross Earning ]],Table68[Budget]),6)</f>
        <v>0.48902099999999998</v>
      </c>
      <c r="I2840">
        <f>Table68[[#This Row],[Gross Earning ]]-Table68[[#This Row],[Budget]]</f>
        <v>-1800000</v>
      </c>
    </row>
    <row r="2841" spans="1:9">
      <c r="A2841">
        <v>61490000</v>
      </c>
      <c r="B2841">
        <v>26000000</v>
      </c>
      <c r="C2841">
        <v>6.6</v>
      </c>
      <c r="E2841">
        <v>10198766</v>
      </c>
      <c r="F2841">
        <v>12000000</v>
      </c>
      <c r="G2841">
        <v>5.4</v>
      </c>
      <c r="H2841">
        <f>ROUND(CORREL(Table68[[Gross Earning ]],Table68[Budget]),6)</f>
        <v>0.48902099999999998</v>
      </c>
      <c r="I2841">
        <f>Table68[[#This Row],[Gross Earning ]]-Table68[[#This Row],[Budget]]</f>
        <v>-1801234</v>
      </c>
    </row>
    <row r="2842" spans="1:9">
      <c r="A2842">
        <v>50800000</v>
      </c>
      <c r="B2842">
        <v>26000000</v>
      </c>
      <c r="C2842">
        <v>7.4</v>
      </c>
      <c r="E2842">
        <v>198407</v>
      </c>
      <c r="F2842">
        <v>2000000</v>
      </c>
      <c r="G2842">
        <v>6.6</v>
      </c>
      <c r="H2842">
        <f>ROUND(CORREL(Table68[[Gross Earning ]],Table68[Budget]),6)</f>
        <v>0.48902099999999998</v>
      </c>
      <c r="I2842">
        <f>Table68[[#This Row],[Gross Earning ]]-Table68[[#This Row],[Budget]]</f>
        <v>-1801593</v>
      </c>
    </row>
    <row r="2843" spans="1:9">
      <c r="A2843">
        <v>57859105</v>
      </c>
      <c r="B2843">
        <v>26000000</v>
      </c>
      <c r="C2843">
        <v>6.5</v>
      </c>
      <c r="E2843">
        <v>4693919</v>
      </c>
      <c r="F2843">
        <v>6500000</v>
      </c>
      <c r="G2843">
        <v>4.5999999999999996</v>
      </c>
      <c r="H2843">
        <f>ROUND(CORREL(Table68[[Gross Earning ]],Table68[Budget]),6)</f>
        <v>0.48902099999999998</v>
      </c>
      <c r="I2843">
        <f>Table68[[#This Row],[Gross Earning ]]-Table68[[#This Row],[Budget]]</f>
        <v>-1806081</v>
      </c>
    </row>
    <row r="2844" spans="1:9">
      <c r="A2844">
        <v>46455802</v>
      </c>
      <c r="B2844">
        <v>26000000</v>
      </c>
      <c r="C2844">
        <v>6.2</v>
      </c>
      <c r="E2844">
        <v>379643</v>
      </c>
      <c r="F2844">
        <v>2200000</v>
      </c>
      <c r="G2844">
        <v>5.9</v>
      </c>
      <c r="H2844">
        <f>ROUND(CORREL(Table68[[Gross Earning ]],Table68[Budget]),6)</f>
        <v>0.48902099999999998</v>
      </c>
      <c r="I2844">
        <f>Table68[[#This Row],[Gross Earning ]]-Table68[[#This Row],[Budget]]</f>
        <v>-1820357</v>
      </c>
    </row>
    <row r="2845" spans="1:9">
      <c r="A2845">
        <v>45506619</v>
      </c>
      <c r="B2845">
        <v>26000000</v>
      </c>
      <c r="C2845">
        <v>7.8</v>
      </c>
      <c r="E2845">
        <v>38176892</v>
      </c>
      <c r="F2845">
        <v>40000000</v>
      </c>
      <c r="G2845">
        <v>6.2</v>
      </c>
      <c r="H2845">
        <f>ROUND(CORREL(Table68[[Gross Earning ]],Table68[Budget]),6)</f>
        <v>0.48902099999999998</v>
      </c>
      <c r="I2845">
        <f>Table68[[#This Row],[Gross Earning ]]-Table68[[#This Row],[Budget]]</f>
        <v>-1823108</v>
      </c>
    </row>
    <row r="2846" spans="1:9">
      <c r="A2846">
        <v>40168080</v>
      </c>
      <c r="B2846">
        <v>26000000</v>
      </c>
      <c r="C2846">
        <v>5.2</v>
      </c>
      <c r="E2846" s="27">
        <v>24171685</v>
      </c>
      <c r="F2846">
        <v>26000000</v>
      </c>
      <c r="G2846">
        <v>6.3</v>
      </c>
      <c r="H2846">
        <f>ROUND(CORREL(Table68[[Gross Earning ]],Table68[Budget]),6)</f>
        <v>0.48902099999999998</v>
      </c>
      <c r="I2846">
        <f>Table68[[#This Row],[Gross Earning ]]-Table68[[#This Row],[Budget]]</f>
        <v>-1828315</v>
      </c>
    </row>
    <row r="2847" spans="1:9">
      <c r="A2847">
        <v>49874933</v>
      </c>
      <c r="B2847">
        <v>26000000</v>
      </c>
      <c r="C2847">
        <v>6.5</v>
      </c>
      <c r="E2847" s="27">
        <v>24171685</v>
      </c>
      <c r="F2847">
        <v>26000000</v>
      </c>
      <c r="G2847">
        <v>4</v>
      </c>
      <c r="H2847">
        <f>ROUND(CORREL(Table68[[Gross Earning ]],Table68[Budget]),6)</f>
        <v>0.48902099999999998</v>
      </c>
      <c r="I2847">
        <f>Table68[[#This Row],[Gross Earning ]]-Table68[[#This Row],[Budget]]</f>
        <v>-1828315</v>
      </c>
    </row>
    <row r="2848" spans="1:9">
      <c r="A2848">
        <v>45489752</v>
      </c>
      <c r="B2848">
        <v>26000000</v>
      </c>
      <c r="C2848">
        <v>6.5</v>
      </c>
      <c r="E2848" s="27">
        <v>24171685</v>
      </c>
      <c r="F2848">
        <v>26000000</v>
      </c>
      <c r="G2848">
        <v>5.4</v>
      </c>
      <c r="H2848">
        <f>ROUND(CORREL(Table68[[Gross Earning ]],Table68[Budget]),6)</f>
        <v>0.48902099999999998</v>
      </c>
      <c r="I2848">
        <f>Table68[[#This Row],[Gross Earning ]]-Table68[[#This Row],[Budget]]</f>
        <v>-1828315</v>
      </c>
    </row>
    <row r="2849" spans="1:9">
      <c r="A2849">
        <v>36985501</v>
      </c>
      <c r="B2849">
        <v>26000000</v>
      </c>
      <c r="C2849">
        <v>5.2</v>
      </c>
      <c r="E2849">
        <v>9170214</v>
      </c>
      <c r="F2849">
        <v>11000000</v>
      </c>
      <c r="G2849">
        <v>7.8</v>
      </c>
      <c r="H2849">
        <f>ROUND(CORREL(Table68[[Gross Earning ]],Table68[Budget]),6)</f>
        <v>0.48902099999999998</v>
      </c>
      <c r="I2849">
        <f>Table68[[#This Row],[Gross Earning ]]-Table68[[#This Row],[Budget]]</f>
        <v>-1829786</v>
      </c>
    </row>
    <row r="2850" spans="1:9">
      <c r="A2850">
        <v>33200000</v>
      </c>
      <c r="B2850">
        <v>26000000</v>
      </c>
      <c r="C2850">
        <v>7.2</v>
      </c>
      <c r="E2850">
        <v>48154732</v>
      </c>
      <c r="F2850">
        <v>50000000</v>
      </c>
      <c r="G2850">
        <v>5.8</v>
      </c>
      <c r="H2850">
        <f>ROUND(CORREL(Table68[[Gross Earning ]],Table68[Budget]),6)</f>
        <v>0.48902099999999998</v>
      </c>
      <c r="I2850">
        <f>Table68[[#This Row],[Gross Earning ]]-Table68[[#This Row],[Budget]]</f>
        <v>-1845268</v>
      </c>
    </row>
    <row r="2851" spans="1:9">
      <c r="A2851">
        <v>28501651</v>
      </c>
      <c r="B2851">
        <v>26000000</v>
      </c>
      <c r="C2851">
        <v>7.1</v>
      </c>
      <c r="E2851">
        <v>3629758</v>
      </c>
      <c r="F2851">
        <v>5500000</v>
      </c>
      <c r="G2851">
        <v>7.9</v>
      </c>
      <c r="H2851">
        <f>ROUND(CORREL(Table68[[Gross Earning ]],Table68[Budget]),6)</f>
        <v>0.48902099999999998</v>
      </c>
      <c r="I2851">
        <f>Table68[[#This Row],[Gross Earning ]]-Table68[[#This Row],[Budget]]</f>
        <v>-1870242</v>
      </c>
    </row>
    <row r="2852" spans="1:9">
      <c r="A2852">
        <v>23222861</v>
      </c>
      <c r="B2852">
        <v>26000000</v>
      </c>
      <c r="C2852">
        <v>4.5</v>
      </c>
      <c r="E2852">
        <v>124494</v>
      </c>
      <c r="F2852">
        <v>2000000</v>
      </c>
      <c r="G2852">
        <v>6.7</v>
      </c>
      <c r="H2852">
        <f>ROUND(CORREL(Table68[[Gross Earning ]],Table68[Budget]),6)</f>
        <v>0.48902099999999998</v>
      </c>
      <c r="I2852">
        <f>Table68[[#This Row],[Gross Earning ]]-Table68[[#This Row],[Budget]]</f>
        <v>-1875506</v>
      </c>
    </row>
    <row r="2853" spans="1:9">
      <c r="A2853">
        <v>54540525</v>
      </c>
      <c r="B2853">
        <v>56000000</v>
      </c>
      <c r="C2853">
        <v>5.7</v>
      </c>
      <c r="E2853">
        <v>8111360</v>
      </c>
      <c r="F2853">
        <v>10000000</v>
      </c>
      <c r="G2853">
        <v>7.4</v>
      </c>
      <c r="H2853">
        <f>ROUND(CORREL(Table68[[Gross Earning ]],Table68[Budget]),6)</f>
        <v>0.48902099999999998</v>
      </c>
      <c r="I2853">
        <f>Table68[[#This Row],[Gross Earning ]]-Table68[[#This Row],[Budget]]</f>
        <v>-1888640</v>
      </c>
    </row>
    <row r="2854" spans="1:9">
      <c r="A2854">
        <v>16252765</v>
      </c>
      <c r="B2854">
        <v>42000000</v>
      </c>
      <c r="C2854">
        <v>6</v>
      </c>
      <c r="E2854">
        <v>14108518</v>
      </c>
      <c r="F2854">
        <v>16000000</v>
      </c>
      <c r="G2854">
        <v>5.7</v>
      </c>
      <c r="H2854">
        <f>ROUND(CORREL(Table68[[Gross Earning ]],Table68[Budget]),6)</f>
        <v>0.48902099999999998</v>
      </c>
      <c r="I2854">
        <f>Table68[[#This Row],[Gross Earning ]]-Table68[[#This Row],[Budget]]</f>
        <v>-1891482</v>
      </c>
    </row>
    <row r="2855" spans="1:9">
      <c r="A2855">
        <v>16005978</v>
      </c>
      <c r="B2855">
        <v>26000000</v>
      </c>
      <c r="C2855">
        <v>6.4</v>
      </c>
      <c r="E2855">
        <v>38105077</v>
      </c>
      <c r="F2855">
        <v>40000000</v>
      </c>
      <c r="G2855">
        <v>6.4</v>
      </c>
      <c r="H2855">
        <f>ROUND(CORREL(Table68[[Gross Earning ]],Table68[Budget]),6)</f>
        <v>0.48902099999999998</v>
      </c>
      <c r="I2855">
        <f>Table68[[#This Row],[Gross Earning ]]-Table68[[#This Row],[Budget]]</f>
        <v>-1894923</v>
      </c>
    </row>
    <row r="2856" spans="1:9">
      <c r="A2856">
        <v>14469428</v>
      </c>
      <c r="B2856">
        <v>26000000</v>
      </c>
      <c r="C2856">
        <v>5.2</v>
      </c>
      <c r="E2856">
        <v>99147</v>
      </c>
      <c r="F2856">
        <v>2000000</v>
      </c>
      <c r="G2856">
        <v>6.2</v>
      </c>
      <c r="H2856">
        <f>ROUND(CORREL(Table68[[Gross Earning ]],Table68[Budget]),6)</f>
        <v>0.48902099999999998</v>
      </c>
      <c r="I2856">
        <f>Table68[[#This Row],[Gross Earning ]]-Table68[[#This Row],[Budget]]</f>
        <v>-1900853</v>
      </c>
    </row>
    <row r="2857" spans="1:9">
      <c r="A2857">
        <v>13829734</v>
      </c>
      <c r="B2857">
        <v>26000000</v>
      </c>
      <c r="C2857">
        <v>4.3</v>
      </c>
      <c r="E2857">
        <v>3093491</v>
      </c>
      <c r="F2857">
        <v>5000000</v>
      </c>
      <c r="G2857">
        <v>6.6</v>
      </c>
      <c r="H2857">
        <f>ROUND(CORREL(Table68[[Gross Earning ]],Table68[Budget]),6)</f>
        <v>0.48902099999999998</v>
      </c>
      <c r="I2857">
        <f>Table68[[#This Row],[Gross Earning ]]-Table68[[#This Row],[Budget]]</f>
        <v>-1906509</v>
      </c>
    </row>
    <row r="2858" spans="1:9">
      <c r="A2858">
        <v>1075288</v>
      </c>
      <c r="B2858">
        <v>22000000</v>
      </c>
      <c r="C2858">
        <v>6.1</v>
      </c>
      <c r="E2858">
        <v>92401</v>
      </c>
      <c r="F2858">
        <v>2000000</v>
      </c>
      <c r="G2858">
        <v>6.3</v>
      </c>
      <c r="H2858">
        <f>ROUND(CORREL(Table68[[Gross Earning ]],Table68[Budget]),6)</f>
        <v>0.48902099999999998</v>
      </c>
      <c r="I2858">
        <f>Table68[[#This Row],[Gross Earning ]]-Table68[[#This Row],[Budget]]</f>
        <v>-1907599</v>
      </c>
    </row>
    <row r="2859" spans="1:9">
      <c r="A2859">
        <v>7496522</v>
      </c>
      <c r="B2859">
        <v>26000000</v>
      </c>
      <c r="C2859">
        <v>6.8</v>
      </c>
      <c r="E2859">
        <v>38087756</v>
      </c>
      <c r="F2859">
        <v>40000000</v>
      </c>
      <c r="G2859">
        <v>5.2</v>
      </c>
      <c r="H2859">
        <f>ROUND(CORREL(Table68[[Gross Earning ]],Table68[Budget]),6)</f>
        <v>0.48902099999999998</v>
      </c>
      <c r="I2859">
        <f>Table68[[#This Row],[Gross Earning ]]-Table68[[#This Row],[Budget]]</f>
        <v>-1912244</v>
      </c>
    </row>
    <row r="2860" spans="1:9">
      <c r="A2860">
        <v>20047715</v>
      </c>
      <c r="B2860">
        <v>25530000</v>
      </c>
      <c r="C2860">
        <v>5.2</v>
      </c>
      <c r="E2860">
        <v>18081626</v>
      </c>
      <c r="F2860">
        <v>20000000</v>
      </c>
      <c r="G2860">
        <v>6.4</v>
      </c>
      <c r="H2860">
        <f>ROUND(CORREL(Table68[[Gross Earning ]],Table68[Budget]),6)</f>
        <v>0.48902099999999998</v>
      </c>
      <c r="I2860">
        <f>Table68[[#This Row],[Gross Earning ]]-Table68[[#This Row],[Budget]]</f>
        <v>-1918374</v>
      </c>
    </row>
    <row r="2861" spans="1:9">
      <c r="A2861">
        <v>12276810</v>
      </c>
      <c r="B2861">
        <v>26000000</v>
      </c>
      <c r="C2861">
        <v>6.5</v>
      </c>
      <c r="E2861">
        <v>8070311</v>
      </c>
      <c r="F2861">
        <v>10000000</v>
      </c>
      <c r="G2861">
        <v>5.3</v>
      </c>
      <c r="H2861">
        <f>ROUND(CORREL(Table68[[Gross Earning ]],Table68[Budget]),6)</f>
        <v>0.48902099999999998</v>
      </c>
      <c r="I2861">
        <f>Table68[[#This Row],[Gross Earning ]]-Table68[[#This Row],[Budget]]</f>
        <v>-1929689</v>
      </c>
    </row>
    <row r="2862" spans="1:9">
      <c r="A2862">
        <v>33565375</v>
      </c>
      <c r="B2862">
        <v>15000000</v>
      </c>
      <c r="C2862">
        <v>7.5</v>
      </c>
      <c r="E2862">
        <v>13060843</v>
      </c>
      <c r="F2862">
        <v>15000000</v>
      </c>
      <c r="G2862">
        <v>7.7</v>
      </c>
      <c r="H2862">
        <f>ROUND(CORREL(Table68[[Gross Earning ]],Table68[Budget]),6)</f>
        <v>0.48902099999999998</v>
      </c>
      <c r="I2862">
        <f>Table68[[#This Row],[Gross Earning ]]-Table68[[#This Row],[Budget]]</f>
        <v>-1939157</v>
      </c>
    </row>
    <row r="2863" spans="1:9">
      <c r="A2863">
        <v>499263</v>
      </c>
      <c r="B2863">
        <v>30000000</v>
      </c>
      <c r="C2863">
        <v>7.1</v>
      </c>
      <c r="E2863">
        <v>52166</v>
      </c>
      <c r="F2863">
        <v>2000000</v>
      </c>
      <c r="G2863">
        <v>6.7</v>
      </c>
      <c r="H2863">
        <f>ROUND(CORREL(Table68[[Gross Earning ]],Table68[Budget]),6)</f>
        <v>0.48902099999999998</v>
      </c>
      <c r="I2863">
        <f>Table68[[#This Row],[Gross Earning ]]-Table68[[#This Row],[Budget]]</f>
        <v>-1947834</v>
      </c>
    </row>
    <row r="2864" spans="1:9">
      <c r="A2864">
        <v>219200000</v>
      </c>
      <c r="B2864">
        <v>25000000</v>
      </c>
      <c r="C2864">
        <v>6.9</v>
      </c>
      <c r="E2864">
        <v>3049135</v>
      </c>
      <c r="F2864">
        <v>5000000</v>
      </c>
      <c r="G2864">
        <v>7.4</v>
      </c>
      <c r="H2864">
        <f>ROUND(CORREL(Table68[[Gross Earning ]],Table68[Budget]),6)</f>
        <v>0.48902099999999998</v>
      </c>
      <c r="I2864">
        <f>Table68[[#This Row],[Gross Earning ]]-Table68[[#This Row],[Budget]]</f>
        <v>-1950865</v>
      </c>
    </row>
    <row r="2865" spans="1:9">
      <c r="A2865">
        <v>172825435</v>
      </c>
      <c r="B2865">
        <v>25000000</v>
      </c>
      <c r="C2865">
        <v>8</v>
      </c>
      <c r="E2865">
        <v>548712</v>
      </c>
      <c r="F2865">
        <v>2500000</v>
      </c>
      <c r="G2865">
        <v>6.9</v>
      </c>
      <c r="H2865">
        <f>ROUND(CORREL(Table68[[Gross Earning ]],Table68[Budget]),6)</f>
        <v>0.48902099999999998</v>
      </c>
      <c r="I2865">
        <f>Table68[[#This Row],[Gross Earning ]]-Table68[[#This Row],[Budget]]</f>
        <v>-1951288</v>
      </c>
    </row>
    <row r="2866" spans="1:9">
      <c r="A2866">
        <v>148085755</v>
      </c>
      <c r="B2866">
        <v>33000000</v>
      </c>
      <c r="C2866">
        <v>8.1999999999999993</v>
      </c>
      <c r="E2866">
        <v>13034417</v>
      </c>
      <c r="F2866">
        <v>15000000</v>
      </c>
      <c r="G2866">
        <v>6.9</v>
      </c>
      <c r="H2866">
        <f>ROUND(CORREL(Table68[[Gross Earning ]],Table68[Budget]),6)</f>
        <v>0.48902099999999998</v>
      </c>
      <c r="I2866">
        <f>Table68[[#This Row],[Gross Earning ]]-Table68[[#This Row],[Budget]]</f>
        <v>-1965583</v>
      </c>
    </row>
    <row r="2867" spans="1:9">
      <c r="A2867">
        <v>25517500</v>
      </c>
      <c r="B2867">
        <v>25100000</v>
      </c>
      <c r="C2867">
        <v>6.4</v>
      </c>
      <c r="E2867">
        <v>1028658</v>
      </c>
      <c r="F2867">
        <v>3000000</v>
      </c>
      <c r="G2867">
        <v>7</v>
      </c>
      <c r="H2867">
        <f>ROUND(CORREL(Table68[[Gross Earning ]],Table68[Budget]),6)</f>
        <v>0.48902099999999998</v>
      </c>
      <c r="I2867">
        <f>Table68[[#This Row],[Gross Earning ]]-Table68[[#This Row],[Budget]]</f>
        <v>-1971342</v>
      </c>
    </row>
    <row r="2868" spans="1:9">
      <c r="A2868">
        <v>145000989</v>
      </c>
      <c r="B2868">
        <v>25000000</v>
      </c>
      <c r="C2868">
        <v>7.9</v>
      </c>
      <c r="E2868">
        <v>7680</v>
      </c>
      <c r="F2868">
        <v>2000000</v>
      </c>
      <c r="G2868">
        <v>6.4</v>
      </c>
      <c r="H2868">
        <f>ROUND(CORREL(Table68[[Gross Earning ]],Table68[Budget]),6)</f>
        <v>0.48902099999999998</v>
      </c>
      <c r="I2868">
        <f>Table68[[#This Row],[Gross Earning ]]-Table68[[#This Row],[Budget]]</f>
        <v>-1992320</v>
      </c>
    </row>
    <row r="2869" spans="1:9">
      <c r="A2869">
        <v>26761283</v>
      </c>
      <c r="B2869">
        <v>26000000</v>
      </c>
      <c r="C2869">
        <v>6.7</v>
      </c>
      <c r="E2869">
        <v>13005485</v>
      </c>
      <c r="F2869">
        <v>15000000</v>
      </c>
      <c r="G2869">
        <v>7.6</v>
      </c>
      <c r="H2869">
        <f>ROUND(CORREL(Table68[[Gross Earning ]],Table68[Budget]),6)</f>
        <v>0.48902099999999998</v>
      </c>
      <c r="I2869">
        <f>Table68[[#This Row],[Gross Earning ]]-Table68[[#This Row],[Budget]]</f>
        <v>-1994515</v>
      </c>
    </row>
    <row r="2870" spans="1:9">
      <c r="A2870">
        <v>121945720</v>
      </c>
      <c r="B2870">
        <v>25000000</v>
      </c>
      <c r="C2870">
        <v>6.1</v>
      </c>
      <c r="E2870">
        <v>4958</v>
      </c>
      <c r="F2870">
        <v>2000000</v>
      </c>
      <c r="G2870">
        <v>7.8</v>
      </c>
      <c r="H2870">
        <f>ROUND(CORREL(Table68[[Gross Earning ]],Table68[Budget]),6)</f>
        <v>0.48902099999999998</v>
      </c>
      <c r="I2870">
        <f>Table68[[#This Row],[Gross Earning ]]-Table68[[#This Row],[Budget]]</f>
        <v>-1995042</v>
      </c>
    </row>
    <row r="2871" spans="1:9">
      <c r="A2871">
        <v>96067179</v>
      </c>
      <c r="B2871">
        <v>22000000</v>
      </c>
      <c r="C2871">
        <v>8.9</v>
      </c>
      <c r="E2871">
        <v>2436</v>
      </c>
      <c r="F2871">
        <v>2000000</v>
      </c>
      <c r="G2871">
        <v>5.7</v>
      </c>
      <c r="H2871">
        <f>ROUND(CORREL(Table68[[Gross Earning ]],Table68[Budget]),6)</f>
        <v>0.48902099999999998</v>
      </c>
      <c r="I2871">
        <f>Table68[[#This Row],[Gross Earning ]]-Table68[[#This Row],[Budget]]</f>
        <v>-1997564</v>
      </c>
    </row>
    <row r="2872" spans="1:9">
      <c r="A2872">
        <v>169705587</v>
      </c>
      <c r="B2872">
        <v>25000000</v>
      </c>
      <c r="C2872">
        <v>8.1</v>
      </c>
      <c r="E2872">
        <v>13998282</v>
      </c>
      <c r="F2872">
        <v>16000000</v>
      </c>
      <c r="G2872">
        <v>3.1</v>
      </c>
      <c r="H2872">
        <f>ROUND(CORREL(Table68[[Gross Earning ]],Table68[Budget]),6)</f>
        <v>0.48902099999999998</v>
      </c>
      <c r="I2872">
        <f>Table68[[#This Row],[Gross Earning ]]-Table68[[#This Row],[Budget]]</f>
        <v>-2001718</v>
      </c>
    </row>
    <row r="2873" spans="1:9">
      <c r="A2873">
        <v>3254172</v>
      </c>
      <c r="B2873">
        <v>28000000</v>
      </c>
      <c r="C2873">
        <v>6.2</v>
      </c>
      <c r="E2873">
        <v>10996440</v>
      </c>
      <c r="F2873">
        <v>13000000</v>
      </c>
      <c r="G2873">
        <v>6.3</v>
      </c>
      <c r="H2873">
        <f>ROUND(CORREL(Table68[[Gross Earning ]],Table68[Budget]),6)</f>
        <v>0.48902099999999998</v>
      </c>
      <c r="I2873">
        <f>Table68[[#This Row],[Gross Earning ]]-Table68[[#This Row],[Budget]]</f>
        <v>-2003560</v>
      </c>
    </row>
    <row r="2874" spans="1:9">
      <c r="A2874">
        <v>84185387</v>
      </c>
      <c r="B2874">
        <v>80000000</v>
      </c>
      <c r="C2874">
        <v>4.9000000000000004</v>
      </c>
      <c r="E2874">
        <v>25977365</v>
      </c>
      <c r="F2874">
        <v>28000000</v>
      </c>
      <c r="G2874">
        <v>6.5</v>
      </c>
      <c r="H2874">
        <f>ROUND(CORREL(Table68[[Gross Earning ]],Table68[Budget]),6)</f>
        <v>0.48902099999999998</v>
      </c>
      <c r="I2874">
        <f>Table68[[#This Row],[Gross Earning ]]-Table68[[#This Row],[Budget]]</f>
        <v>-2022635</v>
      </c>
    </row>
    <row r="2875" spans="1:9">
      <c r="A2875">
        <v>82163317</v>
      </c>
      <c r="B2875">
        <v>30000000</v>
      </c>
      <c r="C2875">
        <v>5.8</v>
      </c>
      <c r="E2875">
        <v>13571817</v>
      </c>
      <c r="F2875">
        <v>15600000</v>
      </c>
      <c r="G2875">
        <v>4.5</v>
      </c>
      <c r="H2875">
        <f>ROUND(CORREL(Table68[[Gross Earning ]],Table68[Budget]),6)</f>
        <v>0.48902099999999998</v>
      </c>
      <c r="I2875">
        <f>Table68[[#This Row],[Gross Earning ]]-Table68[[#This Row],[Budget]]</f>
        <v>-2028183</v>
      </c>
    </row>
    <row r="2876" spans="1:9">
      <c r="A2876">
        <v>80920948</v>
      </c>
      <c r="B2876">
        <v>30000000</v>
      </c>
      <c r="C2876">
        <v>6</v>
      </c>
      <c r="E2876">
        <v>24944213</v>
      </c>
      <c r="F2876">
        <v>27000000</v>
      </c>
      <c r="G2876">
        <v>6.9</v>
      </c>
      <c r="H2876">
        <f>ROUND(CORREL(Table68[[Gross Earning ]],Table68[Budget]),6)</f>
        <v>0.48902099999999998</v>
      </c>
      <c r="I2876">
        <f>Table68[[#This Row],[Gross Earning ]]-Table68[[#This Row],[Budget]]</f>
        <v>-2055787</v>
      </c>
    </row>
    <row r="2877" spans="1:9">
      <c r="A2877">
        <v>80034302</v>
      </c>
      <c r="B2877">
        <v>25000000</v>
      </c>
      <c r="C2877">
        <v>7</v>
      </c>
      <c r="E2877">
        <v>13922211</v>
      </c>
      <c r="F2877">
        <v>16000000</v>
      </c>
      <c r="G2877">
        <v>4.4000000000000004</v>
      </c>
      <c r="H2877">
        <f>ROUND(CORREL(Table68[[Gross Earning ]],Table68[Budget]),6)</f>
        <v>0.48902099999999998</v>
      </c>
      <c r="I2877">
        <f>Table68[[#This Row],[Gross Earning ]]-Table68[[#This Row],[Budget]]</f>
        <v>-2077789</v>
      </c>
    </row>
    <row r="2878" spans="1:9">
      <c r="A2878">
        <v>78656813</v>
      </c>
      <c r="B2878">
        <v>25000000</v>
      </c>
      <c r="C2878">
        <v>6</v>
      </c>
      <c r="E2878">
        <v>104257</v>
      </c>
      <c r="F2878">
        <v>2200000</v>
      </c>
      <c r="G2878">
        <v>7.1</v>
      </c>
      <c r="H2878">
        <f>ROUND(CORREL(Table68[[Gross Earning ]],Table68[Budget]),6)</f>
        <v>0.48902099999999998</v>
      </c>
      <c r="I2878">
        <f>Table68[[#This Row],[Gross Earning ]]-Table68[[#This Row],[Budget]]</f>
        <v>-2095743</v>
      </c>
    </row>
    <row r="2879" spans="1:9">
      <c r="A2879">
        <v>76270454</v>
      </c>
      <c r="B2879">
        <v>25000000</v>
      </c>
      <c r="C2879">
        <v>7.9</v>
      </c>
      <c r="E2879">
        <v>3330</v>
      </c>
      <c r="F2879">
        <v>2100000</v>
      </c>
      <c r="G2879">
        <v>7.2</v>
      </c>
      <c r="H2879">
        <f>ROUND(CORREL(Table68[[Gross Earning ]],Table68[Budget]),6)</f>
        <v>0.48902099999999998</v>
      </c>
      <c r="I2879">
        <f>Table68[[#This Row],[Gross Earning ]]-Table68[[#This Row],[Budget]]</f>
        <v>-2096670</v>
      </c>
    </row>
    <row r="2880" spans="1:9">
      <c r="A2880">
        <v>74273505</v>
      </c>
      <c r="B2880">
        <v>25000000</v>
      </c>
      <c r="C2880">
        <v>8.1</v>
      </c>
      <c r="E2880">
        <v>322157</v>
      </c>
      <c r="F2880">
        <v>2500000</v>
      </c>
      <c r="G2880">
        <v>6.8</v>
      </c>
      <c r="H2880">
        <f>ROUND(CORREL(Table68[[Gross Earning ]],Table68[Budget]),6)</f>
        <v>0.48902099999999998</v>
      </c>
      <c r="I2880">
        <f>Table68[[#This Row],[Gross Earning ]]-Table68[[#This Row],[Budget]]</f>
        <v>-2177843</v>
      </c>
    </row>
    <row r="2881" spans="1:9">
      <c r="A2881">
        <v>134141530</v>
      </c>
      <c r="B2881">
        <v>25000000</v>
      </c>
      <c r="C2881">
        <v>6.2</v>
      </c>
      <c r="E2881">
        <v>17804273</v>
      </c>
      <c r="F2881">
        <v>20000000</v>
      </c>
      <c r="G2881">
        <v>7</v>
      </c>
      <c r="H2881">
        <f>ROUND(CORREL(Table68[[Gross Earning ]],Table68[Budget]),6)</f>
        <v>0.48902099999999998</v>
      </c>
      <c r="I2881">
        <f>Table68[[#This Row],[Gross Earning ]]-Table68[[#This Row],[Budget]]</f>
        <v>-2195727</v>
      </c>
    </row>
    <row r="2882" spans="1:9">
      <c r="A2882">
        <v>71500556</v>
      </c>
      <c r="B2882">
        <v>26000000</v>
      </c>
      <c r="C2882">
        <v>6.7</v>
      </c>
      <c r="E2882">
        <v>17803796</v>
      </c>
      <c r="F2882">
        <v>20000000</v>
      </c>
      <c r="G2882">
        <v>5.9</v>
      </c>
      <c r="H2882">
        <f>ROUND(CORREL(Table68[[Gross Earning ]],Table68[Budget]),6)</f>
        <v>0.48902099999999998</v>
      </c>
      <c r="I2882">
        <f>Table68[[#This Row],[Gross Earning ]]-Table68[[#This Row],[Budget]]</f>
        <v>-2196204</v>
      </c>
    </row>
    <row r="2883" spans="1:9">
      <c r="A2883">
        <v>71309760</v>
      </c>
      <c r="B2883">
        <v>25000000</v>
      </c>
      <c r="C2883">
        <v>7.3</v>
      </c>
      <c r="E2883">
        <v>12801190</v>
      </c>
      <c r="F2883">
        <v>15000000</v>
      </c>
      <c r="G2883">
        <v>4.5999999999999996</v>
      </c>
      <c r="H2883">
        <f>ROUND(CORREL(Table68[[Gross Earning ]],Table68[Budget]),6)</f>
        <v>0.48902099999999998</v>
      </c>
      <c r="I2883">
        <f>Table68[[#This Row],[Gross Earning ]]-Table68[[#This Row],[Budget]]</f>
        <v>-2198810</v>
      </c>
    </row>
    <row r="2884" spans="1:9">
      <c r="A2884">
        <v>89808372</v>
      </c>
      <c r="B2884">
        <v>45000000</v>
      </c>
      <c r="C2884">
        <v>4.5999999999999996</v>
      </c>
      <c r="E2884">
        <v>52799004</v>
      </c>
      <c r="F2884">
        <v>55000000</v>
      </c>
      <c r="G2884">
        <v>6.1</v>
      </c>
      <c r="H2884">
        <f>ROUND(CORREL(Table68[[Gross Earning ]],Table68[Budget]),6)</f>
        <v>0.48902099999999998</v>
      </c>
      <c r="I2884">
        <f>Table68[[#This Row],[Gross Earning ]]-Table68[[#This Row],[Budget]]</f>
        <v>-2200996</v>
      </c>
    </row>
    <row r="2885" spans="1:9">
      <c r="A2885">
        <v>77264926</v>
      </c>
      <c r="B2885">
        <v>25000000</v>
      </c>
      <c r="C2885">
        <v>6.1</v>
      </c>
      <c r="E2885">
        <v>19783777</v>
      </c>
      <c r="F2885">
        <v>22000000</v>
      </c>
      <c r="G2885">
        <v>6.5</v>
      </c>
      <c r="H2885">
        <f>ROUND(CORREL(Table68[[Gross Earning ]],Table68[Budget]),6)</f>
        <v>0.48902099999999998</v>
      </c>
      <c r="I2885">
        <f>Table68[[#This Row],[Gross Earning ]]-Table68[[#This Row],[Budget]]</f>
        <v>-2216223</v>
      </c>
    </row>
    <row r="2886" spans="1:9">
      <c r="A2886">
        <v>70625986</v>
      </c>
      <c r="B2886">
        <v>25000000</v>
      </c>
      <c r="C2886">
        <v>6.2</v>
      </c>
      <c r="E2886">
        <v>7764027</v>
      </c>
      <c r="F2886">
        <v>10000000</v>
      </c>
      <c r="G2886">
        <v>6.7</v>
      </c>
      <c r="H2886">
        <f>ROUND(CORREL(Table68[[Gross Earning ]],Table68[Budget]),6)</f>
        <v>0.48902099999999998</v>
      </c>
      <c r="I2886">
        <f>Table68[[#This Row],[Gross Earning ]]-Table68[[#This Row],[Budget]]</f>
        <v>-2235973</v>
      </c>
    </row>
    <row r="2887" spans="1:9">
      <c r="A2887">
        <v>56505065</v>
      </c>
      <c r="B2887">
        <v>25000000</v>
      </c>
      <c r="C2887">
        <v>7.8</v>
      </c>
      <c r="E2887">
        <v>20763013</v>
      </c>
      <c r="F2887">
        <v>23000000</v>
      </c>
      <c r="G2887">
        <v>2.8</v>
      </c>
      <c r="H2887">
        <f>ROUND(CORREL(Table68[[Gross Earning ]],Table68[Budget]),6)</f>
        <v>0.48902099999999998</v>
      </c>
      <c r="I2887">
        <f>Table68[[#This Row],[Gross Earning ]]-Table68[[#This Row],[Budget]]</f>
        <v>-2236987</v>
      </c>
    </row>
    <row r="2888" spans="1:9">
      <c r="A2888">
        <v>55973336</v>
      </c>
      <c r="B2888">
        <v>25000000</v>
      </c>
      <c r="C2888">
        <v>6.1</v>
      </c>
      <c r="E2888">
        <v>37752931</v>
      </c>
      <c r="F2888">
        <v>40000000</v>
      </c>
      <c r="G2888">
        <v>5.5</v>
      </c>
      <c r="H2888">
        <f>ROUND(CORREL(Table68[[Gross Earning ]],Table68[Budget]),6)</f>
        <v>0.48902099999999998</v>
      </c>
      <c r="I2888">
        <f>Table68[[#This Row],[Gross Earning ]]-Table68[[#This Row],[Budget]]</f>
        <v>-2247069</v>
      </c>
    </row>
    <row r="2889" spans="1:9">
      <c r="A2889">
        <v>54098051</v>
      </c>
      <c r="B2889">
        <v>25000000</v>
      </c>
      <c r="C2889">
        <v>5.8</v>
      </c>
      <c r="E2889">
        <v>178739</v>
      </c>
      <c r="F2889">
        <v>2450000</v>
      </c>
      <c r="G2889">
        <v>3.9</v>
      </c>
      <c r="H2889">
        <f>ROUND(CORREL(Table68[[Gross Earning ]],Table68[Budget]),6)</f>
        <v>0.48902099999999998</v>
      </c>
      <c r="I2889">
        <f>Table68[[#This Row],[Gross Earning ]]-Table68[[#This Row],[Budget]]</f>
        <v>-2271261</v>
      </c>
    </row>
    <row r="2890" spans="1:9">
      <c r="A2890">
        <v>60443237</v>
      </c>
      <c r="B2890">
        <v>25000000</v>
      </c>
      <c r="C2890">
        <v>6.5</v>
      </c>
      <c r="E2890">
        <v>4720371</v>
      </c>
      <c r="F2890">
        <v>7000000</v>
      </c>
      <c r="G2890">
        <v>6.5</v>
      </c>
      <c r="H2890">
        <f>ROUND(CORREL(Table68[[Gross Earning ]],Table68[Budget]),6)</f>
        <v>0.48902099999999998</v>
      </c>
      <c r="I2890">
        <f>Table68[[#This Row],[Gross Earning ]]-Table68[[#This Row],[Budget]]</f>
        <v>-2279629</v>
      </c>
    </row>
    <row r="2891" spans="1:9">
      <c r="A2891">
        <v>82234139</v>
      </c>
      <c r="B2891">
        <v>17000000</v>
      </c>
      <c r="C2891">
        <v>7.2</v>
      </c>
      <c r="E2891">
        <v>2711210</v>
      </c>
      <c r="F2891">
        <v>5000000</v>
      </c>
      <c r="G2891">
        <v>6.4</v>
      </c>
      <c r="H2891">
        <f>ROUND(CORREL(Table68[[Gross Earning ]],Table68[Budget]),6)</f>
        <v>0.48902099999999998</v>
      </c>
      <c r="I2891">
        <f>Table68[[#This Row],[Gross Earning ]]-Table68[[#This Row],[Budget]]</f>
        <v>-2288790</v>
      </c>
    </row>
    <row r="2892" spans="1:9">
      <c r="A2892">
        <v>51676606</v>
      </c>
      <c r="B2892">
        <v>25000000</v>
      </c>
      <c r="C2892">
        <v>7.8</v>
      </c>
      <c r="E2892">
        <v>7927</v>
      </c>
      <c r="F2892">
        <v>2300000</v>
      </c>
      <c r="G2892">
        <v>7.7</v>
      </c>
      <c r="H2892">
        <f>ROUND(CORREL(Table68[[Gross Earning ]],Table68[Budget]),6)</f>
        <v>0.48902099999999998</v>
      </c>
      <c r="I2892">
        <f>Table68[[#This Row],[Gross Earning ]]-Table68[[#This Row],[Budget]]</f>
        <v>-2292073</v>
      </c>
    </row>
    <row r="2893" spans="1:9">
      <c r="A2893">
        <v>52528330</v>
      </c>
      <c r="B2893">
        <v>25000000</v>
      </c>
      <c r="C2893">
        <v>4.7</v>
      </c>
      <c r="E2893">
        <v>703002</v>
      </c>
      <c r="F2893">
        <v>3000000</v>
      </c>
      <c r="G2893">
        <v>6.1</v>
      </c>
      <c r="H2893">
        <f>ROUND(CORREL(Table68[[Gross Earning ]],Table68[Budget]),6)</f>
        <v>0.48902099999999998</v>
      </c>
      <c r="I2893">
        <f>Table68[[#This Row],[Gross Earning ]]-Table68[[#This Row],[Budget]]</f>
        <v>-2296998</v>
      </c>
    </row>
    <row r="2894" spans="1:9">
      <c r="A2894">
        <v>51533608</v>
      </c>
      <c r="B2894">
        <v>25000000</v>
      </c>
      <c r="C2894">
        <v>6.8</v>
      </c>
      <c r="E2894">
        <v>12701880</v>
      </c>
      <c r="F2894">
        <v>15000000</v>
      </c>
      <c r="G2894">
        <v>5.7</v>
      </c>
      <c r="H2894">
        <f>ROUND(CORREL(Table68[[Gross Earning ]],Table68[Budget]),6)</f>
        <v>0.48902099999999998</v>
      </c>
      <c r="I2894">
        <f>Table68[[#This Row],[Gross Earning ]]-Table68[[#This Row],[Budget]]</f>
        <v>-2298120</v>
      </c>
    </row>
    <row r="2895" spans="1:9">
      <c r="A2895">
        <v>51097664</v>
      </c>
      <c r="B2895">
        <v>30000000</v>
      </c>
      <c r="C2895">
        <v>5.9</v>
      </c>
      <c r="E2895">
        <v>7691700</v>
      </c>
      <c r="F2895">
        <v>10000000</v>
      </c>
      <c r="G2895">
        <v>7.5</v>
      </c>
      <c r="H2895">
        <f>ROUND(CORREL(Table68[[Gross Earning ]],Table68[Budget]),6)</f>
        <v>0.48902099999999998</v>
      </c>
      <c r="I2895">
        <f>Table68[[#This Row],[Gross Earning ]]-Table68[[#This Row],[Budget]]</f>
        <v>-2308300</v>
      </c>
    </row>
    <row r="2896" spans="1:9">
      <c r="A2896">
        <v>84136909</v>
      </c>
      <c r="B2896">
        <v>26000000</v>
      </c>
      <c r="C2896">
        <v>7.2</v>
      </c>
      <c r="E2896">
        <v>475000</v>
      </c>
      <c r="F2896">
        <v>2800000</v>
      </c>
      <c r="G2896">
        <v>6</v>
      </c>
      <c r="H2896">
        <f>ROUND(CORREL(Table68[[Gross Earning ]],Table68[Budget]),6)</f>
        <v>0.48902099999999998</v>
      </c>
      <c r="I2896">
        <f>Table68[[#This Row],[Gross Earning ]]-Table68[[#This Row],[Budget]]</f>
        <v>-2325000</v>
      </c>
    </row>
    <row r="2897" spans="1:9">
      <c r="A2897">
        <v>46836394</v>
      </c>
      <c r="B2897">
        <v>25000000</v>
      </c>
      <c r="C2897">
        <v>8.6999999999999993</v>
      </c>
      <c r="E2897">
        <v>173783</v>
      </c>
      <c r="F2897">
        <v>2500000</v>
      </c>
      <c r="G2897">
        <v>7.6</v>
      </c>
      <c r="H2897">
        <f>ROUND(CORREL(Table68[[Gross Earning ]],Table68[Budget]),6)</f>
        <v>0.48902099999999998</v>
      </c>
      <c r="I2897">
        <f>Table68[[#This Row],[Gross Earning ]]-Table68[[#This Row],[Budget]]</f>
        <v>-2326217</v>
      </c>
    </row>
    <row r="2898" spans="1:9">
      <c r="A2898">
        <v>47285499</v>
      </c>
      <c r="B2898">
        <v>26000000</v>
      </c>
      <c r="C2898">
        <v>5</v>
      </c>
      <c r="E2898">
        <v>118666</v>
      </c>
      <c r="F2898">
        <v>2500000</v>
      </c>
      <c r="G2898">
        <v>6.6</v>
      </c>
      <c r="H2898">
        <f>ROUND(CORREL(Table68[[Gross Earning ]],Table68[Budget]),6)</f>
        <v>0.48902099999999998</v>
      </c>
      <c r="I2898">
        <f>Table68[[#This Row],[Gross Earning ]]-Table68[[#This Row],[Budget]]</f>
        <v>-2381334</v>
      </c>
    </row>
    <row r="2899" spans="1:9">
      <c r="A2899">
        <v>47124400</v>
      </c>
      <c r="B2899">
        <v>25000000</v>
      </c>
      <c r="C2899">
        <v>6.6</v>
      </c>
      <c r="E2899">
        <v>5100000</v>
      </c>
      <c r="F2899">
        <v>7500000</v>
      </c>
      <c r="G2899">
        <v>6</v>
      </c>
      <c r="H2899">
        <f>ROUND(CORREL(Table68[[Gross Earning ]],Table68[Budget]),6)</f>
        <v>0.48902099999999998</v>
      </c>
      <c r="I2899">
        <f>Table68[[#This Row],[Gross Earning ]]-Table68[[#This Row],[Budget]]</f>
        <v>-2400000</v>
      </c>
    </row>
    <row r="2900" spans="1:9">
      <c r="A2900">
        <v>44700000</v>
      </c>
      <c r="B2900">
        <v>25000000</v>
      </c>
      <c r="C2900">
        <v>8.3000000000000007</v>
      </c>
      <c r="E2900">
        <v>99851</v>
      </c>
      <c r="F2900">
        <v>2500000</v>
      </c>
      <c r="G2900">
        <v>7.1</v>
      </c>
      <c r="H2900">
        <f>ROUND(CORREL(Table68[[Gross Earning ]],Table68[Budget]),6)</f>
        <v>0.48902099999999998</v>
      </c>
      <c r="I2900">
        <f>Table68[[#This Row],[Gross Earning ]]-Table68[[#This Row],[Budget]]</f>
        <v>-2400149</v>
      </c>
    </row>
    <row r="2901" spans="1:9">
      <c r="A2901">
        <v>44455658</v>
      </c>
      <c r="B2901">
        <v>25000000</v>
      </c>
      <c r="C2901">
        <v>6.7</v>
      </c>
      <c r="E2901">
        <v>12899702</v>
      </c>
      <c r="F2901">
        <v>15300000</v>
      </c>
      <c r="G2901">
        <v>7.6</v>
      </c>
      <c r="H2901">
        <f>ROUND(CORREL(Table68[[Gross Earning ]],Table68[Budget]),6)</f>
        <v>0.48902099999999998</v>
      </c>
      <c r="I2901">
        <f>Table68[[#This Row],[Gross Earning ]]-Table68[[#This Row],[Budget]]</f>
        <v>-2400298</v>
      </c>
    </row>
    <row r="2902" spans="1:9">
      <c r="A2902">
        <v>43984230</v>
      </c>
      <c r="B2902">
        <v>23000000</v>
      </c>
      <c r="C2902">
        <v>7.8</v>
      </c>
      <c r="E2902">
        <v>92191</v>
      </c>
      <c r="F2902">
        <v>2500000</v>
      </c>
      <c r="G2902">
        <v>6.5</v>
      </c>
      <c r="H2902">
        <f>ROUND(CORREL(Table68[[Gross Earning ]],Table68[Budget]),6)</f>
        <v>0.48902099999999998</v>
      </c>
      <c r="I2902">
        <f>Table68[[#This Row],[Gross Earning ]]-Table68[[#This Row],[Budget]]</f>
        <v>-2407809</v>
      </c>
    </row>
    <row r="2903" spans="1:9">
      <c r="A2903">
        <v>66489425</v>
      </c>
      <c r="B2903">
        <v>25000000</v>
      </c>
      <c r="C2903">
        <v>6.5</v>
      </c>
      <c r="E2903">
        <v>3588432</v>
      </c>
      <c r="F2903">
        <v>6000000</v>
      </c>
      <c r="G2903">
        <v>6.7</v>
      </c>
      <c r="H2903">
        <f>ROUND(CORREL(Table68[[Gross Earning ]],Table68[Budget]),6)</f>
        <v>0.48902099999999998</v>
      </c>
      <c r="I2903">
        <f>Table68[[#This Row],[Gross Earning ]]-Table68[[#This Row],[Budget]]</f>
        <v>-2411568</v>
      </c>
    </row>
    <row r="2904" spans="1:9">
      <c r="A2904">
        <v>41067398</v>
      </c>
      <c r="B2904">
        <v>25000000</v>
      </c>
      <c r="C2904">
        <v>6.1</v>
      </c>
      <c r="E2904">
        <v>75727</v>
      </c>
      <c r="F2904">
        <v>2500000</v>
      </c>
      <c r="G2904">
        <v>5.9</v>
      </c>
      <c r="H2904">
        <f>ROUND(CORREL(Table68[[Gross Earning ]],Table68[Budget]),6)</f>
        <v>0.48902099999999998</v>
      </c>
      <c r="I2904">
        <f>Table68[[#This Row],[Gross Earning ]]-Table68[[#This Row],[Budget]]</f>
        <v>-2424273</v>
      </c>
    </row>
    <row r="2905" spans="1:9">
      <c r="A2905">
        <v>40218903</v>
      </c>
      <c r="B2905">
        <v>25000000</v>
      </c>
      <c r="C2905">
        <v>8.1</v>
      </c>
      <c r="E2905">
        <v>7574066</v>
      </c>
      <c r="F2905">
        <v>10000000</v>
      </c>
      <c r="G2905">
        <v>6.3</v>
      </c>
      <c r="H2905">
        <f>ROUND(CORREL(Table68[[Gross Earning ]],Table68[Budget]),6)</f>
        <v>0.48902099999999998</v>
      </c>
      <c r="I2905">
        <f>Table68[[#This Row],[Gross Earning ]]-Table68[[#This Row],[Budget]]</f>
        <v>-2425934</v>
      </c>
    </row>
    <row r="2906" spans="1:9">
      <c r="A2906">
        <v>39880476</v>
      </c>
      <c r="B2906">
        <v>25000000</v>
      </c>
      <c r="C2906">
        <v>5.2</v>
      </c>
      <c r="E2906">
        <v>71904</v>
      </c>
      <c r="F2906">
        <v>2500000</v>
      </c>
      <c r="G2906">
        <v>5.7</v>
      </c>
      <c r="H2906">
        <f>ROUND(CORREL(Table68[[Gross Earning ]],Table68[Budget]),6)</f>
        <v>0.48902099999999998</v>
      </c>
      <c r="I2906">
        <f>Table68[[#This Row],[Gross Earning ]]-Table68[[#This Row],[Budget]]</f>
        <v>-2428096</v>
      </c>
    </row>
    <row r="2907" spans="1:9">
      <c r="A2907">
        <v>39399750</v>
      </c>
      <c r="B2907">
        <v>25000000</v>
      </c>
      <c r="C2907">
        <v>5.6</v>
      </c>
      <c r="E2907">
        <v>64359</v>
      </c>
      <c r="F2907">
        <v>2500000</v>
      </c>
      <c r="G2907">
        <v>5.9</v>
      </c>
      <c r="H2907">
        <f>ROUND(CORREL(Table68[[Gross Earning ]],Table68[Budget]),6)</f>
        <v>0.48902099999999998</v>
      </c>
      <c r="I2907">
        <f>Table68[[#This Row],[Gross Earning ]]-Table68[[#This Row],[Budget]]</f>
        <v>-2435641</v>
      </c>
    </row>
    <row r="2908" spans="1:9">
      <c r="A2908">
        <v>38230435</v>
      </c>
      <c r="B2908">
        <v>25000000</v>
      </c>
      <c r="C2908">
        <v>5.8</v>
      </c>
      <c r="E2908">
        <v>7563670</v>
      </c>
      <c r="F2908">
        <v>10000000</v>
      </c>
      <c r="G2908">
        <v>5.2</v>
      </c>
      <c r="H2908">
        <f>ROUND(CORREL(Table68[[Gross Earning ]],Table68[Budget]),6)</f>
        <v>0.48902099999999998</v>
      </c>
      <c r="I2908">
        <f>Table68[[#This Row],[Gross Earning ]]-Table68[[#This Row],[Budget]]</f>
        <v>-2436330</v>
      </c>
    </row>
    <row r="2909" spans="1:9">
      <c r="A2909">
        <v>39008741</v>
      </c>
      <c r="B2909">
        <v>25000000</v>
      </c>
      <c r="C2909">
        <v>6.6</v>
      </c>
      <c r="E2909">
        <v>15561627</v>
      </c>
      <c r="F2909">
        <v>18000000</v>
      </c>
      <c r="G2909">
        <v>7.5</v>
      </c>
      <c r="H2909">
        <f>ROUND(CORREL(Table68[[Gross Earning ]],Table68[Budget]),6)</f>
        <v>0.48902099999999998</v>
      </c>
      <c r="I2909">
        <f>Table68[[#This Row],[Gross Earning ]]-Table68[[#This Row],[Budget]]</f>
        <v>-2438373</v>
      </c>
    </row>
    <row r="2910" spans="1:9">
      <c r="A2910">
        <v>36833473</v>
      </c>
      <c r="B2910">
        <v>25000000</v>
      </c>
      <c r="C2910">
        <v>6.6</v>
      </c>
      <c r="E2910">
        <v>37553932</v>
      </c>
      <c r="F2910">
        <v>40000000</v>
      </c>
      <c r="G2910">
        <v>6.7</v>
      </c>
      <c r="H2910">
        <f>ROUND(CORREL(Table68[[Gross Earning ]],Table68[Budget]),6)</f>
        <v>0.48902099999999998</v>
      </c>
      <c r="I2910">
        <f>Table68[[#This Row],[Gross Earning ]]-Table68[[#This Row],[Budget]]</f>
        <v>-2446068</v>
      </c>
    </row>
    <row r="2911" spans="1:9">
      <c r="A2911">
        <v>48237389</v>
      </c>
      <c r="B2911">
        <v>25000000</v>
      </c>
      <c r="C2911">
        <v>5.5</v>
      </c>
      <c r="E2911">
        <v>47553512</v>
      </c>
      <c r="F2911">
        <v>50000000</v>
      </c>
      <c r="G2911">
        <v>5.8</v>
      </c>
      <c r="H2911">
        <f>ROUND(CORREL(Table68[[Gross Earning ]],Table68[Budget]),6)</f>
        <v>0.48902099999999998</v>
      </c>
      <c r="I2911">
        <f>Table68[[#This Row],[Gross Earning ]]-Table68[[#This Row],[Budget]]</f>
        <v>-2446488</v>
      </c>
    </row>
    <row r="2912" spans="1:9">
      <c r="A2912">
        <v>36447959</v>
      </c>
      <c r="B2912">
        <v>25000000</v>
      </c>
      <c r="C2912">
        <v>7</v>
      </c>
      <c r="E2912">
        <v>12549485</v>
      </c>
      <c r="F2912">
        <v>15000000</v>
      </c>
      <c r="G2912">
        <v>6.2</v>
      </c>
      <c r="H2912">
        <f>ROUND(CORREL(Table68[[Gross Earning ]],Table68[Budget]),6)</f>
        <v>0.48902099999999998</v>
      </c>
      <c r="I2912">
        <f>Table68[[#This Row],[Gross Earning ]]-Table68[[#This Row],[Budget]]</f>
        <v>-2450515</v>
      </c>
    </row>
    <row r="2913" spans="1:9">
      <c r="A2913">
        <v>45089048</v>
      </c>
      <c r="B2913">
        <v>25000000</v>
      </c>
      <c r="C2913">
        <v>6.5</v>
      </c>
      <c r="E2913">
        <v>6047856</v>
      </c>
      <c r="F2913">
        <v>8500000</v>
      </c>
      <c r="G2913">
        <v>6.7</v>
      </c>
      <c r="H2913">
        <f>ROUND(CORREL(Table68[[Gross Earning ]],Table68[Budget]),6)</f>
        <v>0.48902099999999998</v>
      </c>
      <c r="I2913">
        <f>Table68[[#This Row],[Gross Earning ]]-Table68[[#This Row],[Budget]]</f>
        <v>-2452144</v>
      </c>
    </row>
    <row r="2914" spans="1:9">
      <c r="A2914">
        <v>35990505</v>
      </c>
      <c r="B2914">
        <v>20000000</v>
      </c>
      <c r="C2914">
        <v>5.8</v>
      </c>
      <c r="E2914">
        <v>17529157</v>
      </c>
      <c r="F2914">
        <v>20000000</v>
      </c>
      <c r="G2914">
        <v>5</v>
      </c>
      <c r="H2914">
        <f>ROUND(CORREL(Table68[[Gross Earning ]],Table68[Budget]),6)</f>
        <v>0.48902099999999998</v>
      </c>
      <c r="I2914">
        <f>Table68[[#This Row],[Gross Earning ]]-Table68[[#This Row],[Budget]]</f>
        <v>-2470843</v>
      </c>
    </row>
    <row r="2915" spans="1:9">
      <c r="A2915">
        <v>35143332</v>
      </c>
      <c r="B2915">
        <v>17000000</v>
      </c>
      <c r="C2915">
        <v>5.6</v>
      </c>
      <c r="E2915">
        <v>32519322</v>
      </c>
      <c r="F2915">
        <v>35000000</v>
      </c>
      <c r="G2915">
        <v>8.5</v>
      </c>
      <c r="H2915">
        <f>ROUND(CORREL(Table68[[Gross Earning ]],Table68[Budget]),6)</f>
        <v>0.48902099999999998</v>
      </c>
      <c r="I2915">
        <f>Table68[[#This Row],[Gross Earning ]]-Table68[[#This Row],[Budget]]</f>
        <v>-2480678</v>
      </c>
    </row>
    <row r="2916" spans="1:9">
      <c r="A2916">
        <v>35000629</v>
      </c>
      <c r="B2916">
        <v>25000000</v>
      </c>
      <c r="C2916">
        <v>5.6</v>
      </c>
      <c r="E2916">
        <v>17518220</v>
      </c>
      <c r="F2916">
        <v>20000000</v>
      </c>
      <c r="G2916">
        <v>6.6</v>
      </c>
      <c r="H2916">
        <f>ROUND(CORREL(Table68[[Gross Earning ]],Table68[Budget]),6)</f>
        <v>0.48902099999999998</v>
      </c>
      <c r="I2916">
        <f>Table68[[#This Row],[Gross Earning ]]-Table68[[#This Row],[Budget]]</f>
        <v>-2481780</v>
      </c>
    </row>
    <row r="2917" spans="1:9">
      <c r="A2917">
        <v>34604054</v>
      </c>
      <c r="B2917">
        <v>30000000</v>
      </c>
      <c r="C2917">
        <v>5.8</v>
      </c>
      <c r="E2917">
        <v>12802907</v>
      </c>
      <c r="F2917">
        <v>15300000</v>
      </c>
      <c r="G2917">
        <v>6.6</v>
      </c>
      <c r="H2917">
        <f>ROUND(CORREL(Table68[[Gross Earning ]],Table68[Budget]),6)</f>
        <v>0.48902099999999998</v>
      </c>
      <c r="I2917">
        <f>Table68[[#This Row],[Gross Earning ]]-Table68[[#This Row],[Budget]]</f>
        <v>-2497093</v>
      </c>
    </row>
    <row r="2918" spans="1:9">
      <c r="A2918">
        <v>41597830</v>
      </c>
      <c r="B2918">
        <v>25000000</v>
      </c>
      <c r="C2918">
        <v>7.6</v>
      </c>
      <c r="E2918">
        <v>7002255</v>
      </c>
      <c r="F2918">
        <v>9500000</v>
      </c>
      <c r="G2918">
        <v>7.8</v>
      </c>
      <c r="H2918">
        <f>ROUND(CORREL(Table68[[Gross Earning ]],Table68[Budget]),6)</f>
        <v>0.48902099999999998</v>
      </c>
      <c r="I2918">
        <f>Table68[[#This Row],[Gross Earning ]]-Table68[[#This Row],[Budget]]</f>
        <v>-2497745</v>
      </c>
    </row>
    <row r="2919" spans="1:9">
      <c r="A2919">
        <v>33687630</v>
      </c>
      <c r="B2919">
        <v>20000000</v>
      </c>
      <c r="C2919">
        <v>6.4</v>
      </c>
      <c r="E2919">
        <v>4000304</v>
      </c>
      <c r="F2919">
        <v>6500000</v>
      </c>
      <c r="G2919">
        <v>7.3</v>
      </c>
      <c r="H2919">
        <f>ROUND(CORREL(Table68[[Gross Earning ]],Table68[Budget]),6)</f>
        <v>0.48902099999999998</v>
      </c>
      <c r="I2919">
        <f>Table68[[#This Row],[Gross Earning ]]-Table68[[#This Row],[Budget]]</f>
        <v>-2499696</v>
      </c>
    </row>
    <row r="2920" spans="1:9">
      <c r="A2920">
        <v>32553210</v>
      </c>
      <c r="B2920">
        <v>25000000</v>
      </c>
      <c r="C2920">
        <v>6.3</v>
      </c>
      <c r="E2920">
        <v>12796277</v>
      </c>
      <c r="F2920">
        <v>15300000</v>
      </c>
      <c r="G2920">
        <v>6.7</v>
      </c>
      <c r="H2920">
        <f>ROUND(CORREL(Table68[[Gross Earning ]],Table68[Budget]),6)</f>
        <v>0.48902099999999998</v>
      </c>
      <c r="I2920">
        <f>Table68[[#This Row],[Gross Earning ]]-Table68[[#This Row],[Budget]]</f>
        <v>-2503723</v>
      </c>
    </row>
    <row r="2921" spans="1:9">
      <c r="A2921">
        <v>31526393</v>
      </c>
      <c r="B2921">
        <v>25000000</v>
      </c>
      <c r="C2921">
        <v>4.5999999999999996</v>
      </c>
      <c r="E2921">
        <v>22466994</v>
      </c>
      <c r="F2921">
        <v>25000000</v>
      </c>
      <c r="G2921">
        <v>6.3</v>
      </c>
      <c r="H2921">
        <f>ROUND(CORREL(Table68[[Gross Earning ]],Table68[Budget]),6)</f>
        <v>0.48902099999999998</v>
      </c>
      <c r="I2921">
        <f>Table68[[#This Row],[Gross Earning ]]-Table68[[#This Row],[Budget]]</f>
        <v>-2533006</v>
      </c>
    </row>
    <row r="2922" spans="1:9">
      <c r="A2922">
        <v>41229</v>
      </c>
      <c r="B2922">
        <v>25500000</v>
      </c>
      <c r="C2922">
        <v>6.5</v>
      </c>
      <c r="E2922">
        <v>3064356</v>
      </c>
      <c r="F2922">
        <v>5600000</v>
      </c>
      <c r="G2922">
        <v>6.9</v>
      </c>
      <c r="H2922">
        <f>ROUND(CORREL(Table68[[Gross Earning ]],Table68[Budget]),6)</f>
        <v>0.48902099999999998</v>
      </c>
      <c r="I2922">
        <f>Table68[[#This Row],[Gross Earning ]]-Table68[[#This Row],[Budget]]</f>
        <v>-2535644</v>
      </c>
    </row>
    <row r="2923" spans="1:9">
      <c r="A2923">
        <v>31655091</v>
      </c>
      <c r="B2923">
        <v>30000000</v>
      </c>
      <c r="C2923">
        <v>7.5</v>
      </c>
      <c r="E2923">
        <v>2445646</v>
      </c>
      <c r="F2923">
        <v>5000000</v>
      </c>
      <c r="G2923">
        <v>7</v>
      </c>
      <c r="H2923">
        <f>ROUND(CORREL(Table68[[Gross Earning ]],Table68[Budget]),6)</f>
        <v>0.48902099999999998</v>
      </c>
      <c r="I2923">
        <f>Table68[[#This Row],[Gross Earning ]]-Table68[[#This Row],[Budget]]</f>
        <v>-2554354</v>
      </c>
    </row>
    <row r="2924" spans="1:9">
      <c r="A2924">
        <v>30012990</v>
      </c>
      <c r="B2924">
        <v>25000000</v>
      </c>
      <c r="C2924">
        <v>7.5</v>
      </c>
      <c r="E2924">
        <v>38108</v>
      </c>
      <c r="F2924">
        <v>2600000</v>
      </c>
      <c r="G2924">
        <v>7.2</v>
      </c>
      <c r="H2924">
        <f>ROUND(CORREL(Table68[[Gross Earning ]],Table68[Budget]),6)</f>
        <v>0.48902099999999998</v>
      </c>
      <c r="I2924">
        <f>Table68[[#This Row],[Gross Earning ]]-Table68[[#This Row],[Budget]]</f>
        <v>-2561892</v>
      </c>
    </row>
    <row r="2925" spans="1:9">
      <c r="A2925">
        <v>32368960</v>
      </c>
      <c r="B2925">
        <v>25000000</v>
      </c>
      <c r="C2925">
        <v>5.3</v>
      </c>
      <c r="E2925">
        <v>11433134</v>
      </c>
      <c r="F2925">
        <v>14000000</v>
      </c>
      <c r="G2925">
        <v>8.4</v>
      </c>
      <c r="H2925">
        <f>ROUND(CORREL(Table68[[Gross Earning ]],Table68[Budget]),6)</f>
        <v>0.48902099999999998</v>
      </c>
      <c r="I2925">
        <f>Table68[[#This Row],[Gross Earning ]]-Table68[[#This Row],[Budget]]</f>
        <v>-2566866</v>
      </c>
    </row>
    <row r="2926" spans="1:9">
      <c r="A2926">
        <v>14500000</v>
      </c>
      <c r="B2926">
        <v>25000000</v>
      </c>
      <c r="C2926">
        <v>7.5</v>
      </c>
      <c r="E2926">
        <v>3432342</v>
      </c>
      <c r="F2926">
        <v>6000000</v>
      </c>
      <c r="G2926">
        <v>7.7</v>
      </c>
      <c r="H2926">
        <f>ROUND(CORREL(Table68[[Gross Earning ]],Table68[Budget]),6)</f>
        <v>0.48902099999999998</v>
      </c>
      <c r="I2926">
        <f>Table68[[#This Row],[Gross Earning ]]-Table68[[#This Row],[Budget]]</f>
        <v>-2567658</v>
      </c>
    </row>
    <row r="2927" spans="1:9">
      <c r="A2927">
        <v>29247405</v>
      </c>
      <c r="B2927">
        <v>25000000</v>
      </c>
      <c r="C2927">
        <v>3.3</v>
      </c>
      <c r="E2927">
        <v>418268</v>
      </c>
      <c r="F2927">
        <v>3000000</v>
      </c>
      <c r="G2927">
        <v>5.3</v>
      </c>
      <c r="H2927">
        <f>ROUND(CORREL(Table68[[Gross Earning ]],Table68[Budget]),6)</f>
        <v>0.48902099999999998</v>
      </c>
      <c r="I2927">
        <f>Table68[[#This Row],[Gross Earning ]]-Table68[[#This Row],[Budget]]</f>
        <v>-2581732</v>
      </c>
    </row>
    <row r="2928" spans="1:9">
      <c r="A2928">
        <v>25615792</v>
      </c>
      <c r="B2928">
        <v>25000000</v>
      </c>
      <c r="C2928">
        <v>3.5</v>
      </c>
      <c r="E2928">
        <v>95016</v>
      </c>
      <c r="F2928">
        <v>2700000</v>
      </c>
      <c r="G2928">
        <v>7.4</v>
      </c>
      <c r="H2928">
        <f>ROUND(CORREL(Table68[[Gross Earning ]],Table68[Budget]),6)</f>
        <v>0.48902099999999998</v>
      </c>
      <c r="I2928">
        <f>Table68[[#This Row],[Gross Earning ]]-Table68[[#This Row],[Budget]]</f>
        <v>-2604984</v>
      </c>
    </row>
    <row r="2929" spans="1:9">
      <c r="A2929">
        <v>28341469</v>
      </c>
      <c r="B2929">
        <v>25000000</v>
      </c>
      <c r="C2929">
        <v>9.3000000000000007</v>
      </c>
      <c r="E2929">
        <v>886410</v>
      </c>
      <c r="F2929">
        <v>3500000</v>
      </c>
      <c r="G2929">
        <v>6.8</v>
      </c>
      <c r="H2929">
        <f>ROUND(CORREL(Table68[[Gross Earning ]],Table68[Budget]),6)</f>
        <v>0.48902099999999998</v>
      </c>
      <c r="I2929">
        <f>Table68[[#This Row],[Gross Earning ]]-Table68[[#This Row],[Budget]]</f>
        <v>-2613590</v>
      </c>
    </row>
    <row r="2930" spans="1:9">
      <c r="A2930">
        <v>25590119</v>
      </c>
      <c r="B2930">
        <v>21150000</v>
      </c>
      <c r="C2930">
        <v>4.8</v>
      </c>
      <c r="E2930">
        <v>12674183</v>
      </c>
      <c r="F2930">
        <v>15300000</v>
      </c>
      <c r="G2930">
        <v>6.2</v>
      </c>
      <c r="H2930">
        <f>ROUND(CORREL(Table68[[Gross Earning ]],Table68[Budget]),6)</f>
        <v>0.48902099999999998</v>
      </c>
      <c r="I2930">
        <f>Table68[[#This Row],[Gross Earning ]]-Table68[[#This Row],[Budget]]</f>
        <v>-2625817</v>
      </c>
    </row>
    <row r="2931" spans="1:9">
      <c r="A2931">
        <v>24944213</v>
      </c>
      <c r="B2931">
        <v>27000000</v>
      </c>
      <c r="C2931">
        <v>6.9</v>
      </c>
      <c r="E2931">
        <v>37371385</v>
      </c>
      <c r="F2931">
        <v>40000000</v>
      </c>
      <c r="G2931">
        <v>7</v>
      </c>
      <c r="H2931">
        <f>ROUND(CORREL(Table68[[Gross Earning ]],Table68[Budget]),6)</f>
        <v>0.48902099999999998</v>
      </c>
      <c r="I2931">
        <f>Table68[[#This Row],[Gross Earning ]]-Table68[[#This Row],[Budget]]</f>
        <v>-2628615</v>
      </c>
    </row>
    <row r="2932" spans="1:9">
      <c r="A2932">
        <v>33631221</v>
      </c>
      <c r="B2932">
        <v>25000000</v>
      </c>
      <c r="C2932">
        <v>6</v>
      </c>
      <c r="E2932">
        <v>19351569</v>
      </c>
      <c r="F2932">
        <v>22000000</v>
      </c>
      <c r="G2932">
        <v>5.9</v>
      </c>
      <c r="H2932">
        <f>ROUND(CORREL(Table68[[Gross Earning ]],Table68[Budget]),6)</f>
        <v>0.48902099999999998</v>
      </c>
      <c r="I2932">
        <f>Table68[[#This Row],[Gross Earning ]]-Table68[[#This Row],[Budget]]</f>
        <v>-2648431</v>
      </c>
    </row>
    <row r="2933" spans="1:9">
      <c r="A2933">
        <v>37738400</v>
      </c>
      <c r="B2933">
        <v>25000000</v>
      </c>
      <c r="C2933">
        <v>7.3</v>
      </c>
      <c r="E2933">
        <v>1325073</v>
      </c>
      <c r="F2933">
        <v>4000000</v>
      </c>
      <c r="G2933">
        <v>6.6</v>
      </c>
      <c r="H2933">
        <f>ROUND(CORREL(Table68[[Gross Earning ]],Table68[Budget]),6)</f>
        <v>0.48902099999999998</v>
      </c>
      <c r="I2933">
        <f>Table68[[#This Row],[Gross Earning ]]-Table68[[#This Row],[Budget]]</f>
        <v>-2674927</v>
      </c>
    </row>
    <row r="2934" spans="1:9">
      <c r="A2934">
        <v>21835784</v>
      </c>
      <c r="B2934">
        <v>30000000</v>
      </c>
      <c r="C2934">
        <v>6.6</v>
      </c>
      <c r="E2934">
        <v>302204</v>
      </c>
      <c r="F2934">
        <v>3000000</v>
      </c>
      <c r="G2934">
        <v>6.6</v>
      </c>
      <c r="H2934">
        <f>ROUND(CORREL(Table68[[Gross Earning ]],Table68[Budget]),6)</f>
        <v>0.48902099999999998</v>
      </c>
      <c r="I2934">
        <f>Table68[[#This Row],[Gross Earning ]]-Table68[[#This Row],[Budget]]</f>
        <v>-2697796</v>
      </c>
    </row>
    <row r="2935" spans="1:9">
      <c r="A2935">
        <v>15785632</v>
      </c>
      <c r="B2935">
        <v>23000000</v>
      </c>
      <c r="C2935">
        <v>7.5</v>
      </c>
      <c r="E2935">
        <v>12589108</v>
      </c>
      <c r="F2935">
        <v>15300000</v>
      </c>
      <c r="G2935">
        <v>7.4</v>
      </c>
      <c r="H2935">
        <f>ROUND(CORREL(Table68[[Gross Earning ]],Table68[Budget]),6)</f>
        <v>0.48902099999999998</v>
      </c>
      <c r="I2935">
        <f>Table68[[#This Row],[Gross Earning ]]-Table68[[#This Row],[Budget]]</f>
        <v>-2710892</v>
      </c>
    </row>
    <row r="2936" spans="1:9">
      <c r="A2936">
        <v>21554585</v>
      </c>
      <c r="B2936">
        <v>25000000</v>
      </c>
      <c r="C2936">
        <v>6.9</v>
      </c>
      <c r="E2936">
        <v>1487477</v>
      </c>
      <c r="F2936">
        <v>4200000</v>
      </c>
      <c r="G2936">
        <v>6.5</v>
      </c>
      <c r="H2936">
        <f>ROUND(CORREL(Table68[[Gross Earning ]],Table68[Budget]),6)</f>
        <v>0.48902099999999998</v>
      </c>
      <c r="I2936">
        <f>Table68[[#This Row],[Gross Earning ]]-Table68[[#This Row],[Budget]]</f>
        <v>-2712523</v>
      </c>
    </row>
    <row r="2937" spans="1:9">
      <c r="A2937">
        <v>22200000</v>
      </c>
      <c r="B2937">
        <v>25000000</v>
      </c>
      <c r="C2937">
        <v>6.8</v>
      </c>
      <c r="E2937">
        <v>19283782</v>
      </c>
      <c r="F2937">
        <v>22000000</v>
      </c>
      <c r="G2937">
        <v>6.6</v>
      </c>
      <c r="H2937">
        <f>ROUND(CORREL(Table68[[Gross Earning ]],Table68[Budget]),6)</f>
        <v>0.48902099999999998</v>
      </c>
      <c r="I2937">
        <f>Table68[[#This Row],[Gross Earning ]]-Table68[[#This Row],[Budget]]</f>
        <v>-2716218</v>
      </c>
    </row>
    <row r="2938" spans="1:9">
      <c r="A2938">
        <v>80014842</v>
      </c>
      <c r="B2938">
        <v>25000000</v>
      </c>
      <c r="C2938">
        <v>6.3</v>
      </c>
      <c r="E2938">
        <v>15281286</v>
      </c>
      <c r="F2938">
        <v>18000000</v>
      </c>
      <c r="G2938">
        <v>6.5</v>
      </c>
      <c r="H2938">
        <f>ROUND(CORREL(Table68[[Gross Earning ]],Table68[Budget]),6)</f>
        <v>0.48902099999999998</v>
      </c>
      <c r="I2938">
        <f>Table68[[#This Row],[Gross Earning ]]-Table68[[#This Row],[Budget]]</f>
        <v>-2718714</v>
      </c>
    </row>
    <row r="2939" spans="1:9">
      <c r="A2939">
        <v>23527955</v>
      </c>
      <c r="B2939">
        <v>25000000</v>
      </c>
      <c r="C2939">
        <v>6.4</v>
      </c>
      <c r="E2939">
        <v>3273588</v>
      </c>
      <c r="F2939">
        <v>6000000</v>
      </c>
      <c r="G2939">
        <v>6.7</v>
      </c>
      <c r="H2939">
        <f>ROUND(CORREL(Table68[[Gross Earning ]],Table68[Budget]),6)</f>
        <v>0.48902099999999998</v>
      </c>
      <c r="I2939">
        <f>Table68[[#This Row],[Gross Earning ]]-Table68[[#This Row],[Budget]]</f>
        <v>-2726412</v>
      </c>
    </row>
    <row r="2940" spans="1:9">
      <c r="A2940">
        <v>24042490</v>
      </c>
      <c r="B2940">
        <v>25000000</v>
      </c>
      <c r="C2940">
        <v>5.6</v>
      </c>
      <c r="E2940">
        <v>6262942</v>
      </c>
      <c r="F2940">
        <v>9000000</v>
      </c>
      <c r="G2940">
        <v>6.9</v>
      </c>
      <c r="H2940">
        <f>ROUND(CORREL(Table68[[Gross Earning ]],Table68[Budget]),6)</f>
        <v>0.48902099999999998</v>
      </c>
      <c r="I2940">
        <f>Table68[[#This Row],[Gross Earning ]]-Table68[[#This Row],[Budget]]</f>
        <v>-2737058</v>
      </c>
    </row>
    <row r="2941" spans="1:9">
      <c r="A2941">
        <v>22466994</v>
      </c>
      <c r="B2941">
        <v>25000000</v>
      </c>
      <c r="C2941">
        <v>6.3</v>
      </c>
      <c r="E2941">
        <v>252726</v>
      </c>
      <c r="F2941">
        <v>3000000</v>
      </c>
      <c r="G2941">
        <v>7.2</v>
      </c>
      <c r="H2941">
        <f>ROUND(CORREL(Table68[[Gross Earning ]],Table68[Budget]),6)</f>
        <v>0.48902099999999998</v>
      </c>
      <c r="I2941">
        <f>Table68[[#This Row],[Gross Earning ]]-Table68[[#This Row],[Budget]]</f>
        <v>-2747274</v>
      </c>
    </row>
    <row r="2942" spans="1:9">
      <c r="A2942">
        <v>17791031</v>
      </c>
      <c r="B2942">
        <v>25000000</v>
      </c>
      <c r="C2942">
        <v>7.3</v>
      </c>
      <c r="E2942">
        <v>12550242</v>
      </c>
      <c r="F2942">
        <v>15300000</v>
      </c>
      <c r="G2942">
        <v>5.5</v>
      </c>
      <c r="H2942">
        <f>ROUND(CORREL(Table68[[Gross Earning ]],Table68[Budget]),6)</f>
        <v>0.48902099999999998</v>
      </c>
      <c r="I2942">
        <f>Table68[[#This Row],[Gross Earning ]]-Table68[[#This Row],[Budget]]</f>
        <v>-2749758</v>
      </c>
    </row>
    <row r="2943" spans="1:9">
      <c r="A2943">
        <v>17718223</v>
      </c>
      <c r="B2943">
        <v>25000000</v>
      </c>
      <c r="C2943">
        <v>6.6</v>
      </c>
      <c r="E2943">
        <v>23222861</v>
      </c>
      <c r="F2943">
        <v>26000000</v>
      </c>
      <c r="G2943">
        <v>4.5</v>
      </c>
      <c r="H2943">
        <f>ROUND(CORREL(Table68[[Gross Earning ]],Table68[Budget]),6)</f>
        <v>0.48902099999999998</v>
      </c>
      <c r="I2943">
        <f>Table68[[#This Row],[Gross Earning ]]-Table68[[#This Row],[Budget]]</f>
        <v>-2777139</v>
      </c>
    </row>
    <row r="2944" spans="1:9">
      <c r="A2944">
        <v>15361537</v>
      </c>
      <c r="B2944">
        <v>13000000</v>
      </c>
      <c r="C2944">
        <v>4.5999999999999996</v>
      </c>
      <c r="E2944">
        <v>2221809</v>
      </c>
      <c r="F2944">
        <v>5000000</v>
      </c>
      <c r="G2944">
        <v>7</v>
      </c>
      <c r="H2944">
        <f>ROUND(CORREL(Table68[[Gross Earning ]],Table68[Budget]),6)</f>
        <v>0.48902099999999998</v>
      </c>
      <c r="I2944">
        <f>Table68[[#This Row],[Gross Earning ]]-Table68[[#This Row],[Budget]]</f>
        <v>-2778191</v>
      </c>
    </row>
    <row r="2945" spans="1:9">
      <c r="A2945">
        <v>16647384</v>
      </c>
      <c r="B2945">
        <v>26000000</v>
      </c>
      <c r="C2945">
        <v>5.0999999999999996</v>
      </c>
      <c r="E2945">
        <v>12212417</v>
      </c>
      <c r="F2945">
        <v>15000000</v>
      </c>
      <c r="G2945">
        <v>6.7</v>
      </c>
      <c r="H2945">
        <f>ROUND(CORREL(Table68[[Gross Earning ]],Table68[Budget]),6)</f>
        <v>0.48902099999999998</v>
      </c>
      <c r="I2945">
        <f>Table68[[#This Row],[Gross Earning ]]-Table68[[#This Row],[Budget]]</f>
        <v>-2787583</v>
      </c>
    </row>
    <row r="2946" spans="1:9">
      <c r="A2946">
        <v>16118077</v>
      </c>
      <c r="B2946">
        <v>25000000</v>
      </c>
      <c r="C2946">
        <v>5.6</v>
      </c>
      <c r="E2946">
        <v>11204499</v>
      </c>
      <c r="F2946">
        <v>14000000</v>
      </c>
      <c r="G2946">
        <v>7</v>
      </c>
      <c r="H2946">
        <f>ROUND(CORREL(Table68[[Gross Earning ]],Table68[Budget]),6)</f>
        <v>0.48902099999999998</v>
      </c>
      <c r="I2946">
        <f>Table68[[#This Row],[Gross Earning ]]-Table68[[#This Row],[Budget]]</f>
        <v>-2795501</v>
      </c>
    </row>
    <row r="2947" spans="1:9">
      <c r="A2947">
        <v>15091542</v>
      </c>
      <c r="B2947">
        <v>25000000</v>
      </c>
      <c r="C2947">
        <v>5.3</v>
      </c>
      <c r="E2947">
        <v>200803</v>
      </c>
      <c r="F2947">
        <v>3000000</v>
      </c>
      <c r="G2947">
        <v>5.3</v>
      </c>
      <c r="H2947">
        <f>ROUND(CORREL(Table68[[Gross Earning ]],Table68[Budget]),6)</f>
        <v>0.48902099999999998</v>
      </c>
      <c r="I2947">
        <f>Table68[[#This Row],[Gross Earning ]]-Table68[[#This Row],[Budget]]</f>
        <v>-2799197</v>
      </c>
    </row>
    <row r="2948" spans="1:9">
      <c r="A2948">
        <v>15045676</v>
      </c>
      <c r="B2948">
        <v>16000000</v>
      </c>
      <c r="C2948">
        <v>5.6</v>
      </c>
      <c r="E2948">
        <v>22200000</v>
      </c>
      <c r="F2948">
        <v>25000000</v>
      </c>
      <c r="G2948">
        <v>6.8</v>
      </c>
      <c r="H2948">
        <f>ROUND(CORREL(Table68[[Gross Earning ]],Table68[Budget]),6)</f>
        <v>0.48902099999999998</v>
      </c>
      <c r="I2948">
        <f>Table68[[#This Row],[Gross Earning ]]-Table68[[#This Row],[Budget]]</f>
        <v>-2800000</v>
      </c>
    </row>
    <row r="2949" spans="1:9">
      <c r="A2949">
        <v>17427926</v>
      </c>
      <c r="B2949">
        <v>8000000</v>
      </c>
      <c r="C2949">
        <v>5.9</v>
      </c>
      <c r="E2949">
        <v>12495865</v>
      </c>
      <c r="F2949">
        <v>15300000</v>
      </c>
      <c r="G2949">
        <v>6.8</v>
      </c>
      <c r="H2949">
        <f>ROUND(CORREL(Table68[[Gross Earning ]],Table68[Budget]),6)</f>
        <v>0.48902099999999998</v>
      </c>
      <c r="I2949">
        <f>Table68[[#This Row],[Gross Earning ]]-Table68[[#This Row],[Budget]]</f>
        <v>-2804135</v>
      </c>
    </row>
    <row r="2950" spans="1:9">
      <c r="A2950">
        <v>14983572</v>
      </c>
      <c r="B2950">
        <v>25000000</v>
      </c>
      <c r="C2950">
        <v>4.7</v>
      </c>
      <c r="E2950">
        <v>35183792</v>
      </c>
      <c r="F2950">
        <v>38000000</v>
      </c>
      <c r="G2950">
        <v>7.2</v>
      </c>
      <c r="H2950">
        <f>ROUND(CORREL(Table68[[Gross Earning ]],Table68[Budget]),6)</f>
        <v>0.48902099999999998</v>
      </c>
      <c r="I2950">
        <f>Table68[[#This Row],[Gross Earning ]]-Table68[[#This Row],[Budget]]</f>
        <v>-2816208</v>
      </c>
    </row>
    <row r="2951" spans="1:9">
      <c r="A2951">
        <v>14637490</v>
      </c>
      <c r="B2951">
        <v>25000000</v>
      </c>
      <c r="C2951">
        <v>4.8</v>
      </c>
      <c r="E2951" s="27">
        <v>24171685</v>
      </c>
      <c r="F2951">
        <v>27000000</v>
      </c>
      <c r="G2951">
        <v>6</v>
      </c>
      <c r="H2951">
        <f>ROUND(CORREL(Table68[[Gross Earning ]],Table68[Budget]),6)</f>
        <v>0.48902099999999998</v>
      </c>
      <c r="I2951">
        <f>Table68[[#This Row],[Gross Earning ]]-Table68[[#This Row],[Budget]]</f>
        <v>-2828315</v>
      </c>
    </row>
    <row r="2952" spans="1:9">
      <c r="A2952">
        <v>14589444</v>
      </c>
      <c r="B2952">
        <v>25000000</v>
      </c>
      <c r="C2952">
        <v>6.8</v>
      </c>
      <c r="E2952" s="27">
        <v>24171685</v>
      </c>
      <c r="F2952">
        <v>27000000</v>
      </c>
      <c r="G2952">
        <v>7.4</v>
      </c>
      <c r="H2952">
        <f>ROUND(CORREL(Table68[[Gross Earning ]],Table68[Budget]),6)</f>
        <v>0.48902099999999998</v>
      </c>
      <c r="I2952">
        <f>Table68[[#This Row],[Gross Earning ]]-Table68[[#This Row],[Budget]]</f>
        <v>-2828315</v>
      </c>
    </row>
    <row r="2953" spans="1:9">
      <c r="A2953">
        <v>14095303</v>
      </c>
      <c r="B2953">
        <v>25000000</v>
      </c>
      <c r="C2953">
        <v>5.4</v>
      </c>
      <c r="E2953" s="27">
        <v>24171685</v>
      </c>
      <c r="F2953">
        <v>27000000</v>
      </c>
      <c r="G2953">
        <v>6.6</v>
      </c>
      <c r="H2953">
        <f>ROUND(CORREL(Table68[[Gross Earning ]],Table68[Budget]),6)</f>
        <v>0.48902099999999998</v>
      </c>
      <c r="I2953">
        <f>Table68[[#This Row],[Gross Earning ]]-Table68[[#This Row],[Budget]]</f>
        <v>-2828315</v>
      </c>
    </row>
    <row r="2954" spans="1:9">
      <c r="A2954">
        <v>13973532</v>
      </c>
      <c r="B2954">
        <v>25000000</v>
      </c>
      <c r="C2954">
        <v>5.0999999999999996</v>
      </c>
      <c r="E2954" s="27">
        <v>24171685</v>
      </c>
      <c r="F2954">
        <v>27000000</v>
      </c>
      <c r="G2954">
        <v>5</v>
      </c>
      <c r="H2954">
        <f>ROUND(CORREL(Table68[[Gross Earning ]],Table68[Budget]),6)</f>
        <v>0.48902099999999998</v>
      </c>
      <c r="I2954">
        <f>Table68[[#This Row],[Gross Earning ]]-Table68[[#This Row],[Budget]]</f>
        <v>-2828315</v>
      </c>
    </row>
    <row r="2955" spans="1:9">
      <c r="A2955">
        <v>1865774</v>
      </c>
      <c r="B2955">
        <v>30000000</v>
      </c>
      <c r="C2955">
        <v>7</v>
      </c>
      <c r="E2955">
        <v>15155772</v>
      </c>
      <c r="F2955">
        <v>18000000</v>
      </c>
      <c r="G2955">
        <v>5.7</v>
      </c>
      <c r="H2955">
        <f>ROUND(CORREL(Table68[[Gross Earning ]],Table68[Budget]),6)</f>
        <v>0.48902099999999998</v>
      </c>
      <c r="I2955">
        <f>Table68[[#This Row],[Gross Earning ]]-Table68[[#This Row],[Budget]]</f>
        <v>-2844228</v>
      </c>
    </row>
    <row r="2956" spans="1:9">
      <c r="A2956">
        <v>18860403</v>
      </c>
      <c r="B2956">
        <v>25000000</v>
      </c>
      <c r="C2956">
        <v>4</v>
      </c>
      <c r="E2956">
        <v>4443403</v>
      </c>
      <c r="F2956">
        <v>7300000</v>
      </c>
      <c r="G2956">
        <v>8</v>
      </c>
      <c r="H2956">
        <f>ROUND(CORREL(Table68[[Gross Earning ]],Table68[Budget]),6)</f>
        <v>0.48902099999999998</v>
      </c>
      <c r="I2956">
        <f>Table68[[#This Row],[Gross Earning ]]-Table68[[#This Row],[Budget]]</f>
        <v>-2856597</v>
      </c>
    </row>
    <row r="2957" spans="1:9">
      <c r="A2957">
        <v>13038660</v>
      </c>
      <c r="B2957">
        <v>25000000</v>
      </c>
      <c r="C2957">
        <v>7.3</v>
      </c>
      <c r="E2957">
        <v>535249</v>
      </c>
      <c r="F2957">
        <v>3400000</v>
      </c>
      <c r="G2957">
        <v>4.5999999999999996</v>
      </c>
      <c r="H2957">
        <f>ROUND(CORREL(Table68[[Gross Earning ]],Table68[Budget]),6)</f>
        <v>0.48902099999999998</v>
      </c>
      <c r="I2957">
        <f>Table68[[#This Row],[Gross Earning ]]-Table68[[#This Row],[Budget]]</f>
        <v>-2864751</v>
      </c>
    </row>
    <row r="2958" spans="1:9">
      <c r="A2958">
        <v>28831145</v>
      </c>
      <c r="B2958">
        <v>25000000</v>
      </c>
      <c r="C2958">
        <v>6.8</v>
      </c>
      <c r="E2958">
        <v>47105085</v>
      </c>
      <c r="F2958">
        <v>50000000</v>
      </c>
      <c r="G2958">
        <v>7.4</v>
      </c>
      <c r="H2958">
        <f>ROUND(CORREL(Table68[[Gross Earning ]],Table68[Budget]),6)</f>
        <v>0.48902099999999998</v>
      </c>
      <c r="I2958">
        <f>Table68[[#This Row],[Gross Earning ]]-Table68[[#This Row],[Budget]]</f>
        <v>-2894915</v>
      </c>
    </row>
    <row r="2959" spans="1:9">
      <c r="A2959">
        <v>11538204</v>
      </c>
      <c r="B2959">
        <v>25000000</v>
      </c>
      <c r="C2959">
        <v>7</v>
      </c>
      <c r="E2959">
        <v>17104669</v>
      </c>
      <c r="F2959">
        <v>20000000</v>
      </c>
      <c r="G2959">
        <v>7.8</v>
      </c>
      <c r="H2959">
        <f>ROUND(CORREL(Table68[[Gross Earning ]],Table68[Budget]),6)</f>
        <v>0.48902099999999998</v>
      </c>
      <c r="I2959">
        <f>Table68[[#This Row],[Gross Earning ]]-Table68[[#This Row],[Budget]]</f>
        <v>-2895331</v>
      </c>
    </row>
    <row r="2960" spans="1:9">
      <c r="A2960">
        <v>11008432</v>
      </c>
      <c r="B2960">
        <v>25000000</v>
      </c>
      <c r="C2960">
        <v>7.1</v>
      </c>
      <c r="E2960">
        <v>37101011</v>
      </c>
      <c r="F2960">
        <v>40000000</v>
      </c>
      <c r="G2960">
        <v>5.8</v>
      </c>
      <c r="H2960">
        <f>ROUND(CORREL(Table68[[Gross Earning ]],Table68[Budget]),6)</f>
        <v>0.48902099999999998</v>
      </c>
      <c r="I2960">
        <f>Table68[[#This Row],[Gross Earning ]]-Table68[[#This Row],[Budget]]</f>
        <v>-2898989</v>
      </c>
    </row>
    <row r="2961" spans="1:9">
      <c r="A2961">
        <v>12188642</v>
      </c>
      <c r="B2961">
        <v>26000000</v>
      </c>
      <c r="C2961">
        <v>6.9</v>
      </c>
      <c r="E2961">
        <v>100675</v>
      </c>
      <c r="F2961">
        <v>3000000</v>
      </c>
      <c r="G2961">
        <v>6.4</v>
      </c>
      <c r="H2961">
        <f>ROUND(CORREL(Table68[[Gross Earning ]],Table68[Budget]),6)</f>
        <v>0.48902099999999998</v>
      </c>
      <c r="I2961">
        <f>Table68[[#This Row],[Gross Earning ]]-Table68[[#This Row],[Budget]]</f>
        <v>-2899325</v>
      </c>
    </row>
    <row r="2962" spans="1:9">
      <c r="A2962">
        <v>11100000</v>
      </c>
      <c r="B2962">
        <v>25000000</v>
      </c>
      <c r="C2962">
        <v>7.3</v>
      </c>
      <c r="E2962">
        <v>73678</v>
      </c>
      <c r="F2962">
        <v>3000000</v>
      </c>
      <c r="G2962">
        <v>5.9</v>
      </c>
      <c r="H2962">
        <f>ROUND(CORREL(Table68[[Gross Earning ]],Table68[Budget]),6)</f>
        <v>0.48902099999999998</v>
      </c>
      <c r="I2962">
        <f>Table68[[#This Row],[Gross Earning ]]-Table68[[#This Row],[Budget]]</f>
        <v>-2926322</v>
      </c>
    </row>
    <row r="2963" spans="1:9">
      <c r="A2963">
        <v>13651662</v>
      </c>
      <c r="B2963">
        <v>25000000</v>
      </c>
      <c r="C2963">
        <v>8.1999999999999993</v>
      </c>
      <c r="E2963">
        <v>39852</v>
      </c>
      <c r="F2963">
        <v>3000000</v>
      </c>
      <c r="G2963">
        <v>6.7</v>
      </c>
      <c r="H2963">
        <f>ROUND(CORREL(Table68[[Gross Earning ]],Table68[Budget]),6)</f>
        <v>0.48902099999999998</v>
      </c>
      <c r="I2963">
        <f>Table68[[#This Row],[Gross Earning ]]-Table68[[#This Row],[Budget]]</f>
        <v>-2960148</v>
      </c>
    </row>
    <row r="2964" spans="1:9">
      <c r="A2964">
        <v>11030963</v>
      </c>
      <c r="B2964">
        <v>28000000</v>
      </c>
      <c r="C2964">
        <v>7.1</v>
      </c>
      <c r="E2964">
        <v>3029081</v>
      </c>
      <c r="F2964">
        <v>6000000</v>
      </c>
      <c r="G2964">
        <v>7.8</v>
      </c>
      <c r="H2964">
        <f>ROUND(CORREL(Table68[[Gross Earning ]],Table68[Budget]),6)</f>
        <v>0.48902099999999998</v>
      </c>
      <c r="I2964">
        <f>Table68[[#This Row],[Gross Earning ]]-Table68[[#This Row],[Budget]]</f>
        <v>-2970919</v>
      </c>
    </row>
    <row r="2965" spans="1:9">
      <c r="A2965">
        <v>10769960</v>
      </c>
      <c r="B2965">
        <v>25000000</v>
      </c>
      <c r="C2965">
        <v>7.7</v>
      </c>
      <c r="E2965">
        <v>26345</v>
      </c>
      <c r="F2965">
        <v>3000000</v>
      </c>
      <c r="G2965">
        <v>6.1</v>
      </c>
      <c r="H2965">
        <f>ROUND(CORREL(Table68[[Gross Earning ]],Table68[Budget]),6)</f>
        <v>0.48902099999999998</v>
      </c>
      <c r="I2965">
        <f>Table68[[#This Row],[Gross Earning ]]-Table68[[#This Row],[Budget]]</f>
        <v>-2973655</v>
      </c>
    </row>
    <row r="2966" spans="1:9">
      <c r="A2966">
        <v>10911750</v>
      </c>
      <c r="B2966">
        <v>25000000</v>
      </c>
      <c r="C2966">
        <v>6.5</v>
      </c>
      <c r="E2966">
        <v>22000</v>
      </c>
      <c r="F2966">
        <v>3000000</v>
      </c>
      <c r="G2966">
        <v>5.8</v>
      </c>
      <c r="H2966">
        <f>ROUND(CORREL(Table68[[Gross Earning ]],Table68[Budget]),6)</f>
        <v>0.48902099999999998</v>
      </c>
      <c r="I2966">
        <f>Table68[[#This Row],[Gross Earning ]]-Table68[[#This Row],[Budget]]</f>
        <v>-2978000</v>
      </c>
    </row>
    <row r="2967" spans="1:9">
      <c r="A2967">
        <v>10719367</v>
      </c>
      <c r="B2967">
        <v>25000000</v>
      </c>
      <c r="C2967">
        <v>4.9000000000000004</v>
      </c>
      <c r="E2967">
        <v>5018450</v>
      </c>
      <c r="F2967">
        <v>8000000</v>
      </c>
      <c r="G2967">
        <v>5.3</v>
      </c>
      <c r="H2967">
        <f>ROUND(CORREL(Table68[[Gross Earning ]],Table68[Budget]),6)</f>
        <v>0.48902099999999998</v>
      </c>
      <c r="I2967">
        <f>Table68[[#This Row],[Gross Earning ]]-Table68[[#This Row],[Budget]]</f>
        <v>-2981550</v>
      </c>
    </row>
    <row r="2968" spans="1:9">
      <c r="A2968">
        <v>10114315</v>
      </c>
      <c r="B2968">
        <v>25000000</v>
      </c>
      <c r="C2968">
        <v>6.4</v>
      </c>
      <c r="E2968">
        <v>1705139</v>
      </c>
      <c r="F2968">
        <v>4700000</v>
      </c>
      <c r="G2968">
        <v>6.7</v>
      </c>
      <c r="H2968">
        <f>ROUND(CORREL(Table68[[Gross Earning ]],Table68[Budget]),6)</f>
        <v>0.48902099999999998</v>
      </c>
      <c r="I2968">
        <f>Table68[[#This Row],[Gross Earning ]]-Table68[[#This Row],[Budget]]</f>
        <v>-2994861</v>
      </c>
    </row>
    <row r="2969" spans="1:9">
      <c r="A2969">
        <v>49122319</v>
      </c>
      <c r="B2969">
        <v>14000000</v>
      </c>
      <c r="C2969">
        <v>5.9</v>
      </c>
      <c r="E2969">
        <v>5005</v>
      </c>
      <c r="F2969">
        <v>3000000</v>
      </c>
      <c r="G2969">
        <v>5.9</v>
      </c>
      <c r="H2969">
        <f>ROUND(CORREL(Table68[[Gross Earning ]],Table68[Budget]),6)</f>
        <v>0.48902099999999998</v>
      </c>
      <c r="I2969">
        <f>Table68[[#This Row],[Gross Earning ]]-Table68[[#This Row],[Budget]]</f>
        <v>-2994995</v>
      </c>
    </row>
    <row r="2970" spans="1:9">
      <c r="A2970">
        <v>10070000</v>
      </c>
      <c r="B2970">
        <v>25000000</v>
      </c>
      <c r="C2970">
        <v>6.2</v>
      </c>
      <c r="E2970">
        <v>6982680</v>
      </c>
      <c r="F2970">
        <v>10000000</v>
      </c>
      <c r="G2970">
        <v>5.7</v>
      </c>
      <c r="H2970">
        <f>ROUND(CORREL(Table68[[Gross Earning ]],Table68[Budget]),6)</f>
        <v>0.48902099999999998</v>
      </c>
      <c r="I2970">
        <f>Table68[[#This Row],[Gross Earning ]]-Table68[[#This Row],[Budget]]</f>
        <v>-3017320</v>
      </c>
    </row>
    <row r="2971" spans="1:9">
      <c r="A2971">
        <v>10324441</v>
      </c>
      <c r="B2971">
        <v>25000000</v>
      </c>
      <c r="C2971">
        <v>5.8</v>
      </c>
      <c r="E2971">
        <v>46982632</v>
      </c>
      <c r="F2971">
        <v>50000000</v>
      </c>
      <c r="G2971">
        <v>6.6</v>
      </c>
      <c r="H2971">
        <f>ROUND(CORREL(Table68[[Gross Earning ]],Table68[Budget]),6)</f>
        <v>0.48902099999999998</v>
      </c>
      <c r="I2971">
        <f>Table68[[#This Row],[Gross Earning ]]-Table68[[#This Row],[Budget]]</f>
        <v>-3017368</v>
      </c>
    </row>
    <row r="2972" spans="1:9">
      <c r="A2972">
        <v>7156933</v>
      </c>
      <c r="B2972">
        <v>25000000</v>
      </c>
      <c r="C2972">
        <v>6.7</v>
      </c>
      <c r="E2972">
        <v>1980338</v>
      </c>
      <c r="F2972">
        <v>5000000</v>
      </c>
      <c r="G2972">
        <v>7</v>
      </c>
      <c r="H2972">
        <f>ROUND(CORREL(Table68[[Gross Earning ]],Table68[Budget]),6)</f>
        <v>0.48902099999999998</v>
      </c>
      <c r="I2972">
        <f>Table68[[#This Row],[Gross Earning ]]-Table68[[#This Row],[Budget]]</f>
        <v>-3019662</v>
      </c>
    </row>
    <row r="2973" spans="1:9">
      <c r="A2973">
        <v>9286314</v>
      </c>
      <c r="B2973">
        <v>17000000</v>
      </c>
      <c r="C2973">
        <v>5.9</v>
      </c>
      <c r="E2973">
        <v>9975684</v>
      </c>
      <c r="F2973">
        <v>13000000</v>
      </c>
      <c r="G2973">
        <v>6.4</v>
      </c>
      <c r="H2973">
        <f>ROUND(CORREL(Table68[[Gross Earning ]],Table68[Budget]),6)</f>
        <v>0.48902099999999998</v>
      </c>
      <c r="I2973">
        <f>Table68[[#This Row],[Gross Earning ]]-Table68[[#This Row],[Budget]]</f>
        <v>-3024316</v>
      </c>
    </row>
    <row r="2974" spans="1:9">
      <c r="A2974">
        <v>56692</v>
      </c>
      <c r="B2974">
        <v>25000000</v>
      </c>
      <c r="C2974">
        <v>7.3</v>
      </c>
      <c r="E2974" s="27">
        <v>24171685</v>
      </c>
      <c r="F2974">
        <v>27220000</v>
      </c>
      <c r="G2974">
        <v>6.4</v>
      </c>
      <c r="H2974">
        <f>ROUND(CORREL(Table68[[Gross Earning ]],Table68[Budget]),6)</f>
        <v>0.48902099999999998</v>
      </c>
      <c r="I2974">
        <f>Table68[[#This Row],[Gross Earning ]]-Table68[[#This Row],[Budget]]</f>
        <v>-3048315</v>
      </c>
    </row>
    <row r="2975" spans="1:9">
      <c r="A2975">
        <v>5654777</v>
      </c>
      <c r="B2975">
        <v>25000000</v>
      </c>
      <c r="C2975">
        <v>4.0999999999999996</v>
      </c>
      <c r="E2975">
        <v>34912982</v>
      </c>
      <c r="F2975">
        <v>38000000</v>
      </c>
      <c r="G2975">
        <v>5.2</v>
      </c>
      <c r="H2975">
        <f>ROUND(CORREL(Table68[[Gross Earning ]],Table68[Budget]),6)</f>
        <v>0.48902099999999998</v>
      </c>
      <c r="I2975">
        <f>Table68[[#This Row],[Gross Earning ]]-Table68[[#This Row],[Budget]]</f>
        <v>-3087018</v>
      </c>
    </row>
    <row r="2976" spans="1:9">
      <c r="A2976">
        <v>5516708</v>
      </c>
      <c r="B2976">
        <v>25000000</v>
      </c>
      <c r="C2976">
        <v>4.9000000000000004</v>
      </c>
      <c r="E2976">
        <v>15911333</v>
      </c>
      <c r="F2976">
        <v>19000000</v>
      </c>
      <c r="G2976">
        <v>3.6</v>
      </c>
      <c r="H2976">
        <f>ROUND(CORREL(Table68[[Gross Earning ]],Table68[Budget]),6)</f>
        <v>0.48902099999999998</v>
      </c>
      <c r="I2976">
        <f>Table68[[#This Row],[Gross Earning ]]-Table68[[#This Row],[Budget]]</f>
        <v>-3088667</v>
      </c>
    </row>
    <row r="2977" spans="1:9">
      <c r="A2977">
        <v>5128124</v>
      </c>
      <c r="B2977">
        <v>25000000</v>
      </c>
      <c r="C2977">
        <v>7.9</v>
      </c>
      <c r="E2977">
        <v>864959</v>
      </c>
      <c r="F2977">
        <v>4000000</v>
      </c>
      <c r="G2977">
        <v>6.9</v>
      </c>
      <c r="H2977">
        <f>ROUND(CORREL(Table68[[Gross Earning ]],Table68[Budget]),6)</f>
        <v>0.48902099999999998</v>
      </c>
      <c r="I2977">
        <f>Table68[[#This Row],[Gross Earning ]]-Table68[[#This Row],[Budget]]</f>
        <v>-3135041</v>
      </c>
    </row>
    <row r="2978" spans="1:9">
      <c r="A2978">
        <v>4064333</v>
      </c>
      <c r="B2978">
        <v>25000000</v>
      </c>
      <c r="C2978">
        <v>5.2</v>
      </c>
      <c r="E2978">
        <v>6842058</v>
      </c>
      <c r="F2978">
        <v>10000000</v>
      </c>
      <c r="G2978">
        <v>6.1</v>
      </c>
      <c r="H2978">
        <f>ROUND(CORREL(Table68[[Gross Earning ]],Table68[Budget]),6)</f>
        <v>0.48902099999999998</v>
      </c>
      <c r="I2978">
        <f>Table68[[#This Row],[Gross Earning ]]-Table68[[#This Row],[Budget]]</f>
        <v>-3157942</v>
      </c>
    </row>
    <row r="2979" spans="1:9">
      <c r="A2979">
        <v>4006906</v>
      </c>
      <c r="B2979">
        <v>15000000</v>
      </c>
      <c r="C2979">
        <v>4.0999999999999996</v>
      </c>
      <c r="E2979">
        <v>610968</v>
      </c>
      <c r="F2979">
        <v>3800000</v>
      </c>
      <c r="G2979">
        <v>8.3000000000000007</v>
      </c>
      <c r="H2979">
        <f>ROUND(CORREL(Table68[[Gross Earning ]],Table68[Budget]),6)</f>
        <v>0.48902099999999998</v>
      </c>
      <c r="I2979">
        <f>Table68[[#This Row],[Gross Earning ]]-Table68[[#This Row],[Budget]]</f>
        <v>-3189032</v>
      </c>
    </row>
    <row r="2980" spans="1:9">
      <c r="A2980">
        <v>3073392</v>
      </c>
      <c r="B2980">
        <v>25000000</v>
      </c>
      <c r="C2980">
        <v>6.6</v>
      </c>
      <c r="E2980">
        <v>800000</v>
      </c>
      <c r="F2980">
        <v>4000000</v>
      </c>
      <c r="G2980">
        <v>4.8</v>
      </c>
      <c r="H2980">
        <f>ROUND(CORREL(Table68[[Gross Earning ]],Table68[Budget]),6)</f>
        <v>0.48902099999999998</v>
      </c>
      <c r="I2980">
        <f>Table68[[#This Row],[Gross Earning ]]-Table68[[#This Row],[Budget]]</f>
        <v>-3200000</v>
      </c>
    </row>
    <row r="2981" spans="1:9">
      <c r="A2981">
        <v>1550000</v>
      </c>
      <c r="B2981">
        <v>25000000</v>
      </c>
      <c r="C2981">
        <v>2.9</v>
      </c>
      <c r="E2981">
        <v>14793904</v>
      </c>
      <c r="F2981">
        <v>18000000</v>
      </c>
      <c r="G2981">
        <v>5.3</v>
      </c>
      <c r="H2981">
        <f>ROUND(CORREL(Table68[[Gross Earning ]],Table68[Budget]),6)</f>
        <v>0.48902099999999998</v>
      </c>
      <c r="I2981">
        <f>Table68[[#This Row],[Gross Earning ]]-Table68[[#This Row],[Budget]]</f>
        <v>-3206096</v>
      </c>
    </row>
    <row r="2982" spans="1:9">
      <c r="A2982">
        <v>871527</v>
      </c>
      <c r="B2982">
        <v>25000000</v>
      </c>
      <c r="C2982">
        <v>6.5</v>
      </c>
      <c r="E2982">
        <v>12081447</v>
      </c>
      <c r="F2982">
        <v>15300000</v>
      </c>
      <c r="G2982">
        <v>6.5</v>
      </c>
      <c r="H2982">
        <f>ROUND(CORREL(Table68[[Gross Earning ]],Table68[Budget]),6)</f>
        <v>0.48902099999999998</v>
      </c>
      <c r="I2982">
        <f>Table68[[#This Row],[Gross Earning ]]-Table68[[#This Row],[Budget]]</f>
        <v>-3218553</v>
      </c>
    </row>
    <row r="2983" spans="1:9">
      <c r="A2983">
        <v>777423</v>
      </c>
      <c r="B2983">
        <v>25000000</v>
      </c>
      <c r="C2983">
        <v>7.2</v>
      </c>
      <c r="E2983">
        <v>5480996</v>
      </c>
      <c r="F2983">
        <v>8700000</v>
      </c>
      <c r="G2983">
        <v>7.1</v>
      </c>
      <c r="H2983">
        <f>ROUND(CORREL(Table68[[Gross Earning ]],Table68[Budget]),6)</f>
        <v>0.48902099999999998</v>
      </c>
      <c r="I2983">
        <f>Table68[[#This Row],[Gross Earning ]]-Table68[[#This Row],[Budget]]</f>
        <v>-3219004</v>
      </c>
    </row>
    <row r="2984" spans="1:9">
      <c r="A2984">
        <v>1186957</v>
      </c>
      <c r="B2984">
        <v>25000000</v>
      </c>
      <c r="C2984">
        <v>6.8</v>
      </c>
      <c r="E2984">
        <v>611709</v>
      </c>
      <c r="F2984">
        <v>3850000</v>
      </c>
      <c r="G2984">
        <v>7.2</v>
      </c>
      <c r="H2984">
        <f>ROUND(CORREL(Table68[[Gross Earning ]],Table68[Budget]),6)</f>
        <v>0.48902099999999998</v>
      </c>
      <c r="I2984">
        <f>Table68[[#This Row],[Gross Earning ]]-Table68[[#This Row],[Budget]]</f>
        <v>-3238291</v>
      </c>
    </row>
    <row r="2985" spans="1:9">
      <c r="A2985">
        <v>85433</v>
      </c>
      <c r="B2985">
        <v>13500000</v>
      </c>
      <c r="C2985">
        <v>7.8</v>
      </c>
      <c r="E2985">
        <v>17757087</v>
      </c>
      <c r="F2985">
        <v>21000000</v>
      </c>
      <c r="G2985">
        <v>4.5999999999999996</v>
      </c>
      <c r="H2985">
        <f>ROUND(CORREL(Table68[[Gross Earning ]],Table68[Budget]),6)</f>
        <v>0.48902099999999998</v>
      </c>
      <c r="I2985">
        <f>Table68[[#This Row],[Gross Earning ]]-Table68[[#This Row],[Budget]]</f>
        <v>-3242913</v>
      </c>
    </row>
    <row r="2986" spans="1:9">
      <c r="A2986">
        <v>1697956</v>
      </c>
      <c r="B2986">
        <v>20000000</v>
      </c>
      <c r="C2986">
        <v>6.7</v>
      </c>
      <c r="E2986">
        <v>4239767</v>
      </c>
      <c r="F2986">
        <v>7500000</v>
      </c>
      <c r="G2986">
        <v>6</v>
      </c>
      <c r="H2986">
        <f>ROUND(CORREL(Table68[[Gross Earning ]],Table68[Budget]),6)</f>
        <v>0.48902099999999998</v>
      </c>
      <c r="I2986">
        <f>Table68[[#This Row],[Gross Earning ]]-Table68[[#This Row],[Budget]]</f>
        <v>-3260233</v>
      </c>
    </row>
    <row r="2987" spans="1:9">
      <c r="A2987">
        <v>183662</v>
      </c>
      <c r="B2987">
        <v>25000000</v>
      </c>
      <c r="C2987">
        <v>7.1</v>
      </c>
      <c r="E2987">
        <v>236266</v>
      </c>
      <c r="F2987">
        <v>3500000</v>
      </c>
      <c r="G2987">
        <v>6.2</v>
      </c>
      <c r="H2987">
        <f>ROUND(CORREL(Table68[[Gross Earning ]],Table68[Budget]),6)</f>
        <v>0.48902099999999998</v>
      </c>
      <c r="I2987">
        <f>Table68[[#This Row],[Gross Earning ]]-Table68[[#This Row],[Budget]]</f>
        <v>-3263734</v>
      </c>
    </row>
    <row r="2988" spans="1:9">
      <c r="A2988">
        <v>134904</v>
      </c>
      <c r="B2988">
        <v>25000000</v>
      </c>
      <c r="C2988">
        <v>5.7</v>
      </c>
      <c r="E2988">
        <v>1729969</v>
      </c>
      <c r="F2988">
        <v>5000000</v>
      </c>
      <c r="G2988">
        <v>7.4</v>
      </c>
      <c r="H2988">
        <f>ROUND(CORREL(Table68[[Gross Earning ]],Table68[Budget]),6)</f>
        <v>0.48902099999999998</v>
      </c>
      <c r="I2988">
        <f>Table68[[#This Row],[Gross Earning ]]-Table68[[#This Row],[Budget]]</f>
        <v>-3270031</v>
      </c>
    </row>
    <row r="2989" spans="1:9">
      <c r="A2989">
        <v>16969390</v>
      </c>
      <c r="B2989">
        <v>25000000</v>
      </c>
      <c r="C2989">
        <v>5.3</v>
      </c>
      <c r="E2989">
        <v>220234</v>
      </c>
      <c r="F2989">
        <v>3500000</v>
      </c>
      <c r="G2989">
        <v>6.5</v>
      </c>
      <c r="H2989">
        <f>ROUND(CORREL(Table68[[Gross Earning ]],Table68[Budget]),6)</f>
        <v>0.48902099999999998</v>
      </c>
      <c r="I2989">
        <f>Table68[[#This Row],[Gross Earning ]]-Table68[[#This Row],[Budget]]</f>
        <v>-3279766</v>
      </c>
    </row>
    <row r="2990" spans="1:9">
      <c r="A2990">
        <v>129115</v>
      </c>
      <c r="B2990">
        <v>25000000</v>
      </c>
      <c r="C2990">
        <v>6.5</v>
      </c>
      <c r="E2990">
        <v>56702901</v>
      </c>
      <c r="F2990">
        <v>60000000</v>
      </c>
      <c r="G2990">
        <v>6.5</v>
      </c>
      <c r="H2990">
        <f>ROUND(CORREL(Table68[[Gross Earning ]],Table68[Budget]),6)</f>
        <v>0.48902099999999998</v>
      </c>
      <c r="I2990">
        <f>Table68[[#This Row],[Gross Earning ]]-Table68[[#This Row],[Budget]]</f>
        <v>-3297099</v>
      </c>
    </row>
    <row r="2991" spans="1:9">
      <c r="A2991">
        <v>34700000</v>
      </c>
      <c r="B2991">
        <v>14000000</v>
      </c>
      <c r="C2991">
        <v>7.7</v>
      </c>
      <c r="E2991">
        <v>4692814</v>
      </c>
      <c r="F2991">
        <v>8000000</v>
      </c>
      <c r="G2991">
        <v>5.0999999999999996</v>
      </c>
      <c r="H2991">
        <f>ROUND(CORREL(Table68[[Gross Earning ]],Table68[Budget]),6)</f>
        <v>0.48902099999999998</v>
      </c>
      <c r="I2991">
        <f>Table68[[#This Row],[Gross Earning ]]-Table68[[#This Row],[Budget]]</f>
        <v>-3307186</v>
      </c>
    </row>
    <row r="2992" spans="1:9">
      <c r="A2992">
        <v>717753</v>
      </c>
      <c r="B2992">
        <v>25000000</v>
      </c>
      <c r="C2992">
        <v>6.1</v>
      </c>
      <c r="E2992">
        <v>26687172</v>
      </c>
      <c r="F2992">
        <v>30000000</v>
      </c>
      <c r="G2992">
        <v>7.3</v>
      </c>
      <c r="H2992">
        <f>ROUND(CORREL(Table68[[Gross Earning ]],Table68[Budget]),6)</f>
        <v>0.48902099999999998</v>
      </c>
      <c r="I2992">
        <f>Table68[[#This Row],[Gross Earning ]]-Table68[[#This Row],[Budget]]</f>
        <v>-3312828</v>
      </c>
    </row>
    <row r="2993" spans="1:9">
      <c r="A2993">
        <v>109713132</v>
      </c>
      <c r="B2993">
        <v>25000000</v>
      </c>
      <c r="C2993">
        <v>7.3</v>
      </c>
      <c r="E2993">
        <v>36665854</v>
      </c>
      <c r="F2993">
        <v>40000000</v>
      </c>
      <c r="G2993">
        <v>6.4</v>
      </c>
      <c r="H2993">
        <f>ROUND(CORREL(Table68[[Gross Earning ]],Table68[Budget]),6)</f>
        <v>0.48902099999999998</v>
      </c>
      <c r="I2993">
        <f>Table68[[#This Row],[Gross Earning ]]-Table68[[#This Row],[Budget]]</f>
        <v>-3334146</v>
      </c>
    </row>
    <row r="2994" spans="1:9">
      <c r="A2994">
        <v>70269171</v>
      </c>
      <c r="B2994">
        <v>24000000</v>
      </c>
      <c r="C2994">
        <v>7.2</v>
      </c>
      <c r="E2994">
        <v>4131640</v>
      </c>
      <c r="F2994">
        <v>7500000</v>
      </c>
      <c r="G2994">
        <v>3.1</v>
      </c>
      <c r="H2994">
        <f>ROUND(CORREL(Table68[[Gross Earning ]],Table68[Budget]),6)</f>
        <v>0.48902099999999998</v>
      </c>
      <c r="I2994">
        <f>Table68[[#This Row],[Gross Earning ]]-Table68[[#This Row],[Budget]]</f>
        <v>-3368360</v>
      </c>
    </row>
    <row r="2995" spans="1:9">
      <c r="A2995">
        <v>101334374</v>
      </c>
      <c r="B2995">
        <v>24000000</v>
      </c>
      <c r="C2995">
        <v>6.1</v>
      </c>
      <c r="E2995">
        <v>123777</v>
      </c>
      <c r="F2995">
        <v>3500000</v>
      </c>
      <c r="G2995">
        <v>4.7</v>
      </c>
      <c r="H2995">
        <f>ROUND(CORREL(Table68[[Gross Earning ]],Table68[Budget]),6)</f>
        <v>0.48902099999999998</v>
      </c>
      <c r="I2995">
        <f>Table68[[#This Row],[Gross Earning ]]-Table68[[#This Row],[Budget]]</f>
        <v>-3376223</v>
      </c>
    </row>
    <row r="2996" spans="1:9">
      <c r="A2996">
        <v>1512815</v>
      </c>
      <c r="B2996">
        <v>25000000</v>
      </c>
      <c r="C2996">
        <v>5.8</v>
      </c>
      <c r="E2996">
        <v>6619173</v>
      </c>
      <c r="F2996">
        <v>10000000</v>
      </c>
      <c r="G2996">
        <v>6.7</v>
      </c>
      <c r="H2996">
        <f>ROUND(CORREL(Table68[[Gross Earning ]],Table68[Budget]),6)</f>
        <v>0.48902099999999998</v>
      </c>
      <c r="I2996">
        <f>Table68[[#This Row],[Gross Earning ]]-Table68[[#This Row],[Budget]]</f>
        <v>-3380827</v>
      </c>
    </row>
    <row r="2997" spans="1:9">
      <c r="A2997">
        <v>65182182</v>
      </c>
      <c r="B2997">
        <v>24000000</v>
      </c>
      <c r="C2997">
        <v>5.7</v>
      </c>
      <c r="E2997">
        <v>11614236</v>
      </c>
      <c r="F2997">
        <v>15000000</v>
      </c>
      <c r="G2997">
        <v>5.6</v>
      </c>
      <c r="H2997">
        <f>ROUND(CORREL(Table68[[Gross Earning ]],Table68[Budget]),6)</f>
        <v>0.48902099999999998</v>
      </c>
      <c r="I2997">
        <f>Table68[[#This Row],[Gross Earning ]]-Table68[[#This Row],[Budget]]</f>
        <v>-3385764</v>
      </c>
    </row>
    <row r="2998" spans="1:9">
      <c r="A2998">
        <v>57262492</v>
      </c>
      <c r="B2998">
        <v>24000000</v>
      </c>
      <c r="C2998">
        <v>6.7</v>
      </c>
      <c r="E2998">
        <v>101228</v>
      </c>
      <c r="F2998">
        <v>3500000</v>
      </c>
      <c r="G2998">
        <v>6.4</v>
      </c>
      <c r="H2998">
        <f>ROUND(CORREL(Table68[[Gross Earning ]],Table68[Budget]),6)</f>
        <v>0.48902099999999998</v>
      </c>
      <c r="I2998">
        <f>Table68[[#This Row],[Gross Earning ]]-Table68[[#This Row],[Budget]]</f>
        <v>-3398772</v>
      </c>
    </row>
    <row r="2999" spans="1:9">
      <c r="A2999">
        <v>80000000</v>
      </c>
      <c r="B2999">
        <v>8200000</v>
      </c>
      <c r="C2999">
        <v>6.5</v>
      </c>
      <c r="E2999">
        <v>2600000</v>
      </c>
      <c r="F2999">
        <v>6000000</v>
      </c>
      <c r="G2999">
        <v>7.5</v>
      </c>
      <c r="H2999">
        <f>ROUND(CORREL(Table68[[Gross Earning ]],Table68[Budget]),6)</f>
        <v>0.48902099999999998</v>
      </c>
      <c r="I2999">
        <f>Table68[[#This Row],[Gross Earning ]]-Table68[[#This Row],[Budget]]</f>
        <v>-3400000</v>
      </c>
    </row>
    <row r="3000" spans="1:9">
      <c r="A3000">
        <v>74608545</v>
      </c>
      <c r="B3000">
        <v>24000000</v>
      </c>
      <c r="C3000">
        <v>7.2</v>
      </c>
      <c r="E3000">
        <v>31598308</v>
      </c>
      <c r="F3000">
        <v>35000000</v>
      </c>
      <c r="G3000">
        <v>6.8</v>
      </c>
      <c r="H3000">
        <f>ROUND(CORREL(Table68[[Gross Earning ]],Table68[Budget]),6)</f>
        <v>0.48902099999999998</v>
      </c>
      <c r="I3000">
        <f>Table68[[#This Row],[Gross Earning ]]-Table68[[#This Row],[Budget]]</f>
        <v>-3401692</v>
      </c>
    </row>
    <row r="3001" spans="1:9">
      <c r="A3001">
        <v>41895491</v>
      </c>
      <c r="B3001">
        <v>24000000</v>
      </c>
      <c r="C3001">
        <v>7.6</v>
      </c>
      <c r="E3001">
        <v>96793</v>
      </c>
      <c r="F3001">
        <v>3500000</v>
      </c>
      <c r="G3001">
        <v>5.3</v>
      </c>
      <c r="H3001">
        <f>ROUND(CORREL(Table68[[Gross Earning ]],Table68[Budget]),6)</f>
        <v>0.48902099999999998</v>
      </c>
      <c r="I3001">
        <f>Table68[[#This Row],[Gross Earning ]]-Table68[[#This Row],[Budget]]</f>
        <v>-3403207</v>
      </c>
    </row>
    <row r="3002" spans="1:9">
      <c r="A3002">
        <v>39989008</v>
      </c>
      <c r="B3002">
        <v>24000000</v>
      </c>
      <c r="C3002">
        <v>4.5999999999999996</v>
      </c>
      <c r="E3002">
        <v>562059</v>
      </c>
      <c r="F3002">
        <v>4000000</v>
      </c>
      <c r="G3002">
        <v>7</v>
      </c>
      <c r="H3002">
        <f>ROUND(CORREL(Table68[[Gross Earning ]],Table68[Budget]),6)</f>
        <v>0.48902099999999998</v>
      </c>
      <c r="I3002">
        <f>Table68[[#This Row],[Gross Earning ]]-Table68[[#This Row],[Budget]]</f>
        <v>-3437941</v>
      </c>
    </row>
    <row r="3003" spans="1:9">
      <c r="A3003">
        <v>32662299</v>
      </c>
      <c r="B3003">
        <v>24000000</v>
      </c>
      <c r="C3003">
        <v>6.9</v>
      </c>
      <c r="E3003">
        <v>21554585</v>
      </c>
      <c r="F3003">
        <v>25000000</v>
      </c>
      <c r="G3003">
        <v>6.9</v>
      </c>
      <c r="H3003">
        <f>ROUND(CORREL(Table68[[Gross Earning ]],Table68[Budget]),6)</f>
        <v>0.48902099999999998</v>
      </c>
      <c r="I3003">
        <f>Table68[[#This Row],[Gross Earning ]]-Table68[[#This Row],[Budget]]</f>
        <v>-3445415</v>
      </c>
    </row>
    <row r="3004" spans="1:9">
      <c r="A3004">
        <v>31452765</v>
      </c>
      <c r="B3004">
        <v>24000000</v>
      </c>
      <c r="C3004">
        <v>6.6</v>
      </c>
      <c r="E3004">
        <v>542860</v>
      </c>
      <c r="F3004">
        <v>4000000</v>
      </c>
      <c r="G3004">
        <v>7.1</v>
      </c>
      <c r="H3004">
        <f>ROUND(CORREL(Table68[[Gross Earning ]],Table68[Budget]),6)</f>
        <v>0.48902099999999998</v>
      </c>
      <c r="I3004">
        <f>Table68[[#This Row],[Gross Earning ]]-Table68[[#This Row],[Budget]]</f>
        <v>-3457140</v>
      </c>
    </row>
    <row r="3005" spans="1:9">
      <c r="A3005">
        <v>25167270</v>
      </c>
      <c r="B3005">
        <v>24000000</v>
      </c>
      <c r="C3005">
        <v>6.3</v>
      </c>
      <c r="E3005">
        <v>37606</v>
      </c>
      <c r="F3005">
        <v>3500000</v>
      </c>
      <c r="G3005">
        <v>6.8</v>
      </c>
      <c r="H3005">
        <f>ROUND(CORREL(Table68[[Gross Earning ]],Table68[Budget]),6)</f>
        <v>0.48902099999999998</v>
      </c>
      <c r="I3005">
        <f>Table68[[#This Row],[Gross Earning ]]-Table68[[#This Row],[Budget]]</f>
        <v>-3462394</v>
      </c>
    </row>
    <row r="3006" spans="1:9">
      <c r="A3006">
        <v>32416109</v>
      </c>
      <c r="B3006">
        <v>25000000</v>
      </c>
      <c r="C3006">
        <v>6.2</v>
      </c>
      <c r="E3006">
        <v>9030581</v>
      </c>
      <c r="F3006">
        <v>12500000</v>
      </c>
      <c r="G3006">
        <v>7.8</v>
      </c>
      <c r="H3006">
        <f>ROUND(CORREL(Table68[[Gross Earning ]],Table68[Budget]),6)</f>
        <v>0.48902099999999998</v>
      </c>
      <c r="I3006">
        <f>Table68[[#This Row],[Gross Earning ]]-Table68[[#This Row],[Budget]]</f>
        <v>-3469419</v>
      </c>
    </row>
    <row r="3007" spans="1:9">
      <c r="A3007">
        <v>20218</v>
      </c>
      <c r="B3007">
        <v>24000000</v>
      </c>
      <c r="C3007">
        <v>5.3</v>
      </c>
      <c r="E3007">
        <v>29233</v>
      </c>
      <c r="F3007">
        <v>3500000</v>
      </c>
      <c r="G3007">
        <v>7</v>
      </c>
      <c r="H3007">
        <f>ROUND(CORREL(Table68[[Gross Earning ]],Table68[Budget]),6)</f>
        <v>0.48902099999999998</v>
      </c>
      <c r="I3007">
        <f>Table68[[#This Row],[Gross Earning ]]-Table68[[#This Row],[Budget]]</f>
        <v>-3470767</v>
      </c>
    </row>
    <row r="3008" spans="1:9">
      <c r="A3008">
        <v>28871190</v>
      </c>
      <c r="B3008">
        <v>24000000</v>
      </c>
      <c r="C3008">
        <v>7.3</v>
      </c>
      <c r="E3008">
        <v>11827301</v>
      </c>
      <c r="F3008">
        <v>15300000</v>
      </c>
      <c r="G3008">
        <v>5.5</v>
      </c>
      <c r="H3008">
        <f>ROUND(CORREL(Table68[[Gross Earning ]],Table68[Budget]),6)</f>
        <v>0.48902099999999998</v>
      </c>
      <c r="I3008">
        <f>Table68[[#This Row],[Gross Earning ]]-Table68[[#This Row],[Budget]]</f>
        <v>-3472699</v>
      </c>
    </row>
    <row r="3009" spans="1:9">
      <c r="A3009">
        <v>16964743</v>
      </c>
      <c r="B3009">
        <v>24000000</v>
      </c>
      <c r="C3009">
        <v>5.6</v>
      </c>
      <c r="E3009">
        <v>26525834</v>
      </c>
      <c r="F3009">
        <v>30000000</v>
      </c>
      <c r="G3009">
        <v>6.8</v>
      </c>
      <c r="H3009">
        <f>ROUND(CORREL(Table68[[Gross Earning ]],Table68[Budget]),6)</f>
        <v>0.48902099999999998</v>
      </c>
      <c r="I3009">
        <f>Table68[[#This Row],[Gross Earning ]]-Table68[[#This Row],[Budget]]</f>
        <v>-3474166</v>
      </c>
    </row>
    <row r="3010" spans="1:9">
      <c r="A3010">
        <v>16290976</v>
      </c>
      <c r="B3010">
        <v>24000000</v>
      </c>
      <c r="C3010">
        <v>6.2</v>
      </c>
      <c r="E3010">
        <v>6491350</v>
      </c>
      <c r="F3010">
        <v>10000000</v>
      </c>
      <c r="G3010">
        <v>5.8</v>
      </c>
      <c r="H3010">
        <f>ROUND(CORREL(Table68[[Gross Earning ]],Table68[Budget]),6)</f>
        <v>0.48902099999999998</v>
      </c>
      <c r="I3010">
        <f>Table68[[#This Row],[Gross Earning ]]-Table68[[#This Row],[Budget]]</f>
        <v>-3508650</v>
      </c>
    </row>
    <row r="3011" spans="1:9">
      <c r="A3011">
        <v>13000000</v>
      </c>
      <c r="B3011">
        <v>24000000</v>
      </c>
      <c r="C3011">
        <v>5.2</v>
      </c>
      <c r="E3011">
        <v>1474508</v>
      </c>
      <c r="F3011">
        <v>5000000</v>
      </c>
      <c r="G3011">
        <v>6.5</v>
      </c>
      <c r="H3011">
        <f>ROUND(CORREL(Table68[[Gross Earning ]],Table68[Budget]),6)</f>
        <v>0.48902099999999998</v>
      </c>
      <c r="I3011">
        <f>Table68[[#This Row],[Gross Earning ]]-Table68[[#This Row],[Budget]]</f>
        <v>-3525492</v>
      </c>
    </row>
    <row r="3012" spans="1:9">
      <c r="A3012">
        <v>12372410</v>
      </c>
      <c r="B3012">
        <v>24000000</v>
      </c>
      <c r="C3012">
        <v>5.3</v>
      </c>
      <c r="E3012">
        <v>56443482</v>
      </c>
      <c r="F3012">
        <v>60000000</v>
      </c>
      <c r="G3012">
        <v>6.6</v>
      </c>
      <c r="H3012">
        <f>ROUND(CORREL(Table68[[Gross Earning ]],Table68[Budget]),6)</f>
        <v>0.48902099999999998</v>
      </c>
      <c r="I3012">
        <f>Table68[[#This Row],[Gross Earning ]]-Table68[[#This Row],[Budget]]</f>
        <v>-3556518</v>
      </c>
    </row>
    <row r="3013" spans="1:9">
      <c r="A3013">
        <v>8427204</v>
      </c>
      <c r="B3013">
        <v>24000000</v>
      </c>
      <c r="C3013">
        <v>5.4</v>
      </c>
      <c r="E3013">
        <v>4992159</v>
      </c>
      <c r="F3013">
        <v>8550000</v>
      </c>
      <c r="G3013">
        <v>5.6</v>
      </c>
      <c r="H3013">
        <f>ROUND(CORREL(Table68[[Gross Earning ]],Table68[Budget]),6)</f>
        <v>0.48902099999999998</v>
      </c>
      <c r="I3013">
        <f>Table68[[#This Row],[Gross Earning ]]-Table68[[#This Row],[Budget]]</f>
        <v>-3557841</v>
      </c>
    </row>
    <row r="3014" spans="1:9">
      <c r="A3014">
        <v>9639242</v>
      </c>
      <c r="B3014">
        <v>24000000</v>
      </c>
      <c r="C3014">
        <v>4.9000000000000004</v>
      </c>
      <c r="E3014">
        <v>399793</v>
      </c>
      <c r="F3014">
        <v>4000000</v>
      </c>
      <c r="G3014">
        <v>5.4</v>
      </c>
      <c r="H3014">
        <f>ROUND(CORREL(Table68[[Gross Earning ]],Table68[Budget]),6)</f>
        <v>0.48902099999999998</v>
      </c>
      <c r="I3014">
        <f>Table68[[#This Row],[Gross Earning ]]-Table68[[#This Row],[Budget]]</f>
        <v>-3600207</v>
      </c>
    </row>
    <row r="3015" spans="1:9">
      <c r="A3015">
        <v>25003072</v>
      </c>
      <c r="B3015">
        <v>24000000</v>
      </c>
      <c r="C3015">
        <v>5.5</v>
      </c>
      <c r="E3015">
        <v>10397365</v>
      </c>
      <c r="F3015">
        <v>14000000</v>
      </c>
      <c r="G3015">
        <v>5.4</v>
      </c>
      <c r="H3015">
        <f>ROUND(CORREL(Table68[[Gross Earning ]],Table68[Budget]),6)</f>
        <v>0.48902099999999998</v>
      </c>
      <c r="I3015">
        <f>Table68[[#This Row],[Gross Earning ]]-Table68[[#This Row],[Budget]]</f>
        <v>-3602635</v>
      </c>
    </row>
    <row r="3016" spans="1:9">
      <c r="A3016">
        <v>6144806</v>
      </c>
      <c r="B3016">
        <v>23000000</v>
      </c>
      <c r="C3016">
        <v>6.7</v>
      </c>
      <c r="E3016">
        <v>375723</v>
      </c>
      <c r="F3016">
        <v>4000000</v>
      </c>
      <c r="G3016">
        <v>7.9</v>
      </c>
      <c r="H3016">
        <f>ROUND(CORREL(Table68[[Gross Earning ]],Table68[Budget]),6)</f>
        <v>0.48902099999999998</v>
      </c>
      <c r="I3016">
        <f>Table68[[#This Row],[Gross Earning ]]-Table68[[#This Row],[Budget]]</f>
        <v>-3624277</v>
      </c>
    </row>
    <row r="3017" spans="1:9">
      <c r="A3017">
        <v>4308981</v>
      </c>
      <c r="B3017">
        <v>24000000</v>
      </c>
      <c r="C3017">
        <v>3.9</v>
      </c>
      <c r="E3017">
        <v>371897</v>
      </c>
      <c r="F3017">
        <v>4000000</v>
      </c>
      <c r="G3017">
        <v>6.9</v>
      </c>
      <c r="H3017">
        <f>ROUND(CORREL(Table68[[Gross Earning ]],Table68[Budget]),6)</f>
        <v>0.48902099999999998</v>
      </c>
      <c r="I3017">
        <f>Table68[[#This Row],[Gross Earning ]]-Table68[[#This Row],[Budget]]</f>
        <v>-3628103</v>
      </c>
    </row>
    <row r="3018" spans="1:9">
      <c r="A3018">
        <v>669276</v>
      </c>
      <c r="B3018">
        <v>28000000</v>
      </c>
      <c r="C3018">
        <v>7.2</v>
      </c>
      <c r="E3018">
        <v>871577</v>
      </c>
      <c r="F3018">
        <v>4500000</v>
      </c>
      <c r="G3018">
        <v>7.7</v>
      </c>
      <c r="H3018">
        <f>ROUND(CORREL(Table68[[Gross Earning ]],Table68[Budget]),6)</f>
        <v>0.48902099999999998</v>
      </c>
      <c r="I3018">
        <f>Table68[[#This Row],[Gross Earning ]]-Table68[[#This Row],[Budget]]</f>
        <v>-3628423</v>
      </c>
    </row>
    <row r="3019" spans="1:9">
      <c r="A3019">
        <v>42880</v>
      </c>
      <c r="B3019">
        <v>24000000</v>
      </c>
      <c r="C3019">
        <v>5.0999999999999996</v>
      </c>
      <c r="E3019">
        <v>4350774</v>
      </c>
      <c r="F3019">
        <v>8000000</v>
      </c>
      <c r="G3019">
        <v>6.5</v>
      </c>
      <c r="H3019">
        <f>ROUND(CORREL(Table68[[Gross Earning ]],Table68[Budget]),6)</f>
        <v>0.48902099999999998</v>
      </c>
      <c r="I3019">
        <f>Table68[[#This Row],[Gross Earning ]]-Table68[[#This Row],[Budget]]</f>
        <v>-3649226</v>
      </c>
    </row>
    <row r="3020" spans="1:9">
      <c r="A3020">
        <v>23225911</v>
      </c>
      <c r="B3020">
        <v>24000000</v>
      </c>
      <c r="C3020">
        <v>6.5</v>
      </c>
      <c r="E3020">
        <v>11634362</v>
      </c>
      <c r="F3020">
        <v>15300000</v>
      </c>
      <c r="G3020">
        <v>7</v>
      </c>
      <c r="H3020">
        <f>ROUND(CORREL(Table68[[Gross Earning ]],Table68[Budget]),6)</f>
        <v>0.48902099999999998</v>
      </c>
      <c r="I3020">
        <f>Table68[[#This Row],[Gross Earning ]]-Table68[[#This Row],[Budget]]</f>
        <v>-3665638</v>
      </c>
    </row>
    <row r="3021" spans="1:9">
      <c r="A3021">
        <v>4710455</v>
      </c>
      <c r="B3021">
        <v>24000000</v>
      </c>
      <c r="C3021">
        <v>8.1999999999999993</v>
      </c>
      <c r="E3021">
        <v>11632420</v>
      </c>
      <c r="F3021">
        <v>15300000</v>
      </c>
      <c r="G3021">
        <v>6.1</v>
      </c>
      <c r="H3021">
        <f>ROUND(CORREL(Table68[[Gross Earning ]],Table68[Budget]),6)</f>
        <v>0.48902099999999998</v>
      </c>
      <c r="I3021">
        <f>Table68[[#This Row],[Gross Earning ]]-Table68[[#This Row],[Budget]]</f>
        <v>-3667580</v>
      </c>
    </row>
    <row r="3022" spans="1:9">
      <c r="A3022">
        <v>75590286</v>
      </c>
      <c r="B3022">
        <v>23600000</v>
      </c>
      <c r="C3022">
        <v>7.7</v>
      </c>
      <c r="E3022">
        <v>100669</v>
      </c>
      <c r="F3022">
        <v>3800000</v>
      </c>
      <c r="G3022">
        <v>5.8</v>
      </c>
      <c r="H3022">
        <f>ROUND(CORREL(Table68[[Gross Earning ]],Table68[Budget]),6)</f>
        <v>0.48902099999999998</v>
      </c>
      <c r="I3022">
        <f>Table68[[#This Row],[Gross Earning ]]-Table68[[#This Row],[Budget]]</f>
        <v>-3699331</v>
      </c>
    </row>
    <row r="3023" spans="1:9">
      <c r="A3023">
        <v>161487252</v>
      </c>
      <c r="B3023">
        <v>20000000</v>
      </c>
      <c r="C3023">
        <v>6.1</v>
      </c>
      <c r="E3023">
        <v>35287788</v>
      </c>
      <c r="F3023">
        <v>39000000</v>
      </c>
      <c r="G3023">
        <v>7</v>
      </c>
      <c r="H3023">
        <f>ROUND(CORREL(Table68[[Gross Earning ]],Table68[Budget]),6)</f>
        <v>0.48902099999999998</v>
      </c>
      <c r="I3023">
        <f>Table68[[#This Row],[Gross Earning ]]-Table68[[#This Row],[Budget]]</f>
        <v>-3712212</v>
      </c>
    </row>
    <row r="3024" spans="1:9">
      <c r="A3024">
        <v>290158751</v>
      </c>
      <c r="B3024">
        <v>18000000</v>
      </c>
      <c r="C3024">
        <v>8.8000000000000007</v>
      </c>
      <c r="E3024">
        <v>1110286</v>
      </c>
      <c r="F3024">
        <v>4825000</v>
      </c>
      <c r="G3024">
        <v>7.2</v>
      </c>
      <c r="H3024">
        <f>ROUND(CORREL(Table68[[Gross Earning ]],Table68[Budget]),6)</f>
        <v>0.48902099999999998</v>
      </c>
      <c r="I3024">
        <f>Table68[[#This Row],[Gross Earning ]]-Table68[[#This Row],[Budget]]</f>
        <v>-3714714</v>
      </c>
    </row>
    <row r="3025" spans="1:9">
      <c r="A3025">
        <v>65807024</v>
      </c>
      <c r="B3025">
        <v>19000000</v>
      </c>
      <c r="C3025">
        <v>6.8</v>
      </c>
      <c r="E3025">
        <v>36283504</v>
      </c>
      <c r="F3025">
        <v>40000000</v>
      </c>
      <c r="G3025">
        <v>6.5</v>
      </c>
      <c r="H3025">
        <f>ROUND(CORREL(Table68[[Gross Earning ]],Table68[Budget]),6)</f>
        <v>0.48902099999999998</v>
      </c>
      <c r="I3025">
        <f>Table68[[#This Row],[Gross Earning ]]-Table68[[#This Row],[Budget]]</f>
        <v>-3716496</v>
      </c>
    </row>
    <row r="3026" spans="1:9">
      <c r="A3026">
        <v>86930411</v>
      </c>
      <c r="B3026">
        <v>23000000</v>
      </c>
      <c r="C3026">
        <v>6.8</v>
      </c>
      <c r="E3026">
        <v>274385</v>
      </c>
      <c r="F3026">
        <v>4000000</v>
      </c>
      <c r="G3026">
        <v>7.3</v>
      </c>
      <c r="H3026">
        <f>ROUND(CORREL(Table68[[Gross Earning ]],Table68[Budget]),6)</f>
        <v>0.48902099999999998</v>
      </c>
      <c r="I3026">
        <f>Table68[[#This Row],[Gross Earning ]]-Table68[[#This Row],[Budget]]</f>
        <v>-3725615</v>
      </c>
    </row>
    <row r="3027" spans="1:9">
      <c r="A3027">
        <v>53302314</v>
      </c>
      <c r="B3027">
        <v>23000000</v>
      </c>
      <c r="C3027">
        <v>6.7</v>
      </c>
      <c r="E3027">
        <v>24268828</v>
      </c>
      <c r="F3027">
        <v>28000000</v>
      </c>
      <c r="G3027">
        <v>5.4</v>
      </c>
      <c r="H3027">
        <f>ROUND(CORREL(Table68[[Gross Earning ]],Table68[Budget]),6)</f>
        <v>0.48902099999999998</v>
      </c>
      <c r="I3027">
        <f>Table68[[#This Row],[Gross Earning ]]-Table68[[#This Row],[Budget]]</f>
        <v>-3731172</v>
      </c>
    </row>
    <row r="3028" spans="1:9">
      <c r="A3028">
        <v>40962534</v>
      </c>
      <c r="B3028">
        <v>12500000</v>
      </c>
      <c r="C3028">
        <v>7.1</v>
      </c>
      <c r="E3028">
        <v>66257002</v>
      </c>
      <c r="F3028">
        <v>70000000</v>
      </c>
      <c r="G3028">
        <v>8</v>
      </c>
      <c r="H3028">
        <f>ROUND(CORREL(Table68[[Gross Earning ]],Table68[Budget]),6)</f>
        <v>0.48902099999999998</v>
      </c>
      <c r="I3028">
        <f>Table68[[#This Row],[Gross Earning ]]-Table68[[#This Row],[Budget]]</f>
        <v>-3742998</v>
      </c>
    </row>
    <row r="3029" spans="1:9">
      <c r="A3029">
        <v>39235088</v>
      </c>
      <c r="B3029">
        <v>23000000</v>
      </c>
      <c r="C3029">
        <v>7.1</v>
      </c>
      <c r="E3029">
        <v>16248701</v>
      </c>
      <c r="F3029">
        <v>20000000</v>
      </c>
      <c r="G3029">
        <v>7.7</v>
      </c>
      <c r="H3029">
        <f>ROUND(CORREL(Table68[[Gross Earning ]],Table68[Budget]),6)</f>
        <v>0.48902099999999998</v>
      </c>
      <c r="I3029">
        <f>Table68[[#This Row],[Gross Earning ]]-Table68[[#This Row],[Budget]]</f>
        <v>-3751299</v>
      </c>
    </row>
    <row r="3030" spans="1:9">
      <c r="A3030">
        <v>27338033</v>
      </c>
      <c r="B3030">
        <v>23000000</v>
      </c>
      <c r="C3030">
        <v>6.1</v>
      </c>
      <c r="E3030">
        <v>11540112</v>
      </c>
      <c r="F3030">
        <v>15300000</v>
      </c>
      <c r="G3030">
        <v>3.6</v>
      </c>
      <c r="H3030">
        <f>ROUND(CORREL(Table68[[Gross Earning ]],Table68[Budget]),6)</f>
        <v>0.48902099999999998</v>
      </c>
      <c r="I3030">
        <f>Table68[[#This Row],[Gross Earning ]]-Table68[[#This Row],[Budget]]</f>
        <v>-3759888</v>
      </c>
    </row>
    <row r="3031" spans="1:9">
      <c r="A3031">
        <v>25556065</v>
      </c>
      <c r="B3031">
        <v>23000000</v>
      </c>
      <c r="C3031">
        <v>8</v>
      </c>
      <c r="E3031">
        <v>228524</v>
      </c>
      <c r="F3031">
        <v>4000000</v>
      </c>
      <c r="G3031">
        <v>7.3</v>
      </c>
      <c r="H3031">
        <f>ROUND(CORREL(Table68[[Gross Earning ]],Table68[Budget]),6)</f>
        <v>0.48902099999999998</v>
      </c>
      <c r="I3031">
        <f>Table68[[#This Row],[Gross Earning ]]-Table68[[#This Row],[Budget]]</f>
        <v>-3771476</v>
      </c>
    </row>
    <row r="3032" spans="1:9">
      <c r="A3032">
        <v>21973182</v>
      </c>
      <c r="B3032">
        <v>23000000</v>
      </c>
      <c r="C3032">
        <v>6.6</v>
      </c>
      <c r="E3032">
        <v>727883</v>
      </c>
      <c r="F3032">
        <v>4500000</v>
      </c>
      <c r="G3032">
        <v>8.1</v>
      </c>
      <c r="H3032">
        <f>ROUND(CORREL(Table68[[Gross Earning ]],Table68[Budget]),6)</f>
        <v>0.48902099999999998</v>
      </c>
      <c r="I3032">
        <f>Table68[[#This Row],[Gross Earning ]]-Table68[[#This Row],[Budget]]</f>
        <v>-3772117</v>
      </c>
    </row>
    <row r="3033" spans="1:9">
      <c r="A3033">
        <v>4756</v>
      </c>
      <c r="B3033">
        <v>25000000</v>
      </c>
      <c r="C3033">
        <v>5.4</v>
      </c>
      <c r="E3033">
        <v>19959</v>
      </c>
      <c r="F3033">
        <v>3800000</v>
      </c>
      <c r="G3033">
        <v>6.9</v>
      </c>
      <c r="H3033">
        <f>ROUND(CORREL(Table68[[Gross Earning ]],Table68[Budget]),6)</f>
        <v>0.48902099999999998</v>
      </c>
      <c r="I3033">
        <f>Table68[[#This Row],[Gross Earning ]]-Table68[[#This Row],[Budget]]</f>
        <v>-3780041</v>
      </c>
    </row>
    <row r="3034" spans="1:9">
      <c r="A3034">
        <v>18653615</v>
      </c>
      <c r="B3034">
        <v>23000000</v>
      </c>
      <c r="C3034">
        <v>6.1</v>
      </c>
      <c r="E3034">
        <v>14873</v>
      </c>
      <c r="F3034">
        <v>3800000</v>
      </c>
      <c r="G3034">
        <v>6.8</v>
      </c>
      <c r="H3034">
        <f>ROUND(CORREL(Table68[[Gross Earning ]],Table68[Budget]),6)</f>
        <v>0.48902099999999998</v>
      </c>
      <c r="I3034">
        <f>Table68[[#This Row],[Gross Earning ]]-Table68[[#This Row],[Budget]]</f>
        <v>-3785127</v>
      </c>
    </row>
    <row r="3035" spans="1:9">
      <c r="A3035">
        <v>13019253</v>
      </c>
      <c r="B3035">
        <v>23000000</v>
      </c>
      <c r="C3035">
        <v>5.6</v>
      </c>
      <c r="E3035">
        <v>713413</v>
      </c>
      <c r="F3035">
        <v>4500000</v>
      </c>
      <c r="G3035">
        <v>7.8</v>
      </c>
      <c r="H3035">
        <f>ROUND(CORREL(Table68[[Gross Earning ]],Table68[Budget]),6)</f>
        <v>0.48902099999999998</v>
      </c>
      <c r="I3035">
        <f>Table68[[#This Row],[Gross Earning ]]-Table68[[#This Row],[Budget]]</f>
        <v>-3786587</v>
      </c>
    </row>
    <row r="3036" spans="1:9">
      <c r="A3036">
        <v>18934858</v>
      </c>
      <c r="B3036">
        <v>23000000</v>
      </c>
      <c r="C3036">
        <v>5.8</v>
      </c>
      <c r="E3036">
        <v>2207975</v>
      </c>
      <c r="F3036">
        <v>6000000</v>
      </c>
      <c r="G3036">
        <v>7.2</v>
      </c>
      <c r="H3036">
        <f>ROUND(CORREL(Table68[[Gross Earning ]],Table68[Budget]),6)</f>
        <v>0.48902099999999998</v>
      </c>
      <c r="I3036">
        <f>Table68[[#This Row],[Gross Earning ]]-Table68[[#This Row],[Budget]]</f>
        <v>-3792025</v>
      </c>
    </row>
    <row r="3037" spans="1:9">
      <c r="A3037">
        <v>20763013</v>
      </c>
      <c r="B3037">
        <v>23000000</v>
      </c>
      <c r="C3037">
        <v>2.8</v>
      </c>
      <c r="E3037">
        <v>6201757</v>
      </c>
      <c r="F3037">
        <v>10000000</v>
      </c>
      <c r="G3037">
        <v>7.4</v>
      </c>
      <c r="H3037">
        <f>ROUND(CORREL(Table68[[Gross Earning ]],Table68[Budget]),6)</f>
        <v>0.48902099999999998</v>
      </c>
      <c r="I3037">
        <f>Table68[[#This Row],[Gross Earning ]]-Table68[[#This Row],[Budget]]</f>
        <v>-3798243</v>
      </c>
    </row>
    <row r="3038" spans="1:9">
      <c r="A3038">
        <v>12782508</v>
      </c>
      <c r="B3038">
        <v>23000000</v>
      </c>
      <c r="C3038">
        <v>6.7</v>
      </c>
      <c r="E3038">
        <v>6197866</v>
      </c>
      <c r="F3038">
        <v>10000000</v>
      </c>
      <c r="G3038">
        <v>8</v>
      </c>
      <c r="H3038">
        <f>ROUND(CORREL(Table68[[Gross Earning ]],Table68[Budget]),6)</f>
        <v>0.48902099999999998</v>
      </c>
      <c r="I3038">
        <f>Table68[[#This Row],[Gross Earning ]]-Table68[[#This Row],[Budget]]</f>
        <v>-3802134</v>
      </c>
    </row>
    <row r="3039" spans="1:9">
      <c r="A3039">
        <v>11508423</v>
      </c>
      <c r="B3039">
        <v>23000000</v>
      </c>
      <c r="C3039">
        <v>5.0999999999999996</v>
      </c>
      <c r="E3039">
        <v>185577</v>
      </c>
      <c r="F3039">
        <v>4000000</v>
      </c>
      <c r="G3039">
        <v>6.3</v>
      </c>
      <c r="H3039">
        <f>ROUND(CORREL(Table68[[Gross Earning ]],Table68[Budget]),6)</f>
        <v>0.48902099999999998</v>
      </c>
      <c r="I3039">
        <f>Table68[[#This Row],[Gross Earning ]]-Table68[[#This Row],[Budget]]</f>
        <v>-3814423</v>
      </c>
    </row>
    <row r="3040" spans="1:9">
      <c r="A3040">
        <v>10660147</v>
      </c>
      <c r="B3040">
        <v>23000000</v>
      </c>
      <c r="C3040">
        <v>7.2</v>
      </c>
      <c r="E3040">
        <v>146402</v>
      </c>
      <c r="F3040">
        <v>4000000</v>
      </c>
      <c r="G3040">
        <v>7.7</v>
      </c>
      <c r="H3040">
        <f>ROUND(CORREL(Table68[[Gross Earning ]],Table68[Budget]),6)</f>
        <v>0.48902099999999998</v>
      </c>
      <c r="I3040">
        <f>Table68[[#This Row],[Gross Earning ]]-Table68[[#This Row],[Budget]]</f>
        <v>-3853598</v>
      </c>
    </row>
    <row r="3041" spans="1:9">
      <c r="A3041">
        <v>7434726</v>
      </c>
      <c r="B3041">
        <v>23000000</v>
      </c>
      <c r="C3041">
        <v>6</v>
      </c>
      <c r="E3041">
        <v>11144518</v>
      </c>
      <c r="F3041">
        <v>15000000</v>
      </c>
      <c r="G3041">
        <v>2.8</v>
      </c>
      <c r="H3041">
        <f>ROUND(CORREL(Table68[[Gross Earning ]],Table68[Budget]),6)</f>
        <v>0.48902099999999998</v>
      </c>
      <c r="I3041">
        <f>Table68[[#This Row],[Gross Earning ]]-Table68[[#This Row],[Budget]]</f>
        <v>-3855482</v>
      </c>
    </row>
    <row r="3042" spans="1:9">
      <c r="A3042">
        <v>6109075</v>
      </c>
      <c r="B3042">
        <v>19430000</v>
      </c>
      <c r="C3042">
        <v>6.7</v>
      </c>
      <c r="E3042">
        <v>143653</v>
      </c>
      <c r="F3042">
        <v>4000000</v>
      </c>
      <c r="G3042">
        <v>6</v>
      </c>
      <c r="H3042">
        <f>ROUND(CORREL(Table68[[Gross Earning ]],Table68[Budget]),6)</f>
        <v>0.48902099999999998</v>
      </c>
      <c r="I3042">
        <f>Table68[[#This Row],[Gross Earning ]]-Table68[[#This Row],[Budget]]</f>
        <v>-3856347</v>
      </c>
    </row>
    <row r="3043" spans="1:9">
      <c r="A3043">
        <v>2708188</v>
      </c>
      <c r="B3043">
        <v>23000000</v>
      </c>
      <c r="C3043">
        <v>6.2</v>
      </c>
      <c r="E3043">
        <v>8134217</v>
      </c>
      <c r="F3043">
        <v>12000000</v>
      </c>
      <c r="G3043">
        <v>7</v>
      </c>
      <c r="H3043">
        <f>ROUND(CORREL(Table68[[Gross Earning ]],Table68[Budget]),6)</f>
        <v>0.48902099999999998</v>
      </c>
      <c r="I3043">
        <f>Table68[[#This Row],[Gross Earning ]]-Table68[[#This Row],[Budget]]</f>
        <v>-3865783</v>
      </c>
    </row>
    <row r="3044" spans="1:9">
      <c r="A3044">
        <v>16123851</v>
      </c>
      <c r="B3044">
        <v>23000000</v>
      </c>
      <c r="C3044">
        <v>6.2</v>
      </c>
      <c r="E3044">
        <v>2122561</v>
      </c>
      <c r="F3044">
        <v>6000000</v>
      </c>
      <c r="G3044">
        <v>7.2</v>
      </c>
      <c r="H3044">
        <f>ROUND(CORREL(Table68[[Gross Earning ]],Table68[Budget]),6)</f>
        <v>0.48902099999999998</v>
      </c>
      <c r="I3044">
        <f>Table68[[#This Row],[Gross Earning ]]-Table68[[#This Row],[Budget]]</f>
        <v>-3877439</v>
      </c>
    </row>
    <row r="3045" spans="1:9">
      <c r="A3045">
        <v>71975611</v>
      </c>
      <c r="B3045">
        <v>25000000</v>
      </c>
      <c r="C3045">
        <v>6.8</v>
      </c>
      <c r="E3045">
        <v>101055</v>
      </c>
      <c r="F3045">
        <v>4000000</v>
      </c>
      <c r="G3045">
        <v>5</v>
      </c>
      <c r="H3045">
        <f>ROUND(CORREL(Table68[[Gross Earning ]],Table68[Budget]),6)</f>
        <v>0.48902099999999998</v>
      </c>
      <c r="I3045">
        <f>Table68[[#This Row],[Gross Earning ]]-Table68[[#This Row],[Budget]]</f>
        <v>-3898945</v>
      </c>
    </row>
    <row r="3046" spans="1:9">
      <c r="A3046">
        <v>38119483</v>
      </c>
      <c r="B3046">
        <v>22700000</v>
      </c>
      <c r="C3046">
        <v>7.1</v>
      </c>
      <c r="E3046">
        <v>100412</v>
      </c>
      <c r="F3046">
        <v>4000000</v>
      </c>
      <c r="G3046">
        <v>7.7</v>
      </c>
      <c r="H3046">
        <f>ROUND(CORREL(Table68[[Gross Earning ]],Table68[Budget]),6)</f>
        <v>0.48902099999999998</v>
      </c>
      <c r="I3046">
        <f>Table68[[#This Row],[Gross Earning ]]-Table68[[#This Row],[Budget]]</f>
        <v>-3899588</v>
      </c>
    </row>
    <row r="3047" spans="1:9">
      <c r="A3047">
        <v>4190530</v>
      </c>
      <c r="B3047">
        <v>22500000</v>
      </c>
      <c r="C3047">
        <v>7.1</v>
      </c>
      <c r="E3047">
        <v>1100000</v>
      </c>
      <c r="F3047">
        <v>5000000</v>
      </c>
      <c r="G3047">
        <v>6.8</v>
      </c>
      <c r="H3047">
        <f>ROUND(CORREL(Table68[[Gross Earning ]],Table68[Budget]),6)</f>
        <v>0.48902099999999998</v>
      </c>
      <c r="I3047">
        <f>Table68[[#This Row],[Gross Earning ]]-Table68[[#This Row],[Budget]]</f>
        <v>-3900000</v>
      </c>
    </row>
    <row r="3048" spans="1:9">
      <c r="A3048">
        <v>217631306</v>
      </c>
      <c r="B3048">
        <v>22000000</v>
      </c>
      <c r="C3048">
        <v>7</v>
      </c>
      <c r="E3048">
        <v>1082044</v>
      </c>
      <c r="F3048">
        <v>5000000</v>
      </c>
      <c r="G3048">
        <v>7.7</v>
      </c>
      <c r="H3048">
        <f>ROUND(CORREL(Table68[[Gross Earning ]],Table68[Budget]),6)</f>
        <v>0.48902099999999998</v>
      </c>
      <c r="I3048">
        <f>Table68[[#This Row],[Gross Earning ]]-Table68[[#This Row],[Budget]]</f>
        <v>-3917956</v>
      </c>
    </row>
    <row r="3049" spans="1:9">
      <c r="A3049">
        <v>176483808</v>
      </c>
      <c r="B3049">
        <v>23000000</v>
      </c>
      <c r="C3049">
        <v>7.1</v>
      </c>
      <c r="E3049">
        <v>2077046</v>
      </c>
      <c r="F3049">
        <v>6000000</v>
      </c>
      <c r="G3049">
        <v>7</v>
      </c>
      <c r="H3049">
        <f>ROUND(CORREL(Table68[[Gross Earning ]],Table68[Budget]),6)</f>
        <v>0.48902099999999998</v>
      </c>
      <c r="I3049">
        <f>Table68[[#This Row],[Gross Earning ]]-Table68[[#This Row],[Budget]]</f>
        <v>-3922954</v>
      </c>
    </row>
    <row r="3050" spans="1:9">
      <c r="A3050">
        <v>144833357</v>
      </c>
      <c r="B3050">
        <v>22000000</v>
      </c>
      <c r="C3050">
        <v>6.4</v>
      </c>
      <c r="E3050">
        <v>1056102</v>
      </c>
      <c r="F3050">
        <v>5000000</v>
      </c>
      <c r="G3050">
        <v>6.6</v>
      </c>
      <c r="H3050">
        <f>ROUND(CORREL(Table68[[Gross Earning ]],Table68[Budget]),6)</f>
        <v>0.48902099999999998</v>
      </c>
      <c r="I3050">
        <f>Table68[[#This Row],[Gross Earning ]]-Table68[[#This Row],[Budget]]</f>
        <v>-3943898</v>
      </c>
    </row>
    <row r="3051" spans="1:9">
      <c r="A3051">
        <v>75597042</v>
      </c>
      <c r="B3051">
        <v>20000000</v>
      </c>
      <c r="C3051">
        <v>7</v>
      </c>
      <c r="E3051">
        <v>6044618</v>
      </c>
      <c r="F3051">
        <v>10000000</v>
      </c>
      <c r="G3051">
        <v>5.6</v>
      </c>
      <c r="H3051">
        <f>ROUND(CORREL(Table68[[Gross Earning ]],Table68[Budget]),6)</f>
        <v>0.48902099999999998</v>
      </c>
      <c r="I3051">
        <f>Table68[[#This Row],[Gross Earning ]]-Table68[[#This Row],[Budget]]</f>
        <v>-3955382</v>
      </c>
    </row>
    <row r="3052" spans="1:9">
      <c r="A3052">
        <v>90636983</v>
      </c>
      <c r="B3052">
        <v>22000000</v>
      </c>
      <c r="C3052">
        <v>6.2</v>
      </c>
      <c r="E3052">
        <v>33037754</v>
      </c>
      <c r="F3052">
        <v>37000000</v>
      </c>
      <c r="G3052">
        <v>6</v>
      </c>
      <c r="H3052">
        <f>ROUND(CORREL(Table68[[Gross Earning ]],Table68[Budget]),6)</f>
        <v>0.48902099999999998</v>
      </c>
      <c r="I3052">
        <f>Table68[[#This Row],[Gross Earning ]]-Table68[[#This Row],[Budget]]</f>
        <v>-3962246</v>
      </c>
    </row>
    <row r="3053" spans="1:9">
      <c r="A3053">
        <v>70960517</v>
      </c>
      <c r="B3053">
        <v>35000000</v>
      </c>
      <c r="C3053">
        <v>7.5</v>
      </c>
      <c r="E3053">
        <v>2025238</v>
      </c>
      <c r="F3053">
        <v>6000000</v>
      </c>
      <c r="G3053">
        <v>5.8</v>
      </c>
      <c r="H3053">
        <f>ROUND(CORREL(Table68[[Gross Earning ]],Table68[Budget]),6)</f>
        <v>0.48902099999999998</v>
      </c>
      <c r="I3053">
        <f>Table68[[#This Row],[Gross Earning ]]-Table68[[#This Row],[Budget]]</f>
        <v>-3974762</v>
      </c>
    </row>
    <row r="3054" spans="1:9">
      <c r="A3054">
        <v>55762229</v>
      </c>
      <c r="B3054">
        <v>22000000</v>
      </c>
      <c r="C3054">
        <v>4.8</v>
      </c>
      <c r="E3054">
        <v>20262</v>
      </c>
      <c r="F3054">
        <v>4000000</v>
      </c>
      <c r="G3054">
        <v>6.1</v>
      </c>
      <c r="H3054">
        <f>ROUND(CORREL(Table68[[Gross Earning ]],Table68[Budget]),6)</f>
        <v>0.48902099999999998</v>
      </c>
      <c r="I3054">
        <f>Table68[[#This Row],[Gross Earning ]]-Table68[[#This Row],[Budget]]</f>
        <v>-3979738</v>
      </c>
    </row>
    <row r="3055" spans="1:9">
      <c r="A3055">
        <v>54235441</v>
      </c>
      <c r="B3055">
        <v>22000000</v>
      </c>
      <c r="C3055">
        <v>7.3</v>
      </c>
      <c r="E3055">
        <v>12836</v>
      </c>
      <c r="F3055">
        <v>4000000</v>
      </c>
      <c r="G3055">
        <v>5.8</v>
      </c>
      <c r="H3055">
        <f>ROUND(CORREL(Table68[[Gross Earning ]],Table68[Budget]),6)</f>
        <v>0.48902099999999998</v>
      </c>
      <c r="I3055">
        <f>Table68[[#This Row],[Gross Earning ]]-Table68[[#This Row],[Budget]]</f>
        <v>-3987164</v>
      </c>
    </row>
    <row r="3056" spans="1:9">
      <c r="A3056">
        <v>50728000</v>
      </c>
      <c r="B3056">
        <v>22000000</v>
      </c>
      <c r="C3056">
        <v>5.8</v>
      </c>
      <c r="E3056">
        <v>8060</v>
      </c>
      <c r="F3056">
        <v>4000000</v>
      </c>
      <c r="G3056">
        <v>8.1</v>
      </c>
      <c r="H3056">
        <f>ROUND(CORREL(Table68[[Gross Earning ]],Table68[Budget]),6)</f>
        <v>0.48902099999999998</v>
      </c>
      <c r="I3056">
        <f>Table68[[#This Row],[Gross Earning ]]-Table68[[#This Row],[Budget]]</f>
        <v>-3991940</v>
      </c>
    </row>
    <row r="3057" spans="1:9">
      <c r="A3057">
        <v>40270895</v>
      </c>
      <c r="B3057">
        <v>22000000</v>
      </c>
      <c r="C3057">
        <v>7.6</v>
      </c>
      <c r="E3057">
        <v>4063</v>
      </c>
      <c r="F3057">
        <v>4000000</v>
      </c>
      <c r="G3057">
        <v>5.2</v>
      </c>
      <c r="H3057">
        <f>ROUND(CORREL(Table68[[Gross Earning ]],Table68[Budget]),6)</f>
        <v>0.48902099999999998</v>
      </c>
      <c r="I3057">
        <f>Table68[[#This Row],[Gross Earning ]]-Table68[[#This Row],[Budget]]</f>
        <v>-3995937</v>
      </c>
    </row>
    <row r="3058" spans="1:9">
      <c r="A3058">
        <v>59696176</v>
      </c>
      <c r="B3058">
        <v>22000000</v>
      </c>
      <c r="C3058">
        <v>5.6</v>
      </c>
      <c r="E3058">
        <v>55994557</v>
      </c>
      <c r="F3058">
        <v>60000000</v>
      </c>
      <c r="G3058">
        <v>7</v>
      </c>
      <c r="H3058">
        <f>ROUND(CORREL(Table68[[Gross Earning ]],Table68[Budget]),6)</f>
        <v>0.48902099999999998</v>
      </c>
      <c r="I3058">
        <f>Table68[[#This Row],[Gross Earning ]]-Table68[[#This Row],[Budget]]</f>
        <v>-4005443</v>
      </c>
    </row>
    <row r="3059" spans="1:9">
      <c r="A3059">
        <v>51483949</v>
      </c>
      <c r="B3059">
        <v>22000000</v>
      </c>
      <c r="C3059">
        <v>7</v>
      </c>
      <c r="E3059">
        <v>778565</v>
      </c>
      <c r="F3059">
        <v>4800000</v>
      </c>
      <c r="G3059">
        <v>5.7</v>
      </c>
      <c r="H3059">
        <f>ROUND(CORREL(Table68[[Gross Earning ]],Table68[Budget]),6)</f>
        <v>0.48902099999999998</v>
      </c>
      <c r="I3059">
        <f>Table68[[#This Row],[Gross Earning ]]-Table68[[#This Row],[Budget]]</f>
        <v>-4021435</v>
      </c>
    </row>
    <row r="3060" spans="1:9">
      <c r="A3060">
        <v>36020063</v>
      </c>
      <c r="B3060">
        <v>22000000</v>
      </c>
      <c r="C3060">
        <v>6.6</v>
      </c>
      <c r="E3060">
        <v>11956207</v>
      </c>
      <c r="F3060">
        <v>16000000</v>
      </c>
      <c r="G3060">
        <v>5.0999999999999996</v>
      </c>
      <c r="H3060">
        <f>ROUND(CORREL(Table68[[Gross Earning ]],Table68[Budget]),6)</f>
        <v>0.48902099999999998</v>
      </c>
      <c r="I3060">
        <f>Table68[[#This Row],[Gross Earning ]]-Table68[[#This Row],[Budget]]</f>
        <v>-4043793</v>
      </c>
    </row>
    <row r="3061" spans="1:9">
      <c r="A3061">
        <v>33313582</v>
      </c>
      <c r="B3061">
        <v>21000000</v>
      </c>
      <c r="C3061">
        <v>6.5</v>
      </c>
      <c r="E3061">
        <v>4440055</v>
      </c>
      <c r="F3061">
        <v>8500000</v>
      </c>
      <c r="G3061">
        <v>7</v>
      </c>
      <c r="H3061">
        <f>ROUND(CORREL(Table68[[Gross Earning ]],Table68[Budget]),6)</f>
        <v>0.48902099999999998</v>
      </c>
      <c r="I3061">
        <f>Table68[[#This Row],[Gross Earning ]]-Table68[[#This Row],[Budget]]</f>
        <v>-4059945</v>
      </c>
    </row>
    <row r="3062" spans="1:9">
      <c r="A3062">
        <v>25842000</v>
      </c>
      <c r="B3062">
        <v>22000000</v>
      </c>
      <c r="C3062">
        <v>7.4</v>
      </c>
      <c r="E3062">
        <v>18934858</v>
      </c>
      <c r="F3062">
        <v>23000000</v>
      </c>
      <c r="G3062">
        <v>5.8</v>
      </c>
      <c r="H3062">
        <f>ROUND(CORREL(Table68[[Gross Earning ]],Table68[Budget]),6)</f>
        <v>0.48902099999999998</v>
      </c>
      <c r="I3062">
        <f>Table68[[#This Row],[Gross Earning ]]-Table68[[#This Row],[Budget]]</f>
        <v>-4065142</v>
      </c>
    </row>
    <row r="3063" spans="1:9">
      <c r="A3063">
        <v>22264487</v>
      </c>
      <c r="B3063">
        <v>22000000</v>
      </c>
      <c r="C3063">
        <v>4.5999999999999996</v>
      </c>
      <c r="E3063">
        <v>28927720</v>
      </c>
      <c r="F3063">
        <v>33000000</v>
      </c>
      <c r="G3063">
        <v>5.3</v>
      </c>
      <c r="H3063">
        <f>ROUND(CORREL(Table68[[Gross Earning ]],Table68[Budget]),6)</f>
        <v>0.48902099999999998</v>
      </c>
      <c r="I3063">
        <f>Table68[[#This Row],[Gross Earning ]]-Table68[[#This Row],[Budget]]</f>
        <v>-4072280</v>
      </c>
    </row>
    <row r="3064" spans="1:9">
      <c r="A3064">
        <v>30659817</v>
      </c>
      <c r="B3064">
        <v>26000000</v>
      </c>
      <c r="C3064">
        <v>6.4</v>
      </c>
      <c r="E3064">
        <v>2921738</v>
      </c>
      <c r="F3064">
        <v>7000000</v>
      </c>
      <c r="G3064">
        <v>7.9</v>
      </c>
      <c r="H3064">
        <f>ROUND(CORREL(Table68[[Gross Earning ]],Table68[Budget]),6)</f>
        <v>0.48902099999999998</v>
      </c>
      <c r="I3064">
        <f>Table68[[#This Row],[Gross Earning ]]-Table68[[#This Row],[Budget]]</f>
        <v>-4078262</v>
      </c>
    </row>
    <row r="3065" spans="1:9">
      <c r="A3065">
        <v>19351569</v>
      </c>
      <c r="B3065">
        <v>22000000</v>
      </c>
      <c r="C3065">
        <v>5.9</v>
      </c>
      <c r="E3065">
        <v>7918283</v>
      </c>
      <c r="F3065">
        <v>12000000</v>
      </c>
      <c r="G3065">
        <v>6.6</v>
      </c>
      <c r="H3065">
        <f>ROUND(CORREL(Table68[[Gross Earning ]],Table68[Budget]),6)</f>
        <v>0.48902099999999998</v>
      </c>
      <c r="I3065">
        <f>Table68[[#This Row],[Gross Earning ]]-Table68[[#This Row],[Budget]]</f>
        <v>-4081717</v>
      </c>
    </row>
    <row r="3066" spans="1:9">
      <c r="A3066">
        <v>49002815</v>
      </c>
      <c r="B3066">
        <v>22000000</v>
      </c>
      <c r="C3066">
        <v>6.4</v>
      </c>
      <c r="E3066">
        <v>513836</v>
      </c>
      <c r="F3066">
        <v>4600000</v>
      </c>
      <c r="G3066">
        <v>7.2</v>
      </c>
      <c r="H3066">
        <f>ROUND(CORREL(Table68[[Gross Earning ]],Table68[Budget]),6)</f>
        <v>0.48902099999999998</v>
      </c>
      <c r="I3066">
        <f>Table68[[#This Row],[Gross Earning ]]-Table68[[#This Row],[Budget]]</f>
        <v>-4086164</v>
      </c>
    </row>
    <row r="3067" spans="1:9">
      <c r="A3067">
        <v>19283782</v>
      </c>
      <c r="B3067">
        <v>22000000</v>
      </c>
      <c r="C3067">
        <v>6.6</v>
      </c>
      <c r="E3067">
        <v>85884815</v>
      </c>
      <c r="F3067">
        <v>90000000</v>
      </c>
      <c r="G3067">
        <v>5</v>
      </c>
      <c r="H3067">
        <f>ROUND(CORREL(Table68[[Gross Earning ]],Table68[Budget]),6)</f>
        <v>0.48902099999999998</v>
      </c>
      <c r="I3067">
        <f>Table68[[#This Row],[Gross Earning ]]-Table68[[#This Row],[Budget]]</f>
        <v>-4115185</v>
      </c>
    </row>
    <row r="3068" spans="1:9">
      <c r="A3068">
        <v>30059386</v>
      </c>
      <c r="B3068">
        <v>22000000</v>
      </c>
      <c r="C3068">
        <v>6.9</v>
      </c>
      <c r="E3068">
        <v>4881867</v>
      </c>
      <c r="F3068">
        <v>9000000</v>
      </c>
      <c r="G3068">
        <v>6.4</v>
      </c>
      <c r="H3068">
        <f>ROUND(CORREL(Table68[[Gross Earning ]],Table68[Budget]),6)</f>
        <v>0.48902099999999998</v>
      </c>
      <c r="I3068">
        <f>Table68[[#This Row],[Gross Earning ]]-Table68[[#This Row],[Budget]]</f>
        <v>-4118133</v>
      </c>
    </row>
    <row r="3069" spans="1:9">
      <c r="A3069">
        <v>17951431</v>
      </c>
      <c r="B3069">
        <v>30000000</v>
      </c>
      <c r="C3069">
        <v>5.8</v>
      </c>
      <c r="E3069">
        <v>3347439</v>
      </c>
      <c r="F3069">
        <v>7500000</v>
      </c>
      <c r="G3069">
        <v>6.9</v>
      </c>
      <c r="H3069">
        <f>ROUND(CORREL(Table68[[Gross Earning ]],Table68[Budget]),6)</f>
        <v>0.48902099999999998</v>
      </c>
      <c r="I3069">
        <f>Table68[[#This Row],[Gross Earning ]]-Table68[[#This Row],[Budget]]</f>
        <v>-4152561</v>
      </c>
    </row>
    <row r="3070" spans="1:9">
      <c r="A3070">
        <v>29997095</v>
      </c>
      <c r="B3070">
        <v>22000000</v>
      </c>
      <c r="C3070">
        <v>6.4</v>
      </c>
      <c r="E3070">
        <v>434417</v>
      </c>
      <c r="F3070">
        <v>4600000</v>
      </c>
      <c r="G3070">
        <v>5.9</v>
      </c>
      <c r="H3070">
        <f>ROUND(CORREL(Table68[[Gross Earning ]],Table68[Budget]),6)</f>
        <v>0.48902099999999998</v>
      </c>
      <c r="I3070">
        <f>Table68[[#This Row],[Gross Earning ]]-Table68[[#This Row],[Budget]]</f>
        <v>-4165583</v>
      </c>
    </row>
    <row r="3071" spans="1:9">
      <c r="A3071">
        <v>14252830</v>
      </c>
      <c r="B3071">
        <v>22000000</v>
      </c>
      <c r="C3071">
        <v>5.3</v>
      </c>
      <c r="E3071">
        <v>830210</v>
      </c>
      <c r="F3071">
        <v>5000000</v>
      </c>
      <c r="G3071">
        <v>4.4000000000000004</v>
      </c>
      <c r="H3071">
        <f>ROUND(CORREL(Table68[[Gross Earning ]],Table68[Budget]),6)</f>
        <v>0.48902099999999998</v>
      </c>
      <c r="I3071">
        <f>Table68[[#This Row],[Gross Earning ]]-Table68[[#This Row],[Budget]]</f>
        <v>-4169790</v>
      </c>
    </row>
    <row r="3072" spans="1:9">
      <c r="A3072">
        <v>19783777</v>
      </c>
      <c r="B3072">
        <v>22000000</v>
      </c>
      <c r="C3072">
        <v>6.5</v>
      </c>
      <c r="E3072">
        <v>3047539</v>
      </c>
      <c r="F3072">
        <v>7217600</v>
      </c>
      <c r="G3072">
        <v>6.9</v>
      </c>
      <c r="H3072">
        <f>ROUND(CORREL(Table68[[Gross Earning ]],Table68[Budget]),6)</f>
        <v>0.48902099999999998</v>
      </c>
      <c r="I3072">
        <f>Table68[[#This Row],[Gross Earning ]]-Table68[[#This Row],[Budget]]</f>
        <v>-4170061</v>
      </c>
    </row>
    <row r="3073" spans="1:9">
      <c r="A3073">
        <v>13555988</v>
      </c>
      <c r="B3073">
        <v>22000000</v>
      </c>
      <c r="C3073">
        <v>5.7</v>
      </c>
      <c r="E3073">
        <v>15797907</v>
      </c>
      <c r="F3073">
        <v>20000000</v>
      </c>
      <c r="G3073">
        <v>7.6</v>
      </c>
      <c r="H3073">
        <f>ROUND(CORREL(Table68[[Gross Earning ]],Table68[Budget]),6)</f>
        <v>0.48902099999999998</v>
      </c>
      <c r="I3073">
        <f>Table68[[#This Row],[Gross Earning ]]-Table68[[#This Row],[Budget]]</f>
        <v>-4202093</v>
      </c>
    </row>
    <row r="3074" spans="1:9">
      <c r="A3074">
        <v>12784713</v>
      </c>
      <c r="B3074">
        <v>22000000</v>
      </c>
      <c r="C3074">
        <v>6.7</v>
      </c>
      <c r="E3074">
        <v>1292119</v>
      </c>
      <c r="F3074">
        <v>5500000</v>
      </c>
      <c r="G3074">
        <v>7.1</v>
      </c>
      <c r="H3074">
        <f>ROUND(CORREL(Table68[[Gross Earning ]],Table68[Budget]),6)</f>
        <v>0.48902099999999998</v>
      </c>
      <c r="I3074">
        <f>Table68[[#This Row],[Gross Earning ]]-Table68[[#This Row],[Budget]]</f>
        <v>-4207881</v>
      </c>
    </row>
    <row r="3075" spans="1:9">
      <c r="A3075">
        <v>10696210</v>
      </c>
      <c r="B3075">
        <v>23500000</v>
      </c>
      <c r="C3075">
        <v>3.9</v>
      </c>
      <c r="E3075">
        <v>2268296</v>
      </c>
      <c r="F3075">
        <v>6500000</v>
      </c>
      <c r="G3075">
        <v>6.9</v>
      </c>
      <c r="H3075">
        <f>ROUND(CORREL(Table68[[Gross Earning ]],Table68[Budget]),6)</f>
        <v>0.48902099999999998</v>
      </c>
      <c r="I3075">
        <f>Table68[[#This Row],[Gross Earning ]]-Table68[[#This Row],[Budget]]</f>
        <v>-4231704</v>
      </c>
    </row>
    <row r="3076" spans="1:9">
      <c r="A3076">
        <v>5974653</v>
      </c>
      <c r="B3076">
        <v>22000000</v>
      </c>
      <c r="C3076">
        <v>4.0999999999999996</v>
      </c>
      <c r="E3076">
        <v>10763469</v>
      </c>
      <c r="F3076">
        <v>15000000</v>
      </c>
      <c r="G3076">
        <v>6.4</v>
      </c>
      <c r="H3076">
        <f>ROUND(CORREL(Table68[[Gross Earning ]],Table68[Budget]),6)</f>
        <v>0.48902099999999998</v>
      </c>
      <c r="I3076">
        <f>Table68[[#This Row],[Gross Earning ]]-Table68[[#This Row],[Budget]]</f>
        <v>-4236531</v>
      </c>
    </row>
    <row r="3077" spans="1:9">
      <c r="A3077">
        <v>5000000</v>
      </c>
      <c r="B3077">
        <v>25000000</v>
      </c>
      <c r="C3077">
        <v>6.2</v>
      </c>
      <c r="E3077">
        <v>3958500</v>
      </c>
      <c r="F3077">
        <v>8200000</v>
      </c>
      <c r="G3077">
        <v>6.8</v>
      </c>
      <c r="H3077">
        <f>ROUND(CORREL(Table68[[Gross Earning ]],Table68[Budget]),6)</f>
        <v>0.48902099999999998</v>
      </c>
      <c r="I3077">
        <f>Table68[[#This Row],[Gross Earning ]]-Table68[[#This Row],[Budget]]</f>
        <v>-4241500</v>
      </c>
    </row>
    <row r="3078" spans="1:9">
      <c r="A3078">
        <v>9694105</v>
      </c>
      <c r="B3078">
        <v>22000000</v>
      </c>
      <c r="C3078">
        <v>3.8</v>
      </c>
      <c r="E3078">
        <v>3713002</v>
      </c>
      <c r="F3078">
        <v>8000000</v>
      </c>
      <c r="G3078">
        <v>2.7</v>
      </c>
      <c r="H3078">
        <f>ROUND(CORREL(Table68[[Gross Earning ]],Table68[Budget]),6)</f>
        <v>0.48902099999999998</v>
      </c>
      <c r="I3078">
        <f>Table68[[#This Row],[Gross Earning ]]-Table68[[#This Row],[Budget]]</f>
        <v>-4286998</v>
      </c>
    </row>
    <row r="3079" spans="1:9">
      <c r="A3079">
        <v>16027866</v>
      </c>
      <c r="B3079">
        <v>25000000</v>
      </c>
      <c r="C3079">
        <v>5.0999999999999996</v>
      </c>
      <c r="E3079">
        <v>15712072</v>
      </c>
      <c r="F3079">
        <v>20000000</v>
      </c>
      <c r="G3079">
        <v>5.8</v>
      </c>
      <c r="H3079">
        <f>ROUND(CORREL(Table68[[Gross Earning ]],Table68[Budget]),6)</f>
        <v>0.48902099999999998</v>
      </c>
      <c r="I3079">
        <f>Table68[[#This Row],[Gross Earning ]]-Table68[[#This Row],[Budget]]</f>
        <v>-4287928</v>
      </c>
    </row>
    <row r="3080" spans="1:9">
      <c r="A3080">
        <v>4398392</v>
      </c>
      <c r="B3080">
        <v>21000000</v>
      </c>
      <c r="C3080">
        <v>7.8</v>
      </c>
      <c r="E3080">
        <v>12693621</v>
      </c>
      <c r="F3080">
        <v>17000000</v>
      </c>
      <c r="G3080">
        <v>4.8</v>
      </c>
      <c r="H3080">
        <f>ROUND(CORREL(Table68[[Gross Earning ]],Table68[Budget]),6)</f>
        <v>0.48902099999999998</v>
      </c>
      <c r="I3080">
        <f>Table68[[#This Row],[Gross Earning ]]-Table68[[#This Row],[Budget]]</f>
        <v>-4306379</v>
      </c>
    </row>
    <row r="3081" spans="1:9">
      <c r="A3081">
        <v>1050445</v>
      </c>
      <c r="B3081">
        <v>22000000</v>
      </c>
      <c r="C3081">
        <v>7.8</v>
      </c>
      <c r="E3081">
        <v>30691439</v>
      </c>
      <c r="F3081">
        <v>35000000</v>
      </c>
      <c r="G3081">
        <v>6.2</v>
      </c>
      <c r="H3081">
        <f>ROUND(CORREL(Table68[[Gross Earning ]],Table68[Budget]),6)</f>
        <v>0.48902099999999998</v>
      </c>
      <c r="I3081">
        <f>Table68[[#This Row],[Gross Earning ]]-Table68[[#This Row],[Budget]]</f>
        <v>-4308561</v>
      </c>
    </row>
    <row r="3082" spans="1:9">
      <c r="A3082">
        <v>13746550</v>
      </c>
      <c r="B3082">
        <v>2000000</v>
      </c>
      <c r="C3082">
        <v>6.1</v>
      </c>
      <c r="E3082">
        <v>4681503</v>
      </c>
      <c r="F3082">
        <v>9000000</v>
      </c>
      <c r="G3082">
        <v>7</v>
      </c>
      <c r="H3082">
        <f>ROUND(CORREL(Table68[[Gross Earning ]],Table68[Budget]),6)</f>
        <v>0.48902099999999998</v>
      </c>
      <c r="I3082">
        <f>Table68[[#This Row],[Gross Earning ]]-Table68[[#This Row],[Budget]]</f>
        <v>-4318497</v>
      </c>
    </row>
    <row r="3083" spans="1:9">
      <c r="A3083">
        <v>20668843</v>
      </c>
      <c r="B3083">
        <v>22000000</v>
      </c>
      <c r="C3083">
        <v>5.8</v>
      </c>
      <c r="E3083">
        <v>30669413</v>
      </c>
      <c r="F3083">
        <v>35000000</v>
      </c>
      <c r="G3083">
        <v>6.2</v>
      </c>
      <c r="H3083">
        <f>ROUND(CORREL(Table68[[Gross Earning ]],Table68[Budget]),6)</f>
        <v>0.48902099999999998</v>
      </c>
      <c r="I3083">
        <f>Table68[[#This Row],[Gross Earning ]]-Table68[[#This Row],[Budget]]</f>
        <v>-4330587</v>
      </c>
    </row>
    <row r="3084" spans="1:9">
      <c r="A3084">
        <v>2963012</v>
      </c>
      <c r="B3084">
        <v>22000000</v>
      </c>
      <c r="C3084">
        <v>6.3</v>
      </c>
      <c r="E3084">
        <v>18653615</v>
      </c>
      <c r="F3084">
        <v>23000000</v>
      </c>
      <c r="G3084">
        <v>6.1</v>
      </c>
      <c r="H3084">
        <f>ROUND(CORREL(Table68[[Gross Earning ]],Table68[Budget]),6)</f>
        <v>0.48902099999999998</v>
      </c>
      <c r="I3084">
        <f>Table68[[#This Row],[Gross Earning ]]-Table68[[#This Row],[Budget]]</f>
        <v>-4346385</v>
      </c>
    </row>
    <row r="3085" spans="1:9">
      <c r="A3085">
        <v>1796024</v>
      </c>
      <c r="B3085">
        <v>22000000</v>
      </c>
      <c r="C3085">
        <v>5.4</v>
      </c>
      <c r="E3085">
        <v>37652565</v>
      </c>
      <c r="F3085">
        <v>42000000</v>
      </c>
      <c r="G3085">
        <v>5.4</v>
      </c>
      <c r="H3085">
        <f>ROUND(CORREL(Table68[[Gross Earning ]],Table68[Budget]),6)</f>
        <v>0.48902099999999998</v>
      </c>
      <c r="I3085">
        <f>Table68[[#This Row],[Gross Earning ]]-Table68[[#This Row],[Budget]]</f>
        <v>-4347435</v>
      </c>
    </row>
    <row r="3086" spans="1:9">
      <c r="A3086">
        <v>634277</v>
      </c>
      <c r="B3086">
        <v>16000000</v>
      </c>
      <c r="C3086">
        <v>7.3</v>
      </c>
      <c r="E3086">
        <v>10941801</v>
      </c>
      <c r="F3086">
        <v>15300000</v>
      </c>
      <c r="G3086">
        <v>5.4</v>
      </c>
      <c r="H3086">
        <f>ROUND(CORREL(Table68[[Gross Earning ]],Table68[Budget]),6)</f>
        <v>0.48902099999999998</v>
      </c>
      <c r="I3086">
        <f>Table68[[#This Row],[Gross Earning ]]-Table68[[#This Row],[Budget]]</f>
        <v>-4358199</v>
      </c>
    </row>
    <row r="3087" spans="1:9">
      <c r="A3087">
        <v>11326836</v>
      </c>
      <c r="B3087">
        <v>22000000</v>
      </c>
      <c r="C3087">
        <v>6.8</v>
      </c>
      <c r="E3087">
        <v>3029870</v>
      </c>
      <c r="F3087">
        <v>7400000</v>
      </c>
      <c r="G3087">
        <v>7.1</v>
      </c>
      <c r="H3087">
        <f>ROUND(CORREL(Table68[[Gross Earning ]],Table68[Budget]),6)</f>
        <v>0.48902099999999998</v>
      </c>
      <c r="I3087">
        <f>Table68[[#This Row],[Gross Earning ]]-Table68[[#This Row],[Budget]]</f>
        <v>-4370130</v>
      </c>
    </row>
    <row r="3088" spans="1:9">
      <c r="A3088">
        <v>49024969</v>
      </c>
      <c r="B3088">
        <v>25000000</v>
      </c>
      <c r="C3088">
        <v>7.3</v>
      </c>
      <c r="E3088">
        <v>108229</v>
      </c>
      <c r="F3088">
        <v>4500000</v>
      </c>
      <c r="G3088">
        <v>5.9</v>
      </c>
      <c r="H3088">
        <f>ROUND(CORREL(Table68[[Gross Earning ]],Table68[Budget]),6)</f>
        <v>0.48902099999999998</v>
      </c>
      <c r="I3088">
        <f>Table68[[#This Row],[Gross Earning ]]-Table68[[#This Row],[Budget]]</f>
        <v>-4391771</v>
      </c>
    </row>
    <row r="3089" spans="1:9">
      <c r="A3089">
        <v>22294341</v>
      </c>
      <c r="B3089">
        <v>21500000</v>
      </c>
      <c r="C3089">
        <v>6.5</v>
      </c>
      <c r="E3089">
        <v>2024854</v>
      </c>
      <c r="F3089">
        <v>6500000</v>
      </c>
      <c r="G3089">
        <v>6.6</v>
      </c>
      <c r="H3089">
        <f>ROUND(CORREL(Table68[[Gross Earning ]],Table68[Budget]),6)</f>
        <v>0.48902099999999998</v>
      </c>
      <c r="I3089">
        <f>Table68[[#This Row],[Gross Earning ]]-Table68[[#This Row],[Budget]]</f>
        <v>-4475146</v>
      </c>
    </row>
    <row r="3090" spans="1:9">
      <c r="A3090">
        <v>24362501</v>
      </c>
      <c r="B3090">
        <v>21500000</v>
      </c>
      <c r="C3090">
        <v>7.2</v>
      </c>
      <c r="E3090">
        <v>766487</v>
      </c>
      <c r="F3090">
        <v>5250000</v>
      </c>
      <c r="G3090">
        <v>5</v>
      </c>
      <c r="H3090">
        <f>ROUND(CORREL(Table68[[Gross Earning ]],Table68[Budget]),6)</f>
        <v>0.48902099999999998</v>
      </c>
      <c r="I3090">
        <f>Table68[[#This Row],[Gross Earning ]]-Table68[[#This Row],[Budget]]</f>
        <v>-4483513</v>
      </c>
    </row>
    <row r="3091" spans="1:9">
      <c r="A3091">
        <v>16684352</v>
      </c>
      <c r="B3091">
        <v>17000000</v>
      </c>
      <c r="C3091">
        <v>6.3</v>
      </c>
      <c r="E3091">
        <v>8691</v>
      </c>
      <c r="F3091">
        <v>4500000</v>
      </c>
      <c r="G3091">
        <v>5.8</v>
      </c>
      <c r="H3091">
        <f>ROUND(CORREL(Table68[[Gross Earning ]],Table68[Budget]),6)</f>
        <v>0.48902099999999998</v>
      </c>
      <c r="I3091">
        <f>Table68[[#This Row],[Gross Earning ]]-Table68[[#This Row],[Budget]]</f>
        <v>-4491309</v>
      </c>
    </row>
    <row r="3092" spans="1:9">
      <c r="A3092">
        <v>46700000</v>
      </c>
      <c r="B3092">
        <v>21000000</v>
      </c>
      <c r="C3092">
        <v>5.9</v>
      </c>
      <c r="E3092">
        <v>22494487</v>
      </c>
      <c r="F3092">
        <v>27000000</v>
      </c>
      <c r="G3092">
        <v>7.8</v>
      </c>
      <c r="H3092">
        <f>ROUND(CORREL(Table68[[Gross Earning ]],Table68[Budget]),6)</f>
        <v>0.48902099999999998</v>
      </c>
      <c r="I3092">
        <f>Table68[[#This Row],[Gross Earning ]]-Table68[[#This Row],[Budget]]</f>
        <v>-4505513</v>
      </c>
    </row>
    <row r="3093" spans="1:9">
      <c r="A3093">
        <v>52008288</v>
      </c>
      <c r="B3093">
        <v>21000000</v>
      </c>
      <c r="C3093">
        <v>7.8</v>
      </c>
      <c r="E3093">
        <v>10494147</v>
      </c>
      <c r="F3093">
        <v>15000000</v>
      </c>
      <c r="G3093">
        <v>5.0999999999999996</v>
      </c>
      <c r="H3093">
        <f>ROUND(CORREL(Table68[[Gross Earning ]],Table68[Budget]),6)</f>
        <v>0.48902099999999998</v>
      </c>
      <c r="I3093">
        <f>Table68[[#This Row],[Gross Earning ]]-Table68[[#This Row],[Budget]]</f>
        <v>-4505853</v>
      </c>
    </row>
    <row r="3094" spans="1:9">
      <c r="A3094">
        <v>8579684</v>
      </c>
      <c r="B3094">
        <v>9000000</v>
      </c>
      <c r="C3094">
        <v>7.4</v>
      </c>
      <c r="E3094">
        <v>13491653</v>
      </c>
      <c r="F3094">
        <v>18000000</v>
      </c>
      <c r="G3094">
        <v>6.1</v>
      </c>
      <c r="H3094">
        <f>ROUND(CORREL(Table68[[Gross Earning ]],Table68[Budget]),6)</f>
        <v>0.48902099999999998</v>
      </c>
      <c r="I3094">
        <f>Table68[[#This Row],[Gross Earning ]]-Table68[[#This Row],[Budget]]</f>
        <v>-4508347</v>
      </c>
    </row>
    <row r="3095" spans="1:9">
      <c r="A3095">
        <v>42660000</v>
      </c>
      <c r="B3095">
        <v>17000000</v>
      </c>
      <c r="C3095">
        <v>4.8</v>
      </c>
      <c r="E3095">
        <v>5484375</v>
      </c>
      <c r="F3095">
        <v>10000000</v>
      </c>
      <c r="G3095">
        <v>7.3</v>
      </c>
      <c r="H3095">
        <f>ROUND(CORREL(Table68[[Gross Earning ]],Table68[Budget]),6)</f>
        <v>0.48902099999999998</v>
      </c>
      <c r="I3095">
        <f>Table68[[#This Row],[Gross Earning ]]-Table68[[#This Row],[Budget]]</f>
        <v>-4515625</v>
      </c>
    </row>
    <row r="3096" spans="1:9">
      <c r="A3096">
        <v>40219708</v>
      </c>
      <c r="B3096">
        <v>21000000</v>
      </c>
      <c r="C3096">
        <v>6.3</v>
      </c>
      <c r="E3096">
        <v>25472967</v>
      </c>
      <c r="F3096">
        <v>30000000</v>
      </c>
      <c r="G3096">
        <v>5.6</v>
      </c>
      <c r="H3096">
        <f>ROUND(CORREL(Table68[[Gross Earning ]],Table68[Budget]),6)</f>
        <v>0.48902099999999998</v>
      </c>
      <c r="I3096">
        <f>Table68[[#This Row],[Gross Earning ]]-Table68[[#This Row],[Budget]]</f>
        <v>-4527033</v>
      </c>
    </row>
    <row r="3097" spans="1:9">
      <c r="A3097">
        <v>132088910</v>
      </c>
      <c r="B3097">
        <v>21000000</v>
      </c>
      <c r="C3097">
        <v>7.8</v>
      </c>
      <c r="E3097">
        <v>15464026</v>
      </c>
      <c r="F3097">
        <v>20000000</v>
      </c>
      <c r="G3097">
        <v>5.3</v>
      </c>
      <c r="H3097">
        <f>ROUND(CORREL(Table68[[Gross Earning ]],Table68[Budget]),6)</f>
        <v>0.48902099999999998</v>
      </c>
      <c r="I3097">
        <f>Table68[[#This Row],[Gross Earning ]]-Table68[[#This Row],[Budget]]</f>
        <v>-4535974</v>
      </c>
    </row>
    <row r="3098" spans="1:9">
      <c r="A3098">
        <v>36581633</v>
      </c>
      <c r="B3098">
        <v>21000000</v>
      </c>
      <c r="C3098">
        <v>7.5</v>
      </c>
      <c r="E3098">
        <v>10443316</v>
      </c>
      <c r="F3098">
        <v>15000000</v>
      </c>
      <c r="G3098">
        <v>5</v>
      </c>
      <c r="H3098">
        <f>ROUND(CORREL(Table68[[Gross Earning ]],Table68[Budget]),6)</f>
        <v>0.48902099999999998</v>
      </c>
      <c r="I3098">
        <f>Table68[[#This Row],[Gross Earning ]]-Table68[[#This Row],[Budget]]</f>
        <v>-4556684</v>
      </c>
    </row>
    <row r="3099" spans="1:9">
      <c r="A3099">
        <v>25296447</v>
      </c>
      <c r="B3099">
        <v>21000000</v>
      </c>
      <c r="C3099">
        <v>6.8</v>
      </c>
      <c r="E3099">
        <v>3442820</v>
      </c>
      <c r="F3099">
        <v>8000000</v>
      </c>
      <c r="G3099">
        <v>7.3</v>
      </c>
      <c r="H3099">
        <f>ROUND(CORREL(Table68[[Gross Earning ]],Table68[Budget]),6)</f>
        <v>0.48902099999999998</v>
      </c>
      <c r="I3099">
        <f>Table68[[#This Row],[Gross Earning ]]-Table68[[#This Row],[Budget]]</f>
        <v>-4557180</v>
      </c>
    </row>
    <row r="3100" spans="1:9">
      <c r="A3100">
        <v>24848292</v>
      </c>
      <c r="B3100">
        <v>20000000</v>
      </c>
      <c r="C3100">
        <v>6.6</v>
      </c>
      <c r="E3100">
        <v>10411980</v>
      </c>
      <c r="F3100">
        <v>15000000</v>
      </c>
      <c r="G3100">
        <v>5.9</v>
      </c>
      <c r="H3100">
        <f>ROUND(CORREL(Table68[[Gross Earning ]],Table68[Budget]),6)</f>
        <v>0.48902099999999998</v>
      </c>
      <c r="I3100">
        <f>Table68[[#This Row],[Gross Earning ]]-Table68[[#This Row],[Budget]]</f>
        <v>-4588020</v>
      </c>
    </row>
    <row r="3101" spans="1:9">
      <c r="A3101">
        <v>17757087</v>
      </c>
      <c r="B3101">
        <v>21000000</v>
      </c>
      <c r="C3101">
        <v>4.5999999999999996</v>
      </c>
      <c r="E3101">
        <v>15408822</v>
      </c>
      <c r="F3101">
        <v>20000000</v>
      </c>
      <c r="G3101">
        <v>5.6</v>
      </c>
      <c r="H3101">
        <f>ROUND(CORREL(Table68[[Gross Earning ]],Table68[Budget]),6)</f>
        <v>0.48902099999999998</v>
      </c>
      <c r="I3101">
        <f>Table68[[#This Row],[Gross Earning ]]-Table68[[#This Row],[Budget]]</f>
        <v>-4591178</v>
      </c>
    </row>
    <row r="3102" spans="1:9">
      <c r="A3102">
        <v>9430988</v>
      </c>
      <c r="B3102">
        <v>17000000</v>
      </c>
      <c r="C3102">
        <v>7.1</v>
      </c>
      <c r="E3102">
        <v>9402410</v>
      </c>
      <c r="F3102">
        <v>14000000</v>
      </c>
      <c r="G3102">
        <v>5.4</v>
      </c>
      <c r="H3102">
        <f>ROUND(CORREL(Table68[[Gross Earning ]],Table68[Budget]),6)</f>
        <v>0.48902099999999998</v>
      </c>
      <c r="I3102">
        <f>Table68[[#This Row],[Gross Earning ]]-Table68[[#This Row],[Budget]]</f>
        <v>-4597590</v>
      </c>
    </row>
    <row r="3103" spans="1:9">
      <c r="A3103">
        <v>16284360</v>
      </c>
      <c r="B3103">
        <v>21000000</v>
      </c>
      <c r="C3103">
        <v>6.1</v>
      </c>
      <c r="E3103">
        <v>13362308</v>
      </c>
      <c r="F3103">
        <v>18000000</v>
      </c>
      <c r="G3103">
        <v>6.9</v>
      </c>
      <c r="H3103">
        <f>ROUND(CORREL(Table68[[Gross Earning ]],Table68[Budget]),6)</f>
        <v>0.48902099999999998</v>
      </c>
      <c r="I3103">
        <f>Table68[[#This Row],[Gross Earning ]]-Table68[[#This Row],[Budget]]</f>
        <v>-4637692</v>
      </c>
    </row>
    <row r="3104" spans="1:9">
      <c r="A3104">
        <v>6830957</v>
      </c>
      <c r="B3104">
        <v>21000000</v>
      </c>
      <c r="C3104">
        <v>6.7</v>
      </c>
      <c r="E3104">
        <v>5348317</v>
      </c>
      <c r="F3104">
        <v>10000000</v>
      </c>
      <c r="G3104">
        <v>7.1</v>
      </c>
      <c r="H3104">
        <f>ROUND(CORREL(Table68[[Gross Earning ]],Table68[Budget]),6)</f>
        <v>0.48902099999999998</v>
      </c>
      <c r="I3104">
        <f>Table68[[#This Row],[Gross Earning ]]-Table68[[#This Row],[Budget]]</f>
        <v>-4651683</v>
      </c>
    </row>
    <row r="3105" spans="1:9">
      <c r="A3105">
        <v>24104113</v>
      </c>
      <c r="B3105">
        <v>20000000</v>
      </c>
      <c r="C3105">
        <v>7.1</v>
      </c>
      <c r="E3105">
        <v>1346503</v>
      </c>
      <c r="F3105">
        <v>6000000</v>
      </c>
      <c r="G3105">
        <v>6.1</v>
      </c>
      <c r="H3105">
        <f>ROUND(CORREL(Table68[[Gross Earning ]],Table68[Budget]),6)</f>
        <v>0.48902099999999998</v>
      </c>
      <c r="I3105">
        <f>Table68[[#This Row],[Gross Earning ]]-Table68[[#This Row],[Budget]]</f>
        <v>-4653497</v>
      </c>
    </row>
    <row r="3106" spans="1:9">
      <c r="A3106">
        <v>15593</v>
      </c>
      <c r="B3106">
        <v>21000000</v>
      </c>
      <c r="C3106">
        <v>5.8</v>
      </c>
      <c r="E3106">
        <v>2344847</v>
      </c>
      <c r="F3106">
        <v>7000000</v>
      </c>
      <c r="G3106">
        <v>6.8</v>
      </c>
      <c r="H3106">
        <f>ROUND(CORREL(Table68[[Gross Earning ]],Table68[Budget]),6)</f>
        <v>0.48902099999999998</v>
      </c>
      <c r="I3106">
        <f>Table68[[#This Row],[Gross Earning ]]-Table68[[#This Row],[Budget]]</f>
        <v>-4655153</v>
      </c>
    </row>
    <row r="3107" spans="1:9">
      <c r="A3107">
        <v>958319</v>
      </c>
      <c r="B3107">
        <v>21000000</v>
      </c>
      <c r="C3107">
        <v>6.7</v>
      </c>
      <c r="E3107">
        <v>326308</v>
      </c>
      <c r="F3107">
        <v>5000000</v>
      </c>
      <c r="G3107">
        <v>6.1</v>
      </c>
      <c r="H3107">
        <f>ROUND(CORREL(Table68[[Gross Earning ]],Table68[Budget]),6)</f>
        <v>0.48902099999999998</v>
      </c>
      <c r="I3107">
        <f>Table68[[#This Row],[Gross Earning ]]-Table68[[#This Row],[Budget]]</f>
        <v>-4673692</v>
      </c>
    </row>
    <row r="3108" spans="1:9">
      <c r="A3108">
        <v>69700000</v>
      </c>
      <c r="B3108">
        <v>35000000</v>
      </c>
      <c r="C3108">
        <v>5.8</v>
      </c>
      <c r="E3108">
        <v>30307804</v>
      </c>
      <c r="F3108">
        <v>35000000</v>
      </c>
      <c r="G3108">
        <v>5.2</v>
      </c>
      <c r="H3108">
        <f>ROUND(CORREL(Table68[[Gross Earning ]],Table68[Budget]),6)</f>
        <v>0.48902099999999998</v>
      </c>
      <c r="I3108">
        <f>Table68[[#This Row],[Gross Earning ]]-Table68[[#This Row],[Budget]]</f>
        <v>-4692196</v>
      </c>
    </row>
    <row r="3109" spans="1:9">
      <c r="A3109">
        <v>2840417</v>
      </c>
      <c r="B3109">
        <v>31000000</v>
      </c>
      <c r="C3109">
        <v>6.8</v>
      </c>
      <c r="E3109">
        <v>296665</v>
      </c>
      <c r="F3109">
        <v>5000000</v>
      </c>
      <c r="G3109">
        <v>6.3</v>
      </c>
      <c r="H3109">
        <f>ROUND(CORREL(Table68[[Gross Earning ]],Table68[Budget]),6)</f>
        <v>0.48902099999999998</v>
      </c>
      <c r="I3109">
        <f>Table68[[#This Row],[Gross Earning ]]-Table68[[#This Row],[Budget]]</f>
        <v>-4703335</v>
      </c>
    </row>
    <row r="3110" spans="1:9">
      <c r="A3110">
        <v>242374454</v>
      </c>
      <c r="B3110">
        <v>18000000</v>
      </c>
      <c r="C3110">
        <v>8.5</v>
      </c>
      <c r="E3110">
        <v>16284360</v>
      </c>
      <c r="F3110">
        <v>21000000</v>
      </c>
      <c r="G3110">
        <v>6.1</v>
      </c>
      <c r="H3110">
        <f>ROUND(CORREL(Table68[[Gross Earning ]],Table68[Budget]),6)</f>
        <v>0.48902099999999998</v>
      </c>
      <c r="I3110">
        <f>Table68[[#This Row],[Gross Earning ]]-Table68[[#This Row],[Budget]]</f>
        <v>-4715640</v>
      </c>
    </row>
    <row r="3111" spans="1:9">
      <c r="A3111">
        <v>173585516</v>
      </c>
      <c r="B3111">
        <v>18000000</v>
      </c>
      <c r="C3111">
        <v>6.6</v>
      </c>
      <c r="E3111">
        <v>223878</v>
      </c>
      <c r="F3111">
        <v>5000000</v>
      </c>
      <c r="G3111">
        <v>6.5</v>
      </c>
      <c r="H3111">
        <f>ROUND(CORREL(Table68[[Gross Earning ]],Table68[Budget]),6)</f>
        <v>0.48902099999999998</v>
      </c>
      <c r="I3111">
        <f>Table68[[#This Row],[Gross Earning ]]-Table68[[#This Row],[Budget]]</f>
        <v>-4776122</v>
      </c>
    </row>
    <row r="3112" spans="1:9">
      <c r="A3112">
        <v>128300000</v>
      </c>
      <c r="B3112">
        <v>19400870</v>
      </c>
      <c r="C3112">
        <v>7.7</v>
      </c>
      <c r="E3112">
        <v>11702090</v>
      </c>
      <c r="F3112">
        <v>16500000</v>
      </c>
      <c r="G3112">
        <v>6.3</v>
      </c>
      <c r="H3112">
        <f>ROUND(CORREL(Table68[[Gross Earning ]],Table68[Budget]),6)</f>
        <v>0.48902099999999998</v>
      </c>
      <c r="I3112">
        <f>Table68[[#This Row],[Gross Earning ]]-Table68[[#This Row],[Budget]]</f>
        <v>-4797910</v>
      </c>
    </row>
    <row r="3113" spans="1:9">
      <c r="A3113">
        <v>20259297</v>
      </c>
      <c r="B3113">
        <v>20000000</v>
      </c>
      <c r="C3113">
        <v>4.7</v>
      </c>
      <c r="E3113" s="27">
        <v>24171685</v>
      </c>
      <c r="F3113">
        <v>29000000</v>
      </c>
      <c r="G3113">
        <v>7.1</v>
      </c>
      <c r="H3113">
        <f>ROUND(CORREL(Table68[[Gross Earning ]],Table68[Budget]),6)</f>
        <v>0.48902099999999998</v>
      </c>
      <c r="I3113">
        <f>Table68[[#This Row],[Gross Earning ]]-Table68[[#This Row],[Budget]]</f>
        <v>-4828315</v>
      </c>
    </row>
    <row r="3114" spans="1:9">
      <c r="A3114">
        <v>153665036</v>
      </c>
      <c r="B3114">
        <v>28000000</v>
      </c>
      <c r="C3114">
        <v>6.4</v>
      </c>
      <c r="E3114" s="27">
        <v>24171685</v>
      </c>
      <c r="F3114">
        <v>29000000</v>
      </c>
      <c r="G3114">
        <v>7.1</v>
      </c>
      <c r="H3114">
        <f>ROUND(CORREL(Table68[[Gross Earning ]],Table68[Budget]),6)</f>
        <v>0.48902099999999998</v>
      </c>
      <c r="I3114">
        <f>Table68[[#This Row],[Gross Earning ]]-Table68[[#This Row],[Budget]]</f>
        <v>-4828315</v>
      </c>
    </row>
    <row r="3115" spans="1:9">
      <c r="A3115">
        <v>132541238</v>
      </c>
      <c r="B3115">
        <v>33000000</v>
      </c>
      <c r="C3115">
        <v>5.5</v>
      </c>
      <c r="E3115">
        <v>80170146</v>
      </c>
      <c r="F3115">
        <v>85000000</v>
      </c>
      <c r="G3115">
        <v>6.1</v>
      </c>
      <c r="H3115">
        <f>ROUND(CORREL(Table68[[Gross Earning ]],Table68[Budget]),6)</f>
        <v>0.48902099999999998</v>
      </c>
      <c r="I3115">
        <f>Table68[[#This Row],[Gross Earning ]]-Table68[[#This Row],[Budget]]</f>
        <v>-4829854</v>
      </c>
    </row>
    <row r="3116" spans="1:9">
      <c r="A3116">
        <v>130727000</v>
      </c>
      <c r="B3116">
        <v>19000000</v>
      </c>
      <c r="C3116">
        <v>8.6</v>
      </c>
      <c r="E3116">
        <v>74158157</v>
      </c>
      <c r="F3116">
        <v>79000000</v>
      </c>
      <c r="G3116">
        <v>3.4</v>
      </c>
      <c r="H3116">
        <f>ROUND(CORREL(Table68[[Gross Earning ]],Table68[Budget]),6)</f>
        <v>0.48902099999999998</v>
      </c>
      <c r="I3116">
        <f>Table68[[#This Row],[Gross Earning ]]-Table68[[#This Row],[Budget]]</f>
        <v>-4841843</v>
      </c>
    </row>
    <row r="3117" spans="1:9">
      <c r="A3117">
        <v>121697350</v>
      </c>
      <c r="B3117">
        <v>20000000</v>
      </c>
      <c r="C3117">
        <v>7</v>
      </c>
      <c r="E3117">
        <v>2148212</v>
      </c>
      <c r="F3117">
        <v>7000000</v>
      </c>
      <c r="G3117">
        <v>6.3</v>
      </c>
      <c r="H3117">
        <f>ROUND(CORREL(Table68[[Gross Earning ]],Table68[Budget]),6)</f>
        <v>0.48902099999999998</v>
      </c>
      <c r="I3117">
        <f>Table68[[#This Row],[Gross Earning ]]-Table68[[#This Row],[Budget]]</f>
        <v>-4851788</v>
      </c>
    </row>
    <row r="3118" spans="1:9">
      <c r="A3118">
        <v>117224271</v>
      </c>
      <c r="B3118">
        <v>20000000</v>
      </c>
      <c r="C3118">
        <v>7.1</v>
      </c>
      <c r="E3118">
        <v>143000</v>
      </c>
      <c r="F3118">
        <v>5000000</v>
      </c>
      <c r="G3118">
        <v>4.0999999999999996</v>
      </c>
      <c r="H3118">
        <f>ROUND(CORREL(Table68[[Gross Earning ]],Table68[Budget]),6)</f>
        <v>0.48902099999999998</v>
      </c>
      <c r="I3118">
        <f>Table68[[#This Row],[Gross Earning ]]-Table68[[#This Row],[Budget]]</f>
        <v>-4857000</v>
      </c>
    </row>
    <row r="3119" spans="1:9">
      <c r="A3119">
        <v>102922376</v>
      </c>
      <c r="B3119">
        <v>20000000</v>
      </c>
      <c r="C3119">
        <v>5.7</v>
      </c>
      <c r="E3119">
        <v>136432</v>
      </c>
      <c r="F3119">
        <v>5000000</v>
      </c>
      <c r="G3119">
        <v>6.6</v>
      </c>
      <c r="H3119">
        <f>ROUND(CORREL(Table68[[Gross Earning ]],Table68[Budget]),6)</f>
        <v>0.48902099999999998</v>
      </c>
      <c r="I3119">
        <f>Table68[[#This Row],[Gross Earning ]]-Table68[[#This Row],[Budget]]</f>
        <v>-4863568</v>
      </c>
    </row>
    <row r="3120" spans="1:9">
      <c r="A3120">
        <v>94497271</v>
      </c>
      <c r="B3120">
        <v>20000000</v>
      </c>
      <c r="C3120">
        <v>3.7</v>
      </c>
      <c r="E3120">
        <v>124720</v>
      </c>
      <c r="F3120">
        <v>5000000</v>
      </c>
      <c r="G3120">
        <v>7.3</v>
      </c>
      <c r="H3120">
        <f>ROUND(CORREL(Table68[[Gross Earning ]],Table68[Budget]),6)</f>
        <v>0.48902099999999998</v>
      </c>
      <c r="I3120">
        <f>Table68[[#This Row],[Gross Earning ]]-Table68[[#This Row],[Budget]]</f>
        <v>-4875280</v>
      </c>
    </row>
    <row r="3121" spans="1:9">
      <c r="A3121">
        <v>137387272</v>
      </c>
      <c r="B3121">
        <v>20000000</v>
      </c>
      <c r="C3121">
        <v>7.5</v>
      </c>
      <c r="E3121">
        <v>92900</v>
      </c>
      <c r="F3121">
        <v>5000000</v>
      </c>
      <c r="G3121">
        <v>4.7</v>
      </c>
      <c r="H3121">
        <f>ROUND(CORREL(Table68[[Gross Earning ]],Table68[Budget]),6)</f>
        <v>0.48902099999999998</v>
      </c>
      <c r="I3121">
        <f>Table68[[#This Row],[Gross Earning ]]-Table68[[#This Row],[Budget]]</f>
        <v>-4907100</v>
      </c>
    </row>
    <row r="3122" spans="1:9">
      <c r="A3122">
        <v>82301521</v>
      </c>
      <c r="B3122">
        <v>32000000</v>
      </c>
      <c r="C3122">
        <v>4.5999999999999996</v>
      </c>
      <c r="E3122">
        <v>55092830</v>
      </c>
      <c r="F3122">
        <v>60000000</v>
      </c>
      <c r="G3122">
        <v>6.1</v>
      </c>
      <c r="H3122">
        <f>ROUND(CORREL(Table68[[Gross Earning ]],Table68[Budget]),6)</f>
        <v>0.48902099999999998</v>
      </c>
      <c r="I3122">
        <f>Table68[[#This Row],[Gross Earning ]]-Table68[[#This Row],[Budget]]</f>
        <v>-4907170</v>
      </c>
    </row>
    <row r="3123" spans="1:9">
      <c r="A3123">
        <v>84518155</v>
      </c>
      <c r="B3123">
        <v>20000000</v>
      </c>
      <c r="C3123">
        <v>4.9000000000000004</v>
      </c>
      <c r="E3123">
        <v>30079316</v>
      </c>
      <c r="F3123">
        <v>35000000</v>
      </c>
      <c r="G3123">
        <v>5.5</v>
      </c>
      <c r="H3123">
        <f>ROUND(CORREL(Table68[[Gross Earning ]],Table68[Budget]),6)</f>
        <v>0.48902099999999998</v>
      </c>
      <c r="I3123">
        <f>Table68[[#This Row],[Gross Earning ]]-Table68[[#This Row],[Budget]]</f>
        <v>-4920684</v>
      </c>
    </row>
    <row r="3124" spans="1:9">
      <c r="A3124">
        <v>81257845</v>
      </c>
      <c r="B3124">
        <v>35000000</v>
      </c>
      <c r="C3124">
        <v>7.1</v>
      </c>
      <c r="E3124">
        <v>25078937</v>
      </c>
      <c r="F3124">
        <v>30000000</v>
      </c>
      <c r="G3124">
        <v>6.6</v>
      </c>
      <c r="H3124">
        <f>ROUND(CORREL(Table68[[Gross Earning ]],Table68[Budget]),6)</f>
        <v>0.48902099999999998</v>
      </c>
      <c r="I3124">
        <f>Table68[[#This Row],[Gross Earning ]]-Table68[[#This Row],[Budget]]</f>
        <v>-4921063</v>
      </c>
    </row>
    <row r="3125" spans="1:9">
      <c r="A3125">
        <v>70360285</v>
      </c>
      <c r="B3125">
        <v>18000000</v>
      </c>
      <c r="C3125">
        <v>5.8</v>
      </c>
      <c r="E3125">
        <v>3076425</v>
      </c>
      <c r="F3125">
        <v>8000000</v>
      </c>
      <c r="G3125">
        <v>7.1</v>
      </c>
      <c r="H3125">
        <f>ROUND(CORREL(Table68[[Gross Earning ]],Table68[Budget]),6)</f>
        <v>0.48902099999999998</v>
      </c>
      <c r="I3125">
        <f>Table68[[#This Row],[Gross Earning ]]-Table68[[#This Row],[Budget]]</f>
        <v>-4923575</v>
      </c>
    </row>
    <row r="3126" spans="1:9">
      <c r="A3126">
        <v>69148997</v>
      </c>
      <c r="B3126">
        <v>37000000</v>
      </c>
      <c r="C3126">
        <v>5.4</v>
      </c>
      <c r="E3126">
        <v>65087</v>
      </c>
      <c r="F3126">
        <v>5000000</v>
      </c>
      <c r="G3126">
        <v>6.2</v>
      </c>
      <c r="H3126">
        <f>ROUND(CORREL(Table68[[Gross Earning ]],Table68[Budget]),6)</f>
        <v>0.48902099999999998</v>
      </c>
      <c r="I3126">
        <f>Table68[[#This Row],[Gross Earning ]]-Table68[[#This Row],[Budget]]</f>
        <v>-4934913</v>
      </c>
    </row>
    <row r="3127" spans="1:9">
      <c r="A3127">
        <v>82624961</v>
      </c>
      <c r="B3127">
        <v>20000000</v>
      </c>
      <c r="C3127">
        <v>7.3</v>
      </c>
      <c r="E3127">
        <v>2062066</v>
      </c>
      <c r="F3127">
        <v>7000000</v>
      </c>
      <c r="G3127">
        <v>6.6</v>
      </c>
      <c r="H3127">
        <f>ROUND(CORREL(Table68[[Gross Earning ]],Table68[Budget]),6)</f>
        <v>0.48902099999999998</v>
      </c>
      <c r="I3127">
        <f>Table68[[#This Row],[Gross Earning ]]-Table68[[#This Row],[Budget]]</f>
        <v>-4937934</v>
      </c>
    </row>
    <row r="3128" spans="1:9">
      <c r="A3128">
        <v>67325559</v>
      </c>
      <c r="B3128">
        <v>20000000</v>
      </c>
      <c r="C3128">
        <v>7.1</v>
      </c>
      <c r="E3128">
        <v>10353690</v>
      </c>
      <c r="F3128">
        <v>15300000</v>
      </c>
      <c r="G3128">
        <v>8.4</v>
      </c>
      <c r="H3128">
        <f>ROUND(CORREL(Table68[[Gross Earning ]],Table68[Budget]),6)</f>
        <v>0.48902099999999998</v>
      </c>
      <c r="I3128">
        <f>Table68[[#This Row],[Gross Earning ]]-Table68[[#This Row],[Budget]]</f>
        <v>-4946310</v>
      </c>
    </row>
    <row r="3129" spans="1:9">
      <c r="A3129">
        <v>62933793</v>
      </c>
      <c r="B3129">
        <v>20000000</v>
      </c>
      <c r="C3129">
        <v>5.8</v>
      </c>
      <c r="E3129">
        <v>37440</v>
      </c>
      <c r="F3129">
        <v>5000000</v>
      </c>
      <c r="G3129">
        <v>7.5</v>
      </c>
      <c r="H3129">
        <f>ROUND(CORREL(Table68[[Gross Earning ]],Table68[Budget]),6)</f>
        <v>0.48902099999999998</v>
      </c>
      <c r="I3129">
        <f>Table68[[#This Row],[Gross Earning ]]-Table68[[#This Row],[Budget]]</f>
        <v>-4962560</v>
      </c>
    </row>
    <row r="3130" spans="1:9">
      <c r="A3130">
        <v>56667870</v>
      </c>
      <c r="B3130">
        <v>20000000</v>
      </c>
      <c r="C3130">
        <v>8.1</v>
      </c>
      <c r="E3130">
        <v>8026971</v>
      </c>
      <c r="F3130">
        <v>13000000</v>
      </c>
      <c r="G3130">
        <v>3.8</v>
      </c>
      <c r="H3130">
        <f>ROUND(CORREL(Table68[[Gross Earning ]],Table68[Budget]),6)</f>
        <v>0.48902099999999998</v>
      </c>
      <c r="I3130">
        <f>Table68[[#This Row],[Gross Earning ]]-Table68[[#This Row],[Budget]]</f>
        <v>-4973029</v>
      </c>
    </row>
    <row r="3131" spans="1:9">
      <c r="A3131">
        <v>56398162</v>
      </c>
      <c r="B3131">
        <v>20000000</v>
      </c>
      <c r="C3131">
        <v>5.7</v>
      </c>
      <c r="E3131">
        <v>16066</v>
      </c>
      <c r="F3131">
        <v>5000000</v>
      </c>
      <c r="G3131">
        <v>3.3</v>
      </c>
      <c r="H3131">
        <f>ROUND(CORREL(Table68[[Gross Earning ]],Table68[Budget]),6)</f>
        <v>0.48902099999999998</v>
      </c>
      <c r="I3131">
        <f>Table68[[#This Row],[Gross Earning ]]-Table68[[#This Row],[Budget]]</f>
        <v>-4983934</v>
      </c>
    </row>
    <row r="3132" spans="1:9">
      <c r="A3132">
        <v>60072596</v>
      </c>
      <c r="B3132">
        <v>20000000</v>
      </c>
      <c r="C3132">
        <v>4.4000000000000004</v>
      </c>
      <c r="E3132">
        <v>3014541</v>
      </c>
      <c r="F3132">
        <v>8000000</v>
      </c>
      <c r="G3132">
        <v>6.7</v>
      </c>
      <c r="H3132">
        <f>ROUND(CORREL(Table68[[Gross Earning ]],Table68[Budget]),6)</f>
        <v>0.48902099999999998</v>
      </c>
      <c r="I3132">
        <f>Table68[[#This Row],[Gross Earning ]]-Table68[[#This Row],[Budget]]</f>
        <v>-4985459</v>
      </c>
    </row>
    <row r="3133" spans="1:9">
      <c r="A3133">
        <v>56362352</v>
      </c>
      <c r="B3133">
        <v>20000000</v>
      </c>
      <c r="C3133">
        <v>7.9</v>
      </c>
      <c r="E3133">
        <v>65012000</v>
      </c>
      <c r="F3133">
        <v>70000000</v>
      </c>
      <c r="G3133">
        <v>6.2</v>
      </c>
      <c r="H3133">
        <f>ROUND(CORREL(Table68[[Gross Earning ]],Table68[Budget]),6)</f>
        <v>0.48902099999999998</v>
      </c>
      <c r="I3133">
        <f>Table68[[#This Row],[Gross Earning ]]-Table68[[#This Row],[Budget]]</f>
        <v>-4988000</v>
      </c>
    </row>
    <row r="3134" spans="1:9">
      <c r="A3134">
        <v>56154094</v>
      </c>
      <c r="B3134">
        <v>20000000</v>
      </c>
      <c r="C3134">
        <v>7.6</v>
      </c>
      <c r="E3134">
        <v>5004648</v>
      </c>
      <c r="F3134">
        <v>10000000</v>
      </c>
      <c r="G3134">
        <v>7</v>
      </c>
      <c r="H3134">
        <f>ROUND(CORREL(Table68[[Gross Earning ]],Table68[Budget]),6)</f>
        <v>0.48902099999999998</v>
      </c>
      <c r="I3134">
        <f>Table68[[#This Row],[Gross Earning ]]-Table68[[#This Row],[Budget]]</f>
        <v>-4995352</v>
      </c>
    </row>
    <row r="3135" spans="1:9">
      <c r="A3135">
        <v>65623128</v>
      </c>
      <c r="B3135">
        <v>20000000</v>
      </c>
      <c r="C3135">
        <v>4.8</v>
      </c>
      <c r="E3135">
        <v>7001720</v>
      </c>
      <c r="F3135">
        <v>12000000</v>
      </c>
      <c r="G3135">
        <v>4.3</v>
      </c>
      <c r="H3135">
        <f>ROUND(CORREL(Table68[[Gross Earning ]],Table68[Budget]),6)</f>
        <v>0.48902099999999998</v>
      </c>
      <c r="I3135">
        <f>Table68[[#This Row],[Gross Earning ]]-Table68[[#This Row],[Budget]]</f>
        <v>-4998280</v>
      </c>
    </row>
    <row r="3136" spans="1:9">
      <c r="A3136">
        <v>55461307</v>
      </c>
      <c r="B3136">
        <v>20000000</v>
      </c>
      <c r="C3136">
        <v>6.7</v>
      </c>
      <c r="E3136">
        <v>49994804</v>
      </c>
      <c r="F3136">
        <v>55000000</v>
      </c>
      <c r="G3136">
        <v>6.3</v>
      </c>
      <c r="H3136">
        <f>ROUND(CORREL(Table68[[Gross Earning ]],Table68[Budget]),6)</f>
        <v>0.48902099999999998</v>
      </c>
      <c r="I3136">
        <f>Table68[[#This Row],[Gross Earning ]]-Table68[[#This Row],[Budget]]</f>
        <v>-5005196</v>
      </c>
    </row>
    <row r="3137" spans="1:9">
      <c r="A3137">
        <v>48546578</v>
      </c>
      <c r="B3137">
        <v>20000000</v>
      </c>
      <c r="C3137">
        <v>2.7</v>
      </c>
      <c r="E3137">
        <v>10281585</v>
      </c>
      <c r="F3137">
        <v>15300000</v>
      </c>
      <c r="G3137">
        <v>6.4</v>
      </c>
      <c r="H3137">
        <f>ROUND(CORREL(Table68[[Gross Earning ]],Table68[Budget]),6)</f>
        <v>0.48902099999999998</v>
      </c>
      <c r="I3137">
        <f>Table68[[#This Row],[Gross Earning ]]-Table68[[#This Row],[Budget]]</f>
        <v>-5018415</v>
      </c>
    </row>
    <row r="3138" spans="1:9">
      <c r="A3138">
        <v>48423368</v>
      </c>
      <c r="B3138">
        <v>20000000</v>
      </c>
      <c r="C3138">
        <v>5.8</v>
      </c>
      <c r="E3138">
        <v>9929000</v>
      </c>
      <c r="F3138">
        <v>15000000</v>
      </c>
      <c r="G3138">
        <v>8</v>
      </c>
      <c r="H3138">
        <f>ROUND(CORREL(Table68[[Gross Earning ]],Table68[Budget]),6)</f>
        <v>0.48902099999999998</v>
      </c>
      <c r="I3138">
        <f>Table68[[#This Row],[Gross Earning ]]-Table68[[#This Row],[Budget]]</f>
        <v>-5071000</v>
      </c>
    </row>
    <row r="3139" spans="1:9">
      <c r="A3139">
        <v>52066000</v>
      </c>
      <c r="B3139">
        <v>20000000</v>
      </c>
      <c r="C3139">
        <v>7.5</v>
      </c>
      <c r="E3139">
        <v>54910560</v>
      </c>
      <c r="F3139">
        <v>60000000</v>
      </c>
      <c r="G3139">
        <v>6.3</v>
      </c>
      <c r="H3139">
        <f>ROUND(CORREL(Table68[[Gross Earning ]],Table68[Budget]),6)</f>
        <v>0.48902099999999998</v>
      </c>
      <c r="I3139">
        <f>Table68[[#This Row],[Gross Earning ]]-Table68[[#This Row],[Budget]]</f>
        <v>-5089440</v>
      </c>
    </row>
    <row r="3140" spans="1:9">
      <c r="A3140">
        <v>47887943</v>
      </c>
      <c r="B3140">
        <v>20000000</v>
      </c>
      <c r="C3140">
        <v>5.4</v>
      </c>
      <c r="E3140">
        <v>43905746</v>
      </c>
      <c r="F3140">
        <v>49000000</v>
      </c>
      <c r="G3140">
        <v>5.9</v>
      </c>
      <c r="H3140">
        <f>ROUND(CORREL(Table68[[Gross Earning ]],Table68[Budget]),6)</f>
        <v>0.48902099999999998</v>
      </c>
      <c r="I3140">
        <f>Table68[[#This Row],[Gross Earning ]]-Table68[[#This Row],[Budget]]</f>
        <v>-5094254</v>
      </c>
    </row>
    <row r="3141" spans="1:9">
      <c r="A3141">
        <v>46363118</v>
      </c>
      <c r="B3141">
        <v>20000000</v>
      </c>
      <c r="C3141">
        <v>4.0999999999999996</v>
      </c>
      <c r="E3141">
        <v>1889522</v>
      </c>
      <c r="F3141">
        <v>7000000</v>
      </c>
      <c r="G3141">
        <v>6.5</v>
      </c>
      <c r="H3141">
        <f>ROUND(CORREL(Table68[[Gross Earning ]],Table68[Budget]),6)</f>
        <v>0.48902099999999998</v>
      </c>
      <c r="I3141">
        <f>Table68[[#This Row],[Gross Earning ]]-Table68[[#This Row],[Budget]]</f>
        <v>-5110478</v>
      </c>
    </row>
    <row r="3142" spans="1:9">
      <c r="A3142">
        <v>47852604</v>
      </c>
      <c r="B3142">
        <v>20000000</v>
      </c>
      <c r="C3142">
        <v>5.9</v>
      </c>
      <c r="E3142">
        <v>7881335</v>
      </c>
      <c r="F3142">
        <v>13000000</v>
      </c>
      <c r="G3142">
        <v>6.7</v>
      </c>
      <c r="H3142">
        <f>ROUND(CORREL(Table68[[Gross Earning ]],Table68[Budget]),6)</f>
        <v>0.48902099999999998</v>
      </c>
      <c r="I3142">
        <f>Table68[[#This Row],[Gross Earning ]]-Table68[[#This Row],[Budget]]</f>
        <v>-5118665</v>
      </c>
    </row>
    <row r="3143" spans="1:9">
      <c r="A3143">
        <v>45542421</v>
      </c>
      <c r="B3143">
        <v>30000000</v>
      </c>
      <c r="C3143">
        <v>6.3</v>
      </c>
      <c r="E3143">
        <v>872643</v>
      </c>
      <c r="F3143">
        <v>6000000</v>
      </c>
      <c r="G3143">
        <v>5.4</v>
      </c>
      <c r="H3143">
        <f>ROUND(CORREL(Table68[[Gross Earning ]],Table68[Budget]),6)</f>
        <v>0.48902099999999998</v>
      </c>
      <c r="I3143">
        <f>Table68[[#This Row],[Gross Earning ]]-Table68[[#This Row],[Budget]]</f>
        <v>-5127357</v>
      </c>
    </row>
    <row r="3144" spans="1:9">
      <c r="A3144">
        <v>42652003</v>
      </c>
      <c r="B3144">
        <v>20000000</v>
      </c>
      <c r="C3144">
        <v>6.8</v>
      </c>
      <c r="E3144">
        <v>869325</v>
      </c>
      <c r="F3144">
        <v>6000000</v>
      </c>
      <c r="G3144">
        <v>3.8</v>
      </c>
      <c r="H3144">
        <f>ROUND(CORREL(Table68[[Gross Earning ]],Table68[Budget]),6)</f>
        <v>0.48902099999999998</v>
      </c>
      <c r="I3144">
        <f>Table68[[#This Row],[Gross Earning ]]-Table68[[#This Row],[Budget]]</f>
        <v>-5130675</v>
      </c>
    </row>
    <row r="3145" spans="1:9">
      <c r="A3145">
        <v>39737645</v>
      </c>
      <c r="B3145">
        <v>20000000</v>
      </c>
      <c r="C3145">
        <v>2.2999999999999998</v>
      </c>
      <c r="E3145">
        <v>5669081</v>
      </c>
      <c r="F3145">
        <v>10818775</v>
      </c>
      <c r="G3145">
        <v>6.6</v>
      </c>
      <c r="H3145">
        <f>ROUND(CORREL(Table68[[Gross Earning ]],Table68[Budget]),6)</f>
        <v>0.48902099999999998</v>
      </c>
      <c r="I3145">
        <f>Table68[[#This Row],[Gross Earning ]]-Table68[[#This Row],[Budget]]</f>
        <v>-5149694</v>
      </c>
    </row>
    <row r="3146" spans="1:9">
      <c r="A3146">
        <v>44988180</v>
      </c>
      <c r="B3146">
        <v>20000000</v>
      </c>
      <c r="C3146">
        <v>8.1</v>
      </c>
      <c r="E3146">
        <v>20819129</v>
      </c>
      <c r="F3146">
        <v>26000000</v>
      </c>
      <c r="G3146">
        <v>5.2</v>
      </c>
      <c r="H3146">
        <f>ROUND(CORREL(Table68[[Gross Earning ]],Table68[Budget]),6)</f>
        <v>0.48902099999999998</v>
      </c>
      <c r="I3146">
        <f>Table68[[#This Row],[Gross Earning ]]-Table68[[#This Row],[Budget]]</f>
        <v>-5180871</v>
      </c>
    </row>
    <row r="3147" spans="1:9">
      <c r="A3147">
        <v>39263506</v>
      </c>
      <c r="B3147">
        <v>22000000</v>
      </c>
      <c r="C3147">
        <v>6.1</v>
      </c>
      <c r="E3147">
        <v>10105505</v>
      </c>
      <c r="F3147">
        <v>15300000</v>
      </c>
      <c r="G3147">
        <v>6.8</v>
      </c>
      <c r="H3147">
        <f>ROUND(CORREL(Table68[[Gross Earning ]],Table68[Budget]),6)</f>
        <v>0.48902099999999998</v>
      </c>
      <c r="I3147">
        <f>Table68[[#This Row],[Gross Earning ]]-Table68[[#This Row],[Budget]]</f>
        <v>-5194495</v>
      </c>
    </row>
    <row r="3148" spans="1:9">
      <c r="A3148">
        <v>39143839</v>
      </c>
      <c r="B3148">
        <v>20000000</v>
      </c>
      <c r="C3148">
        <v>5</v>
      </c>
      <c r="E3148">
        <v>795126</v>
      </c>
      <c r="F3148">
        <v>6000000</v>
      </c>
      <c r="G3148">
        <v>7.6</v>
      </c>
      <c r="H3148">
        <f>ROUND(CORREL(Table68[[Gross Earning ]],Table68[Budget]),6)</f>
        <v>0.48902099999999998</v>
      </c>
      <c r="I3148">
        <f>Table68[[#This Row],[Gross Earning ]]-Table68[[#This Row],[Budget]]</f>
        <v>-5204874</v>
      </c>
    </row>
    <row r="3149" spans="1:9">
      <c r="A3149">
        <v>37672350</v>
      </c>
      <c r="B3149">
        <v>20000000</v>
      </c>
      <c r="C3149">
        <v>5.5</v>
      </c>
      <c r="E3149">
        <v>51774002</v>
      </c>
      <c r="F3149">
        <v>57000000</v>
      </c>
      <c r="G3149">
        <v>4.3</v>
      </c>
      <c r="H3149">
        <f>ROUND(CORREL(Table68[[Gross Earning ]],Table68[Budget]),6)</f>
        <v>0.48902099999999998</v>
      </c>
      <c r="I3149">
        <f>Table68[[#This Row],[Gross Earning ]]-Table68[[#This Row],[Budget]]</f>
        <v>-5225998</v>
      </c>
    </row>
    <row r="3150" spans="1:9">
      <c r="A3150">
        <v>38037513</v>
      </c>
      <c r="B3150">
        <v>20000000</v>
      </c>
      <c r="C3150">
        <v>6.2</v>
      </c>
      <c r="E3150">
        <v>1768416</v>
      </c>
      <c r="F3150">
        <v>7000000</v>
      </c>
      <c r="G3150">
        <v>6.3</v>
      </c>
      <c r="H3150">
        <f>ROUND(CORREL(Table68[[Gross Earning ]],Table68[Budget]),6)</f>
        <v>0.48902099999999998</v>
      </c>
      <c r="I3150">
        <f>Table68[[#This Row],[Gross Earning ]]-Table68[[#This Row],[Budget]]</f>
        <v>-5231584</v>
      </c>
    </row>
    <row r="3151" spans="1:9">
      <c r="A3151">
        <v>37442180</v>
      </c>
      <c r="B3151">
        <v>20000000</v>
      </c>
      <c r="C3151">
        <v>6.2</v>
      </c>
      <c r="E3151">
        <v>6754898</v>
      </c>
      <c r="F3151">
        <v>12000000</v>
      </c>
      <c r="G3151">
        <v>6.2</v>
      </c>
      <c r="H3151">
        <f>ROUND(CORREL(Table68[[Gross Earning ]],Table68[Budget]),6)</f>
        <v>0.48902099999999998</v>
      </c>
      <c r="I3151">
        <f>Table68[[#This Row],[Gross Earning ]]-Table68[[#This Row],[Budget]]</f>
        <v>-5245102</v>
      </c>
    </row>
    <row r="3152" spans="1:9">
      <c r="A3152">
        <v>35596227</v>
      </c>
      <c r="B3152">
        <v>20000000</v>
      </c>
      <c r="C3152">
        <v>6.3</v>
      </c>
      <c r="E3152">
        <v>13753931</v>
      </c>
      <c r="F3152">
        <v>19000000</v>
      </c>
      <c r="G3152">
        <v>7.9</v>
      </c>
      <c r="H3152">
        <f>ROUND(CORREL(Table68[[Gross Earning ]],Table68[Budget]),6)</f>
        <v>0.48902099999999998</v>
      </c>
      <c r="I3152">
        <f>Table68[[#This Row],[Gross Earning ]]-Table68[[#This Row],[Budget]]</f>
        <v>-5246069</v>
      </c>
    </row>
    <row r="3153" spans="1:9">
      <c r="A3153">
        <v>35422828</v>
      </c>
      <c r="B3153">
        <v>20000000</v>
      </c>
      <c r="C3153">
        <v>6.7</v>
      </c>
      <c r="E3153">
        <v>1738692</v>
      </c>
      <c r="F3153">
        <v>7000000</v>
      </c>
      <c r="G3153">
        <v>7.5</v>
      </c>
      <c r="H3153">
        <f>ROUND(CORREL(Table68[[Gross Earning ]],Table68[Budget]),6)</f>
        <v>0.48902099999999998</v>
      </c>
      <c r="I3153">
        <f>Table68[[#This Row],[Gross Earning ]]-Table68[[#This Row],[Budget]]</f>
        <v>-5261308</v>
      </c>
    </row>
    <row r="3154" spans="1:9">
      <c r="A3154">
        <v>36658108</v>
      </c>
      <c r="B3154">
        <v>20000000</v>
      </c>
      <c r="C3154">
        <v>3.5</v>
      </c>
      <c r="E3154">
        <v>44737059</v>
      </c>
      <c r="F3154">
        <v>50000000</v>
      </c>
      <c r="G3154">
        <v>6.5</v>
      </c>
      <c r="H3154">
        <f>ROUND(CORREL(Table68[[Gross Earning ]],Table68[Budget]),6)</f>
        <v>0.48902099999999998</v>
      </c>
      <c r="I3154">
        <f>Table68[[#This Row],[Gross Earning ]]-Table68[[#This Row],[Budget]]</f>
        <v>-5262941</v>
      </c>
    </row>
    <row r="3155" spans="1:9">
      <c r="A3155">
        <v>34300771</v>
      </c>
      <c r="B3155">
        <v>25000000</v>
      </c>
      <c r="C3155">
        <v>7.5</v>
      </c>
      <c r="E3155" s="27">
        <v>24171685</v>
      </c>
      <c r="F3155">
        <v>29500000</v>
      </c>
      <c r="G3155">
        <v>5.3</v>
      </c>
      <c r="H3155">
        <f>ROUND(CORREL(Table68[[Gross Earning ]],Table68[Budget]),6)</f>
        <v>0.48902099999999998</v>
      </c>
      <c r="I3155">
        <f>Table68[[#This Row],[Gross Earning ]]-Table68[[#This Row],[Budget]]</f>
        <v>-5328315</v>
      </c>
    </row>
    <row r="3156" spans="1:9">
      <c r="A3156">
        <v>34290142</v>
      </c>
      <c r="B3156">
        <v>19800000</v>
      </c>
      <c r="C3156">
        <v>6.6</v>
      </c>
      <c r="E3156">
        <v>1654367</v>
      </c>
      <c r="F3156">
        <v>7000000</v>
      </c>
      <c r="G3156">
        <v>6.4</v>
      </c>
      <c r="H3156">
        <f>ROUND(CORREL(Table68[[Gross Earning ]],Table68[Budget]),6)</f>
        <v>0.48902099999999998</v>
      </c>
      <c r="I3156">
        <f>Table68[[#This Row],[Gross Earning ]]-Table68[[#This Row],[Budget]]</f>
        <v>-5345633</v>
      </c>
    </row>
    <row r="3157" spans="1:9">
      <c r="A3157">
        <v>33422556</v>
      </c>
      <c r="B3157">
        <v>20000000</v>
      </c>
      <c r="C3157">
        <v>7.5</v>
      </c>
      <c r="E3157">
        <v>11634458</v>
      </c>
      <c r="F3157">
        <v>17000000</v>
      </c>
      <c r="G3157">
        <v>5.8</v>
      </c>
      <c r="H3157">
        <f>ROUND(CORREL(Table68[[Gross Earning ]],Table68[Budget]),6)</f>
        <v>0.48902099999999998</v>
      </c>
      <c r="I3157">
        <f>Table68[[#This Row],[Gross Earning ]]-Table68[[#This Row],[Budget]]</f>
        <v>-5365542</v>
      </c>
    </row>
    <row r="3158" spans="1:9">
      <c r="A3158">
        <v>32774834</v>
      </c>
      <c r="B3158">
        <v>30000000</v>
      </c>
      <c r="C3158">
        <v>7.2</v>
      </c>
      <c r="E3158">
        <v>59617068</v>
      </c>
      <c r="F3158">
        <v>65000000</v>
      </c>
      <c r="G3158">
        <v>6.4</v>
      </c>
      <c r="H3158">
        <f>ROUND(CORREL(Table68[[Gross Earning ]],Table68[Budget]),6)</f>
        <v>0.48902099999999998</v>
      </c>
      <c r="I3158">
        <f>Table68[[#This Row],[Gross Earning ]]-Table68[[#This Row],[Budget]]</f>
        <v>-5382932</v>
      </c>
    </row>
    <row r="3159" spans="1:9">
      <c r="A3159">
        <v>34334256</v>
      </c>
      <c r="B3159">
        <v>11000000</v>
      </c>
      <c r="C3159">
        <v>4.8</v>
      </c>
      <c r="E3159">
        <v>56007</v>
      </c>
      <c r="F3159">
        <v>5500000</v>
      </c>
      <c r="G3159">
        <v>4.9000000000000004</v>
      </c>
      <c r="H3159">
        <f>ROUND(CORREL(Table68[[Gross Earning ]],Table68[Budget]),6)</f>
        <v>0.48902099999999998</v>
      </c>
      <c r="I3159">
        <f>Table68[[#This Row],[Gross Earning ]]-Table68[[#This Row],[Budget]]</f>
        <v>-5443993</v>
      </c>
    </row>
    <row r="3160" spans="1:9">
      <c r="A3160">
        <v>32051917</v>
      </c>
      <c r="B3160">
        <v>20000000</v>
      </c>
      <c r="C3160">
        <v>6.6</v>
      </c>
      <c r="E3160">
        <v>1029017</v>
      </c>
      <c r="F3160">
        <v>6500000</v>
      </c>
      <c r="G3160">
        <v>6.8</v>
      </c>
      <c r="H3160">
        <f>ROUND(CORREL(Table68[[Gross Earning ]],Table68[Budget]),6)</f>
        <v>0.48902099999999998</v>
      </c>
      <c r="I3160">
        <f>Table68[[#This Row],[Gross Earning ]]-Table68[[#This Row],[Budget]]</f>
        <v>-5470983</v>
      </c>
    </row>
    <row r="3161" spans="1:9">
      <c r="A3161">
        <v>32014289</v>
      </c>
      <c r="B3161">
        <v>20000000</v>
      </c>
      <c r="C3161">
        <v>3.5</v>
      </c>
      <c r="E3161">
        <v>22770</v>
      </c>
      <c r="F3161">
        <v>5500000</v>
      </c>
      <c r="G3161">
        <v>6.1</v>
      </c>
      <c r="H3161">
        <f>ROUND(CORREL(Table68[[Gross Earning ]],Table68[Budget]),6)</f>
        <v>0.48902099999999998</v>
      </c>
      <c r="I3161">
        <f>Table68[[#This Row],[Gross Earning ]]-Table68[[#This Row],[Budget]]</f>
        <v>-5477230</v>
      </c>
    </row>
    <row r="3162" spans="1:9">
      <c r="A3162">
        <v>31838002</v>
      </c>
      <c r="B3162">
        <v>20000000</v>
      </c>
      <c r="C3162">
        <v>7.6</v>
      </c>
      <c r="E3162">
        <v>1818681</v>
      </c>
      <c r="F3162">
        <v>7300000</v>
      </c>
      <c r="G3162">
        <v>7.2</v>
      </c>
      <c r="H3162">
        <f>ROUND(CORREL(Table68[[Gross Earning ]],Table68[Budget]),6)</f>
        <v>0.48902099999999998</v>
      </c>
      <c r="I3162">
        <f>Table68[[#This Row],[Gross Earning ]]-Table68[[#This Row],[Budget]]</f>
        <v>-5481319</v>
      </c>
    </row>
    <row r="3163" spans="1:9">
      <c r="A3163">
        <v>36874745</v>
      </c>
      <c r="B3163">
        <v>20000000</v>
      </c>
      <c r="C3163">
        <v>6.3</v>
      </c>
      <c r="E3163">
        <v>20047715</v>
      </c>
      <c r="F3163">
        <v>25530000</v>
      </c>
      <c r="G3163">
        <v>5.2</v>
      </c>
      <c r="H3163">
        <f>ROUND(CORREL(Table68[[Gross Earning ]],Table68[Budget]),6)</f>
        <v>0.48902099999999998</v>
      </c>
      <c r="I3163">
        <f>Table68[[#This Row],[Gross Earning ]]-Table68[[#This Row],[Budget]]</f>
        <v>-5482285</v>
      </c>
    </row>
    <row r="3164" spans="1:9">
      <c r="A3164">
        <v>30079316</v>
      </c>
      <c r="B3164">
        <v>35000000</v>
      </c>
      <c r="C3164">
        <v>5.5</v>
      </c>
      <c r="E3164">
        <v>21500000</v>
      </c>
      <c r="F3164">
        <v>27000000</v>
      </c>
      <c r="G3164">
        <v>7.9</v>
      </c>
      <c r="H3164">
        <f>ROUND(CORREL(Table68[[Gross Earning ]],Table68[Budget]),6)</f>
        <v>0.48902099999999998</v>
      </c>
      <c r="I3164">
        <f>Table68[[#This Row],[Gross Earning ]]-Table68[[#This Row],[Budget]]</f>
        <v>-5500000</v>
      </c>
    </row>
    <row r="3165" spans="1:9">
      <c r="A3165">
        <v>35033759</v>
      </c>
      <c r="B3165">
        <v>19000000</v>
      </c>
      <c r="C3165">
        <v>6.3</v>
      </c>
      <c r="E3165">
        <v>44484065</v>
      </c>
      <c r="F3165">
        <v>50000000</v>
      </c>
      <c r="G3165">
        <v>7.3</v>
      </c>
      <c r="H3165">
        <f>ROUND(CORREL(Table68[[Gross Earning ]],Table68[Budget]),6)</f>
        <v>0.48902099999999998</v>
      </c>
      <c r="I3165">
        <f>Table68[[#This Row],[Gross Earning ]]-Table68[[#This Row],[Budget]]</f>
        <v>-5515935</v>
      </c>
    </row>
    <row r="3166" spans="1:9">
      <c r="A3166">
        <v>29753944</v>
      </c>
      <c r="B3166">
        <v>20000000</v>
      </c>
      <c r="C3166">
        <v>6.5</v>
      </c>
      <c r="E3166">
        <v>27024</v>
      </c>
      <c r="F3166">
        <v>5600000</v>
      </c>
      <c r="G3166">
        <v>6.6</v>
      </c>
      <c r="H3166">
        <f>ROUND(CORREL(Table68[[Gross Earning ]],Table68[Budget]),6)</f>
        <v>0.48902099999999998</v>
      </c>
      <c r="I3166">
        <f>Table68[[#This Row],[Gross Earning ]]-Table68[[#This Row],[Budget]]</f>
        <v>-5572976</v>
      </c>
    </row>
    <row r="3167" spans="1:9">
      <c r="A3167">
        <v>31146570</v>
      </c>
      <c r="B3167">
        <v>20000000</v>
      </c>
      <c r="C3167">
        <v>6.9</v>
      </c>
      <c r="E3167">
        <v>399611</v>
      </c>
      <c r="F3167">
        <v>6000000</v>
      </c>
      <c r="G3167">
        <v>5.7</v>
      </c>
      <c r="H3167">
        <f>ROUND(CORREL(Table68[[Gross Earning ]],Table68[Budget]),6)</f>
        <v>0.48902099999999998</v>
      </c>
      <c r="I3167">
        <f>Table68[[#This Row],[Gross Earning ]]-Table68[[#This Row],[Budget]]</f>
        <v>-5600389</v>
      </c>
    </row>
    <row r="3168" spans="1:9">
      <c r="A3168">
        <v>27277055</v>
      </c>
      <c r="B3168">
        <v>20000000</v>
      </c>
      <c r="C3168">
        <v>7.6</v>
      </c>
      <c r="E3168">
        <v>9396487</v>
      </c>
      <c r="F3168">
        <v>15000000</v>
      </c>
      <c r="G3168">
        <v>7</v>
      </c>
      <c r="H3168">
        <f>ROUND(CORREL(Table68[[Gross Earning ]],Table68[Budget]),6)</f>
        <v>0.48902099999999998</v>
      </c>
      <c r="I3168">
        <f>Table68[[#This Row],[Gross Earning ]]-Table68[[#This Row],[Budget]]</f>
        <v>-5603513</v>
      </c>
    </row>
    <row r="3169" spans="1:9">
      <c r="A3169">
        <v>26876529</v>
      </c>
      <c r="B3169">
        <v>27000000</v>
      </c>
      <c r="C3169">
        <v>3.9</v>
      </c>
      <c r="E3169">
        <v>371081</v>
      </c>
      <c r="F3169">
        <v>6000000</v>
      </c>
      <c r="G3169">
        <v>7</v>
      </c>
      <c r="H3169">
        <f>ROUND(CORREL(Table68[[Gross Earning ]],Table68[Budget]),6)</f>
        <v>0.48902099999999998</v>
      </c>
      <c r="I3169">
        <f>Table68[[#This Row],[Gross Earning ]]-Table68[[#This Row],[Budget]]</f>
        <v>-5628919</v>
      </c>
    </row>
    <row r="3170" spans="1:9">
      <c r="A3170">
        <v>53146000</v>
      </c>
      <c r="B3170">
        <v>20000000</v>
      </c>
      <c r="C3170">
        <v>6.1</v>
      </c>
      <c r="E3170">
        <v>1330827</v>
      </c>
      <c r="F3170">
        <v>7000000</v>
      </c>
      <c r="G3170">
        <v>7</v>
      </c>
      <c r="H3170">
        <f>ROUND(CORREL(Table68[[Gross Earning ]],Table68[Budget]),6)</f>
        <v>0.48902099999999998</v>
      </c>
      <c r="I3170">
        <f>Table68[[#This Row],[Gross Earning ]]-Table68[[#This Row],[Budget]]</f>
        <v>-5669173</v>
      </c>
    </row>
    <row r="3171" spans="1:9">
      <c r="A3171">
        <v>30028592</v>
      </c>
      <c r="B3171">
        <v>20000000</v>
      </c>
      <c r="C3171">
        <v>7.3</v>
      </c>
      <c r="E3171">
        <v>51317350</v>
      </c>
      <c r="F3171">
        <v>57000000</v>
      </c>
      <c r="G3171">
        <v>6.4</v>
      </c>
      <c r="H3171">
        <f>ROUND(CORREL(Table68[[Gross Earning ]],Table68[Budget]),6)</f>
        <v>0.48902099999999998</v>
      </c>
      <c r="I3171">
        <f>Table68[[#This Row],[Gross Earning ]]-Table68[[#This Row],[Budget]]</f>
        <v>-5682650</v>
      </c>
    </row>
    <row r="3172" spans="1:9">
      <c r="A3172">
        <v>34126138</v>
      </c>
      <c r="B3172">
        <v>20000000</v>
      </c>
      <c r="C3172">
        <v>8.3000000000000007</v>
      </c>
      <c r="E3172">
        <v>14291570</v>
      </c>
      <c r="F3172">
        <v>20000000</v>
      </c>
      <c r="G3172">
        <v>6.1</v>
      </c>
      <c r="H3172">
        <f>ROUND(CORREL(Table68[[Gross Earning ]],Table68[Budget]),6)</f>
        <v>0.48902099999999998</v>
      </c>
      <c r="I3172">
        <f>Table68[[#This Row],[Gross Earning ]]-Table68[[#This Row],[Budget]]</f>
        <v>-5708430</v>
      </c>
    </row>
    <row r="3173" spans="1:9">
      <c r="A3173">
        <v>25677801</v>
      </c>
      <c r="B3173">
        <v>20000000</v>
      </c>
      <c r="C3173">
        <v>5.8</v>
      </c>
      <c r="E3173">
        <v>4280577</v>
      </c>
      <c r="F3173">
        <v>10000000</v>
      </c>
      <c r="G3173">
        <v>6.8</v>
      </c>
      <c r="H3173">
        <f>ROUND(CORREL(Table68[[Gross Earning ]],Table68[Budget]),6)</f>
        <v>0.48902099999999998</v>
      </c>
      <c r="I3173">
        <f>Table68[[#This Row],[Gross Earning ]]-Table68[[#This Row],[Budget]]</f>
        <v>-5719423</v>
      </c>
    </row>
    <row r="3174" spans="1:9">
      <c r="A3174">
        <v>26415649</v>
      </c>
      <c r="B3174">
        <v>20000000</v>
      </c>
      <c r="C3174">
        <v>6.8</v>
      </c>
      <c r="E3174">
        <v>2275557</v>
      </c>
      <c r="F3174">
        <v>8000000</v>
      </c>
      <c r="G3174">
        <v>6</v>
      </c>
      <c r="H3174">
        <f>ROUND(CORREL(Table68[[Gross Earning ]],Table68[Budget]),6)</f>
        <v>0.48902099999999998</v>
      </c>
      <c r="I3174">
        <f>Table68[[#This Row],[Gross Earning ]]-Table68[[#This Row],[Budget]]</f>
        <v>-5724443</v>
      </c>
    </row>
    <row r="3175" spans="1:9">
      <c r="A3175">
        <v>26003149</v>
      </c>
      <c r="B3175">
        <v>20000000</v>
      </c>
      <c r="C3175">
        <v>7</v>
      </c>
      <c r="E3175">
        <v>58255287</v>
      </c>
      <c r="F3175">
        <v>64000000</v>
      </c>
      <c r="G3175">
        <v>4.3</v>
      </c>
      <c r="H3175">
        <f>ROUND(CORREL(Table68[[Gross Earning ]],Table68[Budget]),6)</f>
        <v>0.48902099999999998</v>
      </c>
      <c r="I3175">
        <f>Table68[[#This Row],[Gross Earning ]]-Table68[[#This Row],[Budget]]</f>
        <v>-5744713</v>
      </c>
    </row>
    <row r="3176" spans="1:9">
      <c r="A3176">
        <v>25584685</v>
      </c>
      <c r="B3176">
        <v>20000000</v>
      </c>
      <c r="C3176">
        <v>5.9</v>
      </c>
      <c r="E3176">
        <v>4244155</v>
      </c>
      <c r="F3176">
        <v>10000000</v>
      </c>
      <c r="G3176">
        <v>6.5</v>
      </c>
      <c r="H3176">
        <f>ROUND(CORREL(Table68[[Gross Earning ]],Table68[Budget]),6)</f>
        <v>0.48902099999999998</v>
      </c>
      <c r="I3176">
        <f>Table68[[#This Row],[Gross Earning ]]-Table68[[#This Row],[Budget]]</f>
        <v>-5755845</v>
      </c>
    </row>
    <row r="3177" spans="1:9">
      <c r="A3177">
        <v>29975979</v>
      </c>
      <c r="B3177">
        <v>20000000</v>
      </c>
      <c r="C3177">
        <v>6.5</v>
      </c>
      <c r="E3177">
        <v>3193102</v>
      </c>
      <c r="F3177">
        <v>9000000</v>
      </c>
      <c r="G3177">
        <v>7.1</v>
      </c>
      <c r="H3177">
        <f>ROUND(CORREL(Table68[[Gross Earning ]],Table68[Budget]),6)</f>
        <v>0.48902099999999998</v>
      </c>
      <c r="I3177">
        <f>Table68[[#This Row],[Gross Earning ]]-Table68[[#This Row],[Budget]]</f>
        <v>-5806898</v>
      </c>
    </row>
    <row r="3178" spans="1:9">
      <c r="A3178">
        <v>31584722</v>
      </c>
      <c r="B3178">
        <v>20000000</v>
      </c>
      <c r="C3178">
        <v>6.4</v>
      </c>
      <c r="E3178">
        <v>686383</v>
      </c>
      <c r="F3178">
        <v>6500000</v>
      </c>
      <c r="G3178">
        <v>7.7</v>
      </c>
      <c r="H3178">
        <f>ROUND(CORREL(Table68[[Gross Earning ]],Table68[Budget]),6)</f>
        <v>0.48902099999999998</v>
      </c>
      <c r="I3178">
        <f>Table68[[#This Row],[Gross Earning ]]-Table68[[#This Row],[Budget]]</f>
        <v>-5813617</v>
      </c>
    </row>
    <row r="3179" spans="1:9">
      <c r="A3179">
        <v>23179303</v>
      </c>
      <c r="B3179">
        <v>20000000</v>
      </c>
      <c r="C3179">
        <v>5.8</v>
      </c>
      <c r="E3179" s="27">
        <v>24171685</v>
      </c>
      <c r="F3179">
        <v>30000000</v>
      </c>
      <c r="G3179">
        <v>5.2</v>
      </c>
      <c r="H3179">
        <f>ROUND(CORREL(Table68[[Gross Earning ]],Table68[Budget]),6)</f>
        <v>0.48902099999999998</v>
      </c>
      <c r="I3179">
        <f>Table68[[#This Row],[Gross Earning ]]-Table68[[#This Row],[Budget]]</f>
        <v>-5828315</v>
      </c>
    </row>
    <row r="3180" spans="1:9">
      <c r="A3180">
        <v>23078294</v>
      </c>
      <c r="B3180">
        <v>9000000</v>
      </c>
      <c r="C3180">
        <v>5.0999999999999996</v>
      </c>
      <c r="E3180" s="27">
        <v>24171685</v>
      </c>
      <c r="F3180">
        <v>30000000</v>
      </c>
      <c r="G3180">
        <v>5.6</v>
      </c>
      <c r="H3180">
        <f>ROUND(CORREL(Table68[[Gross Earning ]],Table68[Budget]),6)</f>
        <v>0.48902099999999998</v>
      </c>
      <c r="I3180">
        <f>Table68[[#This Row],[Gross Earning ]]-Table68[[#This Row],[Budget]]</f>
        <v>-5828315</v>
      </c>
    </row>
    <row r="3181" spans="1:9">
      <c r="A3181">
        <v>21413105</v>
      </c>
      <c r="B3181">
        <v>20000000</v>
      </c>
      <c r="C3181">
        <v>6.8</v>
      </c>
      <c r="E3181" s="27">
        <v>24171685</v>
      </c>
      <c r="F3181">
        <v>30000000</v>
      </c>
      <c r="G3181">
        <v>7.1</v>
      </c>
      <c r="H3181">
        <f>ROUND(CORREL(Table68[[Gross Earning ]],Table68[Budget]),6)</f>
        <v>0.48902099999999998</v>
      </c>
      <c r="I3181">
        <f>Table68[[#This Row],[Gross Earning ]]-Table68[[#This Row],[Budget]]</f>
        <v>-5828315</v>
      </c>
    </row>
    <row r="3182" spans="1:9">
      <c r="A3182">
        <v>25077977</v>
      </c>
      <c r="B3182">
        <v>20000000</v>
      </c>
      <c r="C3182">
        <v>5.3</v>
      </c>
      <c r="E3182" s="27">
        <v>24171685</v>
      </c>
      <c r="F3182">
        <v>30000000</v>
      </c>
      <c r="G3182">
        <v>5.7</v>
      </c>
      <c r="H3182">
        <f>ROUND(CORREL(Table68[[Gross Earning ]],Table68[Budget]),6)</f>
        <v>0.48902099999999998</v>
      </c>
      <c r="I3182">
        <f>Table68[[#This Row],[Gross Earning ]]-Table68[[#This Row],[Budget]]</f>
        <v>-5828315</v>
      </c>
    </row>
    <row r="3183" spans="1:9">
      <c r="A3183">
        <v>23292105</v>
      </c>
      <c r="B3183">
        <v>20000000</v>
      </c>
      <c r="C3183">
        <v>5.3</v>
      </c>
      <c r="E3183" s="27">
        <v>24171685</v>
      </c>
      <c r="F3183">
        <v>30000000</v>
      </c>
      <c r="G3183">
        <v>4.0999999999999996</v>
      </c>
      <c r="H3183">
        <f>ROUND(CORREL(Table68[[Gross Earning ]],Table68[Budget]),6)</f>
        <v>0.48902099999999998</v>
      </c>
      <c r="I3183">
        <f>Table68[[#This Row],[Gross Earning ]]-Table68[[#This Row],[Budget]]</f>
        <v>-5828315</v>
      </c>
    </row>
    <row r="3184" spans="1:9">
      <c r="A3184">
        <v>20916309</v>
      </c>
      <c r="B3184">
        <v>40000000</v>
      </c>
      <c r="C3184">
        <v>4.9000000000000004</v>
      </c>
      <c r="E3184" s="27">
        <v>24171685</v>
      </c>
      <c r="F3184">
        <v>30000000</v>
      </c>
      <c r="G3184">
        <v>6.7</v>
      </c>
      <c r="H3184">
        <f>ROUND(CORREL(Table68[[Gross Earning ]],Table68[Budget]),6)</f>
        <v>0.48902099999999998</v>
      </c>
      <c r="I3184">
        <f>Table68[[#This Row],[Gross Earning ]]-Table68[[#This Row],[Budget]]</f>
        <v>-5828315</v>
      </c>
    </row>
    <row r="3185" spans="1:9">
      <c r="A3185">
        <v>21200000</v>
      </c>
      <c r="B3185">
        <v>20000000</v>
      </c>
      <c r="C3185">
        <v>6.8</v>
      </c>
      <c r="E3185" s="27">
        <v>24171685</v>
      </c>
      <c r="F3185">
        <v>30000000</v>
      </c>
      <c r="G3185">
        <v>6.5</v>
      </c>
      <c r="H3185">
        <f>ROUND(CORREL(Table68[[Gross Earning ]],Table68[Budget]),6)</f>
        <v>0.48902099999999998</v>
      </c>
      <c r="I3185">
        <f>Table68[[#This Row],[Gross Earning ]]-Table68[[#This Row],[Budget]]</f>
        <v>-5828315</v>
      </c>
    </row>
    <row r="3186" spans="1:9">
      <c r="A3186">
        <v>28876924</v>
      </c>
      <c r="B3186">
        <v>20000000</v>
      </c>
      <c r="C3186">
        <v>7.1</v>
      </c>
      <c r="E3186">
        <v>9123834</v>
      </c>
      <c r="F3186">
        <v>15000000</v>
      </c>
      <c r="G3186">
        <v>5.3</v>
      </c>
      <c r="H3186">
        <f>ROUND(CORREL(Table68[[Gross Earning ]],Table68[Budget]),6)</f>
        <v>0.48902099999999998</v>
      </c>
      <c r="I3186">
        <f>Table68[[#This Row],[Gross Earning ]]-Table68[[#This Row],[Budget]]</f>
        <v>-5876166</v>
      </c>
    </row>
    <row r="3187" spans="1:9">
      <c r="A3187">
        <v>20241395</v>
      </c>
      <c r="B3187">
        <v>20000000</v>
      </c>
      <c r="C3187">
        <v>6.1</v>
      </c>
      <c r="E3187">
        <v>117560</v>
      </c>
      <c r="F3187">
        <v>6000000</v>
      </c>
      <c r="G3187">
        <v>6.2</v>
      </c>
      <c r="H3187">
        <f>ROUND(CORREL(Table68[[Gross Earning ]],Table68[Budget]),6)</f>
        <v>0.48902099999999998</v>
      </c>
      <c r="I3187">
        <f>Table68[[#This Row],[Gross Earning ]]-Table68[[#This Row],[Budget]]</f>
        <v>-5882440</v>
      </c>
    </row>
    <row r="3188" spans="1:9">
      <c r="A3188">
        <v>32000000</v>
      </c>
      <c r="B3188">
        <v>806947</v>
      </c>
      <c r="C3188">
        <v>8.5</v>
      </c>
      <c r="E3188">
        <v>115862</v>
      </c>
      <c r="F3188">
        <v>6000000</v>
      </c>
      <c r="G3188">
        <v>6.7</v>
      </c>
      <c r="H3188">
        <f>ROUND(CORREL(Table68[[Gross Earning ]],Table68[Budget]),6)</f>
        <v>0.48902099999999998</v>
      </c>
      <c r="I3188">
        <f>Table68[[#This Row],[Gross Earning ]]-Table68[[#This Row],[Budget]]</f>
        <v>-5884138</v>
      </c>
    </row>
    <row r="3189" spans="1:9">
      <c r="A3189">
        <v>19151864</v>
      </c>
      <c r="B3189">
        <v>40000000</v>
      </c>
      <c r="C3189">
        <v>5.9</v>
      </c>
      <c r="E3189">
        <v>9059588</v>
      </c>
      <c r="F3189">
        <v>15000000</v>
      </c>
      <c r="G3189">
        <v>6.6</v>
      </c>
      <c r="H3189">
        <f>ROUND(CORREL(Table68[[Gross Earning ]],Table68[Budget]),6)</f>
        <v>0.48902099999999998</v>
      </c>
      <c r="I3189">
        <f>Table68[[#This Row],[Gross Earning ]]-Table68[[#This Row],[Budget]]</f>
        <v>-5940412</v>
      </c>
    </row>
    <row r="3190" spans="1:9">
      <c r="A3190">
        <v>23393765</v>
      </c>
      <c r="B3190">
        <v>20000000</v>
      </c>
      <c r="C3190">
        <v>6.3</v>
      </c>
      <c r="E3190">
        <v>54606</v>
      </c>
      <c r="F3190">
        <v>6000000</v>
      </c>
      <c r="G3190">
        <v>6.2</v>
      </c>
      <c r="H3190">
        <f>ROUND(CORREL(Table68[[Gross Earning ]],Table68[Budget]),6)</f>
        <v>0.48902099999999998</v>
      </c>
      <c r="I3190">
        <f>Table68[[#This Row],[Gross Earning ]]-Table68[[#This Row],[Budget]]</f>
        <v>-5945394</v>
      </c>
    </row>
    <row r="3191" spans="1:9">
      <c r="A3191">
        <v>18882880</v>
      </c>
      <c r="B3191">
        <v>20000000</v>
      </c>
      <c r="C3191">
        <v>5.9</v>
      </c>
      <c r="E3191">
        <v>24048000</v>
      </c>
      <c r="F3191">
        <v>30000000</v>
      </c>
      <c r="G3191">
        <v>5.5</v>
      </c>
      <c r="H3191">
        <f>ROUND(CORREL(Table68[[Gross Earning ]],Table68[Budget]),6)</f>
        <v>0.48902099999999998</v>
      </c>
      <c r="I3191">
        <f>Table68[[#This Row],[Gross Earning ]]-Table68[[#This Row],[Budget]]</f>
        <v>-5952000</v>
      </c>
    </row>
    <row r="3192" spans="1:9">
      <c r="A3192">
        <v>8500000</v>
      </c>
      <c r="B3192">
        <v>20000000</v>
      </c>
      <c r="C3192">
        <v>5.4</v>
      </c>
      <c r="E3192">
        <v>1040879</v>
      </c>
      <c r="F3192">
        <v>7000000</v>
      </c>
      <c r="G3192">
        <v>7.1</v>
      </c>
      <c r="H3192">
        <f>ROUND(CORREL(Table68[[Gross Earning ]],Table68[Budget]),6)</f>
        <v>0.48902099999999998</v>
      </c>
      <c r="I3192">
        <f>Table68[[#This Row],[Gross Earning ]]-Table68[[#This Row],[Budget]]</f>
        <v>-5959121</v>
      </c>
    </row>
    <row r="3193" spans="1:9">
      <c r="A3193">
        <v>18252684</v>
      </c>
      <c r="B3193">
        <v>30000000</v>
      </c>
      <c r="C3193">
        <v>6.9</v>
      </c>
      <c r="E3193">
        <v>36497</v>
      </c>
      <c r="F3193">
        <v>6000000</v>
      </c>
      <c r="G3193">
        <v>4.7</v>
      </c>
      <c r="H3193">
        <f>ROUND(CORREL(Table68[[Gross Earning ]],Table68[Budget]),6)</f>
        <v>0.48902099999999998</v>
      </c>
      <c r="I3193">
        <f>Table68[[#This Row],[Gross Earning ]]-Table68[[#This Row],[Budget]]</f>
        <v>-5963503</v>
      </c>
    </row>
    <row r="3194" spans="1:9">
      <c r="A3194">
        <v>19661987</v>
      </c>
      <c r="B3194">
        <v>20000000</v>
      </c>
      <c r="C3194">
        <v>7.5</v>
      </c>
      <c r="E3194">
        <v>37035515</v>
      </c>
      <c r="F3194">
        <v>43000000</v>
      </c>
      <c r="G3194">
        <v>6</v>
      </c>
      <c r="H3194">
        <f>ROUND(CORREL(Table68[[Gross Earning ]],Table68[Budget]),6)</f>
        <v>0.48902099999999998</v>
      </c>
      <c r="I3194">
        <f>Table68[[#This Row],[Gross Earning ]]-Table68[[#This Row],[Budget]]</f>
        <v>-5964485</v>
      </c>
    </row>
    <row r="3195" spans="1:9">
      <c r="A3195">
        <v>18352454</v>
      </c>
      <c r="B3195">
        <v>15000000</v>
      </c>
      <c r="C3195">
        <v>8.1999999999999993</v>
      </c>
      <c r="E3195">
        <v>26435</v>
      </c>
      <c r="F3195">
        <v>6000000</v>
      </c>
      <c r="G3195">
        <v>8.3000000000000007</v>
      </c>
      <c r="H3195">
        <f>ROUND(CORREL(Table68[[Gross Earning ]],Table68[Budget]),6)</f>
        <v>0.48902099999999998</v>
      </c>
      <c r="I3195">
        <f>Table68[[#This Row],[Gross Earning ]]-Table68[[#This Row],[Budget]]</f>
        <v>-5973565</v>
      </c>
    </row>
    <row r="3196" spans="1:9">
      <c r="A3196">
        <v>17803796</v>
      </c>
      <c r="B3196">
        <v>20000000</v>
      </c>
      <c r="C3196">
        <v>5.9</v>
      </c>
      <c r="E3196">
        <v>20200</v>
      </c>
      <c r="F3196">
        <v>6000000</v>
      </c>
      <c r="G3196">
        <v>5.8</v>
      </c>
      <c r="H3196">
        <f>ROUND(CORREL(Table68[[Gross Earning ]],Table68[Budget]),6)</f>
        <v>0.48902099999999998</v>
      </c>
      <c r="I3196">
        <f>Table68[[#This Row],[Gross Earning ]]-Table68[[#This Row],[Budget]]</f>
        <v>-5979800</v>
      </c>
    </row>
    <row r="3197" spans="1:9">
      <c r="A3197">
        <v>17529157</v>
      </c>
      <c r="B3197">
        <v>20000000</v>
      </c>
      <c r="C3197">
        <v>5</v>
      </c>
      <c r="E3197">
        <v>12843</v>
      </c>
      <c r="F3197">
        <v>6000000</v>
      </c>
      <c r="G3197">
        <v>6.1</v>
      </c>
      <c r="H3197">
        <f>ROUND(CORREL(Table68[[Gross Earning ]],Table68[Budget]),6)</f>
        <v>0.48902099999999998</v>
      </c>
      <c r="I3197">
        <f>Table68[[#This Row],[Gross Earning ]]-Table68[[#This Row],[Budget]]</f>
        <v>-5987157</v>
      </c>
    </row>
    <row r="3198" spans="1:9">
      <c r="A3198">
        <v>25753840</v>
      </c>
      <c r="B3198">
        <v>19000000</v>
      </c>
      <c r="C3198">
        <v>7.3</v>
      </c>
      <c r="E3198">
        <v>1997807</v>
      </c>
      <c r="F3198">
        <v>8000000</v>
      </c>
      <c r="G3198">
        <v>7.1</v>
      </c>
      <c r="H3198">
        <f>ROUND(CORREL(Table68[[Gross Earning ]],Table68[Budget]),6)</f>
        <v>0.48902099999999998</v>
      </c>
      <c r="I3198">
        <f>Table68[[#This Row],[Gross Earning ]]-Table68[[#This Row],[Budget]]</f>
        <v>-6002193</v>
      </c>
    </row>
    <row r="3199" spans="1:9">
      <c r="A3199">
        <v>18081626</v>
      </c>
      <c r="B3199">
        <v>20000000</v>
      </c>
      <c r="C3199">
        <v>6.4</v>
      </c>
      <c r="E3199">
        <v>28995450</v>
      </c>
      <c r="F3199">
        <v>35000000</v>
      </c>
      <c r="G3199">
        <v>6.1</v>
      </c>
      <c r="H3199">
        <f>ROUND(CORREL(Table68[[Gross Earning ]],Table68[Budget]),6)</f>
        <v>0.48902099999999998</v>
      </c>
      <c r="I3199">
        <f>Table68[[#This Row],[Gross Earning ]]-Table68[[#This Row],[Budget]]</f>
        <v>-6004550</v>
      </c>
    </row>
    <row r="3200" spans="1:9">
      <c r="A3200">
        <v>17518220</v>
      </c>
      <c r="B3200">
        <v>20000000</v>
      </c>
      <c r="C3200">
        <v>6.6</v>
      </c>
      <c r="E3200">
        <v>13987482</v>
      </c>
      <c r="F3200">
        <v>20000000</v>
      </c>
      <c r="G3200">
        <v>6</v>
      </c>
      <c r="H3200">
        <f>ROUND(CORREL(Table68[[Gross Earning ]],Table68[Budget]),6)</f>
        <v>0.48902099999999998</v>
      </c>
      <c r="I3200">
        <f>Table68[[#This Row],[Gross Earning ]]-Table68[[#This Row],[Budget]]</f>
        <v>-6012518</v>
      </c>
    </row>
    <row r="3201" spans="1:9">
      <c r="A3201">
        <v>17104669</v>
      </c>
      <c r="B3201">
        <v>20000000</v>
      </c>
      <c r="C3201">
        <v>7.8</v>
      </c>
      <c r="E3201">
        <v>2955039</v>
      </c>
      <c r="F3201">
        <v>9000000</v>
      </c>
      <c r="G3201">
        <v>6.2</v>
      </c>
      <c r="H3201">
        <f>ROUND(CORREL(Table68[[Gross Earning ]],Table68[Budget]),6)</f>
        <v>0.48902099999999998</v>
      </c>
      <c r="I3201">
        <f>Table68[[#This Row],[Gross Earning ]]-Table68[[#This Row],[Budget]]</f>
        <v>-6044961</v>
      </c>
    </row>
    <row r="3202" spans="1:9">
      <c r="A3202">
        <v>16988996</v>
      </c>
      <c r="B3202">
        <v>35000000</v>
      </c>
      <c r="C3202">
        <v>4</v>
      </c>
      <c r="E3202">
        <v>5949693</v>
      </c>
      <c r="F3202">
        <v>12000000</v>
      </c>
      <c r="G3202">
        <v>7.4</v>
      </c>
      <c r="H3202">
        <f>ROUND(CORREL(Table68[[Gross Earning ]],Table68[Budget]),6)</f>
        <v>0.48902099999999998</v>
      </c>
      <c r="I3202">
        <f>Table68[[#This Row],[Gross Earning ]]-Table68[[#This Row],[Budget]]</f>
        <v>-6050307</v>
      </c>
    </row>
    <row r="3203" spans="1:9">
      <c r="A3203">
        <v>15797907</v>
      </c>
      <c r="B3203">
        <v>20000000</v>
      </c>
      <c r="C3203">
        <v>7.6</v>
      </c>
      <c r="E3203">
        <v>33927476</v>
      </c>
      <c r="F3203">
        <v>40000000</v>
      </c>
      <c r="G3203">
        <v>5.7</v>
      </c>
      <c r="H3203">
        <f>ROUND(CORREL(Table68[[Gross Earning ]],Table68[Budget]),6)</f>
        <v>0.48902099999999998</v>
      </c>
      <c r="I3203">
        <f>Table68[[#This Row],[Gross Earning ]]-Table68[[#This Row],[Budget]]</f>
        <v>-6072524</v>
      </c>
    </row>
    <row r="3204" spans="1:9">
      <c r="A3204">
        <v>16248701</v>
      </c>
      <c r="B3204">
        <v>20000000</v>
      </c>
      <c r="C3204">
        <v>7.7</v>
      </c>
      <c r="E3204">
        <v>126247</v>
      </c>
      <c r="F3204">
        <v>6200000</v>
      </c>
      <c r="G3204">
        <v>3.3</v>
      </c>
      <c r="H3204">
        <f>ROUND(CORREL(Table68[[Gross Earning ]],Table68[Budget]),6)</f>
        <v>0.48902099999999998</v>
      </c>
      <c r="I3204">
        <f>Table68[[#This Row],[Gross Earning ]]-Table68[[#This Row],[Budget]]</f>
        <v>-6073753</v>
      </c>
    </row>
    <row r="3205" spans="1:9">
      <c r="A3205">
        <v>15712072</v>
      </c>
      <c r="B3205">
        <v>20000000</v>
      </c>
      <c r="C3205">
        <v>5.8</v>
      </c>
      <c r="E3205">
        <v>1094798</v>
      </c>
      <c r="F3205">
        <v>7200000</v>
      </c>
      <c r="G3205">
        <v>7.2</v>
      </c>
      <c r="H3205">
        <f>ROUND(CORREL(Table68[[Gross Earning ]],Table68[Budget]),6)</f>
        <v>0.48902099999999998</v>
      </c>
      <c r="I3205">
        <f>Table68[[#This Row],[Gross Earning ]]-Table68[[#This Row],[Budget]]</f>
        <v>-6105202</v>
      </c>
    </row>
    <row r="3206" spans="1:9">
      <c r="A3206">
        <v>15408822</v>
      </c>
      <c r="B3206">
        <v>20000000</v>
      </c>
      <c r="C3206">
        <v>5.6</v>
      </c>
      <c r="E3206">
        <v>33864342</v>
      </c>
      <c r="F3206">
        <v>40000000</v>
      </c>
      <c r="G3206">
        <v>5.8</v>
      </c>
      <c r="H3206">
        <f>ROUND(CORREL(Table68[[Gross Earning ]],Table68[Budget]),6)</f>
        <v>0.48902099999999998</v>
      </c>
      <c r="I3206">
        <f>Table68[[#This Row],[Gross Earning ]]-Table68[[#This Row],[Budget]]</f>
        <v>-6135658</v>
      </c>
    </row>
    <row r="3207" spans="1:9">
      <c r="A3207">
        <v>15464026</v>
      </c>
      <c r="B3207">
        <v>20000000</v>
      </c>
      <c r="C3207">
        <v>5.3</v>
      </c>
      <c r="E3207">
        <v>18860403</v>
      </c>
      <c r="F3207">
        <v>25000000</v>
      </c>
      <c r="G3207">
        <v>4</v>
      </c>
      <c r="H3207">
        <f>ROUND(CORREL(Table68[[Gross Earning ]],Table68[Budget]),6)</f>
        <v>0.48902099999999998</v>
      </c>
      <c r="I3207">
        <f>Table68[[#This Row],[Gross Earning ]]-Table68[[#This Row],[Budget]]</f>
        <v>-6139597</v>
      </c>
    </row>
    <row r="3208" spans="1:9">
      <c r="A3208">
        <v>8000000</v>
      </c>
      <c r="B3208">
        <v>20000000</v>
      </c>
      <c r="C3208">
        <v>6.6</v>
      </c>
      <c r="E3208">
        <v>13854000</v>
      </c>
      <c r="F3208">
        <v>20000000</v>
      </c>
      <c r="G3208">
        <v>5.2</v>
      </c>
      <c r="H3208">
        <f>ROUND(CORREL(Table68[[Gross Earning ]],Table68[Budget]),6)</f>
        <v>0.48902099999999998</v>
      </c>
      <c r="I3208">
        <f>Table68[[#This Row],[Gross Earning ]]-Table68[[#This Row],[Budget]]</f>
        <v>-6146000</v>
      </c>
    </row>
    <row r="3209" spans="1:9">
      <c r="A3209">
        <v>14174654</v>
      </c>
      <c r="B3209">
        <v>25000000</v>
      </c>
      <c r="C3209">
        <v>1.9</v>
      </c>
      <c r="E3209">
        <v>4814244</v>
      </c>
      <c r="F3209">
        <v>11000000</v>
      </c>
      <c r="G3209">
        <v>5.3</v>
      </c>
      <c r="H3209">
        <f>ROUND(CORREL(Table68[[Gross Earning ]],Table68[Budget]),6)</f>
        <v>0.48902099999999998</v>
      </c>
      <c r="I3209">
        <f>Table68[[#This Row],[Gross Earning ]]-Table68[[#This Row],[Budget]]</f>
        <v>-6185756</v>
      </c>
    </row>
    <row r="3210" spans="1:9">
      <c r="A3210">
        <v>15988876</v>
      </c>
      <c r="B3210">
        <v>27000000</v>
      </c>
      <c r="C3210">
        <v>5.7</v>
      </c>
      <c r="E3210">
        <v>13801755</v>
      </c>
      <c r="F3210">
        <v>20000000</v>
      </c>
      <c r="G3210">
        <v>6.6</v>
      </c>
      <c r="H3210">
        <f>ROUND(CORREL(Table68[[Gross Earning ]],Table68[Budget]),6)</f>
        <v>0.48902099999999998</v>
      </c>
      <c r="I3210">
        <f>Table68[[#This Row],[Gross Earning ]]-Table68[[#This Row],[Budget]]</f>
        <v>-6198245</v>
      </c>
    </row>
    <row r="3211" spans="1:9">
      <c r="A3211">
        <v>13801755</v>
      </c>
      <c r="B3211">
        <v>20000000</v>
      </c>
      <c r="C3211">
        <v>6.6</v>
      </c>
      <c r="E3211">
        <v>1789892</v>
      </c>
      <c r="F3211">
        <v>8000000</v>
      </c>
      <c r="G3211">
        <v>6.6</v>
      </c>
      <c r="H3211">
        <f>ROUND(CORREL(Table68[[Gross Earning ]],Table68[Budget]),6)</f>
        <v>0.48902099999999998</v>
      </c>
      <c r="I3211">
        <f>Table68[[#This Row],[Gross Earning ]]-Table68[[#This Row],[Budget]]</f>
        <v>-6210108</v>
      </c>
    </row>
    <row r="3212" spans="1:9">
      <c r="A3212">
        <v>13987482</v>
      </c>
      <c r="B3212">
        <v>20000000</v>
      </c>
      <c r="C3212">
        <v>6</v>
      </c>
      <c r="E3212">
        <v>53789313</v>
      </c>
      <c r="F3212">
        <v>60000000</v>
      </c>
      <c r="G3212">
        <v>6.3</v>
      </c>
      <c r="H3212">
        <f>ROUND(CORREL(Table68[[Gross Earning ]],Table68[Budget]),6)</f>
        <v>0.48902099999999998</v>
      </c>
      <c r="I3212">
        <f>Table68[[#This Row],[Gross Earning ]]-Table68[[#This Row],[Budget]]</f>
        <v>-6210687</v>
      </c>
    </row>
    <row r="3213" spans="1:9">
      <c r="A3213">
        <v>14291570</v>
      </c>
      <c r="B3213">
        <v>20000000</v>
      </c>
      <c r="C3213">
        <v>6.1</v>
      </c>
      <c r="E3213">
        <v>88761720</v>
      </c>
      <c r="F3213">
        <v>95000000</v>
      </c>
      <c r="G3213">
        <v>5.9</v>
      </c>
      <c r="H3213">
        <f>ROUND(CORREL(Table68[[Gross Earning ]],Table68[Budget]),6)</f>
        <v>0.48902099999999998</v>
      </c>
      <c r="I3213">
        <f>Table68[[#This Row],[Gross Earning ]]-Table68[[#This Row],[Budget]]</f>
        <v>-6238280</v>
      </c>
    </row>
    <row r="3214" spans="1:9">
      <c r="A3214">
        <v>12181484</v>
      </c>
      <c r="B3214">
        <v>40000000</v>
      </c>
      <c r="C3214">
        <v>4.8</v>
      </c>
      <c r="E3214">
        <v>8735529</v>
      </c>
      <c r="F3214">
        <v>15000000</v>
      </c>
      <c r="G3214">
        <v>5.5</v>
      </c>
      <c r="H3214">
        <f>ROUND(CORREL(Table68[[Gross Earning ]],Table68[Budget]),6)</f>
        <v>0.48902099999999998</v>
      </c>
      <c r="I3214">
        <f>Table68[[#This Row],[Gross Earning ]]-Table68[[#This Row],[Budget]]</f>
        <v>-6264471</v>
      </c>
    </row>
    <row r="3215" spans="1:9">
      <c r="A3215">
        <v>13630226</v>
      </c>
      <c r="B3215">
        <v>20000000</v>
      </c>
      <c r="C3215">
        <v>6.2</v>
      </c>
      <c r="E3215">
        <v>9016377</v>
      </c>
      <c r="F3215">
        <v>15300000</v>
      </c>
      <c r="G3215">
        <v>5.2</v>
      </c>
      <c r="H3215">
        <f>ROUND(CORREL(Table68[[Gross Earning ]],Table68[Budget]),6)</f>
        <v>0.48902099999999998</v>
      </c>
      <c r="I3215">
        <f>Table68[[#This Row],[Gross Earning ]]-Table68[[#This Row],[Budget]]</f>
        <v>-6283623</v>
      </c>
    </row>
    <row r="3216" spans="1:9">
      <c r="A3216">
        <v>13383737</v>
      </c>
      <c r="B3216">
        <v>20000000</v>
      </c>
      <c r="C3216">
        <v>7.5</v>
      </c>
      <c r="E3216">
        <v>28687835</v>
      </c>
      <c r="F3216">
        <v>35000000</v>
      </c>
      <c r="G3216">
        <v>6.2</v>
      </c>
      <c r="H3216">
        <f>ROUND(CORREL(Table68[[Gross Earning ]],Table68[Budget]),6)</f>
        <v>0.48902099999999998</v>
      </c>
      <c r="I3216">
        <f>Table68[[#This Row],[Gross Earning ]]-Table68[[#This Row],[Budget]]</f>
        <v>-6312165</v>
      </c>
    </row>
    <row r="3217" spans="1:9">
      <c r="A3217">
        <v>13391174</v>
      </c>
      <c r="B3217">
        <v>20000000</v>
      </c>
      <c r="C3217">
        <v>6.3</v>
      </c>
      <c r="E3217">
        <v>13650738</v>
      </c>
      <c r="F3217">
        <v>20000000</v>
      </c>
      <c r="G3217">
        <v>6.6</v>
      </c>
      <c r="H3217">
        <f>ROUND(CORREL(Table68[[Gross Earning ]],Table68[Budget]),6)</f>
        <v>0.48902099999999998</v>
      </c>
      <c r="I3217">
        <f>Table68[[#This Row],[Gross Earning ]]-Table68[[#This Row],[Budget]]</f>
        <v>-6349262</v>
      </c>
    </row>
    <row r="3218" spans="1:9">
      <c r="A3218">
        <v>12987647</v>
      </c>
      <c r="B3218">
        <v>30000000</v>
      </c>
      <c r="C3218">
        <v>7.1</v>
      </c>
      <c r="E3218">
        <v>1641788</v>
      </c>
      <c r="F3218">
        <v>8000000</v>
      </c>
      <c r="G3218">
        <v>6.8</v>
      </c>
      <c r="H3218">
        <f>ROUND(CORREL(Table68[[Gross Earning ]],Table68[Budget]),6)</f>
        <v>0.48902099999999998</v>
      </c>
      <c r="I3218">
        <f>Table68[[#This Row],[Gross Earning ]]-Table68[[#This Row],[Budget]]</f>
        <v>-6358212</v>
      </c>
    </row>
    <row r="3219" spans="1:9">
      <c r="A3219">
        <v>12469811</v>
      </c>
      <c r="B3219">
        <v>22000000</v>
      </c>
      <c r="C3219">
        <v>6.6</v>
      </c>
      <c r="E3219">
        <v>2835886</v>
      </c>
      <c r="F3219">
        <v>9200000</v>
      </c>
      <c r="G3219">
        <v>7.7</v>
      </c>
      <c r="H3219">
        <f>ROUND(CORREL(Table68[[Gross Earning ]],Table68[Budget]),6)</f>
        <v>0.48902099999999998</v>
      </c>
      <c r="I3219">
        <f>Table68[[#This Row],[Gross Earning ]]-Table68[[#This Row],[Budget]]</f>
        <v>-6364114</v>
      </c>
    </row>
    <row r="3220" spans="1:9">
      <c r="A3220">
        <v>12398628</v>
      </c>
      <c r="B3220">
        <v>20000000</v>
      </c>
      <c r="C3220">
        <v>6.1</v>
      </c>
      <c r="E3220">
        <v>13630226</v>
      </c>
      <c r="F3220">
        <v>20000000</v>
      </c>
      <c r="G3220">
        <v>6.2</v>
      </c>
      <c r="H3220">
        <f>ROUND(CORREL(Table68[[Gross Earning ]],Table68[Budget]),6)</f>
        <v>0.48902099999999998</v>
      </c>
      <c r="I3220">
        <f>Table68[[#This Row],[Gross Earning ]]-Table68[[#This Row],[Budget]]</f>
        <v>-6369774</v>
      </c>
    </row>
    <row r="3221" spans="1:9">
      <c r="A3221">
        <v>13214030</v>
      </c>
      <c r="B3221">
        <v>20000000</v>
      </c>
      <c r="C3221">
        <v>6.7</v>
      </c>
      <c r="E3221">
        <v>6615578</v>
      </c>
      <c r="F3221">
        <v>13000000</v>
      </c>
      <c r="G3221">
        <v>7</v>
      </c>
      <c r="H3221">
        <f>ROUND(CORREL(Table68[[Gross Earning ]],Table68[Budget]),6)</f>
        <v>0.48902099999999998</v>
      </c>
      <c r="I3221">
        <f>Table68[[#This Row],[Gross Earning ]]-Table68[[#This Row],[Budget]]</f>
        <v>-6384422</v>
      </c>
    </row>
    <row r="3222" spans="1:9">
      <c r="A3222">
        <v>12232937</v>
      </c>
      <c r="B3222">
        <v>22000000</v>
      </c>
      <c r="C3222">
        <v>5.6</v>
      </c>
      <c r="E3222">
        <v>110029</v>
      </c>
      <c r="F3222">
        <v>6500000</v>
      </c>
      <c r="G3222">
        <v>6.3</v>
      </c>
      <c r="H3222">
        <f>ROUND(CORREL(Table68[[Gross Earning ]],Table68[Budget]),6)</f>
        <v>0.48902099999999998</v>
      </c>
      <c r="I3222">
        <f>Table68[[#This Row],[Gross Earning ]]-Table68[[#This Row],[Budget]]</f>
        <v>-6389971</v>
      </c>
    </row>
    <row r="3223" spans="1:9">
      <c r="A3223">
        <v>12134420</v>
      </c>
      <c r="B3223">
        <v>20000000</v>
      </c>
      <c r="C3223">
        <v>7.2</v>
      </c>
      <c r="E3223">
        <v>8880705</v>
      </c>
      <c r="F3223">
        <v>15300000</v>
      </c>
      <c r="G3223">
        <v>6.5</v>
      </c>
      <c r="H3223">
        <f>ROUND(CORREL(Table68[[Gross Earning ]],Table68[Budget]),6)</f>
        <v>0.48902099999999998</v>
      </c>
      <c r="I3223">
        <f>Table68[[#This Row],[Gross Earning ]]-Table68[[#This Row],[Budget]]</f>
        <v>-6419295</v>
      </c>
    </row>
    <row r="3224" spans="1:9">
      <c r="A3224">
        <v>11784000</v>
      </c>
      <c r="B3224">
        <v>20000000</v>
      </c>
      <c r="C3224">
        <v>4.3</v>
      </c>
      <c r="E3224">
        <v>3571735</v>
      </c>
      <c r="F3224">
        <v>10000000</v>
      </c>
      <c r="G3224">
        <v>6.6</v>
      </c>
      <c r="H3224">
        <f>ROUND(CORREL(Table68[[Gross Earning ]],Table68[Budget]),6)</f>
        <v>0.48902099999999998</v>
      </c>
      <c r="I3224">
        <f>Table68[[#This Row],[Gross Earning ]]-Table68[[#This Row],[Budget]]</f>
        <v>-6428265</v>
      </c>
    </row>
    <row r="3225" spans="1:9">
      <c r="A3225">
        <v>11169531</v>
      </c>
      <c r="B3225">
        <v>20000000</v>
      </c>
      <c r="C3225">
        <v>6.4</v>
      </c>
      <c r="E3225">
        <v>70527</v>
      </c>
      <c r="F3225">
        <v>6500000</v>
      </c>
      <c r="G3225">
        <v>6.7</v>
      </c>
      <c r="H3225">
        <f>ROUND(CORREL(Table68[[Gross Earning ]],Table68[Budget]),6)</f>
        <v>0.48902099999999998</v>
      </c>
      <c r="I3225">
        <f>Table68[[#This Row],[Gross Earning ]]-Table68[[#This Row],[Budget]]</f>
        <v>-6429473</v>
      </c>
    </row>
    <row r="3226" spans="1:9">
      <c r="A3226">
        <v>11034436</v>
      </c>
      <c r="B3226">
        <v>20000000</v>
      </c>
      <c r="C3226">
        <v>7.1</v>
      </c>
      <c r="E3226">
        <v>66637</v>
      </c>
      <c r="F3226">
        <v>6500000</v>
      </c>
      <c r="G3226">
        <v>7.2</v>
      </c>
      <c r="H3226">
        <f>ROUND(CORREL(Table68[[Gross Earning ]],Table68[Budget]),6)</f>
        <v>0.48902099999999998</v>
      </c>
      <c r="I3226">
        <f>Table68[[#This Row],[Gross Earning ]]-Table68[[#This Row],[Budget]]</f>
        <v>-6433363</v>
      </c>
    </row>
    <row r="3227" spans="1:9">
      <c r="A3227">
        <v>12626905</v>
      </c>
      <c r="B3227">
        <v>20000000</v>
      </c>
      <c r="C3227">
        <v>6.3</v>
      </c>
      <c r="E3227">
        <v>64148</v>
      </c>
      <c r="F3227">
        <v>6500000</v>
      </c>
      <c r="G3227">
        <v>7.3</v>
      </c>
      <c r="H3227">
        <f>ROUND(CORREL(Table68[[Gross Earning ]],Table68[Budget]),6)</f>
        <v>0.48902099999999998</v>
      </c>
      <c r="I3227">
        <f>Table68[[#This Row],[Gross Earning ]]-Table68[[#This Row],[Budget]]</f>
        <v>-6435852</v>
      </c>
    </row>
    <row r="3228" spans="1:9">
      <c r="A3228">
        <v>10569071</v>
      </c>
      <c r="B3228">
        <v>20000000</v>
      </c>
      <c r="C3228">
        <v>7.4</v>
      </c>
      <c r="E3228">
        <v>7060876</v>
      </c>
      <c r="F3228">
        <v>13500000</v>
      </c>
      <c r="G3228">
        <v>7.4</v>
      </c>
      <c r="H3228">
        <f>ROUND(CORREL(Table68[[Gross Earning ]],Table68[Budget]),6)</f>
        <v>0.48902099999999998</v>
      </c>
      <c r="I3228">
        <f>Table68[[#This Row],[Gross Earning ]]-Table68[[#This Row],[Budget]]</f>
        <v>-6439124</v>
      </c>
    </row>
    <row r="3229" spans="1:9">
      <c r="A3229">
        <v>10544143</v>
      </c>
      <c r="B3229">
        <v>20000000</v>
      </c>
      <c r="C3229">
        <v>6.1</v>
      </c>
      <c r="E3229">
        <v>5542025</v>
      </c>
      <c r="F3229">
        <v>12000000</v>
      </c>
      <c r="G3229">
        <v>6.3</v>
      </c>
      <c r="H3229">
        <f>ROUND(CORREL(Table68[[Gross Earning ]],Table68[Budget]),6)</f>
        <v>0.48902099999999998</v>
      </c>
      <c r="I3229">
        <f>Table68[[#This Row],[Gross Earning ]]-Table68[[#This Row],[Budget]]</f>
        <v>-6457975</v>
      </c>
    </row>
    <row r="3230" spans="1:9">
      <c r="A3230">
        <v>13650738</v>
      </c>
      <c r="B3230">
        <v>20000000</v>
      </c>
      <c r="C3230">
        <v>6.6</v>
      </c>
      <c r="E3230">
        <v>532988</v>
      </c>
      <c r="F3230">
        <v>7000000</v>
      </c>
      <c r="G3230">
        <v>6.5</v>
      </c>
      <c r="H3230">
        <f>ROUND(CORREL(Table68[[Gross Earning ]],Table68[Budget]),6)</f>
        <v>0.48902099999999998</v>
      </c>
      <c r="I3230">
        <f>Table68[[#This Row],[Gross Earning ]]-Table68[[#This Row],[Budget]]</f>
        <v>-6467012</v>
      </c>
    </row>
    <row r="3231" spans="1:9">
      <c r="A3231">
        <v>10555348</v>
      </c>
      <c r="B3231">
        <v>20000000</v>
      </c>
      <c r="C3231">
        <v>6</v>
      </c>
      <c r="E3231">
        <v>529766</v>
      </c>
      <c r="F3231">
        <v>7000000</v>
      </c>
      <c r="G3231">
        <v>6.8</v>
      </c>
      <c r="H3231">
        <f>ROUND(CORREL(Table68[[Gross Earning ]],Table68[Budget]),6)</f>
        <v>0.48902099999999998</v>
      </c>
      <c r="I3231">
        <f>Table68[[#This Row],[Gross Earning ]]-Table68[[#This Row],[Budget]]</f>
        <v>-6470234</v>
      </c>
    </row>
    <row r="3232" spans="1:9">
      <c r="A3232">
        <v>9714482</v>
      </c>
      <c r="B3232">
        <v>20000000</v>
      </c>
      <c r="C3232">
        <v>6.8</v>
      </c>
      <c r="E3232">
        <v>33508922</v>
      </c>
      <c r="F3232">
        <v>40000000</v>
      </c>
      <c r="G3232">
        <v>7.2</v>
      </c>
      <c r="H3232">
        <f>ROUND(CORREL(Table68[[Gross Earning ]],Table68[Budget]),6)</f>
        <v>0.48902099999999998</v>
      </c>
      <c r="I3232">
        <f>Table68[[#This Row],[Gross Earning ]]-Table68[[#This Row],[Budget]]</f>
        <v>-6491078</v>
      </c>
    </row>
    <row r="3233" spans="1:9">
      <c r="A3233">
        <v>9525276</v>
      </c>
      <c r="B3233">
        <v>20000000</v>
      </c>
      <c r="C3233">
        <v>6.8</v>
      </c>
      <c r="E3233">
        <v>68473360</v>
      </c>
      <c r="F3233">
        <v>75000000</v>
      </c>
      <c r="G3233">
        <v>5.9</v>
      </c>
      <c r="H3233">
        <f>ROUND(CORREL(Table68[[Gross Earning ]],Table68[Budget]),6)</f>
        <v>0.48902099999999998</v>
      </c>
      <c r="I3233">
        <f>Table68[[#This Row],[Gross Earning ]]-Table68[[#This Row],[Budget]]</f>
        <v>-6526640</v>
      </c>
    </row>
    <row r="3234" spans="1:9">
      <c r="A3234">
        <v>8855646</v>
      </c>
      <c r="B3234">
        <v>21000000</v>
      </c>
      <c r="C3234">
        <v>7.2</v>
      </c>
      <c r="E3234">
        <v>453079</v>
      </c>
      <c r="F3234">
        <v>7000000</v>
      </c>
      <c r="G3234">
        <v>5.9</v>
      </c>
      <c r="H3234">
        <f>ROUND(CORREL(Table68[[Gross Earning ]],Table68[Budget]),6)</f>
        <v>0.48902099999999998</v>
      </c>
      <c r="I3234">
        <f>Table68[[#This Row],[Gross Earning ]]-Table68[[#This Row],[Budget]]</f>
        <v>-6546921</v>
      </c>
    </row>
    <row r="3235" spans="1:9">
      <c r="A3235">
        <v>9109322</v>
      </c>
      <c r="B3235">
        <v>20000000</v>
      </c>
      <c r="C3235">
        <v>1.9</v>
      </c>
      <c r="E3235">
        <v>13391174</v>
      </c>
      <c r="F3235">
        <v>20000000</v>
      </c>
      <c r="G3235">
        <v>6.3</v>
      </c>
      <c r="H3235">
        <f>ROUND(CORREL(Table68[[Gross Earning ]],Table68[Budget]),6)</f>
        <v>0.48902099999999998</v>
      </c>
      <c r="I3235">
        <f>Table68[[#This Row],[Gross Earning ]]-Table68[[#This Row],[Budget]]</f>
        <v>-6608826</v>
      </c>
    </row>
    <row r="3236" spans="1:9">
      <c r="A3236">
        <v>8326035</v>
      </c>
      <c r="B3236">
        <v>33000000</v>
      </c>
      <c r="C3236">
        <v>5.5</v>
      </c>
      <c r="E3236">
        <v>13383737</v>
      </c>
      <c r="F3236">
        <v>20000000</v>
      </c>
      <c r="G3236">
        <v>7.5</v>
      </c>
      <c r="H3236">
        <f>ROUND(CORREL(Table68[[Gross Earning ]],Table68[Budget]),6)</f>
        <v>0.48902099999999998</v>
      </c>
      <c r="I3236">
        <f>Table68[[#This Row],[Gross Earning ]]-Table68[[#This Row],[Budget]]</f>
        <v>-6616263</v>
      </c>
    </row>
    <row r="3237" spans="1:9">
      <c r="A3237">
        <v>8104069</v>
      </c>
      <c r="B3237">
        <v>20000000</v>
      </c>
      <c r="C3237">
        <v>4.5</v>
      </c>
      <c r="E3237">
        <v>382946</v>
      </c>
      <c r="F3237">
        <v>7000000</v>
      </c>
      <c r="G3237">
        <v>7.1</v>
      </c>
      <c r="H3237">
        <f>ROUND(CORREL(Table68[[Gross Earning ]],Table68[Budget]),6)</f>
        <v>0.48902099999999998</v>
      </c>
      <c r="I3237">
        <f>Table68[[#This Row],[Gross Earning ]]-Table68[[#This Row],[Budget]]</f>
        <v>-6617054</v>
      </c>
    </row>
    <row r="3238" spans="1:9">
      <c r="A3238">
        <v>8054280</v>
      </c>
      <c r="B3238">
        <v>20000000</v>
      </c>
      <c r="C3238">
        <v>6.3</v>
      </c>
      <c r="E3238">
        <v>8378141</v>
      </c>
      <c r="F3238">
        <v>15000000</v>
      </c>
      <c r="G3238">
        <v>6.9</v>
      </c>
      <c r="H3238">
        <f>ROUND(CORREL(Table68[[Gross Earning ]],Table68[Budget]),6)</f>
        <v>0.48902099999999998</v>
      </c>
      <c r="I3238">
        <f>Table68[[#This Row],[Gross Earning ]]-Table68[[#This Row],[Budget]]</f>
        <v>-6621859</v>
      </c>
    </row>
    <row r="3239" spans="1:9">
      <c r="A3239">
        <v>8093318</v>
      </c>
      <c r="B3239">
        <v>20000000</v>
      </c>
      <c r="C3239">
        <v>6.7</v>
      </c>
      <c r="E3239">
        <v>38360195</v>
      </c>
      <c r="F3239">
        <v>45000000</v>
      </c>
      <c r="G3239">
        <v>6.4</v>
      </c>
      <c r="H3239">
        <f>ROUND(CORREL(Table68[[Gross Earning ]],Table68[Budget]),6)</f>
        <v>0.48902099999999998</v>
      </c>
      <c r="I3239">
        <f>Table68[[#This Row],[Gross Earning ]]-Table68[[#This Row],[Budget]]</f>
        <v>-6639805</v>
      </c>
    </row>
    <row r="3240" spans="1:9">
      <c r="A3240">
        <v>7382993</v>
      </c>
      <c r="B3240">
        <v>20000000</v>
      </c>
      <c r="C3240">
        <v>2.8</v>
      </c>
      <c r="E3240">
        <v>22359293</v>
      </c>
      <c r="F3240">
        <v>29000000</v>
      </c>
      <c r="G3240">
        <v>5.8</v>
      </c>
      <c r="H3240">
        <f>ROUND(CORREL(Table68[[Gross Earning ]],Table68[Budget]),6)</f>
        <v>0.48902099999999998</v>
      </c>
      <c r="I3240">
        <f>Table68[[#This Row],[Gross Earning ]]-Table68[[#This Row],[Budget]]</f>
        <v>-6640707</v>
      </c>
    </row>
    <row r="3241" spans="1:9">
      <c r="A3241">
        <v>8888355</v>
      </c>
      <c r="B3241">
        <v>20000000</v>
      </c>
      <c r="C3241">
        <v>5</v>
      </c>
      <c r="E3241">
        <v>61355436</v>
      </c>
      <c r="F3241">
        <v>68000000</v>
      </c>
      <c r="G3241">
        <v>6.2</v>
      </c>
      <c r="H3241">
        <f>ROUND(CORREL(Table68[[Gross Earning ]],Table68[Budget]),6)</f>
        <v>0.48902099999999998</v>
      </c>
      <c r="I3241">
        <f>Table68[[#This Row],[Gross Earning ]]-Table68[[#This Row],[Budget]]</f>
        <v>-6644564</v>
      </c>
    </row>
    <row r="3242" spans="1:9">
      <c r="A3242">
        <v>7001720</v>
      </c>
      <c r="B3242">
        <v>12000000</v>
      </c>
      <c r="C3242">
        <v>4.3</v>
      </c>
      <c r="E3242">
        <v>13337299</v>
      </c>
      <c r="F3242">
        <v>20000000</v>
      </c>
      <c r="G3242">
        <v>6.6</v>
      </c>
      <c r="H3242">
        <f>ROUND(CORREL(Table68[[Gross Earning ]],Table68[Budget]),6)</f>
        <v>0.48902099999999998</v>
      </c>
      <c r="I3242">
        <f>Table68[[#This Row],[Gross Earning ]]-Table68[[#This Row],[Budget]]</f>
        <v>-6662701</v>
      </c>
    </row>
    <row r="3243" spans="1:9">
      <c r="A3243">
        <v>7268659</v>
      </c>
      <c r="B3243">
        <v>20000000</v>
      </c>
      <c r="C3243">
        <v>5.6</v>
      </c>
      <c r="E3243">
        <v>3333823</v>
      </c>
      <c r="F3243">
        <v>10000000</v>
      </c>
      <c r="G3243">
        <v>5.5</v>
      </c>
      <c r="H3243">
        <f>ROUND(CORREL(Table68[[Gross Earning ]],Table68[Budget]),6)</f>
        <v>0.48902099999999998</v>
      </c>
      <c r="I3243">
        <f>Table68[[#This Row],[Gross Earning ]]-Table68[[#This Row],[Budget]]</f>
        <v>-6666177</v>
      </c>
    </row>
    <row r="3244" spans="1:9">
      <c r="A3244">
        <v>6852144</v>
      </c>
      <c r="B3244">
        <v>22000000</v>
      </c>
      <c r="C3244">
        <v>6.2</v>
      </c>
      <c r="E3244">
        <v>49526</v>
      </c>
      <c r="F3244">
        <v>6800000</v>
      </c>
      <c r="G3244">
        <v>7</v>
      </c>
      <c r="H3244">
        <f>ROUND(CORREL(Table68[[Gross Earning ]],Table68[Budget]),6)</f>
        <v>0.48902099999999998</v>
      </c>
      <c r="I3244">
        <f>Table68[[#This Row],[Gross Earning ]]-Table68[[#This Row],[Budget]]</f>
        <v>-6750474</v>
      </c>
    </row>
    <row r="3245" spans="1:9">
      <c r="A3245">
        <v>6563357</v>
      </c>
      <c r="B3245">
        <v>20000000</v>
      </c>
      <c r="C3245">
        <v>5.3</v>
      </c>
      <c r="E3245">
        <v>6241697</v>
      </c>
      <c r="F3245">
        <v>13000000</v>
      </c>
      <c r="G3245">
        <v>6.1</v>
      </c>
      <c r="H3245">
        <f>ROUND(CORREL(Table68[[Gross Earning ]],Table68[Budget]),6)</f>
        <v>0.48902099999999998</v>
      </c>
      <c r="I3245">
        <f>Table68[[#This Row],[Gross Earning ]]-Table68[[#This Row],[Budget]]</f>
        <v>-6758303</v>
      </c>
    </row>
    <row r="3246" spans="1:9">
      <c r="A3246">
        <v>6201757</v>
      </c>
      <c r="B3246">
        <v>10000000</v>
      </c>
      <c r="C3246">
        <v>7.4</v>
      </c>
      <c r="E3246">
        <v>233103</v>
      </c>
      <c r="F3246">
        <v>7000000</v>
      </c>
      <c r="G3246">
        <v>6.9</v>
      </c>
      <c r="H3246">
        <f>ROUND(CORREL(Table68[[Gross Earning ]],Table68[Budget]),6)</f>
        <v>0.48902099999999998</v>
      </c>
      <c r="I3246">
        <f>Table68[[#This Row],[Gross Earning ]]-Table68[[#This Row],[Budget]]</f>
        <v>-6766897</v>
      </c>
    </row>
    <row r="3247" spans="1:9">
      <c r="A3247">
        <v>6420319</v>
      </c>
      <c r="B3247">
        <v>20000000</v>
      </c>
      <c r="C3247">
        <v>7.4</v>
      </c>
      <c r="E3247">
        <v>1712111</v>
      </c>
      <c r="F3247">
        <v>8495000</v>
      </c>
      <c r="G3247">
        <v>4.5</v>
      </c>
      <c r="H3247">
        <f>ROUND(CORREL(Table68[[Gross Earning ]],Table68[Budget]),6)</f>
        <v>0.48902099999999998</v>
      </c>
      <c r="I3247">
        <f>Table68[[#This Row],[Gross Earning ]]-Table68[[#This Row],[Budget]]</f>
        <v>-6782889</v>
      </c>
    </row>
    <row r="3248" spans="1:9">
      <c r="A3248">
        <v>5702083</v>
      </c>
      <c r="B3248">
        <v>15000000</v>
      </c>
      <c r="C3248">
        <v>6.5</v>
      </c>
      <c r="E3248">
        <v>73215310</v>
      </c>
      <c r="F3248">
        <v>80000000</v>
      </c>
      <c r="G3248">
        <v>7</v>
      </c>
      <c r="H3248">
        <f>ROUND(CORREL(Table68[[Gross Earning ]],Table68[Budget]),6)</f>
        <v>0.48902099999999998</v>
      </c>
      <c r="I3248">
        <f>Table68[[#This Row],[Gross Earning ]]-Table68[[#This Row],[Budget]]</f>
        <v>-6784690</v>
      </c>
    </row>
    <row r="3249" spans="1:9">
      <c r="A3249">
        <v>5480996</v>
      </c>
      <c r="B3249">
        <v>8700000</v>
      </c>
      <c r="C3249">
        <v>7.1</v>
      </c>
      <c r="E3249">
        <v>13214030</v>
      </c>
      <c r="F3249">
        <v>20000000</v>
      </c>
      <c r="G3249">
        <v>6.7</v>
      </c>
      <c r="H3249">
        <f>ROUND(CORREL(Table68[[Gross Earning ]],Table68[Budget]),6)</f>
        <v>0.48902099999999998</v>
      </c>
      <c r="I3249">
        <f>Table68[[#This Row],[Gross Earning ]]-Table68[[#This Row],[Budget]]</f>
        <v>-6785970</v>
      </c>
    </row>
    <row r="3250" spans="1:9">
      <c r="A3250">
        <v>6002756</v>
      </c>
      <c r="B3250">
        <v>20000000</v>
      </c>
      <c r="C3250">
        <v>7.2</v>
      </c>
      <c r="E3250">
        <v>10696</v>
      </c>
      <c r="F3250">
        <v>6800000</v>
      </c>
      <c r="G3250">
        <v>6.4</v>
      </c>
      <c r="H3250">
        <f>ROUND(CORREL(Table68[[Gross Earning ]],Table68[Budget]),6)</f>
        <v>0.48902099999999998</v>
      </c>
      <c r="I3250">
        <f>Table68[[#This Row],[Gross Earning ]]-Table68[[#This Row],[Budget]]</f>
        <v>-6789304</v>
      </c>
    </row>
    <row r="3251" spans="1:9">
      <c r="A3251">
        <v>5132655</v>
      </c>
      <c r="B3251">
        <v>20000000</v>
      </c>
      <c r="C3251">
        <v>2.2999999999999998</v>
      </c>
      <c r="E3251">
        <v>23209440</v>
      </c>
      <c r="F3251">
        <v>30000000</v>
      </c>
      <c r="G3251">
        <v>7</v>
      </c>
      <c r="H3251">
        <f>ROUND(CORREL(Table68[[Gross Earning ]],Table68[Budget]),6)</f>
        <v>0.48902099999999998</v>
      </c>
      <c r="I3251">
        <f>Table68[[#This Row],[Gross Earning ]]-Table68[[#This Row],[Budget]]</f>
        <v>-6790560</v>
      </c>
    </row>
    <row r="3252" spans="1:9">
      <c r="A3252">
        <v>5205343</v>
      </c>
      <c r="B3252">
        <v>20000000</v>
      </c>
      <c r="C3252">
        <v>6.4</v>
      </c>
      <c r="E3252">
        <v>3205244</v>
      </c>
      <c r="F3252">
        <v>10000000</v>
      </c>
      <c r="G3252">
        <v>7.3</v>
      </c>
      <c r="H3252">
        <f>ROUND(CORREL(Table68[[Gross Earning ]],Table68[Budget]),6)</f>
        <v>0.48902099999999998</v>
      </c>
      <c r="I3252">
        <f>Table68[[#This Row],[Gross Earning ]]-Table68[[#This Row],[Budget]]</f>
        <v>-6794756</v>
      </c>
    </row>
    <row r="3253" spans="1:9">
      <c r="A3253">
        <v>5005883</v>
      </c>
      <c r="B3253">
        <v>20000000</v>
      </c>
      <c r="C3253">
        <v>6.1</v>
      </c>
      <c r="E3253">
        <v>196067</v>
      </c>
      <c r="F3253">
        <v>7000000</v>
      </c>
      <c r="G3253">
        <v>6.7</v>
      </c>
      <c r="H3253">
        <f>ROUND(CORREL(Table68[[Gross Earning ]],Table68[Budget]),6)</f>
        <v>0.48902099999999998</v>
      </c>
      <c r="I3253">
        <f>Table68[[#This Row],[Gross Earning ]]-Table68[[#This Row],[Budget]]</f>
        <v>-6803933</v>
      </c>
    </row>
    <row r="3254" spans="1:9">
      <c r="A3254">
        <v>5749134</v>
      </c>
      <c r="B3254">
        <v>20000000</v>
      </c>
      <c r="C3254">
        <v>7</v>
      </c>
      <c r="E3254">
        <v>24185781</v>
      </c>
      <c r="F3254">
        <v>31000000</v>
      </c>
      <c r="G3254">
        <v>6.9</v>
      </c>
      <c r="H3254">
        <f>ROUND(CORREL(Table68[[Gross Earning ]],Table68[Budget]),6)</f>
        <v>0.48902099999999998</v>
      </c>
      <c r="I3254">
        <f>Table68[[#This Row],[Gross Earning ]]-Table68[[#This Row],[Budget]]</f>
        <v>-6814219</v>
      </c>
    </row>
    <row r="3255" spans="1:9">
      <c r="A3255">
        <v>4234040</v>
      </c>
      <c r="B3255">
        <v>20000000</v>
      </c>
      <c r="C3255">
        <v>7</v>
      </c>
      <c r="E3255">
        <v>9172810</v>
      </c>
      <c r="F3255">
        <v>16000000</v>
      </c>
      <c r="G3255">
        <v>6.7</v>
      </c>
      <c r="H3255">
        <f>ROUND(CORREL(Table68[[Gross Earning ]],Table68[Budget]),6)</f>
        <v>0.48902099999999998</v>
      </c>
      <c r="I3255">
        <f>Table68[[#This Row],[Gross Earning ]]-Table68[[#This Row],[Budget]]</f>
        <v>-6827190</v>
      </c>
    </row>
    <row r="3256" spans="1:9">
      <c r="A3256">
        <v>4001121</v>
      </c>
      <c r="B3256">
        <v>20000000</v>
      </c>
      <c r="C3256">
        <v>7</v>
      </c>
      <c r="E3256">
        <v>16123851</v>
      </c>
      <c r="F3256">
        <v>23000000</v>
      </c>
      <c r="G3256">
        <v>6.2</v>
      </c>
      <c r="H3256">
        <f>ROUND(CORREL(Table68[[Gross Earning ]],Table68[Budget]),6)</f>
        <v>0.48902099999999998</v>
      </c>
      <c r="I3256">
        <f>Table68[[#This Row],[Gross Earning ]]-Table68[[#This Row],[Budget]]</f>
        <v>-6876149</v>
      </c>
    </row>
    <row r="3257" spans="1:9">
      <c r="A3257">
        <v>3749061</v>
      </c>
      <c r="B3257">
        <v>20000000</v>
      </c>
      <c r="C3257">
        <v>4.9000000000000004</v>
      </c>
      <c r="E3257">
        <v>30105968</v>
      </c>
      <c r="F3257">
        <v>37000000</v>
      </c>
      <c r="G3257">
        <v>4.5</v>
      </c>
      <c r="H3257">
        <f>ROUND(CORREL(Table68[[Gross Earning ]],Table68[Budget]),6)</f>
        <v>0.48902099999999998</v>
      </c>
      <c r="I3257">
        <f>Table68[[#This Row],[Gross Earning ]]-Table68[[#This Row],[Budget]]</f>
        <v>-6894032</v>
      </c>
    </row>
    <row r="3258" spans="1:9">
      <c r="A3258">
        <v>3519627</v>
      </c>
      <c r="B3258">
        <v>20000000</v>
      </c>
      <c r="C3258">
        <v>6.9</v>
      </c>
      <c r="E3258">
        <v>8080116</v>
      </c>
      <c r="F3258">
        <v>15000000</v>
      </c>
      <c r="G3258">
        <v>5.6</v>
      </c>
      <c r="H3258">
        <f>ROUND(CORREL(Table68[[Gross Earning ]],Table68[Budget]),6)</f>
        <v>0.48902099999999998</v>
      </c>
      <c r="I3258">
        <f>Table68[[#This Row],[Gross Earning ]]-Table68[[#This Row],[Budget]]</f>
        <v>-6919884</v>
      </c>
    </row>
    <row r="3259" spans="1:9">
      <c r="A3259">
        <v>3081925</v>
      </c>
      <c r="B3259">
        <v>21000000</v>
      </c>
      <c r="C3259">
        <v>7.5</v>
      </c>
      <c r="E3259">
        <v>1071240</v>
      </c>
      <c r="F3259">
        <v>8000000</v>
      </c>
      <c r="G3259">
        <v>6.9</v>
      </c>
      <c r="H3259">
        <f>ROUND(CORREL(Table68[[Gross Earning ]],Table68[Budget]),6)</f>
        <v>0.48902099999999998</v>
      </c>
      <c r="I3259">
        <f>Table68[[#This Row],[Gross Earning ]]-Table68[[#This Row],[Budget]]</f>
        <v>-6928760</v>
      </c>
    </row>
    <row r="3260" spans="1:9">
      <c r="A3260">
        <v>2298191</v>
      </c>
      <c r="B3260">
        <v>2400000000</v>
      </c>
      <c r="C3260">
        <v>8.4</v>
      </c>
      <c r="E3260">
        <v>23070045</v>
      </c>
      <c r="F3260">
        <v>30000000</v>
      </c>
      <c r="G3260">
        <v>5.9</v>
      </c>
      <c r="H3260">
        <f>ROUND(CORREL(Table68[[Gross Earning ]],Table68[Budget]),6)</f>
        <v>0.48902099999999998</v>
      </c>
      <c r="I3260">
        <f>Table68[[#This Row],[Gross Earning ]]-Table68[[#This Row],[Budget]]</f>
        <v>-6929955</v>
      </c>
    </row>
    <row r="3261" spans="1:9">
      <c r="A3261">
        <v>2353728</v>
      </c>
      <c r="B3261">
        <v>20000000</v>
      </c>
      <c r="C3261">
        <v>6.9</v>
      </c>
      <c r="E3261">
        <v>28064226</v>
      </c>
      <c r="F3261">
        <v>35000000</v>
      </c>
      <c r="G3261">
        <v>5</v>
      </c>
      <c r="H3261">
        <f>ROUND(CORREL(Table68[[Gross Earning ]],Table68[Budget]),6)</f>
        <v>0.48902099999999998</v>
      </c>
      <c r="I3261">
        <f>Table68[[#This Row],[Gross Earning ]]-Table68[[#This Row],[Budget]]</f>
        <v>-6935774</v>
      </c>
    </row>
    <row r="3262" spans="1:9">
      <c r="A3262">
        <v>2000000</v>
      </c>
      <c r="B3262">
        <v>20000000</v>
      </c>
      <c r="C3262">
        <v>4.5</v>
      </c>
      <c r="E3262">
        <v>3060858</v>
      </c>
      <c r="F3262">
        <v>10000000</v>
      </c>
      <c r="G3262">
        <v>5.6</v>
      </c>
      <c r="H3262">
        <f>ROUND(CORREL(Table68[[Gross Earning ]],Table68[Budget]),6)</f>
        <v>0.48902099999999998</v>
      </c>
      <c r="I3262">
        <f>Table68[[#This Row],[Gross Earning ]]-Table68[[#This Row],[Budget]]</f>
        <v>-6939142</v>
      </c>
    </row>
    <row r="3263" spans="1:9">
      <c r="A3263">
        <v>1900725</v>
      </c>
      <c r="B3263">
        <v>2000000</v>
      </c>
      <c r="C3263">
        <v>7.4</v>
      </c>
      <c r="E3263">
        <v>46451</v>
      </c>
      <c r="F3263">
        <v>7000000</v>
      </c>
      <c r="G3263">
        <v>6</v>
      </c>
      <c r="H3263">
        <f>ROUND(CORREL(Table68[[Gross Earning ]],Table68[Budget]),6)</f>
        <v>0.48902099999999998</v>
      </c>
      <c r="I3263">
        <f>Table68[[#This Row],[Gross Earning ]]-Table68[[#This Row],[Budget]]</f>
        <v>-6953549</v>
      </c>
    </row>
    <row r="3264" spans="1:9">
      <c r="A3264">
        <v>2246000</v>
      </c>
      <c r="B3264">
        <v>20000000</v>
      </c>
      <c r="C3264">
        <v>7</v>
      </c>
      <c r="E3264">
        <v>3041803</v>
      </c>
      <c r="F3264">
        <v>10000000</v>
      </c>
      <c r="G3264">
        <v>7.1</v>
      </c>
      <c r="H3264">
        <f>ROUND(CORREL(Table68[[Gross Earning ]],Table68[Budget]),6)</f>
        <v>0.48902099999999998</v>
      </c>
      <c r="I3264">
        <f>Table68[[#This Row],[Gross Earning ]]-Table68[[#This Row],[Budget]]</f>
        <v>-6958197</v>
      </c>
    </row>
    <row r="3265" spans="1:9">
      <c r="A3265">
        <v>1646664</v>
      </c>
      <c r="B3265">
        <v>20000000</v>
      </c>
      <c r="C3265">
        <v>2.8</v>
      </c>
      <c r="E3265">
        <v>59035104</v>
      </c>
      <c r="F3265">
        <v>66000000</v>
      </c>
      <c r="G3265">
        <v>6.8</v>
      </c>
      <c r="H3265">
        <f>ROUND(CORREL(Table68[[Gross Earning ]],Table68[Budget]),6)</f>
        <v>0.48902099999999998</v>
      </c>
      <c r="I3265">
        <f>Table68[[#This Row],[Gross Earning ]]-Table68[[#This Row],[Budget]]</f>
        <v>-6964896</v>
      </c>
    </row>
    <row r="3266" spans="1:9">
      <c r="A3266">
        <v>1190018</v>
      </c>
      <c r="B3266">
        <v>20000000</v>
      </c>
      <c r="C3266">
        <v>7.5</v>
      </c>
      <c r="E3266">
        <v>5032496</v>
      </c>
      <c r="F3266">
        <v>12000000</v>
      </c>
      <c r="G3266">
        <v>6.3</v>
      </c>
      <c r="H3266">
        <f>ROUND(CORREL(Table68[[Gross Earning ]],Table68[Budget]),6)</f>
        <v>0.48902099999999998</v>
      </c>
      <c r="I3266">
        <f>Table68[[#This Row],[Gross Earning ]]-Table68[[#This Row],[Budget]]</f>
        <v>-6967504</v>
      </c>
    </row>
    <row r="3267" spans="1:9">
      <c r="A3267">
        <v>1027749</v>
      </c>
      <c r="B3267">
        <v>40000000</v>
      </c>
      <c r="C3267">
        <v>7.1</v>
      </c>
      <c r="E3267">
        <v>23838</v>
      </c>
      <c r="F3267">
        <v>7000000</v>
      </c>
      <c r="G3267">
        <v>5.5</v>
      </c>
      <c r="H3267">
        <f>ROUND(CORREL(Table68[[Gross Earning ]],Table68[Budget]),6)</f>
        <v>0.48902099999999998</v>
      </c>
      <c r="I3267">
        <f>Table68[[#This Row],[Gross Earning ]]-Table68[[#This Row],[Budget]]</f>
        <v>-6976162</v>
      </c>
    </row>
    <row r="3268" spans="1:9">
      <c r="A3268">
        <v>882710</v>
      </c>
      <c r="B3268">
        <v>24000000</v>
      </c>
      <c r="C3268">
        <v>6.4</v>
      </c>
      <c r="E3268">
        <v>85017401</v>
      </c>
      <c r="F3268">
        <v>92000000</v>
      </c>
      <c r="G3268">
        <v>6.7</v>
      </c>
      <c r="H3268">
        <f>ROUND(CORREL(Table68[[Gross Earning ]],Table68[Budget]),6)</f>
        <v>0.48902099999999998</v>
      </c>
      <c r="I3268">
        <f>Table68[[#This Row],[Gross Earning ]]-Table68[[#This Row],[Budget]]</f>
        <v>-6982599</v>
      </c>
    </row>
    <row r="3269" spans="1:9">
      <c r="A3269">
        <v>1064277</v>
      </c>
      <c r="B3269">
        <v>20000000</v>
      </c>
      <c r="C3269">
        <v>6.7</v>
      </c>
      <c r="E3269">
        <v>27972410</v>
      </c>
      <c r="F3269">
        <v>35000000</v>
      </c>
      <c r="G3269">
        <v>6.1</v>
      </c>
      <c r="H3269">
        <f>ROUND(CORREL(Table68[[Gross Earning ]],Table68[Budget]),6)</f>
        <v>0.48902099999999998</v>
      </c>
      <c r="I3269">
        <f>Table68[[#This Row],[Gross Earning ]]-Table68[[#This Row],[Budget]]</f>
        <v>-7027590</v>
      </c>
    </row>
    <row r="3270" spans="1:9">
      <c r="A3270">
        <v>531009</v>
      </c>
      <c r="B3270">
        <v>10000000</v>
      </c>
      <c r="C3270">
        <v>5.3</v>
      </c>
      <c r="E3270">
        <v>16964743</v>
      </c>
      <c r="F3270">
        <v>24000000</v>
      </c>
      <c r="G3270">
        <v>5.6</v>
      </c>
      <c r="H3270">
        <f>ROUND(CORREL(Table68[[Gross Earning ]],Table68[Budget]),6)</f>
        <v>0.48902099999999998</v>
      </c>
      <c r="I3270">
        <f>Table68[[#This Row],[Gross Earning ]]-Table68[[#This Row],[Budget]]</f>
        <v>-7035257</v>
      </c>
    </row>
    <row r="3271" spans="1:9">
      <c r="A3271">
        <v>410388</v>
      </c>
      <c r="B3271">
        <v>2127519898</v>
      </c>
      <c r="C3271">
        <v>6.9</v>
      </c>
      <c r="E3271">
        <v>4922166</v>
      </c>
      <c r="F3271">
        <v>12000000</v>
      </c>
      <c r="G3271">
        <v>2.1</v>
      </c>
      <c r="H3271">
        <f>ROUND(CORREL(Table68[[Gross Earning ]],Table68[Budget]),6)</f>
        <v>0.48902099999999998</v>
      </c>
      <c r="I3271">
        <f>Table68[[#This Row],[Gross Earning ]]-Table68[[#This Row],[Budget]]</f>
        <v>-7077834</v>
      </c>
    </row>
    <row r="3272" spans="1:9">
      <c r="A3272">
        <v>375474</v>
      </c>
      <c r="B3272">
        <v>20000000</v>
      </c>
      <c r="C3272">
        <v>6.2</v>
      </c>
      <c r="E3272">
        <v>4903000</v>
      </c>
      <c r="F3272">
        <v>12000000</v>
      </c>
      <c r="G3272">
        <v>5</v>
      </c>
      <c r="H3272">
        <f>ROUND(CORREL(Table68[[Gross Earning ]],Table68[Budget]),6)</f>
        <v>0.48902099999999998</v>
      </c>
      <c r="I3272">
        <f>Table68[[#This Row],[Gross Earning ]]-Table68[[#This Row],[Budget]]</f>
        <v>-7097000</v>
      </c>
    </row>
    <row r="3273" spans="1:9">
      <c r="A3273">
        <v>305070</v>
      </c>
      <c r="B3273">
        <v>20000000</v>
      </c>
      <c r="C3273">
        <v>6.4</v>
      </c>
      <c r="E3273">
        <v>4884663</v>
      </c>
      <c r="F3273">
        <v>12000000</v>
      </c>
      <c r="G3273">
        <v>5.5</v>
      </c>
      <c r="H3273">
        <f>ROUND(CORREL(Table68[[Gross Earning ]],Table68[Budget]),6)</f>
        <v>0.48902099999999998</v>
      </c>
      <c r="I3273">
        <f>Table68[[#This Row],[Gross Earning ]]-Table68[[#This Row],[Budget]]</f>
        <v>-7115337</v>
      </c>
    </row>
    <row r="3274" spans="1:9">
      <c r="A3274">
        <v>146072</v>
      </c>
      <c r="B3274">
        <v>140000000</v>
      </c>
      <c r="C3274">
        <v>6</v>
      </c>
      <c r="E3274">
        <v>2483955</v>
      </c>
      <c r="F3274">
        <v>9600000</v>
      </c>
      <c r="G3274">
        <v>6.7</v>
      </c>
      <c r="H3274">
        <f>ROUND(CORREL(Table68[[Gross Earning ]],Table68[Budget]),6)</f>
        <v>0.48902099999999998</v>
      </c>
      <c r="I3274">
        <f>Table68[[#This Row],[Gross Earning ]]-Table68[[#This Row],[Budget]]</f>
        <v>-7116045</v>
      </c>
    </row>
    <row r="3275" spans="1:9">
      <c r="A3275">
        <v>1183354</v>
      </c>
      <c r="B3275">
        <v>20000000</v>
      </c>
      <c r="C3275">
        <v>5.0999999999999996</v>
      </c>
      <c r="E3275">
        <v>5871603</v>
      </c>
      <c r="F3275">
        <v>13000000</v>
      </c>
      <c r="G3275">
        <v>6</v>
      </c>
      <c r="H3275">
        <f>ROUND(CORREL(Table68[[Gross Earning ]],Table68[Budget]),6)</f>
        <v>0.48902099999999998</v>
      </c>
      <c r="I3275">
        <f>Table68[[#This Row],[Gross Earning ]]-Table68[[#This Row],[Budget]]</f>
        <v>-7128397</v>
      </c>
    </row>
    <row r="3276" spans="1:9">
      <c r="A3276">
        <v>121972</v>
      </c>
      <c r="B3276">
        <v>22000000</v>
      </c>
      <c r="C3276">
        <v>5.5</v>
      </c>
      <c r="E3276">
        <v>32853640</v>
      </c>
      <c r="F3276">
        <v>40000000</v>
      </c>
      <c r="G3276">
        <v>5.7</v>
      </c>
      <c r="H3276">
        <f>ROUND(CORREL(Table68[[Gross Earning ]],Table68[Budget]),6)</f>
        <v>0.48902099999999998</v>
      </c>
      <c r="I3276">
        <f>Table68[[#This Row],[Gross Earning ]]-Table68[[#This Row],[Budget]]</f>
        <v>-7146360</v>
      </c>
    </row>
    <row r="3277" spans="1:9">
      <c r="A3277">
        <v>263365</v>
      </c>
      <c r="B3277">
        <v>20000000</v>
      </c>
      <c r="C3277">
        <v>5.4</v>
      </c>
      <c r="E3277">
        <v>32800000</v>
      </c>
      <c r="F3277">
        <v>40000000</v>
      </c>
      <c r="G3277">
        <v>4.3</v>
      </c>
      <c r="H3277">
        <f>ROUND(CORREL(Table68[[Gross Earning ]],Table68[Budget]),6)</f>
        <v>0.48902099999999998</v>
      </c>
      <c r="I3277">
        <f>Table68[[#This Row],[Gross Earning ]]-Table68[[#This Row],[Budget]]</f>
        <v>-7200000</v>
      </c>
    </row>
    <row r="3278" spans="1:9">
      <c r="A3278">
        <v>8047690</v>
      </c>
      <c r="B3278">
        <v>19400000</v>
      </c>
      <c r="C3278">
        <v>7.5</v>
      </c>
      <c r="E3278">
        <v>17791031</v>
      </c>
      <c r="F3278">
        <v>25000000</v>
      </c>
      <c r="G3278">
        <v>7.3</v>
      </c>
      <c r="H3278">
        <f>ROUND(CORREL(Table68[[Gross Earning ]],Table68[Budget]),6)</f>
        <v>0.48902099999999998</v>
      </c>
      <c r="I3278">
        <f>Table68[[#This Row],[Gross Earning ]]-Table68[[#This Row],[Budget]]</f>
        <v>-7208969</v>
      </c>
    </row>
    <row r="3279" spans="1:9">
      <c r="A3279">
        <v>476270</v>
      </c>
      <c r="B3279">
        <v>20000000</v>
      </c>
      <c r="C3279">
        <v>7.4</v>
      </c>
      <c r="E3279">
        <v>15785632</v>
      </c>
      <c r="F3279">
        <v>23000000</v>
      </c>
      <c r="G3279">
        <v>7.5</v>
      </c>
      <c r="H3279">
        <f>ROUND(CORREL(Table68[[Gross Earning ]],Table68[Budget]),6)</f>
        <v>0.48902099999999998</v>
      </c>
      <c r="I3279">
        <f>Table68[[#This Row],[Gross Earning ]]-Table68[[#This Row],[Budget]]</f>
        <v>-7214368</v>
      </c>
    </row>
    <row r="3280" spans="1:9">
      <c r="A3280">
        <v>184208848</v>
      </c>
      <c r="B3280">
        <v>22000000</v>
      </c>
      <c r="C3280">
        <v>8</v>
      </c>
      <c r="E3280">
        <v>671240</v>
      </c>
      <c r="F3280">
        <v>7900000</v>
      </c>
      <c r="G3280">
        <v>6.9</v>
      </c>
      <c r="H3280">
        <f>ROUND(CORREL(Table68[[Gross Earning ]],Table68[Budget]),6)</f>
        <v>0.48902099999999998</v>
      </c>
      <c r="I3280">
        <f>Table68[[#This Row],[Gross Earning ]]-Table68[[#This Row],[Budget]]</f>
        <v>-7228760</v>
      </c>
    </row>
    <row r="3281" spans="1:9">
      <c r="A3281">
        <v>100292856</v>
      </c>
      <c r="B3281">
        <v>20000000</v>
      </c>
      <c r="C3281">
        <v>5.7</v>
      </c>
      <c r="E3281">
        <v>7757130</v>
      </c>
      <c r="F3281">
        <v>15000000</v>
      </c>
      <c r="G3281">
        <v>8</v>
      </c>
      <c r="H3281">
        <f>ROUND(CORREL(Table68[[Gross Earning ]],Table68[Budget]),6)</f>
        <v>0.48902099999999998</v>
      </c>
      <c r="I3281">
        <f>Table68[[#This Row],[Gross Earning ]]-Table68[[#This Row],[Budget]]</f>
        <v>-7242870</v>
      </c>
    </row>
    <row r="3282" spans="1:9">
      <c r="A3282">
        <v>58571513</v>
      </c>
      <c r="B3282">
        <v>19000000</v>
      </c>
      <c r="C3282">
        <v>6.8</v>
      </c>
      <c r="E3282">
        <v>3753806</v>
      </c>
      <c r="F3282">
        <v>11000000</v>
      </c>
      <c r="G3282">
        <v>7.7</v>
      </c>
      <c r="H3282">
        <f>ROUND(CORREL(Table68[[Gross Earning ]],Table68[Budget]),6)</f>
        <v>0.48902099999999998</v>
      </c>
      <c r="I3282">
        <f>Table68[[#This Row],[Gross Earning ]]-Table68[[#This Row],[Budget]]</f>
        <v>-7246194</v>
      </c>
    </row>
    <row r="3283" spans="1:9">
      <c r="A3283">
        <v>51431160</v>
      </c>
      <c r="B3283">
        <v>20000000</v>
      </c>
      <c r="C3283">
        <v>5.9</v>
      </c>
      <c r="E3283">
        <v>8044906</v>
      </c>
      <c r="F3283">
        <v>15300000</v>
      </c>
      <c r="G3283">
        <v>7.5</v>
      </c>
      <c r="H3283">
        <f>ROUND(CORREL(Table68[[Gross Earning ]],Table68[Budget]),6)</f>
        <v>0.48902099999999998</v>
      </c>
      <c r="I3283">
        <f>Table68[[#This Row],[Gross Earning ]]-Table68[[#This Row],[Budget]]</f>
        <v>-7255094</v>
      </c>
    </row>
    <row r="3284" spans="1:9">
      <c r="A3284">
        <v>103001286</v>
      </c>
      <c r="B3284">
        <v>15000000</v>
      </c>
      <c r="C3284">
        <v>7.2</v>
      </c>
      <c r="E3284">
        <v>17718223</v>
      </c>
      <c r="F3284">
        <v>25000000</v>
      </c>
      <c r="G3284">
        <v>6.6</v>
      </c>
      <c r="H3284">
        <f>ROUND(CORREL(Table68[[Gross Earning ]],Table68[Budget]),6)</f>
        <v>0.48902099999999998</v>
      </c>
      <c r="I3284">
        <f>Table68[[#This Row],[Gross Earning ]]-Table68[[#This Row],[Budget]]</f>
        <v>-7281777</v>
      </c>
    </row>
    <row r="3285" spans="1:9">
      <c r="A3285">
        <v>41867960</v>
      </c>
      <c r="B3285">
        <v>20000000</v>
      </c>
      <c r="C3285">
        <v>5.5</v>
      </c>
      <c r="E3285">
        <v>4717455</v>
      </c>
      <c r="F3285">
        <v>12000000</v>
      </c>
      <c r="G3285">
        <v>5.3</v>
      </c>
      <c r="H3285">
        <f>ROUND(CORREL(Table68[[Gross Earning ]],Table68[Budget]),6)</f>
        <v>0.48902099999999998</v>
      </c>
      <c r="I3285">
        <f>Table68[[#This Row],[Gross Earning ]]-Table68[[#This Row],[Budget]]</f>
        <v>-7282545</v>
      </c>
    </row>
    <row r="3286" spans="1:9">
      <c r="A3286">
        <v>210609762</v>
      </c>
      <c r="B3286">
        <v>19000000</v>
      </c>
      <c r="C3286">
        <v>8.5</v>
      </c>
      <c r="E3286">
        <v>197148</v>
      </c>
      <c r="F3286">
        <v>7500000</v>
      </c>
      <c r="G3286">
        <v>6.3</v>
      </c>
      <c r="H3286">
        <f>ROUND(CORREL(Table68[[Gross Earning ]],Table68[Budget]),6)</f>
        <v>0.48902099999999998</v>
      </c>
      <c r="I3286">
        <f>Table68[[#This Row],[Gross Earning ]]-Table68[[#This Row],[Budget]]</f>
        <v>-7302852</v>
      </c>
    </row>
    <row r="3287" spans="1:9">
      <c r="A3287">
        <v>40846082</v>
      </c>
      <c r="B3287">
        <v>19000000</v>
      </c>
      <c r="C3287">
        <v>5.6</v>
      </c>
      <c r="E3287">
        <v>7994115</v>
      </c>
      <c r="F3287">
        <v>15300000</v>
      </c>
      <c r="G3287">
        <v>7.4</v>
      </c>
      <c r="H3287">
        <f>ROUND(CORREL(Table68[[Gross Earning ]],Table68[Budget]),6)</f>
        <v>0.48902099999999998</v>
      </c>
      <c r="I3287">
        <f>Table68[[#This Row],[Gross Earning ]]-Table68[[#This Row],[Budget]]</f>
        <v>-7305885</v>
      </c>
    </row>
    <row r="3288" spans="1:9">
      <c r="A3288">
        <v>51697449</v>
      </c>
      <c r="B3288">
        <v>13000000</v>
      </c>
      <c r="C3288">
        <v>4.0999999999999996</v>
      </c>
      <c r="E3288">
        <v>62647540</v>
      </c>
      <c r="F3288">
        <v>70000000</v>
      </c>
      <c r="G3288">
        <v>7.1</v>
      </c>
      <c r="H3288">
        <f>ROUND(CORREL(Table68[[Gross Earning ]],Table68[Budget]),6)</f>
        <v>0.48902099999999998</v>
      </c>
      <c r="I3288">
        <f>Table68[[#This Row],[Gross Earning ]]-Table68[[#This Row],[Budget]]</f>
        <v>-7352460</v>
      </c>
    </row>
    <row r="3289" spans="1:9">
      <c r="A3289">
        <v>27758465</v>
      </c>
      <c r="B3289">
        <v>19000000</v>
      </c>
      <c r="C3289">
        <v>6.1</v>
      </c>
      <c r="E3289">
        <v>12626905</v>
      </c>
      <c r="F3289">
        <v>20000000</v>
      </c>
      <c r="G3289">
        <v>6.3</v>
      </c>
      <c r="H3289">
        <f>ROUND(CORREL(Table68[[Gross Earning ]],Table68[Budget]),6)</f>
        <v>0.48902099999999998</v>
      </c>
      <c r="I3289">
        <f>Table68[[#This Row],[Gross Earning ]]-Table68[[#This Row],[Budget]]</f>
        <v>-7373095</v>
      </c>
    </row>
    <row r="3290" spans="1:9">
      <c r="A3290">
        <v>56127162</v>
      </c>
      <c r="B3290">
        <v>18000000</v>
      </c>
      <c r="C3290">
        <v>5.4</v>
      </c>
      <c r="E3290">
        <v>568695</v>
      </c>
      <c r="F3290">
        <v>8000000</v>
      </c>
      <c r="G3290">
        <v>6.5</v>
      </c>
      <c r="H3290">
        <f>ROUND(CORREL(Table68[[Gross Earning ]],Table68[Budget]),6)</f>
        <v>0.48902099999999998</v>
      </c>
      <c r="I3290">
        <f>Table68[[#This Row],[Gross Earning ]]-Table68[[#This Row],[Budget]]</f>
        <v>-7431305</v>
      </c>
    </row>
    <row r="3291" spans="1:9">
      <c r="A3291">
        <v>1357042</v>
      </c>
      <c r="B3291">
        <v>15000000</v>
      </c>
      <c r="C3291">
        <v>7.1</v>
      </c>
      <c r="E3291">
        <v>7556708</v>
      </c>
      <c r="F3291">
        <v>15000000</v>
      </c>
      <c r="G3291">
        <v>6.6</v>
      </c>
      <c r="H3291">
        <f>ROUND(CORREL(Table68[[Gross Earning ]],Table68[Budget]),6)</f>
        <v>0.48902099999999998</v>
      </c>
      <c r="I3291">
        <f>Table68[[#This Row],[Gross Earning ]]-Table68[[#This Row],[Budget]]</f>
        <v>-7443292</v>
      </c>
    </row>
    <row r="3292" spans="1:9">
      <c r="A3292">
        <v>15911333</v>
      </c>
      <c r="B3292">
        <v>19000000</v>
      </c>
      <c r="C3292">
        <v>3.6</v>
      </c>
      <c r="E3292">
        <v>532190</v>
      </c>
      <c r="F3292">
        <v>8000000</v>
      </c>
      <c r="G3292">
        <v>6.8</v>
      </c>
      <c r="H3292">
        <f>ROUND(CORREL(Table68[[Gross Earning ]],Table68[Budget]),6)</f>
        <v>0.48902099999999998</v>
      </c>
      <c r="I3292">
        <f>Table68[[#This Row],[Gross Earning ]]-Table68[[#This Row],[Budget]]</f>
        <v>-7467810</v>
      </c>
    </row>
    <row r="3293" spans="1:9">
      <c r="A3293">
        <v>39103378</v>
      </c>
      <c r="B3293">
        <v>20000000</v>
      </c>
      <c r="C3293">
        <v>6.5</v>
      </c>
      <c r="E3293">
        <v>1530535</v>
      </c>
      <c r="F3293">
        <v>9000000</v>
      </c>
      <c r="G3293">
        <v>5.7</v>
      </c>
      <c r="H3293">
        <f>ROUND(CORREL(Table68[[Gross Earning ]],Table68[Budget]),6)</f>
        <v>0.48902099999999998</v>
      </c>
      <c r="I3293">
        <f>Table68[[#This Row],[Gross Earning ]]-Table68[[#This Row],[Budget]]</f>
        <v>-7469465</v>
      </c>
    </row>
    <row r="3294" spans="1:9">
      <c r="A3294">
        <v>10049886</v>
      </c>
      <c r="B3294">
        <v>19000000</v>
      </c>
      <c r="C3294">
        <v>8.6</v>
      </c>
      <c r="E3294">
        <v>22526144</v>
      </c>
      <c r="F3294">
        <v>30000000</v>
      </c>
      <c r="G3294">
        <v>5.0999999999999996</v>
      </c>
      <c r="H3294">
        <f>ROUND(CORREL(Table68[[Gross Earning ]],Table68[Budget]),6)</f>
        <v>0.48902099999999998</v>
      </c>
      <c r="I3294">
        <f>Table68[[#This Row],[Gross Earning ]]-Table68[[#This Row],[Budget]]</f>
        <v>-7473856</v>
      </c>
    </row>
    <row r="3295" spans="1:9">
      <c r="A3295">
        <v>8600000</v>
      </c>
      <c r="B3295">
        <v>25000000</v>
      </c>
      <c r="C3295">
        <v>7</v>
      </c>
      <c r="E3295">
        <v>22525921</v>
      </c>
      <c r="F3295">
        <v>30000000</v>
      </c>
      <c r="G3295">
        <v>5.9</v>
      </c>
      <c r="H3295">
        <f>ROUND(CORREL(Table68[[Gross Earning ]],Table68[Budget]),6)</f>
        <v>0.48902099999999998</v>
      </c>
      <c r="I3295">
        <f>Table68[[#This Row],[Gross Earning ]]-Table68[[#This Row],[Budget]]</f>
        <v>-7474079</v>
      </c>
    </row>
    <row r="3296" spans="1:9">
      <c r="A3296">
        <v>21483154</v>
      </c>
      <c r="B3296">
        <v>19000000</v>
      </c>
      <c r="C3296">
        <v>7.6</v>
      </c>
      <c r="E3296">
        <v>72515360</v>
      </c>
      <c r="F3296">
        <v>80000000</v>
      </c>
      <c r="G3296">
        <v>6.4</v>
      </c>
      <c r="H3296">
        <f>ROUND(CORREL(Table68[[Gross Earning ]],Table68[Budget]),6)</f>
        <v>0.48902099999999998</v>
      </c>
      <c r="I3296">
        <f>Table68[[#This Row],[Gross Earning ]]-Table68[[#This Row],[Budget]]</f>
        <v>-7484640</v>
      </c>
    </row>
    <row r="3297" spans="1:9">
      <c r="A3297">
        <v>8396942</v>
      </c>
      <c r="B3297">
        <v>19000000</v>
      </c>
      <c r="C3297">
        <v>6.5</v>
      </c>
      <c r="E3297">
        <v>10494494</v>
      </c>
      <c r="F3297">
        <v>18000000</v>
      </c>
      <c r="G3297">
        <v>4.4000000000000004</v>
      </c>
      <c r="H3297">
        <f>ROUND(CORREL(Table68[[Gross Earning ]],Table68[Budget]),6)</f>
        <v>0.48902099999999998</v>
      </c>
      <c r="I3297">
        <f>Table68[[#This Row],[Gross Earning ]]-Table68[[#This Row],[Budget]]</f>
        <v>-7505506</v>
      </c>
    </row>
    <row r="3298" spans="1:9">
      <c r="A3298">
        <v>12561</v>
      </c>
      <c r="B3298">
        <v>19000000</v>
      </c>
      <c r="C3298">
        <v>6.4</v>
      </c>
      <c r="E3298">
        <v>9430988</v>
      </c>
      <c r="F3298">
        <v>17000000</v>
      </c>
      <c r="G3298">
        <v>7.1</v>
      </c>
      <c r="H3298">
        <f>ROUND(CORREL(Table68[[Gross Earning ]],Table68[Budget]),6)</f>
        <v>0.48902099999999998</v>
      </c>
      <c r="I3298">
        <f>Table68[[#This Row],[Gross Earning ]]-Table68[[#This Row],[Budget]]</f>
        <v>-7569012</v>
      </c>
    </row>
    <row r="3299" spans="1:9">
      <c r="A3299">
        <v>6923891</v>
      </c>
      <c r="B3299">
        <v>23000000</v>
      </c>
      <c r="C3299">
        <v>6.3</v>
      </c>
      <c r="E3299">
        <v>7707563</v>
      </c>
      <c r="F3299">
        <v>15300000</v>
      </c>
      <c r="G3299">
        <v>8</v>
      </c>
      <c r="H3299">
        <f>ROUND(CORREL(Table68[[Gross Earning ]],Table68[Budget]),6)</f>
        <v>0.48902099999999998</v>
      </c>
      <c r="I3299">
        <f>Table68[[#This Row],[Gross Earning ]]-Table68[[#This Row],[Budget]]</f>
        <v>-7592437</v>
      </c>
    </row>
    <row r="3300" spans="1:9">
      <c r="A3300">
        <v>2119994</v>
      </c>
      <c r="B3300">
        <v>19000000</v>
      </c>
      <c r="C3300">
        <v>5.7</v>
      </c>
      <c r="E3300">
        <v>7705974</v>
      </c>
      <c r="F3300">
        <v>15300000</v>
      </c>
      <c r="G3300">
        <v>7.5</v>
      </c>
      <c r="H3300">
        <f>ROUND(CORREL(Table68[[Gross Earning ]],Table68[Budget]),6)</f>
        <v>0.48902099999999998</v>
      </c>
      <c r="I3300">
        <f>Table68[[#This Row],[Gross Earning ]]-Table68[[#This Row],[Budget]]</f>
        <v>-7594026</v>
      </c>
    </row>
    <row r="3301" spans="1:9">
      <c r="A3301">
        <v>1292527</v>
      </c>
      <c r="B3301">
        <v>19000000</v>
      </c>
      <c r="C3301">
        <v>6.3</v>
      </c>
      <c r="E3301">
        <v>12398628</v>
      </c>
      <c r="F3301">
        <v>20000000</v>
      </c>
      <c r="G3301">
        <v>6.1</v>
      </c>
      <c r="H3301">
        <f>ROUND(CORREL(Table68[[Gross Earning ]],Table68[Budget]),6)</f>
        <v>0.48902099999999998</v>
      </c>
      <c r="I3301">
        <f>Table68[[#This Row],[Gross Earning ]]-Table68[[#This Row],[Budget]]</f>
        <v>-7601372</v>
      </c>
    </row>
    <row r="3302" spans="1:9">
      <c r="A3302">
        <v>64255243</v>
      </c>
      <c r="B3302">
        <v>19000000</v>
      </c>
      <c r="C3302">
        <v>6</v>
      </c>
      <c r="E3302">
        <v>398420</v>
      </c>
      <c r="F3302">
        <v>8000000</v>
      </c>
      <c r="G3302">
        <v>6.4</v>
      </c>
      <c r="H3302">
        <f>ROUND(CORREL(Table68[[Gross Earning ]],Table68[Budget]),6)</f>
        <v>0.48902099999999998</v>
      </c>
      <c r="I3302">
        <f>Table68[[#This Row],[Gross Earning ]]-Table68[[#This Row],[Budget]]</f>
        <v>-7601580</v>
      </c>
    </row>
    <row r="3303" spans="1:9">
      <c r="A3303">
        <v>22245861</v>
      </c>
      <c r="B3303">
        <v>19000000</v>
      </c>
      <c r="C3303">
        <v>7.7</v>
      </c>
      <c r="E3303">
        <v>336456</v>
      </c>
      <c r="F3303">
        <v>8000000</v>
      </c>
      <c r="G3303">
        <v>5.6</v>
      </c>
      <c r="H3303">
        <f>ROUND(CORREL(Table68[[Gross Earning ]],Table68[Budget]),6)</f>
        <v>0.48902099999999998</v>
      </c>
      <c r="I3303">
        <f>Table68[[#This Row],[Gross Earning ]]-Table68[[#This Row],[Budget]]</f>
        <v>-7663544</v>
      </c>
    </row>
    <row r="3304" spans="1:9">
      <c r="A3304">
        <v>20433940</v>
      </c>
      <c r="B3304">
        <v>15000000</v>
      </c>
      <c r="C3304">
        <v>6.2</v>
      </c>
      <c r="E3304">
        <v>2331318</v>
      </c>
      <c r="F3304">
        <v>10000000</v>
      </c>
      <c r="G3304">
        <v>3.3</v>
      </c>
      <c r="H3304">
        <f>ROUND(CORREL(Table68[[Gross Earning ]],Table68[Budget]),6)</f>
        <v>0.48902099999999998</v>
      </c>
      <c r="I3304">
        <f>Table68[[#This Row],[Gross Earning ]]-Table68[[#This Row],[Budget]]</f>
        <v>-7668682</v>
      </c>
    </row>
    <row r="3305" spans="1:9">
      <c r="A3305">
        <v>10562387</v>
      </c>
      <c r="B3305">
        <v>18500000</v>
      </c>
      <c r="C3305">
        <v>7.7</v>
      </c>
      <c r="E3305">
        <v>62321039</v>
      </c>
      <c r="F3305">
        <v>70000000</v>
      </c>
      <c r="G3305">
        <v>6.4</v>
      </c>
      <c r="H3305">
        <f>ROUND(CORREL(Table68[[Gross Earning ]],Table68[Budget]),6)</f>
        <v>0.48902099999999998</v>
      </c>
      <c r="I3305">
        <f>Table68[[#This Row],[Gross Earning ]]-Table68[[#This Row],[Budget]]</f>
        <v>-7678961</v>
      </c>
    </row>
    <row r="3306" spans="1:9">
      <c r="A3306">
        <v>18439082</v>
      </c>
      <c r="B3306">
        <v>18500000</v>
      </c>
      <c r="C3306">
        <v>6.4</v>
      </c>
      <c r="E3306">
        <v>303439</v>
      </c>
      <c r="F3306">
        <v>8000000</v>
      </c>
      <c r="G3306">
        <v>6.4</v>
      </c>
      <c r="H3306">
        <f>ROUND(CORREL(Table68[[Gross Earning ]],Table68[Budget]),6)</f>
        <v>0.48902099999999998</v>
      </c>
      <c r="I3306">
        <f>Table68[[#This Row],[Gross Earning ]]-Table68[[#This Row],[Budget]]</f>
        <v>-7696561</v>
      </c>
    </row>
    <row r="3307" spans="1:9">
      <c r="A3307">
        <v>150056505</v>
      </c>
      <c r="B3307">
        <v>18000000</v>
      </c>
      <c r="C3307">
        <v>6.4</v>
      </c>
      <c r="E3307">
        <v>298110</v>
      </c>
      <c r="F3307">
        <v>8000000</v>
      </c>
      <c r="G3307">
        <v>6.8</v>
      </c>
      <c r="H3307">
        <f>ROUND(CORREL(Table68[[Gross Earning ]],Table68[Budget]),6)</f>
        <v>0.48902099999999998</v>
      </c>
      <c r="I3307">
        <f>Table68[[#This Row],[Gross Earning ]]-Table68[[#This Row],[Budget]]</f>
        <v>-7701890</v>
      </c>
    </row>
    <row r="3308" spans="1:9">
      <c r="A3308">
        <v>119938730</v>
      </c>
      <c r="B3308">
        <v>18000000</v>
      </c>
      <c r="C3308">
        <v>6.9</v>
      </c>
      <c r="E3308">
        <v>16290976</v>
      </c>
      <c r="F3308">
        <v>24000000</v>
      </c>
      <c r="G3308">
        <v>6.2</v>
      </c>
      <c r="H3308">
        <f>ROUND(CORREL(Table68[[Gross Earning ]],Table68[Budget]),6)</f>
        <v>0.48902099999999998</v>
      </c>
      <c r="I3308">
        <f>Table68[[#This Row],[Gross Earning ]]-Table68[[#This Row],[Budget]]</f>
        <v>-7709024</v>
      </c>
    </row>
    <row r="3309" spans="1:9">
      <c r="A3309">
        <v>114968774</v>
      </c>
      <c r="B3309">
        <v>18000000</v>
      </c>
      <c r="C3309">
        <v>7.3</v>
      </c>
      <c r="E3309">
        <v>9286314</v>
      </c>
      <c r="F3309">
        <v>17000000</v>
      </c>
      <c r="G3309">
        <v>5.9</v>
      </c>
      <c r="H3309">
        <f>ROUND(CORREL(Table68[[Gross Earning ]],Table68[Budget]),6)</f>
        <v>0.48902099999999998</v>
      </c>
      <c r="I3309">
        <f>Table68[[#This Row],[Gross Earning ]]-Table68[[#This Row],[Budget]]</f>
        <v>-7713686</v>
      </c>
    </row>
    <row r="3310" spans="1:9">
      <c r="A3310">
        <v>128505958</v>
      </c>
      <c r="B3310">
        <v>18000000</v>
      </c>
      <c r="C3310">
        <v>7.3</v>
      </c>
      <c r="E3310">
        <v>20285518</v>
      </c>
      <c r="F3310">
        <v>28000000</v>
      </c>
      <c r="G3310">
        <v>5.7</v>
      </c>
      <c r="H3310">
        <f>ROUND(CORREL(Table68[[Gross Earning ]],Table68[Budget]),6)</f>
        <v>0.48902099999999998</v>
      </c>
      <c r="I3310">
        <f>Table68[[#This Row],[Gross Earning ]]-Table68[[#This Row],[Budget]]</f>
        <v>-7714482</v>
      </c>
    </row>
    <row r="3311" spans="1:9">
      <c r="A3311">
        <v>95001351</v>
      </c>
      <c r="B3311">
        <v>18000000</v>
      </c>
      <c r="C3311">
        <v>6.2</v>
      </c>
      <c r="E3311">
        <v>7774730</v>
      </c>
      <c r="F3311">
        <v>15500000</v>
      </c>
      <c r="G3311">
        <v>6.5</v>
      </c>
      <c r="H3311">
        <f>ROUND(CORREL(Table68[[Gross Earning ]],Table68[Budget]),6)</f>
        <v>0.48902099999999998</v>
      </c>
      <c r="I3311">
        <f>Table68[[#This Row],[Gross Earning ]]-Table68[[#This Row],[Budget]]</f>
        <v>-7725270</v>
      </c>
    </row>
    <row r="3312" spans="1:9">
      <c r="A3312">
        <v>76400000</v>
      </c>
      <c r="B3312">
        <v>17000000</v>
      </c>
      <c r="C3312">
        <v>6.6</v>
      </c>
      <c r="E3312">
        <v>7557877</v>
      </c>
      <c r="F3312">
        <v>15300000</v>
      </c>
      <c r="G3312">
        <v>4.5999999999999996</v>
      </c>
      <c r="H3312">
        <f>ROUND(CORREL(Table68[[Gross Earning ]],Table68[Budget]),6)</f>
        <v>0.48902099999999998</v>
      </c>
      <c r="I3312">
        <f>Table68[[#This Row],[Gross Earning ]]-Table68[[#This Row],[Budget]]</f>
        <v>-7742123</v>
      </c>
    </row>
    <row r="3313" spans="1:9">
      <c r="A3313">
        <v>75072454</v>
      </c>
      <c r="B3313">
        <v>20000000</v>
      </c>
      <c r="C3313">
        <v>6.7</v>
      </c>
      <c r="E3313">
        <v>14252830</v>
      </c>
      <c r="F3313">
        <v>22000000</v>
      </c>
      <c r="G3313">
        <v>5.3</v>
      </c>
      <c r="H3313">
        <f>ROUND(CORREL(Table68[[Gross Earning ]],Table68[Budget]),6)</f>
        <v>0.48902099999999998</v>
      </c>
      <c r="I3313">
        <f>Table68[[#This Row],[Gross Earning ]]-Table68[[#This Row],[Budget]]</f>
        <v>-7747170</v>
      </c>
    </row>
    <row r="3314" spans="1:9">
      <c r="A3314">
        <v>65535067</v>
      </c>
      <c r="B3314">
        <v>17000000</v>
      </c>
      <c r="C3314">
        <v>5.7</v>
      </c>
      <c r="E3314">
        <v>7219578</v>
      </c>
      <c r="F3314">
        <v>15000000</v>
      </c>
      <c r="G3314">
        <v>8</v>
      </c>
      <c r="H3314">
        <f>ROUND(CORREL(Table68[[Gross Earning ]],Table68[Budget]),6)</f>
        <v>0.48902099999999998</v>
      </c>
      <c r="I3314">
        <f>Table68[[#This Row],[Gross Earning ]]-Table68[[#This Row],[Budget]]</f>
        <v>-7780422</v>
      </c>
    </row>
    <row r="3315" spans="1:9">
      <c r="A3315">
        <v>13998282</v>
      </c>
      <c r="B3315">
        <v>16000000</v>
      </c>
      <c r="C3315">
        <v>3.1</v>
      </c>
      <c r="E3315">
        <v>45207112</v>
      </c>
      <c r="F3315">
        <v>53000000</v>
      </c>
      <c r="G3315">
        <v>5.5</v>
      </c>
      <c r="H3315">
        <f>ROUND(CORREL(Table68[[Gross Earning ]],Table68[Budget]),6)</f>
        <v>0.48902099999999998</v>
      </c>
      <c r="I3315">
        <f>Table68[[#This Row],[Gross Earning ]]-Table68[[#This Row],[Budget]]</f>
        <v>-7792888</v>
      </c>
    </row>
    <row r="3316" spans="1:9">
      <c r="A3316">
        <v>6061759</v>
      </c>
      <c r="B3316">
        <v>17000000</v>
      </c>
      <c r="C3316">
        <v>6.3</v>
      </c>
      <c r="E3316">
        <v>7501404</v>
      </c>
      <c r="F3316">
        <v>15300000</v>
      </c>
      <c r="G3316">
        <v>7.3</v>
      </c>
      <c r="H3316">
        <f>ROUND(CORREL(Table68[[Gross Earning ]],Table68[Budget]),6)</f>
        <v>0.48902099999999998</v>
      </c>
      <c r="I3316">
        <f>Table68[[#This Row],[Gross Earning ]]-Table68[[#This Row],[Budget]]</f>
        <v>-7798596</v>
      </c>
    </row>
    <row r="3317" spans="1:9">
      <c r="A3317">
        <v>64955956</v>
      </c>
      <c r="B3317">
        <v>18000000</v>
      </c>
      <c r="C3317">
        <v>5.7</v>
      </c>
      <c r="E3317">
        <v>2185266</v>
      </c>
      <c r="F3317">
        <v>10000000</v>
      </c>
      <c r="G3317">
        <v>6.5</v>
      </c>
      <c r="H3317">
        <f>ROUND(CORREL(Table68[[Gross Earning ]],Table68[Budget]),6)</f>
        <v>0.48902099999999998</v>
      </c>
      <c r="I3317">
        <f>Table68[[#This Row],[Gross Earning ]]-Table68[[#This Row],[Budget]]</f>
        <v>-7814734</v>
      </c>
    </row>
    <row r="3318" spans="1:9">
      <c r="A3318">
        <v>60057639</v>
      </c>
      <c r="B3318">
        <v>18000000</v>
      </c>
      <c r="C3318">
        <v>7.1</v>
      </c>
      <c r="E3318" s="27">
        <v>24171685</v>
      </c>
      <c r="F3318">
        <v>32000000</v>
      </c>
      <c r="G3318">
        <v>5.7</v>
      </c>
      <c r="H3318">
        <f>ROUND(CORREL(Table68[[Gross Earning ]],Table68[Budget]),6)</f>
        <v>0.48902099999999998</v>
      </c>
      <c r="I3318">
        <f>Table68[[#This Row],[Gross Earning ]]-Table68[[#This Row],[Budget]]</f>
        <v>-7828315</v>
      </c>
    </row>
    <row r="3319" spans="1:9">
      <c r="A3319">
        <v>53868030</v>
      </c>
      <c r="B3319">
        <v>17000000</v>
      </c>
      <c r="C3319">
        <v>7</v>
      </c>
      <c r="E3319" s="27">
        <v>24171685</v>
      </c>
      <c r="F3319">
        <v>32000000</v>
      </c>
      <c r="G3319">
        <v>5.7</v>
      </c>
      <c r="H3319">
        <f>ROUND(CORREL(Table68[[Gross Earning ]],Table68[Budget]),6)</f>
        <v>0.48902099999999998</v>
      </c>
      <c r="I3319">
        <f>Table68[[#This Row],[Gross Earning ]]-Table68[[#This Row],[Budget]]</f>
        <v>-7828315</v>
      </c>
    </row>
    <row r="3320" spans="1:9">
      <c r="A3320">
        <v>59573085</v>
      </c>
      <c r="B3320">
        <v>18000000</v>
      </c>
      <c r="C3320">
        <v>6.1</v>
      </c>
      <c r="E3320">
        <v>12134420</v>
      </c>
      <c r="F3320">
        <v>20000000</v>
      </c>
      <c r="G3320">
        <v>7.2</v>
      </c>
      <c r="H3320">
        <f>ROUND(CORREL(Table68[[Gross Earning ]],Table68[Budget]),6)</f>
        <v>0.48902099999999998</v>
      </c>
      <c r="I3320">
        <f>Table68[[#This Row],[Gross Earning ]]-Table68[[#This Row],[Budget]]</f>
        <v>-7865580</v>
      </c>
    </row>
    <row r="3321" spans="1:9">
      <c r="A3321">
        <v>52691009</v>
      </c>
      <c r="B3321">
        <v>21000000</v>
      </c>
      <c r="C3321">
        <v>6.6</v>
      </c>
      <c r="E3321">
        <v>127144</v>
      </c>
      <c r="F3321">
        <v>8000000</v>
      </c>
      <c r="G3321">
        <v>5.5</v>
      </c>
      <c r="H3321">
        <f>ROUND(CORREL(Table68[[Gross Earning ]],Table68[Budget]),6)</f>
        <v>0.48902099999999998</v>
      </c>
      <c r="I3321">
        <f>Table68[[#This Row],[Gross Earning ]]-Table68[[#This Row],[Budget]]</f>
        <v>-7872856</v>
      </c>
    </row>
    <row r="3322" spans="1:9">
      <c r="A3322">
        <v>59735548</v>
      </c>
      <c r="B3322">
        <v>15000000</v>
      </c>
      <c r="C3322">
        <v>7.8</v>
      </c>
      <c r="E3322">
        <v>117190</v>
      </c>
      <c r="F3322">
        <v>8000000</v>
      </c>
      <c r="G3322">
        <v>6.9</v>
      </c>
      <c r="H3322">
        <f>ROUND(CORREL(Table68[[Gross Earning ]],Table68[Budget]),6)</f>
        <v>0.48902099999999998</v>
      </c>
      <c r="I3322">
        <f>Table68[[#This Row],[Gross Earning ]]-Table68[[#This Row],[Budget]]</f>
        <v>-7882810</v>
      </c>
    </row>
    <row r="3323" spans="1:9">
      <c r="A3323">
        <v>51600000</v>
      </c>
      <c r="B3323">
        <v>18000000</v>
      </c>
      <c r="C3323">
        <v>8.3000000000000007</v>
      </c>
      <c r="E3323">
        <v>17114882</v>
      </c>
      <c r="F3323">
        <v>25000000</v>
      </c>
      <c r="G3323">
        <v>7.7</v>
      </c>
      <c r="H3323">
        <f>ROUND(CORREL(Table68[[Gross Earning ]],Table68[Budget]),6)</f>
        <v>0.48902099999999998</v>
      </c>
      <c r="I3323">
        <f>Table68[[#This Row],[Gross Earning ]]-Table68[[#This Row],[Budget]]</f>
        <v>-7885118</v>
      </c>
    </row>
    <row r="3324" spans="1:9">
      <c r="A3324">
        <v>43818159</v>
      </c>
      <c r="B3324">
        <v>20000000</v>
      </c>
      <c r="C3324">
        <v>3.9</v>
      </c>
      <c r="E3324">
        <v>108662</v>
      </c>
      <c r="F3324">
        <v>8000000</v>
      </c>
      <c r="G3324">
        <v>6</v>
      </c>
      <c r="H3324">
        <f>ROUND(CORREL(Table68[[Gross Earning ]],Table68[Budget]),6)</f>
        <v>0.48902099999999998</v>
      </c>
      <c r="I3324">
        <f>Table68[[#This Row],[Gross Earning ]]-Table68[[#This Row],[Budget]]</f>
        <v>-7891338</v>
      </c>
    </row>
    <row r="3325" spans="1:9">
      <c r="A3325">
        <v>86049418</v>
      </c>
      <c r="B3325">
        <v>17000000</v>
      </c>
      <c r="C3325">
        <v>7</v>
      </c>
      <c r="E3325">
        <v>100503</v>
      </c>
      <c r="F3325">
        <v>8000000</v>
      </c>
      <c r="G3325">
        <v>5.9</v>
      </c>
      <c r="H3325">
        <f>ROUND(CORREL(Table68[[Gross Earning ]],Table68[Budget]),6)</f>
        <v>0.48902099999999998</v>
      </c>
      <c r="I3325">
        <f>Table68[[#This Row],[Gross Earning ]]-Table68[[#This Row],[Budget]]</f>
        <v>-7899497</v>
      </c>
    </row>
    <row r="3326" spans="1:9">
      <c r="A3326">
        <v>43601508</v>
      </c>
      <c r="B3326">
        <v>18000000</v>
      </c>
      <c r="C3326">
        <v>6.7</v>
      </c>
      <c r="E3326">
        <v>17100000</v>
      </c>
      <c r="F3326">
        <v>25000000</v>
      </c>
      <c r="G3326">
        <v>5.3</v>
      </c>
      <c r="H3326">
        <f>ROUND(CORREL(Table68[[Gross Earning ]],Table68[Budget]),6)</f>
        <v>0.48902099999999998</v>
      </c>
      <c r="I3326">
        <f>Table68[[#This Row],[Gross Earning ]]-Table68[[#This Row],[Budget]]</f>
        <v>-7900000</v>
      </c>
    </row>
    <row r="3327" spans="1:9">
      <c r="A3327">
        <v>41300105</v>
      </c>
      <c r="B3327">
        <v>19800000</v>
      </c>
      <c r="C3327">
        <v>7.3</v>
      </c>
      <c r="E3327">
        <v>2086345</v>
      </c>
      <c r="F3327">
        <v>10000000</v>
      </c>
      <c r="G3327">
        <v>8.1</v>
      </c>
      <c r="H3327">
        <f>ROUND(CORREL(Table68[[Gross Earning ]],Table68[Budget]),6)</f>
        <v>0.48902099999999998</v>
      </c>
      <c r="I3327">
        <f>Table68[[#This Row],[Gross Earning ]]-Table68[[#This Row],[Budget]]</f>
        <v>-7913655</v>
      </c>
    </row>
    <row r="3328" spans="1:9">
      <c r="A3328">
        <v>41382841</v>
      </c>
      <c r="B3328">
        <v>18000000</v>
      </c>
      <c r="C3328">
        <v>6.3</v>
      </c>
      <c r="E3328">
        <v>3074838</v>
      </c>
      <c r="F3328">
        <v>11000000</v>
      </c>
      <c r="G3328">
        <v>6.3</v>
      </c>
      <c r="H3328">
        <f>ROUND(CORREL(Table68[[Gross Earning ]],Table68[Budget]),6)</f>
        <v>0.48902099999999998</v>
      </c>
      <c r="I3328">
        <f>Table68[[#This Row],[Gross Earning ]]-Table68[[#This Row],[Budget]]</f>
        <v>-7925162</v>
      </c>
    </row>
    <row r="3329" spans="1:9">
      <c r="A3329">
        <v>42335698</v>
      </c>
      <c r="B3329">
        <v>18000000</v>
      </c>
      <c r="C3329">
        <v>7.8</v>
      </c>
      <c r="E3329">
        <v>10562387</v>
      </c>
      <c r="F3329">
        <v>18500000</v>
      </c>
      <c r="G3329">
        <v>7.7</v>
      </c>
      <c r="H3329">
        <f>ROUND(CORREL(Table68[[Gross Earning ]],Table68[Budget]),6)</f>
        <v>0.48902099999999998</v>
      </c>
      <c r="I3329">
        <f>Table68[[#This Row],[Gross Earning ]]-Table68[[#This Row],[Budget]]</f>
        <v>-7937613</v>
      </c>
    </row>
    <row r="3330" spans="1:9">
      <c r="A3330">
        <v>33404871</v>
      </c>
      <c r="B3330">
        <v>18000000</v>
      </c>
      <c r="C3330">
        <v>7.3</v>
      </c>
      <c r="E3330">
        <v>53481</v>
      </c>
      <c r="F3330">
        <v>8000000</v>
      </c>
      <c r="G3330">
        <v>6.4</v>
      </c>
      <c r="H3330">
        <f>ROUND(CORREL(Table68[[Gross Earning ]],Table68[Budget]),6)</f>
        <v>0.48902099999999998</v>
      </c>
      <c r="I3330">
        <f>Table68[[#This Row],[Gross Earning ]]-Table68[[#This Row],[Budget]]</f>
        <v>-7946519</v>
      </c>
    </row>
    <row r="3331" spans="1:9">
      <c r="A3331">
        <v>31471430</v>
      </c>
      <c r="B3331">
        <v>15000000</v>
      </c>
      <c r="C3331">
        <v>7.6</v>
      </c>
      <c r="E3331">
        <v>52961</v>
      </c>
      <c r="F3331">
        <v>8000000</v>
      </c>
      <c r="G3331">
        <v>5.3</v>
      </c>
      <c r="H3331">
        <f>ROUND(CORREL(Table68[[Gross Earning ]],Table68[Budget]),6)</f>
        <v>0.48902099999999998</v>
      </c>
      <c r="I3331">
        <f>Table68[[#This Row],[Gross Earning ]]-Table68[[#This Row],[Budget]]</f>
        <v>-7947039</v>
      </c>
    </row>
    <row r="3332" spans="1:9">
      <c r="A3332">
        <v>30222640</v>
      </c>
      <c r="B3332">
        <v>25000000</v>
      </c>
      <c r="C3332">
        <v>5.3</v>
      </c>
      <c r="E3332">
        <v>1046166</v>
      </c>
      <c r="F3332">
        <v>9000000</v>
      </c>
      <c r="G3332">
        <v>4.2</v>
      </c>
      <c r="H3332">
        <f>ROUND(CORREL(Table68[[Gross Earning ]],Table68[Budget]),6)</f>
        <v>0.48902099999999998</v>
      </c>
      <c r="I3332">
        <f>Table68[[#This Row],[Gross Earning ]]-Table68[[#This Row],[Budget]]</f>
        <v>-7953834</v>
      </c>
    </row>
    <row r="3333" spans="1:9">
      <c r="A3333">
        <v>26906039</v>
      </c>
      <c r="B3333">
        <v>18000000</v>
      </c>
      <c r="C3333">
        <v>5.3</v>
      </c>
      <c r="E3333">
        <v>3034181</v>
      </c>
      <c r="F3333">
        <v>11000000</v>
      </c>
      <c r="G3333">
        <v>5.4</v>
      </c>
      <c r="H3333">
        <f>ROUND(CORREL(Table68[[Gross Earning ]],Table68[Budget]),6)</f>
        <v>0.48902099999999998</v>
      </c>
      <c r="I3333">
        <f>Table68[[#This Row],[Gross Earning ]]-Table68[[#This Row],[Budget]]</f>
        <v>-7965819</v>
      </c>
    </row>
    <row r="3334" spans="1:9">
      <c r="A3334">
        <v>21378000</v>
      </c>
      <c r="B3334">
        <v>1000000</v>
      </c>
      <c r="C3334">
        <v>6.8</v>
      </c>
      <c r="E3334">
        <v>4018695</v>
      </c>
      <c r="F3334">
        <v>12000000</v>
      </c>
      <c r="G3334">
        <v>8</v>
      </c>
      <c r="H3334">
        <f>ROUND(CORREL(Table68[[Gross Earning ]],Table68[Budget]),6)</f>
        <v>0.48902099999999998</v>
      </c>
      <c r="I3334">
        <f>Table68[[#This Row],[Gross Earning ]]-Table68[[#This Row],[Budget]]</f>
        <v>-7981305</v>
      </c>
    </row>
    <row r="3335" spans="1:9">
      <c r="A3335">
        <v>43853424</v>
      </c>
      <c r="B3335">
        <v>18000000</v>
      </c>
      <c r="C3335">
        <v>7.1</v>
      </c>
      <c r="E3335">
        <v>5002310</v>
      </c>
      <c r="F3335">
        <v>13000000</v>
      </c>
      <c r="G3335">
        <v>5.6</v>
      </c>
      <c r="H3335">
        <f>ROUND(CORREL(Table68[[Gross Earning ]],Table68[Budget]),6)</f>
        <v>0.48902099999999998</v>
      </c>
      <c r="I3335">
        <f>Table68[[#This Row],[Gross Earning ]]-Table68[[#This Row],[Budget]]</f>
        <v>-7997690</v>
      </c>
    </row>
    <row r="3336" spans="1:9">
      <c r="A3336">
        <v>23993605</v>
      </c>
      <c r="B3336">
        <v>18000000</v>
      </c>
      <c r="C3336">
        <v>5.8</v>
      </c>
      <c r="E3336">
        <v>5501940</v>
      </c>
      <c r="F3336">
        <v>13500000</v>
      </c>
      <c r="G3336">
        <v>8.3000000000000007</v>
      </c>
      <c r="H3336">
        <f>ROUND(CORREL(Table68[[Gross Earning ]],Table68[Budget]),6)</f>
        <v>0.48902099999999998</v>
      </c>
      <c r="I3336">
        <f>Table68[[#This Row],[Gross Earning ]]-Table68[[#This Row],[Budget]]</f>
        <v>-7998060</v>
      </c>
    </row>
    <row r="3337" spans="1:9">
      <c r="A3337">
        <v>26400000</v>
      </c>
      <c r="B3337">
        <v>18000000</v>
      </c>
      <c r="C3337">
        <v>5.8</v>
      </c>
      <c r="E3337">
        <v>1000000</v>
      </c>
      <c r="F3337">
        <v>9000000</v>
      </c>
      <c r="G3337">
        <v>6.3</v>
      </c>
      <c r="H3337">
        <f>ROUND(CORREL(Table68[[Gross Earning ]],Table68[Budget]),6)</f>
        <v>0.48902099999999998</v>
      </c>
      <c r="I3337">
        <f>Table68[[#This Row],[Gross Earning ]]-Table68[[#This Row],[Budget]]</f>
        <v>-8000000</v>
      </c>
    </row>
    <row r="3338" spans="1:9">
      <c r="A3338">
        <v>45250</v>
      </c>
      <c r="B3338">
        <v>18000000</v>
      </c>
      <c r="C3338">
        <v>8.3000000000000007</v>
      </c>
      <c r="E3338">
        <v>16969390</v>
      </c>
      <c r="F3338">
        <v>25000000</v>
      </c>
      <c r="G3338">
        <v>5.3</v>
      </c>
      <c r="H3338">
        <f>ROUND(CORREL(Table68[[Gross Earning ]],Table68[Budget]),6)</f>
        <v>0.48902099999999998</v>
      </c>
      <c r="I3338">
        <f>Table68[[#This Row],[Gross Earning ]]-Table68[[#This Row],[Budget]]</f>
        <v>-8030610</v>
      </c>
    </row>
    <row r="3339" spans="1:9">
      <c r="A3339">
        <v>22927390</v>
      </c>
      <c r="B3339">
        <v>18000000</v>
      </c>
      <c r="C3339">
        <v>5.6</v>
      </c>
      <c r="E3339">
        <v>3950294</v>
      </c>
      <c r="F3339">
        <v>12000000</v>
      </c>
      <c r="G3339">
        <v>7</v>
      </c>
      <c r="H3339">
        <f>ROUND(CORREL(Table68[[Gross Earning ]],Table68[Budget]),6)</f>
        <v>0.48902099999999998</v>
      </c>
      <c r="I3339">
        <f>Table68[[#This Row],[Gross Earning ]]-Table68[[#This Row],[Budget]]</f>
        <v>-8049706</v>
      </c>
    </row>
    <row r="3340" spans="1:9">
      <c r="A3340">
        <v>4250320</v>
      </c>
      <c r="B3340">
        <v>18000000</v>
      </c>
      <c r="C3340">
        <v>6.8</v>
      </c>
      <c r="E3340">
        <v>1939441</v>
      </c>
      <c r="F3340">
        <v>10000000</v>
      </c>
      <c r="G3340">
        <v>6.9</v>
      </c>
      <c r="H3340">
        <f>ROUND(CORREL(Table68[[Gross Earning ]],Table68[Budget]),6)</f>
        <v>0.48902099999999998</v>
      </c>
      <c r="I3340">
        <f>Table68[[#This Row],[Gross Earning ]]-Table68[[#This Row],[Budget]]</f>
        <v>-8060559</v>
      </c>
    </row>
    <row r="3341" spans="1:9">
      <c r="A3341">
        <v>22452209</v>
      </c>
      <c r="B3341">
        <v>18000000</v>
      </c>
      <c r="C3341">
        <v>5</v>
      </c>
      <c r="E3341">
        <v>4919896</v>
      </c>
      <c r="F3341">
        <v>13000000</v>
      </c>
      <c r="G3341">
        <v>6.1</v>
      </c>
      <c r="H3341">
        <f>ROUND(CORREL(Table68[[Gross Earning ]],Table68[Budget]),6)</f>
        <v>0.48902099999999998</v>
      </c>
      <c r="I3341">
        <f>Table68[[#This Row],[Gross Earning ]]-Table68[[#This Row],[Budget]]</f>
        <v>-8080104</v>
      </c>
    </row>
    <row r="3342" spans="1:9">
      <c r="A3342">
        <v>18329466</v>
      </c>
      <c r="B3342">
        <v>18000000</v>
      </c>
      <c r="C3342">
        <v>7.6</v>
      </c>
      <c r="E3342">
        <v>86897182</v>
      </c>
      <c r="F3342">
        <v>95000000</v>
      </c>
      <c r="G3342">
        <v>6.2</v>
      </c>
      <c r="H3342">
        <f>ROUND(CORREL(Table68[[Gross Earning ]],Table68[Budget]),6)</f>
        <v>0.48902099999999998</v>
      </c>
      <c r="I3342">
        <f>Table68[[#This Row],[Gross Earning ]]-Table68[[#This Row],[Budget]]</f>
        <v>-8102818</v>
      </c>
    </row>
    <row r="3343" spans="1:9">
      <c r="A3343">
        <v>17071230</v>
      </c>
      <c r="B3343">
        <v>18000000</v>
      </c>
      <c r="C3343">
        <v>6.7</v>
      </c>
      <c r="E3343">
        <v>883887</v>
      </c>
      <c r="F3343">
        <v>9000000</v>
      </c>
      <c r="G3343">
        <v>6.2</v>
      </c>
      <c r="H3343">
        <f>ROUND(CORREL(Table68[[Gross Earning ]],Table68[Budget]),6)</f>
        <v>0.48902099999999998</v>
      </c>
      <c r="I3343">
        <f>Table68[[#This Row],[Gross Earning ]]-Table68[[#This Row],[Budget]]</f>
        <v>-8116113</v>
      </c>
    </row>
    <row r="3344" spans="1:9">
      <c r="A3344">
        <v>17174870</v>
      </c>
      <c r="B3344">
        <v>18000000</v>
      </c>
      <c r="C3344">
        <v>6.7</v>
      </c>
      <c r="E3344">
        <v>49875589</v>
      </c>
      <c r="F3344">
        <v>58000000</v>
      </c>
      <c r="G3344">
        <v>5.9</v>
      </c>
      <c r="H3344">
        <f>ROUND(CORREL(Table68[[Gross Earning ]],Table68[Budget]),6)</f>
        <v>0.48902099999999998</v>
      </c>
      <c r="I3344">
        <f>Table68[[#This Row],[Gross Earning ]]-Table68[[#This Row],[Budget]]</f>
        <v>-8124411</v>
      </c>
    </row>
    <row r="3345" spans="1:9">
      <c r="A3345">
        <v>26284475</v>
      </c>
      <c r="B3345">
        <v>17000000</v>
      </c>
      <c r="C3345">
        <v>5.7</v>
      </c>
      <c r="E3345">
        <v>4857376</v>
      </c>
      <c r="F3345">
        <v>13000000</v>
      </c>
      <c r="G3345">
        <v>7.3</v>
      </c>
      <c r="H3345">
        <f>ROUND(CORREL(Table68[[Gross Earning ]],Table68[Budget]),6)</f>
        <v>0.48902099999999998</v>
      </c>
      <c r="I3345">
        <f>Table68[[#This Row],[Gross Earning ]]-Table68[[#This Row],[Budget]]</f>
        <v>-8142624</v>
      </c>
    </row>
    <row r="3346" spans="1:9">
      <c r="A3346">
        <v>16702864</v>
      </c>
      <c r="B3346">
        <v>18000000</v>
      </c>
      <c r="C3346">
        <v>5.2</v>
      </c>
      <c r="E3346">
        <v>31836745</v>
      </c>
      <c r="F3346">
        <v>40000000</v>
      </c>
      <c r="G3346">
        <v>6.9</v>
      </c>
      <c r="H3346">
        <f>ROUND(CORREL(Table68[[Gross Earning ]],Table68[Budget]),6)</f>
        <v>0.48902099999999998</v>
      </c>
      <c r="I3346">
        <f>Table68[[#This Row],[Gross Earning ]]-Table68[[#This Row],[Budget]]</f>
        <v>-8163255</v>
      </c>
    </row>
    <row r="3347" spans="1:9">
      <c r="A3347">
        <v>15561627</v>
      </c>
      <c r="B3347">
        <v>18000000</v>
      </c>
      <c r="C3347">
        <v>7.5</v>
      </c>
      <c r="E3347">
        <v>21835784</v>
      </c>
      <c r="F3347">
        <v>30000000</v>
      </c>
      <c r="G3347">
        <v>6.6</v>
      </c>
      <c r="H3347">
        <f>ROUND(CORREL(Table68[[Gross Earning ]],Table68[Budget]),6)</f>
        <v>0.48902099999999998</v>
      </c>
      <c r="I3347">
        <f>Table68[[#This Row],[Gross Earning ]]-Table68[[#This Row],[Budget]]</f>
        <v>-8164216</v>
      </c>
    </row>
    <row r="3348" spans="1:9">
      <c r="A3348">
        <v>17750583</v>
      </c>
      <c r="B3348">
        <v>30000000</v>
      </c>
      <c r="C3348">
        <v>7.2</v>
      </c>
      <c r="E3348">
        <v>2832826</v>
      </c>
      <c r="F3348">
        <v>11000000</v>
      </c>
      <c r="G3348">
        <v>6.2</v>
      </c>
      <c r="H3348">
        <f>ROUND(CORREL(Table68[[Gross Earning ]],Table68[Budget]),6)</f>
        <v>0.48902099999999998</v>
      </c>
      <c r="I3348">
        <f>Table68[[#This Row],[Gross Earning ]]-Table68[[#This Row],[Budget]]</f>
        <v>-8167174</v>
      </c>
    </row>
    <row r="3349" spans="1:9">
      <c r="A3349">
        <v>14793904</v>
      </c>
      <c r="B3349">
        <v>18000000</v>
      </c>
      <c r="C3349">
        <v>5.3</v>
      </c>
      <c r="E3349">
        <v>26814957</v>
      </c>
      <c r="F3349">
        <v>35000000</v>
      </c>
      <c r="G3349">
        <v>6.7</v>
      </c>
      <c r="H3349">
        <f>ROUND(CORREL(Table68[[Gross Earning ]],Table68[Budget]),6)</f>
        <v>0.48902099999999998</v>
      </c>
      <c r="I3349">
        <f>Table68[[#This Row],[Gross Earning ]]-Table68[[#This Row],[Budget]]</f>
        <v>-8185043</v>
      </c>
    </row>
    <row r="3350" spans="1:9">
      <c r="A3350">
        <v>15281286</v>
      </c>
      <c r="B3350">
        <v>18000000</v>
      </c>
      <c r="C3350">
        <v>6.5</v>
      </c>
      <c r="E3350">
        <v>41814863</v>
      </c>
      <c r="F3350">
        <v>50000000</v>
      </c>
      <c r="G3350">
        <v>5.0999999999999996</v>
      </c>
      <c r="H3350">
        <f>ROUND(CORREL(Table68[[Gross Earning ]],Table68[Budget]),6)</f>
        <v>0.48902099999999998</v>
      </c>
      <c r="I3350">
        <f>Table68[[#This Row],[Gross Earning ]]-Table68[[#This Row],[Budget]]</f>
        <v>-8185137</v>
      </c>
    </row>
    <row r="3351" spans="1:9">
      <c r="A3351">
        <v>8000000</v>
      </c>
      <c r="B3351">
        <v>18000000</v>
      </c>
      <c r="C3351">
        <v>5</v>
      </c>
      <c r="E3351">
        <v>2807854</v>
      </c>
      <c r="F3351">
        <v>11000000</v>
      </c>
      <c r="G3351">
        <v>5.0999999999999996</v>
      </c>
      <c r="H3351">
        <f>ROUND(CORREL(Table68[[Gross Earning ]],Table68[Budget]),6)</f>
        <v>0.48902099999999998</v>
      </c>
      <c r="I3351">
        <f>Table68[[#This Row],[Gross Earning ]]-Table68[[#This Row],[Budget]]</f>
        <v>-8192146</v>
      </c>
    </row>
    <row r="3352" spans="1:9">
      <c r="A3352">
        <v>13491653</v>
      </c>
      <c r="B3352">
        <v>18000000</v>
      </c>
      <c r="C3352">
        <v>6.1</v>
      </c>
      <c r="E3352">
        <v>21800302</v>
      </c>
      <c r="F3352">
        <v>30000000</v>
      </c>
      <c r="G3352">
        <v>5.5</v>
      </c>
      <c r="H3352">
        <f>ROUND(CORREL(Table68[[Gross Earning ]],Table68[Budget]),6)</f>
        <v>0.48902099999999998</v>
      </c>
      <c r="I3352">
        <f>Table68[[#This Row],[Gross Earning ]]-Table68[[#This Row],[Budget]]</f>
        <v>-8199698</v>
      </c>
    </row>
    <row r="3353" spans="1:9">
      <c r="A3353">
        <v>10494494</v>
      </c>
      <c r="B3353">
        <v>18000000</v>
      </c>
      <c r="C3353">
        <v>4.4000000000000004</v>
      </c>
      <c r="E3353">
        <v>11784000</v>
      </c>
      <c r="F3353">
        <v>20000000</v>
      </c>
      <c r="G3353">
        <v>4.3</v>
      </c>
      <c r="H3353">
        <f>ROUND(CORREL(Table68[[Gross Earning ]],Table68[Budget]),6)</f>
        <v>0.48902099999999998</v>
      </c>
      <c r="I3353">
        <f>Table68[[#This Row],[Gross Earning ]]-Table68[[#This Row],[Budget]]</f>
        <v>-8216000</v>
      </c>
    </row>
    <row r="3354" spans="1:9">
      <c r="A3354">
        <v>7837632</v>
      </c>
      <c r="B3354">
        <v>18000000</v>
      </c>
      <c r="C3354">
        <v>7.5</v>
      </c>
      <c r="E3354">
        <v>3275585</v>
      </c>
      <c r="F3354">
        <v>11500000</v>
      </c>
      <c r="G3354">
        <v>6.6</v>
      </c>
      <c r="H3354">
        <f>ROUND(CORREL(Table68[[Gross Earning ]],Table68[Budget]),6)</f>
        <v>0.48902099999999998</v>
      </c>
      <c r="I3354">
        <f>Table68[[#This Row],[Gross Earning ]]-Table68[[#This Row],[Budget]]</f>
        <v>-8224415</v>
      </c>
    </row>
    <row r="3355" spans="1:9">
      <c r="A3355">
        <v>15155772</v>
      </c>
      <c r="B3355">
        <v>18000000</v>
      </c>
      <c r="C3355">
        <v>5.7</v>
      </c>
      <c r="E3355">
        <v>7070459</v>
      </c>
      <c r="F3355">
        <v>15300000</v>
      </c>
      <c r="G3355">
        <v>3.3</v>
      </c>
      <c r="H3355">
        <f>ROUND(CORREL(Table68[[Gross Earning ]],Table68[Budget]),6)</f>
        <v>0.48902099999999998</v>
      </c>
      <c r="I3355">
        <f>Table68[[#This Row],[Gross Earning ]]-Table68[[#This Row],[Budget]]</f>
        <v>-8229541</v>
      </c>
    </row>
    <row r="3356" spans="1:9">
      <c r="A3356">
        <v>8508843</v>
      </c>
      <c r="B3356">
        <v>18000000</v>
      </c>
      <c r="C3356">
        <v>5.5</v>
      </c>
      <c r="E3356">
        <v>1754319</v>
      </c>
      <c r="F3356">
        <v>10000000</v>
      </c>
      <c r="G3356">
        <v>7.2</v>
      </c>
      <c r="H3356">
        <f>ROUND(CORREL(Table68[[Gross Earning ]],Table68[Budget]),6)</f>
        <v>0.48902099999999998</v>
      </c>
      <c r="I3356">
        <f>Table68[[#This Row],[Gross Earning ]]-Table68[[#This Row],[Budget]]</f>
        <v>-8245681</v>
      </c>
    </row>
    <row r="3357" spans="1:9">
      <c r="A3357">
        <v>7739049</v>
      </c>
      <c r="B3357">
        <v>18000000</v>
      </c>
      <c r="C3357">
        <v>7.1</v>
      </c>
      <c r="E3357">
        <v>8662318</v>
      </c>
      <c r="F3357">
        <v>17000000</v>
      </c>
      <c r="G3357">
        <v>5.9</v>
      </c>
      <c r="H3357">
        <f>ROUND(CORREL(Table68[[Gross Earning ]],Table68[Budget]),6)</f>
        <v>0.48902099999999998</v>
      </c>
      <c r="I3357">
        <f>Table68[[#This Row],[Gross Earning ]]-Table68[[#This Row],[Budget]]</f>
        <v>-8337682</v>
      </c>
    </row>
    <row r="3358" spans="1:9">
      <c r="A3358">
        <v>6734844</v>
      </c>
      <c r="B3358">
        <v>17000000</v>
      </c>
      <c r="C3358">
        <v>5.9</v>
      </c>
      <c r="E3358">
        <v>6940281</v>
      </c>
      <c r="F3358">
        <v>15300000</v>
      </c>
      <c r="G3358">
        <v>7.3</v>
      </c>
      <c r="H3358">
        <f>ROUND(CORREL(Table68[[Gross Earning ]],Table68[Budget]),6)</f>
        <v>0.48902099999999998</v>
      </c>
      <c r="I3358">
        <f>Table68[[#This Row],[Gross Earning ]]-Table68[[#This Row],[Budget]]</f>
        <v>-8359719</v>
      </c>
    </row>
    <row r="3359" spans="1:9">
      <c r="A3359">
        <v>6000000</v>
      </c>
      <c r="B3359">
        <v>18000000</v>
      </c>
      <c r="C3359">
        <v>6.7</v>
      </c>
      <c r="E3359">
        <v>140244</v>
      </c>
      <c r="F3359">
        <v>8500000</v>
      </c>
      <c r="G3359">
        <v>6.7</v>
      </c>
      <c r="H3359">
        <f>ROUND(CORREL(Table68[[Gross Earning ]],Table68[Budget]),6)</f>
        <v>0.48902099999999998</v>
      </c>
      <c r="I3359">
        <f>Table68[[#This Row],[Gross Earning ]]-Table68[[#This Row],[Budget]]</f>
        <v>-8359756</v>
      </c>
    </row>
    <row r="3360" spans="1:9">
      <c r="A3360">
        <v>6615578</v>
      </c>
      <c r="B3360">
        <v>13000000</v>
      </c>
      <c r="C3360">
        <v>7</v>
      </c>
      <c r="E3360">
        <v>66636385</v>
      </c>
      <c r="F3360">
        <v>75000000</v>
      </c>
      <c r="G3360">
        <v>7.1</v>
      </c>
      <c r="H3360">
        <f>ROUND(CORREL(Table68[[Gross Earning ]],Table68[Budget]),6)</f>
        <v>0.48902099999999998</v>
      </c>
      <c r="I3360">
        <f>Table68[[#This Row],[Gross Earning ]]-Table68[[#This Row],[Budget]]</f>
        <v>-8363615</v>
      </c>
    </row>
    <row r="3361" spans="1:9">
      <c r="A3361">
        <v>5887457</v>
      </c>
      <c r="B3361">
        <v>18000000</v>
      </c>
      <c r="C3361">
        <v>7.9</v>
      </c>
      <c r="E3361">
        <v>1631839</v>
      </c>
      <c r="F3361">
        <v>10000000</v>
      </c>
      <c r="G3361">
        <v>5.7</v>
      </c>
      <c r="H3361">
        <f>ROUND(CORREL(Table68[[Gross Earning ]],Table68[Budget]),6)</f>
        <v>0.48902099999999998</v>
      </c>
      <c r="I3361">
        <f>Table68[[#This Row],[Gross Earning ]]-Table68[[#This Row],[Budget]]</f>
        <v>-8368161</v>
      </c>
    </row>
    <row r="3362" spans="1:9">
      <c r="A3362">
        <v>13362308</v>
      </c>
      <c r="B3362">
        <v>18000000</v>
      </c>
      <c r="C3362">
        <v>6.9</v>
      </c>
      <c r="E3362">
        <v>131175</v>
      </c>
      <c r="F3362">
        <v>8500000</v>
      </c>
      <c r="G3362">
        <v>5.6</v>
      </c>
      <c r="H3362">
        <f>ROUND(CORREL(Table68[[Gross Earning ]],Table68[Budget]),6)</f>
        <v>0.48902099999999998</v>
      </c>
      <c r="I3362">
        <f>Table68[[#This Row],[Gross Earning ]]-Table68[[#This Row],[Budget]]</f>
        <v>-8368825</v>
      </c>
    </row>
    <row r="3363" spans="1:9">
      <c r="A3363">
        <v>5701643</v>
      </c>
      <c r="B3363">
        <v>20000000</v>
      </c>
      <c r="C3363">
        <v>7.3</v>
      </c>
      <c r="E3363">
        <v>5725</v>
      </c>
      <c r="F3363">
        <v>8400000</v>
      </c>
      <c r="G3363">
        <v>6.1</v>
      </c>
      <c r="H3363">
        <f>ROUND(CORREL(Table68[[Gross Earning ]],Table68[Budget]),6)</f>
        <v>0.48902099999999998</v>
      </c>
      <c r="I3363">
        <f>Table68[[#This Row],[Gross Earning ]]-Table68[[#This Row],[Budget]]</f>
        <v>-8394275</v>
      </c>
    </row>
    <row r="3364" spans="1:9">
      <c r="A3364">
        <v>5694401</v>
      </c>
      <c r="B3364">
        <v>18000000</v>
      </c>
      <c r="C3364">
        <v>7.3</v>
      </c>
      <c r="E3364">
        <v>6879730</v>
      </c>
      <c r="F3364">
        <v>15300000</v>
      </c>
      <c r="G3364">
        <v>6.9</v>
      </c>
      <c r="H3364">
        <f>ROUND(CORREL(Table68[[Gross Earning ]],Table68[Budget]),6)</f>
        <v>0.48902099999999998</v>
      </c>
      <c r="I3364">
        <f>Table68[[#This Row],[Gross Earning ]]-Table68[[#This Row],[Budget]]</f>
        <v>-8420270</v>
      </c>
    </row>
    <row r="3365" spans="1:9">
      <c r="A3365">
        <v>5333658</v>
      </c>
      <c r="B3365">
        <v>20000000</v>
      </c>
      <c r="C3365">
        <v>3.5</v>
      </c>
      <c r="E3365">
        <v>6857503</v>
      </c>
      <c r="F3365">
        <v>15300000</v>
      </c>
      <c r="G3365">
        <v>6.3</v>
      </c>
      <c r="H3365">
        <f>ROUND(CORREL(Table68[[Gross Earning ]],Table68[Budget]),6)</f>
        <v>0.48902099999999998</v>
      </c>
      <c r="I3365">
        <f>Table68[[#This Row],[Gross Earning ]]-Table68[[#This Row],[Budget]]</f>
        <v>-8442497</v>
      </c>
    </row>
    <row r="3366" spans="1:9">
      <c r="A3366">
        <v>4414535</v>
      </c>
      <c r="B3366">
        <v>18000000</v>
      </c>
      <c r="C3366">
        <v>7.8</v>
      </c>
      <c r="E3366">
        <v>13555988</v>
      </c>
      <c r="F3366">
        <v>22000000</v>
      </c>
      <c r="G3366">
        <v>5.7</v>
      </c>
      <c r="H3366">
        <f>ROUND(CORREL(Table68[[Gross Earning ]],Table68[Budget]),6)</f>
        <v>0.48902099999999998</v>
      </c>
      <c r="I3366">
        <f>Table68[[#This Row],[Gross Earning ]]-Table68[[#This Row],[Budget]]</f>
        <v>-8444012</v>
      </c>
    </row>
    <row r="3367" spans="1:9">
      <c r="A3367">
        <v>3707794</v>
      </c>
      <c r="B3367">
        <v>18000000</v>
      </c>
      <c r="C3367">
        <v>6.7</v>
      </c>
      <c r="E3367">
        <v>26494611</v>
      </c>
      <c r="F3367">
        <v>35000000</v>
      </c>
      <c r="G3367">
        <v>6.6</v>
      </c>
      <c r="H3367">
        <f>ROUND(CORREL(Table68[[Gross Earning ]],Table68[Budget]),6)</f>
        <v>0.48902099999999998</v>
      </c>
      <c r="I3367">
        <f>Table68[[#This Row],[Gross Earning ]]-Table68[[#This Row],[Budget]]</f>
        <v>-8505389</v>
      </c>
    </row>
    <row r="3368" spans="1:9">
      <c r="A3368">
        <v>3203044</v>
      </c>
      <c r="B3368">
        <v>18000000</v>
      </c>
      <c r="C3368">
        <v>6.4</v>
      </c>
      <c r="E3368">
        <v>41482207</v>
      </c>
      <c r="F3368">
        <v>50000000</v>
      </c>
      <c r="G3368">
        <v>6.3</v>
      </c>
      <c r="H3368">
        <f>ROUND(CORREL(Table68[[Gross Earning ]],Table68[Budget]),6)</f>
        <v>0.48902099999999998</v>
      </c>
      <c r="I3368">
        <f>Table68[[#This Row],[Gross Earning ]]-Table68[[#This Row],[Budget]]</f>
        <v>-8517793</v>
      </c>
    </row>
    <row r="3369" spans="1:9">
      <c r="A3369">
        <v>4435083</v>
      </c>
      <c r="B3369">
        <v>18000000</v>
      </c>
      <c r="C3369">
        <v>7.1</v>
      </c>
      <c r="E3369">
        <v>6777589</v>
      </c>
      <c r="F3369">
        <v>15300000</v>
      </c>
      <c r="G3369">
        <v>7.2</v>
      </c>
      <c r="H3369">
        <f>ROUND(CORREL(Table68[[Gross Earning ]],Table68[Budget]),6)</f>
        <v>0.48902099999999998</v>
      </c>
      <c r="I3369">
        <f>Table68[[#This Row],[Gross Earning ]]-Table68[[#This Row],[Budget]]</f>
        <v>-8522411</v>
      </c>
    </row>
    <row r="3370" spans="1:9">
      <c r="A3370">
        <v>2222647</v>
      </c>
      <c r="B3370">
        <v>12000000</v>
      </c>
      <c r="C3370">
        <v>7.8</v>
      </c>
      <c r="E3370">
        <v>21426805</v>
      </c>
      <c r="F3370">
        <v>30000000</v>
      </c>
      <c r="G3370">
        <v>4.9000000000000004</v>
      </c>
      <c r="H3370">
        <f>ROUND(CORREL(Table68[[Gross Earning ]],Table68[Budget]),6)</f>
        <v>0.48902099999999998</v>
      </c>
      <c r="I3370">
        <f>Table68[[#This Row],[Gross Earning ]]-Table68[[#This Row],[Budget]]</f>
        <v>-8573195</v>
      </c>
    </row>
    <row r="3371" spans="1:9">
      <c r="A3371">
        <v>3500000</v>
      </c>
      <c r="B3371">
        <v>2700000</v>
      </c>
      <c r="C3371">
        <v>5.9</v>
      </c>
      <c r="E3371">
        <v>6409206</v>
      </c>
      <c r="F3371">
        <v>15000000</v>
      </c>
      <c r="G3371">
        <v>6.2</v>
      </c>
      <c r="H3371">
        <f>ROUND(CORREL(Table68[[Gross Earning ]],Table68[Budget]),6)</f>
        <v>0.48902099999999998</v>
      </c>
      <c r="I3371">
        <f>Table68[[#This Row],[Gross Earning ]]-Table68[[#This Row],[Budget]]</f>
        <v>-8590794</v>
      </c>
    </row>
    <row r="3372" spans="1:9">
      <c r="A3372">
        <v>676698</v>
      </c>
      <c r="B3372">
        <v>18000000</v>
      </c>
      <c r="C3372">
        <v>7.2</v>
      </c>
      <c r="E3372">
        <v>30400000</v>
      </c>
      <c r="F3372">
        <v>39000000</v>
      </c>
      <c r="G3372">
        <v>5.7</v>
      </c>
      <c r="H3372">
        <f>ROUND(CORREL(Table68[[Gross Earning ]],Table68[Budget]),6)</f>
        <v>0.48902099999999998</v>
      </c>
      <c r="I3372">
        <f>Table68[[#This Row],[Gross Earning ]]-Table68[[#This Row],[Budget]]</f>
        <v>-8600000</v>
      </c>
    </row>
    <row r="3373" spans="1:9">
      <c r="A3373">
        <v>229311</v>
      </c>
      <c r="B3373">
        <v>11350000</v>
      </c>
      <c r="C3373">
        <v>6.2</v>
      </c>
      <c r="E3373">
        <v>6373693</v>
      </c>
      <c r="F3373">
        <v>15000000</v>
      </c>
      <c r="G3373">
        <v>5.3</v>
      </c>
      <c r="H3373">
        <f>ROUND(CORREL(Table68[[Gross Earning ]],Table68[Budget]),6)</f>
        <v>0.48902099999999998</v>
      </c>
      <c r="I3373">
        <f>Table68[[#This Row],[Gross Earning ]]-Table68[[#This Row],[Budget]]</f>
        <v>-8626307</v>
      </c>
    </row>
    <row r="3374" spans="1:9">
      <c r="A3374">
        <v>63260</v>
      </c>
      <c r="B3374">
        <v>14000000</v>
      </c>
      <c r="C3374">
        <v>6.7</v>
      </c>
      <c r="E3374">
        <v>4157491</v>
      </c>
      <c r="F3374">
        <v>12800000</v>
      </c>
      <c r="G3374">
        <v>8</v>
      </c>
      <c r="H3374">
        <f>ROUND(CORREL(Table68[[Gross Earning ]],Table68[Budget]),6)</f>
        <v>0.48902099999999998</v>
      </c>
      <c r="I3374">
        <f>Table68[[#This Row],[Gross Earning ]]-Table68[[#This Row],[Budget]]</f>
        <v>-8642509</v>
      </c>
    </row>
    <row r="3375" spans="1:9">
      <c r="A3375">
        <v>121463226</v>
      </c>
      <c r="B3375">
        <v>20000000</v>
      </c>
      <c r="C3375">
        <v>7.6</v>
      </c>
      <c r="E3375">
        <v>349618</v>
      </c>
      <c r="F3375">
        <v>9000000</v>
      </c>
      <c r="G3375">
        <v>6.1</v>
      </c>
      <c r="H3375">
        <f>ROUND(CORREL(Table68[[Gross Earning ]],Table68[Budget]),6)</f>
        <v>0.48902099999999998</v>
      </c>
      <c r="I3375">
        <f>Table68[[#This Row],[Gross Earning ]]-Table68[[#This Row],[Budget]]</f>
        <v>-8650382</v>
      </c>
    </row>
    <row r="3376" spans="1:9">
      <c r="A3376">
        <v>58006147</v>
      </c>
      <c r="B3376">
        <v>23000000</v>
      </c>
      <c r="C3376">
        <v>6.2</v>
      </c>
      <c r="E3376">
        <v>225377</v>
      </c>
      <c r="F3376">
        <v>8900000</v>
      </c>
      <c r="G3376">
        <v>7.9</v>
      </c>
      <c r="H3376">
        <f>ROUND(CORREL(Table68[[Gross Earning ]],Table68[Budget]),6)</f>
        <v>0.48902099999999998</v>
      </c>
      <c r="I3376">
        <f>Table68[[#This Row],[Gross Earning ]]-Table68[[#This Row],[Budget]]</f>
        <v>-8674623</v>
      </c>
    </row>
    <row r="3377" spans="1:9">
      <c r="A3377">
        <v>51053787</v>
      </c>
      <c r="B3377">
        <v>17500000</v>
      </c>
      <c r="C3377">
        <v>6.5</v>
      </c>
      <c r="E3377">
        <v>6610326</v>
      </c>
      <c r="F3377">
        <v>15300000</v>
      </c>
      <c r="G3377">
        <v>7.2</v>
      </c>
      <c r="H3377">
        <f>ROUND(CORREL(Table68[[Gross Earning ]],Table68[Budget]),6)</f>
        <v>0.48902099999999998</v>
      </c>
      <c r="I3377">
        <f>Table68[[#This Row],[Gross Earning ]]-Table68[[#This Row],[Budget]]</f>
        <v>-8689674</v>
      </c>
    </row>
    <row r="3378" spans="1:9">
      <c r="A3378">
        <v>23472900</v>
      </c>
      <c r="B3378">
        <v>17500000</v>
      </c>
      <c r="C3378">
        <v>8.1</v>
      </c>
      <c r="E3378">
        <v>1309849</v>
      </c>
      <c r="F3378">
        <v>10000000</v>
      </c>
      <c r="G3378">
        <v>7.2</v>
      </c>
      <c r="H3378">
        <f>ROUND(CORREL(Table68[[Gross Earning ]],Table68[Budget]),6)</f>
        <v>0.48902099999999998</v>
      </c>
      <c r="I3378">
        <f>Table68[[#This Row],[Gross Earning ]]-Table68[[#This Row],[Budget]]</f>
        <v>-8690151</v>
      </c>
    </row>
    <row r="3379" spans="1:9">
      <c r="A3379">
        <v>39687528</v>
      </c>
      <c r="B3379">
        <v>24000000</v>
      </c>
      <c r="C3379">
        <v>6.3</v>
      </c>
      <c r="E3379">
        <v>1276984</v>
      </c>
      <c r="F3379">
        <v>10000000</v>
      </c>
      <c r="G3379">
        <v>6.2</v>
      </c>
      <c r="H3379">
        <f>ROUND(CORREL(Table68[[Gross Earning ]],Table68[Budget]),6)</f>
        <v>0.48902099999999998</v>
      </c>
      <c r="I3379">
        <f>Table68[[#This Row],[Gross Earning ]]-Table68[[#This Row],[Budget]]</f>
        <v>-8723016</v>
      </c>
    </row>
    <row r="3380" spans="1:9">
      <c r="A3380">
        <v>7017178</v>
      </c>
      <c r="B3380">
        <v>17500000</v>
      </c>
      <c r="C3380">
        <v>4.4000000000000004</v>
      </c>
      <c r="E3380">
        <v>41256277</v>
      </c>
      <c r="F3380">
        <v>50000000</v>
      </c>
      <c r="G3380">
        <v>5.9</v>
      </c>
      <c r="H3380">
        <f>ROUND(CORREL(Table68[[Gross Earning ]],Table68[Budget]),6)</f>
        <v>0.48902099999999998</v>
      </c>
      <c r="I3380">
        <f>Table68[[#This Row],[Gross Earning ]]-Table68[[#This Row],[Budget]]</f>
        <v>-8743723</v>
      </c>
    </row>
    <row r="3381" spans="1:9">
      <c r="A3381">
        <v>325491</v>
      </c>
      <c r="B3381">
        <v>17500000</v>
      </c>
      <c r="C3381">
        <v>6</v>
      </c>
      <c r="E3381">
        <v>16247775</v>
      </c>
      <c r="F3381">
        <v>25000000</v>
      </c>
      <c r="G3381">
        <v>5.5</v>
      </c>
      <c r="H3381">
        <f>ROUND(CORREL(Table68[[Gross Earning ]],Table68[Budget]),6)</f>
        <v>0.48902099999999998</v>
      </c>
      <c r="I3381">
        <f>Table68[[#This Row],[Gross Earning ]]-Table68[[#This Row],[Budget]]</f>
        <v>-8752225</v>
      </c>
    </row>
    <row r="3382" spans="1:9">
      <c r="A3382">
        <v>96471845</v>
      </c>
      <c r="B3382">
        <v>17000000</v>
      </c>
      <c r="C3382">
        <v>7.6</v>
      </c>
      <c r="E3382">
        <v>11169531</v>
      </c>
      <c r="F3382">
        <v>20000000</v>
      </c>
      <c r="G3382">
        <v>6.4</v>
      </c>
      <c r="H3382">
        <f>ROUND(CORREL(Table68[[Gross Earning ]],Table68[Budget]),6)</f>
        <v>0.48902099999999998</v>
      </c>
      <c r="I3382">
        <f>Table68[[#This Row],[Gross Earning ]]-Table68[[#This Row],[Budget]]</f>
        <v>-8830469</v>
      </c>
    </row>
    <row r="3383" spans="1:9">
      <c r="A3383">
        <v>85200000</v>
      </c>
      <c r="B3383">
        <v>18500000</v>
      </c>
      <c r="C3383">
        <v>8.4</v>
      </c>
      <c r="E3383">
        <v>3148482</v>
      </c>
      <c r="F3383">
        <v>12000000</v>
      </c>
      <c r="G3383">
        <v>7.1</v>
      </c>
      <c r="H3383">
        <f>ROUND(CORREL(Table68[[Gross Earning ]],Table68[Budget]),6)</f>
        <v>0.48902099999999998</v>
      </c>
      <c r="I3383">
        <f>Table68[[#This Row],[Gross Earning ]]-Table68[[#This Row],[Budget]]</f>
        <v>-8851518</v>
      </c>
    </row>
    <row r="3384" spans="1:9">
      <c r="A3384">
        <v>72000000</v>
      </c>
      <c r="B3384">
        <v>17000000</v>
      </c>
      <c r="C3384">
        <v>7.9</v>
      </c>
      <c r="E3384">
        <v>16118077</v>
      </c>
      <c r="F3384">
        <v>25000000</v>
      </c>
      <c r="G3384">
        <v>5.6</v>
      </c>
      <c r="H3384">
        <f>ROUND(CORREL(Table68[[Gross Earning ]],Table68[Budget]),6)</f>
        <v>0.48902099999999998</v>
      </c>
      <c r="I3384">
        <f>Table68[[#This Row],[Gross Earning ]]-Table68[[#This Row],[Budget]]</f>
        <v>-8881923</v>
      </c>
    </row>
    <row r="3385" spans="1:9">
      <c r="A3385">
        <v>72219395</v>
      </c>
      <c r="B3385">
        <v>17000000</v>
      </c>
      <c r="C3385">
        <v>5.6</v>
      </c>
      <c r="E3385">
        <v>112935</v>
      </c>
      <c r="F3385">
        <v>9000000</v>
      </c>
      <c r="G3385">
        <v>7.6</v>
      </c>
      <c r="H3385">
        <f>ROUND(CORREL(Table68[[Gross Earning ]],Table68[Budget]),6)</f>
        <v>0.48902099999999998</v>
      </c>
      <c r="I3385">
        <f>Table68[[#This Row],[Gross Earning ]]-Table68[[#This Row],[Budget]]</f>
        <v>-8887065</v>
      </c>
    </row>
    <row r="3386" spans="1:9">
      <c r="A3386">
        <v>82389560</v>
      </c>
      <c r="B3386">
        <v>17000000</v>
      </c>
      <c r="C3386">
        <v>6.5</v>
      </c>
      <c r="E3386">
        <v>56083966</v>
      </c>
      <c r="F3386">
        <v>65000000</v>
      </c>
      <c r="G3386">
        <v>6.9</v>
      </c>
      <c r="H3386">
        <f>ROUND(CORREL(Table68[[Gross Earning ]],Table68[Budget]),6)</f>
        <v>0.48902099999999998</v>
      </c>
      <c r="I3386">
        <f>Table68[[#This Row],[Gross Earning ]]-Table68[[#This Row],[Budget]]</f>
        <v>-8916034</v>
      </c>
    </row>
    <row r="3387" spans="1:9">
      <c r="A3387">
        <v>71502303</v>
      </c>
      <c r="B3387">
        <v>12000000</v>
      </c>
      <c r="C3387">
        <v>7.5</v>
      </c>
      <c r="E3387">
        <v>36064910</v>
      </c>
      <c r="F3387">
        <v>45000000</v>
      </c>
      <c r="G3387">
        <v>6.4</v>
      </c>
      <c r="H3387">
        <f>ROUND(CORREL(Table68[[Gross Earning ]],Table68[Budget]),6)</f>
        <v>0.48902099999999998</v>
      </c>
      <c r="I3387">
        <f>Table68[[#This Row],[Gross Earning ]]-Table68[[#This Row],[Budget]]</f>
        <v>-8935090</v>
      </c>
    </row>
    <row r="3388" spans="1:9">
      <c r="A3388">
        <v>19179969</v>
      </c>
      <c r="B3388">
        <v>17500000</v>
      </c>
      <c r="C3388">
        <v>6.3</v>
      </c>
      <c r="E3388">
        <v>1055654</v>
      </c>
      <c r="F3388">
        <v>10000000</v>
      </c>
      <c r="G3388">
        <v>7.3</v>
      </c>
      <c r="H3388">
        <f>ROUND(CORREL(Table68[[Gross Earning ]],Table68[Budget]),6)</f>
        <v>0.48902099999999998</v>
      </c>
      <c r="I3388">
        <f>Table68[[#This Row],[Gross Earning ]]-Table68[[#This Row],[Budget]]</f>
        <v>-8944346</v>
      </c>
    </row>
    <row r="3389" spans="1:9">
      <c r="A3389">
        <v>47000000</v>
      </c>
      <c r="B3389">
        <v>300000</v>
      </c>
      <c r="C3389">
        <v>7.9</v>
      </c>
      <c r="E3389">
        <v>10049886</v>
      </c>
      <c r="F3389">
        <v>19000000</v>
      </c>
      <c r="G3389">
        <v>8.6</v>
      </c>
      <c r="H3389">
        <f>ROUND(CORREL(Table68[[Gross Earning ]],Table68[Budget]),6)</f>
        <v>0.48902099999999998</v>
      </c>
      <c r="I3389">
        <f>Table68[[#This Row],[Gross Earning ]]-Table68[[#This Row],[Budget]]</f>
        <v>-8950114</v>
      </c>
    </row>
    <row r="3390" spans="1:9">
      <c r="A3390">
        <v>37566230</v>
      </c>
      <c r="B3390">
        <v>17000000</v>
      </c>
      <c r="C3390">
        <v>5.0999999999999996</v>
      </c>
      <c r="E3390">
        <v>51045801</v>
      </c>
      <c r="F3390">
        <v>60000000</v>
      </c>
      <c r="G3390">
        <v>6.1</v>
      </c>
      <c r="H3390">
        <f>ROUND(CORREL(Table68[[Gross Earning ]],Table68[Budget]),6)</f>
        <v>0.48902099999999998</v>
      </c>
      <c r="I3390">
        <f>Table68[[#This Row],[Gross Earning ]]-Table68[[#This Row],[Budget]]</f>
        <v>-8954199</v>
      </c>
    </row>
    <row r="3391" spans="1:9">
      <c r="A3391">
        <v>70492685</v>
      </c>
      <c r="B3391">
        <v>17000000</v>
      </c>
      <c r="C3391">
        <v>6.7</v>
      </c>
      <c r="E3391">
        <v>11034436</v>
      </c>
      <c r="F3391">
        <v>20000000</v>
      </c>
      <c r="G3391">
        <v>7.1</v>
      </c>
      <c r="H3391">
        <f>ROUND(CORREL(Table68[[Gross Earning ]],Table68[Budget]),6)</f>
        <v>0.48902099999999998</v>
      </c>
      <c r="I3391">
        <f>Table68[[#This Row],[Gross Earning ]]-Table68[[#This Row],[Budget]]</f>
        <v>-8965564</v>
      </c>
    </row>
    <row r="3392" spans="1:9">
      <c r="A3392">
        <v>35635046</v>
      </c>
      <c r="B3392">
        <v>17000000</v>
      </c>
      <c r="C3392">
        <v>6.7</v>
      </c>
      <c r="E3392">
        <v>16027866</v>
      </c>
      <c r="F3392">
        <v>25000000</v>
      </c>
      <c r="G3392">
        <v>5.0999999999999996</v>
      </c>
      <c r="H3392">
        <f>ROUND(CORREL(Table68[[Gross Earning ]],Table68[Budget]),6)</f>
        <v>0.48902099999999998</v>
      </c>
      <c r="I3392">
        <f>Table68[[#This Row],[Gross Earning ]]-Table68[[#This Row],[Budget]]</f>
        <v>-8972134</v>
      </c>
    </row>
    <row r="3393" spans="1:9">
      <c r="A3393">
        <v>45670855</v>
      </c>
      <c r="B3393">
        <v>20000000</v>
      </c>
      <c r="C3393">
        <v>5.6</v>
      </c>
      <c r="E3393">
        <v>27445</v>
      </c>
      <c r="F3393">
        <v>9000000</v>
      </c>
      <c r="G3393">
        <v>5.3</v>
      </c>
      <c r="H3393">
        <f>ROUND(CORREL(Table68[[Gross Earning ]],Table68[Budget]),6)</f>
        <v>0.48902099999999998</v>
      </c>
      <c r="I3393">
        <f>Table68[[#This Row],[Gross Earning ]]-Table68[[#This Row],[Budget]]</f>
        <v>-8972555</v>
      </c>
    </row>
    <row r="3394" spans="1:9">
      <c r="A3394">
        <v>37939782</v>
      </c>
      <c r="B3394">
        <v>17000000</v>
      </c>
      <c r="C3394">
        <v>5.6</v>
      </c>
      <c r="E3394">
        <v>1011054</v>
      </c>
      <c r="F3394">
        <v>10000000</v>
      </c>
      <c r="G3394">
        <v>7.2</v>
      </c>
      <c r="H3394">
        <f>ROUND(CORREL(Table68[[Gross Earning ]],Table68[Budget]),6)</f>
        <v>0.48902099999999998</v>
      </c>
      <c r="I3394">
        <f>Table68[[#This Row],[Gross Earning ]]-Table68[[#This Row],[Budget]]</f>
        <v>-8988946</v>
      </c>
    </row>
    <row r="3395" spans="1:9">
      <c r="A3395">
        <v>30324946</v>
      </c>
      <c r="B3395">
        <v>17000000</v>
      </c>
      <c r="C3395">
        <v>6.2</v>
      </c>
      <c r="E3395">
        <v>162</v>
      </c>
      <c r="F3395">
        <v>9000000</v>
      </c>
      <c r="G3395">
        <v>5.7</v>
      </c>
      <c r="H3395">
        <f>ROUND(CORREL(Table68[[Gross Earning ]],Table68[Budget]),6)</f>
        <v>0.48902099999999998</v>
      </c>
      <c r="I3395">
        <f>Table68[[#This Row],[Gross Earning ]]-Table68[[#This Row],[Budget]]</f>
        <v>-8999838</v>
      </c>
    </row>
    <row r="3396" spans="1:9">
      <c r="A3396">
        <v>27854896</v>
      </c>
      <c r="B3396">
        <v>17000000</v>
      </c>
      <c r="C3396">
        <v>5.6</v>
      </c>
      <c r="E3396">
        <v>6000000</v>
      </c>
      <c r="F3396">
        <v>15000000</v>
      </c>
      <c r="G3396">
        <v>8.4</v>
      </c>
      <c r="H3396">
        <f>ROUND(CORREL(Table68[[Gross Earning ]],Table68[Budget]),6)</f>
        <v>0.48902099999999998</v>
      </c>
      <c r="I3396">
        <f>Table68[[#This Row],[Gross Earning ]]-Table68[[#This Row],[Budget]]</f>
        <v>-9000000</v>
      </c>
    </row>
    <row r="3397" spans="1:9">
      <c r="A3397">
        <v>41777564</v>
      </c>
      <c r="B3397">
        <v>15000000</v>
      </c>
      <c r="C3397">
        <v>6.4</v>
      </c>
      <c r="E3397">
        <v>16999046</v>
      </c>
      <c r="F3397">
        <v>26000000</v>
      </c>
      <c r="G3397">
        <v>5.8</v>
      </c>
      <c r="H3397">
        <f>ROUND(CORREL(Table68[[Gross Earning ]],Table68[Budget]),6)</f>
        <v>0.48902099999999998</v>
      </c>
      <c r="I3397">
        <f>Table68[[#This Row],[Gross Earning ]]-Table68[[#This Row],[Budget]]</f>
        <v>-9000954</v>
      </c>
    </row>
    <row r="3398" spans="1:9">
      <c r="A3398">
        <v>22734486</v>
      </c>
      <c r="B3398">
        <v>17000000</v>
      </c>
      <c r="C3398">
        <v>5.6</v>
      </c>
      <c r="E3398">
        <v>30993544</v>
      </c>
      <c r="F3398">
        <v>40000000</v>
      </c>
      <c r="G3398">
        <v>6.5</v>
      </c>
      <c r="H3398">
        <f>ROUND(CORREL(Table68[[Gross Earning ]],Table68[Budget]),6)</f>
        <v>0.48902099999999998</v>
      </c>
      <c r="I3398">
        <f>Table68[[#This Row],[Gross Earning ]]-Table68[[#This Row],[Budget]]</f>
        <v>-9006456</v>
      </c>
    </row>
    <row r="3399" spans="1:9">
      <c r="A3399">
        <v>44469602</v>
      </c>
      <c r="B3399">
        <v>17000000</v>
      </c>
      <c r="C3399">
        <v>7.4</v>
      </c>
      <c r="E3399">
        <v>1987762</v>
      </c>
      <c r="F3399">
        <v>11000000</v>
      </c>
      <c r="G3399">
        <v>6.7</v>
      </c>
      <c r="H3399">
        <f>ROUND(CORREL(Table68[[Gross Earning ]],Table68[Budget]),6)</f>
        <v>0.48902099999999998</v>
      </c>
      <c r="I3399">
        <f>Table68[[#This Row],[Gross Earning ]]-Table68[[#This Row],[Budget]]</f>
        <v>-9012238</v>
      </c>
    </row>
    <row r="3400" spans="1:9">
      <c r="A3400">
        <v>64998368</v>
      </c>
      <c r="B3400">
        <v>17000000</v>
      </c>
      <c r="C3400">
        <v>7.2</v>
      </c>
      <c r="E3400">
        <v>30981850</v>
      </c>
      <c r="F3400">
        <v>40000000</v>
      </c>
      <c r="G3400">
        <v>5</v>
      </c>
      <c r="H3400">
        <f>ROUND(CORREL(Table68[[Gross Earning ]],Table68[Budget]),6)</f>
        <v>0.48902099999999998</v>
      </c>
      <c r="I3400">
        <f>Table68[[#This Row],[Gross Earning ]]-Table68[[#This Row],[Budget]]</f>
        <v>-9018150</v>
      </c>
    </row>
    <row r="3401" spans="1:9">
      <c r="A3401">
        <v>19693891</v>
      </c>
      <c r="B3401">
        <v>34000000</v>
      </c>
      <c r="C3401">
        <v>4.9000000000000004</v>
      </c>
      <c r="E3401">
        <v>20981633</v>
      </c>
      <c r="F3401">
        <v>30000000</v>
      </c>
      <c r="G3401">
        <v>5.9</v>
      </c>
      <c r="H3401">
        <f>ROUND(CORREL(Table68[[Gross Earning ]],Table68[Budget]),6)</f>
        <v>0.48902099999999998</v>
      </c>
      <c r="I3401">
        <f>Table68[[#This Row],[Gross Earning ]]-Table68[[#This Row],[Budget]]</f>
        <v>-9018367</v>
      </c>
    </row>
    <row r="3402" spans="1:9">
      <c r="A3402">
        <v>16311763</v>
      </c>
      <c r="B3402">
        <v>17000000</v>
      </c>
      <c r="C3402">
        <v>7.5</v>
      </c>
      <c r="E3402">
        <v>40905277</v>
      </c>
      <c r="F3402">
        <v>50000000</v>
      </c>
      <c r="G3402">
        <v>6.5</v>
      </c>
      <c r="H3402">
        <f>ROUND(CORREL(Table68[[Gross Earning ]],Table68[Budget]),6)</f>
        <v>0.48902099999999998</v>
      </c>
      <c r="I3402">
        <f>Table68[[#This Row],[Gross Earning ]]-Table68[[#This Row],[Budget]]</f>
        <v>-9094723</v>
      </c>
    </row>
    <row r="3403" spans="1:9">
      <c r="A3403">
        <v>12693621</v>
      </c>
      <c r="B3403">
        <v>17000000</v>
      </c>
      <c r="C3403">
        <v>4.8</v>
      </c>
      <c r="E3403">
        <v>900926</v>
      </c>
      <c r="F3403">
        <v>10000000</v>
      </c>
      <c r="G3403">
        <v>5.3</v>
      </c>
      <c r="H3403">
        <f>ROUND(CORREL(Table68[[Gross Earning ]],Table68[Budget]),6)</f>
        <v>0.48902099999999998</v>
      </c>
      <c r="I3403">
        <f>Table68[[#This Row],[Gross Earning ]]-Table68[[#This Row],[Budget]]</f>
        <v>-9099074</v>
      </c>
    </row>
    <row r="3404" spans="1:9">
      <c r="A3404">
        <v>15655665</v>
      </c>
      <c r="B3404">
        <v>4000000</v>
      </c>
      <c r="C3404">
        <v>3.1</v>
      </c>
      <c r="E3404">
        <v>882290</v>
      </c>
      <c r="F3404">
        <v>10000000</v>
      </c>
      <c r="G3404">
        <v>6.5</v>
      </c>
      <c r="H3404">
        <f>ROUND(CORREL(Table68[[Gross Earning ]],Table68[Budget]),6)</f>
        <v>0.48902099999999998</v>
      </c>
      <c r="I3404">
        <f>Table68[[#This Row],[Gross Earning ]]-Table68[[#This Row],[Budget]]</f>
        <v>-9117710</v>
      </c>
    </row>
    <row r="3405" spans="1:9">
      <c r="A3405">
        <v>11634458</v>
      </c>
      <c r="B3405">
        <v>17000000</v>
      </c>
      <c r="C3405">
        <v>5.8</v>
      </c>
      <c r="E3405">
        <v>25871834</v>
      </c>
      <c r="F3405">
        <v>35000000</v>
      </c>
      <c r="G3405">
        <v>4.5</v>
      </c>
      <c r="H3405">
        <f>ROUND(CORREL(Table68[[Gross Earning ]],Table68[Budget]),6)</f>
        <v>0.48902099999999998</v>
      </c>
      <c r="I3405">
        <f>Table68[[#This Row],[Gross Earning ]]-Table68[[#This Row],[Budget]]</f>
        <v>-9128166</v>
      </c>
    </row>
    <row r="3406" spans="1:9">
      <c r="A3406">
        <v>27154426</v>
      </c>
      <c r="B3406">
        <v>17000000</v>
      </c>
      <c r="C3406">
        <v>6.7</v>
      </c>
      <c r="E3406">
        <v>866778</v>
      </c>
      <c r="F3406">
        <v>10000000</v>
      </c>
      <c r="G3406">
        <v>6.7</v>
      </c>
      <c r="H3406">
        <f>ROUND(CORREL(Table68[[Gross Earning ]],Table68[Budget]),6)</f>
        <v>0.48902099999999998</v>
      </c>
      <c r="I3406">
        <f>Table68[[#This Row],[Gross Earning ]]-Table68[[#This Row],[Budget]]</f>
        <v>-9133222</v>
      </c>
    </row>
    <row r="3407" spans="1:9">
      <c r="A3407">
        <v>54239856</v>
      </c>
      <c r="B3407">
        <v>17000000</v>
      </c>
      <c r="C3407">
        <v>6.5</v>
      </c>
      <c r="E3407">
        <v>25863915</v>
      </c>
      <c r="F3407">
        <v>35000000</v>
      </c>
      <c r="G3407">
        <v>5.0999999999999996</v>
      </c>
      <c r="H3407">
        <f>ROUND(CORREL(Table68[[Gross Earning ]],Table68[Budget]),6)</f>
        <v>0.48902099999999998</v>
      </c>
      <c r="I3407">
        <f>Table68[[#This Row],[Gross Earning ]]-Table68[[#This Row],[Budget]]</f>
        <v>-9136085</v>
      </c>
    </row>
    <row r="3408" spans="1:9">
      <c r="A3408">
        <v>8662318</v>
      </c>
      <c r="B3408">
        <v>17000000</v>
      </c>
      <c r="C3408">
        <v>5.9</v>
      </c>
      <c r="E3408">
        <v>6126237</v>
      </c>
      <c r="F3408">
        <v>15300000</v>
      </c>
      <c r="G3408">
        <v>4.8</v>
      </c>
      <c r="H3408">
        <f>ROUND(CORREL(Table68[[Gross Earning ]],Table68[Budget]),6)</f>
        <v>0.48902099999999998</v>
      </c>
      <c r="I3408">
        <f>Table68[[#This Row],[Gross Earning ]]-Table68[[#This Row],[Budget]]</f>
        <v>-9173763</v>
      </c>
    </row>
    <row r="3409" spans="1:9">
      <c r="A3409">
        <v>7156725</v>
      </c>
      <c r="B3409">
        <v>19000000</v>
      </c>
      <c r="C3409">
        <v>5.5</v>
      </c>
      <c r="E3409">
        <v>50818750</v>
      </c>
      <c r="F3409">
        <v>60000000</v>
      </c>
      <c r="G3409">
        <v>6.1</v>
      </c>
      <c r="H3409">
        <f>ROUND(CORREL(Table68[[Gross Earning ]],Table68[Budget]),6)</f>
        <v>0.48902099999999998</v>
      </c>
      <c r="I3409">
        <f>Table68[[#This Row],[Gross Earning ]]-Table68[[#This Row],[Budget]]</f>
        <v>-9181250</v>
      </c>
    </row>
    <row r="3410" spans="1:9">
      <c r="A3410">
        <v>15681020</v>
      </c>
      <c r="B3410">
        <v>17000000</v>
      </c>
      <c r="C3410">
        <v>3.6</v>
      </c>
      <c r="E3410">
        <v>50807639</v>
      </c>
      <c r="F3410">
        <v>60000000</v>
      </c>
      <c r="G3410">
        <v>6.8</v>
      </c>
      <c r="H3410">
        <f>ROUND(CORREL(Table68[[Gross Earning ]],Table68[Budget]),6)</f>
        <v>0.48902099999999998</v>
      </c>
      <c r="I3410">
        <f>Table68[[#This Row],[Gross Earning ]]-Table68[[#This Row],[Budget]]</f>
        <v>-9192361</v>
      </c>
    </row>
    <row r="3411" spans="1:9">
      <c r="A3411">
        <v>6855137</v>
      </c>
      <c r="B3411">
        <v>17000000</v>
      </c>
      <c r="C3411">
        <v>7.4</v>
      </c>
      <c r="E3411">
        <v>6088249</v>
      </c>
      <c r="F3411">
        <v>15300000</v>
      </c>
      <c r="G3411">
        <v>7</v>
      </c>
      <c r="H3411">
        <f>ROUND(CORREL(Table68[[Gross Earning ]],Table68[Budget]),6)</f>
        <v>0.48902099999999998</v>
      </c>
      <c r="I3411">
        <f>Table68[[#This Row],[Gross Earning ]]-Table68[[#This Row],[Budget]]</f>
        <v>-9211751</v>
      </c>
    </row>
    <row r="3412" spans="1:9">
      <c r="A3412">
        <v>2315683</v>
      </c>
      <c r="B3412">
        <v>17000000</v>
      </c>
      <c r="C3412">
        <v>3</v>
      </c>
      <c r="E3412">
        <v>12784713</v>
      </c>
      <c r="F3412">
        <v>22000000</v>
      </c>
      <c r="G3412">
        <v>6.7</v>
      </c>
      <c r="H3412">
        <f>ROUND(CORREL(Table68[[Gross Earning ]],Table68[Budget]),6)</f>
        <v>0.48902099999999998</v>
      </c>
      <c r="I3412">
        <f>Table68[[#This Row],[Gross Earning ]]-Table68[[#This Row],[Budget]]</f>
        <v>-9215287</v>
      </c>
    </row>
    <row r="3413" spans="1:9">
      <c r="A3413">
        <v>39825798</v>
      </c>
      <c r="B3413">
        <v>16000000</v>
      </c>
      <c r="C3413">
        <v>7.6</v>
      </c>
      <c r="E3413">
        <v>75754670</v>
      </c>
      <c r="F3413">
        <v>85000000</v>
      </c>
      <c r="G3413">
        <v>7</v>
      </c>
      <c r="H3413">
        <f>ROUND(CORREL(Table68[[Gross Earning ]],Table68[Budget]),6)</f>
        <v>0.48902099999999998</v>
      </c>
      <c r="I3413">
        <f>Table68[[#This Row],[Gross Earning ]]-Table68[[#This Row],[Budget]]</f>
        <v>-9245330</v>
      </c>
    </row>
    <row r="3414" spans="1:9">
      <c r="A3414">
        <v>2000000</v>
      </c>
      <c r="B3414">
        <v>17000000</v>
      </c>
      <c r="C3414">
        <v>6.4</v>
      </c>
      <c r="E3414">
        <v>78747585</v>
      </c>
      <c r="F3414">
        <v>88000000</v>
      </c>
      <c r="G3414">
        <v>5.6</v>
      </c>
      <c r="H3414">
        <f>ROUND(CORREL(Table68[[Gross Earning ]],Table68[Budget]),6)</f>
        <v>0.48902099999999998</v>
      </c>
      <c r="I3414">
        <f>Table68[[#This Row],[Gross Earning ]]-Table68[[#This Row],[Budget]]</f>
        <v>-9252415</v>
      </c>
    </row>
    <row r="3415" spans="1:9">
      <c r="A3415">
        <v>1569918</v>
      </c>
      <c r="B3415">
        <v>17000000</v>
      </c>
      <c r="C3415">
        <v>6.9</v>
      </c>
      <c r="E3415">
        <v>8742261</v>
      </c>
      <c r="F3415">
        <v>18000000</v>
      </c>
      <c r="G3415">
        <v>3.7</v>
      </c>
      <c r="H3415">
        <f>ROUND(CORREL(Table68[[Gross Earning ]],Table68[Budget]),6)</f>
        <v>0.48902099999999998</v>
      </c>
      <c r="I3415">
        <f>Table68[[#This Row],[Gross Earning ]]-Table68[[#This Row],[Budget]]</f>
        <v>-9257739</v>
      </c>
    </row>
    <row r="3416" spans="1:9">
      <c r="A3416">
        <v>106869</v>
      </c>
      <c r="B3416">
        <v>17000000</v>
      </c>
      <c r="C3416">
        <v>6.6</v>
      </c>
      <c r="E3416">
        <v>4741987</v>
      </c>
      <c r="F3416">
        <v>14000000</v>
      </c>
      <c r="G3416">
        <v>6.6</v>
      </c>
      <c r="H3416">
        <f>ROUND(CORREL(Table68[[Gross Earning ]],Table68[Budget]),6)</f>
        <v>0.48902099999999998</v>
      </c>
      <c r="I3416">
        <f>Table68[[#This Row],[Gross Earning ]]-Table68[[#This Row],[Budget]]</f>
        <v>-9258013</v>
      </c>
    </row>
    <row r="3417" spans="1:9">
      <c r="A3417">
        <v>273420</v>
      </c>
      <c r="B3417">
        <v>17000000</v>
      </c>
      <c r="C3417">
        <v>5.5</v>
      </c>
      <c r="E3417">
        <v>53715611</v>
      </c>
      <c r="F3417">
        <v>63000000</v>
      </c>
      <c r="G3417">
        <v>5.7</v>
      </c>
      <c r="H3417">
        <f>ROUND(CORREL(Table68[[Gross Earning ]],Table68[Budget]),6)</f>
        <v>0.48902099999999998</v>
      </c>
      <c r="I3417">
        <f>Table68[[#This Row],[Gross Earning ]]-Table68[[#This Row],[Budget]]</f>
        <v>-9284389</v>
      </c>
    </row>
    <row r="3418" spans="1:9">
      <c r="A3418">
        <v>4930798</v>
      </c>
      <c r="B3418">
        <v>17000000</v>
      </c>
      <c r="C3418">
        <v>4.0999999999999996</v>
      </c>
      <c r="E3418">
        <v>6003587</v>
      </c>
      <c r="F3418">
        <v>15300000</v>
      </c>
      <c r="G3418">
        <v>7.5</v>
      </c>
      <c r="H3418">
        <f>ROUND(CORREL(Table68[[Gross Earning ]],Table68[Budget]),6)</f>
        <v>0.48902099999999998</v>
      </c>
      <c r="I3418">
        <f>Table68[[#This Row],[Gross Earning ]]-Table68[[#This Row],[Budget]]</f>
        <v>-9296413</v>
      </c>
    </row>
    <row r="3419" spans="1:9">
      <c r="A3419">
        <v>59847242</v>
      </c>
      <c r="B3419">
        <v>16500000</v>
      </c>
      <c r="C3419">
        <v>6.8</v>
      </c>
      <c r="E3419">
        <v>5702083</v>
      </c>
      <c r="F3419">
        <v>15000000</v>
      </c>
      <c r="G3419">
        <v>6.5</v>
      </c>
      <c r="H3419">
        <f>ROUND(CORREL(Table68[[Gross Earning ]],Table68[Budget]),6)</f>
        <v>0.48902099999999998</v>
      </c>
      <c r="I3419">
        <f>Table68[[#This Row],[Gross Earning ]]-Table68[[#This Row],[Budget]]</f>
        <v>-9297917</v>
      </c>
    </row>
    <row r="3420" spans="1:9">
      <c r="A3420">
        <v>220914</v>
      </c>
      <c r="B3420">
        <v>16800000</v>
      </c>
      <c r="C3420">
        <v>6.5</v>
      </c>
      <c r="E3420">
        <v>5998971</v>
      </c>
      <c r="F3420">
        <v>15300000</v>
      </c>
      <c r="G3420">
        <v>6.6</v>
      </c>
      <c r="H3420">
        <f>ROUND(CORREL(Table68[[Gross Earning ]],Table68[Budget]),6)</f>
        <v>0.48902099999999998</v>
      </c>
      <c r="I3420">
        <f>Table68[[#This Row],[Gross Earning ]]-Table68[[#This Row],[Budget]]</f>
        <v>-9301029</v>
      </c>
    </row>
    <row r="3421" spans="1:9">
      <c r="A3421">
        <v>43848100</v>
      </c>
      <c r="B3421">
        <v>15000000</v>
      </c>
      <c r="C3421">
        <v>7.4</v>
      </c>
      <c r="E3421">
        <v>5990075</v>
      </c>
      <c r="F3421">
        <v>15300000</v>
      </c>
      <c r="G3421">
        <v>8</v>
      </c>
      <c r="H3421">
        <f>ROUND(CORREL(Table68[[Gross Earning ]],Table68[Budget]),6)</f>
        <v>0.48902099999999998</v>
      </c>
      <c r="I3421">
        <f>Table68[[#This Row],[Gross Earning ]]-Table68[[#This Row],[Budget]]</f>
        <v>-9309925</v>
      </c>
    </row>
    <row r="3422" spans="1:9">
      <c r="A3422">
        <v>42700000</v>
      </c>
      <c r="B3422">
        <v>16500000</v>
      </c>
      <c r="C3422">
        <v>7.7</v>
      </c>
      <c r="E3422">
        <v>16647384</v>
      </c>
      <c r="F3422">
        <v>26000000</v>
      </c>
      <c r="G3422">
        <v>5.0999999999999996</v>
      </c>
      <c r="H3422">
        <f>ROUND(CORREL(Table68[[Gross Earning ]],Table68[Budget]),6)</f>
        <v>0.48902099999999998</v>
      </c>
      <c r="I3422">
        <f>Table68[[#This Row],[Gross Earning ]]-Table68[[#This Row],[Budget]]</f>
        <v>-9352616</v>
      </c>
    </row>
    <row r="3423" spans="1:9">
      <c r="A3423">
        <v>18663911</v>
      </c>
      <c r="B3423">
        <v>16500000</v>
      </c>
      <c r="C3423">
        <v>7.1</v>
      </c>
      <c r="E3423">
        <v>55637680</v>
      </c>
      <c r="F3423">
        <v>65000000</v>
      </c>
      <c r="G3423">
        <v>7.3</v>
      </c>
      <c r="H3423">
        <f>ROUND(CORREL(Table68[[Gross Earning ]],Table68[Budget]),6)</f>
        <v>0.48902099999999998</v>
      </c>
      <c r="I3423">
        <f>Table68[[#This Row],[Gross Earning ]]-Table68[[#This Row],[Budget]]</f>
        <v>-9362320</v>
      </c>
    </row>
    <row r="3424" spans="1:9">
      <c r="A3424">
        <v>11702090</v>
      </c>
      <c r="B3424">
        <v>16500000</v>
      </c>
      <c r="C3424">
        <v>6.3</v>
      </c>
      <c r="E3424">
        <v>35617599</v>
      </c>
      <c r="F3424">
        <v>45000000</v>
      </c>
      <c r="G3424">
        <v>5.9</v>
      </c>
      <c r="H3424">
        <f>ROUND(CORREL(Table68[[Gross Earning ]],Table68[Budget]),6)</f>
        <v>0.48902099999999998</v>
      </c>
      <c r="I3424">
        <f>Table68[[#This Row],[Gross Earning ]]-Table68[[#This Row],[Budget]]</f>
        <v>-9382401</v>
      </c>
    </row>
    <row r="3425" spans="1:9">
      <c r="A3425">
        <v>13005485</v>
      </c>
      <c r="B3425">
        <v>15000000</v>
      </c>
      <c r="C3425">
        <v>7.6</v>
      </c>
      <c r="E3425">
        <v>598645</v>
      </c>
      <c r="F3425">
        <v>10000000</v>
      </c>
      <c r="G3425">
        <v>3.6</v>
      </c>
      <c r="H3425">
        <f>ROUND(CORREL(Table68[[Gross Earning ]],Table68[Budget]),6)</f>
        <v>0.48902099999999998</v>
      </c>
      <c r="I3425">
        <f>Table68[[#This Row],[Gross Earning ]]-Table68[[#This Row],[Budget]]</f>
        <v>-9401355</v>
      </c>
    </row>
    <row r="3426" spans="1:9">
      <c r="A3426">
        <v>95860116</v>
      </c>
      <c r="B3426">
        <v>16400000</v>
      </c>
      <c r="C3426">
        <v>8</v>
      </c>
      <c r="E3426">
        <v>578527</v>
      </c>
      <c r="F3426">
        <v>10000000</v>
      </c>
      <c r="G3426">
        <v>5.7</v>
      </c>
      <c r="H3426">
        <f>ROUND(CORREL(Table68[[Gross Earning ]],Table68[Budget]),6)</f>
        <v>0.48902099999999998</v>
      </c>
      <c r="I3426">
        <f>Table68[[#This Row],[Gross Earning ]]-Table68[[#This Row],[Budget]]</f>
        <v>-9421473</v>
      </c>
    </row>
    <row r="3427" spans="1:9">
      <c r="A3427">
        <v>127175354</v>
      </c>
      <c r="B3427">
        <v>16000000</v>
      </c>
      <c r="C3427">
        <v>7.3</v>
      </c>
      <c r="E3427">
        <v>10569071</v>
      </c>
      <c r="F3427">
        <v>20000000</v>
      </c>
      <c r="G3427">
        <v>7.4</v>
      </c>
      <c r="H3427">
        <f>ROUND(CORREL(Table68[[Gross Earning ]],Table68[Budget]),6)</f>
        <v>0.48902099999999998</v>
      </c>
      <c r="I3427">
        <f>Table68[[#This Row],[Gross Earning ]]-Table68[[#This Row],[Budget]]</f>
        <v>-9430929</v>
      </c>
    </row>
    <row r="3428" spans="1:9">
      <c r="A3428">
        <v>92823600</v>
      </c>
      <c r="B3428">
        <v>16000000</v>
      </c>
      <c r="C3428">
        <v>7.6</v>
      </c>
      <c r="E3428">
        <v>58214</v>
      </c>
      <c r="F3428">
        <v>9500000</v>
      </c>
      <c r="G3428">
        <v>7</v>
      </c>
      <c r="H3428">
        <f>ROUND(CORREL(Table68[[Gross Earning ]],Table68[Budget]),6)</f>
        <v>0.48902099999999998</v>
      </c>
      <c r="I3428">
        <f>Table68[[#This Row],[Gross Earning ]]-Table68[[#This Row],[Budget]]</f>
        <v>-9441786</v>
      </c>
    </row>
    <row r="3429" spans="1:9">
      <c r="A3429">
        <v>54000000</v>
      </c>
      <c r="B3429">
        <v>16000000</v>
      </c>
      <c r="C3429">
        <v>7.8</v>
      </c>
      <c r="E3429">
        <v>10555348</v>
      </c>
      <c r="F3429">
        <v>20000000</v>
      </c>
      <c r="G3429">
        <v>6</v>
      </c>
      <c r="H3429">
        <f>ROUND(CORREL(Table68[[Gross Earning ]],Table68[Budget]),6)</f>
        <v>0.48902099999999998</v>
      </c>
      <c r="I3429">
        <f>Table68[[#This Row],[Gross Earning ]]-Table68[[#This Row],[Budget]]</f>
        <v>-9444652</v>
      </c>
    </row>
    <row r="3430" spans="1:9">
      <c r="A3430">
        <v>68525609</v>
      </c>
      <c r="B3430">
        <v>15600000</v>
      </c>
      <c r="C3430">
        <v>6.5</v>
      </c>
      <c r="E3430">
        <v>50549107</v>
      </c>
      <c r="F3430">
        <v>60000000</v>
      </c>
      <c r="G3430">
        <v>6.2</v>
      </c>
      <c r="H3430">
        <f>ROUND(CORREL(Table68[[Gross Earning ]],Table68[Budget]),6)</f>
        <v>0.48902099999999998</v>
      </c>
      <c r="I3430">
        <f>Table68[[#This Row],[Gross Earning ]]-Table68[[#This Row],[Budget]]</f>
        <v>-9450893</v>
      </c>
    </row>
    <row r="3431" spans="1:9">
      <c r="A3431">
        <v>52885587</v>
      </c>
      <c r="B3431">
        <v>16000000</v>
      </c>
      <c r="C3431">
        <v>6.4</v>
      </c>
      <c r="E3431">
        <v>10544143</v>
      </c>
      <c r="F3431">
        <v>20000000</v>
      </c>
      <c r="G3431">
        <v>6.1</v>
      </c>
      <c r="H3431">
        <f>ROUND(CORREL(Table68[[Gross Earning ]],Table68[Budget]),6)</f>
        <v>0.48902099999999998</v>
      </c>
      <c r="I3431">
        <f>Table68[[#This Row],[Gross Earning ]]-Table68[[#This Row],[Budget]]</f>
        <v>-9455857</v>
      </c>
    </row>
    <row r="3432" spans="1:9">
      <c r="A3432">
        <v>44667095</v>
      </c>
      <c r="B3432">
        <v>15000000</v>
      </c>
      <c r="C3432">
        <v>8</v>
      </c>
      <c r="E3432">
        <v>531009</v>
      </c>
      <c r="F3432">
        <v>10000000</v>
      </c>
      <c r="G3432">
        <v>5.3</v>
      </c>
      <c r="H3432">
        <f>ROUND(CORREL(Table68[[Gross Earning ]],Table68[Budget]),6)</f>
        <v>0.48902099999999998</v>
      </c>
      <c r="I3432">
        <f>Table68[[#This Row],[Gross Earning ]]-Table68[[#This Row],[Budget]]</f>
        <v>-9468991</v>
      </c>
    </row>
    <row r="3433" spans="1:9">
      <c r="A3433">
        <v>42638165</v>
      </c>
      <c r="B3433">
        <v>16000000</v>
      </c>
      <c r="C3433">
        <v>4.8</v>
      </c>
      <c r="E3433">
        <v>8508843</v>
      </c>
      <c r="F3433">
        <v>18000000</v>
      </c>
      <c r="G3433">
        <v>5.5</v>
      </c>
      <c r="H3433">
        <f>ROUND(CORREL(Table68[[Gross Earning ]],Table68[Budget]),6)</f>
        <v>0.48902099999999998</v>
      </c>
      <c r="I3433">
        <f>Table68[[#This Row],[Gross Earning ]]-Table68[[#This Row],[Budget]]</f>
        <v>-9491157</v>
      </c>
    </row>
    <row r="3434" spans="1:9">
      <c r="A3434">
        <v>45507053</v>
      </c>
      <c r="B3434">
        <v>16000000</v>
      </c>
      <c r="C3434">
        <v>7.8</v>
      </c>
      <c r="E3434">
        <v>488872</v>
      </c>
      <c r="F3434">
        <v>10000000</v>
      </c>
      <c r="G3434">
        <v>7.3</v>
      </c>
      <c r="H3434">
        <f>ROUND(CORREL(Table68[[Gross Earning ]],Table68[Budget]),6)</f>
        <v>0.48902099999999998</v>
      </c>
      <c r="I3434">
        <f>Table68[[#This Row],[Gross Earning ]]-Table68[[#This Row],[Budget]]</f>
        <v>-9511128</v>
      </c>
    </row>
    <row r="3435" spans="1:9">
      <c r="A3435">
        <v>39511038</v>
      </c>
      <c r="B3435">
        <v>16000000</v>
      </c>
      <c r="C3435">
        <v>5.9</v>
      </c>
      <c r="E3435">
        <v>71442</v>
      </c>
      <c r="F3435">
        <v>9600000</v>
      </c>
      <c r="G3435">
        <v>7.9</v>
      </c>
      <c r="H3435">
        <f>ROUND(CORREL(Table68[[Gross Earning ]],Table68[Budget]),6)</f>
        <v>0.48902099999999998</v>
      </c>
      <c r="I3435">
        <f>Table68[[#This Row],[Gross Earning ]]-Table68[[#This Row],[Budget]]</f>
        <v>-9528558</v>
      </c>
    </row>
    <row r="3436" spans="1:9">
      <c r="A3436">
        <v>6462576</v>
      </c>
      <c r="B3436">
        <v>18500000</v>
      </c>
      <c r="C3436">
        <v>5.4</v>
      </c>
      <c r="E3436">
        <v>12469811</v>
      </c>
      <c r="F3436">
        <v>22000000</v>
      </c>
      <c r="G3436">
        <v>6.6</v>
      </c>
      <c r="H3436">
        <f>ROUND(CORREL(Table68[[Gross Earning ]],Table68[Budget]),6)</f>
        <v>0.48902099999999998</v>
      </c>
      <c r="I3436">
        <f>Table68[[#This Row],[Gross Earning ]]-Table68[[#This Row],[Budget]]</f>
        <v>-9530189</v>
      </c>
    </row>
    <row r="3437" spans="1:9">
      <c r="A3437">
        <v>40363530</v>
      </c>
      <c r="B3437">
        <v>16000000</v>
      </c>
      <c r="C3437">
        <v>3.3</v>
      </c>
      <c r="E3437">
        <v>449558</v>
      </c>
      <c r="F3437">
        <v>10000000</v>
      </c>
      <c r="G3437">
        <v>7.6</v>
      </c>
      <c r="H3437">
        <f>ROUND(CORREL(Table68[[Gross Earning ]],Table68[Budget]),6)</f>
        <v>0.48902099999999998</v>
      </c>
      <c r="I3437">
        <f>Table68[[#This Row],[Gross Earning ]]-Table68[[#This Row],[Budget]]</f>
        <v>-9550442</v>
      </c>
    </row>
    <row r="3438" spans="1:9">
      <c r="A3438">
        <v>37623143</v>
      </c>
      <c r="B3438">
        <v>13500000</v>
      </c>
      <c r="C3438">
        <v>8.1999999999999993</v>
      </c>
      <c r="E3438">
        <v>447750</v>
      </c>
      <c r="F3438">
        <v>10000000</v>
      </c>
      <c r="G3438">
        <v>7.2</v>
      </c>
      <c r="H3438">
        <f>ROUND(CORREL(Table68[[Gross Earning ]],Table68[Budget]),6)</f>
        <v>0.48902099999999998</v>
      </c>
      <c r="I3438">
        <f>Table68[[#This Row],[Gross Earning ]]-Table68[[#This Row],[Budget]]</f>
        <v>-9552250</v>
      </c>
    </row>
    <row r="3439" spans="1:9">
      <c r="A3439">
        <v>33357476</v>
      </c>
      <c r="B3439">
        <v>35000000</v>
      </c>
      <c r="C3439">
        <v>5.4</v>
      </c>
      <c r="E3439">
        <v>42438300</v>
      </c>
      <c r="F3439">
        <v>52000000</v>
      </c>
      <c r="G3439">
        <v>8.1999999999999993</v>
      </c>
      <c r="H3439">
        <f>ROUND(CORREL(Table68[[Gross Earning ]],Table68[Budget]),6)</f>
        <v>0.48902099999999998</v>
      </c>
      <c r="I3439">
        <f>Table68[[#This Row],[Gross Earning ]]-Table68[[#This Row],[Budget]]</f>
        <v>-9561700</v>
      </c>
    </row>
    <row r="3440" spans="1:9">
      <c r="A3440">
        <v>28734552</v>
      </c>
      <c r="B3440">
        <v>16000000</v>
      </c>
      <c r="C3440">
        <v>6.4</v>
      </c>
      <c r="E3440">
        <v>365734</v>
      </c>
      <c r="F3440">
        <v>10000000</v>
      </c>
      <c r="G3440">
        <v>5</v>
      </c>
      <c r="H3440">
        <f>ROUND(CORREL(Table68[[Gross Earning ]],Table68[Budget]),6)</f>
        <v>0.48902099999999998</v>
      </c>
      <c r="I3440">
        <f>Table68[[#This Row],[Gross Earning ]]-Table68[[#This Row],[Budget]]</f>
        <v>-9634266</v>
      </c>
    </row>
    <row r="3441" spans="1:9">
      <c r="A3441">
        <v>37300107</v>
      </c>
      <c r="B3441">
        <v>16000000</v>
      </c>
      <c r="C3441">
        <v>4.8</v>
      </c>
      <c r="E3441">
        <v>2326407</v>
      </c>
      <c r="F3441">
        <v>12000000</v>
      </c>
      <c r="G3441">
        <v>7</v>
      </c>
      <c r="H3441">
        <f>ROUND(CORREL(Table68[[Gross Earning ]],Table68[Budget]),6)</f>
        <v>0.48902099999999998</v>
      </c>
      <c r="I3441">
        <f>Table68[[#This Row],[Gross Earning ]]-Table68[[#This Row],[Budget]]</f>
        <v>-9673593</v>
      </c>
    </row>
    <row r="3442" spans="1:9">
      <c r="A3442">
        <v>27087695</v>
      </c>
      <c r="B3442">
        <v>17700000</v>
      </c>
      <c r="C3442">
        <v>5.9</v>
      </c>
      <c r="E3442">
        <v>306715</v>
      </c>
      <c r="F3442">
        <v>10000000</v>
      </c>
      <c r="G3442">
        <v>2.2999999999999998</v>
      </c>
      <c r="H3442">
        <f>ROUND(CORREL(Table68[[Gross Earning ]],Table68[Budget]),6)</f>
        <v>0.48902099999999998</v>
      </c>
      <c r="I3442">
        <f>Table68[[#This Row],[Gross Earning ]]-Table68[[#This Row],[Budget]]</f>
        <v>-9693285</v>
      </c>
    </row>
    <row r="3443" spans="1:9">
      <c r="A3443">
        <v>30102717</v>
      </c>
      <c r="B3443">
        <v>15000000</v>
      </c>
      <c r="C3443">
        <v>5.5</v>
      </c>
      <c r="E3443">
        <v>5306447</v>
      </c>
      <c r="F3443">
        <v>15000000</v>
      </c>
      <c r="G3443">
        <v>7.2</v>
      </c>
      <c r="H3443">
        <f>ROUND(CORREL(Table68[[Gross Earning ]],Table68[Budget]),6)</f>
        <v>0.48902099999999998</v>
      </c>
      <c r="I3443">
        <f>Table68[[#This Row],[Gross Earning ]]-Table68[[#This Row],[Budget]]</f>
        <v>-9693553</v>
      </c>
    </row>
    <row r="3444" spans="1:9">
      <c r="A3444">
        <v>23618786</v>
      </c>
      <c r="B3444">
        <v>8000000</v>
      </c>
      <c r="C3444">
        <v>7.9</v>
      </c>
      <c r="E3444">
        <v>4291965</v>
      </c>
      <c r="F3444">
        <v>14000000</v>
      </c>
      <c r="G3444">
        <v>6.7</v>
      </c>
      <c r="H3444">
        <f>ROUND(CORREL(Table68[[Gross Earning ]],Table68[Budget]),6)</f>
        <v>0.48902099999999998</v>
      </c>
      <c r="I3444">
        <f>Table68[[#This Row],[Gross Earning ]]-Table68[[#This Row],[Budget]]</f>
        <v>-9708035</v>
      </c>
    </row>
    <row r="3445" spans="1:9">
      <c r="A3445">
        <v>26896744</v>
      </c>
      <c r="B3445">
        <v>16500000</v>
      </c>
      <c r="C3445">
        <v>4.9000000000000004</v>
      </c>
      <c r="E3445">
        <v>48291624</v>
      </c>
      <c r="F3445">
        <v>58000000</v>
      </c>
      <c r="G3445">
        <v>6.7</v>
      </c>
      <c r="H3445">
        <f>ROUND(CORREL(Table68[[Gross Earning ]],Table68[Budget]),6)</f>
        <v>0.48902099999999998</v>
      </c>
      <c r="I3445">
        <f>Table68[[#This Row],[Gross Earning ]]-Table68[[#This Row],[Budget]]</f>
        <v>-9708376</v>
      </c>
    </row>
    <row r="3446" spans="1:9">
      <c r="A3446">
        <v>23213577</v>
      </c>
      <c r="B3446">
        <v>15500000</v>
      </c>
      <c r="C3446">
        <v>7.2</v>
      </c>
      <c r="E3446">
        <v>25266129</v>
      </c>
      <c r="F3446">
        <v>35000000</v>
      </c>
      <c r="G3446">
        <v>6.2</v>
      </c>
      <c r="H3446">
        <f>ROUND(CORREL(Table68[[Gross Earning ]],Table68[Budget]),6)</f>
        <v>0.48902099999999998</v>
      </c>
      <c r="I3446">
        <f>Table68[[#This Row],[Gross Earning ]]-Table68[[#This Row],[Budget]]</f>
        <v>-9733871</v>
      </c>
    </row>
    <row r="3447" spans="1:9">
      <c r="A3447">
        <v>20627372</v>
      </c>
      <c r="B3447">
        <v>16000000</v>
      </c>
      <c r="C3447">
        <v>5.3</v>
      </c>
      <c r="E3447">
        <v>12232937</v>
      </c>
      <c r="F3447">
        <v>22000000</v>
      </c>
      <c r="G3447">
        <v>5.6</v>
      </c>
      <c r="H3447">
        <f>ROUND(CORREL(Table68[[Gross Earning ]],Table68[Budget]),6)</f>
        <v>0.48902099999999998</v>
      </c>
      <c r="I3447">
        <f>Table68[[#This Row],[Gross Earning ]]-Table68[[#This Row],[Budget]]</f>
        <v>-9767063</v>
      </c>
    </row>
    <row r="3448" spans="1:9">
      <c r="A3448">
        <v>16346122</v>
      </c>
      <c r="B3448">
        <v>16000000</v>
      </c>
      <c r="C3448">
        <v>7.2</v>
      </c>
      <c r="E3448">
        <v>226792</v>
      </c>
      <c r="F3448">
        <v>10000000</v>
      </c>
      <c r="G3448">
        <v>6.2</v>
      </c>
      <c r="H3448">
        <f>ROUND(CORREL(Table68[[Gross Earning ]],Table68[Budget]),6)</f>
        <v>0.48902099999999998</v>
      </c>
      <c r="I3448">
        <f>Table68[[#This Row],[Gross Earning ]]-Table68[[#This Row],[Budget]]</f>
        <v>-9773208</v>
      </c>
    </row>
    <row r="3449" spans="1:9">
      <c r="A3449">
        <v>16204793</v>
      </c>
      <c r="B3449">
        <v>16000000</v>
      </c>
      <c r="C3449">
        <v>5.0999999999999996</v>
      </c>
      <c r="E3449">
        <v>2222647</v>
      </c>
      <c r="F3449">
        <v>12000000</v>
      </c>
      <c r="G3449">
        <v>7.8</v>
      </c>
      <c r="H3449">
        <f>ROUND(CORREL(Table68[[Gross Earning ]],Table68[Budget]),6)</f>
        <v>0.48902099999999998</v>
      </c>
      <c r="I3449">
        <f>Table68[[#This Row],[Gross Earning ]]-Table68[[#This Row],[Budget]]</f>
        <v>-9777353</v>
      </c>
    </row>
    <row r="3450" spans="1:9">
      <c r="A3450">
        <v>15427192</v>
      </c>
      <c r="B3450">
        <v>16000000</v>
      </c>
      <c r="C3450">
        <v>5.6</v>
      </c>
      <c r="E3450">
        <v>5217498</v>
      </c>
      <c r="F3450">
        <v>15000000</v>
      </c>
      <c r="G3450">
        <v>4.5999999999999996</v>
      </c>
      <c r="H3450">
        <f>ROUND(CORREL(Table68[[Gross Earning ]],Table68[Budget]),6)</f>
        <v>0.48902099999999998</v>
      </c>
      <c r="I3450">
        <f>Table68[[#This Row],[Gross Earning ]]-Table68[[#This Row],[Budget]]</f>
        <v>-9782502</v>
      </c>
    </row>
    <row r="3451" spans="1:9">
      <c r="A3451">
        <v>14792779</v>
      </c>
      <c r="B3451">
        <v>16000000</v>
      </c>
      <c r="C3451">
        <v>7.6</v>
      </c>
      <c r="E3451">
        <v>30199105</v>
      </c>
      <c r="F3451">
        <v>40000000</v>
      </c>
      <c r="G3451">
        <v>5.7</v>
      </c>
      <c r="H3451">
        <f>ROUND(CORREL(Table68[[Gross Earning ]],Table68[Budget]),6)</f>
        <v>0.48902099999999998</v>
      </c>
      <c r="I3451">
        <f>Table68[[#This Row],[Gross Earning ]]-Table68[[#This Row],[Budget]]</f>
        <v>-9800895</v>
      </c>
    </row>
    <row r="3452" spans="1:9">
      <c r="A3452">
        <v>19057024</v>
      </c>
      <c r="B3452">
        <v>16000000</v>
      </c>
      <c r="C3452">
        <v>7.2</v>
      </c>
      <c r="E3452">
        <v>50189179</v>
      </c>
      <c r="F3452">
        <v>60000000</v>
      </c>
      <c r="G3452">
        <v>5.3</v>
      </c>
      <c r="H3452">
        <f>ROUND(CORREL(Table68[[Gross Earning ]],Table68[Budget]),6)</f>
        <v>0.48902099999999998</v>
      </c>
      <c r="I3452">
        <f>Table68[[#This Row],[Gross Earning ]]-Table68[[#This Row],[Budget]]</f>
        <v>-9810821</v>
      </c>
    </row>
    <row r="3453" spans="1:9">
      <c r="A3453">
        <v>14108518</v>
      </c>
      <c r="B3453">
        <v>16000000</v>
      </c>
      <c r="C3453">
        <v>5.7</v>
      </c>
      <c r="E3453">
        <v>26183197</v>
      </c>
      <c r="F3453">
        <v>36000000</v>
      </c>
      <c r="G3453">
        <v>6.1</v>
      </c>
      <c r="H3453">
        <f>ROUND(CORREL(Table68[[Gross Earning ]],Table68[Budget]),6)</f>
        <v>0.48902099999999998</v>
      </c>
      <c r="I3453">
        <f>Table68[[#This Row],[Gross Earning ]]-Table68[[#This Row],[Budget]]</f>
        <v>-9816803</v>
      </c>
    </row>
    <row r="3454" spans="1:9">
      <c r="A3454">
        <v>13854000</v>
      </c>
      <c r="B3454">
        <v>20000000</v>
      </c>
      <c r="C3454">
        <v>5.2</v>
      </c>
      <c r="E3454" s="27">
        <v>24171685</v>
      </c>
      <c r="F3454">
        <v>34000000</v>
      </c>
      <c r="G3454">
        <v>8.1</v>
      </c>
      <c r="H3454">
        <f>ROUND(CORREL(Table68[[Gross Earning ]],Table68[Budget]),6)</f>
        <v>0.48902099999999998</v>
      </c>
      <c r="I3454">
        <f>Table68[[#This Row],[Gross Earning ]]-Table68[[#This Row],[Budget]]</f>
        <v>-9828315</v>
      </c>
    </row>
    <row r="3455" spans="1:9">
      <c r="A3455">
        <v>77324422</v>
      </c>
      <c r="B3455">
        <v>26000000</v>
      </c>
      <c r="C3455">
        <v>7.7</v>
      </c>
      <c r="E3455">
        <v>3169424</v>
      </c>
      <c r="F3455">
        <v>13000000</v>
      </c>
      <c r="G3455">
        <v>6.8</v>
      </c>
      <c r="H3455">
        <f>ROUND(CORREL(Table68[[Gross Earning ]],Table68[Budget]),6)</f>
        <v>0.48902099999999998</v>
      </c>
      <c r="I3455">
        <f>Table68[[#This Row],[Gross Earning ]]-Table68[[#This Row],[Budget]]</f>
        <v>-9830576</v>
      </c>
    </row>
    <row r="3456" spans="1:9">
      <c r="A3456">
        <v>15500000</v>
      </c>
      <c r="B3456">
        <v>16000000</v>
      </c>
      <c r="C3456">
        <v>7</v>
      </c>
      <c r="E3456">
        <v>169379</v>
      </c>
      <c r="F3456">
        <v>10000000</v>
      </c>
      <c r="G3456">
        <v>6.2</v>
      </c>
      <c r="H3456">
        <f>ROUND(CORREL(Table68[[Gross Earning ]],Table68[Budget]),6)</f>
        <v>0.48902099999999998</v>
      </c>
      <c r="I3456">
        <f>Table68[[#This Row],[Gross Earning ]]-Table68[[#This Row],[Budget]]</f>
        <v>-9830621</v>
      </c>
    </row>
    <row r="3457" spans="1:9">
      <c r="A3457">
        <v>4734235</v>
      </c>
      <c r="B3457">
        <v>15000000</v>
      </c>
      <c r="C3457">
        <v>6</v>
      </c>
      <c r="E3457">
        <v>131617</v>
      </c>
      <c r="F3457">
        <v>10000000</v>
      </c>
      <c r="G3457">
        <v>6.3</v>
      </c>
      <c r="H3457">
        <f>ROUND(CORREL(Table68[[Gross Earning ]],Table68[Budget]),6)</f>
        <v>0.48902099999999998</v>
      </c>
      <c r="I3457">
        <f>Table68[[#This Row],[Gross Earning ]]-Table68[[#This Row],[Budget]]</f>
        <v>-9868383</v>
      </c>
    </row>
    <row r="3458" spans="1:9">
      <c r="A3458">
        <v>4839383</v>
      </c>
      <c r="B3458">
        <v>16000000</v>
      </c>
      <c r="C3458">
        <v>6.6</v>
      </c>
      <c r="E3458">
        <v>128486</v>
      </c>
      <c r="F3458">
        <v>10000000</v>
      </c>
      <c r="G3458">
        <v>7.3</v>
      </c>
      <c r="H3458">
        <f>ROUND(CORREL(Table68[[Gross Earning ]],Table68[Budget]),6)</f>
        <v>0.48902099999999998</v>
      </c>
      <c r="I3458">
        <f>Table68[[#This Row],[Gross Earning ]]-Table68[[#This Row],[Budget]]</f>
        <v>-9871514</v>
      </c>
    </row>
    <row r="3459" spans="1:9">
      <c r="A3459">
        <v>4193025</v>
      </c>
      <c r="B3459">
        <v>15000000</v>
      </c>
      <c r="C3459">
        <v>6.8</v>
      </c>
      <c r="E3459">
        <v>25093607</v>
      </c>
      <c r="F3459">
        <v>35000000</v>
      </c>
      <c r="G3459">
        <v>6.5</v>
      </c>
      <c r="H3459">
        <f>ROUND(CORREL(Table68[[Gross Earning ]],Table68[Budget]),6)</f>
        <v>0.48902099999999998</v>
      </c>
      <c r="I3459">
        <f>Table68[[#This Row],[Gross Earning ]]-Table68[[#This Row],[Budget]]</f>
        <v>-9906393</v>
      </c>
    </row>
    <row r="3460" spans="1:9">
      <c r="A3460">
        <v>5900000</v>
      </c>
      <c r="B3460">
        <v>16000000</v>
      </c>
      <c r="C3460">
        <v>7.2</v>
      </c>
      <c r="E3460">
        <v>15091542</v>
      </c>
      <c r="F3460">
        <v>25000000</v>
      </c>
      <c r="G3460">
        <v>5.3</v>
      </c>
      <c r="H3460">
        <f>ROUND(CORREL(Table68[[Gross Earning ]],Table68[Budget]),6)</f>
        <v>0.48902099999999998</v>
      </c>
      <c r="I3460">
        <f>Table68[[#This Row],[Gross Earning ]]-Table68[[#This Row],[Budget]]</f>
        <v>-9908458</v>
      </c>
    </row>
    <row r="3461" spans="1:9">
      <c r="A3461">
        <v>2849142</v>
      </c>
      <c r="B3461">
        <v>16000000</v>
      </c>
      <c r="C3461">
        <v>7.2</v>
      </c>
      <c r="E3461">
        <v>1066555</v>
      </c>
      <c r="F3461">
        <v>11000000</v>
      </c>
      <c r="G3461">
        <v>5.8</v>
      </c>
      <c r="H3461">
        <f>ROUND(CORREL(Table68[[Gross Earning ]],Table68[Budget]),6)</f>
        <v>0.48902099999999998</v>
      </c>
      <c r="I3461">
        <f>Table68[[#This Row],[Gross Earning ]]-Table68[[#This Row],[Budget]]</f>
        <v>-9933445</v>
      </c>
    </row>
    <row r="3462" spans="1:9">
      <c r="A3462">
        <v>1686429</v>
      </c>
      <c r="B3462">
        <v>16000000</v>
      </c>
      <c r="C3462">
        <v>2.8</v>
      </c>
      <c r="E3462">
        <v>2060953</v>
      </c>
      <c r="F3462">
        <v>12000000</v>
      </c>
      <c r="G3462">
        <v>7.1</v>
      </c>
      <c r="H3462">
        <f>ROUND(CORREL(Table68[[Gross Earning ]],Table68[Budget]),6)</f>
        <v>0.48902099999999998</v>
      </c>
      <c r="I3462">
        <f>Table68[[#This Row],[Gross Earning ]]-Table68[[#This Row],[Budget]]</f>
        <v>-9939047</v>
      </c>
    </row>
    <row r="3463" spans="1:9">
      <c r="A3463">
        <v>1984743</v>
      </c>
      <c r="B3463">
        <v>16000000</v>
      </c>
      <c r="C3463">
        <v>6.6</v>
      </c>
      <c r="E3463">
        <v>5355847</v>
      </c>
      <c r="F3463">
        <v>15300000</v>
      </c>
      <c r="G3463">
        <v>6.8</v>
      </c>
      <c r="H3463">
        <f>ROUND(CORREL(Table68[[Gross Earning ]],Table68[Budget]),6)</f>
        <v>0.48902099999999998</v>
      </c>
      <c r="I3463">
        <f>Table68[[#This Row],[Gross Earning ]]-Table68[[#This Row],[Budget]]</f>
        <v>-9944153</v>
      </c>
    </row>
    <row r="3464" spans="1:9">
      <c r="A3464">
        <v>1666262</v>
      </c>
      <c r="B3464">
        <v>16000000</v>
      </c>
      <c r="C3464">
        <v>6.7</v>
      </c>
      <c r="E3464">
        <v>5355376</v>
      </c>
      <c r="F3464">
        <v>15300000</v>
      </c>
      <c r="G3464">
        <v>7.2</v>
      </c>
      <c r="H3464">
        <f>ROUND(CORREL(Table68[[Gross Earning ]],Table68[Budget]),6)</f>
        <v>0.48902099999999998</v>
      </c>
      <c r="I3464">
        <f>Table68[[#This Row],[Gross Earning ]]-Table68[[#This Row],[Budget]]</f>
        <v>-9944624</v>
      </c>
    </row>
    <row r="3465" spans="1:9">
      <c r="A3465">
        <v>2319187</v>
      </c>
      <c r="B3465">
        <v>20000000</v>
      </c>
      <c r="C3465">
        <v>7</v>
      </c>
      <c r="E3465">
        <v>50024083</v>
      </c>
      <c r="F3465">
        <v>60000000</v>
      </c>
      <c r="G3465">
        <v>5.4</v>
      </c>
      <c r="H3465">
        <f>ROUND(CORREL(Table68[[Gross Earning ]],Table68[Budget]),6)</f>
        <v>0.48902099999999998</v>
      </c>
      <c r="I3465">
        <f>Table68[[#This Row],[Gross Earning ]]-Table68[[#This Row],[Budget]]</f>
        <v>-9975917</v>
      </c>
    </row>
    <row r="3466" spans="1:9">
      <c r="A3466">
        <v>13922211</v>
      </c>
      <c r="B3466">
        <v>16000000</v>
      </c>
      <c r="C3466">
        <v>4.4000000000000004</v>
      </c>
      <c r="E3466">
        <v>5023275</v>
      </c>
      <c r="F3466">
        <v>15000000</v>
      </c>
      <c r="G3466">
        <v>7.5</v>
      </c>
      <c r="H3466">
        <f>ROUND(CORREL(Table68[[Gross Earning ]],Table68[Budget]),6)</f>
        <v>0.48902099999999998</v>
      </c>
      <c r="I3466">
        <f>Table68[[#This Row],[Gross Earning ]]-Table68[[#This Row],[Budget]]</f>
        <v>-9976725</v>
      </c>
    </row>
    <row r="3467" spans="1:9">
      <c r="A3467">
        <v>23091</v>
      </c>
      <c r="B3467">
        <v>15000000</v>
      </c>
      <c r="C3467">
        <v>6.2</v>
      </c>
      <c r="E3467">
        <v>19348</v>
      </c>
      <c r="F3467">
        <v>10000000</v>
      </c>
      <c r="G3467">
        <v>5.5</v>
      </c>
      <c r="H3467">
        <f>ROUND(CORREL(Table68[[Gross Earning ]],Table68[Budget]),6)</f>
        <v>0.48902099999999998</v>
      </c>
      <c r="I3467">
        <f>Table68[[#This Row],[Gross Earning ]]-Table68[[#This Row],[Budget]]</f>
        <v>-9980652</v>
      </c>
    </row>
    <row r="3468" spans="1:9">
      <c r="A3468">
        <v>336467</v>
      </c>
      <c r="B3468">
        <v>13000000</v>
      </c>
      <c r="C3468">
        <v>7.3</v>
      </c>
      <c r="E3468">
        <v>13019253</v>
      </c>
      <c r="F3468">
        <v>23000000</v>
      </c>
      <c r="G3468">
        <v>5.6</v>
      </c>
      <c r="H3468">
        <f>ROUND(CORREL(Table68[[Gross Earning ]],Table68[Budget]),6)</f>
        <v>0.48902099999999998</v>
      </c>
      <c r="I3468">
        <f>Table68[[#This Row],[Gross Earning ]]-Table68[[#This Row],[Budget]]</f>
        <v>-9980747</v>
      </c>
    </row>
    <row r="3469" spans="1:9">
      <c r="A3469">
        <v>2964</v>
      </c>
      <c r="B3469">
        <v>16000000</v>
      </c>
      <c r="C3469">
        <v>5.0999999999999996</v>
      </c>
      <c r="E3469">
        <v>15447</v>
      </c>
      <c r="F3469">
        <v>10000000</v>
      </c>
      <c r="G3469">
        <v>3.5</v>
      </c>
      <c r="H3469">
        <f>ROUND(CORREL(Table68[[Gross Earning ]],Table68[Budget]),6)</f>
        <v>0.48902099999999998</v>
      </c>
      <c r="I3469">
        <f>Table68[[#This Row],[Gross Earning ]]-Table68[[#This Row],[Budget]]</f>
        <v>-9984553</v>
      </c>
    </row>
    <row r="3470" spans="1:9">
      <c r="A3470">
        <v>2428883</v>
      </c>
      <c r="B3470">
        <v>16000000</v>
      </c>
      <c r="C3470">
        <v>6.6</v>
      </c>
      <c r="E3470">
        <v>11835</v>
      </c>
      <c r="F3470">
        <v>10000000</v>
      </c>
      <c r="G3470">
        <v>6.9</v>
      </c>
      <c r="H3470">
        <f>ROUND(CORREL(Table68[[Gross Earning ]],Table68[Budget]),6)</f>
        <v>0.48902099999999998</v>
      </c>
      <c r="I3470">
        <f>Table68[[#This Row],[Gross Earning ]]-Table68[[#This Row],[Budget]]</f>
        <v>-9988165</v>
      </c>
    </row>
    <row r="3471" spans="1:9">
      <c r="A3471">
        <v>13571817</v>
      </c>
      <c r="B3471">
        <v>15600000</v>
      </c>
      <c r="C3471">
        <v>4.5</v>
      </c>
      <c r="E3471">
        <v>5308553</v>
      </c>
      <c r="F3471">
        <v>15300000</v>
      </c>
      <c r="G3471">
        <v>6.4</v>
      </c>
      <c r="H3471">
        <f>ROUND(CORREL(Table68[[Gross Earning ]],Table68[Budget]),6)</f>
        <v>0.48902099999999998</v>
      </c>
      <c r="I3471">
        <f>Table68[[#This Row],[Gross Earning ]]-Table68[[#This Row],[Budget]]</f>
        <v>-9991447</v>
      </c>
    </row>
    <row r="3472" spans="1:9">
      <c r="A3472">
        <v>1181197</v>
      </c>
      <c r="B3472">
        <v>15500000</v>
      </c>
      <c r="C3472">
        <v>5.9</v>
      </c>
      <c r="E3472">
        <v>16005978</v>
      </c>
      <c r="F3472">
        <v>26000000</v>
      </c>
      <c r="G3472">
        <v>6.4</v>
      </c>
      <c r="H3472">
        <f>ROUND(CORREL(Table68[[Gross Earning ]],Table68[Budget]),6)</f>
        <v>0.48902099999999998</v>
      </c>
      <c r="I3472">
        <f>Table68[[#This Row],[Gross Earning ]]-Table68[[#This Row],[Budget]]</f>
        <v>-9994022</v>
      </c>
    </row>
    <row r="3473" spans="1:9">
      <c r="A3473">
        <v>81525</v>
      </c>
      <c r="B3473">
        <v>15300000</v>
      </c>
      <c r="C3473">
        <v>6.6</v>
      </c>
      <c r="E3473">
        <v>5561</v>
      </c>
      <c r="F3473">
        <v>10000000</v>
      </c>
      <c r="G3473">
        <v>3.9</v>
      </c>
      <c r="H3473">
        <f>ROUND(CORREL(Table68[[Gross Earning ]],Table68[Budget]),6)</f>
        <v>0.48902099999999998</v>
      </c>
      <c r="I3473">
        <f>Table68[[#This Row],[Gross Earning ]]-Table68[[#This Row],[Budget]]</f>
        <v>-9994439</v>
      </c>
    </row>
    <row r="3474" spans="1:9">
      <c r="A3474">
        <v>7774730</v>
      </c>
      <c r="B3474">
        <v>15500000</v>
      </c>
      <c r="C3474">
        <v>6.5</v>
      </c>
      <c r="E3474">
        <v>3607</v>
      </c>
      <c r="F3474">
        <v>10000000</v>
      </c>
      <c r="G3474">
        <v>6.1</v>
      </c>
      <c r="H3474">
        <f>ROUND(CORREL(Table68[[Gross Earning ]],Table68[Budget]),6)</f>
        <v>0.48902099999999998</v>
      </c>
      <c r="I3474">
        <f>Table68[[#This Row],[Gross Earning ]]-Table68[[#This Row],[Budget]]</f>
        <v>-9996393</v>
      </c>
    </row>
    <row r="3475" spans="1:9">
      <c r="A3475">
        <v>234760500</v>
      </c>
      <c r="B3475">
        <v>14000000</v>
      </c>
      <c r="C3475">
        <v>7.3</v>
      </c>
      <c r="E3475">
        <v>8000000</v>
      </c>
      <c r="F3475">
        <v>18000000</v>
      </c>
      <c r="G3475">
        <v>5</v>
      </c>
      <c r="H3475">
        <f>ROUND(CORREL(Table68[[Gross Earning ]],Table68[Budget]),6)</f>
        <v>0.48902099999999998</v>
      </c>
      <c r="I3475">
        <f>Table68[[#This Row],[Gross Earning ]]-Table68[[#This Row],[Budget]]</f>
        <v>-10000000</v>
      </c>
    </row>
    <row r="3476" spans="1:9">
      <c r="A3476">
        <v>285761243</v>
      </c>
      <c r="B3476">
        <v>18000000</v>
      </c>
      <c r="C3476">
        <v>7.5</v>
      </c>
      <c r="E3476">
        <v>14983572</v>
      </c>
      <c r="F3476">
        <v>25000000</v>
      </c>
      <c r="G3476">
        <v>4.7</v>
      </c>
      <c r="H3476">
        <f>ROUND(CORREL(Table68[[Gross Earning ]],Table68[Budget]),6)</f>
        <v>0.48902099999999998</v>
      </c>
      <c r="I3476">
        <f>Table68[[#This Row],[Gross Earning ]]-Table68[[#This Row],[Budget]]</f>
        <v>-10016428</v>
      </c>
    </row>
    <row r="3477" spans="1:9">
      <c r="A3477">
        <v>167780960</v>
      </c>
      <c r="B3477">
        <v>11000000</v>
      </c>
      <c r="C3477">
        <v>5.9</v>
      </c>
      <c r="E3477">
        <v>5283379</v>
      </c>
      <c r="F3477">
        <v>15300000</v>
      </c>
      <c r="G3477">
        <v>6.8</v>
      </c>
      <c r="H3477">
        <f>ROUND(CORREL(Table68[[Gross Earning ]],Table68[Budget]),6)</f>
        <v>0.48902099999999998</v>
      </c>
      <c r="I3477">
        <f>Table68[[#This Row],[Gross Earning ]]-Table68[[#This Row],[Budget]]</f>
        <v>-10016621</v>
      </c>
    </row>
    <row r="3478" spans="1:9">
      <c r="A3478">
        <v>177200000</v>
      </c>
      <c r="B3478">
        <v>22000000</v>
      </c>
      <c r="C3478">
        <v>7.4</v>
      </c>
      <c r="E3478">
        <v>4956401</v>
      </c>
      <c r="F3478">
        <v>15000000</v>
      </c>
      <c r="G3478">
        <v>6.5</v>
      </c>
      <c r="H3478">
        <f>ROUND(CORREL(Table68[[Gross Earning ]],Table68[Budget]),6)</f>
        <v>0.48902099999999998</v>
      </c>
      <c r="I3478">
        <f>Table68[[#This Row],[Gross Earning ]]-Table68[[#This Row],[Budget]]</f>
        <v>-10043599</v>
      </c>
    </row>
    <row r="3479" spans="1:9">
      <c r="A3479">
        <v>176781728</v>
      </c>
      <c r="B3479">
        <v>15000000</v>
      </c>
      <c r="C3479">
        <v>6.9</v>
      </c>
      <c r="E3479">
        <v>14946229</v>
      </c>
      <c r="F3479">
        <v>25000000</v>
      </c>
      <c r="G3479">
        <v>7.3</v>
      </c>
      <c r="H3479">
        <f>ROUND(CORREL(Table68[[Gross Earning ]],Table68[Budget]),6)</f>
        <v>0.48902099999999998</v>
      </c>
      <c r="I3479">
        <f>Table68[[#This Row],[Gross Earning ]]-Table68[[#This Row],[Budget]]</f>
        <v>-10053771</v>
      </c>
    </row>
    <row r="3480" spans="1:9">
      <c r="A3480">
        <v>128067808</v>
      </c>
      <c r="B3480">
        <v>15000000</v>
      </c>
      <c r="C3480">
        <v>7.9</v>
      </c>
      <c r="E3480">
        <v>5900000</v>
      </c>
      <c r="F3480">
        <v>16000000</v>
      </c>
      <c r="G3480">
        <v>7.2</v>
      </c>
      <c r="H3480">
        <f>ROUND(CORREL(Table68[[Gross Earning ]],Table68[Budget]),6)</f>
        <v>0.48902099999999998</v>
      </c>
      <c r="I3480">
        <f>Table68[[#This Row],[Gross Earning ]]-Table68[[#This Row],[Budget]]</f>
        <v>-10100000</v>
      </c>
    </row>
    <row r="3481" spans="1:9">
      <c r="A3481">
        <v>130058047</v>
      </c>
      <c r="B3481">
        <v>15000000</v>
      </c>
      <c r="C3481">
        <v>8.4</v>
      </c>
      <c r="E3481">
        <v>37879996</v>
      </c>
      <c r="F3481">
        <v>48000000</v>
      </c>
      <c r="G3481">
        <v>6</v>
      </c>
      <c r="H3481">
        <f>ROUND(CORREL(Table68[[Gross Earning ]],Table68[Budget]),6)</f>
        <v>0.48902099999999998</v>
      </c>
      <c r="I3481">
        <f>Table68[[#This Row],[Gross Earning ]]-Table68[[#This Row],[Budget]]</f>
        <v>-10120004</v>
      </c>
    </row>
    <row r="3482" spans="1:9">
      <c r="A3482">
        <v>138795342</v>
      </c>
      <c r="B3482">
        <v>15000000</v>
      </c>
      <c r="C3482">
        <v>8</v>
      </c>
      <c r="E3482">
        <v>45860039</v>
      </c>
      <c r="F3482">
        <v>56000000</v>
      </c>
      <c r="G3482">
        <v>6.2</v>
      </c>
      <c r="H3482">
        <f>ROUND(CORREL(Table68[[Gross Earning ]],Table68[Budget]),6)</f>
        <v>0.48902099999999998</v>
      </c>
      <c r="I3482">
        <f>Table68[[#This Row],[Gross Earning ]]-Table68[[#This Row],[Budget]]</f>
        <v>-10139961</v>
      </c>
    </row>
    <row r="3483" spans="1:9">
      <c r="A3483">
        <v>111936400</v>
      </c>
      <c r="B3483">
        <v>15000000</v>
      </c>
      <c r="C3483">
        <v>6</v>
      </c>
      <c r="E3483">
        <v>6855137</v>
      </c>
      <c r="F3483">
        <v>17000000</v>
      </c>
      <c r="G3483">
        <v>7.4</v>
      </c>
      <c r="H3483">
        <f>ROUND(CORREL(Table68[[Gross Earning ]],Table68[Budget]),6)</f>
        <v>0.48902099999999998</v>
      </c>
      <c r="I3483">
        <f>Table68[[#This Row],[Gross Earning ]]-Table68[[#This Row],[Budget]]</f>
        <v>-10144863</v>
      </c>
    </row>
    <row r="3484" spans="1:9">
      <c r="A3484">
        <v>317040</v>
      </c>
      <c r="B3484">
        <v>15500000</v>
      </c>
      <c r="C3484">
        <v>6.8</v>
      </c>
      <c r="E3484">
        <v>17848322</v>
      </c>
      <c r="F3484">
        <v>28000000</v>
      </c>
      <c r="G3484">
        <v>5.9</v>
      </c>
      <c r="H3484">
        <f>ROUND(CORREL(Table68[[Gross Earning ]],Table68[Budget]),6)</f>
        <v>0.48902099999999998</v>
      </c>
      <c r="I3484">
        <f>Table68[[#This Row],[Gross Earning ]]-Table68[[#This Row],[Budget]]</f>
        <v>-10151678</v>
      </c>
    </row>
    <row r="3485" spans="1:9">
      <c r="A3485">
        <v>94175854</v>
      </c>
      <c r="B3485">
        <v>15000000</v>
      </c>
      <c r="C3485">
        <v>7.8</v>
      </c>
      <c r="E3485">
        <v>7837632</v>
      </c>
      <c r="F3485">
        <v>18000000</v>
      </c>
      <c r="G3485">
        <v>7.5</v>
      </c>
      <c r="H3485">
        <f>ROUND(CORREL(Table68[[Gross Earning ]],Table68[Budget]),6)</f>
        <v>0.48902099999999998</v>
      </c>
      <c r="I3485">
        <f>Table68[[#This Row],[Gross Earning ]]-Table68[[#This Row],[Budget]]</f>
        <v>-10162368</v>
      </c>
    </row>
    <row r="3486" spans="1:9">
      <c r="A3486">
        <v>91121452</v>
      </c>
      <c r="B3486">
        <v>14000000</v>
      </c>
      <c r="C3486">
        <v>8.1</v>
      </c>
      <c r="E3486">
        <v>29802761</v>
      </c>
      <c r="F3486">
        <v>40000000</v>
      </c>
      <c r="G3486">
        <v>6.4</v>
      </c>
      <c r="H3486">
        <f>ROUND(CORREL(Table68[[Gross Earning ]],Table68[Budget]),6)</f>
        <v>0.48902099999999998</v>
      </c>
      <c r="I3486">
        <f>Table68[[#This Row],[Gross Earning ]]-Table68[[#This Row],[Budget]]</f>
        <v>-10197239</v>
      </c>
    </row>
    <row r="3487" spans="1:9">
      <c r="A3487">
        <v>69800000</v>
      </c>
      <c r="B3487">
        <v>10000000</v>
      </c>
      <c r="C3487">
        <v>6.1</v>
      </c>
      <c r="E3487">
        <v>5100937</v>
      </c>
      <c r="F3487">
        <v>15300000</v>
      </c>
      <c r="G3487">
        <v>7.5</v>
      </c>
      <c r="H3487">
        <f>ROUND(CORREL(Table68[[Gross Earning ]],Table68[Budget]),6)</f>
        <v>0.48902099999999998</v>
      </c>
      <c r="I3487">
        <f>Table68[[#This Row],[Gross Earning ]]-Table68[[#This Row],[Budget]]</f>
        <v>-10199063</v>
      </c>
    </row>
    <row r="3488" spans="1:9">
      <c r="A3488">
        <v>64001297</v>
      </c>
      <c r="B3488">
        <v>15000000</v>
      </c>
      <c r="C3488">
        <v>6.2</v>
      </c>
      <c r="E3488">
        <v>12782508</v>
      </c>
      <c r="F3488">
        <v>23000000</v>
      </c>
      <c r="G3488">
        <v>6.7</v>
      </c>
      <c r="H3488">
        <f>ROUND(CORREL(Table68[[Gross Earning ]],Table68[Budget]),6)</f>
        <v>0.48902099999999998</v>
      </c>
      <c r="I3488">
        <f>Table68[[#This Row],[Gross Earning ]]-Table68[[#This Row],[Budget]]</f>
        <v>-10217492</v>
      </c>
    </row>
    <row r="3489" spans="1:9">
      <c r="A3489">
        <v>71588220</v>
      </c>
      <c r="B3489">
        <v>20000000</v>
      </c>
      <c r="C3489">
        <v>6.2</v>
      </c>
      <c r="E3489">
        <v>1779284</v>
      </c>
      <c r="F3489">
        <v>12000000</v>
      </c>
      <c r="G3489">
        <v>7.1</v>
      </c>
      <c r="H3489">
        <f>ROUND(CORREL(Table68[[Gross Earning ]],Table68[Budget]),6)</f>
        <v>0.48902099999999998</v>
      </c>
      <c r="I3489">
        <f>Table68[[#This Row],[Gross Earning ]]-Table68[[#This Row],[Budget]]</f>
        <v>-10220716</v>
      </c>
    </row>
    <row r="3490" spans="1:9">
      <c r="A3490">
        <v>61400000</v>
      </c>
      <c r="B3490">
        <v>15000000</v>
      </c>
      <c r="C3490">
        <v>7.4</v>
      </c>
      <c r="E3490">
        <v>39778599</v>
      </c>
      <c r="F3490">
        <v>50000000</v>
      </c>
      <c r="G3490">
        <v>6.6</v>
      </c>
      <c r="H3490">
        <f>ROUND(CORREL(Table68[[Gross Earning ]],Table68[Budget]),6)</f>
        <v>0.48902099999999998</v>
      </c>
      <c r="I3490">
        <f>Table68[[#This Row],[Gross Earning ]]-Table68[[#This Row],[Budget]]</f>
        <v>-10221401</v>
      </c>
    </row>
    <row r="3491" spans="1:9">
      <c r="A3491">
        <v>101978840</v>
      </c>
      <c r="B3491">
        <v>15000000</v>
      </c>
      <c r="C3491">
        <v>6.6</v>
      </c>
      <c r="E3491">
        <v>69772969</v>
      </c>
      <c r="F3491">
        <v>80000000</v>
      </c>
      <c r="G3491">
        <v>6.5</v>
      </c>
      <c r="H3491">
        <f>ROUND(CORREL(Table68[[Gross Earning ]],Table68[Budget]),6)</f>
        <v>0.48902099999999998</v>
      </c>
      <c r="I3491">
        <f>Table68[[#This Row],[Gross Earning ]]-Table68[[#This Row],[Budget]]</f>
        <v>-10227031</v>
      </c>
    </row>
    <row r="3492" spans="1:9">
      <c r="A3492">
        <v>56437947</v>
      </c>
      <c r="B3492">
        <v>9800000</v>
      </c>
      <c r="C3492">
        <v>7.3</v>
      </c>
      <c r="E3492">
        <v>54758461</v>
      </c>
      <c r="F3492">
        <v>65000000</v>
      </c>
      <c r="G3492">
        <v>6.3</v>
      </c>
      <c r="H3492">
        <f>ROUND(CORREL(Table68[[Gross Earning ]],Table68[Budget]),6)</f>
        <v>0.48902099999999998</v>
      </c>
      <c r="I3492">
        <f>Table68[[#This Row],[Gross Earning ]]-Table68[[#This Row],[Budget]]</f>
        <v>-10241539</v>
      </c>
    </row>
    <row r="3493" spans="1:9">
      <c r="A3493">
        <v>73326666</v>
      </c>
      <c r="B3493">
        <v>15000000</v>
      </c>
      <c r="C3493">
        <v>7.5</v>
      </c>
      <c r="E3493">
        <v>7739049</v>
      </c>
      <c r="F3493">
        <v>18000000</v>
      </c>
      <c r="G3493">
        <v>7.1</v>
      </c>
      <c r="H3493">
        <f>ROUND(CORREL(Table68[[Gross Earning ]],Table68[Budget]),6)</f>
        <v>0.48902099999999998</v>
      </c>
      <c r="I3493">
        <f>Table68[[#This Row],[Gross Earning ]]-Table68[[#This Row],[Budget]]</f>
        <v>-10260951</v>
      </c>
    </row>
    <row r="3494" spans="1:9">
      <c r="A3494">
        <v>55184721</v>
      </c>
      <c r="B3494">
        <v>15000000</v>
      </c>
      <c r="C3494">
        <v>5.6</v>
      </c>
      <c r="E3494">
        <v>6734844</v>
      </c>
      <c r="F3494">
        <v>17000000</v>
      </c>
      <c r="G3494">
        <v>5.9</v>
      </c>
      <c r="H3494">
        <f>ROUND(CORREL(Table68[[Gross Earning ]],Table68[Budget]),6)</f>
        <v>0.48902099999999998</v>
      </c>
      <c r="I3494">
        <f>Table68[[#This Row],[Gross Earning ]]-Table68[[#This Row],[Budget]]</f>
        <v>-10265156</v>
      </c>
    </row>
    <row r="3495" spans="1:9">
      <c r="A3495">
        <v>50003300</v>
      </c>
      <c r="B3495">
        <v>15000000</v>
      </c>
      <c r="C3495">
        <v>7.3</v>
      </c>
      <c r="E3495">
        <v>4734235</v>
      </c>
      <c r="F3495">
        <v>15000000</v>
      </c>
      <c r="G3495">
        <v>6</v>
      </c>
      <c r="H3495">
        <f>ROUND(CORREL(Table68[[Gross Earning ]],Table68[Budget]),6)</f>
        <v>0.48902099999999998</v>
      </c>
      <c r="I3495">
        <f>Table68[[#This Row],[Gross Earning ]]-Table68[[#This Row],[Budget]]</f>
        <v>-10265765</v>
      </c>
    </row>
    <row r="3496" spans="1:9">
      <c r="A3496">
        <v>54322273</v>
      </c>
      <c r="B3496">
        <v>17000000</v>
      </c>
      <c r="C3496">
        <v>6.4</v>
      </c>
      <c r="E3496">
        <v>9714482</v>
      </c>
      <c r="F3496">
        <v>20000000</v>
      </c>
      <c r="G3496">
        <v>6.8</v>
      </c>
      <c r="H3496">
        <f>ROUND(CORREL(Table68[[Gross Earning ]],Table68[Budget]),6)</f>
        <v>0.48902099999999998</v>
      </c>
      <c r="I3496">
        <f>Table68[[#This Row],[Gross Earning ]]-Table68[[#This Row],[Budget]]</f>
        <v>-10285518</v>
      </c>
    </row>
    <row r="3497" spans="1:9">
      <c r="A3497">
        <v>47860214</v>
      </c>
      <c r="B3497">
        <v>15000000</v>
      </c>
      <c r="C3497">
        <v>5</v>
      </c>
      <c r="E3497">
        <v>1702277</v>
      </c>
      <c r="F3497">
        <v>12000000</v>
      </c>
      <c r="G3497">
        <v>6.8</v>
      </c>
      <c r="H3497">
        <f>ROUND(CORREL(Table68[[Gross Earning ]],Table68[Budget]),6)</f>
        <v>0.48902099999999998</v>
      </c>
      <c r="I3497">
        <f>Table68[[#This Row],[Gross Earning ]]-Table68[[#This Row],[Budget]]</f>
        <v>-10297723</v>
      </c>
    </row>
    <row r="3498" spans="1:9">
      <c r="A3498">
        <v>47811275</v>
      </c>
      <c r="B3498">
        <v>15000000</v>
      </c>
      <c r="C3498">
        <v>5.4</v>
      </c>
      <c r="E3498">
        <v>14637490</v>
      </c>
      <c r="F3498">
        <v>25000000</v>
      </c>
      <c r="G3498">
        <v>4.8</v>
      </c>
      <c r="H3498">
        <f>ROUND(CORREL(Table68[[Gross Earning ]],Table68[Budget]),6)</f>
        <v>0.48902099999999998</v>
      </c>
      <c r="I3498">
        <f>Table68[[#This Row],[Gross Earning ]]-Table68[[#This Row],[Budget]]</f>
        <v>-10362510</v>
      </c>
    </row>
    <row r="3499" spans="1:9">
      <c r="A3499">
        <v>43022524</v>
      </c>
      <c r="B3499">
        <v>15000000</v>
      </c>
      <c r="C3499">
        <v>7.1</v>
      </c>
      <c r="E3499">
        <v>125169</v>
      </c>
      <c r="F3499">
        <v>10500000</v>
      </c>
      <c r="G3499">
        <v>6.4</v>
      </c>
      <c r="H3499">
        <f>ROUND(CORREL(Table68[[Gross Earning ]],Table68[Budget]),6)</f>
        <v>0.48902099999999998</v>
      </c>
      <c r="I3499">
        <f>Table68[[#This Row],[Gross Earning ]]-Table68[[#This Row],[Budget]]</f>
        <v>-10374831</v>
      </c>
    </row>
    <row r="3500" spans="1:9">
      <c r="A3500">
        <v>42672630</v>
      </c>
      <c r="B3500">
        <v>17000000</v>
      </c>
      <c r="C3500">
        <v>5.3</v>
      </c>
      <c r="E3500">
        <v>14589444</v>
      </c>
      <c r="F3500">
        <v>25000000</v>
      </c>
      <c r="G3500">
        <v>6.8</v>
      </c>
      <c r="H3500">
        <f>ROUND(CORREL(Table68[[Gross Earning ]],Table68[Budget]),6)</f>
        <v>0.48902099999999998</v>
      </c>
      <c r="I3500">
        <f>Table68[[#This Row],[Gross Earning ]]-Table68[[#This Row],[Budget]]</f>
        <v>-10410556</v>
      </c>
    </row>
    <row r="3501" spans="1:9">
      <c r="A3501">
        <v>42919096</v>
      </c>
      <c r="B3501">
        <v>15000000</v>
      </c>
      <c r="C3501">
        <v>6.5</v>
      </c>
      <c r="E3501">
        <v>11560259</v>
      </c>
      <c r="F3501">
        <v>22000000</v>
      </c>
      <c r="G3501">
        <v>5.8</v>
      </c>
      <c r="H3501">
        <f>ROUND(CORREL(Table68[[Gross Earning ]],Table68[Budget]),6)</f>
        <v>0.48902099999999998</v>
      </c>
      <c r="I3501">
        <f>Table68[[#This Row],[Gross Earning ]]-Table68[[#This Row],[Budget]]</f>
        <v>-10439741</v>
      </c>
    </row>
    <row r="3502" spans="1:9">
      <c r="A3502">
        <v>42592530</v>
      </c>
      <c r="B3502">
        <v>15000000</v>
      </c>
      <c r="C3502">
        <v>6.2</v>
      </c>
      <c r="E3502">
        <v>4829497</v>
      </c>
      <c r="F3502">
        <v>15300000</v>
      </c>
      <c r="G3502">
        <v>6.4</v>
      </c>
      <c r="H3502">
        <f>ROUND(CORREL(Table68[[Gross Earning ]],Table68[Budget]),6)</f>
        <v>0.48902099999999998</v>
      </c>
      <c r="I3502">
        <f>Table68[[#This Row],[Gross Earning ]]-Table68[[#This Row],[Budget]]</f>
        <v>-10470503</v>
      </c>
    </row>
    <row r="3503" spans="1:9">
      <c r="A3503">
        <v>40064955</v>
      </c>
      <c r="B3503">
        <v>15000000</v>
      </c>
      <c r="C3503">
        <v>6.4</v>
      </c>
      <c r="E3503">
        <v>9525276</v>
      </c>
      <c r="F3503">
        <v>20000000</v>
      </c>
      <c r="G3503">
        <v>6.8</v>
      </c>
      <c r="H3503">
        <f>ROUND(CORREL(Table68[[Gross Earning ]],Table68[Budget]),6)</f>
        <v>0.48902099999999998</v>
      </c>
      <c r="I3503">
        <f>Table68[[#This Row],[Gross Earning ]]-Table68[[#This Row],[Budget]]</f>
        <v>-10474724</v>
      </c>
    </row>
    <row r="3504" spans="1:9">
      <c r="A3504">
        <v>44886089</v>
      </c>
      <c r="B3504">
        <v>10000000</v>
      </c>
      <c r="C3504">
        <v>6.9</v>
      </c>
      <c r="E3504">
        <v>7017178</v>
      </c>
      <c r="F3504">
        <v>17500000</v>
      </c>
      <c r="G3504">
        <v>4.4000000000000004</v>
      </c>
      <c r="H3504">
        <f>ROUND(CORREL(Table68[[Gross Earning ]],Table68[Budget]),6)</f>
        <v>0.48902099999999998</v>
      </c>
      <c r="I3504">
        <f>Table68[[#This Row],[Gross Earning ]]-Table68[[#This Row],[Budget]]</f>
        <v>-10482822</v>
      </c>
    </row>
    <row r="3505" spans="1:9">
      <c r="A3505">
        <v>37882551</v>
      </c>
      <c r="B3505">
        <v>16000000</v>
      </c>
      <c r="C3505">
        <v>5.7</v>
      </c>
      <c r="E3505">
        <v>1506998</v>
      </c>
      <c r="F3505">
        <v>12000000</v>
      </c>
      <c r="G3505">
        <v>6.3</v>
      </c>
      <c r="H3505">
        <f>ROUND(CORREL(Table68[[Gross Earning ]],Table68[Budget]),6)</f>
        <v>0.48902099999999998</v>
      </c>
      <c r="I3505">
        <f>Table68[[#This Row],[Gross Earning ]]-Table68[[#This Row],[Budget]]</f>
        <v>-10493002</v>
      </c>
    </row>
    <row r="3506" spans="1:9">
      <c r="A3506">
        <v>40983001</v>
      </c>
      <c r="B3506">
        <v>7000000</v>
      </c>
      <c r="C3506">
        <v>7.7</v>
      </c>
      <c r="E3506">
        <v>4806750</v>
      </c>
      <c r="F3506">
        <v>15300000</v>
      </c>
      <c r="G3506">
        <v>7.4</v>
      </c>
      <c r="H3506">
        <f>ROUND(CORREL(Table68[[Gross Earning ]],Table68[Budget]),6)</f>
        <v>0.48902099999999998</v>
      </c>
      <c r="I3506">
        <f>Table68[[#This Row],[Gross Earning ]]-Table68[[#This Row],[Budget]]</f>
        <v>-10493250</v>
      </c>
    </row>
    <row r="3507" spans="1:9">
      <c r="A3507">
        <v>35007180</v>
      </c>
      <c r="B3507">
        <v>15000000</v>
      </c>
      <c r="C3507">
        <v>5.6</v>
      </c>
      <c r="E3507">
        <v>14500000</v>
      </c>
      <c r="F3507">
        <v>25000000</v>
      </c>
      <c r="G3507">
        <v>7.5</v>
      </c>
      <c r="H3507">
        <f>ROUND(CORREL(Table68[[Gross Earning ]],Table68[Budget]),6)</f>
        <v>0.48902099999999998</v>
      </c>
      <c r="I3507">
        <f>Table68[[#This Row],[Gross Earning ]]-Table68[[#This Row],[Budget]]</f>
        <v>-10500000</v>
      </c>
    </row>
    <row r="3508" spans="1:9">
      <c r="A3508">
        <v>35887263</v>
      </c>
      <c r="B3508">
        <v>15000000</v>
      </c>
      <c r="C3508">
        <v>7.7</v>
      </c>
      <c r="E3508">
        <v>4485485</v>
      </c>
      <c r="F3508">
        <v>15000000</v>
      </c>
      <c r="G3508">
        <v>6.4</v>
      </c>
      <c r="H3508">
        <f>ROUND(CORREL(Table68[[Gross Earning ]],Table68[Budget]),6)</f>
        <v>0.48902099999999998</v>
      </c>
      <c r="I3508">
        <f>Table68[[#This Row],[Gross Earning ]]-Table68[[#This Row],[Budget]]</f>
        <v>-10514515</v>
      </c>
    </row>
    <row r="3509" spans="1:9">
      <c r="A3509">
        <v>34308901</v>
      </c>
      <c r="B3509">
        <v>16000000</v>
      </c>
      <c r="C3509">
        <v>5.0999999999999996</v>
      </c>
      <c r="E3509">
        <v>8396942</v>
      </c>
      <c r="F3509">
        <v>19000000</v>
      </c>
      <c r="G3509">
        <v>6.5</v>
      </c>
      <c r="H3509">
        <f>ROUND(CORREL(Table68[[Gross Earning ]],Table68[Budget]),6)</f>
        <v>0.48902099999999998</v>
      </c>
      <c r="I3509">
        <f>Table68[[#This Row],[Gross Earning ]]-Table68[[#This Row],[Budget]]</f>
        <v>-10603058</v>
      </c>
    </row>
    <row r="3510" spans="1:9">
      <c r="A3510">
        <v>33771174</v>
      </c>
      <c r="B3510">
        <v>15000000</v>
      </c>
      <c r="C3510">
        <v>6.8</v>
      </c>
      <c r="E3510">
        <v>29374178</v>
      </c>
      <c r="F3510">
        <v>40000000</v>
      </c>
      <c r="G3510">
        <v>5.0999999999999996</v>
      </c>
      <c r="H3510">
        <f>ROUND(CORREL(Table68[[Gross Earning ]],Table68[Budget]),6)</f>
        <v>0.48902099999999998</v>
      </c>
      <c r="I3510">
        <f>Table68[[#This Row],[Gross Earning ]]-Table68[[#This Row],[Budget]]</f>
        <v>-10625822</v>
      </c>
    </row>
    <row r="3511" spans="1:9">
      <c r="A3511">
        <v>6000000</v>
      </c>
      <c r="B3511">
        <v>15000000</v>
      </c>
      <c r="C3511">
        <v>8.4</v>
      </c>
      <c r="E3511">
        <v>23360779</v>
      </c>
      <c r="F3511">
        <v>34000000</v>
      </c>
      <c r="G3511">
        <v>5.7</v>
      </c>
      <c r="H3511">
        <f>ROUND(CORREL(Table68[[Gross Earning ]],Table68[Budget]),6)</f>
        <v>0.48902099999999998</v>
      </c>
      <c r="I3511">
        <f>Table68[[#This Row],[Gross Earning ]]-Table68[[#This Row],[Budget]]</f>
        <v>-10639221</v>
      </c>
    </row>
    <row r="3512" spans="1:9">
      <c r="A3512">
        <v>33386128</v>
      </c>
      <c r="B3512">
        <v>15000000</v>
      </c>
      <c r="C3512">
        <v>4.9000000000000004</v>
      </c>
      <c r="E3512">
        <v>4360548</v>
      </c>
      <c r="F3512">
        <v>15000000</v>
      </c>
      <c r="G3512">
        <v>6.4</v>
      </c>
      <c r="H3512">
        <f>ROUND(CORREL(Table68[[Gross Earning ]],Table68[Budget]),6)</f>
        <v>0.48902099999999998</v>
      </c>
      <c r="I3512">
        <f>Table68[[#This Row],[Gross Earning ]]-Table68[[#This Row],[Budget]]</f>
        <v>-10639452</v>
      </c>
    </row>
    <row r="3513" spans="1:9">
      <c r="A3513">
        <v>37877959</v>
      </c>
      <c r="B3513">
        <v>15000000</v>
      </c>
      <c r="C3513">
        <v>7.1</v>
      </c>
      <c r="E3513">
        <v>352786</v>
      </c>
      <c r="F3513">
        <v>11000000</v>
      </c>
      <c r="G3513">
        <v>6.8</v>
      </c>
      <c r="H3513">
        <f>ROUND(CORREL(Table68[[Gross Earning ]],Table68[Budget]),6)</f>
        <v>0.48902099999999998</v>
      </c>
      <c r="I3513">
        <f>Table68[[#This Row],[Gross Earning ]]-Table68[[#This Row],[Budget]]</f>
        <v>-10647214</v>
      </c>
    </row>
    <row r="3514" spans="1:9">
      <c r="A3514">
        <v>32721635</v>
      </c>
      <c r="B3514">
        <v>15000000</v>
      </c>
      <c r="C3514">
        <v>6.6</v>
      </c>
      <c r="E3514">
        <v>37339525</v>
      </c>
      <c r="F3514">
        <v>48000000</v>
      </c>
      <c r="G3514">
        <v>7</v>
      </c>
      <c r="H3514">
        <f>ROUND(CORREL(Table68[[Gross Earning ]],Table68[Budget]),6)</f>
        <v>0.48902099999999998</v>
      </c>
      <c r="I3514">
        <f>Table68[[#This Row],[Gross Earning ]]-Table68[[#This Row],[Budget]]</f>
        <v>-10660475</v>
      </c>
    </row>
    <row r="3515" spans="1:9">
      <c r="A3515">
        <v>31585300</v>
      </c>
      <c r="B3515">
        <v>15000000</v>
      </c>
      <c r="C3515">
        <v>6.1</v>
      </c>
      <c r="E3515">
        <v>14334645</v>
      </c>
      <c r="F3515">
        <v>25000000</v>
      </c>
      <c r="G3515">
        <v>4.8</v>
      </c>
      <c r="H3515">
        <f>ROUND(CORREL(Table68[[Gross Earning ]],Table68[Budget]),6)</f>
        <v>0.48902099999999998</v>
      </c>
      <c r="I3515">
        <f>Table68[[#This Row],[Gross Earning ]]-Table68[[#This Row],[Budget]]</f>
        <v>-10665355</v>
      </c>
    </row>
    <row r="3516" spans="1:9">
      <c r="A3516">
        <v>30259652</v>
      </c>
      <c r="B3516">
        <v>15000000</v>
      </c>
      <c r="C3516">
        <v>4.0999999999999996</v>
      </c>
      <c r="E3516">
        <v>11326836</v>
      </c>
      <c r="F3516">
        <v>22000000</v>
      </c>
      <c r="G3516">
        <v>6.8</v>
      </c>
      <c r="H3516">
        <f>ROUND(CORREL(Table68[[Gross Earning ]],Table68[Budget]),6)</f>
        <v>0.48902099999999998</v>
      </c>
      <c r="I3516">
        <f>Table68[[#This Row],[Gross Earning ]]-Table68[[#This Row],[Budget]]</f>
        <v>-10673164</v>
      </c>
    </row>
    <row r="3517" spans="1:9">
      <c r="A3517">
        <v>30857814</v>
      </c>
      <c r="B3517">
        <v>16000000</v>
      </c>
      <c r="C3517">
        <v>8.1</v>
      </c>
      <c r="E3517">
        <v>17324744</v>
      </c>
      <c r="F3517">
        <v>28000000</v>
      </c>
      <c r="G3517">
        <v>5.3</v>
      </c>
      <c r="H3517">
        <f>ROUND(CORREL(Table68[[Gross Earning ]],Table68[Budget]),6)</f>
        <v>0.48902099999999998</v>
      </c>
      <c r="I3517">
        <f>Table68[[#This Row],[Gross Earning ]]-Table68[[#This Row],[Budget]]</f>
        <v>-10675256</v>
      </c>
    </row>
    <row r="3518" spans="1:9">
      <c r="A3518">
        <v>30226144</v>
      </c>
      <c r="B3518">
        <v>15000000</v>
      </c>
      <c r="C3518">
        <v>7.6</v>
      </c>
      <c r="E3518">
        <v>19316646</v>
      </c>
      <c r="F3518">
        <v>30000000</v>
      </c>
      <c r="G3518">
        <v>5.6</v>
      </c>
      <c r="H3518">
        <f>ROUND(CORREL(Table68[[Gross Earning ]],Table68[Budget]),6)</f>
        <v>0.48902099999999998</v>
      </c>
      <c r="I3518">
        <f>Table68[[#This Row],[Gross Earning ]]-Table68[[#This Row],[Budget]]</f>
        <v>-10683354</v>
      </c>
    </row>
    <row r="3519" spans="1:9">
      <c r="A3519">
        <v>35054909</v>
      </c>
      <c r="B3519">
        <v>15000000</v>
      </c>
      <c r="C3519">
        <v>7.8</v>
      </c>
      <c r="E3519">
        <v>4613815</v>
      </c>
      <c r="F3519">
        <v>15300000</v>
      </c>
      <c r="G3519">
        <v>6</v>
      </c>
      <c r="H3519">
        <f>ROUND(CORREL(Table68[[Gross Earning ]],Table68[Budget]),6)</f>
        <v>0.48902099999999998</v>
      </c>
      <c r="I3519">
        <f>Table68[[#This Row],[Gross Earning ]]-Table68[[#This Row],[Budget]]</f>
        <v>-10686185</v>
      </c>
    </row>
    <row r="3520" spans="1:9">
      <c r="A3520">
        <v>29302097</v>
      </c>
      <c r="B3520">
        <v>15000000</v>
      </c>
      <c r="C3520">
        <v>4.5999999999999996</v>
      </c>
      <c r="E3520">
        <v>4595000</v>
      </c>
      <c r="F3520">
        <v>15300000</v>
      </c>
      <c r="G3520">
        <v>7</v>
      </c>
      <c r="H3520">
        <f>ROUND(CORREL(Table68[[Gross Earning ]],Table68[Budget]),6)</f>
        <v>0.48902099999999998</v>
      </c>
      <c r="I3520">
        <f>Table68[[#This Row],[Gross Earning ]]-Table68[[#This Row],[Budget]]</f>
        <v>-10705000</v>
      </c>
    </row>
    <row r="3521" spans="1:9">
      <c r="A3521">
        <v>29106737</v>
      </c>
      <c r="B3521">
        <v>15000000</v>
      </c>
      <c r="C3521">
        <v>6</v>
      </c>
      <c r="E3521">
        <v>4581222</v>
      </c>
      <c r="F3521">
        <v>15300000</v>
      </c>
      <c r="G3521">
        <v>8.1</v>
      </c>
      <c r="H3521">
        <f>ROUND(CORREL(Table68[[Gross Earning ]],Table68[Budget]),6)</f>
        <v>0.48902099999999998</v>
      </c>
      <c r="I3521">
        <f>Table68[[#This Row],[Gross Earning ]]-Table68[[#This Row],[Budget]]</f>
        <v>-10718778</v>
      </c>
    </row>
    <row r="3522" spans="1:9">
      <c r="A3522">
        <v>28637507</v>
      </c>
      <c r="B3522">
        <v>15000000</v>
      </c>
      <c r="C3522">
        <v>7</v>
      </c>
      <c r="E3522">
        <v>24276500</v>
      </c>
      <c r="F3522">
        <v>35000000</v>
      </c>
      <c r="G3522">
        <v>6.6</v>
      </c>
      <c r="H3522">
        <f>ROUND(CORREL(Table68[[Gross Earning ]],Table68[Budget]),6)</f>
        <v>0.48902099999999998</v>
      </c>
      <c r="I3522">
        <f>Table68[[#This Row],[Gross Earning ]]-Table68[[#This Row],[Budget]]</f>
        <v>-10723500</v>
      </c>
    </row>
    <row r="3523" spans="1:9">
      <c r="A3523">
        <v>30127963</v>
      </c>
      <c r="B3523">
        <v>15000000</v>
      </c>
      <c r="C3523">
        <v>6.7</v>
      </c>
      <c r="E3523">
        <v>4235837</v>
      </c>
      <c r="F3523">
        <v>15000000</v>
      </c>
      <c r="G3523">
        <v>7.6</v>
      </c>
      <c r="H3523">
        <f>ROUND(CORREL(Table68[[Gross Earning ]],Table68[Budget]),6)</f>
        <v>0.48902099999999998</v>
      </c>
      <c r="I3523">
        <f>Table68[[#This Row],[Gross Earning ]]-Table68[[#This Row],[Budget]]</f>
        <v>-10764163</v>
      </c>
    </row>
    <row r="3524" spans="1:9">
      <c r="A3524">
        <v>32645546</v>
      </c>
      <c r="B3524">
        <v>14000000</v>
      </c>
      <c r="C3524">
        <v>6.4</v>
      </c>
      <c r="E3524">
        <v>1197786</v>
      </c>
      <c r="F3524">
        <v>12000000</v>
      </c>
      <c r="G3524">
        <v>7.2</v>
      </c>
      <c r="H3524">
        <f>ROUND(CORREL(Table68[[Gross Earning ]],Table68[Budget]),6)</f>
        <v>0.48902099999999998</v>
      </c>
      <c r="I3524">
        <f>Table68[[#This Row],[Gross Earning ]]-Table68[[#This Row],[Budget]]</f>
        <v>-10802214</v>
      </c>
    </row>
    <row r="3525" spans="1:9">
      <c r="A3525">
        <v>27441122</v>
      </c>
      <c r="B3525">
        <v>15000000</v>
      </c>
      <c r="C3525">
        <v>7.2</v>
      </c>
      <c r="E3525">
        <v>4193025</v>
      </c>
      <c r="F3525">
        <v>15000000</v>
      </c>
      <c r="G3525">
        <v>6.8</v>
      </c>
      <c r="H3525">
        <f>ROUND(CORREL(Table68[[Gross Earning ]],Table68[Budget]),6)</f>
        <v>0.48902099999999998</v>
      </c>
      <c r="I3525">
        <f>Table68[[#This Row],[Gross Earning ]]-Table68[[#This Row],[Budget]]</f>
        <v>-10806975</v>
      </c>
    </row>
    <row r="3526" spans="1:9">
      <c r="A3526">
        <v>28014536</v>
      </c>
      <c r="B3526">
        <v>15000000</v>
      </c>
      <c r="C3526">
        <v>7.4</v>
      </c>
      <c r="E3526">
        <v>12189514</v>
      </c>
      <c r="F3526">
        <v>23000000</v>
      </c>
      <c r="G3526">
        <v>6.1</v>
      </c>
      <c r="H3526">
        <f>ROUND(CORREL(Table68[[Gross Earning ]],Table68[Budget]),6)</f>
        <v>0.48902099999999998</v>
      </c>
      <c r="I3526">
        <f>Table68[[#This Row],[Gross Earning ]]-Table68[[#This Row],[Budget]]</f>
        <v>-10810486</v>
      </c>
    </row>
    <row r="3527" spans="1:9">
      <c r="A3527">
        <v>33860010</v>
      </c>
      <c r="B3527">
        <v>15000000</v>
      </c>
      <c r="C3527">
        <v>4.8</v>
      </c>
      <c r="E3527">
        <v>39177541</v>
      </c>
      <c r="F3527">
        <v>50000000</v>
      </c>
      <c r="G3527">
        <v>3.5</v>
      </c>
      <c r="H3527">
        <f>ROUND(CORREL(Table68[[Gross Earning ]],Table68[Budget]),6)</f>
        <v>0.48902099999999998</v>
      </c>
      <c r="I3527">
        <f>Table68[[#This Row],[Gross Earning ]]-Table68[[#This Row],[Budget]]</f>
        <v>-10822459</v>
      </c>
    </row>
    <row r="3528" spans="1:9">
      <c r="A3528">
        <v>26421314</v>
      </c>
      <c r="B3528">
        <v>15000000</v>
      </c>
      <c r="C3528">
        <v>4</v>
      </c>
      <c r="E3528">
        <v>14174654</v>
      </c>
      <c r="F3528">
        <v>25000000</v>
      </c>
      <c r="G3528">
        <v>1.9</v>
      </c>
      <c r="H3528">
        <f>ROUND(CORREL(Table68[[Gross Earning ]],Table68[Budget]),6)</f>
        <v>0.48902099999999998</v>
      </c>
      <c r="I3528">
        <f>Table68[[#This Row],[Gross Earning ]]-Table68[[#This Row],[Budget]]</f>
        <v>-10825346</v>
      </c>
    </row>
    <row r="3529" spans="1:9">
      <c r="A3529">
        <v>24881000</v>
      </c>
      <c r="B3529">
        <v>15000000</v>
      </c>
      <c r="C3529">
        <v>6.2</v>
      </c>
      <c r="E3529" s="27">
        <v>24171685</v>
      </c>
      <c r="F3529">
        <v>35000000</v>
      </c>
      <c r="G3529">
        <v>8.4</v>
      </c>
      <c r="H3529">
        <f>ROUND(CORREL(Table68[[Gross Earning ]],Table68[Budget]),6)</f>
        <v>0.48902099999999998</v>
      </c>
      <c r="I3529">
        <f>Table68[[#This Row],[Gross Earning ]]-Table68[[#This Row],[Budget]]</f>
        <v>-10828315</v>
      </c>
    </row>
    <row r="3530" spans="1:9">
      <c r="A3530">
        <v>23089926</v>
      </c>
      <c r="B3530">
        <v>15000000</v>
      </c>
      <c r="C3530">
        <v>7.7</v>
      </c>
      <c r="E3530" s="27">
        <v>24171685</v>
      </c>
      <c r="F3530">
        <v>35000000</v>
      </c>
      <c r="G3530">
        <v>7.5</v>
      </c>
      <c r="H3530">
        <f>ROUND(CORREL(Table68[[Gross Earning ]],Table68[Budget]),6)</f>
        <v>0.48902099999999998</v>
      </c>
      <c r="I3530">
        <f>Table68[[#This Row],[Gross Earning ]]-Table68[[#This Row],[Budget]]</f>
        <v>-10828315</v>
      </c>
    </row>
    <row r="3531" spans="1:9">
      <c r="A3531">
        <v>26161406</v>
      </c>
      <c r="B3531">
        <v>15000000</v>
      </c>
      <c r="C3531">
        <v>6.7</v>
      </c>
      <c r="E3531" s="27">
        <v>24171685</v>
      </c>
      <c r="F3531">
        <v>35000000</v>
      </c>
      <c r="G3531">
        <v>5.9</v>
      </c>
      <c r="H3531">
        <f>ROUND(CORREL(Table68[[Gross Earning ]],Table68[Budget]),6)</f>
        <v>0.48902099999999998</v>
      </c>
      <c r="I3531">
        <f>Table68[[#This Row],[Gross Earning ]]-Table68[[#This Row],[Budget]]</f>
        <v>-10828315</v>
      </c>
    </row>
    <row r="3532" spans="1:9">
      <c r="A3532">
        <v>22954968</v>
      </c>
      <c r="B3532">
        <v>11500000</v>
      </c>
      <c r="C3532">
        <v>7.9</v>
      </c>
      <c r="E3532">
        <v>4417124</v>
      </c>
      <c r="F3532">
        <v>15300000</v>
      </c>
      <c r="G3532">
        <v>7.9</v>
      </c>
      <c r="H3532">
        <f>ROUND(CORREL(Table68[[Gross Earning ]],Table68[Budget]),6)</f>
        <v>0.48902099999999998</v>
      </c>
      <c r="I3532">
        <f>Table68[[#This Row],[Gross Earning ]]-Table68[[#This Row],[Budget]]</f>
        <v>-10882876</v>
      </c>
    </row>
    <row r="3533" spans="1:9">
      <c r="A3533">
        <v>26384919</v>
      </c>
      <c r="B3533">
        <v>15000000</v>
      </c>
      <c r="C3533">
        <v>7.9</v>
      </c>
      <c r="E3533">
        <v>29113588</v>
      </c>
      <c r="F3533">
        <v>40000000</v>
      </c>
      <c r="G3533">
        <v>6.6</v>
      </c>
      <c r="H3533">
        <f>ROUND(CORREL(Table68[[Gross Earning ]],Table68[Budget]),6)</f>
        <v>0.48902099999999998</v>
      </c>
      <c r="I3533">
        <f>Table68[[#This Row],[Gross Earning ]]-Table68[[#This Row],[Budget]]</f>
        <v>-10886412</v>
      </c>
    </row>
    <row r="3534" spans="1:9">
      <c r="A3534">
        <v>22189039</v>
      </c>
      <c r="B3534">
        <v>15000000</v>
      </c>
      <c r="C3534">
        <v>5.5</v>
      </c>
      <c r="E3534">
        <v>9109322</v>
      </c>
      <c r="F3534">
        <v>20000000</v>
      </c>
      <c r="G3534">
        <v>1.9</v>
      </c>
      <c r="H3534">
        <f>ROUND(CORREL(Table68[[Gross Earning ]],Table68[Budget]),6)</f>
        <v>0.48902099999999998</v>
      </c>
      <c r="I3534">
        <f>Table68[[#This Row],[Gross Earning ]]-Table68[[#This Row],[Budget]]</f>
        <v>-10890678</v>
      </c>
    </row>
    <row r="3535" spans="1:9">
      <c r="A3535">
        <v>20998709</v>
      </c>
      <c r="B3535">
        <v>15000000</v>
      </c>
      <c r="C3535">
        <v>6.2</v>
      </c>
      <c r="E3535">
        <v>2104000</v>
      </c>
      <c r="F3535">
        <v>13000000</v>
      </c>
      <c r="G3535">
        <v>5.9</v>
      </c>
      <c r="H3535">
        <f>ROUND(CORREL(Table68[[Gross Earning ]],Table68[Budget]),6)</f>
        <v>0.48902099999999998</v>
      </c>
      <c r="I3535">
        <f>Table68[[#This Row],[Gross Earning ]]-Table68[[#This Row],[Budget]]</f>
        <v>-10896000</v>
      </c>
    </row>
    <row r="3536" spans="1:9">
      <c r="A3536">
        <v>20801344</v>
      </c>
      <c r="B3536">
        <v>15000000</v>
      </c>
      <c r="C3536">
        <v>5.0999999999999996</v>
      </c>
      <c r="E3536">
        <v>69102910</v>
      </c>
      <c r="F3536">
        <v>80000000</v>
      </c>
      <c r="G3536">
        <v>5.0999999999999996</v>
      </c>
      <c r="H3536">
        <f>ROUND(CORREL(Table68[[Gross Earning ]],Table68[Budget]),6)</f>
        <v>0.48902099999999998</v>
      </c>
      <c r="I3536">
        <f>Table68[[#This Row],[Gross Earning ]]-Table68[[#This Row],[Budget]]</f>
        <v>-10897090</v>
      </c>
    </row>
    <row r="3537" spans="1:9">
      <c r="A3537">
        <v>21468807</v>
      </c>
      <c r="B3537">
        <v>14000000</v>
      </c>
      <c r="C3537">
        <v>4.0999999999999996</v>
      </c>
      <c r="E3537">
        <v>3100650</v>
      </c>
      <c r="F3537">
        <v>14000000</v>
      </c>
      <c r="G3537">
        <v>3.9</v>
      </c>
      <c r="H3537">
        <f>ROUND(CORREL(Table68[[Gross Earning ]],Table68[Budget]),6)</f>
        <v>0.48902099999999998</v>
      </c>
      <c r="I3537">
        <f>Table68[[#This Row],[Gross Earning ]]-Table68[[#This Row],[Budget]]</f>
        <v>-10899350</v>
      </c>
    </row>
    <row r="3538" spans="1:9">
      <c r="A3538">
        <v>19158074</v>
      </c>
      <c r="B3538">
        <v>15000000</v>
      </c>
      <c r="C3538">
        <v>6.7</v>
      </c>
      <c r="E3538">
        <v>14095303</v>
      </c>
      <c r="F3538">
        <v>25000000</v>
      </c>
      <c r="G3538">
        <v>5.4</v>
      </c>
      <c r="H3538">
        <f>ROUND(CORREL(Table68[[Gross Earning ]],Table68[Budget]),6)</f>
        <v>0.48902099999999998</v>
      </c>
      <c r="I3538">
        <f>Table68[[#This Row],[Gross Earning ]]-Table68[[#This Row],[Budget]]</f>
        <v>-10904697</v>
      </c>
    </row>
    <row r="3539" spans="1:9">
      <c r="A3539">
        <v>18843314</v>
      </c>
      <c r="B3539">
        <v>20000000</v>
      </c>
      <c r="C3539">
        <v>4.7</v>
      </c>
      <c r="E3539">
        <v>29077547</v>
      </c>
      <c r="F3539">
        <v>40000000</v>
      </c>
      <c r="G3539">
        <v>7</v>
      </c>
      <c r="H3539">
        <f>ROUND(CORREL(Table68[[Gross Earning ]],Table68[Budget]),6)</f>
        <v>0.48902099999999998</v>
      </c>
      <c r="I3539">
        <f>Table68[[#This Row],[Gross Earning ]]-Table68[[#This Row],[Budget]]</f>
        <v>-10922453</v>
      </c>
    </row>
    <row r="3540" spans="1:9">
      <c r="A3540">
        <v>20566327</v>
      </c>
      <c r="B3540">
        <v>15000000</v>
      </c>
      <c r="C3540">
        <v>6.4</v>
      </c>
      <c r="E3540">
        <v>6061759</v>
      </c>
      <c r="F3540">
        <v>17000000</v>
      </c>
      <c r="G3540">
        <v>6.3</v>
      </c>
      <c r="H3540">
        <f>ROUND(CORREL(Table68[[Gross Earning ]],Table68[Budget]),6)</f>
        <v>0.48902099999999998</v>
      </c>
      <c r="I3540">
        <f>Table68[[#This Row],[Gross Earning ]]-Table68[[#This Row],[Budget]]</f>
        <v>-10938241</v>
      </c>
    </row>
    <row r="3541" spans="1:9">
      <c r="A3541">
        <v>20218921</v>
      </c>
      <c r="B3541">
        <v>15000000</v>
      </c>
      <c r="C3541">
        <v>6.3</v>
      </c>
      <c r="E3541">
        <v>2035566</v>
      </c>
      <c r="F3541">
        <v>13000000</v>
      </c>
      <c r="G3541">
        <v>6.6</v>
      </c>
      <c r="H3541">
        <f>ROUND(CORREL(Table68[[Gross Earning ]],Table68[Budget]),6)</f>
        <v>0.48902099999999998</v>
      </c>
      <c r="I3541">
        <f>Table68[[#This Row],[Gross Earning ]]-Table68[[#This Row],[Budget]]</f>
        <v>-10964434</v>
      </c>
    </row>
    <row r="3542" spans="1:9">
      <c r="A3542">
        <v>17411331</v>
      </c>
      <c r="B3542">
        <v>15000000</v>
      </c>
      <c r="C3542">
        <v>5.5</v>
      </c>
      <c r="E3542">
        <v>4328294</v>
      </c>
      <c r="F3542">
        <v>15300000</v>
      </c>
      <c r="G3542">
        <v>5.4</v>
      </c>
      <c r="H3542">
        <f>ROUND(CORREL(Table68[[Gross Earning ]],Table68[Budget]),6)</f>
        <v>0.48902099999999998</v>
      </c>
      <c r="I3542">
        <f>Table68[[#This Row],[Gross Earning ]]-Table68[[#This Row],[Budget]]</f>
        <v>-10971706</v>
      </c>
    </row>
    <row r="3543" spans="1:9">
      <c r="A3543">
        <v>21383298</v>
      </c>
      <c r="B3543">
        <v>15000000</v>
      </c>
      <c r="C3543">
        <v>7.3</v>
      </c>
      <c r="E3543">
        <v>4311834</v>
      </c>
      <c r="F3543">
        <v>15300000</v>
      </c>
      <c r="G3543">
        <v>8.3000000000000007</v>
      </c>
      <c r="H3543">
        <f>ROUND(CORREL(Table68[[Gross Earning ]],Table68[Budget]),6)</f>
        <v>0.48902099999999998</v>
      </c>
      <c r="I3543">
        <f>Table68[[#This Row],[Gross Earning ]]-Table68[[#This Row],[Budget]]</f>
        <v>-10988166</v>
      </c>
    </row>
    <row r="3544" spans="1:9">
      <c r="A3544">
        <v>24984868</v>
      </c>
      <c r="B3544">
        <v>15000000</v>
      </c>
      <c r="C3544">
        <v>6.3</v>
      </c>
      <c r="E3544">
        <v>4006906</v>
      </c>
      <c r="F3544">
        <v>15000000</v>
      </c>
      <c r="G3544">
        <v>4.0999999999999996</v>
      </c>
      <c r="H3544">
        <f>ROUND(CORREL(Table68[[Gross Earning ]],Table68[Budget]),6)</f>
        <v>0.48902099999999998</v>
      </c>
      <c r="I3544">
        <f>Table68[[#This Row],[Gross Earning ]]-Table68[[#This Row],[Budget]]</f>
        <v>-10993094</v>
      </c>
    </row>
    <row r="3545" spans="1:9">
      <c r="A3545">
        <v>16459004</v>
      </c>
      <c r="B3545">
        <v>15000000</v>
      </c>
      <c r="C3545">
        <v>4.9000000000000004</v>
      </c>
      <c r="E3545">
        <v>13000000</v>
      </c>
      <c r="F3545">
        <v>24000000</v>
      </c>
      <c r="G3545">
        <v>5.2</v>
      </c>
      <c r="H3545">
        <f>ROUND(CORREL(Table68[[Gross Earning ]],Table68[Budget]),6)</f>
        <v>0.48902099999999998</v>
      </c>
      <c r="I3545">
        <f>Table68[[#This Row],[Gross Earning ]]-Table68[[#This Row],[Budget]]</f>
        <v>-11000000</v>
      </c>
    </row>
    <row r="3546" spans="1:9">
      <c r="A3546">
        <v>15700000</v>
      </c>
      <c r="B3546">
        <v>15000000</v>
      </c>
      <c r="C3546">
        <v>7.6</v>
      </c>
      <c r="E3546">
        <v>15988876</v>
      </c>
      <c r="F3546">
        <v>27000000</v>
      </c>
      <c r="G3546">
        <v>5.7</v>
      </c>
      <c r="H3546">
        <f>ROUND(CORREL(Table68[[Gross Earning ]],Table68[Budget]),6)</f>
        <v>0.48902099999999998</v>
      </c>
      <c r="I3546">
        <f>Table68[[#This Row],[Gross Earning ]]-Table68[[#This Row],[Budget]]</f>
        <v>-11011124</v>
      </c>
    </row>
    <row r="3547" spans="1:9">
      <c r="A3547">
        <v>15100000</v>
      </c>
      <c r="B3547">
        <v>15000000</v>
      </c>
      <c r="C3547">
        <v>6</v>
      </c>
      <c r="E3547">
        <v>13973532</v>
      </c>
      <c r="F3547">
        <v>25000000</v>
      </c>
      <c r="G3547">
        <v>5.0999999999999996</v>
      </c>
      <c r="H3547">
        <f>ROUND(CORREL(Table68[[Gross Earning ]],Table68[Budget]),6)</f>
        <v>0.48902099999999998</v>
      </c>
      <c r="I3547">
        <f>Table68[[#This Row],[Gross Earning ]]-Table68[[#This Row],[Budget]]</f>
        <v>-11026468</v>
      </c>
    </row>
    <row r="3548" spans="1:9">
      <c r="A3548">
        <v>14938570</v>
      </c>
      <c r="B3548">
        <v>15000000</v>
      </c>
      <c r="C3548">
        <v>6.2</v>
      </c>
      <c r="E3548">
        <v>18967571</v>
      </c>
      <c r="F3548">
        <v>30000000</v>
      </c>
      <c r="G3548">
        <v>6.1</v>
      </c>
      <c r="H3548">
        <f>ROUND(CORREL(Table68[[Gross Earning ]],Table68[Budget]),6)</f>
        <v>0.48902099999999998</v>
      </c>
      <c r="I3548">
        <f>Table68[[#This Row],[Gross Earning ]]-Table68[[#This Row],[Budget]]</f>
        <v>-11032429</v>
      </c>
    </row>
    <row r="3549" spans="1:9">
      <c r="A3549">
        <v>17237244</v>
      </c>
      <c r="B3549">
        <v>15000000</v>
      </c>
      <c r="C3549">
        <v>6.8</v>
      </c>
      <c r="E3549">
        <v>26903709</v>
      </c>
      <c r="F3549">
        <v>38000000</v>
      </c>
      <c r="G3549">
        <v>8.1</v>
      </c>
      <c r="H3549">
        <f>ROUND(CORREL(Table68[[Gross Earning ]],Table68[Budget]),6)</f>
        <v>0.48902099999999998</v>
      </c>
      <c r="I3549">
        <f>Table68[[#This Row],[Gross Earning ]]-Table68[[#This Row],[Budget]]</f>
        <v>-11096291</v>
      </c>
    </row>
    <row r="3550" spans="1:9">
      <c r="A3550">
        <v>14249005</v>
      </c>
      <c r="B3550">
        <v>15000000</v>
      </c>
      <c r="C3550">
        <v>4.5</v>
      </c>
      <c r="E3550">
        <v>8888355</v>
      </c>
      <c r="F3550">
        <v>20000000</v>
      </c>
      <c r="G3550">
        <v>5</v>
      </c>
      <c r="H3550">
        <f>ROUND(CORREL(Table68[[Gross Earning ]],Table68[Budget]),6)</f>
        <v>0.48902099999999998</v>
      </c>
      <c r="I3550">
        <f>Table68[[#This Row],[Gross Earning ]]-Table68[[#This Row],[Budget]]</f>
        <v>-11111645</v>
      </c>
    </row>
    <row r="3551" spans="1:9">
      <c r="A3551">
        <v>12701880</v>
      </c>
      <c r="B3551">
        <v>15000000</v>
      </c>
      <c r="C3551">
        <v>5.7</v>
      </c>
      <c r="E3551">
        <v>229311</v>
      </c>
      <c r="F3551">
        <v>11350000</v>
      </c>
      <c r="G3551">
        <v>6.2</v>
      </c>
      <c r="H3551">
        <f>ROUND(CORREL(Table68[[Gross Earning ]],Table68[Budget]),6)</f>
        <v>0.48902099999999998</v>
      </c>
      <c r="I3551">
        <f>Table68[[#This Row],[Gross Earning ]]-Table68[[#This Row],[Budget]]</f>
        <v>-11120689</v>
      </c>
    </row>
    <row r="3552" spans="1:9">
      <c r="A3552">
        <v>12801190</v>
      </c>
      <c r="B3552">
        <v>15000000</v>
      </c>
      <c r="C3552">
        <v>4.5999999999999996</v>
      </c>
      <c r="E3552">
        <v>860002</v>
      </c>
      <c r="F3552">
        <v>12000000</v>
      </c>
      <c r="G3552">
        <v>7.3</v>
      </c>
      <c r="H3552">
        <f>ROUND(CORREL(Table68[[Gross Earning ]],Table68[Budget]),6)</f>
        <v>0.48902099999999998</v>
      </c>
      <c r="I3552">
        <f>Table68[[#This Row],[Gross Earning ]]-Table68[[#This Row],[Budget]]</f>
        <v>-11139998</v>
      </c>
    </row>
    <row r="3553" spans="1:9">
      <c r="A3553">
        <v>12549485</v>
      </c>
      <c r="B3553">
        <v>15000000</v>
      </c>
      <c r="C3553">
        <v>6.2</v>
      </c>
      <c r="E3553">
        <v>4839383</v>
      </c>
      <c r="F3553">
        <v>16000000</v>
      </c>
      <c r="G3553">
        <v>6.6</v>
      </c>
      <c r="H3553">
        <f>ROUND(CORREL(Table68[[Gross Earning ]],Table68[Budget]),6)</f>
        <v>0.48902099999999998</v>
      </c>
      <c r="I3553">
        <f>Table68[[#This Row],[Gross Earning ]]-Table68[[#This Row],[Budget]]</f>
        <v>-11160617</v>
      </c>
    </row>
    <row r="3554" spans="1:9">
      <c r="A3554">
        <v>13766014</v>
      </c>
      <c r="B3554">
        <v>15000000</v>
      </c>
      <c r="C3554">
        <v>7</v>
      </c>
      <c r="E3554">
        <v>16779636</v>
      </c>
      <c r="F3554">
        <v>28000000</v>
      </c>
      <c r="G3554">
        <v>4.8</v>
      </c>
      <c r="H3554">
        <f>ROUND(CORREL(Table68[[Gross Earning ]],Table68[Budget]),6)</f>
        <v>0.48902099999999998</v>
      </c>
      <c r="I3554">
        <f>Table68[[#This Row],[Gross Earning ]]-Table68[[#This Row],[Budget]]</f>
        <v>-11220364</v>
      </c>
    </row>
    <row r="3555" spans="1:9">
      <c r="A3555">
        <v>13034417</v>
      </c>
      <c r="B3555">
        <v>15000000</v>
      </c>
      <c r="C3555">
        <v>6.9</v>
      </c>
      <c r="E3555">
        <v>4063238</v>
      </c>
      <c r="F3555">
        <v>15300000</v>
      </c>
      <c r="G3555">
        <v>7.4</v>
      </c>
      <c r="H3555">
        <f>ROUND(CORREL(Table68[[Gross Earning ]],Table68[Budget]),6)</f>
        <v>0.48902099999999998</v>
      </c>
      <c r="I3555">
        <f>Table68[[#This Row],[Gross Earning ]]-Table68[[#This Row],[Budget]]</f>
        <v>-11236762</v>
      </c>
    </row>
    <row r="3556" spans="1:9">
      <c r="A3556">
        <v>12212417</v>
      </c>
      <c r="B3556">
        <v>15000000</v>
      </c>
      <c r="C3556">
        <v>6.7</v>
      </c>
      <c r="E3556">
        <v>4033268</v>
      </c>
      <c r="F3556">
        <v>15300000</v>
      </c>
      <c r="G3556">
        <v>6.6</v>
      </c>
      <c r="H3556">
        <f>ROUND(CORREL(Table68[[Gross Earning ]],Table68[Budget]),6)</f>
        <v>0.48902099999999998</v>
      </c>
      <c r="I3556">
        <f>Table68[[#This Row],[Gross Earning ]]-Table68[[#This Row],[Budget]]</f>
        <v>-11266732</v>
      </c>
    </row>
    <row r="3557" spans="1:9">
      <c r="A3557">
        <v>11614236</v>
      </c>
      <c r="B3557">
        <v>15000000</v>
      </c>
      <c r="C3557">
        <v>5.6</v>
      </c>
      <c r="E3557">
        <v>1227324</v>
      </c>
      <c r="F3557">
        <v>12500000</v>
      </c>
      <c r="G3557">
        <v>6.6</v>
      </c>
      <c r="H3557">
        <f>ROUND(CORREL(Table68[[Gross Earning ]],Table68[Budget]),6)</f>
        <v>0.48902099999999998</v>
      </c>
      <c r="I3557">
        <f>Table68[[#This Row],[Gross Earning ]]-Table68[[#This Row],[Budget]]</f>
        <v>-11272676</v>
      </c>
    </row>
    <row r="3558" spans="1:9">
      <c r="A3558">
        <v>13337299</v>
      </c>
      <c r="B3558">
        <v>20000000</v>
      </c>
      <c r="C3558">
        <v>6.6</v>
      </c>
      <c r="E3558">
        <v>13651662</v>
      </c>
      <c r="F3558">
        <v>25000000</v>
      </c>
      <c r="G3558">
        <v>8.1999999999999993</v>
      </c>
      <c r="H3558">
        <f>ROUND(CORREL(Table68[[Gross Earning ]],Table68[Budget]),6)</f>
        <v>0.48902099999999998</v>
      </c>
      <c r="I3558">
        <f>Table68[[#This Row],[Gross Earning ]]-Table68[[#This Row],[Budget]]</f>
        <v>-11348338</v>
      </c>
    </row>
    <row r="3559" spans="1:9">
      <c r="A3559">
        <v>10763469</v>
      </c>
      <c r="B3559">
        <v>15000000</v>
      </c>
      <c r="C3559">
        <v>6.4</v>
      </c>
      <c r="E3559">
        <v>8047690</v>
      </c>
      <c r="F3559">
        <v>19400000</v>
      </c>
      <c r="G3559">
        <v>7.5</v>
      </c>
      <c r="H3559">
        <f>ROUND(CORREL(Table68[[Gross Earning ]],Table68[Budget]),6)</f>
        <v>0.48902099999999998</v>
      </c>
      <c r="I3559">
        <f>Table68[[#This Row],[Gross Earning ]]-Table68[[#This Row],[Budget]]</f>
        <v>-11352310</v>
      </c>
    </row>
    <row r="3560" spans="1:9">
      <c r="A3560">
        <v>11144518</v>
      </c>
      <c r="B3560">
        <v>15000000</v>
      </c>
      <c r="C3560">
        <v>2.8</v>
      </c>
      <c r="E3560">
        <v>13751</v>
      </c>
      <c r="F3560">
        <v>11400000</v>
      </c>
      <c r="G3560">
        <v>6.6</v>
      </c>
      <c r="H3560">
        <f>ROUND(CORREL(Table68[[Gross Earning ]],Table68[Budget]),6)</f>
        <v>0.48902099999999998</v>
      </c>
      <c r="I3560">
        <f>Table68[[#This Row],[Gross Earning ]]-Table68[[#This Row],[Budget]]</f>
        <v>-11386249</v>
      </c>
    </row>
    <row r="3561" spans="1:9">
      <c r="A3561">
        <v>15608545</v>
      </c>
      <c r="B3561">
        <v>15000000</v>
      </c>
      <c r="C3561">
        <v>5.4</v>
      </c>
      <c r="E3561">
        <v>38590500</v>
      </c>
      <c r="F3561">
        <v>50000000</v>
      </c>
      <c r="G3561">
        <v>4.4000000000000004</v>
      </c>
      <c r="H3561">
        <f>ROUND(CORREL(Table68[[Gross Earning ]],Table68[Budget]),6)</f>
        <v>0.48902099999999998</v>
      </c>
      <c r="I3561">
        <f>Table68[[#This Row],[Gross Earning ]]-Table68[[#This Row],[Budget]]</f>
        <v>-11409500</v>
      </c>
    </row>
    <row r="3562" spans="1:9">
      <c r="A3562">
        <v>10443316</v>
      </c>
      <c r="B3562">
        <v>15000000</v>
      </c>
      <c r="C3562">
        <v>5</v>
      </c>
      <c r="E3562">
        <v>1089445</v>
      </c>
      <c r="F3562">
        <v>12500000</v>
      </c>
      <c r="G3562">
        <v>7</v>
      </c>
      <c r="H3562">
        <f>ROUND(CORREL(Table68[[Gross Earning ]],Table68[Budget]),6)</f>
        <v>0.48902099999999998</v>
      </c>
      <c r="I3562">
        <f>Table68[[#This Row],[Gross Earning ]]-Table68[[#This Row],[Budget]]</f>
        <v>-11410555</v>
      </c>
    </row>
    <row r="3563" spans="1:9">
      <c r="A3563">
        <v>10494147</v>
      </c>
      <c r="B3563">
        <v>15000000</v>
      </c>
      <c r="C3563">
        <v>5.0999999999999996</v>
      </c>
      <c r="E3563">
        <v>8586376</v>
      </c>
      <c r="F3563">
        <v>20000000</v>
      </c>
      <c r="G3563">
        <v>4.9000000000000004</v>
      </c>
      <c r="H3563">
        <f>ROUND(CORREL(Table68[[Gross Earning ]],Table68[Budget]),6)</f>
        <v>0.48902099999999998</v>
      </c>
      <c r="I3563">
        <f>Table68[[#This Row],[Gross Earning ]]-Table68[[#This Row],[Budget]]</f>
        <v>-11413624</v>
      </c>
    </row>
    <row r="3564" spans="1:9">
      <c r="A3564">
        <v>9929000</v>
      </c>
      <c r="B3564">
        <v>15000000</v>
      </c>
      <c r="C3564">
        <v>8</v>
      </c>
      <c r="E3564">
        <v>548934</v>
      </c>
      <c r="F3564">
        <v>12000000</v>
      </c>
      <c r="G3564">
        <v>6.8</v>
      </c>
      <c r="H3564">
        <f>ROUND(CORREL(Table68[[Gross Earning ]],Table68[Budget]),6)</f>
        <v>0.48902099999999998</v>
      </c>
      <c r="I3564">
        <f>Table68[[#This Row],[Gross Earning ]]-Table68[[#This Row],[Budget]]</f>
        <v>-11451066</v>
      </c>
    </row>
    <row r="3565" spans="1:9">
      <c r="A3565">
        <v>10411980</v>
      </c>
      <c r="B3565">
        <v>15000000</v>
      </c>
      <c r="C3565">
        <v>5.9</v>
      </c>
      <c r="E3565">
        <v>28535768</v>
      </c>
      <c r="F3565">
        <v>40000000</v>
      </c>
      <c r="G3565">
        <v>5.3</v>
      </c>
      <c r="H3565">
        <f>ROUND(CORREL(Table68[[Gross Earning ]],Table68[Budget]),6)</f>
        <v>0.48902099999999998</v>
      </c>
      <c r="I3565">
        <f>Table68[[#This Row],[Gross Earning ]]-Table68[[#This Row],[Budget]]</f>
        <v>-11464232</v>
      </c>
    </row>
    <row r="3566" spans="1:9">
      <c r="A3566">
        <v>17439163</v>
      </c>
      <c r="B3566">
        <v>15000000</v>
      </c>
      <c r="C3566">
        <v>8.1999999999999993</v>
      </c>
      <c r="E3566">
        <v>3827466</v>
      </c>
      <c r="F3566">
        <v>15300000</v>
      </c>
      <c r="G3566">
        <v>6.9</v>
      </c>
      <c r="H3566">
        <f>ROUND(CORREL(Table68[[Gross Earning ]],Table68[Budget]),6)</f>
        <v>0.48902099999999998</v>
      </c>
      <c r="I3566">
        <f>Table68[[#This Row],[Gross Earning ]]-Table68[[#This Row],[Budget]]</f>
        <v>-11472534</v>
      </c>
    </row>
    <row r="3567" spans="1:9">
      <c r="A3567">
        <v>9396487</v>
      </c>
      <c r="B3567">
        <v>15000000</v>
      </c>
      <c r="C3567">
        <v>7</v>
      </c>
      <c r="E3567">
        <v>3826455</v>
      </c>
      <c r="F3567">
        <v>15300000</v>
      </c>
      <c r="G3567">
        <v>7.4</v>
      </c>
      <c r="H3567">
        <f>ROUND(CORREL(Table68[[Gross Earning ]],Table68[Budget]),6)</f>
        <v>0.48902099999999998</v>
      </c>
      <c r="I3567">
        <f>Table68[[#This Row],[Gross Earning ]]-Table68[[#This Row],[Budget]]</f>
        <v>-11473545</v>
      </c>
    </row>
    <row r="3568" spans="1:9">
      <c r="A3568">
        <v>9059588</v>
      </c>
      <c r="B3568">
        <v>15000000</v>
      </c>
      <c r="C3568">
        <v>6.6</v>
      </c>
      <c r="E3568">
        <v>11508423</v>
      </c>
      <c r="F3568">
        <v>23000000</v>
      </c>
      <c r="G3568">
        <v>5.0999999999999996</v>
      </c>
      <c r="H3568">
        <f>ROUND(CORREL(Table68[[Gross Earning ]],Table68[Budget]),6)</f>
        <v>0.48902099999999998</v>
      </c>
      <c r="I3568">
        <f>Table68[[#This Row],[Gross Earning ]]-Table68[[#This Row],[Budget]]</f>
        <v>-11491577</v>
      </c>
    </row>
    <row r="3569" spans="1:9">
      <c r="A3569">
        <v>9172810</v>
      </c>
      <c r="B3569">
        <v>16000000</v>
      </c>
      <c r="C3569">
        <v>6.7</v>
      </c>
      <c r="E3569">
        <v>18500966</v>
      </c>
      <c r="F3569">
        <v>30000000</v>
      </c>
      <c r="G3569">
        <v>4.4000000000000004</v>
      </c>
      <c r="H3569">
        <f>ROUND(CORREL(Table68[[Gross Earning ]],Table68[Budget]),6)</f>
        <v>0.48902099999999998</v>
      </c>
      <c r="I3569">
        <f>Table68[[#This Row],[Gross Earning ]]-Table68[[#This Row],[Budget]]</f>
        <v>-11499034</v>
      </c>
    </row>
    <row r="3570" spans="1:9">
      <c r="A3570">
        <v>8735529</v>
      </c>
      <c r="B3570">
        <v>15000000</v>
      </c>
      <c r="C3570">
        <v>5.5</v>
      </c>
      <c r="E3570">
        <v>8500000</v>
      </c>
      <c r="F3570">
        <v>20000000</v>
      </c>
      <c r="G3570">
        <v>5.4</v>
      </c>
      <c r="H3570">
        <f>ROUND(CORREL(Table68[[Gross Earning ]],Table68[Budget]),6)</f>
        <v>0.48902099999999998</v>
      </c>
      <c r="I3570">
        <f>Table68[[#This Row],[Gross Earning ]]-Table68[[#This Row],[Budget]]</f>
        <v>-11500000</v>
      </c>
    </row>
    <row r="3571" spans="1:9">
      <c r="A3571">
        <v>8586376</v>
      </c>
      <c r="B3571">
        <v>20000000</v>
      </c>
      <c r="C3571">
        <v>4.9000000000000004</v>
      </c>
      <c r="E3571">
        <v>2474000</v>
      </c>
      <c r="F3571">
        <v>14000000</v>
      </c>
      <c r="G3571">
        <v>5.7</v>
      </c>
      <c r="H3571">
        <f>ROUND(CORREL(Table68[[Gross Earning ]],Table68[Budget]),6)</f>
        <v>0.48902099999999998</v>
      </c>
      <c r="I3571">
        <f>Table68[[#This Row],[Gross Earning ]]-Table68[[#This Row],[Budget]]</f>
        <v>-11526000</v>
      </c>
    </row>
    <row r="3572" spans="1:9">
      <c r="A3572">
        <v>8378141</v>
      </c>
      <c r="B3572">
        <v>15000000</v>
      </c>
      <c r="C3572">
        <v>6.9</v>
      </c>
      <c r="E3572">
        <v>6498000</v>
      </c>
      <c r="F3572">
        <v>18026148</v>
      </c>
      <c r="G3572">
        <v>8.4</v>
      </c>
      <c r="H3572">
        <f>ROUND(CORREL(Table68[[Gross Earning ]],Table68[Budget]),6)</f>
        <v>0.48902099999999998</v>
      </c>
      <c r="I3572">
        <f>Table68[[#This Row],[Gross Earning ]]-Table68[[#This Row],[Budget]]</f>
        <v>-11528148</v>
      </c>
    </row>
    <row r="3573" spans="1:9">
      <c r="A3573">
        <v>8080116</v>
      </c>
      <c r="B3573">
        <v>15000000</v>
      </c>
      <c r="C3573">
        <v>5.6</v>
      </c>
      <c r="E3573">
        <v>14469428</v>
      </c>
      <c r="F3573">
        <v>26000000</v>
      </c>
      <c r="G3573">
        <v>5.2</v>
      </c>
      <c r="H3573">
        <f>ROUND(CORREL(Table68[[Gross Earning ]],Table68[Budget]),6)</f>
        <v>0.48902099999999998</v>
      </c>
      <c r="I3573">
        <f>Table68[[#This Row],[Gross Earning ]]-Table68[[#This Row],[Budget]]</f>
        <v>-11530572</v>
      </c>
    </row>
    <row r="3574" spans="1:9">
      <c r="A3574">
        <v>7757130</v>
      </c>
      <c r="B3574">
        <v>15000000</v>
      </c>
      <c r="C3574">
        <v>8</v>
      </c>
      <c r="E3574">
        <v>3766595</v>
      </c>
      <c r="F3574">
        <v>15300000</v>
      </c>
      <c r="G3574">
        <v>7.5</v>
      </c>
      <c r="H3574">
        <f>ROUND(CORREL(Table68[[Gross Earning ]],Table68[Budget]),6)</f>
        <v>0.48902099999999998</v>
      </c>
      <c r="I3574">
        <f>Table68[[#This Row],[Gross Earning ]]-Table68[[#This Row],[Budget]]</f>
        <v>-11533405</v>
      </c>
    </row>
    <row r="3575" spans="1:9">
      <c r="A3575">
        <v>9123834</v>
      </c>
      <c r="B3575">
        <v>15000000</v>
      </c>
      <c r="C3575">
        <v>5.3</v>
      </c>
      <c r="E3575">
        <v>66462600</v>
      </c>
      <c r="F3575">
        <v>78000000</v>
      </c>
      <c r="G3575">
        <v>5.8</v>
      </c>
      <c r="H3575">
        <f>ROUND(CORREL(Table68[[Gross Earning ]],Table68[Budget]),6)</f>
        <v>0.48902099999999998</v>
      </c>
      <c r="I3575">
        <f>Table68[[#This Row],[Gross Earning ]]-Table68[[#This Row],[Budget]]</f>
        <v>-11537400</v>
      </c>
    </row>
    <row r="3576" spans="1:9">
      <c r="A3576">
        <v>6409206</v>
      </c>
      <c r="B3576">
        <v>15000000</v>
      </c>
      <c r="C3576">
        <v>6.2</v>
      </c>
      <c r="E3576">
        <v>12372410</v>
      </c>
      <c r="F3576">
        <v>24000000</v>
      </c>
      <c r="G3576">
        <v>5.3</v>
      </c>
      <c r="H3576">
        <f>ROUND(CORREL(Table68[[Gross Earning ]],Table68[Budget]),6)</f>
        <v>0.48902099999999998</v>
      </c>
      <c r="I3576">
        <f>Table68[[#This Row],[Gross Earning ]]-Table68[[#This Row],[Budget]]</f>
        <v>-11627590</v>
      </c>
    </row>
    <row r="3577" spans="1:9">
      <c r="A3577">
        <v>6373693</v>
      </c>
      <c r="B3577">
        <v>15000000</v>
      </c>
      <c r="C3577">
        <v>5.3</v>
      </c>
      <c r="E3577">
        <v>4356743</v>
      </c>
      <c r="F3577">
        <v>16000000</v>
      </c>
      <c r="G3577">
        <v>4.0999999999999996</v>
      </c>
      <c r="H3577">
        <f>ROUND(CORREL(Table68[[Gross Earning ]],Table68[Budget]),6)</f>
        <v>0.48902099999999998</v>
      </c>
      <c r="I3577">
        <f>Table68[[#This Row],[Gross Earning ]]-Table68[[#This Row],[Budget]]</f>
        <v>-11643257</v>
      </c>
    </row>
    <row r="3578" spans="1:9">
      <c r="A3578">
        <v>7556708</v>
      </c>
      <c r="B3578">
        <v>15000000</v>
      </c>
      <c r="C3578">
        <v>6.6</v>
      </c>
      <c r="E3578">
        <v>333976</v>
      </c>
      <c r="F3578">
        <v>12000000</v>
      </c>
      <c r="G3578">
        <v>6.4</v>
      </c>
      <c r="H3578">
        <f>ROUND(CORREL(Table68[[Gross Earning ]],Table68[Budget]),6)</f>
        <v>0.48902099999999998</v>
      </c>
      <c r="I3578">
        <f>Table68[[#This Row],[Gross Earning ]]-Table68[[#This Row],[Budget]]</f>
        <v>-11666024</v>
      </c>
    </row>
    <row r="3579" spans="1:9">
      <c r="A3579">
        <v>5306447</v>
      </c>
      <c r="B3579">
        <v>15000000</v>
      </c>
      <c r="C3579">
        <v>7.2</v>
      </c>
      <c r="E3579">
        <v>1110186</v>
      </c>
      <c r="F3579">
        <v>12800000</v>
      </c>
      <c r="G3579">
        <v>8.1</v>
      </c>
      <c r="H3579">
        <f>ROUND(CORREL(Table68[[Gross Earning ]],Table68[Budget]),6)</f>
        <v>0.48902099999999998</v>
      </c>
      <c r="I3579">
        <f>Table68[[#This Row],[Gross Earning ]]-Table68[[#This Row],[Budget]]</f>
        <v>-11689814</v>
      </c>
    </row>
    <row r="3580" spans="1:9">
      <c r="A3580">
        <v>5217498</v>
      </c>
      <c r="B3580">
        <v>15000000</v>
      </c>
      <c r="C3580">
        <v>4.5999999999999996</v>
      </c>
      <c r="E3580">
        <v>18298649</v>
      </c>
      <c r="F3580">
        <v>30000000</v>
      </c>
      <c r="G3580">
        <v>6.4</v>
      </c>
      <c r="H3580">
        <f>ROUND(CORREL(Table68[[Gross Earning ]],Table68[Budget]),6)</f>
        <v>0.48902099999999998</v>
      </c>
      <c r="I3580">
        <f>Table68[[#This Row],[Gross Earning ]]-Table68[[#This Row],[Budget]]</f>
        <v>-11701351</v>
      </c>
    </row>
    <row r="3581" spans="1:9">
      <c r="A3581">
        <v>5023275</v>
      </c>
      <c r="B3581">
        <v>15000000</v>
      </c>
      <c r="C3581">
        <v>7.5</v>
      </c>
      <c r="E3581">
        <v>261481</v>
      </c>
      <c r="F3581">
        <v>12000000</v>
      </c>
      <c r="G3581">
        <v>7.5</v>
      </c>
      <c r="H3581">
        <f>ROUND(CORREL(Table68[[Gross Earning ]],Table68[Budget]),6)</f>
        <v>0.48902099999999998</v>
      </c>
      <c r="I3581">
        <f>Table68[[#This Row],[Gross Earning ]]-Table68[[#This Row],[Budget]]</f>
        <v>-11738519</v>
      </c>
    </row>
    <row r="3582" spans="1:9">
      <c r="A3582">
        <v>4956401</v>
      </c>
      <c r="B3582">
        <v>15000000</v>
      </c>
      <c r="C3582">
        <v>6.5</v>
      </c>
      <c r="E3582">
        <v>18252684</v>
      </c>
      <c r="F3582">
        <v>30000000</v>
      </c>
      <c r="G3582">
        <v>6.9</v>
      </c>
      <c r="H3582">
        <f>ROUND(CORREL(Table68[[Gross Earning ]],Table68[Budget]),6)</f>
        <v>0.48902099999999998</v>
      </c>
      <c r="I3582">
        <f>Table68[[#This Row],[Gross Earning ]]-Table68[[#This Row],[Budget]]</f>
        <v>-11747316</v>
      </c>
    </row>
    <row r="3583" spans="1:9">
      <c r="A3583">
        <v>4235837</v>
      </c>
      <c r="B3583">
        <v>15000000</v>
      </c>
      <c r="C3583">
        <v>7.6</v>
      </c>
      <c r="E3583">
        <v>43247140</v>
      </c>
      <c r="F3583">
        <v>55000000</v>
      </c>
      <c r="G3583">
        <v>7.1</v>
      </c>
      <c r="H3583">
        <f>ROUND(CORREL(Table68[[Gross Earning ]],Table68[Budget]),6)</f>
        <v>0.48902099999999998</v>
      </c>
      <c r="I3583">
        <f>Table68[[#This Row],[Gross Earning ]]-Table68[[#This Row],[Budget]]</f>
        <v>-11752860</v>
      </c>
    </row>
    <row r="3584" spans="1:9">
      <c r="A3584">
        <v>4002955</v>
      </c>
      <c r="B3584">
        <v>20000000</v>
      </c>
      <c r="C3584">
        <v>6.2</v>
      </c>
      <c r="E3584">
        <v>3525161</v>
      </c>
      <c r="F3584">
        <v>15300000</v>
      </c>
      <c r="G3584">
        <v>5.5</v>
      </c>
      <c r="H3584">
        <f>ROUND(CORREL(Table68[[Gross Earning ]],Table68[Budget]),6)</f>
        <v>0.48902099999999998</v>
      </c>
      <c r="I3584">
        <f>Table68[[#This Row],[Gross Earning ]]-Table68[[#This Row],[Budget]]</f>
        <v>-11774839</v>
      </c>
    </row>
    <row r="3585" spans="1:9">
      <c r="A3585">
        <v>7219578</v>
      </c>
      <c r="B3585">
        <v>15000000</v>
      </c>
      <c r="C3585">
        <v>8</v>
      </c>
      <c r="E3585">
        <v>214202</v>
      </c>
      <c r="F3585">
        <v>12000000</v>
      </c>
      <c r="G3585">
        <v>7.5</v>
      </c>
      <c r="H3585">
        <f>ROUND(CORREL(Table68[[Gross Earning ]],Table68[Budget]),6)</f>
        <v>0.48902099999999998</v>
      </c>
      <c r="I3585">
        <f>Table68[[#This Row],[Gross Earning ]]-Table68[[#This Row],[Budget]]</f>
        <v>-11785798</v>
      </c>
    </row>
    <row r="3586" spans="1:9">
      <c r="A3586">
        <v>3247816</v>
      </c>
      <c r="B3586">
        <v>22000000</v>
      </c>
      <c r="C3586">
        <v>6.3</v>
      </c>
      <c r="E3586">
        <v>175370</v>
      </c>
      <c r="F3586">
        <v>12000000</v>
      </c>
      <c r="G3586">
        <v>4.5999999999999996</v>
      </c>
      <c r="H3586">
        <f>ROUND(CORREL(Table68[[Gross Earning ]],Table68[Budget]),6)</f>
        <v>0.48902099999999998</v>
      </c>
      <c r="I3586">
        <f>Table68[[#This Row],[Gross Earning ]]-Table68[[#This Row],[Budget]]</f>
        <v>-11824630</v>
      </c>
    </row>
    <row r="3587" spans="1:9">
      <c r="A3587">
        <v>2412045</v>
      </c>
      <c r="B3587">
        <v>15000000</v>
      </c>
      <c r="C3587">
        <v>7.2</v>
      </c>
      <c r="E3587">
        <v>1172769</v>
      </c>
      <c r="F3587">
        <v>13000000</v>
      </c>
      <c r="G3587">
        <v>7.1</v>
      </c>
      <c r="H3587">
        <f>ROUND(CORREL(Table68[[Gross Earning ]],Table68[Budget]),6)</f>
        <v>0.48902099999999998</v>
      </c>
      <c r="I3587">
        <f>Table68[[#This Row],[Gross Earning ]]-Table68[[#This Row],[Budget]]</f>
        <v>-11827231</v>
      </c>
    </row>
    <row r="3588" spans="1:9">
      <c r="A3588">
        <v>2203641</v>
      </c>
      <c r="B3588">
        <v>15000000</v>
      </c>
      <c r="C3588">
        <v>6.7</v>
      </c>
      <c r="E3588">
        <v>7156725</v>
      </c>
      <c r="F3588">
        <v>19000000</v>
      </c>
      <c r="G3588">
        <v>5.5</v>
      </c>
      <c r="H3588">
        <f>ROUND(CORREL(Table68[[Gross Earning ]],Table68[Budget]),6)</f>
        <v>0.48902099999999998</v>
      </c>
      <c r="I3588">
        <f>Table68[[#This Row],[Gross Earning ]]-Table68[[#This Row],[Budget]]</f>
        <v>-11843275</v>
      </c>
    </row>
    <row r="3589" spans="1:9">
      <c r="A3589">
        <v>1953732</v>
      </c>
      <c r="B3589">
        <v>15000000</v>
      </c>
      <c r="C3589">
        <v>5.3</v>
      </c>
      <c r="E3589">
        <v>1150403</v>
      </c>
      <c r="F3589">
        <v>13000000</v>
      </c>
      <c r="G3589">
        <v>7.1</v>
      </c>
      <c r="H3589">
        <f>ROUND(CORREL(Table68[[Gross Earning ]],Table68[Budget]),6)</f>
        <v>0.48902099999999998</v>
      </c>
      <c r="I3589">
        <f>Table68[[#This Row],[Gross Earning ]]-Table68[[#This Row],[Budget]]</f>
        <v>-11849597</v>
      </c>
    </row>
    <row r="3590" spans="1:9">
      <c r="A3590">
        <v>1954202</v>
      </c>
      <c r="B3590">
        <v>15000000</v>
      </c>
      <c r="C3590">
        <v>6.3</v>
      </c>
      <c r="E3590">
        <v>48856</v>
      </c>
      <c r="F3590">
        <v>11900000</v>
      </c>
      <c r="G3590">
        <v>7.5</v>
      </c>
      <c r="H3590">
        <f>ROUND(CORREL(Table68[[Gross Earning ]],Table68[Budget]),6)</f>
        <v>0.48902099999999998</v>
      </c>
      <c r="I3590">
        <f>Table68[[#This Row],[Gross Earning ]]-Table68[[#This Row],[Budget]]</f>
        <v>-11851144</v>
      </c>
    </row>
    <row r="3591" spans="1:9">
      <c r="A3591">
        <v>1294640</v>
      </c>
      <c r="B3591">
        <v>15000000</v>
      </c>
      <c r="C3591">
        <v>6.5</v>
      </c>
      <c r="E3591">
        <v>141853</v>
      </c>
      <c r="F3591">
        <v>12000000</v>
      </c>
      <c r="G3591">
        <v>6</v>
      </c>
      <c r="H3591">
        <f>ROUND(CORREL(Table68[[Gross Earning ]],Table68[Budget]),6)</f>
        <v>0.48902099999999998</v>
      </c>
      <c r="I3591">
        <f>Table68[[#This Row],[Gross Earning ]]-Table68[[#This Row],[Budget]]</f>
        <v>-11858147</v>
      </c>
    </row>
    <row r="3592" spans="1:9">
      <c r="A3592">
        <v>26435</v>
      </c>
      <c r="B3592">
        <v>6000000</v>
      </c>
      <c r="C3592">
        <v>8.3000000000000007</v>
      </c>
      <c r="E3592">
        <v>3420871</v>
      </c>
      <c r="F3592">
        <v>15300000</v>
      </c>
      <c r="G3592">
        <v>7.4</v>
      </c>
      <c r="H3592">
        <f>ROUND(CORREL(Table68[[Gross Earning ]],Table68[Budget]),6)</f>
        <v>0.48902099999999998</v>
      </c>
      <c r="I3592">
        <f>Table68[[#This Row],[Gross Earning ]]-Table68[[#This Row],[Budget]]</f>
        <v>-11879129</v>
      </c>
    </row>
    <row r="3593" spans="1:9">
      <c r="A3593">
        <v>1197786</v>
      </c>
      <c r="B3593">
        <v>12000000</v>
      </c>
      <c r="C3593">
        <v>7.2</v>
      </c>
      <c r="E3593">
        <v>3419967</v>
      </c>
      <c r="F3593">
        <v>15300000</v>
      </c>
      <c r="G3593">
        <v>7.2</v>
      </c>
      <c r="H3593">
        <f>ROUND(CORREL(Table68[[Gross Earning ]],Table68[Budget]),6)</f>
        <v>0.48902099999999998</v>
      </c>
      <c r="I3593">
        <f>Table68[[#This Row],[Gross Earning ]]-Table68[[#This Row],[Budget]]</f>
        <v>-11880033</v>
      </c>
    </row>
    <row r="3594" spans="1:9">
      <c r="A3594">
        <v>529766</v>
      </c>
      <c r="B3594">
        <v>7000000</v>
      </c>
      <c r="C3594">
        <v>6.8</v>
      </c>
      <c r="E3594">
        <v>119922</v>
      </c>
      <c r="F3594">
        <v>12000000</v>
      </c>
      <c r="G3594">
        <v>7.7</v>
      </c>
      <c r="H3594">
        <f>ROUND(CORREL(Table68[[Gross Earning ]],Table68[Budget]),6)</f>
        <v>0.48902099999999998</v>
      </c>
      <c r="I3594">
        <f>Table68[[#This Row],[Gross Earning ]]-Table68[[#This Row],[Budget]]</f>
        <v>-11880078</v>
      </c>
    </row>
    <row r="3595" spans="1:9">
      <c r="A3595">
        <v>613556</v>
      </c>
      <c r="B3595">
        <v>15000000</v>
      </c>
      <c r="C3595">
        <v>6.4</v>
      </c>
      <c r="E3595">
        <v>8104069</v>
      </c>
      <c r="F3595">
        <v>20000000</v>
      </c>
      <c r="G3595">
        <v>4.5</v>
      </c>
      <c r="H3595">
        <f>ROUND(CORREL(Table68[[Gross Earning ]],Table68[Budget]),6)</f>
        <v>0.48902099999999998</v>
      </c>
      <c r="I3595">
        <f>Table68[[#This Row],[Gross Earning ]]-Table68[[#This Row],[Budget]]</f>
        <v>-11895931</v>
      </c>
    </row>
    <row r="3596" spans="1:9">
      <c r="A3596">
        <v>353743</v>
      </c>
      <c r="B3596">
        <v>15000000</v>
      </c>
      <c r="C3596">
        <v>6.9</v>
      </c>
      <c r="E3596">
        <v>8093318</v>
      </c>
      <c r="F3596">
        <v>20000000</v>
      </c>
      <c r="G3596">
        <v>6.7</v>
      </c>
      <c r="H3596">
        <f>ROUND(CORREL(Table68[[Gross Earning ]],Table68[Budget]),6)</f>
        <v>0.48902099999999998</v>
      </c>
      <c r="I3596">
        <f>Table68[[#This Row],[Gross Earning ]]-Table68[[#This Row],[Budget]]</f>
        <v>-11906682</v>
      </c>
    </row>
    <row r="3597" spans="1:9">
      <c r="A3597">
        <v>102055</v>
      </c>
      <c r="B3597">
        <v>300000000</v>
      </c>
      <c r="C3597">
        <v>6.2</v>
      </c>
      <c r="E3597">
        <v>65804</v>
      </c>
      <c r="F3597">
        <v>12000000</v>
      </c>
      <c r="G3597">
        <v>6.3</v>
      </c>
      <c r="H3597">
        <f>ROUND(CORREL(Table68[[Gross Earning ]],Table68[Budget]),6)</f>
        <v>0.48902099999999998</v>
      </c>
      <c r="I3597">
        <f>Table68[[#This Row],[Gross Earning ]]-Table68[[#This Row],[Budget]]</f>
        <v>-11934196</v>
      </c>
    </row>
    <row r="3598" spans="1:9">
      <c r="A3598">
        <v>73548</v>
      </c>
      <c r="B3598">
        <v>15000000</v>
      </c>
      <c r="C3598">
        <v>6.1</v>
      </c>
      <c r="E3598">
        <v>8054280</v>
      </c>
      <c r="F3598">
        <v>20000000</v>
      </c>
      <c r="G3598">
        <v>6.3</v>
      </c>
      <c r="H3598">
        <f>ROUND(CORREL(Table68[[Gross Earning ]],Table68[Budget]),6)</f>
        <v>0.48902099999999998</v>
      </c>
      <c r="I3598">
        <f>Table68[[#This Row],[Gross Earning ]]-Table68[[#This Row],[Budget]]</f>
        <v>-11945720</v>
      </c>
    </row>
    <row r="3599" spans="1:9">
      <c r="A3599">
        <v>28870</v>
      </c>
      <c r="B3599">
        <v>15000000</v>
      </c>
      <c r="C3599">
        <v>5.0999999999999996</v>
      </c>
      <c r="E3599">
        <v>13038660</v>
      </c>
      <c r="F3599">
        <v>25000000</v>
      </c>
      <c r="G3599">
        <v>7.3</v>
      </c>
      <c r="H3599">
        <f>ROUND(CORREL(Table68[[Gross Earning ]],Table68[Budget]),6)</f>
        <v>0.48902099999999998</v>
      </c>
      <c r="I3599">
        <f>Table68[[#This Row],[Gross Earning ]]-Table68[[#This Row],[Budget]]</f>
        <v>-11961340</v>
      </c>
    </row>
    <row r="3600" spans="1:9">
      <c r="A3600">
        <v>22723</v>
      </c>
      <c r="B3600">
        <v>25000000</v>
      </c>
      <c r="C3600">
        <v>4.5</v>
      </c>
      <c r="E3600">
        <v>1024175</v>
      </c>
      <c r="F3600">
        <v>13000000</v>
      </c>
      <c r="G3600">
        <v>6.6</v>
      </c>
      <c r="H3600">
        <f>ROUND(CORREL(Table68[[Gross Earning ]],Table68[Budget]),6)</f>
        <v>0.48902099999999998</v>
      </c>
      <c r="I3600">
        <f>Table68[[#This Row],[Gross Earning ]]-Table68[[#This Row],[Budget]]</f>
        <v>-11975825</v>
      </c>
    </row>
    <row r="3601" spans="1:9">
      <c r="A3601">
        <v>20380</v>
      </c>
      <c r="B3601">
        <v>15000000</v>
      </c>
      <c r="C3601">
        <v>5.9</v>
      </c>
      <c r="E3601">
        <v>14616</v>
      </c>
      <c r="F3601">
        <v>12000000</v>
      </c>
      <c r="G3601">
        <v>7.5</v>
      </c>
      <c r="H3601">
        <f>ROUND(CORREL(Table68[[Gross Earning ]],Table68[Budget]),6)</f>
        <v>0.48902099999999998</v>
      </c>
      <c r="I3601">
        <f>Table68[[#This Row],[Gross Earning ]]-Table68[[#This Row],[Budget]]</f>
        <v>-11985384</v>
      </c>
    </row>
    <row r="3602" spans="1:9">
      <c r="A3602">
        <v>70906973</v>
      </c>
      <c r="B3602">
        <v>14600000</v>
      </c>
      <c r="C3602">
        <v>8.1</v>
      </c>
      <c r="E3602">
        <v>3300230</v>
      </c>
      <c r="F3602">
        <v>15300000</v>
      </c>
      <c r="G3602">
        <v>7.5</v>
      </c>
      <c r="H3602">
        <f>ROUND(CORREL(Table68[[Gross Earning ]],Table68[Budget]),6)</f>
        <v>0.48902099999999998</v>
      </c>
      <c r="I3602">
        <f>Table68[[#This Row],[Gross Earning ]]-Table68[[#This Row],[Budget]]</f>
        <v>-11999770</v>
      </c>
    </row>
    <row r="3603" spans="1:9">
      <c r="A3603">
        <v>66009973</v>
      </c>
      <c r="B3603">
        <v>14800000</v>
      </c>
      <c r="C3603">
        <v>5.7</v>
      </c>
      <c r="E3603">
        <v>8000000</v>
      </c>
      <c r="F3603">
        <v>20000000</v>
      </c>
      <c r="G3603">
        <v>6.6</v>
      </c>
      <c r="H3603">
        <f>ROUND(CORREL(Table68[[Gross Earning ]],Table68[Budget]),6)</f>
        <v>0.48902099999999998</v>
      </c>
      <c r="I3603">
        <f>Table68[[#This Row],[Gross Earning ]]-Table68[[#This Row],[Budget]]</f>
        <v>-12000000</v>
      </c>
    </row>
    <row r="3604" spans="1:9">
      <c r="A3604">
        <v>46338728</v>
      </c>
      <c r="B3604">
        <v>14500000</v>
      </c>
      <c r="C3604">
        <v>6.8</v>
      </c>
      <c r="E3604">
        <v>6000000</v>
      </c>
      <c r="F3604">
        <v>18000000</v>
      </c>
      <c r="G3604">
        <v>6.7</v>
      </c>
      <c r="H3604">
        <f>ROUND(CORREL(Table68[[Gross Earning ]],Table68[Budget]),6)</f>
        <v>0.48902099999999998</v>
      </c>
      <c r="I3604">
        <f>Table68[[#This Row],[Gross Earning ]]-Table68[[#This Row],[Budget]]</f>
        <v>-12000000</v>
      </c>
    </row>
    <row r="3605" spans="1:9">
      <c r="A3605">
        <v>7691700</v>
      </c>
      <c r="B3605">
        <v>10000000</v>
      </c>
      <c r="C3605">
        <v>7.5</v>
      </c>
      <c r="E3605">
        <v>3278611</v>
      </c>
      <c r="F3605">
        <v>15300000</v>
      </c>
      <c r="G3605">
        <v>7.1</v>
      </c>
      <c r="H3605">
        <f>ROUND(CORREL(Table68[[Gross Earning ]],Table68[Budget]),6)</f>
        <v>0.48902099999999998</v>
      </c>
      <c r="I3605">
        <f>Table68[[#This Row],[Gross Earning ]]-Table68[[#This Row],[Budget]]</f>
        <v>-12021389</v>
      </c>
    </row>
    <row r="3606" spans="1:9">
      <c r="A3606">
        <v>101157447</v>
      </c>
      <c r="B3606">
        <v>14400000</v>
      </c>
      <c r="C3606">
        <v>8.3000000000000007</v>
      </c>
      <c r="E3606">
        <v>6462576</v>
      </c>
      <c r="F3606">
        <v>18500000</v>
      </c>
      <c r="G3606">
        <v>5.4</v>
      </c>
      <c r="H3606">
        <f>ROUND(CORREL(Table68[[Gross Earning ]],Table68[Budget]),6)</f>
        <v>0.48902099999999998</v>
      </c>
      <c r="I3606">
        <f>Table68[[#This Row],[Gross Earning ]]-Table68[[#This Row],[Budget]]</f>
        <v>-12037424</v>
      </c>
    </row>
    <row r="3607" spans="1:9">
      <c r="A3607">
        <v>74205</v>
      </c>
      <c r="B3607">
        <v>14200000</v>
      </c>
      <c r="C3607">
        <v>7.4</v>
      </c>
      <c r="E3607">
        <v>17951431</v>
      </c>
      <c r="F3607">
        <v>30000000</v>
      </c>
      <c r="G3607">
        <v>5.8</v>
      </c>
      <c r="H3607">
        <f>ROUND(CORREL(Table68[[Gross Earning ]],Table68[Budget]),6)</f>
        <v>0.48902099999999998</v>
      </c>
      <c r="I3607">
        <f>Table68[[#This Row],[Gross Earning ]]-Table68[[#This Row],[Budget]]</f>
        <v>-12048569</v>
      </c>
    </row>
    <row r="3608" spans="1:9">
      <c r="A3608">
        <v>141319195</v>
      </c>
      <c r="B3608">
        <v>15000000</v>
      </c>
      <c r="C3608">
        <v>8</v>
      </c>
      <c r="E3608">
        <v>4930798</v>
      </c>
      <c r="F3608">
        <v>17000000</v>
      </c>
      <c r="G3608">
        <v>4.0999999999999996</v>
      </c>
      <c r="H3608">
        <f>ROUND(CORREL(Table68[[Gross Earning ]],Table68[Budget]),6)</f>
        <v>0.48902099999999998</v>
      </c>
      <c r="I3608">
        <f>Table68[[#This Row],[Gross Earning ]]-Table68[[#This Row],[Budget]]</f>
        <v>-12069202</v>
      </c>
    </row>
    <row r="3609" spans="1:9">
      <c r="A3609">
        <v>156645693</v>
      </c>
      <c r="B3609">
        <v>14000000</v>
      </c>
      <c r="C3609">
        <v>6.9</v>
      </c>
      <c r="E3609">
        <v>16930185</v>
      </c>
      <c r="F3609">
        <v>29000000</v>
      </c>
      <c r="G3609">
        <v>5.3</v>
      </c>
      <c r="H3609">
        <f>ROUND(CORREL(Table68[[Gross Earning ]],Table68[Budget]),6)</f>
        <v>0.48902099999999998</v>
      </c>
      <c r="I3609">
        <f>Table68[[#This Row],[Gross Earning ]]-Table68[[#This Row],[Budget]]</f>
        <v>-12069815</v>
      </c>
    </row>
    <row r="3610" spans="1:9">
      <c r="A3610">
        <v>178406268</v>
      </c>
      <c r="B3610">
        <v>14000000</v>
      </c>
      <c r="C3610">
        <v>6.9</v>
      </c>
      <c r="E3610">
        <v>3222857</v>
      </c>
      <c r="F3610">
        <v>15300000</v>
      </c>
      <c r="G3610">
        <v>7.8</v>
      </c>
      <c r="H3610">
        <f>ROUND(CORREL(Table68[[Gross Earning ]],Table68[Budget]),6)</f>
        <v>0.48902099999999998</v>
      </c>
      <c r="I3610">
        <f>Table68[[#This Row],[Gross Earning ]]-Table68[[#This Row],[Budget]]</f>
        <v>-12077143</v>
      </c>
    </row>
    <row r="3611" spans="1:9">
      <c r="A3611">
        <v>109306210</v>
      </c>
      <c r="B3611">
        <v>15800000</v>
      </c>
      <c r="C3611">
        <v>5.5</v>
      </c>
      <c r="E3611">
        <v>22913677</v>
      </c>
      <c r="F3611">
        <v>35000000</v>
      </c>
      <c r="G3611">
        <v>6.3</v>
      </c>
      <c r="H3611">
        <f>ROUND(CORREL(Table68[[Gross Earning ]],Table68[Budget]),6)</f>
        <v>0.48902099999999998</v>
      </c>
      <c r="I3611">
        <f>Table68[[#This Row],[Gross Earning ]]-Table68[[#This Row],[Budget]]</f>
        <v>-12086323</v>
      </c>
    </row>
    <row r="3612" spans="1:9">
      <c r="A3612">
        <v>70001698</v>
      </c>
      <c r="B3612">
        <v>14000000</v>
      </c>
      <c r="C3612">
        <v>7.2</v>
      </c>
      <c r="E3612">
        <v>5887457</v>
      </c>
      <c r="F3612">
        <v>18000000</v>
      </c>
      <c r="G3612">
        <v>7.9</v>
      </c>
      <c r="H3612">
        <f>ROUND(CORREL(Table68[[Gross Earning ]],Table68[Budget]),6)</f>
        <v>0.48902099999999998</v>
      </c>
      <c r="I3612">
        <f>Table68[[#This Row],[Gross Earning ]]-Table68[[#This Row],[Budget]]</f>
        <v>-12112543</v>
      </c>
    </row>
    <row r="3613" spans="1:9">
      <c r="A3613">
        <v>68856263</v>
      </c>
      <c r="B3613">
        <v>15000000</v>
      </c>
      <c r="C3613">
        <v>6.9</v>
      </c>
      <c r="E3613">
        <v>22877808</v>
      </c>
      <c r="F3613">
        <v>35000000</v>
      </c>
      <c r="G3613">
        <v>7.3</v>
      </c>
      <c r="H3613">
        <f>ROUND(CORREL(Table68[[Gross Earning ]],Table68[Budget]),6)</f>
        <v>0.48902099999999998</v>
      </c>
      <c r="I3613">
        <f>Table68[[#This Row],[Gross Earning ]]-Table68[[#This Row],[Budget]]</f>
        <v>-12122192</v>
      </c>
    </row>
    <row r="3614" spans="1:9">
      <c r="A3614">
        <v>51527787</v>
      </c>
      <c r="B3614">
        <v>15000000</v>
      </c>
      <c r="C3614">
        <v>5.5</v>
      </c>
      <c r="E3614">
        <v>8855646</v>
      </c>
      <c r="F3614">
        <v>21000000</v>
      </c>
      <c r="G3614">
        <v>7.2</v>
      </c>
      <c r="H3614">
        <f>ROUND(CORREL(Table68[[Gross Earning ]],Table68[Budget]),6)</f>
        <v>0.48902099999999998</v>
      </c>
      <c r="I3614">
        <f>Table68[[#This Row],[Gross Earning ]]-Table68[[#This Row],[Budget]]</f>
        <v>-12144354</v>
      </c>
    </row>
    <row r="3615" spans="1:9">
      <c r="A3615">
        <v>61356221</v>
      </c>
      <c r="B3615">
        <v>14000000</v>
      </c>
      <c r="C3615">
        <v>5.2</v>
      </c>
      <c r="E3615">
        <v>13829734</v>
      </c>
      <c r="F3615">
        <v>26000000</v>
      </c>
      <c r="G3615">
        <v>4.3</v>
      </c>
      <c r="H3615">
        <f>ROUND(CORREL(Table68[[Gross Earning ]],Table68[Budget]),6)</f>
        <v>0.48902099999999998</v>
      </c>
      <c r="I3615">
        <f>Table68[[#This Row],[Gross Earning ]]-Table68[[#This Row],[Budget]]</f>
        <v>-12170266</v>
      </c>
    </row>
    <row r="3616" spans="1:9">
      <c r="A3616">
        <v>46800000</v>
      </c>
      <c r="B3616">
        <v>14000000</v>
      </c>
      <c r="C3616">
        <v>7.1</v>
      </c>
      <c r="E3616">
        <v>3122616</v>
      </c>
      <c r="F3616">
        <v>15300000</v>
      </c>
      <c r="G3616">
        <v>6.8</v>
      </c>
      <c r="H3616">
        <f>ROUND(CORREL(Table68[[Gross Earning ]],Table68[Budget]),6)</f>
        <v>0.48902099999999998</v>
      </c>
      <c r="I3616">
        <f>Table68[[#This Row],[Gross Earning ]]-Table68[[#This Row],[Budget]]</f>
        <v>-12177384</v>
      </c>
    </row>
    <row r="3617" spans="1:9">
      <c r="A3617">
        <v>38048637</v>
      </c>
      <c r="B3617">
        <v>14000000</v>
      </c>
      <c r="C3617">
        <v>5.5</v>
      </c>
      <c r="E3617">
        <v>3117666</v>
      </c>
      <c r="F3617">
        <v>15300000</v>
      </c>
      <c r="G3617">
        <v>7.4</v>
      </c>
      <c r="H3617">
        <f>ROUND(CORREL(Table68[[Gross Earning ]],Table68[Budget]),6)</f>
        <v>0.48902099999999998</v>
      </c>
      <c r="I3617">
        <f>Table68[[#This Row],[Gross Earning ]]-Table68[[#This Row],[Budget]]</f>
        <v>-12182334</v>
      </c>
    </row>
    <row r="3618" spans="1:9">
      <c r="A3618">
        <v>34793160</v>
      </c>
      <c r="B3618">
        <v>14000000</v>
      </c>
      <c r="C3618">
        <v>6.7</v>
      </c>
      <c r="E3618">
        <v>3108216</v>
      </c>
      <c r="F3618">
        <v>15300000</v>
      </c>
      <c r="G3618">
        <v>6.4</v>
      </c>
      <c r="H3618">
        <f>ROUND(CORREL(Table68[[Gross Earning ]],Table68[Budget]),6)</f>
        <v>0.48902099999999998</v>
      </c>
      <c r="I3618">
        <f>Table68[[#This Row],[Gross Earning ]]-Table68[[#This Row],[Budget]]</f>
        <v>-12191784</v>
      </c>
    </row>
    <row r="3619" spans="1:9">
      <c r="A3619">
        <v>30628981</v>
      </c>
      <c r="B3619">
        <v>14000000</v>
      </c>
      <c r="C3619">
        <v>5</v>
      </c>
      <c r="E3619">
        <v>3101301</v>
      </c>
      <c r="F3619">
        <v>15300000</v>
      </c>
      <c r="G3619">
        <v>4</v>
      </c>
      <c r="H3619">
        <f>ROUND(CORREL(Table68[[Gross Earning ]],Table68[Budget]),6)</f>
        <v>0.48902099999999998</v>
      </c>
      <c r="I3619">
        <f>Table68[[#This Row],[Gross Earning ]]-Table68[[#This Row],[Budget]]</f>
        <v>-12198699</v>
      </c>
    </row>
    <row r="3620" spans="1:9">
      <c r="A3620">
        <v>29959436</v>
      </c>
      <c r="B3620">
        <v>13000000</v>
      </c>
      <c r="C3620">
        <v>6.4</v>
      </c>
      <c r="E3620">
        <v>3094687</v>
      </c>
      <c r="F3620">
        <v>15300000</v>
      </c>
      <c r="G3620">
        <v>6.7</v>
      </c>
      <c r="H3620">
        <f>ROUND(CORREL(Table68[[Gross Earning ]],Table68[Budget]),6)</f>
        <v>0.48902099999999998</v>
      </c>
      <c r="I3620">
        <f>Table68[[#This Row],[Gross Earning ]]-Table68[[#This Row],[Budget]]</f>
        <v>-12205313</v>
      </c>
    </row>
    <row r="3621" spans="1:9">
      <c r="A3621">
        <v>25571351</v>
      </c>
      <c r="B3621">
        <v>14000000</v>
      </c>
      <c r="C3621">
        <v>6.6</v>
      </c>
      <c r="E3621">
        <v>1752214</v>
      </c>
      <c r="F3621">
        <v>14000000</v>
      </c>
      <c r="G3621">
        <v>7.7</v>
      </c>
      <c r="H3621">
        <f>ROUND(CORREL(Table68[[Gross Earning ]],Table68[Budget]),6)</f>
        <v>0.48902099999999998</v>
      </c>
      <c r="I3621">
        <f>Table68[[#This Row],[Gross Earning ]]-Table68[[#This Row],[Budget]]</f>
        <v>-12247786</v>
      </c>
    </row>
    <row r="3622" spans="1:9">
      <c r="A3622">
        <v>27515786</v>
      </c>
      <c r="B3622">
        <v>14000000</v>
      </c>
      <c r="C3622">
        <v>5.9</v>
      </c>
      <c r="E3622">
        <v>17750583</v>
      </c>
      <c r="F3622">
        <v>30000000</v>
      </c>
      <c r="G3622">
        <v>7.2</v>
      </c>
      <c r="H3622">
        <f>ROUND(CORREL(Table68[[Gross Earning ]],Table68[Budget]),6)</f>
        <v>0.48902099999999998</v>
      </c>
      <c r="I3622">
        <f>Table68[[#This Row],[Gross Earning ]]-Table68[[#This Row],[Budget]]</f>
        <v>-12249417</v>
      </c>
    </row>
    <row r="3623" spans="1:9">
      <c r="A3623">
        <v>25482931</v>
      </c>
      <c r="B3623">
        <v>14000000</v>
      </c>
      <c r="C3623">
        <v>5.7</v>
      </c>
      <c r="E3623">
        <v>5694401</v>
      </c>
      <c r="F3623">
        <v>18000000</v>
      </c>
      <c r="G3623">
        <v>7.3</v>
      </c>
      <c r="H3623">
        <f>ROUND(CORREL(Table68[[Gross Earning ]],Table68[Budget]),6)</f>
        <v>0.48902099999999998</v>
      </c>
      <c r="I3623">
        <f>Table68[[#This Row],[Gross Earning ]]-Table68[[#This Row],[Budget]]</f>
        <v>-12305599</v>
      </c>
    </row>
    <row r="3624" spans="1:9">
      <c r="A3624">
        <v>19900000</v>
      </c>
      <c r="B3624">
        <v>20000000</v>
      </c>
      <c r="C3624">
        <v>4.5</v>
      </c>
      <c r="E3624">
        <v>9694105</v>
      </c>
      <c r="F3624">
        <v>22000000</v>
      </c>
      <c r="G3624">
        <v>3.8</v>
      </c>
      <c r="H3624">
        <f>ROUND(CORREL(Table68[[Gross Earning ]],Table68[Budget]),6)</f>
        <v>0.48902099999999998</v>
      </c>
      <c r="I3624">
        <f>Table68[[#This Row],[Gross Earning ]]-Table68[[#This Row],[Budget]]</f>
        <v>-12305895</v>
      </c>
    </row>
    <row r="3625" spans="1:9">
      <c r="A3625">
        <v>16298046</v>
      </c>
      <c r="B3625">
        <v>14000000</v>
      </c>
      <c r="C3625">
        <v>5</v>
      </c>
      <c r="E3625">
        <v>2981638</v>
      </c>
      <c r="F3625">
        <v>15300000</v>
      </c>
      <c r="G3625">
        <v>6.9</v>
      </c>
      <c r="H3625">
        <f>ROUND(CORREL(Table68[[Gross Earning ]],Table68[Budget]),6)</f>
        <v>0.48902099999999998</v>
      </c>
      <c r="I3625">
        <f>Table68[[#This Row],[Gross Earning ]]-Table68[[#This Row],[Budget]]</f>
        <v>-12318362</v>
      </c>
    </row>
    <row r="3626" spans="1:9">
      <c r="A3626">
        <v>15549702</v>
      </c>
      <c r="B3626">
        <v>14000000</v>
      </c>
      <c r="C3626">
        <v>4.5999999999999996</v>
      </c>
      <c r="E3626">
        <v>27663982</v>
      </c>
      <c r="F3626">
        <v>40000000</v>
      </c>
      <c r="G3626">
        <v>4.4000000000000004</v>
      </c>
      <c r="H3626">
        <f>ROUND(CORREL(Table68[[Gross Earning ]],Table68[Budget]),6)</f>
        <v>0.48902099999999998</v>
      </c>
      <c r="I3626">
        <f>Table68[[#This Row],[Gross Earning ]]-Table68[[#This Row],[Budget]]</f>
        <v>-12336018</v>
      </c>
    </row>
    <row r="3627" spans="1:9">
      <c r="A3627">
        <v>15483540</v>
      </c>
      <c r="B3627">
        <v>14000000</v>
      </c>
      <c r="C3627">
        <v>6.5</v>
      </c>
      <c r="E3627">
        <v>10660147</v>
      </c>
      <c r="F3627">
        <v>23000000</v>
      </c>
      <c r="G3627">
        <v>7.2</v>
      </c>
      <c r="H3627">
        <f>ROUND(CORREL(Table68[[Gross Earning ]],Table68[Budget]),6)</f>
        <v>0.48902099999999998</v>
      </c>
      <c r="I3627">
        <f>Table68[[#This Row],[Gross Earning ]]-Table68[[#This Row],[Budget]]</f>
        <v>-12339853</v>
      </c>
    </row>
    <row r="3628" spans="1:9">
      <c r="A3628">
        <v>20246959</v>
      </c>
      <c r="B3628">
        <v>14000000</v>
      </c>
      <c r="C3628">
        <v>4.9000000000000004</v>
      </c>
      <c r="E3628">
        <v>42610000</v>
      </c>
      <c r="F3628">
        <v>55000000</v>
      </c>
      <c r="G3628">
        <v>5.5</v>
      </c>
      <c r="H3628">
        <f>ROUND(CORREL(Table68[[Gross Earning ]],Table68[Budget]),6)</f>
        <v>0.48902099999999998</v>
      </c>
      <c r="I3628">
        <f>Table68[[#This Row],[Gross Earning ]]-Table68[[#This Row],[Budget]]</f>
        <v>-12390000</v>
      </c>
    </row>
    <row r="3629" spans="1:9">
      <c r="A3629">
        <v>15062898</v>
      </c>
      <c r="B3629">
        <v>14000000</v>
      </c>
      <c r="C3629">
        <v>6</v>
      </c>
      <c r="E3629">
        <v>7564000</v>
      </c>
      <c r="F3629">
        <v>20000000</v>
      </c>
      <c r="G3629">
        <v>6.2</v>
      </c>
      <c r="H3629">
        <f>ROUND(CORREL(Table68[[Gross Earning ]],Table68[Budget]),6)</f>
        <v>0.48902099999999998</v>
      </c>
      <c r="I3629">
        <f>Table68[[#This Row],[Gross Earning ]]-Table68[[#This Row],[Budget]]</f>
        <v>-12436000</v>
      </c>
    </row>
    <row r="3630" spans="1:9">
      <c r="A3630">
        <v>14348123</v>
      </c>
      <c r="B3630">
        <v>12000000</v>
      </c>
      <c r="C3630">
        <v>6.9</v>
      </c>
      <c r="E3630">
        <v>9528092</v>
      </c>
      <c r="F3630">
        <v>22000000</v>
      </c>
      <c r="G3630">
        <v>6.8</v>
      </c>
      <c r="H3630">
        <f>ROUND(CORREL(Table68[[Gross Earning ]],Table68[Budget]),6)</f>
        <v>0.48902099999999998</v>
      </c>
      <c r="I3630">
        <f>Table68[[#This Row],[Gross Earning ]]-Table68[[#This Row],[Budget]]</f>
        <v>-12471908</v>
      </c>
    </row>
    <row r="3631" spans="1:9">
      <c r="A3631">
        <v>15171475</v>
      </c>
      <c r="B3631">
        <v>8500000</v>
      </c>
      <c r="C3631">
        <v>5.7</v>
      </c>
      <c r="E3631">
        <v>37486138</v>
      </c>
      <c r="F3631">
        <v>50000000</v>
      </c>
      <c r="G3631">
        <v>6</v>
      </c>
      <c r="H3631">
        <f>ROUND(CORREL(Table68[[Gross Earning ]],Table68[Budget]),6)</f>
        <v>0.48902099999999998</v>
      </c>
      <c r="I3631">
        <f>Table68[[#This Row],[Gross Earning ]]-Table68[[#This Row],[Budget]]</f>
        <v>-12513862</v>
      </c>
    </row>
    <row r="3632" spans="1:9">
      <c r="A3632">
        <v>13640000</v>
      </c>
      <c r="B3632">
        <v>14000000</v>
      </c>
      <c r="C3632">
        <v>6.9</v>
      </c>
      <c r="E3632">
        <v>2412045</v>
      </c>
      <c r="F3632">
        <v>15000000</v>
      </c>
      <c r="G3632">
        <v>7.2</v>
      </c>
      <c r="H3632">
        <f>ROUND(CORREL(Table68[[Gross Earning ]],Table68[Budget]),6)</f>
        <v>0.48902099999999998</v>
      </c>
      <c r="I3632">
        <f>Table68[[#This Row],[Gross Earning ]]-Table68[[#This Row],[Budget]]</f>
        <v>-12587955</v>
      </c>
    </row>
    <row r="3633" spans="1:9">
      <c r="A3633">
        <v>12610731</v>
      </c>
      <c r="B3633">
        <v>11000000</v>
      </c>
      <c r="C3633">
        <v>4.4000000000000004</v>
      </c>
      <c r="E3633">
        <v>31662</v>
      </c>
      <c r="F3633">
        <v>12620000</v>
      </c>
      <c r="G3633">
        <v>6.8</v>
      </c>
      <c r="H3633">
        <f>ROUND(CORREL(Table68[[Gross Earning ]],Table68[Budget]),6)</f>
        <v>0.48902099999999998</v>
      </c>
      <c r="I3633">
        <f>Table68[[#This Row],[Gross Earning ]]-Table68[[#This Row],[Budget]]</f>
        <v>-12588338</v>
      </c>
    </row>
    <row r="3634" spans="1:9">
      <c r="A3634">
        <v>11204499</v>
      </c>
      <c r="B3634">
        <v>14000000</v>
      </c>
      <c r="C3634">
        <v>7</v>
      </c>
      <c r="E3634">
        <v>27400000</v>
      </c>
      <c r="F3634">
        <v>40000000</v>
      </c>
      <c r="G3634">
        <v>6.6</v>
      </c>
      <c r="H3634">
        <f>ROUND(CORREL(Table68[[Gross Earning ]],Table68[Budget]),6)</f>
        <v>0.48902099999999998</v>
      </c>
      <c r="I3634">
        <f>Table68[[#This Row],[Gross Earning ]]-Table68[[#This Row],[Budget]]</f>
        <v>-12600000</v>
      </c>
    </row>
    <row r="3635" spans="1:9">
      <c r="A3635">
        <v>10397365</v>
      </c>
      <c r="B3635">
        <v>14000000</v>
      </c>
      <c r="C3635">
        <v>5.4</v>
      </c>
      <c r="E3635">
        <v>52397389</v>
      </c>
      <c r="F3635">
        <v>65000000</v>
      </c>
      <c r="G3635">
        <v>5.9</v>
      </c>
      <c r="H3635">
        <f>ROUND(CORREL(Table68[[Gross Earning ]],Table68[Budget]),6)</f>
        <v>0.48902099999999998</v>
      </c>
      <c r="I3635">
        <f>Table68[[#This Row],[Gross Earning ]]-Table68[[#This Row],[Budget]]</f>
        <v>-12602611</v>
      </c>
    </row>
    <row r="3636" spans="1:9">
      <c r="A3636">
        <v>9402410</v>
      </c>
      <c r="B3636">
        <v>14000000</v>
      </c>
      <c r="C3636">
        <v>5.4</v>
      </c>
      <c r="E3636">
        <v>2694071</v>
      </c>
      <c r="F3636">
        <v>15300000</v>
      </c>
      <c r="G3636">
        <v>6.7</v>
      </c>
      <c r="H3636">
        <f>ROUND(CORREL(Table68[[Gross Earning ]],Table68[Budget]),6)</f>
        <v>0.48902099999999998</v>
      </c>
      <c r="I3636">
        <f>Table68[[#This Row],[Gross Earning ]]-Table68[[#This Row],[Budget]]</f>
        <v>-12605929</v>
      </c>
    </row>
    <row r="3637" spans="1:9">
      <c r="A3637">
        <v>5459824</v>
      </c>
      <c r="B3637">
        <v>26000000</v>
      </c>
      <c r="C3637">
        <v>7.6</v>
      </c>
      <c r="E3637">
        <v>7382993</v>
      </c>
      <c r="F3637">
        <v>20000000</v>
      </c>
      <c r="G3637">
        <v>2.8</v>
      </c>
      <c r="H3637">
        <f>ROUND(CORREL(Table68[[Gross Earning ]],Table68[Budget]),6)</f>
        <v>0.48902099999999998</v>
      </c>
      <c r="I3637">
        <f>Table68[[#This Row],[Gross Earning ]]-Table68[[#This Row],[Budget]]</f>
        <v>-12617007</v>
      </c>
    </row>
    <row r="3638" spans="1:9">
      <c r="A3638">
        <v>5108820</v>
      </c>
      <c r="B3638">
        <v>24000000</v>
      </c>
      <c r="C3638">
        <v>5.9</v>
      </c>
      <c r="E3638">
        <v>2656324</v>
      </c>
      <c r="F3638">
        <v>15300000</v>
      </c>
      <c r="G3638">
        <v>6.7</v>
      </c>
      <c r="H3638">
        <f>ROUND(CORREL(Table68[[Gross Earning ]],Table68[Budget]),6)</f>
        <v>0.48902099999999998</v>
      </c>
      <c r="I3638">
        <f>Table68[[#This Row],[Gross Earning ]]-Table68[[#This Row],[Budget]]</f>
        <v>-12643676</v>
      </c>
    </row>
    <row r="3639" spans="1:9">
      <c r="A3639">
        <v>4741987</v>
      </c>
      <c r="B3639">
        <v>14000000</v>
      </c>
      <c r="C3639">
        <v>6.6</v>
      </c>
      <c r="E3639">
        <v>2643689</v>
      </c>
      <c r="F3639">
        <v>15300000</v>
      </c>
      <c r="G3639">
        <v>7.3</v>
      </c>
      <c r="H3639">
        <f>ROUND(CORREL(Table68[[Gross Earning ]],Table68[Budget]),6)</f>
        <v>0.48902099999999998</v>
      </c>
      <c r="I3639">
        <f>Table68[[#This Row],[Gross Earning ]]-Table68[[#This Row],[Budget]]</f>
        <v>-12656311</v>
      </c>
    </row>
    <row r="3640" spans="1:9">
      <c r="A3640">
        <v>4291965</v>
      </c>
      <c r="B3640">
        <v>14000000</v>
      </c>
      <c r="C3640">
        <v>6.7</v>
      </c>
      <c r="E3640">
        <v>14337579</v>
      </c>
      <c r="F3640">
        <v>27000000</v>
      </c>
      <c r="G3640">
        <v>7.7</v>
      </c>
      <c r="H3640">
        <f>ROUND(CORREL(Table68[[Gross Earning ]],Table68[Budget]),6)</f>
        <v>0.48902099999999998</v>
      </c>
      <c r="I3640">
        <f>Table68[[#This Row],[Gross Earning ]]-Table68[[#This Row],[Budget]]</f>
        <v>-12662421</v>
      </c>
    </row>
    <row r="3641" spans="1:9">
      <c r="A3641">
        <v>3100650</v>
      </c>
      <c r="B3641">
        <v>14000000</v>
      </c>
      <c r="C3641">
        <v>3.9</v>
      </c>
      <c r="E3641">
        <v>336467</v>
      </c>
      <c r="F3641">
        <v>13000000</v>
      </c>
      <c r="G3641">
        <v>7.3</v>
      </c>
      <c r="H3641">
        <f>ROUND(CORREL(Table68[[Gross Earning ]],Table68[Budget]),6)</f>
        <v>0.48902099999999998</v>
      </c>
      <c r="I3641">
        <f>Table68[[#This Row],[Gross Earning ]]-Table68[[#This Row],[Budget]]</f>
        <v>-12663533</v>
      </c>
    </row>
    <row r="3642" spans="1:9">
      <c r="A3642">
        <v>2474000</v>
      </c>
      <c r="B3642">
        <v>14000000</v>
      </c>
      <c r="C3642">
        <v>5.7</v>
      </c>
      <c r="E3642">
        <v>2605039</v>
      </c>
      <c r="F3642">
        <v>15300000</v>
      </c>
      <c r="G3642">
        <v>6.3</v>
      </c>
      <c r="H3642">
        <f>ROUND(CORREL(Table68[[Gross Earning ]],Table68[Budget]),6)</f>
        <v>0.48902099999999998</v>
      </c>
      <c r="I3642">
        <f>Table68[[#This Row],[Gross Earning ]]-Table68[[#This Row],[Budget]]</f>
        <v>-12694961</v>
      </c>
    </row>
    <row r="3643" spans="1:9">
      <c r="A3643">
        <v>1000000</v>
      </c>
      <c r="B3643">
        <v>14000000</v>
      </c>
      <c r="C3643">
        <v>6.5</v>
      </c>
      <c r="E3643">
        <v>301305</v>
      </c>
      <c r="F3643">
        <v>13000000</v>
      </c>
      <c r="G3643">
        <v>4.3</v>
      </c>
      <c r="H3643">
        <f>ROUND(CORREL(Table68[[Gross Earning ]],Table68[Budget]),6)</f>
        <v>0.48902099999999998</v>
      </c>
      <c r="I3643">
        <f>Table68[[#This Row],[Gross Earning ]]-Table68[[#This Row],[Budget]]</f>
        <v>-12698695</v>
      </c>
    </row>
    <row r="3644" spans="1:9">
      <c r="A3644">
        <v>3958500</v>
      </c>
      <c r="B3644">
        <v>8200000</v>
      </c>
      <c r="C3644">
        <v>6.8</v>
      </c>
      <c r="E3644">
        <v>2592808</v>
      </c>
      <c r="F3644">
        <v>15300000</v>
      </c>
      <c r="G3644">
        <v>3.5</v>
      </c>
      <c r="H3644">
        <f>ROUND(CORREL(Table68[[Gross Earning ]],Table68[Budget]),6)</f>
        <v>0.48902099999999998</v>
      </c>
      <c r="I3644">
        <f>Table68[[#This Row],[Gross Earning ]]-Table68[[#This Row],[Budget]]</f>
        <v>-12707192</v>
      </c>
    </row>
    <row r="3645" spans="1:9">
      <c r="A3645">
        <v>274299</v>
      </c>
      <c r="B3645">
        <v>103000000</v>
      </c>
      <c r="C3645">
        <v>7.3</v>
      </c>
      <c r="E3645">
        <v>7268659</v>
      </c>
      <c r="F3645">
        <v>20000000</v>
      </c>
      <c r="G3645">
        <v>5.6</v>
      </c>
      <c r="H3645">
        <f>ROUND(CORREL(Table68[[Gross Earning ]],Table68[Budget]),6)</f>
        <v>0.48902099999999998</v>
      </c>
      <c r="I3645">
        <f>Table68[[#This Row],[Gross Earning ]]-Table68[[#This Row],[Budget]]</f>
        <v>-12731341</v>
      </c>
    </row>
    <row r="3646" spans="1:9">
      <c r="A3646">
        <v>183088</v>
      </c>
      <c r="B3646">
        <v>15000000</v>
      </c>
      <c r="C3646">
        <v>7</v>
      </c>
      <c r="E3646">
        <v>17266505</v>
      </c>
      <c r="F3646">
        <v>30000000</v>
      </c>
      <c r="G3646">
        <v>5.4</v>
      </c>
      <c r="H3646">
        <f>ROUND(CORREL(Table68[[Gross Earning ]],Table68[Budget]),6)</f>
        <v>0.48902099999999998</v>
      </c>
      <c r="I3646">
        <f>Table68[[#This Row],[Gross Earning ]]-Table68[[#This Row],[Budget]]</f>
        <v>-12733495</v>
      </c>
    </row>
    <row r="3647" spans="1:9">
      <c r="A3647">
        <v>46495</v>
      </c>
      <c r="B3647">
        <v>14000000</v>
      </c>
      <c r="C3647">
        <v>6.5</v>
      </c>
      <c r="E3647">
        <v>2542264</v>
      </c>
      <c r="F3647">
        <v>15300000</v>
      </c>
      <c r="G3647">
        <v>7.1</v>
      </c>
      <c r="H3647">
        <f>ROUND(CORREL(Table68[[Gross Earning ]],Table68[Budget]),6)</f>
        <v>0.48902099999999998</v>
      </c>
      <c r="I3647">
        <f>Table68[[#This Row],[Gross Earning ]]-Table68[[#This Row],[Budget]]</f>
        <v>-12757736</v>
      </c>
    </row>
    <row r="3648" spans="1:9">
      <c r="A3648">
        <v>1752214</v>
      </c>
      <c r="B3648">
        <v>14000000</v>
      </c>
      <c r="C3648">
        <v>7.7</v>
      </c>
      <c r="E3648">
        <v>214966</v>
      </c>
      <c r="F3648">
        <v>13000000</v>
      </c>
      <c r="G3648">
        <v>6.1</v>
      </c>
      <c r="H3648">
        <f>ROUND(CORREL(Table68[[Gross Earning ]],Table68[Budget]),6)</f>
        <v>0.48902099999999998</v>
      </c>
      <c r="I3648">
        <f>Table68[[#This Row],[Gross Earning ]]-Table68[[#This Row],[Budget]]</f>
        <v>-12785034</v>
      </c>
    </row>
    <row r="3649" spans="1:9">
      <c r="A3649">
        <v>83025853</v>
      </c>
      <c r="B3649">
        <v>14000000</v>
      </c>
      <c r="C3649">
        <v>7.7</v>
      </c>
      <c r="E3649">
        <v>2507106</v>
      </c>
      <c r="F3649">
        <v>15300000</v>
      </c>
      <c r="G3649">
        <v>6.1</v>
      </c>
      <c r="H3649">
        <f>ROUND(CORREL(Table68[[Gross Earning ]],Table68[Budget]),6)</f>
        <v>0.48902099999999998</v>
      </c>
      <c r="I3649">
        <f>Table68[[#This Row],[Gross Earning ]]-Table68[[#This Row],[Budget]]</f>
        <v>-12792894</v>
      </c>
    </row>
    <row r="3650" spans="1:9">
      <c r="A3650">
        <v>56631572</v>
      </c>
      <c r="B3650">
        <v>12000000</v>
      </c>
      <c r="C3650">
        <v>6.8</v>
      </c>
      <c r="E3650">
        <v>2203641</v>
      </c>
      <c r="F3650">
        <v>15000000</v>
      </c>
      <c r="G3650">
        <v>6.7</v>
      </c>
      <c r="H3650">
        <f>ROUND(CORREL(Table68[[Gross Earning ]],Table68[Budget]),6)</f>
        <v>0.48902099999999998</v>
      </c>
      <c r="I3650">
        <f>Table68[[#This Row],[Gross Earning ]]-Table68[[#This Row],[Budget]]</f>
        <v>-12796359</v>
      </c>
    </row>
    <row r="3651" spans="1:9">
      <c r="A3651">
        <v>15854988</v>
      </c>
      <c r="B3651">
        <v>13500000</v>
      </c>
      <c r="C3651">
        <v>7.4</v>
      </c>
      <c r="E3651">
        <v>10696210</v>
      </c>
      <c r="F3651">
        <v>23500000</v>
      </c>
      <c r="G3651">
        <v>3.9</v>
      </c>
      <c r="H3651">
        <f>ROUND(CORREL(Table68[[Gross Earning ]],Table68[Budget]),6)</f>
        <v>0.48902099999999998</v>
      </c>
      <c r="I3651">
        <f>Table68[[#This Row],[Gross Earning ]]-Table68[[#This Row],[Budget]]</f>
        <v>-12803790</v>
      </c>
    </row>
    <row r="3652" spans="1:9">
      <c r="A3652">
        <v>12282677</v>
      </c>
      <c r="B3652">
        <v>14000000</v>
      </c>
      <c r="C3652">
        <v>5.0999999999999996</v>
      </c>
      <c r="E3652">
        <v>31136950</v>
      </c>
      <c r="F3652">
        <v>44000000</v>
      </c>
      <c r="G3652">
        <v>6.5</v>
      </c>
      <c r="H3652">
        <f>ROUND(CORREL(Table68[[Gross Earning ]],Table68[Budget]),6)</f>
        <v>0.48902099999999998</v>
      </c>
      <c r="I3652">
        <f>Table68[[#This Row],[Gross Earning ]]-Table68[[#This Row],[Budget]]</f>
        <v>-12863050</v>
      </c>
    </row>
    <row r="3653" spans="1:9">
      <c r="A3653">
        <v>7060876</v>
      </c>
      <c r="B3653">
        <v>13500000</v>
      </c>
      <c r="C3653">
        <v>7.4</v>
      </c>
      <c r="E3653">
        <v>17120019</v>
      </c>
      <c r="F3653">
        <v>30000000</v>
      </c>
      <c r="G3653">
        <v>6.5</v>
      </c>
      <c r="H3653">
        <f>ROUND(CORREL(Table68[[Gross Earning ]],Table68[Budget]),6)</f>
        <v>0.48902099999999998</v>
      </c>
      <c r="I3653">
        <f>Table68[[#This Row],[Gross Earning ]]-Table68[[#This Row],[Budget]]</f>
        <v>-12879981</v>
      </c>
    </row>
    <row r="3654" spans="1:9">
      <c r="A3654">
        <v>14989761</v>
      </c>
      <c r="B3654">
        <v>15000000</v>
      </c>
      <c r="C3654">
        <v>7.2</v>
      </c>
      <c r="E3654">
        <v>2408553</v>
      </c>
      <c r="F3654">
        <v>15300000</v>
      </c>
      <c r="G3654">
        <v>7.6</v>
      </c>
      <c r="H3654">
        <f>ROUND(CORREL(Table68[[Gross Earning ]],Table68[Budget]),6)</f>
        <v>0.48902099999999998</v>
      </c>
      <c r="I3654">
        <f>Table68[[#This Row],[Gross Earning ]]-Table68[[#This Row],[Budget]]</f>
        <v>-12891447</v>
      </c>
    </row>
    <row r="3655" spans="1:9">
      <c r="A3655">
        <v>5501940</v>
      </c>
      <c r="B3655">
        <v>13500000</v>
      </c>
      <c r="C3655">
        <v>8.3000000000000007</v>
      </c>
      <c r="E3655">
        <v>32095318</v>
      </c>
      <c r="F3655">
        <v>45000000</v>
      </c>
      <c r="G3655">
        <v>5.5</v>
      </c>
      <c r="H3655">
        <f>ROUND(CORREL(Table68[[Gross Earning ]],Table68[Budget]),6)</f>
        <v>0.48902099999999998</v>
      </c>
      <c r="I3655">
        <f>Table68[[#This Row],[Gross Earning ]]-Table68[[#This Row],[Budget]]</f>
        <v>-12904682</v>
      </c>
    </row>
    <row r="3656" spans="1:9">
      <c r="A3656">
        <v>2086345</v>
      </c>
      <c r="B3656">
        <v>10000000</v>
      </c>
      <c r="C3656">
        <v>8.1</v>
      </c>
      <c r="E3656">
        <v>4068087</v>
      </c>
      <c r="F3656">
        <v>17000000</v>
      </c>
      <c r="G3656">
        <v>7.7</v>
      </c>
      <c r="H3656">
        <f>ROUND(CORREL(Table68[[Gross Earning ]],Table68[Budget]),6)</f>
        <v>0.48902099999999998</v>
      </c>
      <c r="I3656">
        <f>Table68[[#This Row],[Gross Earning ]]-Table68[[#This Row],[Budget]]</f>
        <v>-12931913</v>
      </c>
    </row>
    <row r="3657" spans="1:9">
      <c r="A3657">
        <v>123922370</v>
      </c>
      <c r="B3657">
        <v>13000000</v>
      </c>
      <c r="C3657">
        <v>7.3</v>
      </c>
      <c r="E3657">
        <v>27053815</v>
      </c>
      <c r="F3657">
        <v>40000000</v>
      </c>
      <c r="G3657">
        <v>4.7</v>
      </c>
      <c r="H3657">
        <f>ROUND(CORREL(Table68[[Gross Earning ]],Table68[Budget]),6)</f>
        <v>0.48902099999999998</v>
      </c>
      <c r="I3657">
        <f>Table68[[#This Row],[Gross Earning ]]-Table68[[#This Row],[Budget]]</f>
        <v>-12946185</v>
      </c>
    </row>
    <row r="3658" spans="1:9">
      <c r="A3658">
        <v>163591</v>
      </c>
      <c r="B3658">
        <v>13400000</v>
      </c>
      <c r="C3658">
        <v>3.6</v>
      </c>
      <c r="E3658">
        <v>23947</v>
      </c>
      <c r="F3658">
        <v>13000000</v>
      </c>
      <c r="G3658">
        <v>7.7</v>
      </c>
      <c r="H3658">
        <f>ROUND(CORREL(Table68[[Gross Earning ]],Table68[Budget]),6)</f>
        <v>0.48902099999999998</v>
      </c>
      <c r="I3658">
        <f>Table68[[#This Row],[Gross Earning ]]-Table68[[#This Row],[Budget]]</f>
        <v>-12976053</v>
      </c>
    </row>
    <row r="3659" spans="1:9">
      <c r="A3659">
        <v>73000942</v>
      </c>
      <c r="B3659">
        <v>13000000</v>
      </c>
      <c r="C3659">
        <v>1.6</v>
      </c>
      <c r="E3659">
        <v>1000000</v>
      </c>
      <c r="F3659">
        <v>14000000</v>
      </c>
      <c r="G3659">
        <v>6.5</v>
      </c>
      <c r="H3659">
        <f>ROUND(CORREL(Table68[[Gross Earning ]],Table68[Budget]),6)</f>
        <v>0.48902099999999998</v>
      </c>
      <c r="I3659">
        <f>Table68[[#This Row],[Gross Earning ]]-Table68[[#This Row],[Budget]]</f>
        <v>-13000000</v>
      </c>
    </row>
    <row r="3660" spans="1:9">
      <c r="A3660">
        <v>106952327</v>
      </c>
      <c r="B3660">
        <v>13000000</v>
      </c>
      <c r="C3660">
        <v>8</v>
      </c>
      <c r="E3660">
        <v>2277396</v>
      </c>
      <c r="F3660">
        <v>15300000</v>
      </c>
      <c r="G3660">
        <v>7.2</v>
      </c>
      <c r="H3660">
        <f>ROUND(CORREL(Table68[[Gross Earning ]],Table68[Budget]),6)</f>
        <v>0.48902099999999998</v>
      </c>
      <c r="I3660">
        <f>Table68[[#This Row],[Gross Earning ]]-Table68[[#This Row],[Budget]]</f>
        <v>-13022604</v>
      </c>
    </row>
    <row r="3661" spans="1:9">
      <c r="A3661">
        <v>57300000</v>
      </c>
      <c r="B3661">
        <v>13000000</v>
      </c>
      <c r="C3661">
        <v>9</v>
      </c>
      <c r="E3661">
        <v>2276368</v>
      </c>
      <c r="F3661">
        <v>15300000</v>
      </c>
      <c r="G3661">
        <v>7.9</v>
      </c>
      <c r="H3661">
        <f>ROUND(CORREL(Table68[[Gross Earning ]],Table68[Budget]),6)</f>
        <v>0.48902099999999998</v>
      </c>
      <c r="I3661">
        <f>Table68[[#This Row],[Gross Earning ]]-Table68[[#This Row],[Budget]]</f>
        <v>-13023632</v>
      </c>
    </row>
    <row r="3662" spans="1:9">
      <c r="A3662">
        <v>91038276</v>
      </c>
      <c r="B3662">
        <v>13000000</v>
      </c>
      <c r="C3662">
        <v>6.1</v>
      </c>
      <c r="E3662">
        <v>1954202</v>
      </c>
      <c r="F3662">
        <v>15000000</v>
      </c>
      <c r="G3662">
        <v>6.3</v>
      </c>
      <c r="H3662">
        <f>ROUND(CORREL(Table68[[Gross Earning ]],Table68[Budget]),6)</f>
        <v>0.48902099999999998</v>
      </c>
      <c r="I3662">
        <f>Table68[[#This Row],[Gross Earning ]]-Table68[[#This Row],[Budget]]</f>
        <v>-13045798</v>
      </c>
    </row>
    <row r="3663" spans="1:9">
      <c r="A3663">
        <v>49369900</v>
      </c>
      <c r="B3663">
        <v>7000000</v>
      </c>
      <c r="C3663">
        <v>5.7</v>
      </c>
      <c r="E3663">
        <v>1953732</v>
      </c>
      <c r="F3663">
        <v>15000000</v>
      </c>
      <c r="G3663">
        <v>5.3</v>
      </c>
      <c r="H3663">
        <f>ROUND(CORREL(Table68[[Gross Earning ]],Table68[Budget]),6)</f>
        <v>0.48902099999999998</v>
      </c>
      <c r="I3663">
        <f>Table68[[#This Row],[Gross Earning ]]-Table68[[#This Row],[Budget]]</f>
        <v>-13046268</v>
      </c>
    </row>
    <row r="3664" spans="1:9">
      <c r="A3664">
        <v>61693523</v>
      </c>
      <c r="B3664">
        <v>13000000</v>
      </c>
      <c r="C3664">
        <v>6.8</v>
      </c>
      <c r="E3664">
        <v>16930884</v>
      </c>
      <c r="F3664">
        <v>30000000</v>
      </c>
      <c r="G3664">
        <v>5.9</v>
      </c>
      <c r="H3664">
        <f>ROUND(CORREL(Table68[[Gross Earning ]],Table68[Budget]),6)</f>
        <v>0.48902099999999998</v>
      </c>
      <c r="I3664">
        <f>Table68[[#This Row],[Gross Earning ]]-Table68[[#This Row],[Budget]]</f>
        <v>-13069116</v>
      </c>
    </row>
    <row r="3665" spans="1:9">
      <c r="A3665">
        <v>46729374</v>
      </c>
      <c r="B3665">
        <v>13000000</v>
      </c>
      <c r="C3665">
        <v>5.5</v>
      </c>
      <c r="E3665">
        <v>2209479</v>
      </c>
      <c r="F3665">
        <v>15300000</v>
      </c>
      <c r="G3665">
        <v>5.8</v>
      </c>
      <c r="H3665">
        <f>ROUND(CORREL(Table68[[Gross Earning ]],Table68[Budget]),6)</f>
        <v>0.48902099999999998</v>
      </c>
      <c r="I3665">
        <f>Table68[[#This Row],[Gross Earning ]]-Table68[[#This Row],[Budget]]</f>
        <v>-13090521</v>
      </c>
    </row>
    <row r="3666" spans="1:9">
      <c r="A3666">
        <v>44726644</v>
      </c>
      <c r="B3666">
        <v>13000000</v>
      </c>
      <c r="C3666">
        <v>6.8</v>
      </c>
      <c r="E3666">
        <v>2197331</v>
      </c>
      <c r="F3666">
        <v>15300000</v>
      </c>
      <c r="G3666">
        <v>8.4</v>
      </c>
      <c r="H3666">
        <f>ROUND(CORREL(Table68[[Gross Earning ]],Table68[Budget]),6)</f>
        <v>0.48902099999999998</v>
      </c>
      <c r="I3666">
        <f>Table68[[#This Row],[Gross Earning ]]-Table68[[#This Row],[Budget]]</f>
        <v>-13102669</v>
      </c>
    </row>
    <row r="3667" spans="1:9">
      <c r="A3667">
        <v>44134898</v>
      </c>
      <c r="B3667">
        <v>13000000</v>
      </c>
      <c r="C3667">
        <v>7.3</v>
      </c>
      <c r="E3667">
        <v>2849142</v>
      </c>
      <c r="F3667">
        <v>16000000</v>
      </c>
      <c r="G3667">
        <v>7.2</v>
      </c>
      <c r="H3667">
        <f>ROUND(CORREL(Table68[[Gross Earning ]],Table68[Budget]),6)</f>
        <v>0.48902099999999998</v>
      </c>
      <c r="I3667">
        <f>Table68[[#This Row],[Gross Earning ]]-Table68[[#This Row],[Budget]]</f>
        <v>-13150858</v>
      </c>
    </row>
    <row r="3668" spans="1:9">
      <c r="A3668">
        <v>48637684</v>
      </c>
      <c r="B3668">
        <v>12500000</v>
      </c>
      <c r="C3668">
        <v>6.1</v>
      </c>
      <c r="E3668">
        <v>800000</v>
      </c>
      <c r="F3668">
        <v>14000000</v>
      </c>
      <c r="G3668">
        <v>5.2</v>
      </c>
      <c r="H3668">
        <f>ROUND(CORREL(Table68[[Gross Earning ]],Table68[Budget]),6)</f>
        <v>0.48902099999999998</v>
      </c>
      <c r="I3668">
        <f>Table68[[#This Row],[Gross Earning ]]-Table68[[#This Row],[Budget]]</f>
        <v>-13200000</v>
      </c>
    </row>
    <row r="3669" spans="1:9">
      <c r="A3669">
        <v>38176108</v>
      </c>
      <c r="B3669">
        <v>16000000</v>
      </c>
      <c r="C3669">
        <v>7.2</v>
      </c>
      <c r="E3669">
        <v>21784432</v>
      </c>
      <c r="F3669">
        <v>35000000</v>
      </c>
      <c r="G3669">
        <v>5.6</v>
      </c>
      <c r="H3669">
        <f>ROUND(CORREL(Table68[[Gross Earning ]],Table68[Budget]),6)</f>
        <v>0.48902099999999998</v>
      </c>
      <c r="I3669">
        <f>Table68[[#This Row],[Gross Earning ]]-Table68[[#This Row],[Budget]]</f>
        <v>-13215568</v>
      </c>
    </row>
    <row r="3670" spans="1:9">
      <c r="A3670">
        <v>28972187</v>
      </c>
      <c r="B3670">
        <v>13000000</v>
      </c>
      <c r="C3670">
        <v>5.9</v>
      </c>
      <c r="E3670">
        <v>163591</v>
      </c>
      <c r="F3670">
        <v>13400000</v>
      </c>
      <c r="G3670">
        <v>3.6</v>
      </c>
      <c r="H3670">
        <f>ROUND(CORREL(Table68[[Gross Earning ]],Table68[Budget]),6)</f>
        <v>0.48902099999999998</v>
      </c>
      <c r="I3670">
        <f>Table68[[#This Row],[Gross Earning ]]-Table68[[#This Row],[Budget]]</f>
        <v>-13236409</v>
      </c>
    </row>
    <row r="3671" spans="1:9">
      <c r="A3671">
        <v>27979400</v>
      </c>
      <c r="B3671">
        <v>8200000</v>
      </c>
      <c r="C3671">
        <v>6.1</v>
      </c>
      <c r="E3671">
        <v>186354</v>
      </c>
      <c r="F3671">
        <v>13500000</v>
      </c>
      <c r="G3671">
        <v>4.5</v>
      </c>
      <c r="H3671">
        <f>ROUND(CORREL(Table68[[Gross Earning ]],Table68[Budget]),6)</f>
        <v>0.48902099999999998</v>
      </c>
      <c r="I3671">
        <f>Table68[[#This Row],[Gross Earning ]]-Table68[[#This Row],[Budget]]</f>
        <v>-13313646</v>
      </c>
    </row>
    <row r="3672" spans="1:9">
      <c r="A3672">
        <v>54257433</v>
      </c>
      <c r="B3672">
        <v>17000000</v>
      </c>
      <c r="C3672">
        <v>6.8</v>
      </c>
      <c r="E3672">
        <v>6109075</v>
      </c>
      <c r="F3672">
        <v>19430000</v>
      </c>
      <c r="G3672">
        <v>6.7</v>
      </c>
      <c r="H3672">
        <f>ROUND(CORREL(Table68[[Gross Earning ]],Table68[Budget]),6)</f>
        <v>0.48902099999999998</v>
      </c>
      <c r="I3672">
        <f>Table68[[#This Row],[Gross Earning ]]-Table68[[#This Row],[Budget]]</f>
        <v>-13320925</v>
      </c>
    </row>
    <row r="3673" spans="1:9">
      <c r="A3673">
        <v>23947</v>
      </c>
      <c r="B3673">
        <v>13000000</v>
      </c>
      <c r="C3673">
        <v>7.7</v>
      </c>
      <c r="E3673">
        <v>44665963</v>
      </c>
      <c r="F3673">
        <v>58000000</v>
      </c>
      <c r="G3673">
        <v>6.3</v>
      </c>
      <c r="H3673">
        <f>ROUND(CORREL(Table68[[Gross Earning ]],Table68[Budget]),6)</f>
        <v>0.48902099999999998</v>
      </c>
      <c r="I3673">
        <f>Table68[[#This Row],[Gross Earning ]]-Table68[[#This Row],[Budget]]</f>
        <v>-13334037</v>
      </c>
    </row>
    <row r="3674" spans="1:9">
      <c r="A3674">
        <v>60008303</v>
      </c>
      <c r="B3674">
        <v>13000000</v>
      </c>
      <c r="C3674">
        <v>4.9000000000000004</v>
      </c>
      <c r="E3674">
        <v>18636537</v>
      </c>
      <c r="F3674">
        <v>32000000</v>
      </c>
      <c r="G3674">
        <v>6.4</v>
      </c>
      <c r="H3674">
        <f>ROUND(CORREL(Table68[[Gross Earning ]],Table68[Budget]),6)</f>
        <v>0.48902099999999998</v>
      </c>
      <c r="I3674">
        <f>Table68[[#This Row],[Gross Earning ]]-Table68[[#This Row],[Budget]]</f>
        <v>-13363463</v>
      </c>
    </row>
    <row r="3675" spans="1:9">
      <c r="A3675">
        <v>49121934</v>
      </c>
      <c r="B3675">
        <v>13000000</v>
      </c>
      <c r="C3675">
        <v>6.1</v>
      </c>
      <c r="E3675">
        <v>26616999</v>
      </c>
      <c r="F3675">
        <v>40000000</v>
      </c>
      <c r="G3675">
        <v>5.9</v>
      </c>
      <c r="H3675">
        <f>ROUND(CORREL(Table68[[Gross Earning ]],Table68[Budget]),6)</f>
        <v>0.48902099999999998</v>
      </c>
      <c r="I3675">
        <f>Table68[[#This Row],[Gross Earning ]]-Table68[[#This Row],[Budget]]</f>
        <v>-13383001</v>
      </c>
    </row>
    <row r="3676" spans="1:9">
      <c r="A3676">
        <v>27141959</v>
      </c>
      <c r="B3676">
        <v>18000000</v>
      </c>
      <c r="C3676">
        <v>2.5</v>
      </c>
      <c r="E3676">
        <v>41609593</v>
      </c>
      <c r="F3676">
        <v>55000000</v>
      </c>
      <c r="G3676">
        <v>7.3</v>
      </c>
      <c r="H3676">
        <f>ROUND(CORREL(Table68[[Gross Earning ]],Table68[Budget]),6)</f>
        <v>0.48902099999999998</v>
      </c>
      <c r="I3676">
        <f>Table68[[#This Row],[Gross Earning ]]-Table68[[#This Row],[Budget]]</f>
        <v>-13390407</v>
      </c>
    </row>
    <row r="3677" spans="1:9">
      <c r="A3677">
        <v>27052167</v>
      </c>
      <c r="B3677">
        <v>13000000</v>
      </c>
      <c r="C3677">
        <v>6.1</v>
      </c>
      <c r="E3677">
        <v>85433</v>
      </c>
      <c r="F3677">
        <v>13500000</v>
      </c>
      <c r="G3677">
        <v>7.8</v>
      </c>
      <c r="H3677">
        <f>ROUND(CORREL(Table68[[Gross Earning ]],Table68[Budget]),6)</f>
        <v>0.48902099999999998</v>
      </c>
      <c r="I3677">
        <f>Table68[[#This Row],[Gross Earning ]]-Table68[[#This Row],[Budget]]</f>
        <v>-13414567</v>
      </c>
    </row>
    <row r="3678" spans="1:9">
      <c r="A3678">
        <v>26539321</v>
      </c>
      <c r="B3678">
        <v>13000000</v>
      </c>
      <c r="C3678">
        <v>5.9</v>
      </c>
      <c r="E3678">
        <v>55585389</v>
      </c>
      <c r="F3678">
        <v>69000000</v>
      </c>
      <c r="G3678">
        <v>5.9</v>
      </c>
      <c r="H3678">
        <f>ROUND(CORREL(Table68[[Gross Earning ]],Table68[Budget]),6)</f>
        <v>0.48902099999999998</v>
      </c>
      <c r="I3678">
        <f>Table68[[#This Row],[Gross Earning ]]-Table68[[#This Row],[Budget]]</f>
        <v>-13414611</v>
      </c>
    </row>
    <row r="3679" spans="1:9">
      <c r="A3679">
        <v>28501605</v>
      </c>
      <c r="B3679">
        <v>13000000</v>
      </c>
      <c r="C3679">
        <v>5.7</v>
      </c>
      <c r="E3679">
        <v>1877179</v>
      </c>
      <c r="F3679">
        <v>15300000</v>
      </c>
      <c r="G3679">
        <v>7.1</v>
      </c>
      <c r="H3679">
        <f>ROUND(CORREL(Table68[[Gross Earning ]],Table68[Budget]),6)</f>
        <v>0.48902099999999998</v>
      </c>
      <c r="I3679">
        <f>Table68[[#This Row],[Gross Earning ]]-Table68[[#This Row],[Budget]]</f>
        <v>-13422821</v>
      </c>
    </row>
    <row r="3680" spans="1:9">
      <c r="A3680">
        <v>52543632</v>
      </c>
      <c r="B3680">
        <v>13200000</v>
      </c>
      <c r="C3680">
        <v>5.6</v>
      </c>
      <c r="E3680">
        <v>6563357</v>
      </c>
      <c r="F3680">
        <v>20000000</v>
      </c>
      <c r="G3680">
        <v>5.3</v>
      </c>
      <c r="H3680">
        <f>ROUND(CORREL(Table68[[Gross Earning ]],Table68[Budget]),6)</f>
        <v>0.48902099999999998</v>
      </c>
      <c r="I3680">
        <f>Table68[[#This Row],[Gross Earning ]]-Table68[[#This Row],[Budget]]</f>
        <v>-13436643</v>
      </c>
    </row>
    <row r="3681" spans="1:9">
      <c r="A3681">
        <v>25592632</v>
      </c>
      <c r="B3681">
        <v>18000000</v>
      </c>
      <c r="C3681">
        <v>7.2</v>
      </c>
      <c r="E3681">
        <v>11538204</v>
      </c>
      <c r="F3681">
        <v>25000000</v>
      </c>
      <c r="G3681">
        <v>7</v>
      </c>
      <c r="H3681">
        <f>ROUND(CORREL(Table68[[Gross Earning ]],Table68[Budget]),6)</f>
        <v>0.48902099999999998</v>
      </c>
      <c r="I3681">
        <f>Table68[[#This Row],[Gross Earning ]]-Table68[[#This Row],[Budget]]</f>
        <v>-13461796</v>
      </c>
    </row>
    <row r="3682" spans="1:9">
      <c r="A3682">
        <v>25440971</v>
      </c>
      <c r="B3682">
        <v>15000000</v>
      </c>
      <c r="C3682">
        <v>7.7</v>
      </c>
      <c r="E3682">
        <v>1829142</v>
      </c>
      <c r="F3682">
        <v>15300000</v>
      </c>
      <c r="G3682">
        <v>7.5</v>
      </c>
      <c r="H3682">
        <f>ROUND(CORREL(Table68[[Gross Earning ]],Table68[Budget]),6)</f>
        <v>0.48902099999999998</v>
      </c>
      <c r="I3682">
        <f>Table68[[#This Row],[Gross Earning ]]-Table68[[#This Row],[Budget]]</f>
        <v>-13470858</v>
      </c>
    </row>
    <row r="3683" spans="1:9">
      <c r="A3683">
        <v>22858926</v>
      </c>
      <c r="B3683">
        <v>13000000</v>
      </c>
      <c r="C3683">
        <v>7.8</v>
      </c>
      <c r="E3683">
        <v>4435083</v>
      </c>
      <c r="F3683">
        <v>18000000</v>
      </c>
      <c r="G3683">
        <v>7.1</v>
      </c>
      <c r="H3683">
        <f>ROUND(CORREL(Table68[[Gross Earning ]],Table68[Budget]),6)</f>
        <v>0.48902099999999998</v>
      </c>
      <c r="I3683">
        <f>Table68[[#This Row],[Gross Earning ]]-Table68[[#This Row],[Budget]]</f>
        <v>-13564917</v>
      </c>
    </row>
    <row r="3684" spans="1:9">
      <c r="A3684">
        <v>22235901</v>
      </c>
      <c r="B3684">
        <v>6000000</v>
      </c>
      <c r="C3684">
        <v>6.1</v>
      </c>
      <c r="E3684">
        <v>10431220</v>
      </c>
      <c r="F3684">
        <v>24000000</v>
      </c>
      <c r="G3684">
        <v>4.0999999999999996</v>
      </c>
      <c r="H3684">
        <f>ROUND(CORREL(Table68[[Gross Earning ]],Table68[Budget]),6)</f>
        <v>0.48902099999999998</v>
      </c>
      <c r="I3684">
        <f>Table68[[#This Row],[Gross Earning ]]-Table68[[#This Row],[Budget]]</f>
        <v>-13568780</v>
      </c>
    </row>
    <row r="3685" spans="1:9">
      <c r="A3685">
        <v>38916903</v>
      </c>
      <c r="B3685">
        <v>13000000</v>
      </c>
      <c r="C3685">
        <v>5.8</v>
      </c>
      <c r="E3685">
        <v>2428883</v>
      </c>
      <c r="F3685">
        <v>16000000</v>
      </c>
      <c r="G3685">
        <v>6.6</v>
      </c>
      <c r="H3685">
        <f>ROUND(CORREL(Table68[[Gross Earning ]],Table68[Budget]),6)</f>
        <v>0.48902099999999998</v>
      </c>
      <c r="I3685">
        <f>Table68[[#This Row],[Gross Earning ]]-Table68[[#This Row],[Budget]]</f>
        <v>-13571117</v>
      </c>
    </row>
    <row r="3686" spans="1:9">
      <c r="A3686">
        <v>16929123</v>
      </c>
      <c r="B3686">
        <v>14000000</v>
      </c>
      <c r="C3686">
        <v>6.5</v>
      </c>
      <c r="E3686">
        <v>6420319</v>
      </c>
      <c r="F3686">
        <v>20000000</v>
      </c>
      <c r="G3686">
        <v>7.4</v>
      </c>
      <c r="H3686">
        <f>ROUND(CORREL(Table68[[Gross Earning ]],Table68[Budget]),6)</f>
        <v>0.48902099999999998</v>
      </c>
      <c r="I3686">
        <f>Table68[[#This Row],[Gross Earning ]]-Table68[[#This Row],[Budget]]</f>
        <v>-13579681</v>
      </c>
    </row>
    <row r="3687" spans="1:9">
      <c r="A3687">
        <v>13753931</v>
      </c>
      <c r="B3687">
        <v>19000000</v>
      </c>
      <c r="C3687">
        <v>7.9</v>
      </c>
      <c r="E3687">
        <v>4414535</v>
      </c>
      <c r="F3687">
        <v>18000000</v>
      </c>
      <c r="G3687">
        <v>7.8</v>
      </c>
      <c r="H3687">
        <f>ROUND(CORREL(Table68[[Gross Earning ]],Table68[Budget]),6)</f>
        <v>0.48902099999999998</v>
      </c>
      <c r="I3687">
        <f>Table68[[#This Row],[Gross Earning ]]-Table68[[#This Row],[Budget]]</f>
        <v>-13585465</v>
      </c>
    </row>
    <row r="3688" spans="1:9">
      <c r="A3688">
        <v>10996440</v>
      </c>
      <c r="B3688">
        <v>13000000</v>
      </c>
      <c r="C3688">
        <v>6.3</v>
      </c>
      <c r="E3688">
        <v>26404753</v>
      </c>
      <c r="F3688">
        <v>40000000</v>
      </c>
      <c r="G3688">
        <v>5.3</v>
      </c>
      <c r="H3688">
        <f>ROUND(CORREL(Table68[[Gross Earning ]],Table68[Budget]),6)</f>
        <v>0.48902099999999998</v>
      </c>
      <c r="I3688">
        <f>Table68[[#This Row],[Gross Earning ]]-Table68[[#This Row],[Budget]]</f>
        <v>-13595247</v>
      </c>
    </row>
    <row r="3689" spans="1:9">
      <c r="A3689">
        <v>8026971</v>
      </c>
      <c r="B3689">
        <v>13000000</v>
      </c>
      <c r="C3689">
        <v>3.8</v>
      </c>
      <c r="E3689">
        <v>1357042</v>
      </c>
      <c r="F3689">
        <v>15000000</v>
      </c>
      <c r="G3689">
        <v>7.1</v>
      </c>
      <c r="H3689">
        <f>ROUND(CORREL(Table68[[Gross Earning ]],Table68[Budget]),6)</f>
        <v>0.48902099999999998</v>
      </c>
      <c r="I3689">
        <f>Table68[[#This Row],[Gross Earning ]]-Table68[[#This Row],[Budget]]</f>
        <v>-13642958</v>
      </c>
    </row>
    <row r="3690" spans="1:9">
      <c r="A3690">
        <v>14677654</v>
      </c>
      <c r="B3690">
        <v>13000000</v>
      </c>
      <c r="C3690">
        <v>8.3000000000000007</v>
      </c>
      <c r="E3690">
        <v>1294640</v>
      </c>
      <c r="F3690">
        <v>15000000</v>
      </c>
      <c r="G3690">
        <v>6.5</v>
      </c>
      <c r="H3690">
        <f>ROUND(CORREL(Table68[[Gross Earning ]],Table68[Budget]),6)</f>
        <v>0.48902099999999998</v>
      </c>
      <c r="I3690">
        <f>Table68[[#This Row],[Gross Earning ]]-Table68[[#This Row],[Budget]]</f>
        <v>-13705360</v>
      </c>
    </row>
    <row r="3691" spans="1:9">
      <c r="A3691">
        <v>9975684</v>
      </c>
      <c r="B3691">
        <v>13000000</v>
      </c>
      <c r="C3691">
        <v>6.4</v>
      </c>
      <c r="E3691">
        <v>12276810</v>
      </c>
      <c r="F3691">
        <v>26000000</v>
      </c>
      <c r="G3691">
        <v>6.5</v>
      </c>
      <c r="H3691">
        <f>ROUND(CORREL(Table68[[Gross Earning ]],Table68[Budget]),6)</f>
        <v>0.48902099999999998</v>
      </c>
      <c r="I3691">
        <f>Table68[[#This Row],[Gross Earning ]]-Table68[[#This Row],[Budget]]</f>
        <v>-13723190</v>
      </c>
    </row>
    <row r="3692" spans="1:9">
      <c r="A3692">
        <v>7881335</v>
      </c>
      <c r="B3692">
        <v>13000000</v>
      </c>
      <c r="C3692">
        <v>6.7</v>
      </c>
      <c r="E3692">
        <v>1554566</v>
      </c>
      <c r="F3692">
        <v>15300000</v>
      </c>
      <c r="G3692">
        <v>6.6</v>
      </c>
      <c r="H3692">
        <f>ROUND(CORREL(Table68[[Gross Earning ]],Table68[Budget]),6)</f>
        <v>0.48902099999999998</v>
      </c>
      <c r="I3692">
        <f>Table68[[#This Row],[Gross Earning ]]-Table68[[#This Row],[Budget]]</f>
        <v>-13745434</v>
      </c>
    </row>
    <row r="3693" spans="1:9">
      <c r="A3693">
        <v>6241697</v>
      </c>
      <c r="B3693">
        <v>13000000</v>
      </c>
      <c r="C3693">
        <v>6.1</v>
      </c>
      <c r="E3693">
        <v>4250320</v>
      </c>
      <c r="F3693">
        <v>18000000</v>
      </c>
      <c r="G3693">
        <v>6.8</v>
      </c>
      <c r="H3693">
        <f>ROUND(CORREL(Table68[[Gross Earning ]],Table68[Budget]),6)</f>
        <v>0.48902099999999998</v>
      </c>
      <c r="I3693">
        <f>Table68[[#This Row],[Gross Earning ]]-Table68[[#This Row],[Budget]]</f>
        <v>-13749680</v>
      </c>
    </row>
    <row r="3694" spans="1:9">
      <c r="A3694">
        <v>5871603</v>
      </c>
      <c r="B3694">
        <v>13000000</v>
      </c>
      <c r="C3694">
        <v>6</v>
      </c>
      <c r="E3694">
        <v>13248477</v>
      </c>
      <c r="F3694">
        <v>27000000</v>
      </c>
      <c r="G3694">
        <v>6.2</v>
      </c>
      <c r="H3694">
        <f>ROUND(CORREL(Table68[[Gross Earning ]],Table68[Budget]),6)</f>
        <v>0.48902099999999998</v>
      </c>
      <c r="I3694">
        <f>Table68[[#This Row],[Gross Earning ]]-Table68[[#This Row],[Budget]]</f>
        <v>-13751523</v>
      </c>
    </row>
    <row r="3695" spans="1:9">
      <c r="A3695">
        <v>16574731</v>
      </c>
      <c r="B3695">
        <v>13000000</v>
      </c>
      <c r="C3695">
        <v>5.8</v>
      </c>
      <c r="E3695">
        <v>12188642</v>
      </c>
      <c r="F3695">
        <v>26000000</v>
      </c>
      <c r="G3695">
        <v>6.9</v>
      </c>
      <c r="H3695">
        <f>ROUND(CORREL(Table68[[Gross Earning ]],Table68[Budget]),6)</f>
        <v>0.48902099999999998</v>
      </c>
      <c r="I3695">
        <f>Table68[[#This Row],[Gross Earning ]]-Table68[[#This Row],[Budget]]</f>
        <v>-13811358</v>
      </c>
    </row>
    <row r="3696" spans="1:9">
      <c r="A3696">
        <v>5002310</v>
      </c>
      <c r="B3696">
        <v>13000000</v>
      </c>
      <c r="C3696">
        <v>5.6</v>
      </c>
      <c r="E3696" s="27">
        <v>24171685</v>
      </c>
      <c r="F3696">
        <v>38000000</v>
      </c>
      <c r="G3696">
        <v>4.8</v>
      </c>
      <c r="H3696">
        <f>ROUND(CORREL(Table68[[Gross Earning ]],Table68[Budget]),6)</f>
        <v>0.48902099999999998</v>
      </c>
      <c r="I3696">
        <f>Table68[[#This Row],[Gross Earning ]]-Table68[[#This Row],[Budget]]</f>
        <v>-13828315</v>
      </c>
    </row>
    <row r="3697" spans="1:9">
      <c r="A3697">
        <v>4919896</v>
      </c>
      <c r="B3697">
        <v>13000000</v>
      </c>
      <c r="C3697">
        <v>6.1</v>
      </c>
      <c r="E3697">
        <v>1445366</v>
      </c>
      <c r="F3697">
        <v>15300000</v>
      </c>
      <c r="G3697">
        <v>7.2</v>
      </c>
      <c r="H3697">
        <f>ROUND(CORREL(Table68[[Gross Earning ]],Table68[Budget]),6)</f>
        <v>0.48902099999999998</v>
      </c>
      <c r="I3697">
        <f>Table68[[#This Row],[Gross Earning ]]-Table68[[#This Row],[Budget]]</f>
        <v>-13854634</v>
      </c>
    </row>
    <row r="3698" spans="1:9">
      <c r="A3698">
        <v>25675765</v>
      </c>
      <c r="B3698">
        <v>13000000</v>
      </c>
      <c r="C3698">
        <v>5.9</v>
      </c>
      <c r="E3698">
        <v>21129348</v>
      </c>
      <c r="F3698">
        <v>35000000</v>
      </c>
      <c r="G3698">
        <v>7.4</v>
      </c>
      <c r="H3698">
        <f>ROUND(CORREL(Table68[[Gross Earning ]],Table68[Budget]),6)</f>
        <v>0.48902099999999998</v>
      </c>
      <c r="I3698">
        <f>Table68[[#This Row],[Gross Earning ]]-Table68[[#This Row],[Budget]]</f>
        <v>-13870652</v>
      </c>
    </row>
    <row r="3699" spans="1:9">
      <c r="A3699">
        <v>4857376</v>
      </c>
      <c r="B3699">
        <v>13000000</v>
      </c>
      <c r="C3699">
        <v>7.3</v>
      </c>
      <c r="E3699">
        <v>1429260</v>
      </c>
      <c r="F3699">
        <v>15300000</v>
      </c>
      <c r="G3699">
        <v>6.6</v>
      </c>
      <c r="H3699">
        <f>ROUND(CORREL(Table68[[Gross Earning ]],Table68[Budget]),6)</f>
        <v>0.48902099999999998</v>
      </c>
      <c r="I3699">
        <f>Table68[[#This Row],[Gross Earning ]]-Table68[[#This Row],[Budget]]</f>
        <v>-13870740</v>
      </c>
    </row>
    <row r="3700" spans="1:9">
      <c r="A3700">
        <v>3169424</v>
      </c>
      <c r="B3700">
        <v>13000000</v>
      </c>
      <c r="C3700">
        <v>6.8</v>
      </c>
      <c r="E3700">
        <v>1425993</v>
      </c>
      <c r="F3700">
        <v>15300000</v>
      </c>
      <c r="G3700">
        <v>5.3</v>
      </c>
      <c r="H3700">
        <f>ROUND(CORREL(Table68[[Gross Earning ]],Table68[Budget]),6)</f>
        <v>0.48902099999999998</v>
      </c>
      <c r="I3700">
        <f>Table68[[#This Row],[Gross Earning ]]-Table68[[#This Row],[Budget]]</f>
        <v>-13874007</v>
      </c>
    </row>
    <row r="3701" spans="1:9">
      <c r="A3701">
        <v>18004225</v>
      </c>
      <c r="B3701">
        <v>13000000</v>
      </c>
      <c r="C3701">
        <v>5.7</v>
      </c>
      <c r="E3701">
        <v>115504</v>
      </c>
      <c r="F3701">
        <v>14000000</v>
      </c>
      <c r="G3701">
        <v>6.2</v>
      </c>
      <c r="H3701">
        <f>ROUND(CORREL(Table68[[Gross Earning ]],Table68[Budget]),6)</f>
        <v>0.48902099999999998</v>
      </c>
      <c r="I3701">
        <f>Table68[[#This Row],[Gross Earning ]]-Table68[[#This Row],[Budget]]</f>
        <v>-13884496</v>
      </c>
    </row>
    <row r="3702" spans="1:9">
      <c r="A3702">
        <v>3058380</v>
      </c>
      <c r="B3702">
        <v>100000000</v>
      </c>
      <c r="C3702">
        <v>7.3</v>
      </c>
      <c r="E3702">
        <v>11100000</v>
      </c>
      <c r="F3702">
        <v>25000000</v>
      </c>
      <c r="G3702">
        <v>7.3</v>
      </c>
      <c r="H3702">
        <f>ROUND(CORREL(Table68[[Gross Earning ]],Table68[Budget]),6)</f>
        <v>0.48902099999999998</v>
      </c>
      <c r="I3702">
        <f>Table68[[#This Row],[Gross Earning ]]-Table68[[#This Row],[Budget]]</f>
        <v>-13900000</v>
      </c>
    </row>
    <row r="3703" spans="1:9">
      <c r="A3703">
        <v>3074838</v>
      </c>
      <c r="B3703">
        <v>11000000</v>
      </c>
      <c r="C3703">
        <v>6.3</v>
      </c>
      <c r="E3703">
        <v>1391770</v>
      </c>
      <c r="F3703">
        <v>15300000</v>
      </c>
      <c r="G3703">
        <v>6</v>
      </c>
      <c r="H3703">
        <f>ROUND(CORREL(Table68[[Gross Earning ]],Table68[Budget]),6)</f>
        <v>0.48902099999999998</v>
      </c>
      <c r="I3703">
        <f>Table68[[#This Row],[Gross Earning ]]-Table68[[#This Row],[Budget]]</f>
        <v>-13908230</v>
      </c>
    </row>
    <row r="3704" spans="1:9">
      <c r="A3704">
        <v>2104000</v>
      </c>
      <c r="B3704">
        <v>13000000</v>
      </c>
      <c r="C3704">
        <v>5.9</v>
      </c>
      <c r="E3704">
        <v>75078</v>
      </c>
      <c r="F3704">
        <v>14000000</v>
      </c>
      <c r="G3704">
        <v>6.3</v>
      </c>
      <c r="H3704">
        <f>ROUND(CORREL(Table68[[Gross Earning ]],Table68[Budget]),6)</f>
        <v>0.48902099999999998</v>
      </c>
      <c r="I3704">
        <f>Table68[[#This Row],[Gross Earning ]]-Table68[[#This Row],[Budget]]</f>
        <v>-13924922</v>
      </c>
    </row>
    <row r="3705" spans="1:9">
      <c r="A3705">
        <v>1172769</v>
      </c>
      <c r="B3705">
        <v>13000000</v>
      </c>
      <c r="C3705">
        <v>7.1</v>
      </c>
      <c r="E3705">
        <v>63260</v>
      </c>
      <c r="F3705">
        <v>14000000</v>
      </c>
      <c r="G3705">
        <v>6.7</v>
      </c>
      <c r="H3705">
        <f>ROUND(CORREL(Table68[[Gross Earning ]],Table68[Budget]),6)</f>
        <v>0.48902099999999998</v>
      </c>
      <c r="I3705">
        <f>Table68[[#This Row],[Gross Earning ]]-Table68[[#This Row],[Budget]]</f>
        <v>-13936740</v>
      </c>
    </row>
    <row r="3706" spans="1:9">
      <c r="A3706">
        <v>17738570</v>
      </c>
      <c r="B3706">
        <v>13000000</v>
      </c>
      <c r="C3706">
        <v>8</v>
      </c>
      <c r="E3706">
        <v>46495</v>
      </c>
      <c r="F3706">
        <v>14000000</v>
      </c>
      <c r="G3706">
        <v>6.5</v>
      </c>
      <c r="H3706">
        <f>ROUND(CORREL(Table68[[Gross Earning ]],Table68[Budget]),6)</f>
        <v>0.48902099999999998</v>
      </c>
      <c r="I3706">
        <f>Table68[[#This Row],[Gross Earning ]]-Table68[[#This Row],[Budget]]</f>
        <v>-13953505</v>
      </c>
    </row>
    <row r="3707" spans="1:9">
      <c r="A3707">
        <v>1200000</v>
      </c>
      <c r="B3707">
        <v>3000000</v>
      </c>
      <c r="C3707">
        <v>5.0999999999999996</v>
      </c>
      <c r="E3707">
        <v>24044532</v>
      </c>
      <c r="F3707">
        <v>38000000</v>
      </c>
      <c r="G3707">
        <v>5.6</v>
      </c>
      <c r="H3707">
        <f>ROUND(CORREL(Table68[[Gross Earning ]],Table68[Budget]),6)</f>
        <v>0.48902099999999998</v>
      </c>
      <c r="I3707">
        <f>Table68[[#This Row],[Gross Earning ]]-Table68[[#This Row],[Budget]]</f>
        <v>-13955468</v>
      </c>
    </row>
    <row r="3708" spans="1:9">
      <c r="A3708">
        <v>1150403</v>
      </c>
      <c r="B3708">
        <v>13000000</v>
      </c>
      <c r="C3708">
        <v>7.1</v>
      </c>
      <c r="E3708">
        <v>1340891</v>
      </c>
      <c r="F3708">
        <v>15300000</v>
      </c>
      <c r="G3708">
        <v>7.8</v>
      </c>
      <c r="H3708">
        <f>ROUND(CORREL(Table68[[Gross Earning ]],Table68[Budget]),6)</f>
        <v>0.48902099999999998</v>
      </c>
      <c r="I3708">
        <f>Table68[[#This Row],[Gross Earning ]]-Table68[[#This Row],[Budget]]</f>
        <v>-13959109</v>
      </c>
    </row>
    <row r="3709" spans="1:9">
      <c r="A3709">
        <v>403932</v>
      </c>
      <c r="B3709">
        <v>20000000</v>
      </c>
      <c r="C3709">
        <v>6.5</v>
      </c>
      <c r="E3709">
        <v>1039869</v>
      </c>
      <c r="F3709">
        <v>15000000</v>
      </c>
      <c r="G3709">
        <v>6.2</v>
      </c>
      <c r="H3709">
        <f>ROUND(CORREL(Table68[[Gross Earning ]],Table68[Budget]),6)</f>
        <v>0.48902099999999998</v>
      </c>
      <c r="I3709">
        <f>Table68[[#This Row],[Gross Earning ]]-Table68[[#This Row],[Budget]]</f>
        <v>-13960131</v>
      </c>
    </row>
    <row r="3710" spans="1:9">
      <c r="A3710">
        <v>1712111</v>
      </c>
      <c r="B3710">
        <v>8495000</v>
      </c>
      <c r="C3710">
        <v>4.5</v>
      </c>
      <c r="E3710">
        <v>11008432</v>
      </c>
      <c r="F3710">
        <v>25000000</v>
      </c>
      <c r="G3710">
        <v>7.1</v>
      </c>
      <c r="H3710">
        <f>ROUND(CORREL(Table68[[Gross Earning ]],Table68[Budget]),6)</f>
        <v>0.48902099999999998</v>
      </c>
      <c r="I3710">
        <f>Table68[[#This Row],[Gross Earning ]]-Table68[[#This Row],[Budget]]</f>
        <v>-13991568</v>
      </c>
    </row>
    <row r="3711" spans="1:9">
      <c r="A3711">
        <v>1024175</v>
      </c>
      <c r="B3711">
        <v>13000000</v>
      </c>
      <c r="C3711">
        <v>6.6</v>
      </c>
      <c r="E3711">
        <v>6002756</v>
      </c>
      <c r="F3711">
        <v>20000000</v>
      </c>
      <c r="G3711">
        <v>7.2</v>
      </c>
      <c r="H3711">
        <f>ROUND(CORREL(Table68[[Gross Earning ]],Table68[Budget]),6)</f>
        <v>0.48902099999999998</v>
      </c>
      <c r="I3711">
        <f>Table68[[#This Row],[Gross Earning ]]-Table68[[#This Row],[Budget]]</f>
        <v>-13997244</v>
      </c>
    </row>
    <row r="3712" spans="1:9">
      <c r="A3712">
        <v>301305</v>
      </c>
      <c r="B3712">
        <v>13000000</v>
      </c>
      <c r="C3712">
        <v>4.3</v>
      </c>
      <c r="E3712">
        <v>45996718</v>
      </c>
      <c r="F3712">
        <v>60000000</v>
      </c>
      <c r="G3712">
        <v>6.7</v>
      </c>
      <c r="H3712">
        <f>ROUND(CORREL(Table68[[Gross Earning ]],Table68[Budget]),6)</f>
        <v>0.48902099999999998</v>
      </c>
      <c r="I3712">
        <f>Table68[[#This Row],[Gross Earning ]]-Table68[[#This Row],[Budget]]</f>
        <v>-14003282</v>
      </c>
    </row>
    <row r="3713" spans="1:9">
      <c r="A3713">
        <v>51872378</v>
      </c>
      <c r="B3713">
        <v>13000000</v>
      </c>
      <c r="C3713">
        <v>6.7</v>
      </c>
      <c r="E3713">
        <v>1293295</v>
      </c>
      <c r="F3713">
        <v>15300000</v>
      </c>
      <c r="G3713">
        <v>7.7</v>
      </c>
      <c r="H3713">
        <f>ROUND(CORREL(Table68[[Gross Earning ]],Table68[Budget]),6)</f>
        <v>0.48902099999999998</v>
      </c>
      <c r="I3713">
        <f>Table68[[#This Row],[Gross Earning ]]-Table68[[#This Row],[Budget]]</f>
        <v>-14006705</v>
      </c>
    </row>
    <row r="3714" spans="1:9">
      <c r="A3714">
        <v>31662</v>
      </c>
      <c r="B3714">
        <v>12620000</v>
      </c>
      <c r="C3714">
        <v>6.8</v>
      </c>
      <c r="E3714">
        <v>1984743</v>
      </c>
      <c r="F3714">
        <v>16000000</v>
      </c>
      <c r="G3714">
        <v>6.6</v>
      </c>
      <c r="H3714">
        <f>ROUND(CORREL(Table68[[Gross Earning ]],Table68[Budget]),6)</f>
        <v>0.48902099999999998</v>
      </c>
      <c r="I3714">
        <f>Table68[[#This Row],[Gross Earning ]]-Table68[[#This Row],[Budget]]</f>
        <v>-14015257</v>
      </c>
    </row>
    <row r="3715" spans="1:9">
      <c r="A3715">
        <v>28399192</v>
      </c>
      <c r="B3715">
        <v>13000000</v>
      </c>
      <c r="C3715">
        <v>5.4</v>
      </c>
      <c r="E3715">
        <v>46975183</v>
      </c>
      <c r="F3715">
        <v>61000000</v>
      </c>
      <c r="G3715">
        <v>7.2</v>
      </c>
      <c r="H3715">
        <f>ROUND(CORREL(Table68[[Gross Earning ]],Table68[Budget]),6)</f>
        <v>0.48902099999999998</v>
      </c>
      <c r="I3715">
        <f>Table68[[#This Row],[Gross Earning ]]-Table68[[#This Row],[Budget]]</f>
        <v>-14024817</v>
      </c>
    </row>
    <row r="3716" spans="1:9">
      <c r="A3716">
        <v>2035566</v>
      </c>
      <c r="B3716">
        <v>13000000</v>
      </c>
      <c r="C3716">
        <v>6.6</v>
      </c>
      <c r="E3716">
        <v>65948711</v>
      </c>
      <c r="F3716">
        <v>80000000</v>
      </c>
      <c r="G3716">
        <v>6.6</v>
      </c>
      <c r="H3716">
        <f>ROUND(CORREL(Table68[[Gross Earning ]],Table68[Budget]),6)</f>
        <v>0.48902099999999998</v>
      </c>
      <c r="I3716">
        <f>Table68[[#This Row],[Gross Earning ]]-Table68[[#This Row],[Budget]]</f>
        <v>-14051289</v>
      </c>
    </row>
    <row r="3717" spans="1:9">
      <c r="A3717">
        <v>21078145</v>
      </c>
      <c r="B3717">
        <v>12500000</v>
      </c>
      <c r="C3717">
        <v>7.3</v>
      </c>
      <c r="E3717">
        <v>55942830</v>
      </c>
      <c r="F3717">
        <v>70000000</v>
      </c>
      <c r="G3717">
        <v>6.3</v>
      </c>
      <c r="H3717">
        <f>ROUND(CORREL(Table68[[Gross Earning ]],Table68[Budget]),6)</f>
        <v>0.48902099999999998</v>
      </c>
      <c r="I3717">
        <f>Table68[[#This Row],[Gross Earning ]]-Table68[[#This Row],[Budget]]</f>
        <v>-14057170</v>
      </c>
    </row>
    <row r="3718" spans="1:9">
      <c r="A3718">
        <v>14060950</v>
      </c>
      <c r="B3718">
        <v>12500000</v>
      </c>
      <c r="C3718">
        <v>6.9</v>
      </c>
      <c r="E3718">
        <v>927107</v>
      </c>
      <c r="F3718">
        <v>15000000</v>
      </c>
      <c r="G3718">
        <v>7.3</v>
      </c>
      <c r="H3718">
        <f>ROUND(CORREL(Table68[[Gross Earning ]],Table68[Budget]),6)</f>
        <v>0.48902099999999998</v>
      </c>
      <c r="I3718">
        <f>Table68[[#This Row],[Gross Earning ]]-Table68[[#This Row],[Budget]]</f>
        <v>-14072893</v>
      </c>
    </row>
    <row r="3719" spans="1:9">
      <c r="A3719">
        <v>12281500</v>
      </c>
      <c r="B3719">
        <v>13000000</v>
      </c>
      <c r="C3719">
        <v>8</v>
      </c>
      <c r="E3719">
        <v>10911750</v>
      </c>
      <c r="F3719">
        <v>25000000</v>
      </c>
      <c r="G3719">
        <v>6.5</v>
      </c>
      <c r="H3719">
        <f>ROUND(CORREL(Table68[[Gross Earning ]],Table68[Budget]),6)</f>
        <v>0.48902099999999998</v>
      </c>
      <c r="I3719">
        <f>Table68[[#This Row],[Gross Earning ]]-Table68[[#This Row],[Budget]]</f>
        <v>-14088250</v>
      </c>
    </row>
    <row r="3720" spans="1:9">
      <c r="A3720">
        <v>10725228</v>
      </c>
      <c r="B3720">
        <v>12500000</v>
      </c>
      <c r="C3720">
        <v>7.8</v>
      </c>
      <c r="E3720">
        <v>1207007</v>
      </c>
      <c r="F3720">
        <v>15300000</v>
      </c>
      <c r="G3720">
        <v>7.3</v>
      </c>
      <c r="H3720">
        <f>ROUND(CORREL(Table68[[Gross Earning ]],Table68[Budget]),6)</f>
        <v>0.48902099999999998</v>
      </c>
      <c r="I3720">
        <f>Table68[[#This Row],[Gross Earning ]]-Table68[[#This Row],[Budget]]</f>
        <v>-14092993</v>
      </c>
    </row>
    <row r="3721" spans="1:9">
      <c r="A3721">
        <v>214966</v>
      </c>
      <c r="B3721">
        <v>13000000</v>
      </c>
      <c r="C3721">
        <v>6.1</v>
      </c>
      <c r="E3721">
        <v>1186323</v>
      </c>
      <c r="F3721">
        <v>15300000</v>
      </c>
      <c r="G3721">
        <v>7.6</v>
      </c>
      <c r="H3721">
        <f>ROUND(CORREL(Table68[[Gross Earning ]],Table68[Budget]),6)</f>
        <v>0.48902099999999998</v>
      </c>
      <c r="I3721">
        <f>Table68[[#This Row],[Gross Earning ]]-Table68[[#This Row],[Budget]]</f>
        <v>-14113677</v>
      </c>
    </row>
    <row r="3722" spans="1:9">
      <c r="A3722">
        <v>11956207</v>
      </c>
      <c r="B3722">
        <v>16000000</v>
      </c>
      <c r="C3722">
        <v>5.0999999999999996</v>
      </c>
      <c r="E3722">
        <v>74205</v>
      </c>
      <c r="F3722">
        <v>14200000</v>
      </c>
      <c r="G3722">
        <v>7.4</v>
      </c>
      <c r="H3722">
        <f>ROUND(CORREL(Table68[[Gross Earning ]],Table68[Budget]),6)</f>
        <v>0.48902099999999998</v>
      </c>
      <c r="I3722">
        <f>Table68[[#This Row],[Gross Earning ]]-Table68[[#This Row],[Budget]]</f>
        <v>-14125795</v>
      </c>
    </row>
    <row r="3723" spans="1:9">
      <c r="A3723">
        <v>5949693</v>
      </c>
      <c r="B3723">
        <v>12000000</v>
      </c>
      <c r="C3723">
        <v>7.4</v>
      </c>
      <c r="E3723">
        <v>1165104</v>
      </c>
      <c r="F3723">
        <v>15300000</v>
      </c>
      <c r="G3723">
        <v>5.3</v>
      </c>
      <c r="H3723">
        <f>ROUND(CORREL(Table68[[Gross Earning ]],Table68[Budget]),6)</f>
        <v>0.48902099999999998</v>
      </c>
      <c r="I3723">
        <f>Table68[[#This Row],[Gross Earning ]]-Table68[[#This Row],[Budget]]</f>
        <v>-14134896</v>
      </c>
    </row>
    <row r="3724" spans="1:9">
      <c r="A3724">
        <v>9030581</v>
      </c>
      <c r="B3724">
        <v>12500000</v>
      </c>
      <c r="C3724">
        <v>7.8</v>
      </c>
      <c r="E3724">
        <v>16831505</v>
      </c>
      <c r="F3724">
        <v>31000000</v>
      </c>
      <c r="G3724">
        <v>6.3</v>
      </c>
      <c r="H3724">
        <f>ROUND(CORREL(Table68[[Gross Earning ]],Table68[Budget]),6)</f>
        <v>0.48902099999999998</v>
      </c>
      <c r="I3724">
        <f>Table68[[#This Row],[Gross Earning ]]-Table68[[#This Row],[Budget]]</f>
        <v>-14168495</v>
      </c>
    </row>
    <row r="3725" spans="1:9">
      <c r="A3725">
        <v>4157491</v>
      </c>
      <c r="B3725">
        <v>12800000</v>
      </c>
      <c r="C3725">
        <v>8</v>
      </c>
      <c r="E3725">
        <v>6830957</v>
      </c>
      <c r="F3725">
        <v>21000000</v>
      </c>
      <c r="G3725">
        <v>6.7</v>
      </c>
      <c r="H3725">
        <f>ROUND(CORREL(Table68[[Gross Earning ]],Table68[Budget]),6)</f>
        <v>0.48902099999999998</v>
      </c>
      <c r="I3725">
        <f>Table68[[#This Row],[Gross Earning ]]-Table68[[#This Row],[Budget]]</f>
        <v>-14169043</v>
      </c>
    </row>
    <row r="3726" spans="1:9">
      <c r="A3726">
        <v>1508689</v>
      </c>
      <c r="B3726">
        <v>16000000</v>
      </c>
      <c r="C3726">
        <v>6.7</v>
      </c>
      <c r="E3726">
        <v>75817994</v>
      </c>
      <c r="F3726">
        <v>90000000</v>
      </c>
      <c r="G3726">
        <v>4.9000000000000004</v>
      </c>
      <c r="H3726">
        <f>ROUND(CORREL(Table68[[Gross Earning ]],Table68[Budget]),6)</f>
        <v>0.48902099999999998</v>
      </c>
      <c r="I3726">
        <f>Table68[[#This Row],[Gross Earning ]]-Table68[[#This Row],[Budget]]</f>
        <v>-14182006</v>
      </c>
    </row>
    <row r="3727" spans="1:9">
      <c r="A3727">
        <v>1227324</v>
      </c>
      <c r="B3727">
        <v>12500000</v>
      </c>
      <c r="C3727">
        <v>6.6</v>
      </c>
      <c r="E3727">
        <v>17797316</v>
      </c>
      <c r="F3727">
        <v>32000000</v>
      </c>
      <c r="G3727">
        <v>6.3</v>
      </c>
      <c r="H3727">
        <f>ROUND(CORREL(Table68[[Gross Earning ]],Table68[Budget]),6)</f>
        <v>0.48902099999999998</v>
      </c>
      <c r="I3727">
        <f>Table68[[#This Row],[Gross Earning ]]-Table68[[#This Row],[Budget]]</f>
        <v>-14202684</v>
      </c>
    </row>
    <row r="3728" spans="1:9">
      <c r="A3728">
        <v>4360548</v>
      </c>
      <c r="B3728">
        <v>15000000</v>
      </c>
      <c r="C3728">
        <v>6.4</v>
      </c>
      <c r="E3728">
        <v>1094998</v>
      </c>
      <c r="F3728">
        <v>15300000</v>
      </c>
      <c r="G3728">
        <v>6.7</v>
      </c>
      <c r="H3728">
        <f>ROUND(CORREL(Table68[[Gross Earning ]],Table68[Budget]),6)</f>
        <v>0.48902099999999998</v>
      </c>
      <c r="I3728">
        <f>Table68[[#This Row],[Gross Earning ]]-Table68[[#This Row],[Budget]]</f>
        <v>-14205002</v>
      </c>
    </row>
    <row r="3729" spans="1:9">
      <c r="A3729">
        <v>26589953</v>
      </c>
      <c r="B3729">
        <v>10500000</v>
      </c>
      <c r="C3729">
        <v>6.7</v>
      </c>
      <c r="E3729">
        <v>10769960</v>
      </c>
      <c r="F3729">
        <v>25000000</v>
      </c>
      <c r="G3729">
        <v>7.7</v>
      </c>
      <c r="H3729">
        <f>ROUND(CORREL(Table68[[Gross Earning ]],Table68[Budget]),6)</f>
        <v>0.48902099999999998</v>
      </c>
      <c r="I3729">
        <f>Table68[[#This Row],[Gross Earning ]]-Table68[[#This Row],[Budget]]</f>
        <v>-14230040</v>
      </c>
    </row>
    <row r="3730" spans="1:9">
      <c r="A3730">
        <v>1039869</v>
      </c>
      <c r="B3730">
        <v>15000000</v>
      </c>
      <c r="C3730">
        <v>6.2</v>
      </c>
      <c r="E3730">
        <v>3752725</v>
      </c>
      <c r="F3730">
        <v>18000000</v>
      </c>
      <c r="G3730">
        <v>7.1</v>
      </c>
      <c r="H3730">
        <f>ROUND(CORREL(Table68[[Gross Earning ]],Table68[Budget]),6)</f>
        <v>0.48902099999999998</v>
      </c>
      <c r="I3730">
        <f>Table68[[#This Row],[Gross Earning ]]-Table68[[#This Row],[Budget]]</f>
        <v>-14247275</v>
      </c>
    </row>
    <row r="3731" spans="1:9">
      <c r="A3731">
        <v>48092846</v>
      </c>
      <c r="B3731">
        <v>12500000</v>
      </c>
      <c r="C3731">
        <v>7.3</v>
      </c>
      <c r="E3731">
        <v>5749134</v>
      </c>
      <c r="F3731">
        <v>20000000</v>
      </c>
      <c r="G3731">
        <v>7</v>
      </c>
      <c r="H3731">
        <f>ROUND(CORREL(Table68[[Gross Earning ]],Table68[Budget]),6)</f>
        <v>0.48902099999999998</v>
      </c>
      <c r="I3731">
        <f>Table68[[#This Row],[Gross Earning ]]-Table68[[#This Row],[Budget]]</f>
        <v>-14250866</v>
      </c>
    </row>
    <row r="3732" spans="1:9">
      <c r="A3732">
        <v>1110186</v>
      </c>
      <c r="B3732">
        <v>12800000</v>
      </c>
      <c r="C3732">
        <v>8.1</v>
      </c>
      <c r="E3732">
        <v>1043487</v>
      </c>
      <c r="F3732">
        <v>15300000</v>
      </c>
      <c r="G3732">
        <v>7</v>
      </c>
      <c r="H3732">
        <f>ROUND(CORREL(Table68[[Gross Earning ]],Table68[Budget]),6)</f>
        <v>0.48902099999999998</v>
      </c>
      <c r="I3732">
        <f>Table68[[#This Row],[Gross Earning ]]-Table68[[#This Row],[Budget]]</f>
        <v>-14256513</v>
      </c>
    </row>
    <row r="3733" spans="1:9">
      <c r="A3733">
        <v>1089445</v>
      </c>
      <c r="B3733">
        <v>12500000</v>
      </c>
      <c r="C3733">
        <v>7</v>
      </c>
      <c r="E3733">
        <v>1028337</v>
      </c>
      <c r="F3733">
        <v>15300000</v>
      </c>
      <c r="G3733">
        <v>6.4</v>
      </c>
      <c r="H3733">
        <f>ROUND(CORREL(Table68[[Gross Earning ]],Table68[Budget]),6)</f>
        <v>0.48902099999999998</v>
      </c>
      <c r="I3733">
        <f>Table68[[#This Row],[Gross Earning ]]-Table68[[#This Row],[Budget]]</f>
        <v>-14271663</v>
      </c>
    </row>
    <row r="3734" spans="1:9">
      <c r="A3734">
        <v>204565000</v>
      </c>
      <c r="B3734">
        <v>8000000</v>
      </c>
      <c r="C3734">
        <v>8</v>
      </c>
      <c r="E3734">
        <v>10719367</v>
      </c>
      <c r="F3734">
        <v>25000000</v>
      </c>
      <c r="G3734">
        <v>4.9000000000000004</v>
      </c>
      <c r="H3734">
        <f>ROUND(CORREL(Table68[[Gross Earning ]],Table68[Budget]),6)</f>
        <v>0.48902099999999998</v>
      </c>
      <c r="I3734">
        <f>Table68[[#This Row],[Gross Earning ]]-Table68[[#This Row],[Budget]]</f>
        <v>-14280633</v>
      </c>
    </row>
    <row r="3735" spans="1:9">
      <c r="A3735">
        <v>260000000</v>
      </c>
      <c r="B3735">
        <v>8000000</v>
      </c>
      <c r="C3735">
        <v>8</v>
      </c>
      <c r="E3735">
        <v>15709385</v>
      </c>
      <c r="F3735">
        <v>30000000</v>
      </c>
      <c r="G3735">
        <v>6.7</v>
      </c>
      <c r="H3735">
        <f>ROUND(CORREL(Table68[[Gross Earning ]],Table68[Budget]),6)</f>
        <v>0.48902099999999998</v>
      </c>
      <c r="I3735">
        <f>Table68[[#This Row],[Gross Earning ]]-Table68[[#This Row],[Budget]]</f>
        <v>-14290615</v>
      </c>
    </row>
    <row r="3736" spans="1:9">
      <c r="A3736">
        <v>101736215</v>
      </c>
      <c r="B3736">
        <v>11000000</v>
      </c>
      <c r="C3736">
        <v>7</v>
      </c>
      <c r="E3736">
        <v>3707794</v>
      </c>
      <c r="F3736">
        <v>18000000</v>
      </c>
      <c r="G3736">
        <v>6.7</v>
      </c>
      <c r="H3736">
        <f>ROUND(CORREL(Table68[[Gross Earning ]],Table68[Budget]),6)</f>
        <v>0.48902099999999998</v>
      </c>
      <c r="I3736">
        <f>Table68[[#This Row],[Gross Earning ]]-Table68[[#This Row],[Budget]]</f>
        <v>-14292206</v>
      </c>
    </row>
    <row r="3737" spans="1:9">
      <c r="A3737">
        <v>71442</v>
      </c>
      <c r="B3737">
        <v>9600000</v>
      </c>
      <c r="C3737">
        <v>7.9</v>
      </c>
      <c r="E3737">
        <v>1007535</v>
      </c>
      <c r="F3737">
        <v>15300000</v>
      </c>
      <c r="G3737">
        <v>5.7</v>
      </c>
      <c r="H3737">
        <f>ROUND(CORREL(Table68[[Gross Earning ]],Table68[Budget]),6)</f>
        <v>0.48902099999999998</v>
      </c>
      <c r="I3737">
        <f>Table68[[#This Row],[Gross Earning ]]-Table68[[#This Row],[Budget]]</f>
        <v>-14292465</v>
      </c>
    </row>
    <row r="3738" spans="1:9">
      <c r="A3738">
        <v>79817937</v>
      </c>
      <c r="B3738">
        <v>25000000</v>
      </c>
      <c r="C3738">
        <v>5.9</v>
      </c>
      <c r="E3738">
        <v>5701643</v>
      </c>
      <c r="F3738">
        <v>20000000</v>
      </c>
      <c r="G3738">
        <v>7.3</v>
      </c>
      <c r="H3738">
        <f>ROUND(CORREL(Table68[[Gross Earning ]],Table68[Budget]),6)</f>
        <v>0.48902099999999998</v>
      </c>
      <c r="I3738">
        <f>Table68[[#This Row],[Gross Earning ]]-Table68[[#This Row],[Budget]]</f>
        <v>-14298357</v>
      </c>
    </row>
    <row r="3739" spans="1:9">
      <c r="A3739">
        <v>91547205</v>
      </c>
      <c r="B3739">
        <v>12000000</v>
      </c>
      <c r="C3739">
        <v>6.6</v>
      </c>
      <c r="E3739">
        <v>19693891</v>
      </c>
      <c r="F3739">
        <v>34000000</v>
      </c>
      <c r="G3739">
        <v>4.9000000000000004</v>
      </c>
      <c r="H3739">
        <f>ROUND(CORREL(Table68[[Gross Earning ]],Table68[Budget]),6)</f>
        <v>0.48902099999999998</v>
      </c>
      <c r="I3739">
        <f>Table68[[#This Row],[Gross Earning ]]-Table68[[#This Row],[Budget]]</f>
        <v>-14306109</v>
      </c>
    </row>
    <row r="3740" spans="1:9">
      <c r="A3740">
        <v>75074950</v>
      </c>
      <c r="B3740">
        <v>12000000</v>
      </c>
      <c r="C3740">
        <v>6.3</v>
      </c>
      <c r="E3740">
        <v>1686429</v>
      </c>
      <c r="F3740">
        <v>16000000</v>
      </c>
      <c r="G3740">
        <v>2.8</v>
      </c>
      <c r="H3740">
        <f>ROUND(CORREL(Table68[[Gross Earning ]],Table68[Budget]),6)</f>
        <v>0.48902099999999998</v>
      </c>
      <c r="I3740">
        <f>Table68[[#This Row],[Gross Earning ]]-Table68[[#This Row],[Budget]]</f>
        <v>-14313571</v>
      </c>
    </row>
    <row r="3741" spans="1:9">
      <c r="A3741">
        <v>78900000</v>
      </c>
      <c r="B3741">
        <v>11000000</v>
      </c>
      <c r="C3741">
        <v>7.7</v>
      </c>
      <c r="E3741">
        <v>1181197</v>
      </c>
      <c r="F3741">
        <v>15500000</v>
      </c>
      <c r="G3741">
        <v>5.9</v>
      </c>
      <c r="H3741">
        <f>ROUND(CORREL(Table68[[Gross Earning ]],Table68[Budget]),6)</f>
        <v>0.48902099999999998</v>
      </c>
      <c r="I3741">
        <f>Table68[[#This Row],[Gross Earning ]]-Table68[[#This Row],[Budget]]</f>
        <v>-14318803</v>
      </c>
    </row>
    <row r="3742" spans="1:9">
      <c r="A3742">
        <v>72217000</v>
      </c>
      <c r="B3742">
        <v>12000000</v>
      </c>
      <c r="C3742">
        <v>6.9</v>
      </c>
      <c r="E3742">
        <v>977600</v>
      </c>
      <c r="F3742">
        <v>15300000</v>
      </c>
      <c r="G3742">
        <v>6.5</v>
      </c>
      <c r="H3742">
        <f>ROUND(CORREL(Table68[[Gross Earning ]],Table68[Budget]),6)</f>
        <v>0.48902099999999998</v>
      </c>
      <c r="I3742">
        <f>Table68[[#This Row],[Gross Earning ]]-Table68[[#This Row],[Budget]]</f>
        <v>-14322400</v>
      </c>
    </row>
    <row r="3743" spans="1:9">
      <c r="A3743">
        <v>79568000</v>
      </c>
      <c r="B3743">
        <v>12000000</v>
      </c>
      <c r="C3743">
        <v>7.1</v>
      </c>
      <c r="E3743">
        <v>1666262</v>
      </c>
      <c r="F3743">
        <v>16000000</v>
      </c>
      <c r="G3743">
        <v>6.7</v>
      </c>
      <c r="H3743">
        <f>ROUND(CORREL(Table68[[Gross Earning ]],Table68[Budget]),6)</f>
        <v>0.48902099999999998</v>
      </c>
      <c r="I3743">
        <f>Table68[[#This Row],[Gross Earning ]]-Table68[[#This Row],[Budget]]</f>
        <v>-14333738</v>
      </c>
    </row>
    <row r="3744" spans="1:9">
      <c r="A3744">
        <v>65500000</v>
      </c>
      <c r="B3744">
        <v>12000000</v>
      </c>
      <c r="C3744">
        <v>7.4</v>
      </c>
      <c r="E3744">
        <v>9639242</v>
      </c>
      <c r="F3744">
        <v>24000000</v>
      </c>
      <c r="G3744">
        <v>4.9000000000000004</v>
      </c>
      <c r="H3744">
        <f>ROUND(CORREL(Table68[[Gross Earning ]],Table68[Budget]),6)</f>
        <v>0.48902099999999998</v>
      </c>
      <c r="I3744">
        <f>Table68[[#This Row],[Gross Earning ]]-Table68[[#This Row],[Budget]]</f>
        <v>-14360758</v>
      </c>
    </row>
    <row r="3745" spans="1:9">
      <c r="A3745">
        <v>70011073</v>
      </c>
      <c r="B3745">
        <v>12000000</v>
      </c>
      <c r="C3745">
        <v>6.5</v>
      </c>
      <c r="E3745">
        <v>613556</v>
      </c>
      <c r="F3745">
        <v>15000000</v>
      </c>
      <c r="G3745">
        <v>6.4</v>
      </c>
      <c r="H3745">
        <f>ROUND(CORREL(Table68[[Gross Earning ]],Table68[Budget]),6)</f>
        <v>0.48902099999999998</v>
      </c>
      <c r="I3745">
        <f>Table68[[#This Row],[Gross Earning ]]-Table68[[#This Row],[Budget]]</f>
        <v>-14386444</v>
      </c>
    </row>
    <row r="3746" spans="1:9">
      <c r="A3746">
        <v>65269010</v>
      </c>
      <c r="B3746">
        <v>12000000</v>
      </c>
      <c r="C3746">
        <v>6.5</v>
      </c>
      <c r="E3746">
        <v>841206</v>
      </c>
      <c r="F3746">
        <v>15300000</v>
      </c>
      <c r="G3746">
        <v>6.3</v>
      </c>
      <c r="H3746">
        <f>ROUND(CORREL(Table68[[Gross Earning ]],Table68[Budget]),6)</f>
        <v>0.48902099999999998</v>
      </c>
      <c r="I3746">
        <f>Table68[[#This Row],[Gross Earning ]]-Table68[[#This Row],[Budget]]</f>
        <v>-14458794</v>
      </c>
    </row>
    <row r="3747" spans="1:9">
      <c r="A3747">
        <v>63071133</v>
      </c>
      <c r="B3747">
        <v>12000000</v>
      </c>
      <c r="C3747">
        <v>6.8</v>
      </c>
      <c r="E3747">
        <v>836641</v>
      </c>
      <c r="F3747">
        <v>15300000</v>
      </c>
      <c r="G3747">
        <v>6.2</v>
      </c>
      <c r="H3747">
        <f>ROUND(CORREL(Table68[[Gross Earning ]],Table68[Budget]),6)</f>
        <v>0.48902099999999998</v>
      </c>
      <c r="I3747">
        <f>Table68[[#This Row],[Gross Earning ]]-Table68[[#This Row],[Budget]]</f>
        <v>-14463359</v>
      </c>
    </row>
    <row r="3748" spans="1:9">
      <c r="A3748">
        <v>39647595</v>
      </c>
      <c r="B3748">
        <v>12000000</v>
      </c>
      <c r="C3748">
        <v>7.5</v>
      </c>
      <c r="E3748">
        <v>821997</v>
      </c>
      <c r="F3748">
        <v>15300000</v>
      </c>
      <c r="G3748">
        <v>7</v>
      </c>
      <c r="H3748">
        <f>ROUND(CORREL(Table68[[Gross Earning ]],Table68[Budget]),6)</f>
        <v>0.48902099999999998</v>
      </c>
      <c r="I3748">
        <f>Table68[[#This Row],[Gross Earning ]]-Table68[[#This Row],[Budget]]</f>
        <v>-14478003</v>
      </c>
    </row>
    <row r="3749" spans="1:9">
      <c r="A3749">
        <v>38087366</v>
      </c>
      <c r="B3749">
        <v>12000000</v>
      </c>
      <c r="C3749">
        <v>6.6</v>
      </c>
      <c r="E3749">
        <v>819852</v>
      </c>
      <c r="F3749">
        <v>15300000</v>
      </c>
      <c r="G3749">
        <v>7</v>
      </c>
      <c r="H3749">
        <f>ROUND(CORREL(Table68[[Gross Earning ]],Table68[Budget]),6)</f>
        <v>0.48902099999999998</v>
      </c>
      <c r="I3749">
        <f>Table68[[#This Row],[Gross Earning ]]-Table68[[#This Row],[Budget]]</f>
        <v>-14480148</v>
      </c>
    </row>
    <row r="3750" spans="1:9">
      <c r="A3750">
        <v>64572496</v>
      </c>
      <c r="B3750">
        <v>12000000</v>
      </c>
      <c r="C3750">
        <v>7.1</v>
      </c>
      <c r="E3750">
        <v>1508689</v>
      </c>
      <c r="F3750">
        <v>16000000</v>
      </c>
      <c r="G3750">
        <v>6.7</v>
      </c>
      <c r="H3750">
        <f>ROUND(CORREL(Table68[[Gross Earning ]],Table68[Budget]),6)</f>
        <v>0.48902099999999998</v>
      </c>
      <c r="I3750">
        <f>Table68[[#This Row],[Gross Earning ]]-Table68[[#This Row],[Budget]]</f>
        <v>-14491311</v>
      </c>
    </row>
    <row r="3751" spans="1:9">
      <c r="A3751">
        <v>30400000</v>
      </c>
      <c r="B3751">
        <v>12000000</v>
      </c>
      <c r="C3751">
        <v>6.6</v>
      </c>
      <c r="E3751">
        <v>793352</v>
      </c>
      <c r="F3751">
        <v>15300000</v>
      </c>
      <c r="G3751">
        <v>5.0999999999999996</v>
      </c>
      <c r="H3751">
        <f>ROUND(CORREL(Table68[[Gross Earning ]],Table68[Budget]),6)</f>
        <v>0.48902099999999998</v>
      </c>
      <c r="I3751">
        <f>Table68[[#This Row],[Gross Earning ]]-Table68[[#This Row],[Budget]]</f>
        <v>-14506648</v>
      </c>
    </row>
    <row r="3752" spans="1:9">
      <c r="A3752">
        <v>42365600</v>
      </c>
      <c r="B3752">
        <v>5000000</v>
      </c>
      <c r="C3752">
        <v>7</v>
      </c>
      <c r="E3752">
        <v>770629</v>
      </c>
      <c r="F3752">
        <v>15300000</v>
      </c>
      <c r="G3752">
        <v>7.7</v>
      </c>
      <c r="H3752">
        <f>ROUND(CORREL(Table68[[Gross Earning ]],Table68[Budget]),6)</f>
        <v>0.48902099999999998</v>
      </c>
      <c r="I3752">
        <f>Table68[[#This Row],[Gross Earning ]]-Table68[[#This Row],[Budget]]</f>
        <v>-14529371</v>
      </c>
    </row>
    <row r="3753" spans="1:9">
      <c r="A3753">
        <v>37188667</v>
      </c>
      <c r="B3753">
        <v>12000000</v>
      </c>
      <c r="C3753">
        <v>3.3</v>
      </c>
      <c r="E3753">
        <v>756452</v>
      </c>
      <c r="F3753">
        <v>15300000</v>
      </c>
      <c r="G3753">
        <v>6.2</v>
      </c>
      <c r="H3753">
        <f>ROUND(CORREL(Table68[[Gross Earning ]],Table68[Budget]),6)</f>
        <v>0.48902099999999998</v>
      </c>
      <c r="I3753">
        <f>Table68[[#This Row],[Gross Earning ]]-Table68[[#This Row],[Budget]]</f>
        <v>-14543548</v>
      </c>
    </row>
    <row r="3754" spans="1:9">
      <c r="A3754">
        <v>54724272</v>
      </c>
      <c r="B3754">
        <v>12000000</v>
      </c>
      <c r="C3754">
        <v>6.7</v>
      </c>
      <c r="E3754">
        <v>753501</v>
      </c>
      <c r="F3754">
        <v>15300000</v>
      </c>
      <c r="G3754">
        <v>7.4</v>
      </c>
      <c r="H3754">
        <f>ROUND(CORREL(Table68[[Gross Earning ]],Table68[Budget]),6)</f>
        <v>0.48902099999999998</v>
      </c>
      <c r="I3754">
        <f>Table68[[#This Row],[Gross Earning ]]-Table68[[#This Row],[Budget]]</f>
        <v>-14546499</v>
      </c>
    </row>
    <row r="3755" spans="1:9">
      <c r="A3755">
        <v>31597131</v>
      </c>
      <c r="B3755">
        <v>12000000</v>
      </c>
      <c r="C3755">
        <v>6.8</v>
      </c>
      <c r="E3755">
        <v>22450975</v>
      </c>
      <c r="F3755">
        <v>37000000</v>
      </c>
      <c r="G3755">
        <v>8</v>
      </c>
      <c r="H3755">
        <f>ROUND(CORREL(Table68[[Gross Earning ]],Table68[Budget]),6)</f>
        <v>0.48902099999999998</v>
      </c>
      <c r="I3755">
        <f>Table68[[#This Row],[Gross Earning ]]-Table68[[#This Row],[Budget]]</f>
        <v>-14549025</v>
      </c>
    </row>
    <row r="3756" spans="1:9">
      <c r="A3756">
        <v>31691811</v>
      </c>
      <c r="B3756">
        <v>12000000</v>
      </c>
      <c r="C3756">
        <v>6</v>
      </c>
      <c r="E3756">
        <v>750100</v>
      </c>
      <c r="F3756">
        <v>15300000</v>
      </c>
      <c r="G3756">
        <v>6.3</v>
      </c>
      <c r="H3756">
        <f>ROUND(CORREL(Table68[[Gross Earning ]],Table68[Budget]),6)</f>
        <v>0.48902099999999998</v>
      </c>
      <c r="I3756">
        <f>Table68[[#This Row],[Gross Earning ]]-Table68[[#This Row],[Budget]]</f>
        <v>-14549900</v>
      </c>
    </row>
    <row r="3757" spans="1:9">
      <c r="A3757">
        <v>31397498</v>
      </c>
      <c r="B3757">
        <v>12000000</v>
      </c>
      <c r="C3757">
        <v>5.4</v>
      </c>
      <c r="E3757">
        <v>20422207</v>
      </c>
      <c r="F3757">
        <v>35000000</v>
      </c>
      <c r="G3757">
        <v>5.2</v>
      </c>
      <c r="H3757">
        <f>ROUND(CORREL(Table68[[Gross Earning ]],Table68[Budget]),6)</f>
        <v>0.48902099999999998</v>
      </c>
      <c r="I3757">
        <f>Table68[[#This Row],[Gross Earning ]]-Table68[[#This Row],[Budget]]</f>
        <v>-14577793</v>
      </c>
    </row>
    <row r="3758" spans="1:9">
      <c r="A3758">
        <v>31179516</v>
      </c>
      <c r="B3758">
        <v>12000000</v>
      </c>
      <c r="C3758">
        <v>4.3</v>
      </c>
      <c r="E3758">
        <v>706622</v>
      </c>
      <c r="F3758">
        <v>15300000</v>
      </c>
      <c r="G3758">
        <v>6.4</v>
      </c>
      <c r="H3758">
        <f>ROUND(CORREL(Table68[[Gross Earning ]],Table68[Budget]),6)</f>
        <v>0.48902099999999998</v>
      </c>
      <c r="I3758">
        <f>Table68[[#This Row],[Gross Earning ]]-Table68[[#This Row],[Budget]]</f>
        <v>-14593378</v>
      </c>
    </row>
    <row r="3759" spans="1:9">
      <c r="A3759">
        <v>31155435</v>
      </c>
      <c r="B3759">
        <v>12000000</v>
      </c>
      <c r="C3759">
        <v>6.2</v>
      </c>
      <c r="E3759">
        <v>399879</v>
      </c>
      <c r="F3759">
        <v>15000000</v>
      </c>
      <c r="G3759">
        <v>6.4</v>
      </c>
      <c r="H3759">
        <f>ROUND(CORREL(Table68[[Gross Earning ]],Table68[Budget]),6)</f>
        <v>0.48902099999999998</v>
      </c>
      <c r="I3759">
        <f>Table68[[#This Row],[Gross Earning ]]-Table68[[#This Row],[Budget]]</f>
        <v>-14600121</v>
      </c>
    </row>
    <row r="3760" spans="1:9">
      <c r="A3760">
        <v>27281507</v>
      </c>
      <c r="B3760">
        <v>12000000</v>
      </c>
      <c r="C3760">
        <v>7.7</v>
      </c>
      <c r="E3760">
        <v>687081</v>
      </c>
      <c r="F3760">
        <v>15300000</v>
      </c>
      <c r="G3760">
        <v>6</v>
      </c>
      <c r="H3760">
        <f>ROUND(CORREL(Table68[[Gross Earning ]],Table68[Budget]),6)</f>
        <v>0.48902099999999998</v>
      </c>
      <c r="I3760">
        <f>Table68[[#This Row],[Gross Earning ]]-Table68[[#This Row],[Budget]]</f>
        <v>-14612919</v>
      </c>
    </row>
    <row r="3761" spans="1:9">
      <c r="A3761">
        <v>25776062</v>
      </c>
      <c r="B3761">
        <v>12000000</v>
      </c>
      <c r="C3761">
        <v>7.4</v>
      </c>
      <c r="E3761">
        <v>353743</v>
      </c>
      <c r="F3761">
        <v>15000000</v>
      </c>
      <c r="G3761">
        <v>6.9</v>
      </c>
      <c r="H3761">
        <f>ROUND(CORREL(Table68[[Gross Earning ]],Table68[Budget]),6)</f>
        <v>0.48902099999999998</v>
      </c>
      <c r="I3761">
        <f>Table68[[#This Row],[Gross Earning ]]-Table68[[#This Row],[Budget]]</f>
        <v>-14646257</v>
      </c>
    </row>
    <row r="3762" spans="1:9">
      <c r="A3762">
        <v>25240988</v>
      </c>
      <c r="B3762">
        <v>12000000</v>
      </c>
      <c r="C3762">
        <v>5.9</v>
      </c>
      <c r="E3762">
        <v>25335935</v>
      </c>
      <c r="F3762">
        <v>40000000</v>
      </c>
      <c r="G3762">
        <v>8</v>
      </c>
      <c r="H3762">
        <f>ROUND(CORREL(Table68[[Gross Earning ]],Table68[Budget]),6)</f>
        <v>0.48902099999999998</v>
      </c>
      <c r="I3762">
        <f>Table68[[#This Row],[Gross Earning ]]-Table68[[#This Row],[Budget]]</f>
        <v>-14664065</v>
      </c>
    </row>
    <row r="3763" spans="1:9">
      <c r="A3763">
        <v>124868837</v>
      </c>
      <c r="B3763">
        <v>12000000</v>
      </c>
      <c r="C3763">
        <v>7.8</v>
      </c>
      <c r="E3763">
        <v>5333658</v>
      </c>
      <c r="F3763">
        <v>20000000</v>
      </c>
      <c r="G3763">
        <v>3.5</v>
      </c>
      <c r="H3763">
        <f>ROUND(CORREL(Table68[[Gross Earning ]],Table68[Budget]),6)</f>
        <v>0.48902099999999998</v>
      </c>
      <c r="I3763">
        <f>Table68[[#This Row],[Gross Earning ]]-Table68[[#This Row],[Budget]]</f>
        <v>-14666342</v>
      </c>
    </row>
    <row r="3764" spans="1:9">
      <c r="A3764">
        <v>22905674</v>
      </c>
      <c r="B3764">
        <v>12000000</v>
      </c>
      <c r="C3764">
        <v>7.4</v>
      </c>
      <c r="E3764">
        <v>10324441</v>
      </c>
      <c r="F3764">
        <v>25000000</v>
      </c>
      <c r="G3764">
        <v>5.8</v>
      </c>
      <c r="H3764">
        <f>ROUND(CORREL(Table68[[Gross Earning ]],Table68[Budget]),6)</f>
        <v>0.48902099999999998</v>
      </c>
      <c r="I3764">
        <f>Table68[[#This Row],[Gross Earning ]]-Table68[[#This Row],[Budget]]</f>
        <v>-14675559</v>
      </c>
    </row>
    <row r="3765" spans="1:9">
      <c r="A3765">
        <v>25277561</v>
      </c>
      <c r="B3765">
        <v>12000000</v>
      </c>
      <c r="C3765">
        <v>6.5</v>
      </c>
      <c r="E3765">
        <v>621240</v>
      </c>
      <c r="F3765">
        <v>15300000</v>
      </c>
      <c r="G3765">
        <v>7.4</v>
      </c>
      <c r="H3765">
        <f>ROUND(CORREL(Table68[[Gross Earning ]],Table68[Budget]),6)</f>
        <v>0.48902099999999998</v>
      </c>
      <c r="I3765">
        <f>Table68[[#This Row],[Gross Earning ]]-Table68[[#This Row],[Budget]]</f>
        <v>-14678760</v>
      </c>
    </row>
    <row r="3766" spans="1:9">
      <c r="A3766">
        <v>21133087</v>
      </c>
      <c r="B3766">
        <v>12000000</v>
      </c>
      <c r="C3766">
        <v>7</v>
      </c>
      <c r="E3766">
        <v>2315683</v>
      </c>
      <c r="F3766">
        <v>17000000</v>
      </c>
      <c r="G3766">
        <v>3</v>
      </c>
      <c r="H3766">
        <f>ROUND(CORREL(Table68[[Gross Earning ]],Table68[Budget]),6)</f>
        <v>0.48902099999999998</v>
      </c>
      <c r="I3766">
        <f>Table68[[#This Row],[Gross Earning ]]-Table68[[#This Row],[Budget]]</f>
        <v>-14684317</v>
      </c>
    </row>
    <row r="3767" spans="1:9">
      <c r="A3767">
        <v>37707719</v>
      </c>
      <c r="B3767">
        <v>12000000</v>
      </c>
      <c r="C3767">
        <v>7.6</v>
      </c>
      <c r="E3767">
        <v>578382</v>
      </c>
      <c r="F3767">
        <v>15300000</v>
      </c>
      <c r="G3767">
        <v>6.3</v>
      </c>
      <c r="H3767">
        <f>ROUND(CORREL(Table68[[Gross Earning ]],Table68[Budget]),6)</f>
        <v>0.48902099999999998</v>
      </c>
      <c r="I3767">
        <f>Table68[[#This Row],[Gross Earning ]]-Table68[[#This Row],[Budget]]</f>
        <v>-14721618</v>
      </c>
    </row>
    <row r="3768" spans="1:9">
      <c r="A3768">
        <v>18761993</v>
      </c>
      <c r="B3768">
        <v>9000000</v>
      </c>
      <c r="C3768">
        <v>6.9</v>
      </c>
      <c r="E3768">
        <v>20275446</v>
      </c>
      <c r="F3768">
        <v>35000000</v>
      </c>
      <c r="G3768">
        <v>6.5</v>
      </c>
      <c r="H3768">
        <f>ROUND(CORREL(Table68[[Gross Earning ]],Table68[Budget]),6)</f>
        <v>0.48902099999999998</v>
      </c>
      <c r="I3768">
        <f>Table68[[#This Row],[Gross Earning ]]-Table68[[#This Row],[Budget]]</f>
        <v>-14724554</v>
      </c>
    </row>
    <row r="3769" spans="1:9">
      <c r="A3769">
        <v>18595716</v>
      </c>
      <c r="B3769">
        <v>12000000</v>
      </c>
      <c r="C3769">
        <v>5.3</v>
      </c>
      <c r="E3769">
        <v>565592</v>
      </c>
      <c r="F3769">
        <v>15300000</v>
      </c>
      <c r="G3769">
        <v>6.8</v>
      </c>
      <c r="H3769">
        <f>ROUND(CORREL(Table68[[Gross Earning ]],Table68[Budget]),6)</f>
        <v>0.48902099999999998</v>
      </c>
      <c r="I3769">
        <f>Table68[[#This Row],[Gross Earning ]]-Table68[[#This Row],[Budget]]</f>
        <v>-14734408</v>
      </c>
    </row>
    <row r="3770" spans="1:9">
      <c r="A3770">
        <v>31990064</v>
      </c>
      <c r="B3770">
        <v>12000000</v>
      </c>
      <c r="C3770">
        <v>6.4</v>
      </c>
      <c r="E3770">
        <v>563699</v>
      </c>
      <c r="F3770">
        <v>15300000</v>
      </c>
      <c r="G3770">
        <v>6.2</v>
      </c>
      <c r="H3770">
        <f>ROUND(CORREL(Table68[[Gross Earning ]],Table68[Budget]),6)</f>
        <v>0.48902099999999998</v>
      </c>
      <c r="I3770">
        <f>Table68[[#This Row],[Gross Earning ]]-Table68[[#This Row],[Budget]]</f>
        <v>-14736301</v>
      </c>
    </row>
    <row r="3771" spans="1:9">
      <c r="A3771">
        <v>17613460</v>
      </c>
      <c r="B3771">
        <v>12000000</v>
      </c>
      <c r="C3771">
        <v>7.8</v>
      </c>
      <c r="E3771">
        <v>560512</v>
      </c>
      <c r="F3771">
        <v>15300000</v>
      </c>
      <c r="G3771">
        <v>7.8</v>
      </c>
      <c r="H3771">
        <f>ROUND(CORREL(Table68[[Gross Earning ]],Table68[Budget]),6)</f>
        <v>0.48902099999999998</v>
      </c>
      <c r="I3771">
        <f>Table68[[#This Row],[Gross Earning ]]-Table68[[#This Row],[Budget]]</f>
        <v>-14739488</v>
      </c>
    </row>
    <row r="3772" spans="1:9">
      <c r="A3772">
        <v>21088568</v>
      </c>
      <c r="B3772">
        <v>13000000</v>
      </c>
      <c r="C3772">
        <v>6.7</v>
      </c>
      <c r="E3772">
        <v>549632</v>
      </c>
      <c r="F3772">
        <v>15300000</v>
      </c>
      <c r="G3772">
        <v>4.8</v>
      </c>
      <c r="H3772">
        <f>ROUND(CORREL(Table68[[Gross Earning ]],Table68[Budget]),6)</f>
        <v>0.48902099999999998</v>
      </c>
      <c r="I3772">
        <f>Table68[[#This Row],[Gross Earning ]]-Table68[[#This Row],[Budget]]</f>
        <v>-14750368</v>
      </c>
    </row>
    <row r="3773" spans="1:9">
      <c r="A3773">
        <v>17292381</v>
      </c>
      <c r="B3773">
        <v>12000000</v>
      </c>
      <c r="C3773">
        <v>5.3</v>
      </c>
      <c r="E3773">
        <v>540085</v>
      </c>
      <c r="F3773">
        <v>15300000</v>
      </c>
      <c r="G3773">
        <v>6.3</v>
      </c>
      <c r="H3773">
        <f>ROUND(CORREL(Table68[[Gross Earning ]],Table68[Budget]),6)</f>
        <v>0.48902099999999998</v>
      </c>
      <c r="I3773">
        <f>Table68[[#This Row],[Gross Earning ]]-Table68[[#This Row],[Budget]]</f>
        <v>-14759915</v>
      </c>
    </row>
    <row r="3774" spans="1:9">
      <c r="A3774">
        <v>16300302</v>
      </c>
      <c r="B3774">
        <v>12000000</v>
      </c>
      <c r="C3774">
        <v>6.3</v>
      </c>
      <c r="E3774">
        <v>533344</v>
      </c>
      <c r="F3774">
        <v>15300000</v>
      </c>
      <c r="G3774">
        <v>5.5</v>
      </c>
      <c r="H3774">
        <f>ROUND(CORREL(Table68[[Gross Earning ]],Table68[Budget]),6)</f>
        <v>0.48902099999999998</v>
      </c>
      <c r="I3774">
        <f>Table68[[#This Row],[Gross Earning ]]-Table68[[#This Row],[Budget]]</f>
        <v>-14766656</v>
      </c>
    </row>
    <row r="3775" spans="1:9">
      <c r="A3775">
        <v>27829874</v>
      </c>
      <c r="B3775">
        <v>12000000</v>
      </c>
      <c r="C3775">
        <v>7</v>
      </c>
      <c r="E3775">
        <v>531806</v>
      </c>
      <c r="F3775">
        <v>15300000</v>
      </c>
      <c r="G3775">
        <v>3.4</v>
      </c>
      <c r="H3775">
        <f>ROUND(CORREL(Table68[[Gross Earning ]],Table68[Budget]),6)</f>
        <v>0.48902099999999998</v>
      </c>
      <c r="I3775">
        <f>Table68[[#This Row],[Gross Earning ]]-Table68[[#This Row],[Budget]]</f>
        <v>-14768194</v>
      </c>
    </row>
    <row r="3776" spans="1:9">
      <c r="A3776">
        <v>12902790</v>
      </c>
      <c r="B3776">
        <v>12000000</v>
      </c>
      <c r="C3776">
        <v>6.6</v>
      </c>
      <c r="E3776">
        <v>528972</v>
      </c>
      <c r="F3776">
        <v>15300000</v>
      </c>
      <c r="G3776">
        <v>7.8</v>
      </c>
      <c r="H3776">
        <f>ROUND(CORREL(Table68[[Gross Earning ]],Table68[Budget]),6)</f>
        <v>0.48902099999999998</v>
      </c>
      <c r="I3776">
        <f>Table68[[#This Row],[Gross Earning ]]-Table68[[#This Row],[Budget]]</f>
        <v>-14771028</v>
      </c>
    </row>
    <row r="3777" spans="1:9">
      <c r="A3777">
        <v>11433134</v>
      </c>
      <c r="B3777">
        <v>14000000</v>
      </c>
      <c r="C3777">
        <v>8.4</v>
      </c>
      <c r="E3777">
        <v>518134</v>
      </c>
      <c r="F3777">
        <v>15300000</v>
      </c>
      <c r="G3777">
        <v>6.2</v>
      </c>
      <c r="H3777">
        <f>ROUND(CORREL(Table68[[Gross Earning ]],Table68[Budget]),6)</f>
        <v>0.48902099999999998</v>
      </c>
      <c r="I3777">
        <f>Table68[[#This Row],[Gross Earning ]]-Table68[[#This Row],[Budget]]</f>
        <v>-14781866</v>
      </c>
    </row>
    <row r="3778" spans="1:9">
      <c r="A3778">
        <v>10198766</v>
      </c>
      <c r="B3778">
        <v>12000000</v>
      </c>
      <c r="C3778">
        <v>5.4</v>
      </c>
      <c r="E3778">
        <v>510092</v>
      </c>
      <c r="F3778">
        <v>15300000</v>
      </c>
      <c r="G3778">
        <v>7</v>
      </c>
      <c r="H3778">
        <f>ROUND(CORREL(Table68[[Gross Earning ]],Table68[Budget]),6)</f>
        <v>0.48902099999999998</v>
      </c>
      <c r="I3778">
        <f>Table68[[#This Row],[Gross Earning ]]-Table68[[#This Row],[Budget]]</f>
        <v>-14789908</v>
      </c>
    </row>
    <row r="3779" spans="1:9">
      <c r="A3779">
        <v>15294553</v>
      </c>
      <c r="B3779">
        <v>12000000</v>
      </c>
      <c r="C3779">
        <v>7.8</v>
      </c>
      <c r="E3779">
        <v>508867</v>
      </c>
      <c r="F3779">
        <v>15300000</v>
      </c>
      <c r="G3779">
        <v>6.5</v>
      </c>
      <c r="H3779">
        <f>ROUND(CORREL(Table68[[Gross Earning ]],Table68[Budget]),6)</f>
        <v>0.48902099999999998</v>
      </c>
      <c r="I3779">
        <f>Table68[[#This Row],[Gross Earning ]]-Table68[[#This Row],[Budget]]</f>
        <v>-14791133</v>
      </c>
    </row>
    <row r="3780" spans="1:9">
      <c r="A3780">
        <v>11041228</v>
      </c>
      <c r="B3780">
        <v>100000000</v>
      </c>
      <c r="C3780">
        <v>7.6</v>
      </c>
      <c r="E3780">
        <v>5205343</v>
      </c>
      <c r="F3780">
        <v>20000000</v>
      </c>
      <c r="G3780">
        <v>6.4</v>
      </c>
      <c r="H3780">
        <f>ROUND(CORREL(Table68[[Gross Earning ]],Table68[Budget]),6)</f>
        <v>0.48902099999999998</v>
      </c>
      <c r="I3780">
        <f>Table68[[#This Row],[Gross Earning ]]-Table68[[#This Row],[Budget]]</f>
        <v>-14794657</v>
      </c>
    </row>
    <row r="3781" spans="1:9">
      <c r="A3781">
        <v>7918283</v>
      </c>
      <c r="B3781">
        <v>12000000</v>
      </c>
      <c r="C3781">
        <v>6.6</v>
      </c>
      <c r="E3781">
        <v>3203044</v>
      </c>
      <c r="F3781">
        <v>18000000</v>
      </c>
      <c r="G3781">
        <v>6.4</v>
      </c>
      <c r="H3781">
        <f>ROUND(CORREL(Table68[[Gross Earning ]],Table68[Budget]),6)</f>
        <v>0.48902099999999998</v>
      </c>
      <c r="I3781">
        <f>Table68[[#This Row],[Gross Earning ]]-Table68[[#This Row],[Budget]]</f>
        <v>-14796956</v>
      </c>
    </row>
    <row r="3782" spans="1:9">
      <c r="A3782">
        <v>22331028</v>
      </c>
      <c r="B3782">
        <v>12000000</v>
      </c>
      <c r="C3782">
        <v>6.4</v>
      </c>
      <c r="E3782">
        <v>502028</v>
      </c>
      <c r="F3782">
        <v>15300000</v>
      </c>
      <c r="G3782">
        <v>8</v>
      </c>
      <c r="H3782">
        <f>ROUND(CORREL(Table68[[Gross Earning ]],Table68[Budget]),6)</f>
        <v>0.48902099999999998</v>
      </c>
      <c r="I3782">
        <f>Table68[[#This Row],[Gross Earning ]]-Table68[[#This Row],[Budget]]</f>
        <v>-14797972</v>
      </c>
    </row>
    <row r="3783" spans="1:9">
      <c r="A3783">
        <v>8134217</v>
      </c>
      <c r="B3783">
        <v>12000000</v>
      </c>
      <c r="C3783">
        <v>7</v>
      </c>
      <c r="E3783">
        <v>183088</v>
      </c>
      <c r="F3783">
        <v>15000000</v>
      </c>
      <c r="G3783">
        <v>7</v>
      </c>
      <c r="H3783">
        <f>ROUND(CORREL(Table68[[Gross Earning ]],Table68[Budget]),6)</f>
        <v>0.48902099999999998</v>
      </c>
      <c r="I3783">
        <f>Table68[[#This Row],[Gross Earning ]]-Table68[[#This Row],[Budget]]</f>
        <v>-14816912</v>
      </c>
    </row>
    <row r="3784" spans="1:9">
      <c r="A3784">
        <v>6982680</v>
      </c>
      <c r="B3784">
        <v>10000000</v>
      </c>
      <c r="C3784">
        <v>5.7</v>
      </c>
      <c r="E3784">
        <v>25178165</v>
      </c>
      <c r="F3784">
        <v>40000000</v>
      </c>
      <c r="G3784">
        <v>6.7</v>
      </c>
      <c r="H3784">
        <f>ROUND(CORREL(Table68[[Gross Earning ]],Table68[Budget]),6)</f>
        <v>0.48902099999999998</v>
      </c>
      <c r="I3784">
        <f>Table68[[#This Row],[Gross Earning ]]-Table68[[#This Row],[Budget]]</f>
        <v>-14821835</v>
      </c>
    </row>
    <row r="3785" spans="1:9">
      <c r="A3785">
        <v>6739141</v>
      </c>
      <c r="B3785">
        <v>8000000</v>
      </c>
      <c r="C3785">
        <v>5.9</v>
      </c>
      <c r="E3785">
        <v>35168395</v>
      </c>
      <c r="F3785">
        <v>50000000</v>
      </c>
      <c r="G3785">
        <v>6.5</v>
      </c>
      <c r="H3785">
        <f>ROUND(CORREL(Table68[[Gross Earning ]],Table68[Budget]),6)</f>
        <v>0.48902099999999998</v>
      </c>
      <c r="I3785">
        <f>Table68[[#This Row],[Gross Earning ]]-Table68[[#This Row],[Budget]]</f>
        <v>-14831605</v>
      </c>
    </row>
    <row r="3786" spans="1:9">
      <c r="A3786">
        <v>5542025</v>
      </c>
      <c r="B3786">
        <v>12000000</v>
      </c>
      <c r="C3786">
        <v>6.3</v>
      </c>
      <c r="E3786">
        <v>466702</v>
      </c>
      <c r="F3786">
        <v>15300000</v>
      </c>
      <c r="G3786">
        <v>7.3</v>
      </c>
      <c r="H3786">
        <f>ROUND(CORREL(Table68[[Gross Earning ]],Table68[Budget]),6)</f>
        <v>0.48902099999999998</v>
      </c>
      <c r="I3786">
        <f>Table68[[#This Row],[Gross Earning ]]-Table68[[#This Row],[Budget]]</f>
        <v>-14833298</v>
      </c>
    </row>
    <row r="3787" spans="1:9">
      <c r="A3787">
        <v>5032496</v>
      </c>
      <c r="B3787">
        <v>12000000</v>
      </c>
      <c r="C3787">
        <v>6.3</v>
      </c>
      <c r="E3787">
        <v>463730</v>
      </c>
      <c r="F3787">
        <v>15300000</v>
      </c>
      <c r="G3787">
        <v>5.7</v>
      </c>
      <c r="H3787">
        <f>ROUND(CORREL(Table68[[Gross Earning ]],Table68[Budget]),6)</f>
        <v>0.48902099999999998</v>
      </c>
      <c r="I3787">
        <f>Table68[[#This Row],[Gross Earning ]]-Table68[[#This Row],[Budget]]</f>
        <v>-14836270</v>
      </c>
    </row>
    <row r="3788" spans="1:9">
      <c r="A3788">
        <v>6754898</v>
      </c>
      <c r="B3788">
        <v>12000000</v>
      </c>
      <c r="C3788">
        <v>6.2</v>
      </c>
      <c r="E3788">
        <v>15156200</v>
      </c>
      <c r="F3788">
        <v>30000000</v>
      </c>
      <c r="G3788">
        <v>6</v>
      </c>
      <c r="H3788">
        <f>ROUND(CORREL(Table68[[Gross Earning ]],Table68[Budget]),6)</f>
        <v>0.48902099999999998</v>
      </c>
      <c r="I3788">
        <f>Table68[[#This Row],[Gross Earning ]]-Table68[[#This Row],[Budget]]</f>
        <v>-14843800</v>
      </c>
    </row>
    <row r="3789" spans="1:9">
      <c r="A3789">
        <v>4922166</v>
      </c>
      <c r="B3789">
        <v>12000000</v>
      </c>
      <c r="C3789">
        <v>2.1</v>
      </c>
      <c r="E3789">
        <v>447093</v>
      </c>
      <c r="F3789">
        <v>15300000</v>
      </c>
      <c r="G3789">
        <v>9.1</v>
      </c>
      <c r="H3789">
        <f>ROUND(CORREL(Table68[[Gross Earning ]],Table68[Budget]),6)</f>
        <v>0.48902099999999998</v>
      </c>
      <c r="I3789">
        <f>Table68[[#This Row],[Gross Earning ]]-Table68[[#This Row],[Budget]]</f>
        <v>-14852907</v>
      </c>
    </row>
    <row r="3790" spans="1:9">
      <c r="A3790">
        <v>4903000</v>
      </c>
      <c r="B3790">
        <v>12000000</v>
      </c>
      <c r="C3790">
        <v>5</v>
      </c>
      <c r="E3790">
        <v>444354</v>
      </c>
      <c r="F3790">
        <v>15300000</v>
      </c>
      <c r="G3790">
        <v>6.4</v>
      </c>
      <c r="H3790">
        <f>ROUND(CORREL(Table68[[Gross Earning ]],Table68[Budget]),6)</f>
        <v>0.48902099999999998</v>
      </c>
      <c r="I3790">
        <f>Table68[[#This Row],[Gross Earning ]]-Table68[[#This Row],[Budget]]</f>
        <v>-14855646</v>
      </c>
    </row>
    <row r="3791" spans="1:9">
      <c r="A3791">
        <v>4717455</v>
      </c>
      <c r="B3791">
        <v>12000000</v>
      </c>
      <c r="C3791">
        <v>5.3</v>
      </c>
      <c r="E3791">
        <v>439958</v>
      </c>
      <c r="F3791">
        <v>15300000</v>
      </c>
      <c r="G3791">
        <v>5.9</v>
      </c>
      <c r="H3791">
        <f>ROUND(CORREL(Table68[[Gross Earning ]],Table68[Budget]),6)</f>
        <v>0.48902099999999998</v>
      </c>
      <c r="I3791">
        <f>Table68[[#This Row],[Gross Earning ]]-Table68[[#This Row],[Budget]]</f>
        <v>-14860042</v>
      </c>
    </row>
    <row r="3792" spans="1:9">
      <c r="A3792">
        <v>3148482</v>
      </c>
      <c r="B3792">
        <v>12000000</v>
      </c>
      <c r="C3792">
        <v>7.1</v>
      </c>
      <c r="E3792">
        <v>438653</v>
      </c>
      <c r="F3792">
        <v>15300000</v>
      </c>
      <c r="G3792">
        <v>6.6</v>
      </c>
      <c r="H3792">
        <f>ROUND(CORREL(Table68[[Gross Earning ]],Table68[Budget]),6)</f>
        <v>0.48902099999999998</v>
      </c>
      <c r="I3792">
        <f>Table68[[#This Row],[Gross Earning ]]-Table68[[#This Row],[Budget]]</f>
        <v>-14861347</v>
      </c>
    </row>
    <row r="3793" spans="1:9">
      <c r="A3793">
        <v>2326407</v>
      </c>
      <c r="B3793">
        <v>12000000</v>
      </c>
      <c r="C3793">
        <v>7</v>
      </c>
      <c r="E3793">
        <v>5132655</v>
      </c>
      <c r="F3793">
        <v>20000000</v>
      </c>
      <c r="G3793">
        <v>2.2999999999999998</v>
      </c>
      <c r="H3793">
        <f>ROUND(CORREL(Table68[[Gross Earning ]],Table68[Budget]),6)</f>
        <v>0.48902099999999998</v>
      </c>
      <c r="I3793">
        <f>Table68[[#This Row],[Gross Earning ]]-Table68[[#This Row],[Budget]]</f>
        <v>-14867345</v>
      </c>
    </row>
    <row r="3794" spans="1:9">
      <c r="A3794">
        <v>2201412</v>
      </c>
      <c r="B3794">
        <v>12215500000</v>
      </c>
      <c r="C3794">
        <v>7</v>
      </c>
      <c r="E3794">
        <v>25117498</v>
      </c>
      <c r="F3794">
        <v>40000000</v>
      </c>
      <c r="G3794">
        <v>5.7</v>
      </c>
      <c r="H3794">
        <f>ROUND(CORREL(Table68[[Gross Earning ]],Table68[Budget]),6)</f>
        <v>0.48902099999999998</v>
      </c>
      <c r="I3794">
        <f>Table68[[#This Row],[Gross Earning ]]-Table68[[#This Row],[Budget]]</f>
        <v>-14882502</v>
      </c>
    </row>
    <row r="3795" spans="1:9">
      <c r="A3795">
        <v>2060953</v>
      </c>
      <c r="B3795">
        <v>12000000</v>
      </c>
      <c r="C3795">
        <v>7.1</v>
      </c>
      <c r="E3795">
        <v>10114315</v>
      </c>
      <c r="F3795">
        <v>25000000</v>
      </c>
      <c r="G3795">
        <v>6.4</v>
      </c>
      <c r="H3795">
        <f>ROUND(CORREL(Table68[[Gross Earning ]],Table68[Budget]),6)</f>
        <v>0.48902099999999998</v>
      </c>
      <c r="I3795">
        <f>Table68[[#This Row],[Gross Earning ]]-Table68[[#This Row],[Budget]]</f>
        <v>-14885685</v>
      </c>
    </row>
    <row r="3796" spans="1:9">
      <c r="A3796">
        <v>3950294</v>
      </c>
      <c r="B3796">
        <v>12000000</v>
      </c>
      <c r="C3796">
        <v>7</v>
      </c>
      <c r="E3796">
        <v>405614</v>
      </c>
      <c r="F3796">
        <v>15300000</v>
      </c>
      <c r="G3796">
        <v>6.7</v>
      </c>
      <c r="H3796">
        <f>ROUND(CORREL(Table68[[Gross Earning ]],Table68[Budget]),6)</f>
        <v>0.48902099999999998</v>
      </c>
      <c r="I3796">
        <f>Table68[[#This Row],[Gross Earning ]]-Table68[[#This Row],[Budget]]</f>
        <v>-14894386</v>
      </c>
    </row>
    <row r="3797" spans="1:9">
      <c r="A3797">
        <v>2835886</v>
      </c>
      <c r="B3797">
        <v>9200000</v>
      </c>
      <c r="C3797">
        <v>7.7</v>
      </c>
      <c r="E3797">
        <v>403649</v>
      </c>
      <c r="F3797">
        <v>15300000</v>
      </c>
      <c r="G3797">
        <v>6.3</v>
      </c>
      <c r="H3797">
        <f>ROUND(CORREL(Table68[[Gross Earning ]],Table68[Budget]),6)</f>
        <v>0.48902099999999998</v>
      </c>
      <c r="I3797">
        <f>Table68[[#This Row],[Gross Earning ]]-Table68[[#This Row],[Budget]]</f>
        <v>-14896351</v>
      </c>
    </row>
    <row r="3798" spans="1:9">
      <c r="A3798">
        <v>1779284</v>
      </c>
      <c r="B3798">
        <v>12000000</v>
      </c>
      <c r="C3798">
        <v>7.1</v>
      </c>
      <c r="E3798">
        <v>402820</v>
      </c>
      <c r="F3798">
        <v>15300000</v>
      </c>
      <c r="G3798">
        <v>6.9</v>
      </c>
      <c r="H3798">
        <f>ROUND(CORREL(Table68[[Gross Earning ]],Table68[Budget]),6)</f>
        <v>0.48902099999999998</v>
      </c>
      <c r="I3798">
        <f>Table68[[#This Row],[Gross Earning ]]-Table68[[#This Row],[Budget]]</f>
        <v>-14897180</v>
      </c>
    </row>
    <row r="3799" spans="1:9">
      <c r="A3799">
        <v>1702277</v>
      </c>
      <c r="B3799">
        <v>12000000</v>
      </c>
      <c r="C3799">
        <v>6.8</v>
      </c>
      <c r="E3799">
        <v>377420</v>
      </c>
      <c r="F3799">
        <v>15300000</v>
      </c>
      <c r="G3799">
        <v>7.3</v>
      </c>
      <c r="H3799">
        <f>ROUND(CORREL(Table68[[Gross Earning ]],Table68[Budget]),6)</f>
        <v>0.48902099999999998</v>
      </c>
      <c r="I3799">
        <f>Table68[[#This Row],[Gross Earning ]]-Table68[[#This Row],[Budget]]</f>
        <v>-14922580</v>
      </c>
    </row>
    <row r="3800" spans="1:9">
      <c r="A3800">
        <v>261481</v>
      </c>
      <c r="B3800">
        <v>12000000</v>
      </c>
      <c r="C3800">
        <v>7.5</v>
      </c>
      <c r="E3800">
        <v>73548</v>
      </c>
      <c r="F3800">
        <v>15000000</v>
      </c>
      <c r="G3800">
        <v>6.1</v>
      </c>
      <c r="H3800">
        <f>ROUND(CORREL(Table68[[Gross Earning ]],Table68[Budget]),6)</f>
        <v>0.48902099999999998</v>
      </c>
      <c r="I3800">
        <f>Table68[[#This Row],[Gross Earning ]]-Table68[[#This Row],[Budget]]</f>
        <v>-14926452</v>
      </c>
    </row>
    <row r="3801" spans="1:9">
      <c r="A3801">
        <v>1506998</v>
      </c>
      <c r="B3801">
        <v>12000000</v>
      </c>
      <c r="C3801">
        <v>6.3</v>
      </c>
      <c r="E3801">
        <v>373060</v>
      </c>
      <c r="F3801">
        <v>15300000</v>
      </c>
      <c r="G3801">
        <v>7.3</v>
      </c>
      <c r="H3801">
        <f>ROUND(CORREL(Table68[[Gross Earning ]],Table68[Budget]),6)</f>
        <v>0.48902099999999998</v>
      </c>
      <c r="I3801">
        <f>Table68[[#This Row],[Gross Earning ]]-Table68[[#This Row],[Budget]]</f>
        <v>-14926940</v>
      </c>
    </row>
    <row r="3802" spans="1:9">
      <c r="A3802">
        <v>860002</v>
      </c>
      <c r="B3802">
        <v>12000000</v>
      </c>
      <c r="C3802">
        <v>7.3</v>
      </c>
      <c r="E3802">
        <v>10070000</v>
      </c>
      <c r="F3802">
        <v>25000000</v>
      </c>
      <c r="G3802">
        <v>6.2</v>
      </c>
      <c r="H3802">
        <f>ROUND(CORREL(Table68[[Gross Earning ]],Table68[Budget]),6)</f>
        <v>0.48902099999999998</v>
      </c>
      <c r="I3802">
        <f>Table68[[#This Row],[Gross Earning ]]-Table68[[#This Row],[Budget]]</f>
        <v>-14930000</v>
      </c>
    </row>
    <row r="3803" spans="1:9">
      <c r="A3803">
        <v>548934</v>
      </c>
      <c r="B3803">
        <v>12000000</v>
      </c>
      <c r="C3803">
        <v>6.8</v>
      </c>
      <c r="E3803">
        <v>352684</v>
      </c>
      <c r="F3803">
        <v>15300000</v>
      </c>
      <c r="G3803">
        <v>4.3</v>
      </c>
      <c r="H3803">
        <f>ROUND(CORREL(Table68[[Gross Earning ]],Table68[Budget]),6)</f>
        <v>0.48902099999999998</v>
      </c>
      <c r="I3803">
        <f>Table68[[#This Row],[Gross Earning ]]-Table68[[#This Row],[Budget]]</f>
        <v>-14947316</v>
      </c>
    </row>
    <row r="3804" spans="1:9">
      <c r="A3804">
        <v>447750</v>
      </c>
      <c r="B3804">
        <v>10000000</v>
      </c>
      <c r="C3804">
        <v>7.2</v>
      </c>
      <c r="E3804">
        <v>347578</v>
      </c>
      <c r="F3804">
        <v>15300000</v>
      </c>
      <c r="G3804">
        <v>5.4</v>
      </c>
      <c r="H3804">
        <f>ROUND(CORREL(Table68[[Gross Earning ]],Table68[Budget]),6)</f>
        <v>0.48902099999999998</v>
      </c>
      <c r="I3804">
        <f>Table68[[#This Row],[Gross Earning ]]-Table68[[#This Row],[Budget]]</f>
        <v>-14952422</v>
      </c>
    </row>
    <row r="3805" spans="1:9">
      <c r="A3805">
        <v>333976</v>
      </c>
      <c r="B3805">
        <v>12000000</v>
      </c>
      <c r="C3805">
        <v>6.4</v>
      </c>
      <c r="E3805">
        <v>342936</v>
      </c>
      <c r="F3805">
        <v>15300000</v>
      </c>
      <c r="G3805">
        <v>6.1</v>
      </c>
      <c r="H3805">
        <f>ROUND(CORREL(Table68[[Gross Earning ]],Table68[Budget]),6)</f>
        <v>0.48902099999999998</v>
      </c>
      <c r="I3805">
        <f>Table68[[#This Row],[Gross Earning ]]-Table68[[#This Row],[Budget]]</f>
        <v>-14957064</v>
      </c>
    </row>
    <row r="3806" spans="1:9">
      <c r="A3806">
        <v>141853</v>
      </c>
      <c r="B3806">
        <v>12000000</v>
      </c>
      <c r="C3806">
        <v>6</v>
      </c>
      <c r="E3806">
        <v>37035845</v>
      </c>
      <c r="F3806">
        <v>52000000</v>
      </c>
      <c r="G3806">
        <v>6.4</v>
      </c>
      <c r="H3806">
        <f>ROUND(CORREL(Table68[[Gross Earning ]],Table68[Budget]),6)</f>
        <v>0.48902099999999998</v>
      </c>
      <c r="I3806">
        <f>Table68[[#This Row],[Gross Earning ]]-Table68[[#This Row],[Budget]]</f>
        <v>-14964155</v>
      </c>
    </row>
    <row r="3807" spans="1:9">
      <c r="A3807">
        <v>303439</v>
      </c>
      <c r="B3807">
        <v>8000000</v>
      </c>
      <c r="C3807">
        <v>6.4</v>
      </c>
      <c r="E3807">
        <v>334658</v>
      </c>
      <c r="F3807">
        <v>15300000</v>
      </c>
      <c r="G3807">
        <v>7.3</v>
      </c>
      <c r="H3807">
        <f>ROUND(CORREL(Table68[[Gross Earning ]],Table68[Budget]),6)</f>
        <v>0.48902099999999998</v>
      </c>
      <c r="I3807">
        <f>Table68[[#This Row],[Gross Earning ]]-Table68[[#This Row],[Budget]]</f>
        <v>-14965342</v>
      </c>
    </row>
    <row r="3808" spans="1:9">
      <c r="A3808">
        <v>214202</v>
      </c>
      <c r="B3808">
        <v>12000000</v>
      </c>
      <c r="C3808">
        <v>7.5</v>
      </c>
      <c r="E3808">
        <v>28870</v>
      </c>
      <c r="F3808">
        <v>15000000</v>
      </c>
      <c r="G3808">
        <v>5.0999999999999996</v>
      </c>
      <c r="H3808">
        <f>ROUND(CORREL(Table68[[Gross Earning ]],Table68[Budget]),6)</f>
        <v>0.48902099999999998</v>
      </c>
      <c r="I3808">
        <f>Table68[[#This Row],[Gross Earning ]]-Table68[[#This Row],[Budget]]</f>
        <v>-14971130</v>
      </c>
    </row>
    <row r="3809" spans="1:9">
      <c r="A3809">
        <v>195888</v>
      </c>
      <c r="B3809">
        <v>2500000000</v>
      </c>
      <c r="C3809">
        <v>7.1</v>
      </c>
      <c r="E3809">
        <v>23091</v>
      </c>
      <c r="F3809">
        <v>15000000</v>
      </c>
      <c r="G3809">
        <v>6.2</v>
      </c>
      <c r="H3809">
        <f>ROUND(CORREL(Table68[[Gross Earning ]],Table68[Budget]),6)</f>
        <v>0.48902099999999998</v>
      </c>
      <c r="I3809">
        <f>Table68[[#This Row],[Gross Earning ]]-Table68[[#This Row],[Budget]]</f>
        <v>-14976909</v>
      </c>
    </row>
    <row r="3810" spans="1:9">
      <c r="A3810">
        <v>175370</v>
      </c>
      <c r="B3810">
        <v>12000000</v>
      </c>
      <c r="C3810">
        <v>4.5999999999999996</v>
      </c>
      <c r="E3810">
        <v>321952</v>
      </c>
      <c r="F3810">
        <v>15300000</v>
      </c>
      <c r="G3810">
        <v>8.1999999999999993</v>
      </c>
      <c r="H3810">
        <f>ROUND(CORREL(Table68[[Gross Earning ]],Table68[Budget]),6)</f>
        <v>0.48902099999999998</v>
      </c>
      <c r="I3810">
        <f>Table68[[#This Row],[Gross Earning ]]-Table68[[#This Row],[Budget]]</f>
        <v>-14978048</v>
      </c>
    </row>
    <row r="3811" spans="1:9">
      <c r="A3811">
        <v>119922</v>
      </c>
      <c r="B3811">
        <v>12000000</v>
      </c>
      <c r="C3811">
        <v>7.7</v>
      </c>
      <c r="E3811">
        <v>20380</v>
      </c>
      <c r="F3811">
        <v>15000000</v>
      </c>
      <c r="G3811">
        <v>5.9</v>
      </c>
      <c r="H3811">
        <f>ROUND(CORREL(Table68[[Gross Earning ]],Table68[Budget]),6)</f>
        <v>0.48902099999999998</v>
      </c>
      <c r="I3811">
        <f>Table68[[#This Row],[Gross Earning ]]-Table68[[#This Row],[Budget]]</f>
        <v>-14979620</v>
      </c>
    </row>
    <row r="3812" spans="1:9">
      <c r="A3812">
        <v>17149</v>
      </c>
      <c r="B3812">
        <v>20000000</v>
      </c>
      <c r="C3812">
        <v>5.6</v>
      </c>
      <c r="E3812">
        <v>316842</v>
      </c>
      <c r="F3812">
        <v>15300000</v>
      </c>
      <c r="G3812">
        <v>6.4</v>
      </c>
      <c r="H3812">
        <f>ROUND(CORREL(Table68[[Gross Earning ]],Table68[Budget]),6)</f>
        <v>0.48902099999999998</v>
      </c>
      <c r="I3812">
        <f>Table68[[#This Row],[Gross Earning ]]-Table68[[#This Row],[Budget]]</f>
        <v>-14983158</v>
      </c>
    </row>
    <row r="3813" spans="1:9">
      <c r="A3813">
        <v>14616</v>
      </c>
      <c r="B3813">
        <v>12000000</v>
      </c>
      <c r="C3813">
        <v>7.5</v>
      </c>
      <c r="E3813">
        <v>5005883</v>
      </c>
      <c r="F3813">
        <v>20000000</v>
      </c>
      <c r="G3813">
        <v>6.1</v>
      </c>
      <c r="H3813">
        <f>ROUND(CORREL(Table68[[Gross Earning ]],Table68[Budget]),6)</f>
        <v>0.48902099999999998</v>
      </c>
      <c r="I3813">
        <f>Table68[[#This Row],[Gross Earning ]]-Table68[[#This Row],[Budget]]</f>
        <v>-14994117</v>
      </c>
    </row>
    <row r="3814" spans="1:9">
      <c r="A3814">
        <v>91443253</v>
      </c>
      <c r="B3814">
        <v>12000000</v>
      </c>
      <c r="C3814">
        <v>5.8</v>
      </c>
      <c r="E3814">
        <v>304137</v>
      </c>
      <c r="F3814">
        <v>15300000</v>
      </c>
      <c r="G3814">
        <v>7.3</v>
      </c>
      <c r="H3814">
        <f>ROUND(CORREL(Table68[[Gross Earning ]],Table68[Budget]),6)</f>
        <v>0.48902099999999998</v>
      </c>
      <c r="I3814">
        <f>Table68[[#This Row],[Gross Earning ]]-Table68[[#This Row],[Budget]]</f>
        <v>-14995863</v>
      </c>
    </row>
    <row r="3815" spans="1:9">
      <c r="A3815">
        <v>30093107</v>
      </c>
      <c r="B3815">
        <v>6000000</v>
      </c>
      <c r="C3815">
        <v>8.3000000000000007</v>
      </c>
      <c r="E3815">
        <v>2000000</v>
      </c>
      <c r="F3815">
        <v>17000000</v>
      </c>
      <c r="G3815">
        <v>6.4</v>
      </c>
      <c r="H3815">
        <f>ROUND(CORREL(Table68[[Gross Earning ]],Table68[Budget]),6)</f>
        <v>0.48902099999999998</v>
      </c>
      <c r="I3815">
        <f>Table68[[#This Row],[Gross Earning ]]-Table68[[#This Row],[Budget]]</f>
        <v>-15000000</v>
      </c>
    </row>
    <row r="3816" spans="1:9">
      <c r="A3816">
        <v>57469179</v>
      </c>
      <c r="B3816">
        <v>11500000</v>
      </c>
      <c r="C3816">
        <v>6.6</v>
      </c>
      <c r="E3816">
        <v>278821</v>
      </c>
      <c r="F3816">
        <v>15300000</v>
      </c>
      <c r="G3816">
        <v>6.5</v>
      </c>
      <c r="H3816">
        <f>ROUND(CORREL(Table68[[Gross Earning ]],Table68[Budget]),6)</f>
        <v>0.48902099999999998</v>
      </c>
      <c r="I3816">
        <f>Table68[[#This Row],[Gross Earning ]]-Table68[[#This Row],[Budget]]</f>
        <v>-15021179</v>
      </c>
    </row>
    <row r="3817" spans="1:9">
      <c r="A3817">
        <v>48856</v>
      </c>
      <c r="B3817">
        <v>11900000</v>
      </c>
      <c r="C3817">
        <v>7.5</v>
      </c>
      <c r="E3817">
        <v>267194</v>
      </c>
      <c r="F3817">
        <v>15300000</v>
      </c>
      <c r="G3817">
        <v>6.7</v>
      </c>
      <c r="H3817">
        <f>ROUND(CORREL(Table68[[Gross Earning ]],Table68[Budget]),6)</f>
        <v>0.48902099999999998</v>
      </c>
      <c r="I3817">
        <f>Table68[[#This Row],[Gross Earning ]]-Table68[[#This Row],[Budget]]</f>
        <v>-15032806</v>
      </c>
    </row>
    <row r="3818" spans="1:9">
      <c r="A3818">
        <v>148170000</v>
      </c>
      <c r="B3818">
        <v>11000000</v>
      </c>
      <c r="C3818">
        <v>7.2</v>
      </c>
      <c r="E3818">
        <v>247740</v>
      </c>
      <c r="F3818">
        <v>15300000</v>
      </c>
      <c r="G3818">
        <v>4.7</v>
      </c>
      <c r="H3818">
        <f>ROUND(CORREL(Table68[[Gross Earning ]],Table68[Budget]),6)</f>
        <v>0.48902099999999998</v>
      </c>
      <c r="I3818">
        <f>Table68[[#This Row],[Gross Earning ]]-Table68[[#This Row],[Budget]]</f>
        <v>-15052260</v>
      </c>
    </row>
    <row r="3819" spans="1:9">
      <c r="A3819">
        <v>460935665</v>
      </c>
      <c r="B3819">
        <v>11000000</v>
      </c>
      <c r="C3819">
        <v>8.6999999999999993</v>
      </c>
      <c r="E3819">
        <v>246574</v>
      </c>
      <c r="F3819">
        <v>15300000</v>
      </c>
      <c r="G3819">
        <v>6.9</v>
      </c>
      <c r="H3819">
        <f>ROUND(CORREL(Table68[[Gross Earning ]],Table68[Budget]),6)</f>
        <v>0.48902099999999998</v>
      </c>
      <c r="I3819">
        <f>Table68[[#This Row],[Gross Earning ]]-Table68[[#This Row],[Budget]]</f>
        <v>-15053426</v>
      </c>
    </row>
    <row r="3820" spans="1:9">
      <c r="A3820">
        <v>35537564</v>
      </c>
      <c r="B3820">
        <v>11500000</v>
      </c>
      <c r="C3820">
        <v>6</v>
      </c>
      <c r="E3820">
        <v>244465</v>
      </c>
      <c r="F3820">
        <v>15300000</v>
      </c>
      <c r="G3820">
        <v>6.8</v>
      </c>
      <c r="H3820">
        <f>ROUND(CORREL(Table68[[Gross Earning ]],Table68[Budget]),6)</f>
        <v>0.48902099999999998</v>
      </c>
      <c r="I3820">
        <f>Table68[[#This Row],[Gross Earning ]]-Table68[[#This Row],[Budget]]</f>
        <v>-15055535</v>
      </c>
    </row>
    <row r="3821" spans="1:9">
      <c r="A3821">
        <v>111722000</v>
      </c>
      <c r="B3821">
        <v>11000000</v>
      </c>
      <c r="C3821">
        <v>8</v>
      </c>
      <c r="E3821">
        <v>240425</v>
      </c>
      <c r="F3821">
        <v>15300000</v>
      </c>
      <c r="G3821">
        <v>7.4</v>
      </c>
      <c r="H3821">
        <f>ROUND(CORREL(Table68[[Gross Earning ]],Table68[Budget]),6)</f>
        <v>0.48902099999999998</v>
      </c>
      <c r="I3821">
        <f>Table68[[#This Row],[Gross Earning ]]-Table68[[#This Row],[Budget]]</f>
        <v>-15059575</v>
      </c>
    </row>
    <row r="3822" spans="1:9">
      <c r="A3822">
        <v>90556401</v>
      </c>
      <c r="B3822">
        <v>11000000</v>
      </c>
      <c r="C3822">
        <v>4.5</v>
      </c>
      <c r="E3822">
        <v>238774</v>
      </c>
      <c r="F3822">
        <v>15300000</v>
      </c>
      <c r="G3822">
        <v>6.8</v>
      </c>
      <c r="H3822">
        <f>ROUND(CORREL(Table68[[Gross Earning ]],Table68[Budget]),6)</f>
        <v>0.48902099999999998</v>
      </c>
      <c r="I3822">
        <f>Table68[[#This Row],[Gross Earning ]]-Table68[[#This Row],[Budget]]</f>
        <v>-15061226</v>
      </c>
    </row>
    <row r="3823" spans="1:9">
      <c r="A3823">
        <v>93571803</v>
      </c>
      <c r="B3823">
        <v>25000000</v>
      </c>
      <c r="C3823">
        <v>7.9</v>
      </c>
      <c r="E3823">
        <v>231186</v>
      </c>
      <c r="F3823">
        <v>15300000</v>
      </c>
      <c r="G3823">
        <v>6.3</v>
      </c>
      <c r="H3823">
        <f>ROUND(CORREL(Table68[[Gross Earning ]],Table68[Budget]),6)</f>
        <v>0.48902099999999998</v>
      </c>
      <c r="I3823">
        <f>Table68[[#This Row],[Gross Earning ]]-Table68[[#This Row],[Budget]]</f>
        <v>-15068814</v>
      </c>
    </row>
    <row r="3824" spans="1:9">
      <c r="A3824">
        <v>52929168</v>
      </c>
      <c r="B3824">
        <v>11000000</v>
      </c>
      <c r="C3824">
        <v>7.5</v>
      </c>
      <c r="E3824">
        <v>229094</v>
      </c>
      <c r="F3824">
        <v>15300000</v>
      </c>
      <c r="G3824">
        <v>6.9</v>
      </c>
      <c r="H3824">
        <f>ROUND(CORREL(Table68[[Gross Earning ]],Table68[Budget]),6)</f>
        <v>0.48902099999999998</v>
      </c>
      <c r="I3824">
        <f>Table68[[#This Row],[Gross Earning ]]-Table68[[#This Row],[Budget]]</f>
        <v>-15070906</v>
      </c>
    </row>
    <row r="3825" spans="1:9">
      <c r="A3825">
        <v>50461335</v>
      </c>
      <c r="B3825">
        <v>11000000</v>
      </c>
      <c r="C3825">
        <v>6.8</v>
      </c>
      <c r="E3825">
        <v>228830</v>
      </c>
      <c r="F3825">
        <v>15300000</v>
      </c>
      <c r="G3825">
        <v>7.5</v>
      </c>
      <c r="H3825">
        <f>ROUND(CORREL(Table68[[Gross Earning ]],Table68[Budget]),6)</f>
        <v>0.48902099999999998</v>
      </c>
      <c r="I3825">
        <f>Table68[[#This Row],[Gross Earning ]]-Table68[[#This Row],[Budget]]</f>
        <v>-15071170</v>
      </c>
    </row>
    <row r="3826" spans="1:9">
      <c r="A3826">
        <v>49797148</v>
      </c>
      <c r="B3826">
        <v>11000000</v>
      </c>
      <c r="C3826">
        <v>7.2</v>
      </c>
      <c r="E3826">
        <v>227241</v>
      </c>
      <c r="F3826">
        <v>15300000</v>
      </c>
      <c r="G3826">
        <v>7.4</v>
      </c>
      <c r="H3826">
        <f>ROUND(CORREL(Table68[[Gross Earning ]],Table68[Budget]),6)</f>
        <v>0.48902099999999998</v>
      </c>
      <c r="I3826">
        <f>Table68[[#This Row],[Gross Earning ]]-Table68[[#This Row],[Budget]]</f>
        <v>-15072759</v>
      </c>
    </row>
    <row r="3827" spans="1:9">
      <c r="A3827">
        <v>46563158</v>
      </c>
      <c r="B3827">
        <v>13000000</v>
      </c>
      <c r="C3827">
        <v>7.1</v>
      </c>
      <c r="E3827">
        <v>223615</v>
      </c>
      <c r="F3827">
        <v>15300000</v>
      </c>
      <c r="G3827">
        <v>7.6</v>
      </c>
      <c r="H3827">
        <f>ROUND(CORREL(Table68[[Gross Earning ]],Table68[Budget]),6)</f>
        <v>0.48902099999999998</v>
      </c>
      <c r="I3827">
        <f>Table68[[#This Row],[Gross Earning ]]-Table68[[#This Row],[Budget]]</f>
        <v>-15076385</v>
      </c>
    </row>
    <row r="3828" spans="1:9">
      <c r="A3828">
        <v>41227069</v>
      </c>
      <c r="B3828">
        <v>11000000</v>
      </c>
      <c r="C3828">
        <v>7.4</v>
      </c>
      <c r="E3828">
        <v>221210</v>
      </c>
      <c r="F3828">
        <v>15300000</v>
      </c>
      <c r="G3828">
        <v>6.9</v>
      </c>
      <c r="H3828">
        <f>ROUND(CORREL(Table68[[Gross Earning ]],Table68[Budget]),6)</f>
        <v>0.48902099999999998</v>
      </c>
      <c r="I3828">
        <f>Table68[[#This Row],[Gross Earning ]]-Table68[[#This Row],[Budget]]</f>
        <v>-15078790</v>
      </c>
    </row>
    <row r="3829" spans="1:9">
      <c r="A3829">
        <v>39025000</v>
      </c>
      <c r="B3829">
        <v>11000000</v>
      </c>
      <c r="C3829">
        <v>7.6</v>
      </c>
      <c r="E3829">
        <v>206678</v>
      </c>
      <c r="F3829">
        <v>15300000</v>
      </c>
      <c r="G3829">
        <v>6.5</v>
      </c>
      <c r="H3829">
        <f>ROUND(CORREL(Table68[[Gross Earning ]],Table68[Budget]),6)</f>
        <v>0.48902099999999998</v>
      </c>
      <c r="I3829">
        <f>Table68[[#This Row],[Gross Earning ]]-Table68[[#This Row],[Budget]]</f>
        <v>-15093322</v>
      </c>
    </row>
    <row r="3830" spans="1:9">
      <c r="A3830">
        <v>38201895</v>
      </c>
      <c r="B3830">
        <v>10500000</v>
      </c>
      <c r="C3830">
        <v>6.9</v>
      </c>
      <c r="E3830">
        <v>199652</v>
      </c>
      <c r="F3830">
        <v>15300000</v>
      </c>
      <c r="G3830">
        <v>6.6</v>
      </c>
      <c r="H3830">
        <f>ROUND(CORREL(Table68[[Gross Earning ]],Table68[Budget]),6)</f>
        <v>0.48902099999999998</v>
      </c>
      <c r="I3830">
        <f>Table68[[#This Row],[Gross Earning ]]-Table68[[#This Row],[Budget]]</f>
        <v>-15100348</v>
      </c>
    </row>
    <row r="3831" spans="1:9">
      <c r="A3831">
        <v>27669413</v>
      </c>
      <c r="B3831">
        <v>11000000</v>
      </c>
      <c r="C3831">
        <v>6</v>
      </c>
      <c r="E3831">
        <v>190666</v>
      </c>
      <c r="F3831">
        <v>15300000</v>
      </c>
      <c r="G3831">
        <v>5.7</v>
      </c>
      <c r="H3831">
        <f>ROUND(CORREL(Table68[[Gross Earning ]],Table68[Budget]),6)</f>
        <v>0.48902099999999998</v>
      </c>
      <c r="I3831">
        <f>Table68[[#This Row],[Gross Earning ]]-Table68[[#This Row],[Budget]]</f>
        <v>-15109334</v>
      </c>
    </row>
    <row r="3832" spans="1:9">
      <c r="A3832">
        <v>37766350</v>
      </c>
      <c r="B3832">
        <v>11000000</v>
      </c>
      <c r="C3832">
        <v>7.3</v>
      </c>
      <c r="E3832">
        <v>188870</v>
      </c>
      <c r="F3832">
        <v>15300000</v>
      </c>
      <c r="G3832">
        <v>6.7</v>
      </c>
      <c r="H3832">
        <f>ROUND(CORREL(Table68[[Gross Earning ]],Table68[Budget]),6)</f>
        <v>0.48902099999999998</v>
      </c>
      <c r="I3832">
        <f>Table68[[#This Row],[Gross Earning ]]-Table68[[#This Row],[Budget]]</f>
        <v>-15111130</v>
      </c>
    </row>
    <row r="3833" spans="1:9">
      <c r="A3833">
        <v>23978402</v>
      </c>
      <c r="B3833">
        <v>11000000</v>
      </c>
      <c r="C3833">
        <v>4.5999999999999996</v>
      </c>
      <c r="E3833">
        <v>14888028</v>
      </c>
      <c r="F3833">
        <v>30000000</v>
      </c>
      <c r="G3833">
        <v>5.0999999999999996</v>
      </c>
      <c r="H3833">
        <f>ROUND(CORREL(Table68[[Gross Earning ]],Table68[Budget]),6)</f>
        <v>0.48902099999999998</v>
      </c>
      <c r="I3833">
        <f>Table68[[#This Row],[Gross Earning ]]-Table68[[#This Row],[Budget]]</f>
        <v>-15111972</v>
      </c>
    </row>
    <row r="3834" spans="1:9">
      <c r="A3834">
        <v>21370057</v>
      </c>
      <c r="B3834">
        <v>12000000</v>
      </c>
      <c r="C3834">
        <v>6</v>
      </c>
      <c r="E3834">
        <v>36883539</v>
      </c>
      <c r="F3834">
        <v>52000000</v>
      </c>
      <c r="G3834">
        <v>6.6</v>
      </c>
      <c r="H3834">
        <f>ROUND(CORREL(Table68[[Gross Earning ]],Table68[Budget]),6)</f>
        <v>0.48902099999999998</v>
      </c>
      <c r="I3834">
        <f>Table68[[#This Row],[Gross Earning ]]-Table68[[#This Row],[Budget]]</f>
        <v>-15116461</v>
      </c>
    </row>
    <row r="3835" spans="1:9">
      <c r="A3835">
        <v>4884663</v>
      </c>
      <c r="B3835">
        <v>12000000</v>
      </c>
      <c r="C3835">
        <v>5.5</v>
      </c>
      <c r="E3835">
        <v>181798</v>
      </c>
      <c r="F3835">
        <v>15300000</v>
      </c>
      <c r="G3835">
        <v>6.6</v>
      </c>
      <c r="H3835">
        <f>ROUND(CORREL(Table68[[Gross Earning ]],Table68[Budget]),6)</f>
        <v>0.48902099999999998</v>
      </c>
      <c r="I3835">
        <f>Table68[[#This Row],[Gross Earning ]]-Table68[[#This Row],[Budget]]</f>
        <v>-15118202</v>
      </c>
    </row>
    <row r="3836" spans="1:9">
      <c r="A3836">
        <v>38317535</v>
      </c>
      <c r="B3836">
        <v>11000000</v>
      </c>
      <c r="C3836">
        <v>7.5</v>
      </c>
      <c r="E3836">
        <v>181655</v>
      </c>
      <c r="F3836">
        <v>15300000</v>
      </c>
      <c r="G3836">
        <v>7.9</v>
      </c>
      <c r="H3836">
        <f>ROUND(CORREL(Table68[[Gross Earning ]],Table68[Budget]),6)</f>
        <v>0.48902099999999998</v>
      </c>
      <c r="I3836">
        <f>Table68[[#This Row],[Gross Earning ]]-Table68[[#This Row],[Budget]]</f>
        <v>-15118345</v>
      </c>
    </row>
    <row r="3837" spans="1:9">
      <c r="A3837">
        <v>13903262</v>
      </c>
      <c r="B3837">
        <v>11000000</v>
      </c>
      <c r="C3837">
        <v>6.3</v>
      </c>
      <c r="E3837">
        <v>171320</v>
      </c>
      <c r="F3837">
        <v>15300000</v>
      </c>
      <c r="G3837">
        <v>7.3</v>
      </c>
      <c r="H3837">
        <f>ROUND(CORREL(Table68[[Gross Earning ]],Table68[Budget]),6)</f>
        <v>0.48902099999999998</v>
      </c>
      <c r="I3837">
        <f>Table68[[#This Row],[Gross Earning ]]-Table68[[#This Row],[Budget]]</f>
        <v>-15128680</v>
      </c>
    </row>
    <row r="3838" spans="1:9">
      <c r="A3838">
        <v>13592872</v>
      </c>
      <c r="B3838">
        <v>11000000</v>
      </c>
      <c r="C3838">
        <v>5.0999999999999996</v>
      </c>
      <c r="E3838">
        <v>169719</v>
      </c>
      <c r="F3838">
        <v>15300000</v>
      </c>
      <c r="G3838">
        <v>5.2</v>
      </c>
      <c r="H3838">
        <f>ROUND(CORREL(Table68[[Gross Earning ]],Table68[Budget]),6)</f>
        <v>0.48902099999999998</v>
      </c>
      <c r="I3838">
        <f>Table68[[#This Row],[Gross Earning ]]-Table68[[#This Row],[Budget]]</f>
        <v>-15130281</v>
      </c>
    </row>
    <row r="3839" spans="1:9">
      <c r="A3839">
        <v>18381787</v>
      </c>
      <c r="B3839">
        <v>11000000</v>
      </c>
      <c r="C3839">
        <v>6.8</v>
      </c>
      <c r="E3839">
        <v>152857</v>
      </c>
      <c r="F3839">
        <v>15300000</v>
      </c>
      <c r="G3839">
        <v>7</v>
      </c>
      <c r="H3839">
        <f>ROUND(CORREL(Table68[[Gross Earning ]],Table68[Budget]),6)</f>
        <v>0.48902099999999998</v>
      </c>
      <c r="I3839">
        <f>Table68[[#This Row],[Gross Earning ]]-Table68[[#This Row],[Budget]]</f>
        <v>-15147143</v>
      </c>
    </row>
    <row r="3840" spans="1:9">
      <c r="A3840">
        <v>13558739</v>
      </c>
      <c r="B3840">
        <v>11000000</v>
      </c>
      <c r="C3840">
        <v>5.3</v>
      </c>
      <c r="E3840">
        <v>6852144</v>
      </c>
      <c r="F3840">
        <v>22000000</v>
      </c>
      <c r="G3840">
        <v>6.2</v>
      </c>
      <c r="H3840">
        <f>ROUND(CORREL(Table68[[Gross Earning ]],Table68[Budget]),6)</f>
        <v>0.48902099999999998</v>
      </c>
      <c r="I3840">
        <f>Table68[[#This Row],[Gross Earning ]]-Table68[[#This Row],[Budget]]</f>
        <v>-15147856</v>
      </c>
    </row>
    <row r="3841" spans="1:9">
      <c r="A3841">
        <v>13103828</v>
      </c>
      <c r="B3841">
        <v>11000000</v>
      </c>
      <c r="C3841">
        <v>7.3</v>
      </c>
      <c r="E3841">
        <v>146083</v>
      </c>
      <c r="F3841">
        <v>15300000</v>
      </c>
      <c r="G3841">
        <v>6.3</v>
      </c>
      <c r="H3841">
        <f>ROUND(CORREL(Table68[[Gross Earning ]],Table68[Budget]),6)</f>
        <v>0.48902099999999998</v>
      </c>
      <c r="I3841">
        <f>Table68[[#This Row],[Gross Earning ]]-Table68[[#This Row],[Budget]]</f>
        <v>-15153917</v>
      </c>
    </row>
    <row r="3842" spans="1:9">
      <c r="A3842">
        <v>33305037</v>
      </c>
      <c r="B3842">
        <v>11000000</v>
      </c>
      <c r="C3842">
        <v>7.3</v>
      </c>
      <c r="E3842">
        <v>145118</v>
      </c>
      <c r="F3842">
        <v>15300000</v>
      </c>
      <c r="G3842">
        <v>7.7</v>
      </c>
      <c r="H3842">
        <f>ROUND(CORREL(Table68[[Gross Earning ]],Table68[Budget]),6)</f>
        <v>0.48902099999999998</v>
      </c>
      <c r="I3842">
        <f>Table68[[#This Row],[Gross Earning ]]-Table68[[#This Row],[Budget]]</f>
        <v>-15154882</v>
      </c>
    </row>
    <row r="3843" spans="1:9">
      <c r="A3843">
        <v>10214647</v>
      </c>
      <c r="B3843">
        <v>11000000</v>
      </c>
      <c r="C3843">
        <v>7.1</v>
      </c>
      <c r="E3843">
        <v>140987</v>
      </c>
      <c r="F3843">
        <v>15300000</v>
      </c>
      <c r="G3843">
        <v>4.2</v>
      </c>
      <c r="H3843">
        <f>ROUND(CORREL(Table68[[Gross Earning ]],Table68[Budget]),6)</f>
        <v>0.48902099999999998</v>
      </c>
      <c r="I3843">
        <f>Table68[[#This Row],[Gross Earning ]]-Table68[[#This Row],[Budget]]</f>
        <v>-15159013</v>
      </c>
    </row>
    <row r="3844" spans="1:9">
      <c r="A3844">
        <v>11501093</v>
      </c>
      <c r="B3844">
        <v>13000000</v>
      </c>
      <c r="C3844">
        <v>7.6</v>
      </c>
      <c r="E3844">
        <v>140016</v>
      </c>
      <c r="F3844">
        <v>15300000</v>
      </c>
      <c r="G3844">
        <v>6</v>
      </c>
      <c r="H3844">
        <f>ROUND(CORREL(Table68[[Gross Earning ]],Table68[Budget]),6)</f>
        <v>0.48902099999999998</v>
      </c>
      <c r="I3844">
        <f>Table68[[#This Row],[Gross Earning ]]-Table68[[#This Row],[Budget]]</f>
        <v>-15159984</v>
      </c>
    </row>
    <row r="3845" spans="1:9">
      <c r="A3845">
        <v>4814244</v>
      </c>
      <c r="B3845">
        <v>11000000</v>
      </c>
      <c r="C3845">
        <v>5.3</v>
      </c>
      <c r="E3845">
        <v>137945</v>
      </c>
      <c r="F3845">
        <v>15300000</v>
      </c>
      <c r="G3845">
        <v>5.9</v>
      </c>
      <c r="H3845">
        <f>ROUND(CORREL(Table68[[Gross Earning ]],Table68[Budget]),6)</f>
        <v>0.48902099999999998</v>
      </c>
      <c r="I3845">
        <f>Table68[[#This Row],[Gross Earning ]]-Table68[[#This Row],[Budget]]</f>
        <v>-15162055</v>
      </c>
    </row>
    <row r="3846" spans="1:9">
      <c r="A3846">
        <v>9170214</v>
      </c>
      <c r="B3846">
        <v>11000000</v>
      </c>
      <c r="C3846">
        <v>7.8</v>
      </c>
      <c r="E3846">
        <v>128937</v>
      </c>
      <c r="F3846">
        <v>15300000</v>
      </c>
      <c r="G3846">
        <v>6.2</v>
      </c>
      <c r="H3846">
        <f>ROUND(CORREL(Table68[[Gross Earning ]],Table68[Budget]),6)</f>
        <v>0.48902099999999998</v>
      </c>
      <c r="I3846">
        <f>Table68[[#This Row],[Gross Earning ]]-Table68[[#This Row],[Budget]]</f>
        <v>-15171063</v>
      </c>
    </row>
    <row r="3847" spans="1:9">
      <c r="A3847">
        <v>4068087</v>
      </c>
      <c r="B3847">
        <v>17000000</v>
      </c>
      <c r="C3847">
        <v>7.7</v>
      </c>
      <c r="E3847">
        <v>122288</v>
      </c>
      <c r="F3847">
        <v>15300000</v>
      </c>
      <c r="G3847">
        <v>6.4</v>
      </c>
      <c r="H3847">
        <f>ROUND(CORREL(Table68[[Gross Earning ]],Table68[Budget]),6)</f>
        <v>0.48902099999999998</v>
      </c>
      <c r="I3847">
        <f>Table68[[#This Row],[Gross Earning ]]-Table68[[#This Row],[Budget]]</f>
        <v>-15177712</v>
      </c>
    </row>
    <row r="3848" spans="1:9">
      <c r="A3848">
        <v>3753806</v>
      </c>
      <c r="B3848">
        <v>11000000</v>
      </c>
      <c r="C3848">
        <v>7.7</v>
      </c>
      <c r="E3848">
        <v>120620</v>
      </c>
      <c r="F3848">
        <v>15300000</v>
      </c>
      <c r="G3848">
        <v>7.4</v>
      </c>
      <c r="H3848">
        <f>ROUND(CORREL(Table68[[Gross Earning ]],Table68[Budget]),6)</f>
        <v>0.48902099999999998</v>
      </c>
      <c r="I3848">
        <f>Table68[[#This Row],[Gross Earning ]]-Table68[[#This Row],[Budget]]</f>
        <v>-15179380</v>
      </c>
    </row>
    <row r="3849" spans="1:9">
      <c r="A3849">
        <v>3034181</v>
      </c>
      <c r="B3849">
        <v>11000000</v>
      </c>
      <c r="C3849">
        <v>5.4</v>
      </c>
      <c r="E3849">
        <v>317040</v>
      </c>
      <c r="F3849">
        <v>15500000</v>
      </c>
      <c r="G3849">
        <v>6.8</v>
      </c>
      <c r="H3849">
        <f>ROUND(CORREL(Table68[[Gross Earning ]],Table68[Budget]),6)</f>
        <v>0.48902099999999998</v>
      </c>
      <c r="I3849">
        <f>Table68[[#This Row],[Gross Earning ]]-Table68[[#This Row],[Budget]]</f>
        <v>-15182960</v>
      </c>
    </row>
    <row r="3850" spans="1:9">
      <c r="A3850">
        <v>2832826</v>
      </c>
      <c r="B3850">
        <v>11000000</v>
      </c>
      <c r="C3850">
        <v>6.2</v>
      </c>
      <c r="E3850">
        <v>313436</v>
      </c>
      <c r="F3850">
        <v>15500000</v>
      </c>
      <c r="G3850">
        <v>7.6</v>
      </c>
      <c r="H3850">
        <f>ROUND(CORREL(Table68[[Gross Earning ]],Table68[Budget]),6)</f>
        <v>0.48902099999999998</v>
      </c>
      <c r="I3850">
        <f>Table68[[#This Row],[Gross Earning ]]-Table68[[#This Row],[Budget]]</f>
        <v>-15186564</v>
      </c>
    </row>
    <row r="3851" spans="1:9">
      <c r="A3851">
        <v>13214255</v>
      </c>
      <c r="B3851">
        <v>11000000</v>
      </c>
      <c r="C3851">
        <v>7.4</v>
      </c>
      <c r="E3851">
        <v>113155</v>
      </c>
      <c r="F3851">
        <v>15300000</v>
      </c>
      <c r="G3851">
        <v>6.1</v>
      </c>
      <c r="H3851">
        <f>ROUND(CORREL(Table68[[Gross Earning ]],Table68[Budget]),6)</f>
        <v>0.48902099999999998</v>
      </c>
      <c r="I3851">
        <f>Table68[[#This Row],[Gross Earning ]]-Table68[[#This Row],[Budget]]</f>
        <v>-15186845</v>
      </c>
    </row>
    <row r="3852" spans="1:9">
      <c r="A3852">
        <v>16017403</v>
      </c>
      <c r="B3852">
        <v>5000000</v>
      </c>
      <c r="C3852">
        <v>6.2</v>
      </c>
      <c r="E3852">
        <v>112521</v>
      </c>
      <c r="F3852">
        <v>15300000</v>
      </c>
      <c r="G3852">
        <v>5.7</v>
      </c>
      <c r="H3852">
        <f>ROUND(CORREL(Table68[[Gross Earning ]],Table68[Budget]),6)</f>
        <v>0.48902099999999998</v>
      </c>
      <c r="I3852">
        <f>Table68[[#This Row],[Gross Earning ]]-Table68[[#This Row],[Budget]]</f>
        <v>-15187479</v>
      </c>
    </row>
    <row r="3853" spans="1:9">
      <c r="A3853">
        <v>2807854</v>
      </c>
      <c r="B3853">
        <v>11000000</v>
      </c>
      <c r="C3853">
        <v>5.0999999999999996</v>
      </c>
      <c r="E3853">
        <v>110197</v>
      </c>
      <c r="F3853">
        <v>15300000</v>
      </c>
      <c r="G3853">
        <v>7.3</v>
      </c>
      <c r="H3853">
        <f>ROUND(CORREL(Table68[[Gross Earning ]],Table68[Budget]),6)</f>
        <v>0.48902099999999998</v>
      </c>
      <c r="I3853">
        <f>Table68[[#This Row],[Gross Earning ]]-Table68[[#This Row],[Budget]]</f>
        <v>-15189803</v>
      </c>
    </row>
    <row r="3854" spans="1:9">
      <c r="A3854">
        <v>352786</v>
      </c>
      <c r="B3854">
        <v>11000000</v>
      </c>
      <c r="C3854">
        <v>6.8</v>
      </c>
      <c r="E3854">
        <v>110000</v>
      </c>
      <c r="F3854">
        <v>15300000</v>
      </c>
      <c r="G3854">
        <v>7.3</v>
      </c>
      <c r="H3854">
        <f>ROUND(CORREL(Table68[[Gross Earning ]],Table68[Budget]),6)</f>
        <v>0.48902099999999998</v>
      </c>
      <c r="I3854">
        <f>Table68[[#This Row],[Gross Earning ]]-Table68[[#This Row],[Budget]]</f>
        <v>-15190000</v>
      </c>
    </row>
    <row r="3855" spans="1:9">
      <c r="A3855">
        <v>56729973</v>
      </c>
      <c r="B3855">
        <v>10800000</v>
      </c>
      <c r="C3855">
        <v>5.8</v>
      </c>
      <c r="E3855">
        <v>104792</v>
      </c>
      <c r="F3855">
        <v>15300000</v>
      </c>
      <c r="G3855">
        <v>7.1</v>
      </c>
      <c r="H3855">
        <f>ROUND(CORREL(Table68[[Gross Earning ]],Table68[Budget]),6)</f>
        <v>0.48902099999999998</v>
      </c>
      <c r="I3855">
        <f>Table68[[#This Row],[Gross Earning ]]-Table68[[#This Row],[Budget]]</f>
        <v>-15195208</v>
      </c>
    </row>
    <row r="3856" spans="1:9">
      <c r="A3856">
        <v>399879</v>
      </c>
      <c r="B3856">
        <v>15000000</v>
      </c>
      <c r="C3856">
        <v>6.4</v>
      </c>
      <c r="E3856">
        <v>95236</v>
      </c>
      <c r="F3856">
        <v>15300000</v>
      </c>
      <c r="G3856">
        <v>6.4</v>
      </c>
      <c r="H3856">
        <f>ROUND(CORREL(Table68[[Gross Earning ]],Table68[Budget]),6)</f>
        <v>0.48902099999999998</v>
      </c>
      <c r="I3856">
        <f>Table68[[#This Row],[Gross Earning ]]-Table68[[#This Row],[Budget]]</f>
        <v>-15204764</v>
      </c>
    </row>
    <row r="3857" spans="1:9">
      <c r="A3857">
        <v>3275443</v>
      </c>
      <c r="B3857">
        <v>700000000</v>
      </c>
      <c r="C3857">
        <v>6</v>
      </c>
      <c r="E3857">
        <v>90820</v>
      </c>
      <c r="F3857">
        <v>15300000</v>
      </c>
      <c r="G3857">
        <v>6</v>
      </c>
      <c r="H3857">
        <f>ROUND(CORREL(Table68[[Gross Earning ]],Table68[Budget]),6)</f>
        <v>0.48902099999999998</v>
      </c>
      <c r="I3857">
        <f>Table68[[#This Row],[Gross Earning ]]-Table68[[#This Row],[Budget]]</f>
        <v>-15209180</v>
      </c>
    </row>
    <row r="3858" spans="1:9">
      <c r="A3858">
        <v>18535191</v>
      </c>
      <c r="B3858">
        <v>14000000</v>
      </c>
      <c r="C3858">
        <v>6.9</v>
      </c>
      <c r="E3858">
        <v>84689</v>
      </c>
      <c r="F3858">
        <v>15300000</v>
      </c>
      <c r="G3858">
        <v>7.5</v>
      </c>
      <c r="H3858">
        <f>ROUND(CORREL(Table68[[Gross Earning ]],Table68[Budget]),6)</f>
        <v>0.48902099999999998</v>
      </c>
      <c r="I3858">
        <f>Table68[[#This Row],[Gross Earning ]]-Table68[[#This Row],[Budget]]</f>
        <v>-15215311</v>
      </c>
    </row>
    <row r="3859" spans="1:9">
      <c r="A3859">
        <v>23838</v>
      </c>
      <c r="B3859">
        <v>7000000</v>
      </c>
      <c r="C3859">
        <v>5.5</v>
      </c>
      <c r="E3859">
        <v>82739</v>
      </c>
      <c r="F3859">
        <v>15300000</v>
      </c>
      <c r="G3859">
        <v>6.7</v>
      </c>
      <c r="H3859">
        <f>ROUND(CORREL(Table68[[Gross Earning ]],Table68[Budget]),6)</f>
        <v>0.48902099999999998</v>
      </c>
      <c r="I3859">
        <f>Table68[[#This Row],[Gross Earning ]]-Table68[[#This Row],[Budget]]</f>
        <v>-15217261</v>
      </c>
    </row>
    <row r="3860" spans="1:9">
      <c r="A3860">
        <v>22160085</v>
      </c>
      <c r="B3860">
        <v>10600000</v>
      </c>
      <c r="C3860">
        <v>5.4</v>
      </c>
      <c r="E3860">
        <v>81525</v>
      </c>
      <c r="F3860">
        <v>15300000</v>
      </c>
      <c r="G3860">
        <v>6.6</v>
      </c>
      <c r="H3860">
        <f>ROUND(CORREL(Table68[[Gross Earning ]],Table68[Budget]),6)</f>
        <v>0.48902099999999998</v>
      </c>
      <c r="I3860">
        <f>Table68[[#This Row],[Gross Earning ]]-Table68[[#This Row],[Budget]]</f>
        <v>-15218475</v>
      </c>
    </row>
    <row r="3861" spans="1:9">
      <c r="A3861">
        <v>56715371</v>
      </c>
      <c r="B3861">
        <v>12000000</v>
      </c>
      <c r="C3861">
        <v>8.3000000000000007</v>
      </c>
      <c r="E3861">
        <v>79043</v>
      </c>
      <c r="F3861">
        <v>15300000</v>
      </c>
      <c r="G3861">
        <v>6.3</v>
      </c>
      <c r="H3861">
        <f>ROUND(CORREL(Table68[[Gross Earning ]],Table68[Budget]),6)</f>
        <v>0.48902099999999998</v>
      </c>
      <c r="I3861">
        <f>Table68[[#This Row],[Gross Earning ]]-Table68[[#This Row],[Budget]]</f>
        <v>-15220957</v>
      </c>
    </row>
    <row r="3862" spans="1:9">
      <c r="A3862">
        <v>434949459</v>
      </c>
      <c r="B3862">
        <v>10500000</v>
      </c>
      <c r="C3862">
        <v>7.9</v>
      </c>
      <c r="E3862">
        <v>22770864</v>
      </c>
      <c r="F3862">
        <v>38000000</v>
      </c>
      <c r="G3862">
        <v>5.5</v>
      </c>
      <c r="H3862">
        <f>ROUND(CORREL(Table68[[Gross Earning ]],Table68[Budget]),6)</f>
        <v>0.48902099999999998</v>
      </c>
      <c r="I3862">
        <f>Table68[[#This Row],[Gross Earning ]]-Table68[[#This Row],[Budget]]</f>
        <v>-15229136</v>
      </c>
    </row>
    <row r="3863" spans="1:9">
      <c r="A3863">
        <v>11043445</v>
      </c>
      <c r="B3863">
        <v>10000000</v>
      </c>
      <c r="C3863">
        <v>6.5</v>
      </c>
      <c r="E3863">
        <v>69582</v>
      </c>
      <c r="F3863">
        <v>15300000</v>
      </c>
      <c r="G3863">
        <v>6.4</v>
      </c>
      <c r="H3863">
        <f>ROUND(CORREL(Table68[[Gross Earning ]],Table68[Budget]),6)</f>
        <v>0.48902099999999998</v>
      </c>
      <c r="I3863">
        <f>Table68[[#This Row],[Gross Earning ]]-Table68[[#This Row],[Budget]]</f>
        <v>-15230418</v>
      </c>
    </row>
    <row r="3864" spans="1:9">
      <c r="A3864">
        <v>125169</v>
      </c>
      <c r="B3864">
        <v>10500000</v>
      </c>
      <c r="C3864">
        <v>6.4</v>
      </c>
      <c r="E3864">
        <v>59774</v>
      </c>
      <c r="F3864">
        <v>15300000</v>
      </c>
      <c r="G3864">
        <v>6.8</v>
      </c>
      <c r="H3864">
        <f>ROUND(CORREL(Table68[[Gross Earning ]],Table68[Budget]),6)</f>
        <v>0.48902099999999998</v>
      </c>
      <c r="I3864">
        <f>Table68[[#This Row],[Gross Earning ]]-Table68[[#This Row],[Budget]]</f>
        <v>-15240226</v>
      </c>
    </row>
    <row r="3865" spans="1:9">
      <c r="A3865">
        <v>1066555</v>
      </c>
      <c r="B3865">
        <v>11000000</v>
      </c>
      <c r="C3865">
        <v>5.8</v>
      </c>
      <c r="E3865">
        <v>58163</v>
      </c>
      <c r="F3865">
        <v>15300000</v>
      </c>
      <c r="G3865">
        <v>4.2</v>
      </c>
      <c r="H3865">
        <f>ROUND(CORREL(Table68[[Gross Earning ]],Table68[Budget]),6)</f>
        <v>0.48902099999999998</v>
      </c>
      <c r="I3865">
        <f>Table68[[#This Row],[Gross Earning ]]-Table68[[#This Row],[Budget]]</f>
        <v>-15241837</v>
      </c>
    </row>
    <row r="3866" spans="1:9">
      <c r="A3866">
        <v>5669081</v>
      </c>
      <c r="B3866">
        <v>10818775</v>
      </c>
      <c r="C3866">
        <v>6.6</v>
      </c>
      <c r="E3866">
        <v>55202</v>
      </c>
      <c r="F3866">
        <v>15300000</v>
      </c>
      <c r="G3866">
        <v>5.3</v>
      </c>
      <c r="H3866">
        <f>ROUND(CORREL(Table68[[Gross Earning ]],Table68[Budget]),6)</f>
        <v>0.48902099999999998</v>
      </c>
      <c r="I3866">
        <f>Table68[[#This Row],[Gross Earning ]]-Table68[[#This Row],[Budget]]</f>
        <v>-15244798</v>
      </c>
    </row>
    <row r="3867" spans="1:9">
      <c r="A3867">
        <v>138339411</v>
      </c>
      <c r="B3867">
        <v>10000000</v>
      </c>
      <c r="C3867">
        <v>8.3000000000000007</v>
      </c>
      <c r="E3867">
        <v>54734</v>
      </c>
      <c r="F3867">
        <v>15300000</v>
      </c>
      <c r="G3867">
        <v>5.7</v>
      </c>
      <c r="H3867">
        <f>ROUND(CORREL(Table68[[Gross Earning ]],Table68[Budget]),6)</f>
        <v>0.48902099999999998</v>
      </c>
      <c r="I3867">
        <f>Table68[[#This Row],[Gross Earning ]]-Table68[[#This Row],[Budget]]</f>
        <v>-15245266</v>
      </c>
    </row>
    <row r="3868" spans="1:9">
      <c r="A3868">
        <v>80150343</v>
      </c>
      <c r="B3868">
        <v>10000000</v>
      </c>
      <c r="C3868">
        <v>6.2</v>
      </c>
      <c r="E3868">
        <v>50000</v>
      </c>
      <c r="F3868">
        <v>15300000</v>
      </c>
      <c r="G3868">
        <v>5.0999999999999996</v>
      </c>
      <c r="H3868">
        <f>ROUND(CORREL(Table68[[Gross Earning ]],Table68[Budget]),6)</f>
        <v>0.48902099999999998</v>
      </c>
      <c r="I3868">
        <f>Table68[[#This Row],[Gross Earning ]]-Table68[[#This Row],[Budget]]</f>
        <v>-15250000</v>
      </c>
    </row>
    <row r="3869" spans="1:9">
      <c r="A3869">
        <v>85300000</v>
      </c>
      <c r="B3869">
        <v>10000000</v>
      </c>
      <c r="C3869">
        <v>6.9</v>
      </c>
      <c r="E3869">
        <v>47111</v>
      </c>
      <c r="F3869">
        <v>15300000</v>
      </c>
      <c r="G3869">
        <v>6.8</v>
      </c>
      <c r="H3869">
        <f>ROUND(CORREL(Table68[[Gross Earning ]],Table68[Budget]),6)</f>
        <v>0.48902099999999998</v>
      </c>
      <c r="I3869">
        <f>Table68[[#This Row],[Gross Earning ]]-Table68[[#This Row],[Budget]]</f>
        <v>-15252889</v>
      </c>
    </row>
    <row r="3870" spans="1:9">
      <c r="A3870">
        <v>68353550</v>
      </c>
      <c r="B3870">
        <v>10000000</v>
      </c>
      <c r="C3870">
        <v>5.9</v>
      </c>
      <c r="E3870">
        <v>45661</v>
      </c>
      <c r="F3870">
        <v>15300000</v>
      </c>
      <c r="G3870">
        <v>7.3</v>
      </c>
      <c r="H3870">
        <f>ROUND(CORREL(Table68[[Gross Earning ]],Table68[Budget]),6)</f>
        <v>0.48902099999999998</v>
      </c>
      <c r="I3870">
        <f>Table68[[#This Row],[Gross Earning ]]-Table68[[#This Row],[Budget]]</f>
        <v>-15254339</v>
      </c>
    </row>
    <row r="3871" spans="1:9">
      <c r="A3871">
        <v>78845130</v>
      </c>
      <c r="B3871">
        <v>10000000</v>
      </c>
      <c r="C3871">
        <v>6.1</v>
      </c>
      <c r="E3871">
        <v>33598</v>
      </c>
      <c r="F3871">
        <v>15300000</v>
      </c>
      <c r="G3871">
        <v>5.4</v>
      </c>
      <c r="H3871">
        <f>ROUND(CORREL(Table68[[Gross Earning ]],Table68[Budget]),6)</f>
        <v>0.48902099999999998</v>
      </c>
      <c r="I3871">
        <f>Table68[[#This Row],[Gross Earning ]]-Table68[[#This Row],[Budget]]</f>
        <v>-15266402</v>
      </c>
    </row>
    <row r="3872" spans="1:9">
      <c r="A3872">
        <v>63319509</v>
      </c>
      <c r="B3872">
        <v>10000000</v>
      </c>
      <c r="C3872">
        <v>5.8</v>
      </c>
      <c r="E3872">
        <v>32631</v>
      </c>
      <c r="F3872">
        <v>15300000</v>
      </c>
      <c r="G3872">
        <v>7.5</v>
      </c>
      <c r="H3872">
        <f>ROUND(CORREL(Table68[[Gross Earning ]],Table68[Budget]),6)</f>
        <v>0.48902099999999998</v>
      </c>
      <c r="I3872">
        <f>Table68[[#This Row],[Gross Earning ]]-Table68[[#This Row],[Budget]]</f>
        <v>-15267369</v>
      </c>
    </row>
    <row r="3873" spans="1:9">
      <c r="A3873">
        <v>63270259</v>
      </c>
      <c r="B3873">
        <v>10000000</v>
      </c>
      <c r="C3873">
        <v>5.9</v>
      </c>
      <c r="E3873">
        <v>27012</v>
      </c>
      <c r="F3873">
        <v>15300000</v>
      </c>
      <c r="G3873">
        <v>5.9</v>
      </c>
      <c r="H3873">
        <f>ROUND(CORREL(Table68[[Gross Earning ]],Table68[Budget]),6)</f>
        <v>0.48902099999999998</v>
      </c>
      <c r="I3873">
        <f>Table68[[#This Row],[Gross Earning ]]-Table68[[#This Row],[Budget]]</f>
        <v>-15272988</v>
      </c>
    </row>
    <row r="3874" spans="1:9">
      <c r="A3874">
        <v>55865715</v>
      </c>
      <c r="B3874">
        <v>10000000</v>
      </c>
      <c r="C3874">
        <v>5.5</v>
      </c>
      <c r="E3874">
        <v>25918</v>
      </c>
      <c r="F3874">
        <v>15300000</v>
      </c>
      <c r="G3874">
        <v>5.8</v>
      </c>
      <c r="H3874">
        <f>ROUND(CORREL(Table68[[Gross Earning ]],Table68[Budget]),6)</f>
        <v>0.48902099999999998</v>
      </c>
      <c r="I3874">
        <f>Table68[[#This Row],[Gross Earning ]]-Table68[[#This Row],[Budget]]</f>
        <v>-15274082</v>
      </c>
    </row>
    <row r="3875" spans="1:9">
      <c r="A3875">
        <v>63231524</v>
      </c>
      <c r="B3875">
        <v>6000000</v>
      </c>
      <c r="C3875">
        <v>5</v>
      </c>
      <c r="E3875">
        <v>24705</v>
      </c>
      <c r="F3875">
        <v>15300000</v>
      </c>
      <c r="G3875">
        <v>6.3</v>
      </c>
      <c r="H3875">
        <f>ROUND(CORREL(Table68[[Gross Earning ]],Table68[Budget]),6)</f>
        <v>0.48902099999999998</v>
      </c>
      <c r="I3875">
        <f>Table68[[#This Row],[Gross Earning ]]-Table68[[#This Row],[Budget]]</f>
        <v>-15275295</v>
      </c>
    </row>
    <row r="3876" spans="1:9">
      <c r="A3876">
        <v>52293982</v>
      </c>
      <c r="B3876">
        <v>13800000</v>
      </c>
      <c r="C3876">
        <v>7</v>
      </c>
      <c r="E3876">
        <v>23807</v>
      </c>
      <c r="F3876">
        <v>15300000</v>
      </c>
      <c r="G3876">
        <v>8.3000000000000007</v>
      </c>
      <c r="H3876">
        <f>ROUND(CORREL(Table68[[Gross Earning ]],Table68[Budget]),6)</f>
        <v>0.48902099999999998</v>
      </c>
      <c r="I3876">
        <f>Table68[[#This Row],[Gross Earning ]]-Table68[[#This Row],[Budget]]</f>
        <v>-15276193</v>
      </c>
    </row>
    <row r="3877" spans="1:9">
      <c r="A3877">
        <v>50752337</v>
      </c>
      <c r="B3877">
        <v>10000000</v>
      </c>
      <c r="C3877">
        <v>6.4</v>
      </c>
      <c r="E3877">
        <v>22434</v>
      </c>
      <c r="F3877">
        <v>15300000</v>
      </c>
      <c r="G3877">
        <v>6.9</v>
      </c>
      <c r="H3877">
        <f>ROUND(CORREL(Table68[[Gross Earning ]],Table68[Budget]),6)</f>
        <v>0.48902099999999998</v>
      </c>
      <c r="I3877">
        <f>Table68[[#This Row],[Gross Earning ]]-Table68[[#This Row],[Budget]]</f>
        <v>-15277566</v>
      </c>
    </row>
    <row r="3878" spans="1:9">
      <c r="A3878">
        <v>110175871</v>
      </c>
      <c r="B3878">
        <v>10000000</v>
      </c>
      <c r="C3878">
        <v>5.9</v>
      </c>
      <c r="E3878">
        <v>54222000</v>
      </c>
      <c r="F3878">
        <v>69500000</v>
      </c>
      <c r="G3878">
        <v>7.6</v>
      </c>
      <c r="H3878">
        <f>ROUND(CORREL(Table68[[Gross Earning ]],Table68[Budget]),6)</f>
        <v>0.48902099999999998</v>
      </c>
      <c r="I3878">
        <f>Table68[[#This Row],[Gross Earning ]]-Table68[[#This Row],[Budget]]</f>
        <v>-15278000</v>
      </c>
    </row>
    <row r="3879" spans="1:9">
      <c r="A3879">
        <v>38624000</v>
      </c>
      <c r="B3879">
        <v>12000000</v>
      </c>
      <c r="C3879">
        <v>7</v>
      </c>
      <c r="E3879">
        <v>18434</v>
      </c>
      <c r="F3879">
        <v>15300000</v>
      </c>
      <c r="G3879">
        <v>7.7</v>
      </c>
      <c r="H3879">
        <f>ROUND(CORREL(Table68[[Gross Earning ]],Table68[Budget]),6)</f>
        <v>0.48902099999999998</v>
      </c>
      <c r="I3879">
        <f>Table68[[#This Row],[Gross Earning ]]-Table68[[#This Row],[Budget]]</f>
        <v>-15281566</v>
      </c>
    </row>
    <row r="3880" spans="1:9">
      <c r="A3880">
        <v>37470017</v>
      </c>
      <c r="B3880">
        <v>10000000</v>
      </c>
      <c r="C3880">
        <v>6.1</v>
      </c>
      <c r="E3880">
        <v>17311</v>
      </c>
      <c r="F3880">
        <v>15300000</v>
      </c>
      <c r="G3880">
        <v>6.7</v>
      </c>
      <c r="H3880">
        <f>ROUND(CORREL(Table68[[Gross Earning ]],Table68[Budget]),6)</f>
        <v>0.48902099999999998</v>
      </c>
      <c r="I3880">
        <f>Table68[[#This Row],[Gross Earning ]]-Table68[[#This Row],[Budget]]</f>
        <v>-15282689</v>
      </c>
    </row>
    <row r="3881" spans="1:9">
      <c r="A3881">
        <v>40485039</v>
      </c>
      <c r="B3881">
        <v>10000000</v>
      </c>
      <c r="C3881">
        <v>6.9</v>
      </c>
      <c r="E3881">
        <v>15542</v>
      </c>
      <c r="F3881">
        <v>15300000</v>
      </c>
      <c r="G3881">
        <v>6.5</v>
      </c>
      <c r="H3881">
        <f>ROUND(CORREL(Table68[[Gross Earning ]],Table68[Budget]),6)</f>
        <v>0.48902099999999998</v>
      </c>
      <c r="I3881">
        <f>Table68[[#This Row],[Gross Earning ]]-Table68[[#This Row],[Budget]]</f>
        <v>-15284458</v>
      </c>
    </row>
    <row r="3882" spans="1:9">
      <c r="A3882">
        <v>16800000</v>
      </c>
      <c r="B3882">
        <v>10000000</v>
      </c>
      <c r="C3882">
        <v>7.5</v>
      </c>
      <c r="E3882">
        <v>15059</v>
      </c>
      <c r="F3882">
        <v>15300000</v>
      </c>
      <c r="G3882">
        <v>5.4</v>
      </c>
      <c r="H3882">
        <f>ROUND(CORREL(Table68[[Gross Earning ]],Table68[Budget]),6)</f>
        <v>0.48902099999999998</v>
      </c>
      <c r="I3882">
        <f>Table68[[#This Row],[Gross Earning ]]-Table68[[#This Row],[Budget]]</f>
        <v>-15284941</v>
      </c>
    </row>
    <row r="3883" spans="1:9">
      <c r="A3883">
        <v>46377022</v>
      </c>
      <c r="B3883">
        <v>10000000</v>
      </c>
      <c r="C3883">
        <v>7.3</v>
      </c>
      <c r="E3883">
        <v>13220</v>
      </c>
      <c r="F3883">
        <v>15300000</v>
      </c>
      <c r="G3883">
        <v>3.9</v>
      </c>
      <c r="H3883">
        <f>ROUND(CORREL(Table68[[Gross Earning ]],Table68[Budget]),6)</f>
        <v>0.48902099999999998</v>
      </c>
      <c r="I3883">
        <f>Table68[[#This Row],[Gross Earning ]]-Table68[[#This Row],[Budget]]</f>
        <v>-15286780</v>
      </c>
    </row>
    <row r="3884" spans="1:9">
      <c r="A3884">
        <v>36696761</v>
      </c>
      <c r="B3884">
        <v>23000000</v>
      </c>
      <c r="C3884">
        <v>6.5</v>
      </c>
      <c r="E3884">
        <v>10443</v>
      </c>
      <c r="F3884">
        <v>15300000</v>
      </c>
      <c r="G3884">
        <v>6.3</v>
      </c>
      <c r="H3884">
        <f>ROUND(CORREL(Table68[[Gross Earning ]],Table68[Budget]),6)</f>
        <v>0.48902099999999998</v>
      </c>
      <c r="I3884">
        <f>Table68[[#This Row],[Gross Earning ]]-Table68[[#This Row],[Budget]]</f>
        <v>-15289557</v>
      </c>
    </row>
    <row r="3885" spans="1:9">
      <c r="A3885">
        <v>36200000</v>
      </c>
      <c r="B3885">
        <v>12305523</v>
      </c>
      <c r="C3885">
        <v>6.2</v>
      </c>
      <c r="E3885">
        <v>10230</v>
      </c>
      <c r="F3885">
        <v>15300000</v>
      </c>
      <c r="G3885">
        <v>7.2</v>
      </c>
      <c r="H3885">
        <f>ROUND(CORREL(Table68[[Gross Earning ]],Table68[Budget]),6)</f>
        <v>0.48902099999999998</v>
      </c>
      <c r="I3885">
        <f>Table68[[#This Row],[Gross Earning ]]-Table68[[#This Row],[Budget]]</f>
        <v>-15289770</v>
      </c>
    </row>
    <row r="3886" spans="1:9">
      <c r="A3886">
        <v>35794166</v>
      </c>
      <c r="B3886">
        <v>10000000</v>
      </c>
      <c r="C3886">
        <v>6</v>
      </c>
      <c r="E3886">
        <v>9950</v>
      </c>
      <c r="F3886">
        <v>15300000</v>
      </c>
      <c r="G3886">
        <v>8</v>
      </c>
      <c r="H3886">
        <f>ROUND(CORREL(Table68[[Gross Earning ]],Table68[Budget]),6)</f>
        <v>0.48902099999999998</v>
      </c>
      <c r="I3886">
        <f>Table68[[#This Row],[Gross Earning ]]-Table68[[#This Row],[Budget]]</f>
        <v>-15290050</v>
      </c>
    </row>
    <row r="3887" spans="1:9">
      <c r="A3887">
        <v>33583175</v>
      </c>
      <c r="B3887">
        <v>10000000</v>
      </c>
      <c r="C3887">
        <v>6.3</v>
      </c>
      <c r="E3887">
        <v>9609</v>
      </c>
      <c r="F3887">
        <v>15300000</v>
      </c>
      <c r="G3887">
        <v>6.5</v>
      </c>
      <c r="H3887">
        <f>ROUND(CORREL(Table68[[Gross Earning ]],Table68[Budget]),6)</f>
        <v>0.48902099999999998</v>
      </c>
      <c r="I3887">
        <f>Table68[[#This Row],[Gross Earning ]]-Table68[[#This Row],[Budget]]</f>
        <v>-15290391</v>
      </c>
    </row>
    <row r="3888" spans="1:9">
      <c r="A3888">
        <v>32983713</v>
      </c>
      <c r="B3888">
        <v>20000000</v>
      </c>
      <c r="C3888">
        <v>5.8</v>
      </c>
      <c r="E3888">
        <v>5824</v>
      </c>
      <c r="F3888">
        <v>15300000</v>
      </c>
      <c r="G3888">
        <v>6.8</v>
      </c>
      <c r="H3888">
        <f>ROUND(CORREL(Table68[[Gross Earning ]],Table68[Budget]),6)</f>
        <v>0.48902099999999998</v>
      </c>
      <c r="I3888">
        <f>Table68[[#This Row],[Gross Earning ]]-Table68[[#This Row],[Budget]]</f>
        <v>-15294176</v>
      </c>
    </row>
    <row r="3889" spans="1:9">
      <c r="A3889">
        <v>52200504</v>
      </c>
      <c r="B3889">
        <v>10000000</v>
      </c>
      <c r="C3889">
        <v>6.1</v>
      </c>
      <c r="E3889">
        <v>5494</v>
      </c>
      <c r="F3889">
        <v>15300000</v>
      </c>
      <c r="G3889">
        <v>5.6</v>
      </c>
      <c r="H3889">
        <f>ROUND(CORREL(Table68[[Gross Earning ]],Table68[Budget]),6)</f>
        <v>0.48902099999999998</v>
      </c>
      <c r="I3889">
        <f>Table68[[#This Row],[Gross Earning ]]-Table68[[#This Row],[Budget]]</f>
        <v>-15294506</v>
      </c>
    </row>
    <row r="3890" spans="1:9">
      <c r="A3890">
        <v>33000000</v>
      </c>
      <c r="B3890">
        <v>10000000</v>
      </c>
      <c r="C3890">
        <v>6.9</v>
      </c>
      <c r="E3890">
        <v>4556</v>
      </c>
      <c r="F3890">
        <v>15300000</v>
      </c>
      <c r="G3890">
        <v>5.6</v>
      </c>
      <c r="H3890">
        <f>ROUND(CORREL(Table68[[Gross Earning ]],Table68[Budget]),6)</f>
        <v>0.48902099999999998</v>
      </c>
      <c r="I3890">
        <f>Table68[[#This Row],[Gross Earning ]]-Table68[[#This Row],[Budget]]</f>
        <v>-15295444</v>
      </c>
    </row>
    <row r="3891" spans="1:9">
      <c r="A3891">
        <v>32101000</v>
      </c>
      <c r="B3891">
        <v>10000000</v>
      </c>
      <c r="C3891">
        <v>5.4</v>
      </c>
      <c r="E3891">
        <v>2874</v>
      </c>
      <c r="F3891">
        <v>15300000</v>
      </c>
      <c r="G3891">
        <v>6</v>
      </c>
      <c r="H3891">
        <f>ROUND(CORREL(Table68[[Gross Earning ]],Table68[Budget]),6)</f>
        <v>0.48902099999999998</v>
      </c>
      <c r="I3891">
        <f>Table68[[#This Row],[Gross Earning ]]-Table68[[#This Row],[Budget]]</f>
        <v>-15297126</v>
      </c>
    </row>
    <row r="3892" spans="1:9">
      <c r="A3892">
        <v>31487293</v>
      </c>
      <c r="B3892">
        <v>9000000</v>
      </c>
      <c r="C3892">
        <v>6.7</v>
      </c>
      <c r="E3892">
        <v>2843</v>
      </c>
      <c r="F3892">
        <v>15300000</v>
      </c>
      <c r="G3892">
        <v>5.4</v>
      </c>
      <c r="H3892">
        <f>ROUND(CORREL(Table68[[Gross Earning ]],Table68[Budget]),6)</f>
        <v>0.48902099999999998</v>
      </c>
      <c r="I3892">
        <f>Table68[[#This Row],[Gross Earning ]]-Table68[[#This Row],[Budget]]</f>
        <v>-15297157</v>
      </c>
    </row>
    <row r="3893" spans="1:9">
      <c r="A3893">
        <v>30651422</v>
      </c>
      <c r="B3893">
        <v>10000000</v>
      </c>
      <c r="C3893">
        <v>7.4</v>
      </c>
      <c r="E3893">
        <v>1711</v>
      </c>
      <c r="F3893">
        <v>15300000</v>
      </c>
      <c r="G3893">
        <v>6.6</v>
      </c>
      <c r="H3893">
        <f>ROUND(CORREL(Table68[[Gross Earning ]],Table68[Budget]),6)</f>
        <v>0.48902099999999998</v>
      </c>
      <c r="I3893">
        <f>Table68[[#This Row],[Gross Earning ]]-Table68[[#This Row],[Budget]]</f>
        <v>-15298289</v>
      </c>
    </row>
    <row r="3894" spans="1:9">
      <c r="A3894">
        <v>30306281</v>
      </c>
      <c r="B3894">
        <v>10000000</v>
      </c>
      <c r="C3894">
        <v>5.6</v>
      </c>
      <c r="E3894">
        <v>828</v>
      </c>
      <c r="F3894">
        <v>15300000</v>
      </c>
      <c r="G3894">
        <v>6.4</v>
      </c>
      <c r="H3894">
        <f>ROUND(CORREL(Table68[[Gross Earning ]],Table68[Budget]),6)</f>
        <v>0.48902099999999998</v>
      </c>
      <c r="I3894">
        <f>Table68[[#This Row],[Gross Earning ]]-Table68[[#This Row],[Budget]]</f>
        <v>-15299172</v>
      </c>
    </row>
    <row r="3895" spans="1:9">
      <c r="A3895">
        <v>29500000</v>
      </c>
      <c r="B3895">
        <v>10000000</v>
      </c>
      <c r="C3895">
        <v>6.5</v>
      </c>
      <c r="E3895">
        <v>728</v>
      </c>
      <c r="F3895">
        <v>15300000</v>
      </c>
      <c r="G3895">
        <v>7.3</v>
      </c>
      <c r="H3895">
        <f>ROUND(CORREL(Table68[[Gross Earning ]],Table68[Budget]),6)</f>
        <v>0.48902099999999998</v>
      </c>
      <c r="I3895">
        <f>Table68[[#This Row],[Gross Earning ]]-Table68[[#This Row],[Budget]]</f>
        <v>-15299272</v>
      </c>
    </row>
    <row r="3896" spans="1:9">
      <c r="A3896">
        <v>30050028</v>
      </c>
      <c r="B3896">
        <v>17000000</v>
      </c>
      <c r="C3896">
        <v>6.5</v>
      </c>
      <c r="E3896">
        <v>19692608</v>
      </c>
      <c r="F3896">
        <v>35000000</v>
      </c>
      <c r="G3896">
        <v>6.2</v>
      </c>
      <c r="H3896">
        <f>ROUND(CORREL(Table68[[Gross Earning ]],Table68[Budget]),6)</f>
        <v>0.48902099999999998</v>
      </c>
      <c r="I3896">
        <f>Table68[[#This Row],[Gross Earning ]]-Table68[[#This Row],[Budget]]</f>
        <v>-15307392</v>
      </c>
    </row>
    <row r="3897" spans="1:9">
      <c r="A3897">
        <v>29392418</v>
      </c>
      <c r="B3897">
        <v>10000000</v>
      </c>
      <c r="C3897">
        <v>5.8</v>
      </c>
      <c r="E3897">
        <v>634277</v>
      </c>
      <c r="F3897">
        <v>16000000</v>
      </c>
      <c r="G3897">
        <v>7.3</v>
      </c>
      <c r="H3897">
        <f>ROUND(CORREL(Table68[[Gross Earning ]],Table68[Budget]),6)</f>
        <v>0.48902099999999998</v>
      </c>
      <c r="I3897">
        <f>Table68[[#This Row],[Gross Earning ]]-Table68[[#This Row],[Budget]]</f>
        <v>-15365723</v>
      </c>
    </row>
    <row r="3898" spans="1:9">
      <c r="A3898">
        <v>28563926</v>
      </c>
      <c r="B3898">
        <v>8500000</v>
      </c>
      <c r="C3898">
        <v>5</v>
      </c>
      <c r="E3898">
        <v>1569918</v>
      </c>
      <c r="F3898">
        <v>17000000</v>
      </c>
      <c r="G3898">
        <v>6.9</v>
      </c>
      <c r="H3898">
        <f>ROUND(CORREL(Table68[[Gross Earning ]],Table68[Budget]),6)</f>
        <v>0.48902099999999998</v>
      </c>
      <c r="I3898">
        <f>Table68[[#This Row],[Gross Earning ]]-Table68[[#This Row],[Budget]]</f>
        <v>-15430082</v>
      </c>
    </row>
    <row r="3899" spans="1:9">
      <c r="A3899">
        <v>28435406</v>
      </c>
      <c r="B3899">
        <v>12000000</v>
      </c>
      <c r="C3899">
        <v>5.5</v>
      </c>
      <c r="E3899">
        <v>19447478</v>
      </c>
      <c r="F3899">
        <v>35000000</v>
      </c>
      <c r="G3899">
        <v>5.6</v>
      </c>
      <c r="H3899">
        <f>ROUND(CORREL(Table68[[Gross Earning ]],Table68[Budget]),6)</f>
        <v>0.48902099999999998</v>
      </c>
      <c r="I3899">
        <f>Table68[[#This Row],[Gross Earning ]]-Table68[[#This Row],[Budget]]</f>
        <v>-15552522</v>
      </c>
    </row>
    <row r="3900" spans="1:9">
      <c r="A3900">
        <v>25339117</v>
      </c>
      <c r="B3900">
        <v>10000000</v>
      </c>
      <c r="C3900">
        <v>6.5</v>
      </c>
      <c r="E3900">
        <v>39440655</v>
      </c>
      <c r="F3900">
        <v>55000000</v>
      </c>
      <c r="G3900">
        <v>6.4</v>
      </c>
      <c r="H3900">
        <f>ROUND(CORREL(Table68[[Gross Earning ]],Table68[Budget]),6)</f>
        <v>0.48902099999999998</v>
      </c>
      <c r="I3900">
        <f>Table68[[#This Row],[Gross Earning ]]-Table68[[#This Row],[Budget]]</f>
        <v>-15559345</v>
      </c>
    </row>
    <row r="3901" spans="1:9">
      <c r="A3901">
        <v>25600000</v>
      </c>
      <c r="B3901">
        <v>10000000</v>
      </c>
      <c r="C3901">
        <v>7.2</v>
      </c>
      <c r="E3901">
        <v>7434726</v>
      </c>
      <c r="F3901">
        <v>23000000</v>
      </c>
      <c r="G3901">
        <v>6</v>
      </c>
      <c r="H3901">
        <f>ROUND(CORREL(Table68[[Gross Earning ]],Table68[Budget]),6)</f>
        <v>0.48902099999999998</v>
      </c>
      <c r="I3901">
        <f>Table68[[#This Row],[Gross Earning ]]-Table68[[#This Row],[Budget]]</f>
        <v>-15565274</v>
      </c>
    </row>
    <row r="3902" spans="1:9">
      <c r="A3902">
        <v>27736779</v>
      </c>
      <c r="B3902">
        <v>10000000</v>
      </c>
      <c r="C3902">
        <v>5.2</v>
      </c>
      <c r="E3902">
        <v>8427204</v>
      </c>
      <c r="F3902">
        <v>24000000</v>
      </c>
      <c r="G3902">
        <v>5.4</v>
      </c>
      <c r="H3902">
        <f>ROUND(CORREL(Table68[[Gross Earning ]],Table68[Budget]),6)</f>
        <v>0.48902099999999998</v>
      </c>
      <c r="I3902">
        <f>Table68[[#This Row],[Gross Earning ]]-Table68[[#This Row],[Budget]]</f>
        <v>-15572796</v>
      </c>
    </row>
    <row r="3903" spans="1:9">
      <c r="A3903">
        <v>24397469</v>
      </c>
      <c r="B3903">
        <v>17000000</v>
      </c>
      <c r="C3903">
        <v>5.7</v>
      </c>
      <c r="E3903">
        <v>36385763</v>
      </c>
      <c r="F3903">
        <v>52000000</v>
      </c>
      <c r="G3903">
        <v>7.6</v>
      </c>
      <c r="H3903">
        <f>ROUND(CORREL(Table68[[Gross Earning ]],Table68[Budget]),6)</f>
        <v>0.48902099999999998</v>
      </c>
      <c r="I3903">
        <f>Table68[[#This Row],[Gross Earning ]]-Table68[[#This Row],[Budget]]</f>
        <v>-15614237</v>
      </c>
    </row>
    <row r="3904" spans="1:9">
      <c r="A3904">
        <v>20384136</v>
      </c>
      <c r="B3904">
        <v>10000000</v>
      </c>
      <c r="C3904">
        <v>4.7</v>
      </c>
      <c r="E3904">
        <v>16377274</v>
      </c>
      <c r="F3904">
        <v>32000000</v>
      </c>
      <c r="G3904">
        <v>7.1</v>
      </c>
      <c r="H3904">
        <f>ROUND(CORREL(Table68[[Gross Earning ]],Table68[Budget]),6)</f>
        <v>0.48902099999999998</v>
      </c>
      <c r="I3904">
        <f>Table68[[#This Row],[Gross Earning ]]-Table68[[#This Row],[Budget]]</f>
        <v>-15622726</v>
      </c>
    </row>
    <row r="3905" spans="1:9">
      <c r="A3905">
        <v>25464480</v>
      </c>
      <c r="B3905">
        <v>10000000</v>
      </c>
      <c r="C3905">
        <v>5.9</v>
      </c>
      <c r="E3905">
        <v>24332324</v>
      </c>
      <c r="F3905">
        <v>40000000</v>
      </c>
      <c r="G3905">
        <v>6.1</v>
      </c>
      <c r="H3905">
        <f>ROUND(CORREL(Table68[[Gross Earning ]],Table68[Budget]),6)</f>
        <v>0.48902099999999998</v>
      </c>
      <c r="I3905">
        <f>Table68[[#This Row],[Gross Earning ]]-Table68[[#This Row],[Budget]]</f>
        <v>-15667676</v>
      </c>
    </row>
    <row r="3906" spans="1:9">
      <c r="A3906">
        <v>20338609</v>
      </c>
      <c r="B3906">
        <v>10000000</v>
      </c>
      <c r="C3906">
        <v>6.8</v>
      </c>
      <c r="E3906">
        <v>317125</v>
      </c>
      <c r="F3906">
        <v>16000000</v>
      </c>
      <c r="G3906">
        <v>6.2</v>
      </c>
      <c r="H3906">
        <f>ROUND(CORREL(Table68[[Gross Earning ]],Table68[Budget]),6)</f>
        <v>0.48902099999999998</v>
      </c>
      <c r="I3906">
        <f>Table68[[#This Row],[Gross Earning ]]-Table68[[#This Row],[Budget]]</f>
        <v>-15682875</v>
      </c>
    </row>
    <row r="3907" spans="1:9">
      <c r="A3907">
        <v>18272447</v>
      </c>
      <c r="B3907">
        <v>10000000</v>
      </c>
      <c r="C3907">
        <v>5.9</v>
      </c>
      <c r="E3907">
        <v>19294901</v>
      </c>
      <c r="F3907">
        <v>35000000</v>
      </c>
      <c r="G3907">
        <v>5</v>
      </c>
      <c r="H3907">
        <f>ROUND(CORREL(Table68[[Gross Earning ]],Table68[Budget]),6)</f>
        <v>0.48902099999999998</v>
      </c>
      <c r="I3907">
        <f>Table68[[#This Row],[Gross Earning ]]-Table68[[#This Row],[Budget]]</f>
        <v>-15705099</v>
      </c>
    </row>
    <row r="3908" spans="1:9">
      <c r="A3908">
        <v>17096053</v>
      </c>
      <c r="B3908">
        <v>9000000</v>
      </c>
      <c r="C3908">
        <v>7.7</v>
      </c>
      <c r="E3908">
        <v>4234040</v>
      </c>
      <c r="F3908">
        <v>20000000</v>
      </c>
      <c r="G3908">
        <v>7</v>
      </c>
      <c r="H3908">
        <f>ROUND(CORREL(Table68[[Gross Earning ]],Table68[Budget]),6)</f>
        <v>0.48902099999999998</v>
      </c>
      <c r="I3908">
        <f>Table68[[#This Row],[Gross Earning ]]-Table68[[#This Row],[Budget]]</f>
        <v>-15765960</v>
      </c>
    </row>
    <row r="3909" spans="1:9">
      <c r="A3909">
        <v>21371425</v>
      </c>
      <c r="B3909">
        <v>10000000</v>
      </c>
      <c r="C3909">
        <v>4.4000000000000004</v>
      </c>
      <c r="E3909">
        <v>14208384</v>
      </c>
      <c r="F3909">
        <v>30000000</v>
      </c>
      <c r="G3909">
        <v>5.6</v>
      </c>
      <c r="H3909">
        <f>ROUND(CORREL(Table68[[Gross Earning ]],Table68[Budget]),6)</f>
        <v>0.48902099999999998</v>
      </c>
      <c r="I3909">
        <f>Table68[[#This Row],[Gross Earning ]]-Table68[[#This Row],[Budget]]</f>
        <v>-15791616</v>
      </c>
    </row>
    <row r="3910" spans="1:9">
      <c r="A3910">
        <v>33071558</v>
      </c>
      <c r="B3910">
        <v>10000000</v>
      </c>
      <c r="C3910">
        <v>6.6</v>
      </c>
      <c r="E3910" s="27">
        <v>24171685</v>
      </c>
      <c r="F3910">
        <v>40000000</v>
      </c>
      <c r="G3910">
        <v>6.4</v>
      </c>
      <c r="H3910">
        <f>ROUND(CORREL(Table68[[Gross Earning ]],Table68[Budget]),6)</f>
        <v>0.48902099999999998</v>
      </c>
      <c r="I3910">
        <f>Table68[[#This Row],[Gross Earning ]]-Table68[[#This Row],[Budget]]</f>
        <v>-15828315</v>
      </c>
    </row>
    <row r="3911" spans="1:9">
      <c r="A3911">
        <v>17655201</v>
      </c>
      <c r="B3911">
        <v>10000000</v>
      </c>
      <c r="C3911">
        <v>6.7</v>
      </c>
      <c r="E3911">
        <v>14018364</v>
      </c>
      <c r="F3911">
        <v>30000000</v>
      </c>
      <c r="G3911">
        <v>4.8</v>
      </c>
      <c r="H3911">
        <f>ROUND(CORREL(Table68[[Gross Earning ]],Table68[Budget]),6)</f>
        <v>0.48902099999999998</v>
      </c>
      <c r="I3911">
        <f>Table68[[#This Row],[Gross Earning ]]-Table68[[#This Row],[Budget]]</f>
        <v>-15981636</v>
      </c>
    </row>
    <row r="3912" spans="1:9">
      <c r="A3912">
        <v>16247775</v>
      </c>
      <c r="B3912">
        <v>25000000</v>
      </c>
      <c r="C3912">
        <v>5.5</v>
      </c>
      <c r="E3912">
        <v>2964</v>
      </c>
      <c r="F3912">
        <v>16000000</v>
      </c>
      <c r="G3912">
        <v>5.0999999999999996</v>
      </c>
      <c r="H3912">
        <f>ROUND(CORREL(Table68[[Gross Earning ]],Table68[Budget]),6)</f>
        <v>0.48902099999999998</v>
      </c>
      <c r="I3912">
        <f>Table68[[#This Row],[Gross Earning ]]-Table68[[#This Row],[Budget]]</f>
        <v>-15997036</v>
      </c>
    </row>
    <row r="3913" spans="1:9">
      <c r="A3913">
        <v>16153600</v>
      </c>
      <c r="B3913">
        <v>10000000</v>
      </c>
      <c r="C3913">
        <v>6.5</v>
      </c>
      <c r="E3913">
        <v>4002955</v>
      </c>
      <c r="F3913">
        <v>20000000</v>
      </c>
      <c r="G3913">
        <v>6.2</v>
      </c>
      <c r="H3913">
        <f>ROUND(CORREL(Table68[[Gross Earning ]],Table68[Budget]),6)</f>
        <v>0.48902099999999998</v>
      </c>
      <c r="I3913">
        <f>Table68[[#This Row],[Gross Earning ]]-Table68[[#This Row],[Budget]]</f>
        <v>-15997045</v>
      </c>
    </row>
    <row r="3914" spans="1:9">
      <c r="A3914">
        <v>16033556</v>
      </c>
      <c r="B3914">
        <v>10000000</v>
      </c>
      <c r="C3914">
        <v>6.2</v>
      </c>
      <c r="E3914">
        <v>4001121</v>
      </c>
      <c r="F3914">
        <v>20000000</v>
      </c>
      <c r="G3914">
        <v>7</v>
      </c>
      <c r="H3914">
        <f>ROUND(CORREL(Table68[[Gross Earning ]],Table68[Budget]),6)</f>
        <v>0.48902099999999998</v>
      </c>
      <c r="I3914">
        <f>Table68[[#This Row],[Gross Earning ]]-Table68[[#This Row],[Budget]]</f>
        <v>-15998879</v>
      </c>
    </row>
    <row r="3915" spans="1:9">
      <c r="A3915">
        <v>16667084</v>
      </c>
      <c r="B3915">
        <v>11000000</v>
      </c>
      <c r="C3915">
        <v>7.1</v>
      </c>
      <c r="E3915">
        <v>20991497</v>
      </c>
      <c r="F3915">
        <v>37000000</v>
      </c>
      <c r="G3915">
        <v>5.4</v>
      </c>
      <c r="H3915">
        <f>ROUND(CORREL(Table68[[Gross Earning ]],Table68[Budget]),6)</f>
        <v>0.48902099999999998</v>
      </c>
      <c r="I3915">
        <f>Table68[[#This Row],[Gross Earning ]]-Table68[[#This Row],[Budget]]</f>
        <v>-16008503</v>
      </c>
    </row>
    <row r="3916" spans="1:9">
      <c r="A3916">
        <v>15417771</v>
      </c>
      <c r="B3916">
        <v>12600000</v>
      </c>
      <c r="C3916">
        <v>6.1</v>
      </c>
      <c r="E3916">
        <v>5974653</v>
      </c>
      <c r="F3916">
        <v>22000000</v>
      </c>
      <c r="G3916">
        <v>4.0999999999999996</v>
      </c>
      <c r="H3916">
        <f>ROUND(CORREL(Table68[[Gross Earning ]],Table68[Budget]),6)</f>
        <v>0.48902099999999998</v>
      </c>
      <c r="I3916">
        <f>Table68[[#This Row],[Gross Earning ]]-Table68[[#This Row],[Budget]]</f>
        <v>-16025347</v>
      </c>
    </row>
    <row r="3917" spans="1:9">
      <c r="A3917">
        <v>15156200</v>
      </c>
      <c r="B3917">
        <v>30000000</v>
      </c>
      <c r="C3917">
        <v>6</v>
      </c>
      <c r="E3917">
        <v>6923891</v>
      </c>
      <c r="F3917">
        <v>23000000</v>
      </c>
      <c r="G3917">
        <v>6.3</v>
      </c>
      <c r="H3917">
        <f>ROUND(CORREL(Table68[[Gross Earning ]],Table68[Budget]),6)</f>
        <v>0.48902099999999998</v>
      </c>
      <c r="I3917">
        <f>Table68[[#This Row],[Gross Earning ]]-Table68[[#This Row],[Budget]]</f>
        <v>-16076109</v>
      </c>
    </row>
    <row r="3918" spans="1:9">
      <c r="A3918">
        <v>21589307</v>
      </c>
      <c r="B3918">
        <v>10000000</v>
      </c>
      <c r="C3918">
        <v>7.4</v>
      </c>
      <c r="E3918">
        <v>66862068</v>
      </c>
      <c r="F3918">
        <v>83000000</v>
      </c>
      <c r="G3918">
        <v>5.7</v>
      </c>
      <c r="H3918">
        <f>ROUND(CORREL(Table68[[Gross Earning ]],Table68[Budget]),6)</f>
        <v>0.48902099999999998</v>
      </c>
      <c r="I3918">
        <f>Table68[[#This Row],[Gross Earning ]]-Table68[[#This Row],[Budget]]</f>
        <v>-16137932</v>
      </c>
    </row>
    <row r="3919" spans="1:9">
      <c r="A3919">
        <v>20339754</v>
      </c>
      <c r="B3919">
        <v>10000000</v>
      </c>
      <c r="C3919">
        <v>5.9</v>
      </c>
      <c r="E3919">
        <v>3749061</v>
      </c>
      <c r="F3919">
        <v>20000000</v>
      </c>
      <c r="G3919">
        <v>4.9000000000000004</v>
      </c>
      <c r="H3919">
        <f>ROUND(CORREL(Table68[[Gross Earning ]],Table68[Budget]),6)</f>
        <v>0.48902099999999998</v>
      </c>
      <c r="I3919">
        <f>Table68[[#This Row],[Gross Earning ]]-Table68[[#This Row],[Budget]]</f>
        <v>-16250939</v>
      </c>
    </row>
    <row r="3920" spans="1:9">
      <c r="A3920">
        <v>28873374</v>
      </c>
      <c r="B3920">
        <v>10000000</v>
      </c>
      <c r="C3920">
        <v>4.0999999999999996</v>
      </c>
      <c r="E3920">
        <v>33643461</v>
      </c>
      <c r="F3920">
        <v>50000000</v>
      </c>
      <c r="G3920">
        <v>4.2</v>
      </c>
      <c r="H3920">
        <f>ROUND(CORREL(Table68[[Gross Earning ]],Table68[Budget]),6)</f>
        <v>0.48902099999999998</v>
      </c>
      <c r="I3920">
        <f>Table68[[#This Row],[Gross Earning ]]-Table68[[#This Row],[Budget]]</f>
        <v>-16356539</v>
      </c>
    </row>
    <row r="3921" spans="1:9">
      <c r="A3921">
        <v>13684949</v>
      </c>
      <c r="B3921">
        <v>3000000</v>
      </c>
      <c r="C3921">
        <v>5.9</v>
      </c>
      <c r="E3921">
        <v>8600000</v>
      </c>
      <c r="F3921">
        <v>25000000</v>
      </c>
      <c r="G3921">
        <v>7</v>
      </c>
      <c r="H3921">
        <f>ROUND(CORREL(Table68[[Gross Earning ]],Table68[Budget]),6)</f>
        <v>0.48902099999999998</v>
      </c>
      <c r="I3921">
        <f>Table68[[#This Row],[Gross Earning ]]-Table68[[#This Row],[Budget]]</f>
        <v>-16400000</v>
      </c>
    </row>
    <row r="3922" spans="1:9">
      <c r="A3922">
        <v>14597405</v>
      </c>
      <c r="B3922">
        <v>6400000</v>
      </c>
      <c r="C3922">
        <v>7</v>
      </c>
      <c r="E3922">
        <v>18593156</v>
      </c>
      <c r="F3922">
        <v>35000000</v>
      </c>
      <c r="G3922">
        <v>7.7</v>
      </c>
      <c r="H3922">
        <f>ROUND(CORREL(Table68[[Gross Earning ]],Table68[Budget]),6)</f>
        <v>0.48902099999999998</v>
      </c>
      <c r="I3922">
        <f>Table68[[#This Row],[Gross Earning ]]-Table68[[#This Row],[Budget]]</f>
        <v>-16406844</v>
      </c>
    </row>
    <row r="3923" spans="1:9">
      <c r="A3923">
        <v>12570442</v>
      </c>
      <c r="B3923">
        <v>10000000</v>
      </c>
      <c r="C3923">
        <v>6.8</v>
      </c>
      <c r="E3923">
        <v>38553833</v>
      </c>
      <c r="F3923">
        <v>55000000</v>
      </c>
      <c r="G3923">
        <v>6.8</v>
      </c>
      <c r="H3923">
        <f>ROUND(CORREL(Table68[[Gross Earning ]],Table68[Budget]),6)</f>
        <v>0.48902099999999998</v>
      </c>
      <c r="I3923">
        <f>Table68[[#This Row],[Gross Earning ]]-Table68[[#This Row],[Budget]]</f>
        <v>-16446167</v>
      </c>
    </row>
    <row r="3924" spans="1:9">
      <c r="A3924">
        <v>12514138</v>
      </c>
      <c r="B3924">
        <v>10000000</v>
      </c>
      <c r="C3924">
        <v>7.4</v>
      </c>
      <c r="E3924">
        <v>3519627</v>
      </c>
      <c r="F3924">
        <v>20000000</v>
      </c>
      <c r="G3924">
        <v>6.9</v>
      </c>
      <c r="H3924">
        <f>ROUND(CORREL(Table68[[Gross Earning ]],Table68[Budget]),6)</f>
        <v>0.48902099999999998</v>
      </c>
      <c r="I3924">
        <f>Table68[[#This Row],[Gross Earning ]]-Table68[[#This Row],[Budget]]</f>
        <v>-16480373</v>
      </c>
    </row>
    <row r="3925" spans="1:9">
      <c r="A3925">
        <v>43771291</v>
      </c>
      <c r="B3925">
        <v>5000000</v>
      </c>
      <c r="C3925">
        <v>7.1</v>
      </c>
      <c r="E3925">
        <v>33422806</v>
      </c>
      <c r="F3925">
        <v>50000000</v>
      </c>
      <c r="G3925">
        <v>4.8</v>
      </c>
      <c r="H3925">
        <f>ROUND(CORREL(Table68[[Gross Earning ]],Table68[Budget]),6)</f>
        <v>0.48902099999999998</v>
      </c>
      <c r="I3925">
        <f>Table68[[#This Row],[Gross Earning ]]-Table68[[#This Row],[Budget]]</f>
        <v>-16577194</v>
      </c>
    </row>
    <row r="3926" spans="1:9">
      <c r="A3926">
        <v>11703287</v>
      </c>
      <c r="B3926">
        <v>10000000</v>
      </c>
      <c r="C3926">
        <v>7</v>
      </c>
      <c r="E3926">
        <v>220914</v>
      </c>
      <c r="F3926">
        <v>16800000</v>
      </c>
      <c r="G3926">
        <v>6.5</v>
      </c>
      <c r="H3926">
        <f>ROUND(CORREL(Table68[[Gross Earning ]],Table68[Budget]),6)</f>
        <v>0.48902099999999998</v>
      </c>
      <c r="I3926">
        <f>Table68[[#This Row],[Gross Earning ]]-Table68[[#This Row],[Budget]]</f>
        <v>-16579086</v>
      </c>
    </row>
    <row r="3927" spans="1:9">
      <c r="A3927">
        <v>11560259</v>
      </c>
      <c r="B3927">
        <v>22000000</v>
      </c>
      <c r="C3927">
        <v>5.8</v>
      </c>
      <c r="E3927">
        <v>4398392</v>
      </c>
      <c r="F3927">
        <v>21000000</v>
      </c>
      <c r="G3927">
        <v>7.8</v>
      </c>
      <c r="H3927">
        <f>ROUND(CORREL(Table68[[Gross Earning ]],Table68[Budget]),6)</f>
        <v>0.48902099999999998</v>
      </c>
      <c r="I3927">
        <f>Table68[[#This Row],[Gross Earning ]]-Table68[[#This Row],[Budget]]</f>
        <v>-16601608</v>
      </c>
    </row>
    <row r="3928" spans="1:9">
      <c r="A3928">
        <v>10824921</v>
      </c>
      <c r="B3928">
        <v>10000000</v>
      </c>
      <c r="C3928">
        <v>7.8</v>
      </c>
      <c r="E3928">
        <v>51396781</v>
      </c>
      <c r="F3928">
        <v>68000000</v>
      </c>
      <c r="G3928">
        <v>7.6</v>
      </c>
      <c r="H3928">
        <f>ROUND(CORREL(Table68[[Gross Earning ]],Table68[Budget]),6)</f>
        <v>0.48902099999999998</v>
      </c>
      <c r="I3928">
        <f>Table68[[#This Row],[Gross Earning ]]-Table68[[#This Row],[Budget]]</f>
        <v>-16603219</v>
      </c>
    </row>
    <row r="3929" spans="1:9">
      <c r="A3929">
        <v>10561238</v>
      </c>
      <c r="B3929">
        <v>10000000</v>
      </c>
      <c r="C3929">
        <v>6.5</v>
      </c>
      <c r="E3929">
        <v>43337279</v>
      </c>
      <c r="F3929">
        <v>60000000</v>
      </c>
      <c r="G3929">
        <v>4.9000000000000004</v>
      </c>
      <c r="H3929">
        <f>ROUND(CORREL(Table68[[Gross Earning ]],Table68[Budget]),6)</f>
        <v>0.48902099999999998</v>
      </c>
      <c r="I3929">
        <f>Table68[[#This Row],[Gross Earning ]]-Table68[[#This Row],[Budget]]</f>
        <v>-16662721</v>
      </c>
    </row>
    <row r="3930" spans="1:9">
      <c r="A3930">
        <v>14479776</v>
      </c>
      <c r="B3930">
        <v>10000000</v>
      </c>
      <c r="C3930">
        <v>7</v>
      </c>
      <c r="E3930">
        <v>18324242</v>
      </c>
      <c r="F3930">
        <v>35000000</v>
      </c>
      <c r="G3930">
        <v>7.3</v>
      </c>
      <c r="H3930">
        <f>ROUND(CORREL(Table68[[Gross Earning ]],Table68[Budget]),6)</f>
        <v>0.48902099999999998</v>
      </c>
      <c r="I3930">
        <f>Table68[[#This Row],[Gross Earning ]]-Table68[[#This Row],[Budget]]</f>
        <v>-16675758</v>
      </c>
    </row>
    <row r="3931" spans="1:9">
      <c r="A3931">
        <v>9801782</v>
      </c>
      <c r="B3931">
        <v>10000000</v>
      </c>
      <c r="C3931">
        <v>6.3</v>
      </c>
      <c r="E3931">
        <v>18317151</v>
      </c>
      <c r="F3931">
        <v>35000000</v>
      </c>
      <c r="G3931">
        <v>6.7</v>
      </c>
      <c r="H3931">
        <f>ROUND(CORREL(Table68[[Gross Earning ]],Table68[Budget]),6)</f>
        <v>0.48902099999999998</v>
      </c>
      <c r="I3931">
        <f>Table68[[#This Row],[Gross Earning ]]-Table68[[#This Row],[Budget]]</f>
        <v>-16682849</v>
      </c>
    </row>
    <row r="3932" spans="1:9">
      <c r="A3932">
        <v>8070311</v>
      </c>
      <c r="B3932">
        <v>10000000</v>
      </c>
      <c r="C3932">
        <v>5.3</v>
      </c>
      <c r="E3932">
        <v>18306166</v>
      </c>
      <c r="F3932">
        <v>35000000</v>
      </c>
      <c r="G3932">
        <v>6.5</v>
      </c>
      <c r="H3932">
        <f>ROUND(CORREL(Table68[[Gross Earning ]],Table68[Budget]),6)</f>
        <v>0.48902099999999998</v>
      </c>
      <c r="I3932">
        <f>Table68[[#This Row],[Gross Earning ]]-Table68[[#This Row],[Budget]]</f>
        <v>-16693834</v>
      </c>
    </row>
    <row r="3933" spans="1:9">
      <c r="A3933">
        <v>8460995</v>
      </c>
      <c r="B3933">
        <v>10000000</v>
      </c>
      <c r="C3933">
        <v>5.5</v>
      </c>
      <c r="E3933">
        <v>10297897</v>
      </c>
      <c r="F3933">
        <v>27000000</v>
      </c>
      <c r="G3933">
        <v>6</v>
      </c>
      <c r="H3933">
        <f>ROUND(CORREL(Table68[[Gross Earning ]],Table68[Budget]),6)</f>
        <v>0.48902099999999998</v>
      </c>
      <c r="I3933">
        <f>Table68[[#This Row],[Gross Earning ]]-Table68[[#This Row],[Budget]]</f>
        <v>-16702103</v>
      </c>
    </row>
    <row r="3934" spans="1:9">
      <c r="A3934">
        <v>8111360</v>
      </c>
      <c r="B3934">
        <v>10000000</v>
      </c>
      <c r="C3934">
        <v>7.4</v>
      </c>
      <c r="E3934">
        <v>273420</v>
      </c>
      <c r="F3934">
        <v>17000000</v>
      </c>
      <c r="G3934">
        <v>5.5</v>
      </c>
      <c r="H3934">
        <f>ROUND(CORREL(Table68[[Gross Earning ]],Table68[Budget]),6)</f>
        <v>0.48902099999999998</v>
      </c>
      <c r="I3934">
        <f>Table68[[#This Row],[Gross Earning ]]-Table68[[#This Row],[Budget]]</f>
        <v>-16726580</v>
      </c>
    </row>
    <row r="3935" spans="1:9">
      <c r="A3935">
        <v>8828771</v>
      </c>
      <c r="B3935">
        <v>6000000</v>
      </c>
      <c r="C3935">
        <v>4.3</v>
      </c>
      <c r="E3935">
        <v>6144806</v>
      </c>
      <c r="F3935">
        <v>23000000</v>
      </c>
      <c r="G3935">
        <v>6.7</v>
      </c>
      <c r="H3935">
        <f>ROUND(CORREL(Table68[[Gross Earning ]],Table68[Budget]),6)</f>
        <v>0.48902099999999998</v>
      </c>
      <c r="I3935">
        <f>Table68[[#This Row],[Gross Earning ]]-Table68[[#This Row],[Budget]]</f>
        <v>-16855194</v>
      </c>
    </row>
    <row r="3936" spans="1:9">
      <c r="A3936">
        <v>7563670</v>
      </c>
      <c r="B3936">
        <v>10000000</v>
      </c>
      <c r="C3936">
        <v>5.2</v>
      </c>
      <c r="E3936">
        <v>2119994</v>
      </c>
      <c r="F3936">
        <v>19000000</v>
      </c>
      <c r="G3936">
        <v>5.7</v>
      </c>
      <c r="H3936">
        <f>ROUND(CORREL(Table68[[Gross Earning ]],Table68[Budget]),6)</f>
        <v>0.48902099999999998</v>
      </c>
      <c r="I3936">
        <f>Table68[[#This Row],[Gross Earning ]]-Table68[[#This Row],[Budget]]</f>
        <v>-16880006</v>
      </c>
    </row>
    <row r="3937" spans="1:9">
      <c r="A3937">
        <v>6619173</v>
      </c>
      <c r="B3937">
        <v>10000000</v>
      </c>
      <c r="C3937">
        <v>6.7</v>
      </c>
      <c r="E3937">
        <v>43119879</v>
      </c>
      <c r="F3937">
        <v>60000000</v>
      </c>
      <c r="G3937">
        <v>6.4</v>
      </c>
      <c r="H3937">
        <f>ROUND(CORREL(Table68[[Gross Earning ]],Table68[Budget]),6)</f>
        <v>0.48902099999999998</v>
      </c>
      <c r="I3937">
        <f>Table68[[#This Row],[Gross Earning ]]-Table68[[#This Row],[Budget]]</f>
        <v>-16880121</v>
      </c>
    </row>
    <row r="3938" spans="1:9">
      <c r="A3938">
        <v>6712241</v>
      </c>
      <c r="B3938">
        <v>7500000</v>
      </c>
      <c r="C3938">
        <v>8.6</v>
      </c>
      <c r="E3938">
        <v>106869</v>
      </c>
      <c r="F3938">
        <v>17000000</v>
      </c>
      <c r="G3938">
        <v>6.6</v>
      </c>
      <c r="H3938">
        <f>ROUND(CORREL(Table68[[Gross Earning ]],Table68[Budget]),6)</f>
        <v>0.48902099999999998</v>
      </c>
      <c r="I3938">
        <f>Table68[[#This Row],[Gross Earning ]]-Table68[[#This Row],[Budget]]</f>
        <v>-16893131</v>
      </c>
    </row>
    <row r="3939" spans="1:9">
      <c r="A3939">
        <v>6842058</v>
      </c>
      <c r="B3939">
        <v>10000000</v>
      </c>
      <c r="C3939">
        <v>6.1</v>
      </c>
      <c r="E3939">
        <v>43060566</v>
      </c>
      <c r="F3939">
        <v>60000000</v>
      </c>
      <c r="G3939">
        <v>6.2</v>
      </c>
      <c r="H3939">
        <f>ROUND(CORREL(Table68[[Gross Earning ]],Table68[Budget]),6)</f>
        <v>0.48902099999999998</v>
      </c>
      <c r="I3939">
        <f>Table68[[#This Row],[Gross Earning ]]-Table68[[#This Row],[Budget]]</f>
        <v>-16939434</v>
      </c>
    </row>
    <row r="3940" spans="1:9">
      <c r="A3940">
        <v>6491350</v>
      </c>
      <c r="B3940">
        <v>10000000</v>
      </c>
      <c r="C3940">
        <v>5.8</v>
      </c>
      <c r="E3940">
        <v>11030963</v>
      </c>
      <c r="F3940">
        <v>28000000</v>
      </c>
      <c r="G3940">
        <v>7.1</v>
      </c>
      <c r="H3940">
        <f>ROUND(CORREL(Table68[[Gross Earning ]],Table68[Budget]),6)</f>
        <v>0.48902099999999998</v>
      </c>
      <c r="I3940">
        <f>Table68[[#This Row],[Gross Earning ]]-Table68[[#This Row],[Budget]]</f>
        <v>-16969037</v>
      </c>
    </row>
    <row r="3941" spans="1:9">
      <c r="A3941">
        <v>9473382</v>
      </c>
      <c r="B3941">
        <v>10000000</v>
      </c>
      <c r="C3941">
        <v>7.7</v>
      </c>
      <c r="E3941">
        <v>12987647</v>
      </c>
      <c r="F3941">
        <v>30000000</v>
      </c>
      <c r="G3941">
        <v>7.1</v>
      </c>
      <c r="H3941">
        <f>ROUND(CORREL(Table68[[Gross Earning ]],Table68[Budget]),6)</f>
        <v>0.48902099999999998</v>
      </c>
      <c r="I3941">
        <f>Table68[[#This Row],[Gross Earning ]]-Table68[[#This Row],[Budget]]</f>
        <v>-17012353</v>
      </c>
    </row>
    <row r="3942" spans="1:9">
      <c r="A3942">
        <v>6197866</v>
      </c>
      <c r="B3942">
        <v>10000000</v>
      </c>
      <c r="C3942">
        <v>8</v>
      </c>
      <c r="E3942">
        <v>10907291</v>
      </c>
      <c r="F3942">
        <v>28000000</v>
      </c>
      <c r="G3942">
        <v>5.8</v>
      </c>
      <c r="H3942">
        <f>ROUND(CORREL(Table68[[Gross Earning ]],Table68[Budget]),6)</f>
        <v>0.48902099999999998</v>
      </c>
      <c r="I3942">
        <f>Table68[[#This Row],[Gross Earning ]]-Table68[[#This Row],[Budget]]</f>
        <v>-17092709</v>
      </c>
    </row>
    <row r="3943" spans="1:9">
      <c r="A3943">
        <v>6044618</v>
      </c>
      <c r="B3943">
        <v>10000000</v>
      </c>
      <c r="C3943">
        <v>5.6</v>
      </c>
      <c r="E3943">
        <v>12831121</v>
      </c>
      <c r="F3943">
        <v>30000000</v>
      </c>
      <c r="G3943">
        <v>7</v>
      </c>
      <c r="H3943">
        <f>ROUND(CORREL(Table68[[Gross Earning ]],Table68[Budget]),6)</f>
        <v>0.48902099999999998</v>
      </c>
      <c r="I3943">
        <f>Table68[[#This Row],[Gross Earning ]]-Table68[[#This Row],[Budget]]</f>
        <v>-17168879</v>
      </c>
    </row>
    <row r="3944" spans="1:9">
      <c r="A3944">
        <v>7764027</v>
      </c>
      <c r="B3944">
        <v>10000000</v>
      </c>
      <c r="C3944">
        <v>6.7</v>
      </c>
      <c r="E3944">
        <v>325491</v>
      </c>
      <c r="F3944">
        <v>17500000</v>
      </c>
      <c r="G3944">
        <v>6</v>
      </c>
      <c r="H3944">
        <f>ROUND(CORREL(Table68[[Gross Earning ]],Table68[Budget]),6)</f>
        <v>0.48902099999999998</v>
      </c>
      <c r="I3944">
        <f>Table68[[#This Row],[Gross Earning ]]-Table68[[#This Row],[Budget]]</f>
        <v>-17174509</v>
      </c>
    </row>
    <row r="3945" spans="1:9">
      <c r="A3945">
        <v>21569041</v>
      </c>
      <c r="B3945">
        <v>9000000</v>
      </c>
      <c r="C3945">
        <v>6.6</v>
      </c>
      <c r="E3945">
        <v>14268533</v>
      </c>
      <c r="F3945">
        <v>31500000</v>
      </c>
      <c r="G3945">
        <v>6.3</v>
      </c>
      <c r="H3945">
        <f>ROUND(CORREL(Table68[[Gross Earning ]],Table68[Budget]),6)</f>
        <v>0.48902099999999998</v>
      </c>
      <c r="I3945">
        <f>Table68[[#This Row],[Gross Earning ]]-Table68[[#This Row],[Budget]]</f>
        <v>-17231467</v>
      </c>
    </row>
    <row r="3946" spans="1:9">
      <c r="A3946">
        <v>4356743</v>
      </c>
      <c r="B3946">
        <v>16000000</v>
      </c>
      <c r="C3946">
        <v>4.0999999999999996</v>
      </c>
      <c r="E3946">
        <v>32741596</v>
      </c>
      <c r="F3946">
        <v>50000000</v>
      </c>
      <c r="G3946">
        <v>6.5</v>
      </c>
      <c r="H3946">
        <f>ROUND(CORREL(Table68[[Gross Earning ]],Table68[Budget]),6)</f>
        <v>0.48902099999999998</v>
      </c>
      <c r="I3946">
        <f>Table68[[#This Row],[Gross Earning ]]-Table68[[#This Row],[Budget]]</f>
        <v>-17258404</v>
      </c>
    </row>
    <row r="3947" spans="1:9">
      <c r="A3947">
        <v>5484375</v>
      </c>
      <c r="B3947">
        <v>10000000</v>
      </c>
      <c r="C3947">
        <v>7.3</v>
      </c>
      <c r="E3947">
        <v>22717758</v>
      </c>
      <c r="F3947">
        <v>40000000</v>
      </c>
      <c r="G3947">
        <v>6.2</v>
      </c>
      <c r="H3947">
        <f>ROUND(CORREL(Table68[[Gross Earning ]],Table68[Budget]),6)</f>
        <v>0.48902099999999998</v>
      </c>
      <c r="I3947">
        <f>Table68[[#This Row],[Gross Earning ]]-Table68[[#This Row],[Budget]]</f>
        <v>-17282242</v>
      </c>
    </row>
    <row r="3948" spans="1:9">
      <c r="A3948">
        <v>5348317</v>
      </c>
      <c r="B3948">
        <v>10000000</v>
      </c>
      <c r="C3948">
        <v>7.1</v>
      </c>
      <c r="E3948">
        <v>12712093</v>
      </c>
      <c r="F3948">
        <v>30000000</v>
      </c>
      <c r="G3948">
        <v>6.7</v>
      </c>
      <c r="H3948">
        <f>ROUND(CORREL(Table68[[Gross Earning ]],Table68[Budget]),6)</f>
        <v>0.48902099999999998</v>
      </c>
      <c r="I3948">
        <f>Table68[[#This Row],[Gross Earning ]]-Table68[[#This Row],[Budget]]</f>
        <v>-17287907</v>
      </c>
    </row>
    <row r="3949" spans="1:9">
      <c r="A3949">
        <v>4244155</v>
      </c>
      <c r="B3949">
        <v>10000000</v>
      </c>
      <c r="C3949">
        <v>6.5</v>
      </c>
      <c r="E3949">
        <v>676698</v>
      </c>
      <c r="F3949">
        <v>18000000</v>
      </c>
      <c r="G3949">
        <v>7.2</v>
      </c>
      <c r="H3949">
        <f>ROUND(CORREL(Table68[[Gross Earning ]],Table68[Budget]),6)</f>
        <v>0.48902099999999998</v>
      </c>
      <c r="I3949">
        <f>Table68[[#This Row],[Gross Earning ]]-Table68[[#This Row],[Budget]]</f>
        <v>-17323302</v>
      </c>
    </row>
    <row r="3950" spans="1:9">
      <c r="A3950">
        <v>5004648</v>
      </c>
      <c r="B3950">
        <v>10000000</v>
      </c>
      <c r="C3950">
        <v>7</v>
      </c>
      <c r="E3950">
        <v>34636443</v>
      </c>
      <c r="F3950">
        <v>52000000</v>
      </c>
      <c r="G3950">
        <v>6.6</v>
      </c>
      <c r="H3950">
        <f>ROUND(CORREL(Table68[[Gross Earning ]],Table68[Budget]),6)</f>
        <v>0.48902099999999998</v>
      </c>
      <c r="I3950">
        <f>Table68[[#This Row],[Gross Earning ]]-Table68[[#This Row],[Budget]]</f>
        <v>-17363557</v>
      </c>
    </row>
    <row r="3951" spans="1:9">
      <c r="A3951">
        <v>3333823</v>
      </c>
      <c r="B3951">
        <v>10000000</v>
      </c>
      <c r="C3951">
        <v>5.5</v>
      </c>
      <c r="E3951">
        <v>17609982</v>
      </c>
      <c r="F3951">
        <v>35000000</v>
      </c>
      <c r="G3951">
        <v>6.2</v>
      </c>
      <c r="H3951">
        <f>ROUND(CORREL(Table68[[Gross Earning ]],Table68[Budget]),6)</f>
        <v>0.48902099999999998</v>
      </c>
      <c r="I3951">
        <f>Table68[[#This Row],[Gross Earning ]]-Table68[[#This Row],[Budget]]</f>
        <v>-17390018</v>
      </c>
    </row>
    <row r="3952" spans="1:9">
      <c r="A3952">
        <v>3275585</v>
      </c>
      <c r="B3952">
        <v>11500000</v>
      </c>
      <c r="C3952">
        <v>6.6</v>
      </c>
      <c r="E3952">
        <v>37600435</v>
      </c>
      <c r="F3952">
        <v>55000000</v>
      </c>
      <c r="G3952">
        <v>5.9</v>
      </c>
      <c r="H3952">
        <f>ROUND(CORREL(Table68[[Gross Earning ]],Table68[Budget]),6)</f>
        <v>0.48902099999999998</v>
      </c>
      <c r="I3952">
        <f>Table68[[#This Row],[Gross Earning ]]-Table68[[#This Row],[Budget]]</f>
        <v>-17399565</v>
      </c>
    </row>
    <row r="3953" spans="1:9">
      <c r="A3953">
        <v>3193102</v>
      </c>
      <c r="B3953">
        <v>9000000</v>
      </c>
      <c r="C3953">
        <v>7.1</v>
      </c>
      <c r="E3953">
        <v>17596256</v>
      </c>
      <c r="F3953">
        <v>35000000</v>
      </c>
      <c r="G3953">
        <v>3.8</v>
      </c>
      <c r="H3953">
        <f>ROUND(CORREL(Table68[[Gross Earning ]],Table68[Budget]),6)</f>
        <v>0.48902099999999998</v>
      </c>
      <c r="I3953">
        <f>Table68[[#This Row],[Gross Earning ]]-Table68[[#This Row],[Budget]]</f>
        <v>-17403744</v>
      </c>
    </row>
    <row r="3954" spans="1:9">
      <c r="A3954">
        <v>54557348</v>
      </c>
      <c r="B3954">
        <v>6500000</v>
      </c>
      <c r="C3954">
        <v>7.9</v>
      </c>
      <c r="E3954">
        <v>34580635</v>
      </c>
      <c r="F3954">
        <v>52000000</v>
      </c>
      <c r="G3954">
        <v>7.4</v>
      </c>
      <c r="H3954">
        <f>ROUND(CORREL(Table68[[Gross Earning ]],Table68[Budget]),6)</f>
        <v>0.48902099999999998</v>
      </c>
      <c r="I3954">
        <f>Table68[[#This Row],[Gross Earning ]]-Table68[[#This Row],[Budget]]</f>
        <v>-17419365</v>
      </c>
    </row>
    <row r="3955" spans="1:9">
      <c r="A3955">
        <v>3041803</v>
      </c>
      <c r="B3955">
        <v>10000000</v>
      </c>
      <c r="C3955">
        <v>7.1</v>
      </c>
      <c r="E3955">
        <v>31569268</v>
      </c>
      <c r="F3955">
        <v>49000000</v>
      </c>
      <c r="G3955">
        <v>6.9</v>
      </c>
      <c r="H3955">
        <f>ROUND(CORREL(Table68[[Gross Earning ]],Table68[Budget]),6)</f>
        <v>0.48902099999999998</v>
      </c>
      <c r="I3955">
        <f>Table68[[#This Row],[Gross Earning ]]-Table68[[#This Row],[Budget]]</f>
        <v>-17430732</v>
      </c>
    </row>
    <row r="3956" spans="1:9">
      <c r="A3956">
        <v>3060858</v>
      </c>
      <c r="B3956">
        <v>10000000</v>
      </c>
      <c r="C3956">
        <v>5.6</v>
      </c>
      <c r="E3956">
        <v>52474616</v>
      </c>
      <c r="F3956">
        <v>70000000</v>
      </c>
      <c r="G3956">
        <v>6.3</v>
      </c>
      <c r="H3956">
        <f>ROUND(CORREL(Table68[[Gross Earning ]],Table68[Budget]),6)</f>
        <v>0.48902099999999998</v>
      </c>
      <c r="I3956">
        <f>Table68[[#This Row],[Gross Earning ]]-Table68[[#This Row],[Budget]]</f>
        <v>-17525384</v>
      </c>
    </row>
    <row r="3957" spans="1:9">
      <c r="A3957">
        <v>1055654</v>
      </c>
      <c r="B3957">
        <v>10000000</v>
      </c>
      <c r="C3957">
        <v>7.3</v>
      </c>
      <c r="E3957">
        <v>24375436</v>
      </c>
      <c r="F3957">
        <v>42000000</v>
      </c>
      <c r="G3957">
        <v>6.1</v>
      </c>
      <c r="H3957">
        <f>ROUND(CORREL(Table68[[Gross Earning ]],Table68[Budget]),6)</f>
        <v>0.48902099999999998</v>
      </c>
      <c r="I3957">
        <f>Table68[[#This Row],[Gross Earning ]]-Table68[[#This Row],[Budget]]</f>
        <v>-17624564</v>
      </c>
    </row>
    <row r="3958" spans="1:9">
      <c r="A3958">
        <v>2331318</v>
      </c>
      <c r="B3958">
        <v>10000000</v>
      </c>
      <c r="C3958">
        <v>3.3</v>
      </c>
      <c r="E3958">
        <v>2353728</v>
      </c>
      <c r="F3958">
        <v>20000000</v>
      </c>
      <c r="G3958">
        <v>6.9</v>
      </c>
      <c r="H3958">
        <f>ROUND(CORREL(Table68[[Gross Earning ]],Table68[Budget]),6)</f>
        <v>0.48902099999999998</v>
      </c>
      <c r="I3958">
        <f>Table68[[#This Row],[Gross Earning ]]-Table68[[#This Row],[Budget]]</f>
        <v>-17646272</v>
      </c>
    </row>
    <row r="3959" spans="1:9">
      <c r="A3959">
        <v>2185266</v>
      </c>
      <c r="B3959">
        <v>10000000</v>
      </c>
      <c r="C3959">
        <v>6.5</v>
      </c>
      <c r="E3959">
        <v>2319187</v>
      </c>
      <c r="F3959">
        <v>20000000</v>
      </c>
      <c r="G3959">
        <v>7</v>
      </c>
      <c r="H3959">
        <f>ROUND(CORREL(Table68[[Gross Earning ]],Table68[Budget]),6)</f>
        <v>0.48902099999999998</v>
      </c>
      <c r="I3959">
        <f>Table68[[#This Row],[Gross Earning ]]-Table68[[#This Row],[Budget]]</f>
        <v>-17680813</v>
      </c>
    </row>
    <row r="3960" spans="1:9">
      <c r="A3960">
        <v>26583369</v>
      </c>
      <c r="B3960">
        <v>10000000</v>
      </c>
      <c r="C3960">
        <v>4.8</v>
      </c>
      <c r="E3960">
        <v>1292527</v>
      </c>
      <c r="F3960">
        <v>19000000</v>
      </c>
      <c r="G3960">
        <v>6.3</v>
      </c>
      <c r="H3960">
        <f>ROUND(CORREL(Table68[[Gross Earning ]],Table68[Budget]),6)</f>
        <v>0.48902099999999998</v>
      </c>
      <c r="I3960">
        <f>Table68[[#This Row],[Gross Earning ]]-Table68[[#This Row],[Budget]]</f>
        <v>-17707473</v>
      </c>
    </row>
    <row r="3961" spans="1:9">
      <c r="A3961">
        <v>800000</v>
      </c>
      <c r="B3961">
        <v>14000000</v>
      </c>
      <c r="C3961">
        <v>5.2</v>
      </c>
      <c r="E3961">
        <v>4273372</v>
      </c>
      <c r="F3961">
        <v>22000000</v>
      </c>
      <c r="G3961">
        <v>2.1</v>
      </c>
      <c r="H3961">
        <f>ROUND(CORREL(Table68[[Gross Earning ]],Table68[Budget]),6)</f>
        <v>0.48902099999999998</v>
      </c>
      <c r="I3961">
        <f>Table68[[#This Row],[Gross Earning ]]-Table68[[#This Row],[Budget]]</f>
        <v>-17726628</v>
      </c>
    </row>
    <row r="3962" spans="1:9">
      <c r="A3962">
        <v>7574066</v>
      </c>
      <c r="B3962">
        <v>10000000</v>
      </c>
      <c r="C3962">
        <v>6.3</v>
      </c>
      <c r="E3962">
        <v>2246000</v>
      </c>
      <c r="F3962">
        <v>20000000</v>
      </c>
      <c r="G3962">
        <v>7</v>
      </c>
      <c r="H3962">
        <f>ROUND(CORREL(Table68[[Gross Earning ]],Table68[Budget]),6)</f>
        <v>0.48902099999999998</v>
      </c>
      <c r="I3962">
        <f>Table68[[#This Row],[Gross Earning ]]-Table68[[#This Row],[Budget]]</f>
        <v>-17754000</v>
      </c>
    </row>
    <row r="3963" spans="1:9">
      <c r="A3963">
        <v>1754319</v>
      </c>
      <c r="B3963">
        <v>10000000</v>
      </c>
      <c r="C3963">
        <v>7.2</v>
      </c>
      <c r="E3963">
        <v>9664316</v>
      </c>
      <c r="F3963">
        <v>27500000</v>
      </c>
      <c r="G3963">
        <v>6.8</v>
      </c>
      <c r="H3963">
        <f>ROUND(CORREL(Table68[[Gross Earning ]],Table68[Budget]),6)</f>
        <v>0.48902099999999998</v>
      </c>
      <c r="I3963">
        <f>Table68[[#This Row],[Gross Earning ]]-Table68[[#This Row],[Budget]]</f>
        <v>-17835684</v>
      </c>
    </row>
    <row r="3964" spans="1:9">
      <c r="A3964">
        <v>1641788</v>
      </c>
      <c r="B3964">
        <v>8000000</v>
      </c>
      <c r="C3964">
        <v>6.8</v>
      </c>
      <c r="E3964">
        <v>7156933</v>
      </c>
      <c r="F3964">
        <v>25000000</v>
      </c>
      <c r="G3964">
        <v>6.7</v>
      </c>
      <c r="H3964">
        <f>ROUND(CORREL(Table68[[Gross Earning ]],Table68[Budget]),6)</f>
        <v>0.48902099999999998</v>
      </c>
      <c r="I3964">
        <f>Table68[[#This Row],[Gross Earning ]]-Table68[[#This Row],[Budget]]</f>
        <v>-17843067</v>
      </c>
    </row>
    <row r="3965" spans="1:9">
      <c r="A3965">
        <v>1631839</v>
      </c>
      <c r="B3965">
        <v>10000000</v>
      </c>
      <c r="C3965">
        <v>5.7</v>
      </c>
      <c r="E3965">
        <v>127437</v>
      </c>
      <c r="F3965">
        <v>18000000</v>
      </c>
      <c r="G3965">
        <v>6</v>
      </c>
      <c r="H3965">
        <f>ROUND(CORREL(Table68[[Gross Earning ]],Table68[Budget]),6)</f>
        <v>0.48902099999999998</v>
      </c>
      <c r="I3965">
        <f>Table68[[#This Row],[Gross Earning ]]-Table68[[#This Row],[Budget]]</f>
        <v>-17872563</v>
      </c>
    </row>
    <row r="3966" spans="1:9">
      <c r="A3966">
        <v>1309849</v>
      </c>
      <c r="B3966">
        <v>10000000</v>
      </c>
      <c r="C3966">
        <v>7.2</v>
      </c>
      <c r="E3966">
        <v>3081925</v>
      </c>
      <c r="F3966">
        <v>21000000</v>
      </c>
      <c r="G3966">
        <v>7.5</v>
      </c>
      <c r="H3966">
        <f>ROUND(CORREL(Table68[[Gross Earning ]],Table68[Budget]),6)</f>
        <v>0.48902099999999998</v>
      </c>
      <c r="I3966">
        <f>Table68[[#This Row],[Gross Earning ]]-Table68[[#This Row],[Budget]]</f>
        <v>-17918075</v>
      </c>
    </row>
    <row r="3967" spans="1:9">
      <c r="A3967">
        <v>1939441</v>
      </c>
      <c r="B3967">
        <v>10000000</v>
      </c>
      <c r="C3967">
        <v>6.9</v>
      </c>
      <c r="E3967">
        <v>45250</v>
      </c>
      <c r="F3967">
        <v>18000000</v>
      </c>
      <c r="G3967">
        <v>8.3000000000000007</v>
      </c>
      <c r="H3967">
        <f>ROUND(CORREL(Table68[[Gross Earning ]],Table68[Budget]),6)</f>
        <v>0.48902099999999998</v>
      </c>
      <c r="I3967">
        <f>Table68[[#This Row],[Gross Earning ]]-Table68[[#This Row],[Budget]]</f>
        <v>-17954750</v>
      </c>
    </row>
    <row r="3968" spans="1:9">
      <c r="A3968">
        <v>1276984</v>
      </c>
      <c r="B3968">
        <v>10000000</v>
      </c>
      <c r="C3968">
        <v>6.2</v>
      </c>
      <c r="E3968">
        <v>2000000</v>
      </c>
      <c r="F3968">
        <v>20000000</v>
      </c>
      <c r="G3968">
        <v>4.5</v>
      </c>
      <c r="H3968">
        <f>ROUND(CORREL(Table68[[Gross Earning ]],Table68[Budget]),6)</f>
        <v>0.48902099999999998</v>
      </c>
      <c r="I3968">
        <f>Table68[[#This Row],[Gross Earning ]]-Table68[[#This Row],[Budget]]</f>
        <v>-18000000</v>
      </c>
    </row>
    <row r="3969" spans="1:9">
      <c r="A3969">
        <v>1987762</v>
      </c>
      <c r="B3969">
        <v>11000000</v>
      </c>
      <c r="C3969">
        <v>6.7</v>
      </c>
      <c r="E3969">
        <v>16988996</v>
      </c>
      <c r="F3969">
        <v>35000000</v>
      </c>
      <c r="G3969">
        <v>4</v>
      </c>
      <c r="H3969">
        <f>ROUND(CORREL(Table68[[Gross Earning ]],Table68[Budget]),6)</f>
        <v>0.48902099999999998</v>
      </c>
      <c r="I3969">
        <f>Table68[[#This Row],[Gross Earning ]]-Table68[[#This Row],[Budget]]</f>
        <v>-18011004</v>
      </c>
    </row>
    <row r="3970" spans="1:9">
      <c r="A3970">
        <v>1474508</v>
      </c>
      <c r="B3970">
        <v>5000000</v>
      </c>
      <c r="C3970">
        <v>6.5</v>
      </c>
      <c r="E3970">
        <v>66941559</v>
      </c>
      <c r="F3970">
        <v>85000000</v>
      </c>
      <c r="G3970">
        <v>4.8</v>
      </c>
      <c r="H3970">
        <f>ROUND(CORREL(Table68[[Gross Earning ]],Table68[Budget]),6)</f>
        <v>0.48902099999999998</v>
      </c>
      <c r="I3970">
        <f>Table68[[#This Row],[Gross Earning ]]-Table68[[#This Row],[Budget]]</f>
        <v>-18058441</v>
      </c>
    </row>
    <row r="3971" spans="1:9">
      <c r="A3971">
        <v>1011054</v>
      </c>
      <c r="B3971">
        <v>10000000</v>
      </c>
      <c r="C3971">
        <v>7.2</v>
      </c>
      <c r="E3971">
        <v>11900000</v>
      </c>
      <c r="F3971">
        <v>30000000</v>
      </c>
      <c r="G3971">
        <v>5.5</v>
      </c>
      <c r="H3971">
        <f>ROUND(CORREL(Table68[[Gross Earning ]],Table68[Budget]),6)</f>
        <v>0.48902099999999998</v>
      </c>
      <c r="I3971">
        <f>Table68[[#This Row],[Gross Earning ]]-Table68[[#This Row],[Budget]]</f>
        <v>-18100000</v>
      </c>
    </row>
    <row r="3972" spans="1:9">
      <c r="A3972">
        <v>900926</v>
      </c>
      <c r="B3972">
        <v>10000000</v>
      </c>
      <c r="C3972">
        <v>5.3</v>
      </c>
      <c r="E3972">
        <v>31874869</v>
      </c>
      <c r="F3972">
        <v>50000000</v>
      </c>
      <c r="G3972">
        <v>6.1</v>
      </c>
      <c r="H3972">
        <f>ROUND(CORREL(Table68[[Gross Earning ]],Table68[Budget]),6)</f>
        <v>0.48902099999999998</v>
      </c>
      <c r="I3972">
        <f>Table68[[#This Row],[Gross Earning ]]-Table68[[#This Row],[Budget]]</f>
        <v>-18125131</v>
      </c>
    </row>
    <row r="3973" spans="1:9">
      <c r="A3973">
        <v>866778</v>
      </c>
      <c r="B3973">
        <v>10000000</v>
      </c>
      <c r="C3973">
        <v>6.7</v>
      </c>
      <c r="E3973">
        <v>29781453</v>
      </c>
      <c r="F3973">
        <v>48000000</v>
      </c>
      <c r="G3973">
        <v>6.4</v>
      </c>
      <c r="H3973">
        <f>ROUND(CORREL(Table68[[Gross Earning ]],Table68[Budget]),6)</f>
        <v>0.48902099999999998</v>
      </c>
      <c r="I3973">
        <f>Table68[[#This Row],[Gross Earning ]]-Table68[[#This Row],[Budget]]</f>
        <v>-18218547</v>
      </c>
    </row>
    <row r="3974" spans="1:9">
      <c r="A3974">
        <v>598645</v>
      </c>
      <c r="B3974">
        <v>10000000</v>
      </c>
      <c r="C3974">
        <v>3.6</v>
      </c>
      <c r="E3974">
        <v>13763130</v>
      </c>
      <c r="F3974">
        <v>32000000</v>
      </c>
      <c r="G3974">
        <v>6.3</v>
      </c>
      <c r="H3974">
        <f>ROUND(CORREL(Table68[[Gross Earning ]],Table68[Budget]),6)</f>
        <v>0.48902099999999998</v>
      </c>
      <c r="I3974">
        <f>Table68[[#This Row],[Gross Earning ]]-Table68[[#This Row],[Budget]]</f>
        <v>-18236870</v>
      </c>
    </row>
    <row r="3975" spans="1:9">
      <c r="A3975">
        <v>578527</v>
      </c>
      <c r="B3975">
        <v>10000000</v>
      </c>
      <c r="C3975">
        <v>5.7</v>
      </c>
      <c r="E3975">
        <v>8712564</v>
      </c>
      <c r="F3975">
        <v>27000000</v>
      </c>
      <c r="G3975">
        <v>5.9</v>
      </c>
      <c r="H3975">
        <f>ROUND(CORREL(Table68[[Gross Earning ]],Table68[Budget]),6)</f>
        <v>0.48902099999999998</v>
      </c>
      <c r="I3975">
        <f>Table68[[#This Row],[Gross Earning ]]-Table68[[#This Row],[Budget]]</f>
        <v>-18287436</v>
      </c>
    </row>
    <row r="3976" spans="1:9">
      <c r="A3976">
        <v>488872</v>
      </c>
      <c r="B3976">
        <v>10000000</v>
      </c>
      <c r="C3976">
        <v>7.3</v>
      </c>
      <c r="E3976">
        <v>1697956</v>
      </c>
      <c r="F3976">
        <v>20000000</v>
      </c>
      <c r="G3976">
        <v>6.7</v>
      </c>
      <c r="H3976">
        <f>ROUND(CORREL(Table68[[Gross Earning ]],Table68[Budget]),6)</f>
        <v>0.48902099999999998</v>
      </c>
      <c r="I3976">
        <f>Table68[[#This Row],[Gross Earning ]]-Table68[[#This Row],[Budget]]</f>
        <v>-18302044</v>
      </c>
    </row>
    <row r="3977" spans="1:9">
      <c r="A3977">
        <v>365734</v>
      </c>
      <c r="B3977">
        <v>10000000</v>
      </c>
      <c r="C3977">
        <v>5</v>
      </c>
      <c r="E3977">
        <v>4190530</v>
      </c>
      <c r="F3977">
        <v>22500000</v>
      </c>
      <c r="G3977">
        <v>7.1</v>
      </c>
      <c r="H3977">
        <f>ROUND(CORREL(Table68[[Gross Earning ]],Table68[Budget]),6)</f>
        <v>0.48902099999999998</v>
      </c>
      <c r="I3977">
        <f>Table68[[#This Row],[Gross Earning ]]-Table68[[#This Row],[Budget]]</f>
        <v>-18309470</v>
      </c>
    </row>
    <row r="3978" spans="1:9">
      <c r="A3978">
        <v>231417</v>
      </c>
      <c r="B3978">
        <v>60000000</v>
      </c>
      <c r="C3978">
        <v>6.6</v>
      </c>
      <c r="E3978">
        <v>1646664</v>
      </c>
      <c r="F3978">
        <v>20000000</v>
      </c>
      <c r="G3978">
        <v>2.8</v>
      </c>
      <c r="H3978">
        <f>ROUND(CORREL(Table68[[Gross Earning ]],Table68[Budget]),6)</f>
        <v>0.48902099999999998</v>
      </c>
      <c r="I3978">
        <f>Table68[[#This Row],[Gross Earning ]]-Table68[[#This Row],[Budget]]</f>
        <v>-18353336</v>
      </c>
    </row>
    <row r="3979" spans="1:9">
      <c r="A3979">
        <v>3093491</v>
      </c>
      <c r="B3979">
        <v>5000000</v>
      </c>
      <c r="C3979">
        <v>6.6</v>
      </c>
      <c r="E3979">
        <v>11576087</v>
      </c>
      <c r="F3979">
        <v>30000000</v>
      </c>
      <c r="G3979">
        <v>4.0999999999999996</v>
      </c>
      <c r="H3979">
        <f>ROUND(CORREL(Table68[[Gross Earning ]],Table68[Budget]),6)</f>
        <v>0.48902099999999998</v>
      </c>
      <c r="I3979">
        <f>Table68[[#This Row],[Gross Earning ]]-Table68[[#This Row],[Budget]]</f>
        <v>-18423913</v>
      </c>
    </row>
    <row r="3980" spans="1:9">
      <c r="A3980">
        <v>228524</v>
      </c>
      <c r="B3980">
        <v>4000000</v>
      </c>
      <c r="C3980">
        <v>7.3</v>
      </c>
      <c r="E3980">
        <v>7496522</v>
      </c>
      <c r="F3980">
        <v>26000000</v>
      </c>
      <c r="G3980">
        <v>6.8</v>
      </c>
      <c r="H3980">
        <f>ROUND(CORREL(Table68[[Gross Earning ]],Table68[Budget]),6)</f>
        <v>0.48902099999999998</v>
      </c>
      <c r="I3980">
        <f>Table68[[#This Row],[Gross Earning ]]-Table68[[#This Row],[Budget]]</f>
        <v>-18503478</v>
      </c>
    </row>
    <row r="3981" spans="1:9">
      <c r="A3981">
        <v>226792</v>
      </c>
      <c r="B3981">
        <v>10000000</v>
      </c>
      <c r="C3981">
        <v>6.2</v>
      </c>
      <c r="E3981">
        <v>24430272</v>
      </c>
      <c r="F3981">
        <v>43000000</v>
      </c>
      <c r="G3981">
        <v>5.0999999999999996</v>
      </c>
      <c r="H3981">
        <f>ROUND(CORREL(Table68[[Gross Earning ]],Table68[Budget]),6)</f>
        <v>0.48902099999999998</v>
      </c>
      <c r="I3981">
        <f>Table68[[#This Row],[Gross Earning ]]-Table68[[#This Row],[Budget]]</f>
        <v>-18569728</v>
      </c>
    </row>
    <row r="3982" spans="1:9">
      <c r="A3982">
        <v>136432</v>
      </c>
      <c r="B3982">
        <v>5000000</v>
      </c>
      <c r="C3982">
        <v>6.6</v>
      </c>
      <c r="E3982">
        <v>21413502</v>
      </c>
      <c r="F3982">
        <v>40000000</v>
      </c>
      <c r="G3982">
        <v>6.3</v>
      </c>
      <c r="H3982">
        <f>ROUND(CORREL(Table68[[Gross Earning ]],Table68[Budget]),6)</f>
        <v>0.48902099999999998</v>
      </c>
      <c r="I3982">
        <f>Table68[[#This Row],[Gross Earning ]]-Table68[[#This Row],[Budget]]</f>
        <v>-18586498</v>
      </c>
    </row>
    <row r="3983" spans="1:9">
      <c r="A3983">
        <v>131617</v>
      </c>
      <c r="B3983">
        <v>10000000</v>
      </c>
      <c r="C3983">
        <v>6.3</v>
      </c>
      <c r="E3983">
        <v>24407944</v>
      </c>
      <c r="F3983">
        <v>43000000</v>
      </c>
      <c r="G3983">
        <v>4.8</v>
      </c>
      <c r="H3983">
        <f>ROUND(CORREL(Table68[[Gross Earning ]],Table68[Budget]),6)</f>
        <v>0.48902099999999998</v>
      </c>
      <c r="I3983">
        <f>Table68[[#This Row],[Gross Earning ]]-Table68[[#This Row],[Budget]]</f>
        <v>-18592056</v>
      </c>
    </row>
    <row r="3984" spans="1:9">
      <c r="A3984">
        <v>126247</v>
      </c>
      <c r="B3984">
        <v>6200000</v>
      </c>
      <c r="C3984">
        <v>3.3</v>
      </c>
      <c r="E3984">
        <v>13303319</v>
      </c>
      <c r="F3984">
        <v>32000000</v>
      </c>
      <c r="G3984">
        <v>6.7</v>
      </c>
      <c r="H3984">
        <f>ROUND(CORREL(Table68[[Gross Earning ]],Table68[Budget]),6)</f>
        <v>0.48902099999999998</v>
      </c>
      <c r="I3984">
        <f>Table68[[#This Row],[Gross Earning ]]-Table68[[#This Row],[Budget]]</f>
        <v>-18696681</v>
      </c>
    </row>
    <row r="3985" spans="1:9">
      <c r="A3985">
        <v>169379</v>
      </c>
      <c r="B3985">
        <v>10000000</v>
      </c>
      <c r="C3985">
        <v>6.2</v>
      </c>
      <c r="E3985">
        <v>16295774</v>
      </c>
      <c r="F3985">
        <v>35000000</v>
      </c>
      <c r="G3985">
        <v>4.5999999999999996</v>
      </c>
      <c r="H3985">
        <f>ROUND(CORREL(Table68[[Gross Earning ]],Table68[Budget]),6)</f>
        <v>0.48902099999999998</v>
      </c>
      <c r="I3985">
        <f>Table68[[#This Row],[Gross Earning ]]-Table68[[#This Row],[Budget]]</f>
        <v>-18704226</v>
      </c>
    </row>
    <row r="3986" spans="1:9">
      <c r="A3986">
        <v>15447</v>
      </c>
      <c r="B3986">
        <v>10000000</v>
      </c>
      <c r="C3986">
        <v>3.5</v>
      </c>
      <c r="E3986">
        <v>3247816</v>
      </c>
      <c r="F3986">
        <v>22000000</v>
      </c>
      <c r="G3986">
        <v>6.3</v>
      </c>
      <c r="H3986">
        <f>ROUND(CORREL(Table68[[Gross Earning ]],Table68[Budget]),6)</f>
        <v>0.48902099999999998</v>
      </c>
      <c r="I3986">
        <f>Table68[[#This Row],[Gross Earning ]]-Table68[[#This Row],[Budget]]</f>
        <v>-18752184</v>
      </c>
    </row>
    <row r="3987" spans="1:9">
      <c r="A3987">
        <v>19348</v>
      </c>
      <c r="B3987">
        <v>10000000</v>
      </c>
      <c r="C3987">
        <v>5.5</v>
      </c>
      <c r="E3987">
        <v>51225796</v>
      </c>
      <c r="F3987">
        <v>70000000</v>
      </c>
      <c r="G3987">
        <v>7.4</v>
      </c>
      <c r="H3987">
        <f>ROUND(CORREL(Table68[[Gross Earning ]],Table68[Budget]),6)</f>
        <v>0.48902099999999998</v>
      </c>
      <c r="I3987">
        <f>Table68[[#This Row],[Gross Earning ]]-Table68[[#This Row],[Budget]]</f>
        <v>-18774204</v>
      </c>
    </row>
    <row r="3988" spans="1:9">
      <c r="A3988">
        <v>100503</v>
      </c>
      <c r="B3988">
        <v>8000000</v>
      </c>
      <c r="C3988">
        <v>5.9</v>
      </c>
      <c r="E3988">
        <v>1190018</v>
      </c>
      <c r="F3988">
        <v>20000000</v>
      </c>
      <c r="G3988">
        <v>7.5</v>
      </c>
      <c r="H3988">
        <f>ROUND(CORREL(Table68[[Gross Earning ]],Table68[Budget]),6)</f>
        <v>0.48902099999999998</v>
      </c>
      <c r="I3988">
        <f>Table68[[#This Row],[Gross Earning ]]-Table68[[#This Row],[Budget]]</f>
        <v>-18809982</v>
      </c>
    </row>
    <row r="3989" spans="1:9">
      <c r="A3989">
        <v>92900</v>
      </c>
      <c r="B3989">
        <v>5000000</v>
      </c>
      <c r="C3989">
        <v>4.7</v>
      </c>
      <c r="E3989">
        <v>1183354</v>
      </c>
      <c r="F3989">
        <v>20000000</v>
      </c>
      <c r="G3989">
        <v>5.0999999999999996</v>
      </c>
      <c r="H3989">
        <f>ROUND(CORREL(Table68[[Gross Earning ]],Table68[Budget]),6)</f>
        <v>0.48902099999999998</v>
      </c>
      <c r="I3989">
        <f>Table68[[#This Row],[Gross Earning ]]-Table68[[#This Row],[Budget]]</f>
        <v>-18816646</v>
      </c>
    </row>
    <row r="3990" spans="1:9">
      <c r="A3990">
        <v>5561</v>
      </c>
      <c r="B3990">
        <v>10000000</v>
      </c>
      <c r="C3990">
        <v>3.9</v>
      </c>
      <c r="E3990">
        <v>21176322</v>
      </c>
      <c r="F3990">
        <v>40000000</v>
      </c>
      <c r="G3990">
        <v>4</v>
      </c>
      <c r="H3990">
        <f>ROUND(CORREL(Table68[[Gross Earning ]],Table68[Budget]),6)</f>
        <v>0.48902099999999998</v>
      </c>
      <c r="I3990">
        <f>Table68[[#This Row],[Gross Earning ]]-Table68[[#This Row],[Budget]]</f>
        <v>-18823678</v>
      </c>
    </row>
    <row r="3991" spans="1:9">
      <c r="A3991">
        <v>3607</v>
      </c>
      <c r="B3991">
        <v>10000000</v>
      </c>
      <c r="C3991">
        <v>6.1</v>
      </c>
      <c r="E3991">
        <v>71148699</v>
      </c>
      <c r="F3991">
        <v>90000000</v>
      </c>
      <c r="G3991">
        <v>6.6</v>
      </c>
      <c r="H3991">
        <f>ROUND(CORREL(Table68[[Gross Earning ]],Table68[Budget]),6)</f>
        <v>0.48902099999999998</v>
      </c>
      <c r="I3991">
        <f>Table68[[#This Row],[Gross Earning ]]-Table68[[#This Row],[Budget]]</f>
        <v>-18851301</v>
      </c>
    </row>
    <row r="3992" spans="1:9">
      <c r="A3992">
        <v>70527</v>
      </c>
      <c r="B3992">
        <v>6500000</v>
      </c>
      <c r="C3992">
        <v>6.7</v>
      </c>
      <c r="E3992">
        <v>22108977</v>
      </c>
      <c r="F3992">
        <v>41000000</v>
      </c>
      <c r="G3992">
        <v>5.2</v>
      </c>
      <c r="H3992">
        <f>ROUND(CORREL(Table68[[Gross Earning ]],Table68[Budget]),6)</f>
        <v>0.48902099999999998</v>
      </c>
      <c r="I3992">
        <f>Table68[[#This Row],[Gross Earning ]]-Table68[[#This Row],[Budget]]</f>
        <v>-18891023</v>
      </c>
    </row>
    <row r="3993" spans="1:9">
      <c r="A3993">
        <v>11835</v>
      </c>
      <c r="B3993">
        <v>10000000</v>
      </c>
      <c r="C3993">
        <v>6.9</v>
      </c>
      <c r="E3993">
        <v>5108820</v>
      </c>
      <c r="F3993">
        <v>24000000</v>
      </c>
      <c r="G3993">
        <v>5.9</v>
      </c>
      <c r="H3993">
        <f>ROUND(CORREL(Table68[[Gross Earning ]],Table68[Budget]),6)</f>
        <v>0.48902099999999998</v>
      </c>
      <c r="I3993">
        <f>Table68[[#This Row],[Gross Earning ]]-Table68[[#This Row],[Budget]]</f>
        <v>-18891180</v>
      </c>
    </row>
    <row r="3994" spans="1:9">
      <c r="A3994">
        <v>128486</v>
      </c>
      <c r="B3994">
        <v>10000000</v>
      </c>
      <c r="C3994">
        <v>7.3</v>
      </c>
      <c r="E3994">
        <v>15081783</v>
      </c>
      <c r="F3994">
        <v>34000000</v>
      </c>
      <c r="G3994">
        <v>7.7</v>
      </c>
      <c r="H3994">
        <f>ROUND(CORREL(Table68[[Gross Earning ]],Table68[Budget]),6)</f>
        <v>0.48902099999999998</v>
      </c>
      <c r="I3994">
        <f>Table68[[#This Row],[Gross Earning ]]-Table68[[#This Row],[Budget]]</f>
        <v>-18918217</v>
      </c>
    </row>
    <row r="3995" spans="1:9">
      <c r="A3995">
        <v>2483955</v>
      </c>
      <c r="B3995">
        <v>9600000</v>
      </c>
      <c r="C3995">
        <v>6.7</v>
      </c>
      <c r="E3995">
        <v>1064277</v>
      </c>
      <c r="F3995">
        <v>20000000</v>
      </c>
      <c r="G3995">
        <v>6.7</v>
      </c>
      <c r="H3995">
        <f>ROUND(CORREL(Table68[[Gross Earning ]],Table68[Budget]),6)</f>
        <v>0.48902099999999998</v>
      </c>
      <c r="I3995">
        <f>Table68[[#This Row],[Gross Earning ]]-Table68[[#This Row],[Budget]]</f>
        <v>-18935723</v>
      </c>
    </row>
    <row r="3996" spans="1:9">
      <c r="A3996">
        <v>57176582</v>
      </c>
      <c r="B3996">
        <v>9500000</v>
      </c>
      <c r="C3996">
        <v>6.1</v>
      </c>
      <c r="E3996">
        <v>12561</v>
      </c>
      <c r="F3996">
        <v>19000000</v>
      </c>
      <c r="G3996">
        <v>6.4</v>
      </c>
      <c r="H3996">
        <f>ROUND(CORREL(Table68[[Gross Earning ]],Table68[Budget]),6)</f>
        <v>0.48902099999999998</v>
      </c>
      <c r="I3996">
        <f>Table68[[#This Row],[Gross Earning ]]-Table68[[#This Row],[Budget]]</f>
        <v>-18987439</v>
      </c>
    </row>
    <row r="3997" spans="1:9">
      <c r="A3997">
        <v>43100000</v>
      </c>
      <c r="B3997">
        <v>9500000</v>
      </c>
      <c r="C3997">
        <v>6.9</v>
      </c>
      <c r="E3997">
        <v>20999103</v>
      </c>
      <c r="F3997">
        <v>40000000</v>
      </c>
      <c r="G3997">
        <v>7.8</v>
      </c>
      <c r="H3997">
        <f>ROUND(CORREL(Table68[[Gross Earning ]],Table68[Budget]),6)</f>
        <v>0.48902099999999998</v>
      </c>
      <c r="I3997">
        <f>Table68[[#This Row],[Gross Earning ]]-Table68[[#This Row],[Budget]]</f>
        <v>-19000897</v>
      </c>
    </row>
    <row r="3998" spans="1:9">
      <c r="A3998">
        <v>225377</v>
      </c>
      <c r="B3998">
        <v>8900000</v>
      </c>
      <c r="C3998">
        <v>7.9</v>
      </c>
      <c r="E3998">
        <v>10965209</v>
      </c>
      <c r="F3998">
        <v>30000000</v>
      </c>
      <c r="G3998">
        <v>6.1</v>
      </c>
      <c r="H3998">
        <f>ROUND(CORREL(Table68[[Gross Earning ]],Table68[Budget]),6)</f>
        <v>0.48902099999999998</v>
      </c>
      <c r="I3998">
        <f>Table68[[#This Row],[Gross Earning ]]-Table68[[#This Row],[Budget]]</f>
        <v>-19034791</v>
      </c>
    </row>
    <row r="3999" spans="1:9">
      <c r="A3999">
        <v>14114488</v>
      </c>
      <c r="B3999">
        <v>10500000</v>
      </c>
      <c r="C3999">
        <v>4.5</v>
      </c>
      <c r="E3999">
        <v>2963012</v>
      </c>
      <c r="F3999">
        <v>22000000</v>
      </c>
      <c r="G3999">
        <v>6.3</v>
      </c>
      <c r="H3999">
        <f>ROUND(CORREL(Table68[[Gross Earning ]],Table68[Budget]),6)</f>
        <v>0.48902099999999998</v>
      </c>
      <c r="I3999">
        <f>Table68[[#This Row],[Gross Earning ]]-Table68[[#This Row],[Budget]]</f>
        <v>-19036988</v>
      </c>
    </row>
    <row r="4000" spans="1:9">
      <c r="A4000">
        <v>46300000</v>
      </c>
      <c r="B4000">
        <v>9400000</v>
      </c>
      <c r="C4000">
        <v>7.6</v>
      </c>
      <c r="E4000">
        <v>10955425</v>
      </c>
      <c r="F4000">
        <v>30000000</v>
      </c>
      <c r="G4000">
        <v>6</v>
      </c>
      <c r="H4000">
        <f>ROUND(CORREL(Table68[[Gross Earning ]],Table68[Budget]),6)</f>
        <v>0.48902099999999998</v>
      </c>
      <c r="I4000">
        <f>Table68[[#This Row],[Gross Earning ]]-Table68[[#This Row],[Budget]]</f>
        <v>-19044575</v>
      </c>
    </row>
    <row r="4001" spans="1:9">
      <c r="A4001">
        <v>2600000</v>
      </c>
      <c r="B4001">
        <v>6000000</v>
      </c>
      <c r="C4001">
        <v>7.5</v>
      </c>
      <c r="E4001">
        <v>20916309</v>
      </c>
      <c r="F4001">
        <v>40000000</v>
      </c>
      <c r="G4001">
        <v>4.9000000000000004</v>
      </c>
      <c r="H4001">
        <f>ROUND(CORREL(Table68[[Gross Earning ]],Table68[Budget]),6)</f>
        <v>0.48902099999999998</v>
      </c>
      <c r="I4001">
        <f>Table68[[#This Row],[Gross Earning ]]-Table68[[#This Row],[Budget]]</f>
        <v>-19083691</v>
      </c>
    </row>
    <row r="4002" spans="1:9">
      <c r="A4002">
        <v>1602466</v>
      </c>
      <c r="B4002">
        <v>600000000</v>
      </c>
      <c r="C4002">
        <v>6</v>
      </c>
      <c r="E4002">
        <v>8888143</v>
      </c>
      <c r="F4002">
        <v>28000000</v>
      </c>
      <c r="G4002">
        <v>6.7</v>
      </c>
      <c r="H4002">
        <f>ROUND(CORREL(Table68[[Gross Earning ]],Table68[Budget]),6)</f>
        <v>0.48902099999999998</v>
      </c>
      <c r="I4002">
        <f>Table68[[#This Row],[Gross Earning ]]-Table68[[#This Row],[Budget]]</f>
        <v>-19111857</v>
      </c>
    </row>
    <row r="4003" spans="1:9">
      <c r="A4003">
        <v>3029870</v>
      </c>
      <c r="B4003">
        <v>7400000</v>
      </c>
      <c r="C4003">
        <v>7.1</v>
      </c>
      <c r="E4003">
        <v>10880926</v>
      </c>
      <c r="F4003">
        <v>30000000</v>
      </c>
      <c r="G4003">
        <v>6.5</v>
      </c>
      <c r="H4003">
        <f>ROUND(CORREL(Table68[[Gross Earning ]],Table68[Budget]),6)</f>
        <v>0.48902099999999998</v>
      </c>
      <c r="I4003">
        <f>Table68[[#This Row],[Gross Earning ]]-Table68[[#This Row],[Budget]]</f>
        <v>-19119074</v>
      </c>
    </row>
    <row r="4004" spans="1:9">
      <c r="A4004">
        <v>3047539</v>
      </c>
      <c r="B4004">
        <v>7217600</v>
      </c>
      <c r="C4004">
        <v>6.9</v>
      </c>
      <c r="E4004">
        <v>11854694</v>
      </c>
      <c r="F4004">
        <v>31000000</v>
      </c>
      <c r="G4004">
        <v>6.5</v>
      </c>
      <c r="H4004">
        <f>ROUND(CORREL(Table68[[Gross Earning ]],Table68[Budget]),6)</f>
        <v>0.48902099999999998</v>
      </c>
      <c r="I4004">
        <f>Table68[[#This Row],[Gross Earning ]]-Table68[[#This Row],[Budget]]</f>
        <v>-19145306</v>
      </c>
    </row>
    <row r="4005" spans="1:9">
      <c r="A4005">
        <v>78900000</v>
      </c>
      <c r="B4005">
        <v>11000000</v>
      </c>
      <c r="C4005">
        <v>8.5</v>
      </c>
      <c r="E4005">
        <v>4710455</v>
      </c>
      <c r="F4005">
        <v>24000000</v>
      </c>
      <c r="G4005">
        <v>8.1999999999999993</v>
      </c>
      <c r="H4005">
        <f>ROUND(CORREL(Table68[[Gross Earning ]],Table68[Budget]),6)</f>
        <v>0.48902099999999998</v>
      </c>
      <c r="I4005">
        <f>Table68[[#This Row],[Gross Earning ]]-Table68[[#This Row],[Budget]]</f>
        <v>-19289545</v>
      </c>
    </row>
    <row r="4006" spans="1:9">
      <c r="A4006">
        <v>30859000</v>
      </c>
      <c r="B4006">
        <v>83532</v>
      </c>
      <c r="C4006">
        <v>7.5</v>
      </c>
      <c r="E4006">
        <v>35707327</v>
      </c>
      <c r="F4006">
        <v>55000000</v>
      </c>
      <c r="G4006">
        <v>7.8</v>
      </c>
      <c r="H4006">
        <f>ROUND(CORREL(Table68[[Gross Earning ]],Table68[Budget]),6)</f>
        <v>0.48902099999999998</v>
      </c>
      <c r="I4006">
        <f>Table68[[#This Row],[Gross Earning ]]-Table68[[#This Row],[Budget]]</f>
        <v>-19292673</v>
      </c>
    </row>
    <row r="4007" spans="1:9">
      <c r="A4007">
        <v>3571735</v>
      </c>
      <c r="B4007">
        <v>10000000</v>
      </c>
      <c r="C4007">
        <v>6.6</v>
      </c>
      <c r="E4007">
        <v>5654777</v>
      </c>
      <c r="F4007">
        <v>25000000</v>
      </c>
      <c r="G4007">
        <v>4.0999999999999996</v>
      </c>
      <c r="H4007">
        <f>ROUND(CORREL(Table68[[Gross Earning ]],Table68[Budget]),6)</f>
        <v>0.48902099999999998</v>
      </c>
      <c r="I4007">
        <f>Table68[[#This Row],[Gross Earning ]]-Table68[[#This Row],[Budget]]</f>
        <v>-19345223</v>
      </c>
    </row>
    <row r="4008" spans="1:9">
      <c r="A4008">
        <v>50000000</v>
      </c>
      <c r="B4008">
        <v>9000000</v>
      </c>
      <c r="C4008">
        <v>8</v>
      </c>
      <c r="E4008">
        <v>18653746</v>
      </c>
      <c r="F4008">
        <v>38000000</v>
      </c>
      <c r="G4008">
        <v>6.7</v>
      </c>
      <c r="H4008">
        <f>ROUND(CORREL(Table68[[Gross Earning ]],Table68[Budget]),6)</f>
        <v>0.48902099999999998</v>
      </c>
      <c r="I4008">
        <f>Table68[[#This Row],[Gross Earning ]]-Table68[[#This Row],[Budget]]</f>
        <v>-19346254</v>
      </c>
    </row>
    <row r="4009" spans="1:9">
      <c r="A4009">
        <v>63600000</v>
      </c>
      <c r="B4009">
        <v>9000000</v>
      </c>
      <c r="C4009">
        <v>7</v>
      </c>
      <c r="E4009">
        <v>40559930</v>
      </c>
      <c r="F4009">
        <v>60000000</v>
      </c>
      <c r="G4009">
        <v>6.2</v>
      </c>
      <c r="H4009">
        <f>ROUND(CORREL(Table68[[Gross Earning ]],Table68[Budget]),6)</f>
        <v>0.48902099999999998</v>
      </c>
      <c r="I4009">
        <f>Table68[[#This Row],[Gross Earning ]]-Table68[[#This Row],[Budget]]</f>
        <v>-19440070</v>
      </c>
    </row>
    <row r="4010" spans="1:9">
      <c r="A4010">
        <v>36049108</v>
      </c>
      <c r="B4010">
        <v>9000000</v>
      </c>
      <c r="C4010">
        <v>6.8</v>
      </c>
      <c r="E4010">
        <v>5516708</v>
      </c>
      <c r="F4010">
        <v>25000000</v>
      </c>
      <c r="G4010">
        <v>4.9000000000000004</v>
      </c>
      <c r="H4010">
        <f>ROUND(CORREL(Table68[[Gross Earning ]],Table68[Budget]),6)</f>
        <v>0.48902099999999998</v>
      </c>
      <c r="I4010">
        <f>Table68[[#This Row],[Gross Earning ]]-Table68[[#This Row],[Budget]]</f>
        <v>-19483292</v>
      </c>
    </row>
    <row r="4011" spans="1:9">
      <c r="A4011">
        <v>34074895</v>
      </c>
      <c r="B4011">
        <v>9000000</v>
      </c>
      <c r="C4011">
        <v>6.7</v>
      </c>
      <c r="E4011">
        <v>60507228</v>
      </c>
      <c r="F4011">
        <v>80000000</v>
      </c>
      <c r="G4011">
        <v>7.3</v>
      </c>
      <c r="H4011">
        <f>ROUND(CORREL(Table68[[Gross Earning ]],Table68[Budget]),6)</f>
        <v>0.48902099999999998</v>
      </c>
      <c r="I4011">
        <f>Table68[[#This Row],[Gross Earning ]]-Table68[[#This Row],[Budget]]</f>
        <v>-19492772</v>
      </c>
    </row>
    <row r="4012" spans="1:9">
      <c r="A4012">
        <v>33244684</v>
      </c>
      <c r="B4012">
        <v>9000000</v>
      </c>
      <c r="C4012">
        <v>6.5</v>
      </c>
      <c r="E4012">
        <v>7486906</v>
      </c>
      <c r="F4012">
        <v>27000000</v>
      </c>
      <c r="G4012">
        <v>6.8</v>
      </c>
      <c r="H4012">
        <f>ROUND(CORREL(Table68[[Gross Earning ]],Table68[Budget]),6)</f>
        <v>0.48902099999999998</v>
      </c>
      <c r="I4012">
        <f>Table68[[#This Row],[Gross Earning ]]-Table68[[#This Row],[Budget]]</f>
        <v>-19513094</v>
      </c>
    </row>
    <row r="4013" spans="1:9">
      <c r="A4013">
        <v>24530513</v>
      </c>
      <c r="B4013">
        <v>9000000</v>
      </c>
      <c r="C4013">
        <v>8</v>
      </c>
      <c r="E4013">
        <v>476270</v>
      </c>
      <c r="F4013">
        <v>20000000</v>
      </c>
      <c r="G4013">
        <v>7.4</v>
      </c>
      <c r="H4013">
        <f>ROUND(CORREL(Table68[[Gross Earning ]],Table68[Budget]),6)</f>
        <v>0.48902099999999998</v>
      </c>
      <c r="I4013">
        <f>Table68[[#This Row],[Gross Earning ]]-Table68[[#This Row],[Budget]]</f>
        <v>-19523730</v>
      </c>
    </row>
    <row r="4014" spans="1:9">
      <c r="A4014">
        <v>71519230</v>
      </c>
      <c r="B4014">
        <v>9000000</v>
      </c>
      <c r="C4014">
        <v>6.5</v>
      </c>
      <c r="E4014">
        <v>8434601</v>
      </c>
      <c r="F4014">
        <v>28000000</v>
      </c>
      <c r="G4014">
        <v>4.9000000000000004</v>
      </c>
      <c r="H4014">
        <f>ROUND(CORREL(Table68[[Gross Earning ]],Table68[Budget]),6)</f>
        <v>0.48902099999999998</v>
      </c>
      <c r="I4014">
        <f>Table68[[#This Row],[Gross Earning ]]-Table68[[#This Row],[Budget]]</f>
        <v>-19565399</v>
      </c>
    </row>
    <row r="4015" spans="1:9">
      <c r="A4015">
        <v>20035310</v>
      </c>
      <c r="B4015">
        <v>9000000</v>
      </c>
      <c r="C4015">
        <v>4.9000000000000004</v>
      </c>
      <c r="E4015">
        <v>403932</v>
      </c>
      <c r="F4015">
        <v>20000000</v>
      </c>
      <c r="G4015">
        <v>6.5</v>
      </c>
      <c r="H4015">
        <f>ROUND(CORREL(Table68[[Gross Earning ]],Table68[Budget]),6)</f>
        <v>0.48902099999999998</v>
      </c>
      <c r="I4015">
        <f>Table68[[#This Row],[Gross Earning ]]-Table68[[#This Row],[Budget]]</f>
        <v>-19596068</v>
      </c>
    </row>
    <row r="4016" spans="1:9">
      <c r="A4016">
        <v>18225165</v>
      </c>
      <c r="B4016">
        <v>9000000</v>
      </c>
      <c r="C4016">
        <v>7.1</v>
      </c>
      <c r="E4016">
        <v>375474</v>
      </c>
      <c r="F4016">
        <v>20000000</v>
      </c>
      <c r="G4016">
        <v>6.2</v>
      </c>
      <c r="H4016">
        <f>ROUND(CORREL(Table68[[Gross Earning ]],Table68[Budget]),6)</f>
        <v>0.48902099999999998</v>
      </c>
      <c r="I4016">
        <f>Table68[[#This Row],[Gross Earning ]]-Table68[[#This Row],[Budget]]</f>
        <v>-19624526</v>
      </c>
    </row>
    <row r="4017" spans="1:9">
      <c r="A4017">
        <v>17804273</v>
      </c>
      <c r="B4017">
        <v>20000000</v>
      </c>
      <c r="C4017">
        <v>7</v>
      </c>
      <c r="E4017">
        <v>252652</v>
      </c>
      <c r="F4017">
        <v>19900000</v>
      </c>
      <c r="G4017">
        <v>7</v>
      </c>
      <c r="H4017">
        <f>ROUND(CORREL(Table68[[Gross Earning ]],Table68[Budget]),6)</f>
        <v>0.48902099999999998</v>
      </c>
      <c r="I4017">
        <f>Table68[[#This Row],[Gross Earning ]]-Table68[[#This Row],[Budget]]</f>
        <v>-19647348</v>
      </c>
    </row>
    <row r="4018" spans="1:9">
      <c r="A4018">
        <v>16938179</v>
      </c>
      <c r="B4018">
        <v>8000000</v>
      </c>
      <c r="C4018">
        <v>7</v>
      </c>
      <c r="E4018">
        <v>4308981</v>
      </c>
      <c r="F4018">
        <v>24000000</v>
      </c>
      <c r="G4018">
        <v>3.9</v>
      </c>
      <c r="H4018">
        <f>ROUND(CORREL(Table68[[Gross Earning ]],Table68[Budget]),6)</f>
        <v>0.48902099999999998</v>
      </c>
      <c r="I4018">
        <f>Table68[[#This Row],[Gross Earning ]]-Table68[[#This Row],[Budget]]</f>
        <v>-19691019</v>
      </c>
    </row>
    <row r="4019" spans="1:9">
      <c r="A4019">
        <v>16235293</v>
      </c>
      <c r="B4019">
        <v>9000000</v>
      </c>
      <c r="C4019">
        <v>4.5</v>
      </c>
      <c r="E4019">
        <v>30306268</v>
      </c>
      <c r="F4019">
        <v>50000000</v>
      </c>
      <c r="G4019">
        <v>6.3</v>
      </c>
      <c r="H4019">
        <f>ROUND(CORREL(Table68[[Gross Earning ]],Table68[Budget]),6)</f>
        <v>0.48902099999999998</v>
      </c>
      <c r="I4019">
        <f>Table68[[#This Row],[Gross Earning ]]-Table68[[#This Row],[Budget]]</f>
        <v>-19693732</v>
      </c>
    </row>
    <row r="4020" spans="1:9">
      <c r="A4020">
        <v>10161099</v>
      </c>
      <c r="B4020">
        <v>9000000</v>
      </c>
      <c r="C4020">
        <v>7.7</v>
      </c>
      <c r="E4020">
        <v>305070</v>
      </c>
      <c r="F4020">
        <v>20000000</v>
      </c>
      <c r="G4020">
        <v>6.4</v>
      </c>
      <c r="H4020">
        <f>ROUND(CORREL(Table68[[Gross Earning ]],Table68[Budget]),6)</f>
        <v>0.48902099999999998</v>
      </c>
      <c r="I4020">
        <f>Table68[[#This Row],[Gross Earning ]]-Table68[[#This Row],[Budget]]</f>
        <v>-19694930</v>
      </c>
    </row>
    <row r="4021" spans="1:9">
      <c r="A4021">
        <v>6047856</v>
      </c>
      <c r="B4021">
        <v>8500000</v>
      </c>
      <c r="C4021">
        <v>6.7</v>
      </c>
      <c r="E4021">
        <v>20300000</v>
      </c>
      <c r="F4021">
        <v>40000000</v>
      </c>
      <c r="G4021">
        <v>6.2</v>
      </c>
      <c r="H4021">
        <f>ROUND(CORREL(Table68[[Gross Earning ]],Table68[Budget]),6)</f>
        <v>0.48902099999999998</v>
      </c>
      <c r="I4021">
        <f>Table68[[#This Row],[Gross Earning ]]-Table68[[#This Row],[Budget]]</f>
        <v>-19700000</v>
      </c>
    </row>
    <row r="4022" spans="1:9">
      <c r="A4022">
        <v>4681503</v>
      </c>
      <c r="B4022">
        <v>9000000</v>
      </c>
      <c r="C4022">
        <v>7</v>
      </c>
      <c r="E4022">
        <v>263365</v>
      </c>
      <c r="F4022">
        <v>20000000</v>
      </c>
      <c r="G4022">
        <v>5.4</v>
      </c>
      <c r="H4022">
        <f>ROUND(CORREL(Table68[[Gross Earning ]],Table68[Budget]),6)</f>
        <v>0.48902099999999998</v>
      </c>
      <c r="I4022">
        <f>Table68[[#This Row],[Gross Earning ]]-Table68[[#This Row],[Budget]]</f>
        <v>-19736635</v>
      </c>
    </row>
    <row r="4023" spans="1:9">
      <c r="A4023">
        <v>4350774</v>
      </c>
      <c r="B4023">
        <v>8000000</v>
      </c>
      <c r="C4023">
        <v>6.5</v>
      </c>
      <c r="E4023">
        <v>25200412</v>
      </c>
      <c r="F4023">
        <v>45000000</v>
      </c>
      <c r="G4023">
        <v>5.4</v>
      </c>
      <c r="H4023">
        <f>ROUND(CORREL(Table68[[Gross Earning ]],Table68[Budget]),6)</f>
        <v>0.48902099999999998</v>
      </c>
      <c r="I4023">
        <f>Table68[[#This Row],[Gross Earning ]]-Table68[[#This Row],[Budget]]</f>
        <v>-19799588</v>
      </c>
    </row>
    <row r="4024" spans="1:9">
      <c r="A4024">
        <v>2955039</v>
      </c>
      <c r="B4024">
        <v>9000000</v>
      </c>
      <c r="C4024">
        <v>6.2</v>
      </c>
      <c r="E4024">
        <v>10134754</v>
      </c>
      <c r="F4024">
        <v>30000000</v>
      </c>
      <c r="G4024">
        <v>4.8</v>
      </c>
      <c r="H4024">
        <f>ROUND(CORREL(Table68[[Gross Earning ]],Table68[Budget]),6)</f>
        <v>0.48902099999999998</v>
      </c>
      <c r="I4024">
        <f>Table68[[#This Row],[Gross Earning ]]-Table68[[#This Row],[Budget]]</f>
        <v>-19865246</v>
      </c>
    </row>
    <row r="4025" spans="1:9">
      <c r="A4025">
        <v>1530535</v>
      </c>
      <c r="B4025">
        <v>9000000</v>
      </c>
      <c r="C4025">
        <v>5.7</v>
      </c>
      <c r="E4025">
        <v>5128124</v>
      </c>
      <c r="F4025">
        <v>25000000</v>
      </c>
      <c r="G4025">
        <v>7.9</v>
      </c>
      <c r="H4025">
        <f>ROUND(CORREL(Table68[[Gross Earning ]],Table68[Budget]),6)</f>
        <v>0.48902099999999998</v>
      </c>
      <c r="I4025">
        <f>Table68[[#This Row],[Gross Earning ]]-Table68[[#This Row],[Budget]]</f>
        <v>-19871876</v>
      </c>
    </row>
    <row r="4026" spans="1:9">
      <c r="A4026">
        <v>4881867</v>
      </c>
      <c r="B4026">
        <v>9000000</v>
      </c>
      <c r="C4026">
        <v>6.4</v>
      </c>
      <c r="E4026">
        <v>8119205</v>
      </c>
      <c r="F4026">
        <v>28000000</v>
      </c>
      <c r="G4026">
        <v>5.4</v>
      </c>
      <c r="H4026">
        <f>ROUND(CORREL(Table68[[Gross Earning ]],Table68[Budget]),6)</f>
        <v>0.48902099999999998</v>
      </c>
      <c r="I4026">
        <f>Table68[[#This Row],[Gross Earning ]]-Table68[[#This Row],[Budget]]</f>
        <v>-19880795</v>
      </c>
    </row>
    <row r="4027" spans="1:9">
      <c r="A4027">
        <v>11860839</v>
      </c>
      <c r="B4027">
        <v>9000000</v>
      </c>
      <c r="C4027">
        <v>5.4</v>
      </c>
      <c r="E4027">
        <v>20113965</v>
      </c>
      <c r="F4027">
        <v>40000000</v>
      </c>
      <c r="G4027">
        <v>6.5</v>
      </c>
      <c r="H4027">
        <f>ROUND(CORREL(Table68[[Gross Earning ]],Table68[Budget]),6)</f>
        <v>0.48902099999999998</v>
      </c>
      <c r="I4027">
        <f>Table68[[#This Row],[Gross Earning ]]-Table68[[#This Row],[Budget]]</f>
        <v>-19886035</v>
      </c>
    </row>
    <row r="4028" spans="1:9">
      <c r="A4028">
        <v>454255</v>
      </c>
      <c r="B4028">
        <v>400000000</v>
      </c>
      <c r="C4028">
        <v>6.6</v>
      </c>
      <c r="E4028">
        <v>40076438</v>
      </c>
      <c r="F4028">
        <v>60000000</v>
      </c>
      <c r="G4028">
        <v>6</v>
      </c>
      <c r="H4028">
        <f>ROUND(CORREL(Table68[[Gross Earning ]],Table68[Budget]),6)</f>
        <v>0.48902099999999998</v>
      </c>
      <c r="I4028">
        <f>Table68[[#This Row],[Gross Earning ]]-Table68[[#This Row],[Budget]]</f>
        <v>-19923562</v>
      </c>
    </row>
    <row r="4029" spans="1:9">
      <c r="A4029">
        <v>349618</v>
      </c>
      <c r="B4029">
        <v>9000000</v>
      </c>
      <c r="C4029">
        <v>6.1</v>
      </c>
      <c r="E4029">
        <v>17149</v>
      </c>
      <c r="F4029">
        <v>20000000</v>
      </c>
      <c r="G4029">
        <v>5.6</v>
      </c>
      <c r="H4029">
        <f>ROUND(CORREL(Table68[[Gross Earning ]],Table68[Budget]),6)</f>
        <v>0.48902099999999998</v>
      </c>
      <c r="I4029">
        <f>Table68[[#This Row],[Gross Earning ]]-Table68[[#This Row],[Budget]]</f>
        <v>-19982851</v>
      </c>
    </row>
    <row r="4030" spans="1:9">
      <c r="A4030">
        <v>112935</v>
      </c>
      <c r="B4030">
        <v>9000000</v>
      </c>
      <c r="C4030">
        <v>7.6</v>
      </c>
      <c r="E4030">
        <v>50016394</v>
      </c>
      <c r="F4030">
        <v>70000000</v>
      </c>
      <c r="G4030">
        <v>6.2</v>
      </c>
      <c r="H4030">
        <f>ROUND(CORREL(Table68[[Gross Earning ]],Table68[Budget]),6)</f>
        <v>0.48902099999999998</v>
      </c>
      <c r="I4030">
        <f>Table68[[#This Row],[Gross Earning ]]-Table68[[#This Row],[Budget]]</f>
        <v>-19983606</v>
      </c>
    </row>
    <row r="4031" spans="1:9">
      <c r="A4031">
        <v>883887</v>
      </c>
      <c r="B4031">
        <v>9000000</v>
      </c>
      <c r="C4031">
        <v>6.2</v>
      </c>
      <c r="E4031">
        <v>5000000</v>
      </c>
      <c r="F4031">
        <v>25000000</v>
      </c>
      <c r="G4031">
        <v>6.2</v>
      </c>
      <c r="H4031">
        <f>ROUND(CORREL(Table68[[Gross Earning ]],Table68[Budget]),6)</f>
        <v>0.48902099999999998</v>
      </c>
      <c r="I4031">
        <f>Table68[[#This Row],[Gross Earning ]]-Table68[[#This Row],[Budget]]</f>
        <v>-20000000</v>
      </c>
    </row>
    <row r="4032" spans="1:9">
      <c r="A4032">
        <v>13751</v>
      </c>
      <c r="B4032">
        <v>11400000</v>
      </c>
      <c r="C4032">
        <v>6.6</v>
      </c>
      <c r="E4032">
        <v>14998070</v>
      </c>
      <c r="F4032">
        <v>35000000</v>
      </c>
      <c r="G4032">
        <v>6.2</v>
      </c>
      <c r="H4032">
        <f>ROUND(CORREL(Table68[[Gross Earning ]],Table68[Budget]),6)</f>
        <v>0.48902099999999998</v>
      </c>
      <c r="I4032">
        <f>Table68[[#This Row],[Gross Earning ]]-Table68[[#This Row],[Budget]]</f>
        <v>-20001930</v>
      </c>
    </row>
    <row r="4033" spans="1:9">
      <c r="A4033">
        <v>145109</v>
      </c>
      <c r="B4033">
        <v>45000000</v>
      </c>
      <c r="C4033">
        <v>7.3</v>
      </c>
      <c r="E4033">
        <v>958319</v>
      </c>
      <c r="F4033">
        <v>21000000</v>
      </c>
      <c r="G4033">
        <v>6.7</v>
      </c>
      <c r="H4033">
        <f>ROUND(CORREL(Table68[[Gross Earning ]],Table68[Budget]),6)</f>
        <v>0.48902099999999998</v>
      </c>
      <c r="I4033">
        <f>Table68[[#This Row],[Gross Earning ]]-Table68[[#This Row],[Budget]]</f>
        <v>-20041681</v>
      </c>
    </row>
    <row r="4034" spans="1:9">
      <c r="A4034">
        <v>1046166</v>
      </c>
      <c r="B4034">
        <v>9000000</v>
      </c>
      <c r="C4034">
        <v>4.2</v>
      </c>
      <c r="E4034">
        <v>64933670</v>
      </c>
      <c r="F4034">
        <v>85000000</v>
      </c>
      <c r="G4034">
        <v>5.6</v>
      </c>
      <c r="H4034">
        <f>ROUND(CORREL(Table68[[Gross Earning ]],Table68[Budget]),6)</f>
        <v>0.48902099999999998</v>
      </c>
      <c r="I4034">
        <f>Table68[[#This Row],[Gross Earning ]]-Table68[[#This Row],[Budget]]</f>
        <v>-20066330</v>
      </c>
    </row>
    <row r="4035" spans="1:9">
      <c r="A4035">
        <v>174635000</v>
      </c>
      <c r="B4035">
        <v>8800000</v>
      </c>
      <c r="C4035">
        <v>6.5</v>
      </c>
      <c r="E4035">
        <v>1796024</v>
      </c>
      <c r="F4035">
        <v>22000000</v>
      </c>
      <c r="G4035">
        <v>5.4</v>
      </c>
      <c r="H4035">
        <f>ROUND(CORREL(Table68[[Gross Earning ]],Table68[Budget]),6)</f>
        <v>0.48902099999999998</v>
      </c>
      <c r="I4035">
        <f>Table68[[#This Row],[Gross Earning ]]-Table68[[#This Row],[Budget]]</f>
        <v>-20203976</v>
      </c>
    </row>
    <row r="4036" spans="1:9">
      <c r="A4036">
        <v>14373825</v>
      </c>
      <c r="B4036">
        <v>8600000</v>
      </c>
      <c r="C4036">
        <v>6.5</v>
      </c>
      <c r="E4036">
        <v>2708188</v>
      </c>
      <c r="F4036">
        <v>23000000</v>
      </c>
      <c r="G4036">
        <v>6.2</v>
      </c>
      <c r="H4036">
        <f>ROUND(CORREL(Table68[[Gross Earning ]],Table68[Budget]),6)</f>
        <v>0.48902099999999998</v>
      </c>
      <c r="I4036">
        <f>Table68[[#This Row],[Gross Earning ]]-Table68[[#This Row],[Budget]]</f>
        <v>-20291812</v>
      </c>
    </row>
    <row r="4037" spans="1:9">
      <c r="A4037">
        <v>162</v>
      </c>
      <c r="B4037">
        <v>9000000</v>
      </c>
      <c r="C4037">
        <v>5.7</v>
      </c>
      <c r="E4037">
        <v>14587732</v>
      </c>
      <c r="F4037">
        <v>35000000</v>
      </c>
      <c r="G4037">
        <v>5.7</v>
      </c>
      <c r="H4037">
        <f>ROUND(CORREL(Table68[[Gross Earning ]],Table68[Budget]),6)</f>
        <v>0.48902099999999998</v>
      </c>
      <c r="I4037">
        <f>Table68[[#This Row],[Gross Earning ]]-Table68[[#This Row],[Budget]]</f>
        <v>-20412268</v>
      </c>
    </row>
    <row r="4038" spans="1:9">
      <c r="A4038">
        <v>39462438</v>
      </c>
      <c r="B4038">
        <v>7000000</v>
      </c>
      <c r="C4038">
        <v>7.3</v>
      </c>
      <c r="E4038">
        <v>24520892</v>
      </c>
      <c r="F4038">
        <v>45000000</v>
      </c>
      <c r="G4038">
        <v>7</v>
      </c>
      <c r="H4038">
        <f>ROUND(CORREL(Table68[[Gross Earning ]],Table68[Budget]),6)</f>
        <v>0.48902099999999998</v>
      </c>
      <c r="I4038">
        <f>Table68[[#This Row],[Gross Earning ]]-Table68[[#This Row],[Budget]]</f>
        <v>-20479108</v>
      </c>
    </row>
    <row r="4039" spans="1:9">
      <c r="A4039">
        <v>29200000</v>
      </c>
      <c r="B4039">
        <v>8500000</v>
      </c>
      <c r="C4039">
        <v>6.9</v>
      </c>
      <c r="E4039">
        <v>480314</v>
      </c>
      <c r="F4039">
        <v>21000000</v>
      </c>
      <c r="G4039">
        <v>4.8</v>
      </c>
      <c r="H4039">
        <f>ROUND(CORREL(Table68[[Gross Earning ]],Table68[Budget]),6)</f>
        <v>0.48902099999999998</v>
      </c>
      <c r="I4039">
        <f>Table68[[#This Row],[Gross Earning ]]-Table68[[#This Row],[Budget]]</f>
        <v>-20519686</v>
      </c>
    </row>
    <row r="4040" spans="1:9">
      <c r="A4040">
        <v>21564616</v>
      </c>
      <c r="B4040">
        <v>8500000</v>
      </c>
      <c r="C4040">
        <v>5</v>
      </c>
      <c r="E4040">
        <v>5459824</v>
      </c>
      <c r="F4040">
        <v>26000000</v>
      </c>
      <c r="G4040">
        <v>7.6</v>
      </c>
      <c r="H4040">
        <f>ROUND(CORREL(Table68[[Gross Earning ]],Table68[Budget]),6)</f>
        <v>0.48902099999999998</v>
      </c>
      <c r="I4040">
        <f>Table68[[#This Row],[Gross Earning ]]-Table68[[#This Row],[Budget]]</f>
        <v>-20540176</v>
      </c>
    </row>
    <row r="4041" spans="1:9">
      <c r="A4041">
        <v>14879556</v>
      </c>
      <c r="B4041">
        <v>8000000</v>
      </c>
      <c r="C4041">
        <v>7.3</v>
      </c>
      <c r="E4041">
        <v>19406406</v>
      </c>
      <c r="F4041">
        <v>40000000</v>
      </c>
      <c r="G4041">
        <v>7.8</v>
      </c>
      <c r="H4041">
        <f>ROUND(CORREL(Table68[[Gross Earning ]],Table68[Budget]),6)</f>
        <v>0.48902099999999998</v>
      </c>
      <c r="I4041">
        <f>Table68[[#This Row],[Gross Earning ]]-Table68[[#This Row],[Budget]]</f>
        <v>-20593594</v>
      </c>
    </row>
    <row r="4042" spans="1:9">
      <c r="A4042">
        <v>34017854</v>
      </c>
      <c r="B4042">
        <v>8500000</v>
      </c>
      <c r="C4042">
        <v>6.5</v>
      </c>
      <c r="E4042">
        <v>24343673</v>
      </c>
      <c r="F4042">
        <v>45000000</v>
      </c>
      <c r="G4042">
        <v>7.4</v>
      </c>
      <c r="H4042">
        <f>ROUND(CORREL(Table68[[Gross Earning ]],Table68[Budget]),6)</f>
        <v>0.48902099999999998</v>
      </c>
      <c r="I4042">
        <f>Table68[[#This Row],[Gross Earning ]]-Table68[[#This Row],[Budget]]</f>
        <v>-20656327</v>
      </c>
    </row>
    <row r="4043" spans="1:9">
      <c r="A4043">
        <v>4273372</v>
      </c>
      <c r="B4043">
        <v>22000000</v>
      </c>
      <c r="C4043">
        <v>2.1</v>
      </c>
      <c r="E4043">
        <v>17305211</v>
      </c>
      <c r="F4043">
        <v>38000000</v>
      </c>
      <c r="G4043">
        <v>6.1</v>
      </c>
      <c r="H4043">
        <f>ROUND(CORREL(Table68[[Gross Earning ]],Table68[Budget]),6)</f>
        <v>0.48902099999999998</v>
      </c>
      <c r="I4043">
        <f>Table68[[#This Row],[Gross Earning ]]-Table68[[#This Row],[Budget]]</f>
        <v>-20694789</v>
      </c>
    </row>
    <row r="4044" spans="1:9">
      <c r="A4044">
        <v>4440055</v>
      </c>
      <c r="B4044">
        <v>8500000</v>
      </c>
      <c r="C4044">
        <v>7</v>
      </c>
      <c r="E4044">
        <v>34238611</v>
      </c>
      <c r="F4044">
        <v>55000000</v>
      </c>
      <c r="G4044">
        <v>6</v>
      </c>
      <c r="H4044">
        <f>ROUND(CORREL(Table68[[Gross Earning ]],Table68[Budget]),6)</f>
        <v>0.48902099999999998</v>
      </c>
      <c r="I4044">
        <f>Table68[[#This Row],[Gross Earning ]]-Table68[[#This Row],[Budget]]</f>
        <v>-20761389</v>
      </c>
    </row>
    <row r="4045" spans="1:9">
      <c r="A4045">
        <v>4018695</v>
      </c>
      <c r="B4045">
        <v>12000000</v>
      </c>
      <c r="C4045">
        <v>8</v>
      </c>
      <c r="E4045">
        <v>19151864</v>
      </c>
      <c r="F4045">
        <v>40000000</v>
      </c>
      <c r="G4045">
        <v>5.9</v>
      </c>
      <c r="H4045">
        <f>ROUND(CORREL(Table68[[Gross Earning ]],Table68[Budget]),6)</f>
        <v>0.48902099999999998</v>
      </c>
      <c r="I4045">
        <f>Table68[[#This Row],[Gross Earning ]]-Table68[[#This Row],[Budget]]</f>
        <v>-20848136</v>
      </c>
    </row>
    <row r="4046" spans="1:9">
      <c r="A4046">
        <v>6262942</v>
      </c>
      <c r="B4046">
        <v>9000000</v>
      </c>
      <c r="C4046">
        <v>6.9</v>
      </c>
      <c r="E4046">
        <v>19118247</v>
      </c>
      <c r="F4046">
        <v>40000000</v>
      </c>
      <c r="G4046">
        <v>5.4</v>
      </c>
      <c r="H4046">
        <f>ROUND(CORREL(Table68[[Gross Earning ]],Table68[Budget]),6)</f>
        <v>0.48902099999999998</v>
      </c>
      <c r="I4046">
        <f>Table68[[#This Row],[Gross Earning ]]-Table68[[#This Row],[Budget]]</f>
        <v>-20881753</v>
      </c>
    </row>
    <row r="4047" spans="1:9">
      <c r="A4047">
        <v>1997807</v>
      </c>
      <c r="B4047">
        <v>8000000</v>
      </c>
      <c r="C4047">
        <v>7.1</v>
      </c>
      <c r="E4047">
        <v>34098563</v>
      </c>
      <c r="F4047">
        <v>55000000</v>
      </c>
      <c r="G4047">
        <v>6.5</v>
      </c>
      <c r="H4047">
        <f>ROUND(CORREL(Table68[[Gross Earning ]],Table68[Budget]),6)</f>
        <v>0.48902099999999998</v>
      </c>
      <c r="I4047">
        <f>Table68[[#This Row],[Gross Earning ]]-Table68[[#This Row],[Budget]]</f>
        <v>-20901437</v>
      </c>
    </row>
    <row r="4048" spans="1:9">
      <c r="A4048">
        <v>140244</v>
      </c>
      <c r="B4048">
        <v>8500000</v>
      </c>
      <c r="C4048">
        <v>6.7</v>
      </c>
      <c r="E4048">
        <v>1075288</v>
      </c>
      <c r="F4048">
        <v>22000000</v>
      </c>
      <c r="G4048">
        <v>6.1</v>
      </c>
      <c r="H4048">
        <f>ROUND(CORREL(Table68[[Gross Earning ]],Table68[Budget]),6)</f>
        <v>0.48902099999999998</v>
      </c>
      <c r="I4048">
        <f>Table68[[#This Row],[Gross Earning ]]-Table68[[#This Row],[Budget]]</f>
        <v>-20924712</v>
      </c>
    </row>
    <row r="4049" spans="1:9">
      <c r="A4049">
        <v>107930000</v>
      </c>
      <c r="B4049">
        <v>8000000</v>
      </c>
      <c r="C4049">
        <v>8.9</v>
      </c>
      <c r="E4049">
        <v>4064333</v>
      </c>
      <c r="F4049">
        <v>25000000</v>
      </c>
      <c r="G4049">
        <v>5.2</v>
      </c>
      <c r="H4049">
        <f>ROUND(CORREL(Table68[[Gross Earning ]],Table68[Budget]),6)</f>
        <v>0.48902099999999998</v>
      </c>
      <c r="I4049">
        <f>Table68[[#This Row],[Gross Earning ]]-Table68[[#This Row],[Budget]]</f>
        <v>-20935667</v>
      </c>
    </row>
    <row r="4050" spans="1:9">
      <c r="A4050">
        <v>32279955</v>
      </c>
      <c r="B4050">
        <v>8500000</v>
      </c>
      <c r="C4050">
        <v>7.9</v>
      </c>
      <c r="E4050">
        <v>1050445</v>
      </c>
      <c r="F4050">
        <v>22000000</v>
      </c>
      <c r="G4050">
        <v>7.8</v>
      </c>
      <c r="H4050">
        <f>ROUND(CORREL(Table68[[Gross Earning ]],Table68[Budget]),6)</f>
        <v>0.48902099999999998</v>
      </c>
      <c r="I4050">
        <f>Table68[[#This Row],[Gross Earning ]]-Table68[[#This Row],[Budget]]</f>
        <v>-20949555</v>
      </c>
    </row>
    <row r="4051" spans="1:9">
      <c r="A4051">
        <v>4992159</v>
      </c>
      <c r="B4051">
        <v>8550000</v>
      </c>
      <c r="C4051">
        <v>5.6</v>
      </c>
      <c r="E4051">
        <v>15593</v>
      </c>
      <c r="F4051">
        <v>21000000</v>
      </c>
      <c r="G4051">
        <v>5.8</v>
      </c>
      <c r="H4051">
        <f>ROUND(CORREL(Table68[[Gross Earning ]],Table68[Budget]),6)</f>
        <v>0.48902099999999998</v>
      </c>
      <c r="I4051">
        <f>Table68[[#This Row],[Gross Earning ]]-Table68[[#This Row],[Budget]]</f>
        <v>-20984407</v>
      </c>
    </row>
    <row r="4052" spans="1:9">
      <c r="A4052">
        <v>163214286</v>
      </c>
      <c r="B4052">
        <v>8200000</v>
      </c>
      <c r="C4052">
        <v>8</v>
      </c>
      <c r="E4052">
        <v>6998324</v>
      </c>
      <c r="F4052">
        <v>28000000</v>
      </c>
      <c r="G4052">
        <v>6.1</v>
      </c>
      <c r="H4052">
        <f>ROUND(CORREL(Table68[[Gross Earning ]],Table68[Budget]),6)</f>
        <v>0.48902099999999998</v>
      </c>
      <c r="I4052">
        <f>Table68[[#This Row],[Gross Earning ]]-Table68[[#This Row],[Budget]]</f>
        <v>-21001676</v>
      </c>
    </row>
    <row r="4053" spans="1:9">
      <c r="A4053">
        <v>69800000</v>
      </c>
      <c r="B4053">
        <v>8000000</v>
      </c>
      <c r="C4053">
        <v>6.2</v>
      </c>
      <c r="E4053">
        <v>43982842</v>
      </c>
      <c r="F4053">
        <v>65000000</v>
      </c>
      <c r="G4053">
        <v>6.7</v>
      </c>
      <c r="H4053">
        <f>ROUND(CORREL(Table68[[Gross Earning ]],Table68[Budget]),6)</f>
        <v>0.48902099999999998</v>
      </c>
      <c r="I4053">
        <f>Table68[[#This Row],[Gross Earning ]]-Table68[[#This Row],[Budget]]</f>
        <v>-21017158</v>
      </c>
    </row>
    <row r="4054" spans="1:9">
      <c r="A4054">
        <v>59889948</v>
      </c>
      <c r="B4054">
        <v>8000000</v>
      </c>
      <c r="C4054">
        <v>7.9</v>
      </c>
      <c r="E4054">
        <v>20915465</v>
      </c>
      <c r="F4054">
        <v>42000000</v>
      </c>
      <c r="G4054">
        <v>4</v>
      </c>
      <c r="H4054">
        <f>ROUND(CORREL(Table68[[Gross Earning ]],Table68[Budget]),6)</f>
        <v>0.48902099999999998</v>
      </c>
      <c r="I4054">
        <f>Table68[[#This Row],[Gross Earning ]]-Table68[[#This Row],[Budget]]</f>
        <v>-21084535</v>
      </c>
    </row>
    <row r="4055" spans="1:9">
      <c r="A4055">
        <v>52287414</v>
      </c>
      <c r="B4055">
        <v>8000000</v>
      </c>
      <c r="C4055">
        <v>8.1</v>
      </c>
      <c r="E4055">
        <v>28837115</v>
      </c>
      <c r="F4055">
        <v>50000000</v>
      </c>
      <c r="G4055">
        <v>4.8</v>
      </c>
      <c r="H4055">
        <f>ROUND(CORREL(Table68[[Gross Earning ]],Table68[Budget]),6)</f>
        <v>0.48902099999999998</v>
      </c>
      <c r="I4055">
        <f>Table68[[#This Row],[Gross Earning ]]-Table68[[#This Row],[Budget]]</f>
        <v>-21162885</v>
      </c>
    </row>
    <row r="4056" spans="1:9">
      <c r="A4056">
        <v>45063889</v>
      </c>
      <c r="B4056">
        <v>8000000</v>
      </c>
      <c r="C4056">
        <v>7.6</v>
      </c>
      <c r="E4056">
        <v>33828318</v>
      </c>
      <c r="F4056">
        <v>55000000</v>
      </c>
      <c r="G4056">
        <v>5.8</v>
      </c>
      <c r="H4056">
        <f>ROUND(CORREL(Table68[[Gross Earning ]],Table68[Budget]),6)</f>
        <v>0.48902099999999998</v>
      </c>
      <c r="I4056">
        <f>Table68[[#This Row],[Gross Earning ]]-Table68[[#This Row],[Budget]]</f>
        <v>-21171682</v>
      </c>
    </row>
    <row r="4057" spans="1:9">
      <c r="A4057">
        <v>40066497</v>
      </c>
      <c r="B4057">
        <v>8000000</v>
      </c>
      <c r="C4057">
        <v>3.5</v>
      </c>
      <c r="E4057">
        <v>68558662</v>
      </c>
      <c r="F4057">
        <v>90000000</v>
      </c>
      <c r="G4057">
        <v>5.9</v>
      </c>
      <c r="H4057">
        <f>ROUND(CORREL(Table68[[Gross Earning ]],Table68[Budget]),6)</f>
        <v>0.48902099999999998</v>
      </c>
      <c r="I4057">
        <f>Table68[[#This Row],[Gross Earning ]]-Table68[[#This Row],[Budget]]</f>
        <v>-21441338</v>
      </c>
    </row>
    <row r="4058" spans="1:9">
      <c r="A4058">
        <v>36500000</v>
      </c>
      <c r="B4058">
        <v>8000000</v>
      </c>
      <c r="C4058">
        <v>7.6</v>
      </c>
      <c r="E4058">
        <v>8535575</v>
      </c>
      <c r="F4058">
        <v>30000000</v>
      </c>
      <c r="G4058">
        <v>7</v>
      </c>
      <c r="H4058">
        <f>ROUND(CORREL(Table68[[Gross Earning ]],Table68[Budget]),6)</f>
        <v>0.48902099999999998</v>
      </c>
      <c r="I4058">
        <f>Table68[[#This Row],[Gross Earning ]]-Table68[[#This Row],[Budget]]</f>
        <v>-21464425</v>
      </c>
    </row>
    <row r="4059" spans="1:9">
      <c r="A4059">
        <v>27362712</v>
      </c>
      <c r="B4059">
        <v>8000000</v>
      </c>
      <c r="C4059">
        <v>6.5</v>
      </c>
      <c r="E4059">
        <v>43532294</v>
      </c>
      <c r="F4059">
        <v>65000000</v>
      </c>
      <c r="G4059">
        <v>7.1</v>
      </c>
      <c r="H4059">
        <f>ROUND(CORREL(Table68[[Gross Earning ]],Table68[Budget]),6)</f>
        <v>0.48902099999999998</v>
      </c>
      <c r="I4059">
        <f>Table68[[#This Row],[Gross Earning ]]-Table68[[#This Row],[Budget]]</f>
        <v>-21467706</v>
      </c>
    </row>
    <row r="4060" spans="1:9">
      <c r="A4060">
        <v>34746109</v>
      </c>
      <c r="B4060">
        <v>8000000</v>
      </c>
      <c r="C4060">
        <v>5.6</v>
      </c>
      <c r="E4060">
        <v>3517797</v>
      </c>
      <c r="F4060">
        <v>25000000</v>
      </c>
      <c r="G4060">
        <v>6.6</v>
      </c>
      <c r="H4060">
        <f>ROUND(CORREL(Table68[[Gross Earning ]],Table68[Budget]),6)</f>
        <v>0.48902099999999998</v>
      </c>
      <c r="I4060">
        <f>Table68[[#This Row],[Gross Earning ]]-Table68[[#This Row],[Budget]]</f>
        <v>-21482203</v>
      </c>
    </row>
    <row r="4061" spans="1:9">
      <c r="A4061">
        <v>34963967</v>
      </c>
      <c r="B4061">
        <v>8000000</v>
      </c>
      <c r="C4061">
        <v>7.7</v>
      </c>
      <c r="E4061">
        <v>33472850</v>
      </c>
      <c r="F4061">
        <v>55000000</v>
      </c>
      <c r="G4061">
        <v>5.8</v>
      </c>
      <c r="H4061">
        <f>ROUND(CORREL(Table68[[Gross Earning ]],Table68[Budget]),6)</f>
        <v>0.48902099999999998</v>
      </c>
      <c r="I4061">
        <f>Table68[[#This Row],[Gross Earning ]]-Table68[[#This Row],[Budget]]</f>
        <v>-21527150</v>
      </c>
    </row>
    <row r="4062" spans="1:9">
      <c r="A4062">
        <v>25926543</v>
      </c>
      <c r="B4062">
        <v>8000000</v>
      </c>
      <c r="C4062">
        <v>5.2</v>
      </c>
      <c r="E4062">
        <v>18438149</v>
      </c>
      <c r="F4062">
        <v>40000000</v>
      </c>
      <c r="G4062">
        <v>5.9</v>
      </c>
      <c r="H4062">
        <f>ROUND(CORREL(Table68[[Gross Earning ]],Table68[Budget]),6)</f>
        <v>0.48902099999999998</v>
      </c>
      <c r="I4062">
        <f>Table68[[#This Row],[Gross Earning ]]-Table68[[#This Row],[Budget]]</f>
        <v>-21561851</v>
      </c>
    </row>
    <row r="4063" spans="1:9">
      <c r="A4063">
        <v>26049082</v>
      </c>
      <c r="B4063">
        <v>8000000</v>
      </c>
      <c r="C4063">
        <v>6.1</v>
      </c>
      <c r="E4063">
        <v>48430355</v>
      </c>
      <c r="F4063">
        <v>70000000</v>
      </c>
      <c r="G4063">
        <v>5.3</v>
      </c>
      <c r="H4063">
        <f>ROUND(CORREL(Table68[[Gross Earning ]],Table68[Budget]),6)</f>
        <v>0.48902099999999998</v>
      </c>
      <c r="I4063">
        <f>Table68[[#This Row],[Gross Earning ]]-Table68[[#This Row],[Budget]]</f>
        <v>-21569645</v>
      </c>
    </row>
    <row r="4064" spans="1:9">
      <c r="A4064">
        <v>22551000</v>
      </c>
      <c r="B4064">
        <v>8000000</v>
      </c>
      <c r="C4064">
        <v>7.4</v>
      </c>
      <c r="E4064">
        <v>13401683</v>
      </c>
      <c r="F4064">
        <v>35000000</v>
      </c>
      <c r="G4064">
        <v>7.1</v>
      </c>
      <c r="H4064">
        <f>ROUND(CORREL(Table68[[Gross Earning ]],Table68[Budget]),6)</f>
        <v>0.48902099999999998</v>
      </c>
      <c r="I4064">
        <f>Table68[[#This Row],[Gross Earning ]]-Table68[[#This Row],[Budget]]</f>
        <v>-21598317</v>
      </c>
    </row>
    <row r="4065" spans="1:9">
      <c r="A4065">
        <v>22800000</v>
      </c>
      <c r="B4065">
        <v>7000000</v>
      </c>
      <c r="C4065">
        <v>6.8</v>
      </c>
      <c r="E4065">
        <v>14378353</v>
      </c>
      <c r="F4065">
        <v>36000000</v>
      </c>
      <c r="G4065">
        <v>6.8</v>
      </c>
      <c r="H4065">
        <f>ROUND(CORREL(Table68[[Gross Earning ]],Table68[Budget]),6)</f>
        <v>0.48902099999999998</v>
      </c>
      <c r="I4065">
        <f>Table68[[#This Row],[Gross Earning ]]-Table68[[#This Row],[Budget]]</f>
        <v>-21621647</v>
      </c>
    </row>
    <row r="4066" spans="1:9">
      <c r="A4066">
        <v>18090181</v>
      </c>
      <c r="B4066">
        <v>8000000</v>
      </c>
      <c r="C4066">
        <v>6.4</v>
      </c>
      <c r="E4066">
        <v>13264986</v>
      </c>
      <c r="F4066">
        <v>35000000</v>
      </c>
      <c r="G4066">
        <v>6</v>
      </c>
      <c r="H4066">
        <f>ROUND(CORREL(Table68[[Gross Earning ]],Table68[Budget]),6)</f>
        <v>0.48902099999999998</v>
      </c>
      <c r="I4066">
        <f>Table68[[#This Row],[Gross Earning ]]-Table68[[#This Row],[Budget]]</f>
        <v>-21735014</v>
      </c>
    </row>
    <row r="4067" spans="1:9">
      <c r="A4067">
        <v>17843379</v>
      </c>
      <c r="B4067">
        <v>8000000</v>
      </c>
      <c r="C4067">
        <v>5.7</v>
      </c>
      <c r="E4067">
        <v>63224849</v>
      </c>
      <c r="F4067">
        <v>85000000</v>
      </c>
      <c r="G4067">
        <v>6.9</v>
      </c>
      <c r="H4067">
        <f>ROUND(CORREL(Table68[[Gross Earning ]],Table68[Budget]),6)</f>
        <v>0.48902099999999998</v>
      </c>
      <c r="I4067">
        <f>Table68[[#This Row],[Gross Earning ]]-Table68[[#This Row],[Budget]]</f>
        <v>-21775151</v>
      </c>
    </row>
    <row r="4068" spans="1:9">
      <c r="A4068">
        <v>17278980</v>
      </c>
      <c r="B4068">
        <v>8000000</v>
      </c>
      <c r="C4068">
        <v>6.7</v>
      </c>
      <c r="E4068">
        <v>73209340</v>
      </c>
      <c r="F4068">
        <v>95000000</v>
      </c>
      <c r="G4068">
        <v>5.7</v>
      </c>
      <c r="H4068">
        <f>ROUND(CORREL(Table68[[Gross Earning ]],Table68[Budget]),6)</f>
        <v>0.48902099999999998</v>
      </c>
      <c r="I4068">
        <f>Table68[[#This Row],[Gross Earning ]]-Table68[[#This Row],[Budget]]</f>
        <v>-21790660</v>
      </c>
    </row>
    <row r="4069" spans="1:9">
      <c r="A4069">
        <v>16699684</v>
      </c>
      <c r="B4069">
        <v>8000000</v>
      </c>
      <c r="C4069">
        <v>5.6</v>
      </c>
      <c r="E4069">
        <v>28133159</v>
      </c>
      <c r="F4069">
        <v>50000000</v>
      </c>
      <c r="G4069">
        <v>5.9</v>
      </c>
      <c r="H4069">
        <f>ROUND(CORREL(Table68[[Gross Earning ]],Table68[Budget]),6)</f>
        <v>0.48902099999999998</v>
      </c>
      <c r="I4069">
        <f>Table68[[#This Row],[Gross Earning ]]-Table68[[#This Row],[Budget]]</f>
        <v>-21866841</v>
      </c>
    </row>
    <row r="4070" spans="1:9">
      <c r="A4070">
        <v>15047419</v>
      </c>
      <c r="B4070">
        <v>7000000</v>
      </c>
      <c r="C4070">
        <v>7.6</v>
      </c>
      <c r="E4070">
        <v>121972</v>
      </c>
      <c r="F4070">
        <v>22000000</v>
      </c>
      <c r="G4070">
        <v>5.5</v>
      </c>
      <c r="H4070">
        <f>ROUND(CORREL(Table68[[Gross Earning ]],Table68[Budget]),6)</f>
        <v>0.48902099999999998</v>
      </c>
      <c r="I4070">
        <f>Table68[[#This Row],[Gross Earning ]]-Table68[[#This Row],[Budget]]</f>
        <v>-21878028</v>
      </c>
    </row>
    <row r="4071" spans="1:9">
      <c r="A4071">
        <v>14015786</v>
      </c>
      <c r="B4071">
        <v>5000000</v>
      </c>
      <c r="C4071">
        <v>6.5</v>
      </c>
      <c r="E4071">
        <v>13101142</v>
      </c>
      <c r="F4071">
        <v>35000000</v>
      </c>
      <c r="G4071">
        <v>5.7</v>
      </c>
      <c r="H4071">
        <f>ROUND(CORREL(Table68[[Gross Earning ]],Table68[Budget]),6)</f>
        <v>0.48902099999999998</v>
      </c>
      <c r="I4071">
        <f>Table68[[#This Row],[Gross Earning ]]-Table68[[#This Row],[Budget]]</f>
        <v>-21898858</v>
      </c>
    </row>
    <row r="4072" spans="1:9">
      <c r="A4072">
        <v>10269307</v>
      </c>
      <c r="B4072">
        <v>8000000</v>
      </c>
      <c r="C4072">
        <v>6.3</v>
      </c>
      <c r="E4072">
        <v>3073392</v>
      </c>
      <c r="F4072">
        <v>25000000</v>
      </c>
      <c r="G4072">
        <v>6.6</v>
      </c>
      <c r="H4072">
        <f>ROUND(CORREL(Table68[[Gross Earning ]],Table68[Budget]),6)</f>
        <v>0.48902099999999998</v>
      </c>
      <c r="I4072">
        <f>Table68[[#This Row],[Gross Earning ]]-Table68[[#This Row],[Budget]]</f>
        <v>-21926608</v>
      </c>
    </row>
    <row r="4073" spans="1:9">
      <c r="A4073">
        <v>17536788</v>
      </c>
      <c r="B4073">
        <v>8000000</v>
      </c>
      <c r="C4073">
        <v>7.1</v>
      </c>
      <c r="E4073">
        <v>763044</v>
      </c>
      <c r="F4073">
        <v>23000000</v>
      </c>
      <c r="G4073">
        <v>6.2</v>
      </c>
      <c r="H4073">
        <f>ROUND(CORREL(Table68[[Gross Earning ]],Table68[Budget]),6)</f>
        <v>0.48902099999999998</v>
      </c>
      <c r="I4073">
        <f>Table68[[#This Row],[Gross Earning ]]-Table68[[#This Row],[Budget]]</f>
        <v>-22236956</v>
      </c>
    </row>
    <row r="4074" spans="1:9">
      <c r="A4074">
        <v>58401464</v>
      </c>
      <c r="B4074">
        <v>8000000</v>
      </c>
      <c r="C4074">
        <v>7.1</v>
      </c>
      <c r="E4074">
        <v>3675072</v>
      </c>
      <c r="F4074">
        <v>26000000</v>
      </c>
      <c r="G4074">
        <v>7.3</v>
      </c>
      <c r="H4074">
        <f>ROUND(CORREL(Table68[[Gross Earning ]],Table68[Budget]),6)</f>
        <v>0.48902099999999998</v>
      </c>
      <c r="I4074">
        <f>Table68[[#This Row],[Gross Earning ]]-Table68[[#This Row],[Budget]]</f>
        <v>-22324928</v>
      </c>
    </row>
    <row r="4075" spans="1:9">
      <c r="A4075">
        <v>8279017</v>
      </c>
      <c r="B4075">
        <v>8000000</v>
      </c>
      <c r="C4075">
        <v>6.9</v>
      </c>
      <c r="E4075">
        <v>27667947</v>
      </c>
      <c r="F4075">
        <v>50000000</v>
      </c>
      <c r="G4075">
        <v>6.2</v>
      </c>
      <c r="H4075">
        <f>ROUND(CORREL(Table68[[Gross Earning ]],Table68[Budget]),6)</f>
        <v>0.48902099999999998</v>
      </c>
      <c r="I4075">
        <f>Table68[[#This Row],[Gross Earning ]]-Table68[[#This Row],[Budget]]</f>
        <v>-22332053</v>
      </c>
    </row>
    <row r="4076" spans="1:9">
      <c r="A4076">
        <v>10106233</v>
      </c>
      <c r="B4076">
        <v>8000000</v>
      </c>
      <c r="C4076">
        <v>5.4</v>
      </c>
      <c r="E4076">
        <v>43568507</v>
      </c>
      <c r="F4076">
        <v>66000000</v>
      </c>
      <c r="G4076">
        <v>6.5</v>
      </c>
      <c r="H4076">
        <f>ROUND(CORREL(Table68[[Gross Earning ]],Table68[Budget]),6)</f>
        <v>0.48902099999999998</v>
      </c>
      <c r="I4076">
        <f>Table68[[#This Row],[Gross Earning ]]-Table68[[#This Row],[Budget]]</f>
        <v>-22431493</v>
      </c>
    </row>
    <row r="4077" spans="1:9">
      <c r="A4077">
        <v>4692814</v>
      </c>
      <c r="B4077">
        <v>8000000</v>
      </c>
      <c r="C4077">
        <v>5.0999999999999996</v>
      </c>
      <c r="E4077">
        <v>5532301</v>
      </c>
      <c r="F4077">
        <v>28000000</v>
      </c>
      <c r="G4077">
        <v>7</v>
      </c>
      <c r="H4077">
        <f>ROUND(CORREL(Table68[[Gross Earning ]],Table68[Budget]),6)</f>
        <v>0.48902099999999998</v>
      </c>
      <c r="I4077">
        <f>Table68[[#This Row],[Gross Earning ]]-Table68[[#This Row],[Budget]]</f>
        <v>-22467699</v>
      </c>
    </row>
    <row r="4078" spans="1:9">
      <c r="A4078">
        <v>5018450</v>
      </c>
      <c r="B4078">
        <v>8000000</v>
      </c>
      <c r="C4078">
        <v>5.3</v>
      </c>
      <c r="E4078">
        <v>62494975</v>
      </c>
      <c r="F4078">
        <v>85000000</v>
      </c>
      <c r="G4078">
        <v>6</v>
      </c>
      <c r="H4078">
        <f>ROUND(CORREL(Table68[[Gross Earning ]],Table68[Budget]),6)</f>
        <v>0.48902099999999998</v>
      </c>
      <c r="I4078">
        <f>Table68[[#This Row],[Gross Earning ]]-Table68[[#This Row],[Budget]]</f>
        <v>-22505025</v>
      </c>
    </row>
    <row r="4079" spans="1:9">
      <c r="A4079">
        <v>3442820</v>
      </c>
      <c r="B4079">
        <v>8000000</v>
      </c>
      <c r="C4079">
        <v>7.3</v>
      </c>
      <c r="E4079">
        <v>37479778</v>
      </c>
      <c r="F4079">
        <v>60000000</v>
      </c>
      <c r="G4079">
        <v>7.4</v>
      </c>
      <c r="H4079">
        <f>ROUND(CORREL(Table68[[Gross Earning ]],Table68[Budget]),6)</f>
        <v>0.48902099999999998</v>
      </c>
      <c r="I4079">
        <f>Table68[[#This Row],[Gross Earning ]]-Table68[[#This Row],[Budget]]</f>
        <v>-22520222</v>
      </c>
    </row>
    <row r="4080" spans="1:9">
      <c r="A4080">
        <v>3205244</v>
      </c>
      <c r="B4080">
        <v>10000000</v>
      </c>
      <c r="C4080">
        <v>7.3</v>
      </c>
      <c r="E4080">
        <v>4476235</v>
      </c>
      <c r="F4080">
        <v>27000000</v>
      </c>
      <c r="G4080">
        <v>6.4</v>
      </c>
      <c r="H4080">
        <f>ROUND(CORREL(Table68[[Gross Earning ]],Table68[Budget]),6)</f>
        <v>0.48902099999999998</v>
      </c>
      <c r="I4080">
        <f>Table68[[#This Row],[Gross Earning ]]-Table68[[#This Row],[Budget]]</f>
        <v>-22523765</v>
      </c>
    </row>
    <row r="4081" spans="1:9">
      <c r="A4081">
        <v>3076425</v>
      </c>
      <c r="B4081">
        <v>8000000</v>
      </c>
      <c r="C4081">
        <v>7.1</v>
      </c>
      <c r="E4081">
        <v>21471685</v>
      </c>
      <c r="F4081">
        <v>44000000</v>
      </c>
      <c r="G4081">
        <v>2.4</v>
      </c>
      <c r="H4081">
        <f>ROUND(CORREL(Table68[[Gross Earning ]],Table68[Budget]),6)</f>
        <v>0.48902099999999998</v>
      </c>
      <c r="I4081">
        <f>Table68[[#This Row],[Gross Earning ]]-Table68[[#This Row],[Budget]]</f>
        <v>-22528315</v>
      </c>
    </row>
    <row r="4082" spans="1:9">
      <c r="A4082">
        <v>2275557</v>
      </c>
      <c r="B4082">
        <v>8000000</v>
      </c>
      <c r="C4082">
        <v>6</v>
      </c>
      <c r="E4082">
        <v>47456450</v>
      </c>
      <c r="F4082">
        <v>70000000</v>
      </c>
      <c r="G4082">
        <v>7.1</v>
      </c>
      <c r="H4082">
        <f>ROUND(CORREL(Table68[[Gross Earning ]],Table68[Budget]),6)</f>
        <v>0.48902099999999998</v>
      </c>
      <c r="I4082">
        <f>Table68[[#This Row],[Gross Earning ]]-Table68[[#This Row],[Budget]]</f>
        <v>-22543550</v>
      </c>
    </row>
    <row r="4083" spans="1:9">
      <c r="A4083">
        <v>1789892</v>
      </c>
      <c r="B4083">
        <v>8000000</v>
      </c>
      <c r="C4083">
        <v>6.6</v>
      </c>
      <c r="E4083">
        <v>7443007</v>
      </c>
      <c r="F4083">
        <v>30000000</v>
      </c>
      <c r="G4083">
        <v>6.7</v>
      </c>
      <c r="H4083">
        <f>ROUND(CORREL(Table68[[Gross Earning ]],Table68[Budget]),6)</f>
        <v>0.48902099999999998</v>
      </c>
      <c r="I4083">
        <f>Table68[[#This Row],[Gross Earning ]]-Table68[[#This Row],[Budget]]</f>
        <v>-22556993</v>
      </c>
    </row>
    <row r="4084" spans="1:9">
      <c r="A4084">
        <v>6350058</v>
      </c>
      <c r="B4084">
        <v>8000000</v>
      </c>
      <c r="C4084">
        <v>7.2</v>
      </c>
      <c r="E4084">
        <v>47379090</v>
      </c>
      <c r="F4084">
        <v>70000000</v>
      </c>
      <c r="G4084">
        <v>7.6</v>
      </c>
      <c r="H4084">
        <f>ROUND(CORREL(Table68[[Gross Earning ]],Table68[Budget]),6)</f>
        <v>0.48902099999999998</v>
      </c>
      <c r="I4084">
        <f>Table68[[#This Row],[Gross Earning ]]-Table68[[#This Row],[Budget]]</f>
        <v>-22620910</v>
      </c>
    </row>
    <row r="4085" spans="1:9">
      <c r="A4085">
        <v>1094798</v>
      </c>
      <c r="B4085">
        <v>7200000</v>
      </c>
      <c r="C4085">
        <v>7.2</v>
      </c>
      <c r="E4085">
        <v>42345531</v>
      </c>
      <c r="F4085">
        <v>65000000</v>
      </c>
      <c r="G4085">
        <v>5.4</v>
      </c>
      <c r="H4085">
        <f>ROUND(CORREL(Table68[[Gross Earning ]],Table68[Budget]),6)</f>
        <v>0.48902099999999998</v>
      </c>
      <c r="I4085">
        <f>Table68[[#This Row],[Gross Earning ]]-Table68[[#This Row],[Budget]]</f>
        <v>-22654469</v>
      </c>
    </row>
    <row r="4086" spans="1:9">
      <c r="A4086">
        <v>1071240</v>
      </c>
      <c r="B4086">
        <v>8000000</v>
      </c>
      <c r="C4086">
        <v>6.9</v>
      </c>
      <c r="E4086">
        <v>10326062</v>
      </c>
      <c r="F4086">
        <v>33000000</v>
      </c>
      <c r="G4086">
        <v>6.8</v>
      </c>
      <c r="H4086">
        <f>ROUND(CORREL(Table68[[Gross Earning ]],Table68[Budget]),6)</f>
        <v>0.48902099999999998</v>
      </c>
      <c r="I4086">
        <f>Table68[[#This Row],[Gross Earning ]]-Table68[[#This Row],[Budget]]</f>
        <v>-22673938</v>
      </c>
    </row>
    <row r="4087" spans="1:9">
      <c r="A4087">
        <v>532190</v>
      </c>
      <c r="B4087">
        <v>8000000</v>
      </c>
      <c r="C4087">
        <v>6.8</v>
      </c>
      <c r="E4087">
        <v>6301131</v>
      </c>
      <c r="F4087">
        <v>29000000</v>
      </c>
      <c r="G4087">
        <v>7.1</v>
      </c>
      <c r="H4087">
        <f>ROUND(CORREL(Table68[[Gross Earning ]],Table68[Budget]),6)</f>
        <v>0.48902099999999998</v>
      </c>
      <c r="I4087">
        <f>Table68[[#This Row],[Gross Earning ]]-Table68[[#This Row],[Budget]]</f>
        <v>-22698869</v>
      </c>
    </row>
    <row r="4088" spans="1:9">
      <c r="A4088">
        <v>686383</v>
      </c>
      <c r="B4088">
        <v>6500000</v>
      </c>
      <c r="C4088">
        <v>7.7</v>
      </c>
      <c r="E4088">
        <v>11227940</v>
      </c>
      <c r="F4088">
        <v>34000000</v>
      </c>
      <c r="G4088">
        <v>5.2</v>
      </c>
      <c r="H4088">
        <f>ROUND(CORREL(Table68[[Gross Earning ]],Table68[Budget]),6)</f>
        <v>0.48902099999999998</v>
      </c>
      <c r="I4088">
        <f>Table68[[#This Row],[Gross Earning ]]-Table68[[#This Row],[Budget]]</f>
        <v>-22772060</v>
      </c>
    </row>
    <row r="4089" spans="1:9">
      <c r="A4089">
        <v>16168741</v>
      </c>
      <c r="B4089">
        <v>8000000</v>
      </c>
      <c r="C4089">
        <v>7.4</v>
      </c>
      <c r="E4089">
        <v>5204007</v>
      </c>
      <c r="F4089">
        <v>28000000</v>
      </c>
      <c r="G4089">
        <v>6.3</v>
      </c>
      <c r="H4089">
        <f>ROUND(CORREL(Table68[[Gross Earning ]],Table68[Budget]),6)</f>
        <v>0.48902099999999998</v>
      </c>
      <c r="I4089">
        <f>Table68[[#This Row],[Gross Earning ]]-Table68[[#This Row],[Budget]]</f>
        <v>-22795993</v>
      </c>
    </row>
    <row r="4090" spans="1:9">
      <c r="A4090">
        <v>568695</v>
      </c>
      <c r="B4090">
        <v>8000000</v>
      </c>
      <c r="C4090">
        <v>6.5</v>
      </c>
      <c r="E4090">
        <v>27067160</v>
      </c>
      <c r="F4090">
        <v>50000000</v>
      </c>
      <c r="G4090">
        <v>5.9</v>
      </c>
      <c r="H4090">
        <f>ROUND(CORREL(Table68[[Gross Earning ]],Table68[Budget]),6)</f>
        <v>0.48902099999999998</v>
      </c>
      <c r="I4090">
        <f>Table68[[#This Row],[Gross Earning ]]-Table68[[#This Row],[Budget]]</f>
        <v>-22932840</v>
      </c>
    </row>
    <row r="4091" spans="1:9">
      <c r="A4091">
        <v>398420</v>
      </c>
      <c r="B4091">
        <v>8000000</v>
      </c>
      <c r="C4091">
        <v>6.4</v>
      </c>
      <c r="E4091">
        <v>13052741</v>
      </c>
      <c r="F4091">
        <v>36000000</v>
      </c>
      <c r="G4091">
        <v>6.7</v>
      </c>
      <c r="H4091">
        <f>ROUND(CORREL(Table68[[Gross Earning ]],Table68[Budget]),6)</f>
        <v>0.48902099999999998</v>
      </c>
      <c r="I4091">
        <f>Table68[[#This Row],[Gross Earning ]]-Table68[[#This Row],[Budget]]</f>
        <v>-22947259</v>
      </c>
    </row>
    <row r="4092" spans="1:9">
      <c r="A4092">
        <v>336456</v>
      </c>
      <c r="B4092">
        <v>8000000</v>
      </c>
      <c r="C4092">
        <v>5.6</v>
      </c>
      <c r="E4092">
        <v>5899797</v>
      </c>
      <c r="F4092">
        <v>29000000</v>
      </c>
      <c r="G4092">
        <v>7.5</v>
      </c>
      <c r="H4092">
        <f>ROUND(CORREL(Table68[[Gross Earning ]],Table68[Budget]),6)</f>
        <v>0.48902099999999998</v>
      </c>
      <c r="I4092">
        <f>Table68[[#This Row],[Gross Earning ]]-Table68[[#This Row],[Budget]]</f>
        <v>-23100203</v>
      </c>
    </row>
    <row r="4093" spans="1:9">
      <c r="A4093">
        <v>298110</v>
      </c>
      <c r="B4093">
        <v>8000000</v>
      </c>
      <c r="C4093">
        <v>6.8</v>
      </c>
      <c r="E4093">
        <v>882710</v>
      </c>
      <c r="F4093">
        <v>24000000</v>
      </c>
      <c r="G4093">
        <v>6.4</v>
      </c>
      <c r="H4093">
        <f>ROUND(CORREL(Table68[[Gross Earning ]],Table68[Budget]),6)</f>
        <v>0.48902099999999998</v>
      </c>
      <c r="I4093">
        <f>Table68[[#This Row],[Gross Earning ]]-Table68[[#This Row],[Budget]]</f>
        <v>-23117290</v>
      </c>
    </row>
    <row r="4094" spans="1:9">
      <c r="A4094">
        <v>127144</v>
      </c>
      <c r="B4094">
        <v>8000000</v>
      </c>
      <c r="C4094">
        <v>5.5</v>
      </c>
      <c r="E4094">
        <v>51814190</v>
      </c>
      <c r="F4094">
        <v>75000000</v>
      </c>
      <c r="G4094">
        <v>6.4</v>
      </c>
      <c r="H4094">
        <f>ROUND(CORREL(Table68[[Gross Earning ]],Table68[Budget]),6)</f>
        <v>0.48902099999999998</v>
      </c>
      <c r="I4094">
        <f>Table68[[#This Row],[Gross Earning ]]-Table68[[#This Row],[Budget]]</f>
        <v>-23185810</v>
      </c>
    </row>
    <row r="4095" spans="1:9">
      <c r="A4095">
        <v>117190</v>
      </c>
      <c r="B4095">
        <v>8000000</v>
      </c>
      <c r="C4095">
        <v>6.9</v>
      </c>
      <c r="E4095">
        <v>56684819</v>
      </c>
      <c r="F4095">
        <v>80000000</v>
      </c>
      <c r="G4095">
        <v>5.9</v>
      </c>
      <c r="H4095">
        <f>ROUND(CORREL(Table68[[Gross Earning ]],Table68[Budget]),6)</f>
        <v>0.48902099999999998</v>
      </c>
      <c r="I4095">
        <f>Table68[[#This Row],[Gross Earning ]]-Table68[[#This Row],[Budget]]</f>
        <v>-23315181</v>
      </c>
    </row>
    <row r="4096" spans="1:9">
      <c r="A4096">
        <v>108662</v>
      </c>
      <c r="B4096">
        <v>8000000</v>
      </c>
      <c r="C4096">
        <v>6</v>
      </c>
      <c r="E4096">
        <v>10654581</v>
      </c>
      <c r="F4096">
        <v>34000000</v>
      </c>
      <c r="G4096">
        <v>5.3</v>
      </c>
      <c r="H4096">
        <f>ROUND(CORREL(Table68[[Gross Earning ]],Table68[Budget]),6)</f>
        <v>0.48902099999999998</v>
      </c>
      <c r="I4096">
        <f>Table68[[#This Row],[Gross Earning ]]-Table68[[#This Row],[Budget]]</f>
        <v>-23345419</v>
      </c>
    </row>
    <row r="4097" spans="1:9">
      <c r="A4097">
        <v>53481</v>
      </c>
      <c r="B4097">
        <v>8000000</v>
      </c>
      <c r="C4097">
        <v>6.4</v>
      </c>
      <c r="E4097">
        <v>11631245</v>
      </c>
      <c r="F4097">
        <v>35000000</v>
      </c>
      <c r="G4097">
        <v>4.2</v>
      </c>
      <c r="H4097">
        <f>ROUND(CORREL(Table68[[Gross Earning ]],Table68[Budget]),6)</f>
        <v>0.48902099999999998</v>
      </c>
      <c r="I4097">
        <f>Table68[[#This Row],[Gross Earning ]]-Table68[[#This Row],[Budget]]</f>
        <v>-23368755</v>
      </c>
    </row>
    <row r="4098" spans="1:9">
      <c r="A4098">
        <v>23106</v>
      </c>
      <c r="B4098">
        <v>50000000</v>
      </c>
      <c r="C4098">
        <v>6.6</v>
      </c>
      <c r="E4098">
        <v>18600911</v>
      </c>
      <c r="F4098">
        <v>42000000</v>
      </c>
      <c r="G4098">
        <v>6.6</v>
      </c>
      <c r="H4098">
        <f>ROUND(CORREL(Table68[[Gross Earning ]],Table68[Budget]),6)</f>
        <v>0.48902099999999998</v>
      </c>
      <c r="I4098">
        <f>Table68[[#This Row],[Gross Earning ]]-Table68[[#This Row],[Budget]]</f>
        <v>-23399089</v>
      </c>
    </row>
    <row r="4099" spans="1:9">
      <c r="A4099">
        <v>52961</v>
      </c>
      <c r="B4099">
        <v>8000000</v>
      </c>
      <c r="C4099">
        <v>5.3</v>
      </c>
      <c r="E4099">
        <v>4554569</v>
      </c>
      <c r="F4099">
        <v>28000000</v>
      </c>
      <c r="G4099">
        <v>6.9</v>
      </c>
      <c r="H4099">
        <f>ROUND(CORREL(Table68[[Gross Earning ]],Table68[Budget]),6)</f>
        <v>0.48902099999999998</v>
      </c>
      <c r="I4099">
        <f>Table68[[#This Row],[Gross Earning ]]-Table68[[#This Row],[Budget]]</f>
        <v>-23445431</v>
      </c>
    </row>
    <row r="4100" spans="1:9">
      <c r="A4100">
        <v>439162</v>
      </c>
      <c r="B4100">
        <v>1100000000</v>
      </c>
      <c r="C4100">
        <v>8.1</v>
      </c>
      <c r="E4100">
        <v>1550000</v>
      </c>
      <c r="F4100">
        <v>25000000</v>
      </c>
      <c r="G4100">
        <v>2.9</v>
      </c>
      <c r="H4100">
        <f>ROUND(CORREL(Table68[[Gross Earning ]],Table68[Budget]),6)</f>
        <v>0.48902099999999998</v>
      </c>
      <c r="I4100">
        <f>Table68[[#This Row],[Gross Earning ]]-Table68[[#This Row],[Budget]]</f>
        <v>-23450000</v>
      </c>
    </row>
    <row r="4101" spans="1:9">
      <c r="A4101">
        <v>671240</v>
      </c>
      <c r="B4101">
        <v>7900000</v>
      </c>
      <c r="C4101">
        <v>6.9</v>
      </c>
      <c r="E4101">
        <v>26536120</v>
      </c>
      <c r="F4101">
        <v>50000000</v>
      </c>
      <c r="G4101">
        <v>6.5</v>
      </c>
      <c r="H4101">
        <f>ROUND(CORREL(Table68[[Gross Earning ]],Table68[Budget]),6)</f>
        <v>0.48902099999999998</v>
      </c>
      <c r="I4101">
        <f>Table68[[#This Row],[Gross Earning ]]-Table68[[#This Row],[Budget]]</f>
        <v>-23463880</v>
      </c>
    </row>
    <row r="4102" spans="1:9">
      <c r="A4102">
        <v>882290</v>
      </c>
      <c r="B4102">
        <v>10000000</v>
      </c>
      <c r="C4102">
        <v>6.5</v>
      </c>
      <c r="E4102">
        <v>1512815</v>
      </c>
      <c r="F4102">
        <v>25000000</v>
      </c>
      <c r="G4102">
        <v>5.8</v>
      </c>
      <c r="H4102">
        <f>ROUND(CORREL(Table68[[Gross Earning ]],Table68[Budget]),6)</f>
        <v>0.48902099999999998</v>
      </c>
      <c r="I4102">
        <f>Table68[[#This Row],[Gross Earning ]]-Table68[[#This Row],[Budget]]</f>
        <v>-23487185</v>
      </c>
    </row>
    <row r="4103" spans="1:9">
      <c r="A4103">
        <v>106593296</v>
      </c>
      <c r="B4103">
        <v>7500000</v>
      </c>
      <c r="C4103">
        <v>7.4</v>
      </c>
      <c r="E4103">
        <v>26442251</v>
      </c>
      <c r="F4103">
        <v>50000000</v>
      </c>
      <c r="G4103">
        <v>6.6</v>
      </c>
      <c r="H4103">
        <f>ROUND(CORREL(Table68[[Gross Earning ]],Table68[Budget]),6)</f>
        <v>0.48902099999999998</v>
      </c>
      <c r="I4103">
        <f>Table68[[#This Row],[Gross Earning ]]-Table68[[#This Row],[Budget]]</f>
        <v>-23557749</v>
      </c>
    </row>
    <row r="4104" spans="1:9">
      <c r="A4104">
        <v>43490057</v>
      </c>
      <c r="B4104">
        <v>7500000</v>
      </c>
      <c r="C4104">
        <v>6.9</v>
      </c>
      <c r="E4104">
        <v>11405825</v>
      </c>
      <c r="F4104">
        <v>35000000</v>
      </c>
      <c r="G4104">
        <v>6.8</v>
      </c>
      <c r="H4104">
        <f>ROUND(CORREL(Table68[[Gross Earning ]],Table68[Budget]),6)</f>
        <v>0.48902099999999998</v>
      </c>
      <c r="I4104">
        <f>Table68[[#This Row],[Gross Earning ]]-Table68[[#This Row],[Budget]]</f>
        <v>-23594175</v>
      </c>
    </row>
    <row r="4105" spans="1:9">
      <c r="A4105">
        <v>32333860</v>
      </c>
      <c r="B4105">
        <v>7500000</v>
      </c>
      <c r="C4105">
        <v>6.7</v>
      </c>
      <c r="E4105">
        <v>12339633</v>
      </c>
      <c r="F4105">
        <v>36000000</v>
      </c>
      <c r="G4105">
        <v>7.8</v>
      </c>
      <c r="H4105">
        <f>ROUND(CORREL(Table68[[Gross Earning ]],Table68[Budget]),6)</f>
        <v>0.48902099999999998</v>
      </c>
      <c r="I4105">
        <f>Table68[[#This Row],[Gross Earning ]]-Table68[[#This Row],[Budget]]</f>
        <v>-23660367</v>
      </c>
    </row>
    <row r="4106" spans="1:9">
      <c r="A4106">
        <v>24792061</v>
      </c>
      <c r="B4106">
        <v>6500000</v>
      </c>
      <c r="C4106">
        <v>7.6</v>
      </c>
      <c r="E4106">
        <v>16323969</v>
      </c>
      <c r="F4106">
        <v>40000000</v>
      </c>
      <c r="G4106">
        <v>5.5</v>
      </c>
      <c r="H4106">
        <f>ROUND(CORREL(Table68[[Gross Earning ]],Table68[Budget]),6)</f>
        <v>0.48902099999999998</v>
      </c>
      <c r="I4106">
        <f>Table68[[#This Row],[Gross Earning ]]-Table68[[#This Row],[Budget]]</f>
        <v>-23676031</v>
      </c>
    </row>
    <row r="4107" spans="1:9">
      <c r="A4107">
        <v>17544812</v>
      </c>
      <c r="B4107">
        <v>10000000</v>
      </c>
      <c r="C4107">
        <v>5.4</v>
      </c>
      <c r="E4107">
        <v>36279230</v>
      </c>
      <c r="F4107">
        <v>60000000</v>
      </c>
      <c r="G4107">
        <v>6.1</v>
      </c>
      <c r="H4107">
        <f>ROUND(CORREL(Table68[[Gross Earning ]],Table68[Budget]),6)</f>
        <v>0.48902099999999998</v>
      </c>
      <c r="I4107">
        <f>Table68[[#This Row],[Gross Earning ]]-Table68[[#This Row],[Budget]]</f>
        <v>-23720770</v>
      </c>
    </row>
    <row r="4108" spans="1:9">
      <c r="A4108">
        <v>12574715</v>
      </c>
      <c r="B4108">
        <v>4500000</v>
      </c>
      <c r="C4108">
        <v>7.3</v>
      </c>
      <c r="E4108">
        <v>26199517</v>
      </c>
      <c r="F4108">
        <v>50000000</v>
      </c>
      <c r="G4108">
        <v>6.4</v>
      </c>
      <c r="H4108">
        <f>ROUND(CORREL(Table68[[Gross Earning ]],Table68[Budget]),6)</f>
        <v>0.48902099999999998</v>
      </c>
      <c r="I4108">
        <f>Table68[[#This Row],[Gross Earning ]]-Table68[[#This Row],[Budget]]</f>
        <v>-23800483</v>
      </c>
    </row>
    <row r="4109" spans="1:9">
      <c r="A4109">
        <v>5100000</v>
      </c>
      <c r="B4109">
        <v>7500000</v>
      </c>
      <c r="C4109">
        <v>6</v>
      </c>
      <c r="E4109">
        <v>1186957</v>
      </c>
      <c r="F4109">
        <v>25000000</v>
      </c>
      <c r="G4109">
        <v>6.8</v>
      </c>
      <c r="H4109">
        <f>ROUND(CORREL(Table68[[Gross Earning ]],Table68[Budget]),6)</f>
        <v>0.48902099999999998</v>
      </c>
      <c r="I4109">
        <f>Table68[[#This Row],[Gross Earning ]]-Table68[[#This Row],[Budget]]</f>
        <v>-23813043</v>
      </c>
    </row>
    <row r="4110" spans="1:9">
      <c r="A4110">
        <v>10460089</v>
      </c>
      <c r="B4110">
        <v>7500000</v>
      </c>
      <c r="C4110">
        <v>7.2</v>
      </c>
      <c r="E4110" s="27">
        <v>24171685</v>
      </c>
      <c r="F4110">
        <v>48000000</v>
      </c>
      <c r="G4110">
        <v>2.7</v>
      </c>
      <c r="H4110">
        <f>ROUND(CORREL(Table68[[Gross Earning ]],Table68[Budget]),6)</f>
        <v>0.48902099999999998</v>
      </c>
      <c r="I4110">
        <f>Table68[[#This Row],[Gross Earning ]]-Table68[[#This Row],[Budget]]</f>
        <v>-23828315</v>
      </c>
    </row>
    <row r="4111" spans="1:9">
      <c r="A4111">
        <v>4239767</v>
      </c>
      <c r="B4111">
        <v>7500000</v>
      </c>
      <c r="C4111">
        <v>6</v>
      </c>
      <c r="E4111">
        <v>1089365</v>
      </c>
      <c r="F4111">
        <v>25000000</v>
      </c>
      <c r="G4111">
        <v>5.7</v>
      </c>
      <c r="H4111">
        <f>ROUND(CORREL(Table68[[Gross Earning ]],Table68[Budget]),6)</f>
        <v>0.48902099999999998</v>
      </c>
      <c r="I4111">
        <f>Table68[[#This Row],[Gross Earning ]]-Table68[[#This Row],[Budget]]</f>
        <v>-23910635</v>
      </c>
    </row>
    <row r="4112" spans="1:9">
      <c r="A4112">
        <v>4131640</v>
      </c>
      <c r="B4112">
        <v>7500000</v>
      </c>
      <c r="C4112">
        <v>3.1</v>
      </c>
      <c r="E4112">
        <v>31051126</v>
      </c>
      <c r="F4112">
        <v>55000000</v>
      </c>
      <c r="G4112">
        <v>6.7</v>
      </c>
      <c r="H4112">
        <f>ROUND(CORREL(Table68[[Gross Earning ]],Table68[Budget]),6)</f>
        <v>0.48902099999999998</v>
      </c>
      <c r="I4112">
        <f>Table68[[#This Row],[Gross Earning ]]-Table68[[#This Row],[Budget]]</f>
        <v>-23948874</v>
      </c>
    </row>
    <row r="4113" spans="1:9">
      <c r="A4113">
        <v>3347439</v>
      </c>
      <c r="B4113">
        <v>7500000</v>
      </c>
      <c r="C4113">
        <v>6.9</v>
      </c>
      <c r="E4113">
        <v>42880</v>
      </c>
      <c r="F4113">
        <v>24000000</v>
      </c>
      <c r="G4113">
        <v>5.0999999999999996</v>
      </c>
      <c r="H4113">
        <f>ROUND(CORREL(Table68[[Gross Earning ]],Table68[Budget]),6)</f>
        <v>0.48902099999999998</v>
      </c>
      <c r="I4113">
        <f>Table68[[#This Row],[Gross Earning ]]-Table68[[#This Row],[Budget]]</f>
        <v>-23957120</v>
      </c>
    </row>
    <row r="4114" spans="1:9">
      <c r="A4114">
        <v>10814185</v>
      </c>
      <c r="B4114">
        <v>8000000</v>
      </c>
      <c r="C4114">
        <v>6.2</v>
      </c>
      <c r="E4114">
        <v>36037909</v>
      </c>
      <c r="F4114">
        <v>60000000</v>
      </c>
      <c r="G4114">
        <v>4.7</v>
      </c>
      <c r="H4114">
        <f>ROUND(CORREL(Table68[[Gross Earning ]],Table68[Budget]),6)</f>
        <v>0.48902099999999998</v>
      </c>
      <c r="I4114">
        <f>Table68[[#This Row],[Gross Earning ]]-Table68[[#This Row],[Budget]]</f>
        <v>-23962091</v>
      </c>
    </row>
    <row r="4115" spans="1:9">
      <c r="A4115">
        <v>206400</v>
      </c>
      <c r="B4115">
        <v>50000000</v>
      </c>
      <c r="C4115">
        <v>6.9</v>
      </c>
      <c r="E4115">
        <v>20218</v>
      </c>
      <c r="F4115">
        <v>24000000</v>
      </c>
      <c r="G4115">
        <v>5.3</v>
      </c>
      <c r="H4115">
        <f>ROUND(CORREL(Table68[[Gross Earning ]],Table68[Budget]),6)</f>
        <v>0.48902099999999998</v>
      </c>
      <c r="I4115">
        <f>Table68[[#This Row],[Gross Earning ]]-Table68[[#This Row],[Budget]]</f>
        <v>-23979782</v>
      </c>
    </row>
    <row r="4116" spans="1:9">
      <c r="A4116">
        <v>197148</v>
      </c>
      <c r="B4116">
        <v>7500000</v>
      </c>
      <c r="C4116">
        <v>6.3</v>
      </c>
      <c r="E4116">
        <v>21009180</v>
      </c>
      <c r="F4116">
        <v>45000000</v>
      </c>
      <c r="G4116">
        <v>6.1</v>
      </c>
      <c r="H4116">
        <f>ROUND(CORREL(Table68[[Gross Earning ]],Table68[Budget]),6)</f>
        <v>0.48902099999999998</v>
      </c>
      <c r="I4116">
        <f>Table68[[#This Row],[Gross Earning ]]-Table68[[#This Row],[Budget]]</f>
        <v>-23990820</v>
      </c>
    </row>
    <row r="4117" spans="1:9">
      <c r="A4117">
        <v>3014541</v>
      </c>
      <c r="B4117">
        <v>8000000</v>
      </c>
      <c r="C4117">
        <v>6.7</v>
      </c>
      <c r="E4117">
        <v>10991381</v>
      </c>
      <c r="F4117">
        <v>35000000</v>
      </c>
      <c r="G4117">
        <v>7.3</v>
      </c>
      <c r="H4117">
        <f>ROUND(CORREL(Table68[[Gross Earning ]],Table68[Budget]),6)</f>
        <v>0.48902099999999998</v>
      </c>
      <c r="I4117">
        <f>Table68[[#This Row],[Gross Earning ]]-Table68[[#This Row],[Budget]]</f>
        <v>-24008619</v>
      </c>
    </row>
    <row r="4118" spans="1:9">
      <c r="A4118">
        <v>872643</v>
      </c>
      <c r="B4118">
        <v>6000000</v>
      </c>
      <c r="C4118">
        <v>5.4</v>
      </c>
      <c r="E4118">
        <v>15962471</v>
      </c>
      <c r="F4118">
        <v>40000000</v>
      </c>
      <c r="G4118">
        <v>6.4</v>
      </c>
      <c r="H4118">
        <f>ROUND(CORREL(Table68[[Gross Earning ]],Table68[Budget]),6)</f>
        <v>0.48902099999999998</v>
      </c>
      <c r="I4118">
        <f>Table68[[#This Row],[Gross Earning ]]-Table68[[#This Row],[Budget]]</f>
        <v>-24037529</v>
      </c>
    </row>
    <row r="4119" spans="1:9">
      <c r="A4119">
        <v>4443403</v>
      </c>
      <c r="B4119">
        <v>7300000</v>
      </c>
      <c r="C4119">
        <v>8</v>
      </c>
      <c r="E4119">
        <v>10956379</v>
      </c>
      <c r="F4119">
        <v>35000000</v>
      </c>
      <c r="G4119">
        <v>3.6</v>
      </c>
      <c r="H4119">
        <f>ROUND(CORREL(Table68[[Gross Earning ]],Table68[Budget]),6)</f>
        <v>0.48902099999999998</v>
      </c>
      <c r="I4119">
        <f>Table68[[#This Row],[Gross Earning ]]-Table68[[#This Row],[Budget]]</f>
        <v>-24043621</v>
      </c>
    </row>
    <row r="4120" spans="1:9">
      <c r="A4120">
        <v>1330827</v>
      </c>
      <c r="B4120">
        <v>7000000</v>
      </c>
      <c r="C4120">
        <v>7</v>
      </c>
      <c r="E4120">
        <v>876671</v>
      </c>
      <c r="F4120">
        <v>25000000</v>
      </c>
      <c r="G4120">
        <v>6.9</v>
      </c>
      <c r="H4120">
        <f>ROUND(CORREL(Table68[[Gross Earning ]],Table68[Budget]),6)</f>
        <v>0.48902099999999998</v>
      </c>
      <c r="I4120">
        <f>Table68[[#This Row],[Gross Earning ]]-Table68[[#This Row],[Budget]]</f>
        <v>-24123329</v>
      </c>
    </row>
    <row r="4121" spans="1:9">
      <c r="A4121">
        <v>1818681</v>
      </c>
      <c r="B4121">
        <v>7300000</v>
      </c>
      <c r="C4121">
        <v>7.2</v>
      </c>
      <c r="E4121">
        <v>871527</v>
      </c>
      <c r="F4121">
        <v>25000000</v>
      </c>
      <c r="G4121">
        <v>6.5</v>
      </c>
      <c r="H4121">
        <f>ROUND(CORREL(Table68[[Gross Earning ]],Table68[Budget]),6)</f>
        <v>0.48902099999999998</v>
      </c>
      <c r="I4121">
        <f>Table68[[#This Row],[Gross Earning ]]-Table68[[#This Row],[Budget]]</f>
        <v>-24128473</v>
      </c>
    </row>
    <row r="4122" spans="1:9">
      <c r="A4122">
        <v>12610552</v>
      </c>
      <c r="B4122">
        <v>7500000</v>
      </c>
      <c r="C4122">
        <v>3.5</v>
      </c>
      <c r="E4122">
        <v>777423</v>
      </c>
      <c r="F4122">
        <v>25000000</v>
      </c>
      <c r="G4122">
        <v>7.2</v>
      </c>
      <c r="H4122">
        <f>ROUND(CORREL(Table68[[Gross Earning ]],Table68[Budget]),6)</f>
        <v>0.48902099999999998</v>
      </c>
      <c r="I4122">
        <f>Table68[[#This Row],[Gross Earning ]]-Table68[[#This Row],[Budget]]</f>
        <v>-24222577</v>
      </c>
    </row>
    <row r="4123" spans="1:9">
      <c r="A4123">
        <v>143492840</v>
      </c>
      <c r="B4123">
        <v>7500000</v>
      </c>
      <c r="C4123">
        <v>7.5</v>
      </c>
      <c r="E4123">
        <v>2775593</v>
      </c>
      <c r="F4123">
        <v>27000000</v>
      </c>
      <c r="G4123">
        <v>6.5</v>
      </c>
      <c r="H4123">
        <f>ROUND(CORREL(Table68[[Gross Earning ]],Table68[Budget]),6)</f>
        <v>0.48902099999999998</v>
      </c>
      <c r="I4123">
        <f>Table68[[#This Row],[Gross Earning ]]-Table68[[#This Row],[Budget]]</f>
        <v>-24224407</v>
      </c>
    </row>
    <row r="4124" spans="1:9">
      <c r="A4124">
        <v>43800000</v>
      </c>
      <c r="B4124">
        <v>7200000</v>
      </c>
      <c r="C4124">
        <v>6.7</v>
      </c>
      <c r="E4124">
        <v>717753</v>
      </c>
      <c r="F4124">
        <v>25000000</v>
      </c>
      <c r="G4124">
        <v>6.1</v>
      </c>
      <c r="H4124">
        <f>ROUND(CORREL(Table68[[Gross Earning ]],Table68[Budget]),6)</f>
        <v>0.48902099999999998</v>
      </c>
      <c r="I4124">
        <f>Table68[[#This Row],[Gross Earning ]]-Table68[[#This Row],[Budget]]</f>
        <v>-24282247</v>
      </c>
    </row>
    <row r="4125" spans="1:9">
      <c r="A4125">
        <v>134821952</v>
      </c>
      <c r="B4125">
        <v>6000000</v>
      </c>
      <c r="C4125">
        <v>9.1999999999999993</v>
      </c>
      <c r="E4125">
        <v>55673333</v>
      </c>
      <c r="F4125">
        <v>80000000</v>
      </c>
      <c r="G4125">
        <v>7</v>
      </c>
      <c r="H4125">
        <f>ROUND(CORREL(Table68[[Gross Earning ]],Table68[Budget]),6)</f>
        <v>0.48902099999999998</v>
      </c>
      <c r="I4125">
        <f>Table68[[#This Row],[Gross Earning ]]-Table68[[#This Row],[Budget]]</f>
        <v>-24326667</v>
      </c>
    </row>
    <row r="4126" spans="1:9">
      <c r="A4126">
        <v>94900000</v>
      </c>
      <c r="B4126">
        <v>4000000</v>
      </c>
      <c r="C4126">
        <v>6.1</v>
      </c>
      <c r="E4126">
        <v>10499968</v>
      </c>
      <c r="F4126">
        <v>35000000</v>
      </c>
      <c r="G4126">
        <v>5.7</v>
      </c>
      <c r="H4126">
        <f>ROUND(CORREL(Table68[[Gross Earning ]],Table68[Budget]),6)</f>
        <v>0.48902099999999998</v>
      </c>
      <c r="I4126">
        <f>Table68[[#This Row],[Gross Earning ]]-Table68[[#This Row],[Budget]]</f>
        <v>-24500032</v>
      </c>
    </row>
    <row r="4127" spans="1:9">
      <c r="A4127">
        <v>32391374</v>
      </c>
      <c r="B4127">
        <v>7500000</v>
      </c>
      <c r="C4127">
        <v>7.7</v>
      </c>
      <c r="E4127">
        <v>25450527</v>
      </c>
      <c r="F4127">
        <v>50000000</v>
      </c>
      <c r="G4127">
        <v>6.5</v>
      </c>
      <c r="H4127">
        <f>ROUND(CORREL(Table68[[Gross Earning ]],Table68[Budget]),6)</f>
        <v>0.48902099999999998</v>
      </c>
      <c r="I4127">
        <f>Table68[[#This Row],[Gross Earning ]]-Table68[[#This Row],[Budget]]</f>
        <v>-24549473</v>
      </c>
    </row>
    <row r="4128" spans="1:9">
      <c r="A4128">
        <v>40158000</v>
      </c>
      <c r="B4128">
        <v>7000000</v>
      </c>
      <c r="C4128">
        <v>7.6</v>
      </c>
      <c r="E4128">
        <v>25407250</v>
      </c>
      <c r="F4128">
        <v>50000000</v>
      </c>
      <c r="G4128">
        <v>5.7</v>
      </c>
      <c r="H4128">
        <f>ROUND(CORREL(Table68[[Gross Earning ]],Table68[Budget]),6)</f>
        <v>0.48902099999999998</v>
      </c>
      <c r="I4128">
        <f>Table68[[#This Row],[Gross Earning ]]-Table68[[#This Row],[Budget]]</f>
        <v>-24592750</v>
      </c>
    </row>
    <row r="4129" spans="1:9">
      <c r="A4129">
        <v>113709992</v>
      </c>
      <c r="B4129">
        <v>7000000</v>
      </c>
      <c r="C4129">
        <v>6.1</v>
      </c>
      <c r="E4129">
        <v>20400913</v>
      </c>
      <c r="F4129">
        <v>45000000</v>
      </c>
      <c r="G4129">
        <v>5.3</v>
      </c>
      <c r="H4129">
        <f>ROUND(CORREL(Table68[[Gross Earning ]],Table68[Budget]),6)</f>
        <v>0.48902099999999998</v>
      </c>
      <c r="I4129">
        <f>Table68[[#This Row],[Gross Earning ]]-Table68[[#This Row],[Budget]]</f>
        <v>-24599087</v>
      </c>
    </row>
    <row r="4130" spans="1:9">
      <c r="A4130">
        <v>32131483</v>
      </c>
      <c r="B4130">
        <v>11000000</v>
      </c>
      <c r="C4130">
        <v>4.9000000000000004</v>
      </c>
      <c r="E4130">
        <v>67344392</v>
      </c>
      <c r="F4130">
        <v>92000000</v>
      </c>
      <c r="G4130">
        <v>5.3</v>
      </c>
      <c r="H4130">
        <f>ROUND(CORREL(Table68[[Gross Earning ]],Table68[Budget]),6)</f>
        <v>0.48902099999999998</v>
      </c>
      <c r="I4130">
        <f>Table68[[#This Row],[Gross Earning ]]-Table68[[#This Row],[Budget]]</f>
        <v>-24655608</v>
      </c>
    </row>
    <row r="4131" spans="1:9">
      <c r="A4131">
        <v>35400000</v>
      </c>
      <c r="B4131">
        <v>7000000</v>
      </c>
      <c r="C4131">
        <v>6.8</v>
      </c>
      <c r="E4131">
        <v>8326035</v>
      </c>
      <c r="F4131">
        <v>33000000</v>
      </c>
      <c r="G4131">
        <v>5.5</v>
      </c>
      <c r="H4131">
        <f>ROUND(CORREL(Table68[[Gross Earning ]],Table68[Budget]),6)</f>
        <v>0.48902099999999998</v>
      </c>
      <c r="I4131">
        <f>Table68[[#This Row],[Gross Earning ]]-Table68[[#This Row],[Budget]]</f>
        <v>-24673965</v>
      </c>
    </row>
    <row r="4132" spans="1:9">
      <c r="A4132">
        <v>34099640</v>
      </c>
      <c r="B4132">
        <v>5000000</v>
      </c>
      <c r="C4132">
        <v>7</v>
      </c>
      <c r="E4132">
        <v>20302961</v>
      </c>
      <c r="F4132">
        <v>45000000</v>
      </c>
      <c r="G4132">
        <v>4.5999999999999996</v>
      </c>
      <c r="H4132">
        <f>ROUND(CORREL(Table68[[Gross Earning ]],Table68[Budget]),6)</f>
        <v>0.48902099999999998</v>
      </c>
      <c r="I4132">
        <f>Table68[[#This Row],[Gross Earning ]]-Table68[[#This Row],[Budget]]</f>
        <v>-24697039</v>
      </c>
    </row>
    <row r="4133" spans="1:9">
      <c r="A4133">
        <v>37295394</v>
      </c>
      <c r="B4133">
        <v>6600000</v>
      </c>
      <c r="C4133">
        <v>5.7</v>
      </c>
      <c r="E4133">
        <v>5300000</v>
      </c>
      <c r="F4133">
        <v>30000000</v>
      </c>
      <c r="G4133">
        <v>8.4</v>
      </c>
      <c r="H4133">
        <f>ROUND(CORREL(Table68[[Gross Earning ]],Table68[Budget]),6)</f>
        <v>0.48902099999999998</v>
      </c>
      <c r="I4133">
        <f>Table68[[#This Row],[Gross Earning ]]-Table68[[#This Row],[Budget]]</f>
        <v>-24700000</v>
      </c>
    </row>
    <row r="4134" spans="1:9">
      <c r="A4134">
        <v>31501218</v>
      </c>
      <c r="B4134">
        <v>7500000</v>
      </c>
      <c r="C4134">
        <v>7.5</v>
      </c>
      <c r="E4134">
        <v>15279680</v>
      </c>
      <c r="F4134">
        <v>40000000</v>
      </c>
      <c r="G4134">
        <v>5.4</v>
      </c>
      <c r="H4134">
        <f>ROUND(CORREL(Table68[[Gross Earning ]],Table68[Budget]),6)</f>
        <v>0.48902099999999998</v>
      </c>
      <c r="I4134">
        <f>Table68[[#This Row],[Gross Earning ]]-Table68[[#This Row],[Budget]]</f>
        <v>-24720320</v>
      </c>
    </row>
    <row r="4135" spans="1:9">
      <c r="A4135">
        <v>28747570</v>
      </c>
      <c r="B4135">
        <v>7000000</v>
      </c>
      <c r="C4135">
        <v>7.4</v>
      </c>
      <c r="E4135">
        <v>10268846</v>
      </c>
      <c r="F4135">
        <v>35000000</v>
      </c>
      <c r="G4135">
        <v>5.5</v>
      </c>
      <c r="H4135">
        <f>ROUND(CORREL(Table68[[Gross Earning ]],Table68[Budget]),6)</f>
        <v>0.48902099999999998</v>
      </c>
      <c r="I4135">
        <f>Table68[[#This Row],[Gross Earning ]]-Table68[[#This Row],[Budget]]</f>
        <v>-24731154</v>
      </c>
    </row>
    <row r="4136" spans="1:9">
      <c r="A4136">
        <v>25625110</v>
      </c>
      <c r="B4136">
        <v>7000000</v>
      </c>
      <c r="C4136">
        <v>7.2</v>
      </c>
      <c r="E4136">
        <v>3254172</v>
      </c>
      <c r="F4136">
        <v>28000000</v>
      </c>
      <c r="G4136">
        <v>6.2</v>
      </c>
      <c r="H4136">
        <f>ROUND(CORREL(Table68[[Gross Earning ]],Table68[Budget]),6)</f>
        <v>0.48902099999999998</v>
      </c>
      <c r="I4136">
        <f>Table68[[#This Row],[Gross Earning ]]-Table68[[#This Row],[Budget]]</f>
        <v>-24745828</v>
      </c>
    </row>
    <row r="4137" spans="1:9">
      <c r="A4137">
        <v>25000000</v>
      </c>
      <c r="B4137">
        <v>9000000</v>
      </c>
      <c r="C4137">
        <v>6.8</v>
      </c>
      <c r="E4137">
        <v>35231365</v>
      </c>
      <c r="F4137">
        <v>60000000</v>
      </c>
      <c r="G4137">
        <v>3.6</v>
      </c>
      <c r="H4137">
        <f>ROUND(CORREL(Table68[[Gross Earning ]],Table68[Budget]),6)</f>
        <v>0.48902099999999998</v>
      </c>
      <c r="I4137">
        <f>Table68[[#This Row],[Gross Earning ]]-Table68[[#This Row],[Budget]]</f>
        <v>-24768635</v>
      </c>
    </row>
    <row r="4138" spans="1:9">
      <c r="A4138">
        <v>21000000</v>
      </c>
      <c r="B4138">
        <v>13000000</v>
      </c>
      <c r="C4138">
        <v>6.8</v>
      </c>
      <c r="E4138">
        <v>10214013</v>
      </c>
      <c r="F4138">
        <v>35000000</v>
      </c>
      <c r="G4138">
        <v>5.4</v>
      </c>
      <c r="H4138">
        <f>ROUND(CORREL(Table68[[Gross Earning ]],Table68[Budget]),6)</f>
        <v>0.48902099999999998</v>
      </c>
      <c r="I4138">
        <f>Table68[[#This Row],[Gross Earning ]]-Table68[[#This Row],[Budget]]</f>
        <v>-24785987</v>
      </c>
    </row>
    <row r="4139" spans="1:9">
      <c r="A4139">
        <v>20257000</v>
      </c>
      <c r="B4139">
        <v>7000000</v>
      </c>
      <c r="C4139">
        <v>5.2</v>
      </c>
      <c r="E4139">
        <v>183662</v>
      </c>
      <c r="F4139">
        <v>25000000</v>
      </c>
      <c r="G4139">
        <v>7.1</v>
      </c>
      <c r="H4139">
        <f>ROUND(CORREL(Table68[[Gross Earning ]],Table68[Budget]),6)</f>
        <v>0.48902099999999998</v>
      </c>
      <c r="I4139">
        <f>Table68[[#This Row],[Gross Earning ]]-Table68[[#This Row],[Budget]]</f>
        <v>-24816338</v>
      </c>
    </row>
    <row r="4140" spans="1:9">
      <c r="A4140">
        <v>26005908</v>
      </c>
      <c r="B4140">
        <v>3500000</v>
      </c>
      <c r="C4140">
        <v>7.2</v>
      </c>
      <c r="E4140">
        <v>10139254</v>
      </c>
      <c r="F4140">
        <v>35000000</v>
      </c>
      <c r="G4140">
        <v>7.3</v>
      </c>
      <c r="H4140">
        <f>ROUND(CORREL(Table68[[Gross Earning ]],Table68[Budget]),6)</f>
        <v>0.48902099999999998</v>
      </c>
      <c r="I4140">
        <f>Table68[[#This Row],[Gross Earning ]]-Table68[[#This Row],[Budget]]</f>
        <v>-24860746</v>
      </c>
    </row>
    <row r="4141" spans="1:9">
      <c r="A4141">
        <v>15818967</v>
      </c>
      <c r="B4141">
        <v>7000000</v>
      </c>
      <c r="C4141">
        <v>4</v>
      </c>
      <c r="E4141">
        <v>10137502</v>
      </c>
      <c r="F4141">
        <v>35000000</v>
      </c>
      <c r="G4141">
        <v>7.4</v>
      </c>
      <c r="H4141">
        <f>ROUND(CORREL(Table68[[Gross Earning ]],Table68[Budget]),6)</f>
        <v>0.48902099999999998</v>
      </c>
      <c r="I4141">
        <f>Table68[[#This Row],[Gross Earning ]]-Table68[[#This Row],[Budget]]</f>
        <v>-24862498</v>
      </c>
    </row>
    <row r="4142" spans="1:9">
      <c r="A4142">
        <v>14891000</v>
      </c>
      <c r="B4142">
        <v>7000000</v>
      </c>
      <c r="C4142">
        <v>6.8</v>
      </c>
      <c r="E4142">
        <v>134904</v>
      </c>
      <c r="F4142">
        <v>25000000</v>
      </c>
      <c r="G4142">
        <v>5.7</v>
      </c>
      <c r="H4142">
        <f>ROUND(CORREL(Table68[[Gross Earning ]],Table68[Budget]),6)</f>
        <v>0.48902099999999998</v>
      </c>
      <c r="I4142">
        <f>Table68[[#This Row],[Gross Earning ]]-Table68[[#This Row],[Budget]]</f>
        <v>-24865096</v>
      </c>
    </row>
    <row r="4143" spans="1:9">
      <c r="A4143">
        <v>16901126</v>
      </c>
      <c r="B4143">
        <v>7000000</v>
      </c>
      <c r="C4143">
        <v>6.9</v>
      </c>
      <c r="E4143">
        <v>129115</v>
      </c>
      <c r="F4143">
        <v>25000000</v>
      </c>
      <c r="G4143">
        <v>6.5</v>
      </c>
      <c r="H4143">
        <f>ROUND(CORREL(Table68[[Gross Earning ]],Table68[Budget]),6)</f>
        <v>0.48902099999999998</v>
      </c>
      <c r="I4143">
        <f>Table68[[#This Row],[Gross Earning ]]-Table68[[#This Row],[Budget]]</f>
        <v>-24870885</v>
      </c>
    </row>
    <row r="4144" spans="1:9">
      <c r="A4144">
        <v>17474107</v>
      </c>
      <c r="B4144">
        <v>7000000</v>
      </c>
      <c r="C4144">
        <v>7.3</v>
      </c>
      <c r="E4144">
        <v>25121291</v>
      </c>
      <c r="F4144">
        <v>50000000</v>
      </c>
      <c r="G4144">
        <v>6.7</v>
      </c>
      <c r="H4144">
        <f>ROUND(CORREL(Table68[[Gross Earning ]],Table68[Budget]),6)</f>
        <v>0.48902099999999998</v>
      </c>
      <c r="I4144">
        <f>Table68[[#This Row],[Gross Earning ]]-Table68[[#This Row],[Budget]]</f>
        <v>-24878709</v>
      </c>
    </row>
    <row r="4145" spans="1:9">
      <c r="A4145">
        <v>14003141</v>
      </c>
      <c r="B4145">
        <v>7000000</v>
      </c>
      <c r="C4145">
        <v>6.1</v>
      </c>
      <c r="E4145">
        <v>20101861</v>
      </c>
      <c r="F4145">
        <v>45000000</v>
      </c>
      <c r="G4145">
        <v>6</v>
      </c>
      <c r="H4145">
        <f>ROUND(CORREL(Table68[[Gross Earning ]],Table68[Budget]),6)</f>
        <v>0.48902099999999998</v>
      </c>
      <c r="I4145">
        <f>Table68[[#This Row],[Gross Earning ]]-Table68[[#This Row],[Budget]]</f>
        <v>-24898139</v>
      </c>
    </row>
    <row r="4146" spans="1:9">
      <c r="A4146">
        <v>12583510</v>
      </c>
      <c r="B4146">
        <v>7000000</v>
      </c>
      <c r="C4146">
        <v>6</v>
      </c>
      <c r="E4146">
        <v>35096190</v>
      </c>
      <c r="F4146">
        <v>60000000</v>
      </c>
      <c r="G4146">
        <v>6.3</v>
      </c>
      <c r="H4146">
        <f>ROUND(CORREL(Table68[[Gross Earning ]],Table68[Budget]),6)</f>
        <v>0.48902099999999998</v>
      </c>
      <c r="I4146">
        <f>Table68[[#This Row],[Gross Earning ]]-Table68[[#This Row],[Budget]]</f>
        <v>-24903810</v>
      </c>
    </row>
    <row r="4147" spans="1:9">
      <c r="A4147">
        <v>9190525</v>
      </c>
      <c r="B4147">
        <v>7000000</v>
      </c>
      <c r="C4147">
        <v>7</v>
      </c>
      <c r="E4147">
        <v>77231</v>
      </c>
      <c r="F4147">
        <v>25000000</v>
      </c>
      <c r="G4147">
        <v>6</v>
      </c>
      <c r="H4147">
        <f>ROUND(CORREL(Table68[[Gross Earning ]],Table68[Budget]),6)</f>
        <v>0.48902099999999998</v>
      </c>
      <c r="I4147">
        <f>Table68[[#This Row],[Gross Earning ]]-Table68[[#This Row],[Budget]]</f>
        <v>-24922769</v>
      </c>
    </row>
    <row r="4148" spans="1:9">
      <c r="A4148">
        <v>9176553</v>
      </c>
      <c r="B4148">
        <v>7500000</v>
      </c>
      <c r="C4148">
        <v>7.1</v>
      </c>
      <c r="E4148">
        <v>10076136</v>
      </c>
      <c r="F4148">
        <v>35000000</v>
      </c>
      <c r="G4148">
        <v>4.8</v>
      </c>
      <c r="H4148">
        <f>ROUND(CORREL(Table68[[Gross Earning ]],Table68[Budget]),6)</f>
        <v>0.48902099999999998</v>
      </c>
      <c r="I4148">
        <f>Table68[[#This Row],[Gross Earning ]]-Table68[[#This Row],[Budget]]</f>
        <v>-24923864</v>
      </c>
    </row>
    <row r="4149" spans="1:9">
      <c r="A4149">
        <v>9094451</v>
      </c>
      <c r="B4149">
        <v>7000000</v>
      </c>
      <c r="C4149">
        <v>6.2</v>
      </c>
      <c r="E4149">
        <v>56692</v>
      </c>
      <c r="F4149">
        <v>25000000</v>
      </c>
      <c r="G4149">
        <v>7.3</v>
      </c>
      <c r="H4149">
        <f>ROUND(CORREL(Table68[[Gross Earning ]],Table68[Budget]),6)</f>
        <v>0.48902099999999998</v>
      </c>
      <c r="I4149">
        <f>Table68[[#This Row],[Gross Earning ]]-Table68[[#This Row],[Budget]]</f>
        <v>-24943308</v>
      </c>
    </row>
    <row r="4150" spans="1:9">
      <c r="A4150">
        <v>14612840</v>
      </c>
      <c r="B4150">
        <v>7000000</v>
      </c>
      <c r="C4150">
        <v>6.9</v>
      </c>
      <c r="E4150">
        <v>22723</v>
      </c>
      <c r="F4150">
        <v>25000000</v>
      </c>
      <c r="G4150">
        <v>4.5</v>
      </c>
      <c r="H4150">
        <f>ROUND(CORREL(Table68[[Gross Earning ]],Table68[Budget]),6)</f>
        <v>0.48902099999999998</v>
      </c>
      <c r="I4150">
        <f>Table68[[#This Row],[Gross Earning ]]-Table68[[#This Row],[Budget]]</f>
        <v>-24977277</v>
      </c>
    </row>
    <row r="4151" spans="1:9">
      <c r="A4151">
        <v>9166863</v>
      </c>
      <c r="B4151">
        <v>7000000</v>
      </c>
      <c r="C4151">
        <v>7.6</v>
      </c>
      <c r="E4151">
        <v>9910</v>
      </c>
      <c r="F4151">
        <v>25000000</v>
      </c>
      <c r="G4151">
        <v>7.6</v>
      </c>
      <c r="H4151">
        <f>ROUND(CORREL(Table68[[Gross Earning ]],Table68[Budget]),6)</f>
        <v>0.48902099999999998</v>
      </c>
      <c r="I4151">
        <f>Table68[[#This Row],[Gross Earning ]]-Table68[[#This Row],[Budget]]</f>
        <v>-24990090</v>
      </c>
    </row>
    <row r="4152" spans="1:9">
      <c r="A4152">
        <v>8373585</v>
      </c>
      <c r="B4152">
        <v>7000000</v>
      </c>
      <c r="C4152">
        <v>7.6</v>
      </c>
      <c r="E4152">
        <v>4756</v>
      </c>
      <c r="F4152">
        <v>25000000</v>
      </c>
      <c r="G4152">
        <v>5.4</v>
      </c>
      <c r="H4152">
        <f>ROUND(CORREL(Table68[[Gross Earning ]],Table68[Budget]),6)</f>
        <v>0.48902099999999998</v>
      </c>
      <c r="I4152">
        <f>Table68[[#This Row],[Gross Earning ]]-Table68[[#This Row],[Budget]]</f>
        <v>-24995244</v>
      </c>
    </row>
    <row r="4153" spans="1:9">
      <c r="A4153">
        <v>7292175</v>
      </c>
      <c r="B4153">
        <v>7000000</v>
      </c>
      <c r="C4153">
        <v>6.4</v>
      </c>
      <c r="E4153">
        <v>14967182</v>
      </c>
      <c r="F4153">
        <v>40000000</v>
      </c>
      <c r="G4153">
        <v>5.0999999999999996</v>
      </c>
      <c r="H4153">
        <f>ROUND(CORREL(Table68[[Gross Earning ]],Table68[Budget]),6)</f>
        <v>0.48902099999999998</v>
      </c>
      <c r="I4153">
        <f>Table68[[#This Row],[Gross Earning ]]-Table68[[#This Row],[Budget]]</f>
        <v>-25032818</v>
      </c>
    </row>
    <row r="4154" spans="1:9">
      <c r="A4154">
        <v>6601079</v>
      </c>
      <c r="B4154">
        <v>7000000</v>
      </c>
      <c r="C4154">
        <v>6.2</v>
      </c>
      <c r="E4154">
        <v>14942422</v>
      </c>
      <c r="F4154">
        <v>40000000</v>
      </c>
      <c r="G4154">
        <v>5.9</v>
      </c>
      <c r="H4154">
        <f>ROUND(CORREL(Table68[[Gross Earning ]],Table68[Budget]),6)</f>
        <v>0.48902099999999998</v>
      </c>
      <c r="I4154">
        <f>Table68[[#This Row],[Gross Earning ]]-Table68[[#This Row],[Budget]]</f>
        <v>-25057578</v>
      </c>
    </row>
    <row r="4155" spans="1:9">
      <c r="A4155">
        <v>6165429</v>
      </c>
      <c r="B4155">
        <v>6000000</v>
      </c>
      <c r="C4155">
        <v>7.5</v>
      </c>
      <c r="E4155">
        <v>19719930</v>
      </c>
      <c r="F4155">
        <v>45000000</v>
      </c>
      <c r="G4155">
        <v>6.8</v>
      </c>
      <c r="H4155">
        <f>ROUND(CORREL(Table68[[Gross Earning ]],Table68[Budget]),6)</f>
        <v>0.48902099999999998</v>
      </c>
      <c r="I4155">
        <f>Table68[[#This Row],[Gross Earning ]]-Table68[[#This Row],[Budget]]</f>
        <v>-25280070</v>
      </c>
    </row>
    <row r="4156" spans="1:9">
      <c r="A4156">
        <v>5694308</v>
      </c>
      <c r="B4156">
        <v>7000000</v>
      </c>
      <c r="C4156">
        <v>2</v>
      </c>
      <c r="E4156">
        <v>64685359</v>
      </c>
      <c r="F4156">
        <v>90000000</v>
      </c>
      <c r="G4156">
        <v>6.9</v>
      </c>
      <c r="H4156">
        <f>ROUND(CORREL(Table68[[Gross Earning ]],Table68[Budget]),6)</f>
        <v>0.48902099999999998</v>
      </c>
      <c r="I4156">
        <f>Table68[[#This Row],[Gross Earning ]]-Table68[[#This Row],[Budget]]</f>
        <v>-25314641</v>
      </c>
    </row>
    <row r="4157" spans="1:9">
      <c r="A4157">
        <v>5430822</v>
      </c>
      <c r="B4157">
        <v>7000000</v>
      </c>
      <c r="C4157">
        <v>6.2</v>
      </c>
      <c r="E4157">
        <v>41229</v>
      </c>
      <c r="F4157">
        <v>25500000</v>
      </c>
      <c r="G4157">
        <v>6.5</v>
      </c>
      <c r="H4157">
        <f>ROUND(CORREL(Table68[[Gross Earning ]],Table68[Budget]),6)</f>
        <v>0.48902099999999998</v>
      </c>
      <c r="I4157">
        <f>Table68[[#This Row],[Gross Earning ]]-Table68[[#This Row],[Budget]]</f>
        <v>-25458771</v>
      </c>
    </row>
    <row r="4158" spans="1:9">
      <c r="A4158">
        <v>4720371</v>
      </c>
      <c r="B4158">
        <v>7000000</v>
      </c>
      <c r="C4158">
        <v>6.5</v>
      </c>
      <c r="E4158">
        <v>4463292</v>
      </c>
      <c r="F4158">
        <v>30000000</v>
      </c>
      <c r="G4158">
        <v>6.9</v>
      </c>
      <c r="H4158">
        <f>ROUND(CORREL(Table68[[Gross Earning ]],Table68[Budget]),6)</f>
        <v>0.48902099999999998</v>
      </c>
      <c r="I4158">
        <f>Table68[[#This Row],[Gross Earning ]]-Table68[[#This Row],[Budget]]</f>
        <v>-25536708</v>
      </c>
    </row>
    <row r="4159" spans="1:9">
      <c r="A4159">
        <v>2921738</v>
      </c>
      <c r="B4159">
        <v>7000000</v>
      </c>
      <c r="C4159">
        <v>7.9</v>
      </c>
      <c r="E4159">
        <v>14448589</v>
      </c>
      <c r="F4159">
        <v>40000000</v>
      </c>
      <c r="G4159">
        <v>5.8</v>
      </c>
      <c r="H4159">
        <f>ROUND(CORREL(Table68[[Gross Earning ]],Table68[Budget]),6)</f>
        <v>0.48902099999999998</v>
      </c>
      <c r="I4159">
        <f>Table68[[#This Row],[Gross Earning ]]-Table68[[#This Row],[Budget]]</f>
        <v>-25551411</v>
      </c>
    </row>
    <row r="4160" spans="1:9">
      <c r="A4160">
        <v>2344847</v>
      </c>
      <c r="B4160">
        <v>7000000</v>
      </c>
      <c r="C4160">
        <v>6.8</v>
      </c>
      <c r="E4160">
        <v>19377727</v>
      </c>
      <c r="F4160">
        <v>45000000</v>
      </c>
      <c r="G4160">
        <v>6.4</v>
      </c>
      <c r="H4160">
        <f>ROUND(CORREL(Table68[[Gross Earning ]],Table68[Budget]),6)</f>
        <v>0.48902099999999998</v>
      </c>
      <c r="I4160">
        <f>Table68[[#This Row],[Gross Earning ]]-Table68[[#This Row],[Budget]]</f>
        <v>-25622273</v>
      </c>
    </row>
    <row r="4161" spans="1:9">
      <c r="A4161">
        <v>7455447</v>
      </c>
      <c r="B4161">
        <v>7000000</v>
      </c>
      <c r="C4161">
        <v>6.3</v>
      </c>
      <c r="E4161">
        <v>14358033</v>
      </c>
      <c r="F4161">
        <v>40000000</v>
      </c>
      <c r="G4161">
        <v>5.9</v>
      </c>
      <c r="H4161">
        <f>ROUND(CORREL(Table68[[Gross Earning ]],Table68[Budget]),6)</f>
        <v>0.48902099999999998</v>
      </c>
      <c r="I4161">
        <f>Table68[[#This Row],[Gross Earning ]]-Table68[[#This Row],[Budget]]</f>
        <v>-25641967</v>
      </c>
    </row>
    <row r="4162" spans="1:9">
      <c r="A4162">
        <v>2148212</v>
      </c>
      <c r="B4162">
        <v>7000000</v>
      </c>
      <c r="C4162">
        <v>6.3</v>
      </c>
      <c r="E4162">
        <v>4357000</v>
      </c>
      <c r="F4162">
        <v>30000000</v>
      </c>
      <c r="G4162">
        <v>5.3</v>
      </c>
      <c r="H4162">
        <f>ROUND(CORREL(Table68[[Gross Earning ]],Table68[Budget]),6)</f>
        <v>0.48902099999999998</v>
      </c>
      <c r="I4162">
        <f>Table68[[#This Row],[Gross Earning ]]-Table68[[#This Row],[Budget]]</f>
        <v>-25643000</v>
      </c>
    </row>
    <row r="4163" spans="1:9">
      <c r="A4163">
        <v>2062066</v>
      </c>
      <c r="B4163">
        <v>7000000</v>
      </c>
      <c r="C4163">
        <v>6.6</v>
      </c>
      <c r="E4163">
        <v>1260917</v>
      </c>
      <c r="F4163">
        <v>27000000</v>
      </c>
      <c r="G4163">
        <v>7.2</v>
      </c>
      <c r="H4163">
        <f>ROUND(CORREL(Table68[[Gross Earning ]],Table68[Budget]),6)</f>
        <v>0.48902099999999998</v>
      </c>
      <c r="I4163">
        <f>Table68[[#This Row],[Gross Earning ]]-Table68[[#This Row],[Budget]]</f>
        <v>-25739083</v>
      </c>
    </row>
    <row r="4164" spans="1:9">
      <c r="A4164">
        <v>1654367</v>
      </c>
      <c r="B4164">
        <v>7000000</v>
      </c>
      <c r="C4164">
        <v>6.4</v>
      </c>
      <c r="E4164">
        <v>16252765</v>
      </c>
      <c r="F4164">
        <v>42000000</v>
      </c>
      <c r="G4164">
        <v>6</v>
      </c>
      <c r="H4164">
        <f>ROUND(CORREL(Table68[[Gross Earning ]],Table68[Budget]),6)</f>
        <v>0.48902099999999998</v>
      </c>
      <c r="I4164">
        <f>Table68[[#This Row],[Gross Earning ]]-Table68[[#This Row],[Budget]]</f>
        <v>-25747235</v>
      </c>
    </row>
    <row r="4165" spans="1:9">
      <c r="A4165">
        <v>1738692</v>
      </c>
      <c r="B4165">
        <v>7000000</v>
      </c>
      <c r="C4165">
        <v>7.5</v>
      </c>
      <c r="E4165">
        <v>24127895</v>
      </c>
      <c r="F4165">
        <v>50000000</v>
      </c>
      <c r="G4165">
        <v>7.6</v>
      </c>
      <c r="H4165">
        <f>ROUND(CORREL(Table68[[Gross Earning ]],Table68[Budget]),6)</f>
        <v>0.48902099999999998</v>
      </c>
      <c r="I4165">
        <f>Table68[[#This Row],[Gross Earning ]]-Table68[[#This Row],[Budget]]</f>
        <v>-25872105</v>
      </c>
    </row>
    <row r="4166" spans="1:9">
      <c r="A4166">
        <v>1889522</v>
      </c>
      <c r="B4166">
        <v>7000000</v>
      </c>
      <c r="C4166">
        <v>6.5</v>
      </c>
      <c r="E4166">
        <v>37023395</v>
      </c>
      <c r="F4166">
        <v>63000000</v>
      </c>
      <c r="G4166">
        <v>8.8000000000000007</v>
      </c>
      <c r="H4166">
        <f>ROUND(CORREL(Table68[[Gross Earning ]],Table68[Budget]),6)</f>
        <v>0.48902099999999998</v>
      </c>
      <c r="I4166">
        <f>Table68[[#This Row],[Gross Earning ]]-Table68[[#This Row],[Budget]]</f>
        <v>-25976605</v>
      </c>
    </row>
    <row r="4167" spans="1:9">
      <c r="A4167">
        <v>1110286</v>
      </c>
      <c r="B4167">
        <v>4825000</v>
      </c>
      <c r="C4167">
        <v>7.2</v>
      </c>
      <c r="E4167">
        <v>24006726</v>
      </c>
      <c r="F4167">
        <v>50000000</v>
      </c>
      <c r="G4167">
        <v>7.3</v>
      </c>
      <c r="H4167">
        <f>ROUND(CORREL(Table68[[Gross Earning ]],Table68[Budget]),6)</f>
        <v>0.48902099999999998</v>
      </c>
      <c r="I4167">
        <f>Table68[[#This Row],[Gross Earning ]]-Table68[[#This Row],[Budget]]</f>
        <v>-25993274</v>
      </c>
    </row>
    <row r="4168" spans="1:9">
      <c r="A4168">
        <v>1000000</v>
      </c>
      <c r="B4168">
        <v>9000000</v>
      </c>
      <c r="C4168">
        <v>6.3</v>
      </c>
      <c r="E4168">
        <v>18996755</v>
      </c>
      <c r="F4168">
        <v>45000000</v>
      </c>
      <c r="G4168">
        <v>7.6</v>
      </c>
      <c r="H4168">
        <f>ROUND(CORREL(Table68[[Gross Earning ]],Table68[Budget]),6)</f>
        <v>0.48902099999999998</v>
      </c>
      <c r="I4168">
        <f>Table68[[#This Row],[Gross Earning ]]-Table68[[#This Row],[Budget]]</f>
        <v>-26003245</v>
      </c>
    </row>
    <row r="4169" spans="1:9">
      <c r="A4169">
        <v>700000</v>
      </c>
      <c r="B4169">
        <v>50000000</v>
      </c>
      <c r="C4169">
        <v>7</v>
      </c>
      <c r="E4169">
        <v>38966057</v>
      </c>
      <c r="F4169">
        <v>65000000</v>
      </c>
      <c r="G4169">
        <v>6.7</v>
      </c>
      <c r="H4169">
        <f>ROUND(CORREL(Table68[[Gross Earning ]],Table68[Budget]),6)</f>
        <v>0.48902099999999998</v>
      </c>
      <c r="I4169">
        <f>Table68[[#This Row],[Gross Earning ]]-Table68[[#This Row],[Budget]]</f>
        <v>-26033943</v>
      </c>
    </row>
    <row r="4170" spans="1:9">
      <c r="A4170">
        <v>1768416</v>
      </c>
      <c r="B4170">
        <v>7000000</v>
      </c>
      <c r="C4170">
        <v>6.3</v>
      </c>
      <c r="E4170">
        <v>3904982</v>
      </c>
      <c r="F4170">
        <v>30000000</v>
      </c>
      <c r="G4170">
        <v>7.5</v>
      </c>
      <c r="H4170">
        <f>ROUND(CORREL(Table68[[Gross Earning ]],Table68[Budget]),6)</f>
        <v>0.48902099999999998</v>
      </c>
      <c r="I4170">
        <f>Table68[[#This Row],[Gross Earning ]]-Table68[[#This Row],[Budget]]</f>
        <v>-26095018</v>
      </c>
    </row>
    <row r="4171" spans="1:9">
      <c r="A4171">
        <v>306715</v>
      </c>
      <c r="B4171">
        <v>10000000</v>
      </c>
      <c r="C4171">
        <v>2.2999999999999998</v>
      </c>
      <c r="E4171">
        <v>13838130</v>
      </c>
      <c r="F4171">
        <v>40000000</v>
      </c>
      <c r="G4171">
        <v>5.9</v>
      </c>
      <c r="H4171">
        <f>ROUND(CORREL(Table68[[Gross Earning ]],Table68[Budget]),6)</f>
        <v>0.48902099999999998</v>
      </c>
      <c r="I4171">
        <f>Table68[[#This Row],[Gross Earning ]]-Table68[[#This Row],[Budget]]</f>
        <v>-26161870</v>
      </c>
    </row>
    <row r="4172" spans="1:9">
      <c r="A4172">
        <v>382946</v>
      </c>
      <c r="B4172">
        <v>7000000</v>
      </c>
      <c r="C4172">
        <v>7.1</v>
      </c>
      <c r="E4172">
        <v>15738632</v>
      </c>
      <c r="F4172">
        <v>42000000</v>
      </c>
      <c r="G4172">
        <v>5.9</v>
      </c>
      <c r="H4172">
        <f>ROUND(CORREL(Table68[[Gross Earning ]],Table68[Budget]),6)</f>
        <v>0.48902099999999998</v>
      </c>
      <c r="I4172">
        <f>Table68[[#This Row],[Gross Earning ]]-Table68[[#This Row],[Budget]]</f>
        <v>-26261368</v>
      </c>
    </row>
    <row r="4173" spans="1:9">
      <c r="A4173">
        <v>236266</v>
      </c>
      <c r="B4173">
        <v>3500000</v>
      </c>
      <c r="C4173">
        <v>6.2</v>
      </c>
      <c r="E4173">
        <v>61644321</v>
      </c>
      <c r="F4173">
        <v>88000000</v>
      </c>
      <c r="G4173">
        <v>8</v>
      </c>
      <c r="H4173">
        <f>ROUND(CORREL(Table68[[Gross Earning ]],Table68[Budget]),6)</f>
        <v>0.48902099999999998</v>
      </c>
      <c r="I4173">
        <f>Table68[[#This Row],[Gross Earning ]]-Table68[[#This Row],[Budget]]</f>
        <v>-26355679</v>
      </c>
    </row>
    <row r="4174" spans="1:9">
      <c r="A4174">
        <v>196067</v>
      </c>
      <c r="B4174">
        <v>7000000</v>
      </c>
      <c r="C4174">
        <v>6.7</v>
      </c>
      <c r="E4174">
        <v>43426961</v>
      </c>
      <c r="F4174">
        <v>70000000</v>
      </c>
      <c r="G4174">
        <v>6.6</v>
      </c>
      <c r="H4174">
        <f>ROUND(CORREL(Table68[[Gross Earning ]],Table68[Budget]),6)</f>
        <v>0.48902099999999998</v>
      </c>
      <c r="I4174">
        <f>Table68[[#This Row],[Gross Earning ]]-Table68[[#This Row],[Budget]]</f>
        <v>-26573039</v>
      </c>
    </row>
    <row r="4175" spans="1:9">
      <c r="A4175">
        <v>532988</v>
      </c>
      <c r="B4175">
        <v>7000000</v>
      </c>
      <c r="C4175">
        <v>6.5</v>
      </c>
      <c r="E4175">
        <v>13376506</v>
      </c>
      <c r="F4175">
        <v>40000000</v>
      </c>
      <c r="G4175">
        <v>6.3</v>
      </c>
      <c r="H4175">
        <f>ROUND(CORREL(Table68[[Gross Earning ]],Table68[Budget]),6)</f>
        <v>0.48902099999999998</v>
      </c>
      <c r="I4175">
        <f>Table68[[#This Row],[Gross Earning ]]-Table68[[#This Row],[Budget]]</f>
        <v>-26623494</v>
      </c>
    </row>
    <row r="4176" spans="1:9">
      <c r="A4176">
        <v>453079</v>
      </c>
      <c r="B4176">
        <v>7000000</v>
      </c>
      <c r="C4176">
        <v>5.9</v>
      </c>
      <c r="E4176">
        <v>8324748</v>
      </c>
      <c r="F4176">
        <v>35000000</v>
      </c>
      <c r="G4176">
        <v>7.1</v>
      </c>
      <c r="H4176">
        <f>ROUND(CORREL(Table68[[Gross Earning ]],Table68[Budget]),6)</f>
        <v>0.48902099999999998</v>
      </c>
      <c r="I4176">
        <f>Table68[[#This Row],[Gross Earning ]]-Table68[[#This Row],[Budget]]</f>
        <v>-26675252</v>
      </c>
    </row>
    <row r="4177" spans="1:9">
      <c r="A4177">
        <v>46451</v>
      </c>
      <c r="B4177">
        <v>7000000</v>
      </c>
      <c r="C4177">
        <v>6</v>
      </c>
      <c r="E4177">
        <v>31199215</v>
      </c>
      <c r="F4177">
        <v>58000000</v>
      </c>
      <c r="G4177">
        <v>6</v>
      </c>
      <c r="H4177">
        <f>ROUND(CORREL(Table68[[Gross Earning ]],Table68[Budget]),6)</f>
        <v>0.48902099999999998</v>
      </c>
      <c r="I4177">
        <f>Table68[[#This Row],[Gross Earning ]]-Table68[[#This Row],[Budget]]</f>
        <v>-26800785</v>
      </c>
    </row>
    <row r="4178" spans="1:9">
      <c r="A4178">
        <v>233103</v>
      </c>
      <c r="B4178">
        <v>7000000</v>
      </c>
      <c r="C4178">
        <v>6.9</v>
      </c>
      <c r="E4178">
        <v>2975649</v>
      </c>
      <c r="F4178">
        <v>30000000</v>
      </c>
      <c r="G4178">
        <v>7</v>
      </c>
      <c r="H4178">
        <f>ROUND(CORREL(Table68[[Gross Earning ]],Table68[Budget]),6)</f>
        <v>0.48902099999999998</v>
      </c>
      <c r="I4178">
        <f>Table68[[#This Row],[Gross Earning ]]-Table68[[#This Row],[Budget]]</f>
        <v>-27024351</v>
      </c>
    </row>
    <row r="4179" spans="1:9">
      <c r="A4179">
        <v>41400000</v>
      </c>
      <c r="B4179">
        <v>6900000</v>
      </c>
      <c r="C4179">
        <v>7.3</v>
      </c>
      <c r="E4179">
        <v>7948159</v>
      </c>
      <c r="F4179">
        <v>35000000</v>
      </c>
      <c r="G4179">
        <v>6</v>
      </c>
      <c r="H4179">
        <f>ROUND(CORREL(Table68[[Gross Earning ]],Table68[Budget]),6)</f>
        <v>0.48902099999999998</v>
      </c>
      <c r="I4179">
        <f>Table68[[#This Row],[Gross Earning ]]-Table68[[#This Row],[Budget]]</f>
        <v>-27051841</v>
      </c>
    </row>
    <row r="4180" spans="1:9">
      <c r="A4180">
        <v>7993039</v>
      </c>
      <c r="B4180">
        <v>6900000</v>
      </c>
      <c r="C4180">
        <v>7.7</v>
      </c>
      <c r="E4180">
        <v>32940507</v>
      </c>
      <c r="F4180">
        <v>60000000</v>
      </c>
      <c r="G4180">
        <v>6.1</v>
      </c>
      <c r="H4180">
        <f>ROUND(CORREL(Table68[[Gross Earning ]],Table68[Budget]),6)</f>
        <v>0.48902099999999998</v>
      </c>
      <c r="I4180">
        <f>Table68[[#This Row],[Gross Earning ]]-Table68[[#This Row],[Budget]]</f>
        <v>-27059493</v>
      </c>
    </row>
    <row r="4181" spans="1:9">
      <c r="A4181">
        <v>927107</v>
      </c>
      <c r="B4181">
        <v>15000000</v>
      </c>
      <c r="C4181">
        <v>7.3</v>
      </c>
      <c r="E4181">
        <v>2869369</v>
      </c>
      <c r="F4181">
        <v>30000000</v>
      </c>
      <c r="G4181">
        <v>7.3</v>
      </c>
      <c r="H4181">
        <f>ROUND(CORREL(Table68[[Gross Earning ]],Table68[Budget]),6)</f>
        <v>0.48902099999999998</v>
      </c>
      <c r="I4181">
        <f>Table68[[#This Row],[Gross Earning ]]-Table68[[#This Row],[Budget]]</f>
        <v>-27130631</v>
      </c>
    </row>
    <row r="4182" spans="1:9">
      <c r="A4182">
        <v>49526</v>
      </c>
      <c r="B4182">
        <v>6800000</v>
      </c>
      <c r="C4182">
        <v>7</v>
      </c>
      <c r="E4182">
        <v>47748610</v>
      </c>
      <c r="F4182">
        <v>75000000</v>
      </c>
      <c r="G4182">
        <v>6.3</v>
      </c>
      <c r="H4182">
        <f>ROUND(CORREL(Table68[[Gross Earning ]],Table68[Budget]),6)</f>
        <v>0.48902099999999998</v>
      </c>
      <c r="I4182">
        <f>Table68[[#This Row],[Gross Earning ]]-Table68[[#This Row],[Budget]]</f>
        <v>-27251390</v>
      </c>
    </row>
    <row r="4183" spans="1:9">
      <c r="A4183">
        <v>10696</v>
      </c>
      <c r="B4183">
        <v>6800000</v>
      </c>
      <c r="C4183">
        <v>6.4</v>
      </c>
      <c r="E4183">
        <v>669276</v>
      </c>
      <c r="F4183">
        <v>28000000</v>
      </c>
      <c r="G4183">
        <v>7.2</v>
      </c>
      <c r="H4183">
        <f>ROUND(CORREL(Table68[[Gross Earning ]],Table68[Budget]),6)</f>
        <v>0.48902099999999998</v>
      </c>
      <c r="I4183">
        <f>Table68[[#This Row],[Gross Earning ]]-Table68[[#This Row],[Budget]]</f>
        <v>-27330724</v>
      </c>
    </row>
    <row r="4184" spans="1:9">
      <c r="A4184">
        <v>31607598</v>
      </c>
      <c r="B4184">
        <v>6900000</v>
      </c>
      <c r="C4184">
        <v>5.6</v>
      </c>
      <c r="E4184">
        <v>6543194</v>
      </c>
      <c r="F4184">
        <v>34000000</v>
      </c>
      <c r="G4184">
        <v>5.6</v>
      </c>
      <c r="H4184">
        <f>ROUND(CORREL(Table68[[Gross Earning ]],Table68[Budget]),6)</f>
        <v>0.48902099999999998</v>
      </c>
      <c r="I4184">
        <f>Table68[[#This Row],[Gross Earning ]]-Table68[[#This Row],[Budget]]</f>
        <v>-27456806</v>
      </c>
    </row>
    <row r="4185" spans="1:9">
      <c r="A4185">
        <v>6857096</v>
      </c>
      <c r="B4185">
        <v>6800000</v>
      </c>
      <c r="C4185">
        <v>8.1999999999999993</v>
      </c>
      <c r="E4185">
        <v>32522352</v>
      </c>
      <c r="F4185">
        <v>60000000</v>
      </c>
      <c r="G4185">
        <v>7.9</v>
      </c>
      <c r="H4185">
        <f>ROUND(CORREL(Table68[[Gross Earning ]],Table68[Budget]),6)</f>
        <v>0.48902099999999998</v>
      </c>
      <c r="I4185">
        <f>Table68[[#This Row],[Gross Earning ]]-Table68[[#This Row],[Budget]]</f>
        <v>-27477648</v>
      </c>
    </row>
    <row r="4186" spans="1:9">
      <c r="A4186">
        <v>223878</v>
      </c>
      <c r="B4186">
        <v>5000000</v>
      </c>
      <c r="C4186">
        <v>6.5</v>
      </c>
      <c r="E4186">
        <v>22518325</v>
      </c>
      <c r="F4186">
        <v>50000000</v>
      </c>
      <c r="G4186">
        <v>5.6</v>
      </c>
      <c r="H4186">
        <f>ROUND(CORREL(Table68[[Gross Earning ]],Table68[Budget]),6)</f>
        <v>0.48902099999999998</v>
      </c>
      <c r="I4186">
        <f>Table68[[#This Row],[Gross Earning ]]-Table68[[#This Row],[Budget]]</f>
        <v>-27481675</v>
      </c>
    </row>
    <row r="4187" spans="1:9">
      <c r="A4187">
        <v>8060</v>
      </c>
      <c r="B4187">
        <v>4000000</v>
      </c>
      <c r="C4187">
        <v>8.1</v>
      </c>
      <c r="E4187">
        <v>7458269</v>
      </c>
      <c r="F4187">
        <v>35000000</v>
      </c>
      <c r="G4187">
        <v>6.9</v>
      </c>
      <c r="H4187">
        <f>ROUND(CORREL(Table68[[Gross Earning ]],Table68[Budget]),6)</f>
        <v>0.48902099999999998</v>
      </c>
      <c r="I4187">
        <f>Table68[[#This Row],[Gross Earning ]]-Table68[[#This Row],[Budget]]</f>
        <v>-27541731</v>
      </c>
    </row>
    <row r="4188" spans="1:9">
      <c r="A4188">
        <v>84263837</v>
      </c>
      <c r="B4188">
        <v>6500000</v>
      </c>
      <c r="C4188">
        <v>5.4</v>
      </c>
      <c r="E4188">
        <v>17300889</v>
      </c>
      <c r="F4188">
        <v>45000000</v>
      </c>
      <c r="G4188">
        <v>4.9000000000000004</v>
      </c>
      <c r="H4188">
        <f>ROUND(CORREL(Table68[[Gross Earning ]],Table68[Budget]),6)</f>
        <v>0.48902099999999998</v>
      </c>
      <c r="I4188">
        <f>Table68[[#This Row],[Gross Earning ]]-Table68[[#This Row],[Budget]]</f>
        <v>-27699111</v>
      </c>
    </row>
    <row r="4189" spans="1:9">
      <c r="A4189">
        <v>110029</v>
      </c>
      <c r="B4189">
        <v>6500000</v>
      </c>
      <c r="C4189">
        <v>6.3</v>
      </c>
      <c r="E4189">
        <v>10300000</v>
      </c>
      <c r="F4189">
        <v>38000000</v>
      </c>
      <c r="G4189">
        <v>6.6</v>
      </c>
      <c r="H4189">
        <f>ROUND(CORREL(Table68[[Gross Earning ]],Table68[Budget]),6)</f>
        <v>0.48902099999999998</v>
      </c>
      <c r="I4189">
        <f>Table68[[#This Row],[Gross Earning ]]-Table68[[#This Row],[Budget]]</f>
        <v>-27700000</v>
      </c>
    </row>
    <row r="4190" spans="1:9">
      <c r="A4190">
        <v>57504069</v>
      </c>
      <c r="B4190">
        <v>6000000</v>
      </c>
      <c r="C4190">
        <v>7.8</v>
      </c>
      <c r="E4190">
        <v>42272747</v>
      </c>
      <c r="F4190">
        <v>70000000</v>
      </c>
      <c r="G4190">
        <v>5.6</v>
      </c>
      <c r="H4190">
        <f>ROUND(CORREL(Table68[[Gross Earning ]],Table68[Budget]),6)</f>
        <v>0.48902099999999998</v>
      </c>
      <c r="I4190">
        <f>Table68[[#This Row],[Gross Earning ]]-Table68[[#This Row],[Budget]]</f>
        <v>-27727253</v>
      </c>
    </row>
    <row r="4191" spans="1:9">
      <c r="A4191">
        <v>54215416</v>
      </c>
      <c r="B4191">
        <v>6500000</v>
      </c>
      <c r="C4191">
        <v>6.8</v>
      </c>
      <c r="E4191">
        <v>42194060</v>
      </c>
      <c r="F4191">
        <v>70000000</v>
      </c>
      <c r="G4191">
        <v>6.1</v>
      </c>
      <c r="H4191">
        <f>ROUND(CORREL(Table68[[Gross Earning ]],Table68[Budget]),6)</f>
        <v>0.48902099999999998</v>
      </c>
      <c r="I4191">
        <f>Table68[[#This Row],[Gross Earning ]]-Table68[[#This Row],[Budget]]</f>
        <v>-27805940</v>
      </c>
    </row>
    <row r="4192" spans="1:9">
      <c r="A4192">
        <v>31899000</v>
      </c>
      <c r="B4192">
        <v>6500000</v>
      </c>
      <c r="C4192">
        <v>7.1</v>
      </c>
      <c r="E4192">
        <v>12181484</v>
      </c>
      <c r="F4192">
        <v>40000000</v>
      </c>
      <c r="G4192">
        <v>4.8</v>
      </c>
      <c r="H4192">
        <f>ROUND(CORREL(Table68[[Gross Earning ]],Table68[Budget]),6)</f>
        <v>0.48902099999999998</v>
      </c>
      <c r="I4192">
        <f>Table68[[#This Row],[Gross Earning ]]-Table68[[#This Row],[Budget]]</f>
        <v>-27818516</v>
      </c>
    </row>
    <row r="4193" spans="1:9">
      <c r="A4193">
        <v>24103594</v>
      </c>
      <c r="B4193">
        <v>6500000</v>
      </c>
      <c r="C4193">
        <v>6.2</v>
      </c>
      <c r="E4193">
        <v>32122249</v>
      </c>
      <c r="F4193">
        <v>60000000</v>
      </c>
      <c r="G4193">
        <v>5.9</v>
      </c>
      <c r="H4193">
        <f>ROUND(CORREL(Table68[[Gross Earning ]],Table68[Budget]),6)</f>
        <v>0.48902099999999998</v>
      </c>
      <c r="I4193">
        <f>Table68[[#This Row],[Gross Earning ]]-Table68[[#This Row],[Budget]]</f>
        <v>-27877751</v>
      </c>
    </row>
    <row r="4194" spans="1:9">
      <c r="A4194">
        <v>16842303</v>
      </c>
      <c r="B4194">
        <v>6500000</v>
      </c>
      <c r="C4194">
        <v>7.3</v>
      </c>
      <c r="E4194">
        <v>25031037</v>
      </c>
      <c r="F4194">
        <v>53000000</v>
      </c>
      <c r="G4194">
        <v>7.6</v>
      </c>
      <c r="H4194">
        <f>ROUND(CORREL(Table68[[Gross Earning ]],Table68[Budget]),6)</f>
        <v>0.48902099999999998</v>
      </c>
      <c r="I4194">
        <f>Table68[[#This Row],[Gross Earning ]]-Table68[[#This Row],[Budget]]</f>
        <v>-27968963</v>
      </c>
    </row>
    <row r="4195" spans="1:9">
      <c r="A4195">
        <v>13367101</v>
      </c>
      <c r="B4195">
        <v>6500000</v>
      </c>
      <c r="C4195">
        <v>5.9</v>
      </c>
      <c r="E4195">
        <v>57010853</v>
      </c>
      <c r="F4195">
        <v>85000000</v>
      </c>
      <c r="G4195">
        <v>7.3</v>
      </c>
      <c r="H4195">
        <f>ROUND(CORREL(Table68[[Gross Earning ]],Table68[Budget]),6)</f>
        <v>0.48902099999999998</v>
      </c>
      <c r="I4195">
        <f>Table68[[#This Row],[Gross Earning ]]-Table68[[#This Row],[Budget]]</f>
        <v>-27989147</v>
      </c>
    </row>
    <row r="4196" spans="1:9">
      <c r="A4196">
        <v>10149779</v>
      </c>
      <c r="B4196">
        <v>6500000</v>
      </c>
      <c r="C4196">
        <v>3.6</v>
      </c>
      <c r="E4196">
        <v>47000485</v>
      </c>
      <c r="F4196">
        <v>75000000</v>
      </c>
      <c r="G4196">
        <v>5.4</v>
      </c>
      <c r="H4196">
        <f>ROUND(CORREL(Table68[[Gross Earning ]],Table68[Budget]),6)</f>
        <v>0.48902099999999998</v>
      </c>
      <c r="I4196">
        <f>Table68[[#This Row],[Gross Earning ]]-Table68[[#This Row],[Budget]]</f>
        <v>-27999515</v>
      </c>
    </row>
    <row r="4197" spans="1:9">
      <c r="A4197">
        <v>6173485</v>
      </c>
      <c r="B4197">
        <v>7000000</v>
      </c>
      <c r="C4197">
        <v>7.7</v>
      </c>
      <c r="E4197">
        <v>1865774</v>
      </c>
      <c r="F4197">
        <v>30000000</v>
      </c>
      <c r="G4197">
        <v>7</v>
      </c>
      <c r="H4197">
        <f>ROUND(CORREL(Table68[[Gross Earning ]],Table68[Budget]),6)</f>
        <v>0.48902099999999998</v>
      </c>
      <c r="I4197">
        <f>Table68[[#This Row],[Gross Earning ]]-Table68[[#This Row],[Budget]]</f>
        <v>-28134226</v>
      </c>
    </row>
    <row r="4198" spans="1:9">
      <c r="A4198">
        <v>4000304</v>
      </c>
      <c r="B4198">
        <v>6500000</v>
      </c>
      <c r="C4198">
        <v>7.3</v>
      </c>
      <c r="E4198">
        <v>2840417</v>
      </c>
      <c r="F4198">
        <v>31000000</v>
      </c>
      <c r="G4198">
        <v>6.8</v>
      </c>
      <c r="H4198">
        <f>ROUND(CORREL(Table68[[Gross Earning ]],Table68[Budget]),6)</f>
        <v>0.48902099999999998</v>
      </c>
      <c r="I4198">
        <f>Table68[[#This Row],[Gross Earning ]]-Table68[[#This Row],[Budget]]</f>
        <v>-28159583</v>
      </c>
    </row>
    <row r="4199" spans="1:9">
      <c r="A4199">
        <v>2338695</v>
      </c>
      <c r="B4199">
        <v>4000000</v>
      </c>
      <c r="C4199">
        <v>7.4</v>
      </c>
      <c r="E4199">
        <v>36830057</v>
      </c>
      <c r="F4199">
        <v>65000000</v>
      </c>
      <c r="G4199">
        <v>4.9000000000000004</v>
      </c>
      <c r="H4199">
        <f>ROUND(CORREL(Table68[[Gross Earning ]],Table68[Budget]),6)</f>
        <v>0.48902099999999998</v>
      </c>
      <c r="I4199">
        <f>Table68[[#This Row],[Gross Earning ]]-Table68[[#This Row],[Budget]]</f>
        <v>-28169943</v>
      </c>
    </row>
    <row r="4200" spans="1:9">
      <c r="A4200">
        <v>2024854</v>
      </c>
      <c r="B4200">
        <v>6500000</v>
      </c>
      <c r="C4200">
        <v>6.6</v>
      </c>
      <c r="E4200">
        <v>31670931</v>
      </c>
      <c r="F4200">
        <v>60000000</v>
      </c>
      <c r="G4200">
        <v>6.7</v>
      </c>
      <c r="H4200">
        <f>ROUND(CORREL(Table68[[Gross Earning ]],Table68[Budget]),6)</f>
        <v>0.48902099999999998</v>
      </c>
      <c r="I4200">
        <f>Table68[[#This Row],[Gross Earning ]]-Table68[[#This Row],[Budget]]</f>
        <v>-28329069</v>
      </c>
    </row>
    <row r="4201" spans="1:9">
      <c r="A4201">
        <v>2268296</v>
      </c>
      <c r="B4201">
        <v>6500000</v>
      </c>
      <c r="C4201">
        <v>6.9</v>
      </c>
      <c r="E4201">
        <v>21557240</v>
      </c>
      <c r="F4201">
        <v>49900000</v>
      </c>
      <c r="G4201">
        <v>5.6</v>
      </c>
      <c r="H4201">
        <f>ROUND(CORREL(Table68[[Gross Earning ]],Table68[Budget]),6)</f>
        <v>0.48902099999999998</v>
      </c>
      <c r="I4201">
        <f>Table68[[#This Row],[Gross Earning ]]-Table68[[#This Row],[Budget]]</f>
        <v>-28342760</v>
      </c>
    </row>
    <row r="4202" spans="1:9">
      <c r="A4202">
        <v>1029017</v>
      </c>
      <c r="B4202">
        <v>6500000</v>
      </c>
      <c r="C4202">
        <v>6.8</v>
      </c>
      <c r="E4202">
        <v>6592103</v>
      </c>
      <c r="F4202">
        <v>35000000</v>
      </c>
      <c r="G4202">
        <v>6.3</v>
      </c>
      <c r="H4202">
        <f>ROUND(CORREL(Table68[[Gross Earning ]],Table68[Budget]),6)</f>
        <v>0.48902099999999998</v>
      </c>
      <c r="I4202">
        <f>Table68[[#This Row],[Gross Earning ]]-Table68[[#This Row],[Budget]]</f>
        <v>-28407897</v>
      </c>
    </row>
    <row r="4203" spans="1:9">
      <c r="A4203">
        <v>64148</v>
      </c>
      <c r="B4203">
        <v>6500000</v>
      </c>
      <c r="C4203">
        <v>7.3</v>
      </c>
      <c r="E4203">
        <v>29580087</v>
      </c>
      <c r="F4203">
        <v>58000000</v>
      </c>
      <c r="G4203">
        <v>4.7</v>
      </c>
      <c r="H4203">
        <f>ROUND(CORREL(Table68[[Gross Earning ]],Table68[Budget]),6)</f>
        <v>0.48902099999999998</v>
      </c>
      <c r="I4203">
        <f>Table68[[#This Row],[Gross Earning ]]-Table68[[#This Row],[Budget]]</f>
        <v>-28419913</v>
      </c>
    </row>
    <row r="4204" spans="1:9">
      <c r="A4204">
        <v>66637</v>
      </c>
      <c r="B4204">
        <v>6500000</v>
      </c>
      <c r="C4204">
        <v>7.2</v>
      </c>
      <c r="E4204">
        <v>3562749</v>
      </c>
      <c r="F4204">
        <v>32000000</v>
      </c>
      <c r="G4204">
        <v>6.9</v>
      </c>
      <c r="H4204">
        <f>ROUND(CORREL(Table68[[Gross Earning ]],Table68[Budget]),6)</f>
        <v>0.48902099999999998</v>
      </c>
      <c r="I4204">
        <f>Table68[[#This Row],[Gross Earning ]]-Table68[[#This Row],[Budget]]</f>
        <v>-28437251</v>
      </c>
    </row>
    <row r="4205" spans="1:9">
      <c r="A4205">
        <v>871577</v>
      </c>
      <c r="B4205">
        <v>4500000</v>
      </c>
      <c r="C4205">
        <v>7.7</v>
      </c>
      <c r="E4205">
        <v>31494270</v>
      </c>
      <c r="F4205">
        <v>60000000</v>
      </c>
      <c r="G4205">
        <v>7.5</v>
      </c>
      <c r="H4205">
        <f>ROUND(CORREL(Table68[[Gross Earning ]],Table68[Budget]),6)</f>
        <v>0.48902099999999998</v>
      </c>
      <c r="I4205">
        <f>Table68[[#This Row],[Gross Earning ]]-Table68[[#This Row],[Budget]]</f>
        <v>-28505730</v>
      </c>
    </row>
    <row r="4206" spans="1:9">
      <c r="A4206">
        <v>38400000</v>
      </c>
      <c r="B4206">
        <v>6500000</v>
      </c>
      <c r="C4206">
        <v>8.1</v>
      </c>
      <c r="E4206">
        <v>6448817</v>
      </c>
      <c r="F4206">
        <v>35000000</v>
      </c>
      <c r="G4206">
        <v>4.5999999999999996</v>
      </c>
      <c r="H4206">
        <f>ROUND(CORREL(Table68[[Gross Earning ]],Table68[Budget]),6)</f>
        <v>0.48902099999999998</v>
      </c>
      <c r="I4206">
        <f>Table68[[#This Row],[Gross Earning ]]-Table68[[#This Row],[Budget]]</f>
        <v>-28551183</v>
      </c>
    </row>
    <row r="4207" spans="1:9">
      <c r="A4207">
        <v>4063859</v>
      </c>
      <c r="B4207">
        <v>4800000</v>
      </c>
      <c r="C4207">
        <v>7.7</v>
      </c>
      <c r="E4207">
        <v>23324666</v>
      </c>
      <c r="F4207">
        <v>52000000</v>
      </c>
      <c r="G4207">
        <v>6.5</v>
      </c>
      <c r="H4207">
        <f>ROUND(CORREL(Table68[[Gross Earning ]],Table68[Budget]),6)</f>
        <v>0.48902099999999998</v>
      </c>
      <c r="I4207">
        <f>Table68[[#This Row],[Gross Earning ]]-Table68[[#This Row],[Budget]]</f>
        <v>-28675334</v>
      </c>
    </row>
    <row r="4208" spans="1:9">
      <c r="A4208">
        <v>449558</v>
      </c>
      <c r="B4208">
        <v>10000000</v>
      </c>
      <c r="C4208">
        <v>7.6</v>
      </c>
      <c r="E4208">
        <v>13208023</v>
      </c>
      <c r="F4208">
        <v>42000000</v>
      </c>
      <c r="G4208">
        <v>3.3</v>
      </c>
      <c r="H4208">
        <f>ROUND(CORREL(Table68[[Gross Earning ]],Table68[Budget]),6)</f>
        <v>0.48902099999999998</v>
      </c>
      <c r="I4208">
        <f>Table68[[#This Row],[Gross Earning ]]-Table68[[#This Row],[Budget]]</f>
        <v>-28791977</v>
      </c>
    </row>
    <row r="4209" spans="1:9">
      <c r="A4209">
        <v>2122561</v>
      </c>
      <c r="B4209">
        <v>6000000</v>
      </c>
      <c r="C4209">
        <v>7.2</v>
      </c>
      <c r="E4209">
        <v>31165421</v>
      </c>
      <c r="F4209">
        <v>60000000</v>
      </c>
      <c r="G4209">
        <v>6</v>
      </c>
      <c r="H4209">
        <f>ROUND(CORREL(Table68[[Gross Earning ]],Table68[Budget]),6)</f>
        <v>0.48902099999999998</v>
      </c>
      <c r="I4209">
        <f>Table68[[#This Row],[Gross Earning ]]-Table68[[#This Row],[Budget]]</f>
        <v>-28834579</v>
      </c>
    </row>
    <row r="4210" spans="1:9">
      <c r="A4210">
        <v>181360000</v>
      </c>
      <c r="B4210">
        <v>6000000</v>
      </c>
      <c r="C4210">
        <v>7.2</v>
      </c>
      <c r="E4210">
        <v>31111260</v>
      </c>
      <c r="F4210">
        <v>60000000</v>
      </c>
      <c r="G4210">
        <v>5.4</v>
      </c>
      <c r="H4210">
        <f>ROUND(CORREL(Table68[[Gross Earning ]],Table68[Budget]),6)</f>
        <v>0.48902099999999998</v>
      </c>
      <c r="I4210">
        <f>Table68[[#This Row],[Gross Earning ]]-Table68[[#This Row],[Budget]]</f>
        <v>-28888740</v>
      </c>
    </row>
    <row r="4211" spans="1:9">
      <c r="A4211">
        <v>137963328</v>
      </c>
      <c r="B4211">
        <v>6000000</v>
      </c>
      <c r="C4211">
        <v>8.1</v>
      </c>
      <c r="E4211">
        <v>64286</v>
      </c>
      <c r="F4211">
        <v>29000000</v>
      </c>
      <c r="G4211">
        <v>7.9</v>
      </c>
      <c r="H4211">
        <f>ROUND(CORREL(Table68[[Gross Earning ]],Table68[Budget]),6)</f>
        <v>0.48902099999999998</v>
      </c>
      <c r="I4211">
        <f>Table68[[#This Row],[Gross Earning ]]-Table68[[#This Row],[Budget]]</f>
        <v>-28935714</v>
      </c>
    </row>
    <row r="4212" spans="1:9">
      <c r="A4212">
        <v>119078393</v>
      </c>
      <c r="B4212">
        <v>6000000</v>
      </c>
      <c r="C4212">
        <v>7.5</v>
      </c>
      <c r="E4212">
        <v>23020488</v>
      </c>
      <c r="F4212">
        <v>52000000</v>
      </c>
      <c r="G4212">
        <v>5.5</v>
      </c>
      <c r="H4212">
        <f>ROUND(CORREL(Table68[[Gross Earning ]],Table68[Budget]),6)</f>
        <v>0.48902099999999998</v>
      </c>
      <c r="I4212">
        <f>Table68[[#This Row],[Gross Earning ]]-Table68[[#This Row],[Budget]]</f>
        <v>-28979512</v>
      </c>
    </row>
    <row r="4213" spans="1:9">
      <c r="A4213">
        <v>102308900</v>
      </c>
      <c r="B4213">
        <v>6000000</v>
      </c>
      <c r="C4213">
        <v>8.1</v>
      </c>
      <c r="E4213">
        <v>7000000</v>
      </c>
      <c r="F4213">
        <v>36000000</v>
      </c>
      <c r="G4213">
        <v>4.7</v>
      </c>
      <c r="H4213">
        <f>ROUND(CORREL(Table68[[Gross Earning ]],Table68[Budget]),6)</f>
        <v>0.48902099999999998</v>
      </c>
      <c r="I4213">
        <f>Table68[[#This Row],[Gross Earning ]]-Table68[[#This Row],[Budget]]</f>
        <v>-29000000</v>
      </c>
    </row>
    <row r="4214" spans="1:9">
      <c r="A4214">
        <v>102300000</v>
      </c>
      <c r="B4214">
        <v>6000000</v>
      </c>
      <c r="C4214">
        <v>7.8</v>
      </c>
      <c r="E4214">
        <v>40932372</v>
      </c>
      <c r="F4214">
        <v>70000000</v>
      </c>
      <c r="G4214">
        <v>6.3</v>
      </c>
      <c r="H4214">
        <f>ROUND(CORREL(Table68[[Gross Earning ]],Table68[Budget]),6)</f>
        <v>0.48902099999999998</v>
      </c>
      <c r="I4214">
        <f>Table68[[#This Row],[Gross Earning ]]-Table68[[#This Row],[Budget]]</f>
        <v>-29067628</v>
      </c>
    </row>
    <row r="4215" spans="1:9">
      <c r="A4215">
        <v>54800000</v>
      </c>
      <c r="B4215">
        <v>6000000</v>
      </c>
      <c r="C4215">
        <v>7.8</v>
      </c>
      <c r="E4215">
        <v>5932060</v>
      </c>
      <c r="F4215">
        <v>35000000</v>
      </c>
      <c r="G4215">
        <v>5.4</v>
      </c>
      <c r="H4215">
        <f>ROUND(CORREL(Table68[[Gross Earning ]],Table68[Budget]),6)</f>
        <v>0.48902099999999998</v>
      </c>
      <c r="I4215">
        <f>Table68[[#This Row],[Gross Earning ]]-Table68[[#This Row],[Budget]]</f>
        <v>-29067940</v>
      </c>
    </row>
    <row r="4216" spans="1:9">
      <c r="A4216">
        <v>43650000</v>
      </c>
      <c r="B4216">
        <v>6000000</v>
      </c>
      <c r="C4216">
        <v>7.6</v>
      </c>
      <c r="E4216">
        <v>2899970</v>
      </c>
      <c r="F4216">
        <v>32000000</v>
      </c>
      <c r="G4216">
        <v>6.9</v>
      </c>
      <c r="H4216">
        <f>ROUND(CORREL(Table68[[Gross Earning ]],Table68[Budget]),6)</f>
        <v>0.48902099999999998</v>
      </c>
      <c r="I4216">
        <f>Table68[[#This Row],[Gross Earning ]]-Table68[[#This Row],[Budget]]</f>
        <v>-29100030</v>
      </c>
    </row>
    <row r="4217" spans="1:9">
      <c r="A4217">
        <v>39800000</v>
      </c>
      <c r="B4217">
        <v>6000000</v>
      </c>
      <c r="C4217">
        <v>7.4</v>
      </c>
      <c r="E4217">
        <v>1196752</v>
      </c>
      <c r="F4217">
        <v>30300000</v>
      </c>
      <c r="G4217">
        <v>7.6</v>
      </c>
      <c r="H4217">
        <f>ROUND(CORREL(Table68[[Gross Earning ]],Table68[Budget]),6)</f>
        <v>0.48902099999999998</v>
      </c>
      <c r="I4217">
        <f>Table68[[#This Row],[Gross Earning ]]-Table68[[#This Row],[Budget]]</f>
        <v>-29103248</v>
      </c>
    </row>
    <row r="4218" spans="1:9">
      <c r="A4218">
        <v>27457409</v>
      </c>
      <c r="B4218">
        <v>6000000</v>
      </c>
      <c r="C4218">
        <v>6.3</v>
      </c>
      <c r="E4218">
        <v>60874615</v>
      </c>
      <c r="F4218">
        <v>90000000</v>
      </c>
      <c r="G4218">
        <v>5.6</v>
      </c>
      <c r="H4218">
        <f>ROUND(CORREL(Table68[[Gross Earning ]],Table68[Budget]),6)</f>
        <v>0.48902099999999998</v>
      </c>
      <c r="I4218">
        <f>Table68[[#This Row],[Gross Earning ]]-Table68[[#This Row],[Budget]]</f>
        <v>-29125385</v>
      </c>
    </row>
    <row r="4219" spans="1:9">
      <c r="A4219">
        <v>25047631</v>
      </c>
      <c r="B4219">
        <v>6000000</v>
      </c>
      <c r="C4219">
        <v>6.9</v>
      </c>
      <c r="E4219">
        <v>30695227</v>
      </c>
      <c r="F4219">
        <v>60000000</v>
      </c>
      <c r="G4219">
        <v>6.7</v>
      </c>
      <c r="H4219">
        <f>ROUND(CORREL(Table68[[Gross Earning ]],Table68[Budget]),6)</f>
        <v>0.48902099999999998</v>
      </c>
      <c r="I4219">
        <f>Table68[[#This Row],[Gross Earning ]]-Table68[[#This Row],[Budget]]</f>
        <v>-29304773</v>
      </c>
    </row>
    <row r="4220" spans="1:9">
      <c r="A4220">
        <v>23272306</v>
      </c>
      <c r="B4220">
        <v>6000000</v>
      </c>
      <c r="C4220">
        <v>8.6</v>
      </c>
      <c r="E4220">
        <v>65653758</v>
      </c>
      <c r="F4220">
        <v>95000000</v>
      </c>
      <c r="G4220">
        <v>5.5</v>
      </c>
      <c r="H4220">
        <f>ROUND(CORREL(Table68[[Gross Earning ]],Table68[Budget]),6)</f>
        <v>0.48902099999999998</v>
      </c>
      <c r="I4220">
        <f>Table68[[#This Row],[Gross Earning ]]-Table68[[#This Row],[Budget]]</f>
        <v>-29346242</v>
      </c>
    </row>
    <row r="4221" spans="1:9">
      <c r="A4221">
        <v>22168359</v>
      </c>
      <c r="B4221">
        <v>8000000</v>
      </c>
      <c r="C4221">
        <v>5.0999999999999996</v>
      </c>
      <c r="E4221">
        <v>10640645</v>
      </c>
      <c r="F4221">
        <v>40000000</v>
      </c>
      <c r="G4221">
        <v>5.8</v>
      </c>
      <c r="H4221">
        <f>ROUND(CORREL(Table68[[Gross Earning ]],Table68[Budget]),6)</f>
        <v>0.48902099999999998</v>
      </c>
      <c r="I4221">
        <f>Table68[[#This Row],[Gross Earning ]]-Table68[[#This Row],[Budget]]</f>
        <v>-29359355</v>
      </c>
    </row>
    <row r="4222" spans="1:9">
      <c r="A4222">
        <v>21005329</v>
      </c>
      <c r="B4222">
        <v>6000000</v>
      </c>
      <c r="C4222">
        <v>6.4</v>
      </c>
      <c r="E4222">
        <v>20550712</v>
      </c>
      <c r="F4222">
        <v>50000000</v>
      </c>
      <c r="G4222">
        <v>5.6</v>
      </c>
      <c r="H4222">
        <f>ROUND(CORREL(Table68[[Gross Earning ]],Table68[Budget]),6)</f>
        <v>0.48902099999999998</v>
      </c>
      <c r="I4222">
        <f>Table68[[#This Row],[Gross Earning ]]-Table68[[#This Row],[Budget]]</f>
        <v>-29449288</v>
      </c>
    </row>
    <row r="4223" spans="1:9">
      <c r="A4223">
        <v>26236603</v>
      </c>
      <c r="B4223">
        <v>6000000</v>
      </c>
      <c r="C4223">
        <v>7.9</v>
      </c>
      <c r="E4223">
        <v>63540020</v>
      </c>
      <c r="F4223">
        <v>93000000</v>
      </c>
      <c r="G4223">
        <v>7.7</v>
      </c>
      <c r="H4223">
        <f>ROUND(CORREL(Table68[[Gross Earning ]],Table68[Budget]),6)</f>
        <v>0.48902099999999998</v>
      </c>
      <c r="I4223">
        <f>Table68[[#This Row],[Gross Earning ]]-Table68[[#This Row],[Budget]]</f>
        <v>-29459980</v>
      </c>
    </row>
    <row r="4224" spans="1:9">
      <c r="A4224">
        <v>20400000</v>
      </c>
      <c r="B4224">
        <v>8000000</v>
      </c>
      <c r="C4224">
        <v>6.9</v>
      </c>
      <c r="E4224">
        <v>537580</v>
      </c>
      <c r="F4224">
        <v>30000000</v>
      </c>
      <c r="G4224">
        <v>6.8</v>
      </c>
      <c r="H4224">
        <f>ROUND(CORREL(Table68[[Gross Earning ]],Table68[Budget]),6)</f>
        <v>0.48902099999999998</v>
      </c>
      <c r="I4224">
        <f>Table68[[#This Row],[Gross Earning ]]-Table68[[#This Row],[Budget]]</f>
        <v>-29462420</v>
      </c>
    </row>
    <row r="4225" spans="1:9">
      <c r="A4225">
        <v>18621249</v>
      </c>
      <c r="B4225">
        <v>6000000</v>
      </c>
      <c r="C4225">
        <v>7.5</v>
      </c>
      <c r="E4225">
        <v>15523168</v>
      </c>
      <c r="F4225">
        <v>45000000</v>
      </c>
      <c r="G4225">
        <v>7.2</v>
      </c>
      <c r="H4225">
        <f>ROUND(CORREL(Table68[[Gross Earning ]],Table68[Budget]),6)</f>
        <v>0.48902099999999998</v>
      </c>
      <c r="I4225">
        <f>Table68[[#This Row],[Gross Earning ]]-Table68[[#This Row],[Budget]]</f>
        <v>-29476832</v>
      </c>
    </row>
    <row r="4226" spans="1:9">
      <c r="A4226">
        <v>25244700</v>
      </c>
      <c r="B4226">
        <v>6000000</v>
      </c>
      <c r="C4226">
        <v>7.2</v>
      </c>
      <c r="E4226">
        <v>499263</v>
      </c>
      <c r="F4226">
        <v>30000000</v>
      </c>
      <c r="G4226">
        <v>7.1</v>
      </c>
      <c r="H4226">
        <f>ROUND(CORREL(Table68[[Gross Earning ]],Table68[Budget]),6)</f>
        <v>0.48902099999999998</v>
      </c>
      <c r="I4226">
        <f>Table68[[#This Row],[Gross Earning ]]-Table68[[#This Row],[Budget]]</f>
        <v>-29500737</v>
      </c>
    </row>
    <row r="4227" spans="1:9">
      <c r="A4227">
        <v>14545844</v>
      </c>
      <c r="B4227">
        <v>6500000</v>
      </c>
      <c r="C4227">
        <v>5.8</v>
      </c>
      <c r="E4227">
        <v>20488579</v>
      </c>
      <c r="F4227">
        <v>50000000</v>
      </c>
      <c r="G4227">
        <v>5.8</v>
      </c>
      <c r="H4227">
        <f>ROUND(CORREL(Table68[[Gross Earning ]],Table68[Budget]),6)</f>
        <v>0.48902099999999998</v>
      </c>
      <c r="I4227">
        <f>Table68[[#This Row],[Gross Earning ]]-Table68[[#This Row],[Budget]]</f>
        <v>-29511421</v>
      </c>
    </row>
    <row r="4228" spans="1:9">
      <c r="A4228">
        <v>13235267</v>
      </c>
      <c r="B4228">
        <v>6000000</v>
      </c>
      <c r="C4228">
        <v>2.9</v>
      </c>
      <c r="E4228">
        <v>45434443</v>
      </c>
      <c r="F4228">
        <v>75000000</v>
      </c>
      <c r="G4228">
        <v>7.3</v>
      </c>
      <c r="H4228">
        <f>ROUND(CORREL(Table68[[Gross Earning ]],Table68[Budget]),6)</f>
        <v>0.48902099999999998</v>
      </c>
      <c r="I4228">
        <f>Table68[[#This Row],[Gross Earning ]]-Table68[[#This Row],[Budget]]</f>
        <v>-29565557</v>
      </c>
    </row>
    <row r="4229" spans="1:9">
      <c r="A4229">
        <v>12793213</v>
      </c>
      <c r="B4229">
        <v>6000000</v>
      </c>
      <c r="C4229">
        <v>6.2</v>
      </c>
      <c r="E4229">
        <v>8406264</v>
      </c>
      <c r="F4229">
        <v>38000000</v>
      </c>
      <c r="G4229">
        <v>6</v>
      </c>
      <c r="H4229">
        <f>ROUND(CORREL(Table68[[Gross Earning ]],Table68[Budget]),6)</f>
        <v>0.48902099999999998</v>
      </c>
      <c r="I4229">
        <f>Table68[[#This Row],[Gross Earning ]]-Table68[[#This Row],[Budget]]</f>
        <v>-29593736</v>
      </c>
    </row>
    <row r="4230" spans="1:9">
      <c r="A4230">
        <v>11883495</v>
      </c>
      <c r="B4230">
        <v>9000000</v>
      </c>
      <c r="C4230">
        <v>6.8</v>
      </c>
      <c r="E4230">
        <v>20389967</v>
      </c>
      <c r="F4230">
        <v>50000000</v>
      </c>
      <c r="G4230">
        <v>6.7</v>
      </c>
      <c r="H4230">
        <f>ROUND(CORREL(Table68[[Gross Earning ]],Table68[Budget]),6)</f>
        <v>0.48902099999999998</v>
      </c>
      <c r="I4230">
        <f>Table68[[#This Row],[Gross Earning ]]-Table68[[#This Row],[Budget]]</f>
        <v>-29610033</v>
      </c>
    </row>
    <row r="4231" spans="1:9">
      <c r="A4231">
        <v>11797927</v>
      </c>
      <c r="B4231">
        <v>6000000</v>
      </c>
      <c r="C4231">
        <v>6.1</v>
      </c>
      <c r="E4231">
        <v>45356386</v>
      </c>
      <c r="F4231">
        <v>75000000</v>
      </c>
      <c r="G4231">
        <v>5.9</v>
      </c>
      <c r="H4231">
        <f>ROUND(CORREL(Table68[[Gross Earning ]],Table68[Budget]),6)</f>
        <v>0.48902099999999998</v>
      </c>
      <c r="I4231">
        <f>Table68[[#This Row],[Gross Earning ]]-Table68[[#This Row],[Budget]]</f>
        <v>-29643614</v>
      </c>
    </row>
    <row r="4232" spans="1:9">
      <c r="A4232">
        <v>17605861</v>
      </c>
      <c r="B4232">
        <v>6000000</v>
      </c>
      <c r="C4232">
        <v>7.7</v>
      </c>
      <c r="E4232">
        <v>55350897</v>
      </c>
      <c r="F4232">
        <v>85000000</v>
      </c>
      <c r="G4232">
        <v>7</v>
      </c>
      <c r="H4232">
        <f>ROUND(CORREL(Table68[[Gross Earning ]],Table68[Budget]),6)</f>
        <v>0.48902099999999998</v>
      </c>
      <c r="I4232">
        <f>Table68[[#This Row],[Gross Earning ]]-Table68[[#This Row],[Budget]]</f>
        <v>-29649103</v>
      </c>
    </row>
    <row r="4233" spans="1:9">
      <c r="A4233">
        <v>11642254</v>
      </c>
      <c r="B4233">
        <v>3000000</v>
      </c>
      <c r="C4233">
        <v>5.2</v>
      </c>
      <c r="E4233">
        <v>28328132</v>
      </c>
      <c r="F4233">
        <v>58000000</v>
      </c>
      <c r="G4233">
        <v>6.3</v>
      </c>
      <c r="H4233">
        <f>ROUND(CORREL(Table68[[Gross Earning ]],Table68[Budget]),6)</f>
        <v>0.48902099999999998</v>
      </c>
      <c r="I4233">
        <f>Table68[[#This Row],[Gross Earning ]]-Table68[[#This Row],[Budget]]</f>
        <v>-29671868</v>
      </c>
    </row>
    <row r="4234" spans="1:9">
      <c r="A4234">
        <v>9203192</v>
      </c>
      <c r="B4234">
        <v>5000000</v>
      </c>
      <c r="C4234">
        <v>6.8</v>
      </c>
      <c r="E4234">
        <v>32178777</v>
      </c>
      <c r="F4234">
        <v>62000000</v>
      </c>
      <c r="G4234">
        <v>3.8</v>
      </c>
      <c r="H4234">
        <f>ROUND(CORREL(Table68[[Gross Earning ]],Table68[Budget]),6)</f>
        <v>0.48902099999999998</v>
      </c>
      <c r="I4234">
        <f>Table68[[#This Row],[Gross Earning ]]-Table68[[#This Row],[Budget]]</f>
        <v>-29821223</v>
      </c>
    </row>
    <row r="4235" spans="1:9">
      <c r="A4235">
        <v>7518876</v>
      </c>
      <c r="B4235">
        <v>6000000</v>
      </c>
      <c r="C4235">
        <v>6.5</v>
      </c>
      <c r="E4235">
        <v>30063805</v>
      </c>
      <c r="F4235">
        <v>60000000</v>
      </c>
      <c r="G4235">
        <v>6.1</v>
      </c>
      <c r="H4235">
        <f>ROUND(CORREL(Table68[[Gross Earning ]],Table68[Budget]),6)</f>
        <v>0.48902099999999998</v>
      </c>
      <c r="I4235">
        <f>Table68[[#This Row],[Gross Earning ]]-Table68[[#This Row],[Budget]]</f>
        <v>-29936195</v>
      </c>
    </row>
    <row r="4236" spans="1:9">
      <c r="A4236">
        <v>8596914</v>
      </c>
      <c r="B4236">
        <v>6000000</v>
      </c>
      <c r="C4236">
        <v>7</v>
      </c>
      <c r="E4236">
        <v>25040293</v>
      </c>
      <c r="F4236">
        <v>55000000</v>
      </c>
      <c r="G4236">
        <v>6.6</v>
      </c>
      <c r="H4236">
        <f>ROUND(CORREL(Table68[[Gross Earning ]],Table68[Budget]),6)</f>
        <v>0.48902099999999998</v>
      </c>
      <c r="I4236">
        <f>Table68[[#This Row],[Gross Earning ]]-Table68[[#This Row],[Budget]]</f>
        <v>-29959707</v>
      </c>
    </row>
    <row r="4237" spans="1:9">
      <c r="A4237">
        <v>6851636</v>
      </c>
      <c r="B4237">
        <v>6000000</v>
      </c>
      <c r="C4237">
        <v>5.9</v>
      </c>
      <c r="E4237">
        <v>26838389</v>
      </c>
      <c r="F4237">
        <v>57000000</v>
      </c>
      <c r="G4237">
        <v>6.4</v>
      </c>
      <c r="H4237">
        <f>ROUND(CORREL(Table68[[Gross Earning ]],Table68[Budget]),6)</f>
        <v>0.48902099999999998</v>
      </c>
      <c r="I4237">
        <f>Table68[[#This Row],[Gross Earning ]]-Table68[[#This Row],[Budget]]</f>
        <v>-30161611</v>
      </c>
    </row>
    <row r="4238" spans="1:9">
      <c r="A4238">
        <v>11434867</v>
      </c>
      <c r="B4238">
        <v>6000000</v>
      </c>
      <c r="C4238">
        <v>7.1</v>
      </c>
      <c r="E4238">
        <v>7659747</v>
      </c>
      <c r="F4238">
        <v>38000000</v>
      </c>
      <c r="G4238">
        <v>5.0999999999999996</v>
      </c>
      <c r="H4238">
        <f>ROUND(CORREL(Table68[[Gross Earning ]],Table68[Budget]),6)</f>
        <v>0.48902099999999998</v>
      </c>
      <c r="I4238">
        <f>Table68[[#This Row],[Gross Earning ]]-Table68[[#This Row],[Budget]]</f>
        <v>-30340253</v>
      </c>
    </row>
    <row r="4239" spans="1:9">
      <c r="A4239">
        <v>5895238</v>
      </c>
      <c r="B4239">
        <v>6000000</v>
      </c>
      <c r="C4239">
        <v>5.5</v>
      </c>
      <c r="E4239">
        <v>9652000</v>
      </c>
      <c r="F4239">
        <v>40000000</v>
      </c>
      <c r="G4239">
        <v>5.8</v>
      </c>
      <c r="H4239">
        <f>ROUND(CORREL(Table68[[Gross Earning ]],Table68[Budget]),6)</f>
        <v>0.48902099999999998</v>
      </c>
      <c r="I4239">
        <f>Table68[[#This Row],[Gross Earning ]]-Table68[[#This Row],[Budget]]</f>
        <v>-30348000</v>
      </c>
    </row>
    <row r="4240" spans="1:9">
      <c r="A4240">
        <v>6670712</v>
      </c>
      <c r="B4240">
        <v>6000000</v>
      </c>
      <c r="C4240">
        <v>7.4</v>
      </c>
      <c r="E4240">
        <v>4651977</v>
      </c>
      <c r="F4240">
        <v>35000000</v>
      </c>
      <c r="G4240">
        <v>6.9</v>
      </c>
      <c r="H4240">
        <f>ROUND(CORREL(Table68[[Gross Earning ]],Table68[Budget]),6)</f>
        <v>0.48902099999999998</v>
      </c>
      <c r="I4240">
        <f>Table68[[#This Row],[Gross Earning ]]-Table68[[#This Row],[Budget]]</f>
        <v>-30348023</v>
      </c>
    </row>
    <row r="4241" spans="1:9">
      <c r="A4241">
        <v>5359774</v>
      </c>
      <c r="B4241">
        <v>6000000</v>
      </c>
      <c r="C4241">
        <v>7.3</v>
      </c>
      <c r="E4241">
        <v>19593740</v>
      </c>
      <c r="F4241">
        <v>50000000</v>
      </c>
      <c r="G4241">
        <v>7.5</v>
      </c>
      <c r="H4241">
        <f>ROUND(CORREL(Table68[[Gross Earning ]],Table68[Budget]),6)</f>
        <v>0.48902099999999998</v>
      </c>
      <c r="I4241">
        <f>Table68[[#This Row],[Gross Earning ]]-Table68[[#This Row],[Budget]]</f>
        <v>-30406260</v>
      </c>
    </row>
    <row r="4242" spans="1:9">
      <c r="A4242">
        <v>4693919</v>
      </c>
      <c r="B4242">
        <v>6500000</v>
      </c>
      <c r="C4242">
        <v>4.5999999999999996</v>
      </c>
      <c r="E4242">
        <v>9589875</v>
      </c>
      <c r="F4242">
        <v>40000000</v>
      </c>
      <c r="G4242">
        <v>7.3</v>
      </c>
      <c r="H4242">
        <f>ROUND(CORREL(Table68[[Gross Earning ]],Table68[Budget]),6)</f>
        <v>0.48902099999999998</v>
      </c>
      <c r="I4242">
        <f>Table68[[#This Row],[Gross Earning ]]-Table68[[#This Row],[Budget]]</f>
        <v>-30410125</v>
      </c>
    </row>
    <row r="4243" spans="1:9">
      <c r="A4243">
        <v>4859475</v>
      </c>
      <c r="B4243">
        <v>6000000</v>
      </c>
      <c r="C4243">
        <v>7.2</v>
      </c>
      <c r="E4243">
        <v>4496583</v>
      </c>
      <c r="F4243">
        <v>35000000</v>
      </c>
      <c r="G4243">
        <v>8</v>
      </c>
      <c r="H4243">
        <f>ROUND(CORREL(Table68[[Gross Earning ]],Table68[Budget]),6)</f>
        <v>0.48902099999999998</v>
      </c>
      <c r="I4243">
        <f>Table68[[#This Row],[Gross Earning ]]-Table68[[#This Row],[Budget]]</f>
        <v>-30503417</v>
      </c>
    </row>
    <row r="4244" spans="1:9">
      <c r="A4244">
        <v>4542775</v>
      </c>
      <c r="B4244">
        <v>6000000</v>
      </c>
      <c r="C4244">
        <v>5.0999999999999996</v>
      </c>
      <c r="E4244">
        <v>6482195</v>
      </c>
      <c r="F4244">
        <v>37000000</v>
      </c>
      <c r="G4244">
        <v>6.4</v>
      </c>
      <c r="H4244">
        <f>ROUND(CORREL(Table68[[Gross Earning ]],Table68[Budget]),6)</f>
        <v>0.48902099999999998</v>
      </c>
      <c r="I4244">
        <f>Table68[[#This Row],[Gross Earning ]]-Table68[[#This Row],[Budget]]</f>
        <v>-30517805</v>
      </c>
    </row>
    <row r="4245" spans="1:9">
      <c r="A4245">
        <v>3588432</v>
      </c>
      <c r="B4245">
        <v>6000000</v>
      </c>
      <c r="C4245">
        <v>6.7</v>
      </c>
      <c r="E4245">
        <v>59475623</v>
      </c>
      <c r="F4245">
        <v>90000000</v>
      </c>
      <c r="G4245">
        <v>5.2</v>
      </c>
      <c r="H4245">
        <f>ROUND(CORREL(Table68[[Gross Earning ]],Table68[Budget]),6)</f>
        <v>0.48902099999999998</v>
      </c>
      <c r="I4245">
        <f>Table68[[#This Row],[Gross Earning ]]-Table68[[#This Row],[Budget]]</f>
        <v>-30524377</v>
      </c>
    </row>
    <row r="4246" spans="1:9">
      <c r="A4246">
        <v>4394936</v>
      </c>
      <c r="B4246">
        <v>6000000</v>
      </c>
      <c r="C4246">
        <v>5.3</v>
      </c>
      <c r="E4246">
        <v>4426297</v>
      </c>
      <c r="F4246">
        <v>35000000</v>
      </c>
      <c r="G4246">
        <v>6.5</v>
      </c>
      <c r="H4246">
        <f>ROUND(CORREL(Table68[[Gross Earning ]],Table68[Budget]),6)</f>
        <v>0.48902099999999998</v>
      </c>
      <c r="I4246">
        <f>Table68[[#This Row],[Gross Earning ]]-Table68[[#This Row],[Budget]]</f>
        <v>-30573703</v>
      </c>
    </row>
    <row r="4247" spans="1:9">
      <c r="A4247">
        <v>3029081</v>
      </c>
      <c r="B4247">
        <v>6000000</v>
      </c>
      <c r="C4247">
        <v>7.8</v>
      </c>
      <c r="E4247">
        <v>39380442</v>
      </c>
      <c r="F4247">
        <v>70000000</v>
      </c>
      <c r="G4247">
        <v>7.1</v>
      </c>
      <c r="H4247">
        <f>ROUND(CORREL(Table68[[Gross Earning ]],Table68[Budget]),6)</f>
        <v>0.48902099999999998</v>
      </c>
      <c r="I4247">
        <f>Table68[[#This Row],[Gross Earning ]]-Table68[[#This Row],[Budget]]</f>
        <v>-30619558</v>
      </c>
    </row>
    <row r="4248" spans="1:9">
      <c r="A4248">
        <v>3273588</v>
      </c>
      <c r="B4248">
        <v>6000000</v>
      </c>
      <c r="C4248">
        <v>6.7</v>
      </c>
      <c r="E4248">
        <v>1304837</v>
      </c>
      <c r="F4248">
        <v>32000000</v>
      </c>
      <c r="G4248">
        <v>6.1</v>
      </c>
      <c r="H4248">
        <f>ROUND(CORREL(Table68[[Gross Earning ]],Table68[Budget]),6)</f>
        <v>0.48902099999999998</v>
      </c>
      <c r="I4248">
        <f>Table68[[#This Row],[Gross Earning ]]-Table68[[#This Row],[Budget]]</f>
        <v>-30695163</v>
      </c>
    </row>
    <row r="4249" spans="1:9">
      <c r="A4249">
        <v>2207975</v>
      </c>
      <c r="B4249">
        <v>6000000</v>
      </c>
      <c r="C4249">
        <v>7.2</v>
      </c>
      <c r="E4249">
        <v>53215979</v>
      </c>
      <c r="F4249">
        <v>84000000</v>
      </c>
      <c r="G4249">
        <v>6.7</v>
      </c>
      <c r="H4249">
        <f>ROUND(CORREL(Table68[[Gross Earning ]],Table68[Budget]),6)</f>
        <v>0.48902099999999998</v>
      </c>
      <c r="I4249">
        <f>Table68[[#This Row],[Gross Earning ]]-Table68[[#This Row],[Budget]]</f>
        <v>-30784021</v>
      </c>
    </row>
    <row r="4250" spans="1:9">
      <c r="A4250">
        <v>2025238</v>
      </c>
      <c r="B4250">
        <v>6000000</v>
      </c>
      <c r="C4250">
        <v>5.8</v>
      </c>
      <c r="E4250" s="27">
        <v>24171685</v>
      </c>
      <c r="F4250">
        <v>55000000</v>
      </c>
      <c r="G4250">
        <v>5.3</v>
      </c>
      <c r="H4250">
        <f>ROUND(CORREL(Table68[[Gross Earning ]],Table68[Budget]),6)</f>
        <v>0.48902099999999998</v>
      </c>
      <c r="I4250">
        <f>Table68[[#This Row],[Gross Earning ]]-Table68[[#This Row],[Budget]]</f>
        <v>-30828315</v>
      </c>
    </row>
    <row r="4251" spans="1:9">
      <c r="A4251">
        <v>2077046</v>
      </c>
      <c r="B4251">
        <v>6000000</v>
      </c>
      <c r="C4251">
        <v>7</v>
      </c>
      <c r="E4251">
        <v>29136626</v>
      </c>
      <c r="F4251">
        <v>60000000</v>
      </c>
      <c r="G4251">
        <v>5.7</v>
      </c>
      <c r="H4251">
        <f>ROUND(CORREL(Table68[[Gross Earning ]],Table68[Budget]),6)</f>
        <v>0.48902099999999998</v>
      </c>
      <c r="I4251">
        <f>Table68[[#This Row],[Gross Earning ]]-Table68[[#This Row],[Budget]]</f>
        <v>-30863374</v>
      </c>
    </row>
    <row r="4252" spans="1:9">
      <c r="A4252">
        <v>869325</v>
      </c>
      <c r="B4252">
        <v>6000000</v>
      </c>
      <c r="C4252">
        <v>3.8</v>
      </c>
      <c r="E4252">
        <v>84961</v>
      </c>
      <c r="F4252">
        <v>31000000</v>
      </c>
      <c r="G4252">
        <v>7.9</v>
      </c>
      <c r="H4252">
        <f>ROUND(CORREL(Table68[[Gross Earning ]],Table68[Budget]),6)</f>
        <v>0.48902099999999998</v>
      </c>
      <c r="I4252">
        <f>Table68[[#This Row],[Gross Earning ]]-Table68[[#This Row],[Budget]]</f>
        <v>-30915039</v>
      </c>
    </row>
    <row r="4253" spans="1:9">
      <c r="A4253">
        <v>399611</v>
      </c>
      <c r="B4253">
        <v>6000000</v>
      </c>
      <c r="C4253">
        <v>5.7</v>
      </c>
      <c r="E4253">
        <v>25528495</v>
      </c>
      <c r="F4253">
        <v>57000000</v>
      </c>
      <c r="G4253">
        <v>5.9</v>
      </c>
      <c r="H4253">
        <f>ROUND(CORREL(Table68[[Gross Earning ]],Table68[Budget]),6)</f>
        <v>0.48902099999999998</v>
      </c>
      <c r="I4253">
        <f>Table68[[#This Row],[Gross Earning ]]-Table68[[#This Row],[Budget]]</f>
        <v>-31471505</v>
      </c>
    </row>
    <row r="4254" spans="1:9">
      <c r="A4254">
        <v>115862</v>
      </c>
      <c r="B4254">
        <v>6000000</v>
      </c>
      <c r="C4254">
        <v>6.7</v>
      </c>
      <c r="E4254">
        <v>15519841</v>
      </c>
      <c r="F4254">
        <v>47000000</v>
      </c>
      <c r="G4254">
        <v>4.5</v>
      </c>
      <c r="H4254">
        <f>ROUND(CORREL(Table68[[Gross Earning ]],Table68[Budget]),6)</f>
        <v>0.48902099999999998</v>
      </c>
      <c r="I4254">
        <f>Table68[[#This Row],[Gross Earning ]]-Table68[[#This Row],[Budget]]</f>
        <v>-31480159</v>
      </c>
    </row>
    <row r="4255" spans="1:9">
      <c r="A4255">
        <v>1346503</v>
      </c>
      <c r="B4255">
        <v>6000000</v>
      </c>
      <c r="C4255">
        <v>6.1</v>
      </c>
      <c r="E4255">
        <v>37516013</v>
      </c>
      <c r="F4255">
        <v>69000000</v>
      </c>
      <c r="G4255">
        <v>5.9</v>
      </c>
      <c r="H4255">
        <f>ROUND(CORREL(Table68[[Gross Earning ]],Table68[Budget]),6)</f>
        <v>0.48902099999999998</v>
      </c>
      <c r="I4255">
        <f>Table68[[#This Row],[Gross Earning ]]-Table68[[#This Row],[Budget]]</f>
        <v>-31483987</v>
      </c>
    </row>
    <row r="4256" spans="1:9">
      <c r="A4256">
        <v>117560</v>
      </c>
      <c r="B4256">
        <v>6000000</v>
      </c>
      <c r="C4256">
        <v>6.2</v>
      </c>
      <c r="E4256">
        <v>18472363</v>
      </c>
      <c r="F4256">
        <v>50000000</v>
      </c>
      <c r="G4256">
        <v>5.8</v>
      </c>
      <c r="H4256">
        <f>ROUND(CORREL(Table68[[Gross Earning ]],Table68[Budget]),6)</f>
        <v>0.48902099999999998</v>
      </c>
      <c r="I4256">
        <f>Table68[[#This Row],[Gross Earning ]]-Table68[[#This Row],[Budget]]</f>
        <v>-31527637</v>
      </c>
    </row>
    <row r="4257" spans="1:9">
      <c r="A4257">
        <v>54606</v>
      </c>
      <c r="B4257">
        <v>6000000</v>
      </c>
      <c r="C4257">
        <v>6.2</v>
      </c>
      <c r="E4257">
        <v>38345403</v>
      </c>
      <c r="F4257">
        <v>70000000</v>
      </c>
      <c r="G4257">
        <v>7.7</v>
      </c>
      <c r="H4257">
        <f>ROUND(CORREL(Table68[[Gross Earning ]],Table68[Budget]),6)</f>
        <v>0.48902099999999998</v>
      </c>
      <c r="I4257">
        <f>Table68[[#This Row],[Gross Earning ]]-Table68[[#This Row],[Budget]]</f>
        <v>-31654597</v>
      </c>
    </row>
    <row r="4258" spans="1:9">
      <c r="A4258">
        <v>36497</v>
      </c>
      <c r="B4258">
        <v>6000000</v>
      </c>
      <c r="C4258">
        <v>4.7</v>
      </c>
      <c r="E4258">
        <v>33328051</v>
      </c>
      <c r="F4258">
        <v>65000000</v>
      </c>
      <c r="G4258">
        <v>6.7</v>
      </c>
      <c r="H4258">
        <f>ROUND(CORREL(Table68[[Gross Earning ]],Table68[Budget]),6)</f>
        <v>0.48902099999999998</v>
      </c>
      <c r="I4258">
        <f>Table68[[#This Row],[Gross Earning ]]-Table68[[#This Row],[Budget]]</f>
        <v>-31671949</v>
      </c>
    </row>
    <row r="4259" spans="1:9">
      <c r="A4259">
        <v>65804</v>
      </c>
      <c r="B4259">
        <v>12000000</v>
      </c>
      <c r="C4259">
        <v>6.3</v>
      </c>
      <c r="E4259">
        <v>58229120</v>
      </c>
      <c r="F4259">
        <v>90000000</v>
      </c>
      <c r="G4259">
        <v>7.3</v>
      </c>
      <c r="H4259">
        <f>ROUND(CORREL(Table68[[Gross Earning ]],Table68[Budget]),6)</f>
        <v>0.48902099999999998</v>
      </c>
      <c r="I4259">
        <f>Table68[[#This Row],[Gross Earning ]]-Table68[[#This Row],[Budget]]</f>
        <v>-31770880</v>
      </c>
    </row>
    <row r="4260" spans="1:9">
      <c r="A4260">
        <v>3895664</v>
      </c>
      <c r="B4260">
        <v>5300000</v>
      </c>
      <c r="C4260">
        <v>7.3</v>
      </c>
      <c r="E4260">
        <v>33048353</v>
      </c>
      <c r="F4260">
        <v>65000000</v>
      </c>
      <c r="G4260">
        <v>7.7</v>
      </c>
      <c r="H4260">
        <f>ROUND(CORREL(Table68[[Gross Earning ]],Table68[Budget]),6)</f>
        <v>0.48902099999999998</v>
      </c>
      <c r="I4260">
        <f>Table68[[#This Row],[Gross Earning ]]-Table68[[#This Row],[Budget]]</f>
        <v>-31951647</v>
      </c>
    </row>
    <row r="4261" spans="1:9">
      <c r="A4261">
        <v>20200</v>
      </c>
      <c r="B4261">
        <v>6000000</v>
      </c>
      <c r="C4261">
        <v>5.8</v>
      </c>
      <c r="E4261">
        <v>28031250</v>
      </c>
      <c r="F4261">
        <v>60000000</v>
      </c>
      <c r="G4261">
        <v>5.2</v>
      </c>
      <c r="H4261">
        <f>ROUND(CORREL(Table68[[Gross Earning ]],Table68[Budget]),6)</f>
        <v>0.48902099999999998</v>
      </c>
      <c r="I4261">
        <f>Table68[[#This Row],[Gross Earning ]]-Table68[[#This Row],[Budget]]</f>
        <v>-31968750</v>
      </c>
    </row>
    <row r="4262" spans="1:9">
      <c r="A4262">
        <v>542860</v>
      </c>
      <c r="B4262">
        <v>4000000</v>
      </c>
      <c r="C4262">
        <v>7.1</v>
      </c>
      <c r="E4262">
        <v>6594136</v>
      </c>
      <c r="F4262">
        <v>38600000</v>
      </c>
      <c r="G4262">
        <v>6.5</v>
      </c>
      <c r="H4262">
        <f>ROUND(CORREL(Table68[[Gross Earning ]],Table68[Budget]),6)</f>
        <v>0.48902099999999998</v>
      </c>
      <c r="I4262">
        <f>Table68[[#This Row],[Gross Earning ]]-Table68[[#This Row],[Budget]]</f>
        <v>-32005864</v>
      </c>
    </row>
    <row r="4263" spans="1:9">
      <c r="A4263">
        <v>11905519</v>
      </c>
      <c r="B4263">
        <v>200000000</v>
      </c>
      <c r="C4263">
        <v>7.1</v>
      </c>
      <c r="E4263">
        <v>37901509</v>
      </c>
      <c r="F4263">
        <v>70000000</v>
      </c>
      <c r="G4263">
        <v>7</v>
      </c>
      <c r="H4263">
        <f>ROUND(CORREL(Table68[[Gross Earning ]],Table68[Budget]),6)</f>
        <v>0.48902099999999998</v>
      </c>
      <c r="I4263">
        <f>Table68[[#This Row],[Gross Earning ]]-Table68[[#This Row],[Budget]]</f>
        <v>-32098491</v>
      </c>
    </row>
    <row r="4264" spans="1:9">
      <c r="A4264">
        <v>32541719</v>
      </c>
      <c r="B4264">
        <v>3500159</v>
      </c>
      <c r="C4264">
        <v>6.7</v>
      </c>
      <c r="E4264">
        <v>25900000</v>
      </c>
      <c r="F4264">
        <v>58000000</v>
      </c>
      <c r="G4264">
        <v>6.5</v>
      </c>
      <c r="H4264">
        <f>ROUND(CORREL(Table68[[Gross Earning ]],Table68[Budget]),6)</f>
        <v>0.48902099999999998</v>
      </c>
      <c r="I4264">
        <f>Table68[[#This Row],[Gross Earning ]]-Table68[[#This Row],[Budget]]</f>
        <v>-32100000</v>
      </c>
    </row>
    <row r="4265" spans="1:9">
      <c r="A4265">
        <v>3064356</v>
      </c>
      <c r="B4265">
        <v>5600000</v>
      </c>
      <c r="C4265">
        <v>6.9</v>
      </c>
      <c r="E4265">
        <v>22843047</v>
      </c>
      <c r="F4265">
        <v>55000000</v>
      </c>
      <c r="G4265">
        <v>5.9</v>
      </c>
      <c r="H4265">
        <f>ROUND(CORREL(Table68[[Gross Earning ]],Table68[Budget]),6)</f>
        <v>0.48902099999999998</v>
      </c>
      <c r="I4265">
        <f>Table68[[#This Row],[Gross Earning ]]-Table68[[#This Row],[Budget]]</f>
        <v>-32156953</v>
      </c>
    </row>
    <row r="4266" spans="1:9">
      <c r="A4266">
        <v>7009668</v>
      </c>
      <c r="B4266">
        <v>5600000</v>
      </c>
      <c r="C4266">
        <v>2.1</v>
      </c>
      <c r="E4266">
        <v>37760080</v>
      </c>
      <c r="F4266">
        <v>70000000</v>
      </c>
      <c r="G4266">
        <v>6.1</v>
      </c>
      <c r="H4266">
        <f>ROUND(CORREL(Table68[[Gross Earning ]],Table68[Budget]),6)</f>
        <v>0.48902099999999998</v>
      </c>
      <c r="I4266">
        <f>Table68[[#This Row],[Gross Earning ]]-Table68[[#This Row],[Budget]]</f>
        <v>-32239920</v>
      </c>
    </row>
    <row r="4267" spans="1:9">
      <c r="A4267">
        <v>27024</v>
      </c>
      <c r="B4267">
        <v>5600000</v>
      </c>
      <c r="C4267">
        <v>6.6</v>
      </c>
      <c r="E4267">
        <v>37754208</v>
      </c>
      <c r="F4267">
        <v>70000000</v>
      </c>
      <c r="G4267">
        <v>6.3</v>
      </c>
      <c r="H4267">
        <f>ROUND(CORREL(Table68[[Gross Earning ]],Table68[Budget]),6)</f>
        <v>0.48902099999999998</v>
      </c>
      <c r="I4267">
        <f>Table68[[#This Row],[Gross Earning ]]-Table68[[#This Row],[Budget]]</f>
        <v>-32245792</v>
      </c>
    </row>
    <row r="4268" spans="1:9">
      <c r="A4268">
        <v>159600000</v>
      </c>
      <c r="B4268">
        <v>5500000</v>
      </c>
      <c r="C4268">
        <v>8.3000000000000007</v>
      </c>
      <c r="E4268">
        <v>7689458</v>
      </c>
      <c r="F4268">
        <v>40000000</v>
      </c>
      <c r="G4268">
        <v>6.8</v>
      </c>
      <c r="H4268">
        <f>ROUND(CORREL(Table68[[Gross Earning ]],Table68[Budget]),6)</f>
        <v>0.48902099999999998</v>
      </c>
      <c r="I4268">
        <f>Table68[[#This Row],[Gross Earning ]]-Table68[[#This Row],[Budget]]</f>
        <v>-32310542</v>
      </c>
    </row>
    <row r="4269" spans="1:9">
      <c r="A4269">
        <v>58800000</v>
      </c>
      <c r="B4269">
        <v>5500000</v>
      </c>
      <c r="C4269">
        <v>7.2</v>
      </c>
      <c r="E4269">
        <v>32598931</v>
      </c>
      <c r="F4269">
        <v>65000000</v>
      </c>
      <c r="G4269">
        <v>6.2</v>
      </c>
      <c r="H4269">
        <f>ROUND(CORREL(Table68[[Gross Earning ]],Table68[Budget]),6)</f>
        <v>0.48902099999999998</v>
      </c>
      <c r="I4269">
        <f>Table68[[#This Row],[Gross Earning ]]-Table68[[#This Row],[Budget]]</f>
        <v>-32401069</v>
      </c>
    </row>
    <row r="4270" spans="1:9">
      <c r="A4270">
        <v>50382128</v>
      </c>
      <c r="B4270">
        <v>5500000</v>
      </c>
      <c r="C4270">
        <v>5.6</v>
      </c>
      <c r="E4270">
        <v>22362500</v>
      </c>
      <c r="F4270">
        <v>55000000</v>
      </c>
      <c r="G4270">
        <v>6.1</v>
      </c>
      <c r="H4270">
        <f>ROUND(CORREL(Table68[[Gross Earning ]],Table68[Budget]),6)</f>
        <v>0.48902099999999998</v>
      </c>
      <c r="I4270">
        <f>Table68[[#This Row],[Gross Earning ]]-Table68[[#This Row],[Budget]]</f>
        <v>-32637500</v>
      </c>
    </row>
    <row r="4271" spans="1:9">
      <c r="A4271">
        <v>35811509</v>
      </c>
      <c r="B4271">
        <v>5500000</v>
      </c>
      <c r="C4271">
        <v>7.7</v>
      </c>
      <c r="E4271">
        <v>35324232</v>
      </c>
      <c r="F4271">
        <v>68000000</v>
      </c>
      <c r="G4271">
        <v>5.6</v>
      </c>
      <c r="H4271">
        <f>ROUND(CORREL(Table68[[Gross Earning ]],Table68[Budget]),6)</f>
        <v>0.48902099999999998</v>
      </c>
      <c r="I4271">
        <f>Table68[[#This Row],[Gross Earning ]]-Table68[[#This Row],[Budget]]</f>
        <v>-32675768</v>
      </c>
    </row>
    <row r="4272" spans="1:9">
      <c r="A4272">
        <v>24475193</v>
      </c>
      <c r="B4272">
        <v>3000000</v>
      </c>
      <c r="C4272">
        <v>6.6</v>
      </c>
      <c r="E4272">
        <v>7262288</v>
      </c>
      <c r="F4272">
        <v>40000000</v>
      </c>
      <c r="G4272">
        <v>6.5</v>
      </c>
      <c r="H4272">
        <f>ROUND(CORREL(Table68[[Gross Earning ]],Table68[Budget]),6)</f>
        <v>0.48902099999999998</v>
      </c>
      <c r="I4272">
        <f>Table68[[#This Row],[Gross Earning ]]-Table68[[#This Row],[Budget]]</f>
        <v>-32737712</v>
      </c>
    </row>
    <row r="4273" spans="1:9">
      <c r="A4273">
        <v>6200756</v>
      </c>
      <c r="B4273">
        <v>7000000</v>
      </c>
      <c r="C4273">
        <v>7.4</v>
      </c>
      <c r="E4273">
        <v>2221994</v>
      </c>
      <c r="F4273">
        <v>35000000</v>
      </c>
      <c r="G4273">
        <v>6.4</v>
      </c>
      <c r="H4273">
        <f>ROUND(CORREL(Table68[[Gross Earning ]],Table68[Budget]),6)</f>
        <v>0.48902099999999998</v>
      </c>
      <c r="I4273">
        <f>Table68[[#This Row],[Gross Earning ]]-Table68[[#This Row],[Budget]]</f>
        <v>-32778006</v>
      </c>
    </row>
    <row r="4274" spans="1:9">
      <c r="A4274">
        <v>1292119</v>
      </c>
      <c r="B4274">
        <v>5500000</v>
      </c>
      <c r="C4274">
        <v>7.1</v>
      </c>
      <c r="E4274">
        <v>99462</v>
      </c>
      <c r="F4274">
        <v>33000000</v>
      </c>
      <c r="G4274">
        <v>7.1</v>
      </c>
      <c r="H4274">
        <f>ROUND(CORREL(Table68[[Gross Earning ]],Table68[Budget]),6)</f>
        <v>0.48902099999999998</v>
      </c>
      <c r="I4274">
        <f>Table68[[#This Row],[Gross Earning ]]-Table68[[#This Row],[Budget]]</f>
        <v>-32900538</v>
      </c>
    </row>
    <row r="4275" spans="1:9">
      <c r="A4275">
        <v>3629758</v>
      </c>
      <c r="B4275">
        <v>5500000</v>
      </c>
      <c r="C4275">
        <v>7.9</v>
      </c>
      <c r="E4275">
        <v>31054924</v>
      </c>
      <c r="F4275">
        <v>64000000</v>
      </c>
      <c r="G4275">
        <v>5.0999999999999996</v>
      </c>
      <c r="H4275">
        <f>ROUND(CORREL(Table68[[Gross Earning ]],Table68[Budget]),6)</f>
        <v>0.48902099999999998</v>
      </c>
      <c r="I4275">
        <f>Table68[[#This Row],[Gross Earning ]]-Table68[[#This Row],[Budget]]</f>
        <v>-32945076</v>
      </c>
    </row>
    <row r="4276" spans="1:9">
      <c r="A4276">
        <v>6239558</v>
      </c>
      <c r="B4276">
        <v>5000000</v>
      </c>
      <c r="C4276">
        <v>6.7</v>
      </c>
      <c r="E4276">
        <v>12026670</v>
      </c>
      <c r="F4276">
        <v>45000000</v>
      </c>
      <c r="G4276">
        <v>6.4</v>
      </c>
      <c r="H4276">
        <f>ROUND(CORREL(Table68[[Gross Earning ]],Table68[Budget]),6)</f>
        <v>0.48902099999999998</v>
      </c>
      <c r="I4276">
        <f>Table68[[#This Row],[Gross Earning ]]-Table68[[#This Row],[Budget]]</f>
        <v>-32973330</v>
      </c>
    </row>
    <row r="4277" spans="1:9">
      <c r="A4277">
        <v>1056102</v>
      </c>
      <c r="B4277">
        <v>5000000</v>
      </c>
      <c r="C4277">
        <v>6.6</v>
      </c>
      <c r="E4277">
        <v>2954405</v>
      </c>
      <c r="F4277">
        <v>36000000</v>
      </c>
      <c r="G4277">
        <v>5.3</v>
      </c>
      <c r="H4277">
        <f>ROUND(CORREL(Table68[[Gross Earning ]],Table68[Budget]),6)</f>
        <v>0.48902099999999998</v>
      </c>
      <c r="I4277">
        <f>Table68[[#This Row],[Gross Earning ]]-Table68[[#This Row],[Budget]]</f>
        <v>-33045595</v>
      </c>
    </row>
    <row r="4278" spans="1:9">
      <c r="A4278">
        <v>27545445</v>
      </c>
      <c r="B4278">
        <v>6500000</v>
      </c>
      <c r="C4278">
        <v>7.9</v>
      </c>
      <c r="E4278">
        <v>36931089</v>
      </c>
      <c r="F4278">
        <v>70000000</v>
      </c>
      <c r="G4278">
        <v>5.6</v>
      </c>
      <c r="H4278">
        <f>ROUND(CORREL(Table68[[Gross Earning ]],Table68[Budget]),6)</f>
        <v>0.48902099999999998</v>
      </c>
      <c r="I4278">
        <f>Table68[[#This Row],[Gross Earning ]]-Table68[[#This Row],[Budget]]</f>
        <v>-33068911</v>
      </c>
    </row>
    <row r="4279" spans="1:9">
      <c r="A4279">
        <v>56007</v>
      </c>
      <c r="B4279">
        <v>5500000</v>
      </c>
      <c r="C4279">
        <v>4.9000000000000004</v>
      </c>
      <c r="E4279">
        <v>5881504</v>
      </c>
      <c r="F4279">
        <v>39000000</v>
      </c>
      <c r="G4279">
        <v>5.3</v>
      </c>
      <c r="H4279">
        <f>ROUND(CORREL(Table68[[Gross Earning ]],Table68[Budget]),6)</f>
        <v>0.48902099999999998</v>
      </c>
      <c r="I4279">
        <f>Table68[[#This Row],[Gross Earning ]]-Table68[[#This Row],[Budget]]</f>
        <v>-33118496</v>
      </c>
    </row>
    <row r="4280" spans="1:9">
      <c r="A4280">
        <v>611709</v>
      </c>
      <c r="B4280">
        <v>3850000</v>
      </c>
      <c r="C4280">
        <v>7.2</v>
      </c>
      <c r="E4280">
        <v>16671505</v>
      </c>
      <c r="F4280">
        <v>50000000</v>
      </c>
      <c r="G4280">
        <v>5.9</v>
      </c>
      <c r="H4280">
        <f>ROUND(CORREL(Table68[[Gross Earning ]],Table68[Budget]),6)</f>
        <v>0.48902099999999998</v>
      </c>
      <c r="I4280">
        <f>Table68[[#This Row],[Gross Earning ]]-Table68[[#This Row],[Budget]]</f>
        <v>-33328495</v>
      </c>
    </row>
    <row r="4281" spans="1:9">
      <c r="A4281">
        <v>22770</v>
      </c>
      <c r="B4281">
        <v>5500000</v>
      </c>
      <c r="C4281">
        <v>6.1</v>
      </c>
      <c r="E4281">
        <v>26616590</v>
      </c>
      <c r="F4281">
        <v>60000000</v>
      </c>
      <c r="G4281">
        <v>6.7</v>
      </c>
      <c r="H4281">
        <f>ROUND(CORREL(Table68[[Gross Earning ]],Table68[Budget]),6)</f>
        <v>0.48902099999999998</v>
      </c>
      <c r="I4281">
        <f>Table68[[#This Row],[Gross Earning ]]-Table68[[#This Row],[Budget]]</f>
        <v>-33383410</v>
      </c>
    </row>
    <row r="4282" spans="1:9">
      <c r="A4282">
        <v>27445</v>
      </c>
      <c r="B4282">
        <v>9000000</v>
      </c>
      <c r="C4282">
        <v>5.3</v>
      </c>
      <c r="E4282">
        <v>34350553</v>
      </c>
      <c r="F4282">
        <v>68000000</v>
      </c>
      <c r="G4282">
        <v>5.7</v>
      </c>
      <c r="H4282">
        <f>ROUND(CORREL(Table68[[Gross Earning ]],Table68[Budget]),6)</f>
        <v>0.48902099999999998</v>
      </c>
      <c r="I4282">
        <f>Table68[[#This Row],[Gross Earning ]]-Table68[[#This Row],[Budget]]</f>
        <v>-33649447</v>
      </c>
    </row>
    <row r="4283" spans="1:9">
      <c r="A4283">
        <v>766487</v>
      </c>
      <c r="B4283">
        <v>5250000</v>
      </c>
      <c r="C4283">
        <v>5</v>
      </c>
      <c r="E4283">
        <v>26288320</v>
      </c>
      <c r="F4283">
        <v>60000000</v>
      </c>
      <c r="G4283">
        <v>6.7</v>
      </c>
      <c r="H4283">
        <f>ROUND(CORREL(Table68[[Gross Earning ]],Table68[Budget]),6)</f>
        <v>0.48902099999999998</v>
      </c>
      <c r="I4283">
        <f>Table68[[#This Row],[Gross Earning ]]-Table68[[#This Row],[Budget]]</f>
        <v>-33711680</v>
      </c>
    </row>
    <row r="4284" spans="1:9">
      <c r="A4284">
        <v>1196752</v>
      </c>
      <c r="B4284">
        <v>30300000</v>
      </c>
      <c r="C4284">
        <v>7.6</v>
      </c>
      <c r="E4284">
        <v>21283440</v>
      </c>
      <c r="F4284">
        <v>55000000</v>
      </c>
      <c r="G4284">
        <v>6</v>
      </c>
      <c r="H4284">
        <f>ROUND(CORREL(Table68[[Gross Earning ]],Table68[Budget]),6)</f>
        <v>0.48902099999999998</v>
      </c>
      <c r="I4284">
        <f>Table68[[#This Row],[Gross Earning ]]-Table68[[#This Row],[Budget]]</f>
        <v>-33716560</v>
      </c>
    </row>
    <row r="4285" spans="1:9">
      <c r="A4285">
        <v>795126</v>
      </c>
      <c r="B4285">
        <v>6000000</v>
      </c>
      <c r="C4285">
        <v>7.6</v>
      </c>
      <c r="E4285">
        <v>7204138</v>
      </c>
      <c r="F4285">
        <v>41000000</v>
      </c>
      <c r="G4285">
        <v>6.2</v>
      </c>
      <c r="H4285">
        <f>ROUND(CORREL(Table68[[Gross Earning ]],Table68[Budget]),6)</f>
        <v>0.48902099999999998</v>
      </c>
      <c r="I4285">
        <f>Table68[[#This Row],[Gross Earning ]]-Table68[[#This Row],[Budget]]</f>
        <v>-33795862</v>
      </c>
    </row>
    <row r="4286" spans="1:9">
      <c r="A4286">
        <v>83574831</v>
      </c>
      <c r="B4286">
        <v>5000000</v>
      </c>
      <c r="C4286">
        <v>6.6</v>
      </c>
      <c r="E4286">
        <v>11146409</v>
      </c>
      <c r="F4286">
        <v>45000000</v>
      </c>
      <c r="G4286">
        <v>6</v>
      </c>
      <c r="H4286">
        <f>ROUND(CORREL(Table68[[Gross Earning ]],Table68[Budget]),6)</f>
        <v>0.48902099999999998</v>
      </c>
      <c r="I4286">
        <f>Table68[[#This Row],[Gross Earning ]]-Table68[[#This Row],[Budget]]</f>
        <v>-33853591</v>
      </c>
    </row>
    <row r="4287" spans="1:9">
      <c r="A4287">
        <v>87025093</v>
      </c>
      <c r="B4287">
        <v>4000000</v>
      </c>
      <c r="C4287">
        <v>6.6</v>
      </c>
      <c r="E4287">
        <v>2126511</v>
      </c>
      <c r="F4287">
        <v>36000000</v>
      </c>
      <c r="G4287">
        <v>7.2</v>
      </c>
      <c r="H4287">
        <f>ROUND(CORREL(Table68[[Gross Earning ]],Table68[Budget]),6)</f>
        <v>0.48902099999999998</v>
      </c>
      <c r="I4287">
        <f>Table68[[#This Row],[Gross Earning ]]-Table68[[#This Row],[Budget]]</f>
        <v>-33873489</v>
      </c>
    </row>
    <row r="4288" spans="1:9">
      <c r="A4288">
        <v>71897215</v>
      </c>
      <c r="B4288">
        <v>15000000</v>
      </c>
      <c r="C4288">
        <v>7.3</v>
      </c>
      <c r="E4288">
        <v>6114237</v>
      </c>
      <c r="F4288">
        <v>40000000</v>
      </c>
      <c r="G4288">
        <v>6.2</v>
      </c>
      <c r="H4288">
        <f>ROUND(CORREL(Table68[[Gross Earning ]],Table68[Budget]),6)</f>
        <v>0.48902099999999998</v>
      </c>
      <c r="I4288">
        <f>Table68[[#This Row],[Gross Earning ]]-Table68[[#This Row],[Budget]]</f>
        <v>-33885763</v>
      </c>
    </row>
    <row r="4289" spans="1:9">
      <c r="A4289">
        <v>64267897</v>
      </c>
      <c r="B4289">
        <v>5000000</v>
      </c>
      <c r="C4289">
        <v>6.6</v>
      </c>
      <c r="E4289">
        <v>4091</v>
      </c>
      <c r="F4289">
        <v>34000000</v>
      </c>
      <c r="G4289">
        <v>6.3</v>
      </c>
      <c r="H4289">
        <f>ROUND(CORREL(Table68[[Gross Earning ]],Table68[Budget]),6)</f>
        <v>0.48902099999999998</v>
      </c>
      <c r="I4289">
        <f>Table68[[#This Row],[Gross Earning ]]-Table68[[#This Row],[Budget]]</f>
        <v>-33995909</v>
      </c>
    </row>
    <row r="4290" spans="1:9">
      <c r="A4290">
        <v>56536016</v>
      </c>
      <c r="B4290">
        <v>4900000</v>
      </c>
      <c r="C4290">
        <v>6.9</v>
      </c>
      <c r="E4290">
        <v>5773519</v>
      </c>
      <c r="F4290">
        <v>40000000</v>
      </c>
      <c r="G4290">
        <v>6</v>
      </c>
      <c r="H4290">
        <f>ROUND(CORREL(Table68[[Gross Earning ]],Table68[Budget]),6)</f>
        <v>0.48902099999999998</v>
      </c>
      <c r="I4290">
        <f>Table68[[#This Row],[Gross Earning ]]-Table68[[#This Row],[Budget]]</f>
        <v>-34226481</v>
      </c>
    </row>
    <row r="4291" spans="1:9">
      <c r="A4291">
        <v>104007828</v>
      </c>
      <c r="B4291">
        <v>5000000</v>
      </c>
      <c r="C4291">
        <v>5.8</v>
      </c>
      <c r="E4291">
        <v>33685268</v>
      </c>
      <c r="F4291">
        <v>68000000</v>
      </c>
      <c r="G4291">
        <v>5.5</v>
      </c>
      <c r="H4291">
        <f>ROUND(CORREL(Table68[[Gross Earning ]],Table68[Budget]),6)</f>
        <v>0.48902099999999998</v>
      </c>
      <c r="I4291">
        <f>Table68[[#This Row],[Gross Earning ]]-Table68[[#This Row],[Budget]]</f>
        <v>-34314732</v>
      </c>
    </row>
    <row r="4292" spans="1:9">
      <c r="A4292">
        <v>50820940</v>
      </c>
      <c r="B4292">
        <v>5000000</v>
      </c>
      <c r="C4292">
        <v>4.4000000000000004</v>
      </c>
      <c r="E4292">
        <v>630779</v>
      </c>
      <c r="F4292">
        <v>35000000</v>
      </c>
      <c r="G4292">
        <v>6.8</v>
      </c>
      <c r="H4292">
        <f>ROUND(CORREL(Table68[[Gross Earning ]],Table68[Budget]),6)</f>
        <v>0.48902099999999998</v>
      </c>
      <c r="I4292">
        <f>Table68[[#This Row],[Gross Earning ]]-Table68[[#This Row],[Budget]]</f>
        <v>-34369221</v>
      </c>
    </row>
    <row r="4293" spans="1:9">
      <c r="A4293">
        <v>44793200</v>
      </c>
      <c r="B4293">
        <v>4500000</v>
      </c>
      <c r="C4293">
        <v>6.6</v>
      </c>
      <c r="E4293">
        <v>4563029</v>
      </c>
      <c r="F4293">
        <v>39200000</v>
      </c>
      <c r="G4293">
        <v>7</v>
      </c>
      <c r="H4293">
        <f>ROUND(CORREL(Table68[[Gross Earning ]],Table68[Budget]),6)</f>
        <v>0.48902099999999998</v>
      </c>
      <c r="I4293">
        <f>Table68[[#This Row],[Gross Earning ]]-Table68[[#This Row],[Budget]]</f>
        <v>-34636971</v>
      </c>
    </row>
    <row r="4294" spans="1:9">
      <c r="A4294">
        <v>44456509</v>
      </c>
      <c r="B4294">
        <v>5000000</v>
      </c>
      <c r="C4294">
        <v>7.6</v>
      </c>
      <c r="E4294">
        <v>183125</v>
      </c>
      <c r="F4294">
        <v>35000000</v>
      </c>
      <c r="G4294">
        <v>5.5</v>
      </c>
      <c r="H4294">
        <f>ROUND(CORREL(Table68[[Gross Earning ]],Table68[Budget]),6)</f>
        <v>0.48902099999999998</v>
      </c>
      <c r="I4294">
        <f>Table68[[#This Row],[Gross Earning ]]-Table68[[#This Row],[Budget]]</f>
        <v>-34816875</v>
      </c>
    </row>
    <row r="4295" spans="1:9">
      <c r="A4295">
        <v>53884821</v>
      </c>
      <c r="B4295">
        <v>5000000</v>
      </c>
      <c r="C4295">
        <v>4.5999999999999996</v>
      </c>
      <c r="E4295">
        <v>1068392</v>
      </c>
      <c r="F4295">
        <v>36000000</v>
      </c>
      <c r="G4295">
        <v>5.9</v>
      </c>
      <c r="H4295">
        <f>ROUND(CORREL(Table68[[Gross Earning ]],Table68[Budget]),6)</f>
        <v>0.48902099999999998</v>
      </c>
      <c r="I4295">
        <f>Table68[[#This Row],[Gross Earning ]]-Table68[[#This Row],[Budget]]</f>
        <v>-34931608</v>
      </c>
    </row>
    <row r="4296" spans="1:9">
      <c r="A4296">
        <v>36000000</v>
      </c>
      <c r="B4296">
        <v>5000000</v>
      </c>
      <c r="C4296">
        <v>6.8</v>
      </c>
      <c r="E4296">
        <v>49413</v>
      </c>
      <c r="F4296">
        <v>35000000</v>
      </c>
      <c r="G4296">
        <v>7.3</v>
      </c>
      <c r="H4296">
        <f>ROUND(CORREL(Table68[[Gross Earning ]],Table68[Budget]),6)</f>
        <v>0.48902099999999998</v>
      </c>
      <c r="I4296">
        <f>Table68[[#This Row],[Gross Earning ]]-Table68[[#This Row],[Budget]]</f>
        <v>-34950587</v>
      </c>
    </row>
    <row r="4297" spans="1:9">
      <c r="A4297">
        <v>34872293</v>
      </c>
      <c r="B4297">
        <v>8500000</v>
      </c>
      <c r="C4297">
        <v>4.9000000000000004</v>
      </c>
      <c r="E4297">
        <v>4835968</v>
      </c>
      <c r="F4297">
        <v>40000000</v>
      </c>
      <c r="G4297">
        <v>4.5</v>
      </c>
      <c r="H4297">
        <f>ROUND(CORREL(Table68[[Gross Earning ]],Table68[Budget]),6)</f>
        <v>0.48902099999999998</v>
      </c>
      <c r="I4297">
        <f>Table68[[#This Row],[Gross Earning ]]-Table68[[#This Row],[Budget]]</f>
        <v>-35164032</v>
      </c>
    </row>
    <row r="4298" spans="1:9">
      <c r="A4298">
        <v>34468224</v>
      </c>
      <c r="B4298">
        <v>4500000</v>
      </c>
      <c r="C4298">
        <v>7.3</v>
      </c>
      <c r="E4298">
        <v>4777007</v>
      </c>
      <c r="F4298">
        <v>40000000</v>
      </c>
      <c r="G4298">
        <v>5.8</v>
      </c>
      <c r="H4298">
        <f>ROUND(CORREL(Table68[[Gross Earning ]],Table68[Budget]),6)</f>
        <v>0.48902099999999998</v>
      </c>
      <c r="I4298">
        <f>Table68[[#This Row],[Gross Earning ]]-Table68[[#This Row],[Budget]]</f>
        <v>-35222993</v>
      </c>
    </row>
    <row r="4299" spans="1:9">
      <c r="A4299">
        <v>32453345</v>
      </c>
      <c r="B4299">
        <v>5000000</v>
      </c>
      <c r="C4299">
        <v>5</v>
      </c>
      <c r="E4299">
        <v>29655590</v>
      </c>
      <c r="F4299">
        <v>65000000</v>
      </c>
      <c r="G4299">
        <v>6</v>
      </c>
      <c r="H4299">
        <f>ROUND(CORREL(Table68[[Gross Earning ]],Table68[Budget]),6)</f>
        <v>0.48902099999999998</v>
      </c>
      <c r="I4299">
        <f>Table68[[#This Row],[Gross Earning ]]-Table68[[#This Row],[Budget]]</f>
        <v>-35344410</v>
      </c>
    </row>
    <row r="4300" spans="1:9">
      <c r="A4300">
        <v>27296514</v>
      </c>
      <c r="B4300">
        <v>5000000</v>
      </c>
      <c r="C4300">
        <v>8</v>
      </c>
      <c r="E4300">
        <v>19389454</v>
      </c>
      <c r="F4300">
        <v>55000000</v>
      </c>
      <c r="G4300">
        <v>7.4</v>
      </c>
      <c r="H4300">
        <f>ROUND(CORREL(Table68[[Gross Earning ]],Table68[Budget]),6)</f>
        <v>0.48902099999999998</v>
      </c>
      <c r="I4300">
        <f>Table68[[#This Row],[Gross Earning ]]-Table68[[#This Row],[Budget]]</f>
        <v>-35610546</v>
      </c>
    </row>
    <row r="4301" spans="1:9">
      <c r="A4301">
        <v>25799043</v>
      </c>
      <c r="B4301">
        <v>3300000</v>
      </c>
      <c r="C4301">
        <v>5.2</v>
      </c>
      <c r="E4301">
        <v>9353573</v>
      </c>
      <c r="F4301">
        <v>45000000</v>
      </c>
      <c r="G4301">
        <v>2.7</v>
      </c>
      <c r="H4301">
        <f>ROUND(CORREL(Table68[[Gross Earning ]],Table68[Budget]),6)</f>
        <v>0.48902099999999998</v>
      </c>
      <c r="I4301">
        <f>Table68[[#This Row],[Gross Earning ]]-Table68[[#This Row],[Budget]]</f>
        <v>-35646427</v>
      </c>
    </row>
    <row r="4302" spans="1:9">
      <c r="A4302">
        <v>25530884</v>
      </c>
      <c r="B4302">
        <v>9000000</v>
      </c>
      <c r="C4302">
        <v>8.5</v>
      </c>
      <c r="E4302">
        <v>39251128</v>
      </c>
      <c r="F4302">
        <v>75000000</v>
      </c>
      <c r="G4302">
        <v>6.7</v>
      </c>
      <c r="H4302">
        <f>ROUND(CORREL(Table68[[Gross Earning ]],Table68[Budget]),6)</f>
        <v>0.48902099999999998</v>
      </c>
      <c r="I4302">
        <f>Table68[[#This Row],[Gross Earning ]]-Table68[[#This Row],[Budget]]</f>
        <v>-35748872</v>
      </c>
    </row>
    <row r="4303" spans="1:9">
      <c r="A4303">
        <v>27689474</v>
      </c>
      <c r="B4303">
        <v>5000000</v>
      </c>
      <c r="C4303">
        <v>6.5</v>
      </c>
      <c r="E4303" s="27">
        <v>24171685</v>
      </c>
      <c r="F4303">
        <v>60000000</v>
      </c>
      <c r="G4303">
        <v>6.7</v>
      </c>
      <c r="H4303">
        <f>ROUND(CORREL(Table68[[Gross Earning ]],Table68[Budget]),6)</f>
        <v>0.48902099999999998</v>
      </c>
      <c r="I4303">
        <f>Table68[[#This Row],[Gross Earning ]]-Table68[[#This Row],[Budget]]</f>
        <v>-35828315</v>
      </c>
    </row>
    <row r="4304" spans="1:9">
      <c r="A4304">
        <v>24138847</v>
      </c>
      <c r="B4304">
        <v>5000000</v>
      </c>
      <c r="C4304">
        <v>7.4</v>
      </c>
      <c r="E4304">
        <v>25857987</v>
      </c>
      <c r="F4304">
        <v>62000000</v>
      </c>
      <c r="G4304">
        <v>5.5</v>
      </c>
      <c r="H4304">
        <f>ROUND(CORREL(Table68[[Gross Earning ]],Table68[Budget]),6)</f>
        <v>0.48902099999999998</v>
      </c>
      <c r="I4304">
        <f>Table68[[#This Row],[Gross Earning ]]-Table68[[#This Row],[Budget]]</f>
        <v>-36142013</v>
      </c>
    </row>
    <row r="4305" spans="1:9">
      <c r="A4305">
        <v>21994911</v>
      </c>
      <c r="B4305">
        <v>5000000</v>
      </c>
      <c r="C4305">
        <v>7.7</v>
      </c>
      <c r="E4305">
        <v>18573791</v>
      </c>
      <c r="F4305">
        <v>55000000</v>
      </c>
      <c r="G4305">
        <v>5.8</v>
      </c>
      <c r="H4305">
        <f>ROUND(CORREL(Table68[[Gross Earning ]],Table68[Budget]),6)</f>
        <v>0.48902099999999998</v>
      </c>
      <c r="I4305">
        <f>Table68[[#This Row],[Gross Earning ]]-Table68[[#This Row],[Budget]]</f>
        <v>-36426209</v>
      </c>
    </row>
    <row r="4306" spans="1:9">
      <c r="A4306">
        <v>21501098</v>
      </c>
      <c r="B4306">
        <v>5000000</v>
      </c>
      <c r="C4306">
        <v>7.4</v>
      </c>
      <c r="E4306">
        <v>13560960</v>
      </c>
      <c r="F4306">
        <v>50000000</v>
      </c>
      <c r="G4306">
        <v>7.1</v>
      </c>
      <c r="H4306">
        <f>ROUND(CORREL(Table68[[Gross Earning ]],Table68[Budget]),6)</f>
        <v>0.48902099999999998</v>
      </c>
      <c r="I4306">
        <f>Table68[[#This Row],[Gross Earning ]]-Table68[[#This Row],[Budget]]</f>
        <v>-36439040</v>
      </c>
    </row>
    <row r="4307" spans="1:9">
      <c r="A4307">
        <v>19281235</v>
      </c>
      <c r="B4307">
        <v>5000000</v>
      </c>
      <c r="C4307">
        <v>5.0999999999999996</v>
      </c>
      <c r="E4307">
        <v>10539414</v>
      </c>
      <c r="F4307">
        <v>47000000</v>
      </c>
      <c r="G4307">
        <v>4.7</v>
      </c>
      <c r="H4307">
        <f>ROUND(CORREL(Table68[[Gross Earning ]],Table68[Budget]),6)</f>
        <v>0.48902099999999998</v>
      </c>
      <c r="I4307">
        <f>Table68[[#This Row],[Gross Earning ]]-Table68[[#This Row],[Budget]]</f>
        <v>-36460586</v>
      </c>
    </row>
    <row r="4308" spans="1:9">
      <c r="A4308">
        <v>19421271</v>
      </c>
      <c r="B4308">
        <v>5000000</v>
      </c>
      <c r="C4308">
        <v>5</v>
      </c>
      <c r="E4308">
        <v>38509342</v>
      </c>
      <c r="F4308">
        <v>75000000</v>
      </c>
      <c r="G4308">
        <v>5.9</v>
      </c>
      <c r="H4308">
        <f>ROUND(CORREL(Table68[[Gross Earning ]],Table68[Budget]),6)</f>
        <v>0.48902099999999998</v>
      </c>
      <c r="I4308">
        <f>Table68[[#This Row],[Gross Earning ]]-Table68[[#This Row],[Budget]]</f>
        <v>-36490658</v>
      </c>
    </row>
    <row r="4309" spans="1:9">
      <c r="A4309">
        <v>20733485</v>
      </c>
      <c r="B4309">
        <v>5000000</v>
      </c>
      <c r="C4309">
        <v>7.2</v>
      </c>
      <c r="E4309">
        <v>14375181</v>
      </c>
      <c r="F4309">
        <v>51000000</v>
      </c>
      <c r="G4309">
        <v>4.2</v>
      </c>
      <c r="H4309">
        <f>ROUND(CORREL(Table68[[Gross Earning ]],Table68[Budget]),6)</f>
        <v>0.48902099999999998</v>
      </c>
      <c r="I4309">
        <f>Table68[[#This Row],[Gross Earning ]]-Table68[[#This Row],[Budget]]</f>
        <v>-36624819</v>
      </c>
    </row>
    <row r="4310" spans="1:9">
      <c r="A4310">
        <v>24809547</v>
      </c>
      <c r="B4310">
        <v>5000000</v>
      </c>
      <c r="C4310">
        <v>6.4</v>
      </c>
      <c r="E4310">
        <v>43290977</v>
      </c>
      <c r="F4310">
        <v>80000000</v>
      </c>
      <c r="G4310">
        <v>6.6</v>
      </c>
      <c r="H4310">
        <f>ROUND(CORREL(Table68[[Gross Earning ]],Table68[Budget]),6)</f>
        <v>0.48902099999999998</v>
      </c>
      <c r="I4310">
        <f>Table68[[#This Row],[Gross Earning ]]-Table68[[#This Row],[Budget]]</f>
        <v>-36709023</v>
      </c>
    </row>
    <row r="4311" spans="1:9">
      <c r="A4311">
        <v>23031390</v>
      </c>
      <c r="B4311">
        <v>4500000</v>
      </c>
      <c r="C4311">
        <v>5.6</v>
      </c>
      <c r="E4311">
        <v>8129455</v>
      </c>
      <c r="F4311">
        <v>45000000</v>
      </c>
      <c r="G4311">
        <v>6.3</v>
      </c>
      <c r="H4311">
        <f>ROUND(CORREL(Table68[[Gross Earning ]],Table68[Budget]),6)</f>
        <v>0.48902099999999998</v>
      </c>
      <c r="I4311">
        <f>Table68[[#This Row],[Gross Earning ]]-Table68[[#This Row],[Budget]]</f>
        <v>-36870545</v>
      </c>
    </row>
    <row r="4312" spans="1:9">
      <c r="A4312">
        <v>21197315</v>
      </c>
      <c r="B4312">
        <v>5000000</v>
      </c>
      <c r="C4312">
        <v>6.1</v>
      </c>
      <c r="E4312">
        <v>33105600</v>
      </c>
      <c r="F4312">
        <v>70000000</v>
      </c>
      <c r="G4312">
        <v>5.4</v>
      </c>
      <c r="H4312">
        <f>ROUND(CORREL(Table68[[Gross Earning ]],Table68[Budget]),6)</f>
        <v>0.48902099999999998</v>
      </c>
      <c r="I4312">
        <f>Table68[[#This Row],[Gross Earning ]]-Table68[[#This Row],[Budget]]</f>
        <v>-36894400</v>
      </c>
    </row>
    <row r="4313" spans="1:9">
      <c r="A4313">
        <v>17382982</v>
      </c>
      <c r="B4313">
        <v>5000000</v>
      </c>
      <c r="C4313">
        <v>5.2</v>
      </c>
      <c r="E4313">
        <v>28045540</v>
      </c>
      <c r="F4313">
        <v>65000000</v>
      </c>
      <c r="G4313">
        <v>6.1</v>
      </c>
      <c r="H4313">
        <f>ROUND(CORREL(Table68[[Gross Earning ]],Table68[Budget]),6)</f>
        <v>0.48902099999999998</v>
      </c>
      <c r="I4313">
        <f>Table68[[#This Row],[Gross Earning ]]-Table68[[#This Row],[Budget]]</f>
        <v>-36954460</v>
      </c>
    </row>
    <row r="4314" spans="1:9">
      <c r="A4314">
        <v>14821531</v>
      </c>
      <c r="B4314">
        <v>6000000</v>
      </c>
      <c r="C4314">
        <v>7.3</v>
      </c>
      <c r="E4314">
        <v>7916887</v>
      </c>
      <c r="F4314">
        <v>45000000</v>
      </c>
      <c r="G4314">
        <v>6</v>
      </c>
      <c r="H4314">
        <f>ROUND(CORREL(Table68[[Gross Earning ]],Table68[Budget]),6)</f>
        <v>0.48902099999999998</v>
      </c>
      <c r="I4314">
        <f>Table68[[#This Row],[Gross Earning ]]-Table68[[#This Row],[Budget]]</f>
        <v>-37083113</v>
      </c>
    </row>
    <row r="4315" spans="1:9">
      <c r="A4315">
        <v>18656400</v>
      </c>
      <c r="B4315">
        <v>5000000</v>
      </c>
      <c r="C4315">
        <v>7.5</v>
      </c>
      <c r="E4315">
        <v>623374</v>
      </c>
      <c r="F4315">
        <v>38000000</v>
      </c>
      <c r="G4315">
        <v>5.2</v>
      </c>
      <c r="H4315">
        <f>ROUND(CORREL(Table68[[Gross Earning ]],Table68[Budget]),6)</f>
        <v>0.48902099999999998</v>
      </c>
      <c r="I4315">
        <f>Table68[[#This Row],[Gross Earning ]]-Table68[[#This Row],[Budget]]</f>
        <v>-37376626</v>
      </c>
    </row>
    <row r="4316" spans="1:9">
      <c r="A4316">
        <v>14343976</v>
      </c>
      <c r="B4316">
        <v>5000000</v>
      </c>
      <c r="C4316">
        <v>4.5</v>
      </c>
      <c r="E4316">
        <v>47592825</v>
      </c>
      <c r="F4316">
        <v>85000000</v>
      </c>
      <c r="G4316">
        <v>6.7</v>
      </c>
      <c r="H4316">
        <f>ROUND(CORREL(Table68[[Gross Earning ]],Table68[Budget]),6)</f>
        <v>0.48902099999999998</v>
      </c>
      <c r="I4316">
        <f>Table68[[#This Row],[Gross Earning ]]-Table68[[#This Row],[Budget]]</f>
        <v>-37407175</v>
      </c>
    </row>
    <row r="4317" spans="1:9">
      <c r="A4317">
        <v>241437427</v>
      </c>
      <c r="B4317">
        <v>5000000</v>
      </c>
      <c r="C4317">
        <v>6.6</v>
      </c>
      <c r="E4317">
        <v>22433915</v>
      </c>
      <c r="F4317">
        <v>60000000</v>
      </c>
      <c r="G4317">
        <v>6.2</v>
      </c>
      <c r="H4317">
        <f>ROUND(CORREL(Table68[[Gross Earning ]],Table68[Budget]),6)</f>
        <v>0.48902099999999998</v>
      </c>
      <c r="I4317">
        <f>Table68[[#This Row],[Gross Earning ]]-Table68[[#This Row],[Budget]]</f>
        <v>-37566085</v>
      </c>
    </row>
    <row r="4318" spans="1:9">
      <c r="A4318">
        <v>14123773</v>
      </c>
      <c r="B4318">
        <v>5000000</v>
      </c>
      <c r="C4318">
        <v>5.3</v>
      </c>
      <c r="E4318">
        <v>22326247</v>
      </c>
      <c r="F4318">
        <v>60000000</v>
      </c>
      <c r="G4318">
        <v>5.9</v>
      </c>
      <c r="H4318">
        <f>ROUND(CORREL(Table68[[Gross Earning ]],Table68[Budget]),6)</f>
        <v>0.48902099999999998</v>
      </c>
      <c r="I4318">
        <f>Table68[[#This Row],[Gross Earning ]]-Table68[[#This Row],[Budget]]</f>
        <v>-37673753</v>
      </c>
    </row>
    <row r="4319" spans="1:9">
      <c r="A4319">
        <v>15126948</v>
      </c>
      <c r="B4319">
        <v>5000000</v>
      </c>
      <c r="C4319">
        <v>4.9000000000000004</v>
      </c>
      <c r="E4319">
        <v>6105175</v>
      </c>
      <c r="F4319">
        <v>44000000</v>
      </c>
      <c r="G4319">
        <v>6.6</v>
      </c>
      <c r="H4319">
        <f>ROUND(CORREL(Table68[[Gross Earning ]],Table68[Budget]),6)</f>
        <v>0.48902099999999998</v>
      </c>
      <c r="I4319">
        <f>Table68[[#This Row],[Gross Earning ]]-Table68[[#This Row],[Budget]]</f>
        <v>-37894825</v>
      </c>
    </row>
    <row r="4320" spans="1:9">
      <c r="A4320">
        <v>13622333</v>
      </c>
      <c r="B4320">
        <v>2000000</v>
      </c>
      <c r="C4320">
        <v>7.7</v>
      </c>
      <c r="E4320">
        <v>25052000</v>
      </c>
      <c r="F4320">
        <v>63000000</v>
      </c>
      <c r="G4320">
        <v>6.6</v>
      </c>
      <c r="H4320">
        <f>ROUND(CORREL(Table68[[Gross Earning ]],Table68[Budget]),6)</f>
        <v>0.48902099999999998</v>
      </c>
      <c r="I4320">
        <f>Table68[[#This Row],[Gross Earning ]]-Table68[[#This Row],[Budget]]</f>
        <v>-37948000</v>
      </c>
    </row>
    <row r="4321" spans="1:9">
      <c r="A4321">
        <v>13464388</v>
      </c>
      <c r="B4321">
        <v>4000000</v>
      </c>
      <c r="C4321">
        <v>8</v>
      </c>
      <c r="E4321">
        <v>42044321</v>
      </c>
      <c r="F4321">
        <v>80000000</v>
      </c>
      <c r="G4321">
        <v>6.5</v>
      </c>
      <c r="H4321">
        <f>ROUND(CORREL(Table68[[Gross Earning ]],Table68[Budget]),6)</f>
        <v>0.48902099999999998</v>
      </c>
      <c r="I4321">
        <f>Table68[[#This Row],[Gross Earning ]]-Table68[[#This Row],[Budget]]</f>
        <v>-37955679</v>
      </c>
    </row>
    <row r="4322" spans="1:9">
      <c r="A4322">
        <v>13350177</v>
      </c>
      <c r="B4322">
        <v>5000000</v>
      </c>
      <c r="C4322">
        <v>3.8</v>
      </c>
      <c r="E4322">
        <v>36976367</v>
      </c>
      <c r="F4322">
        <v>75000000</v>
      </c>
      <c r="G4322">
        <v>6</v>
      </c>
      <c r="H4322">
        <f>ROUND(CORREL(Table68[[Gross Earning ]],Table68[Budget]),6)</f>
        <v>0.48902099999999998</v>
      </c>
      <c r="I4322">
        <f>Table68[[#This Row],[Gross Earning ]]-Table68[[#This Row],[Budget]]</f>
        <v>-38023633</v>
      </c>
    </row>
    <row r="4323" spans="1:9">
      <c r="A4323">
        <v>13269963</v>
      </c>
      <c r="B4323">
        <v>5000000</v>
      </c>
      <c r="C4323">
        <v>7.6</v>
      </c>
      <c r="E4323">
        <v>16640210</v>
      </c>
      <c r="F4323">
        <v>55000000</v>
      </c>
      <c r="G4323">
        <v>6.8</v>
      </c>
      <c r="H4323">
        <f>ROUND(CORREL(Table68[[Gross Earning ]],Table68[Budget]),6)</f>
        <v>0.48902099999999998</v>
      </c>
      <c r="I4323">
        <f>Table68[[#This Row],[Gross Earning ]]-Table68[[#This Row],[Budget]]</f>
        <v>-38359790</v>
      </c>
    </row>
    <row r="4324" spans="1:9">
      <c r="A4324">
        <v>17768000</v>
      </c>
      <c r="B4324">
        <v>5000000</v>
      </c>
      <c r="C4324">
        <v>5.9</v>
      </c>
      <c r="E4324">
        <v>6565495</v>
      </c>
      <c r="F4324">
        <v>45000000</v>
      </c>
      <c r="G4324">
        <v>7</v>
      </c>
      <c r="H4324">
        <f>ROUND(CORREL(Table68[[Gross Earning ]],Table68[Budget]),6)</f>
        <v>0.48902099999999998</v>
      </c>
      <c r="I4324">
        <f>Table68[[#This Row],[Gross Earning ]]-Table68[[#This Row],[Budget]]</f>
        <v>-38434505</v>
      </c>
    </row>
    <row r="4325" spans="1:9">
      <c r="A4325">
        <v>12947763</v>
      </c>
      <c r="B4325">
        <v>5000000</v>
      </c>
      <c r="C4325">
        <v>6.2</v>
      </c>
      <c r="E4325">
        <v>41523271</v>
      </c>
      <c r="F4325">
        <v>80000000</v>
      </c>
      <c r="G4325">
        <v>6.6</v>
      </c>
      <c r="H4325">
        <f>ROUND(CORREL(Table68[[Gross Earning ]],Table68[Budget]),6)</f>
        <v>0.48902099999999998</v>
      </c>
      <c r="I4325">
        <f>Table68[[#This Row],[Gross Earning ]]-Table68[[#This Row],[Budget]]</f>
        <v>-38476729</v>
      </c>
    </row>
    <row r="4326" spans="1:9">
      <c r="A4326">
        <v>14100000</v>
      </c>
      <c r="B4326">
        <v>5000000</v>
      </c>
      <c r="C4326">
        <v>7.2</v>
      </c>
      <c r="E4326">
        <v>16264475</v>
      </c>
      <c r="F4326">
        <v>55000000</v>
      </c>
      <c r="G4326">
        <v>6.9</v>
      </c>
      <c r="H4326">
        <f>ROUND(CORREL(Table68[[Gross Earning ]],Table68[Budget]),6)</f>
        <v>0.48902099999999998</v>
      </c>
      <c r="I4326">
        <f>Table68[[#This Row],[Gross Earning ]]-Table68[[#This Row],[Budget]]</f>
        <v>-38735525</v>
      </c>
    </row>
    <row r="4327" spans="1:9">
      <c r="A4327">
        <v>12200000</v>
      </c>
      <c r="B4327">
        <v>5000000</v>
      </c>
      <c r="C4327">
        <v>6.3</v>
      </c>
      <c r="E4327">
        <v>16088610</v>
      </c>
      <c r="F4327">
        <v>55000000</v>
      </c>
      <c r="G4327">
        <v>5.6</v>
      </c>
      <c r="H4327">
        <f>ROUND(CORREL(Table68[[Gross Earning ]],Table68[Budget]),6)</f>
        <v>0.48902099999999998</v>
      </c>
      <c r="I4327">
        <f>Table68[[#This Row],[Gross Earning ]]-Table68[[#This Row],[Budget]]</f>
        <v>-38911390</v>
      </c>
    </row>
    <row r="4328" spans="1:9">
      <c r="A4328">
        <v>17683670</v>
      </c>
      <c r="B4328">
        <v>5000000</v>
      </c>
      <c r="C4328">
        <v>5.2</v>
      </c>
      <c r="E4328">
        <v>1027749</v>
      </c>
      <c r="F4328">
        <v>40000000</v>
      </c>
      <c r="G4328">
        <v>7.1</v>
      </c>
      <c r="H4328">
        <f>ROUND(CORREL(Table68[[Gross Earning ]],Table68[Budget]),6)</f>
        <v>0.48902099999999998</v>
      </c>
      <c r="I4328">
        <f>Table68[[#This Row],[Gross Earning ]]-Table68[[#This Row],[Budget]]</f>
        <v>-38972251</v>
      </c>
    </row>
    <row r="4329" spans="1:9">
      <c r="A4329">
        <v>12055108</v>
      </c>
      <c r="B4329">
        <v>8000000</v>
      </c>
      <c r="C4329">
        <v>6.9</v>
      </c>
      <c r="E4329">
        <v>28965197</v>
      </c>
      <c r="F4329">
        <v>68000000</v>
      </c>
      <c r="G4329">
        <v>7.9</v>
      </c>
      <c r="H4329">
        <f>ROUND(CORREL(Table68[[Gross Earning ]],Table68[Budget]),6)</f>
        <v>0.48902099999999998</v>
      </c>
      <c r="I4329">
        <f>Table68[[#This Row],[Gross Earning ]]-Table68[[#This Row],[Budget]]</f>
        <v>-39034803</v>
      </c>
    </row>
    <row r="4330" spans="1:9">
      <c r="A4330">
        <v>27285953</v>
      </c>
      <c r="B4330">
        <v>5000000</v>
      </c>
      <c r="C4330">
        <v>6.8</v>
      </c>
      <c r="E4330">
        <v>10706786</v>
      </c>
      <c r="F4330">
        <v>50000000</v>
      </c>
      <c r="G4330">
        <v>5.5</v>
      </c>
      <c r="H4330">
        <f>ROUND(CORREL(Table68[[Gross Earning ]],Table68[Budget]),6)</f>
        <v>0.48902099999999998</v>
      </c>
      <c r="I4330">
        <f>Table68[[#This Row],[Gross Earning ]]-Table68[[#This Row],[Budget]]</f>
        <v>-39293214</v>
      </c>
    </row>
    <row r="4331" spans="1:9">
      <c r="A4331">
        <v>11675178</v>
      </c>
      <c r="B4331">
        <v>5000000</v>
      </c>
      <c r="C4331">
        <v>3.5</v>
      </c>
      <c r="E4331">
        <v>5664251</v>
      </c>
      <c r="F4331">
        <v>45000000</v>
      </c>
      <c r="G4331">
        <v>6.3</v>
      </c>
      <c r="H4331">
        <f>ROUND(CORREL(Table68[[Gross Earning ]],Table68[Budget]),6)</f>
        <v>0.48902099999999998</v>
      </c>
      <c r="I4331">
        <f>Table68[[#This Row],[Gross Earning ]]-Table68[[#This Row],[Budget]]</f>
        <v>-39335749</v>
      </c>
    </row>
    <row r="4332" spans="1:9">
      <c r="A4332">
        <v>10572742</v>
      </c>
      <c r="B4332">
        <v>8000000</v>
      </c>
      <c r="C4332">
        <v>6.1</v>
      </c>
      <c r="E4332">
        <v>652526</v>
      </c>
      <c r="F4332">
        <v>40000000</v>
      </c>
      <c r="G4332">
        <v>5.0999999999999996</v>
      </c>
      <c r="H4332">
        <f>ROUND(CORREL(Table68[[Gross Earning ]],Table68[Budget]),6)</f>
        <v>0.48902099999999998</v>
      </c>
      <c r="I4332">
        <f>Table68[[#This Row],[Gross Earning ]]-Table68[[#This Row],[Budget]]</f>
        <v>-39347474</v>
      </c>
    </row>
    <row r="4333" spans="1:9">
      <c r="A4333">
        <v>9658370</v>
      </c>
      <c r="B4333">
        <v>5000000</v>
      </c>
      <c r="C4333">
        <v>4.5</v>
      </c>
      <c r="E4333">
        <v>50628009</v>
      </c>
      <c r="F4333">
        <v>90000000</v>
      </c>
      <c r="G4333">
        <v>5.6</v>
      </c>
      <c r="H4333">
        <f>ROUND(CORREL(Table68[[Gross Earning ]],Table68[Budget]),6)</f>
        <v>0.48902099999999998</v>
      </c>
      <c r="I4333">
        <f>Table68[[#This Row],[Gross Earning ]]-Table68[[#This Row],[Budget]]</f>
        <v>-39371991</v>
      </c>
    </row>
    <row r="4334" spans="1:9">
      <c r="A4334">
        <v>9628751</v>
      </c>
      <c r="B4334">
        <v>5000000</v>
      </c>
      <c r="C4334">
        <v>5.9</v>
      </c>
      <c r="E4334">
        <v>32616869</v>
      </c>
      <c r="F4334">
        <v>72000000</v>
      </c>
      <c r="G4334">
        <v>4.5</v>
      </c>
      <c r="H4334">
        <f>ROUND(CORREL(Table68[[Gross Earning ]],Table68[Budget]),6)</f>
        <v>0.48902099999999998</v>
      </c>
      <c r="I4334">
        <f>Table68[[#This Row],[Gross Earning ]]-Table68[[#This Row],[Budget]]</f>
        <v>-39383131</v>
      </c>
    </row>
    <row r="4335" spans="1:9">
      <c r="A4335">
        <v>8786715</v>
      </c>
      <c r="B4335">
        <v>5000000</v>
      </c>
      <c r="C4335">
        <v>6.9</v>
      </c>
      <c r="E4335">
        <v>10556196</v>
      </c>
      <c r="F4335">
        <v>50000000</v>
      </c>
      <c r="G4335">
        <v>6.2</v>
      </c>
      <c r="H4335">
        <f>ROUND(CORREL(Table68[[Gross Earning ]],Table68[Budget]),6)</f>
        <v>0.48902099999999998</v>
      </c>
      <c r="I4335">
        <f>Table68[[#This Row],[Gross Earning ]]-Table68[[#This Row],[Budget]]</f>
        <v>-39443804</v>
      </c>
    </row>
    <row r="4336" spans="1:9">
      <c r="A4336">
        <v>3432342</v>
      </c>
      <c r="B4336">
        <v>6000000</v>
      </c>
      <c r="C4336">
        <v>7.7</v>
      </c>
      <c r="E4336">
        <v>511920</v>
      </c>
      <c r="F4336">
        <v>40000000</v>
      </c>
      <c r="G4336">
        <v>4.4000000000000004</v>
      </c>
      <c r="H4336">
        <f>ROUND(CORREL(Table68[[Gross Earning ]],Table68[Budget]),6)</f>
        <v>0.48902099999999998</v>
      </c>
      <c r="I4336">
        <f>Table68[[#This Row],[Gross Earning ]]-Table68[[#This Row],[Budget]]</f>
        <v>-39488080</v>
      </c>
    </row>
    <row r="4337" spans="1:9">
      <c r="A4337">
        <v>6755271</v>
      </c>
      <c r="B4337">
        <v>5000000</v>
      </c>
      <c r="C4337">
        <v>5.3</v>
      </c>
      <c r="E4337">
        <v>10400000</v>
      </c>
      <c r="F4337">
        <v>50000000</v>
      </c>
      <c r="G4337">
        <v>5.0999999999999996</v>
      </c>
      <c r="H4337">
        <f>ROUND(CORREL(Table68[[Gross Earning ]],Table68[Budget]),6)</f>
        <v>0.48902099999999998</v>
      </c>
      <c r="I4337">
        <f>Table68[[#This Row],[Gross Earning ]]-Table68[[#This Row],[Budget]]</f>
        <v>-39600000</v>
      </c>
    </row>
    <row r="4338" spans="1:9">
      <c r="A4338">
        <v>6157157</v>
      </c>
      <c r="B4338">
        <v>5000000</v>
      </c>
      <c r="C4338">
        <v>7</v>
      </c>
      <c r="E4338">
        <v>30157016</v>
      </c>
      <c r="F4338">
        <v>70000000</v>
      </c>
      <c r="G4338">
        <v>5.6</v>
      </c>
      <c r="H4338">
        <f>ROUND(CORREL(Table68[[Gross Earning ]],Table68[Budget]),6)</f>
        <v>0.48902099999999998</v>
      </c>
      <c r="I4338">
        <f>Table68[[#This Row],[Gross Earning ]]-Table68[[#This Row],[Budget]]</f>
        <v>-39842984</v>
      </c>
    </row>
    <row r="4339" spans="1:9">
      <c r="A4339">
        <v>5480318</v>
      </c>
      <c r="B4339">
        <v>5000000</v>
      </c>
      <c r="C4339">
        <v>6.6</v>
      </c>
      <c r="E4339">
        <v>10137232</v>
      </c>
      <c r="F4339">
        <v>50000000</v>
      </c>
      <c r="G4339">
        <v>6</v>
      </c>
      <c r="H4339">
        <f>ROUND(CORREL(Table68[[Gross Earning ]],Table68[Budget]),6)</f>
        <v>0.48902099999999998</v>
      </c>
      <c r="I4339">
        <f>Table68[[#This Row],[Gross Earning ]]-Table68[[#This Row],[Budget]]</f>
        <v>-39862768</v>
      </c>
    </row>
    <row r="4340" spans="1:9">
      <c r="A4340">
        <v>5308707</v>
      </c>
      <c r="B4340">
        <v>5000000</v>
      </c>
      <c r="C4340">
        <v>6.4</v>
      </c>
      <c r="E4340">
        <v>128978</v>
      </c>
      <c r="F4340">
        <v>40000000</v>
      </c>
      <c r="G4340">
        <v>7.1</v>
      </c>
      <c r="H4340">
        <f>ROUND(CORREL(Table68[[Gross Earning ]],Table68[Budget]),6)</f>
        <v>0.48902099999999998</v>
      </c>
      <c r="I4340">
        <f>Table68[[#This Row],[Gross Earning ]]-Table68[[#This Row],[Budget]]</f>
        <v>-39871022</v>
      </c>
    </row>
    <row r="4341" spans="1:9">
      <c r="A4341">
        <v>5009677</v>
      </c>
      <c r="B4341">
        <v>5000000</v>
      </c>
      <c r="C4341">
        <v>7.9</v>
      </c>
      <c r="E4341">
        <v>16991902</v>
      </c>
      <c r="F4341">
        <v>57000000</v>
      </c>
      <c r="G4341">
        <v>6.2</v>
      </c>
      <c r="H4341">
        <f>ROUND(CORREL(Table68[[Gross Earning ]],Table68[Budget]),6)</f>
        <v>0.48902099999999998</v>
      </c>
      <c r="I4341">
        <f>Table68[[#This Row],[Gross Earning ]]-Table68[[#This Row],[Budget]]</f>
        <v>-40008098</v>
      </c>
    </row>
    <row r="4342" spans="1:9">
      <c r="A4342">
        <v>4074023</v>
      </c>
      <c r="B4342">
        <v>5000000</v>
      </c>
      <c r="C4342">
        <v>6.9</v>
      </c>
      <c r="E4342">
        <v>9795017</v>
      </c>
      <c r="F4342">
        <v>50000000</v>
      </c>
      <c r="G4342">
        <v>5.0999999999999996</v>
      </c>
      <c r="H4342">
        <f>ROUND(CORREL(Table68[[Gross Earning ]],Table68[Budget]),6)</f>
        <v>0.48902099999999998</v>
      </c>
      <c r="I4342">
        <f>Table68[[#This Row],[Gross Earning ]]-Table68[[#This Row],[Budget]]</f>
        <v>-40204983</v>
      </c>
    </row>
    <row r="4343" spans="1:9">
      <c r="A4343">
        <v>4306697</v>
      </c>
      <c r="B4343">
        <v>5000000</v>
      </c>
      <c r="C4343">
        <v>7.7</v>
      </c>
      <c r="E4343">
        <v>19781879</v>
      </c>
      <c r="F4343">
        <v>60000000</v>
      </c>
      <c r="G4343">
        <v>4.8</v>
      </c>
      <c r="H4343">
        <f>ROUND(CORREL(Table68[[Gross Earning ]],Table68[Budget]),6)</f>
        <v>0.48902099999999998</v>
      </c>
      <c r="I4343">
        <f>Table68[[#This Row],[Gross Earning ]]-Table68[[#This Row],[Budget]]</f>
        <v>-40218121</v>
      </c>
    </row>
    <row r="4344" spans="1:9">
      <c r="A4344">
        <v>3950029</v>
      </c>
      <c r="B4344">
        <v>4000000</v>
      </c>
      <c r="C4344">
        <v>7.2</v>
      </c>
      <c r="E4344">
        <v>4584886</v>
      </c>
      <c r="F4344">
        <v>45000000</v>
      </c>
      <c r="G4344">
        <v>6.4</v>
      </c>
      <c r="H4344">
        <f>ROUND(CORREL(Table68[[Gross Earning ]],Table68[Budget]),6)</f>
        <v>0.48902099999999998</v>
      </c>
      <c r="I4344">
        <f>Table68[[#This Row],[Gross Earning ]]-Table68[[#This Row],[Budget]]</f>
        <v>-40415114</v>
      </c>
    </row>
    <row r="4345" spans="1:9">
      <c r="A4345">
        <v>4040588</v>
      </c>
      <c r="B4345">
        <v>5000000</v>
      </c>
      <c r="C4345">
        <v>6.8</v>
      </c>
      <c r="E4345">
        <v>19445217</v>
      </c>
      <c r="F4345">
        <v>60000000</v>
      </c>
      <c r="G4345">
        <v>6.2</v>
      </c>
      <c r="H4345">
        <f>ROUND(CORREL(Table68[[Gross Earning ]],Table68[Budget]),6)</f>
        <v>0.48902099999999998</v>
      </c>
      <c r="I4345">
        <f>Table68[[#This Row],[Gross Earning ]]-Table68[[#This Row],[Budget]]</f>
        <v>-40554783</v>
      </c>
    </row>
    <row r="4346" spans="1:9">
      <c r="A4346">
        <v>3049135</v>
      </c>
      <c r="B4346">
        <v>5000000</v>
      </c>
      <c r="C4346">
        <v>7.4</v>
      </c>
      <c r="E4346">
        <v>39442871</v>
      </c>
      <c r="F4346">
        <v>80000000</v>
      </c>
      <c r="G4346">
        <v>5.3</v>
      </c>
      <c r="H4346">
        <f>ROUND(CORREL(Table68[[Gross Earning ]],Table68[Budget]),6)</f>
        <v>0.48902099999999998</v>
      </c>
      <c r="I4346">
        <f>Table68[[#This Row],[Gross Earning ]]-Table68[[#This Row],[Budget]]</f>
        <v>-40557129</v>
      </c>
    </row>
    <row r="4347" spans="1:9">
      <c r="A4347">
        <v>4700361</v>
      </c>
      <c r="B4347">
        <v>5000000</v>
      </c>
      <c r="C4347">
        <v>4.5999999999999996</v>
      </c>
      <c r="E4347">
        <v>18947630</v>
      </c>
      <c r="F4347">
        <v>59660000</v>
      </c>
      <c r="G4347">
        <v>7.1</v>
      </c>
      <c r="H4347">
        <f>ROUND(CORREL(Table68[[Gross Earning ]],Table68[Budget]),6)</f>
        <v>0.48902099999999998</v>
      </c>
      <c r="I4347">
        <f>Table68[[#This Row],[Gross Earning ]]-Table68[[#This Row],[Budget]]</f>
        <v>-40712370</v>
      </c>
    </row>
    <row r="4348" spans="1:9">
      <c r="A4348">
        <v>2711210</v>
      </c>
      <c r="B4348">
        <v>5000000</v>
      </c>
      <c r="C4348">
        <v>6.4</v>
      </c>
      <c r="E4348">
        <v>35286428</v>
      </c>
      <c r="F4348">
        <v>76000000</v>
      </c>
      <c r="G4348">
        <v>7.9</v>
      </c>
      <c r="H4348">
        <f>ROUND(CORREL(Table68[[Gross Earning ]],Table68[Budget]),6)</f>
        <v>0.48902099999999998</v>
      </c>
      <c r="I4348">
        <f>Table68[[#This Row],[Gross Earning ]]-Table68[[#This Row],[Budget]]</f>
        <v>-40713572</v>
      </c>
    </row>
    <row r="4349" spans="1:9">
      <c r="A4349">
        <v>1980338</v>
      </c>
      <c r="B4349">
        <v>5000000</v>
      </c>
      <c r="C4349">
        <v>7</v>
      </c>
      <c r="E4349" s="27">
        <v>24171685</v>
      </c>
      <c r="F4349">
        <v>65000000</v>
      </c>
      <c r="G4349">
        <v>1.7</v>
      </c>
      <c r="H4349">
        <f>ROUND(CORREL(Table68[[Gross Earning ]],Table68[Budget]),6)</f>
        <v>0.48902099999999998</v>
      </c>
      <c r="I4349">
        <f>Table68[[#This Row],[Gross Earning ]]-Table68[[#This Row],[Budget]]</f>
        <v>-40828315</v>
      </c>
    </row>
    <row r="4350" spans="1:9">
      <c r="A4350">
        <v>1082044</v>
      </c>
      <c r="B4350">
        <v>5000000</v>
      </c>
      <c r="C4350">
        <v>7.7</v>
      </c>
      <c r="E4350" s="27">
        <v>24171685</v>
      </c>
      <c r="F4350">
        <v>65000000</v>
      </c>
      <c r="G4350">
        <v>7.3</v>
      </c>
      <c r="H4350">
        <f>ROUND(CORREL(Table68[[Gross Earning ]],Table68[Budget]),6)</f>
        <v>0.48902099999999998</v>
      </c>
      <c r="I4350">
        <f>Table68[[#This Row],[Gross Earning ]]-Table68[[#This Row],[Budget]]</f>
        <v>-40828315</v>
      </c>
    </row>
    <row r="4351" spans="1:9">
      <c r="A4351">
        <v>1100000</v>
      </c>
      <c r="B4351">
        <v>5000000</v>
      </c>
      <c r="C4351">
        <v>6.8</v>
      </c>
      <c r="E4351">
        <v>6167817</v>
      </c>
      <c r="F4351">
        <v>47000000</v>
      </c>
      <c r="G4351">
        <v>7.7</v>
      </c>
      <c r="H4351">
        <f>ROUND(CORREL(Table68[[Gross Earning ]],Table68[Budget]),6)</f>
        <v>0.48902099999999998</v>
      </c>
      <c r="I4351">
        <f>Table68[[#This Row],[Gross Earning ]]-Table68[[#This Row],[Budget]]</f>
        <v>-40832183</v>
      </c>
    </row>
    <row r="4352" spans="1:9">
      <c r="A4352">
        <v>2445646</v>
      </c>
      <c r="B4352">
        <v>5000000</v>
      </c>
      <c r="C4352">
        <v>7</v>
      </c>
      <c r="E4352">
        <v>19076815</v>
      </c>
      <c r="F4352">
        <v>60000000</v>
      </c>
      <c r="G4352">
        <v>6.3</v>
      </c>
      <c r="H4352">
        <f>ROUND(CORREL(Table68[[Gross Earning ]],Table68[Budget]),6)</f>
        <v>0.48902099999999998</v>
      </c>
      <c r="I4352">
        <f>Table68[[#This Row],[Gross Earning ]]-Table68[[#This Row],[Budget]]</f>
        <v>-40923185</v>
      </c>
    </row>
    <row r="4353" spans="1:9">
      <c r="A4353">
        <v>2221809</v>
      </c>
      <c r="B4353">
        <v>5000000</v>
      </c>
      <c r="C4353">
        <v>7</v>
      </c>
      <c r="E4353">
        <v>5600000</v>
      </c>
      <c r="F4353">
        <v>47000000</v>
      </c>
      <c r="G4353">
        <v>5.8</v>
      </c>
      <c r="H4353">
        <f>ROUND(CORREL(Table68[[Gross Earning ]],Table68[Budget]),6)</f>
        <v>0.48902099999999998</v>
      </c>
      <c r="I4353">
        <f>Table68[[#This Row],[Gross Earning ]]-Table68[[#This Row],[Budget]]</f>
        <v>-41400000</v>
      </c>
    </row>
    <row r="4354" spans="1:9">
      <c r="A4354">
        <v>296665</v>
      </c>
      <c r="B4354">
        <v>5000000</v>
      </c>
      <c r="C4354">
        <v>6.3</v>
      </c>
      <c r="E4354">
        <v>43575716</v>
      </c>
      <c r="F4354">
        <v>85000000</v>
      </c>
      <c r="G4354">
        <v>4.3</v>
      </c>
      <c r="H4354">
        <f>ROUND(CORREL(Table68[[Gross Earning ]],Table68[Budget]),6)</f>
        <v>0.48902099999999998</v>
      </c>
      <c r="I4354">
        <f>Table68[[#This Row],[Gross Earning ]]-Table68[[#This Row],[Budget]]</f>
        <v>-41424284</v>
      </c>
    </row>
    <row r="4355" spans="1:9">
      <c r="A4355">
        <v>3219029</v>
      </c>
      <c r="B4355">
        <v>5000000</v>
      </c>
      <c r="C4355">
        <v>7.1</v>
      </c>
      <c r="E4355">
        <v>38542418</v>
      </c>
      <c r="F4355">
        <v>80000000</v>
      </c>
      <c r="G4355">
        <v>6.3</v>
      </c>
      <c r="H4355">
        <f>ROUND(CORREL(Table68[[Gross Earning ]],Table68[Budget]),6)</f>
        <v>0.48902099999999998</v>
      </c>
      <c r="I4355">
        <f>Table68[[#This Row],[Gross Earning ]]-Table68[[#This Row],[Budget]]</f>
        <v>-41457582</v>
      </c>
    </row>
    <row r="4356" spans="1:9">
      <c r="A4356">
        <v>830210</v>
      </c>
      <c r="B4356">
        <v>5000000</v>
      </c>
      <c r="C4356">
        <v>4.4000000000000004</v>
      </c>
      <c r="E4356">
        <v>15527125</v>
      </c>
      <c r="F4356">
        <v>57000000</v>
      </c>
      <c r="G4356">
        <v>5.8</v>
      </c>
      <c r="H4356">
        <f>ROUND(CORREL(Table68[[Gross Earning ]],Table68[Budget]),6)</f>
        <v>0.48902099999999998</v>
      </c>
      <c r="I4356">
        <f>Table68[[#This Row],[Gross Earning ]]-Table68[[#This Row],[Budget]]</f>
        <v>-41472875</v>
      </c>
    </row>
    <row r="4357" spans="1:9">
      <c r="A4357">
        <v>1040879</v>
      </c>
      <c r="B4357">
        <v>7000000</v>
      </c>
      <c r="C4357">
        <v>7.1</v>
      </c>
      <c r="E4357">
        <v>18208078</v>
      </c>
      <c r="F4357">
        <v>60000000</v>
      </c>
      <c r="G4357">
        <v>6.9</v>
      </c>
      <c r="H4357">
        <f>ROUND(CORREL(Table68[[Gross Earning ]],Table68[Budget]),6)</f>
        <v>0.48902099999999998</v>
      </c>
      <c r="I4357">
        <f>Table68[[#This Row],[Gross Earning ]]-Table68[[#This Row],[Budget]]</f>
        <v>-41791922</v>
      </c>
    </row>
    <row r="4358" spans="1:9">
      <c r="A4358">
        <v>326308</v>
      </c>
      <c r="B4358">
        <v>5000000</v>
      </c>
      <c r="C4358">
        <v>6.1</v>
      </c>
      <c r="E4358">
        <v>1500000</v>
      </c>
      <c r="F4358">
        <v>44000000</v>
      </c>
      <c r="G4358">
        <v>6.8</v>
      </c>
      <c r="H4358">
        <f>ROUND(CORREL(Table68[[Gross Earning ]],Table68[Budget]),6)</f>
        <v>0.48902099999999998</v>
      </c>
      <c r="I4358">
        <f>Table68[[#This Row],[Gross Earning ]]-Table68[[#This Row],[Budget]]</f>
        <v>-42500000</v>
      </c>
    </row>
    <row r="4359" spans="1:9">
      <c r="A4359">
        <v>124720</v>
      </c>
      <c r="B4359">
        <v>5000000</v>
      </c>
      <c r="C4359">
        <v>7.3</v>
      </c>
      <c r="E4359">
        <v>47474112</v>
      </c>
      <c r="F4359">
        <v>90000000</v>
      </c>
      <c r="G4359">
        <v>5.4</v>
      </c>
      <c r="H4359">
        <f>ROUND(CORREL(Table68[[Gross Earning ]],Table68[Budget]),6)</f>
        <v>0.48902099999999998</v>
      </c>
      <c r="I4359">
        <f>Table68[[#This Row],[Gross Earning ]]-Table68[[#This Row],[Budget]]</f>
        <v>-42525888</v>
      </c>
    </row>
    <row r="4360" spans="1:9">
      <c r="A4360">
        <v>99147</v>
      </c>
      <c r="B4360">
        <v>2000000</v>
      </c>
      <c r="C4360">
        <v>6.2</v>
      </c>
      <c r="E4360">
        <v>17281832</v>
      </c>
      <c r="F4360">
        <v>60000000</v>
      </c>
      <c r="G4360">
        <v>6.1</v>
      </c>
      <c r="H4360">
        <f>ROUND(CORREL(Table68[[Gross Earning ]],Table68[Budget]),6)</f>
        <v>0.48902099999999998</v>
      </c>
      <c r="I4360">
        <f>Table68[[#This Row],[Gross Earning ]]-Table68[[#This Row],[Budget]]</f>
        <v>-42718168</v>
      </c>
    </row>
    <row r="4361" spans="1:9">
      <c r="A4361">
        <v>65069140</v>
      </c>
      <c r="B4361">
        <v>5000000</v>
      </c>
      <c r="C4361">
        <v>6.2</v>
      </c>
      <c r="E4361">
        <v>2154540</v>
      </c>
      <c r="F4361">
        <v>45000000</v>
      </c>
      <c r="G4361">
        <v>4.9000000000000004</v>
      </c>
      <c r="H4361">
        <f>ROUND(CORREL(Table68[[Gross Earning ]],Table68[Budget]),6)</f>
        <v>0.48902099999999998</v>
      </c>
      <c r="I4361">
        <f>Table68[[#This Row],[Gross Earning ]]-Table68[[#This Row],[Budget]]</f>
        <v>-42845460</v>
      </c>
    </row>
    <row r="4362" spans="1:9">
      <c r="A4362">
        <v>65087</v>
      </c>
      <c r="B4362">
        <v>5000000</v>
      </c>
      <c r="C4362">
        <v>6.2</v>
      </c>
      <c r="E4362">
        <v>42877165</v>
      </c>
      <c r="F4362">
        <v>86000000</v>
      </c>
      <c r="G4362">
        <v>6.1</v>
      </c>
      <c r="H4362">
        <f>ROUND(CORREL(Table68[[Gross Earning ]],Table68[Budget]),6)</f>
        <v>0.48902099999999998</v>
      </c>
      <c r="I4362">
        <f>Table68[[#This Row],[Gross Earning ]]-Table68[[#This Row],[Budget]]</f>
        <v>-43122835</v>
      </c>
    </row>
    <row r="4363" spans="1:9">
      <c r="A4363">
        <v>16066</v>
      </c>
      <c r="B4363">
        <v>5000000</v>
      </c>
      <c r="C4363">
        <v>3.3</v>
      </c>
      <c r="E4363">
        <v>12870569</v>
      </c>
      <c r="F4363">
        <v>56000000</v>
      </c>
      <c r="G4363">
        <v>6.3</v>
      </c>
      <c r="H4363">
        <f>ROUND(CORREL(Table68[[Gross Earning ]],Table68[Budget]),6)</f>
        <v>0.48902099999999998</v>
      </c>
      <c r="I4363">
        <f>Table68[[#This Row],[Gross Earning ]]-Table68[[#This Row],[Budget]]</f>
        <v>-43129431</v>
      </c>
    </row>
    <row r="4364" spans="1:9">
      <c r="A4364">
        <v>37440</v>
      </c>
      <c r="B4364">
        <v>5000000</v>
      </c>
      <c r="C4364">
        <v>7.5</v>
      </c>
      <c r="E4364">
        <v>6471394</v>
      </c>
      <c r="F4364">
        <v>50000000</v>
      </c>
      <c r="G4364">
        <v>4.9000000000000004</v>
      </c>
      <c r="H4364">
        <f>ROUND(CORREL(Table68[[Gross Earning ]],Table68[Budget]),6)</f>
        <v>0.48902099999999998</v>
      </c>
      <c r="I4364">
        <f>Table68[[#This Row],[Gross Earning ]]-Table68[[#This Row],[Budget]]</f>
        <v>-43528606</v>
      </c>
    </row>
    <row r="4365" spans="1:9">
      <c r="A4365">
        <v>617228</v>
      </c>
      <c r="B4365">
        <v>84450000</v>
      </c>
      <c r="C4365">
        <v>7.4</v>
      </c>
      <c r="E4365">
        <v>6291602</v>
      </c>
      <c r="F4365">
        <v>50000000</v>
      </c>
      <c r="G4365">
        <v>5.6</v>
      </c>
      <c r="H4365">
        <f>ROUND(CORREL(Table68[[Gross Earning ]],Table68[Budget]),6)</f>
        <v>0.48902099999999998</v>
      </c>
      <c r="I4365">
        <f>Table68[[#This Row],[Gross Earning ]]-Table68[[#This Row],[Budget]]</f>
        <v>-43708398</v>
      </c>
    </row>
    <row r="4366" spans="1:9">
      <c r="A4366">
        <v>274385</v>
      </c>
      <c r="B4366">
        <v>4000000</v>
      </c>
      <c r="C4366">
        <v>7.3</v>
      </c>
      <c r="E4366">
        <v>33201661</v>
      </c>
      <c r="F4366">
        <v>77000000</v>
      </c>
      <c r="G4366">
        <v>8.4</v>
      </c>
      <c r="H4366">
        <f>ROUND(CORREL(Table68[[Gross Earning ]],Table68[Budget]),6)</f>
        <v>0.48902099999999998</v>
      </c>
      <c r="I4366">
        <f>Table68[[#This Row],[Gross Earning ]]-Table68[[#This Row],[Budget]]</f>
        <v>-43798339</v>
      </c>
    </row>
    <row r="4367" spans="1:9">
      <c r="A4367">
        <v>24475416</v>
      </c>
      <c r="B4367">
        <v>890000</v>
      </c>
      <c r="C4367">
        <v>8</v>
      </c>
      <c r="E4367" s="27">
        <v>24171685</v>
      </c>
      <c r="F4367">
        <v>68005000</v>
      </c>
      <c r="G4367">
        <v>6</v>
      </c>
      <c r="H4367">
        <f>ROUND(CORREL(Table68[[Gross Earning ]],Table68[Budget]),6)</f>
        <v>0.48902099999999998</v>
      </c>
      <c r="I4367">
        <f>Table68[[#This Row],[Gross Earning ]]-Table68[[#This Row],[Budget]]</f>
        <v>-43833315</v>
      </c>
    </row>
    <row r="4368" spans="1:9">
      <c r="A4368">
        <v>47277326</v>
      </c>
      <c r="B4368">
        <v>4800000</v>
      </c>
      <c r="C4368">
        <v>5.9</v>
      </c>
      <c r="E4368">
        <v>36073232</v>
      </c>
      <c r="F4368">
        <v>80000000</v>
      </c>
      <c r="G4368">
        <v>5.2</v>
      </c>
      <c r="H4368">
        <f>ROUND(CORREL(Table68[[Gross Earning ]],Table68[Budget]),6)</f>
        <v>0.48902099999999998</v>
      </c>
      <c r="I4368">
        <f>Table68[[#This Row],[Gross Earning ]]-Table68[[#This Row],[Budget]]</f>
        <v>-43926768</v>
      </c>
    </row>
    <row r="4369" spans="1:9">
      <c r="A4369">
        <v>1247453</v>
      </c>
      <c r="B4369">
        <v>2800000</v>
      </c>
      <c r="C4369">
        <v>6.8</v>
      </c>
      <c r="E4369">
        <v>50802661</v>
      </c>
      <c r="F4369">
        <v>95000000</v>
      </c>
      <c r="G4369">
        <v>6.9</v>
      </c>
      <c r="H4369">
        <f>ROUND(CORREL(Table68[[Gross Earning ]],Table68[Budget]),6)</f>
        <v>0.48902099999999998</v>
      </c>
      <c r="I4369">
        <f>Table68[[#This Row],[Gross Earning ]]-Table68[[#This Row],[Budget]]</f>
        <v>-44197339</v>
      </c>
    </row>
    <row r="4370" spans="1:9">
      <c r="A4370">
        <v>1729969</v>
      </c>
      <c r="B4370">
        <v>5000000</v>
      </c>
      <c r="C4370">
        <v>7.4</v>
      </c>
      <c r="E4370">
        <v>27796042</v>
      </c>
      <c r="F4370">
        <v>72000000</v>
      </c>
      <c r="G4370">
        <v>6.9</v>
      </c>
      <c r="H4370">
        <f>ROUND(CORREL(Table68[[Gross Earning ]],Table68[Budget]),6)</f>
        <v>0.48902099999999998</v>
      </c>
      <c r="I4370">
        <f>Table68[[#This Row],[Gross Earning ]]-Table68[[#This Row],[Budget]]</f>
        <v>-44203958</v>
      </c>
    </row>
    <row r="4371" spans="1:9">
      <c r="A4371">
        <v>1705139</v>
      </c>
      <c r="B4371">
        <v>4700000</v>
      </c>
      <c r="C4371">
        <v>6.7</v>
      </c>
      <c r="E4371">
        <v>145109</v>
      </c>
      <c r="F4371">
        <v>45000000</v>
      </c>
      <c r="G4371">
        <v>7.3</v>
      </c>
      <c r="H4371">
        <f>ROUND(CORREL(Table68[[Gross Earning ]],Table68[Budget]),6)</f>
        <v>0.48902099999999998</v>
      </c>
      <c r="I4371">
        <f>Table68[[#This Row],[Gross Earning ]]-Table68[[#This Row],[Budget]]</f>
        <v>-44854891</v>
      </c>
    </row>
    <row r="4372" spans="1:9">
      <c r="A4372">
        <v>8025872</v>
      </c>
      <c r="B4372">
        <v>4700000</v>
      </c>
      <c r="C4372">
        <v>5.5</v>
      </c>
      <c r="E4372">
        <v>40048332</v>
      </c>
      <c r="F4372">
        <v>85000000</v>
      </c>
      <c r="G4372">
        <v>5.5</v>
      </c>
      <c r="H4372">
        <f>ROUND(CORREL(Table68[[Gross Earning ]],Table68[Budget]),6)</f>
        <v>0.48902099999999998</v>
      </c>
      <c r="I4372">
        <f>Table68[[#This Row],[Gross Earning ]]-Table68[[#This Row],[Budget]]</f>
        <v>-44951668</v>
      </c>
    </row>
    <row r="4373" spans="1:9">
      <c r="A4373">
        <v>778565</v>
      </c>
      <c r="B4373">
        <v>4800000</v>
      </c>
      <c r="C4373">
        <v>5.7</v>
      </c>
      <c r="E4373">
        <v>30013346</v>
      </c>
      <c r="F4373">
        <v>75000000</v>
      </c>
      <c r="G4373">
        <v>5.3</v>
      </c>
      <c r="H4373">
        <f>ROUND(CORREL(Table68[[Gross Earning ]],Table68[Budget]),6)</f>
        <v>0.48902099999999998</v>
      </c>
      <c r="I4373">
        <f>Table68[[#This Row],[Gross Earning ]]-Table68[[#This Row],[Budget]]</f>
        <v>-44986654</v>
      </c>
    </row>
    <row r="4374" spans="1:9">
      <c r="A4374">
        <v>513836</v>
      </c>
      <c r="B4374">
        <v>4600000</v>
      </c>
      <c r="C4374">
        <v>7.2</v>
      </c>
      <c r="E4374">
        <v>44606335</v>
      </c>
      <c r="F4374">
        <v>90000000</v>
      </c>
      <c r="G4374">
        <v>7.1</v>
      </c>
      <c r="H4374">
        <f>ROUND(CORREL(Table68[[Gross Earning ]],Table68[Budget]),6)</f>
        <v>0.48902099999999998</v>
      </c>
      <c r="I4374">
        <f>Table68[[#This Row],[Gross Earning ]]-Table68[[#This Row],[Budget]]</f>
        <v>-45393665</v>
      </c>
    </row>
    <row r="4375" spans="1:9">
      <c r="A4375">
        <v>434417</v>
      </c>
      <c r="B4375">
        <v>4600000</v>
      </c>
      <c r="C4375">
        <v>5.9</v>
      </c>
      <c r="E4375">
        <v>34566746</v>
      </c>
      <c r="F4375">
        <v>80000000</v>
      </c>
      <c r="G4375">
        <v>7.3</v>
      </c>
      <c r="H4375">
        <f>ROUND(CORREL(Table68[[Gross Earning ]],Table68[Budget]),6)</f>
        <v>0.48902099999999998</v>
      </c>
      <c r="I4375">
        <f>Table68[[#This Row],[Gross Earning ]]-Table68[[#This Row],[Budget]]</f>
        <v>-45433254</v>
      </c>
    </row>
    <row r="4376" spans="1:9">
      <c r="A4376">
        <v>81200000</v>
      </c>
      <c r="B4376">
        <v>4500000</v>
      </c>
      <c r="C4376">
        <v>6.7</v>
      </c>
      <c r="E4376">
        <v>19548064</v>
      </c>
      <c r="F4376">
        <v>65000000</v>
      </c>
      <c r="G4376">
        <v>6.3</v>
      </c>
      <c r="H4376">
        <f>ROUND(CORREL(Table68[[Gross Earning ]],Table68[Budget]),6)</f>
        <v>0.48902099999999998</v>
      </c>
      <c r="I4376">
        <f>Table68[[#This Row],[Gross Earning ]]-Table68[[#This Row],[Budget]]</f>
        <v>-45451936</v>
      </c>
    </row>
    <row r="4377" spans="1:9">
      <c r="A4377">
        <v>52700832</v>
      </c>
      <c r="B4377">
        <v>4500000</v>
      </c>
      <c r="C4377">
        <v>7.1</v>
      </c>
      <c r="E4377">
        <v>9483821</v>
      </c>
      <c r="F4377">
        <v>55000000</v>
      </c>
      <c r="G4377">
        <v>5.7</v>
      </c>
      <c r="H4377">
        <f>ROUND(CORREL(Table68[[Gross Earning ]],Table68[Budget]),6)</f>
        <v>0.48902099999999998</v>
      </c>
      <c r="I4377">
        <f>Table68[[#This Row],[Gross Earning ]]-Table68[[#This Row],[Budget]]</f>
        <v>-45516179</v>
      </c>
    </row>
    <row r="4378" spans="1:9">
      <c r="A4378">
        <v>13060843</v>
      </c>
      <c r="B4378">
        <v>15000000</v>
      </c>
      <c r="C4378">
        <v>7.7</v>
      </c>
      <c r="E4378">
        <v>36381716</v>
      </c>
      <c r="F4378">
        <v>82000000</v>
      </c>
      <c r="G4378">
        <v>6.1</v>
      </c>
      <c r="H4378">
        <f>ROUND(CORREL(Table68[[Gross Earning ]],Table68[Budget]),6)</f>
        <v>0.48902099999999998</v>
      </c>
      <c r="I4378">
        <f>Table68[[#This Row],[Gross Earning ]]-Table68[[#This Row],[Budget]]</f>
        <v>-45618284</v>
      </c>
    </row>
    <row r="4379" spans="1:9">
      <c r="A4379">
        <v>3798532</v>
      </c>
      <c r="B4379">
        <v>4500000</v>
      </c>
      <c r="C4379">
        <v>7.4</v>
      </c>
      <c r="E4379">
        <v>19059018</v>
      </c>
      <c r="F4379">
        <v>65000000</v>
      </c>
      <c r="G4379">
        <v>5.0999999999999996</v>
      </c>
      <c r="H4379">
        <f>ROUND(CORREL(Table68[[Gross Earning ]],Table68[Budget]),6)</f>
        <v>0.48902099999999998</v>
      </c>
      <c r="I4379">
        <f>Table68[[#This Row],[Gross Earning ]]-Table68[[#This Row],[Budget]]</f>
        <v>-45940982</v>
      </c>
    </row>
    <row r="4380" spans="1:9">
      <c r="A4380">
        <v>3609278</v>
      </c>
      <c r="B4380">
        <v>4500000</v>
      </c>
      <c r="C4380">
        <v>8.4</v>
      </c>
      <c r="E4380">
        <v>13395939</v>
      </c>
      <c r="F4380">
        <v>60000000</v>
      </c>
      <c r="G4380">
        <v>6.2</v>
      </c>
      <c r="H4380">
        <f>ROUND(CORREL(Table68[[Gross Earning ]],Table68[Budget]),6)</f>
        <v>0.48902099999999998</v>
      </c>
      <c r="I4380">
        <f>Table68[[#This Row],[Gross Earning ]]-Table68[[#This Row],[Budget]]</f>
        <v>-46604061</v>
      </c>
    </row>
    <row r="4381" spans="1:9">
      <c r="A4381">
        <v>1687311</v>
      </c>
      <c r="B4381">
        <v>700000000</v>
      </c>
      <c r="C4381">
        <v>7.2</v>
      </c>
      <c r="E4381">
        <v>8355815</v>
      </c>
      <c r="F4381">
        <v>55000000</v>
      </c>
      <c r="G4381">
        <v>6.4</v>
      </c>
      <c r="H4381">
        <f>ROUND(CORREL(Table68[[Gross Earning ]],Table68[Budget]),6)</f>
        <v>0.48902099999999998</v>
      </c>
      <c r="I4381">
        <f>Table68[[#This Row],[Gross Earning ]]-Table68[[#This Row],[Budget]]</f>
        <v>-46644185</v>
      </c>
    </row>
    <row r="4382" spans="1:9">
      <c r="A4382">
        <v>10429707</v>
      </c>
      <c r="B4382">
        <v>5000000</v>
      </c>
      <c r="C4382">
        <v>5.4</v>
      </c>
      <c r="E4382">
        <v>23159305</v>
      </c>
      <c r="F4382">
        <v>70000000</v>
      </c>
      <c r="G4382">
        <v>8</v>
      </c>
      <c r="H4382">
        <f>ROUND(CORREL(Table68[[Gross Earning ]],Table68[Budget]),6)</f>
        <v>0.48902099999999998</v>
      </c>
      <c r="I4382">
        <f>Table68[[#This Row],[Gross Earning ]]-Table68[[#This Row],[Budget]]</f>
        <v>-46840695</v>
      </c>
    </row>
    <row r="4383" spans="1:9">
      <c r="A4383">
        <v>727883</v>
      </c>
      <c r="B4383">
        <v>4500000</v>
      </c>
      <c r="C4383">
        <v>8.1</v>
      </c>
      <c r="E4383">
        <v>13082288</v>
      </c>
      <c r="F4383">
        <v>60000000</v>
      </c>
      <c r="G4383">
        <v>6.6</v>
      </c>
      <c r="H4383">
        <f>ROUND(CORREL(Table68[[Gross Earning ]],Table68[Budget]),6)</f>
        <v>0.48902099999999998</v>
      </c>
      <c r="I4383">
        <f>Table68[[#This Row],[Gross Earning ]]-Table68[[#This Row],[Budget]]</f>
        <v>-46917712</v>
      </c>
    </row>
    <row r="4384" spans="1:9">
      <c r="A4384">
        <v>713413</v>
      </c>
      <c r="B4384">
        <v>4500000</v>
      </c>
      <c r="C4384">
        <v>7.8</v>
      </c>
      <c r="E4384">
        <v>32885565</v>
      </c>
      <c r="F4384">
        <v>80000000</v>
      </c>
      <c r="G4384">
        <v>5.8</v>
      </c>
      <c r="H4384">
        <f>ROUND(CORREL(Table68[[Gross Earning ]],Table68[Budget]),6)</f>
        <v>0.48902099999999998</v>
      </c>
      <c r="I4384">
        <f>Table68[[#This Row],[Gross Earning ]]-Table68[[#This Row],[Budget]]</f>
        <v>-47114435</v>
      </c>
    </row>
    <row r="4385" spans="1:9">
      <c r="A4385">
        <v>410241</v>
      </c>
      <c r="B4385">
        <v>2000000</v>
      </c>
      <c r="C4385">
        <v>6.8</v>
      </c>
      <c r="E4385">
        <v>7871693</v>
      </c>
      <c r="F4385">
        <v>55000000</v>
      </c>
      <c r="G4385">
        <v>6.5</v>
      </c>
      <c r="H4385">
        <f>ROUND(CORREL(Table68[[Gross Earning ]],Table68[Budget]),6)</f>
        <v>0.48902099999999998</v>
      </c>
      <c r="I4385">
        <f>Table68[[#This Row],[Gross Earning ]]-Table68[[#This Row],[Budget]]</f>
        <v>-47128307</v>
      </c>
    </row>
    <row r="4386" spans="1:9">
      <c r="A4386">
        <v>211667</v>
      </c>
      <c r="B4386">
        <v>4200000000</v>
      </c>
      <c r="C4386">
        <v>7.7</v>
      </c>
      <c r="E4386">
        <v>34543701</v>
      </c>
      <c r="F4386">
        <v>82000000</v>
      </c>
      <c r="G4386">
        <v>5.9</v>
      </c>
      <c r="H4386">
        <f>ROUND(CORREL(Table68[[Gross Earning ]],Table68[Budget]),6)</f>
        <v>0.48902099999999998</v>
      </c>
      <c r="I4386">
        <f>Table68[[#This Row],[Gross Earning ]]-Table68[[#This Row],[Budget]]</f>
        <v>-47456299</v>
      </c>
    </row>
    <row r="4387" spans="1:9">
      <c r="A4387">
        <v>92191</v>
      </c>
      <c r="B4387">
        <v>2500000</v>
      </c>
      <c r="C4387">
        <v>6.5</v>
      </c>
      <c r="E4387">
        <v>22531698</v>
      </c>
      <c r="F4387">
        <v>70000000</v>
      </c>
      <c r="G4387">
        <v>5.6</v>
      </c>
      <c r="H4387">
        <f>ROUND(CORREL(Table68[[Gross Earning ]],Table68[Budget]),6)</f>
        <v>0.48902099999999998</v>
      </c>
      <c r="I4387">
        <f>Table68[[#This Row],[Gross Earning ]]-Table68[[#This Row],[Budget]]</f>
        <v>-47468302</v>
      </c>
    </row>
    <row r="4388" spans="1:9">
      <c r="A4388">
        <v>49413</v>
      </c>
      <c r="B4388">
        <v>35000000</v>
      </c>
      <c r="C4388">
        <v>7.3</v>
      </c>
      <c r="E4388">
        <v>7221458</v>
      </c>
      <c r="F4388">
        <v>55000000</v>
      </c>
      <c r="G4388">
        <v>6.2</v>
      </c>
      <c r="H4388">
        <f>ROUND(CORREL(Table68[[Gross Earning ]],Table68[Budget]),6)</f>
        <v>0.48902099999999998</v>
      </c>
      <c r="I4388">
        <f>Table68[[#This Row],[Gross Earning ]]-Table68[[#This Row],[Budget]]</f>
        <v>-47778542</v>
      </c>
    </row>
    <row r="4389" spans="1:9">
      <c r="A4389">
        <v>108229</v>
      </c>
      <c r="B4389">
        <v>4500000</v>
      </c>
      <c r="C4389">
        <v>5.9</v>
      </c>
      <c r="E4389">
        <v>2208939</v>
      </c>
      <c r="F4389">
        <v>50000000</v>
      </c>
      <c r="G4389">
        <v>7.5</v>
      </c>
      <c r="H4389">
        <f>ROUND(CORREL(Table68[[Gross Earning ]],Table68[Budget]),6)</f>
        <v>0.48902099999999998</v>
      </c>
      <c r="I4389">
        <f>Table68[[#This Row],[Gross Earning ]]-Table68[[#This Row],[Budget]]</f>
        <v>-47791061</v>
      </c>
    </row>
    <row r="4390" spans="1:9">
      <c r="A4390">
        <v>112000000</v>
      </c>
      <c r="B4390">
        <v>4400000</v>
      </c>
      <c r="C4390">
        <v>8.6999999999999993</v>
      </c>
      <c r="E4390">
        <v>2175312</v>
      </c>
      <c r="F4390">
        <v>50000000</v>
      </c>
      <c r="G4390">
        <v>6.3</v>
      </c>
      <c r="H4390">
        <f>ROUND(CORREL(Table68[[Gross Earning ]],Table68[Budget]),6)</f>
        <v>0.48902099999999998</v>
      </c>
      <c r="I4390">
        <f>Table68[[#This Row],[Gross Earning ]]-Table68[[#This Row],[Budget]]</f>
        <v>-47824688</v>
      </c>
    </row>
    <row r="4391" spans="1:9">
      <c r="A4391">
        <v>8691</v>
      </c>
      <c r="B4391">
        <v>4500000</v>
      </c>
      <c r="C4391">
        <v>5.8</v>
      </c>
      <c r="E4391">
        <v>12065985</v>
      </c>
      <c r="F4391">
        <v>60000000</v>
      </c>
      <c r="G4391">
        <v>4.9000000000000004</v>
      </c>
      <c r="H4391">
        <f>ROUND(CORREL(Table68[[Gross Earning ]],Table68[Budget]),6)</f>
        <v>0.48902099999999998</v>
      </c>
      <c r="I4391">
        <f>Table68[[#This Row],[Gross Earning ]]-Table68[[#This Row],[Budget]]</f>
        <v>-47934015</v>
      </c>
    </row>
    <row r="4392" spans="1:9">
      <c r="A4392">
        <v>26345</v>
      </c>
      <c r="B4392">
        <v>3000000</v>
      </c>
      <c r="C4392">
        <v>6.1</v>
      </c>
      <c r="E4392">
        <v>1987287</v>
      </c>
      <c r="F4392">
        <v>50000000</v>
      </c>
      <c r="G4392">
        <v>6.9</v>
      </c>
      <c r="H4392">
        <f>ROUND(CORREL(Table68[[Gross Earning ]],Table68[Budget]),6)</f>
        <v>0.48902099999999998</v>
      </c>
      <c r="I4392">
        <f>Table68[[#This Row],[Gross Earning ]]-Table68[[#This Row],[Budget]]</f>
        <v>-48012713</v>
      </c>
    </row>
    <row r="4393" spans="1:9">
      <c r="A4393">
        <v>20772796</v>
      </c>
      <c r="B4393">
        <v>6000000</v>
      </c>
      <c r="C4393">
        <v>7.6</v>
      </c>
      <c r="E4393">
        <v>11802056</v>
      </c>
      <c r="F4393">
        <v>60000000</v>
      </c>
      <c r="G4393">
        <v>4.9000000000000004</v>
      </c>
      <c r="H4393">
        <f>ROUND(CORREL(Table68[[Gross Earning ]],Table68[Budget]),6)</f>
        <v>0.48902099999999998</v>
      </c>
      <c r="I4393">
        <f>Table68[[#This Row],[Gross Earning ]]-Table68[[#This Row],[Budget]]</f>
        <v>-48197944</v>
      </c>
    </row>
    <row r="4394" spans="1:9">
      <c r="A4394">
        <v>199228</v>
      </c>
      <c r="B4394">
        <v>150000000</v>
      </c>
      <c r="C4394">
        <v>7.2</v>
      </c>
      <c r="E4394">
        <v>5660084</v>
      </c>
      <c r="F4394">
        <v>54000000</v>
      </c>
      <c r="G4394">
        <v>2.4</v>
      </c>
      <c r="H4394">
        <f>ROUND(CORREL(Table68[[Gross Earning ]],Table68[Budget]),6)</f>
        <v>0.48902099999999998</v>
      </c>
      <c r="I4394">
        <f>Table68[[#This Row],[Gross Earning ]]-Table68[[#This Row],[Budget]]</f>
        <v>-48339916</v>
      </c>
    </row>
    <row r="4395" spans="1:9">
      <c r="A4395">
        <v>1487477</v>
      </c>
      <c r="B4395">
        <v>4200000</v>
      </c>
      <c r="C4395">
        <v>6.5</v>
      </c>
      <c r="E4395">
        <v>1206135</v>
      </c>
      <c r="F4395">
        <v>50000000</v>
      </c>
      <c r="G4395">
        <v>6.4</v>
      </c>
      <c r="H4395">
        <f>ROUND(CORREL(Table68[[Gross Earning ]],Table68[Budget]),6)</f>
        <v>0.48902099999999998</v>
      </c>
      <c r="I4395">
        <f>Table68[[#This Row],[Gross Earning ]]-Table68[[#This Row],[Budget]]</f>
        <v>-48793865</v>
      </c>
    </row>
    <row r="4396" spans="1:9">
      <c r="A4396">
        <v>62549000</v>
      </c>
      <c r="B4396">
        <v>2300000</v>
      </c>
      <c r="C4396">
        <v>7.3</v>
      </c>
      <c r="E4396">
        <v>5755286</v>
      </c>
      <c r="F4396">
        <v>55000000</v>
      </c>
      <c r="G4396">
        <v>5.9</v>
      </c>
      <c r="H4396">
        <f>ROUND(CORREL(Table68[[Gross Earning ]],Table68[Budget]),6)</f>
        <v>0.48902099999999998</v>
      </c>
      <c r="I4396">
        <f>Table68[[#This Row],[Gross Earning ]]-Table68[[#This Row],[Budget]]</f>
        <v>-49244714</v>
      </c>
    </row>
    <row r="4397" spans="1:9">
      <c r="A4397">
        <v>105500000</v>
      </c>
      <c r="B4397">
        <v>4000000</v>
      </c>
      <c r="C4397">
        <v>6.2</v>
      </c>
      <c r="E4397">
        <v>700000</v>
      </c>
      <c r="F4397">
        <v>50000000</v>
      </c>
      <c r="G4397">
        <v>7</v>
      </c>
      <c r="H4397">
        <f>ROUND(CORREL(Table68[[Gross Earning ]],Table68[Budget]),6)</f>
        <v>0.48902099999999998</v>
      </c>
      <c r="I4397">
        <f>Table68[[#This Row],[Gross Earning ]]-Table68[[#This Row],[Budget]]</f>
        <v>-49300000</v>
      </c>
    </row>
    <row r="4398" spans="1:9">
      <c r="A4398">
        <v>101055</v>
      </c>
      <c r="B4398">
        <v>4000000</v>
      </c>
      <c r="C4398">
        <v>5</v>
      </c>
      <c r="E4398">
        <v>206400</v>
      </c>
      <c r="F4398">
        <v>50000000</v>
      </c>
      <c r="G4398">
        <v>6.9</v>
      </c>
      <c r="H4398">
        <f>ROUND(CORREL(Table68[[Gross Earning ]],Table68[Budget]),6)</f>
        <v>0.48902099999999998</v>
      </c>
      <c r="I4398">
        <f>Table68[[#This Row],[Gross Earning ]]-Table68[[#This Row],[Budget]]</f>
        <v>-49793600</v>
      </c>
    </row>
    <row r="4399" spans="1:9">
      <c r="A4399">
        <v>44566004</v>
      </c>
      <c r="B4399">
        <v>4000000</v>
      </c>
      <c r="C4399">
        <v>7.8</v>
      </c>
      <c r="E4399">
        <v>23106</v>
      </c>
      <c r="F4399">
        <v>50000000</v>
      </c>
      <c r="G4399">
        <v>6.6</v>
      </c>
      <c r="H4399">
        <f>ROUND(CORREL(Table68[[Gross Earning ]],Table68[Budget]),6)</f>
        <v>0.48902099999999998</v>
      </c>
      <c r="I4399">
        <f>Table68[[#This Row],[Gross Earning ]]-Table68[[#This Row],[Budget]]</f>
        <v>-49976894</v>
      </c>
    </row>
    <row r="4400" spans="1:9">
      <c r="A4400">
        <v>39200000</v>
      </c>
      <c r="B4400">
        <v>4000000</v>
      </c>
      <c r="C4400">
        <v>8.1</v>
      </c>
      <c r="E4400">
        <v>26000610</v>
      </c>
      <c r="F4400">
        <v>76000000</v>
      </c>
      <c r="G4400">
        <v>4.0999999999999996</v>
      </c>
      <c r="H4400">
        <f>ROUND(CORREL(Table68[[Gross Earning ]],Table68[Budget]),6)</f>
        <v>0.48902099999999998</v>
      </c>
      <c r="I4400">
        <f>Table68[[#This Row],[Gross Earning ]]-Table68[[#This Row],[Budget]]</f>
        <v>-49999390</v>
      </c>
    </row>
    <row r="4401" spans="1:9">
      <c r="A4401">
        <v>36000000</v>
      </c>
      <c r="B4401">
        <v>4000000</v>
      </c>
      <c r="C4401">
        <v>6.7</v>
      </c>
      <c r="E4401">
        <v>37899638</v>
      </c>
      <c r="F4401">
        <v>88000000</v>
      </c>
      <c r="G4401">
        <v>5.9</v>
      </c>
      <c r="H4401">
        <f>ROUND(CORREL(Table68[[Gross Earning ]],Table68[Budget]),6)</f>
        <v>0.48902099999999998</v>
      </c>
      <c r="I4401">
        <f>Table68[[#This Row],[Gross Earning ]]-Table68[[#This Row],[Budget]]</f>
        <v>-50100362</v>
      </c>
    </row>
    <row r="4402" spans="1:9">
      <c r="A4402">
        <v>31252964</v>
      </c>
      <c r="B4402">
        <v>4000000</v>
      </c>
      <c r="C4402">
        <v>7.1</v>
      </c>
      <c r="E4402">
        <v>1891821</v>
      </c>
      <c r="F4402">
        <v>52000000</v>
      </c>
      <c r="G4402">
        <v>4.2</v>
      </c>
      <c r="H4402">
        <f>ROUND(CORREL(Table68[[Gross Earning ]],Table68[Budget]),6)</f>
        <v>0.48902099999999998</v>
      </c>
      <c r="I4402">
        <f>Table68[[#This Row],[Gross Earning ]]-Table68[[#This Row],[Budget]]</f>
        <v>-50108179</v>
      </c>
    </row>
    <row r="4403" spans="1:9">
      <c r="A4403">
        <v>131175</v>
      </c>
      <c r="B4403">
        <v>8500000</v>
      </c>
      <c r="C4403">
        <v>5.6</v>
      </c>
      <c r="E4403">
        <v>19819494</v>
      </c>
      <c r="F4403">
        <v>70000000</v>
      </c>
      <c r="G4403">
        <v>5.8</v>
      </c>
      <c r="H4403">
        <f>ROUND(CORREL(Table68[[Gross Earning ]],Table68[Budget]),6)</f>
        <v>0.48902099999999998</v>
      </c>
      <c r="I4403">
        <f>Table68[[#This Row],[Gross Earning ]]-Table68[[#This Row],[Budget]]</f>
        <v>-50180506</v>
      </c>
    </row>
    <row r="4404" spans="1:9">
      <c r="A4404">
        <v>31968347</v>
      </c>
      <c r="B4404">
        <v>3600000</v>
      </c>
      <c r="C4404">
        <v>7.6</v>
      </c>
      <c r="E4404">
        <v>6768055</v>
      </c>
      <c r="F4404">
        <v>57000000</v>
      </c>
      <c r="G4404">
        <v>4.2</v>
      </c>
      <c r="H4404">
        <f>ROUND(CORREL(Table68[[Gross Earning ]],Table68[Budget]),6)</f>
        <v>0.48902099999999998</v>
      </c>
      <c r="I4404">
        <f>Table68[[#This Row],[Gross Earning ]]-Table68[[#This Row],[Budget]]</f>
        <v>-50231945</v>
      </c>
    </row>
    <row r="4405" spans="1:9">
      <c r="A4405">
        <v>35385560</v>
      </c>
      <c r="B4405">
        <v>4000000</v>
      </c>
      <c r="C4405">
        <v>4.5999999999999996</v>
      </c>
      <c r="E4405">
        <v>39292022</v>
      </c>
      <c r="F4405">
        <v>90000000</v>
      </c>
      <c r="G4405">
        <v>6.1</v>
      </c>
      <c r="H4405">
        <f>ROUND(CORREL(Table68[[Gross Earning ]],Table68[Budget]),6)</f>
        <v>0.48902099999999998</v>
      </c>
      <c r="I4405">
        <f>Table68[[#This Row],[Gross Earning ]]-Table68[[#This Row],[Budget]]</f>
        <v>-50707978</v>
      </c>
    </row>
    <row r="4406" spans="1:9">
      <c r="A4406">
        <v>20803237</v>
      </c>
      <c r="B4406">
        <v>3500000</v>
      </c>
      <c r="C4406">
        <v>7.1</v>
      </c>
      <c r="E4406">
        <v>14218868</v>
      </c>
      <c r="F4406">
        <v>65000000</v>
      </c>
      <c r="G4406">
        <v>4.8</v>
      </c>
      <c r="H4406">
        <f>ROUND(CORREL(Table68[[Gross Earning ]],Table68[Budget]),6)</f>
        <v>0.48902099999999998</v>
      </c>
      <c r="I4406">
        <f>Table68[[#This Row],[Gross Earning ]]-Table68[[#This Row],[Budget]]</f>
        <v>-50781132</v>
      </c>
    </row>
    <row r="4407" spans="1:9">
      <c r="A4407">
        <v>13008928</v>
      </c>
      <c r="B4407">
        <v>4000000</v>
      </c>
      <c r="C4407">
        <v>7.3</v>
      </c>
      <c r="E4407">
        <v>18990542</v>
      </c>
      <c r="F4407">
        <v>70000000</v>
      </c>
      <c r="G4407">
        <v>3</v>
      </c>
      <c r="H4407">
        <f>ROUND(CORREL(Table68[[Gross Earning ]],Table68[Budget]),6)</f>
        <v>0.48902099999999998</v>
      </c>
      <c r="I4407">
        <f>Table68[[#This Row],[Gross Earning ]]-Table68[[#This Row],[Budget]]</f>
        <v>-51009458</v>
      </c>
    </row>
    <row r="4408" spans="1:9">
      <c r="A4408">
        <v>15152879</v>
      </c>
      <c r="B4408">
        <v>5000000</v>
      </c>
      <c r="C4408">
        <v>4</v>
      </c>
      <c r="E4408">
        <v>18821279</v>
      </c>
      <c r="F4408">
        <v>70000000</v>
      </c>
      <c r="G4408">
        <v>4.2</v>
      </c>
      <c r="H4408">
        <f>ROUND(CORREL(Table68[[Gross Earning ]],Table68[Budget]),6)</f>
        <v>0.48902099999999998</v>
      </c>
      <c r="I4408">
        <f>Table68[[#This Row],[Gross Earning ]]-Table68[[#This Row],[Budget]]</f>
        <v>-51178721</v>
      </c>
    </row>
    <row r="4409" spans="1:9">
      <c r="A4409">
        <v>25359200</v>
      </c>
      <c r="B4409">
        <v>4000000</v>
      </c>
      <c r="C4409">
        <v>8</v>
      </c>
      <c r="E4409">
        <v>13750556</v>
      </c>
      <c r="F4409">
        <v>65000000</v>
      </c>
      <c r="G4409">
        <v>6.5</v>
      </c>
      <c r="H4409">
        <f>ROUND(CORREL(Table68[[Gross Earning ]],Table68[Budget]),6)</f>
        <v>0.48902099999999998</v>
      </c>
      <c r="I4409">
        <f>Table68[[#This Row],[Gross Earning ]]-Table68[[#This Row],[Budget]]</f>
        <v>-51249444</v>
      </c>
    </row>
    <row r="4410" spans="1:9">
      <c r="A4410">
        <v>10515579</v>
      </c>
      <c r="B4410">
        <v>4000000</v>
      </c>
      <c r="C4410">
        <v>6.7</v>
      </c>
      <c r="E4410">
        <v>22751979</v>
      </c>
      <c r="F4410">
        <v>75000000</v>
      </c>
      <c r="G4410">
        <v>6.6</v>
      </c>
      <c r="H4410">
        <f>ROUND(CORREL(Table68[[Gross Earning ]],Table68[Budget]),6)</f>
        <v>0.48902099999999998</v>
      </c>
      <c r="I4410">
        <f>Table68[[#This Row],[Gross Earning ]]-Table68[[#This Row],[Budget]]</f>
        <v>-52248021</v>
      </c>
    </row>
    <row r="4411" spans="1:9">
      <c r="A4411">
        <v>10097096</v>
      </c>
      <c r="B4411">
        <v>4000000</v>
      </c>
      <c r="C4411">
        <v>4.5999999999999996</v>
      </c>
      <c r="E4411">
        <v>32694788</v>
      </c>
      <c r="F4411">
        <v>85000000</v>
      </c>
      <c r="G4411">
        <v>6.6</v>
      </c>
      <c r="H4411">
        <f>ROUND(CORREL(Table68[[Gross Earning ]],Table68[Budget]),6)</f>
        <v>0.48902099999999998</v>
      </c>
      <c r="I4411">
        <f>Table68[[#This Row],[Gross Earning ]]-Table68[[#This Row],[Budget]]</f>
        <v>-52305212</v>
      </c>
    </row>
    <row r="4412" spans="1:9">
      <c r="A4412">
        <v>9821335</v>
      </c>
      <c r="B4412">
        <v>6000000</v>
      </c>
      <c r="C4412">
        <v>4</v>
      </c>
      <c r="E4412">
        <v>7605668</v>
      </c>
      <c r="F4412">
        <v>60000000</v>
      </c>
      <c r="G4412">
        <v>5.5</v>
      </c>
      <c r="H4412">
        <f>ROUND(CORREL(Table68[[Gross Earning ]],Table68[Budget]),6)</f>
        <v>0.48902099999999998</v>
      </c>
      <c r="I4412">
        <f>Table68[[#This Row],[Gross Earning ]]-Table68[[#This Row],[Budget]]</f>
        <v>-52394332</v>
      </c>
    </row>
    <row r="4413" spans="1:9">
      <c r="A4413">
        <v>8243880</v>
      </c>
      <c r="B4413">
        <v>3200000</v>
      </c>
      <c r="C4413">
        <v>7</v>
      </c>
      <c r="E4413">
        <v>17473245</v>
      </c>
      <c r="F4413">
        <v>70000000</v>
      </c>
      <c r="G4413">
        <v>5.7</v>
      </c>
      <c r="H4413">
        <f>ROUND(CORREL(Table68[[Gross Earning ]],Table68[Budget]),6)</f>
        <v>0.48902099999999998</v>
      </c>
      <c r="I4413">
        <f>Table68[[#This Row],[Gross Earning ]]-Table68[[#This Row],[Budget]]</f>
        <v>-52526755</v>
      </c>
    </row>
    <row r="4414" spans="1:9">
      <c r="A4414">
        <v>7825820</v>
      </c>
      <c r="B4414">
        <v>4000000</v>
      </c>
      <c r="C4414">
        <v>5.9</v>
      </c>
      <c r="E4414">
        <v>17218080</v>
      </c>
      <c r="F4414">
        <v>70000000</v>
      </c>
      <c r="G4414">
        <v>5.7</v>
      </c>
      <c r="H4414">
        <f>ROUND(CORREL(Table68[[Gross Earning ]],Table68[Budget]),6)</f>
        <v>0.48902099999999998</v>
      </c>
      <c r="I4414">
        <f>Table68[[#This Row],[Gross Earning ]]-Table68[[#This Row],[Budget]]</f>
        <v>-52781920</v>
      </c>
    </row>
    <row r="4415" spans="1:9">
      <c r="A4415">
        <v>7159147</v>
      </c>
      <c r="B4415">
        <v>3400000</v>
      </c>
      <c r="C4415">
        <v>7.5</v>
      </c>
      <c r="E4415" s="27">
        <v>24171685</v>
      </c>
      <c r="F4415">
        <v>78000000</v>
      </c>
      <c r="G4415">
        <v>5.0999999999999996</v>
      </c>
      <c r="H4415">
        <f>ROUND(CORREL(Table68[[Gross Earning ]],Table68[Budget]),6)</f>
        <v>0.48902099999999998</v>
      </c>
      <c r="I4415">
        <f>Table68[[#This Row],[Gross Earning ]]-Table68[[#This Row],[Budget]]</f>
        <v>-53828315</v>
      </c>
    </row>
    <row r="4416" spans="1:9">
      <c r="A4416">
        <v>17314483</v>
      </c>
      <c r="B4416">
        <v>4000000</v>
      </c>
      <c r="C4416">
        <v>4.7</v>
      </c>
      <c r="E4416">
        <v>20315324</v>
      </c>
      <c r="F4416">
        <v>75000000</v>
      </c>
      <c r="G4416">
        <v>5.8</v>
      </c>
      <c r="H4416">
        <f>ROUND(CORREL(Table68[[Gross Earning ]],Table68[Budget]),6)</f>
        <v>0.48902099999999998</v>
      </c>
      <c r="I4416">
        <f>Table68[[#This Row],[Gross Earning ]]-Table68[[#This Row],[Budget]]</f>
        <v>-54684676</v>
      </c>
    </row>
    <row r="4417" spans="1:9">
      <c r="A4417">
        <v>6525762</v>
      </c>
      <c r="B4417">
        <v>4000000</v>
      </c>
      <c r="C4417">
        <v>6.7</v>
      </c>
      <c r="E4417">
        <v>10014234</v>
      </c>
      <c r="F4417">
        <v>65000000</v>
      </c>
      <c r="G4417">
        <v>5</v>
      </c>
      <c r="H4417">
        <f>ROUND(CORREL(Table68[[Gross Earning ]],Table68[Budget]),6)</f>
        <v>0.48902099999999998</v>
      </c>
      <c r="I4417">
        <f>Table68[[#This Row],[Gross Earning ]]-Table68[[#This Row],[Budget]]</f>
        <v>-54985766</v>
      </c>
    </row>
    <row r="4418" spans="1:9">
      <c r="A4418">
        <v>4301331</v>
      </c>
      <c r="B4418">
        <v>4000000</v>
      </c>
      <c r="C4418">
        <v>6.7</v>
      </c>
      <c r="E4418">
        <v>4535117</v>
      </c>
      <c r="F4418">
        <v>60000000</v>
      </c>
      <c r="G4418">
        <v>3.8</v>
      </c>
      <c r="H4418">
        <f>ROUND(CORREL(Table68[[Gross Earning ]],Table68[Budget]),6)</f>
        <v>0.48902099999999998</v>
      </c>
      <c r="I4418">
        <f>Table68[[#This Row],[Gross Earning ]]-Table68[[#This Row],[Budget]]</f>
        <v>-55464883</v>
      </c>
    </row>
    <row r="4419" spans="1:9">
      <c r="A4419">
        <v>4046737</v>
      </c>
      <c r="B4419">
        <v>4000000</v>
      </c>
      <c r="C4419">
        <v>7.1</v>
      </c>
      <c r="E4419">
        <v>14294842</v>
      </c>
      <c r="F4419">
        <v>70000000</v>
      </c>
      <c r="G4419">
        <v>3.6</v>
      </c>
      <c r="H4419">
        <f>ROUND(CORREL(Table68[[Gross Earning ]],Table68[Budget]),6)</f>
        <v>0.48902099999999998</v>
      </c>
      <c r="I4419">
        <f>Table68[[#This Row],[Gross Earning ]]-Table68[[#This Row],[Budget]]</f>
        <v>-55705158</v>
      </c>
    </row>
    <row r="4420" spans="1:9">
      <c r="A4420">
        <v>3713002</v>
      </c>
      <c r="B4420">
        <v>8000000</v>
      </c>
      <c r="C4420">
        <v>2.7</v>
      </c>
      <c r="E4420">
        <v>13596911</v>
      </c>
      <c r="F4420">
        <v>70000000</v>
      </c>
      <c r="G4420">
        <v>6.2</v>
      </c>
      <c r="H4420">
        <f>ROUND(CORREL(Table68[[Gross Earning ]],Table68[Budget]),6)</f>
        <v>0.48902099999999998</v>
      </c>
      <c r="I4420">
        <f>Table68[[#This Row],[Gross Earning ]]-Table68[[#This Row],[Budget]]</f>
        <v>-56403089</v>
      </c>
    </row>
    <row r="4421" spans="1:9">
      <c r="A4421">
        <v>3468572</v>
      </c>
      <c r="B4421">
        <v>4000000</v>
      </c>
      <c r="C4421">
        <v>7.3</v>
      </c>
      <c r="E4421">
        <v>33574332</v>
      </c>
      <c r="F4421">
        <v>90000000</v>
      </c>
      <c r="G4421">
        <v>7.1</v>
      </c>
      <c r="H4421">
        <f>ROUND(CORREL(Table68[[Gross Earning ]],Table68[Budget]),6)</f>
        <v>0.48902099999999998</v>
      </c>
      <c r="I4421">
        <f>Table68[[#This Row],[Gross Earning ]]-Table68[[#This Row],[Budget]]</f>
        <v>-56425668</v>
      </c>
    </row>
    <row r="4422" spans="1:9">
      <c r="A4422">
        <v>2892582</v>
      </c>
      <c r="B4422">
        <v>4000000</v>
      </c>
      <c r="C4422">
        <v>7.6</v>
      </c>
      <c r="E4422">
        <v>23219748</v>
      </c>
      <c r="F4422">
        <v>80000000</v>
      </c>
      <c r="G4422">
        <v>5.6</v>
      </c>
      <c r="H4422">
        <f>ROUND(CORREL(Table68[[Gross Earning ]],Table68[Budget]),6)</f>
        <v>0.48902099999999998</v>
      </c>
      <c r="I4422">
        <f>Table68[[#This Row],[Gross Earning ]]-Table68[[#This Row],[Budget]]</f>
        <v>-56780252</v>
      </c>
    </row>
    <row r="4423" spans="1:9">
      <c r="A4423">
        <v>2800000</v>
      </c>
      <c r="B4423">
        <v>4000000</v>
      </c>
      <c r="C4423">
        <v>5.8</v>
      </c>
      <c r="E4423">
        <v>20950820</v>
      </c>
      <c r="F4423">
        <v>80000000</v>
      </c>
      <c r="G4423">
        <v>5.7</v>
      </c>
      <c r="H4423">
        <f>ROUND(CORREL(Table68[[Gross Earning ]],Table68[Budget]),6)</f>
        <v>0.48902099999999998</v>
      </c>
      <c r="I4423">
        <f>Table68[[#This Row],[Gross Earning ]]-Table68[[#This Row],[Budget]]</f>
        <v>-59049180</v>
      </c>
    </row>
    <row r="4424" spans="1:9">
      <c r="A4424">
        <v>2426851</v>
      </c>
      <c r="B4424">
        <v>4000000</v>
      </c>
      <c r="C4424">
        <v>6.5</v>
      </c>
      <c r="E4424">
        <v>668171</v>
      </c>
      <c r="F4424">
        <v>60000000</v>
      </c>
      <c r="G4424">
        <v>5.6</v>
      </c>
      <c r="H4424">
        <f>ROUND(CORREL(Table68[[Gross Earning ]],Table68[Budget]),6)</f>
        <v>0.48902099999999998</v>
      </c>
      <c r="I4424">
        <f>Table68[[#This Row],[Gross Earning ]]-Table68[[#This Row],[Budget]]</f>
        <v>-59331829</v>
      </c>
    </row>
    <row r="4425" spans="1:9">
      <c r="A4425">
        <v>1325073</v>
      </c>
      <c r="B4425">
        <v>4000000</v>
      </c>
      <c r="C4425">
        <v>6.6</v>
      </c>
      <c r="E4425">
        <v>11466088</v>
      </c>
      <c r="F4425">
        <v>71000000</v>
      </c>
      <c r="G4425">
        <v>4.7</v>
      </c>
      <c r="H4425">
        <f>ROUND(CORREL(Table68[[Gross Earning ]],Table68[Budget]),6)</f>
        <v>0.48902099999999998</v>
      </c>
      <c r="I4425">
        <f>Table68[[#This Row],[Gross Earning ]]-Table68[[#This Row],[Budget]]</f>
        <v>-59533912</v>
      </c>
    </row>
    <row r="4426" spans="1:9">
      <c r="A4426">
        <v>864959</v>
      </c>
      <c r="B4426">
        <v>4000000</v>
      </c>
      <c r="C4426">
        <v>6.9</v>
      </c>
      <c r="E4426">
        <v>231417</v>
      </c>
      <c r="F4426">
        <v>60000000</v>
      </c>
      <c r="G4426">
        <v>6.6</v>
      </c>
      <c r="H4426">
        <f>ROUND(CORREL(Table68[[Gross Earning ]],Table68[Budget]),6)</f>
        <v>0.48902099999999998</v>
      </c>
      <c r="I4426">
        <f>Table68[[#This Row],[Gross Earning ]]-Table68[[#This Row],[Budget]]</f>
        <v>-59768583</v>
      </c>
    </row>
    <row r="4427" spans="1:9">
      <c r="A4427">
        <v>2601847</v>
      </c>
      <c r="B4427">
        <v>4000000</v>
      </c>
      <c r="C4427">
        <v>8.5</v>
      </c>
      <c r="E4427">
        <v>22451</v>
      </c>
      <c r="F4427">
        <v>60000000</v>
      </c>
      <c r="G4427">
        <v>6.2</v>
      </c>
      <c r="H4427">
        <f>ROUND(CORREL(Table68[[Gross Earning ]],Table68[Budget]),6)</f>
        <v>0.48902099999999998</v>
      </c>
      <c r="I4427">
        <f>Table68[[#This Row],[Gross Earning ]]-Table68[[#This Row],[Budget]]</f>
        <v>-59977549</v>
      </c>
    </row>
    <row r="4428" spans="1:9">
      <c r="A4428">
        <v>800000</v>
      </c>
      <c r="B4428">
        <v>4000000</v>
      </c>
      <c r="C4428">
        <v>4.8</v>
      </c>
      <c r="E4428">
        <v>19673424</v>
      </c>
      <c r="F4428">
        <v>80000000</v>
      </c>
      <c r="G4428">
        <v>5.8</v>
      </c>
      <c r="H4428">
        <f>ROUND(CORREL(Table68[[Gross Earning ]],Table68[Budget]),6)</f>
        <v>0.48902099999999998</v>
      </c>
      <c r="I4428">
        <f>Table68[[#This Row],[Gross Earning ]]-Table68[[#This Row],[Budget]]</f>
        <v>-60326576</v>
      </c>
    </row>
    <row r="4429" spans="1:9">
      <c r="A4429">
        <v>562059</v>
      </c>
      <c r="B4429">
        <v>4000000</v>
      </c>
      <c r="C4429">
        <v>7</v>
      </c>
      <c r="E4429">
        <v>14567883</v>
      </c>
      <c r="F4429">
        <v>75000000</v>
      </c>
      <c r="G4429">
        <v>6</v>
      </c>
      <c r="H4429">
        <f>ROUND(CORREL(Table68[[Gross Earning ]],Table68[Budget]),6)</f>
        <v>0.48902099999999998</v>
      </c>
      <c r="I4429">
        <f>Table68[[#This Row],[Gross Earning ]]-Table68[[#This Row],[Budget]]</f>
        <v>-60432117</v>
      </c>
    </row>
    <row r="4430" spans="1:9">
      <c r="A4430">
        <v>399793</v>
      </c>
      <c r="B4430">
        <v>4000000</v>
      </c>
      <c r="C4430">
        <v>5.4</v>
      </c>
      <c r="E4430">
        <v>19480739</v>
      </c>
      <c r="F4430">
        <v>80000000</v>
      </c>
      <c r="G4430">
        <v>5.6</v>
      </c>
      <c r="H4430">
        <f>ROUND(CORREL(Table68[[Gross Earning ]],Table68[Budget]),6)</f>
        <v>0.48902099999999998</v>
      </c>
      <c r="I4430">
        <f>Table68[[#This Row],[Gross Earning ]]-Table68[[#This Row],[Budget]]</f>
        <v>-60519261</v>
      </c>
    </row>
    <row r="4431" spans="1:9">
      <c r="A4431">
        <v>371897</v>
      </c>
      <c r="B4431">
        <v>4000000</v>
      </c>
      <c r="C4431">
        <v>6.9</v>
      </c>
      <c r="E4431">
        <v>26082914</v>
      </c>
      <c r="F4431">
        <v>87000000</v>
      </c>
      <c r="G4431">
        <v>4.3</v>
      </c>
      <c r="H4431">
        <f>ROUND(CORREL(Table68[[Gross Earning ]],Table68[Budget]),6)</f>
        <v>0.48902099999999998</v>
      </c>
      <c r="I4431">
        <f>Table68[[#This Row],[Gross Earning ]]-Table68[[#This Row],[Budget]]</f>
        <v>-60917086</v>
      </c>
    </row>
    <row r="4432" spans="1:9">
      <c r="A4432">
        <v>302204</v>
      </c>
      <c r="B4432">
        <v>3000000</v>
      </c>
      <c r="C4432">
        <v>6.6</v>
      </c>
      <c r="E4432">
        <v>8460990</v>
      </c>
      <c r="F4432">
        <v>70000000</v>
      </c>
      <c r="G4432">
        <v>5.6</v>
      </c>
      <c r="H4432">
        <f>ROUND(CORREL(Table68[[Gross Earning ]],Table68[Budget]),6)</f>
        <v>0.48902099999999998</v>
      </c>
      <c r="I4432">
        <f>Table68[[#This Row],[Gross Earning ]]-Table68[[#This Row],[Budget]]</f>
        <v>-61539010</v>
      </c>
    </row>
    <row r="4433" spans="1:9">
      <c r="A4433">
        <v>354704</v>
      </c>
      <c r="B4433">
        <v>1300000</v>
      </c>
      <c r="C4433">
        <v>5.9</v>
      </c>
      <c r="E4433">
        <v>18318000</v>
      </c>
      <c r="F4433">
        <v>80000000</v>
      </c>
      <c r="G4433">
        <v>5.8</v>
      </c>
      <c r="H4433">
        <f>ROUND(CORREL(Table68[[Gross Earning ]],Table68[Budget]),6)</f>
        <v>0.48902099999999998</v>
      </c>
      <c r="I4433">
        <f>Table68[[#This Row],[Gross Earning ]]-Table68[[#This Row],[Budget]]</f>
        <v>-61682000</v>
      </c>
    </row>
    <row r="4434" spans="1:9">
      <c r="A4434">
        <v>265107</v>
      </c>
      <c r="B4434">
        <v>1500000</v>
      </c>
      <c r="C4434">
        <v>6.3</v>
      </c>
      <c r="E4434">
        <v>17593391</v>
      </c>
      <c r="F4434">
        <v>80000000</v>
      </c>
      <c r="G4434">
        <v>6</v>
      </c>
      <c r="H4434">
        <f>ROUND(CORREL(Table68[[Gross Earning ]],Table68[Budget]),6)</f>
        <v>0.48902099999999998</v>
      </c>
      <c r="I4434">
        <f>Table68[[#This Row],[Gross Earning ]]-Table68[[#This Row],[Budget]]</f>
        <v>-62406609</v>
      </c>
    </row>
    <row r="4435" spans="1:9">
      <c r="A4435">
        <v>185577</v>
      </c>
      <c r="B4435">
        <v>4000000</v>
      </c>
      <c r="C4435">
        <v>6.3</v>
      </c>
      <c r="E4435">
        <v>27356090</v>
      </c>
      <c r="F4435">
        <v>90000000</v>
      </c>
      <c r="G4435">
        <v>6</v>
      </c>
      <c r="H4435">
        <f>ROUND(CORREL(Table68[[Gross Earning ]],Table68[Budget]),6)</f>
        <v>0.48902099999999998</v>
      </c>
      <c r="I4435">
        <f>Table68[[#This Row],[Gross Earning ]]-Table68[[#This Row],[Budget]]</f>
        <v>-62643910</v>
      </c>
    </row>
    <row r="4436" spans="1:9">
      <c r="A4436">
        <v>100412</v>
      </c>
      <c r="B4436">
        <v>4000000</v>
      </c>
      <c r="C4436">
        <v>7.7</v>
      </c>
      <c r="E4436">
        <v>7097125</v>
      </c>
      <c r="F4436">
        <v>70000000</v>
      </c>
      <c r="G4436">
        <v>5.4</v>
      </c>
      <c r="H4436">
        <f>ROUND(CORREL(Table68[[Gross Earning ]],Table68[Budget]),6)</f>
        <v>0.48902099999999998</v>
      </c>
      <c r="I4436">
        <f>Table68[[#This Row],[Gross Earning ]]-Table68[[#This Row],[Budget]]</f>
        <v>-62902875</v>
      </c>
    </row>
    <row r="4437" spans="1:9">
      <c r="A4437">
        <v>58214</v>
      </c>
      <c r="B4437">
        <v>9500000</v>
      </c>
      <c r="C4437">
        <v>7</v>
      </c>
      <c r="E4437">
        <v>5851188</v>
      </c>
      <c r="F4437">
        <v>70000000</v>
      </c>
      <c r="G4437">
        <v>4.2</v>
      </c>
      <c r="H4437">
        <f>ROUND(CORREL(Table68[[Gross Earning ]],Table68[Budget]),6)</f>
        <v>0.48902099999999998</v>
      </c>
      <c r="I4437">
        <f>Table68[[#This Row],[Gross Earning ]]-Table68[[#This Row],[Budget]]</f>
        <v>-64148812</v>
      </c>
    </row>
    <row r="4438" spans="1:9">
      <c r="A4438">
        <v>75078</v>
      </c>
      <c r="B4438">
        <v>14000000</v>
      </c>
      <c r="C4438">
        <v>6.3</v>
      </c>
      <c r="E4438">
        <v>72413</v>
      </c>
      <c r="F4438">
        <v>65000000</v>
      </c>
      <c r="G4438">
        <v>6.1</v>
      </c>
      <c r="H4438">
        <f>ROUND(CORREL(Table68[[Gross Earning ]],Table68[Budget]),6)</f>
        <v>0.48902099999999998</v>
      </c>
      <c r="I4438">
        <f>Table68[[#This Row],[Gross Earning ]]-Table68[[#This Row],[Budget]]</f>
        <v>-64927587</v>
      </c>
    </row>
    <row r="4439" spans="1:9">
      <c r="A4439">
        <v>64359</v>
      </c>
      <c r="B4439">
        <v>2500000</v>
      </c>
      <c r="C4439">
        <v>5.9</v>
      </c>
      <c r="E4439">
        <v>15071514</v>
      </c>
      <c r="F4439">
        <v>80000000</v>
      </c>
      <c r="G4439">
        <v>5.9</v>
      </c>
      <c r="H4439">
        <f>ROUND(CORREL(Table68[[Gross Earning ]],Table68[Budget]),6)</f>
        <v>0.48902099999999998</v>
      </c>
      <c r="I4439">
        <f>Table68[[#This Row],[Gross Earning ]]-Table68[[#This Row],[Budget]]</f>
        <v>-64928486</v>
      </c>
    </row>
    <row r="4440" spans="1:9">
      <c r="A4440">
        <v>317125</v>
      </c>
      <c r="B4440">
        <v>16000000</v>
      </c>
      <c r="C4440">
        <v>6.2</v>
      </c>
      <c r="E4440">
        <v>17010646</v>
      </c>
      <c r="F4440">
        <v>84000000</v>
      </c>
      <c r="G4440">
        <v>2.2000000000000002</v>
      </c>
      <c r="H4440">
        <f>ROUND(CORREL(Table68[[Gross Earning ]],Table68[Budget]),6)</f>
        <v>0.48902099999999998</v>
      </c>
      <c r="I4440">
        <f>Table68[[#This Row],[Gross Earning ]]-Table68[[#This Row],[Budget]]</f>
        <v>-66989354</v>
      </c>
    </row>
    <row r="4441" spans="1:9">
      <c r="A4441">
        <v>146402</v>
      </c>
      <c r="B4441">
        <v>4000000</v>
      </c>
      <c r="C4441">
        <v>7.7</v>
      </c>
      <c r="E4441">
        <v>617840</v>
      </c>
      <c r="F4441">
        <v>70000000</v>
      </c>
      <c r="G4441">
        <v>7.2</v>
      </c>
      <c r="H4441">
        <f>ROUND(CORREL(Table68[[Gross Earning ]],Table68[Budget]),6)</f>
        <v>0.48902099999999998</v>
      </c>
      <c r="I4441">
        <f>Table68[[#This Row],[Gross Earning ]]-Table68[[#This Row],[Budget]]</f>
        <v>-69382160</v>
      </c>
    </row>
    <row r="4442" spans="1:9">
      <c r="A4442">
        <v>18469</v>
      </c>
      <c r="B4442">
        <v>650000</v>
      </c>
      <c r="C4442">
        <v>6.5</v>
      </c>
      <c r="E4442">
        <v>5409517</v>
      </c>
      <c r="F4442">
        <v>75000000</v>
      </c>
      <c r="G4442">
        <v>4.7</v>
      </c>
      <c r="H4442">
        <f>ROUND(CORREL(Table68[[Gross Earning ]],Table68[Budget]),6)</f>
        <v>0.48902099999999998</v>
      </c>
      <c r="I4442">
        <f>Table68[[#This Row],[Gross Earning ]]-Table68[[#This Row],[Budget]]</f>
        <v>-69590483</v>
      </c>
    </row>
    <row r="4443" spans="1:9">
      <c r="A4443">
        <v>12836</v>
      </c>
      <c r="B4443">
        <v>4000000</v>
      </c>
      <c r="C4443">
        <v>5.8</v>
      </c>
      <c r="E4443">
        <v>10166502</v>
      </c>
      <c r="F4443">
        <v>80000000</v>
      </c>
      <c r="G4443">
        <v>6.7</v>
      </c>
      <c r="H4443">
        <f>ROUND(CORREL(Table68[[Gross Earning ]],Table68[Budget]),6)</f>
        <v>0.48902099999999998</v>
      </c>
      <c r="I4443">
        <f>Table68[[#This Row],[Gross Earning ]]-Table68[[#This Row],[Budget]]</f>
        <v>-69833498</v>
      </c>
    </row>
    <row r="4444" spans="1:9">
      <c r="A4444">
        <v>20262</v>
      </c>
      <c r="B4444">
        <v>4000000</v>
      </c>
      <c r="C4444">
        <v>6.1</v>
      </c>
      <c r="E4444">
        <v>129319</v>
      </c>
      <c r="F4444">
        <v>70000000</v>
      </c>
      <c r="G4444">
        <v>5.0999999999999996</v>
      </c>
      <c r="H4444">
        <f>ROUND(CORREL(Table68[[Gross Earning ]],Table68[Budget]),6)</f>
        <v>0.48902099999999998</v>
      </c>
      <c r="I4444">
        <f>Table68[[#This Row],[Gross Earning ]]-Table68[[#This Row],[Budget]]</f>
        <v>-69870681</v>
      </c>
    </row>
    <row r="4445" spans="1:9">
      <c r="A4445">
        <v>4063</v>
      </c>
      <c r="B4445">
        <v>4000000</v>
      </c>
      <c r="C4445">
        <v>5.2</v>
      </c>
      <c r="E4445">
        <v>15131330</v>
      </c>
      <c r="F4445">
        <v>86000000</v>
      </c>
      <c r="G4445">
        <v>6</v>
      </c>
      <c r="H4445">
        <f>ROUND(CORREL(Table68[[Gross Earning ]],Table68[Budget]),6)</f>
        <v>0.48902099999999998</v>
      </c>
      <c r="I4445">
        <f>Table68[[#This Row],[Gross Earning ]]-Table68[[#This Row],[Budget]]</f>
        <v>-70868670</v>
      </c>
    </row>
    <row r="4446" spans="1:9">
      <c r="A4446">
        <v>198655278</v>
      </c>
      <c r="B4446">
        <v>3977000</v>
      </c>
      <c r="C4446">
        <v>8.1999999999999993</v>
      </c>
      <c r="E4446">
        <v>17176900</v>
      </c>
      <c r="F4446">
        <v>95000000</v>
      </c>
      <c r="G4446">
        <v>5.5</v>
      </c>
      <c r="H4446">
        <f>ROUND(CORREL(Table68[[Gross Earning ]],Table68[Budget]),6)</f>
        <v>0.48902099999999998</v>
      </c>
      <c r="I4446">
        <f>Table68[[#This Row],[Gross Earning ]]-Table68[[#This Row],[Budget]]</f>
        <v>-77823100</v>
      </c>
    </row>
    <row r="4447" spans="1:9">
      <c r="A4447">
        <v>143653</v>
      </c>
      <c r="B4447">
        <v>4000000</v>
      </c>
      <c r="C4447">
        <v>6</v>
      </c>
      <c r="E4447">
        <v>1339152</v>
      </c>
      <c r="F4447">
        <v>81200000</v>
      </c>
      <c r="G4447">
        <v>7.8</v>
      </c>
      <c r="H4447">
        <f>ROUND(CORREL(Table68[[Gross Earning ]],Table68[Budget]),6)</f>
        <v>0.48902099999999998</v>
      </c>
      <c r="I4447">
        <f>Table68[[#This Row],[Gross Earning ]]-Table68[[#This Row],[Budget]]</f>
        <v>-79860848</v>
      </c>
    </row>
    <row r="4448" spans="1:9">
      <c r="A4448">
        <v>14873</v>
      </c>
      <c r="B4448">
        <v>3800000</v>
      </c>
      <c r="C4448">
        <v>6.8</v>
      </c>
      <c r="E4448">
        <v>6712451</v>
      </c>
      <c r="F4448">
        <v>90000000</v>
      </c>
      <c r="G4448">
        <v>4.4000000000000004</v>
      </c>
      <c r="H4448">
        <f>ROUND(CORREL(Table68[[Gross Earning ]],Table68[Budget]),6)</f>
        <v>0.48902099999999998</v>
      </c>
      <c r="I4448">
        <f>Table68[[#This Row],[Gross Earning ]]-Table68[[#This Row],[Budget]]</f>
        <v>-83287549</v>
      </c>
    </row>
    <row r="4449" spans="1:9">
      <c r="A4449">
        <v>8000000</v>
      </c>
      <c r="B4449">
        <v>3768785</v>
      </c>
      <c r="C4449">
        <v>7</v>
      </c>
      <c r="E4449">
        <v>617228</v>
      </c>
      <c r="F4449">
        <v>84450000</v>
      </c>
      <c r="G4449">
        <v>7.4</v>
      </c>
      <c r="H4449">
        <f>ROUND(CORREL(Table68[[Gross Earning ]],Table68[Budget]),6)</f>
        <v>0.48902099999999998</v>
      </c>
      <c r="I4449">
        <f>Table68[[#This Row],[Gross Earning ]]-Table68[[#This Row],[Budget]]</f>
        <v>-83832772</v>
      </c>
    </row>
    <row r="4450" spans="1:9">
      <c r="A4450">
        <v>37606</v>
      </c>
      <c r="B4450">
        <v>3500000</v>
      </c>
      <c r="C4450">
        <v>6.8</v>
      </c>
      <c r="E4450">
        <v>11000000</v>
      </c>
      <c r="F4450">
        <v>98000000</v>
      </c>
      <c r="G4450">
        <v>5.6</v>
      </c>
      <c r="H4450">
        <f>ROUND(CORREL(Table68[[Gross Earning ]],Table68[Budget]),6)</f>
        <v>0.48902099999999998</v>
      </c>
      <c r="I4450">
        <f>Table68[[#This Row],[Gross Earning ]]-Table68[[#This Row],[Budget]]</f>
        <v>-87000000</v>
      </c>
    </row>
    <row r="4451" spans="1:9">
      <c r="A4451">
        <v>2956000</v>
      </c>
      <c r="B4451">
        <v>3700000</v>
      </c>
      <c r="C4451">
        <v>7.1</v>
      </c>
      <c r="E4451">
        <v>190562</v>
      </c>
      <c r="F4451">
        <v>90000000</v>
      </c>
      <c r="G4451">
        <v>4.4000000000000004</v>
      </c>
      <c r="H4451">
        <f>ROUND(CORREL(Table68[[Gross Earning ]],Table68[Budget]),6)</f>
        <v>0.48902099999999998</v>
      </c>
      <c r="I4451">
        <f>Table68[[#This Row],[Gross Earning ]]-Table68[[#This Row],[Budget]]</f>
        <v>-89809438</v>
      </c>
    </row>
    <row r="4452" spans="1:9">
      <c r="A4452">
        <v>19959</v>
      </c>
      <c r="B4452">
        <v>3800000</v>
      </c>
      <c r="C4452">
        <v>6.9</v>
      </c>
      <c r="E4452">
        <v>26871</v>
      </c>
      <c r="F4452">
        <v>92000000</v>
      </c>
      <c r="G4452">
        <v>7</v>
      </c>
      <c r="H4452">
        <f>ROUND(CORREL(Table68[[Gross Earning ]],Table68[Budget]),6)</f>
        <v>0.48902099999999998</v>
      </c>
      <c r="I4452">
        <f>Table68[[#This Row],[Gross Earning ]]-Table68[[#This Row],[Budget]]</f>
        <v>-91973129</v>
      </c>
    </row>
    <row r="4453" spans="1:9">
      <c r="A4453">
        <v>2706659</v>
      </c>
      <c r="B4453">
        <v>2000000</v>
      </c>
      <c r="C4453">
        <v>6.9</v>
      </c>
      <c r="E4453">
        <v>9213</v>
      </c>
      <c r="F4453">
        <v>94000000</v>
      </c>
      <c r="G4453">
        <v>7.6</v>
      </c>
      <c r="H4453">
        <f>ROUND(CORREL(Table68[[Gross Earning ]],Table68[Budget]),6)</f>
        <v>0.48902099999999998</v>
      </c>
      <c r="I4453">
        <f>Table68[[#This Row],[Gross Earning ]]-Table68[[#This Row],[Budget]]</f>
        <v>-93990787</v>
      </c>
    </row>
    <row r="4454" spans="1:9">
      <c r="A4454">
        <v>45857453</v>
      </c>
      <c r="B4454">
        <v>3500000</v>
      </c>
      <c r="C4454">
        <v>7.2</v>
      </c>
    </row>
    <row r="4455" spans="1:9">
      <c r="A4455">
        <v>83400000</v>
      </c>
      <c r="B4455">
        <v>3500000</v>
      </c>
      <c r="C4455">
        <v>7.8</v>
      </c>
    </row>
    <row r="4456" spans="1:9">
      <c r="A4456">
        <v>27900000</v>
      </c>
      <c r="B4456">
        <v>3500000</v>
      </c>
      <c r="C4456">
        <v>7.3</v>
      </c>
    </row>
    <row r="4457" spans="1:9">
      <c r="A4457">
        <v>27900000</v>
      </c>
      <c r="B4457">
        <v>3500000</v>
      </c>
      <c r="C4457">
        <v>7.5</v>
      </c>
    </row>
    <row r="4458" spans="1:9">
      <c r="A4458">
        <v>14000000</v>
      </c>
      <c r="B4458">
        <v>3500000</v>
      </c>
      <c r="C4458">
        <v>6</v>
      </c>
    </row>
    <row r="4459" spans="1:9">
      <c r="A4459">
        <v>25138292</v>
      </c>
      <c r="B4459">
        <v>3500000</v>
      </c>
      <c r="C4459">
        <v>6.8</v>
      </c>
    </row>
    <row r="4460" spans="1:9">
      <c r="A4460">
        <v>10305534</v>
      </c>
      <c r="B4460">
        <v>3500000</v>
      </c>
      <c r="C4460">
        <v>3.9</v>
      </c>
    </row>
    <row r="4461" spans="1:9">
      <c r="A4461">
        <v>9449219</v>
      </c>
      <c r="B4461">
        <v>3500000</v>
      </c>
      <c r="C4461">
        <v>6.1</v>
      </c>
    </row>
    <row r="4462" spans="1:9">
      <c r="A4462">
        <v>6390032</v>
      </c>
      <c r="B4462">
        <v>3500000</v>
      </c>
      <c r="C4462">
        <v>7.5</v>
      </c>
    </row>
    <row r="4463" spans="1:9">
      <c r="A4463">
        <v>20167424</v>
      </c>
      <c r="B4463">
        <v>2000000</v>
      </c>
      <c r="C4463">
        <v>8.1999999999999993</v>
      </c>
    </row>
    <row r="4464" spans="1:9">
      <c r="A4464">
        <v>5923044</v>
      </c>
      <c r="B4464">
        <v>3600000</v>
      </c>
      <c r="C4464">
        <v>7.8</v>
      </c>
    </row>
    <row r="4465" spans="1:3">
      <c r="A4465">
        <v>3293258</v>
      </c>
      <c r="B4465">
        <v>3000000</v>
      </c>
      <c r="C4465">
        <v>5.2</v>
      </c>
    </row>
    <row r="4466" spans="1:3">
      <c r="A4466">
        <v>886410</v>
      </c>
      <c r="B4466">
        <v>3500000</v>
      </c>
      <c r="C4466">
        <v>6.8</v>
      </c>
    </row>
    <row r="4467" spans="1:3">
      <c r="A4467">
        <v>252652</v>
      </c>
      <c r="B4467">
        <v>19900000</v>
      </c>
      <c r="C4467">
        <v>7</v>
      </c>
    </row>
    <row r="4468" spans="1:3">
      <c r="A4468">
        <v>220234</v>
      </c>
      <c r="B4468">
        <v>3500000</v>
      </c>
      <c r="C4468">
        <v>6.5</v>
      </c>
    </row>
    <row r="4469" spans="1:3">
      <c r="A4469">
        <v>101228</v>
      </c>
      <c r="B4469">
        <v>3500000</v>
      </c>
      <c r="C4469">
        <v>6.4</v>
      </c>
    </row>
    <row r="4470" spans="1:3">
      <c r="A4470">
        <v>96793</v>
      </c>
      <c r="B4470">
        <v>3500000</v>
      </c>
      <c r="C4470">
        <v>5.3</v>
      </c>
    </row>
    <row r="4471" spans="1:3">
      <c r="A4471">
        <v>123777</v>
      </c>
      <c r="B4471">
        <v>3500000</v>
      </c>
      <c r="C4471">
        <v>4.7</v>
      </c>
    </row>
    <row r="4472" spans="1:3">
      <c r="A4472">
        <v>29233</v>
      </c>
      <c r="B4472">
        <v>3500000</v>
      </c>
      <c r="C4472">
        <v>7</v>
      </c>
    </row>
    <row r="4473" spans="1:3">
      <c r="A4473">
        <v>77413017</v>
      </c>
      <c r="B4473">
        <v>8000000</v>
      </c>
      <c r="C4473">
        <v>7.6</v>
      </c>
    </row>
    <row r="4474" spans="1:3">
      <c r="A4474">
        <v>5354039</v>
      </c>
      <c r="B4474">
        <v>3500000</v>
      </c>
      <c r="C4474">
        <v>7.1</v>
      </c>
    </row>
    <row r="4475" spans="1:3">
      <c r="A4475">
        <v>2926565</v>
      </c>
      <c r="B4475">
        <v>3000000</v>
      </c>
      <c r="C4475">
        <v>6.5</v>
      </c>
    </row>
    <row r="4476" spans="1:3">
      <c r="A4476">
        <v>13092000</v>
      </c>
      <c r="B4476">
        <v>3300000</v>
      </c>
      <c r="C4476">
        <v>8.5</v>
      </c>
    </row>
    <row r="4477" spans="1:3">
      <c r="A4477">
        <v>7563397</v>
      </c>
      <c r="B4477">
        <v>3300000</v>
      </c>
      <c r="C4477">
        <v>8.6999999999999993</v>
      </c>
    </row>
    <row r="4478" spans="1:3">
      <c r="A4478">
        <v>104257</v>
      </c>
      <c r="B4478">
        <v>2200000</v>
      </c>
      <c r="C4478">
        <v>7.1</v>
      </c>
    </row>
    <row r="4479" spans="1:3">
      <c r="A4479">
        <v>610968</v>
      </c>
      <c r="B4479">
        <v>3800000</v>
      </c>
      <c r="C4479">
        <v>8.3000000000000007</v>
      </c>
    </row>
    <row r="4480" spans="1:3">
      <c r="A4480">
        <v>8108247</v>
      </c>
      <c r="B4480">
        <v>3300000</v>
      </c>
      <c r="C4480">
        <v>7.4</v>
      </c>
    </row>
    <row r="4481" spans="1:3">
      <c r="A4481">
        <v>7680</v>
      </c>
      <c r="B4481">
        <v>2000000</v>
      </c>
      <c r="C4481">
        <v>6.4</v>
      </c>
    </row>
    <row r="4482" spans="1:3">
      <c r="A4482">
        <v>6517198</v>
      </c>
      <c r="B4482">
        <v>3000000</v>
      </c>
      <c r="C4482">
        <v>7.5</v>
      </c>
    </row>
    <row r="4483" spans="1:3">
      <c r="A4483">
        <v>5776314</v>
      </c>
      <c r="B4483">
        <v>3200000</v>
      </c>
      <c r="C4483">
        <v>7.2</v>
      </c>
    </row>
    <row r="4484" spans="1:3">
      <c r="A4484">
        <v>141600000</v>
      </c>
      <c r="B4484">
        <v>3000000</v>
      </c>
      <c r="C4484">
        <v>7.6</v>
      </c>
    </row>
    <row r="4485" spans="1:3">
      <c r="A4485">
        <v>51100000</v>
      </c>
      <c r="B4485">
        <v>3000000</v>
      </c>
      <c r="C4485">
        <v>7.8</v>
      </c>
    </row>
    <row r="4486" spans="1:3">
      <c r="A4486">
        <v>16501785</v>
      </c>
      <c r="B4486">
        <v>3500000</v>
      </c>
      <c r="C4486">
        <v>8.1999999999999993</v>
      </c>
    </row>
    <row r="4487" spans="1:3">
      <c r="A4487">
        <v>38168022</v>
      </c>
      <c r="B4487">
        <v>3000000</v>
      </c>
      <c r="C4487">
        <v>6.6</v>
      </c>
    </row>
    <row r="4488" spans="1:3">
      <c r="A4488">
        <v>84749884</v>
      </c>
      <c r="B4488">
        <v>3000000</v>
      </c>
      <c r="C4488">
        <v>5.7</v>
      </c>
    </row>
    <row r="4489" spans="1:3">
      <c r="A4489">
        <v>24788807</v>
      </c>
      <c r="B4489">
        <v>3000000</v>
      </c>
      <c r="C4489">
        <v>7.4</v>
      </c>
    </row>
    <row r="4490" spans="1:3">
      <c r="A4490">
        <v>21244913</v>
      </c>
      <c r="B4490">
        <v>4000000</v>
      </c>
      <c r="C4490">
        <v>8</v>
      </c>
    </row>
    <row r="4491" spans="1:3">
      <c r="A4491">
        <v>30000000</v>
      </c>
      <c r="B4491">
        <v>2200000</v>
      </c>
      <c r="C4491">
        <v>5.4</v>
      </c>
    </row>
    <row r="4492" spans="1:3">
      <c r="A4492">
        <v>20966644</v>
      </c>
      <c r="B4492">
        <v>3000000</v>
      </c>
      <c r="C4492">
        <v>7.4</v>
      </c>
    </row>
    <row r="4493" spans="1:3">
      <c r="A4493">
        <v>64423650</v>
      </c>
      <c r="B4493">
        <v>3000000</v>
      </c>
      <c r="C4493">
        <v>5.7</v>
      </c>
    </row>
    <row r="4494" spans="1:3">
      <c r="A4494">
        <v>48056940</v>
      </c>
      <c r="B4494">
        <v>3000000</v>
      </c>
      <c r="C4494">
        <v>6.8</v>
      </c>
    </row>
    <row r="4495" spans="1:3">
      <c r="A4495">
        <v>19184015</v>
      </c>
      <c r="B4495">
        <v>3000000</v>
      </c>
      <c r="C4495">
        <v>5.4</v>
      </c>
    </row>
    <row r="4496" spans="1:3">
      <c r="A4496">
        <v>24629916</v>
      </c>
      <c r="B4496">
        <v>3000000</v>
      </c>
      <c r="C4496">
        <v>5.0999999999999996</v>
      </c>
    </row>
    <row r="4497" spans="1:3">
      <c r="A4497">
        <v>19472057</v>
      </c>
      <c r="B4497">
        <v>3000000</v>
      </c>
      <c r="C4497">
        <v>5.9</v>
      </c>
    </row>
    <row r="4498" spans="1:3">
      <c r="A4498">
        <v>27200000</v>
      </c>
      <c r="B4498">
        <v>3000000</v>
      </c>
      <c r="C4498">
        <v>8.1999999999999993</v>
      </c>
    </row>
    <row r="4499" spans="1:3">
      <c r="A4499">
        <v>15369573</v>
      </c>
      <c r="B4499">
        <v>3000000</v>
      </c>
      <c r="C4499">
        <v>5.3</v>
      </c>
    </row>
    <row r="4500" spans="1:3">
      <c r="A4500">
        <v>15935068</v>
      </c>
      <c r="B4500">
        <v>2500000</v>
      </c>
      <c r="C4500">
        <v>4.3</v>
      </c>
    </row>
    <row r="4501" spans="1:3">
      <c r="A4501">
        <v>11694528</v>
      </c>
      <c r="B4501">
        <v>3000000</v>
      </c>
      <c r="C4501">
        <v>7.2</v>
      </c>
    </row>
    <row r="4502" spans="1:3">
      <c r="A4502">
        <v>10017041</v>
      </c>
      <c r="B4502">
        <v>3000000</v>
      </c>
      <c r="C4502">
        <v>5.9</v>
      </c>
    </row>
    <row r="4503" spans="1:3">
      <c r="A4503">
        <v>7059537</v>
      </c>
      <c r="B4503">
        <v>3000000</v>
      </c>
      <c r="C4503">
        <v>3</v>
      </c>
    </row>
    <row r="4504" spans="1:3">
      <c r="A4504">
        <v>8114507</v>
      </c>
      <c r="B4504">
        <v>3000000</v>
      </c>
      <c r="C4504">
        <v>7.9</v>
      </c>
    </row>
    <row r="4505" spans="1:3">
      <c r="A4505">
        <v>7888703</v>
      </c>
      <c r="B4505">
        <v>3000000</v>
      </c>
      <c r="C4505">
        <v>3.2</v>
      </c>
    </row>
    <row r="4506" spans="1:3">
      <c r="A4506">
        <v>7282851</v>
      </c>
      <c r="B4506">
        <v>3000000</v>
      </c>
      <c r="C4506">
        <v>6.5</v>
      </c>
    </row>
    <row r="4507" spans="1:3">
      <c r="A4507">
        <v>5844929</v>
      </c>
      <c r="B4507">
        <v>3000000</v>
      </c>
      <c r="C4507">
        <v>7</v>
      </c>
    </row>
    <row r="4508" spans="1:3">
      <c r="A4508">
        <v>4170647</v>
      </c>
      <c r="B4508">
        <v>1900000</v>
      </c>
      <c r="C4508">
        <v>6.9</v>
      </c>
    </row>
    <row r="4509" spans="1:3">
      <c r="A4509">
        <v>4142507</v>
      </c>
      <c r="B4509">
        <v>3000000</v>
      </c>
      <c r="C4509">
        <v>4.4000000000000004</v>
      </c>
    </row>
    <row r="4510" spans="1:3">
      <c r="A4510">
        <v>4109095</v>
      </c>
      <c r="B4510">
        <v>3000000</v>
      </c>
      <c r="C4510">
        <v>6</v>
      </c>
    </row>
    <row r="4511" spans="1:3">
      <c r="A4511">
        <v>3902679</v>
      </c>
      <c r="B4511">
        <v>3000000</v>
      </c>
      <c r="C4511">
        <v>5.3</v>
      </c>
    </row>
    <row r="4512" spans="1:3">
      <c r="A4512">
        <v>3559990</v>
      </c>
      <c r="B4512">
        <v>3000000</v>
      </c>
      <c r="C4512">
        <v>5.3</v>
      </c>
    </row>
    <row r="4513" spans="1:3">
      <c r="A4513">
        <v>3287435</v>
      </c>
      <c r="B4513">
        <v>4500000</v>
      </c>
      <c r="C4513">
        <v>7.1</v>
      </c>
    </row>
    <row r="4514" spans="1:3">
      <c r="A4514">
        <v>3071947</v>
      </c>
      <c r="B4514">
        <v>3500000</v>
      </c>
      <c r="C4514">
        <v>5.4</v>
      </c>
    </row>
    <row r="4515" spans="1:3">
      <c r="A4515">
        <v>2961991</v>
      </c>
      <c r="B4515">
        <v>3300000</v>
      </c>
      <c r="C4515">
        <v>6.9</v>
      </c>
    </row>
    <row r="4516" spans="1:3">
      <c r="A4516">
        <v>2912363</v>
      </c>
      <c r="B4516">
        <v>3000000</v>
      </c>
      <c r="C4516">
        <v>7.3</v>
      </c>
    </row>
    <row r="4517" spans="1:3">
      <c r="A4517">
        <v>3000000</v>
      </c>
      <c r="B4517">
        <v>3000000</v>
      </c>
      <c r="C4517">
        <v>7.8</v>
      </c>
    </row>
    <row r="4518" spans="1:3">
      <c r="A4518">
        <v>2223990</v>
      </c>
      <c r="B4518">
        <v>3000000</v>
      </c>
      <c r="C4518">
        <v>6.6</v>
      </c>
    </row>
    <row r="4519" spans="1:3">
      <c r="A4519">
        <v>1821983</v>
      </c>
      <c r="B4519">
        <v>3000000</v>
      </c>
      <c r="C4519">
        <v>5.4</v>
      </c>
    </row>
    <row r="4520" spans="1:3">
      <c r="A4520">
        <v>2181290</v>
      </c>
      <c r="B4520">
        <v>3000000</v>
      </c>
      <c r="C4520">
        <v>8.4</v>
      </c>
    </row>
    <row r="4521" spans="1:3">
      <c r="A4521">
        <v>2848578</v>
      </c>
      <c r="B4521">
        <v>3500000</v>
      </c>
      <c r="C4521">
        <v>6.3</v>
      </c>
    </row>
    <row r="4522" spans="1:3">
      <c r="A4522">
        <v>703002</v>
      </c>
      <c r="B4522">
        <v>3000000</v>
      </c>
      <c r="C4522">
        <v>6.1</v>
      </c>
    </row>
    <row r="4523" spans="1:3">
      <c r="A4523">
        <v>3105269</v>
      </c>
      <c r="B4523">
        <v>3000000</v>
      </c>
      <c r="C4523">
        <v>5</v>
      </c>
    </row>
    <row r="4524" spans="1:3">
      <c r="A4524">
        <v>252726</v>
      </c>
      <c r="B4524">
        <v>3000000</v>
      </c>
      <c r="C4524">
        <v>7.2</v>
      </c>
    </row>
    <row r="4525" spans="1:3">
      <c r="A4525">
        <v>418268</v>
      </c>
      <c r="B4525">
        <v>3000000</v>
      </c>
      <c r="C4525">
        <v>5.3</v>
      </c>
    </row>
    <row r="4526" spans="1:3">
      <c r="A4526">
        <v>200803</v>
      </c>
      <c r="B4526">
        <v>3000000</v>
      </c>
      <c r="C4526">
        <v>5.3</v>
      </c>
    </row>
    <row r="4527" spans="1:3">
      <c r="A4527">
        <v>95016</v>
      </c>
      <c r="B4527">
        <v>2700000</v>
      </c>
      <c r="C4527">
        <v>7.4</v>
      </c>
    </row>
    <row r="4528" spans="1:3">
      <c r="A4528">
        <v>73678</v>
      </c>
      <c r="B4528">
        <v>3000000</v>
      </c>
      <c r="C4528">
        <v>5.9</v>
      </c>
    </row>
    <row r="4529" spans="1:3">
      <c r="A4529">
        <v>143000</v>
      </c>
      <c r="B4529">
        <v>5000000</v>
      </c>
      <c r="C4529">
        <v>4.0999999999999996</v>
      </c>
    </row>
    <row r="4530" spans="1:3">
      <c r="A4530">
        <v>39852</v>
      </c>
      <c r="B4530">
        <v>3000000</v>
      </c>
      <c r="C4530">
        <v>6.7</v>
      </c>
    </row>
    <row r="4531" spans="1:3">
      <c r="A4531">
        <v>22000</v>
      </c>
      <c r="B4531">
        <v>3000000</v>
      </c>
      <c r="C4531">
        <v>5.8</v>
      </c>
    </row>
    <row r="4532" spans="1:3">
      <c r="A4532">
        <v>5005</v>
      </c>
      <c r="B4532">
        <v>3000000</v>
      </c>
      <c r="C4532">
        <v>5.9</v>
      </c>
    </row>
    <row r="4533" spans="1:3">
      <c r="A4533">
        <v>5595428</v>
      </c>
      <c r="B4533">
        <v>2900000</v>
      </c>
      <c r="C4533">
        <v>8</v>
      </c>
    </row>
    <row r="4534" spans="1:3">
      <c r="A4534">
        <v>3123749</v>
      </c>
      <c r="B4534">
        <v>1500000</v>
      </c>
      <c r="C4534">
        <v>6.5</v>
      </c>
    </row>
    <row r="4535" spans="1:3">
      <c r="A4535">
        <v>100675</v>
      </c>
      <c r="B4535">
        <v>3000000</v>
      </c>
      <c r="C4535">
        <v>6.4</v>
      </c>
    </row>
    <row r="4536" spans="1:3">
      <c r="A4536">
        <v>3645438</v>
      </c>
      <c r="B4536">
        <v>2200000</v>
      </c>
      <c r="C4536">
        <v>6.8</v>
      </c>
    </row>
    <row r="4537" spans="1:3">
      <c r="A4537">
        <v>22201636</v>
      </c>
      <c r="B4537">
        <v>8000000</v>
      </c>
      <c r="C4537">
        <v>7.4</v>
      </c>
    </row>
    <row r="4538" spans="1:3">
      <c r="A4538">
        <v>25000000</v>
      </c>
      <c r="B4538">
        <v>2883848</v>
      </c>
      <c r="C4538">
        <v>8.3000000000000007</v>
      </c>
    </row>
    <row r="4539" spans="1:3">
      <c r="A4539">
        <v>19170001</v>
      </c>
      <c r="B4539">
        <v>2800000</v>
      </c>
      <c r="C4539">
        <v>5.3</v>
      </c>
    </row>
    <row r="4540" spans="1:3">
      <c r="A4540">
        <v>22202612</v>
      </c>
      <c r="B4540">
        <v>2800000</v>
      </c>
      <c r="C4540">
        <v>8.1</v>
      </c>
    </row>
    <row r="4541" spans="1:3">
      <c r="A4541">
        <v>86300000</v>
      </c>
      <c r="B4541">
        <v>2800000</v>
      </c>
      <c r="C4541">
        <v>8</v>
      </c>
    </row>
    <row r="4542" spans="1:3">
      <c r="A4542">
        <v>952620</v>
      </c>
      <c r="B4542">
        <v>2000000</v>
      </c>
      <c r="C4542">
        <v>5.7</v>
      </c>
    </row>
    <row r="4543" spans="1:3">
      <c r="A4543">
        <v>9054736</v>
      </c>
      <c r="B4543">
        <v>2700000</v>
      </c>
      <c r="C4543">
        <v>7.1</v>
      </c>
    </row>
    <row r="4544" spans="1:3">
      <c r="A4544">
        <v>119500000</v>
      </c>
      <c r="B4544">
        <v>2600000</v>
      </c>
      <c r="C4544">
        <v>7.8</v>
      </c>
    </row>
    <row r="4545" spans="1:3">
      <c r="A4545">
        <v>32600000</v>
      </c>
      <c r="B4545">
        <v>1800000</v>
      </c>
      <c r="C4545">
        <v>5.9</v>
      </c>
    </row>
    <row r="4546" spans="1:3">
      <c r="A4546">
        <v>3130592</v>
      </c>
      <c r="B4546">
        <v>2600000</v>
      </c>
      <c r="C4546">
        <v>7.8</v>
      </c>
    </row>
    <row r="4547" spans="1:3">
      <c r="A4547">
        <v>475000</v>
      </c>
      <c r="B4547">
        <v>2800000</v>
      </c>
      <c r="C4547">
        <v>6</v>
      </c>
    </row>
    <row r="4548" spans="1:3">
      <c r="A4548">
        <v>38108</v>
      </c>
      <c r="B4548">
        <v>2600000</v>
      </c>
      <c r="C4548">
        <v>7.2</v>
      </c>
    </row>
    <row r="4549" spans="1:3">
      <c r="A4549">
        <v>40041683</v>
      </c>
      <c r="B4549">
        <v>2500000</v>
      </c>
      <c r="C4549">
        <v>5.0999999999999996</v>
      </c>
    </row>
    <row r="4550" spans="1:3">
      <c r="A4550">
        <v>33349949</v>
      </c>
      <c r="B4550">
        <v>2500000</v>
      </c>
      <c r="C4550">
        <v>5.0999999999999996</v>
      </c>
    </row>
    <row r="4551" spans="1:3">
      <c r="A4551">
        <v>25809813</v>
      </c>
      <c r="B4551">
        <v>26000000</v>
      </c>
      <c r="C4551">
        <v>6.9</v>
      </c>
    </row>
    <row r="4552" spans="1:3">
      <c r="A4552">
        <v>14400000</v>
      </c>
      <c r="B4552">
        <v>2500000</v>
      </c>
      <c r="C4552">
        <v>4.5999999999999996</v>
      </c>
    </row>
    <row r="4553" spans="1:3">
      <c r="A4553">
        <v>32230907</v>
      </c>
      <c r="B4553">
        <v>2500000</v>
      </c>
      <c r="C4553">
        <v>6.7</v>
      </c>
    </row>
    <row r="4554" spans="1:3">
      <c r="A4554">
        <v>6401336</v>
      </c>
      <c r="B4554">
        <v>2500000</v>
      </c>
      <c r="C4554">
        <v>7.1</v>
      </c>
    </row>
    <row r="4555" spans="1:3">
      <c r="A4555">
        <v>26781723</v>
      </c>
      <c r="B4555">
        <v>2500000</v>
      </c>
      <c r="C4555">
        <v>7.6</v>
      </c>
    </row>
    <row r="4556" spans="1:3">
      <c r="A4556">
        <v>5400000</v>
      </c>
      <c r="B4556">
        <v>2500000</v>
      </c>
      <c r="C4556">
        <v>8.1</v>
      </c>
    </row>
    <row r="4557" spans="1:3">
      <c r="A4557">
        <v>1282084</v>
      </c>
      <c r="B4557">
        <v>2500000</v>
      </c>
      <c r="C4557">
        <v>7</v>
      </c>
    </row>
    <row r="4558" spans="1:3">
      <c r="A4558">
        <v>3325638</v>
      </c>
      <c r="B4558">
        <v>2500000</v>
      </c>
      <c r="C4558">
        <v>7.1</v>
      </c>
    </row>
    <row r="4559" spans="1:3">
      <c r="A4559">
        <v>395592</v>
      </c>
      <c r="B4559">
        <v>2000000</v>
      </c>
      <c r="C4559">
        <v>7.6</v>
      </c>
    </row>
    <row r="4560" spans="1:3">
      <c r="A4560">
        <v>6851969</v>
      </c>
      <c r="B4560">
        <v>2500000</v>
      </c>
      <c r="C4560">
        <v>7.1</v>
      </c>
    </row>
    <row r="4561" spans="1:3">
      <c r="A4561">
        <v>333658</v>
      </c>
      <c r="B4561">
        <v>34000</v>
      </c>
      <c r="C4561">
        <v>7.1</v>
      </c>
    </row>
    <row r="4562" spans="1:3">
      <c r="A4562">
        <v>12995673</v>
      </c>
      <c r="B4562">
        <v>2500000</v>
      </c>
      <c r="C4562">
        <v>7.7</v>
      </c>
    </row>
    <row r="4563" spans="1:3">
      <c r="A4563">
        <v>173783</v>
      </c>
      <c r="B4563">
        <v>2500000</v>
      </c>
      <c r="C4563">
        <v>7.6</v>
      </c>
    </row>
    <row r="4564" spans="1:3">
      <c r="A4564">
        <v>118666</v>
      </c>
      <c r="B4564">
        <v>2500000</v>
      </c>
      <c r="C4564">
        <v>6.6</v>
      </c>
    </row>
    <row r="4565" spans="1:3">
      <c r="A4565">
        <v>71904</v>
      </c>
      <c r="B4565">
        <v>2500000</v>
      </c>
      <c r="C4565">
        <v>5.7</v>
      </c>
    </row>
    <row r="4566" spans="1:3">
      <c r="A4566">
        <v>99851</v>
      </c>
      <c r="B4566">
        <v>2500000</v>
      </c>
      <c r="C4566">
        <v>7.1</v>
      </c>
    </row>
    <row r="4567" spans="1:3">
      <c r="A4567">
        <v>115504</v>
      </c>
      <c r="B4567">
        <v>14000000</v>
      </c>
      <c r="C4567">
        <v>6.2</v>
      </c>
    </row>
    <row r="4568" spans="1:3">
      <c r="A4568">
        <v>5725</v>
      </c>
      <c r="B4568">
        <v>8400000</v>
      </c>
      <c r="C4568">
        <v>6.1</v>
      </c>
    </row>
    <row r="4569" spans="1:3">
      <c r="A4569">
        <v>75727</v>
      </c>
      <c r="B4569">
        <v>2500000</v>
      </c>
      <c r="C4569">
        <v>5.9</v>
      </c>
    </row>
    <row r="4570" spans="1:3">
      <c r="A4570">
        <v>322157</v>
      </c>
      <c r="B4570">
        <v>2500000</v>
      </c>
      <c r="C4570">
        <v>6.8</v>
      </c>
    </row>
    <row r="4571" spans="1:3">
      <c r="A4571">
        <v>5731103</v>
      </c>
      <c r="B4571">
        <v>2400000</v>
      </c>
      <c r="C4571">
        <v>6.8</v>
      </c>
    </row>
    <row r="4572" spans="1:3">
      <c r="A4572">
        <v>978908</v>
      </c>
      <c r="B4572">
        <v>2400000</v>
      </c>
      <c r="C4572">
        <v>5.0999999999999996</v>
      </c>
    </row>
    <row r="4573" spans="1:3">
      <c r="A4573">
        <v>327919</v>
      </c>
      <c r="B4573">
        <v>1500000</v>
      </c>
      <c r="C4573">
        <v>7.7</v>
      </c>
    </row>
    <row r="4574" spans="1:3">
      <c r="A4574">
        <v>178739</v>
      </c>
      <c r="B4574">
        <v>2450000</v>
      </c>
      <c r="C4574">
        <v>3.9</v>
      </c>
    </row>
    <row r="4575" spans="1:3">
      <c r="A4575">
        <v>76400000</v>
      </c>
      <c r="B4575">
        <v>2280000</v>
      </c>
      <c r="C4575">
        <v>7.8</v>
      </c>
    </row>
    <row r="4576" spans="1:3">
      <c r="A4576">
        <v>36200000</v>
      </c>
      <c r="B4576">
        <v>4000000</v>
      </c>
      <c r="C4576">
        <v>5.7</v>
      </c>
    </row>
    <row r="4577" spans="1:3">
      <c r="A4577">
        <v>21300000</v>
      </c>
      <c r="B4577">
        <v>2200000</v>
      </c>
      <c r="C4577">
        <v>4.7</v>
      </c>
    </row>
    <row r="4578" spans="1:3">
      <c r="A4578">
        <v>379643</v>
      </c>
      <c r="B4578">
        <v>2200000</v>
      </c>
      <c r="C4578">
        <v>5.9</v>
      </c>
    </row>
    <row r="4579" spans="1:3">
      <c r="A4579">
        <v>12985267</v>
      </c>
      <c r="B4579">
        <v>2300000</v>
      </c>
      <c r="C4579">
        <v>5.9</v>
      </c>
    </row>
    <row r="4580" spans="1:3">
      <c r="A4580">
        <v>23650000</v>
      </c>
      <c r="B4580">
        <v>2100000</v>
      </c>
      <c r="C4580">
        <v>8.1</v>
      </c>
    </row>
    <row r="4581" spans="1:3">
      <c r="A4581">
        <v>313436</v>
      </c>
      <c r="B4581">
        <v>15500000</v>
      </c>
      <c r="C4581">
        <v>7.6</v>
      </c>
    </row>
    <row r="4582" spans="1:3">
      <c r="A4582">
        <v>3330</v>
      </c>
      <c r="B4582">
        <v>2100000</v>
      </c>
      <c r="C4582">
        <v>7.2</v>
      </c>
    </row>
    <row r="4583" spans="1:3">
      <c r="A4583">
        <v>24800000</v>
      </c>
      <c r="B4583">
        <v>2000000</v>
      </c>
      <c r="C4583">
        <v>7.5</v>
      </c>
    </row>
    <row r="4584" spans="1:3">
      <c r="A4584">
        <v>792966</v>
      </c>
      <c r="B4584">
        <v>2300000</v>
      </c>
      <c r="C4584">
        <v>5.0999999999999996</v>
      </c>
    </row>
    <row r="4585" spans="1:3">
      <c r="A4585">
        <v>14673301</v>
      </c>
      <c r="B4585">
        <v>2000000</v>
      </c>
      <c r="C4585">
        <v>6.9</v>
      </c>
    </row>
    <row r="4586" spans="1:3">
      <c r="A4586">
        <v>9003011</v>
      </c>
      <c r="B4586">
        <v>2000000</v>
      </c>
      <c r="C4586">
        <v>7.6</v>
      </c>
    </row>
    <row r="4587" spans="1:3">
      <c r="A4587">
        <v>11546543</v>
      </c>
      <c r="B4587">
        <v>2000000</v>
      </c>
      <c r="C4587">
        <v>7.6</v>
      </c>
    </row>
    <row r="4588" spans="1:3">
      <c r="A4588">
        <v>11533945</v>
      </c>
      <c r="B4588">
        <v>2000000</v>
      </c>
      <c r="C4588">
        <v>7.6</v>
      </c>
    </row>
    <row r="4589" spans="1:3">
      <c r="A4589">
        <v>12555230</v>
      </c>
      <c r="B4589">
        <v>2000000</v>
      </c>
      <c r="C4589">
        <v>5.3</v>
      </c>
    </row>
    <row r="4590" spans="1:3">
      <c r="A4590">
        <v>11284657</v>
      </c>
      <c r="B4590">
        <v>2000000</v>
      </c>
      <c r="C4590">
        <v>8.5</v>
      </c>
    </row>
    <row r="4591" spans="1:3">
      <c r="A4591">
        <v>34522221</v>
      </c>
      <c r="B4591">
        <v>2000000</v>
      </c>
      <c r="C4591">
        <v>7</v>
      </c>
    </row>
    <row r="4592" spans="1:3">
      <c r="A4592">
        <v>7002255</v>
      </c>
      <c r="B4592">
        <v>9500000</v>
      </c>
      <c r="C4592">
        <v>7.8</v>
      </c>
    </row>
    <row r="4593" spans="1:3">
      <c r="A4593">
        <v>6719300</v>
      </c>
      <c r="B4593">
        <v>2000000</v>
      </c>
      <c r="C4593">
        <v>7.2</v>
      </c>
    </row>
    <row r="4594" spans="1:3">
      <c r="A4594">
        <v>5792822</v>
      </c>
      <c r="B4594">
        <v>2700000</v>
      </c>
      <c r="C4594">
        <v>8</v>
      </c>
    </row>
    <row r="4595" spans="1:3">
      <c r="A4595">
        <v>5383834</v>
      </c>
      <c r="B4595">
        <v>2000000</v>
      </c>
      <c r="C4595">
        <v>8.1</v>
      </c>
    </row>
    <row r="4596" spans="1:3">
      <c r="A4596">
        <v>4599680</v>
      </c>
      <c r="B4596">
        <v>1500000</v>
      </c>
      <c r="C4596">
        <v>6.8</v>
      </c>
    </row>
    <row r="4597" spans="1:3">
      <c r="A4597">
        <v>6531491</v>
      </c>
      <c r="B4597">
        <v>2000000</v>
      </c>
      <c r="C4597">
        <v>7.2</v>
      </c>
    </row>
    <row r="4598" spans="1:3">
      <c r="A4598">
        <v>3885134</v>
      </c>
      <c r="B4598">
        <v>2000000</v>
      </c>
      <c r="C4598">
        <v>7.4</v>
      </c>
    </row>
    <row r="4599" spans="1:3">
      <c r="A4599">
        <v>3590010</v>
      </c>
      <c r="B4599">
        <v>2000000</v>
      </c>
      <c r="C4599">
        <v>6.1</v>
      </c>
    </row>
    <row r="4600" spans="1:3">
      <c r="A4600">
        <v>3335839</v>
      </c>
      <c r="B4600">
        <v>2000000</v>
      </c>
      <c r="C4600">
        <v>7</v>
      </c>
    </row>
    <row r="4601" spans="1:3">
      <c r="A4601">
        <v>2557668</v>
      </c>
      <c r="B4601">
        <v>2000000</v>
      </c>
      <c r="C4601">
        <v>5.3</v>
      </c>
    </row>
    <row r="4602" spans="1:3">
      <c r="A4602">
        <v>2506446</v>
      </c>
      <c r="B4602">
        <v>2000000</v>
      </c>
      <c r="C4602">
        <v>4.7</v>
      </c>
    </row>
    <row r="4603" spans="1:3">
      <c r="A4603">
        <v>7369373</v>
      </c>
      <c r="B4603">
        <v>2000000</v>
      </c>
      <c r="C4603">
        <v>5.7</v>
      </c>
    </row>
    <row r="4604" spans="1:3">
      <c r="A4604">
        <v>1984378</v>
      </c>
      <c r="B4604">
        <v>2000000</v>
      </c>
      <c r="C4604">
        <v>6.5</v>
      </c>
    </row>
    <row r="4605" spans="1:3">
      <c r="A4605">
        <v>2283276</v>
      </c>
      <c r="B4605">
        <v>1500000</v>
      </c>
      <c r="C4605">
        <v>8</v>
      </c>
    </row>
    <row r="4606" spans="1:3">
      <c r="A4606">
        <v>1098224</v>
      </c>
      <c r="B4606">
        <v>2000000</v>
      </c>
      <c r="C4606">
        <v>3.3</v>
      </c>
    </row>
    <row r="4607" spans="1:3">
      <c r="A4607">
        <v>1430185</v>
      </c>
      <c r="B4607">
        <v>2000000</v>
      </c>
      <c r="C4607">
        <v>8.3000000000000007</v>
      </c>
    </row>
    <row r="4608" spans="1:3">
      <c r="A4608">
        <v>1477002</v>
      </c>
      <c r="B4608">
        <v>2000000</v>
      </c>
      <c r="C4608">
        <v>6.9</v>
      </c>
    </row>
    <row r="4609" spans="1:3">
      <c r="A4609">
        <v>1134049</v>
      </c>
      <c r="B4609">
        <v>2000000</v>
      </c>
      <c r="C4609">
        <v>8.1</v>
      </c>
    </row>
    <row r="4610" spans="1:3">
      <c r="A4610">
        <v>653621</v>
      </c>
      <c r="B4610">
        <v>2000000</v>
      </c>
      <c r="C4610">
        <v>6.8</v>
      </c>
    </row>
    <row r="4611" spans="1:3">
      <c r="A4611">
        <v>535249</v>
      </c>
      <c r="B4611">
        <v>3400000</v>
      </c>
      <c r="C4611">
        <v>4.5999999999999996</v>
      </c>
    </row>
    <row r="4612" spans="1:3">
      <c r="A4612">
        <v>371081</v>
      </c>
      <c r="B4612">
        <v>6000000</v>
      </c>
      <c r="C4612">
        <v>7</v>
      </c>
    </row>
    <row r="4613" spans="1:3">
      <c r="A4613">
        <v>124494</v>
      </c>
      <c r="B4613">
        <v>2000000</v>
      </c>
      <c r="C4613">
        <v>6.7</v>
      </c>
    </row>
    <row r="4614" spans="1:3">
      <c r="A4614">
        <v>100669</v>
      </c>
      <c r="B4614">
        <v>3800000</v>
      </c>
      <c r="C4614">
        <v>5.8</v>
      </c>
    </row>
    <row r="4615" spans="1:3">
      <c r="A4615">
        <v>186354</v>
      </c>
      <c r="B4615">
        <v>13500000</v>
      </c>
      <c r="C4615">
        <v>4.5</v>
      </c>
    </row>
    <row r="4616" spans="1:3">
      <c r="A4616">
        <v>17580</v>
      </c>
      <c r="B4616">
        <v>1500000</v>
      </c>
      <c r="C4616">
        <v>6.2</v>
      </c>
    </row>
    <row r="4617" spans="1:3">
      <c r="A4617">
        <v>12667</v>
      </c>
      <c r="B4617">
        <v>14000</v>
      </c>
      <c r="C4617">
        <v>6.6</v>
      </c>
    </row>
    <row r="4618" spans="1:3">
      <c r="A4618">
        <v>198407</v>
      </c>
      <c r="B4618">
        <v>2000000</v>
      </c>
      <c r="C4618">
        <v>6.6</v>
      </c>
    </row>
    <row r="4619" spans="1:3">
      <c r="A4619">
        <v>4958</v>
      </c>
      <c r="B4619">
        <v>2000000</v>
      </c>
      <c r="C4619">
        <v>7.8</v>
      </c>
    </row>
    <row r="4620" spans="1:3">
      <c r="A4620">
        <v>7927</v>
      </c>
      <c r="B4620">
        <v>2300000</v>
      </c>
      <c r="C4620">
        <v>7.7</v>
      </c>
    </row>
    <row r="4621" spans="1:3">
      <c r="A4621">
        <v>2436</v>
      </c>
      <c r="B4621">
        <v>2000000</v>
      </c>
      <c r="C4621">
        <v>5.7</v>
      </c>
    </row>
    <row r="4622" spans="1:3">
      <c r="A4622">
        <v>4600000</v>
      </c>
      <c r="B4622">
        <v>1900000</v>
      </c>
      <c r="C4622">
        <v>7.1</v>
      </c>
    </row>
    <row r="4623" spans="1:3">
      <c r="A4623">
        <v>1420578</v>
      </c>
      <c r="B4623">
        <v>1900000</v>
      </c>
      <c r="C4623">
        <v>6.4</v>
      </c>
    </row>
    <row r="4624" spans="1:3">
      <c r="A4624">
        <v>1028658</v>
      </c>
      <c r="B4624">
        <v>3000000</v>
      </c>
      <c r="C4624">
        <v>7</v>
      </c>
    </row>
    <row r="4625" spans="1:3">
      <c r="A4625">
        <v>18435</v>
      </c>
      <c r="B4625">
        <v>1400000</v>
      </c>
      <c r="C4625">
        <v>5.8</v>
      </c>
    </row>
    <row r="4626" spans="1:3">
      <c r="A4626">
        <v>2957978</v>
      </c>
      <c r="B4626">
        <v>1000000</v>
      </c>
      <c r="C4626">
        <v>7.8</v>
      </c>
    </row>
    <row r="4627" spans="1:3">
      <c r="A4627">
        <v>444044</v>
      </c>
      <c r="B4627">
        <v>1900000</v>
      </c>
      <c r="C4627">
        <v>7.2</v>
      </c>
    </row>
    <row r="4628" spans="1:3">
      <c r="A4628">
        <v>40990055</v>
      </c>
      <c r="B4628">
        <v>1800000</v>
      </c>
      <c r="C4628">
        <v>5.6</v>
      </c>
    </row>
    <row r="4629" spans="1:3">
      <c r="A4629">
        <v>5709616</v>
      </c>
      <c r="B4629">
        <v>1800000</v>
      </c>
      <c r="C4629">
        <v>6.8</v>
      </c>
    </row>
    <row r="4630" spans="1:3">
      <c r="A4630">
        <v>12784397</v>
      </c>
      <c r="B4630">
        <v>1800000</v>
      </c>
      <c r="C4630">
        <v>7.3</v>
      </c>
    </row>
    <row r="4631" spans="1:3">
      <c r="A4631">
        <v>3050934</v>
      </c>
      <c r="B4631">
        <v>1800000</v>
      </c>
      <c r="C4631">
        <v>7.3</v>
      </c>
    </row>
    <row r="4632" spans="1:3">
      <c r="A4632">
        <v>638476</v>
      </c>
      <c r="B4632">
        <v>1500000</v>
      </c>
      <c r="C4632">
        <v>6.6</v>
      </c>
    </row>
    <row r="4633" spans="1:3">
      <c r="A4633">
        <v>505295</v>
      </c>
      <c r="B4633">
        <v>1800000</v>
      </c>
      <c r="C4633">
        <v>7.5</v>
      </c>
    </row>
    <row r="4634" spans="1:3">
      <c r="A4634">
        <v>7267324</v>
      </c>
      <c r="B4634">
        <v>3500000</v>
      </c>
      <c r="C4634">
        <v>7.8</v>
      </c>
    </row>
    <row r="4635" spans="1:3">
      <c r="A4635">
        <v>145540</v>
      </c>
      <c r="B4635">
        <v>500000</v>
      </c>
      <c r="C4635">
        <v>6.7</v>
      </c>
    </row>
    <row r="4636" spans="1:3">
      <c r="A4636">
        <v>35918429</v>
      </c>
      <c r="B4636">
        <v>1700000</v>
      </c>
      <c r="C4636">
        <v>7.5</v>
      </c>
    </row>
    <row r="4637" spans="1:3">
      <c r="A4637">
        <v>92401</v>
      </c>
      <c r="B4637">
        <v>2000000</v>
      </c>
      <c r="C4637">
        <v>6.3</v>
      </c>
    </row>
    <row r="4638" spans="1:3">
      <c r="A4638">
        <v>1943649</v>
      </c>
      <c r="B4638">
        <v>1700000</v>
      </c>
      <c r="C4638">
        <v>6.3</v>
      </c>
    </row>
    <row r="4639" spans="1:3">
      <c r="A4639">
        <v>992238</v>
      </c>
      <c r="B4639">
        <v>1700000</v>
      </c>
      <c r="C4639">
        <v>6.8</v>
      </c>
    </row>
    <row r="4640" spans="1:3">
      <c r="A4640">
        <v>4231500</v>
      </c>
      <c r="B4640">
        <v>1000000</v>
      </c>
      <c r="C4640">
        <v>7.8</v>
      </c>
    </row>
    <row r="4641" spans="1:3">
      <c r="A4641">
        <v>396035</v>
      </c>
      <c r="B4641">
        <v>1000000</v>
      </c>
      <c r="C4641">
        <v>6.9</v>
      </c>
    </row>
    <row r="4642" spans="1:3">
      <c r="A4642">
        <v>6026908</v>
      </c>
      <c r="B4642">
        <v>2000000</v>
      </c>
      <c r="C4642">
        <v>4.3</v>
      </c>
    </row>
    <row r="4643" spans="1:3">
      <c r="A4643">
        <v>1060591</v>
      </c>
      <c r="B4643">
        <v>1300000</v>
      </c>
      <c r="C4643">
        <v>7.2</v>
      </c>
    </row>
    <row r="4644" spans="1:3">
      <c r="A4644">
        <v>155972</v>
      </c>
      <c r="B4644">
        <v>1500000</v>
      </c>
      <c r="C4644">
        <v>7.3</v>
      </c>
    </row>
    <row r="4645" spans="1:3">
      <c r="A4645">
        <v>129319</v>
      </c>
      <c r="B4645">
        <v>70000000</v>
      </c>
      <c r="C4645">
        <v>5.0999999999999996</v>
      </c>
    </row>
    <row r="4646" spans="1:3">
      <c r="A4646">
        <v>26893</v>
      </c>
      <c r="B4646">
        <v>1600000</v>
      </c>
      <c r="C4646">
        <v>7.2</v>
      </c>
    </row>
    <row r="4647" spans="1:3">
      <c r="A4647">
        <v>2580</v>
      </c>
      <c r="B4647">
        <v>1650000</v>
      </c>
      <c r="C4647">
        <v>5.4</v>
      </c>
    </row>
    <row r="4648" spans="1:3">
      <c r="A4648">
        <v>19067631</v>
      </c>
      <c r="B4648">
        <v>2000000</v>
      </c>
      <c r="C4648">
        <v>7.1</v>
      </c>
    </row>
    <row r="4649" spans="1:3">
      <c r="A4649">
        <v>11806119</v>
      </c>
      <c r="B4649">
        <v>1100000</v>
      </c>
      <c r="C4649">
        <v>6.8</v>
      </c>
    </row>
    <row r="4650" spans="1:3">
      <c r="A4650">
        <v>7417210</v>
      </c>
      <c r="B4650">
        <v>1500000</v>
      </c>
      <c r="C4650">
        <v>7</v>
      </c>
    </row>
    <row r="4651" spans="1:3">
      <c r="A4651">
        <v>7362100</v>
      </c>
      <c r="B4651">
        <v>1500000</v>
      </c>
      <c r="C4651">
        <v>7.4</v>
      </c>
    </row>
    <row r="4652" spans="1:3">
      <c r="A4652">
        <v>7022940</v>
      </c>
      <c r="B4652">
        <v>1000000</v>
      </c>
      <c r="C4652">
        <v>6.7</v>
      </c>
    </row>
    <row r="4653" spans="1:3">
      <c r="A4653">
        <v>5132222</v>
      </c>
      <c r="B4653">
        <v>2000000</v>
      </c>
      <c r="C4653">
        <v>7.2</v>
      </c>
    </row>
    <row r="4654" spans="1:3">
      <c r="A4654">
        <v>2365931</v>
      </c>
      <c r="B4654">
        <v>1500000</v>
      </c>
      <c r="C4654">
        <v>7.5</v>
      </c>
    </row>
    <row r="4655" spans="1:3">
      <c r="A4655">
        <v>53991137</v>
      </c>
      <c r="B4655">
        <v>1500000</v>
      </c>
      <c r="C4655">
        <v>6.8</v>
      </c>
    </row>
    <row r="4656" spans="1:3">
      <c r="A4656">
        <v>1221261</v>
      </c>
      <c r="B4656">
        <v>1500000</v>
      </c>
      <c r="C4656">
        <v>7.9</v>
      </c>
    </row>
    <row r="4657" spans="1:3">
      <c r="A4657">
        <v>712294</v>
      </c>
      <c r="B4657">
        <v>1500000</v>
      </c>
      <c r="C4657">
        <v>6.7</v>
      </c>
    </row>
    <row r="4658" spans="1:3">
      <c r="A4658">
        <v>3447339</v>
      </c>
      <c r="B4658">
        <v>1500000</v>
      </c>
      <c r="C4658">
        <v>5.8</v>
      </c>
    </row>
    <row r="4659" spans="1:3">
      <c r="A4659">
        <v>418953</v>
      </c>
      <c r="B4659">
        <v>1500000</v>
      </c>
      <c r="C4659">
        <v>6.5</v>
      </c>
    </row>
    <row r="4660" spans="1:3">
      <c r="A4660">
        <v>406035</v>
      </c>
      <c r="B4660">
        <v>1500000</v>
      </c>
      <c r="C4660">
        <v>7.2</v>
      </c>
    </row>
    <row r="4661" spans="1:3">
      <c r="A4661">
        <v>373967</v>
      </c>
      <c r="B4661">
        <v>1500000</v>
      </c>
      <c r="C4661">
        <v>6.5</v>
      </c>
    </row>
    <row r="4662" spans="1:3">
      <c r="A4662">
        <v>194568</v>
      </c>
      <c r="B4662">
        <v>1500000</v>
      </c>
      <c r="C4662">
        <v>6.2</v>
      </c>
    </row>
    <row r="4663" spans="1:3">
      <c r="A4663">
        <v>163245</v>
      </c>
      <c r="B4663">
        <v>1500000</v>
      </c>
      <c r="C4663">
        <v>8.6</v>
      </c>
    </row>
    <row r="4664" spans="1:3">
      <c r="A4664">
        <v>119841</v>
      </c>
      <c r="B4664">
        <v>1500000</v>
      </c>
      <c r="C4664">
        <v>6.5</v>
      </c>
    </row>
    <row r="4665" spans="1:3">
      <c r="A4665">
        <v>173066</v>
      </c>
      <c r="B4665">
        <v>1500000</v>
      </c>
      <c r="C4665">
        <v>6.3</v>
      </c>
    </row>
    <row r="4666" spans="1:3">
      <c r="A4666">
        <v>92362</v>
      </c>
      <c r="B4666">
        <v>1500000</v>
      </c>
      <c r="C4666">
        <v>4.3</v>
      </c>
    </row>
    <row r="4667" spans="1:3">
      <c r="A4667">
        <v>105943</v>
      </c>
      <c r="B4667">
        <v>1500000</v>
      </c>
      <c r="C4667">
        <v>6.1</v>
      </c>
    </row>
    <row r="4668" spans="1:3">
      <c r="A4668">
        <v>183490</v>
      </c>
      <c r="B4668">
        <v>1700000</v>
      </c>
      <c r="C4668">
        <v>5.8</v>
      </c>
    </row>
    <row r="4669" spans="1:3">
      <c r="A4669">
        <v>3478</v>
      </c>
      <c r="B4669">
        <v>1500000</v>
      </c>
      <c r="C4669">
        <v>6.7</v>
      </c>
    </row>
    <row r="4670" spans="1:3">
      <c r="A4670">
        <v>52166</v>
      </c>
      <c r="B4670">
        <v>2000000</v>
      </c>
      <c r="C4670">
        <v>6.7</v>
      </c>
    </row>
    <row r="4671" spans="1:3">
      <c r="A4671">
        <v>1163508</v>
      </c>
      <c r="B4671">
        <v>2500000</v>
      </c>
      <c r="C4671">
        <v>5.0999999999999996</v>
      </c>
    </row>
    <row r="4672" spans="1:3">
      <c r="A4672">
        <v>184925485</v>
      </c>
      <c r="B4672">
        <v>2000000</v>
      </c>
      <c r="C4672">
        <v>7.7</v>
      </c>
    </row>
    <row r="4673" spans="1:3">
      <c r="A4673">
        <v>304124</v>
      </c>
      <c r="B4673">
        <v>1400000</v>
      </c>
      <c r="C4673">
        <v>6.7</v>
      </c>
    </row>
    <row r="4674" spans="1:3">
      <c r="A4674">
        <v>36830</v>
      </c>
      <c r="B4674">
        <v>1400000</v>
      </c>
      <c r="C4674">
        <v>6.6</v>
      </c>
    </row>
    <row r="4675" spans="1:3">
      <c r="A4675">
        <v>3650677</v>
      </c>
      <c r="B4675">
        <v>960000</v>
      </c>
      <c r="C4675">
        <v>8.1999999999999993</v>
      </c>
    </row>
    <row r="4676" spans="1:3">
      <c r="A4676">
        <v>1647780</v>
      </c>
      <c r="B4676">
        <v>1300000</v>
      </c>
      <c r="C4676">
        <v>8.1</v>
      </c>
    </row>
    <row r="4677" spans="1:3">
      <c r="A4677">
        <v>695229</v>
      </c>
      <c r="B4677">
        <v>1300000</v>
      </c>
      <c r="C4677">
        <v>7.2</v>
      </c>
    </row>
    <row r="4678" spans="1:3">
      <c r="A4678">
        <v>638951</v>
      </c>
      <c r="B4678">
        <v>1592000</v>
      </c>
      <c r="C4678">
        <v>7.4</v>
      </c>
    </row>
    <row r="4679" spans="1:3">
      <c r="A4679">
        <v>609042</v>
      </c>
      <c r="B4679">
        <v>1300000</v>
      </c>
      <c r="C4679">
        <v>6.5</v>
      </c>
    </row>
    <row r="4680" spans="1:3">
      <c r="A4680">
        <v>1521</v>
      </c>
      <c r="B4680">
        <v>1500000</v>
      </c>
      <c r="C4680">
        <v>5.7</v>
      </c>
    </row>
    <row r="4681" spans="1:3">
      <c r="A4681">
        <v>19539</v>
      </c>
      <c r="B4681">
        <v>1000000</v>
      </c>
      <c r="C4681">
        <v>6.2</v>
      </c>
    </row>
    <row r="4682" spans="1:3">
      <c r="A4682">
        <v>100358</v>
      </c>
      <c r="B4682">
        <v>1500000</v>
      </c>
      <c r="C4682">
        <v>3.3</v>
      </c>
    </row>
    <row r="4683" spans="1:3">
      <c r="A4683">
        <v>19100000</v>
      </c>
      <c r="B4683">
        <v>1250000</v>
      </c>
      <c r="C4683">
        <v>6.1</v>
      </c>
    </row>
    <row r="4684" spans="1:3">
      <c r="A4684">
        <v>2833383</v>
      </c>
      <c r="B4684">
        <v>427000</v>
      </c>
      <c r="C4684">
        <v>5.7</v>
      </c>
    </row>
    <row r="4685" spans="1:3">
      <c r="A4685">
        <v>24741700</v>
      </c>
      <c r="B4685">
        <v>1200000</v>
      </c>
      <c r="C4685">
        <v>7.2</v>
      </c>
    </row>
    <row r="4686" spans="1:3">
      <c r="A4686">
        <v>55153403</v>
      </c>
      <c r="B4686">
        <v>1200000</v>
      </c>
      <c r="C4686">
        <v>7.7</v>
      </c>
    </row>
    <row r="4687" spans="1:3">
      <c r="A4687">
        <v>18488314</v>
      </c>
      <c r="B4687">
        <v>1200000</v>
      </c>
      <c r="C4687">
        <v>7.1</v>
      </c>
    </row>
    <row r="4688" spans="1:3">
      <c r="A4688">
        <v>11278</v>
      </c>
      <c r="B4688">
        <v>1300000</v>
      </c>
      <c r="C4688">
        <v>7</v>
      </c>
    </row>
    <row r="4689" spans="1:3">
      <c r="A4689">
        <v>13876974</v>
      </c>
      <c r="B4689">
        <v>7000000</v>
      </c>
      <c r="C4689">
        <v>7.4</v>
      </c>
    </row>
    <row r="4690" spans="1:3">
      <c r="A4690">
        <v>9180275</v>
      </c>
      <c r="B4690">
        <v>1200000</v>
      </c>
      <c r="C4690">
        <v>7.7</v>
      </c>
    </row>
    <row r="4691" spans="1:3">
      <c r="A4691">
        <v>2199853</v>
      </c>
      <c r="B4691">
        <v>1200000</v>
      </c>
      <c r="C4691">
        <v>6.6</v>
      </c>
    </row>
    <row r="4692" spans="1:3">
      <c r="A4692">
        <v>2859955</v>
      </c>
      <c r="B4692">
        <v>1200000</v>
      </c>
      <c r="C4692">
        <v>6</v>
      </c>
    </row>
    <row r="4693" spans="1:3">
      <c r="A4693">
        <v>2812029</v>
      </c>
      <c r="B4693">
        <v>1200000</v>
      </c>
      <c r="C4693">
        <v>8.4</v>
      </c>
    </row>
    <row r="4694" spans="1:3">
      <c r="A4694">
        <v>6100000</v>
      </c>
      <c r="B4694">
        <v>1200000</v>
      </c>
      <c r="C4694">
        <v>8.9</v>
      </c>
    </row>
    <row r="4695" spans="1:3">
      <c r="A4695">
        <v>375723</v>
      </c>
      <c r="B4695">
        <v>4000000</v>
      </c>
      <c r="C4695">
        <v>7.9</v>
      </c>
    </row>
    <row r="4696" spans="1:3">
      <c r="A4696">
        <v>594904</v>
      </c>
      <c r="B4696">
        <v>1200000</v>
      </c>
      <c r="C4696">
        <v>6</v>
      </c>
    </row>
    <row r="4697" spans="1:3">
      <c r="A4697">
        <v>58936</v>
      </c>
      <c r="B4697">
        <v>1200000</v>
      </c>
      <c r="C4697">
        <v>6.1</v>
      </c>
    </row>
    <row r="4698" spans="1:3">
      <c r="A4698">
        <v>24784</v>
      </c>
      <c r="B4698">
        <v>1200000</v>
      </c>
      <c r="C4698">
        <v>7.4</v>
      </c>
    </row>
    <row r="4699" spans="1:3">
      <c r="A4699">
        <v>7826</v>
      </c>
      <c r="B4699">
        <v>1200000</v>
      </c>
      <c r="C4699">
        <v>6.2</v>
      </c>
    </row>
    <row r="4700" spans="1:3">
      <c r="A4700">
        <v>3830</v>
      </c>
      <c r="B4700">
        <v>1200000</v>
      </c>
      <c r="C4700">
        <v>7.2</v>
      </c>
    </row>
    <row r="4701" spans="1:3">
      <c r="A4701">
        <v>2850263</v>
      </c>
      <c r="B4701">
        <v>2600000</v>
      </c>
      <c r="C4701">
        <v>6.2</v>
      </c>
    </row>
    <row r="4702" spans="1:3">
      <c r="A4702">
        <v>16101109</v>
      </c>
      <c r="B4702">
        <v>3000000</v>
      </c>
      <c r="C4702">
        <v>6.8</v>
      </c>
    </row>
    <row r="4703" spans="1:3">
      <c r="A4703">
        <v>6013</v>
      </c>
      <c r="B4703">
        <v>695393</v>
      </c>
      <c r="C4703">
        <v>7.7</v>
      </c>
    </row>
    <row r="4704" spans="1:3">
      <c r="A4704">
        <v>1400000</v>
      </c>
      <c r="B4704">
        <v>1100000</v>
      </c>
      <c r="C4704">
        <v>5.9</v>
      </c>
    </row>
    <row r="4705" spans="1:3">
      <c r="A4705">
        <v>39659</v>
      </c>
      <c r="B4705">
        <v>1600000</v>
      </c>
      <c r="C4705">
        <v>7</v>
      </c>
    </row>
    <row r="4706" spans="1:3">
      <c r="A4706">
        <v>56129</v>
      </c>
      <c r="B4706">
        <v>1100000</v>
      </c>
      <c r="C4706">
        <v>6.1</v>
      </c>
    </row>
    <row r="4707" spans="1:3">
      <c r="A4707">
        <v>4105123</v>
      </c>
      <c r="B4707">
        <v>1100000</v>
      </c>
      <c r="C4707">
        <v>7.6</v>
      </c>
    </row>
    <row r="4708" spans="1:3">
      <c r="A4708">
        <v>117235247</v>
      </c>
      <c r="B4708">
        <v>960000</v>
      </c>
      <c r="C4708">
        <v>8.1</v>
      </c>
    </row>
    <row r="4709" spans="1:3">
      <c r="A4709">
        <v>31537320</v>
      </c>
      <c r="B4709">
        <v>1000000</v>
      </c>
      <c r="C4709">
        <v>5.7</v>
      </c>
    </row>
    <row r="4710" spans="1:3">
      <c r="A4710">
        <v>17986000</v>
      </c>
      <c r="B4710">
        <v>1000000</v>
      </c>
      <c r="C4710">
        <v>6.6</v>
      </c>
    </row>
    <row r="4711" spans="1:3">
      <c r="A4711">
        <v>16067035</v>
      </c>
      <c r="B4711">
        <v>1100000</v>
      </c>
      <c r="C4711">
        <v>7.3</v>
      </c>
    </row>
    <row r="4712" spans="1:3">
      <c r="A4712">
        <v>18112929</v>
      </c>
      <c r="B4712">
        <v>1000000</v>
      </c>
      <c r="C4712">
        <v>5</v>
      </c>
    </row>
    <row r="4713" spans="1:3">
      <c r="A4713">
        <v>14564027</v>
      </c>
      <c r="B4713">
        <v>1000000</v>
      </c>
      <c r="C4713">
        <v>7</v>
      </c>
    </row>
    <row r="4714" spans="1:3">
      <c r="A4714">
        <v>20773070</v>
      </c>
      <c r="B4714">
        <v>5000000</v>
      </c>
      <c r="C4714">
        <v>3.4</v>
      </c>
    </row>
    <row r="4715" spans="1:3">
      <c r="A4715">
        <v>10042266</v>
      </c>
      <c r="B4715">
        <v>1000000</v>
      </c>
      <c r="C4715">
        <v>5.9</v>
      </c>
    </row>
    <row r="4716" spans="1:3">
      <c r="A4716">
        <v>10037390</v>
      </c>
      <c r="B4716">
        <v>1000000000</v>
      </c>
      <c r="C4716">
        <v>6</v>
      </c>
    </row>
    <row r="4717" spans="1:3">
      <c r="A4717">
        <v>9701559</v>
      </c>
      <c r="B4717">
        <v>3500000</v>
      </c>
      <c r="C4717">
        <v>7.4</v>
      </c>
    </row>
    <row r="4718" spans="1:3">
      <c r="A4718">
        <v>9013113</v>
      </c>
      <c r="B4718">
        <v>1000000</v>
      </c>
      <c r="C4718">
        <v>7.4</v>
      </c>
    </row>
    <row r="4719" spans="1:3">
      <c r="A4719">
        <v>53245055</v>
      </c>
      <c r="B4719">
        <v>1000000</v>
      </c>
      <c r="C4719">
        <v>4.2</v>
      </c>
    </row>
    <row r="4720" spans="1:3">
      <c r="A4720">
        <v>9000000</v>
      </c>
      <c r="B4720">
        <v>900000</v>
      </c>
      <c r="C4720">
        <v>6.2</v>
      </c>
    </row>
    <row r="4721" spans="1:3">
      <c r="A4721">
        <v>7186670</v>
      </c>
      <c r="B4721">
        <v>6000000</v>
      </c>
      <c r="C4721">
        <v>5.4</v>
      </c>
    </row>
    <row r="4722" spans="1:3">
      <c r="A4722">
        <v>5997134</v>
      </c>
      <c r="B4722">
        <v>1000000</v>
      </c>
      <c r="C4722">
        <v>7.2</v>
      </c>
    </row>
    <row r="4723" spans="1:3">
      <c r="A4723">
        <v>3386698</v>
      </c>
      <c r="B4723">
        <v>1000000</v>
      </c>
      <c r="C4723">
        <v>6.7</v>
      </c>
    </row>
    <row r="4724" spans="1:3">
      <c r="A4724">
        <v>2508841</v>
      </c>
      <c r="B4724">
        <v>1000000</v>
      </c>
      <c r="C4724">
        <v>7.2</v>
      </c>
    </row>
    <row r="4725" spans="1:3">
      <c r="A4725">
        <v>4946250</v>
      </c>
      <c r="B4725">
        <v>1000000</v>
      </c>
      <c r="C4725">
        <v>7.4</v>
      </c>
    </row>
    <row r="4726" spans="1:3">
      <c r="A4726">
        <v>1950218</v>
      </c>
      <c r="B4726">
        <v>1000000</v>
      </c>
      <c r="C4726">
        <v>5.6</v>
      </c>
    </row>
    <row r="4727" spans="1:3">
      <c r="A4727">
        <v>1277257</v>
      </c>
      <c r="B4727">
        <v>1000000</v>
      </c>
      <c r="C4727">
        <v>6.8</v>
      </c>
    </row>
    <row r="4728" spans="1:3">
      <c r="A4728">
        <v>1677838</v>
      </c>
      <c r="B4728">
        <v>1000000</v>
      </c>
      <c r="C4728">
        <v>7.7</v>
      </c>
    </row>
    <row r="4729" spans="1:3">
      <c r="A4729">
        <v>1744858</v>
      </c>
      <c r="B4729">
        <v>1000000</v>
      </c>
      <c r="C4729">
        <v>7</v>
      </c>
    </row>
    <row r="4730" spans="1:3">
      <c r="A4730">
        <v>982214</v>
      </c>
      <c r="B4730">
        <v>1000000</v>
      </c>
      <c r="C4730">
        <v>7.2</v>
      </c>
    </row>
    <row r="4731" spans="1:3">
      <c r="A4731">
        <v>798341</v>
      </c>
      <c r="B4731">
        <v>1000000</v>
      </c>
      <c r="C4731">
        <v>7.2</v>
      </c>
    </row>
    <row r="4732" spans="1:3">
      <c r="A4732">
        <v>610991</v>
      </c>
      <c r="B4732">
        <v>1000000</v>
      </c>
      <c r="C4732">
        <v>6.2</v>
      </c>
    </row>
    <row r="4733" spans="1:3">
      <c r="A4733">
        <v>582024</v>
      </c>
      <c r="B4733">
        <v>1000000</v>
      </c>
      <c r="C4733">
        <v>6.2</v>
      </c>
    </row>
    <row r="4734" spans="1:3">
      <c r="A4734">
        <v>548712</v>
      </c>
      <c r="B4734">
        <v>2500000</v>
      </c>
      <c r="C4734">
        <v>6.9</v>
      </c>
    </row>
    <row r="4735" spans="1:3">
      <c r="A4735">
        <v>464655</v>
      </c>
      <c r="B4735">
        <v>1000000</v>
      </c>
      <c r="C4735">
        <v>7</v>
      </c>
    </row>
    <row r="4736" spans="1:3">
      <c r="A4736">
        <v>464126</v>
      </c>
      <c r="B4736">
        <v>1000000</v>
      </c>
      <c r="C4736">
        <v>6.7</v>
      </c>
    </row>
    <row r="4737" spans="1:3">
      <c r="A4737">
        <v>428535</v>
      </c>
      <c r="B4737">
        <v>1000000</v>
      </c>
      <c r="C4737">
        <v>3.6</v>
      </c>
    </row>
    <row r="4738" spans="1:3">
      <c r="A4738">
        <v>104077</v>
      </c>
      <c r="B4738">
        <v>1000000</v>
      </c>
      <c r="C4738">
        <v>7.4</v>
      </c>
    </row>
    <row r="4739" spans="1:3">
      <c r="A4739">
        <v>279282</v>
      </c>
      <c r="B4739">
        <v>1000000</v>
      </c>
      <c r="C4739">
        <v>6.1</v>
      </c>
    </row>
    <row r="4740" spans="1:3">
      <c r="A4740">
        <v>484221</v>
      </c>
      <c r="B4740">
        <v>1000000</v>
      </c>
      <c r="C4740">
        <v>8.1999999999999993</v>
      </c>
    </row>
    <row r="4741" spans="1:3">
      <c r="A4741">
        <v>274661</v>
      </c>
      <c r="B4741">
        <v>1000000</v>
      </c>
      <c r="C4741">
        <v>7.7</v>
      </c>
    </row>
    <row r="4742" spans="1:3">
      <c r="A4742">
        <v>144431</v>
      </c>
      <c r="B4742">
        <v>1000000</v>
      </c>
      <c r="C4742">
        <v>7.3</v>
      </c>
    </row>
    <row r="4743" spans="1:3">
      <c r="A4743">
        <v>287761</v>
      </c>
      <c r="B4743">
        <v>1000000</v>
      </c>
      <c r="C4743">
        <v>7.6</v>
      </c>
    </row>
    <row r="4744" spans="1:3">
      <c r="A4744">
        <v>100240</v>
      </c>
      <c r="B4744">
        <v>1000000</v>
      </c>
      <c r="C4744">
        <v>6.8</v>
      </c>
    </row>
    <row r="4745" spans="1:3">
      <c r="A4745">
        <v>96734</v>
      </c>
      <c r="B4745">
        <v>1000000</v>
      </c>
      <c r="C4745">
        <v>5.6</v>
      </c>
    </row>
    <row r="4746" spans="1:3">
      <c r="A4746">
        <v>49000</v>
      </c>
      <c r="B4746">
        <v>1500000</v>
      </c>
      <c r="C4746">
        <v>4.8</v>
      </c>
    </row>
    <row r="4747" spans="1:3">
      <c r="A4747">
        <v>100659</v>
      </c>
      <c r="B4747">
        <v>900000</v>
      </c>
      <c r="C4747">
        <v>6.4</v>
      </c>
    </row>
    <row r="4748" spans="1:3">
      <c r="A4748">
        <v>48430</v>
      </c>
      <c r="B4748">
        <v>500000</v>
      </c>
      <c r="C4748">
        <v>6.8</v>
      </c>
    </row>
    <row r="4749" spans="1:3">
      <c r="A4749">
        <v>21210</v>
      </c>
      <c r="B4749">
        <v>1000000</v>
      </c>
      <c r="C4749">
        <v>6.1</v>
      </c>
    </row>
    <row r="4750" spans="1:3">
      <c r="A4750">
        <v>12996</v>
      </c>
      <c r="B4750">
        <v>1000000</v>
      </c>
      <c r="C4750">
        <v>6</v>
      </c>
    </row>
    <row r="4751" spans="1:3">
      <c r="A4751">
        <v>10018</v>
      </c>
      <c r="B4751">
        <v>1000000</v>
      </c>
      <c r="C4751">
        <v>6.1</v>
      </c>
    </row>
    <row r="4752" spans="1:3">
      <c r="A4752">
        <v>62480</v>
      </c>
      <c r="B4752">
        <v>1000000</v>
      </c>
      <c r="C4752">
        <v>5.5</v>
      </c>
    </row>
    <row r="4753" spans="1:3">
      <c r="A4753">
        <v>6387</v>
      </c>
      <c r="B4753">
        <v>1000000</v>
      </c>
      <c r="C4753">
        <v>6.9</v>
      </c>
    </row>
    <row r="4754" spans="1:3">
      <c r="A4754">
        <v>721</v>
      </c>
      <c r="B4754">
        <v>1000000</v>
      </c>
      <c r="C4754">
        <v>4.0999999999999996</v>
      </c>
    </row>
    <row r="4755" spans="1:3">
      <c r="A4755">
        <v>703</v>
      </c>
      <c r="B4755">
        <v>1500000</v>
      </c>
      <c r="C4755">
        <v>5.4</v>
      </c>
    </row>
    <row r="4756" spans="1:3">
      <c r="A4756">
        <v>9600000</v>
      </c>
      <c r="B4756">
        <v>910000</v>
      </c>
      <c r="C4756">
        <v>8.1999999999999993</v>
      </c>
    </row>
    <row r="4757" spans="1:3">
      <c r="A4757">
        <v>20186</v>
      </c>
      <c r="B4757">
        <v>930000</v>
      </c>
      <c r="C4757">
        <v>5.7</v>
      </c>
    </row>
    <row r="4758" spans="1:3">
      <c r="A4758">
        <v>1185783</v>
      </c>
      <c r="B4758">
        <v>590000</v>
      </c>
      <c r="C4758">
        <v>7.9</v>
      </c>
    </row>
    <row r="4759" spans="1:3">
      <c r="A4759">
        <v>1007962</v>
      </c>
      <c r="B4759">
        <v>950000</v>
      </c>
      <c r="C4759">
        <v>7.1</v>
      </c>
    </row>
    <row r="4760" spans="1:3">
      <c r="A4760">
        <v>381186</v>
      </c>
      <c r="B4760">
        <v>900000</v>
      </c>
      <c r="C4760">
        <v>6.4</v>
      </c>
    </row>
    <row r="4761" spans="1:3">
      <c r="A4761">
        <v>16097842</v>
      </c>
      <c r="B4761">
        <v>900000</v>
      </c>
      <c r="C4761">
        <v>7.5</v>
      </c>
    </row>
    <row r="4762" spans="1:3">
      <c r="A4762">
        <v>6643</v>
      </c>
      <c r="B4762">
        <v>900000</v>
      </c>
      <c r="C4762">
        <v>6.4</v>
      </c>
    </row>
    <row r="4763" spans="1:3">
      <c r="A4763">
        <v>442638</v>
      </c>
      <c r="B4763">
        <v>850000</v>
      </c>
      <c r="C4763">
        <v>7.3</v>
      </c>
    </row>
    <row r="4764" spans="1:3">
      <c r="A4764">
        <v>819939</v>
      </c>
      <c r="B4764">
        <v>850000</v>
      </c>
      <c r="C4764">
        <v>7.2</v>
      </c>
    </row>
    <row r="4765" spans="1:3">
      <c r="A4765">
        <v>1243961</v>
      </c>
      <c r="B4765">
        <v>850000</v>
      </c>
      <c r="C4765">
        <v>6</v>
      </c>
    </row>
    <row r="4766" spans="1:3">
      <c r="A4766">
        <v>15278</v>
      </c>
      <c r="B4766">
        <v>825000</v>
      </c>
      <c r="C4766">
        <v>5.6</v>
      </c>
    </row>
    <row r="4767" spans="1:3">
      <c r="A4767">
        <v>7098492</v>
      </c>
      <c r="B4767">
        <v>500000</v>
      </c>
      <c r="C4767">
        <v>8.4</v>
      </c>
    </row>
    <row r="4768" spans="1:3">
      <c r="A4768">
        <v>4771000</v>
      </c>
      <c r="B4768">
        <v>800000</v>
      </c>
      <c r="C4768">
        <v>7.5</v>
      </c>
    </row>
    <row r="4769" spans="1:3">
      <c r="A4769">
        <v>1001437</v>
      </c>
      <c r="B4769">
        <v>800000</v>
      </c>
      <c r="C4769">
        <v>7.2</v>
      </c>
    </row>
    <row r="4770" spans="1:3">
      <c r="A4770">
        <v>2073984</v>
      </c>
      <c r="B4770">
        <v>800000</v>
      </c>
      <c r="C4770">
        <v>7.2</v>
      </c>
    </row>
    <row r="4771" spans="1:3">
      <c r="A4771">
        <v>144583</v>
      </c>
      <c r="B4771">
        <v>800000</v>
      </c>
      <c r="C4771">
        <v>6.5</v>
      </c>
    </row>
    <row r="4772" spans="1:3">
      <c r="A4772">
        <v>35688</v>
      </c>
      <c r="B4772">
        <v>600000</v>
      </c>
      <c r="C4772">
        <v>5.0999999999999996</v>
      </c>
    </row>
    <row r="4773" spans="1:3">
      <c r="A4773">
        <v>41709</v>
      </c>
      <c r="B4773">
        <v>800000</v>
      </c>
      <c r="C4773">
        <v>6.4</v>
      </c>
    </row>
    <row r="4774" spans="1:3">
      <c r="A4774">
        <v>1310270</v>
      </c>
      <c r="B4774">
        <v>780000</v>
      </c>
      <c r="C4774">
        <v>6.8</v>
      </c>
    </row>
    <row r="4775" spans="1:3">
      <c r="A4775">
        <v>115000000</v>
      </c>
      <c r="B4775">
        <v>777000</v>
      </c>
      <c r="C4775">
        <v>7.5</v>
      </c>
    </row>
    <row r="4776" spans="1:3">
      <c r="A4776">
        <v>5518918</v>
      </c>
      <c r="B4776">
        <v>750000</v>
      </c>
      <c r="C4776">
        <v>6.9</v>
      </c>
    </row>
    <row r="4777" spans="1:3">
      <c r="A4777">
        <v>4007792</v>
      </c>
      <c r="B4777">
        <v>750000</v>
      </c>
      <c r="C4777">
        <v>7</v>
      </c>
    </row>
    <row r="4778" spans="1:3">
      <c r="A4778">
        <v>26297</v>
      </c>
      <c r="B4778">
        <v>500000</v>
      </c>
      <c r="C4778">
        <v>6.3</v>
      </c>
    </row>
    <row r="4779" spans="1:3">
      <c r="A4779">
        <v>77501</v>
      </c>
      <c r="B4779">
        <v>750000</v>
      </c>
      <c r="C4779">
        <v>5.5</v>
      </c>
    </row>
    <row r="4780" spans="1:3">
      <c r="A4780">
        <v>47329</v>
      </c>
      <c r="B4780">
        <v>750000</v>
      </c>
      <c r="C4780">
        <v>6.6</v>
      </c>
    </row>
    <row r="4781" spans="1:3">
      <c r="A4781">
        <v>18378</v>
      </c>
      <c r="B4781">
        <v>900000</v>
      </c>
      <c r="C4781">
        <v>5.2</v>
      </c>
    </row>
    <row r="4782" spans="1:3">
      <c r="A4782">
        <v>7830611</v>
      </c>
      <c r="B4782">
        <v>700000</v>
      </c>
      <c r="C4782">
        <v>8.3000000000000007</v>
      </c>
    </row>
    <row r="4783" spans="1:3">
      <c r="A4783">
        <v>1141829</v>
      </c>
      <c r="B4783">
        <v>700000</v>
      </c>
      <c r="C4783">
        <v>7.2</v>
      </c>
    </row>
    <row r="4784" spans="1:3">
      <c r="A4784">
        <v>2694973</v>
      </c>
      <c r="B4784">
        <v>700000</v>
      </c>
      <c r="C4784">
        <v>7.2</v>
      </c>
    </row>
    <row r="4785" spans="1:3">
      <c r="A4785">
        <v>10508</v>
      </c>
      <c r="B4785">
        <v>700000</v>
      </c>
      <c r="C4785">
        <v>6.5</v>
      </c>
    </row>
    <row r="4786" spans="1:3">
      <c r="A4786">
        <v>2301777</v>
      </c>
      <c r="B4786">
        <v>650000</v>
      </c>
      <c r="C4786">
        <v>6.5</v>
      </c>
    </row>
    <row r="4787" spans="1:3">
      <c r="A4787">
        <v>3000000</v>
      </c>
      <c r="B4787">
        <v>609000</v>
      </c>
      <c r="C4787">
        <v>7.8</v>
      </c>
    </row>
    <row r="4788" spans="1:3">
      <c r="A4788">
        <v>140530114</v>
      </c>
      <c r="B4788">
        <v>60000</v>
      </c>
      <c r="C4788">
        <v>6.4</v>
      </c>
    </row>
    <row r="4789" spans="1:3">
      <c r="A4789">
        <v>13300000</v>
      </c>
      <c r="B4789">
        <v>600000</v>
      </c>
      <c r="C4789">
        <v>8.1</v>
      </c>
    </row>
    <row r="4790" spans="1:3">
      <c r="A4790">
        <v>171988</v>
      </c>
      <c r="B4790">
        <v>600000</v>
      </c>
      <c r="C4790">
        <v>5.6</v>
      </c>
    </row>
    <row r="4791" spans="1:3">
      <c r="A4791">
        <v>23616</v>
      </c>
      <c r="B4791">
        <v>600000</v>
      </c>
      <c r="C4791">
        <v>5.6</v>
      </c>
    </row>
    <row r="4792" spans="1:3">
      <c r="A4792">
        <v>13493</v>
      </c>
      <c r="B4792">
        <v>600000</v>
      </c>
      <c r="C4792">
        <v>6.6</v>
      </c>
    </row>
    <row r="4793" spans="1:3">
      <c r="A4793">
        <v>515005</v>
      </c>
      <c r="B4793">
        <v>560000</v>
      </c>
      <c r="C4793">
        <v>7.7</v>
      </c>
    </row>
    <row r="4794" spans="1:3">
      <c r="A4794">
        <v>2245</v>
      </c>
      <c r="B4794">
        <v>560000</v>
      </c>
      <c r="C4794">
        <v>7.2</v>
      </c>
    </row>
    <row r="4795" spans="1:3">
      <c r="A4795">
        <v>33451479</v>
      </c>
      <c r="B4795">
        <v>500000</v>
      </c>
      <c r="C4795">
        <v>6.5</v>
      </c>
    </row>
    <row r="4796" spans="1:3">
      <c r="A4796">
        <v>39552600</v>
      </c>
      <c r="B4796">
        <v>500000</v>
      </c>
      <c r="C4796">
        <v>6.1</v>
      </c>
    </row>
    <row r="4797" spans="1:3">
      <c r="A4797">
        <v>30500882</v>
      </c>
      <c r="B4797">
        <v>500000</v>
      </c>
      <c r="C4797">
        <v>5.7</v>
      </c>
    </row>
    <row r="4798" spans="1:3">
      <c r="A4798">
        <v>17000000</v>
      </c>
      <c r="B4798">
        <v>500000</v>
      </c>
      <c r="C4798">
        <v>5.9</v>
      </c>
    </row>
    <row r="4799" spans="1:3">
      <c r="A4799">
        <v>5739376</v>
      </c>
      <c r="B4799">
        <v>500000</v>
      </c>
      <c r="C4799">
        <v>7.7</v>
      </c>
    </row>
    <row r="4800" spans="1:3">
      <c r="A4800">
        <v>3773863</v>
      </c>
      <c r="B4800">
        <v>1000000</v>
      </c>
      <c r="C4800">
        <v>7.1</v>
      </c>
    </row>
    <row r="4801" spans="1:3">
      <c r="A4801">
        <v>2047570</v>
      </c>
      <c r="B4801">
        <v>500000</v>
      </c>
      <c r="C4801">
        <v>7.6</v>
      </c>
    </row>
    <row r="4802" spans="1:3">
      <c r="A4802">
        <v>1250798</v>
      </c>
      <c r="B4802">
        <v>500000</v>
      </c>
      <c r="C4802">
        <v>6.4</v>
      </c>
    </row>
    <row r="4803" spans="1:3">
      <c r="A4803">
        <v>1127331</v>
      </c>
      <c r="B4803">
        <v>46000</v>
      </c>
      <c r="C4803">
        <v>7.4</v>
      </c>
    </row>
    <row r="4804" spans="1:3">
      <c r="A4804">
        <v>906666</v>
      </c>
      <c r="B4804">
        <v>500000</v>
      </c>
      <c r="C4804">
        <v>6.8</v>
      </c>
    </row>
    <row r="4805" spans="1:3">
      <c r="A4805">
        <v>1114943</v>
      </c>
      <c r="B4805">
        <v>500000</v>
      </c>
      <c r="C4805">
        <v>6.5</v>
      </c>
    </row>
    <row r="4806" spans="1:3">
      <c r="A4806">
        <v>1111615</v>
      </c>
      <c r="B4806">
        <v>500000</v>
      </c>
      <c r="C4806">
        <v>6</v>
      </c>
    </row>
    <row r="4807" spans="1:3">
      <c r="A4807">
        <v>985341</v>
      </c>
      <c r="B4807">
        <v>500000</v>
      </c>
      <c r="C4807">
        <v>7.3</v>
      </c>
    </row>
    <row r="4808" spans="1:3">
      <c r="A4808">
        <v>603943</v>
      </c>
      <c r="B4808">
        <v>500000</v>
      </c>
      <c r="C4808">
        <v>7.3</v>
      </c>
    </row>
    <row r="4809" spans="1:3">
      <c r="A4809">
        <v>334041</v>
      </c>
      <c r="B4809">
        <v>500000</v>
      </c>
      <c r="C4809">
        <v>6.5</v>
      </c>
    </row>
    <row r="4810" spans="1:3">
      <c r="A4810">
        <v>295468</v>
      </c>
      <c r="B4810">
        <v>500000</v>
      </c>
      <c r="C4810">
        <v>6</v>
      </c>
    </row>
    <row r="4811" spans="1:3">
      <c r="A4811">
        <v>243347</v>
      </c>
      <c r="B4811">
        <v>500000</v>
      </c>
      <c r="C4811">
        <v>5.3</v>
      </c>
    </row>
    <row r="4812" spans="1:3">
      <c r="A4812">
        <v>154077</v>
      </c>
      <c r="B4812">
        <v>500000</v>
      </c>
      <c r="C4812">
        <v>6.6</v>
      </c>
    </row>
    <row r="4813" spans="1:3">
      <c r="A4813">
        <v>151389</v>
      </c>
      <c r="B4813">
        <v>500000</v>
      </c>
      <c r="C4813">
        <v>7.1</v>
      </c>
    </row>
    <row r="4814" spans="1:3">
      <c r="A4814">
        <v>269061</v>
      </c>
      <c r="B4814">
        <v>2000000</v>
      </c>
      <c r="C4814">
        <v>8.6999999999999993</v>
      </c>
    </row>
    <row r="4815" spans="1:3">
      <c r="A4815">
        <v>133778</v>
      </c>
      <c r="B4815">
        <v>500000</v>
      </c>
      <c r="C4815">
        <v>8.4</v>
      </c>
    </row>
    <row r="4816" spans="1:3">
      <c r="A4816">
        <v>52850</v>
      </c>
      <c r="B4816">
        <v>500000</v>
      </c>
      <c r="C4816">
        <v>6.2</v>
      </c>
    </row>
    <row r="4817" spans="1:3">
      <c r="A4817">
        <v>98017</v>
      </c>
      <c r="B4817">
        <v>500000</v>
      </c>
      <c r="C4817">
        <v>5.8</v>
      </c>
    </row>
    <row r="4818" spans="1:3">
      <c r="A4818">
        <v>31937</v>
      </c>
      <c r="B4818">
        <v>500000</v>
      </c>
      <c r="C4818">
        <v>5.7</v>
      </c>
    </row>
    <row r="4819" spans="1:3">
      <c r="A4819">
        <v>13134</v>
      </c>
      <c r="B4819">
        <v>500000</v>
      </c>
      <c r="C4819">
        <v>6.1</v>
      </c>
    </row>
    <row r="4820" spans="1:3">
      <c r="A4820">
        <v>237301</v>
      </c>
      <c r="B4820">
        <v>500000</v>
      </c>
      <c r="C4820">
        <v>6.4</v>
      </c>
    </row>
    <row r="4821" spans="1:3">
      <c r="A4821">
        <v>12055</v>
      </c>
      <c r="B4821">
        <v>500000</v>
      </c>
      <c r="C4821">
        <v>6.5</v>
      </c>
    </row>
    <row r="4822" spans="1:3">
      <c r="A4822">
        <v>1332</v>
      </c>
      <c r="B4822">
        <v>500000</v>
      </c>
      <c r="C4822">
        <v>4.5999999999999996</v>
      </c>
    </row>
    <row r="4823" spans="1:3">
      <c r="A4823">
        <v>21199</v>
      </c>
      <c r="B4823">
        <v>500000</v>
      </c>
      <c r="C4823">
        <v>6.8</v>
      </c>
    </row>
    <row r="4824" spans="1:3">
      <c r="A4824">
        <v>2712293</v>
      </c>
      <c r="B4824">
        <v>450000</v>
      </c>
      <c r="C4824">
        <v>5.9</v>
      </c>
    </row>
    <row r="4825" spans="1:3">
      <c r="A4825">
        <v>768045</v>
      </c>
      <c r="B4825">
        <v>2000000</v>
      </c>
      <c r="C4825">
        <v>7.7</v>
      </c>
    </row>
    <row r="4826" spans="1:3">
      <c r="A4826">
        <v>379122</v>
      </c>
      <c r="B4826">
        <v>450000</v>
      </c>
      <c r="C4826">
        <v>7.1</v>
      </c>
    </row>
    <row r="4827" spans="1:3">
      <c r="A4827">
        <v>23000</v>
      </c>
      <c r="B4827">
        <v>500000</v>
      </c>
      <c r="C4827">
        <v>6.2</v>
      </c>
    </row>
    <row r="4828" spans="1:3">
      <c r="A4828">
        <v>2300000</v>
      </c>
      <c r="B4828">
        <v>439000</v>
      </c>
      <c r="C4828">
        <v>7.7</v>
      </c>
    </row>
    <row r="4829" spans="1:3">
      <c r="A4829">
        <v>2938208</v>
      </c>
      <c r="B4829">
        <v>225000</v>
      </c>
      <c r="C4829">
        <v>7.5</v>
      </c>
    </row>
    <row r="4830" spans="1:3">
      <c r="A4830">
        <v>9910</v>
      </c>
      <c r="B4830">
        <v>25000000</v>
      </c>
      <c r="C4830">
        <v>7.6</v>
      </c>
    </row>
    <row r="4831" spans="1:3">
      <c r="A4831">
        <v>44540956</v>
      </c>
      <c r="B4831">
        <v>400000</v>
      </c>
      <c r="C4831">
        <v>6.9</v>
      </c>
    </row>
    <row r="4832" spans="1:3">
      <c r="A4832">
        <v>258113</v>
      </c>
      <c r="B4832">
        <v>1066167</v>
      </c>
      <c r="C4832">
        <v>7.1</v>
      </c>
    </row>
    <row r="4833" spans="1:3">
      <c r="A4833">
        <v>107917283</v>
      </c>
      <c r="B4833">
        <v>15000</v>
      </c>
      <c r="C4833">
        <v>6.3</v>
      </c>
    </row>
    <row r="4834" spans="1:3">
      <c r="A4834">
        <v>1229197</v>
      </c>
      <c r="B4834">
        <v>229575</v>
      </c>
      <c r="C4834">
        <v>8.3000000000000007</v>
      </c>
    </row>
    <row r="4835" spans="1:3">
      <c r="A4835">
        <v>1689999</v>
      </c>
      <c r="B4835">
        <v>400000</v>
      </c>
      <c r="C4835">
        <v>7.1</v>
      </c>
    </row>
    <row r="4836" spans="1:3">
      <c r="A4836">
        <v>11798</v>
      </c>
      <c r="B4836">
        <v>100000</v>
      </c>
      <c r="C4836">
        <v>4.7</v>
      </c>
    </row>
    <row r="4837" spans="1:3">
      <c r="A4837">
        <v>592014</v>
      </c>
      <c r="B4837">
        <v>218</v>
      </c>
      <c r="C4837">
        <v>7.2</v>
      </c>
    </row>
    <row r="4838" spans="1:3">
      <c r="A4838">
        <v>425899</v>
      </c>
      <c r="B4838">
        <v>400000</v>
      </c>
      <c r="C4838">
        <v>5.0999999999999996</v>
      </c>
    </row>
    <row r="4839" spans="1:3">
      <c r="A4839">
        <v>126387</v>
      </c>
      <c r="B4839">
        <v>400000</v>
      </c>
      <c r="C4839">
        <v>6.9</v>
      </c>
    </row>
    <row r="4840" spans="1:3">
      <c r="A4840">
        <v>80276912</v>
      </c>
      <c r="B4840">
        <v>35000000</v>
      </c>
      <c r="C4840">
        <v>6.1</v>
      </c>
    </row>
    <row r="4841" spans="1:3">
      <c r="A4841">
        <v>617172</v>
      </c>
      <c r="B4841">
        <v>375000</v>
      </c>
      <c r="C4841">
        <v>7</v>
      </c>
    </row>
    <row r="4842" spans="1:3">
      <c r="A4842">
        <v>2808000</v>
      </c>
      <c r="B4842">
        <v>379000</v>
      </c>
      <c r="C4842">
        <v>6.3</v>
      </c>
    </row>
    <row r="4843" spans="1:3">
      <c r="A4843">
        <v>12843</v>
      </c>
      <c r="B4843">
        <v>6000000</v>
      </c>
      <c r="C4843">
        <v>6.1</v>
      </c>
    </row>
    <row r="4844" spans="1:3">
      <c r="A4844">
        <v>34151</v>
      </c>
      <c r="B4844">
        <v>450000</v>
      </c>
      <c r="C4844">
        <v>7.2</v>
      </c>
    </row>
    <row r="4845" spans="1:3">
      <c r="A4845">
        <v>1523883</v>
      </c>
      <c r="B4845">
        <v>1750211</v>
      </c>
      <c r="C4845">
        <v>7.8</v>
      </c>
    </row>
    <row r="4846" spans="1:3">
      <c r="A4846">
        <v>4000000</v>
      </c>
      <c r="B4846">
        <v>350000</v>
      </c>
      <c r="C4846">
        <v>4.7</v>
      </c>
    </row>
    <row r="4847" spans="1:3">
      <c r="A4847">
        <v>1281176</v>
      </c>
      <c r="B4847">
        <v>312000</v>
      </c>
      <c r="C4847">
        <v>6.7</v>
      </c>
    </row>
    <row r="4848" spans="1:3">
      <c r="A4848">
        <v>16115878</v>
      </c>
      <c r="B4848">
        <v>8000000</v>
      </c>
      <c r="C4848">
        <v>6.6</v>
      </c>
    </row>
    <row r="4849" spans="1:3">
      <c r="A4849">
        <v>1652472</v>
      </c>
      <c r="B4849">
        <v>300000</v>
      </c>
      <c r="C4849">
        <v>6.9</v>
      </c>
    </row>
    <row r="4850" spans="1:3">
      <c r="A4850">
        <v>2360184</v>
      </c>
      <c r="B4850">
        <v>300000</v>
      </c>
      <c r="C4850">
        <v>7.1</v>
      </c>
    </row>
    <row r="4851" spans="1:3">
      <c r="A4851">
        <v>255352</v>
      </c>
      <c r="B4851">
        <v>300000</v>
      </c>
      <c r="C4851">
        <v>6.7</v>
      </c>
    </row>
    <row r="4852" spans="1:3">
      <c r="A4852">
        <v>856942</v>
      </c>
      <c r="B4852">
        <v>200000</v>
      </c>
      <c r="C4852">
        <v>7.1</v>
      </c>
    </row>
    <row r="4853" spans="1:3">
      <c r="A4853">
        <v>16892</v>
      </c>
      <c r="B4853">
        <v>300000</v>
      </c>
      <c r="C4853">
        <v>7.6</v>
      </c>
    </row>
    <row r="4854" spans="1:3">
      <c r="A4854">
        <v>12438</v>
      </c>
      <c r="B4854">
        <v>160000</v>
      </c>
      <c r="C4854">
        <v>8.1</v>
      </c>
    </row>
    <row r="4855" spans="1:3">
      <c r="A4855">
        <v>40542</v>
      </c>
      <c r="B4855">
        <v>300000</v>
      </c>
      <c r="C4855">
        <v>5.5</v>
      </c>
    </row>
    <row r="4856" spans="1:3">
      <c r="A4856">
        <v>5199</v>
      </c>
      <c r="B4856">
        <v>200000</v>
      </c>
      <c r="C4856">
        <v>6.6</v>
      </c>
    </row>
    <row r="4857" spans="1:3">
      <c r="A4857">
        <v>2468</v>
      </c>
      <c r="B4857">
        <v>300000</v>
      </c>
      <c r="C4857">
        <v>4.8</v>
      </c>
    </row>
    <row r="4858" spans="1:3">
      <c r="A4858">
        <v>318622</v>
      </c>
      <c r="B4858">
        <v>270000</v>
      </c>
      <c r="C4858">
        <v>6.4</v>
      </c>
    </row>
    <row r="4859" spans="1:3">
      <c r="A4859">
        <v>12006514</v>
      </c>
      <c r="B4859">
        <v>250000</v>
      </c>
      <c r="C4859">
        <v>7.3</v>
      </c>
    </row>
    <row r="4860" spans="1:3">
      <c r="A4860">
        <v>4186931</v>
      </c>
      <c r="B4860">
        <v>250000</v>
      </c>
      <c r="C4860">
        <v>6.9</v>
      </c>
    </row>
    <row r="4861" spans="1:3">
      <c r="A4861">
        <v>3799339</v>
      </c>
      <c r="B4861">
        <v>250000</v>
      </c>
      <c r="C4861">
        <v>7.2</v>
      </c>
    </row>
    <row r="4862" spans="1:3">
      <c r="A4862">
        <v>1977544</v>
      </c>
      <c r="B4862">
        <v>250000</v>
      </c>
      <c r="C4862">
        <v>6.5</v>
      </c>
    </row>
    <row r="4863" spans="1:3">
      <c r="A4863">
        <v>1050600</v>
      </c>
      <c r="B4863">
        <v>250000</v>
      </c>
      <c r="C4863">
        <v>6.6</v>
      </c>
    </row>
    <row r="4864" spans="1:3">
      <c r="A4864">
        <v>902835</v>
      </c>
      <c r="B4864">
        <v>250000</v>
      </c>
      <c r="C4864">
        <v>6.7</v>
      </c>
    </row>
    <row r="4865" spans="1:3">
      <c r="A4865">
        <v>489220</v>
      </c>
      <c r="B4865">
        <v>365000</v>
      </c>
      <c r="C4865">
        <v>7.3</v>
      </c>
    </row>
    <row r="4866" spans="1:3">
      <c r="A4866">
        <v>212285</v>
      </c>
      <c r="B4866">
        <v>250000</v>
      </c>
      <c r="C4866">
        <v>6.4</v>
      </c>
    </row>
    <row r="4867" spans="1:3">
      <c r="A4867">
        <v>203134</v>
      </c>
      <c r="B4867">
        <v>250000</v>
      </c>
      <c r="C4867">
        <v>7</v>
      </c>
    </row>
    <row r="4868" spans="1:3">
      <c r="A4868">
        <v>191309</v>
      </c>
      <c r="B4868">
        <v>150000</v>
      </c>
      <c r="C4868">
        <v>5.5</v>
      </c>
    </row>
    <row r="4869" spans="1:3">
      <c r="A4869">
        <v>3388210</v>
      </c>
      <c r="B4869">
        <v>250000</v>
      </c>
      <c r="C4869">
        <v>6.7</v>
      </c>
    </row>
    <row r="4870" spans="1:3">
      <c r="A4870">
        <v>177840</v>
      </c>
      <c r="B4870">
        <v>250000</v>
      </c>
      <c r="C4870">
        <v>6.1</v>
      </c>
    </row>
    <row r="4871" spans="1:3">
      <c r="A4871">
        <v>49494</v>
      </c>
      <c r="B4871">
        <v>250000</v>
      </c>
      <c r="C4871">
        <v>3.9</v>
      </c>
    </row>
    <row r="4872" spans="1:3">
      <c r="A4872">
        <v>18195</v>
      </c>
      <c r="B4872">
        <v>250000</v>
      </c>
      <c r="C4872">
        <v>6.3</v>
      </c>
    </row>
    <row r="4873" spans="1:3">
      <c r="A4873">
        <v>111300</v>
      </c>
      <c r="B4873">
        <v>225000</v>
      </c>
      <c r="C4873">
        <v>7.5</v>
      </c>
    </row>
    <row r="4874" spans="1:3">
      <c r="A4874">
        <v>1027119</v>
      </c>
      <c r="B4874">
        <v>225000</v>
      </c>
      <c r="C4874">
        <v>7</v>
      </c>
    </row>
    <row r="4875" spans="1:3">
      <c r="A4875">
        <v>5000000</v>
      </c>
      <c r="B4875">
        <v>210000</v>
      </c>
      <c r="C4875">
        <v>6.7</v>
      </c>
    </row>
    <row r="4876" spans="1:3">
      <c r="A4876">
        <v>4505922</v>
      </c>
      <c r="B4876">
        <v>200000</v>
      </c>
      <c r="C4876">
        <v>7.4</v>
      </c>
    </row>
    <row r="4877" spans="1:3">
      <c r="A4877">
        <v>3500000</v>
      </c>
      <c r="B4877">
        <v>200000</v>
      </c>
      <c r="C4877">
        <v>8</v>
      </c>
    </row>
    <row r="4878" spans="1:3">
      <c r="A4878">
        <v>381225</v>
      </c>
      <c r="B4878">
        <v>200000</v>
      </c>
      <c r="C4878">
        <v>7.2</v>
      </c>
    </row>
    <row r="4879" spans="1:3">
      <c r="A4879">
        <v>2428241</v>
      </c>
      <c r="B4879">
        <v>200000</v>
      </c>
      <c r="C4879">
        <v>6.4</v>
      </c>
    </row>
    <row r="4880" spans="1:3">
      <c r="A4880">
        <v>78030</v>
      </c>
      <c r="B4880">
        <v>200000</v>
      </c>
      <c r="C4880">
        <v>6.5</v>
      </c>
    </row>
    <row r="4881" spans="1:3">
      <c r="A4881">
        <v>174682</v>
      </c>
      <c r="B4881">
        <v>200000</v>
      </c>
      <c r="C4881">
        <v>6.9</v>
      </c>
    </row>
    <row r="4882" spans="1:3">
      <c r="A4882">
        <v>215185</v>
      </c>
      <c r="B4882">
        <v>200000</v>
      </c>
      <c r="C4882">
        <v>7.5</v>
      </c>
    </row>
    <row r="4883" spans="1:3">
      <c r="A4883">
        <v>1111</v>
      </c>
      <c r="B4883">
        <v>200000</v>
      </c>
      <c r="C4883">
        <v>7.7</v>
      </c>
    </row>
    <row r="4884" spans="1:3">
      <c r="A4884">
        <v>925402</v>
      </c>
      <c r="B4884">
        <v>180000</v>
      </c>
      <c r="C4884">
        <v>8.5</v>
      </c>
    </row>
    <row r="4885" spans="1:3">
      <c r="A4885">
        <v>469947</v>
      </c>
      <c r="B4885">
        <v>120000</v>
      </c>
      <c r="C4885">
        <v>7.7</v>
      </c>
    </row>
    <row r="4886" spans="1:3">
      <c r="A4886">
        <v>7137502</v>
      </c>
      <c r="B4886">
        <v>175000</v>
      </c>
      <c r="C4886">
        <v>6.5</v>
      </c>
    </row>
    <row r="4887" spans="1:3">
      <c r="A4887">
        <v>1316074</v>
      </c>
      <c r="B4887">
        <v>100000</v>
      </c>
      <c r="C4887">
        <v>7</v>
      </c>
    </row>
    <row r="4888" spans="1:3">
      <c r="A4888">
        <v>15180000</v>
      </c>
      <c r="B4888">
        <v>500000</v>
      </c>
      <c r="C4888">
        <v>5.5</v>
      </c>
    </row>
    <row r="4889" spans="1:3">
      <c r="A4889">
        <v>2882062</v>
      </c>
      <c r="B4889">
        <v>150000</v>
      </c>
      <c r="C4889">
        <v>6.3</v>
      </c>
    </row>
    <row r="4890" spans="1:3">
      <c r="A4890">
        <v>9437933</v>
      </c>
      <c r="B4890">
        <v>180000</v>
      </c>
      <c r="C4890">
        <v>7.9</v>
      </c>
    </row>
    <row r="4891" spans="1:3">
      <c r="A4891">
        <v>110720</v>
      </c>
      <c r="B4891">
        <v>1200000</v>
      </c>
      <c r="C4891">
        <v>7.3</v>
      </c>
    </row>
    <row r="4892" spans="1:3">
      <c r="A4892">
        <v>155984</v>
      </c>
      <c r="B4892">
        <v>160000</v>
      </c>
      <c r="C4892">
        <v>7.4</v>
      </c>
    </row>
    <row r="4893" spans="1:3">
      <c r="A4893">
        <v>4914</v>
      </c>
      <c r="B4893">
        <v>150000</v>
      </c>
      <c r="C4893">
        <v>7</v>
      </c>
    </row>
    <row r="4894" spans="1:3">
      <c r="A4894">
        <v>5858</v>
      </c>
      <c r="B4894">
        <v>150000</v>
      </c>
      <c r="C4894">
        <v>7.1</v>
      </c>
    </row>
    <row r="4895" spans="1:3">
      <c r="A4895">
        <v>6706368</v>
      </c>
      <c r="B4895">
        <v>160000</v>
      </c>
      <c r="C4895">
        <v>7.5</v>
      </c>
    </row>
    <row r="4896" spans="1:3">
      <c r="A4896">
        <v>1573712</v>
      </c>
      <c r="B4896">
        <v>125000</v>
      </c>
      <c r="C4896">
        <v>6.7</v>
      </c>
    </row>
    <row r="4897" spans="1:3">
      <c r="A4897">
        <v>10174663</v>
      </c>
      <c r="B4897">
        <v>100000</v>
      </c>
      <c r="C4897">
        <v>6.7</v>
      </c>
    </row>
    <row r="4898" spans="1:3">
      <c r="A4898">
        <v>22757819</v>
      </c>
      <c r="B4898">
        <v>100000</v>
      </c>
      <c r="C4898">
        <v>4.2</v>
      </c>
    </row>
    <row r="4899" spans="1:3">
      <c r="A4899">
        <v>3000000</v>
      </c>
      <c r="B4899">
        <v>100000</v>
      </c>
      <c r="C4899">
        <v>4.8</v>
      </c>
    </row>
    <row r="4900" spans="1:3">
      <c r="A4900">
        <v>5228617</v>
      </c>
      <c r="B4900">
        <v>100000</v>
      </c>
      <c r="C4900">
        <v>7</v>
      </c>
    </row>
    <row r="4901" spans="1:3">
      <c r="A4901">
        <v>110536</v>
      </c>
      <c r="B4901">
        <v>40000</v>
      </c>
      <c r="C4901">
        <v>7</v>
      </c>
    </row>
    <row r="4902" spans="1:3">
      <c r="A4902">
        <v>59379</v>
      </c>
      <c r="B4902">
        <v>200000</v>
      </c>
      <c r="C4902">
        <v>6.8</v>
      </c>
    </row>
    <row r="4903" spans="1:3">
      <c r="A4903">
        <v>3216970</v>
      </c>
      <c r="B4903">
        <v>60000</v>
      </c>
      <c r="C4903">
        <v>7.5</v>
      </c>
    </row>
    <row r="4904" spans="1:3">
      <c r="A4904">
        <v>536767</v>
      </c>
      <c r="B4904">
        <v>60000</v>
      </c>
      <c r="C4904">
        <v>5.3</v>
      </c>
    </row>
    <row r="4905" spans="1:3">
      <c r="A4905">
        <v>11529368</v>
      </c>
      <c r="B4905">
        <v>65000</v>
      </c>
      <c r="C4905">
        <v>7.3</v>
      </c>
    </row>
    <row r="4906" spans="1:3">
      <c r="A4906">
        <v>40557</v>
      </c>
      <c r="B4906">
        <v>60000</v>
      </c>
      <c r="C4906">
        <v>5.6</v>
      </c>
    </row>
    <row r="4907" spans="1:3">
      <c r="A4907">
        <v>30084</v>
      </c>
      <c r="B4907">
        <v>70000</v>
      </c>
      <c r="C4907">
        <v>5.6</v>
      </c>
    </row>
    <row r="4908" spans="1:3">
      <c r="A4908">
        <v>10246600</v>
      </c>
      <c r="B4908">
        <v>25000</v>
      </c>
      <c r="C4908">
        <v>6.6</v>
      </c>
    </row>
    <row r="4909" spans="1:3">
      <c r="A4909">
        <v>389804</v>
      </c>
      <c r="B4909">
        <v>65000</v>
      </c>
      <c r="C4909">
        <v>6.3</v>
      </c>
    </row>
    <row r="4910" spans="1:3">
      <c r="A4910">
        <v>241816</v>
      </c>
      <c r="B4910">
        <v>42000</v>
      </c>
      <c r="C4910">
        <v>7.5</v>
      </c>
    </row>
    <row r="4911" spans="1:3">
      <c r="A4911">
        <v>277233</v>
      </c>
      <c r="B4911">
        <v>40000</v>
      </c>
      <c r="C4911">
        <v>7.6</v>
      </c>
    </row>
    <row r="4912" spans="1:3">
      <c r="A4912">
        <v>243768</v>
      </c>
      <c r="B4912">
        <v>30000</v>
      </c>
      <c r="C4912">
        <v>4.0999999999999996</v>
      </c>
    </row>
    <row r="4913" spans="1:3">
      <c r="A4913">
        <v>3151130</v>
      </c>
      <c r="B4913">
        <v>230000</v>
      </c>
      <c r="C4913">
        <v>7.8</v>
      </c>
    </row>
    <row r="4914" spans="1:3">
      <c r="A4914">
        <v>8231</v>
      </c>
      <c r="B4914">
        <v>27000</v>
      </c>
      <c r="C4914">
        <v>6.7</v>
      </c>
    </row>
    <row r="4915" spans="1:3">
      <c r="A4915">
        <v>2856622</v>
      </c>
      <c r="B4915">
        <v>25000</v>
      </c>
      <c r="C4915">
        <v>7.3</v>
      </c>
    </row>
    <row r="4916" spans="1:3">
      <c r="A4916">
        <v>1227508</v>
      </c>
      <c r="B4916">
        <v>23000</v>
      </c>
      <c r="C4916">
        <v>7.1</v>
      </c>
    </row>
    <row r="4917" spans="1:3">
      <c r="A4917">
        <v>192467</v>
      </c>
      <c r="B4917">
        <v>15000</v>
      </c>
      <c r="C4917">
        <v>6.6</v>
      </c>
    </row>
    <row r="4918" spans="1:3">
      <c r="A4918">
        <v>76382</v>
      </c>
      <c r="B4918">
        <v>15000</v>
      </c>
      <c r="C4918">
        <v>6.2</v>
      </c>
    </row>
    <row r="4919" spans="1:3">
      <c r="A4919">
        <v>180483</v>
      </c>
      <c r="B4919">
        <v>10000</v>
      </c>
      <c r="C4919">
        <v>6.1</v>
      </c>
    </row>
    <row r="4920" spans="1:3">
      <c r="A4920">
        <v>136007</v>
      </c>
      <c r="B4920">
        <v>4500</v>
      </c>
      <c r="C4920">
        <v>6.9</v>
      </c>
    </row>
    <row r="4921" spans="1:3">
      <c r="A4921">
        <v>673780</v>
      </c>
      <c r="B4921">
        <v>10000</v>
      </c>
      <c r="C4921">
        <v>7.5</v>
      </c>
    </row>
    <row r="4922" spans="1:3">
      <c r="A4922">
        <v>94596</v>
      </c>
      <c r="B4922">
        <v>1000000</v>
      </c>
      <c r="C4922">
        <v>7.4</v>
      </c>
    </row>
    <row r="4923" spans="1:3">
      <c r="A4923">
        <v>424760</v>
      </c>
      <c r="B4923">
        <v>7000</v>
      </c>
      <c r="C4923">
        <v>7</v>
      </c>
    </row>
    <row r="4924" spans="1:3">
      <c r="A4924">
        <v>70071</v>
      </c>
      <c r="B4924">
        <v>7000</v>
      </c>
      <c r="C4924">
        <v>6.3</v>
      </c>
    </row>
    <row r="4925" spans="1:3">
      <c r="A4925">
        <v>2040920</v>
      </c>
      <c r="B4925">
        <v>7000</v>
      </c>
      <c r="C4925">
        <v>6.9</v>
      </c>
    </row>
    <row r="4926" spans="1:3">
      <c r="A4926">
        <v>4584</v>
      </c>
      <c r="B4926">
        <v>9000</v>
      </c>
      <c r="C4926">
        <v>6.4</v>
      </c>
    </row>
    <row r="4927" spans="1:3">
      <c r="A4927">
        <v>85222</v>
      </c>
      <c r="B4927">
        <v>1100</v>
      </c>
      <c r="C4927">
        <v>6.6</v>
      </c>
    </row>
  </sheetData>
  <mergeCells count="6">
    <mergeCell ref="K18:L18"/>
    <mergeCell ref="E5:I5"/>
    <mergeCell ref="A2:B2"/>
    <mergeCell ref="A5:C5"/>
    <mergeCell ref="E2:F2"/>
    <mergeCell ref="G2:H2"/>
  </mergeCells>
  <conditionalFormatting sqref="A7:C4927 E226:E490 E1133:G4453 F491:G1132 G7:G490">
    <cfRule type="containsBlanks" dxfId="11" priority="12">
      <formula>LEN(TRIM(A7))=0</formula>
    </cfRule>
  </conditionalFormatting>
  <conditionalFormatting sqref="A6:C6">
    <cfRule type="containsBlanks" dxfId="10" priority="11">
      <formula>LEN(TRIM(A6))=0</formula>
    </cfRule>
  </conditionalFormatting>
  <conditionalFormatting sqref="E6:G6">
    <cfRule type="containsBlanks" dxfId="9" priority="9">
      <formula>LEN(TRIM(E6))=0</formula>
    </cfRule>
  </conditionalFormatting>
  <conditionalFormatting sqref="E226:E490 E1133:E4453">
    <cfRule type="cellIs" dxfId="8" priority="8" operator="notBetween">
      <formula>0</formula>
      <formula>$T$2</formula>
    </cfRule>
  </conditionalFormatting>
  <conditionalFormatting sqref="F491:F4453">
    <cfRule type="cellIs" dxfId="7" priority="7" operator="notBetween">
      <formula>0</formula>
      <formula>$T$3</formula>
    </cfRule>
  </conditionalFormatting>
  <conditionalFormatting sqref="E6:F6 E226:E490 E1133:F4453 F491:F1132">
    <cfRule type="containsBlanks" dxfId="6" priority="6">
      <formula>LEN(TRIM(E6))=0</formula>
    </cfRule>
  </conditionalFormatting>
  <conditionalFormatting sqref="K20:K29">
    <cfRule type="containsBlanks" dxfId="5" priority="1">
      <formula>LEN(TRIM(K20))=0</formula>
    </cfRule>
  </conditionalFormatting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2023-08-08T17:22:36Z</dcterms:created>
  <dcterms:modified xsi:type="dcterms:W3CDTF">2023-08-10T16:11:25Z</dcterms:modified>
  <cp:category/>
  <cp:contentStatus/>
</cp:coreProperties>
</file>